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ate1904="1" showInkAnnotation="0"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/Users/kamil.sarelo/Desktop/--- TIMESHEET ---/excel-timesheet/"/>
    </mc:Choice>
  </mc:AlternateContent>
  <xr:revisionPtr revIDLastSave="0" documentId="13_ncr:1_{ABB3D859-E72C-DF42-89C0-0AAB21B30A4E}" xr6:coauthVersionLast="43" xr6:coauthVersionMax="43" xr10:uidLastSave="{00000000-0000-0000-0000-000000000000}"/>
  <bookViews>
    <workbookView xWindow="27760" yWindow="460" windowWidth="22940" windowHeight="20540" tabRatio="747" activeTab="1" xr2:uid="{00000000-000D-0000-FFFF-FFFF00000000}"/>
  </bookViews>
  <sheets>
    <sheet name="WICHTIG" sheetId="3" r:id="rId1"/>
    <sheet name="EINSTELLUNGEN" sheetId="1" r:id="rId2"/>
    <sheet name="LOGGER" sheetId="2" r:id="rId3"/>
    <sheet name="HOLIDAYS" sheetId="6" state="hidden" r:id="rId4"/>
    <sheet name="MIRISFAD DATEN" sheetId="5" state="hidden" r:id="rId5"/>
    <sheet name="MIRISFAD" sheetId="4" r:id="rId6"/>
  </sheets>
  <definedNames>
    <definedName name="Z_CEFF9BD8_C82B_483E_A51D_B969BFFAC6DD_.wvu.Rows" localSheetId="2" hidden="1">LOGGER!#REF!</definedName>
  </definedNames>
  <calcPr calcId="191029"/>
  <customWorkbookViews>
    <customWorkbookView name="User - Persönliche Ansicht" guid="{CEFF9BD8-C82B-483E-A51D-B969BFFAC6DD}" mergeInterval="0" personalView="1" maximized="1" xWindow="1" yWindow="1" windowWidth="1920" windowHeight="841" tabRatio="313" activeSheetId="1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879" i="2" l="1"/>
  <c r="AD1879" i="2"/>
  <c r="Z1880" i="2"/>
  <c r="AD1880" i="2"/>
  <c r="AN1880" i="2" s="1"/>
  <c r="Z1881" i="2"/>
  <c r="AD1881" i="2"/>
  <c r="Z1882" i="2"/>
  <c r="AD1882" i="2"/>
  <c r="Z1883" i="2"/>
  <c r="AD1883" i="2"/>
  <c r="AN1883" i="2"/>
  <c r="Z1884" i="2"/>
  <c r="AD1884" i="2"/>
  <c r="Z1885" i="2"/>
  <c r="AD1885" i="2"/>
  <c r="Z1886" i="2"/>
  <c r="AD1886" i="2"/>
  <c r="Z1887" i="2"/>
  <c r="AD1887" i="2"/>
  <c r="Z1888" i="2"/>
  <c r="AD1888" i="2"/>
  <c r="Z1889" i="2"/>
  <c r="AD1889" i="2"/>
  <c r="Z1890" i="2"/>
  <c r="AD1890" i="2"/>
  <c r="Z1891" i="2"/>
  <c r="AD1891" i="2"/>
  <c r="AP1891" i="2" s="1"/>
  <c r="AQ1891" i="2" s="1"/>
  <c r="AZ1891" i="2"/>
  <c r="Z1892" i="2"/>
  <c r="AD1892" i="2"/>
  <c r="Z1893" i="2"/>
  <c r="AD1893" i="2"/>
  <c r="Z1894" i="2"/>
  <c r="AD1894" i="2"/>
  <c r="Z1895" i="2"/>
  <c r="AD1895" i="2"/>
  <c r="Z1896" i="2"/>
  <c r="AD1896" i="2"/>
  <c r="Z1897" i="2"/>
  <c r="AD1897" i="2"/>
  <c r="Z1898" i="2"/>
  <c r="AD1898" i="2"/>
  <c r="Z1899" i="2"/>
  <c r="AD1899" i="2"/>
  <c r="AN1899" i="2" s="1"/>
  <c r="AO1899" i="2" s="1"/>
  <c r="Z1900" i="2"/>
  <c r="AD1900" i="2"/>
  <c r="AP1900" i="2" s="1"/>
  <c r="AQ1900" i="2" s="1"/>
  <c r="Z1901" i="2"/>
  <c r="AD1901" i="2"/>
  <c r="BA1901" i="2" s="1"/>
  <c r="Z1902" i="2"/>
  <c r="AD1902" i="2"/>
  <c r="AP1902" i="2" s="1"/>
  <c r="AQ1902" i="2" s="1"/>
  <c r="Z1903" i="2"/>
  <c r="AD1903" i="2"/>
  <c r="BA1903" i="2" s="1"/>
  <c r="Z1904" i="2"/>
  <c r="AD1904" i="2"/>
  <c r="Z1905" i="2"/>
  <c r="AD1905" i="2"/>
  <c r="AN1905" i="2" s="1"/>
  <c r="AO1905" i="2" s="1"/>
  <c r="Z1906" i="2"/>
  <c r="AD1906" i="2"/>
  <c r="AZ1906" i="2" s="1"/>
  <c r="Z1907" i="2"/>
  <c r="AD1907" i="2"/>
  <c r="O1907" i="2" s="1"/>
  <c r="Z1908" i="2"/>
  <c r="AD1908" i="2"/>
  <c r="O1908" i="2" s="1"/>
  <c r="Z1909" i="2"/>
  <c r="AD1909" i="2"/>
  <c r="AZ1909" i="2" s="1"/>
  <c r="Z1910" i="2"/>
  <c r="AD1910" i="2"/>
  <c r="AP1910" i="2" s="1"/>
  <c r="AQ1910" i="2" s="1"/>
  <c r="Z1911" i="2"/>
  <c r="AD1911" i="2"/>
  <c r="Z1912" i="2"/>
  <c r="AD1912" i="2"/>
  <c r="O1912" i="2" s="1"/>
  <c r="Z1913" i="2"/>
  <c r="AD1913" i="2"/>
  <c r="BA1913" i="2" s="1"/>
  <c r="Z1914" i="2"/>
  <c r="AD1914" i="2"/>
  <c r="Z1915" i="2"/>
  <c r="AD1915" i="2"/>
  <c r="Z1916" i="2"/>
  <c r="AD1916" i="2"/>
  <c r="Z1917" i="2"/>
  <c r="AD1917" i="2"/>
  <c r="Z1918" i="2"/>
  <c r="AD1918" i="2"/>
  <c r="O1918" i="2" s="1"/>
  <c r="Z1919" i="2"/>
  <c r="AD1919" i="2"/>
  <c r="Z1920" i="2"/>
  <c r="AD1920" i="2"/>
  <c r="AN1920" i="2" s="1"/>
  <c r="Z1921" i="2"/>
  <c r="AD1921" i="2"/>
  <c r="O1921" i="2" s="1"/>
  <c r="Z1922" i="2"/>
  <c r="AD1922" i="2"/>
  <c r="Z1923" i="2"/>
  <c r="AD1923" i="2"/>
  <c r="AN1923" i="2" s="1"/>
  <c r="Z1924" i="2"/>
  <c r="AD1924" i="2"/>
  <c r="Z1925" i="2"/>
  <c r="AD1925" i="2"/>
  <c r="Z1926" i="2"/>
  <c r="AD1926" i="2"/>
  <c r="Z1927" i="2"/>
  <c r="AD1927" i="2"/>
  <c r="Z1928" i="2"/>
  <c r="AD1928" i="2"/>
  <c r="AN1928" i="2" s="1"/>
  <c r="Z1929" i="2"/>
  <c r="AD1929" i="2"/>
  <c r="Z1930" i="2"/>
  <c r="AD1930" i="2"/>
  <c r="AZ1930" i="2" s="1"/>
  <c r="Z1931" i="2"/>
  <c r="AD1931" i="2"/>
  <c r="Z1932" i="2"/>
  <c r="AD1932" i="2"/>
  <c r="Z1933" i="2"/>
  <c r="AD1933" i="2"/>
  <c r="Z1934" i="2"/>
  <c r="AD1934" i="2"/>
  <c r="Z1935" i="2"/>
  <c r="AD1935" i="2"/>
  <c r="Z1936" i="2"/>
  <c r="AD1936" i="2"/>
  <c r="Z1937" i="2"/>
  <c r="AD1937" i="2"/>
  <c r="Z1938" i="2"/>
  <c r="AD1938" i="2"/>
  <c r="AN1938" i="2" s="1"/>
  <c r="Z1939" i="2"/>
  <c r="AD1939" i="2"/>
  <c r="Z1940" i="2"/>
  <c r="AD1940" i="2"/>
  <c r="Z1941" i="2"/>
  <c r="AD1941" i="2"/>
  <c r="Z1942" i="2"/>
  <c r="AD1942" i="2"/>
  <c r="Z1943" i="2"/>
  <c r="AD1943" i="2"/>
  <c r="Z1944" i="2"/>
  <c r="AD1944" i="2"/>
  <c r="Z1945" i="2"/>
  <c r="AD1945" i="2"/>
  <c r="AN1945" i="2" s="1"/>
  <c r="Z1946" i="2"/>
  <c r="AD1946" i="2"/>
  <c r="Z1947" i="2"/>
  <c r="AD1947" i="2"/>
  <c r="O1947" i="2" s="1"/>
  <c r="Z1948" i="2"/>
  <c r="AD1948" i="2"/>
  <c r="Z1949" i="2"/>
  <c r="AD1949" i="2"/>
  <c r="Z1950" i="2"/>
  <c r="AD1950" i="2"/>
  <c r="Z1951" i="2"/>
  <c r="AD1951" i="2"/>
  <c r="AN1951" i="2" s="1"/>
  <c r="Z1952" i="2"/>
  <c r="AD1952" i="2"/>
  <c r="O1952" i="2" s="1"/>
  <c r="Z1953" i="2"/>
  <c r="AD1953" i="2"/>
  <c r="AN1953" i="2" s="1"/>
  <c r="Z1954" i="2"/>
  <c r="AD1954" i="2"/>
  <c r="Z1955" i="2"/>
  <c r="AD1955" i="2"/>
  <c r="O1955" i="2" s="1"/>
  <c r="Z1956" i="2"/>
  <c r="AD1956" i="2"/>
  <c r="O1956" i="2" s="1"/>
  <c r="Z1957" i="2"/>
  <c r="AD1957" i="2"/>
  <c r="AN1957" i="2" s="1"/>
  <c r="Z1958" i="2"/>
  <c r="AD1958" i="2"/>
  <c r="O1958" i="2" s="1"/>
  <c r="Z1959" i="2"/>
  <c r="AD1959" i="2"/>
  <c r="AN1959" i="2" s="1"/>
  <c r="Z1960" i="2"/>
  <c r="AD1960" i="2"/>
  <c r="O1960" i="2" s="1"/>
  <c r="Z1961" i="2"/>
  <c r="AD1961" i="2"/>
  <c r="Z1962" i="2"/>
  <c r="AD1962" i="2"/>
  <c r="BA1962" i="2" s="1"/>
  <c r="Z1963" i="2"/>
  <c r="AD1963" i="2"/>
  <c r="Z1964" i="2"/>
  <c r="AD1964" i="2"/>
  <c r="Z1965" i="2"/>
  <c r="AD1965" i="2"/>
  <c r="AN1965" i="2" s="1"/>
  <c r="AO1965" i="2" s="1"/>
  <c r="AP1965" i="2"/>
  <c r="AQ1965" i="2" s="1"/>
  <c r="Z1966" i="2"/>
  <c r="AD1966" i="2"/>
  <c r="Z1967" i="2"/>
  <c r="AD1967" i="2"/>
  <c r="Z1968" i="2"/>
  <c r="AD1968" i="2"/>
  <c r="AN1968" i="2" s="1"/>
  <c r="Z1969" i="2"/>
  <c r="AD1969" i="2"/>
  <c r="Z1970" i="2"/>
  <c r="AD1970" i="2"/>
  <c r="O1970" i="2" s="1"/>
  <c r="Z1971" i="2"/>
  <c r="AD1971" i="2"/>
  <c r="AN1971" i="2" s="1"/>
  <c r="AO1971" i="2" s="1"/>
  <c r="AR1971" i="2" s="1"/>
  <c r="Z1972" i="2"/>
  <c r="AD1972" i="2"/>
  <c r="O1972" i="2" s="1"/>
  <c r="Z1973" i="2"/>
  <c r="AD1973" i="2"/>
  <c r="Z1974" i="2"/>
  <c r="AD1974" i="2"/>
  <c r="O1974" i="2" s="1"/>
  <c r="Z1975" i="2"/>
  <c r="AD1975" i="2"/>
  <c r="Z1976" i="2"/>
  <c r="AD1976" i="2"/>
  <c r="O1976" i="2" s="1"/>
  <c r="Z1977" i="2"/>
  <c r="AD1977" i="2"/>
  <c r="Z1978" i="2"/>
  <c r="AD1978" i="2"/>
  <c r="AN1978" i="2" s="1"/>
  <c r="AO1978" i="2" s="1"/>
  <c r="Z1979" i="2"/>
  <c r="AD1979" i="2"/>
  <c r="Z1980" i="2"/>
  <c r="AD1980" i="2"/>
  <c r="AP1980" i="2" s="1"/>
  <c r="AQ1980" i="2" s="1"/>
  <c r="Z1981" i="2"/>
  <c r="AD1981" i="2"/>
  <c r="BA1981" i="2" s="1"/>
  <c r="Z1982" i="2"/>
  <c r="AD1982" i="2"/>
  <c r="Z1983" i="2"/>
  <c r="AD1983" i="2"/>
  <c r="AP1983" i="2" s="1"/>
  <c r="AQ1983" i="2" s="1"/>
  <c r="Z1984" i="2"/>
  <c r="AD1984" i="2"/>
  <c r="Z1985" i="2"/>
  <c r="AD1985" i="2"/>
  <c r="Z1986" i="2"/>
  <c r="AD1986" i="2"/>
  <c r="AZ1986" i="2" s="1"/>
  <c r="Z1987" i="2"/>
  <c r="AD1987" i="2"/>
  <c r="O1987" i="2" s="1"/>
  <c r="Z1988" i="2"/>
  <c r="AD1988" i="2"/>
  <c r="O1988" i="2" s="1"/>
  <c r="Z1989" i="2"/>
  <c r="AD1989" i="2"/>
  <c r="O1989" i="2" s="1"/>
  <c r="Z1990" i="2"/>
  <c r="AD1990" i="2"/>
  <c r="AP1990" i="2" s="1"/>
  <c r="AQ1990" i="2" s="1"/>
  <c r="Z1991" i="2"/>
  <c r="AD1991" i="2"/>
  <c r="AN1991" i="2" s="1"/>
  <c r="AO1991" i="2" s="1"/>
  <c r="AR1991" i="2" s="1"/>
  <c r="Z1992" i="2"/>
  <c r="AD1992" i="2"/>
  <c r="Z1993" i="2"/>
  <c r="AD1993" i="2"/>
  <c r="AN1993" i="2" s="1"/>
  <c r="Z1994" i="2"/>
  <c r="AD1994" i="2"/>
  <c r="O1994" i="2" s="1"/>
  <c r="Z1995" i="2"/>
  <c r="AD1995" i="2"/>
  <c r="Z1996" i="2"/>
  <c r="AD1996" i="2"/>
  <c r="Z1997" i="2"/>
  <c r="AD1997" i="2"/>
  <c r="O1997" i="2" s="1"/>
  <c r="Z1998" i="2"/>
  <c r="AD1998" i="2"/>
  <c r="BA1998" i="2" s="1"/>
  <c r="Z1999" i="2"/>
  <c r="AD1999" i="2"/>
  <c r="AP1999" i="2" s="1"/>
  <c r="Z2000" i="2"/>
  <c r="AD2000" i="2"/>
  <c r="AP2000" i="2" s="1"/>
  <c r="AQ2000" i="2" s="1"/>
  <c r="Z2001" i="2"/>
  <c r="AD2001" i="2"/>
  <c r="Z2002" i="2"/>
  <c r="AD2002" i="2"/>
  <c r="AN2002" i="2" s="1"/>
  <c r="Z2003" i="2"/>
  <c r="AD2003" i="2"/>
  <c r="Z2004" i="2"/>
  <c r="AD2004" i="2"/>
  <c r="O2004" i="2" s="1"/>
  <c r="Z2005" i="2"/>
  <c r="AD2005" i="2"/>
  <c r="Z2006" i="2"/>
  <c r="AD2006" i="2"/>
  <c r="O2006" i="2" s="1"/>
  <c r="Z2007" i="2"/>
  <c r="AD2007" i="2"/>
  <c r="Z2008" i="2"/>
  <c r="AD2008" i="2"/>
  <c r="AN2008" i="2" s="1"/>
  <c r="AO2008" i="2" s="1"/>
  <c r="Z2009" i="2"/>
  <c r="AD2009" i="2"/>
  <c r="Z2010" i="2"/>
  <c r="AD2010" i="2"/>
  <c r="Z2011" i="2"/>
  <c r="AD2011" i="2"/>
  <c r="AN2011" i="2" s="1"/>
  <c r="AO2011" i="2" s="1"/>
  <c r="Z2012" i="2"/>
  <c r="AD2012" i="2"/>
  <c r="O2012" i="2" s="1"/>
  <c r="Z2013" i="2"/>
  <c r="AD2013" i="2"/>
  <c r="AZ2013" i="2" s="1"/>
  <c r="Z2014" i="2"/>
  <c r="AD2014" i="2"/>
  <c r="O2014" i="2" s="1"/>
  <c r="Z2015" i="2"/>
  <c r="AD2015" i="2"/>
  <c r="AN2015" i="2" s="1"/>
  <c r="AO2015" i="2" s="1"/>
  <c r="Z2016" i="2"/>
  <c r="AD2016" i="2"/>
  <c r="O2016" i="2" s="1"/>
  <c r="Z2017" i="2"/>
  <c r="AD2017" i="2"/>
  <c r="Z2018" i="2"/>
  <c r="AD2018" i="2"/>
  <c r="BA2018" i="2" s="1"/>
  <c r="Z2019" i="2"/>
  <c r="AD2019" i="2"/>
  <c r="AP2019" i="2" s="1"/>
  <c r="AQ2019" i="2" s="1"/>
  <c r="BA2019" i="2"/>
  <c r="Z2020" i="2"/>
  <c r="AD2020" i="2"/>
  <c r="AN2020" i="2" s="1"/>
  <c r="AO2020" i="2" s="1"/>
  <c r="Z2021" i="2"/>
  <c r="AD2021" i="2"/>
  <c r="Z2022" i="2"/>
  <c r="AD2022" i="2"/>
  <c r="Z2023" i="2"/>
  <c r="AD2023" i="2"/>
  <c r="AN2023" i="2" s="1"/>
  <c r="AO2023" i="2" s="1"/>
  <c r="AR2023" i="2" s="1"/>
  <c r="Z2024" i="2"/>
  <c r="AD2024" i="2"/>
  <c r="Z2025" i="2"/>
  <c r="AD2025" i="2"/>
  <c r="O2025" i="2" s="1"/>
  <c r="Z2026" i="2"/>
  <c r="AD2026" i="2"/>
  <c r="BA2026" i="2" s="1"/>
  <c r="Z2027" i="2"/>
  <c r="AD2027" i="2"/>
  <c r="O2027" i="2" s="1"/>
  <c r="Z2028" i="2"/>
  <c r="AD2028" i="2"/>
  <c r="BA2028" i="2" s="1"/>
  <c r="Z2029" i="2"/>
  <c r="AD2029" i="2"/>
  <c r="AN2029" i="2" s="1"/>
  <c r="Z2030" i="2"/>
  <c r="AD2030" i="2"/>
  <c r="Z2031" i="2"/>
  <c r="AD2031" i="2"/>
  <c r="AN2031" i="2" s="1"/>
  <c r="AO2031" i="2" s="1"/>
  <c r="Z2032" i="2"/>
  <c r="AD2032" i="2"/>
  <c r="Z2033" i="2"/>
  <c r="AD2033" i="2"/>
  <c r="Z2034" i="2"/>
  <c r="AD2034" i="2"/>
  <c r="O2034" i="2" s="1"/>
  <c r="Z2035" i="2"/>
  <c r="AD2035" i="2"/>
  <c r="Z2036" i="2"/>
  <c r="AD2036" i="2"/>
  <c r="AZ2036" i="2" s="1"/>
  <c r="Z2037" i="2"/>
  <c r="AD2037" i="2"/>
  <c r="O2037" i="2" s="1"/>
  <c r="Z2038" i="2"/>
  <c r="AD2038" i="2"/>
  <c r="Z2039" i="2"/>
  <c r="AD2039" i="2"/>
  <c r="O2039" i="2" s="1"/>
  <c r="Z2040" i="2"/>
  <c r="AD2040" i="2"/>
  <c r="Z2041" i="2"/>
  <c r="AD2041" i="2"/>
  <c r="O2041" i="2" s="1"/>
  <c r="Z2042" i="2"/>
  <c r="AD2042" i="2"/>
  <c r="AZ2042" i="2" s="1"/>
  <c r="Z2043" i="2"/>
  <c r="AD2043" i="2"/>
  <c r="Z2044" i="2"/>
  <c r="AD2044" i="2"/>
  <c r="Z2045" i="2"/>
  <c r="AD2045" i="2"/>
  <c r="O2045" i="2" s="1"/>
  <c r="Z2046" i="2"/>
  <c r="AD2046" i="2"/>
  <c r="AN2046" i="2"/>
  <c r="Z2047" i="2"/>
  <c r="AD2047" i="2"/>
  <c r="Z2048" i="2"/>
  <c r="AD2048" i="2"/>
  <c r="AN2048" i="2" s="1"/>
  <c r="Z2049" i="2"/>
  <c r="AD2049" i="2"/>
  <c r="Z2050" i="2"/>
  <c r="AD2050" i="2"/>
  <c r="O2050" i="2" s="1"/>
  <c r="Z2051" i="2"/>
  <c r="AD2051" i="2"/>
  <c r="Z2052" i="2"/>
  <c r="AD2052" i="2"/>
  <c r="AN2052" i="2" s="1"/>
  <c r="Z2053" i="2"/>
  <c r="AD2053" i="2"/>
  <c r="Z2054" i="2"/>
  <c r="AD2054" i="2"/>
  <c r="AZ2054" i="2" s="1"/>
  <c r="Z2055" i="2"/>
  <c r="AD2055" i="2"/>
  <c r="AP2055" i="2" s="1"/>
  <c r="AQ2055" i="2" s="1"/>
  <c r="Z2056" i="2"/>
  <c r="AD2056" i="2"/>
  <c r="O2056" i="2" s="1"/>
  <c r="Z2057" i="2"/>
  <c r="AD2057" i="2"/>
  <c r="O2057" i="2" s="1"/>
  <c r="Z2058" i="2"/>
  <c r="AD2058" i="2"/>
  <c r="AN2058" i="2" s="1"/>
  <c r="Z2059" i="2"/>
  <c r="AD2059" i="2"/>
  <c r="Z2060" i="2"/>
  <c r="AD2060" i="2"/>
  <c r="O2060" i="2" s="1"/>
  <c r="Z2061" i="2"/>
  <c r="AD2061" i="2"/>
  <c r="Z2062" i="2"/>
  <c r="AD2062" i="2"/>
  <c r="AZ2062" i="2" s="1"/>
  <c r="Z2063" i="2"/>
  <c r="AD2063" i="2"/>
  <c r="O2063" i="2" s="1"/>
  <c r="Z2064" i="2"/>
  <c r="AD2064" i="2"/>
  <c r="Z2065" i="2"/>
  <c r="AD2065" i="2"/>
  <c r="Z2066" i="2"/>
  <c r="AD2066" i="2"/>
  <c r="Z2067" i="2"/>
  <c r="AD2067" i="2"/>
  <c r="Z2068" i="2"/>
  <c r="AD2068" i="2"/>
  <c r="Z2069" i="2"/>
  <c r="AD2069" i="2"/>
  <c r="O2069" i="2" s="1"/>
  <c r="Z2070" i="2"/>
  <c r="AD2070" i="2"/>
  <c r="Z2071" i="2"/>
  <c r="AD2071" i="2"/>
  <c r="Z2072" i="2"/>
  <c r="AD2072" i="2"/>
  <c r="BA2072" i="2" s="1"/>
  <c r="Z2073" i="2"/>
  <c r="AD2073" i="2"/>
  <c r="AP2073" i="2" s="1"/>
  <c r="AQ2073" i="2" s="1"/>
  <c r="Z2074" i="2"/>
  <c r="AD2074" i="2"/>
  <c r="AN2074" i="2" s="1"/>
  <c r="Z2075" i="2"/>
  <c r="AD2075" i="2"/>
  <c r="Z2076" i="2"/>
  <c r="AD2076" i="2"/>
  <c r="AZ2076" i="2" s="1"/>
  <c r="Z2077" i="2"/>
  <c r="AD2077" i="2"/>
  <c r="AP2077" i="2" s="1"/>
  <c r="AQ2077" i="2" s="1"/>
  <c r="Z2078" i="2"/>
  <c r="AD2078" i="2"/>
  <c r="AN2078" i="2" s="1"/>
  <c r="Z2079" i="2"/>
  <c r="AD2079" i="2"/>
  <c r="Z2080" i="2"/>
  <c r="AD2080" i="2"/>
  <c r="AN2080" i="2" s="1"/>
  <c r="AO2080" i="2" s="1"/>
  <c r="Z2081" i="2"/>
  <c r="AD2081" i="2"/>
  <c r="O2081" i="2" s="1"/>
  <c r="Z2082" i="2"/>
  <c r="AD2082" i="2"/>
  <c r="AN2082" i="2" s="1"/>
  <c r="Z2083" i="2"/>
  <c r="AD2083" i="2"/>
  <c r="Z2084" i="2"/>
  <c r="AD2084" i="2"/>
  <c r="AZ2084" i="2" s="1"/>
  <c r="AN2084" i="2"/>
  <c r="AO2084" i="2" s="1"/>
  <c r="Z2085" i="2"/>
  <c r="AD2085" i="2"/>
  <c r="O2085" i="2" s="1"/>
  <c r="Z2086" i="2"/>
  <c r="AD2086" i="2"/>
  <c r="Z2087" i="2"/>
  <c r="AD2087" i="2"/>
  <c r="AP2087" i="2" s="1"/>
  <c r="AQ2087" i="2" s="1"/>
  <c r="Z2088" i="2"/>
  <c r="AD2088" i="2"/>
  <c r="AP2088" i="2" s="1"/>
  <c r="AQ2088" i="2" s="1"/>
  <c r="Z2089" i="2"/>
  <c r="AD2089" i="2"/>
  <c r="O2089" i="2" s="1"/>
  <c r="Z2090" i="2"/>
  <c r="AD2090" i="2"/>
  <c r="O2090" i="2" s="1"/>
  <c r="Z2091" i="2"/>
  <c r="AD2091" i="2"/>
  <c r="O2091" i="2" s="1"/>
  <c r="Z2092" i="2"/>
  <c r="AD2092" i="2"/>
  <c r="Z2093" i="2"/>
  <c r="AD2093" i="2"/>
  <c r="Z2094" i="2"/>
  <c r="AD2094" i="2"/>
  <c r="AN2094" i="2" s="1"/>
  <c r="Z2095" i="2"/>
  <c r="AD2095" i="2"/>
  <c r="AP2095" i="2" s="1"/>
  <c r="AQ2095" i="2" s="1"/>
  <c r="Z2096" i="2"/>
  <c r="AD2096" i="2"/>
  <c r="AN2096" i="2" s="1"/>
  <c r="Z2097" i="2"/>
  <c r="AD2097" i="2"/>
  <c r="O2097" i="2" s="1"/>
  <c r="Z2098" i="2"/>
  <c r="AD2098" i="2"/>
  <c r="AP2098" i="2" s="1"/>
  <c r="AQ2098" i="2" s="1"/>
  <c r="Z2099" i="2"/>
  <c r="AD2099" i="2"/>
  <c r="O2099" i="2" s="1"/>
  <c r="Z2100" i="2"/>
  <c r="AD2100" i="2"/>
  <c r="Z2101" i="2"/>
  <c r="AD2101" i="2"/>
  <c r="Z2102" i="2"/>
  <c r="AD2102" i="2"/>
  <c r="Z2103" i="2"/>
  <c r="AD2103" i="2"/>
  <c r="O2103" i="2" s="1"/>
  <c r="Z2104" i="2"/>
  <c r="AD2104" i="2"/>
  <c r="Z2105" i="2"/>
  <c r="AD2105" i="2"/>
  <c r="Z2106" i="2"/>
  <c r="AD2106" i="2"/>
  <c r="Z2107" i="2"/>
  <c r="AD2107" i="2"/>
  <c r="AP2107" i="2" s="1"/>
  <c r="AQ2107" i="2" s="1"/>
  <c r="Z2108" i="2"/>
  <c r="AD2108" i="2"/>
  <c r="Z2109" i="2"/>
  <c r="AD2109" i="2"/>
  <c r="Z2110" i="2"/>
  <c r="AD2110" i="2"/>
  <c r="BA2110" i="2" s="1"/>
  <c r="Z2111" i="2"/>
  <c r="AD2111" i="2"/>
  <c r="O2111" i="2" s="1"/>
  <c r="Z2112" i="2"/>
  <c r="AD2112" i="2"/>
  <c r="Z2113" i="2"/>
  <c r="AD2113" i="2"/>
  <c r="O2113" i="2" s="1"/>
  <c r="Z2114" i="2"/>
  <c r="AD2114" i="2"/>
  <c r="AZ2114" i="2" s="1"/>
  <c r="Z2115" i="2"/>
  <c r="AD2115" i="2"/>
  <c r="O2115" i="2" s="1"/>
  <c r="Z2116" i="2"/>
  <c r="AD2116" i="2"/>
  <c r="AP2116" i="2" s="1"/>
  <c r="AQ2116" i="2" s="1"/>
  <c r="Z2117" i="2"/>
  <c r="AD2117" i="2"/>
  <c r="Z2118" i="2"/>
  <c r="AD2118" i="2"/>
  <c r="BA2118" i="2" s="1"/>
  <c r="Z2119" i="2"/>
  <c r="AD2119" i="2"/>
  <c r="AP2119" i="2" s="1"/>
  <c r="AQ2119" i="2" s="1"/>
  <c r="Z2120" i="2"/>
  <c r="AD2120" i="2"/>
  <c r="AF2120" i="2" s="1"/>
  <c r="AN2120" i="2"/>
  <c r="Z2121" i="2"/>
  <c r="AD2121" i="2"/>
  <c r="Z2122" i="2"/>
  <c r="AD2122" i="2"/>
  <c r="BA2122" i="2"/>
  <c r="Z2123" i="2"/>
  <c r="AD2123" i="2"/>
  <c r="AP2123" i="2" s="1"/>
  <c r="AQ2123" i="2" s="1"/>
  <c r="Z2124" i="2"/>
  <c r="AD2124" i="2"/>
  <c r="AP2124" i="2" s="1"/>
  <c r="AQ2124" i="2" s="1"/>
  <c r="Z2125" i="2"/>
  <c r="AD2125" i="2"/>
  <c r="Z2126" i="2"/>
  <c r="AD2126" i="2"/>
  <c r="Z2127" i="2"/>
  <c r="AD2127" i="2"/>
  <c r="AP2127" i="2" s="1"/>
  <c r="AQ2127" i="2" s="1"/>
  <c r="Z2128" i="2"/>
  <c r="AD2128" i="2"/>
  <c r="Z2129" i="2"/>
  <c r="AD2129" i="2"/>
  <c r="Z2130" i="2"/>
  <c r="AD2130" i="2"/>
  <c r="AN2130" i="2" s="1"/>
  <c r="Z2131" i="2"/>
  <c r="AD2131" i="2"/>
  <c r="Z2132" i="2"/>
  <c r="AD2132" i="2"/>
  <c r="O2132" i="2" s="1"/>
  <c r="Z2133" i="2"/>
  <c r="AD2133" i="2"/>
  <c r="Z2134" i="2"/>
  <c r="AD2134" i="2"/>
  <c r="AP2134" i="2" s="1"/>
  <c r="AQ2134" i="2" s="1"/>
  <c r="Z2135" i="2"/>
  <c r="AD2135" i="2"/>
  <c r="AN2135" i="2" s="1"/>
  <c r="Z2136" i="2"/>
  <c r="AD2136" i="2"/>
  <c r="Z2137" i="2"/>
  <c r="AD2137" i="2"/>
  <c r="Z2138" i="2"/>
  <c r="AD2138" i="2"/>
  <c r="O2138" i="2" s="1"/>
  <c r="Z2139" i="2"/>
  <c r="AD2139" i="2"/>
  <c r="BA2139" i="2" s="1"/>
  <c r="Z2140" i="2"/>
  <c r="AD2140" i="2"/>
  <c r="AP2140" i="2" s="1"/>
  <c r="AQ2140" i="2" s="1"/>
  <c r="Z2141" i="2"/>
  <c r="AD2141" i="2"/>
  <c r="AP2141" i="2" s="1"/>
  <c r="AQ2141" i="2" s="1"/>
  <c r="AN2141" i="2"/>
  <c r="AO2141" i="2" s="1"/>
  <c r="AR2141" i="2" s="1"/>
  <c r="Z2142" i="2"/>
  <c r="AD2142" i="2"/>
  <c r="O2142" i="2" s="1"/>
  <c r="Z2143" i="2"/>
  <c r="AD2143" i="2"/>
  <c r="Z2144" i="2"/>
  <c r="AD2144" i="2"/>
  <c r="AZ2144" i="2" s="1"/>
  <c r="Z2145" i="2"/>
  <c r="AD2145" i="2"/>
  <c r="Z2146" i="2"/>
  <c r="AD2146" i="2"/>
  <c r="O2146" i="2" s="1"/>
  <c r="Z2147" i="2"/>
  <c r="AD2147" i="2"/>
  <c r="Z2148" i="2"/>
  <c r="AD2148" i="2"/>
  <c r="AZ2148" i="2" s="1"/>
  <c r="Z2149" i="2"/>
  <c r="AD2149" i="2"/>
  <c r="Z2150" i="2"/>
  <c r="AD2150" i="2"/>
  <c r="Z2151" i="2"/>
  <c r="AD2151" i="2"/>
  <c r="Z2152" i="2"/>
  <c r="AD2152" i="2"/>
  <c r="O2152" i="2" s="1"/>
  <c r="Z2153" i="2"/>
  <c r="AD2153" i="2"/>
  <c r="Z2154" i="2"/>
  <c r="AD2154" i="2"/>
  <c r="O2154" i="2" s="1"/>
  <c r="Z2155" i="2"/>
  <c r="AD2155" i="2"/>
  <c r="AZ2155" i="2" s="1"/>
  <c r="Z2156" i="2"/>
  <c r="AD2156" i="2"/>
  <c r="AZ2156" i="2" s="1"/>
  <c r="Z2157" i="2"/>
  <c r="AD2157" i="2"/>
  <c r="AN2157" i="2" s="1"/>
  <c r="AO2157" i="2" s="1"/>
  <c r="Z2158" i="2"/>
  <c r="AD2158" i="2"/>
  <c r="Z2159" i="2"/>
  <c r="AD2159" i="2"/>
  <c r="Z2160" i="2"/>
  <c r="AD2160" i="2"/>
  <c r="AZ2160" i="2" s="1"/>
  <c r="Z2161" i="2"/>
  <c r="AD2161" i="2"/>
  <c r="O2161" i="2" s="1"/>
  <c r="Z2162" i="2"/>
  <c r="AD2162" i="2"/>
  <c r="AP2162" i="2" s="1"/>
  <c r="AQ2162" i="2" s="1"/>
  <c r="Z2163" i="2"/>
  <c r="AD2163" i="2"/>
  <c r="AN2163" i="2" s="1"/>
  <c r="AO2163" i="2" s="1"/>
  <c r="Z2164" i="2"/>
  <c r="AD2164" i="2"/>
  <c r="Z2165" i="2"/>
  <c r="AD2165" i="2"/>
  <c r="Z2166" i="2"/>
  <c r="AD2166" i="2"/>
  <c r="O2166" i="2" s="1"/>
  <c r="Z2167" i="2"/>
  <c r="AD2167" i="2"/>
  <c r="Z2168" i="2"/>
  <c r="AD2168" i="2"/>
  <c r="O2168" i="2" s="1"/>
  <c r="Z2169" i="2"/>
  <c r="AD2169" i="2"/>
  <c r="Z2170" i="2"/>
  <c r="AD2170" i="2"/>
  <c r="AZ2170" i="2" s="1"/>
  <c r="Z2171" i="2"/>
  <c r="AD2171" i="2"/>
  <c r="Z2172" i="2"/>
  <c r="AD2172" i="2"/>
  <c r="Z2173" i="2"/>
  <c r="AD2173" i="2"/>
  <c r="AN2173" i="2" s="1"/>
  <c r="AO2173" i="2" s="1"/>
  <c r="Z2174" i="2"/>
  <c r="AD2174" i="2"/>
  <c r="Z2175" i="2"/>
  <c r="AD2175" i="2"/>
  <c r="Z2176" i="2"/>
  <c r="AD2176" i="2"/>
  <c r="Z2177" i="2"/>
  <c r="AD2177" i="2"/>
  <c r="AN2177" i="2" s="1"/>
  <c r="AO2177" i="2" s="1"/>
  <c r="Z2178" i="2"/>
  <c r="AD2178" i="2"/>
  <c r="Z2179" i="2"/>
  <c r="AD2179" i="2"/>
  <c r="AN2179" i="2" s="1"/>
  <c r="AO2179" i="2" s="1"/>
  <c r="Z2180" i="2"/>
  <c r="AD2180" i="2"/>
  <c r="Z2181" i="2"/>
  <c r="AD2181" i="2"/>
  <c r="Z2182" i="2"/>
  <c r="AD2182" i="2"/>
  <c r="Z2183" i="2"/>
  <c r="AD2183" i="2"/>
  <c r="AZ2183" i="2" s="1"/>
  <c r="Z2184" i="2"/>
  <c r="AD2184" i="2"/>
  <c r="AZ2184" i="2" s="1"/>
  <c r="Z2185" i="2"/>
  <c r="AD2185" i="2"/>
  <c r="AN2185" i="2" s="1"/>
  <c r="AO2185" i="2" s="1"/>
  <c r="Z2186" i="2"/>
  <c r="AD2186" i="2"/>
  <c r="AF2186" i="2" s="1"/>
  <c r="Z2187" i="2"/>
  <c r="AD2187" i="2"/>
  <c r="AN2187" i="2" s="1"/>
  <c r="AO2187" i="2" s="1"/>
  <c r="Z2188" i="2"/>
  <c r="AD2188" i="2"/>
  <c r="AZ2188" i="2" s="1"/>
  <c r="Z2189" i="2"/>
  <c r="AD2189" i="2"/>
  <c r="Z2190" i="2"/>
  <c r="AD2190" i="2"/>
  <c r="AP2190" i="2" s="1"/>
  <c r="AQ2190" i="2" s="1"/>
  <c r="Z2191" i="2"/>
  <c r="AD2191" i="2"/>
  <c r="AN2191" i="2" s="1"/>
  <c r="AO2191" i="2" s="1"/>
  <c r="Z2192" i="2"/>
  <c r="AD2192" i="2"/>
  <c r="Z2193" i="2"/>
  <c r="AD2193" i="2"/>
  <c r="AN2193" i="2" s="1"/>
  <c r="AO2193" i="2" s="1"/>
  <c r="Z2194" i="2"/>
  <c r="AD2194" i="2"/>
  <c r="Z2195" i="2"/>
  <c r="AD2195" i="2"/>
  <c r="BA2195" i="2" s="1"/>
  <c r="Z2196" i="2"/>
  <c r="AD2196" i="2"/>
  <c r="Z2197" i="2"/>
  <c r="AD2197" i="2"/>
  <c r="Z2198" i="2"/>
  <c r="AD2198" i="2"/>
  <c r="Z2199" i="2"/>
  <c r="AD2199" i="2"/>
  <c r="AZ2199" i="2" s="1"/>
  <c r="Z2200" i="2"/>
  <c r="AD2200" i="2"/>
  <c r="AZ2200" i="2" s="1"/>
  <c r="Z2201" i="2"/>
  <c r="AD2201" i="2"/>
  <c r="AN2201" i="2" s="1"/>
  <c r="AO2201" i="2" s="1"/>
  <c r="Z2202" i="2"/>
  <c r="AD2202" i="2"/>
  <c r="AF2202" i="2" s="1"/>
  <c r="Z2203" i="2"/>
  <c r="AD2203" i="2"/>
  <c r="AN2203" i="2" s="1"/>
  <c r="AO2203" i="2" s="1"/>
  <c r="Z2204" i="2"/>
  <c r="AD2204" i="2"/>
  <c r="AZ2204" i="2" s="1"/>
  <c r="Z2205" i="2"/>
  <c r="AD2205" i="2"/>
  <c r="Z2206" i="2"/>
  <c r="AD2206" i="2"/>
  <c r="AP2206" i="2" s="1"/>
  <c r="AQ2206" i="2" s="1"/>
  <c r="Z2207" i="2"/>
  <c r="AD2207" i="2"/>
  <c r="AN2207" i="2" s="1"/>
  <c r="AO2207" i="2" s="1"/>
  <c r="Z2208" i="2"/>
  <c r="AD2208" i="2"/>
  <c r="Z2209" i="2"/>
  <c r="AD2209" i="2"/>
  <c r="AN2209" i="2" s="1"/>
  <c r="AO2209" i="2" s="1"/>
  <c r="Z2210" i="2"/>
  <c r="AD2210" i="2"/>
  <c r="Z2211" i="2"/>
  <c r="AD2211" i="2"/>
  <c r="AN2211" i="2" s="1"/>
  <c r="AO2211" i="2" s="1"/>
  <c r="Z2212" i="2"/>
  <c r="AD2212" i="2"/>
  <c r="Z2213" i="2"/>
  <c r="AD2213" i="2"/>
  <c r="Z2214" i="2"/>
  <c r="AD2214" i="2"/>
  <c r="Z2215" i="2"/>
  <c r="AD2215" i="2"/>
  <c r="Z2216" i="2"/>
  <c r="AD2216" i="2"/>
  <c r="Z2217" i="2"/>
  <c r="AD2217" i="2"/>
  <c r="Z2218" i="2"/>
  <c r="AD2218" i="2"/>
  <c r="AF2218" i="2" s="1"/>
  <c r="Z2219" i="2"/>
  <c r="AD2219" i="2"/>
  <c r="AF2219" i="2" s="1"/>
  <c r="P2219" i="2" s="1"/>
  <c r="Z2220" i="2"/>
  <c r="AD2220" i="2"/>
  <c r="Z2221" i="2"/>
  <c r="AD2221" i="2"/>
  <c r="AN2221" i="2" s="1"/>
  <c r="AO2221" i="2" s="1"/>
  <c r="Z2222" i="2"/>
  <c r="AD2222" i="2"/>
  <c r="AP2222" i="2" s="1"/>
  <c r="AQ2222" i="2" s="1"/>
  <c r="Z2223" i="2"/>
  <c r="AD2223" i="2"/>
  <c r="AZ2223" i="2" s="1"/>
  <c r="Z2224" i="2"/>
  <c r="AD2224" i="2"/>
  <c r="AZ2224" i="2"/>
  <c r="Z2225" i="2"/>
  <c r="AD2225" i="2"/>
  <c r="AN2225" i="2" s="1"/>
  <c r="AO2225" i="2" s="1"/>
  <c r="Z2226" i="2"/>
  <c r="AD2226" i="2"/>
  <c r="AF2226" i="2" s="1"/>
  <c r="Z2227" i="2"/>
  <c r="AD2227" i="2"/>
  <c r="AN2227" i="2" s="1"/>
  <c r="AO2227" i="2" s="1"/>
  <c r="Z2228" i="2"/>
  <c r="AD2228" i="2"/>
  <c r="AZ2228" i="2" s="1"/>
  <c r="Z2229" i="2"/>
  <c r="AD2229" i="2"/>
  <c r="Z2230" i="2"/>
  <c r="AD2230" i="2"/>
  <c r="Z2231" i="2"/>
  <c r="AD2231" i="2"/>
  <c r="AZ2231" i="2" s="1"/>
  <c r="Z2232" i="2"/>
  <c r="AD2232" i="2"/>
  <c r="AZ2232" i="2" s="1"/>
  <c r="Z2233" i="2"/>
  <c r="AD2233" i="2"/>
  <c r="AN2233" i="2" s="1"/>
  <c r="AO2233" i="2" s="1"/>
  <c r="Z2234" i="2"/>
  <c r="AD2234" i="2"/>
  <c r="Z2235" i="2"/>
  <c r="AD2235" i="2"/>
  <c r="AN2235" i="2" s="1"/>
  <c r="AO2235" i="2" s="1"/>
  <c r="Z2236" i="2"/>
  <c r="AD2236" i="2"/>
  <c r="AZ2236" i="2" s="1"/>
  <c r="Z2237" i="2"/>
  <c r="AD2237" i="2"/>
  <c r="Z2238" i="2"/>
  <c r="AD2238" i="2"/>
  <c r="AP2238" i="2" s="1"/>
  <c r="AQ2238" i="2" s="1"/>
  <c r="Z2239" i="2"/>
  <c r="AD2239" i="2"/>
  <c r="Z2240" i="2"/>
  <c r="AD2240" i="2"/>
  <c r="Z2241" i="2"/>
  <c r="AD2241" i="2"/>
  <c r="AN2241" i="2" s="1"/>
  <c r="AO2241" i="2" s="1"/>
  <c r="Z2242" i="2"/>
  <c r="AD2242" i="2"/>
  <c r="Z2243" i="2"/>
  <c r="AD2243" i="2"/>
  <c r="AN2243" i="2" s="1"/>
  <c r="AO2243" i="2" s="1"/>
  <c r="Z2244" i="2"/>
  <c r="AD2244" i="2"/>
  <c r="Z2245" i="2"/>
  <c r="AD2245" i="2"/>
  <c r="AF2245" i="2" s="1"/>
  <c r="Z2246" i="2"/>
  <c r="AD2246" i="2"/>
  <c r="Z2247" i="2"/>
  <c r="AD2247" i="2"/>
  <c r="Z2248" i="2"/>
  <c r="AD2248" i="2"/>
  <c r="Z2249" i="2"/>
  <c r="AD2249" i="2"/>
  <c r="AN2249" i="2" s="1"/>
  <c r="AO2249" i="2" s="1"/>
  <c r="Z2250" i="2"/>
  <c r="AD2250" i="2"/>
  <c r="AN2250" i="2" s="1"/>
  <c r="AO2250" i="2" s="1"/>
  <c r="AR2250" i="2" s="1"/>
  <c r="Z2251" i="2"/>
  <c r="AD2251" i="2"/>
  <c r="O1906" i="2"/>
  <c r="O1909" i="2"/>
  <c r="O1911" i="2"/>
  <c r="O1914" i="2"/>
  <c r="O1915" i="2"/>
  <c r="O1916" i="2"/>
  <c r="O1917" i="2"/>
  <c r="O1919" i="2"/>
  <c r="O1920" i="2"/>
  <c r="O1924" i="2"/>
  <c r="O1925" i="2"/>
  <c r="O1926" i="2"/>
  <c r="O1927" i="2"/>
  <c r="O1928" i="2"/>
  <c r="O1929" i="2"/>
  <c r="O1930" i="2"/>
  <c r="O1931" i="2"/>
  <c r="O1932" i="2"/>
  <c r="O1933" i="2"/>
  <c r="O1934" i="2"/>
  <c r="O1936" i="2"/>
  <c r="O1937" i="2"/>
  <c r="O1938" i="2"/>
  <c r="O1939" i="2"/>
  <c r="O1940" i="2"/>
  <c r="O1941" i="2"/>
  <c r="O1942" i="2"/>
  <c r="O1943" i="2"/>
  <c r="O1944" i="2"/>
  <c r="O1945" i="2"/>
  <c r="O1946" i="2"/>
  <c r="O1948" i="2"/>
  <c r="O1949" i="2"/>
  <c r="O1950" i="2"/>
  <c r="O1951" i="2"/>
  <c r="O1954" i="2"/>
  <c r="O1961" i="2"/>
  <c r="O1963" i="2"/>
  <c r="O1964" i="2"/>
  <c r="O1966" i="2"/>
  <c r="O1968" i="2"/>
  <c r="O1969" i="2"/>
  <c r="O1971" i="2"/>
  <c r="O1973" i="2"/>
  <c r="O1975" i="2"/>
  <c r="O1977" i="2"/>
  <c r="O1981" i="2"/>
  <c r="O1982" i="2"/>
  <c r="O1983" i="2"/>
  <c r="O1984" i="2"/>
  <c r="O1985" i="2"/>
  <c r="O1986" i="2"/>
  <c r="O1991" i="2"/>
  <c r="O1992" i="2"/>
  <c r="O1995" i="2"/>
  <c r="O1996" i="2"/>
  <c r="O1998" i="2"/>
  <c r="O1999" i="2"/>
  <c r="O2001" i="2"/>
  <c r="O2002" i="2"/>
  <c r="O2003" i="2"/>
  <c r="O2005" i="2"/>
  <c r="O2007" i="2"/>
  <c r="O2009" i="2"/>
  <c r="O2010" i="2"/>
  <c r="O2011" i="2"/>
  <c r="O2013" i="2"/>
  <c r="O2015" i="2"/>
  <c r="O2019" i="2"/>
  <c r="O2020" i="2"/>
  <c r="O2022" i="2"/>
  <c r="O2024" i="2"/>
  <c r="O2026" i="2"/>
  <c r="O2028" i="2"/>
  <c r="O2030" i="2"/>
  <c r="O2032" i="2"/>
  <c r="O2033" i="2"/>
  <c r="O2035" i="2"/>
  <c r="O2036" i="2"/>
  <c r="O2038" i="2"/>
  <c r="O2040" i="2"/>
  <c r="O2042" i="2"/>
  <c r="O2043" i="2"/>
  <c r="O2044" i="2"/>
  <c r="O2046" i="2"/>
  <c r="O2047" i="2"/>
  <c r="O2048" i="2"/>
  <c r="O2049" i="2"/>
  <c r="O2053" i="2"/>
  <c r="O2055" i="2"/>
  <c r="O2059" i="2"/>
  <c r="O2061" i="2"/>
  <c r="O2062" i="2"/>
  <c r="O2064" i="2"/>
  <c r="O2065" i="2"/>
  <c r="O2067" i="2"/>
  <c r="O2070" i="2"/>
  <c r="O2071" i="2"/>
  <c r="O2072" i="2"/>
  <c r="O2073" i="2"/>
  <c r="O2075" i="2"/>
  <c r="O2076" i="2"/>
  <c r="O2078" i="2"/>
  <c r="O2079" i="2"/>
  <c r="O2082" i="2"/>
  <c r="O2084" i="2"/>
  <c r="O2088" i="2"/>
  <c r="O2092" i="2"/>
  <c r="O2093" i="2"/>
  <c r="O2094" i="2"/>
  <c r="O2096" i="2"/>
  <c r="O2098" i="2"/>
  <c r="O2100" i="2"/>
  <c r="O2101" i="2"/>
  <c r="O2102" i="2"/>
  <c r="O2104" i="2"/>
  <c r="O2105" i="2"/>
  <c r="O2106" i="2"/>
  <c r="O2108" i="2"/>
  <c r="O2109" i="2"/>
  <c r="O2110" i="2"/>
  <c r="O2112" i="2"/>
  <c r="O2114" i="2"/>
  <c r="O2116" i="2"/>
  <c r="O2117" i="2"/>
  <c r="O2118" i="2"/>
  <c r="O2119" i="2"/>
  <c r="O2120" i="2"/>
  <c r="Q2120" i="2"/>
  <c r="O2122" i="2"/>
  <c r="O2125" i="2"/>
  <c r="O2126" i="2"/>
  <c r="O2128" i="2"/>
  <c r="O2130" i="2"/>
  <c r="O2131" i="2"/>
  <c r="O2134" i="2"/>
  <c r="O2136" i="2"/>
  <c r="O2140" i="2"/>
  <c r="O2141" i="2"/>
  <c r="O2145" i="2"/>
  <c r="O2149" i="2"/>
  <c r="O2153" i="2"/>
  <c r="O2160" i="2"/>
  <c r="O2162" i="2"/>
  <c r="O2165" i="2"/>
  <c r="O2172" i="2"/>
  <c r="O2176" i="2"/>
  <c r="O2144" i="2" l="1"/>
  <c r="O1913" i="2"/>
  <c r="O2173" i="2"/>
  <c r="AF2217" i="2"/>
  <c r="BA2211" i="2"/>
  <c r="O2029" i="2"/>
  <c r="AZ2211" i="2"/>
  <c r="BA1968" i="2"/>
  <c r="AF2181" i="2"/>
  <c r="AF2088" i="2"/>
  <c r="AF2036" i="2"/>
  <c r="AY2035" i="2" s="1"/>
  <c r="AE2210" i="2"/>
  <c r="AZ2163" i="2"/>
  <c r="AF1968" i="2"/>
  <c r="AN2019" i="2"/>
  <c r="AO2019" i="2" s="1"/>
  <c r="O2156" i="2"/>
  <c r="O2074" i="2"/>
  <c r="O1965" i="2"/>
  <c r="AZ2029" i="2"/>
  <c r="AP1971" i="2"/>
  <c r="AQ1971" i="2" s="1"/>
  <c r="AZ1913" i="2"/>
  <c r="O2000" i="2"/>
  <c r="AN1913" i="2"/>
  <c r="AO1913" i="2" s="1"/>
  <c r="AR1913" i="2" s="1"/>
  <c r="AF2000" i="2"/>
  <c r="AY1999" i="2" s="1"/>
  <c r="O2170" i="2"/>
  <c r="O2148" i="2"/>
  <c r="O2123" i="2"/>
  <c r="O1923" i="2"/>
  <c r="AF2227" i="2"/>
  <c r="P2227" i="2" s="1"/>
  <c r="AN2140" i="2"/>
  <c r="AO2140" i="2" s="1"/>
  <c r="AR2140" i="2" s="1"/>
  <c r="U2140" i="2" s="1"/>
  <c r="BA2116" i="2"/>
  <c r="AF2201" i="2"/>
  <c r="O2008" i="2"/>
  <c r="O1993" i="2"/>
  <c r="O1980" i="2"/>
  <c r="O1967" i="2"/>
  <c r="AE2240" i="2"/>
  <c r="AF2234" i="2"/>
  <c r="AE2230" i="2"/>
  <c r="AZ2088" i="2"/>
  <c r="BA2084" i="2"/>
  <c r="O2107" i="2"/>
  <c r="O2095" i="2"/>
  <c r="O2087" i="2"/>
  <c r="O2157" i="2"/>
  <c r="O1962" i="2"/>
  <c r="O1903" i="2"/>
  <c r="AE2220" i="2"/>
  <c r="AP2170" i="2"/>
  <c r="AQ2170" i="2" s="1"/>
  <c r="AZ2157" i="2"/>
  <c r="BA2120" i="2"/>
  <c r="AN2088" i="2"/>
  <c r="AE2083" i="2"/>
  <c r="G2083" i="2" s="1"/>
  <c r="AE2079" i="2"/>
  <c r="G2079" i="2" s="1"/>
  <c r="AN1999" i="2"/>
  <c r="AO1999" i="2" s="1"/>
  <c r="AR1999" i="2" s="1"/>
  <c r="BA1980" i="2"/>
  <c r="AP1923" i="2"/>
  <c r="AQ1923" i="2" s="1"/>
  <c r="AF1891" i="2"/>
  <c r="P1891" i="2" s="1"/>
  <c r="P1968" i="2"/>
  <c r="Q1968" i="2"/>
  <c r="AF2064" i="2"/>
  <c r="Q2064" i="2" s="1"/>
  <c r="AZ1880" i="2"/>
  <c r="O2031" i="2"/>
  <c r="O2177" i="2"/>
  <c r="O2080" i="2"/>
  <c r="O2077" i="2"/>
  <c r="O2023" i="2"/>
  <c r="O2018" i="2"/>
  <c r="O1990" i="2"/>
  <c r="BA2249" i="2"/>
  <c r="AF2242" i="2"/>
  <c r="P2242" i="2" s="1"/>
  <c r="AF2235" i="2"/>
  <c r="P2235" i="2" s="1"/>
  <c r="AZ2225" i="2"/>
  <c r="AZ2218" i="2"/>
  <c r="BA2217" i="2"/>
  <c r="AE2192" i="2"/>
  <c r="AF2185" i="2"/>
  <c r="AF2178" i="2"/>
  <c r="AY2177" i="2" s="1"/>
  <c r="AN2134" i="2"/>
  <c r="AO2134" i="2" s="1"/>
  <c r="AZ2120" i="2"/>
  <c r="AP2094" i="2"/>
  <c r="AQ2094" i="2" s="1"/>
  <c r="BA2080" i="2"/>
  <c r="BA2036" i="2"/>
  <c r="AZ2019" i="2"/>
  <c r="AZ1900" i="2"/>
  <c r="BA1899" i="2"/>
  <c r="AP1880" i="2"/>
  <c r="AQ1880" i="2" s="1"/>
  <c r="AF2233" i="2"/>
  <c r="AF2096" i="2"/>
  <c r="O2139" i="2"/>
  <c r="O2052" i="2"/>
  <c r="O1978" i="2"/>
  <c r="O1959" i="2"/>
  <c r="O2124" i="2"/>
  <c r="O2083" i="2"/>
  <c r="O2058" i="2"/>
  <c r="O2054" i="2"/>
  <c r="O1957" i="2"/>
  <c r="O1910" i="2"/>
  <c r="O1905" i="2"/>
  <c r="BA2250" i="2"/>
  <c r="AF2238" i="2"/>
  <c r="AY2237" i="2" s="1"/>
  <c r="AZ2233" i="2"/>
  <c r="AP2226" i="2"/>
  <c r="AQ2226" i="2" s="1"/>
  <c r="AF2225" i="2"/>
  <c r="AN2219" i="2"/>
  <c r="AO2219" i="2" s="1"/>
  <c r="AP2218" i="2"/>
  <c r="AQ2218" i="2" s="1"/>
  <c r="AN2217" i="2"/>
  <c r="AO2217" i="2" s="1"/>
  <c r="AF2167" i="2"/>
  <c r="P2167" i="2" s="1"/>
  <c r="BA2163" i="2"/>
  <c r="AE2154" i="2"/>
  <c r="G2154" i="2" s="1"/>
  <c r="AZ2124" i="2"/>
  <c r="AP2120" i="2"/>
  <c r="AQ2120" i="2" s="1"/>
  <c r="AN2098" i="2"/>
  <c r="AO2098" i="2" s="1"/>
  <c r="AR2098" i="2" s="1"/>
  <c r="U2098" i="2" s="1"/>
  <c r="AZ2080" i="2"/>
  <c r="BA2058" i="2"/>
  <c r="AF2023" i="2"/>
  <c r="AN1990" i="2"/>
  <c r="AO1990" i="2" s="1"/>
  <c r="AR1990" i="2" s="1"/>
  <c r="U1990" i="2" s="1"/>
  <c r="AF1880" i="2"/>
  <c r="AY1879" i="2" s="1"/>
  <c r="AE2202" i="2"/>
  <c r="BA2243" i="2"/>
  <c r="AF2215" i="2"/>
  <c r="P2215" i="2" s="1"/>
  <c r="AZ2209" i="2"/>
  <c r="BA2203" i="2"/>
  <c r="AZ2190" i="2"/>
  <c r="AN2169" i="2"/>
  <c r="AO2169" i="2" s="1"/>
  <c r="AP2158" i="2"/>
  <c r="AQ2158" i="2" s="1"/>
  <c r="AE2158" i="2"/>
  <c r="G2158" i="2" s="1"/>
  <c r="AZ2158" i="2"/>
  <c r="AF2158" i="2"/>
  <c r="AY2157" i="2" s="1"/>
  <c r="AN2068" i="2"/>
  <c r="AO2068" i="2" s="1"/>
  <c r="AR2068" i="2" s="1"/>
  <c r="AZ2068" i="2"/>
  <c r="BA2068" i="2"/>
  <c r="AE2020" i="2"/>
  <c r="G2020" i="2" s="1"/>
  <c r="AP1979" i="2"/>
  <c r="AQ1979" i="2" s="1"/>
  <c r="U1979" i="2" s="1"/>
  <c r="AE1979" i="2"/>
  <c r="G1979" i="2" s="1"/>
  <c r="AN1979" i="2"/>
  <c r="AO1979" i="2" s="1"/>
  <c r="AR1979" i="2" s="1"/>
  <c r="AN1925" i="2"/>
  <c r="AO1925" i="2" s="1"/>
  <c r="AR1925" i="2" s="1"/>
  <c r="AP1925" i="2"/>
  <c r="AQ1925" i="2" s="1"/>
  <c r="AN1895" i="2"/>
  <c r="O2164" i="2"/>
  <c r="O2158" i="2"/>
  <c r="O2150" i="2"/>
  <c r="O2068" i="2"/>
  <c r="O2021" i="2"/>
  <c r="O1935" i="2"/>
  <c r="AF2251" i="2"/>
  <c r="P2251" i="2" s="1"/>
  <c r="AF2249" i="2"/>
  <c r="AF2247" i="2"/>
  <c r="AZ2243" i="2"/>
  <c r="AZ2241" i="2"/>
  <c r="AZ2238" i="2"/>
  <c r="BA2235" i="2"/>
  <c r="AF2229" i="2"/>
  <c r="AY2228" i="2" s="1"/>
  <c r="AE2224" i="2"/>
  <c r="AZ2219" i="2"/>
  <c r="AZ2208" i="2"/>
  <c r="BA2205" i="2"/>
  <c r="AZ2203" i="2"/>
  <c r="AZ2193" i="2"/>
  <c r="BA2189" i="2"/>
  <c r="AZ2187" i="2"/>
  <c r="BA2179" i="2"/>
  <c r="AE2176" i="2"/>
  <c r="G2176" i="2" s="1"/>
  <c r="AZ2171" i="2"/>
  <c r="AN2151" i="2"/>
  <c r="AO2151" i="2" s="1"/>
  <c r="BA2151" i="2"/>
  <c r="AN2149" i="2"/>
  <c r="AO2149" i="2" s="1"/>
  <c r="AZ2149" i="2"/>
  <c r="AN2145" i="2"/>
  <c r="AO2145" i="2" s="1"/>
  <c r="AE2097" i="2"/>
  <c r="G2097" i="2" s="1"/>
  <c r="AF2048" i="2"/>
  <c r="AZ2034" i="2"/>
  <c r="AP2001" i="2"/>
  <c r="AQ2001" i="2" s="1"/>
  <c r="AN2001" i="2"/>
  <c r="AO2001" i="2" s="1"/>
  <c r="AN1973" i="2"/>
  <c r="AO1973" i="2" s="1"/>
  <c r="BA1973" i="2"/>
  <c r="AN1962" i="2"/>
  <c r="AO1962" i="2" s="1"/>
  <c r="AP1962" i="2"/>
  <c r="AQ1962" i="2" s="1"/>
  <c r="AE2234" i="2"/>
  <c r="AZ2206" i="2"/>
  <c r="AF2197" i="2"/>
  <c r="AY2196" i="2" s="1"/>
  <c r="BA2187" i="2"/>
  <c r="AN2159" i="2"/>
  <c r="AO2159" i="2" s="1"/>
  <c r="AZ2159" i="2"/>
  <c r="AP2099" i="2"/>
  <c r="AQ2099" i="2" s="1"/>
  <c r="AE2099" i="2"/>
  <c r="G2099" i="2" s="1"/>
  <c r="AP2090" i="2"/>
  <c r="AQ2090" i="2" s="1"/>
  <c r="AN2090" i="2"/>
  <c r="AE2089" i="2"/>
  <c r="G2089" i="2" s="1"/>
  <c r="AN2070" i="2"/>
  <c r="AO2070" i="2" s="1"/>
  <c r="AR2070" i="2" s="1"/>
  <c r="AZ2070" i="2"/>
  <c r="BA2070" i="2"/>
  <c r="AN2007" i="2"/>
  <c r="AO2007" i="2" s="1"/>
  <c r="AR2007" i="2" s="1"/>
  <c r="AN1964" i="2"/>
  <c r="AO1964" i="2" s="1"/>
  <c r="AR1964" i="2" s="1"/>
  <c r="BA1964" i="2"/>
  <c r="AP1937" i="2"/>
  <c r="AQ1937" i="2" s="1"/>
  <c r="AZ1937" i="2"/>
  <c r="AP1933" i="2"/>
  <c r="AQ1933" i="2" s="1"/>
  <c r="AZ1933" i="2"/>
  <c r="O2178" i="2"/>
  <c r="O2169" i="2"/>
  <c r="O2127" i="2"/>
  <c r="Q2036" i="2"/>
  <c r="O1979" i="2"/>
  <c r="AP2250" i="2"/>
  <c r="AQ2250" i="2" s="1"/>
  <c r="U2250" i="2" s="1"/>
  <c r="AE2242" i="2"/>
  <c r="AZ2240" i="2"/>
  <c r="AN2239" i="2"/>
  <c r="AO2239" i="2" s="1"/>
  <c r="BA2237" i="2"/>
  <c r="AZ2235" i="2"/>
  <c r="BA2227" i="2"/>
  <c r="AE2218" i="2"/>
  <c r="AF2213" i="2"/>
  <c r="AY2212" i="2" s="1"/>
  <c r="AF2210" i="2"/>
  <c r="AY2209" i="2" s="1"/>
  <c r="AE2208" i="2"/>
  <c r="AF2206" i="2"/>
  <c r="AY2205" i="2" s="1"/>
  <c r="AF2203" i="2"/>
  <c r="P2203" i="2" s="1"/>
  <c r="AZ2201" i="2"/>
  <c r="AE2198" i="2"/>
  <c r="AZ2196" i="2"/>
  <c r="AF2190" i="2"/>
  <c r="AY2189" i="2" s="1"/>
  <c r="AF2187" i="2"/>
  <c r="P2187" i="2" s="1"/>
  <c r="AZ2185" i="2"/>
  <c r="AZ2180" i="2"/>
  <c r="AF2179" i="2"/>
  <c r="P2179" i="2" s="1"/>
  <c r="AZ2177" i="2"/>
  <c r="AZ2176" i="2"/>
  <c r="BA2169" i="2"/>
  <c r="BA2159" i="2"/>
  <c r="AP2126" i="2"/>
  <c r="AQ2126" i="2" s="1"/>
  <c r="AZ2126" i="2"/>
  <c r="AN2122" i="2"/>
  <c r="AP2122" i="2"/>
  <c r="AQ2122" i="2" s="1"/>
  <c r="AN2110" i="2"/>
  <c r="AO2110" i="2" s="1"/>
  <c r="AR2110" i="2" s="1"/>
  <c r="AP2110" i="2"/>
  <c r="AQ2110" i="2" s="1"/>
  <c r="AN2102" i="2"/>
  <c r="AP2102" i="2"/>
  <c r="AQ2102" i="2" s="1"/>
  <c r="BA2102" i="2"/>
  <c r="AP2091" i="2"/>
  <c r="AQ2091" i="2" s="1"/>
  <c r="AE2091" i="2"/>
  <c r="G2091" i="2" s="1"/>
  <c r="AN2050" i="2"/>
  <c r="AO2050" i="2" s="1"/>
  <c r="AR2050" i="2" s="1"/>
  <c r="AF2050" i="2"/>
  <c r="Q2050" i="2" s="1"/>
  <c r="AP2030" i="2"/>
  <c r="AQ2030" i="2" s="1"/>
  <c r="AE2030" i="2"/>
  <c r="G2030" i="2" s="1"/>
  <c r="AP2006" i="2"/>
  <c r="AQ2006" i="2" s="1"/>
  <c r="AN2006" i="2"/>
  <c r="AO2006" i="2" s="1"/>
  <c r="AR2006" i="2" s="1"/>
  <c r="AZ2006" i="2"/>
  <c r="AN1995" i="2"/>
  <c r="AO1995" i="2" s="1"/>
  <c r="AE1995" i="2"/>
  <c r="G1995" i="2" s="1"/>
  <c r="AP1914" i="2"/>
  <c r="AQ1914" i="2" s="1"/>
  <c r="AN1907" i="2"/>
  <c r="AO1907" i="2" s="1"/>
  <c r="BA1907" i="2"/>
  <c r="BA1888" i="2"/>
  <c r="AE2186" i="2"/>
  <c r="AP2178" i="2"/>
  <c r="AQ2178" i="2" s="1"/>
  <c r="AF2177" i="2"/>
  <c r="Q2177" i="2" s="1"/>
  <c r="AZ2175" i="2"/>
  <c r="AF2171" i="2"/>
  <c r="AY2170" i="2" s="1"/>
  <c r="AN2171" i="2"/>
  <c r="AO2171" i="2" s="1"/>
  <c r="AF2170" i="2"/>
  <c r="Q2170" i="2" s="1"/>
  <c r="AF2159" i="2"/>
  <c r="P2159" i="2" s="1"/>
  <c r="AP2146" i="2"/>
  <c r="AQ2146" i="2" s="1"/>
  <c r="AF2146" i="2"/>
  <c r="AY2145" i="2" s="1"/>
  <c r="AP2138" i="2"/>
  <c r="AQ2138" i="2" s="1"/>
  <c r="AP2136" i="2"/>
  <c r="AQ2136" i="2" s="1"/>
  <c r="AN1998" i="2"/>
  <c r="AO1998" i="2" s="1"/>
  <c r="AR1998" i="2" s="1"/>
  <c r="U1998" i="2" s="1"/>
  <c r="AP1998" i="2"/>
  <c r="AQ1998" i="2" s="1"/>
  <c r="BA1979" i="2"/>
  <c r="AN1974" i="2"/>
  <c r="AO1974" i="2" s="1"/>
  <c r="AR1974" i="2" s="1"/>
  <c r="AN1966" i="2"/>
  <c r="AO1966" i="2" s="1"/>
  <c r="AR1966" i="2" s="1"/>
  <c r="AP1961" i="2"/>
  <c r="AQ1961" i="2" s="1"/>
  <c r="AE1961" i="2"/>
  <c r="G1961" i="2" s="1"/>
  <c r="BA1961" i="2"/>
  <c r="AF2031" i="2"/>
  <c r="Q2031" i="2" s="1"/>
  <c r="AE1978" i="2"/>
  <c r="G1978" i="2" s="1"/>
  <c r="AE2170" i="2"/>
  <c r="G2170" i="2" s="1"/>
  <c r="AF2165" i="2"/>
  <c r="Q2165" i="2" s="1"/>
  <c r="AF2163" i="2"/>
  <c r="P2163" i="2" s="1"/>
  <c r="BA2157" i="2"/>
  <c r="AF2157" i="2"/>
  <c r="Q2157" i="2" s="1"/>
  <c r="AN2114" i="2"/>
  <c r="AO2114" i="2" s="1"/>
  <c r="AR2114" i="2" s="1"/>
  <c r="AZ2098" i="2"/>
  <c r="BA2096" i="2"/>
  <c r="AP2096" i="2"/>
  <c r="AQ2096" i="2" s="1"/>
  <c r="AP2069" i="2"/>
  <c r="AQ2069" i="2" s="1"/>
  <c r="AN2062" i="2"/>
  <c r="AO2062" i="2" s="1"/>
  <c r="AR2062" i="2" s="1"/>
  <c r="BA2046" i="2"/>
  <c r="BA2031" i="2"/>
  <c r="AZ2000" i="2"/>
  <c r="AF1980" i="2"/>
  <c r="BA1978" i="2"/>
  <c r="BA1965" i="2"/>
  <c r="AN1934" i="2"/>
  <c r="AO1934" i="2" s="1"/>
  <c r="AR1934" i="2" s="1"/>
  <c r="AF1911" i="2"/>
  <c r="AF1910" i="2"/>
  <c r="Q1910" i="2" s="1"/>
  <c r="AZ1899" i="2"/>
  <c r="AE2144" i="2"/>
  <c r="G2144" i="2" s="1"/>
  <c r="AF2128" i="2"/>
  <c r="P2128" i="2" s="1"/>
  <c r="AE2109" i="2"/>
  <c r="G2109" i="2" s="1"/>
  <c r="AE2101" i="2"/>
  <c r="G2101" i="2" s="1"/>
  <c r="AZ2096" i="2"/>
  <c r="BA2094" i="2"/>
  <c r="AZ2052" i="2"/>
  <c r="AZ2046" i="2"/>
  <c r="AF2042" i="2"/>
  <c r="Q2042" i="2" s="1"/>
  <c r="AN2036" i="2"/>
  <c r="AO2036" i="2" s="1"/>
  <c r="AZ2031" i="2"/>
  <c r="BA2011" i="2"/>
  <c r="BA1999" i="2"/>
  <c r="AZ1990" i="2"/>
  <c r="AZ1980" i="2"/>
  <c r="AZ1978" i="2"/>
  <c r="AZ1938" i="2"/>
  <c r="AF1900" i="2"/>
  <c r="AY1899" i="2" s="1"/>
  <c r="AF2194" i="2"/>
  <c r="AP2194" i="2"/>
  <c r="AQ2194" i="2" s="1"/>
  <c r="AP2174" i="2"/>
  <c r="AQ2174" i="2" s="1"/>
  <c r="AF2174" i="2"/>
  <c r="AY2173" i="2" s="1"/>
  <c r="AZ2174" i="2"/>
  <c r="AF2104" i="2"/>
  <c r="AN2104" i="2"/>
  <c r="AO2104" i="2" s="1"/>
  <c r="AR2104" i="2" s="1"/>
  <c r="AZ2104" i="2"/>
  <c r="AP2104" i="2"/>
  <c r="AQ2104" i="2" s="1"/>
  <c r="BA2104" i="2"/>
  <c r="AN2086" i="2"/>
  <c r="AO2086" i="2" s="1"/>
  <c r="AR2086" i="2" s="1"/>
  <c r="AP2086" i="2"/>
  <c r="AQ2086" i="2" s="1"/>
  <c r="AN2066" i="2"/>
  <c r="AZ2066" i="2"/>
  <c r="AF2066" i="2"/>
  <c r="Q2066" i="2" s="1"/>
  <c r="AZ1904" i="2"/>
  <c r="O2086" i="2"/>
  <c r="O1953" i="2"/>
  <c r="O1904" i="2"/>
  <c r="AZ2248" i="2"/>
  <c r="AE2232" i="2"/>
  <c r="AF2231" i="2"/>
  <c r="P2231" i="2" s="1"/>
  <c r="AZ2222" i="2"/>
  <c r="AZ2216" i="2"/>
  <c r="AE2200" i="2"/>
  <c r="AF2199" i="2"/>
  <c r="P2199" i="2" s="1"/>
  <c r="AE2172" i="2"/>
  <c r="G2172" i="2" s="1"/>
  <c r="AZ2172" i="2"/>
  <c r="AF2153" i="2"/>
  <c r="P2153" i="2" s="1"/>
  <c r="AE2148" i="2"/>
  <c r="G2148" i="2" s="1"/>
  <c r="AF2149" i="2"/>
  <c r="Q2149" i="2" s="1"/>
  <c r="AN2139" i="2"/>
  <c r="AO2139" i="2" s="1"/>
  <c r="AR2139" i="2" s="1"/>
  <c r="AE2139" i="2"/>
  <c r="G2139" i="2" s="1"/>
  <c r="AP2139" i="2"/>
  <c r="AQ2139" i="2" s="1"/>
  <c r="AN2076" i="2"/>
  <c r="AO2076" i="2" s="1"/>
  <c r="BA2076" i="2"/>
  <c r="AF2072" i="2"/>
  <c r="Q2072" i="2" s="1"/>
  <c r="AN2072" i="2"/>
  <c r="AO2072" i="2" s="1"/>
  <c r="AN1985" i="2"/>
  <c r="AO1985" i="2" s="1"/>
  <c r="AR1985" i="2" s="1"/>
  <c r="BA1985" i="2"/>
  <c r="AN2195" i="2"/>
  <c r="AO2195" i="2" s="1"/>
  <c r="AF2195" i="2"/>
  <c r="P2195" i="2" s="1"/>
  <c r="AF2143" i="2"/>
  <c r="P2143" i="2" s="1"/>
  <c r="BA2143" i="2"/>
  <c r="AN2143" i="2"/>
  <c r="AO2143" i="2" s="1"/>
  <c r="AF2081" i="2"/>
  <c r="Q2081" i="2" s="1"/>
  <c r="AP2081" i="2"/>
  <c r="AQ2081" i="2" s="1"/>
  <c r="O2174" i="2"/>
  <c r="O1922" i="2"/>
  <c r="AZ2250" i="2"/>
  <c r="AF2250" i="2"/>
  <c r="AY2249" i="2" s="1"/>
  <c r="AZ2249" i="2"/>
  <c r="AZ2247" i="2"/>
  <c r="AE2246" i="2"/>
  <c r="AF2243" i="2"/>
  <c r="P2243" i="2" s="1"/>
  <c r="AF2241" i="2"/>
  <c r="AY2240" i="2" s="1"/>
  <c r="AN2237" i="2"/>
  <c r="AO2237" i="2" s="1"/>
  <c r="AE2236" i="2"/>
  <c r="AP2234" i="2"/>
  <c r="AQ2234" i="2" s="1"/>
  <c r="AZ2227" i="2"/>
  <c r="AE2226" i="2"/>
  <c r="AN2223" i="2"/>
  <c r="AO2223" i="2" s="1"/>
  <c r="BA2221" i="2"/>
  <c r="BA2219" i="2"/>
  <c r="AZ2217" i="2"/>
  <c r="AZ2215" i="2"/>
  <c r="AE2214" i="2"/>
  <c r="AF2211" i="2"/>
  <c r="P2211" i="2" s="1"/>
  <c r="AF2209" i="2"/>
  <c r="AY2208" i="2" s="1"/>
  <c r="AN2205" i="2"/>
  <c r="AO2205" i="2" s="1"/>
  <c r="AE2204" i="2"/>
  <c r="AP2202" i="2"/>
  <c r="AQ2202" i="2" s="1"/>
  <c r="AZ2195" i="2"/>
  <c r="AF2169" i="2"/>
  <c r="Q2169" i="2" s="1"/>
  <c r="AN2161" i="2"/>
  <c r="AO2161" i="2" s="1"/>
  <c r="AF2162" i="2"/>
  <c r="AY2161" i="2" s="1"/>
  <c r="BA2161" i="2"/>
  <c r="AF2150" i="2"/>
  <c r="AY2149" i="2" s="1"/>
  <c r="AE2150" i="2"/>
  <c r="G2150" i="2" s="1"/>
  <c r="AP2150" i="2"/>
  <c r="AQ2150" i="2" s="1"/>
  <c r="AF2151" i="2"/>
  <c r="P2151" i="2" s="1"/>
  <c r="AE2137" i="2"/>
  <c r="G2137" i="2" s="1"/>
  <c r="AN2137" i="2"/>
  <c r="AO2137" i="2" s="1"/>
  <c r="AF2112" i="2"/>
  <c r="Q2112" i="2" s="1"/>
  <c r="AN2112" i="2"/>
  <c r="AZ2112" i="2"/>
  <c r="AP2112" i="2"/>
  <c r="AQ2112" i="2" s="1"/>
  <c r="BA2112" i="2"/>
  <c r="AE2103" i="2"/>
  <c r="G2103" i="2" s="1"/>
  <c r="AP2103" i="2"/>
  <c r="AQ2103" i="2" s="1"/>
  <c r="AE2093" i="2"/>
  <c r="G2093" i="2" s="1"/>
  <c r="AE2049" i="2"/>
  <c r="G2049" i="2" s="1"/>
  <c r="AP1994" i="2"/>
  <c r="AQ1994" i="2" s="1"/>
  <c r="AN1994" i="2"/>
  <c r="BA1994" i="2"/>
  <c r="AZ1994" i="2"/>
  <c r="AE2182" i="2"/>
  <c r="AE2168" i="2"/>
  <c r="G2168" i="2" s="1"/>
  <c r="AZ2168" i="2"/>
  <c r="AE2133" i="2"/>
  <c r="G2133" i="2" s="1"/>
  <c r="AE2111" i="2"/>
  <c r="G2111" i="2" s="1"/>
  <c r="AP2111" i="2"/>
  <c r="AQ2111" i="2" s="1"/>
  <c r="AN2017" i="2"/>
  <c r="AO2017" i="2" s="1"/>
  <c r="AZ2017" i="2"/>
  <c r="AP2017" i="2"/>
  <c r="AQ2017" i="2" s="1"/>
  <c r="BA2017" i="2"/>
  <c r="AE1908" i="2"/>
  <c r="G1908" i="2" s="1"/>
  <c r="O2066" i="2"/>
  <c r="O2017" i="2"/>
  <c r="AE2248" i="2"/>
  <c r="AZ2244" i="2"/>
  <c r="AP2242" i="2"/>
  <c r="AQ2242" i="2" s="1"/>
  <c r="AZ2239" i="2"/>
  <c r="AZ2234" i="2"/>
  <c r="BA2233" i="2"/>
  <c r="AF2222" i="2"/>
  <c r="AY2221" i="2" s="1"/>
  <c r="AZ2220" i="2"/>
  <c r="AE2216" i="2"/>
  <c r="AZ2212" i="2"/>
  <c r="AP2210" i="2"/>
  <c r="AQ2210" i="2" s="1"/>
  <c r="AZ2207" i="2"/>
  <c r="AZ2202" i="2"/>
  <c r="BA2201" i="2"/>
  <c r="AE2194" i="2"/>
  <c r="AZ2192" i="2"/>
  <c r="AZ2152" i="2"/>
  <c r="AN2147" i="2"/>
  <c r="AO2147" i="2" s="1"/>
  <c r="AZ2147" i="2"/>
  <c r="AZ2143" i="2"/>
  <c r="AE2142" i="2"/>
  <c r="G2142" i="2" s="1"/>
  <c r="AF2142" i="2"/>
  <c r="AY2141" i="2" s="1"/>
  <c r="AZ2142" i="2"/>
  <c r="AP2142" i="2"/>
  <c r="AQ2142" i="2" s="1"/>
  <c r="AN2132" i="2"/>
  <c r="AZ2132" i="2"/>
  <c r="AP2132" i="2"/>
  <c r="AQ2132" i="2" s="1"/>
  <c r="BA2132" i="2"/>
  <c r="AN2118" i="2"/>
  <c r="AP2118" i="2"/>
  <c r="AQ2118" i="2" s="1"/>
  <c r="BA2108" i="2"/>
  <c r="AP2106" i="2"/>
  <c r="AQ2106" i="2" s="1"/>
  <c r="AN2106" i="2"/>
  <c r="AZ2106" i="2"/>
  <c r="BA2086" i="2"/>
  <c r="AE2075" i="2"/>
  <c r="G2075" i="2" s="1"/>
  <c r="AP2063" i="2"/>
  <c r="AQ2063" i="2" s="1"/>
  <c r="AE2040" i="2"/>
  <c r="G2040" i="2" s="1"/>
  <c r="AZ2040" i="2"/>
  <c r="BA2040" i="2"/>
  <c r="AN2040" i="2"/>
  <c r="AO2040" i="2" s="1"/>
  <c r="AN2010" i="2"/>
  <c r="AE2010" i="2"/>
  <c r="G2010" i="2" s="1"/>
  <c r="AF2010" i="2"/>
  <c r="Q2010" i="2" s="1"/>
  <c r="AZ2010" i="2"/>
  <c r="AP2010" i="2"/>
  <c r="AQ2010" i="2" s="1"/>
  <c r="BA2010" i="2"/>
  <c r="AE2184" i="2"/>
  <c r="AF2183" i="2"/>
  <c r="P2183" i="2" s="1"/>
  <c r="AE2125" i="2"/>
  <c r="G2125" i="2" s="1"/>
  <c r="AF2077" i="2"/>
  <c r="Q2077" i="2" s="1"/>
  <c r="AE2067" i="2"/>
  <c r="G2067" i="2" s="1"/>
  <c r="AN2064" i="2"/>
  <c r="AZ2064" i="2"/>
  <c r="AN2060" i="2"/>
  <c r="AO2060" i="2" s="1"/>
  <c r="AR2060" i="2" s="1"/>
  <c r="AZ2060" i="2"/>
  <c r="AP2018" i="2"/>
  <c r="AQ2018" i="2" s="1"/>
  <c r="AE2018" i="2"/>
  <c r="G2018" i="2" s="1"/>
  <c r="AN2018" i="2"/>
  <c r="AO2018" i="2" s="1"/>
  <c r="AF2019" i="2"/>
  <c r="Q2019" i="2" s="1"/>
  <c r="AN2004" i="2"/>
  <c r="AO2004" i="2" s="1"/>
  <c r="AR2004" i="2" s="1"/>
  <c r="AF2004" i="2"/>
  <c r="AY2003" i="2" s="1"/>
  <c r="AF1992" i="2"/>
  <c r="P1992" i="2" s="1"/>
  <c r="AN1992" i="2"/>
  <c r="AO1992" i="2" s="1"/>
  <c r="AZ1992" i="2"/>
  <c r="AP1992" i="2"/>
  <c r="AQ1992" i="2" s="1"/>
  <c r="BA1992" i="2"/>
  <c r="AN1988" i="2"/>
  <c r="AO1988" i="2" s="1"/>
  <c r="AF1988" i="2"/>
  <c r="AN1947" i="2"/>
  <c r="AO1947" i="2" s="1"/>
  <c r="AR1947" i="2" s="1"/>
  <c r="AP1929" i="2"/>
  <c r="AQ1929" i="2" s="1"/>
  <c r="AZ1929" i="2"/>
  <c r="AN1927" i="2"/>
  <c r="AO1927" i="2" s="1"/>
  <c r="AZ1927" i="2"/>
  <c r="AN1915" i="2"/>
  <c r="AO1915" i="2" s="1"/>
  <c r="AR1915" i="2" s="1"/>
  <c r="AZ1915" i="2"/>
  <c r="AF2193" i="2"/>
  <c r="P2193" i="2" s="1"/>
  <c r="AN2189" i="2"/>
  <c r="AO2189" i="2" s="1"/>
  <c r="AE2188" i="2"/>
  <c r="AP2186" i="2"/>
  <c r="AQ2186" i="2" s="1"/>
  <c r="AZ2179" i="2"/>
  <c r="AE2178" i="2"/>
  <c r="G2178" i="2" s="1"/>
  <c r="AN2175" i="2"/>
  <c r="AO2175" i="2" s="1"/>
  <c r="BA2173" i="2"/>
  <c r="BA2171" i="2"/>
  <c r="AZ2169" i="2"/>
  <c r="AZ2167" i="2"/>
  <c r="AE2166" i="2"/>
  <c r="G2166" i="2" s="1"/>
  <c r="AE2156" i="2"/>
  <c r="G2156" i="2" s="1"/>
  <c r="AF2155" i="2"/>
  <c r="P2155" i="2" s="1"/>
  <c r="AZ2146" i="2"/>
  <c r="BA2141" i="2"/>
  <c r="AZ2138" i="2"/>
  <c r="BA2136" i="2"/>
  <c r="AZ2134" i="2"/>
  <c r="AE2131" i="2"/>
  <c r="G2131" i="2" s="1"/>
  <c r="AN2126" i="2"/>
  <c r="AN2124" i="2"/>
  <c r="AO2124" i="2" s="1"/>
  <c r="AR2124" i="2" s="1"/>
  <c r="U2124" i="2" s="1"/>
  <c r="AZ2122" i="2"/>
  <c r="AE2119" i="2"/>
  <c r="G2119" i="2" s="1"/>
  <c r="AE2107" i="2"/>
  <c r="G2107" i="2" s="1"/>
  <c r="AE2105" i="2"/>
  <c r="G2105" i="2" s="1"/>
  <c r="AE2087" i="2"/>
  <c r="G2087" i="2" s="1"/>
  <c r="AF2073" i="2"/>
  <c r="Q2073" i="2" s="1"/>
  <c r="AE2065" i="2"/>
  <c r="G2065" i="2" s="1"/>
  <c r="AP2047" i="2"/>
  <c r="AQ2047" i="2" s="1"/>
  <c r="AP2028" i="2"/>
  <c r="AQ2028" i="2" s="1"/>
  <c r="AE2028" i="2"/>
  <c r="G2028" i="2" s="1"/>
  <c r="AN2028" i="2"/>
  <c r="AO2028" i="2" s="1"/>
  <c r="AR2028" i="2" s="1"/>
  <c r="AF2029" i="2"/>
  <c r="Q2029" i="2" s="1"/>
  <c r="AP1996" i="2"/>
  <c r="AQ1996" i="2" s="1"/>
  <c r="AF1996" i="2"/>
  <c r="AZ1996" i="2"/>
  <c r="AN1996" i="2"/>
  <c r="AO1996" i="2" s="1"/>
  <c r="AR1996" i="2" s="1"/>
  <c r="AP1986" i="2"/>
  <c r="AQ1986" i="2" s="1"/>
  <c r="AN1986" i="2"/>
  <c r="AO1986" i="2" s="1"/>
  <c r="AR1986" i="2" s="1"/>
  <c r="AN1977" i="2"/>
  <c r="BA1977" i="2"/>
  <c r="AZ2191" i="2"/>
  <c r="AZ2186" i="2"/>
  <c r="BA2185" i="2"/>
  <c r="AZ2164" i="2"/>
  <c r="AE2160" i="2"/>
  <c r="G2160" i="2" s="1"/>
  <c r="AZ2151" i="2"/>
  <c r="BA2145" i="2"/>
  <c r="AZ2140" i="2"/>
  <c r="AE2117" i="2"/>
  <c r="G2117" i="2" s="1"/>
  <c r="AE2095" i="2"/>
  <c r="G2095" i="2" s="1"/>
  <c r="AZ2090" i="2"/>
  <c r="BA2088" i="2"/>
  <c r="AE2085" i="2"/>
  <c r="G2085" i="2" s="1"/>
  <c r="AE2059" i="2"/>
  <c r="G2059" i="2" s="1"/>
  <c r="AN2042" i="2"/>
  <c r="AO2042" i="2" s="1"/>
  <c r="BA2042" i="2"/>
  <c r="AN2026" i="2"/>
  <c r="AO2026" i="2" s="1"/>
  <c r="AR2026" i="2" s="1"/>
  <c r="AP2026" i="2"/>
  <c r="AQ2026" i="2" s="1"/>
  <c r="AN2021" i="2"/>
  <c r="AO2021" i="2" s="1"/>
  <c r="AR2021" i="2" s="1"/>
  <c r="AF2021" i="2"/>
  <c r="Q2021" i="2" s="1"/>
  <c r="BA2021" i="2"/>
  <c r="AP2021" i="2"/>
  <c r="AQ2021" i="2" s="1"/>
  <c r="AP2013" i="2"/>
  <c r="AQ2013" i="2" s="1"/>
  <c r="BA2013" i="2"/>
  <c r="AE1991" i="2"/>
  <c r="G1991" i="2" s="1"/>
  <c r="AN1981" i="2"/>
  <c r="AO1981" i="2" s="1"/>
  <c r="AP1981" i="2"/>
  <c r="AQ1981" i="2" s="1"/>
  <c r="AF1964" i="2"/>
  <c r="AZ1950" i="2"/>
  <c r="AZ1946" i="2"/>
  <c r="AP1940" i="2"/>
  <c r="AQ1940" i="2" s="1"/>
  <c r="AZ1940" i="2"/>
  <c r="AF1906" i="2"/>
  <c r="Q1906" i="2" s="1"/>
  <c r="AP1906" i="2"/>
  <c r="AQ1906" i="2" s="1"/>
  <c r="AF1907" i="2"/>
  <c r="AF1954" i="2"/>
  <c r="Q1954" i="2" s="1"/>
  <c r="AF2058" i="2"/>
  <c r="Q2058" i="2" s="1"/>
  <c r="AE2029" i="2"/>
  <c r="G2029" i="2" s="1"/>
  <c r="BA2020" i="2"/>
  <c r="AF2015" i="2"/>
  <c r="AY2014" i="2" s="1"/>
  <c r="AF2008" i="2"/>
  <c r="AY2007" i="2" s="1"/>
  <c r="AE2007" i="2"/>
  <c r="G2007" i="2" s="1"/>
  <c r="AE1999" i="2"/>
  <c r="G1999" i="2" s="1"/>
  <c r="AZ1998" i="2"/>
  <c r="BA1995" i="2"/>
  <c r="BA1991" i="2"/>
  <c r="AN1980" i="2"/>
  <c r="AO1980" i="2" s="1"/>
  <c r="AP1973" i="2"/>
  <c r="AQ1973" i="2" s="1"/>
  <c r="AF1962" i="2"/>
  <c r="Q1962" i="2" s="1"/>
  <c r="AE1937" i="2"/>
  <c r="G1937" i="2" s="1"/>
  <c r="BA1934" i="2"/>
  <c r="AE1933" i="2"/>
  <c r="G1933" i="2" s="1"/>
  <c r="BA1911" i="2"/>
  <c r="BA1905" i="2"/>
  <c r="AZ1888" i="2"/>
  <c r="BA2062" i="2"/>
  <c r="AZ2050" i="2"/>
  <c r="AZ2048" i="2"/>
  <c r="AP2031" i="2"/>
  <c r="AQ2031" i="2" s="1"/>
  <c r="BA2030" i="2"/>
  <c r="BA2029" i="2"/>
  <c r="AP2029" i="2"/>
  <c r="AQ2029" i="2" s="1"/>
  <c r="AN2000" i="2"/>
  <c r="AO2000" i="2" s="1"/>
  <c r="AE1998" i="2"/>
  <c r="G1998" i="2" s="1"/>
  <c r="BA1990" i="2"/>
  <c r="AP1978" i="2"/>
  <c r="AQ1978" i="2" s="1"/>
  <c r="AN1961" i="2"/>
  <c r="AO1961" i="2" s="1"/>
  <c r="AR1961" i="2" s="1"/>
  <c r="BA1955" i="2"/>
  <c r="AZ1954" i="2"/>
  <c r="AZ1934" i="2"/>
  <c r="AN1911" i="2"/>
  <c r="AO1911" i="2" s="1"/>
  <c r="AZ1910" i="2"/>
  <c r="AZ1905" i="2"/>
  <c r="AY2244" i="2"/>
  <c r="P2245" i="2"/>
  <c r="AY2180" i="2"/>
  <c r="P2181" i="2"/>
  <c r="P2178" i="2"/>
  <c r="AY2152" i="2"/>
  <c r="AY2246" i="2"/>
  <c r="P2247" i="2"/>
  <c r="AY2225" i="2"/>
  <c r="P2226" i="2"/>
  <c r="P2197" i="2"/>
  <c r="AY2193" i="2"/>
  <c r="P2194" i="2"/>
  <c r="P2165" i="2"/>
  <c r="AY2224" i="2"/>
  <c r="P2225" i="2"/>
  <c r="P2206" i="2"/>
  <c r="AY2192" i="2"/>
  <c r="AE2127" i="2"/>
  <c r="G2127" i="2" s="1"/>
  <c r="AP2115" i="2"/>
  <c r="AQ2115" i="2" s="1"/>
  <c r="AY2080" i="2"/>
  <c r="AY2071" i="2"/>
  <c r="P2072" i="2"/>
  <c r="AE2027" i="2"/>
  <c r="G2027" i="2" s="1"/>
  <c r="AE2026" i="2"/>
  <c r="G2026" i="2" s="1"/>
  <c r="AF2027" i="2"/>
  <c r="AW2026" i="2" s="1"/>
  <c r="AN2027" i="2"/>
  <c r="AO2027" i="2" s="1"/>
  <c r="AZ2027" i="2"/>
  <c r="AN2016" i="2"/>
  <c r="AO2016" i="2" s="1"/>
  <c r="AR2016" i="2" s="1"/>
  <c r="BA2016" i="2"/>
  <c r="AP2014" i="2"/>
  <c r="AQ2014" i="2" s="1"/>
  <c r="AE2014" i="2"/>
  <c r="G2014" i="2" s="1"/>
  <c r="BA2014" i="2"/>
  <c r="AN2014" i="2"/>
  <c r="AO2014" i="2" s="1"/>
  <c r="AR2014" i="2" s="1"/>
  <c r="AE2013" i="2"/>
  <c r="G2013" i="2" s="1"/>
  <c r="AF2012" i="2"/>
  <c r="AE2011" i="2"/>
  <c r="G2011" i="2" s="1"/>
  <c r="AN2012" i="2"/>
  <c r="AO2012" i="2" s="1"/>
  <c r="AR2012" i="2" s="1"/>
  <c r="AP2012" i="2"/>
  <c r="AQ2012" i="2" s="1"/>
  <c r="AZ2012" i="2"/>
  <c r="AN1989" i="2"/>
  <c r="AO1989" i="2" s="1"/>
  <c r="AR1989" i="2" s="1"/>
  <c r="AP1989" i="2"/>
  <c r="AQ1989" i="2" s="1"/>
  <c r="AE1987" i="2"/>
  <c r="G1987" i="2" s="1"/>
  <c r="BA1987" i="2"/>
  <c r="AN1987" i="2"/>
  <c r="AO1987" i="2" s="1"/>
  <c r="AR1987" i="2" s="1"/>
  <c r="AP1987" i="2"/>
  <c r="AT1987" i="2" s="1"/>
  <c r="AN1943" i="2"/>
  <c r="BA1943" i="2"/>
  <c r="AF1939" i="2"/>
  <c r="AN1939" i="2"/>
  <c r="AO1939" i="2" s="1"/>
  <c r="AF1940" i="2"/>
  <c r="AF1927" i="2"/>
  <c r="AN1926" i="2"/>
  <c r="AO1926" i="2" s="1"/>
  <c r="BA1926" i="2"/>
  <c r="P1900" i="2"/>
  <c r="AF1897" i="2"/>
  <c r="BA1897" i="2"/>
  <c r="AN1897" i="2"/>
  <c r="AO1897" i="2" s="1"/>
  <c r="AN1884" i="2"/>
  <c r="AE1884" i="2"/>
  <c r="AF1884" i="2"/>
  <c r="AZ1884" i="2"/>
  <c r="AP1884" i="2"/>
  <c r="AQ1884" i="2" s="1"/>
  <c r="AP2246" i="2"/>
  <c r="AQ2246" i="2" s="1"/>
  <c r="AE2244" i="2"/>
  <c r="BA2239" i="2"/>
  <c r="AF2239" i="2"/>
  <c r="P2239" i="2" s="1"/>
  <c r="AE2238" i="2"/>
  <c r="AZ2237" i="2"/>
  <c r="AF2237" i="2"/>
  <c r="AY2233" i="2"/>
  <c r="P2234" i="2"/>
  <c r="AP2230" i="2"/>
  <c r="AQ2230" i="2" s="1"/>
  <c r="AE2228" i="2"/>
  <c r="BA2223" i="2"/>
  <c r="AF2223" i="2"/>
  <c r="P2223" i="2" s="1"/>
  <c r="AE2222" i="2"/>
  <c r="AZ2221" i="2"/>
  <c r="AF2221" i="2"/>
  <c r="AY2217" i="2"/>
  <c r="P2218" i="2"/>
  <c r="AP2214" i="2"/>
  <c r="AQ2214" i="2" s="1"/>
  <c r="AE2212" i="2"/>
  <c r="BA2207" i="2"/>
  <c r="AF2207" i="2"/>
  <c r="P2207" i="2" s="1"/>
  <c r="AE2206" i="2"/>
  <c r="AZ2205" i="2"/>
  <c r="AF2205" i="2"/>
  <c r="AY2201" i="2"/>
  <c r="P2202" i="2"/>
  <c r="AP2198" i="2"/>
  <c r="AQ2198" i="2" s="1"/>
  <c r="AE2196" i="2"/>
  <c r="BA2191" i="2"/>
  <c r="AF2191" i="2"/>
  <c r="P2191" i="2" s="1"/>
  <c r="AE2190" i="2"/>
  <c r="AZ2189" i="2"/>
  <c r="AF2189" i="2"/>
  <c r="AY2185" i="2"/>
  <c r="P2186" i="2"/>
  <c r="AP2182" i="2"/>
  <c r="AQ2182" i="2" s="1"/>
  <c r="AE2180" i="2"/>
  <c r="BA2175" i="2"/>
  <c r="AF2175" i="2"/>
  <c r="P2175" i="2" s="1"/>
  <c r="AE2174" i="2"/>
  <c r="G2174" i="2" s="1"/>
  <c r="AZ2173" i="2"/>
  <c r="AF2173" i="2"/>
  <c r="AP2166" i="2"/>
  <c r="AQ2166" i="2" s="1"/>
  <c r="AE2164" i="2"/>
  <c r="G2164" i="2" s="1"/>
  <c r="AE2162" i="2"/>
  <c r="G2162" i="2" s="1"/>
  <c r="AZ2161" i="2"/>
  <c r="AF2161" i="2"/>
  <c r="AP2154" i="2"/>
  <c r="AQ2154" i="2" s="1"/>
  <c r="AE2152" i="2"/>
  <c r="G2152" i="2" s="1"/>
  <c r="BA2147" i="2"/>
  <c r="AF2147" i="2"/>
  <c r="P2147" i="2" s="1"/>
  <c r="AE2146" i="2"/>
  <c r="G2146" i="2" s="1"/>
  <c r="AZ2145" i="2"/>
  <c r="AF2145" i="2"/>
  <c r="AE2140" i="2"/>
  <c r="G2140" i="2" s="1"/>
  <c r="AN2138" i="2"/>
  <c r="AZ2136" i="2"/>
  <c r="AN2136" i="2"/>
  <c r="AO2136" i="2" s="1"/>
  <c r="AF2134" i="2"/>
  <c r="Q2134" i="2" s="1"/>
  <c r="BA2128" i="2"/>
  <c r="AP2128" i="2"/>
  <c r="AQ2128" i="2" s="1"/>
  <c r="AF2124" i="2"/>
  <c r="AV2123" i="2" s="1"/>
  <c r="AF2116" i="2"/>
  <c r="AU2115" i="2" s="1"/>
  <c r="AN2116" i="2"/>
  <c r="AO2116" i="2" s="1"/>
  <c r="AR2116" i="2" s="1"/>
  <c r="U2116" i="2" s="1"/>
  <c r="AZ2116" i="2"/>
  <c r="AP2114" i="2"/>
  <c r="AQ2114" i="2" s="1"/>
  <c r="BA2114" i="2"/>
  <c r="AF2056" i="2"/>
  <c r="AW2055" i="2" s="1"/>
  <c r="AZ2056" i="2"/>
  <c r="AN2056" i="2"/>
  <c r="AO2056" i="2" s="1"/>
  <c r="AR2056" i="2" s="1"/>
  <c r="BA2056" i="2"/>
  <c r="AP2053" i="2"/>
  <c r="AQ2053" i="2" s="1"/>
  <c r="AF2038" i="2"/>
  <c r="AZ2038" i="2"/>
  <c r="AN2038" i="2"/>
  <c r="AO2038" i="2" s="1"/>
  <c r="BA2038" i="2"/>
  <c r="AF2034" i="2"/>
  <c r="AE2025" i="2"/>
  <c r="G2025" i="2" s="1"/>
  <c r="AN2025" i="2"/>
  <c r="AO2025" i="2" s="1"/>
  <c r="AZ2025" i="2"/>
  <c r="AP2025" i="2"/>
  <c r="AQ2025" i="2" s="1"/>
  <c r="BA2025" i="2"/>
  <c r="AE1982" i="2"/>
  <c r="G1982" i="2" s="1"/>
  <c r="AN1982" i="2"/>
  <c r="AO1982" i="2" s="1"/>
  <c r="AR1982" i="2" s="1"/>
  <c r="AZ1982" i="2"/>
  <c r="AP1982" i="2"/>
  <c r="AQ1982" i="2" s="1"/>
  <c r="BA1982" i="2"/>
  <c r="AE1975" i="2"/>
  <c r="G1975" i="2" s="1"/>
  <c r="AN1975" i="2"/>
  <c r="AO1975" i="2" s="1"/>
  <c r="AR1975" i="2" s="1"/>
  <c r="BA1975" i="2"/>
  <c r="AP1975" i="2"/>
  <c r="AQ1975" i="2" s="1"/>
  <c r="AE1974" i="2"/>
  <c r="G1974" i="2" s="1"/>
  <c r="AE1967" i="2"/>
  <c r="G1967" i="2" s="1"/>
  <c r="BA1967" i="2"/>
  <c r="AN1967" i="2"/>
  <c r="AO1967" i="2" s="1"/>
  <c r="AR1967" i="2" s="1"/>
  <c r="AP1967" i="2"/>
  <c r="AQ1967" i="2" s="1"/>
  <c r="AE1966" i="2"/>
  <c r="G1966" i="2" s="1"/>
  <c r="AE1963" i="2"/>
  <c r="G1963" i="2" s="1"/>
  <c r="BA1963" i="2"/>
  <c r="AN1963" i="2"/>
  <c r="AO1963" i="2" s="1"/>
  <c r="AR1963" i="2" s="1"/>
  <c r="AE1962" i="2"/>
  <c r="G1962" i="2" s="1"/>
  <c r="AP1963" i="2"/>
  <c r="AQ1963" i="2" s="1"/>
  <c r="AN1930" i="2"/>
  <c r="AO1930" i="2" s="1"/>
  <c r="AR1930" i="2" s="1"/>
  <c r="BA1930" i="2"/>
  <c r="AE1929" i="2"/>
  <c r="G1929" i="2" s="1"/>
  <c r="AN1921" i="2"/>
  <c r="AF1921" i="2"/>
  <c r="AZ1921" i="2"/>
  <c r="AP1921" i="2"/>
  <c r="AQ1921" i="2" s="1"/>
  <c r="AP1916" i="2"/>
  <c r="AQ1916" i="2" s="1"/>
  <c r="AF1903" i="2"/>
  <c r="AN1903" i="2"/>
  <c r="AO1903" i="2" s="1"/>
  <c r="AN1894" i="2"/>
  <c r="AO1894" i="2" s="1"/>
  <c r="AE1894" i="2"/>
  <c r="AZ1894" i="2"/>
  <c r="AP1894" i="2"/>
  <c r="AQ1894" i="2" s="1"/>
  <c r="AY1890" i="2"/>
  <c r="AF1890" i="2"/>
  <c r="BA1890" i="2"/>
  <c r="AN1890" i="2"/>
  <c r="AO1890" i="2" s="1"/>
  <c r="AF1885" i="2"/>
  <c r="P1885" i="2" s="1"/>
  <c r="AZ1885" i="2"/>
  <c r="AN1885" i="2"/>
  <c r="AO1885" i="2" s="1"/>
  <c r="BA1885" i="2"/>
  <c r="AY2248" i="2"/>
  <c r="P2249" i="2"/>
  <c r="AN2247" i="2"/>
  <c r="AO2247" i="2" s="1"/>
  <c r="AZ2246" i="2"/>
  <c r="AF2246" i="2"/>
  <c r="BA2245" i="2"/>
  <c r="AN2245" i="2"/>
  <c r="AO2245" i="2" s="1"/>
  <c r="AY2232" i="2"/>
  <c r="P2233" i="2"/>
  <c r="AN2231" i="2"/>
  <c r="AO2231" i="2" s="1"/>
  <c r="AZ2230" i="2"/>
  <c r="AF2230" i="2"/>
  <c r="BA2229" i="2"/>
  <c r="AN2229" i="2"/>
  <c r="AO2229" i="2" s="1"/>
  <c r="AY2216" i="2"/>
  <c r="P2217" i="2"/>
  <c r="AN2215" i="2"/>
  <c r="AO2215" i="2" s="1"/>
  <c r="AZ2214" i="2"/>
  <c r="AF2214" i="2"/>
  <c r="BA2213" i="2"/>
  <c r="AN2213" i="2"/>
  <c r="AO2213" i="2" s="1"/>
  <c r="AY2200" i="2"/>
  <c r="P2201" i="2"/>
  <c r="AN2199" i="2"/>
  <c r="AO2199" i="2" s="1"/>
  <c r="AZ2198" i="2"/>
  <c r="AF2198" i="2"/>
  <c r="BA2197" i="2"/>
  <c r="AN2197" i="2"/>
  <c r="AO2197" i="2" s="1"/>
  <c r="AY2184" i="2"/>
  <c r="P2185" i="2"/>
  <c r="AN2183" i="2"/>
  <c r="AO2183" i="2" s="1"/>
  <c r="AZ2182" i="2"/>
  <c r="AF2182" i="2"/>
  <c r="BA2181" i="2"/>
  <c r="AN2181" i="2"/>
  <c r="AO2181" i="2" s="1"/>
  <c r="AY2168" i="2"/>
  <c r="P2169" i="2"/>
  <c r="AN2167" i="2"/>
  <c r="AO2167" i="2" s="1"/>
  <c r="AZ2166" i="2"/>
  <c r="AF2166" i="2"/>
  <c r="Q2166" i="2" s="1"/>
  <c r="BA2165" i="2"/>
  <c r="AN2165" i="2"/>
  <c r="AO2165" i="2" s="1"/>
  <c r="AY2156" i="2"/>
  <c r="P2157" i="2"/>
  <c r="AN2155" i="2"/>
  <c r="AO2155" i="2" s="1"/>
  <c r="AZ2154" i="2"/>
  <c r="AF2154" i="2"/>
  <c r="Q2154" i="2" s="1"/>
  <c r="BA2153" i="2"/>
  <c r="AN2153" i="2"/>
  <c r="AO2153" i="2" s="1"/>
  <c r="AF2132" i="2"/>
  <c r="Q2132" i="2" s="1"/>
  <c r="AP2131" i="2"/>
  <c r="AQ2131" i="2" s="1"/>
  <c r="BA2130" i="2"/>
  <c r="AP2130" i="2"/>
  <c r="AQ2130" i="2" s="1"/>
  <c r="AZ2128" i="2"/>
  <c r="AN2128" i="2"/>
  <c r="AO2128" i="2" s="1"/>
  <c r="AR2128" i="2" s="1"/>
  <c r="AE2123" i="2"/>
  <c r="G2123" i="2" s="1"/>
  <c r="AY2119" i="2"/>
  <c r="P2120" i="2"/>
  <c r="AF2108" i="2"/>
  <c r="AT2107" i="2" s="1"/>
  <c r="AN2108" i="2"/>
  <c r="AO2108" i="2" s="1"/>
  <c r="AR2108" i="2" s="1"/>
  <c r="AZ2108" i="2"/>
  <c r="AP2108" i="2"/>
  <c r="AQ2108" i="2" s="1"/>
  <c r="AF2100" i="2"/>
  <c r="AN2100" i="2"/>
  <c r="AO2100" i="2" s="1"/>
  <c r="AR2100" i="2" s="1"/>
  <c r="AZ2100" i="2"/>
  <c r="AP2100" i="2"/>
  <c r="AQ2100" i="2" s="1"/>
  <c r="BA2100" i="2"/>
  <c r="AF2092" i="2"/>
  <c r="AN2092" i="2"/>
  <c r="AZ2092" i="2"/>
  <c r="AP2092" i="2"/>
  <c r="AQ2092" i="2" s="1"/>
  <c r="BA2092" i="2"/>
  <c r="AE2071" i="2"/>
  <c r="G2071" i="2" s="1"/>
  <c r="AP2071" i="2"/>
  <c r="AQ2071" i="2" s="1"/>
  <c r="AY2063" i="2"/>
  <c r="P2064" i="2"/>
  <c r="AE2057" i="2"/>
  <c r="G2057" i="2" s="1"/>
  <c r="AF2044" i="2"/>
  <c r="AZ2044" i="2"/>
  <c r="AN2044" i="2"/>
  <c r="AO2044" i="2" s="1"/>
  <c r="BA2044" i="2"/>
  <c r="BA2027" i="2"/>
  <c r="BA2012" i="2"/>
  <c r="AO2010" i="2"/>
  <c r="AR2010" i="2" s="1"/>
  <c r="AE2003" i="2"/>
  <c r="G2003" i="2" s="1"/>
  <c r="BA2003" i="2"/>
  <c r="AN2003" i="2"/>
  <c r="AO2003" i="2" s="1"/>
  <c r="AR2003" i="2" s="1"/>
  <c r="AP2003" i="2"/>
  <c r="AT2003" i="2" s="1"/>
  <c r="AE2002" i="2"/>
  <c r="G2002" i="2" s="1"/>
  <c r="AE1986" i="2"/>
  <c r="G1986" i="2" s="1"/>
  <c r="AF1984" i="2"/>
  <c r="AT1983" i="2" s="1"/>
  <c r="AN1984" i="2"/>
  <c r="AO1984" i="2" s="1"/>
  <c r="AZ1984" i="2"/>
  <c r="AP1984" i="2"/>
  <c r="AQ1984" i="2" s="1"/>
  <c r="BA1984" i="2"/>
  <c r="AE1983" i="2"/>
  <c r="G1983" i="2" s="1"/>
  <c r="AF1976" i="2"/>
  <c r="AN1976" i="2"/>
  <c r="AO1976" i="2" s="1"/>
  <c r="AR1976" i="2" s="1"/>
  <c r="AZ1976" i="2"/>
  <c r="AP1976" i="2"/>
  <c r="AQ1976" i="2" s="1"/>
  <c r="BA1976" i="2"/>
  <c r="AF1972" i="2"/>
  <c r="AT1971" i="2" s="1"/>
  <c r="AN1972" i="2"/>
  <c r="AO1972" i="2" s="1"/>
  <c r="AR1972" i="2" s="1"/>
  <c r="AZ1972" i="2"/>
  <c r="AP1972" i="2"/>
  <c r="AQ1972" i="2" s="1"/>
  <c r="BA1972" i="2"/>
  <c r="AE1970" i="2"/>
  <c r="G1970" i="2" s="1"/>
  <c r="AN1970" i="2"/>
  <c r="AO1970" i="2" s="1"/>
  <c r="AZ1970" i="2"/>
  <c r="AP1970" i="2"/>
  <c r="AQ1970" i="2" s="1"/>
  <c r="BA1970" i="2"/>
  <c r="AO1968" i="2"/>
  <c r="AR1968" i="2" s="1"/>
  <c r="AE1912" i="2"/>
  <c r="G1912" i="2" s="1"/>
  <c r="AF1913" i="2"/>
  <c r="AF1886" i="2"/>
  <c r="AZ1886" i="2"/>
  <c r="AP1886" i="2"/>
  <c r="AQ1886" i="2" s="1"/>
  <c r="AN1882" i="2"/>
  <c r="AO1882" i="2" s="1"/>
  <c r="AF1882" i="2"/>
  <c r="AZ1882" i="2"/>
  <c r="AP1882" i="2"/>
  <c r="AQ1882" i="2" s="1"/>
  <c r="BA2247" i="2"/>
  <c r="AZ2245" i="2"/>
  <c r="AZ2242" i="2"/>
  <c r="BA2241" i="2"/>
  <c r="BA2231" i="2"/>
  <c r="AZ2229" i="2"/>
  <c r="AZ2226" i="2"/>
  <c r="BA2225" i="2"/>
  <c r="BA2215" i="2"/>
  <c r="AZ2213" i="2"/>
  <c r="AZ2210" i="2"/>
  <c r="BA2209" i="2"/>
  <c r="BA2199" i="2"/>
  <c r="AZ2197" i="2"/>
  <c r="AZ2194" i="2"/>
  <c r="BA2193" i="2"/>
  <c r="BA2183" i="2"/>
  <c r="AZ2181" i="2"/>
  <c r="AZ2178" i="2"/>
  <c r="BA2177" i="2"/>
  <c r="BA2167" i="2"/>
  <c r="AZ2165" i="2"/>
  <c r="AZ2162" i="2"/>
  <c r="BA2155" i="2"/>
  <c r="AZ2153" i="2"/>
  <c r="AZ2150" i="2"/>
  <c r="BA2149" i="2"/>
  <c r="BA2140" i="2"/>
  <c r="BA2138" i="2"/>
  <c r="BA2134" i="2"/>
  <c r="AZ2130" i="2"/>
  <c r="BA2126" i="2"/>
  <c r="BA2124" i="2"/>
  <c r="AE2115" i="2"/>
  <c r="G2115" i="2" s="1"/>
  <c r="AE2113" i="2"/>
  <c r="G2113" i="2" s="1"/>
  <c r="AE2055" i="2"/>
  <c r="G2055" i="2" s="1"/>
  <c r="AN2054" i="2"/>
  <c r="AO2054" i="2" s="1"/>
  <c r="AR2054" i="2" s="1"/>
  <c r="BA2054" i="2"/>
  <c r="AP2027" i="2"/>
  <c r="AQ2027" i="2" s="1"/>
  <c r="AN2024" i="2"/>
  <c r="AO2024" i="2" s="1"/>
  <c r="AR2024" i="2" s="1"/>
  <c r="BA2024" i="2"/>
  <c r="AP2022" i="2"/>
  <c r="AQ2022" i="2" s="1"/>
  <c r="AE2022" i="2"/>
  <c r="G2022" i="2" s="1"/>
  <c r="BA2022" i="2"/>
  <c r="AN2022" i="2"/>
  <c r="AO2022" i="2" s="1"/>
  <c r="AE2021" i="2"/>
  <c r="G2021" i="2" s="1"/>
  <c r="AF2013" i="2"/>
  <c r="BA1989" i="2"/>
  <c r="AE1971" i="2"/>
  <c r="G1971" i="2" s="1"/>
  <c r="BA1939" i="2"/>
  <c r="AN1924" i="2"/>
  <c r="AO1924" i="2" s="1"/>
  <c r="BA1924" i="2"/>
  <c r="AN1919" i="2"/>
  <c r="AO1919" i="2" s="1"/>
  <c r="AE1919" i="2"/>
  <c r="G1919" i="2" s="1"/>
  <c r="AZ1919" i="2"/>
  <c r="AP1919" i="2"/>
  <c r="AQ1919" i="2" s="1"/>
  <c r="AN1917" i="2"/>
  <c r="AO1917" i="2" s="1"/>
  <c r="AR1917" i="2" s="1"/>
  <c r="AZ1917" i="2"/>
  <c r="AY1909" i="2"/>
  <c r="P1910" i="2"/>
  <c r="AN1909" i="2"/>
  <c r="AO1909" i="2" s="1"/>
  <c r="BA1909" i="2"/>
  <c r="AE1902" i="2"/>
  <c r="AZ1897" i="2"/>
  <c r="AN1896" i="2"/>
  <c r="AF1896" i="2"/>
  <c r="AP1896" i="2"/>
  <c r="AQ1896" i="2" s="1"/>
  <c r="AZ1896" i="2"/>
  <c r="AE1888" i="2"/>
  <c r="AE2063" i="2"/>
  <c r="G2063" i="2" s="1"/>
  <c r="AE2047" i="2"/>
  <c r="G2047" i="2" s="1"/>
  <c r="AE2034" i="2"/>
  <c r="G2034" i="2" s="1"/>
  <c r="AY2018" i="2"/>
  <c r="AE2006" i="2"/>
  <c r="G2006" i="2" s="1"/>
  <c r="AE1994" i="2"/>
  <c r="G1994" i="2" s="1"/>
  <c r="AE1990" i="2"/>
  <c r="G1990" i="2" s="1"/>
  <c r="AP1985" i="2"/>
  <c r="AQ1985" i="2" s="1"/>
  <c r="AN1983" i="2"/>
  <c r="AO1983" i="2" s="1"/>
  <c r="AR1983" i="2" s="1"/>
  <c r="U1983" i="2" s="1"/>
  <c r="AF1958" i="2"/>
  <c r="AF1931" i="2"/>
  <c r="AE1904" i="2"/>
  <c r="G1904" i="2" s="1"/>
  <c r="P2096" i="2"/>
  <c r="AZ2118" i="2"/>
  <c r="AZ2110" i="2"/>
  <c r="AZ2102" i="2"/>
  <c r="AZ2094" i="2"/>
  <c r="AZ2086" i="2"/>
  <c r="AZ2081" i="2"/>
  <c r="AZ2077" i="2"/>
  <c r="AZ2073" i="2"/>
  <c r="AZ2072" i="2"/>
  <c r="AE2068" i="2"/>
  <c r="G2068" i="2" s="1"/>
  <c r="BA2060" i="2"/>
  <c r="AZ2058" i="2"/>
  <c r="BA2052" i="2"/>
  <c r="AY2041" i="2"/>
  <c r="BA2023" i="2"/>
  <c r="AP2023" i="2"/>
  <c r="AQ2023" i="2" s="1"/>
  <c r="U2023" i="2" s="1"/>
  <c r="AP2020" i="2"/>
  <c r="AQ2020" i="2" s="1"/>
  <c r="AE2019" i="2"/>
  <c r="G2019" i="2" s="1"/>
  <c r="AE2017" i="2"/>
  <c r="G2017" i="2" s="1"/>
  <c r="BA2015" i="2"/>
  <c r="AP2015" i="2"/>
  <c r="AQ2015" i="2" s="1"/>
  <c r="AE2012" i="2"/>
  <c r="G2012" i="2" s="1"/>
  <c r="BA2008" i="2"/>
  <c r="AP2008" i="2"/>
  <c r="AQ2008" i="2" s="1"/>
  <c r="AP2007" i="2"/>
  <c r="AQ2007" i="2" s="1"/>
  <c r="BA2004" i="2"/>
  <c r="AP2004" i="2"/>
  <c r="AQ2004" i="2" s="1"/>
  <c r="BA2002" i="2"/>
  <c r="AP2002" i="2"/>
  <c r="AQ2002" i="2" s="1"/>
  <c r="AP1995" i="2"/>
  <c r="AQ1995" i="2" s="1"/>
  <c r="AP1991" i="2"/>
  <c r="AQ1991" i="2" s="1"/>
  <c r="U1991" i="2" s="1"/>
  <c r="BA1988" i="2"/>
  <c r="AP1988" i="2"/>
  <c r="AQ1988" i="2" s="1"/>
  <c r="BA1986" i="2"/>
  <c r="BA1983" i="2"/>
  <c r="AE1981" i="2"/>
  <c r="G1981" i="2" s="1"/>
  <c r="BA1974" i="2"/>
  <c r="AP1974" i="2"/>
  <c r="AQ1974" i="2" s="1"/>
  <c r="BA1971" i="2"/>
  <c r="AZ1968" i="2"/>
  <c r="AP1968" i="2"/>
  <c r="AQ1968" i="2" s="1"/>
  <c r="BA1966" i="2"/>
  <c r="AP1966" i="2"/>
  <c r="AQ1966" i="2" s="1"/>
  <c r="AZ1964" i="2"/>
  <c r="AP1964" i="2"/>
  <c r="AQ1964" i="2" s="1"/>
  <c r="BA1959" i="2"/>
  <c r="AN1955" i="2"/>
  <c r="AO1955" i="2" s="1"/>
  <c r="AR1955" i="2" s="1"/>
  <c r="BA1951" i="2"/>
  <c r="AF1946" i="2"/>
  <c r="BA1938" i="2"/>
  <c r="AF1935" i="2"/>
  <c r="AP1927" i="2"/>
  <c r="AQ1927" i="2" s="1"/>
  <c r="AZ1925" i="2"/>
  <c r="AF1925" i="2"/>
  <c r="AZ1923" i="2"/>
  <c r="AE1923" i="2"/>
  <c r="G1923" i="2" s="1"/>
  <c r="BA1920" i="2"/>
  <c r="BA1915" i="2"/>
  <c r="AZ1908" i="2"/>
  <c r="BA1895" i="2"/>
  <c r="AZ1893" i="2"/>
  <c r="BA1883" i="2"/>
  <c r="BA2106" i="2"/>
  <c r="BA2098" i="2"/>
  <c r="BA2090" i="2"/>
  <c r="AE2072" i="2"/>
  <c r="G2072" i="2" s="1"/>
  <c r="BA2066" i="2"/>
  <c r="BA2064" i="2"/>
  <c r="AE2058" i="2"/>
  <c r="G2058" i="2" s="1"/>
  <c r="AE2052" i="2"/>
  <c r="G2052" i="2" s="1"/>
  <c r="BA2050" i="2"/>
  <c r="BA2048" i="2"/>
  <c r="AE2042" i="2"/>
  <c r="G2042" i="2" s="1"/>
  <c r="BA2034" i="2"/>
  <c r="AN2034" i="2"/>
  <c r="AO2034" i="2" s="1"/>
  <c r="AN2030" i="2"/>
  <c r="AO2030" i="2" s="1"/>
  <c r="AR2030" i="2" s="1"/>
  <c r="U2030" i="2" s="1"/>
  <c r="AZ2023" i="2"/>
  <c r="AZ2021" i="2"/>
  <c r="AZ2015" i="2"/>
  <c r="AN2013" i="2"/>
  <c r="AO2013" i="2" s="1"/>
  <c r="AR2013" i="2" s="1"/>
  <c r="U2013" i="2" s="1"/>
  <c r="AZ2008" i="2"/>
  <c r="BA2007" i="2"/>
  <c r="BA2006" i="2"/>
  <c r="AZ2004" i="2"/>
  <c r="AZ2002" i="2"/>
  <c r="BA2001" i="2"/>
  <c r="BA2000" i="2"/>
  <c r="BA1996" i="2"/>
  <c r="AZ1988" i="2"/>
  <c r="AZ1974" i="2"/>
  <c r="AE1973" i="2"/>
  <c r="G1973" i="2" s="1"/>
  <c r="AZ1966" i="2"/>
  <c r="AE1965" i="2"/>
  <c r="G1965" i="2" s="1"/>
  <c r="AZ1962" i="2"/>
  <c r="AZ1958" i="2"/>
  <c r="AY1953" i="2"/>
  <c r="BA1947" i="2"/>
  <c r="P2088" i="2"/>
  <c r="U2141" i="2"/>
  <c r="U1971" i="2"/>
  <c r="AQ1999" i="2"/>
  <c r="AU2087" i="2"/>
  <c r="AT2162" i="2"/>
  <c r="AR2031" i="2"/>
  <c r="AR2000" i="2"/>
  <c r="U2000" i="2" s="1"/>
  <c r="AU1961" i="2"/>
  <c r="AT1902" i="2"/>
  <c r="AW1999" i="2"/>
  <c r="AR2008" i="2"/>
  <c r="AR1992" i="2"/>
  <c r="AR1980" i="2"/>
  <c r="U1980" i="2" s="1"/>
  <c r="AR2011" i="2"/>
  <c r="AT2190" i="2"/>
  <c r="AT1910" i="2"/>
  <c r="AR2015" i="2"/>
  <c r="AT2222" i="2"/>
  <c r="AR2020" i="2"/>
  <c r="AZ2251" i="2"/>
  <c r="AY2230" i="2"/>
  <c r="AY2198" i="2"/>
  <c r="AP2251" i="2"/>
  <c r="AQ2251" i="2" s="1"/>
  <c r="AN2251" i="2"/>
  <c r="BA2251" i="2"/>
  <c r="AY2178" i="2"/>
  <c r="Q2167" i="2"/>
  <c r="AY2166" i="2"/>
  <c r="AV2226" i="2"/>
  <c r="AY2226" i="2"/>
  <c r="AT2226" i="2"/>
  <c r="AY2218" i="2"/>
  <c r="AV2194" i="2"/>
  <c r="AY2194" i="2"/>
  <c r="AT2194" i="2"/>
  <c r="AE2250" i="2"/>
  <c r="AV2222" i="2"/>
  <c r="AY2222" i="2"/>
  <c r="AV2190" i="2"/>
  <c r="AY2182" i="2"/>
  <c r="Q2163" i="2"/>
  <c r="AF2129" i="2"/>
  <c r="P2129" i="2" s="1"/>
  <c r="AZ2129" i="2"/>
  <c r="AE2128" i="2"/>
  <c r="AN2129" i="2"/>
  <c r="BA2129" i="2"/>
  <c r="AF2130" i="2"/>
  <c r="P2130" i="2" s="1"/>
  <c r="AP2129" i="2"/>
  <c r="AQ2129" i="2" s="1"/>
  <c r="AO2112" i="2"/>
  <c r="AR2112" i="2" s="1"/>
  <c r="AV2107" i="2"/>
  <c r="AW2107" i="2"/>
  <c r="AO2096" i="2"/>
  <c r="AR2096" i="2" s="1"/>
  <c r="AO1921" i="2"/>
  <c r="AR1921" i="2" s="1"/>
  <c r="AY2158" i="2"/>
  <c r="AO2135" i="2"/>
  <c r="AR2135" i="2" s="1"/>
  <c r="AF2135" i="2"/>
  <c r="AZ2135" i="2"/>
  <c r="AE2135" i="2"/>
  <c r="AP2135" i="2"/>
  <c r="AF2121" i="2"/>
  <c r="P2121" i="2" s="1"/>
  <c r="AZ2121" i="2"/>
  <c r="AE2120" i="2"/>
  <c r="AN2121" i="2"/>
  <c r="BA2121" i="2"/>
  <c r="AF2122" i="2"/>
  <c r="P2122" i="2" s="1"/>
  <c r="AP2121" i="2"/>
  <c r="AQ2121" i="2" s="1"/>
  <c r="AO2120" i="2"/>
  <c r="AR2120" i="2" s="1"/>
  <c r="AV2119" i="2"/>
  <c r="AW2119" i="2"/>
  <c r="AF2051" i="2"/>
  <c r="P2051" i="2" s="1"/>
  <c r="AZ2051" i="2"/>
  <c r="AN2051" i="2"/>
  <c r="BA2051" i="2"/>
  <c r="AF2052" i="2"/>
  <c r="P2052" i="2" s="1"/>
  <c r="AP2051" i="2"/>
  <c r="AQ2051" i="2" s="1"/>
  <c r="AE2051" i="2"/>
  <c r="AN2248" i="2"/>
  <c r="BA2248" i="2"/>
  <c r="AE2247" i="2"/>
  <c r="AP2247" i="2"/>
  <c r="AN2244" i="2"/>
  <c r="BA2244" i="2"/>
  <c r="AR2243" i="2"/>
  <c r="AE2243" i="2"/>
  <c r="AP2243" i="2"/>
  <c r="AQ2243" i="2" s="1"/>
  <c r="AN2240" i="2"/>
  <c r="BA2240" i="2"/>
  <c r="AE2239" i="2"/>
  <c r="AP2239" i="2"/>
  <c r="AN2236" i="2"/>
  <c r="BA2236" i="2"/>
  <c r="AR2235" i="2"/>
  <c r="AE2235" i="2"/>
  <c r="AP2235" i="2"/>
  <c r="AQ2235" i="2" s="1"/>
  <c r="AN2232" i="2"/>
  <c r="BA2232" i="2"/>
  <c r="AE2231" i="2"/>
  <c r="AP2231" i="2"/>
  <c r="AN2228" i="2"/>
  <c r="BA2228" i="2"/>
  <c r="AR2227" i="2"/>
  <c r="AE2227" i="2"/>
  <c r="AP2227" i="2"/>
  <c r="AQ2227" i="2" s="1"/>
  <c r="AW2226" i="2"/>
  <c r="AN2224" i="2"/>
  <c r="BA2224" i="2"/>
  <c r="AE2223" i="2"/>
  <c r="AP2223" i="2"/>
  <c r="AW2222" i="2"/>
  <c r="AN2220" i="2"/>
  <c r="BA2220" i="2"/>
  <c r="AE2219" i="2"/>
  <c r="AP2219" i="2"/>
  <c r="AQ2219" i="2" s="1"/>
  <c r="AN2216" i="2"/>
  <c r="BA2216" i="2"/>
  <c r="AE2215" i="2"/>
  <c r="AP2215" i="2"/>
  <c r="AN2212" i="2"/>
  <c r="BA2212" i="2"/>
  <c r="AR2211" i="2"/>
  <c r="AE2211" i="2"/>
  <c r="AP2211" i="2"/>
  <c r="AQ2211" i="2" s="1"/>
  <c r="AN2208" i="2"/>
  <c r="BA2208" i="2"/>
  <c r="AR2207" i="2"/>
  <c r="AE2207" i="2"/>
  <c r="AP2207" i="2"/>
  <c r="AN2204" i="2"/>
  <c r="BA2204" i="2"/>
  <c r="AR2203" i="2"/>
  <c r="AE2203" i="2"/>
  <c r="AP2203" i="2"/>
  <c r="AQ2203" i="2" s="1"/>
  <c r="AN2200" i="2"/>
  <c r="BA2200" i="2"/>
  <c r="AE2199" i="2"/>
  <c r="AP2199" i="2"/>
  <c r="AN2196" i="2"/>
  <c r="BA2196" i="2"/>
  <c r="AE2195" i="2"/>
  <c r="AP2195" i="2"/>
  <c r="AQ2195" i="2" s="1"/>
  <c r="AN2192" i="2"/>
  <c r="BA2192" i="2"/>
  <c r="AR2191" i="2"/>
  <c r="AE2191" i="2"/>
  <c r="AP2191" i="2"/>
  <c r="AN2188" i="2"/>
  <c r="BA2188" i="2"/>
  <c r="AR2187" i="2"/>
  <c r="AE2187" i="2"/>
  <c r="AP2187" i="2"/>
  <c r="AQ2187" i="2" s="1"/>
  <c r="AN2184" i="2"/>
  <c r="BA2184" i="2"/>
  <c r="AE2183" i="2"/>
  <c r="AP2183" i="2"/>
  <c r="AN2180" i="2"/>
  <c r="BA2180" i="2"/>
  <c r="AR2179" i="2"/>
  <c r="AE2179" i="2"/>
  <c r="AP2179" i="2"/>
  <c r="AQ2179" i="2" s="1"/>
  <c r="AN2176" i="2"/>
  <c r="BA2176" i="2"/>
  <c r="AE2175" i="2"/>
  <c r="AP2175" i="2"/>
  <c r="AN2172" i="2"/>
  <c r="BA2172" i="2"/>
  <c r="AR2171" i="2"/>
  <c r="AE2171" i="2"/>
  <c r="AP2171" i="2"/>
  <c r="AQ2171" i="2" s="1"/>
  <c r="AN2168" i="2"/>
  <c r="BA2168" i="2"/>
  <c r="AE2167" i="2"/>
  <c r="AP2167" i="2"/>
  <c r="AN2164" i="2"/>
  <c r="BA2164" i="2"/>
  <c r="AR2163" i="2"/>
  <c r="AE2163" i="2"/>
  <c r="AP2163" i="2"/>
  <c r="AQ2163" i="2" s="1"/>
  <c r="AN2160" i="2"/>
  <c r="BA2160" i="2"/>
  <c r="AR2159" i="2"/>
  <c r="AE2159" i="2"/>
  <c r="AP2159" i="2"/>
  <c r="AN2156" i="2"/>
  <c r="BA2156" i="2"/>
  <c r="AE2155" i="2"/>
  <c r="AP2155" i="2"/>
  <c r="AQ2155" i="2" s="1"/>
  <c r="AN2152" i="2"/>
  <c r="BA2152" i="2"/>
  <c r="AE2151" i="2"/>
  <c r="AP2151" i="2"/>
  <c r="AN2148" i="2"/>
  <c r="BA2148" i="2"/>
  <c r="AE2147" i="2"/>
  <c r="AP2147" i="2"/>
  <c r="AQ2147" i="2" s="1"/>
  <c r="AN2144" i="2"/>
  <c r="BA2144" i="2"/>
  <c r="AE2143" i="2"/>
  <c r="AP2143" i="2"/>
  <c r="AW2141" i="2"/>
  <c r="AF2137" i="2"/>
  <c r="AZ2137" i="2"/>
  <c r="AP2137" i="2"/>
  <c r="AE2136" i="2"/>
  <c r="AF2138" i="2"/>
  <c r="P2138" i="2" s="1"/>
  <c r="AE2134" i="2"/>
  <c r="AU2119" i="2"/>
  <c r="AV2095" i="2"/>
  <c r="AW2095" i="2"/>
  <c r="AT2095" i="2"/>
  <c r="BA2135" i="2"/>
  <c r="AF2133" i="2"/>
  <c r="P2133" i="2" s="1"/>
  <c r="AZ2133" i="2"/>
  <c r="AE2132" i="2"/>
  <c r="AN2133" i="2"/>
  <c r="BA2133" i="2"/>
  <c r="AP2133" i="2"/>
  <c r="AQ2133" i="2" s="1"/>
  <c r="AO2132" i="2"/>
  <c r="AR2132" i="2" s="1"/>
  <c r="AF2125" i="2"/>
  <c r="P2125" i="2" s="1"/>
  <c r="AZ2125" i="2"/>
  <c r="AE2124" i="2"/>
  <c r="AN2125" i="2"/>
  <c r="BA2125" i="2"/>
  <c r="AF2126" i="2"/>
  <c r="P2126" i="2" s="1"/>
  <c r="AP2125" i="2"/>
  <c r="AQ2125" i="2" s="1"/>
  <c r="AT2119" i="2"/>
  <c r="AF2117" i="2"/>
  <c r="P2117" i="2" s="1"/>
  <c r="AZ2117" i="2"/>
  <c r="AE2116" i="2"/>
  <c r="AN2117" i="2"/>
  <c r="BA2117" i="2"/>
  <c r="AF2118" i="2"/>
  <c r="P2118" i="2" s="1"/>
  <c r="AP2117" i="2"/>
  <c r="AQ2117" i="2" s="1"/>
  <c r="AU2107" i="2"/>
  <c r="AO2088" i="2"/>
  <c r="AR2088" i="2" s="1"/>
  <c r="U2088" i="2" s="1"/>
  <c r="AO2082" i="2"/>
  <c r="AR2082" i="2" s="1"/>
  <c r="AO2078" i="2"/>
  <c r="AR2078" i="2" s="1"/>
  <c r="AO2074" i="2"/>
  <c r="AR2074" i="2" s="1"/>
  <c r="AY2047" i="2"/>
  <c r="AF1997" i="2"/>
  <c r="P1997" i="2" s="1"/>
  <c r="AZ1997" i="2"/>
  <c r="AE1996" i="2"/>
  <c r="AF1998" i="2"/>
  <c r="P1998" i="2" s="1"/>
  <c r="AE1997" i="2"/>
  <c r="AP1997" i="2"/>
  <c r="AQ1997" i="2" s="1"/>
  <c r="AN1997" i="2"/>
  <c r="BA1997" i="2"/>
  <c r="O2175" i="2"/>
  <c r="O2171" i="2"/>
  <c r="O2167" i="2"/>
  <c r="O2163" i="2"/>
  <c r="Q2162" i="2"/>
  <c r="O2159" i="2"/>
  <c r="Q2158" i="2"/>
  <c r="O2155" i="2"/>
  <c r="O2151" i="2"/>
  <c r="O2147" i="2"/>
  <c r="O2143" i="2"/>
  <c r="O2137" i="2"/>
  <c r="O2135" i="2"/>
  <c r="O2133" i="2"/>
  <c r="O2129" i="2"/>
  <c r="O2121" i="2"/>
  <c r="O2051" i="2"/>
  <c r="AR2249" i="2"/>
  <c r="AE2249" i="2"/>
  <c r="AP2249" i="2"/>
  <c r="AP2248" i="2"/>
  <c r="AQ2248" i="2" s="1"/>
  <c r="AF2248" i="2"/>
  <c r="AU2246" i="2"/>
  <c r="AN2246" i="2"/>
  <c r="BA2246" i="2"/>
  <c r="AE2245" i="2"/>
  <c r="AP2245" i="2"/>
  <c r="AQ2245" i="2" s="1"/>
  <c r="AP2244" i="2"/>
  <c r="AQ2244" i="2" s="1"/>
  <c r="AF2244" i="2"/>
  <c r="AN2242" i="2"/>
  <c r="BA2242" i="2"/>
  <c r="AR2241" i="2"/>
  <c r="AE2241" i="2"/>
  <c r="AP2241" i="2"/>
  <c r="AQ2241" i="2" s="1"/>
  <c r="AP2240" i="2"/>
  <c r="AQ2240" i="2" s="1"/>
  <c r="AF2240" i="2"/>
  <c r="AN2238" i="2"/>
  <c r="BA2238" i="2"/>
  <c r="AE2237" i="2"/>
  <c r="AP2237" i="2"/>
  <c r="AP2236" i="2"/>
  <c r="AQ2236" i="2" s="1"/>
  <c r="AF2236" i="2"/>
  <c r="AN2234" i="2"/>
  <c r="BA2234" i="2"/>
  <c r="AR2233" i="2"/>
  <c r="AE2233" i="2"/>
  <c r="AP2233" i="2"/>
  <c r="AQ2233" i="2" s="1"/>
  <c r="AP2232" i="2"/>
  <c r="AQ2232" i="2" s="1"/>
  <c r="AF2232" i="2"/>
  <c r="AN2230" i="2"/>
  <c r="BA2230" i="2"/>
  <c r="AE2229" i="2"/>
  <c r="AP2229" i="2"/>
  <c r="AQ2229" i="2" s="1"/>
  <c r="AP2228" i="2"/>
  <c r="AQ2228" i="2" s="1"/>
  <c r="AF2228" i="2"/>
  <c r="AU2226" i="2"/>
  <c r="AN2226" i="2"/>
  <c r="BA2226" i="2"/>
  <c r="AR2225" i="2"/>
  <c r="AE2225" i="2"/>
  <c r="AP2225" i="2"/>
  <c r="AQ2225" i="2" s="1"/>
  <c r="AP2224" i="2"/>
  <c r="AQ2224" i="2" s="1"/>
  <c r="AF2224" i="2"/>
  <c r="AU2222" i="2"/>
  <c r="AN2222" i="2"/>
  <c r="BA2222" i="2"/>
  <c r="AR2221" i="2"/>
  <c r="AE2221" i="2"/>
  <c r="AP2221" i="2"/>
  <c r="AP2220" i="2"/>
  <c r="AQ2220" i="2" s="1"/>
  <c r="AF2220" i="2"/>
  <c r="AN2218" i="2"/>
  <c r="BA2218" i="2"/>
  <c r="AE2217" i="2"/>
  <c r="AP2217" i="2"/>
  <c r="AP2216" i="2"/>
  <c r="AQ2216" i="2" s="1"/>
  <c r="AF2216" i="2"/>
  <c r="AN2214" i="2"/>
  <c r="BA2214" i="2"/>
  <c r="AE2213" i="2"/>
  <c r="AP2213" i="2"/>
  <c r="AQ2213" i="2" s="1"/>
  <c r="AP2212" i="2"/>
  <c r="AQ2212" i="2" s="1"/>
  <c r="AF2212" i="2"/>
  <c r="AN2210" i="2"/>
  <c r="BA2210" i="2"/>
  <c r="AR2209" i="2"/>
  <c r="AE2209" i="2"/>
  <c r="AP2209" i="2"/>
  <c r="AQ2209" i="2" s="1"/>
  <c r="AP2208" i="2"/>
  <c r="AQ2208" i="2" s="1"/>
  <c r="AF2208" i="2"/>
  <c r="AN2206" i="2"/>
  <c r="BA2206" i="2"/>
  <c r="AR2205" i="2"/>
  <c r="AE2205" i="2"/>
  <c r="AP2205" i="2"/>
  <c r="AP2204" i="2"/>
  <c r="AQ2204" i="2" s="1"/>
  <c r="AF2204" i="2"/>
  <c r="AN2202" i="2"/>
  <c r="BA2202" i="2"/>
  <c r="AR2201" i="2"/>
  <c r="AE2201" i="2"/>
  <c r="AP2201" i="2"/>
  <c r="AP2200" i="2"/>
  <c r="AQ2200" i="2" s="1"/>
  <c r="AF2200" i="2"/>
  <c r="AN2198" i="2"/>
  <c r="BA2198" i="2"/>
  <c r="AE2197" i="2"/>
  <c r="AP2197" i="2"/>
  <c r="AQ2197" i="2" s="1"/>
  <c r="AP2196" i="2"/>
  <c r="AQ2196" i="2" s="1"/>
  <c r="AF2196" i="2"/>
  <c r="AU2194" i="2"/>
  <c r="AN2194" i="2"/>
  <c r="BA2194" i="2"/>
  <c r="AR2193" i="2"/>
  <c r="AE2193" i="2"/>
  <c r="AP2193" i="2"/>
  <c r="AQ2193" i="2" s="1"/>
  <c r="AP2192" i="2"/>
  <c r="AQ2192" i="2" s="1"/>
  <c r="AF2192" i="2"/>
  <c r="AN2190" i="2"/>
  <c r="BA2190" i="2"/>
  <c r="AE2189" i="2"/>
  <c r="AP2189" i="2"/>
  <c r="AP2188" i="2"/>
  <c r="AQ2188" i="2" s="1"/>
  <c r="AF2188" i="2"/>
  <c r="AN2186" i="2"/>
  <c r="BA2186" i="2"/>
  <c r="AR2185" i="2"/>
  <c r="AE2185" i="2"/>
  <c r="AP2185" i="2"/>
  <c r="AP2184" i="2"/>
  <c r="AQ2184" i="2" s="1"/>
  <c r="AF2184" i="2"/>
  <c r="AN2182" i="2"/>
  <c r="BA2182" i="2"/>
  <c r="AE2181" i="2"/>
  <c r="AP2181" i="2"/>
  <c r="AQ2181" i="2" s="1"/>
  <c r="AP2180" i="2"/>
  <c r="AQ2180" i="2" s="1"/>
  <c r="AF2180" i="2"/>
  <c r="AN2178" i="2"/>
  <c r="BA2178" i="2"/>
  <c r="AR2177" i="2"/>
  <c r="AE2177" i="2"/>
  <c r="AP2177" i="2"/>
  <c r="AQ2177" i="2" s="1"/>
  <c r="AP2176" i="2"/>
  <c r="AQ2176" i="2" s="1"/>
  <c r="AF2176" i="2"/>
  <c r="P2176" i="2" s="1"/>
  <c r="AN2174" i="2"/>
  <c r="BA2174" i="2"/>
  <c r="AR2173" i="2"/>
  <c r="AE2173" i="2"/>
  <c r="AP2173" i="2"/>
  <c r="AP2172" i="2"/>
  <c r="AQ2172" i="2" s="1"/>
  <c r="AF2172" i="2"/>
  <c r="P2172" i="2" s="1"/>
  <c r="AN2170" i="2"/>
  <c r="BA2170" i="2"/>
  <c r="AE2169" i="2"/>
  <c r="AP2169" i="2"/>
  <c r="AP2168" i="2"/>
  <c r="AQ2168" i="2" s="1"/>
  <c r="AF2168" i="2"/>
  <c r="P2168" i="2" s="1"/>
  <c r="AN2166" i="2"/>
  <c r="BA2166" i="2"/>
  <c r="AE2165" i="2"/>
  <c r="AP2165" i="2"/>
  <c r="AQ2165" i="2" s="1"/>
  <c r="AP2164" i="2"/>
  <c r="AQ2164" i="2" s="1"/>
  <c r="AF2164" i="2"/>
  <c r="P2164" i="2" s="1"/>
  <c r="AN2162" i="2"/>
  <c r="BA2162" i="2"/>
  <c r="AE2161" i="2"/>
  <c r="AP2161" i="2"/>
  <c r="AQ2161" i="2" s="1"/>
  <c r="AP2160" i="2"/>
  <c r="AQ2160" i="2" s="1"/>
  <c r="AF2160" i="2"/>
  <c r="P2160" i="2" s="1"/>
  <c r="AN2158" i="2"/>
  <c r="BA2158" i="2"/>
  <c r="AR2157" i="2"/>
  <c r="AE2157" i="2"/>
  <c r="AP2157" i="2"/>
  <c r="AP2156" i="2"/>
  <c r="AQ2156" i="2" s="1"/>
  <c r="AF2156" i="2"/>
  <c r="P2156" i="2" s="1"/>
  <c r="AN2154" i="2"/>
  <c r="BA2154" i="2"/>
  <c r="AE2153" i="2"/>
  <c r="AP2153" i="2"/>
  <c r="AP2152" i="2"/>
  <c r="AQ2152" i="2" s="1"/>
  <c r="AF2152" i="2"/>
  <c r="P2152" i="2" s="1"/>
  <c r="AN2150" i="2"/>
  <c r="BA2150" i="2"/>
  <c r="AE2149" i="2"/>
  <c r="AP2149" i="2"/>
  <c r="AQ2149" i="2" s="1"/>
  <c r="AP2148" i="2"/>
  <c r="AQ2148" i="2" s="1"/>
  <c r="AF2148" i="2"/>
  <c r="P2148" i="2" s="1"/>
  <c r="AN2146" i="2"/>
  <c r="BA2146" i="2"/>
  <c r="AE2145" i="2"/>
  <c r="AP2145" i="2"/>
  <c r="AQ2145" i="2" s="1"/>
  <c r="AP2144" i="2"/>
  <c r="AQ2144" i="2" s="1"/>
  <c r="AF2144" i="2"/>
  <c r="P2144" i="2" s="1"/>
  <c r="AN2142" i="2"/>
  <c r="BA2142" i="2"/>
  <c r="AV2141" i="2"/>
  <c r="AE2141" i="2"/>
  <c r="BA2137" i="2"/>
  <c r="AF2136" i="2"/>
  <c r="P2136" i="2" s="1"/>
  <c r="AV2134" i="2"/>
  <c r="AE2129" i="2"/>
  <c r="AE2121" i="2"/>
  <c r="AV2103" i="2"/>
  <c r="AW2103" i="2"/>
  <c r="AT2103" i="2"/>
  <c r="AU2095" i="2"/>
  <c r="AO2092" i="2"/>
  <c r="AR2092" i="2" s="1"/>
  <c r="AV2087" i="2"/>
  <c r="AW2087" i="2"/>
  <c r="AT2087" i="2"/>
  <c r="AE2082" i="2"/>
  <c r="AP2082" i="2"/>
  <c r="AE2081" i="2"/>
  <c r="AZ2082" i="2"/>
  <c r="AF2082" i="2"/>
  <c r="P2082" i="2" s="1"/>
  <c r="BA2082" i="2"/>
  <c r="AE2078" i="2"/>
  <c r="AP2078" i="2"/>
  <c r="AE2077" i="2"/>
  <c r="AZ2078" i="2"/>
  <c r="AF2078" i="2"/>
  <c r="BA2078" i="2"/>
  <c r="AE2074" i="2"/>
  <c r="AP2074" i="2"/>
  <c r="AE2073" i="2"/>
  <c r="AZ2074" i="2"/>
  <c r="AF2074" i="2"/>
  <c r="P2074" i="2" s="1"/>
  <c r="BA2074" i="2"/>
  <c r="AF2061" i="2"/>
  <c r="P2061" i="2" s="1"/>
  <c r="AZ2061" i="2"/>
  <c r="AN2061" i="2"/>
  <c r="BA2061" i="2"/>
  <c r="AE2061" i="2"/>
  <c r="AF2062" i="2"/>
  <c r="P2062" i="2" s="1"/>
  <c r="AP2061" i="2"/>
  <c r="AQ2061" i="2" s="1"/>
  <c r="AF2032" i="2"/>
  <c r="P2032" i="2" s="1"/>
  <c r="AE2032" i="2"/>
  <c r="AN2032" i="2"/>
  <c r="BA2032" i="2"/>
  <c r="AE2031" i="2"/>
  <c r="AP2032" i="2"/>
  <c r="AQ2032" i="2" s="1"/>
  <c r="AZ2032" i="2"/>
  <c r="AF2113" i="2"/>
  <c r="P2113" i="2" s="1"/>
  <c r="AZ2113" i="2"/>
  <c r="AE2112" i="2"/>
  <c r="AN2113" i="2"/>
  <c r="BA2113" i="2"/>
  <c r="AF2109" i="2"/>
  <c r="P2109" i="2" s="1"/>
  <c r="AZ2109" i="2"/>
  <c r="AE2108" i="2"/>
  <c r="AN2109" i="2"/>
  <c r="BA2109" i="2"/>
  <c r="AF2105" i="2"/>
  <c r="P2105" i="2" s="1"/>
  <c r="AZ2105" i="2"/>
  <c r="AE2104" i="2"/>
  <c r="AN2105" i="2"/>
  <c r="BA2105" i="2"/>
  <c r="AF2101" i="2"/>
  <c r="P2101" i="2" s="1"/>
  <c r="AZ2101" i="2"/>
  <c r="AE2100" i="2"/>
  <c r="AN2101" i="2"/>
  <c r="BA2101" i="2"/>
  <c r="AF2097" i="2"/>
  <c r="P2097" i="2" s="1"/>
  <c r="AZ2097" i="2"/>
  <c r="AE2096" i="2"/>
  <c r="AN2097" i="2"/>
  <c r="BA2097" i="2"/>
  <c r="AF2093" i="2"/>
  <c r="P2093" i="2" s="1"/>
  <c r="AZ2093" i="2"/>
  <c r="AE2092" i="2"/>
  <c r="AN2093" i="2"/>
  <c r="BA2093" i="2"/>
  <c r="AF2089" i="2"/>
  <c r="P2089" i="2" s="1"/>
  <c r="AZ2089" i="2"/>
  <c r="AE2088" i="2"/>
  <c r="AN2089" i="2"/>
  <c r="BA2089" i="2"/>
  <c r="AF2085" i="2"/>
  <c r="P2085" i="2" s="1"/>
  <c r="AZ2085" i="2"/>
  <c r="AN2085" i="2"/>
  <c r="BA2085" i="2"/>
  <c r="AN2083" i="2"/>
  <c r="BA2083" i="2"/>
  <c r="AF2083" i="2"/>
  <c r="P2083" i="2" s="1"/>
  <c r="AP2083" i="2"/>
  <c r="AQ2083" i="2" s="1"/>
  <c r="AF2084" i="2"/>
  <c r="P2084" i="2" s="1"/>
  <c r="AN2079" i="2"/>
  <c r="BA2079" i="2"/>
  <c r="AF2079" i="2"/>
  <c r="P2079" i="2" s="1"/>
  <c r="AP2079" i="2"/>
  <c r="AQ2079" i="2" s="1"/>
  <c r="AF2080" i="2"/>
  <c r="P2080" i="2" s="1"/>
  <c r="AN2075" i="2"/>
  <c r="BA2075" i="2"/>
  <c r="AF2075" i="2"/>
  <c r="P2075" i="2" s="1"/>
  <c r="AP2075" i="2"/>
  <c r="AQ2075" i="2" s="1"/>
  <c r="AF2076" i="2"/>
  <c r="P2076" i="2" s="1"/>
  <c r="AF2069" i="2"/>
  <c r="P2069" i="2" s="1"/>
  <c r="AZ2069" i="2"/>
  <c r="AN2069" i="2"/>
  <c r="BA2069" i="2"/>
  <c r="AE2069" i="2"/>
  <c r="AF2070" i="2"/>
  <c r="AE2066" i="2"/>
  <c r="AE2060" i="2"/>
  <c r="AF2059" i="2"/>
  <c r="P2059" i="2" s="1"/>
  <c r="AZ2059" i="2"/>
  <c r="AN2059" i="2"/>
  <c r="BA2059" i="2"/>
  <c r="AF2060" i="2"/>
  <c r="P2060" i="2" s="1"/>
  <c r="AP2059" i="2"/>
  <c r="AQ2059" i="2" s="1"/>
  <c r="AO2048" i="2"/>
  <c r="AR2048" i="2" s="1"/>
  <c r="AE2045" i="2"/>
  <c r="AF2045" i="2"/>
  <c r="P2045" i="2" s="1"/>
  <c r="AZ2045" i="2"/>
  <c r="AN2045" i="2"/>
  <c r="BA2045" i="2"/>
  <c r="AF2046" i="2"/>
  <c r="P2046" i="2" s="1"/>
  <c r="AE2037" i="2"/>
  <c r="AP2037" i="2"/>
  <c r="AQ2037" i="2" s="1"/>
  <c r="AF2037" i="2"/>
  <c r="P2037" i="2" s="1"/>
  <c r="AZ2037" i="2"/>
  <c r="AN2037" i="2"/>
  <c r="BA2037" i="2"/>
  <c r="AF2139" i="2"/>
  <c r="AZ2139" i="2"/>
  <c r="AO2130" i="2"/>
  <c r="AR2130" i="2" s="1"/>
  <c r="U2130" i="2" s="1"/>
  <c r="AO2126" i="2"/>
  <c r="AR2126" i="2" s="1"/>
  <c r="AO2122" i="2"/>
  <c r="AR2122" i="2" s="1"/>
  <c r="AO2118" i="2"/>
  <c r="AR2118" i="2" s="1"/>
  <c r="AP2113" i="2"/>
  <c r="AQ2113" i="2" s="1"/>
  <c r="AP2109" i="2"/>
  <c r="AQ2109" i="2" s="1"/>
  <c r="AO2106" i="2"/>
  <c r="AR2106" i="2" s="1"/>
  <c r="AP2105" i="2"/>
  <c r="AQ2105" i="2" s="1"/>
  <c r="AO2102" i="2"/>
  <c r="AR2102" i="2" s="1"/>
  <c r="AP2101" i="2"/>
  <c r="AQ2101" i="2" s="1"/>
  <c r="AP2097" i="2"/>
  <c r="AQ2097" i="2" s="1"/>
  <c r="AO2094" i="2"/>
  <c r="AR2094" i="2" s="1"/>
  <c r="U2094" i="2" s="1"/>
  <c r="AP2093" i="2"/>
  <c r="AQ2093" i="2" s="1"/>
  <c r="AO2090" i="2"/>
  <c r="AR2090" i="2" s="1"/>
  <c r="U2090" i="2" s="1"/>
  <c r="AP2089" i="2"/>
  <c r="AQ2089" i="2" s="1"/>
  <c r="AP2085" i="2"/>
  <c r="AQ2085" i="2" s="1"/>
  <c r="AF2067" i="2"/>
  <c r="P2067" i="2" s="1"/>
  <c r="AZ2067" i="2"/>
  <c r="AN2067" i="2"/>
  <c r="BA2067" i="2"/>
  <c r="AF2068" i="2"/>
  <c r="P2068" i="2" s="1"/>
  <c r="AP2067" i="2"/>
  <c r="AQ2067" i="2" s="1"/>
  <c r="AE2039" i="2"/>
  <c r="AP2039" i="2"/>
  <c r="AQ2039" i="2" s="1"/>
  <c r="AF2039" i="2"/>
  <c r="P2039" i="2" s="1"/>
  <c r="AZ2039" i="2"/>
  <c r="AN2039" i="2"/>
  <c r="BA2039" i="2"/>
  <c r="AF2141" i="2"/>
  <c r="P2141" i="2" s="1"/>
  <c r="AZ2141" i="2"/>
  <c r="AF2140" i="2"/>
  <c r="AE2138" i="2"/>
  <c r="AF2131" i="2"/>
  <c r="P2131" i="2" s="1"/>
  <c r="AZ2131" i="2"/>
  <c r="AE2130" i="2"/>
  <c r="AN2131" i="2"/>
  <c r="BA2131" i="2"/>
  <c r="AF2127" i="2"/>
  <c r="P2127" i="2" s="1"/>
  <c r="AZ2127" i="2"/>
  <c r="AE2126" i="2"/>
  <c r="AN2127" i="2"/>
  <c r="BA2127" i="2"/>
  <c r="AF2123" i="2"/>
  <c r="AZ2123" i="2"/>
  <c r="AE2122" i="2"/>
  <c r="AN2123" i="2"/>
  <c r="BA2123" i="2"/>
  <c r="AF2119" i="2"/>
  <c r="AZ2119" i="2"/>
  <c r="AE2118" i="2"/>
  <c r="AN2119" i="2"/>
  <c r="BA2119" i="2"/>
  <c r="AF2115" i="2"/>
  <c r="P2115" i="2" s="1"/>
  <c r="AZ2115" i="2"/>
  <c r="AE2114" i="2"/>
  <c r="AN2115" i="2"/>
  <c r="BA2115" i="2"/>
  <c r="AF2114" i="2"/>
  <c r="P2114" i="2" s="1"/>
  <c r="AF2111" i="2"/>
  <c r="P2111" i="2" s="1"/>
  <c r="AZ2111" i="2"/>
  <c r="AE2110" i="2"/>
  <c r="AN2111" i="2"/>
  <c r="BA2111" i="2"/>
  <c r="AF2110" i="2"/>
  <c r="P2110" i="2" s="1"/>
  <c r="AF2107" i="2"/>
  <c r="P2107" i="2" s="1"/>
  <c r="AZ2107" i="2"/>
  <c r="AE2106" i="2"/>
  <c r="AN2107" i="2"/>
  <c r="BA2107" i="2"/>
  <c r="AF2106" i="2"/>
  <c r="P2106" i="2" s="1"/>
  <c r="AF2103" i="2"/>
  <c r="P2103" i="2" s="1"/>
  <c r="AZ2103" i="2"/>
  <c r="AE2102" i="2"/>
  <c r="AN2103" i="2"/>
  <c r="BA2103" i="2"/>
  <c r="AF2102" i="2"/>
  <c r="P2102" i="2" s="1"/>
  <c r="AF2099" i="2"/>
  <c r="P2099" i="2" s="1"/>
  <c r="AZ2099" i="2"/>
  <c r="AE2098" i="2"/>
  <c r="AN2099" i="2"/>
  <c r="BA2099" i="2"/>
  <c r="AF2098" i="2"/>
  <c r="P2098" i="2" s="1"/>
  <c r="AF2095" i="2"/>
  <c r="P2095" i="2" s="1"/>
  <c r="AZ2095" i="2"/>
  <c r="AE2094" i="2"/>
  <c r="AN2095" i="2"/>
  <c r="BA2095" i="2"/>
  <c r="AF2094" i="2"/>
  <c r="P2094" i="2" s="1"/>
  <c r="AF2091" i="2"/>
  <c r="P2091" i="2" s="1"/>
  <c r="AZ2091" i="2"/>
  <c r="AE2090" i="2"/>
  <c r="AN2091" i="2"/>
  <c r="BA2091" i="2"/>
  <c r="AF2090" i="2"/>
  <c r="P2090" i="2" s="1"/>
  <c r="AF2087" i="2"/>
  <c r="P2087" i="2" s="1"/>
  <c r="AZ2087" i="2"/>
  <c r="AE2086" i="2"/>
  <c r="AN2087" i="2"/>
  <c r="BA2087" i="2"/>
  <c r="AF2086" i="2"/>
  <c r="P2086" i="2" s="1"/>
  <c r="AZ2083" i="2"/>
  <c r="AZ2079" i="2"/>
  <c r="AZ2075" i="2"/>
  <c r="AO2064" i="2"/>
  <c r="AR2064" i="2" s="1"/>
  <c r="AV2063" i="2"/>
  <c r="AW2063" i="2"/>
  <c r="AF2053" i="2"/>
  <c r="P2053" i="2" s="1"/>
  <c r="AZ2053" i="2"/>
  <c r="AN2053" i="2"/>
  <c r="BA2053" i="2"/>
  <c r="AE2053" i="2"/>
  <c r="AF2054" i="2"/>
  <c r="AE2050" i="2"/>
  <c r="AO2046" i="2"/>
  <c r="AR2046" i="2" s="1"/>
  <c r="AP2045" i="2"/>
  <c r="AQ2045" i="2" s="1"/>
  <c r="AF2040" i="2"/>
  <c r="P2040" i="2" s="1"/>
  <c r="AF2005" i="2"/>
  <c r="AZ2005" i="2"/>
  <c r="AE2004" i="2"/>
  <c r="AF2006" i="2"/>
  <c r="P2006" i="2" s="1"/>
  <c r="AE2005" i="2"/>
  <c r="AN2005" i="2"/>
  <c r="BA2005" i="2"/>
  <c r="AF2065" i="2"/>
  <c r="P2065" i="2" s="1"/>
  <c r="AZ2065" i="2"/>
  <c r="AN2065" i="2"/>
  <c r="BA2065" i="2"/>
  <c r="AE2064" i="2"/>
  <c r="AF2057" i="2"/>
  <c r="P2057" i="2" s="1"/>
  <c r="AZ2057" i="2"/>
  <c r="AN2057" i="2"/>
  <c r="BA2057" i="2"/>
  <c r="AE2056" i="2"/>
  <c r="AO2052" i="2"/>
  <c r="AR2052" i="2" s="1"/>
  <c r="AF2049" i="2"/>
  <c r="P2049" i="2" s="1"/>
  <c r="AZ2049" i="2"/>
  <c r="AN2049" i="2"/>
  <c r="BA2049" i="2"/>
  <c r="AE2048" i="2"/>
  <c r="AE2043" i="2"/>
  <c r="AP2043" i="2"/>
  <c r="AQ2043" i="2" s="1"/>
  <c r="AF2043" i="2"/>
  <c r="P2043" i="2" s="1"/>
  <c r="AZ2043" i="2"/>
  <c r="AN2043" i="2"/>
  <c r="BA2043" i="2"/>
  <c r="AE2038" i="2"/>
  <c r="AE2035" i="2"/>
  <c r="AP2035" i="2"/>
  <c r="AQ2035" i="2" s="1"/>
  <c r="AF2035" i="2"/>
  <c r="P2035" i="2" s="1"/>
  <c r="AZ2035" i="2"/>
  <c r="AN2035" i="2"/>
  <c r="BA2035" i="2"/>
  <c r="AF2024" i="2"/>
  <c r="P2024" i="2" s="1"/>
  <c r="AZ2024" i="2"/>
  <c r="AE2024" i="2"/>
  <c r="AP2024" i="2"/>
  <c r="AE2023" i="2"/>
  <c r="AF2025" i="2"/>
  <c r="P2025" i="2" s="1"/>
  <c r="AY1967" i="2"/>
  <c r="AR2084" i="2"/>
  <c r="AE2084" i="2"/>
  <c r="AP2084" i="2"/>
  <c r="AQ2084" i="2" s="1"/>
  <c r="AN2081" i="2"/>
  <c r="BA2081" i="2"/>
  <c r="AR2080" i="2"/>
  <c r="AE2080" i="2"/>
  <c r="AP2080" i="2"/>
  <c r="AQ2080" i="2" s="1"/>
  <c r="AN2077" i="2"/>
  <c r="BA2077" i="2"/>
  <c r="AE2076" i="2"/>
  <c r="AP2076" i="2"/>
  <c r="AQ2076" i="2" s="1"/>
  <c r="AN2073" i="2"/>
  <c r="BA2073" i="2"/>
  <c r="AR2072" i="2"/>
  <c r="AF2071" i="2"/>
  <c r="P2071" i="2" s="1"/>
  <c r="AZ2071" i="2"/>
  <c r="AN2071" i="2"/>
  <c r="BA2071" i="2"/>
  <c r="AE2070" i="2"/>
  <c r="AO2066" i="2"/>
  <c r="AR2066" i="2" s="1"/>
  <c r="AP2065" i="2"/>
  <c r="AQ2065" i="2" s="1"/>
  <c r="AF2063" i="2"/>
  <c r="P2063" i="2" s="1"/>
  <c r="AZ2063" i="2"/>
  <c r="AN2063" i="2"/>
  <c r="BA2063" i="2"/>
  <c r="AE2062" i="2"/>
  <c r="AO2058" i="2"/>
  <c r="AR2058" i="2" s="1"/>
  <c r="AP2057" i="2"/>
  <c r="AQ2057" i="2" s="1"/>
  <c r="AF2055" i="2"/>
  <c r="P2055" i="2" s="1"/>
  <c r="AZ2055" i="2"/>
  <c r="AN2055" i="2"/>
  <c r="BA2055" i="2"/>
  <c r="AE2054" i="2"/>
  <c r="AP2049" i="2"/>
  <c r="AQ2049" i="2" s="1"/>
  <c r="AF2047" i="2"/>
  <c r="P2047" i="2" s="1"/>
  <c r="AZ2047" i="2"/>
  <c r="AN2047" i="2"/>
  <c r="BA2047" i="2"/>
  <c r="AE2046" i="2"/>
  <c r="AE2044" i="2"/>
  <c r="AE2041" i="2"/>
  <c r="AP2041" i="2"/>
  <c r="AQ2041" i="2" s="1"/>
  <c r="AF2041" i="2"/>
  <c r="P2041" i="2" s="1"/>
  <c r="AZ2041" i="2"/>
  <c r="AN2041" i="2"/>
  <c r="BA2041" i="2"/>
  <c r="AE2036" i="2"/>
  <c r="AE2033" i="2"/>
  <c r="AP2033" i="2"/>
  <c r="AQ2033" i="2" s="1"/>
  <c r="AF2033" i="2"/>
  <c r="P2033" i="2" s="1"/>
  <c r="AZ2033" i="2"/>
  <c r="AN2033" i="2"/>
  <c r="BA2033" i="2"/>
  <c r="AO2029" i="2"/>
  <c r="AR2029" i="2" s="1"/>
  <c r="U2029" i="2" s="1"/>
  <c r="AF2016" i="2"/>
  <c r="P2016" i="2" s="1"/>
  <c r="AZ2016" i="2"/>
  <c r="AE2016" i="2"/>
  <c r="AP2016" i="2"/>
  <c r="AQ2016" i="2" s="1"/>
  <c r="AE2015" i="2"/>
  <c r="AF2017" i="2"/>
  <c r="P2017" i="2" s="1"/>
  <c r="AW2014" i="2"/>
  <c r="AF2009" i="2"/>
  <c r="AZ2009" i="2"/>
  <c r="AE2009" i="2"/>
  <c r="AE2008" i="2"/>
  <c r="AN2009" i="2"/>
  <c r="AP2009" i="2"/>
  <c r="AQ2009" i="2" s="1"/>
  <c r="BA2009" i="2"/>
  <c r="AP2005" i="2"/>
  <c r="AQ2005" i="2" s="1"/>
  <c r="AP2072" i="2"/>
  <c r="AP2070" i="2"/>
  <c r="AP2068" i="2"/>
  <c r="AP2066" i="2"/>
  <c r="AP2064" i="2"/>
  <c r="AP2062" i="2"/>
  <c r="AP2060" i="2"/>
  <c r="AP2058" i="2"/>
  <c r="AP2056" i="2"/>
  <c r="AP2054" i="2"/>
  <c r="AP2052" i="2"/>
  <c r="AP2050" i="2"/>
  <c r="AP2048" i="2"/>
  <c r="AP2046" i="2"/>
  <c r="AP2044" i="2"/>
  <c r="AR2042" i="2"/>
  <c r="AP2042" i="2"/>
  <c r="AR2040" i="2"/>
  <c r="AP2040" i="2"/>
  <c r="AP2038" i="2"/>
  <c r="AP2036" i="2"/>
  <c r="AP2034" i="2"/>
  <c r="AF2026" i="2"/>
  <c r="P2026" i="2" s="1"/>
  <c r="AZ2026" i="2"/>
  <c r="AU2018" i="2"/>
  <c r="AF2018" i="2"/>
  <c r="P2018" i="2" s="1"/>
  <c r="AZ2018" i="2"/>
  <c r="AF1993" i="2"/>
  <c r="P1993" i="2" s="1"/>
  <c r="AZ1993" i="2"/>
  <c r="AE1993" i="2"/>
  <c r="AE1992" i="2"/>
  <c r="AF1994" i="2"/>
  <c r="P1994" i="2" s="1"/>
  <c r="BA1993" i="2"/>
  <c r="AY1987" i="2"/>
  <c r="AE1949" i="2"/>
  <c r="AP1949" i="2"/>
  <c r="AQ1949" i="2" s="1"/>
  <c r="AF1949" i="2"/>
  <c r="P1949" i="2" s="1"/>
  <c r="AZ1949" i="2"/>
  <c r="BA1949" i="2"/>
  <c r="AN1949" i="2"/>
  <c r="AF2028" i="2"/>
  <c r="P2028" i="2" s="1"/>
  <c r="AZ2028" i="2"/>
  <c r="AF2020" i="2"/>
  <c r="P2020" i="2" s="1"/>
  <c r="AZ2020" i="2"/>
  <c r="AR2019" i="2"/>
  <c r="U2019" i="2" s="1"/>
  <c r="AT2018" i="2"/>
  <c r="AF2011" i="2"/>
  <c r="P2011" i="2" s="1"/>
  <c r="AZ2011" i="2"/>
  <c r="AP2011" i="2"/>
  <c r="AO1994" i="2"/>
  <c r="AR1994" i="2" s="1"/>
  <c r="AP1993" i="2"/>
  <c r="AQ1993" i="2" s="1"/>
  <c r="AO1977" i="2"/>
  <c r="AR1977" i="2" s="1"/>
  <c r="AF1969" i="2"/>
  <c r="AZ1969" i="2"/>
  <c r="AE1969" i="2"/>
  <c r="AP1969" i="2"/>
  <c r="AQ1969" i="2" s="1"/>
  <c r="AE1968" i="2"/>
  <c r="AF1970" i="2"/>
  <c r="P1970" i="2" s="1"/>
  <c r="BA1969" i="2"/>
  <c r="AN1969" i="2"/>
  <c r="AN1952" i="2"/>
  <c r="BA1952" i="2"/>
  <c r="AE1952" i="2"/>
  <c r="AF1952" i="2"/>
  <c r="P1952" i="2" s="1"/>
  <c r="AP1952" i="2"/>
  <c r="AQ1952" i="2" s="1"/>
  <c r="AZ1952" i="2"/>
  <c r="AF2030" i="2"/>
  <c r="P2030" i="2" s="1"/>
  <c r="AZ2030" i="2"/>
  <c r="AF2022" i="2"/>
  <c r="P2022" i="2" s="1"/>
  <c r="AZ2022" i="2"/>
  <c r="AF2014" i="2"/>
  <c r="P2014" i="2" s="1"/>
  <c r="AZ2014" i="2"/>
  <c r="AF2001" i="2"/>
  <c r="P2001" i="2" s="1"/>
  <c r="AZ2001" i="2"/>
  <c r="AE2000" i="2"/>
  <c r="AF2002" i="2"/>
  <c r="P2002" i="2" s="1"/>
  <c r="AE2001" i="2"/>
  <c r="AO1993" i="2"/>
  <c r="AR1993" i="2" s="1"/>
  <c r="AO1945" i="2"/>
  <c r="AR1945" i="2" s="1"/>
  <c r="AY1995" i="2"/>
  <c r="AF1989" i="2"/>
  <c r="AZ1989" i="2"/>
  <c r="AE1988" i="2"/>
  <c r="AF1990" i="2"/>
  <c r="AE1989" i="2"/>
  <c r="AU1987" i="2"/>
  <c r="AF1977" i="2"/>
  <c r="P1977" i="2" s="1"/>
  <c r="AZ1977" i="2"/>
  <c r="AE1977" i="2"/>
  <c r="AP1977" i="2"/>
  <c r="AE1976" i="2"/>
  <c r="AF1978" i="2"/>
  <c r="P1978" i="2" s="1"/>
  <c r="AO1957" i="2"/>
  <c r="AR1957" i="2" s="1"/>
  <c r="AN1948" i="2"/>
  <c r="BA1948" i="2"/>
  <c r="AE1948" i="2"/>
  <c r="AF1948" i="2"/>
  <c r="P1948" i="2" s="1"/>
  <c r="AP1948" i="2"/>
  <c r="AQ1948" i="2" s="1"/>
  <c r="AZ1948" i="2"/>
  <c r="AE1945" i="2"/>
  <c r="AP1945" i="2"/>
  <c r="AF1945" i="2"/>
  <c r="P1945" i="2" s="1"/>
  <c r="AZ1945" i="2"/>
  <c r="BA1945" i="2"/>
  <c r="AF2007" i="2"/>
  <c r="P2007" i="2" s="1"/>
  <c r="AZ2007" i="2"/>
  <c r="AO2002" i="2"/>
  <c r="AR2002" i="2" s="1"/>
  <c r="AF1985" i="2"/>
  <c r="P1985" i="2" s="1"/>
  <c r="AZ1985" i="2"/>
  <c r="AE1985" i="2"/>
  <c r="AE1984" i="2"/>
  <c r="AF1986" i="2"/>
  <c r="AE1960" i="2"/>
  <c r="AZ1960" i="2"/>
  <c r="AF1960" i="2"/>
  <c r="P1960" i="2" s="1"/>
  <c r="AN1960" i="2"/>
  <c r="BA1960" i="2"/>
  <c r="AP1960" i="2"/>
  <c r="AQ1960" i="2" s="1"/>
  <c r="AE1957" i="2"/>
  <c r="AP1957" i="2"/>
  <c r="AF1957" i="2"/>
  <c r="P1957" i="2" s="1"/>
  <c r="AZ1957" i="2"/>
  <c r="BA1957" i="2"/>
  <c r="AO1953" i="2"/>
  <c r="AR1953" i="2" s="1"/>
  <c r="AN1944" i="2"/>
  <c r="BA1944" i="2"/>
  <c r="AE1944" i="2"/>
  <c r="AF1944" i="2"/>
  <c r="P1944" i="2" s="1"/>
  <c r="AP1944" i="2"/>
  <c r="AQ1944" i="2" s="1"/>
  <c r="AZ1944" i="2"/>
  <c r="AE1941" i="2"/>
  <c r="AP1941" i="2"/>
  <c r="AQ1941" i="2" s="1"/>
  <c r="AF1941" i="2"/>
  <c r="P1941" i="2" s="1"/>
  <c r="AZ1941" i="2"/>
  <c r="BA1941" i="2"/>
  <c r="AN1941" i="2"/>
  <c r="AN1956" i="2"/>
  <c r="BA1956" i="2"/>
  <c r="AE1956" i="2"/>
  <c r="AF1956" i="2"/>
  <c r="P1956" i="2" s="1"/>
  <c r="AP1956" i="2"/>
  <c r="AQ1956" i="2" s="1"/>
  <c r="AZ1956" i="2"/>
  <c r="AE1953" i="2"/>
  <c r="AP1953" i="2"/>
  <c r="AQ1953" i="2" s="1"/>
  <c r="AF1953" i="2"/>
  <c r="P1953" i="2" s="1"/>
  <c r="AZ1953" i="2"/>
  <c r="BA1953" i="2"/>
  <c r="AF1950" i="2"/>
  <c r="P1950" i="2" s="1"/>
  <c r="AN1942" i="2"/>
  <c r="BA1942" i="2"/>
  <c r="AE1942" i="2"/>
  <c r="AF1942" i="2"/>
  <c r="P1942" i="2" s="1"/>
  <c r="AP1942" i="2"/>
  <c r="AQ1942" i="2" s="1"/>
  <c r="AZ1942" i="2"/>
  <c r="AE1936" i="2"/>
  <c r="AP1936" i="2"/>
  <c r="AQ1936" i="2" s="1"/>
  <c r="AZ1936" i="2"/>
  <c r="AF1936" i="2"/>
  <c r="P1936" i="2" s="1"/>
  <c r="AN1936" i="2"/>
  <c r="BA1936" i="2"/>
  <c r="AF1937" i="2"/>
  <c r="P1937" i="2" s="1"/>
  <c r="AF2003" i="2"/>
  <c r="P2003" i="2" s="1"/>
  <c r="AZ2003" i="2"/>
  <c r="AF1995" i="2"/>
  <c r="AZ1995" i="2"/>
  <c r="AF1987" i="2"/>
  <c r="P1987" i="2" s="1"/>
  <c r="AZ1987" i="2"/>
  <c r="AV1983" i="2"/>
  <c r="AR1981" i="2"/>
  <c r="U1981" i="2" s="1"/>
  <c r="AF1979" i="2"/>
  <c r="P1979" i="2" s="1"/>
  <c r="AZ1979" i="2"/>
  <c r="AR1978" i="2"/>
  <c r="U1978" i="2" s="1"/>
  <c r="AR1973" i="2"/>
  <c r="AF1971" i="2"/>
  <c r="P1971" i="2" s="1"/>
  <c r="AZ1971" i="2"/>
  <c r="AR1965" i="2"/>
  <c r="U1965" i="2" s="1"/>
  <c r="AF1963" i="2"/>
  <c r="P1963" i="2" s="1"/>
  <c r="AZ1963" i="2"/>
  <c r="AF1961" i="2"/>
  <c r="P1961" i="2" s="1"/>
  <c r="AP1958" i="2"/>
  <c r="AQ1958" i="2" s="1"/>
  <c r="AP1954" i="2"/>
  <c r="AQ1954" i="2" s="1"/>
  <c r="AP1950" i="2"/>
  <c r="AQ1950" i="2" s="1"/>
  <c r="AP1946" i="2"/>
  <c r="AQ1946" i="2" s="1"/>
  <c r="AO1920" i="2"/>
  <c r="AR1920" i="2" s="1"/>
  <c r="AF1981" i="2"/>
  <c r="AU1980" i="2" s="1"/>
  <c r="AZ1981" i="2"/>
  <c r="AY1979" i="2"/>
  <c r="AF1973" i="2"/>
  <c r="P1973" i="2" s="1"/>
  <c r="AZ1973" i="2"/>
  <c r="AY1971" i="2"/>
  <c r="AF1965" i="2"/>
  <c r="AZ1965" i="2"/>
  <c r="AV1961" i="2"/>
  <c r="AT1961" i="2"/>
  <c r="AO1959" i="2"/>
  <c r="AR1959" i="2" s="1"/>
  <c r="AE1959" i="2"/>
  <c r="AP1959" i="2"/>
  <c r="AZ1959" i="2"/>
  <c r="AF1959" i="2"/>
  <c r="P1959" i="2" s="1"/>
  <c r="AN1958" i="2"/>
  <c r="BA1958" i="2"/>
  <c r="AE1958" i="2"/>
  <c r="AE1955" i="2"/>
  <c r="AP1955" i="2"/>
  <c r="AQ1955" i="2" s="1"/>
  <c r="AZ1955" i="2"/>
  <c r="AF1955" i="2"/>
  <c r="P1955" i="2" s="1"/>
  <c r="AN1954" i="2"/>
  <c r="BA1954" i="2"/>
  <c r="AE1954" i="2"/>
  <c r="AO1951" i="2"/>
  <c r="AR1951" i="2" s="1"/>
  <c r="AE1951" i="2"/>
  <c r="AP1951" i="2"/>
  <c r="AQ1951" i="2" s="1"/>
  <c r="AZ1951" i="2"/>
  <c r="AF1951" i="2"/>
  <c r="P1951" i="2" s="1"/>
  <c r="AN1950" i="2"/>
  <c r="BA1950" i="2"/>
  <c r="AE1950" i="2"/>
  <c r="AE1947" i="2"/>
  <c r="AP1947" i="2"/>
  <c r="AZ1947" i="2"/>
  <c r="AF1947" i="2"/>
  <c r="P1947" i="2" s="1"/>
  <c r="AN1946" i="2"/>
  <c r="BA1946" i="2"/>
  <c r="AE1946" i="2"/>
  <c r="AO1943" i="2"/>
  <c r="AR1943" i="2" s="1"/>
  <c r="AE1943" i="2"/>
  <c r="AP1943" i="2"/>
  <c r="AZ1943" i="2"/>
  <c r="AF1943" i="2"/>
  <c r="P1943" i="2" s="1"/>
  <c r="AE1932" i="2"/>
  <c r="AP1932" i="2"/>
  <c r="AQ1932" i="2" s="1"/>
  <c r="AZ1932" i="2"/>
  <c r="AF1932" i="2"/>
  <c r="P1932" i="2" s="1"/>
  <c r="AN1932" i="2"/>
  <c r="BA1932" i="2"/>
  <c r="AF1933" i="2"/>
  <c r="P1933" i="2" s="1"/>
  <c r="AO1928" i="2"/>
  <c r="AR1928" i="2" s="1"/>
  <c r="AO1923" i="2"/>
  <c r="AR1923" i="2" s="1"/>
  <c r="U1923" i="2" s="1"/>
  <c r="AF1999" i="2"/>
  <c r="P1999" i="2" s="1"/>
  <c r="AZ1999" i="2"/>
  <c r="AF1991" i="2"/>
  <c r="P1991" i="2" s="1"/>
  <c r="AZ1991" i="2"/>
  <c r="AF1983" i="2"/>
  <c r="P1983" i="2" s="1"/>
  <c r="AZ1983" i="2"/>
  <c r="AF1982" i="2"/>
  <c r="AV1981" i="2" s="1"/>
  <c r="AE1980" i="2"/>
  <c r="AF1975" i="2"/>
  <c r="P1975" i="2" s="1"/>
  <c r="AZ1975" i="2"/>
  <c r="AF1974" i="2"/>
  <c r="P1974" i="2" s="1"/>
  <c r="AE1972" i="2"/>
  <c r="AV1971" i="2"/>
  <c r="AF1967" i="2"/>
  <c r="P1967" i="2" s="1"/>
  <c r="AZ1967" i="2"/>
  <c r="AF1966" i="2"/>
  <c r="P1966" i="2" s="1"/>
  <c r="AE1964" i="2"/>
  <c r="AE1940" i="2"/>
  <c r="AE1928" i="2"/>
  <c r="AP1928" i="2"/>
  <c r="AF1928" i="2"/>
  <c r="P1928" i="2" s="1"/>
  <c r="AZ1928" i="2"/>
  <c r="AE1927" i="2"/>
  <c r="BA1928" i="2"/>
  <c r="AF1929" i="2"/>
  <c r="P1929" i="2" s="1"/>
  <c r="AO1938" i="2"/>
  <c r="AR1938" i="2" s="1"/>
  <c r="AE1918" i="2"/>
  <c r="AP1918" i="2"/>
  <c r="AQ1918" i="2" s="1"/>
  <c r="AF1918" i="2"/>
  <c r="P1918" i="2" s="1"/>
  <c r="AZ1918" i="2"/>
  <c r="AN1918" i="2"/>
  <c r="BA1918" i="2"/>
  <c r="AF1919" i="2"/>
  <c r="P1919" i="2" s="1"/>
  <c r="AN1940" i="2"/>
  <c r="BA1940" i="2"/>
  <c r="AE1939" i="2"/>
  <c r="AP1939" i="2"/>
  <c r="AQ1939" i="2" s="1"/>
  <c r="AN1935" i="2"/>
  <c r="BA1935" i="2"/>
  <c r="AE1935" i="2"/>
  <c r="AN1931" i="2"/>
  <c r="BA1931" i="2"/>
  <c r="AE1931" i="2"/>
  <c r="AE1926" i="2"/>
  <c r="AP1926" i="2"/>
  <c r="AF1926" i="2"/>
  <c r="P1926" i="2" s="1"/>
  <c r="AZ1926" i="2"/>
  <c r="AE1925" i="2"/>
  <c r="AE1922" i="2"/>
  <c r="AP1922" i="2"/>
  <c r="AQ1922" i="2" s="1"/>
  <c r="AF1922" i="2"/>
  <c r="P1922" i="2" s="1"/>
  <c r="AZ1922" i="2"/>
  <c r="AN1922" i="2"/>
  <c r="BA1922" i="2"/>
  <c r="AF1923" i="2"/>
  <c r="P1923" i="2" s="1"/>
  <c r="AE1921" i="2"/>
  <c r="AY1910" i="2"/>
  <c r="AZ1961" i="2"/>
  <c r="AZ1939" i="2"/>
  <c r="AE1938" i="2"/>
  <c r="AP1938" i="2"/>
  <c r="AQ1938" i="2" s="1"/>
  <c r="AF1938" i="2"/>
  <c r="P1938" i="2" s="1"/>
  <c r="AN1937" i="2"/>
  <c r="BA1937" i="2"/>
  <c r="AZ1935" i="2"/>
  <c r="AP1935" i="2"/>
  <c r="AQ1935" i="2" s="1"/>
  <c r="AE1934" i="2"/>
  <c r="AP1934" i="2"/>
  <c r="AF1934" i="2"/>
  <c r="P1934" i="2" s="1"/>
  <c r="AN1933" i="2"/>
  <c r="BA1933" i="2"/>
  <c r="AZ1931" i="2"/>
  <c r="AP1931" i="2"/>
  <c r="AQ1931" i="2" s="1"/>
  <c r="AE1930" i="2"/>
  <c r="AP1930" i="2"/>
  <c r="AQ1930" i="2" s="1"/>
  <c r="AF1930" i="2"/>
  <c r="P1930" i="2" s="1"/>
  <c r="AN1929" i="2"/>
  <c r="BA1929" i="2"/>
  <c r="AE1920" i="2"/>
  <c r="AP1920" i="2"/>
  <c r="AF1920" i="2"/>
  <c r="AZ1920" i="2"/>
  <c r="AF1914" i="2"/>
  <c r="P1914" i="2" s="1"/>
  <c r="AZ1914" i="2"/>
  <c r="AN1914" i="2"/>
  <c r="BA1914" i="2"/>
  <c r="AE1914" i="2"/>
  <c r="AF1915" i="2"/>
  <c r="AO1896" i="2"/>
  <c r="AR1896" i="2" s="1"/>
  <c r="AW1902" i="2"/>
  <c r="AU1902" i="2"/>
  <c r="AV1902" i="2"/>
  <c r="AE1892" i="2"/>
  <c r="AP1892" i="2"/>
  <c r="AQ1892" i="2" s="1"/>
  <c r="AF1892" i="2"/>
  <c r="P1892" i="2" s="1"/>
  <c r="AE1891" i="2"/>
  <c r="BA1892" i="2"/>
  <c r="AN1892" i="2"/>
  <c r="AZ1892" i="2"/>
  <c r="AE1924" i="2"/>
  <c r="AP1924" i="2"/>
  <c r="AF1924" i="2"/>
  <c r="AZ1924" i="2"/>
  <c r="AE1917" i="2"/>
  <c r="AP1917" i="2"/>
  <c r="AF1917" i="2"/>
  <c r="P1917" i="2" s="1"/>
  <c r="BA1917" i="2"/>
  <c r="AE1916" i="2"/>
  <c r="AT1916" i="2"/>
  <c r="AE1913" i="2"/>
  <c r="AY1906" i="2"/>
  <c r="AE1901" i="2"/>
  <c r="AP1901" i="2"/>
  <c r="AQ1901" i="2" s="1"/>
  <c r="AF1901" i="2"/>
  <c r="AN1901" i="2"/>
  <c r="AZ1901" i="2"/>
  <c r="AE1900" i="2"/>
  <c r="AN1898" i="2"/>
  <c r="BA1898" i="2"/>
  <c r="AF1898" i="2"/>
  <c r="AP1898" i="2"/>
  <c r="AQ1898" i="2" s="1"/>
  <c r="AZ1898" i="2"/>
  <c r="AE1898" i="2"/>
  <c r="AF1899" i="2"/>
  <c r="AR1911" i="2"/>
  <c r="AE1911" i="2"/>
  <c r="AP1911" i="2"/>
  <c r="AQ1911" i="2" s="1"/>
  <c r="AZ1911" i="2"/>
  <c r="AW1910" i="2"/>
  <c r="AU1910" i="2"/>
  <c r="AV1910" i="2"/>
  <c r="AE1907" i="2"/>
  <c r="AP1907" i="2"/>
  <c r="AQ1907" i="2" s="1"/>
  <c r="AE1906" i="2"/>
  <c r="AZ1907" i="2"/>
  <c r="AE1903" i="2"/>
  <c r="AP1903" i="2"/>
  <c r="AZ1903" i="2"/>
  <c r="BA1927" i="2"/>
  <c r="BA1925" i="2"/>
  <c r="BA1923" i="2"/>
  <c r="BA1921" i="2"/>
  <c r="BA1919" i="2"/>
  <c r="AF1916" i="2"/>
  <c r="P1916" i="2" s="1"/>
  <c r="AZ1916" i="2"/>
  <c r="AN1916" i="2"/>
  <c r="BA1916" i="2"/>
  <c r="AE1915" i="2"/>
  <c r="AN1912" i="2"/>
  <c r="AF1912" i="2"/>
  <c r="P1912" i="2" s="1"/>
  <c r="AP1912" i="2"/>
  <c r="AQ1912" i="2" s="1"/>
  <c r="AZ1912" i="2"/>
  <c r="BA1912" i="2"/>
  <c r="AE1910" i="2"/>
  <c r="AN1908" i="2"/>
  <c r="BA1908" i="2"/>
  <c r="AF1908" i="2"/>
  <c r="P1908" i="2" s="1"/>
  <c r="AP1908" i="2"/>
  <c r="AQ1908" i="2" s="1"/>
  <c r="AF1909" i="2"/>
  <c r="P1909" i="2" s="1"/>
  <c r="AN1904" i="2"/>
  <c r="BA1904" i="2"/>
  <c r="AF1904" i="2"/>
  <c r="P1904" i="2" s="1"/>
  <c r="AP1904" i="2"/>
  <c r="AQ1904" i="2" s="1"/>
  <c r="AF1905" i="2"/>
  <c r="P1905" i="2" s="1"/>
  <c r="AR1897" i="2"/>
  <c r="AY1884" i="2"/>
  <c r="AT1884" i="2"/>
  <c r="AV1884" i="2"/>
  <c r="AU1884" i="2"/>
  <c r="AN1893" i="2"/>
  <c r="BA1893" i="2"/>
  <c r="AE1893" i="2"/>
  <c r="AF1893" i="2"/>
  <c r="AP1893" i="2"/>
  <c r="AQ1893" i="2" s="1"/>
  <c r="AO1884" i="2"/>
  <c r="AR1884" i="2" s="1"/>
  <c r="U1884" i="2" s="1"/>
  <c r="AP1915" i="2"/>
  <c r="AQ1915" i="2" s="1"/>
  <c r="AP1913" i="2"/>
  <c r="AF1902" i="2"/>
  <c r="AN1902" i="2"/>
  <c r="BA1902" i="2"/>
  <c r="AO1895" i="2"/>
  <c r="AR1895" i="2" s="1"/>
  <c r="AE1895" i="2"/>
  <c r="AP1895" i="2"/>
  <c r="AQ1895" i="2" s="1"/>
  <c r="AF1895" i="2"/>
  <c r="P1895" i="2" s="1"/>
  <c r="AZ1895" i="2"/>
  <c r="AE1887" i="2"/>
  <c r="AP1887" i="2"/>
  <c r="AQ1887" i="2" s="1"/>
  <c r="AF1887" i="2"/>
  <c r="AN1887" i="2"/>
  <c r="AZ1887" i="2"/>
  <c r="AE1886" i="2"/>
  <c r="BA1887" i="2"/>
  <c r="AN1910" i="2"/>
  <c r="BA1910" i="2"/>
  <c r="AE1909" i="2"/>
  <c r="AP1909" i="2"/>
  <c r="AN1906" i="2"/>
  <c r="BA1906" i="2"/>
  <c r="AR1905" i="2"/>
  <c r="AE1905" i="2"/>
  <c r="AP1905" i="2"/>
  <c r="AZ1902" i="2"/>
  <c r="AE1897" i="2"/>
  <c r="AP1897" i="2"/>
  <c r="AE1896" i="2"/>
  <c r="AF1894" i="2"/>
  <c r="AW1891" i="2"/>
  <c r="AN1889" i="2"/>
  <c r="BA1889" i="2"/>
  <c r="AE1889" i="2"/>
  <c r="AF1889" i="2"/>
  <c r="AP1889" i="2"/>
  <c r="AQ1889" i="2" s="1"/>
  <c r="AN1900" i="2"/>
  <c r="BA1900" i="2"/>
  <c r="AR1899" i="2"/>
  <c r="AE1899" i="2"/>
  <c r="AP1899" i="2"/>
  <c r="AZ1889" i="2"/>
  <c r="AN1891" i="2"/>
  <c r="BA1891" i="2"/>
  <c r="AE1890" i="2"/>
  <c r="AP1890" i="2"/>
  <c r="AQ1890" i="2" s="1"/>
  <c r="AN1888" i="2"/>
  <c r="AF1888" i="2"/>
  <c r="AP1888" i="2"/>
  <c r="AQ1888" i="2" s="1"/>
  <c r="AO1883" i="2"/>
  <c r="AR1883" i="2" s="1"/>
  <c r="AE1883" i="2"/>
  <c r="AP1883" i="2"/>
  <c r="AF1883" i="2"/>
  <c r="AZ1883" i="2"/>
  <c r="AE1882" i="2"/>
  <c r="BA1896" i="2"/>
  <c r="BA1894" i="2"/>
  <c r="AZ1890" i="2"/>
  <c r="AN1886" i="2"/>
  <c r="BA1886" i="2"/>
  <c r="AE1885" i="2"/>
  <c r="AP1885" i="2"/>
  <c r="AQ1885" i="2" s="1"/>
  <c r="AW1884" i="2"/>
  <c r="AE1881" i="2"/>
  <c r="AP1881" i="2"/>
  <c r="AQ1881" i="2" s="1"/>
  <c r="AF1881" i="2"/>
  <c r="P1881" i="2" s="1"/>
  <c r="AZ1881" i="2"/>
  <c r="AE1880" i="2"/>
  <c r="AN1881" i="2"/>
  <c r="BA1881" i="2"/>
  <c r="AE1879" i="2"/>
  <c r="AP1879" i="2"/>
  <c r="AQ1879" i="2" s="1"/>
  <c r="AZ1879" i="2"/>
  <c r="AN1879" i="2"/>
  <c r="BA1879" i="2"/>
  <c r="AO1880" i="2"/>
  <c r="AR1880" i="2" s="1"/>
  <c r="BA1884" i="2"/>
  <c r="BA1882" i="2"/>
  <c r="BA1880" i="2"/>
  <c r="O1902" i="2"/>
  <c r="O1901" i="2"/>
  <c r="P2073" i="2" l="1"/>
  <c r="AY2087" i="2"/>
  <c r="Q2088" i="2"/>
  <c r="AW1906" i="2"/>
  <c r="Q2146" i="2"/>
  <c r="P1906" i="2"/>
  <c r="AY2072" i="2"/>
  <c r="AU2026" i="2"/>
  <c r="AT2026" i="2"/>
  <c r="AT2120" i="2"/>
  <c r="AU2206" i="2"/>
  <c r="AW2071" i="2"/>
  <c r="AW2206" i="2"/>
  <c r="AY2030" i="2"/>
  <c r="AR1909" i="2"/>
  <c r="AY2234" i="2"/>
  <c r="AR2149" i="2"/>
  <c r="AV2186" i="2"/>
  <c r="AY2241" i="2"/>
  <c r="U2026" i="2"/>
  <c r="U2110" i="2"/>
  <c r="AT2030" i="2"/>
  <c r="AV2055" i="2"/>
  <c r="AV1999" i="2"/>
  <c r="AW2030" i="2"/>
  <c r="AT2142" i="2"/>
  <c r="AR1907" i="2"/>
  <c r="U1994" i="2"/>
  <c r="AT2017" i="2"/>
  <c r="AU2030" i="2"/>
  <c r="AR2199" i="2"/>
  <c r="Q2151" i="2"/>
  <c r="AT1999" i="2"/>
  <c r="AV2091" i="2"/>
  <c r="P2036" i="2"/>
  <c r="AV1906" i="2"/>
  <c r="AU1999" i="2"/>
  <c r="AY2206" i="2"/>
  <c r="AR1988" i="2"/>
  <c r="P2146" i="2"/>
  <c r="U2106" i="2"/>
  <c r="AR2217" i="2"/>
  <c r="AR2237" i="2"/>
  <c r="AY2154" i="2"/>
  <c r="P2010" i="2"/>
  <c r="P2229" i="2"/>
  <c r="AT1906" i="2"/>
  <c r="AU1906" i="2"/>
  <c r="AV2020" i="2"/>
  <c r="AV1975" i="2"/>
  <c r="AV1991" i="2"/>
  <c r="AW1992" i="2"/>
  <c r="AT2010" i="2"/>
  <c r="AT2250" i="2"/>
  <c r="U2114" i="2"/>
  <c r="AU1991" i="2"/>
  <c r="AT2027" i="2"/>
  <c r="AR2025" i="2"/>
  <c r="U2025" i="2" s="1"/>
  <c r="AR2044" i="2"/>
  <c r="U1896" i="2"/>
  <c r="AT2108" i="2"/>
  <c r="AU2136" i="2"/>
  <c r="AU2099" i="2"/>
  <c r="AR2167" i="2"/>
  <c r="AR2147" i="2"/>
  <c r="AT2182" i="2"/>
  <c r="AV2246" i="2"/>
  <c r="AW2166" i="2"/>
  <c r="U2120" i="2"/>
  <c r="U2096" i="2"/>
  <c r="AW2018" i="2"/>
  <c r="U2031" i="2"/>
  <c r="AU2103" i="2"/>
  <c r="AX2103" i="2" s="1"/>
  <c r="AW2194" i="2"/>
  <c r="AR2239" i="2"/>
  <c r="AU1963" i="2"/>
  <c r="AV2018" i="2"/>
  <c r="AX2018" i="2" s="1"/>
  <c r="AU1975" i="2"/>
  <c r="AR2145" i="2"/>
  <c r="U2145" i="2" s="1"/>
  <c r="AU1896" i="2"/>
  <c r="AT2047" i="2"/>
  <c r="AW2047" i="2"/>
  <c r="AR2165" i="2"/>
  <c r="U2165" i="2" s="1"/>
  <c r="AR2189" i="2"/>
  <c r="AR2229" i="2"/>
  <c r="U2229" i="2" s="1"/>
  <c r="U2007" i="2"/>
  <c r="AW1880" i="2"/>
  <c r="AT2230" i="2"/>
  <c r="AT2246" i="2"/>
  <c r="U1963" i="2"/>
  <c r="U1982" i="2"/>
  <c r="AU2218" i="2"/>
  <c r="AU2230" i="2"/>
  <c r="AW2230" i="2"/>
  <c r="AV1886" i="2"/>
  <c r="AT1925" i="2"/>
  <c r="U1986" i="2"/>
  <c r="U2084" i="2"/>
  <c r="AW1882" i="2"/>
  <c r="AR1885" i="2"/>
  <c r="AW1925" i="2"/>
  <c r="AV1979" i="2"/>
  <c r="AV1963" i="2"/>
  <c r="AW1894" i="2"/>
  <c r="AR1903" i="2"/>
  <c r="AR2036" i="2"/>
  <c r="AT2210" i="2"/>
  <c r="AV2230" i="2"/>
  <c r="U1999" i="2"/>
  <c r="U1880" i="2"/>
  <c r="AR1926" i="2"/>
  <c r="AV2028" i="2"/>
  <c r="U2100" i="2"/>
  <c r="U2108" i="2"/>
  <c r="AT1967" i="2"/>
  <c r="AY1983" i="2"/>
  <c r="AU2150" i="2"/>
  <c r="AU2170" i="2"/>
  <c r="AU2186" i="2"/>
  <c r="Q2174" i="2"/>
  <c r="AU2127" i="2"/>
  <c r="AW2218" i="2"/>
  <c r="AT2146" i="2"/>
  <c r="AV2162" i="2"/>
  <c r="AY2210" i="2"/>
  <c r="AV2218" i="2"/>
  <c r="AV2166" i="2"/>
  <c r="AY2250" i="2"/>
  <c r="AW1979" i="2"/>
  <c r="AR1882" i="2"/>
  <c r="U1882" i="2" s="1"/>
  <c r="AR2001" i="2"/>
  <c r="U2001" i="2" s="1"/>
  <c r="AU1979" i="2"/>
  <c r="AV1896" i="2"/>
  <c r="AU1964" i="2"/>
  <c r="AY1905" i="2"/>
  <c r="U1967" i="2"/>
  <c r="P2050" i="2"/>
  <c r="P2162" i="2"/>
  <c r="U1985" i="2"/>
  <c r="U2086" i="2"/>
  <c r="AT1896" i="2"/>
  <c r="AU1967" i="2"/>
  <c r="AU1983" i="2"/>
  <c r="AX1983" i="2" s="1"/>
  <c r="AV1995" i="2"/>
  <c r="AV1967" i="2"/>
  <c r="AW1967" i="2"/>
  <c r="AV2030" i="2"/>
  <c r="AR2153" i="2"/>
  <c r="AU2162" i="2"/>
  <c r="AU2166" i="2"/>
  <c r="AU2210" i="2"/>
  <c r="AR2245" i="2"/>
  <c r="U2245" i="2" s="1"/>
  <c r="AW2111" i="2"/>
  <c r="AR2155" i="2"/>
  <c r="U2155" i="2" s="1"/>
  <c r="AW2162" i="2"/>
  <c r="AW2170" i="2"/>
  <c r="AW2186" i="2"/>
  <c r="AW2198" i="2"/>
  <c r="AT2150" i="2"/>
  <c r="AW2127" i="2"/>
  <c r="Q2171" i="2"/>
  <c r="AT2186" i="2"/>
  <c r="AV2210" i="2"/>
  <c r="AT1979" i="2"/>
  <c r="P1880" i="2"/>
  <c r="AY1961" i="2"/>
  <c r="P2171" i="2"/>
  <c r="P2174" i="2"/>
  <c r="AY2127" i="2"/>
  <c r="P2210" i="2"/>
  <c r="AW1896" i="2"/>
  <c r="AU1927" i="2"/>
  <c r="AT1978" i="2"/>
  <c r="U2126" i="2"/>
  <c r="U2177" i="2"/>
  <c r="AU2198" i="2"/>
  <c r="AW1996" i="2"/>
  <c r="AT2127" i="2"/>
  <c r="AV2111" i="2"/>
  <c r="AW2150" i="2"/>
  <c r="AR2183" i="2"/>
  <c r="AW2210" i="2"/>
  <c r="AV2127" i="2"/>
  <c r="AV2170" i="2"/>
  <c r="AY2186" i="2"/>
  <c r="AT2218" i="2"/>
  <c r="AT2166" i="2"/>
  <c r="AR2134" i="2"/>
  <c r="U2134" i="2" s="1"/>
  <c r="AT2170" i="2"/>
  <c r="P1962" i="2"/>
  <c r="P2031" i="2"/>
  <c r="P2077" i="2"/>
  <c r="P2000" i="2"/>
  <c r="Q2000" i="2"/>
  <c r="AR1890" i="2"/>
  <c r="U1890" i="2" s="1"/>
  <c r="AW1937" i="2"/>
  <c r="AR1939" i="2"/>
  <c r="AT1970" i="2"/>
  <c r="U1973" i="2"/>
  <c r="U2006" i="2"/>
  <c r="AW1968" i="2"/>
  <c r="AT2019" i="2"/>
  <c r="AR2017" i="2"/>
  <c r="U2017" i="2" s="1"/>
  <c r="AT2025" i="2"/>
  <c r="AU2014" i="2"/>
  <c r="AW2028" i="2"/>
  <c r="AU2022" i="2"/>
  <c r="AU2007" i="2"/>
  <c r="U2118" i="2"/>
  <c r="AV2047" i="2"/>
  <c r="AU2158" i="2"/>
  <c r="AU2174" i="2"/>
  <c r="AU2178" i="2"/>
  <c r="Q2178" i="2"/>
  <c r="AT2099" i="2"/>
  <c r="AV2071" i="2"/>
  <c r="AW2142" i="2"/>
  <c r="AW2158" i="2"/>
  <c r="AW2178" i="2"/>
  <c r="U2187" i="2"/>
  <c r="AW2242" i="2"/>
  <c r="Q2159" i="2"/>
  <c r="AY2142" i="2"/>
  <c r="U1921" i="2"/>
  <c r="AT2158" i="2"/>
  <c r="AY2214" i="2"/>
  <c r="AY2202" i="2"/>
  <c r="AV2234" i="2"/>
  <c r="AV2178" i="2"/>
  <c r="AY2242" i="2"/>
  <c r="AV2250" i="2"/>
  <c r="AR1984" i="2"/>
  <c r="U1984" i="2" s="1"/>
  <c r="U2015" i="2"/>
  <c r="AR2137" i="2"/>
  <c r="AV2242" i="2"/>
  <c r="AT2014" i="2"/>
  <c r="AR1962" i="2"/>
  <c r="U1962" i="2" s="1"/>
  <c r="U1925" i="2"/>
  <c r="U2128" i="2"/>
  <c r="AY2076" i="2"/>
  <c r="AY2049" i="2"/>
  <c r="P2238" i="2"/>
  <c r="AY2164" i="2"/>
  <c r="Q2128" i="2"/>
  <c r="U2021" i="2"/>
  <c r="U2139" i="2"/>
  <c r="P2023" i="2"/>
  <c r="AY2022" i="2"/>
  <c r="Q2023" i="2"/>
  <c r="AY2095" i="2"/>
  <c r="Q2096" i="2"/>
  <c r="AU1891" i="2"/>
  <c r="AV1987" i="2"/>
  <c r="AX1987" i="2" s="1"/>
  <c r="AY1963" i="2"/>
  <c r="AR1970" i="2"/>
  <c r="U1970" i="2" s="1"/>
  <c r="AV1989" i="2"/>
  <c r="U1989" i="2"/>
  <c r="AU2003" i="2"/>
  <c r="AR2038" i="2"/>
  <c r="AV2014" i="2"/>
  <c r="AU2028" i="2"/>
  <c r="AV2022" i="2"/>
  <c r="AT2100" i="2"/>
  <c r="AV2007" i="2"/>
  <c r="U2102" i="2"/>
  <c r="U2122" i="2"/>
  <c r="AR2161" i="2"/>
  <c r="U2161" i="2" s="1"/>
  <c r="AR2169" i="2"/>
  <c r="U2193" i="2"/>
  <c r="AU2242" i="2"/>
  <c r="Q2142" i="2"/>
  <c r="AW2099" i="2"/>
  <c r="AU2071" i="2"/>
  <c r="U2179" i="2"/>
  <c r="AW2234" i="2"/>
  <c r="U2112" i="2"/>
  <c r="AV2214" i="2"/>
  <c r="AW2250" i="2"/>
  <c r="AT2242" i="2"/>
  <c r="AV2142" i="2"/>
  <c r="AT2141" i="2"/>
  <c r="U1996" i="2"/>
  <c r="AQ1987" i="2"/>
  <c r="U1987" i="2" s="1"/>
  <c r="P2066" i="2"/>
  <c r="P2250" i="2"/>
  <c r="P2058" i="2"/>
  <c r="AY2148" i="2"/>
  <c r="P2190" i="2"/>
  <c r="P2222" i="2"/>
  <c r="U1961" i="2"/>
  <c r="AT1891" i="2"/>
  <c r="AW1987" i="2"/>
  <c r="AV2003" i="2"/>
  <c r="AR2027" i="2"/>
  <c r="U2027" i="2" s="1"/>
  <c r="AT2028" i="2"/>
  <c r="AR2076" i="2"/>
  <c r="U2076" i="2" s="1"/>
  <c r="AT2020" i="2"/>
  <c r="AW2069" i="2"/>
  <c r="AU2141" i="2"/>
  <c r="AU2142" i="2"/>
  <c r="AU2190" i="2"/>
  <c r="AX2190" i="2" s="1"/>
  <c r="AU2234" i="2"/>
  <c r="AU2047" i="2"/>
  <c r="AV2099" i="2"/>
  <c r="AT2071" i="2"/>
  <c r="AW2214" i="2"/>
  <c r="AR2219" i="2"/>
  <c r="U2219" i="2" s="1"/>
  <c r="Q2143" i="2"/>
  <c r="AT2234" i="2"/>
  <c r="AT2178" i="2"/>
  <c r="AU2250" i="2"/>
  <c r="AV2158" i="2"/>
  <c r="U2014" i="2"/>
  <c r="P1954" i="2"/>
  <c r="P2042" i="2"/>
  <c r="P2029" i="2"/>
  <c r="AY2065" i="2"/>
  <c r="P2142" i="2"/>
  <c r="AY2146" i="2"/>
  <c r="AY2238" i="2"/>
  <c r="AV2146" i="2"/>
  <c r="AR1927" i="2"/>
  <c r="U1927" i="2" s="1"/>
  <c r="AT2022" i="2"/>
  <c r="AW1971" i="2"/>
  <c r="AT2012" i="2"/>
  <c r="P2170" i="2"/>
  <c r="U2012" i="2"/>
  <c r="P2112" i="2"/>
  <c r="P2048" i="2"/>
  <c r="Q2048" i="2"/>
  <c r="AT1972" i="2"/>
  <c r="AR1924" i="2"/>
  <c r="U1955" i="2"/>
  <c r="AV1940" i="2"/>
  <c r="U2002" i="2"/>
  <c r="AT2013" i="2"/>
  <c r="AT2021" i="2"/>
  <c r="AT2029" i="2"/>
  <c r="AR2034" i="2"/>
  <c r="AW2031" i="2"/>
  <c r="AW2007" i="2"/>
  <c r="AU2123" i="2"/>
  <c r="AU2146" i="2"/>
  <c r="U2149" i="2"/>
  <c r="AU2182" i="2"/>
  <c r="AR2213" i="2"/>
  <c r="U2213" i="2" s="1"/>
  <c r="U2225" i="2"/>
  <c r="AU2238" i="2"/>
  <c r="U2241" i="2"/>
  <c r="AW2115" i="2"/>
  <c r="AW2123" i="2"/>
  <c r="AV2131" i="2"/>
  <c r="AW2146" i="2"/>
  <c r="U2163" i="2"/>
  <c r="U2171" i="2"/>
  <c r="AW2182" i="2"/>
  <c r="AW2190" i="2"/>
  <c r="AR2231" i="2"/>
  <c r="AR2247" i="2"/>
  <c r="Q2147" i="2"/>
  <c r="AY2174" i="2"/>
  <c r="AV2182" i="2"/>
  <c r="AV2238" i="2"/>
  <c r="AV2198" i="2"/>
  <c r="AT2238" i="2"/>
  <c r="AW1961" i="2"/>
  <c r="AR1894" i="2"/>
  <c r="U1894" i="2" s="1"/>
  <c r="AR2136" i="2"/>
  <c r="U2136" i="2" s="1"/>
  <c r="U1988" i="2"/>
  <c r="AU1971" i="2"/>
  <c r="AX1971" i="2" s="1"/>
  <c r="AV2026" i="2"/>
  <c r="AT2123" i="2"/>
  <c r="AT2115" i="2"/>
  <c r="U2004" i="2"/>
  <c r="AQ2003" i="2"/>
  <c r="U2003" i="2" s="1"/>
  <c r="AY2028" i="2"/>
  <c r="U1976" i="2"/>
  <c r="P2158" i="2"/>
  <c r="AY2169" i="2"/>
  <c r="AY2111" i="2"/>
  <c r="P2177" i="2"/>
  <c r="P2209" i="2"/>
  <c r="Q2153" i="2"/>
  <c r="P2213" i="2"/>
  <c r="AU2031" i="2"/>
  <c r="AU1972" i="2"/>
  <c r="U1966" i="2"/>
  <c r="AW1988" i="2"/>
  <c r="U2016" i="2"/>
  <c r="AW2022" i="2"/>
  <c r="AT2031" i="2"/>
  <c r="AT2116" i="2"/>
  <c r="AT2007" i="2"/>
  <c r="AW2020" i="2"/>
  <c r="AU2111" i="2"/>
  <c r="AR2181" i="2"/>
  <c r="U2181" i="2" s="1"/>
  <c r="AR2197" i="2"/>
  <c r="U2197" i="2" s="1"/>
  <c r="U2209" i="2"/>
  <c r="AV2115" i="2"/>
  <c r="U2132" i="2"/>
  <c r="AT2111" i="2"/>
  <c r="U2147" i="2"/>
  <c r="AR2151" i="2"/>
  <c r="AW2174" i="2"/>
  <c r="U2203" i="2"/>
  <c r="AR2215" i="2"/>
  <c r="AW2238" i="2"/>
  <c r="AW2246" i="2"/>
  <c r="Q2175" i="2"/>
  <c r="AY2190" i="2"/>
  <c r="U2020" i="2"/>
  <c r="AR1995" i="2"/>
  <c r="U1995" i="2" s="1"/>
  <c r="AW1991" i="2"/>
  <c r="U1992" i="2"/>
  <c r="AT1991" i="2"/>
  <c r="AT2198" i="2"/>
  <c r="P2019" i="2"/>
  <c r="AY2057" i="2"/>
  <c r="P2081" i="2"/>
  <c r="AY2162" i="2"/>
  <c r="AY2176" i="2"/>
  <c r="U2028" i="2"/>
  <c r="P1911" i="2"/>
  <c r="Q1911" i="2"/>
  <c r="P1980" i="2"/>
  <c r="Q1980" i="2"/>
  <c r="P1907" i="2"/>
  <c r="Q1907" i="2"/>
  <c r="P1964" i="2"/>
  <c r="Q1964" i="2"/>
  <c r="P1996" i="2"/>
  <c r="Q1996" i="2"/>
  <c r="P2004" i="2"/>
  <c r="Q2004" i="2"/>
  <c r="AY2103" i="2"/>
  <c r="Q2104" i="2"/>
  <c r="AW1916" i="2"/>
  <c r="AV2012" i="2"/>
  <c r="AW1983" i="2"/>
  <c r="AU2055" i="2"/>
  <c r="AT2132" i="2"/>
  <c r="Q2150" i="2"/>
  <c r="AU2091" i="2"/>
  <c r="U2104" i="2"/>
  <c r="AR2195" i="2"/>
  <c r="U2195" i="2" s="1"/>
  <c r="Q2155" i="2"/>
  <c r="AY2150" i="2"/>
  <c r="AT2091" i="2"/>
  <c r="AV2174" i="2"/>
  <c r="AT2202" i="2"/>
  <c r="AV2206" i="2"/>
  <c r="AW1963" i="2"/>
  <c r="AV2150" i="2"/>
  <c r="AW1995" i="2"/>
  <c r="AR1919" i="2"/>
  <c r="U1919" i="2" s="1"/>
  <c r="AU1995" i="2"/>
  <c r="AU2063" i="2"/>
  <c r="AT2055" i="2"/>
  <c r="AT2131" i="2"/>
  <c r="U2010" i="2"/>
  <c r="AY2009" i="2"/>
  <c r="P2150" i="2"/>
  <c r="P2008" i="2"/>
  <c r="Q2008" i="2"/>
  <c r="AY1991" i="2"/>
  <c r="Q1992" i="2"/>
  <c r="AW2012" i="2"/>
  <c r="AU2000" i="2"/>
  <c r="AT2023" i="2"/>
  <c r="AT2088" i="2"/>
  <c r="AT2092" i="2"/>
  <c r="AT2096" i="2"/>
  <c r="AT2104" i="2"/>
  <c r="AT2112" i="2"/>
  <c r="AT2128" i="2"/>
  <c r="AU2131" i="2"/>
  <c r="AU2214" i="2"/>
  <c r="AW2154" i="2"/>
  <c r="AW2202" i="2"/>
  <c r="AT2154" i="2"/>
  <c r="AW2091" i="2"/>
  <c r="AT2174" i="2"/>
  <c r="AR2018" i="2"/>
  <c r="U2018" i="2" s="1"/>
  <c r="AU2012" i="2"/>
  <c r="AT1963" i="2"/>
  <c r="AT2214" i="2"/>
  <c r="P2021" i="2"/>
  <c r="P2241" i="2"/>
  <c r="P2015" i="2"/>
  <c r="Q2015" i="2"/>
  <c r="P1988" i="2"/>
  <c r="Q1988" i="2"/>
  <c r="AT1880" i="2"/>
  <c r="AW1933" i="2"/>
  <c r="AV1925" i="2"/>
  <c r="AU1976" i="2"/>
  <c r="AU1992" i="2"/>
  <c r="AU1984" i="2"/>
  <c r="U2080" i="2"/>
  <c r="U1974" i="2"/>
  <c r="AU2020" i="2"/>
  <c r="AT2063" i="2"/>
  <c r="AT2081" i="2"/>
  <c r="U2092" i="2"/>
  <c r="AU2154" i="2"/>
  <c r="AU2202" i="2"/>
  <c r="AW2131" i="2"/>
  <c r="AR2143" i="2"/>
  <c r="AR2175" i="2"/>
  <c r="AR2223" i="2"/>
  <c r="AV2202" i="2"/>
  <c r="AT2206" i="2"/>
  <c r="AT1995" i="2"/>
  <c r="AW2003" i="2"/>
  <c r="AW1975" i="2"/>
  <c r="AR2022" i="2"/>
  <c r="U2022" i="2" s="1"/>
  <c r="U2008" i="2"/>
  <c r="AT1975" i="2"/>
  <c r="AV2154" i="2"/>
  <c r="P2104" i="2"/>
  <c r="AY2020" i="2"/>
  <c r="P2149" i="2"/>
  <c r="AT1919" i="2"/>
  <c r="P1920" i="2"/>
  <c r="AT1933" i="2"/>
  <c r="AW1980" i="2"/>
  <c r="P1981" i="2"/>
  <c r="AT1994" i="2"/>
  <c r="P1995" i="2"/>
  <c r="AT1940" i="2"/>
  <c r="AW1972" i="2"/>
  <c r="AU1981" i="2"/>
  <c r="AU2008" i="2"/>
  <c r="P2009" i="2"/>
  <c r="AU2001" i="2"/>
  <c r="AT2118" i="2"/>
  <c r="P2119" i="2"/>
  <c r="AY2179" i="2"/>
  <c r="P2180" i="2"/>
  <c r="AY2195" i="2"/>
  <c r="P2196" i="2"/>
  <c r="AY2211" i="2"/>
  <c r="P2212" i="2"/>
  <c r="AY2227" i="2"/>
  <c r="P2228" i="2"/>
  <c r="AY2243" i="2"/>
  <c r="P2244" i="2"/>
  <c r="AT1996" i="2"/>
  <c r="AT2136" i="2"/>
  <c r="P2137" i="2"/>
  <c r="AT2114" i="2"/>
  <c r="AY1957" i="2"/>
  <c r="P1958" i="2"/>
  <c r="Q1958" i="2"/>
  <c r="AY1895" i="2"/>
  <c r="P1896" i="2"/>
  <c r="P1976" i="2"/>
  <c r="AY1975" i="2"/>
  <c r="Q1976" i="2"/>
  <c r="AY2131" i="2"/>
  <c r="P2132" i="2"/>
  <c r="AY2153" i="2"/>
  <c r="P2154" i="2"/>
  <c r="AY2165" i="2"/>
  <c r="P2166" i="2"/>
  <c r="AY2037" i="2"/>
  <c r="P2038" i="2"/>
  <c r="Q2038" i="2"/>
  <c r="AY2115" i="2"/>
  <c r="Q2116" i="2"/>
  <c r="P2116" i="2"/>
  <c r="AY2220" i="2"/>
  <c r="P2221" i="2"/>
  <c r="P1897" i="2"/>
  <c r="AY1896" i="2"/>
  <c r="AY1898" i="2"/>
  <c r="P1899" i="2"/>
  <c r="AW1900" i="2"/>
  <c r="P1901" i="2"/>
  <c r="U1993" i="2"/>
  <c r="AV1962" i="2"/>
  <c r="AT2004" i="2"/>
  <c r="P2005" i="2"/>
  <c r="AT2001" i="2"/>
  <c r="AU2138" i="2"/>
  <c r="P2139" i="2"/>
  <c r="AY2183" i="2"/>
  <c r="P2184" i="2"/>
  <c r="AY2199" i="2"/>
  <c r="P2200" i="2"/>
  <c r="AY2215" i="2"/>
  <c r="P2216" i="2"/>
  <c r="AY2231" i="2"/>
  <c r="P2232" i="2"/>
  <c r="AY2247" i="2"/>
  <c r="P2248" i="2"/>
  <c r="AV1996" i="2"/>
  <c r="AV2081" i="2"/>
  <c r="AT2134" i="2"/>
  <c r="P2135" i="2"/>
  <c r="P2013" i="2"/>
  <c r="AY2012" i="2"/>
  <c r="Q2013" i="2"/>
  <c r="AY1881" i="2"/>
  <c r="P1882" i="2"/>
  <c r="AY2099" i="2"/>
  <c r="P2100" i="2"/>
  <c r="Q2100" i="2"/>
  <c r="P1890" i="2"/>
  <c r="AY1889" i="2"/>
  <c r="AY1920" i="2"/>
  <c r="P1921" i="2"/>
  <c r="Q1921" i="2"/>
  <c r="AY2123" i="2"/>
  <c r="P2124" i="2"/>
  <c r="Q2124" i="2"/>
  <c r="AY2144" i="2"/>
  <c r="P2145" i="2"/>
  <c r="Q2145" i="2"/>
  <c r="AY2172" i="2"/>
  <c r="P2173" i="2"/>
  <c r="Q2173" i="2"/>
  <c r="AY2236" i="2"/>
  <c r="P2237" i="2"/>
  <c r="AY1883" i="2"/>
  <c r="P1884" i="2"/>
  <c r="AY1893" i="2"/>
  <c r="P1894" i="2"/>
  <c r="U1885" i="2"/>
  <c r="AT1882" i="2"/>
  <c r="P1883" i="2"/>
  <c r="AY1901" i="2"/>
  <c r="P1902" i="2"/>
  <c r="AT1966" i="2"/>
  <c r="AT1981" i="2"/>
  <c r="P1982" i="2"/>
  <c r="AT1998" i="2"/>
  <c r="AV1973" i="2"/>
  <c r="AT1985" i="2"/>
  <c r="P1986" i="2"/>
  <c r="AU1989" i="2"/>
  <c r="P1990" i="2"/>
  <c r="AU1988" i="2"/>
  <c r="P1989" i="2"/>
  <c r="AW1965" i="2"/>
  <c r="AT1968" i="2"/>
  <c r="P1969" i="2"/>
  <c r="AU1962" i="2"/>
  <c r="AV2053" i="2"/>
  <c r="P2054" i="2"/>
  <c r="AV2008" i="2"/>
  <c r="AV2069" i="2"/>
  <c r="P2070" i="2"/>
  <c r="AT2090" i="2"/>
  <c r="AU2053" i="2"/>
  <c r="AV2077" i="2"/>
  <c r="P2078" i="2"/>
  <c r="AY2187" i="2"/>
  <c r="P2188" i="2"/>
  <c r="AY2203" i="2"/>
  <c r="P2204" i="2"/>
  <c r="AY2219" i="2"/>
  <c r="P2220" i="2"/>
  <c r="AY2235" i="2"/>
  <c r="P2236" i="2"/>
  <c r="AW2073" i="2"/>
  <c r="U2211" i="2"/>
  <c r="U2227" i="2"/>
  <c r="U2235" i="2"/>
  <c r="U2243" i="2"/>
  <c r="U1964" i="2"/>
  <c r="AY1945" i="2"/>
  <c r="P1946" i="2"/>
  <c r="Q1946" i="2"/>
  <c r="AY1885" i="2"/>
  <c r="P1886" i="2"/>
  <c r="U1972" i="2"/>
  <c r="P1972" i="2"/>
  <c r="Q1972" i="2"/>
  <c r="AY2043" i="2"/>
  <c r="P2044" i="2"/>
  <c r="Q2044" i="2"/>
  <c r="AY2107" i="2"/>
  <c r="P2108" i="2"/>
  <c r="Q2108" i="2"/>
  <c r="AY2181" i="2"/>
  <c r="P2182" i="2"/>
  <c r="AY2197" i="2"/>
  <c r="P2198" i="2"/>
  <c r="AY2213" i="2"/>
  <c r="P2214" i="2"/>
  <c r="AY2229" i="2"/>
  <c r="P2230" i="2"/>
  <c r="AY2245" i="2"/>
  <c r="P2246" i="2"/>
  <c r="AY2160" i="2"/>
  <c r="P2161" i="2"/>
  <c r="Q2161" i="2"/>
  <c r="AY2188" i="2"/>
  <c r="P2189" i="2"/>
  <c r="AY1926" i="2"/>
  <c r="P1927" i="2"/>
  <c r="Q1927" i="2"/>
  <c r="AY2011" i="2"/>
  <c r="P2012" i="2"/>
  <c r="Q2012" i="2"/>
  <c r="AY1888" i="2"/>
  <c r="P1889" i="2"/>
  <c r="AU1894" i="2"/>
  <c r="AU1886" i="2"/>
  <c r="P1887" i="2"/>
  <c r="AY1897" i="2"/>
  <c r="P1898" i="2"/>
  <c r="AW1923" i="2"/>
  <c r="P1924" i="2"/>
  <c r="AV1914" i="2"/>
  <c r="P1915" i="2"/>
  <c r="AY1887" i="2"/>
  <c r="P1888" i="2"/>
  <c r="AW1886" i="2"/>
  <c r="AT1894" i="2"/>
  <c r="AY1892" i="2"/>
  <c r="P1893" i="2"/>
  <c r="AT1921" i="2"/>
  <c r="AW1929" i="2"/>
  <c r="AT1982" i="2"/>
  <c r="AW1964" i="2"/>
  <c r="P1965" i="2"/>
  <c r="AU1940" i="2"/>
  <c r="AT1988" i="2"/>
  <c r="AT1992" i="2"/>
  <c r="AT1965" i="2"/>
  <c r="AT1962" i="2"/>
  <c r="AT1984" i="2"/>
  <c r="AW2023" i="2"/>
  <c r="AT2122" i="2"/>
  <c r="P2123" i="2"/>
  <c r="AT2139" i="2"/>
  <c r="P2140" i="2"/>
  <c r="AT2106" i="2"/>
  <c r="AT2073" i="2"/>
  <c r="AY2191" i="2"/>
  <c r="P2192" i="2"/>
  <c r="AY2207" i="2"/>
  <c r="P2208" i="2"/>
  <c r="AY2223" i="2"/>
  <c r="P2224" i="2"/>
  <c r="AY2239" i="2"/>
  <c r="P2240" i="2"/>
  <c r="AU1996" i="2"/>
  <c r="AU2015" i="2"/>
  <c r="U1968" i="2"/>
  <c r="AY1924" i="2"/>
  <c r="P1925" i="2"/>
  <c r="Q1925" i="2"/>
  <c r="AY1934" i="2"/>
  <c r="P1935" i="2"/>
  <c r="Q1935" i="2"/>
  <c r="AY1930" i="2"/>
  <c r="P1931" i="2"/>
  <c r="Q1931" i="2"/>
  <c r="P1913" i="2"/>
  <c r="AY1912" i="2"/>
  <c r="Q1913" i="2"/>
  <c r="P1984" i="2"/>
  <c r="Q1984" i="2"/>
  <c r="AY2091" i="2"/>
  <c r="P2092" i="2"/>
  <c r="Q2092" i="2"/>
  <c r="AY1902" i="2"/>
  <c r="P1903" i="2"/>
  <c r="Q1903" i="2"/>
  <c r="U1975" i="2"/>
  <c r="AY2033" i="2"/>
  <c r="P2034" i="2"/>
  <c r="Q2034" i="2"/>
  <c r="AY2055" i="2"/>
  <c r="P2056" i="2"/>
  <c r="Q2056" i="2"/>
  <c r="AY2133" i="2"/>
  <c r="P2134" i="2"/>
  <c r="AO2138" i="2"/>
  <c r="AR2138" i="2" s="1"/>
  <c r="U2138" i="2" s="1"/>
  <c r="AY2204" i="2"/>
  <c r="P2205" i="2"/>
  <c r="AY1939" i="2"/>
  <c r="P1940" i="2"/>
  <c r="Q1940" i="2"/>
  <c r="AY1938" i="2"/>
  <c r="P1939" i="2"/>
  <c r="Q1939" i="2"/>
  <c r="AY2026" i="2"/>
  <c r="P2027" i="2"/>
  <c r="Q2027" i="2"/>
  <c r="U1895" i="2"/>
  <c r="U1907" i="2"/>
  <c r="U1911" i="2"/>
  <c r="U1930" i="2"/>
  <c r="U1939" i="2"/>
  <c r="U1951" i="2"/>
  <c r="U2233" i="2"/>
  <c r="U1915" i="2"/>
  <c r="U1938" i="2"/>
  <c r="U1953" i="2"/>
  <c r="AQ1883" i="2"/>
  <c r="U1883" i="2" s="1"/>
  <c r="AQ1897" i="2"/>
  <c r="U1897" i="2" s="1"/>
  <c r="AQ1905" i="2"/>
  <c r="U1905" i="2" s="1"/>
  <c r="AQ1913" i="2"/>
  <c r="U1913" i="2" s="1"/>
  <c r="AQ1924" i="2"/>
  <c r="AQ1934" i="2"/>
  <c r="U1934" i="2" s="1"/>
  <c r="AQ1928" i="2"/>
  <c r="U1928" i="2" s="1"/>
  <c r="AQ1943" i="2"/>
  <c r="U1943" i="2" s="1"/>
  <c r="AQ1959" i="2"/>
  <c r="U1959" i="2" s="1"/>
  <c r="AQ1957" i="2"/>
  <c r="U1957" i="2" s="1"/>
  <c r="AQ1977" i="2"/>
  <c r="U1977" i="2" s="1"/>
  <c r="AQ2011" i="2"/>
  <c r="U2011" i="2" s="1"/>
  <c r="AQ2034" i="2"/>
  <c r="AQ2038" i="2"/>
  <c r="AQ2042" i="2"/>
  <c r="U2042" i="2" s="1"/>
  <c r="AQ2046" i="2"/>
  <c r="U2046" i="2" s="1"/>
  <c r="AQ2054" i="2"/>
  <c r="U2054" i="2" s="1"/>
  <c r="AQ2062" i="2"/>
  <c r="U2062" i="2" s="1"/>
  <c r="AQ2070" i="2"/>
  <c r="U2070" i="2" s="1"/>
  <c r="AQ2082" i="2"/>
  <c r="U2082" i="2" s="1"/>
  <c r="AQ2153" i="2"/>
  <c r="AQ2169" i="2"/>
  <c r="AQ2185" i="2"/>
  <c r="U2185" i="2" s="1"/>
  <c r="AQ2201" i="2"/>
  <c r="U2201" i="2" s="1"/>
  <c r="AQ2217" i="2"/>
  <c r="U2217" i="2" s="1"/>
  <c r="AQ2249" i="2"/>
  <c r="U2249" i="2" s="1"/>
  <c r="AQ1899" i="2"/>
  <c r="U1899" i="2" s="1"/>
  <c r="AQ1909" i="2"/>
  <c r="U1909" i="2" s="1"/>
  <c r="AQ1903" i="2"/>
  <c r="AQ1917" i="2"/>
  <c r="U1917" i="2" s="1"/>
  <c r="AQ1926" i="2"/>
  <c r="AQ1947" i="2"/>
  <c r="U1947" i="2" s="1"/>
  <c r="AQ2048" i="2"/>
  <c r="U2048" i="2" s="1"/>
  <c r="AQ2056" i="2"/>
  <c r="U2056" i="2" s="1"/>
  <c r="AQ2064" i="2"/>
  <c r="U2064" i="2" s="1"/>
  <c r="AQ2072" i="2"/>
  <c r="U2072" i="2" s="1"/>
  <c r="AQ2157" i="2"/>
  <c r="U2157" i="2" s="1"/>
  <c r="AQ2173" i="2"/>
  <c r="U2173" i="2" s="1"/>
  <c r="AQ2189" i="2"/>
  <c r="AQ2205" i="2"/>
  <c r="U2205" i="2" s="1"/>
  <c r="AQ2221" i="2"/>
  <c r="U2221" i="2" s="1"/>
  <c r="AQ2237" i="2"/>
  <c r="U2237" i="2" s="1"/>
  <c r="AQ2143" i="2"/>
  <c r="AQ2151" i="2"/>
  <c r="AQ2159" i="2"/>
  <c r="U2159" i="2" s="1"/>
  <c r="AQ2167" i="2"/>
  <c r="AQ2175" i="2"/>
  <c r="AQ2183" i="2"/>
  <c r="AQ2191" i="2"/>
  <c r="U2191" i="2" s="1"/>
  <c r="AQ2199" i="2"/>
  <c r="U2199" i="2" s="1"/>
  <c r="AQ2207" i="2"/>
  <c r="U2207" i="2" s="1"/>
  <c r="AQ2215" i="2"/>
  <c r="AQ2223" i="2"/>
  <c r="AQ2231" i="2"/>
  <c r="AQ2239" i="2"/>
  <c r="AQ2247" i="2"/>
  <c r="AQ1920" i="2"/>
  <c r="U1920" i="2" s="1"/>
  <c r="AQ1945" i="2"/>
  <c r="U1945" i="2" s="1"/>
  <c r="AQ2036" i="2"/>
  <c r="AQ2040" i="2"/>
  <c r="U2040" i="2" s="1"/>
  <c r="AQ2044" i="2"/>
  <c r="AQ2050" i="2"/>
  <c r="U2050" i="2" s="1"/>
  <c r="AQ2058" i="2"/>
  <c r="U2058" i="2" s="1"/>
  <c r="AQ2066" i="2"/>
  <c r="U2066" i="2" s="1"/>
  <c r="AQ2024" i="2"/>
  <c r="U2024" i="2" s="1"/>
  <c r="AQ2137" i="2"/>
  <c r="AQ2135" i="2"/>
  <c r="U2135" i="2" s="1"/>
  <c r="AQ2052" i="2"/>
  <c r="U2052" i="2" s="1"/>
  <c r="AQ2060" i="2"/>
  <c r="U2060" i="2" s="1"/>
  <c r="AQ2068" i="2"/>
  <c r="U2068" i="2" s="1"/>
  <c r="AQ2074" i="2"/>
  <c r="U2074" i="2" s="1"/>
  <c r="AQ2078" i="2"/>
  <c r="U2078" i="2" s="1"/>
  <c r="AX2222" i="2"/>
  <c r="AX2119" i="2"/>
  <c r="AX1961" i="2"/>
  <c r="AX1902" i="2"/>
  <c r="AX1910" i="2"/>
  <c r="AO1910" i="2"/>
  <c r="AR1910" i="2" s="1"/>
  <c r="U1910" i="2" s="1"/>
  <c r="AO1908" i="2"/>
  <c r="AR1908" i="2" s="1"/>
  <c r="U1908" i="2" s="1"/>
  <c r="AO1912" i="2"/>
  <c r="AR1912" i="2" s="1"/>
  <c r="U1912" i="2" s="1"/>
  <c r="AW1935" i="2"/>
  <c r="AV1935" i="2"/>
  <c r="AT1935" i="2"/>
  <c r="AU1935" i="2"/>
  <c r="AO1937" i="2"/>
  <c r="AR1937" i="2" s="1"/>
  <c r="U1937" i="2" s="1"/>
  <c r="AU1938" i="2"/>
  <c r="AW1938" i="2"/>
  <c r="AV1938" i="2"/>
  <c r="AT1938" i="2"/>
  <c r="AW1889" i="2"/>
  <c r="AV1889" i="2"/>
  <c r="AU1889" i="2"/>
  <c r="AT1889" i="2"/>
  <c r="AO1889" i="2"/>
  <c r="AR1889" i="2" s="1"/>
  <c r="U1889" i="2" s="1"/>
  <c r="AU1900" i="2"/>
  <c r="AW1904" i="2"/>
  <c r="AT1904" i="2"/>
  <c r="AU1904" i="2"/>
  <c r="AV1904" i="2"/>
  <c r="AW1931" i="2"/>
  <c r="AV1931" i="2"/>
  <c r="AT1931" i="2"/>
  <c r="AU1931" i="2"/>
  <c r="AO1933" i="2"/>
  <c r="AR1933" i="2" s="1"/>
  <c r="U1933" i="2" s="1"/>
  <c r="AU1934" i="2"/>
  <c r="AW1934" i="2"/>
  <c r="AV1934" i="2"/>
  <c r="AT1934" i="2"/>
  <c r="AY1973" i="2"/>
  <c r="Q1974" i="2"/>
  <c r="AV1974" i="2"/>
  <c r="AW1974" i="2"/>
  <c r="AY1974" i="2"/>
  <c r="AU1974" i="2"/>
  <c r="Q1975" i="2"/>
  <c r="G1980" i="2"/>
  <c r="AY1950" i="2"/>
  <c r="Q1951" i="2"/>
  <c r="AU1955" i="2"/>
  <c r="AT1955" i="2"/>
  <c r="AW1955" i="2"/>
  <c r="AV1955" i="2"/>
  <c r="AO1888" i="2"/>
  <c r="AR1888" i="2" s="1"/>
  <c r="U1888" i="2" s="1"/>
  <c r="AU1897" i="2"/>
  <c r="AV1897" i="2"/>
  <c r="AW1897" i="2"/>
  <c r="AT1897" i="2"/>
  <c r="AU1905" i="2"/>
  <c r="AV1905" i="2"/>
  <c r="AW1905" i="2"/>
  <c r="AT1905" i="2"/>
  <c r="AO1906" i="2"/>
  <c r="AR1906" i="2" s="1"/>
  <c r="U1906" i="2" s="1"/>
  <c r="AV1894" i="2"/>
  <c r="AY1894" i="2"/>
  <c r="AT1913" i="2"/>
  <c r="AU1913" i="2"/>
  <c r="AW1913" i="2"/>
  <c r="AV1913" i="2"/>
  <c r="AY1903" i="2"/>
  <c r="Q1904" i="2"/>
  <c r="AY1908" i="2"/>
  <c r="Q1909" i="2"/>
  <c r="AY1911" i="2"/>
  <c r="Q1912" i="2"/>
  <c r="AY1915" i="2"/>
  <c r="Q1916" i="2"/>
  <c r="AU1907" i="2"/>
  <c r="AT1907" i="2"/>
  <c r="AV1907" i="2"/>
  <c r="AW1907" i="2"/>
  <c r="AO1898" i="2"/>
  <c r="AR1898" i="2" s="1"/>
  <c r="U1898" i="2" s="1"/>
  <c r="AY1916" i="2"/>
  <c r="AU1916" i="2"/>
  <c r="Q1917" i="2"/>
  <c r="AY1891" i="2"/>
  <c r="AV1891" i="2"/>
  <c r="AO1914" i="2"/>
  <c r="AR1914" i="2" s="1"/>
  <c r="U1914" i="2" s="1"/>
  <c r="AY1929" i="2"/>
  <c r="AU1929" i="2"/>
  <c r="AV1929" i="2"/>
  <c r="Q1930" i="2"/>
  <c r="G1934" i="2"/>
  <c r="AY1937" i="2"/>
  <c r="AU1937" i="2"/>
  <c r="AV1937" i="2"/>
  <c r="Q1938" i="2"/>
  <c r="AY1922" i="2"/>
  <c r="Q1923" i="2"/>
  <c r="G1926" i="2"/>
  <c r="G1931" i="2"/>
  <c r="AO1918" i="2"/>
  <c r="AR1918" i="2" s="1"/>
  <c r="U1918" i="2" s="1"/>
  <c r="AU1918" i="2"/>
  <c r="AV1918" i="2"/>
  <c r="AW1918" i="2"/>
  <c r="AT1918" i="2"/>
  <c r="AY1965" i="2"/>
  <c r="Q1966" i="2"/>
  <c r="AV1966" i="2"/>
  <c r="AW1966" i="2"/>
  <c r="AY1966" i="2"/>
  <c r="AU1966" i="2"/>
  <c r="Q1967" i="2"/>
  <c r="G1972" i="2"/>
  <c r="AT1974" i="2"/>
  <c r="AV1998" i="2"/>
  <c r="AY1998" i="2"/>
  <c r="AU1998" i="2"/>
  <c r="AW1998" i="2"/>
  <c r="Q1999" i="2"/>
  <c r="G1932" i="2"/>
  <c r="AO1946" i="2"/>
  <c r="AR1946" i="2" s="1"/>
  <c r="U1946" i="2" s="1"/>
  <c r="G1947" i="2"/>
  <c r="G1950" i="2"/>
  <c r="AO1954" i="2"/>
  <c r="AR1954" i="2" s="1"/>
  <c r="U1954" i="2" s="1"/>
  <c r="G1955" i="2"/>
  <c r="G1958" i="2"/>
  <c r="AT1964" i="2"/>
  <c r="AW1954" i="2"/>
  <c r="AV1954" i="2"/>
  <c r="AT1954" i="2"/>
  <c r="AU1954" i="2"/>
  <c r="AY1936" i="2"/>
  <c r="Q1937" i="2"/>
  <c r="AY1935" i="2"/>
  <c r="Q1936" i="2"/>
  <c r="AY1941" i="2"/>
  <c r="Q1942" i="2"/>
  <c r="AU1953" i="2"/>
  <c r="AW1953" i="2"/>
  <c r="AT1953" i="2"/>
  <c r="AV1953" i="2"/>
  <c r="AW1956" i="2"/>
  <c r="AT1956" i="2"/>
  <c r="AV1956" i="2"/>
  <c r="AU1956" i="2"/>
  <c r="AO1941" i="2"/>
  <c r="AR1941" i="2" s="1"/>
  <c r="U1941" i="2" s="1"/>
  <c r="AY1940" i="2"/>
  <c r="Q1941" i="2"/>
  <c r="AY1956" i="2"/>
  <c r="Q1957" i="2"/>
  <c r="AT1973" i="2"/>
  <c r="G1984" i="2"/>
  <c r="AY1984" i="2"/>
  <c r="Q1985" i="2"/>
  <c r="G1948" i="2"/>
  <c r="G1976" i="2"/>
  <c r="AV1985" i="2"/>
  <c r="G1988" i="2"/>
  <c r="AU1965" i="2"/>
  <c r="AY2001" i="2"/>
  <c r="Q2002" i="2"/>
  <c r="AW2000" i="2"/>
  <c r="AY2000" i="2"/>
  <c r="AV2000" i="2"/>
  <c r="Q2001" i="2"/>
  <c r="AV2013" i="2"/>
  <c r="AW2013" i="2"/>
  <c r="AY2013" i="2"/>
  <c r="AU2013" i="2"/>
  <c r="Q2014" i="2"/>
  <c r="AV2029" i="2"/>
  <c r="AW2029" i="2"/>
  <c r="AY2029" i="2"/>
  <c r="AU2029" i="2"/>
  <c r="Q2030" i="2"/>
  <c r="AW1952" i="2"/>
  <c r="AT1952" i="2"/>
  <c r="AV1952" i="2"/>
  <c r="AU1952" i="2"/>
  <c r="AU1968" i="2"/>
  <c r="G1969" i="2"/>
  <c r="AV1993" i="2"/>
  <c r="AW1993" i="2"/>
  <c r="AT1993" i="2"/>
  <c r="AU1993" i="2"/>
  <c r="AV2011" i="2"/>
  <c r="AT2011" i="2"/>
  <c r="AU2011" i="2"/>
  <c r="AW2011" i="2"/>
  <c r="AU1949" i="2"/>
  <c r="AW1949" i="2"/>
  <c r="AT1949" i="2"/>
  <c r="AV1949" i="2"/>
  <c r="AW1984" i="2"/>
  <c r="AW2034" i="2"/>
  <c r="AT2034" i="2"/>
  <c r="AU2034" i="2"/>
  <c r="AV2034" i="2"/>
  <c r="AW2038" i="2"/>
  <c r="AT2038" i="2"/>
  <c r="AU2038" i="2"/>
  <c r="AV2038" i="2"/>
  <c r="AW2042" i="2"/>
  <c r="AT2042" i="2"/>
  <c r="AU2042" i="2"/>
  <c r="AV2042" i="2"/>
  <c r="AT2046" i="2"/>
  <c r="AU2046" i="2"/>
  <c r="AV2046" i="2"/>
  <c r="AW2046" i="2"/>
  <c r="AT2054" i="2"/>
  <c r="AU2054" i="2"/>
  <c r="AV2054" i="2"/>
  <c r="AW2054" i="2"/>
  <c r="AT2062" i="2"/>
  <c r="AU2062" i="2"/>
  <c r="AV2062" i="2"/>
  <c r="AW2062" i="2"/>
  <c r="AT2070" i="2"/>
  <c r="AU2070" i="2"/>
  <c r="AV2070" i="2"/>
  <c r="AW2070" i="2"/>
  <c r="AT1989" i="2"/>
  <c r="AV2009" i="2"/>
  <c r="AW2009" i="2"/>
  <c r="AT2009" i="2"/>
  <c r="AU2009" i="2"/>
  <c r="G2009" i="2"/>
  <c r="AY2016" i="2"/>
  <c r="Q2017" i="2"/>
  <c r="AY2032" i="2"/>
  <c r="Q2033" i="2"/>
  <c r="G2044" i="2"/>
  <c r="AY2054" i="2"/>
  <c r="Q2055" i="2"/>
  <c r="AY2070" i="2"/>
  <c r="Q2071" i="2"/>
  <c r="AO2073" i="2"/>
  <c r="AR2073" i="2" s="1"/>
  <c r="U2073" i="2" s="1"/>
  <c r="G2084" i="2"/>
  <c r="AV2024" i="2"/>
  <c r="AW2024" i="2"/>
  <c r="AT2024" i="2"/>
  <c r="AU2024" i="2"/>
  <c r="AY2023" i="2"/>
  <c r="AV2023" i="2"/>
  <c r="Q2024" i="2"/>
  <c r="AY2034" i="2"/>
  <c r="Q2035" i="2"/>
  <c r="AO2049" i="2"/>
  <c r="AR2049" i="2" s="1"/>
  <c r="U2049" i="2" s="1"/>
  <c r="G2056" i="2"/>
  <c r="AO2065" i="2"/>
  <c r="AR2065" i="2" s="1"/>
  <c r="U2065" i="2" s="1"/>
  <c r="G2005" i="2"/>
  <c r="AW2001" i="2"/>
  <c r="AV2045" i="2"/>
  <c r="AW2045" i="2"/>
  <c r="AT2045" i="2"/>
  <c r="AU2045" i="2"/>
  <c r="AY2052" i="2"/>
  <c r="Q2053" i="2"/>
  <c r="AO2087" i="2"/>
  <c r="AR2087" i="2" s="1"/>
  <c r="U2087" i="2" s="1"/>
  <c r="AU2086" i="2"/>
  <c r="AY2086" i="2"/>
  <c r="AV2086" i="2"/>
  <c r="AW2086" i="2"/>
  <c r="Q2087" i="2"/>
  <c r="AO2091" i="2"/>
  <c r="AR2091" i="2" s="1"/>
  <c r="U2091" i="2" s="1"/>
  <c r="AU2090" i="2"/>
  <c r="AY2090" i="2"/>
  <c r="AV2090" i="2"/>
  <c r="AW2090" i="2"/>
  <c r="Q2091" i="2"/>
  <c r="AO2095" i="2"/>
  <c r="AR2095" i="2" s="1"/>
  <c r="U2095" i="2" s="1"/>
  <c r="AU2094" i="2"/>
  <c r="AY2094" i="2"/>
  <c r="AV2094" i="2"/>
  <c r="AW2094" i="2"/>
  <c r="Q2095" i="2"/>
  <c r="AO2099" i="2"/>
  <c r="AR2099" i="2" s="1"/>
  <c r="U2099" i="2" s="1"/>
  <c r="AU2098" i="2"/>
  <c r="AY2098" i="2"/>
  <c r="AV2098" i="2"/>
  <c r="AW2098" i="2"/>
  <c r="Q2099" i="2"/>
  <c r="AO2103" i="2"/>
  <c r="AR2103" i="2" s="1"/>
  <c r="U2103" i="2" s="1"/>
  <c r="AU2102" i="2"/>
  <c r="AY2102" i="2"/>
  <c r="AV2102" i="2"/>
  <c r="AW2102" i="2"/>
  <c r="Q2103" i="2"/>
  <c r="AO2107" i="2"/>
  <c r="AR2107" i="2" s="1"/>
  <c r="U2107" i="2" s="1"/>
  <c r="AU2106" i="2"/>
  <c r="AY2106" i="2"/>
  <c r="AV2106" i="2"/>
  <c r="AW2106" i="2"/>
  <c r="Q2107" i="2"/>
  <c r="AO2111" i="2"/>
  <c r="AR2111" i="2" s="1"/>
  <c r="U2111" i="2" s="1"/>
  <c r="AU2110" i="2"/>
  <c r="AY2110" i="2"/>
  <c r="AV2110" i="2"/>
  <c r="AW2110" i="2"/>
  <c r="Q2111" i="2"/>
  <c r="AO2115" i="2"/>
  <c r="AR2115" i="2" s="1"/>
  <c r="U2115" i="2" s="1"/>
  <c r="AU2114" i="2"/>
  <c r="AY2114" i="2"/>
  <c r="AV2114" i="2"/>
  <c r="AW2114" i="2"/>
  <c r="Q2115" i="2"/>
  <c r="G2118" i="2"/>
  <c r="AO2131" i="2"/>
  <c r="AR2131" i="2" s="1"/>
  <c r="U2131" i="2" s="1"/>
  <c r="AU2130" i="2"/>
  <c r="AY2130" i="2"/>
  <c r="AV2130" i="2"/>
  <c r="AW2130" i="2"/>
  <c r="Q2131" i="2"/>
  <c r="AV2067" i="2"/>
  <c r="AW2067" i="2"/>
  <c r="AT2067" i="2"/>
  <c r="AU2067" i="2"/>
  <c r="AT2069" i="2"/>
  <c r="AV2097" i="2"/>
  <c r="AW2097" i="2"/>
  <c r="AT2097" i="2"/>
  <c r="AU2097" i="2"/>
  <c r="AV2113" i="2"/>
  <c r="AW2113" i="2"/>
  <c r="AT2113" i="2"/>
  <c r="AU2113" i="2"/>
  <c r="AT2008" i="2"/>
  <c r="AY2036" i="2"/>
  <c r="Q2037" i="2"/>
  <c r="AY2045" i="2"/>
  <c r="Q2046" i="2"/>
  <c r="AV2059" i="2"/>
  <c r="AW2059" i="2"/>
  <c r="AT2059" i="2"/>
  <c r="AU2059" i="2"/>
  <c r="G2060" i="2"/>
  <c r="G2069" i="2"/>
  <c r="AY2075" i="2"/>
  <c r="Q2076" i="2"/>
  <c r="AO2079" i="2"/>
  <c r="AR2079" i="2" s="1"/>
  <c r="U2079" i="2" s="1"/>
  <c r="AW2083" i="2"/>
  <c r="AT2083" i="2"/>
  <c r="AU2083" i="2"/>
  <c r="AV2083" i="2"/>
  <c r="AO2089" i="2"/>
  <c r="AR2089" i="2" s="1"/>
  <c r="U2089" i="2" s="1"/>
  <c r="AU2088" i="2"/>
  <c r="AY2088" i="2"/>
  <c r="AV2088" i="2"/>
  <c r="AW2088" i="2"/>
  <c r="Q2089" i="2"/>
  <c r="G2092" i="2"/>
  <c r="AT2094" i="2"/>
  <c r="AO2105" i="2"/>
  <c r="AR2105" i="2" s="1"/>
  <c r="U2105" i="2" s="1"/>
  <c r="AU2104" i="2"/>
  <c r="AY2104" i="2"/>
  <c r="AV2104" i="2"/>
  <c r="AW2104" i="2"/>
  <c r="Q2105" i="2"/>
  <c r="G2108" i="2"/>
  <c r="AT2110" i="2"/>
  <c r="AY2060" i="2"/>
  <c r="Q2061" i="2"/>
  <c r="AY2073" i="2"/>
  <c r="Q2074" i="2"/>
  <c r="AU2074" i="2"/>
  <c r="AT2074" i="2"/>
  <c r="AW2074" i="2"/>
  <c r="AV2074" i="2"/>
  <c r="G2081" i="2"/>
  <c r="G2141" i="2"/>
  <c r="AO2142" i="2"/>
  <c r="AR2142" i="2" s="1"/>
  <c r="U2142" i="2" s="1"/>
  <c r="AW2144" i="2"/>
  <c r="AT2144" i="2"/>
  <c r="AU2144" i="2"/>
  <c r="AV2144" i="2"/>
  <c r="AY2147" i="2"/>
  <c r="Q2148" i="2"/>
  <c r="G2153" i="2"/>
  <c r="AU2157" i="2"/>
  <c r="AV2157" i="2"/>
  <c r="AW2157" i="2"/>
  <c r="AT2157" i="2"/>
  <c r="AO2158" i="2"/>
  <c r="AR2158" i="2" s="1"/>
  <c r="U2158" i="2" s="1"/>
  <c r="AW2160" i="2"/>
  <c r="AT2160" i="2"/>
  <c r="AU2160" i="2"/>
  <c r="AV2160" i="2"/>
  <c r="AY2163" i="2"/>
  <c r="Q2164" i="2"/>
  <c r="G2169" i="2"/>
  <c r="AU2173" i="2"/>
  <c r="AV2173" i="2"/>
  <c r="AW2173" i="2"/>
  <c r="AT2173" i="2"/>
  <c r="AO2174" i="2"/>
  <c r="AR2174" i="2" s="1"/>
  <c r="U2174" i="2" s="1"/>
  <c r="AW2176" i="2"/>
  <c r="AT2176" i="2"/>
  <c r="AU2176" i="2"/>
  <c r="AV2176" i="2"/>
  <c r="AU2189" i="2"/>
  <c r="AV2189" i="2"/>
  <c r="AW2189" i="2"/>
  <c r="AT2189" i="2"/>
  <c r="AO2190" i="2"/>
  <c r="AR2190" i="2" s="1"/>
  <c r="U2190" i="2" s="1"/>
  <c r="AW2192" i="2"/>
  <c r="AT2192" i="2"/>
  <c r="AU2192" i="2"/>
  <c r="AV2192" i="2"/>
  <c r="AU2205" i="2"/>
  <c r="AV2205" i="2"/>
  <c r="AW2205" i="2"/>
  <c r="AT2205" i="2"/>
  <c r="AO2206" i="2"/>
  <c r="AR2206" i="2" s="1"/>
  <c r="U2206" i="2" s="1"/>
  <c r="AW2208" i="2"/>
  <c r="AT2208" i="2"/>
  <c r="AU2208" i="2"/>
  <c r="AV2208" i="2"/>
  <c r="AU2221" i="2"/>
  <c r="AV2221" i="2"/>
  <c r="AW2221" i="2"/>
  <c r="AT2221" i="2"/>
  <c r="AO2222" i="2"/>
  <c r="AR2222" i="2" s="1"/>
  <c r="U2222" i="2" s="1"/>
  <c r="AW2224" i="2"/>
  <c r="AT2224" i="2"/>
  <c r="AU2224" i="2"/>
  <c r="AV2224" i="2"/>
  <c r="AU2237" i="2"/>
  <c r="AV2237" i="2"/>
  <c r="AW2237" i="2"/>
  <c r="AT2237" i="2"/>
  <c r="AO2238" i="2"/>
  <c r="AR2238" i="2" s="1"/>
  <c r="U2238" i="2" s="1"/>
  <c r="AW2240" i="2"/>
  <c r="AT2240" i="2"/>
  <c r="AU2240" i="2"/>
  <c r="AV2240" i="2"/>
  <c r="AY1997" i="2"/>
  <c r="Q1998" i="2"/>
  <c r="AY1996" i="2"/>
  <c r="Q1997" i="2"/>
  <c r="AU2073" i="2"/>
  <c r="AO2117" i="2"/>
  <c r="AR2117" i="2" s="1"/>
  <c r="U2117" i="2" s="1"/>
  <c r="AU2116" i="2"/>
  <c r="AY2116" i="2"/>
  <c r="AV2116" i="2"/>
  <c r="Q2117" i="2"/>
  <c r="AW2116" i="2"/>
  <c r="AV2137" i="2"/>
  <c r="AT2137" i="2"/>
  <c r="AU2137" i="2"/>
  <c r="AW2137" i="2"/>
  <c r="AU2139" i="2"/>
  <c r="AU2163" i="2"/>
  <c r="AT2163" i="2"/>
  <c r="AV2163" i="2"/>
  <c r="AW2163" i="2"/>
  <c r="AO2164" i="2"/>
  <c r="AR2164" i="2" s="1"/>
  <c r="U2164" i="2" s="1"/>
  <c r="G2167" i="2"/>
  <c r="AU2179" i="2"/>
  <c r="AT2179" i="2"/>
  <c r="AV2179" i="2"/>
  <c r="AW2179" i="2"/>
  <c r="AO2180" i="2"/>
  <c r="AR2180" i="2" s="1"/>
  <c r="U2180" i="2" s="1"/>
  <c r="AU2195" i="2"/>
  <c r="AT2195" i="2"/>
  <c r="AV2195" i="2"/>
  <c r="AW2195" i="2"/>
  <c r="AO2196" i="2"/>
  <c r="AR2196" i="2" s="1"/>
  <c r="U2196" i="2" s="1"/>
  <c r="AU2211" i="2"/>
  <c r="AT2211" i="2"/>
  <c r="AV2211" i="2"/>
  <c r="AW2211" i="2"/>
  <c r="AO2212" i="2"/>
  <c r="AR2212" i="2" s="1"/>
  <c r="U2212" i="2" s="1"/>
  <c r="AU2227" i="2"/>
  <c r="AT2227" i="2"/>
  <c r="AV2227" i="2"/>
  <c r="AW2227" i="2"/>
  <c r="AO2228" i="2"/>
  <c r="AR2228" i="2" s="1"/>
  <c r="U2228" i="2" s="1"/>
  <c r="AY2051" i="2"/>
  <c r="Q2052" i="2"/>
  <c r="Q2122" i="2"/>
  <c r="AY2121" i="2"/>
  <c r="AO2129" i="2"/>
  <c r="AR2129" i="2" s="1"/>
  <c r="U2129" i="2" s="1"/>
  <c r="AU2128" i="2"/>
  <c r="AY2128" i="2"/>
  <c r="AV2128" i="2"/>
  <c r="AW2128" i="2"/>
  <c r="Q2129" i="2"/>
  <c r="AO2251" i="2"/>
  <c r="AR2251" i="2" s="1"/>
  <c r="U2251" i="2" s="1"/>
  <c r="AY1904" i="2"/>
  <c r="Q1905" i="2"/>
  <c r="AY1923" i="2"/>
  <c r="AU1923" i="2"/>
  <c r="AV1923" i="2"/>
  <c r="Q1924" i="2"/>
  <c r="AV1921" i="2"/>
  <c r="AY1921" i="2"/>
  <c r="AU1921" i="2"/>
  <c r="Q1922" i="2"/>
  <c r="G1918" i="2"/>
  <c r="AY1927" i="2"/>
  <c r="AV1927" i="2"/>
  <c r="Q1928" i="2"/>
  <c r="G1964" i="2"/>
  <c r="AV1990" i="2"/>
  <c r="AY1990" i="2"/>
  <c r="AU1990" i="2"/>
  <c r="AW1990" i="2"/>
  <c r="Q1991" i="2"/>
  <c r="AU1943" i="2"/>
  <c r="AT1943" i="2"/>
  <c r="AW1943" i="2"/>
  <c r="AV1943" i="2"/>
  <c r="AY1954" i="2"/>
  <c r="Q1955" i="2"/>
  <c r="AU1959" i="2"/>
  <c r="AT1959" i="2"/>
  <c r="AW1959" i="2"/>
  <c r="AV1959" i="2"/>
  <c r="AY1986" i="2"/>
  <c r="AV1986" i="2"/>
  <c r="AU1986" i="2"/>
  <c r="AW1986" i="2"/>
  <c r="Q1987" i="2"/>
  <c r="AV2002" i="2"/>
  <c r="AW2002" i="2"/>
  <c r="AU2002" i="2"/>
  <c r="AY2002" i="2"/>
  <c r="Q2003" i="2"/>
  <c r="G1942" i="2"/>
  <c r="AY1949" i="2"/>
  <c r="Q1950" i="2"/>
  <c r="G1953" i="2"/>
  <c r="AY1955" i="2"/>
  <c r="Q1956" i="2"/>
  <c r="AO1956" i="2"/>
  <c r="AR1956" i="2" s="1"/>
  <c r="U1956" i="2" s="1"/>
  <c r="AU1941" i="2"/>
  <c r="AW1941" i="2"/>
  <c r="AT1941" i="2"/>
  <c r="AV1941" i="2"/>
  <c r="AU1957" i="2"/>
  <c r="AW1957" i="2"/>
  <c r="AT1957" i="2"/>
  <c r="AV1957" i="2"/>
  <c r="G1960" i="2"/>
  <c r="AV2006" i="2"/>
  <c r="AW2006" i="2"/>
  <c r="AY2006" i="2"/>
  <c r="AU2006" i="2"/>
  <c r="Q2007" i="2"/>
  <c r="AY1944" i="2"/>
  <c r="Q1945" i="2"/>
  <c r="G2000" i="2"/>
  <c r="AY1951" i="2"/>
  <c r="Q1952" i="2"/>
  <c r="AT2048" i="2"/>
  <c r="AU2048" i="2"/>
  <c r="AV2048" i="2"/>
  <c r="AW2048" i="2"/>
  <c r="AT2064" i="2"/>
  <c r="AU2064" i="2"/>
  <c r="AV2064" i="2"/>
  <c r="AW2064" i="2"/>
  <c r="AO2033" i="2"/>
  <c r="AR2033" i="2" s="1"/>
  <c r="U2033" i="2" s="1"/>
  <c r="AU2033" i="2"/>
  <c r="AV2033" i="2"/>
  <c r="AW2033" i="2"/>
  <c r="AT2033" i="2"/>
  <c r="AY2040" i="2"/>
  <c r="Q2041" i="2"/>
  <c r="G2046" i="2"/>
  <c r="AO2071" i="2"/>
  <c r="AR2071" i="2" s="1"/>
  <c r="U2071" i="2" s="1"/>
  <c r="AU2076" i="2"/>
  <c r="AV2076" i="2"/>
  <c r="AW2076" i="2"/>
  <c r="AT2076" i="2"/>
  <c r="AO2077" i="2"/>
  <c r="AR2077" i="2" s="1"/>
  <c r="U2077" i="2" s="1"/>
  <c r="G2024" i="2"/>
  <c r="AO2035" i="2"/>
  <c r="AR2035" i="2" s="1"/>
  <c r="U2035" i="2" s="1"/>
  <c r="AU2035" i="2"/>
  <c r="AV2035" i="2"/>
  <c r="AW2035" i="2"/>
  <c r="AT2035" i="2"/>
  <c r="AY2042" i="2"/>
  <c r="Q2043" i="2"/>
  <c r="AY2056" i="2"/>
  <c r="Q2057" i="2"/>
  <c r="G2050" i="2"/>
  <c r="AO2053" i="2"/>
  <c r="AR2053" i="2" s="1"/>
  <c r="U2053" i="2" s="1"/>
  <c r="G2086" i="2"/>
  <c r="G2090" i="2"/>
  <c r="G2094" i="2"/>
  <c r="G2098" i="2"/>
  <c r="G2102" i="2"/>
  <c r="G2106" i="2"/>
  <c r="G2110" i="2"/>
  <c r="G2114" i="2"/>
  <c r="AV2085" i="2"/>
  <c r="AW2085" i="2"/>
  <c r="AT2085" i="2"/>
  <c r="AU2085" i="2"/>
  <c r="AV2101" i="2"/>
  <c r="AW2101" i="2"/>
  <c r="AT2101" i="2"/>
  <c r="AU2101" i="2"/>
  <c r="AV2138" i="2"/>
  <c r="AY2138" i="2"/>
  <c r="Q2139" i="2"/>
  <c r="AW2138" i="2"/>
  <c r="AO2037" i="2"/>
  <c r="AR2037" i="2" s="1"/>
  <c r="U2037" i="2" s="1"/>
  <c r="AU2037" i="2"/>
  <c r="AV2037" i="2"/>
  <c r="AW2037" i="2"/>
  <c r="AT2037" i="2"/>
  <c r="AY2044" i="2"/>
  <c r="Q2045" i="2"/>
  <c r="AY2059" i="2"/>
  <c r="Q2060" i="2"/>
  <c r="AY2068" i="2"/>
  <c r="Q2069" i="2"/>
  <c r="AY2082" i="2"/>
  <c r="Q2083" i="2"/>
  <c r="AY2084" i="2"/>
  <c r="Q2085" i="2"/>
  <c r="G2088" i="2"/>
  <c r="AW2032" i="2"/>
  <c r="AT2032" i="2"/>
  <c r="AU2032" i="2"/>
  <c r="AV2032" i="2"/>
  <c r="AO2032" i="2"/>
  <c r="AR2032" i="2" s="1"/>
  <c r="U2032" i="2" s="1"/>
  <c r="AV2061" i="2"/>
  <c r="AW2061" i="2"/>
  <c r="AT2061" i="2"/>
  <c r="AU2061" i="2"/>
  <c r="AO2061" i="2"/>
  <c r="AR2061" i="2" s="1"/>
  <c r="U2061" i="2" s="1"/>
  <c r="G2074" i="2"/>
  <c r="AY2077" i="2"/>
  <c r="Q2078" i="2"/>
  <c r="AU2078" i="2"/>
  <c r="AT2078" i="2"/>
  <c r="AW2078" i="2"/>
  <c r="AV2078" i="2"/>
  <c r="G2157" i="2"/>
  <c r="AU2161" i="2"/>
  <c r="AV2161" i="2"/>
  <c r="AW2161" i="2"/>
  <c r="AT2161" i="2"/>
  <c r="AO2162" i="2"/>
  <c r="AR2162" i="2" s="1"/>
  <c r="U2162" i="2" s="1"/>
  <c r="AW2164" i="2"/>
  <c r="AT2164" i="2"/>
  <c r="AU2164" i="2"/>
  <c r="AV2164" i="2"/>
  <c r="AY2167" i="2"/>
  <c r="Q2168" i="2"/>
  <c r="G2173" i="2"/>
  <c r="AU2177" i="2"/>
  <c r="AV2177" i="2"/>
  <c r="AW2177" i="2"/>
  <c r="AT2177" i="2"/>
  <c r="AO2178" i="2"/>
  <c r="AR2178" i="2" s="1"/>
  <c r="U2178" i="2" s="1"/>
  <c r="AW2180" i="2"/>
  <c r="AT2180" i="2"/>
  <c r="AU2180" i="2"/>
  <c r="AV2180" i="2"/>
  <c r="AU2193" i="2"/>
  <c r="AV2193" i="2"/>
  <c r="AW2193" i="2"/>
  <c r="AT2193" i="2"/>
  <c r="AO2194" i="2"/>
  <c r="AR2194" i="2" s="1"/>
  <c r="U2194" i="2" s="1"/>
  <c r="AW2196" i="2"/>
  <c r="AT2196" i="2"/>
  <c r="AU2196" i="2"/>
  <c r="AV2196" i="2"/>
  <c r="AU2209" i="2"/>
  <c r="AV2209" i="2"/>
  <c r="AW2209" i="2"/>
  <c r="AT2209" i="2"/>
  <c r="AO2210" i="2"/>
  <c r="AR2210" i="2" s="1"/>
  <c r="U2210" i="2" s="1"/>
  <c r="AW2212" i="2"/>
  <c r="AT2212" i="2"/>
  <c r="AU2212" i="2"/>
  <c r="AV2212" i="2"/>
  <c r="AU2225" i="2"/>
  <c r="AV2225" i="2"/>
  <c r="AW2225" i="2"/>
  <c r="AT2225" i="2"/>
  <c r="AO2226" i="2"/>
  <c r="AR2226" i="2" s="1"/>
  <c r="U2226" i="2" s="1"/>
  <c r="AW2228" i="2"/>
  <c r="AT2228" i="2"/>
  <c r="AU2228" i="2"/>
  <c r="AV2228" i="2"/>
  <c r="AU2241" i="2"/>
  <c r="AV2241" i="2"/>
  <c r="AW2241" i="2"/>
  <c r="AT2241" i="2"/>
  <c r="AO2242" i="2"/>
  <c r="AR2242" i="2" s="1"/>
  <c r="U2242" i="2" s="1"/>
  <c r="AW2244" i="2"/>
  <c r="AU2244" i="2"/>
  <c r="AT2244" i="2"/>
  <c r="AV2244" i="2"/>
  <c r="AO1997" i="2"/>
  <c r="AR1997" i="2" s="1"/>
  <c r="U1997" i="2" s="1"/>
  <c r="G1996" i="2"/>
  <c r="AU2077" i="2"/>
  <c r="AV2117" i="2"/>
  <c r="AW2117" i="2"/>
  <c r="AT2117" i="2"/>
  <c r="AU2117" i="2"/>
  <c r="G2116" i="2"/>
  <c r="AO2125" i="2"/>
  <c r="AR2125" i="2" s="1"/>
  <c r="U2125" i="2" s="1"/>
  <c r="AU2124" i="2"/>
  <c r="AY2124" i="2"/>
  <c r="AV2124" i="2"/>
  <c r="Q2125" i="2"/>
  <c r="AW2124" i="2"/>
  <c r="AO2133" i="2"/>
  <c r="AR2133" i="2" s="1"/>
  <c r="U2133" i="2" s="1"/>
  <c r="AU2132" i="2"/>
  <c r="AY2132" i="2"/>
  <c r="AV2132" i="2"/>
  <c r="Q2133" i="2"/>
  <c r="AW2132" i="2"/>
  <c r="G2134" i="2"/>
  <c r="AU2143" i="2"/>
  <c r="AT2143" i="2"/>
  <c r="AV2143" i="2"/>
  <c r="AW2143" i="2"/>
  <c r="AO2144" i="2"/>
  <c r="AR2144" i="2" s="1"/>
  <c r="U2144" i="2" s="1"/>
  <c r="AU2147" i="2"/>
  <c r="AT2147" i="2"/>
  <c r="AV2147" i="2"/>
  <c r="AW2147" i="2"/>
  <c r="AO2148" i="2"/>
  <c r="AR2148" i="2" s="1"/>
  <c r="U2148" i="2" s="1"/>
  <c r="AU2151" i="2"/>
  <c r="AT2151" i="2"/>
  <c r="AV2151" i="2"/>
  <c r="AW2151" i="2"/>
  <c r="AO2152" i="2"/>
  <c r="AR2152" i="2" s="1"/>
  <c r="U2152" i="2" s="1"/>
  <c r="AU2155" i="2"/>
  <c r="AT2155" i="2"/>
  <c r="AV2155" i="2"/>
  <c r="AW2155" i="2"/>
  <c r="AO2156" i="2"/>
  <c r="AR2156" i="2" s="1"/>
  <c r="U2156" i="2" s="1"/>
  <c r="AU2159" i="2"/>
  <c r="AT2159" i="2"/>
  <c r="AV2159" i="2"/>
  <c r="AW2159" i="2"/>
  <c r="AO2160" i="2"/>
  <c r="AR2160" i="2" s="1"/>
  <c r="U2160" i="2" s="1"/>
  <c r="G2163" i="2"/>
  <c r="AU2175" i="2"/>
  <c r="AT2175" i="2"/>
  <c r="AV2175" i="2"/>
  <c r="AW2175" i="2"/>
  <c r="AO2176" i="2"/>
  <c r="AR2176" i="2" s="1"/>
  <c r="U2176" i="2" s="1"/>
  <c r="AU2191" i="2"/>
  <c r="AT2191" i="2"/>
  <c r="AV2191" i="2"/>
  <c r="AW2191" i="2"/>
  <c r="AO2192" i="2"/>
  <c r="AR2192" i="2" s="1"/>
  <c r="U2192" i="2" s="1"/>
  <c r="AU2207" i="2"/>
  <c r="AT2207" i="2"/>
  <c r="AV2207" i="2"/>
  <c r="AW2207" i="2"/>
  <c r="AO2208" i="2"/>
  <c r="AR2208" i="2" s="1"/>
  <c r="U2208" i="2" s="1"/>
  <c r="AU2223" i="2"/>
  <c r="AT2223" i="2"/>
  <c r="AV2223" i="2"/>
  <c r="AW2223" i="2"/>
  <c r="AO2224" i="2"/>
  <c r="AR2224" i="2" s="1"/>
  <c r="U2224" i="2" s="1"/>
  <c r="AU2239" i="2"/>
  <c r="AT2239" i="2"/>
  <c r="AV2239" i="2"/>
  <c r="AW2239" i="2"/>
  <c r="AO2240" i="2"/>
  <c r="AR2240" i="2" s="1"/>
  <c r="U2240" i="2" s="1"/>
  <c r="AU2247" i="2"/>
  <c r="AV2247" i="2"/>
  <c r="AW2247" i="2"/>
  <c r="AT2247" i="2"/>
  <c r="AO2248" i="2"/>
  <c r="AR2248" i="2" s="1"/>
  <c r="U2248" i="2" s="1"/>
  <c r="AY2050" i="2"/>
  <c r="Q2051" i="2"/>
  <c r="AV2135" i="2"/>
  <c r="AW2135" i="2"/>
  <c r="AT2135" i="2"/>
  <c r="AU2135" i="2"/>
  <c r="AY2134" i="2"/>
  <c r="Q2135" i="2"/>
  <c r="AU2134" i="2"/>
  <c r="AX2134" i="2" s="1"/>
  <c r="AV2129" i="2"/>
  <c r="AW2129" i="2"/>
  <c r="AT2129" i="2"/>
  <c r="AU2129" i="2"/>
  <c r="G2128" i="2"/>
  <c r="AV1882" i="2"/>
  <c r="AY1882" i="2"/>
  <c r="AU1890" i="2"/>
  <c r="AT1890" i="2"/>
  <c r="AV1890" i="2"/>
  <c r="AW1890" i="2"/>
  <c r="AU1909" i="2"/>
  <c r="AV1909" i="2"/>
  <c r="AW1909" i="2"/>
  <c r="AT1909" i="2"/>
  <c r="AU1895" i="2"/>
  <c r="AV1895" i="2"/>
  <c r="AT1895" i="2"/>
  <c r="AW1895" i="2"/>
  <c r="AO1916" i="2"/>
  <c r="AR1916" i="2" s="1"/>
  <c r="U1916" i="2" s="1"/>
  <c r="AU1903" i="2"/>
  <c r="AT1903" i="2"/>
  <c r="AV1903" i="2"/>
  <c r="AW1903" i="2"/>
  <c r="G1907" i="2"/>
  <c r="AT1900" i="2"/>
  <c r="AY1900" i="2"/>
  <c r="AU1892" i="2"/>
  <c r="AW1892" i="2"/>
  <c r="AT1892" i="2"/>
  <c r="AV1892" i="2"/>
  <c r="AY1914" i="2"/>
  <c r="AU1914" i="2"/>
  <c r="Q1915" i="2"/>
  <c r="AY1919" i="2"/>
  <c r="AV1919" i="2"/>
  <c r="Q1920" i="2"/>
  <c r="AO1929" i="2"/>
  <c r="AR1929" i="2" s="1"/>
  <c r="U1929" i="2" s="1"/>
  <c r="AU1930" i="2"/>
  <c r="AW1930" i="2"/>
  <c r="AV1930" i="2"/>
  <c r="AT1930" i="2"/>
  <c r="G1935" i="2"/>
  <c r="AY1932" i="2"/>
  <c r="Q1933" i="2"/>
  <c r="AY1931" i="2"/>
  <c r="Q1932" i="2"/>
  <c r="AY1946" i="2"/>
  <c r="Q1947" i="2"/>
  <c r="AU1951" i="2"/>
  <c r="AT1951" i="2"/>
  <c r="AW1951" i="2"/>
  <c r="AV1951" i="2"/>
  <c r="AV1980" i="2"/>
  <c r="AY1980" i="2"/>
  <c r="Q1981" i="2"/>
  <c r="AW1958" i="2"/>
  <c r="AV1958" i="2"/>
  <c r="AT1958" i="2"/>
  <c r="AU1958" i="2"/>
  <c r="AW1944" i="2"/>
  <c r="AT1944" i="2"/>
  <c r="AV1944" i="2"/>
  <c r="AU1944" i="2"/>
  <c r="AO1960" i="2"/>
  <c r="AR1960" i="2" s="1"/>
  <c r="U1960" i="2" s="1"/>
  <c r="G1985" i="2"/>
  <c r="AV1977" i="2"/>
  <c r="AW1977" i="2"/>
  <c r="AT1977" i="2"/>
  <c r="AU1977" i="2"/>
  <c r="AY1976" i="2"/>
  <c r="AV1976" i="2"/>
  <c r="Q1977" i="2"/>
  <c r="AO1952" i="2"/>
  <c r="AR1952" i="2" s="1"/>
  <c r="U1952" i="2" s="1"/>
  <c r="AY1969" i="2"/>
  <c r="Q1970" i="2"/>
  <c r="G1949" i="2"/>
  <c r="AY1993" i="2"/>
  <c r="Q1994" i="2"/>
  <c r="AT2056" i="2"/>
  <c r="AU2056" i="2"/>
  <c r="AV2056" i="2"/>
  <c r="AW2056" i="2"/>
  <c r="AU2072" i="2"/>
  <c r="AV2072" i="2"/>
  <c r="AW2072" i="2"/>
  <c r="AT2072" i="2"/>
  <c r="AO2009" i="2"/>
  <c r="AR2009" i="2" s="1"/>
  <c r="U2009" i="2" s="1"/>
  <c r="G2015" i="2"/>
  <c r="AO2055" i="2"/>
  <c r="AR2055" i="2" s="1"/>
  <c r="U2055" i="2" s="1"/>
  <c r="AV2057" i="2"/>
  <c r="AW2057" i="2"/>
  <c r="AU2057" i="2"/>
  <c r="AT2057" i="2"/>
  <c r="G2062" i="2"/>
  <c r="AY2005" i="2"/>
  <c r="Q2006" i="2"/>
  <c r="AW2004" i="2"/>
  <c r="AY2004" i="2"/>
  <c r="Q2005" i="2"/>
  <c r="AO2127" i="2"/>
  <c r="AR2127" i="2" s="1"/>
  <c r="U2127" i="2" s="1"/>
  <c r="AU2126" i="2"/>
  <c r="AY2126" i="2"/>
  <c r="AV2126" i="2"/>
  <c r="AW2126" i="2"/>
  <c r="Q2127" i="2"/>
  <c r="G2130" i="2"/>
  <c r="AY2139" i="2"/>
  <c r="Q2140" i="2"/>
  <c r="AW2139" i="2"/>
  <c r="AV2140" i="2"/>
  <c r="AU2140" i="2"/>
  <c r="AW2140" i="2"/>
  <c r="AY2140" i="2"/>
  <c r="Q2141" i="2"/>
  <c r="AY2038" i="2"/>
  <c r="Q2039" i="2"/>
  <c r="AY2067" i="2"/>
  <c r="Q2068" i="2"/>
  <c r="AO2075" i="2"/>
  <c r="AR2075" i="2" s="1"/>
  <c r="U2075" i="2" s="1"/>
  <c r="AW2079" i="2"/>
  <c r="AT2079" i="2"/>
  <c r="AU2079" i="2"/>
  <c r="AV2079" i="2"/>
  <c r="AO2101" i="2"/>
  <c r="AR2101" i="2" s="1"/>
  <c r="U2101" i="2" s="1"/>
  <c r="AU2100" i="2"/>
  <c r="AY2100" i="2"/>
  <c r="AV2100" i="2"/>
  <c r="AW2100" i="2"/>
  <c r="Q2101" i="2"/>
  <c r="G2104" i="2"/>
  <c r="G2121" i="2"/>
  <c r="AU2145" i="2"/>
  <c r="AV2145" i="2"/>
  <c r="AW2145" i="2"/>
  <c r="AT2145" i="2"/>
  <c r="AO2146" i="2"/>
  <c r="AR2146" i="2" s="1"/>
  <c r="U2146" i="2" s="1"/>
  <c r="AW2148" i="2"/>
  <c r="AT2148" i="2"/>
  <c r="AU2148" i="2"/>
  <c r="AV2148" i="2"/>
  <c r="AY2151" i="2"/>
  <c r="Q2152" i="2"/>
  <c r="G1901" i="2"/>
  <c r="AO1881" i="2"/>
  <c r="AR1881" i="2" s="1"/>
  <c r="U1881" i="2" s="1"/>
  <c r="AU1880" i="2"/>
  <c r="AY1880" i="2"/>
  <c r="AV1880" i="2"/>
  <c r="AU1885" i="2"/>
  <c r="AV1885" i="2"/>
  <c r="AW1885" i="2"/>
  <c r="AT1885" i="2"/>
  <c r="AO1886" i="2"/>
  <c r="AR1886" i="2" s="1"/>
  <c r="U1886" i="2" s="1"/>
  <c r="AU1882" i="2"/>
  <c r="AU1883" i="2"/>
  <c r="AV1883" i="2"/>
  <c r="AT1883" i="2"/>
  <c r="AW1883" i="2"/>
  <c r="AU1888" i="2"/>
  <c r="AW1888" i="2"/>
  <c r="AT1888" i="2"/>
  <c r="AV1888" i="2"/>
  <c r="AU1899" i="2"/>
  <c r="AV1899" i="2"/>
  <c r="AW1899" i="2"/>
  <c r="AT1899" i="2"/>
  <c r="AO1900" i="2"/>
  <c r="AR1900" i="2" s="1"/>
  <c r="U1900" i="2" s="1"/>
  <c r="G1909" i="2"/>
  <c r="AO1902" i="2"/>
  <c r="AR1902" i="2" s="1"/>
  <c r="U1902" i="2" s="1"/>
  <c r="AX1884" i="2"/>
  <c r="AV1900" i="2"/>
  <c r="AO1904" i="2"/>
  <c r="AR1904" i="2" s="1"/>
  <c r="U1904" i="2" s="1"/>
  <c r="AW1908" i="2"/>
  <c r="AT1908" i="2"/>
  <c r="AU1908" i="2"/>
  <c r="AV1908" i="2"/>
  <c r="G1903" i="2"/>
  <c r="G1906" i="2"/>
  <c r="AU1911" i="2"/>
  <c r="AT1911" i="2"/>
  <c r="AV1911" i="2"/>
  <c r="AW1911" i="2"/>
  <c r="G1916" i="2"/>
  <c r="G1917" i="2"/>
  <c r="AW1921" i="2"/>
  <c r="AU1924" i="2"/>
  <c r="AV1924" i="2"/>
  <c r="AT1924" i="2"/>
  <c r="AW1924" i="2"/>
  <c r="G1914" i="2"/>
  <c r="AV1916" i="2"/>
  <c r="AU1920" i="2"/>
  <c r="AV1920" i="2"/>
  <c r="AT1920" i="2"/>
  <c r="AW1920" i="2"/>
  <c r="AT1929" i="2"/>
  <c r="G1930" i="2"/>
  <c r="AY1933" i="2"/>
  <c r="AU1933" i="2"/>
  <c r="AV1933" i="2"/>
  <c r="Q1934" i="2"/>
  <c r="AT1937" i="2"/>
  <c r="G1938" i="2"/>
  <c r="AT1914" i="2"/>
  <c r="AO1922" i="2"/>
  <c r="AR1922" i="2" s="1"/>
  <c r="U1922" i="2" s="1"/>
  <c r="AU1922" i="2"/>
  <c r="AV1922" i="2"/>
  <c r="AW1922" i="2"/>
  <c r="AT1922" i="2"/>
  <c r="AY1925" i="2"/>
  <c r="Q1926" i="2"/>
  <c r="AO1931" i="2"/>
  <c r="AR1931" i="2" s="1"/>
  <c r="U1931" i="2" s="1"/>
  <c r="AU1939" i="2"/>
  <c r="AT1939" i="2"/>
  <c r="AV1939" i="2"/>
  <c r="AW1939" i="2"/>
  <c r="AO1940" i="2"/>
  <c r="AR1940" i="2" s="1"/>
  <c r="U1940" i="2" s="1"/>
  <c r="AY1918" i="2"/>
  <c r="Q1919" i="2"/>
  <c r="AT1927" i="2"/>
  <c r="G1927" i="2"/>
  <c r="AU1928" i="2"/>
  <c r="AT1928" i="2"/>
  <c r="AW1928" i="2"/>
  <c r="AV1928" i="2"/>
  <c r="G1940" i="2"/>
  <c r="AY1981" i="2"/>
  <c r="Q1982" i="2"/>
  <c r="AV1982" i="2"/>
  <c r="AY1982" i="2"/>
  <c r="AU1982" i="2"/>
  <c r="AW1982" i="2"/>
  <c r="Q1983" i="2"/>
  <c r="AT1990" i="2"/>
  <c r="G1943" i="2"/>
  <c r="G1946" i="2"/>
  <c r="AO1950" i="2"/>
  <c r="AR1950" i="2" s="1"/>
  <c r="U1950" i="2" s="1"/>
  <c r="G1951" i="2"/>
  <c r="G1954" i="2"/>
  <c r="AO1958" i="2"/>
  <c r="AR1958" i="2" s="1"/>
  <c r="U1958" i="2" s="1"/>
  <c r="G1959" i="2"/>
  <c r="AV1972" i="2"/>
  <c r="AY1972" i="2"/>
  <c r="Q1973" i="2"/>
  <c r="AT1980" i="2"/>
  <c r="AW1946" i="2"/>
  <c r="AV1946" i="2"/>
  <c r="AT1946" i="2"/>
  <c r="AU1946" i="2"/>
  <c r="AY1960" i="2"/>
  <c r="Q1961" i="2"/>
  <c r="AY1962" i="2"/>
  <c r="AW1962" i="2"/>
  <c r="Q1963" i="2"/>
  <c r="AY1970" i="2"/>
  <c r="AU1970" i="2"/>
  <c r="AV1970" i="2"/>
  <c r="AW1970" i="2"/>
  <c r="Q1971" i="2"/>
  <c r="AY1978" i="2"/>
  <c r="AU1978" i="2"/>
  <c r="AV1978" i="2"/>
  <c r="AW1978" i="2"/>
  <c r="Q1979" i="2"/>
  <c r="AT1986" i="2"/>
  <c r="AT2002" i="2"/>
  <c r="AU1925" i="2"/>
  <c r="AO1936" i="2"/>
  <c r="AR1936" i="2" s="1"/>
  <c r="U1936" i="2" s="1"/>
  <c r="AU1936" i="2"/>
  <c r="AT1936" i="2"/>
  <c r="AW1936" i="2"/>
  <c r="AV1936" i="2"/>
  <c r="G1956" i="2"/>
  <c r="AW1940" i="2"/>
  <c r="G1941" i="2"/>
  <c r="AY1943" i="2"/>
  <c r="Q1944" i="2"/>
  <c r="AO1944" i="2"/>
  <c r="AR1944" i="2" s="1"/>
  <c r="U1944" i="2" s="1"/>
  <c r="G1957" i="2"/>
  <c r="AY1959" i="2"/>
  <c r="Q1960" i="2"/>
  <c r="AW1973" i="2"/>
  <c r="AW1976" i="2"/>
  <c r="AT2006" i="2"/>
  <c r="AU1945" i="2"/>
  <c r="AW1945" i="2"/>
  <c r="AT1945" i="2"/>
  <c r="AV1945" i="2"/>
  <c r="AW1948" i="2"/>
  <c r="AT1948" i="2"/>
  <c r="AV1948" i="2"/>
  <c r="AU1948" i="2"/>
  <c r="G1977" i="2"/>
  <c r="G1989" i="2"/>
  <c r="AV1965" i="2"/>
  <c r="AV2021" i="2"/>
  <c r="AW2021" i="2"/>
  <c r="AY2021" i="2"/>
  <c r="Q2022" i="2"/>
  <c r="AU2021" i="2"/>
  <c r="G1952" i="2"/>
  <c r="G1968" i="2"/>
  <c r="AV2004" i="2"/>
  <c r="AU2019" i="2"/>
  <c r="AV2019" i="2"/>
  <c r="AW2019" i="2"/>
  <c r="AY2019" i="2"/>
  <c r="Q2020" i="2"/>
  <c r="AO1949" i="2"/>
  <c r="AR1949" i="2" s="1"/>
  <c r="U1949" i="2" s="1"/>
  <c r="AW1981" i="2"/>
  <c r="AV1984" i="2"/>
  <c r="G1992" i="2"/>
  <c r="AY1992" i="2"/>
  <c r="AV1992" i="2"/>
  <c r="Q1993" i="2"/>
  <c r="AT2000" i="2"/>
  <c r="AY2017" i="2"/>
  <c r="AU2017" i="2"/>
  <c r="AV2017" i="2"/>
  <c r="AW2017" i="2"/>
  <c r="Q2018" i="2"/>
  <c r="AW2036" i="2"/>
  <c r="AT2036" i="2"/>
  <c r="AU2036" i="2"/>
  <c r="AV2036" i="2"/>
  <c r="AW2040" i="2"/>
  <c r="AT2040" i="2"/>
  <c r="AU2040" i="2"/>
  <c r="AV2040" i="2"/>
  <c r="AW2044" i="2"/>
  <c r="AT2044" i="2"/>
  <c r="AU2044" i="2"/>
  <c r="AV2044" i="2"/>
  <c r="AT2050" i="2"/>
  <c r="AU2050" i="2"/>
  <c r="AV2050" i="2"/>
  <c r="AW2050" i="2"/>
  <c r="AT2058" i="2"/>
  <c r="AU2058" i="2"/>
  <c r="AW2058" i="2"/>
  <c r="AV2058" i="2"/>
  <c r="AT2066" i="2"/>
  <c r="AU2066" i="2"/>
  <c r="AV2066" i="2"/>
  <c r="AW2066" i="2"/>
  <c r="AV2005" i="2"/>
  <c r="AT2005" i="2"/>
  <c r="AW2005" i="2"/>
  <c r="AU2005" i="2"/>
  <c r="AV2016" i="2"/>
  <c r="AW2016" i="2"/>
  <c r="AT2016" i="2"/>
  <c r="AU2016" i="2"/>
  <c r="AY2015" i="2"/>
  <c r="Q2016" i="2"/>
  <c r="AV2015" i="2"/>
  <c r="AU2023" i="2"/>
  <c r="G2033" i="2"/>
  <c r="AO2041" i="2"/>
  <c r="AR2041" i="2" s="1"/>
  <c r="U2041" i="2" s="1"/>
  <c r="AU2041" i="2"/>
  <c r="AV2041" i="2"/>
  <c r="AW2041" i="2"/>
  <c r="AT2041" i="2"/>
  <c r="AY2046" i="2"/>
  <c r="Q2047" i="2"/>
  <c r="AY2062" i="2"/>
  <c r="Q2063" i="2"/>
  <c r="G2076" i="2"/>
  <c r="AU2080" i="2"/>
  <c r="AV2080" i="2"/>
  <c r="AW2080" i="2"/>
  <c r="AT2080" i="2"/>
  <c r="AO2081" i="2"/>
  <c r="AR2081" i="2" s="1"/>
  <c r="U2081" i="2" s="1"/>
  <c r="AY2024" i="2"/>
  <c r="Q2025" i="2"/>
  <c r="G2035" i="2"/>
  <c r="AO2043" i="2"/>
  <c r="AR2043" i="2" s="1"/>
  <c r="U2043" i="2" s="1"/>
  <c r="AU2043" i="2"/>
  <c r="AV2043" i="2"/>
  <c r="AW2043" i="2"/>
  <c r="AT2043" i="2"/>
  <c r="G2048" i="2"/>
  <c r="AO2057" i="2"/>
  <c r="AR2057" i="2" s="1"/>
  <c r="U2057" i="2" s="1"/>
  <c r="G2064" i="2"/>
  <c r="AO2005" i="2"/>
  <c r="AR2005" i="2" s="1"/>
  <c r="U2005" i="2" s="1"/>
  <c r="G2004" i="2"/>
  <c r="AV2001" i="2"/>
  <c r="AY2039" i="2"/>
  <c r="Q2040" i="2"/>
  <c r="AY2053" i="2"/>
  <c r="Q2054" i="2"/>
  <c r="AY2085" i="2"/>
  <c r="Q2086" i="2"/>
  <c r="Q2090" i="2"/>
  <c r="AY2089" i="2"/>
  <c r="Q2094" i="2"/>
  <c r="AY2093" i="2"/>
  <c r="Q2098" i="2"/>
  <c r="AY2097" i="2"/>
  <c r="AY2101" i="2"/>
  <c r="Q2102" i="2"/>
  <c r="Q2106" i="2"/>
  <c r="AY2105" i="2"/>
  <c r="Q2110" i="2"/>
  <c r="AY2109" i="2"/>
  <c r="Q2114" i="2"/>
  <c r="AY2113" i="2"/>
  <c r="AO2123" i="2"/>
  <c r="AR2123" i="2" s="1"/>
  <c r="U2123" i="2" s="1"/>
  <c r="AU2122" i="2"/>
  <c r="AY2122" i="2"/>
  <c r="AV2122" i="2"/>
  <c r="AW2122" i="2"/>
  <c r="Q2123" i="2"/>
  <c r="G2126" i="2"/>
  <c r="G2138" i="2"/>
  <c r="AT2140" i="2"/>
  <c r="AO2039" i="2"/>
  <c r="AR2039" i="2" s="1"/>
  <c r="U2039" i="2" s="1"/>
  <c r="AU2039" i="2"/>
  <c r="AV2039" i="2"/>
  <c r="AW2039" i="2"/>
  <c r="AT2039" i="2"/>
  <c r="AY2066" i="2"/>
  <c r="Q2067" i="2"/>
  <c r="AV2089" i="2"/>
  <c r="AW2089" i="2"/>
  <c r="AT2089" i="2"/>
  <c r="AU2089" i="2"/>
  <c r="AV2105" i="2"/>
  <c r="AW2105" i="2"/>
  <c r="AT2105" i="2"/>
  <c r="AU2105" i="2"/>
  <c r="AT2138" i="2"/>
  <c r="G2037" i="2"/>
  <c r="AO2045" i="2"/>
  <c r="AR2045" i="2" s="1"/>
  <c r="U2045" i="2" s="1"/>
  <c r="G2045" i="2"/>
  <c r="AY2058" i="2"/>
  <c r="Q2059" i="2"/>
  <c r="G2066" i="2"/>
  <c r="AO2069" i="2"/>
  <c r="AR2069" i="2" s="1"/>
  <c r="U2069" i="2" s="1"/>
  <c r="AW2075" i="2"/>
  <c r="AT2075" i="2"/>
  <c r="AU2075" i="2"/>
  <c r="AV2075" i="2"/>
  <c r="AY2078" i="2"/>
  <c r="Q2079" i="2"/>
  <c r="AY2083" i="2"/>
  <c r="Q2084" i="2"/>
  <c r="AO2085" i="2"/>
  <c r="AR2085" i="2" s="1"/>
  <c r="U2085" i="2" s="1"/>
  <c r="AT2086" i="2"/>
  <c r="AO2097" i="2"/>
  <c r="AR2097" i="2" s="1"/>
  <c r="U2097" i="2" s="1"/>
  <c r="AU2096" i="2"/>
  <c r="AY2096" i="2"/>
  <c r="AV2096" i="2"/>
  <c r="Q2097" i="2"/>
  <c r="AW2096" i="2"/>
  <c r="G2100" i="2"/>
  <c r="AT2102" i="2"/>
  <c r="AO2113" i="2"/>
  <c r="AR2113" i="2" s="1"/>
  <c r="U2113" i="2" s="1"/>
  <c r="AU2112" i="2"/>
  <c r="AY2112" i="2"/>
  <c r="AV2112" i="2"/>
  <c r="Q2113" i="2"/>
  <c r="AW2112" i="2"/>
  <c r="G2031" i="2"/>
  <c r="G2032" i="2"/>
  <c r="AT2053" i="2"/>
  <c r="AY2061" i="2"/>
  <c r="Q2062" i="2"/>
  <c r="G2073" i="2"/>
  <c r="AT2077" i="2"/>
  <c r="G2078" i="2"/>
  <c r="AY2081" i="2"/>
  <c r="Q2082" i="2"/>
  <c r="AU2082" i="2"/>
  <c r="AT2082" i="2"/>
  <c r="AW2082" i="2"/>
  <c r="AV2082" i="2"/>
  <c r="AY2135" i="2"/>
  <c r="Q2136" i="2"/>
  <c r="G2145" i="2"/>
  <c r="AU2149" i="2"/>
  <c r="AV2149" i="2"/>
  <c r="AW2149" i="2"/>
  <c r="AT2149" i="2"/>
  <c r="AO2150" i="2"/>
  <c r="AR2150" i="2" s="1"/>
  <c r="U2150" i="2" s="1"/>
  <c r="AW2152" i="2"/>
  <c r="AT2152" i="2"/>
  <c r="AU2152" i="2"/>
  <c r="AV2152" i="2"/>
  <c r="AY2155" i="2"/>
  <c r="Q2156" i="2"/>
  <c r="G2161" i="2"/>
  <c r="AU2165" i="2"/>
  <c r="AV2165" i="2"/>
  <c r="AW2165" i="2"/>
  <c r="AT2165" i="2"/>
  <c r="AO2166" i="2"/>
  <c r="AR2166" i="2" s="1"/>
  <c r="U2166" i="2" s="1"/>
  <c r="AW2168" i="2"/>
  <c r="AT2168" i="2"/>
  <c r="AU2168" i="2"/>
  <c r="AV2168" i="2"/>
  <c r="AY2171" i="2"/>
  <c r="Q2172" i="2"/>
  <c r="G2177" i="2"/>
  <c r="AU2181" i="2"/>
  <c r="AV2181" i="2"/>
  <c r="AW2181" i="2"/>
  <c r="AT2181" i="2"/>
  <c r="AO2182" i="2"/>
  <c r="AR2182" i="2" s="1"/>
  <c r="U2182" i="2" s="1"/>
  <c r="AW2184" i="2"/>
  <c r="AT2184" i="2"/>
  <c r="AU2184" i="2"/>
  <c r="AV2184" i="2"/>
  <c r="AU2197" i="2"/>
  <c r="AV2197" i="2"/>
  <c r="AW2197" i="2"/>
  <c r="AT2197" i="2"/>
  <c r="AO2198" i="2"/>
  <c r="AR2198" i="2" s="1"/>
  <c r="U2198" i="2" s="1"/>
  <c r="AW2200" i="2"/>
  <c r="AT2200" i="2"/>
  <c r="AU2200" i="2"/>
  <c r="AV2200" i="2"/>
  <c r="AU2213" i="2"/>
  <c r="AV2213" i="2"/>
  <c r="AW2213" i="2"/>
  <c r="AT2213" i="2"/>
  <c r="AO2214" i="2"/>
  <c r="AR2214" i="2" s="1"/>
  <c r="U2214" i="2" s="1"/>
  <c r="AW2216" i="2"/>
  <c r="AT2216" i="2"/>
  <c r="AU2216" i="2"/>
  <c r="AV2216" i="2"/>
  <c r="AU2229" i="2"/>
  <c r="AV2229" i="2"/>
  <c r="AW2229" i="2"/>
  <c r="AT2229" i="2"/>
  <c r="AO2230" i="2"/>
  <c r="AR2230" i="2" s="1"/>
  <c r="U2230" i="2" s="1"/>
  <c r="AW2232" i="2"/>
  <c r="AT2232" i="2"/>
  <c r="AU2232" i="2"/>
  <c r="AV2232" i="2"/>
  <c r="AU2245" i="2"/>
  <c r="AV2245" i="2"/>
  <c r="AT2245" i="2"/>
  <c r="AW2245" i="2"/>
  <c r="AO2246" i="2"/>
  <c r="AR2246" i="2" s="1"/>
  <c r="U2246" i="2" s="1"/>
  <c r="AW2248" i="2"/>
  <c r="AU2248" i="2"/>
  <c r="AV2248" i="2"/>
  <c r="AT2248" i="2"/>
  <c r="AV1997" i="2"/>
  <c r="AT1997" i="2"/>
  <c r="AW1997" i="2"/>
  <c r="AU1997" i="2"/>
  <c r="AW2015" i="2"/>
  <c r="AW2077" i="2"/>
  <c r="AU2081" i="2"/>
  <c r="AY2117" i="2"/>
  <c r="Q2118" i="2"/>
  <c r="AV2125" i="2"/>
  <c r="AW2125" i="2"/>
  <c r="AT2125" i="2"/>
  <c r="AU2125" i="2"/>
  <c r="G2124" i="2"/>
  <c r="G2132" i="2"/>
  <c r="AY2137" i="2"/>
  <c r="Q2138" i="2"/>
  <c r="AV2139" i="2"/>
  <c r="G2143" i="2"/>
  <c r="G2147" i="2"/>
  <c r="G2151" i="2"/>
  <c r="G2155" i="2"/>
  <c r="G2159" i="2"/>
  <c r="AU2171" i="2"/>
  <c r="AT2171" i="2"/>
  <c r="AV2171" i="2"/>
  <c r="AW2171" i="2"/>
  <c r="AO2172" i="2"/>
  <c r="AR2172" i="2" s="1"/>
  <c r="U2172" i="2" s="1"/>
  <c r="G2175" i="2"/>
  <c r="AU2187" i="2"/>
  <c r="AT2187" i="2"/>
  <c r="AV2187" i="2"/>
  <c r="AW2187" i="2"/>
  <c r="AO2188" i="2"/>
  <c r="AR2188" i="2" s="1"/>
  <c r="U2188" i="2" s="1"/>
  <c r="AU2203" i="2"/>
  <c r="AT2203" i="2"/>
  <c r="AV2203" i="2"/>
  <c r="AW2203" i="2"/>
  <c r="AO2204" i="2"/>
  <c r="AR2204" i="2" s="1"/>
  <c r="U2204" i="2" s="1"/>
  <c r="AU2219" i="2"/>
  <c r="AT2219" i="2"/>
  <c r="AV2219" i="2"/>
  <c r="AW2219" i="2"/>
  <c r="AO2220" i="2"/>
  <c r="AR2220" i="2" s="1"/>
  <c r="U2220" i="2" s="1"/>
  <c r="AU2235" i="2"/>
  <c r="AT2235" i="2"/>
  <c r="AV2235" i="2"/>
  <c r="AW2235" i="2"/>
  <c r="AO2236" i="2"/>
  <c r="AR2236" i="2" s="1"/>
  <c r="U2236" i="2" s="1"/>
  <c r="G2051" i="2"/>
  <c r="AO2051" i="2"/>
  <c r="AR2051" i="2" s="1"/>
  <c r="U2051" i="2" s="1"/>
  <c r="AO2121" i="2"/>
  <c r="AR2121" i="2" s="1"/>
  <c r="U2121" i="2" s="1"/>
  <c r="AU2120" i="2"/>
  <c r="AY2120" i="2"/>
  <c r="AV2120" i="2"/>
  <c r="AW2120" i="2"/>
  <c r="Q2121" i="2"/>
  <c r="G2135" i="2"/>
  <c r="AX2107" i="2"/>
  <c r="Q2130" i="2"/>
  <c r="AY2129" i="2"/>
  <c r="AT2130" i="2"/>
  <c r="AX2194" i="2"/>
  <c r="AX2226" i="2"/>
  <c r="AO1891" i="2"/>
  <c r="AR1891" i="2" s="1"/>
  <c r="U1891" i="2" s="1"/>
  <c r="G1905" i="2"/>
  <c r="AO1887" i="2"/>
  <c r="AR1887" i="2" s="1"/>
  <c r="U1887" i="2" s="1"/>
  <c r="AU1887" i="2"/>
  <c r="AW1887" i="2"/>
  <c r="AT1887" i="2"/>
  <c r="AV1887" i="2"/>
  <c r="AT1915" i="2"/>
  <c r="AU1915" i="2"/>
  <c r="AV1915" i="2"/>
  <c r="AW1915" i="2"/>
  <c r="AW1893" i="2"/>
  <c r="AV1893" i="2"/>
  <c r="AT1893" i="2"/>
  <c r="AU1893" i="2"/>
  <c r="AO1893" i="2"/>
  <c r="AR1893" i="2" s="1"/>
  <c r="U1893" i="2" s="1"/>
  <c r="AW1898" i="2"/>
  <c r="AT1898" i="2"/>
  <c r="AU1898" i="2"/>
  <c r="AV1898" i="2"/>
  <c r="AU1917" i="2"/>
  <c r="AW1917" i="2"/>
  <c r="AV1917" i="2"/>
  <c r="AT1917" i="2"/>
  <c r="AW1919" i="2"/>
  <c r="AO1879" i="2"/>
  <c r="AR1879" i="2" s="1"/>
  <c r="U1879" i="2" s="1"/>
  <c r="AU1879" i="2"/>
  <c r="AV1879" i="2"/>
  <c r="AW1879" i="2"/>
  <c r="AT1879" i="2"/>
  <c r="AU1881" i="2"/>
  <c r="AV1881" i="2"/>
  <c r="AW1881" i="2"/>
  <c r="AT1881" i="2"/>
  <c r="AT1886" i="2"/>
  <c r="AY1886" i="2"/>
  <c r="AY1907" i="2"/>
  <c r="Q1908" i="2"/>
  <c r="G1910" i="2"/>
  <c r="AV1912" i="2"/>
  <c r="AW1912" i="2"/>
  <c r="AT1912" i="2"/>
  <c r="AU1912" i="2"/>
  <c r="G1915" i="2"/>
  <c r="G1911" i="2"/>
  <c r="AO1901" i="2"/>
  <c r="AR1901" i="2" s="1"/>
  <c r="U1901" i="2" s="1"/>
  <c r="AU1901" i="2"/>
  <c r="AW1901" i="2"/>
  <c r="AT1901" i="2"/>
  <c r="AV1901" i="2"/>
  <c r="G1913" i="2"/>
  <c r="G1924" i="2"/>
  <c r="AO1892" i="2"/>
  <c r="AR1892" i="2" s="1"/>
  <c r="U1892" i="2" s="1"/>
  <c r="AY1913" i="2"/>
  <c r="Q1914" i="2"/>
  <c r="G1920" i="2"/>
  <c r="AT1923" i="2"/>
  <c r="AW1914" i="2"/>
  <c r="AU1919" i="2"/>
  <c r="G1921" i="2"/>
  <c r="G1922" i="2"/>
  <c r="G1925" i="2"/>
  <c r="AU1926" i="2"/>
  <c r="AV1926" i="2"/>
  <c r="AW1926" i="2"/>
  <c r="AT1926" i="2"/>
  <c r="AO1935" i="2"/>
  <c r="AR1935" i="2" s="1"/>
  <c r="U1935" i="2" s="1"/>
  <c r="G1939" i="2"/>
  <c r="AY1917" i="2"/>
  <c r="Q1918" i="2"/>
  <c r="AW1927" i="2"/>
  <c r="AY1928" i="2"/>
  <c r="Q1929" i="2"/>
  <c r="G1928" i="2"/>
  <c r="AO1932" i="2"/>
  <c r="AR1932" i="2" s="1"/>
  <c r="U1932" i="2" s="1"/>
  <c r="AU1932" i="2"/>
  <c r="AT1932" i="2"/>
  <c r="AW1932" i="2"/>
  <c r="AV1932" i="2"/>
  <c r="AY1942" i="2"/>
  <c r="Q1943" i="2"/>
  <c r="AU1947" i="2"/>
  <c r="AT1947" i="2"/>
  <c r="AW1947" i="2"/>
  <c r="AV1947" i="2"/>
  <c r="AY1958" i="2"/>
  <c r="Q1959" i="2"/>
  <c r="AV1964" i="2"/>
  <c r="AY1964" i="2"/>
  <c r="Q1965" i="2"/>
  <c r="AW1950" i="2"/>
  <c r="AV1950" i="2"/>
  <c r="AT1950" i="2"/>
  <c r="AU1950" i="2"/>
  <c r="AY1994" i="2"/>
  <c r="AV1994" i="2"/>
  <c r="AW1994" i="2"/>
  <c r="AU1994" i="2"/>
  <c r="Q1995" i="2"/>
  <c r="G1936" i="2"/>
  <c r="AW1942" i="2"/>
  <c r="AV1942" i="2"/>
  <c r="AT1942" i="2"/>
  <c r="AU1942" i="2"/>
  <c r="AO1942" i="2"/>
  <c r="AR1942" i="2" s="1"/>
  <c r="U1942" i="2" s="1"/>
  <c r="AY1952" i="2"/>
  <c r="Q1953" i="2"/>
  <c r="G1944" i="2"/>
  <c r="AT1960" i="2"/>
  <c r="AV1960" i="2"/>
  <c r="AU1960" i="2"/>
  <c r="AW1960" i="2"/>
  <c r="AU1973" i="2"/>
  <c r="AT1976" i="2"/>
  <c r="AY1985" i="2"/>
  <c r="Q1986" i="2"/>
  <c r="AU1985" i="2"/>
  <c r="G1945" i="2"/>
  <c r="AY1947" i="2"/>
  <c r="Q1948" i="2"/>
  <c r="AO1948" i="2"/>
  <c r="AR1948" i="2" s="1"/>
  <c r="U1948" i="2" s="1"/>
  <c r="AY1977" i="2"/>
  <c r="Q1978" i="2"/>
  <c r="AW1985" i="2"/>
  <c r="AY1989" i="2"/>
  <c r="Q1990" i="2"/>
  <c r="AV1988" i="2"/>
  <c r="AY1988" i="2"/>
  <c r="Q1989" i="2"/>
  <c r="G2001" i="2"/>
  <c r="AO1969" i="2"/>
  <c r="AR1969" i="2" s="1"/>
  <c r="U1969" i="2" s="1"/>
  <c r="AV1969" i="2"/>
  <c r="AW1969" i="2"/>
  <c r="AT1969" i="2"/>
  <c r="AU1969" i="2"/>
  <c r="AY1968" i="2"/>
  <c r="AV1968" i="2"/>
  <c r="Q1969" i="2"/>
  <c r="AY2010" i="2"/>
  <c r="AW2010" i="2"/>
  <c r="AU2010" i="2"/>
  <c r="AV2010" i="2"/>
  <c r="Q2011" i="2"/>
  <c r="AU2027" i="2"/>
  <c r="AV2027" i="2"/>
  <c r="AW2027" i="2"/>
  <c r="AY2027" i="2"/>
  <c r="Q2028" i="2"/>
  <c r="AY1948" i="2"/>
  <c r="Q1949" i="2"/>
  <c r="G1993" i="2"/>
  <c r="AU2004" i="2"/>
  <c r="AY2025" i="2"/>
  <c r="AU2025" i="2"/>
  <c r="AV2025" i="2"/>
  <c r="AW2025" i="2"/>
  <c r="Q2026" i="2"/>
  <c r="AT2052" i="2"/>
  <c r="AU2052" i="2"/>
  <c r="AW2052" i="2"/>
  <c r="AV2052" i="2"/>
  <c r="AT2060" i="2"/>
  <c r="AU2060" i="2"/>
  <c r="AW2060" i="2"/>
  <c r="AV2060" i="2"/>
  <c r="AT2068" i="2"/>
  <c r="AU2068" i="2"/>
  <c r="AW2068" i="2"/>
  <c r="AV2068" i="2"/>
  <c r="AW1989" i="2"/>
  <c r="G2008" i="2"/>
  <c r="AY2008" i="2"/>
  <c r="Q2009" i="2"/>
  <c r="G2016" i="2"/>
  <c r="G2036" i="2"/>
  <c r="G2041" i="2"/>
  <c r="AO2047" i="2"/>
  <c r="AR2047" i="2" s="1"/>
  <c r="U2047" i="2" s="1"/>
  <c r="AV2049" i="2"/>
  <c r="AW2049" i="2"/>
  <c r="AU2049" i="2"/>
  <c r="AT2049" i="2"/>
  <c r="G2054" i="2"/>
  <c r="AO2063" i="2"/>
  <c r="AR2063" i="2" s="1"/>
  <c r="U2063" i="2" s="1"/>
  <c r="AV2065" i="2"/>
  <c r="AW2065" i="2"/>
  <c r="AU2065" i="2"/>
  <c r="AT2065" i="2"/>
  <c r="G2070" i="2"/>
  <c r="G2080" i="2"/>
  <c r="AU2084" i="2"/>
  <c r="AV2084" i="2"/>
  <c r="AW2084" i="2"/>
  <c r="AT2084" i="2"/>
  <c r="G2023" i="2"/>
  <c r="G2038" i="2"/>
  <c r="G2043" i="2"/>
  <c r="AY2048" i="2"/>
  <c r="Q2049" i="2"/>
  <c r="AY2064" i="2"/>
  <c r="Q2065" i="2"/>
  <c r="G2053" i="2"/>
  <c r="AO2119" i="2"/>
  <c r="AR2119" i="2" s="1"/>
  <c r="U2119" i="2" s="1"/>
  <c r="AU2118" i="2"/>
  <c r="AY2118" i="2"/>
  <c r="AV2118" i="2"/>
  <c r="AW2118" i="2"/>
  <c r="Q2119" i="2"/>
  <c r="G2122" i="2"/>
  <c r="AT2124" i="2"/>
  <c r="G2039" i="2"/>
  <c r="AO2067" i="2"/>
  <c r="AR2067" i="2" s="1"/>
  <c r="U2067" i="2" s="1"/>
  <c r="AV2093" i="2"/>
  <c r="AW2093" i="2"/>
  <c r="AT2093" i="2"/>
  <c r="AU2093" i="2"/>
  <c r="AV2109" i="2"/>
  <c r="AW2109" i="2"/>
  <c r="AT2109" i="2"/>
  <c r="AU2109" i="2"/>
  <c r="AW2008" i="2"/>
  <c r="AO2059" i="2"/>
  <c r="AR2059" i="2" s="1"/>
  <c r="U2059" i="2" s="1"/>
  <c r="AY2069" i="2"/>
  <c r="Q2070" i="2"/>
  <c r="AU2069" i="2"/>
  <c r="AY2074" i="2"/>
  <c r="Q2075" i="2"/>
  <c r="AY2079" i="2"/>
  <c r="Q2080" i="2"/>
  <c r="AO2083" i="2"/>
  <c r="AR2083" i="2" s="1"/>
  <c r="U2083" i="2" s="1"/>
  <c r="AO2093" i="2"/>
  <c r="AR2093" i="2" s="1"/>
  <c r="U2093" i="2" s="1"/>
  <c r="AU2092" i="2"/>
  <c r="AY2092" i="2"/>
  <c r="AV2092" i="2"/>
  <c r="AW2092" i="2"/>
  <c r="Q2093" i="2"/>
  <c r="G2096" i="2"/>
  <c r="AT2098" i="2"/>
  <c r="AO2109" i="2"/>
  <c r="AR2109" i="2" s="1"/>
  <c r="U2109" i="2" s="1"/>
  <c r="AU2108" i="2"/>
  <c r="AY2108" i="2"/>
  <c r="AV2108" i="2"/>
  <c r="AW2108" i="2"/>
  <c r="Q2109" i="2"/>
  <c r="G2112" i="2"/>
  <c r="AY2031" i="2"/>
  <c r="AV2031" i="2"/>
  <c r="Q2032" i="2"/>
  <c r="AW2053" i="2"/>
  <c r="G2061" i="2"/>
  <c r="G2077" i="2"/>
  <c r="G2082" i="2"/>
  <c r="AX2087" i="2"/>
  <c r="G2129" i="2"/>
  <c r="AY2143" i="2"/>
  <c r="Q2144" i="2"/>
  <c r="G2149" i="2"/>
  <c r="AU2153" i="2"/>
  <c r="AV2153" i="2"/>
  <c r="AW2153" i="2"/>
  <c r="AT2153" i="2"/>
  <c r="AO2154" i="2"/>
  <c r="AR2154" i="2" s="1"/>
  <c r="U2154" i="2" s="1"/>
  <c r="AW2156" i="2"/>
  <c r="AT2156" i="2"/>
  <c r="AU2156" i="2"/>
  <c r="AV2156" i="2"/>
  <c r="AY2159" i="2"/>
  <c r="Q2160" i="2"/>
  <c r="G2165" i="2"/>
  <c r="AU2169" i="2"/>
  <c r="AV2169" i="2"/>
  <c r="AW2169" i="2"/>
  <c r="AT2169" i="2"/>
  <c r="AO2170" i="2"/>
  <c r="AR2170" i="2" s="1"/>
  <c r="U2170" i="2" s="1"/>
  <c r="AW2172" i="2"/>
  <c r="AT2172" i="2"/>
  <c r="AU2172" i="2"/>
  <c r="AV2172" i="2"/>
  <c r="AY2175" i="2"/>
  <c r="Q2176" i="2"/>
  <c r="AU2185" i="2"/>
  <c r="AV2185" i="2"/>
  <c r="AW2185" i="2"/>
  <c r="AT2185" i="2"/>
  <c r="AO2186" i="2"/>
  <c r="AR2186" i="2" s="1"/>
  <c r="U2186" i="2" s="1"/>
  <c r="AW2188" i="2"/>
  <c r="AT2188" i="2"/>
  <c r="AU2188" i="2"/>
  <c r="AV2188" i="2"/>
  <c r="AU2201" i="2"/>
  <c r="AV2201" i="2"/>
  <c r="AW2201" i="2"/>
  <c r="AT2201" i="2"/>
  <c r="AO2202" i="2"/>
  <c r="AR2202" i="2" s="1"/>
  <c r="U2202" i="2" s="1"/>
  <c r="AW2204" i="2"/>
  <c r="AT2204" i="2"/>
  <c r="AU2204" i="2"/>
  <c r="AV2204" i="2"/>
  <c r="AU2217" i="2"/>
  <c r="AV2217" i="2"/>
  <c r="AW2217" i="2"/>
  <c r="AT2217" i="2"/>
  <c r="AO2218" i="2"/>
  <c r="AR2218" i="2" s="1"/>
  <c r="U2218" i="2" s="1"/>
  <c r="AW2220" i="2"/>
  <c r="AT2220" i="2"/>
  <c r="AU2220" i="2"/>
  <c r="AV2220" i="2"/>
  <c r="AU2233" i="2"/>
  <c r="AV2233" i="2"/>
  <c r="AW2233" i="2"/>
  <c r="AT2233" i="2"/>
  <c r="AO2234" i="2"/>
  <c r="AR2234" i="2" s="1"/>
  <c r="U2234" i="2" s="1"/>
  <c r="AW2236" i="2"/>
  <c r="AT2236" i="2"/>
  <c r="AU2236" i="2"/>
  <c r="AV2236" i="2"/>
  <c r="AU2249" i="2"/>
  <c r="AV2249" i="2"/>
  <c r="AW2249" i="2"/>
  <c r="AT2249" i="2"/>
  <c r="G1997" i="2"/>
  <c r="AT2015" i="2"/>
  <c r="AV2073" i="2"/>
  <c r="AW2081" i="2"/>
  <c r="AY2125" i="2"/>
  <c r="Q2126" i="2"/>
  <c r="AT2126" i="2"/>
  <c r="AV2133" i="2"/>
  <c r="AW2133" i="2"/>
  <c r="AT2133" i="2"/>
  <c r="AU2133" i="2"/>
  <c r="AX2095" i="2"/>
  <c r="G2136" i="2"/>
  <c r="AY2136" i="2"/>
  <c r="AV2136" i="2"/>
  <c r="Q2137" i="2"/>
  <c r="AW2136" i="2"/>
  <c r="AU2167" i="2"/>
  <c r="AT2167" i="2"/>
  <c r="AV2167" i="2"/>
  <c r="AW2167" i="2"/>
  <c r="AO2168" i="2"/>
  <c r="AR2168" i="2" s="1"/>
  <c r="U2168" i="2" s="1"/>
  <c r="G2171" i="2"/>
  <c r="AU2183" i="2"/>
  <c r="AT2183" i="2"/>
  <c r="AV2183" i="2"/>
  <c r="AW2183" i="2"/>
  <c r="AO2184" i="2"/>
  <c r="AR2184" i="2" s="1"/>
  <c r="U2184" i="2" s="1"/>
  <c r="AU2199" i="2"/>
  <c r="AT2199" i="2"/>
  <c r="AV2199" i="2"/>
  <c r="AW2199" i="2"/>
  <c r="AO2200" i="2"/>
  <c r="AR2200" i="2" s="1"/>
  <c r="U2200" i="2" s="1"/>
  <c r="AU2215" i="2"/>
  <c r="AT2215" i="2"/>
  <c r="AV2215" i="2"/>
  <c r="AW2215" i="2"/>
  <c r="AO2216" i="2"/>
  <c r="AR2216" i="2" s="1"/>
  <c r="U2216" i="2" s="1"/>
  <c r="AU2231" i="2"/>
  <c r="AT2231" i="2"/>
  <c r="AV2231" i="2"/>
  <c r="AW2231" i="2"/>
  <c r="AO2232" i="2"/>
  <c r="AR2232" i="2" s="1"/>
  <c r="U2232" i="2" s="1"/>
  <c r="AU2243" i="2"/>
  <c r="AV2243" i="2"/>
  <c r="AT2243" i="2"/>
  <c r="AW2243" i="2"/>
  <c r="AO2244" i="2"/>
  <c r="AR2244" i="2" s="1"/>
  <c r="U2244" i="2" s="1"/>
  <c r="AV2051" i="2"/>
  <c r="AW2051" i="2"/>
  <c r="AT2051" i="2"/>
  <c r="AU2051" i="2"/>
  <c r="AV2121" i="2"/>
  <c r="AW2121" i="2"/>
  <c r="AT2121" i="2"/>
  <c r="AU2121" i="2"/>
  <c r="G2120" i="2"/>
  <c r="AW2134" i="2"/>
  <c r="Q1902" i="2"/>
  <c r="AD51" i="2"/>
  <c r="AD52" i="2"/>
  <c r="AD50" i="2"/>
  <c r="AN50" i="2" s="1"/>
  <c r="AH49" i="2"/>
  <c r="AD53" i="2"/>
  <c r="AD54" i="2"/>
  <c r="AN54" i="2" s="1"/>
  <c r="AD55" i="2"/>
  <c r="AD56" i="2"/>
  <c r="AD57" i="2"/>
  <c r="AF57" i="2" s="1"/>
  <c r="P57" i="2" s="1"/>
  <c r="AD58" i="2"/>
  <c r="AN58" i="2" s="1"/>
  <c r="AO58" i="2" s="1"/>
  <c r="AD59" i="2"/>
  <c r="AD60" i="2"/>
  <c r="AN60" i="2" s="1"/>
  <c r="AO60" i="2" s="1"/>
  <c r="AD61" i="2"/>
  <c r="AN61" i="2" s="1"/>
  <c r="AD62" i="2"/>
  <c r="J36" i="2"/>
  <c r="AD63" i="2"/>
  <c r="AN63" i="2" s="1"/>
  <c r="AO63" i="2" s="1"/>
  <c r="AD64" i="2"/>
  <c r="AD65" i="2"/>
  <c r="AF65" i="2" s="1"/>
  <c r="AD66" i="2"/>
  <c r="AD67" i="2"/>
  <c r="AN67" i="2" s="1"/>
  <c r="AO67" i="2" s="1"/>
  <c r="AD68" i="2"/>
  <c r="AF68" i="2" s="1"/>
  <c r="P68" i="2" s="1"/>
  <c r="AD69" i="2"/>
  <c r="AN69" i="2" s="1"/>
  <c r="AD70" i="2"/>
  <c r="AD71" i="2"/>
  <c r="AN71" i="2" s="1"/>
  <c r="AD72" i="2"/>
  <c r="AD73" i="2"/>
  <c r="AP73" i="2" s="1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N86" i="2" s="1"/>
  <c r="AD87" i="2"/>
  <c r="AD88" i="2"/>
  <c r="AD89" i="2"/>
  <c r="AD90" i="2"/>
  <c r="AD91" i="2"/>
  <c r="AD92" i="2"/>
  <c r="AD93" i="2"/>
  <c r="AP93" i="2" s="1"/>
  <c r="AQ93" i="2" s="1"/>
  <c r="AD94" i="2"/>
  <c r="AD95" i="2"/>
  <c r="AD96" i="2"/>
  <c r="AN96" i="2" s="1"/>
  <c r="AO96" i="2" s="1"/>
  <c r="AR96" i="2" s="1"/>
  <c r="AD97" i="2"/>
  <c r="AD98" i="2"/>
  <c r="AD99" i="2"/>
  <c r="AD100" i="2"/>
  <c r="AD101" i="2"/>
  <c r="AD102" i="2"/>
  <c r="AD103" i="2"/>
  <c r="AD104" i="2"/>
  <c r="AF105" i="2" s="1"/>
  <c r="P105" i="2" s="1"/>
  <c r="AD105" i="2"/>
  <c r="AD106" i="2"/>
  <c r="AD107" i="2"/>
  <c r="AD108" i="2"/>
  <c r="AD109" i="2"/>
  <c r="AD110" i="2"/>
  <c r="AD111" i="2"/>
  <c r="AN111" i="2" s="1"/>
  <c r="AO111" i="2" s="1"/>
  <c r="AR111" i="2" s="1"/>
  <c r="AD112" i="2"/>
  <c r="AN112" i="2" s="1"/>
  <c r="AO112" i="2" s="1"/>
  <c r="AR112" i="2" s="1"/>
  <c r="AD113" i="2"/>
  <c r="AP113" i="2" s="1"/>
  <c r="AQ113" i="2" s="1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N125" i="2" s="1"/>
  <c r="AO125" i="2" s="1"/>
  <c r="AD126" i="2"/>
  <c r="AD127" i="2"/>
  <c r="AD128" i="2"/>
  <c r="AD129" i="2"/>
  <c r="AP129" i="2" s="1"/>
  <c r="AQ129" i="2" s="1"/>
  <c r="AD130" i="2"/>
  <c r="AD131" i="2"/>
  <c r="AD132" i="2"/>
  <c r="AN132" i="2" s="1"/>
  <c r="AO132" i="2" s="1"/>
  <c r="AR132" i="2" s="1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P145" i="2" s="1"/>
  <c r="AD146" i="2"/>
  <c r="AD147" i="2"/>
  <c r="AD148" i="2"/>
  <c r="AD149" i="2"/>
  <c r="AF149" i="2" s="1"/>
  <c r="P149" i="2" s="1"/>
  <c r="AD150" i="2"/>
  <c r="AN150" i="2" s="1"/>
  <c r="AO150" i="2" s="1"/>
  <c r="AR150" i="2" s="1"/>
  <c r="AD151" i="2"/>
  <c r="AN151" i="2" s="1"/>
  <c r="AO151" i="2" s="1"/>
  <c r="AD152" i="2"/>
  <c r="AN152" i="2" s="1"/>
  <c r="AO152" i="2" s="1"/>
  <c r="AR152" i="2" s="1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N176" i="2" s="1"/>
  <c r="AO176" i="2" s="1"/>
  <c r="AR176" i="2" s="1"/>
  <c r="AD177" i="2"/>
  <c r="AN177" i="2" s="1"/>
  <c r="AO177" i="2" s="1"/>
  <c r="AD178" i="2"/>
  <c r="AN178" i="2" s="1"/>
  <c r="AD179" i="2"/>
  <c r="AD180" i="2"/>
  <c r="AD181" i="2"/>
  <c r="AD182" i="2"/>
  <c r="AD183" i="2"/>
  <c r="AN183" i="2" s="1"/>
  <c r="AO183" i="2" s="1"/>
  <c r="AR183" i="2" s="1"/>
  <c r="AD184" i="2"/>
  <c r="AD185" i="2"/>
  <c r="AP185" i="2" s="1"/>
  <c r="AD186" i="2"/>
  <c r="AD187" i="2"/>
  <c r="AD188" i="2"/>
  <c r="AD189" i="2"/>
  <c r="AD190" i="2"/>
  <c r="AD191" i="2"/>
  <c r="AN191" i="2" s="1"/>
  <c r="AO191" i="2" s="1"/>
  <c r="AR191" i="2" s="1"/>
  <c r="AD192" i="2"/>
  <c r="AD193" i="2"/>
  <c r="AD194" i="2"/>
  <c r="AD195" i="2"/>
  <c r="AD196" i="2"/>
  <c r="AD197" i="2"/>
  <c r="AD198" i="2"/>
  <c r="AD199" i="2"/>
  <c r="AD200" i="2"/>
  <c r="AD201" i="2"/>
  <c r="AF202" i="2" s="1"/>
  <c r="AD202" i="2"/>
  <c r="AD203" i="2"/>
  <c r="AN203" i="2" s="1"/>
  <c r="AO203" i="2" s="1"/>
  <c r="AD204" i="2"/>
  <c r="AD205" i="2"/>
  <c r="AD206" i="2"/>
  <c r="AD207" i="2"/>
  <c r="AD208" i="2"/>
  <c r="AN208" i="2" s="1"/>
  <c r="AO208" i="2" s="1"/>
  <c r="AR208" i="2" s="1"/>
  <c r="AD209" i="2"/>
  <c r="AD210" i="2"/>
  <c r="AF210" i="2" s="1"/>
  <c r="P210" i="2" s="1"/>
  <c r="AD211" i="2"/>
  <c r="AD212" i="2"/>
  <c r="AD213" i="2"/>
  <c r="AP213" i="2" s="1"/>
  <c r="AD214" i="2"/>
  <c r="AD215" i="2"/>
  <c r="AN215" i="2" s="1"/>
  <c r="AD216" i="2"/>
  <c r="AD217" i="2"/>
  <c r="AN217" i="2" s="1"/>
  <c r="AD218" i="2"/>
  <c r="AD219" i="2"/>
  <c r="AD220" i="2"/>
  <c r="AD221" i="2"/>
  <c r="AD222" i="2"/>
  <c r="AD223" i="2"/>
  <c r="AD224" i="2"/>
  <c r="AN224" i="2" s="1"/>
  <c r="AO224" i="2" s="1"/>
  <c r="AR224" i="2" s="1"/>
  <c r="AD225" i="2"/>
  <c r="AF226" i="2" s="1"/>
  <c r="P226" i="2" s="1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P237" i="2" s="1"/>
  <c r="AQ237" i="2" s="1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E249" i="2" s="1"/>
  <c r="AD250" i="2"/>
  <c r="AD251" i="2"/>
  <c r="AD252" i="2"/>
  <c r="AD253" i="2"/>
  <c r="AD254" i="2"/>
  <c r="AD255" i="2"/>
  <c r="AD256" i="2"/>
  <c r="AD257" i="2"/>
  <c r="AE257" i="2" s="1"/>
  <c r="AD258" i="2"/>
  <c r="AF258" i="2" s="1"/>
  <c r="P258" i="2" s="1"/>
  <c r="AD259" i="2"/>
  <c r="AD260" i="2"/>
  <c r="AD261" i="2"/>
  <c r="AD262" i="2"/>
  <c r="AD263" i="2"/>
  <c r="AD264" i="2"/>
  <c r="AD265" i="2"/>
  <c r="AP265" i="2" s="1"/>
  <c r="AQ265" i="2" s="1"/>
  <c r="AD266" i="2"/>
  <c r="AD267" i="2"/>
  <c r="AD268" i="2"/>
  <c r="AD269" i="2"/>
  <c r="AD270" i="2"/>
  <c r="AN270" i="2" s="1"/>
  <c r="AD271" i="2"/>
  <c r="AD272" i="2"/>
  <c r="AD273" i="2"/>
  <c r="AD274" i="2"/>
  <c r="AD275" i="2"/>
  <c r="AD276" i="2"/>
  <c r="AN276" i="2" s="1"/>
  <c r="AO276" i="2" s="1"/>
  <c r="AD277" i="2"/>
  <c r="AD278" i="2"/>
  <c r="AD279" i="2"/>
  <c r="AD280" i="2"/>
  <c r="AD281" i="2"/>
  <c r="AD282" i="2"/>
  <c r="AN282" i="2" s="1"/>
  <c r="AO282" i="2" s="1"/>
  <c r="AD283" i="2"/>
  <c r="AD284" i="2"/>
  <c r="AF285" i="2" s="1"/>
  <c r="AD285" i="2"/>
  <c r="AD286" i="2"/>
  <c r="AN286" i="2" s="1"/>
  <c r="AO286" i="2" s="1"/>
  <c r="AR286" i="2" s="1"/>
  <c r="O286" i="2" s="1"/>
  <c r="AD287" i="2"/>
  <c r="AD288" i="2"/>
  <c r="AD289" i="2"/>
  <c r="AD290" i="2"/>
  <c r="AD291" i="2"/>
  <c r="AD292" i="2"/>
  <c r="AD293" i="2"/>
  <c r="AD294" i="2"/>
  <c r="AD295" i="2"/>
  <c r="AN295" i="2" s="1"/>
  <c r="AO295" i="2" s="1"/>
  <c r="AD296" i="2"/>
  <c r="AF297" i="2" s="1"/>
  <c r="AD297" i="2"/>
  <c r="AD298" i="2"/>
  <c r="AD299" i="2"/>
  <c r="AD300" i="2"/>
  <c r="AF301" i="2" s="1"/>
  <c r="AD301" i="2"/>
  <c r="AD302" i="2"/>
  <c r="AD303" i="2"/>
  <c r="AD304" i="2"/>
  <c r="AD305" i="2"/>
  <c r="AF305" i="2" s="1"/>
  <c r="AD306" i="2"/>
  <c r="AF306" i="2" s="1"/>
  <c r="P306" i="2" s="1"/>
  <c r="AD307" i="2"/>
  <c r="AD308" i="2"/>
  <c r="AF309" i="2" s="1"/>
  <c r="AD309" i="2"/>
  <c r="AD310" i="2"/>
  <c r="AD311" i="2"/>
  <c r="AD312" i="2"/>
  <c r="AD313" i="2"/>
  <c r="AD314" i="2"/>
  <c r="AD315" i="2"/>
  <c r="AN315" i="2" s="1"/>
  <c r="AO315" i="2" s="1"/>
  <c r="AD316" i="2"/>
  <c r="AD317" i="2"/>
  <c r="AD318" i="2"/>
  <c r="AD319" i="2"/>
  <c r="AD320" i="2"/>
  <c r="AD321" i="2"/>
  <c r="AD322" i="2"/>
  <c r="AD323" i="2"/>
  <c r="AN323" i="2" s="1"/>
  <c r="AD324" i="2"/>
  <c r="AD325" i="2"/>
  <c r="AD326" i="2"/>
  <c r="AD327" i="2"/>
  <c r="AD328" i="2"/>
  <c r="AD329" i="2"/>
  <c r="AF329" i="2" s="1"/>
  <c r="AD330" i="2"/>
  <c r="AF330" i="2" s="1"/>
  <c r="AD331" i="2"/>
  <c r="AD332" i="2"/>
  <c r="AF333" i="2" s="1"/>
  <c r="P333" i="2" s="1"/>
  <c r="AD333" i="2"/>
  <c r="AD334" i="2"/>
  <c r="AD335" i="2"/>
  <c r="AD336" i="2"/>
  <c r="AD337" i="2"/>
  <c r="AD338" i="2"/>
  <c r="AD339" i="2"/>
  <c r="AF339" i="2" s="1"/>
  <c r="P339" i="2" s="1"/>
  <c r="AD340" i="2"/>
  <c r="AD341" i="2"/>
  <c r="AD342" i="2"/>
  <c r="AD343" i="2"/>
  <c r="AD344" i="2"/>
  <c r="AF345" i="2" s="1"/>
  <c r="AD345" i="2"/>
  <c r="AD346" i="2"/>
  <c r="AD347" i="2"/>
  <c r="AD348" i="2"/>
  <c r="AP348" i="2" s="1"/>
  <c r="AQ348" i="2" s="1"/>
  <c r="AD349" i="2"/>
  <c r="AD350" i="2"/>
  <c r="AD351" i="2"/>
  <c r="AD352" i="2"/>
  <c r="AD353" i="2"/>
  <c r="AF353" i="2" s="1"/>
  <c r="AD354" i="2"/>
  <c r="AF354" i="2" s="1"/>
  <c r="P354" i="2" s="1"/>
  <c r="AD355" i="2"/>
  <c r="AD356" i="2"/>
  <c r="AF357" i="2" s="1"/>
  <c r="AD357" i="2"/>
  <c r="AD358" i="2"/>
  <c r="AD359" i="2"/>
  <c r="AD360" i="2"/>
  <c r="AN360" i="2" s="1"/>
  <c r="AO360" i="2" s="1"/>
  <c r="AD361" i="2"/>
  <c r="AD362" i="2"/>
  <c r="AD363" i="2"/>
  <c r="AD364" i="2"/>
  <c r="AD365" i="2"/>
  <c r="AN365" i="2" s="1"/>
  <c r="AO365" i="2" s="1"/>
  <c r="AD366" i="2"/>
  <c r="AD367" i="2"/>
  <c r="AD368" i="2"/>
  <c r="AF369" i="2" s="1"/>
  <c r="P369" i="2" s="1"/>
  <c r="AD369" i="2"/>
  <c r="AD370" i="2"/>
  <c r="AD371" i="2"/>
  <c r="AD372" i="2"/>
  <c r="AD373" i="2"/>
  <c r="AD374" i="2"/>
  <c r="AD375" i="2"/>
  <c r="AD376" i="2"/>
  <c r="AD377" i="2"/>
  <c r="AF377" i="2" s="1"/>
  <c r="P377" i="2" s="1"/>
  <c r="AD378" i="2"/>
  <c r="AF378" i="2" s="1"/>
  <c r="P378" i="2" s="1"/>
  <c r="AD379" i="2"/>
  <c r="AD380" i="2"/>
  <c r="AD381" i="2"/>
  <c r="AD382" i="2"/>
  <c r="AD383" i="2"/>
  <c r="AF383" i="2" s="1"/>
  <c r="P383" i="2" s="1"/>
  <c r="AD384" i="2"/>
  <c r="AD385" i="2"/>
  <c r="AD386" i="2"/>
  <c r="AD387" i="2"/>
  <c r="AD388" i="2"/>
  <c r="AD389" i="2"/>
  <c r="AF389" i="2" s="1"/>
  <c r="P389" i="2" s="1"/>
  <c r="AD390" i="2"/>
  <c r="AF390" i="2" s="1"/>
  <c r="P390" i="2" s="1"/>
  <c r="AD391" i="2"/>
  <c r="AD392" i="2"/>
  <c r="AD393" i="2"/>
  <c r="AD394" i="2"/>
  <c r="AD395" i="2"/>
  <c r="AD396" i="2"/>
  <c r="AD397" i="2"/>
  <c r="AD398" i="2"/>
  <c r="AD399" i="2"/>
  <c r="AF399" i="2" s="1"/>
  <c r="P399" i="2" s="1"/>
  <c r="AD400" i="2"/>
  <c r="AD401" i="2"/>
  <c r="AF401" i="2" s="1"/>
  <c r="P401" i="2" s="1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F443" i="2" s="1"/>
  <c r="AD444" i="2"/>
  <c r="AD445" i="2"/>
  <c r="AD446" i="2"/>
  <c r="AD447" i="2"/>
  <c r="AD448" i="2"/>
  <c r="AD449" i="2"/>
  <c r="AD450" i="2"/>
  <c r="AF450" i="2" s="1"/>
  <c r="P450" i="2" s="1"/>
  <c r="AD451" i="2"/>
  <c r="BA451" i="2" s="1"/>
  <c r="AD452" i="2"/>
  <c r="AD453" i="2"/>
  <c r="AD454" i="2"/>
  <c r="AD455" i="2"/>
  <c r="AD456" i="2"/>
  <c r="AD457" i="2"/>
  <c r="AD458" i="2"/>
  <c r="AD459" i="2"/>
  <c r="AD460" i="2"/>
  <c r="AD461" i="2"/>
  <c r="AF461" i="2" s="1"/>
  <c r="P461" i="2" s="1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F474" i="2" s="1"/>
  <c r="AD475" i="2"/>
  <c r="AD476" i="2"/>
  <c r="AD477" i="2"/>
  <c r="AD478" i="2"/>
  <c r="AD479" i="2"/>
  <c r="AD480" i="2"/>
  <c r="AD481" i="2"/>
  <c r="AD482" i="2"/>
  <c r="AD483" i="2"/>
  <c r="AD484" i="2"/>
  <c r="AD485" i="2"/>
  <c r="AF485" i="2" s="1"/>
  <c r="P485" i="2" s="1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Z511" i="2" s="1"/>
  <c r="AD512" i="2"/>
  <c r="AN512" i="2" s="1"/>
  <c r="AO512" i="2" s="1"/>
  <c r="AR512" i="2" s="1"/>
  <c r="AD513" i="2"/>
  <c r="AD514" i="2"/>
  <c r="AD515" i="2"/>
  <c r="AF515" i="2" s="1"/>
  <c r="P515" i="2" s="1"/>
  <c r="AD516" i="2"/>
  <c r="AD517" i="2"/>
  <c r="AD518" i="2"/>
  <c r="AD519" i="2"/>
  <c r="AD520" i="2"/>
  <c r="AD521" i="2"/>
  <c r="AF521" i="2" s="1"/>
  <c r="P521" i="2" s="1"/>
  <c r="AD522" i="2"/>
  <c r="AF522" i="2" s="1"/>
  <c r="P522" i="2" s="1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F534" i="2" s="1"/>
  <c r="P534" i="2" s="1"/>
  <c r="AD535" i="2"/>
  <c r="AD536" i="2"/>
  <c r="AD537" i="2"/>
  <c r="AD538" i="2"/>
  <c r="AD539" i="2"/>
  <c r="AD540" i="2"/>
  <c r="AD541" i="2"/>
  <c r="AD542" i="2"/>
  <c r="AD543" i="2"/>
  <c r="AD544" i="2"/>
  <c r="AD545" i="2"/>
  <c r="AF545" i="2" s="1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N582" i="2" s="1"/>
  <c r="AO582" i="2" s="1"/>
  <c r="AR582" i="2" s="1"/>
  <c r="AD583" i="2"/>
  <c r="BA583" i="2" s="1"/>
  <c r="AD584" i="2"/>
  <c r="AD585" i="2"/>
  <c r="AD586" i="2"/>
  <c r="AD587" i="2"/>
  <c r="AD588" i="2"/>
  <c r="AD589" i="2"/>
  <c r="AD590" i="2"/>
  <c r="AD591" i="2"/>
  <c r="AD592" i="2"/>
  <c r="AD593" i="2"/>
  <c r="AD594" i="2"/>
  <c r="AF594" i="2" s="1"/>
  <c r="P594" i="2" s="1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F609" i="2" s="1"/>
  <c r="P609" i="2" s="1"/>
  <c r="AD609" i="2"/>
  <c r="AD610" i="2"/>
  <c r="AD611" i="2"/>
  <c r="AN611" i="2" s="1"/>
  <c r="AO611" i="2" s="1"/>
  <c r="AD612" i="2"/>
  <c r="AD613" i="2"/>
  <c r="AD614" i="2"/>
  <c r="AD615" i="2"/>
  <c r="AD616" i="2"/>
  <c r="AD617" i="2"/>
  <c r="AN617" i="2" s="1"/>
  <c r="AO617" i="2" s="1"/>
  <c r="AD618" i="2"/>
  <c r="AD619" i="2"/>
  <c r="AD620" i="2"/>
  <c r="AF621" i="2" s="1"/>
  <c r="P621" i="2" s="1"/>
  <c r="AD621" i="2"/>
  <c r="AD622" i="2"/>
  <c r="AD623" i="2"/>
  <c r="AD624" i="2"/>
  <c r="AD625" i="2"/>
  <c r="AD626" i="2"/>
  <c r="AD627" i="2"/>
  <c r="AD628" i="2"/>
  <c r="AD629" i="2"/>
  <c r="AN629" i="2" s="1"/>
  <c r="AO629" i="2" s="1"/>
  <c r="AR629" i="2" s="1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N641" i="2" s="1"/>
  <c r="AO641" i="2" s="1"/>
  <c r="AD642" i="2"/>
  <c r="AF642" i="2" s="1"/>
  <c r="P642" i="2" s="1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N662" i="2" s="1"/>
  <c r="AO662" i="2" s="1"/>
  <c r="AD663" i="2"/>
  <c r="AD664" i="2"/>
  <c r="AD665" i="2"/>
  <c r="AF665" i="2" s="1"/>
  <c r="AD666" i="2"/>
  <c r="AD667" i="2"/>
  <c r="AP667" i="2" s="1"/>
  <c r="AQ667" i="2" s="1"/>
  <c r="AD668" i="2"/>
  <c r="AD669" i="2"/>
  <c r="AD670" i="2"/>
  <c r="AD671" i="2"/>
  <c r="AD672" i="2"/>
  <c r="AD673" i="2"/>
  <c r="AD674" i="2"/>
  <c r="AD675" i="2"/>
  <c r="AP675" i="2" s="1"/>
  <c r="AQ675" i="2" s="1"/>
  <c r="AD676" i="2"/>
  <c r="AD677" i="2"/>
  <c r="AD678" i="2"/>
  <c r="AF678" i="2" s="1"/>
  <c r="AD679" i="2"/>
  <c r="AD680" i="2"/>
  <c r="AF680" i="2" s="1"/>
  <c r="AD681" i="2"/>
  <c r="AD682" i="2"/>
  <c r="AD683" i="2"/>
  <c r="AN683" i="2" s="1"/>
  <c r="AD684" i="2"/>
  <c r="AD685" i="2"/>
  <c r="AD686" i="2"/>
  <c r="AD687" i="2"/>
  <c r="AE686" i="2" s="1"/>
  <c r="G686" i="2" s="1"/>
  <c r="AD688" i="2"/>
  <c r="AD689" i="2"/>
  <c r="AD690" i="2"/>
  <c r="AF690" i="2" s="1"/>
  <c r="AD691" i="2"/>
  <c r="AD692" i="2"/>
  <c r="AD693" i="2"/>
  <c r="AD694" i="2"/>
  <c r="AD695" i="2"/>
  <c r="AD696" i="2"/>
  <c r="AD697" i="2"/>
  <c r="AD698" i="2"/>
  <c r="AD699" i="2"/>
  <c r="AD700" i="2"/>
  <c r="AD701" i="2"/>
  <c r="AF701" i="2" s="1"/>
  <c r="AD702" i="2"/>
  <c r="AD703" i="2"/>
  <c r="AD704" i="2"/>
  <c r="AF705" i="2" s="1"/>
  <c r="P705" i="2" s="1"/>
  <c r="AD705" i="2"/>
  <c r="AD706" i="2"/>
  <c r="AD707" i="2"/>
  <c r="AD708" i="2"/>
  <c r="AD709" i="2"/>
  <c r="AD710" i="2"/>
  <c r="AD711" i="2"/>
  <c r="AD712" i="2"/>
  <c r="AD713" i="2"/>
  <c r="AD714" i="2"/>
  <c r="AF714" i="2" s="1"/>
  <c r="P714" i="2" s="1"/>
  <c r="AD715" i="2"/>
  <c r="AD716" i="2"/>
  <c r="AF717" i="2" s="1"/>
  <c r="AD717" i="2"/>
  <c r="AD718" i="2"/>
  <c r="AD719" i="2"/>
  <c r="AN719" i="2" s="1"/>
  <c r="AO719" i="2" s="1"/>
  <c r="AR719" i="2" s="1"/>
  <c r="AD720" i="2"/>
  <c r="AD721" i="2"/>
  <c r="AD722" i="2"/>
  <c r="AD723" i="2"/>
  <c r="AD724" i="2"/>
  <c r="AD725" i="2"/>
  <c r="AD726" i="2"/>
  <c r="BA726" i="2" s="1"/>
  <c r="BA727" i="2" s="1"/>
  <c r="AD727" i="2"/>
  <c r="AN727" i="2" s="1"/>
  <c r="AO727" i="2" s="1"/>
  <c r="AR727" i="2" s="1"/>
  <c r="AD728" i="2"/>
  <c r="AF729" i="2" s="1"/>
  <c r="P729" i="2" s="1"/>
  <c r="AD729" i="2"/>
  <c r="AD730" i="2"/>
  <c r="AD731" i="2"/>
  <c r="AN731" i="2" s="1"/>
  <c r="AO731" i="2" s="1"/>
  <c r="AR731" i="2" s="1"/>
  <c r="AD732" i="2"/>
  <c r="AD733" i="2"/>
  <c r="AD734" i="2"/>
  <c r="AD735" i="2"/>
  <c r="AD736" i="2"/>
  <c r="AD737" i="2"/>
  <c r="AD738" i="2"/>
  <c r="AN738" i="2" s="1"/>
  <c r="AO738" i="2" s="1"/>
  <c r="AD739" i="2"/>
  <c r="AD740" i="2"/>
  <c r="AD741" i="2"/>
  <c r="AD742" i="2"/>
  <c r="AD743" i="2"/>
  <c r="AN743" i="2" s="1"/>
  <c r="AO743" i="2" s="1"/>
  <c r="AR743" i="2" s="1"/>
  <c r="O743" i="2" s="1"/>
  <c r="AD744" i="2"/>
  <c r="AD745" i="2"/>
  <c r="AD746" i="2"/>
  <c r="AD747" i="2"/>
  <c r="AD748" i="2"/>
  <c r="AD749" i="2"/>
  <c r="AN749" i="2" s="1"/>
  <c r="AO749" i="2" s="1"/>
  <c r="AD750" i="2"/>
  <c r="AF750" i="2" s="1"/>
  <c r="AD751" i="2"/>
  <c r="AD752" i="2"/>
  <c r="AF752" i="2" s="1"/>
  <c r="P752" i="2" s="1"/>
  <c r="AD753" i="2"/>
  <c r="AD754" i="2"/>
  <c r="AD755" i="2"/>
  <c r="AF755" i="2" s="1"/>
  <c r="P755" i="2" s="1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F771" i="2" s="1"/>
  <c r="P771" i="2" s="1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N784" i="2" s="1"/>
  <c r="AD785" i="2"/>
  <c r="AF785" i="2" s="1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F797" i="2" s="1"/>
  <c r="P797" i="2" s="1"/>
  <c r="AD798" i="2"/>
  <c r="AF798" i="2" s="1"/>
  <c r="P798" i="2" s="1"/>
  <c r="AD799" i="2"/>
  <c r="AD800" i="2"/>
  <c r="AD801" i="2"/>
  <c r="AD802" i="2"/>
  <c r="AD803" i="2"/>
  <c r="AN803" i="2" s="1"/>
  <c r="AO803" i="2" s="1"/>
  <c r="AR803" i="2" s="1"/>
  <c r="AD804" i="2"/>
  <c r="AD805" i="2"/>
  <c r="AD806" i="2"/>
  <c r="AD807" i="2"/>
  <c r="AN807" i="2" s="1"/>
  <c r="AO807" i="2" s="1"/>
  <c r="AR807" i="2" s="1"/>
  <c r="AD808" i="2"/>
  <c r="AD809" i="2"/>
  <c r="AD810" i="2"/>
  <c r="AF810" i="2" s="1"/>
  <c r="P810" i="2" s="1"/>
  <c r="AD811" i="2"/>
  <c r="AD812" i="2"/>
  <c r="AD813" i="2"/>
  <c r="AD814" i="2"/>
  <c r="AD815" i="2"/>
  <c r="AN815" i="2" s="1"/>
  <c r="AO815" i="2" s="1"/>
  <c r="AR815" i="2" s="1"/>
  <c r="O815" i="2" s="1"/>
  <c r="AD816" i="2"/>
  <c r="AD817" i="2"/>
  <c r="AD818" i="2"/>
  <c r="AD819" i="2"/>
  <c r="AF819" i="2" s="1"/>
  <c r="P819" i="2" s="1"/>
  <c r="AD820" i="2"/>
  <c r="AD821" i="2"/>
  <c r="AD822" i="2"/>
  <c r="AF822" i="2" s="1"/>
  <c r="P822" i="2" s="1"/>
  <c r="AD823" i="2"/>
  <c r="AD824" i="2"/>
  <c r="AF825" i="2" s="1"/>
  <c r="P825" i="2" s="1"/>
  <c r="AD825" i="2"/>
  <c r="AD826" i="2"/>
  <c r="AD827" i="2"/>
  <c r="AD828" i="2"/>
  <c r="AD829" i="2"/>
  <c r="AD830" i="2"/>
  <c r="AN830" i="2" s="1"/>
  <c r="AO830" i="2" s="1"/>
  <c r="AD831" i="2"/>
  <c r="AN831" i="2" s="1"/>
  <c r="AO831" i="2" s="1"/>
  <c r="AR831" i="2" s="1"/>
  <c r="AD832" i="2"/>
  <c r="AD833" i="2"/>
  <c r="AD834" i="2"/>
  <c r="AD835" i="2"/>
  <c r="AD836" i="2"/>
  <c r="AD837" i="2"/>
  <c r="AD838" i="2"/>
  <c r="AD839" i="2"/>
  <c r="AN839" i="2" s="1"/>
  <c r="AO839" i="2" s="1"/>
  <c r="AR839" i="2" s="1"/>
  <c r="AD840" i="2"/>
  <c r="AD841" i="2"/>
  <c r="AD842" i="2"/>
  <c r="AD843" i="2"/>
  <c r="AF843" i="2" s="1"/>
  <c r="P843" i="2" s="1"/>
  <c r="AD844" i="2"/>
  <c r="AD845" i="2"/>
  <c r="AF845" i="2" s="1"/>
  <c r="P845" i="2" s="1"/>
  <c r="AD846" i="2"/>
  <c r="AF846" i="2" s="1"/>
  <c r="P846" i="2" s="1"/>
  <c r="AD847" i="2"/>
  <c r="AD848" i="2"/>
  <c r="AF849" i="2" s="1"/>
  <c r="P849" i="2" s="1"/>
  <c r="AD849" i="2"/>
  <c r="AD850" i="2"/>
  <c r="AD851" i="2"/>
  <c r="AD852" i="2"/>
  <c r="AD853" i="2"/>
  <c r="AD854" i="2"/>
  <c r="AD855" i="2"/>
  <c r="AN855" i="2" s="1"/>
  <c r="AD856" i="2"/>
  <c r="AD857" i="2"/>
  <c r="AD858" i="2"/>
  <c r="AD859" i="2"/>
  <c r="AD860" i="2"/>
  <c r="AN860" i="2" s="1"/>
  <c r="AO860" i="2" s="1"/>
  <c r="AN861" i="2" s="1"/>
  <c r="AO861" i="2" s="1"/>
  <c r="AD861" i="2"/>
  <c r="AD862" i="2"/>
  <c r="AD863" i="2"/>
  <c r="AD864" i="2"/>
  <c r="AD865" i="2"/>
  <c r="AD866" i="2"/>
  <c r="AD867" i="2"/>
  <c r="AD868" i="2"/>
  <c r="AD869" i="2"/>
  <c r="AD870" i="2"/>
  <c r="AP870" i="2" s="1"/>
  <c r="AQ870" i="2" s="1"/>
  <c r="AD871" i="2"/>
  <c r="AP871" i="2" s="1"/>
  <c r="AQ871" i="2" s="1"/>
  <c r="AD872" i="2"/>
  <c r="AD873" i="2"/>
  <c r="AD874" i="2"/>
  <c r="AD875" i="2"/>
  <c r="AN875" i="2" s="1"/>
  <c r="AO875" i="2" s="1"/>
  <c r="AR875" i="2" s="1"/>
  <c r="AD876" i="2"/>
  <c r="AD877" i="2"/>
  <c r="AN877" i="2" s="1"/>
  <c r="AO877" i="2" s="1"/>
  <c r="AD878" i="2"/>
  <c r="AD879" i="2"/>
  <c r="AD880" i="2"/>
  <c r="AD881" i="2"/>
  <c r="AD882" i="2"/>
  <c r="AD883" i="2"/>
  <c r="AD884" i="2"/>
  <c r="AF885" i="2" s="1"/>
  <c r="P885" i="2" s="1"/>
  <c r="AD885" i="2"/>
  <c r="AD886" i="2"/>
  <c r="AD887" i="2"/>
  <c r="AN887" i="2" s="1"/>
  <c r="AO887" i="2" s="1"/>
  <c r="AR887" i="2" s="1"/>
  <c r="AD888" i="2"/>
  <c r="AD889" i="2"/>
  <c r="AD890" i="2"/>
  <c r="AD891" i="2"/>
  <c r="AN891" i="2" s="1"/>
  <c r="AO891" i="2" s="1"/>
  <c r="AR891" i="2" s="1"/>
  <c r="AD892" i="2"/>
  <c r="AD893" i="2"/>
  <c r="AP893" i="2" s="1"/>
  <c r="AQ893" i="2" s="1"/>
  <c r="AD894" i="2"/>
  <c r="AF894" i="2" s="1"/>
  <c r="P894" i="2" s="1"/>
  <c r="AD895" i="2"/>
  <c r="AD896" i="2"/>
  <c r="AF897" i="2" s="1"/>
  <c r="P897" i="2" s="1"/>
  <c r="AD897" i="2"/>
  <c r="AD898" i="2"/>
  <c r="AN898" i="2" s="1"/>
  <c r="AD899" i="2"/>
  <c r="AF899" i="2" s="1"/>
  <c r="P899" i="2" s="1"/>
  <c r="AD900" i="2"/>
  <c r="AD901" i="2"/>
  <c r="AD902" i="2"/>
  <c r="AD903" i="2"/>
  <c r="AF903" i="2" s="1"/>
  <c r="P903" i="2" s="1"/>
  <c r="AD904" i="2"/>
  <c r="AD905" i="2"/>
  <c r="AF905" i="2" s="1"/>
  <c r="P905" i="2" s="1"/>
  <c r="AD906" i="2"/>
  <c r="AN906" i="2" s="1"/>
  <c r="AO906" i="2" s="1"/>
  <c r="AR906" i="2" s="1"/>
  <c r="AD907" i="2"/>
  <c r="AD908" i="2"/>
  <c r="AD909" i="2"/>
  <c r="AD910" i="2"/>
  <c r="AD911" i="2"/>
  <c r="AD912" i="2"/>
  <c r="AD913" i="2"/>
  <c r="AD914" i="2"/>
  <c r="AP914" i="2" s="1"/>
  <c r="AQ914" i="2" s="1"/>
  <c r="AD915" i="2"/>
  <c r="AN915" i="2" s="1"/>
  <c r="AO915" i="2" s="1"/>
  <c r="AR915" i="2" s="1"/>
  <c r="AD916" i="2"/>
  <c r="AD917" i="2"/>
  <c r="AF917" i="2" s="1"/>
  <c r="P917" i="2" s="1"/>
  <c r="AD918" i="2"/>
  <c r="AD919" i="2"/>
  <c r="AN919" i="2" s="1"/>
  <c r="AO919" i="2" s="1"/>
  <c r="AR919" i="2" s="1"/>
  <c r="AD920" i="2"/>
  <c r="AF921" i="2" s="1"/>
  <c r="P921" i="2" s="1"/>
  <c r="AD921" i="2"/>
  <c r="AD922" i="2"/>
  <c r="AD923" i="2"/>
  <c r="AN923" i="2" s="1"/>
  <c r="AO923" i="2" s="1"/>
  <c r="AR923" i="2" s="1"/>
  <c r="AD924" i="2"/>
  <c r="AD925" i="2"/>
  <c r="AD926" i="2"/>
  <c r="AD927" i="2"/>
  <c r="AD928" i="2"/>
  <c r="AD929" i="2"/>
  <c r="AD930" i="2"/>
  <c r="AD931" i="2"/>
  <c r="AN931" i="2" s="1"/>
  <c r="AO931" i="2" s="1"/>
  <c r="AR931" i="2" s="1"/>
  <c r="AD932" i="2"/>
  <c r="AF933" i="2" s="1"/>
  <c r="P933" i="2" s="1"/>
  <c r="AD933" i="2"/>
  <c r="AD934" i="2"/>
  <c r="AD935" i="2"/>
  <c r="AN935" i="2" s="1"/>
  <c r="AO935" i="2" s="1"/>
  <c r="AR935" i="2" s="1"/>
  <c r="AD936" i="2"/>
  <c r="AD937" i="2"/>
  <c r="AD938" i="2"/>
  <c r="AD939" i="2"/>
  <c r="AF939" i="2" s="1"/>
  <c r="P939" i="2" s="1"/>
  <c r="AD940" i="2"/>
  <c r="AD941" i="2"/>
  <c r="AN941" i="2" s="1"/>
  <c r="AD942" i="2"/>
  <c r="AD943" i="2"/>
  <c r="AN943" i="2" s="1"/>
  <c r="AO943" i="2" s="1"/>
  <c r="AR943" i="2" s="1"/>
  <c r="AD944" i="2"/>
  <c r="AD945" i="2"/>
  <c r="AD946" i="2"/>
  <c r="AD947" i="2"/>
  <c r="AD948" i="2"/>
  <c r="AD949" i="2"/>
  <c r="AD950" i="2"/>
  <c r="AD951" i="2"/>
  <c r="AN951" i="2" s="1"/>
  <c r="AO951" i="2" s="1"/>
  <c r="AR951" i="2" s="1"/>
  <c r="AD952" i="2"/>
  <c r="AD953" i="2"/>
  <c r="AD954" i="2"/>
  <c r="AD955" i="2"/>
  <c r="AD956" i="2"/>
  <c r="AD957" i="2"/>
  <c r="AD958" i="2"/>
  <c r="AD959" i="2"/>
  <c r="AN959" i="2" s="1"/>
  <c r="AO959" i="2" s="1"/>
  <c r="AR959" i="2" s="1"/>
  <c r="O959" i="2" s="1"/>
  <c r="AD960" i="2"/>
  <c r="AD961" i="2"/>
  <c r="AD962" i="2"/>
  <c r="AD963" i="2"/>
  <c r="AD964" i="2"/>
  <c r="AN964" i="2" s="1"/>
  <c r="AO964" i="2" s="1"/>
  <c r="AR964" i="2" s="1"/>
  <c r="AD965" i="2"/>
  <c r="AD966" i="2"/>
  <c r="AD967" i="2"/>
  <c r="AD968" i="2"/>
  <c r="AF968" i="2" s="1"/>
  <c r="AD969" i="2"/>
  <c r="AD970" i="2"/>
  <c r="AD971" i="2"/>
  <c r="AD972" i="2"/>
  <c r="AD973" i="2"/>
  <c r="AD974" i="2"/>
  <c r="AN974" i="2" s="1"/>
  <c r="AO974" i="2" s="1"/>
  <c r="AR974" i="2" s="1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N986" i="2" s="1"/>
  <c r="AO986" i="2" s="1"/>
  <c r="AR986" i="2" s="1"/>
  <c r="AD987" i="2"/>
  <c r="AD988" i="2"/>
  <c r="AD989" i="2"/>
  <c r="AD990" i="2"/>
  <c r="AF990" i="2" s="1"/>
  <c r="AD991" i="2"/>
  <c r="AD992" i="2"/>
  <c r="AD993" i="2"/>
  <c r="AD994" i="2"/>
  <c r="AD995" i="2"/>
  <c r="AD996" i="2"/>
  <c r="AD997" i="2"/>
  <c r="AD998" i="2"/>
  <c r="AN998" i="2" s="1"/>
  <c r="AO998" i="2" s="1"/>
  <c r="AD999" i="2"/>
  <c r="AD1000" i="2"/>
  <c r="AD1001" i="2"/>
  <c r="AP1001" i="2" s="1"/>
  <c r="AQ1001" i="2" s="1"/>
  <c r="AD1002" i="2"/>
  <c r="AN1002" i="2" s="1"/>
  <c r="AO1002" i="2" s="1"/>
  <c r="AD1003" i="2"/>
  <c r="AD1004" i="2"/>
  <c r="AD1005" i="2"/>
  <c r="AD1006" i="2"/>
  <c r="AD1007" i="2"/>
  <c r="AD1008" i="2"/>
  <c r="AD1009" i="2"/>
  <c r="AD1010" i="2"/>
  <c r="AN1010" i="2" s="1"/>
  <c r="AO1010" i="2" s="1"/>
  <c r="AR1010" i="2" s="1"/>
  <c r="AD1011" i="2"/>
  <c r="AD1012" i="2"/>
  <c r="AD1013" i="2"/>
  <c r="AD1014" i="2"/>
  <c r="AD1015" i="2"/>
  <c r="AD1016" i="2"/>
  <c r="AD1017" i="2"/>
  <c r="AN1017" i="2" s="1"/>
  <c r="AD1018" i="2"/>
  <c r="AD1019" i="2"/>
  <c r="AD1020" i="2"/>
  <c r="AD1021" i="2"/>
  <c r="AN1021" i="2" s="1"/>
  <c r="AO1021" i="2" s="1"/>
  <c r="AR1021" i="2" s="1"/>
  <c r="O1021" i="2" s="1"/>
  <c r="AD1022" i="2"/>
  <c r="AN1022" i="2" s="1"/>
  <c r="AO1022" i="2" s="1"/>
  <c r="AD1023" i="2"/>
  <c r="AD1024" i="2"/>
  <c r="AD1025" i="2"/>
  <c r="AF1025" i="2" s="1"/>
  <c r="P1025" i="2" s="1"/>
  <c r="AD1026" i="2"/>
  <c r="AF1026" i="2" s="1"/>
  <c r="P1026" i="2" s="1"/>
  <c r="AD1027" i="2"/>
  <c r="AN1027" i="2" s="1"/>
  <c r="AO1027" i="2" s="1"/>
  <c r="AR1027" i="2" s="1"/>
  <c r="AD1028" i="2"/>
  <c r="AD1029" i="2"/>
  <c r="AD1030" i="2"/>
  <c r="AD1031" i="2"/>
  <c r="AD1032" i="2"/>
  <c r="AD1033" i="2"/>
  <c r="AD1034" i="2"/>
  <c r="AD1035" i="2"/>
  <c r="AD1036" i="2"/>
  <c r="AD1037" i="2"/>
  <c r="AP1037" i="2" s="1"/>
  <c r="AQ1037" i="2" s="1"/>
  <c r="AD1038" i="2"/>
  <c r="AP1038" i="2" s="1"/>
  <c r="AQ1038" i="2" s="1"/>
  <c r="AD1039" i="2"/>
  <c r="AD1040" i="2"/>
  <c r="AN1040" i="2" s="1"/>
  <c r="AD1041" i="2"/>
  <c r="AD1042" i="2"/>
  <c r="AN1042" i="2" s="1"/>
  <c r="AO1042" i="2" s="1"/>
  <c r="AD1043" i="2"/>
  <c r="AD1044" i="2"/>
  <c r="AD1045" i="2"/>
  <c r="AD1046" i="2"/>
  <c r="AD1047" i="2"/>
  <c r="AD1048" i="2"/>
  <c r="AD1049" i="2"/>
  <c r="AD1050" i="2"/>
  <c r="AD1051" i="2"/>
  <c r="AD1052" i="2"/>
  <c r="AF1052" i="2" s="1"/>
  <c r="P1052" i="2" s="1"/>
  <c r="AD1053" i="2"/>
  <c r="AD1054" i="2"/>
  <c r="AD1055" i="2"/>
  <c r="AD1056" i="2"/>
  <c r="AD1057" i="2"/>
  <c r="AD1058" i="2"/>
  <c r="AD1059" i="2"/>
  <c r="AD1060" i="2"/>
  <c r="AD1061" i="2"/>
  <c r="AN1061" i="2" s="1"/>
  <c r="AO1061" i="2" s="1"/>
  <c r="AD1062" i="2"/>
  <c r="AD1063" i="2"/>
  <c r="AD1064" i="2"/>
  <c r="AF1064" i="2" s="1"/>
  <c r="AD1065" i="2"/>
  <c r="AN1065" i="2" s="1"/>
  <c r="AO1065" i="2" s="1"/>
  <c r="AD1066" i="2"/>
  <c r="AD1067" i="2"/>
  <c r="AD1068" i="2"/>
  <c r="AD1069" i="2"/>
  <c r="AN1069" i="2" s="1"/>
  <c r="AO1069" i="2" s="1"/>
  <c r="AD1070" i="2"/>
  <c r="AD1071" i="2"/>
  <c r="AN1071" i="2" s="1"/>
  <c r="AD1072" i="2"/>
  <c r="AD1073" i="2"/>
  <c r="AD1074" i="2"/>
  <c r="AN1074" i="2" s="1"/>
  <c r="AO1074" i="2" s="1"/>
  <c r="AD1075" i="2"/>
  <c r="AD1076" i="2"/>
  <c r="AD1077" i="2"/>
  <c r="AD1078" i="2"/>
  <c r="AD1079" i="2"/>
  <c r="AD1080" i="2"/>
  <c r="AN1080" i="2" s="1"/>
  <c r="AO1080" i="2" s="1"/>
  <c r="AD1081" i="2"/>
  <c r="AD1082" i="2"/>
  <c r="AD1083" i="2"/>
  <c r="AN1083" i="2" s="1"/>
  <c r="AO1083" i="2" s="1"/>
  <c r="AR1083" i="2" s="1"/>
  <c r="AD1084" i="2"/>
  <c r="AD1085" i="2"/>
  <c r="AD1086" i="2"/>
  <c r="AD1087" i="2"/>
  <c r="AD1088" i="2"/>
  <c r="AF1088" i="2" s="1"/>
  <c r="P1088" i="2" s="1"/>
  <c r="AD1089" i="2"/>
  <c r="AD1090" i="2"/>
  <c r="AN1090" i="2" s="1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N1106" i="2" s="1"/>
  <c r="AO1106" i="2" s="1"/>
  <c r="AD1107" i="2"/>
  <c r="AD1108" i="2"/>
  <c r="AD1109" i="2"/>
  <c r="AD1110" i="2"/>
  <c r="AF1110" i="2" s="1"/>
  <c r="P1110" i="2" s="1"/>
  <c r="AD1111" i="2"/>
  <c r="AD1112" i="2"/>
  <c r="AF1112" i="2" s="1"/>
  <c r="AD1113" i="2"/>
  <c r="AD1114" i="2"/>
  <c r="AN1114" i="2" s="1"/>
  <c r="AD1115" i="2"/>
  <c r="AD1116" i="2"/>
  <c r="AN1116" i="2" s="1"/>
  <c r="AO1116" i="2" s="1"/>
  <c r="AD1117" i="2"/>
  <c r="AD1118" i="2"/>
  <c r="AD1119" i="2"/>
  <c r="AD1120" i="2"/>
  <c r="AD1121" i="2"/>
  <c r="AD1122" i="2"/>
  <c r="AN1122" i="2" s="1"/>
  <c r="AO1122" i="2" s="1"/>
  <c r="AR1122" i="2" s="1"/>
  <c r="AD1123" i="2"/>
  <c r="AD1124" i="2"/>
  <c r="AD1125" i="2"/>
  <c r="AD1126" i="2"/>
  <c r="AN1126" i="2" s="1"/>
  <c r="AO1126" i="2" s="1"/>
  <c r="AD1127" i="2"/>
  <c r="AD1128" i="2"/>
  <c r="AD1129" i="2"/>
  <c r="AD1130" i="2"/>
  <c r="AD1131" i="2"/>
  <c r="AD1132" i="2"/>
  <c r="AD1133" i="2"/>
  <c r="AF1133" i="2" s="1"/>
  <c r="P1133" i="2" s="1"/>
  <c r="AD1134" i="2"/>
  <c r="AD1135" i="2"/>
  <c r="AD1136" i="2"/>
  <c r="AF1137" i="2" s="1"/>
  <c r="P1137" i="2" s="1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P1148" i="2" s="1"/>
  <c r="AQ1148" i="2" s="1"/>
  <c r="AD1149" i="2"/>
  <c r="AD1150" i="2"/>
  <c r="AD1151" i="2"/>
  <c r="AD1152" i="2"/>
  <c r="AD1153" i="2"/>
  <c r="AN1153" i="2" s="1"/>
  <c r="AO1153" i="2" s="1"/>
  <c r="AD1154" i="2"/>
  <c r="AD1155" i="2"/>
  <c r="AD1156" i="2"/>
  <c r="AD1157" i="2"/>
  <c r="AN1157" i="2" s="1"/>
  <c r="AD1158" i="2"/>
  <c r="AD1159" i="2"/>
  <c r="AD1160" i="2"/>
  <c r="AF1160" i="2" s="1"/>
  <c r="P1160" i="2" s="1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F1172" i="2" s="1"/>
  <c r="P1172" i="2" s="1"/>
  <c r="AD1173" i="2"/>
  <c r="AD1174" i="2"/>
  <c r="AD1175" i="2"/>
  <c r="AD1176" i="2"/>
  <c r="AD1177" i="2"/>
  <c r="AD1178" i="2"/>
  <c r="AD1179" i="2"/>
  <c r="AD1180" i="2"/>
  <c r="AD1181" i="2"/>
  <c r="AD1182" i="2"/>
  <c r="AZ1182" i="2" s="1"/>
  <c r="AD1183" i="2"/>
  <c r="AD1184" i="2"/>
  <c r="AF1184" i="2" s="1"/>
  <c r="P1184" i="2" s="1"/>
  <c r="AD1185" i="2"/>
  <c r="AD1186" i="2"/>
  <c r="AD1187" i="2"/>
  <c r="AD1188" i="2"/>
  <c r="AD1189" i="2"/>
  <c r="AD1190" i="2"/>
  <c r="AD1191" i="2"/>
  <c r="AD1192" i="2"/>
  <c r="AD1193" i="2"/>
  <c r="AD1194" i="2"/>
  <c r="AN1194" i="2" s="1"/>
  <c r="AD1195" i="2"/>
  <c r="AD1196" i="2"/>
  <c r="AF1196" i="2" s="1"/>
  <c r="P1196" i="2" s="1"/>
  <c r="AD1197" i="2"/>
  <c r="AP1197" i="2" s="1"/>
  <c r="AQ1197" i="2" s="1"/>
  <c r="AD1198" i="2"/>
  <c r="AD1199" i="2"/>
  <c r="AD1200" i="2"/>
  <c r="AD1201" i="2"/>
  <c r="AD1202" i="2"/>
  <c r="AD1203" i="2"/>
  <c r="AD1204" i="2"/>
  <c r="AD1205" i="2"/>
  <c r="AD1206" i="2"/>
  <c r="AP1206" i="2" s="1"/>
  <c r="AQ1206" i="2" s="1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N1221" i="2" s="1"/>
  <c r="AO1221" i="2" s="1"/>
  <c r="AR1221" i="2" s="1"/>
  <c r="O1221" i="2" s="1"/>
  <c r="AD1222" i="2"/>
  <c r="AD1223" i="2"/>
  <c r="AD1224" i="2"/>
  <c r="AD1225" i="2"/>
  <c r="AD1226" i="2"/>
  <c r="AD1227" i="2"/>
  <c r="AP1227" i="2" s="1"/>
  <c r="AQ1227" i="2" s="1"/>
  <c r="AD1228" i="2"/>
  <c r="AD1229" i="2"/>
  <c r="AD1230" i="2"/>
  <c r="AD1231" i="2"/>
  <c r="AD1232" i="2"/>
  <c r="AF1232" i="2" s="1"/>
  <c r="P1232" i="2" s="1"/>
  <c r="AD1233" i="2"/>
  <c r="AD1234" i="2"/>
  <c r="AD1235" i="2"/>
  <c r="AD1236" i="2"/>
  <c r="AD1237" i="2"/>
  <c r="AD1238" i="2"/>
  <c r="AD1239" i="2"/>
  <c r="AD1240" i="2"/>
  <c r="AD1241" i="2"/>
  <c r="AF1241" i="2" s="1"/>
  <c r="P1241" i="2" s="1"/>
  <c r="AD1242" i="2"/>
  <c r="AD1243" i="2"/>
  <c r="AD1244" i="2"/>
  <c r="AD1245" i="2"/>
  <c r="AD1246" i="2"/>
  <c r="AD1247" i="2"/>
  <c r="AD1248" i="2"/>
  <c r="AD1249" i="2"/>
  <c r="AP1249" i="2" s="1"/>
  <c r="AQ1249" i="2" s="1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P1266" i="2" s="1"/>
  <c r="AQ1266" i="2" s="1"/>
  <c r="AD1267" i="2"/>
  <c r="AD1268" i="2"/>
  <c r="AF1269" i="2" s="1"/>
  <c r="P1269" i="2" s="1"/>
  <c r="AD1269" i="2"/>
  <c r="AD1270" i="2"/>
  <c r="AN1270" i="2" s="1"/>
  <c r="AO1270" i="2" s="1"/>
  <c r="AR1270" i="2" s="1"/>
  <c r="AD1271" i="2"/>
  <c r="AD1272" i="2"/>
  <c r="AD1273" i="2"/>
  <c r="AD1274" i="2"/>
  <c r="AD1275" i="2"/>
  <c r="AD1276" i="2"/>
  <c r="AD1277" i="2"/>
  <c r="AN1277" i="2" s="1"/>
  <c r="AO1277" i="2" s="1"/>
  <c r="AR1277" i="2" s="1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P1289" i="2" s="1"/>
  <c r="AQ1289" i="2" s="1"/>
  <c r="AD1290" i="2"/>
  <c r="AD1291" i="2"/>
  <c r="AP1291" i="2" s="1"/>
  <c r="AQ1291" i="2" s="1"/>
  <c r="AD1292" i="2"/>
  <c r="AF1293" i="2" s="1"/>
  <c r="P1293" i="2" s="1"/>
  <c r="AD1293" i="2"/>
  <c r="AD1294" i="2"/>
  <c r="AD1295" i="2"/>
  <c r="AD1296" i="2"/>
  <c r="AD1297" i="2"/>
  <c r="AD1298" i="2"/>
  <c r="AN1298" i="2" s="1"/>
  <c r="AO1298" i="2" s="1"/>
  <c r="AR1298" i="2" s="1"/>
  <c r="O1298" i="2" s="1"/>
  <c r="AD1299" i="2"/>
  <c r="AD1300" i="2"/>
  <c r="AD1301" i="2"/>
  <c r="AN1301" i="2" s="1"/>
  <c r="AD1302" i="2"/>
  <c r="AD1303" i="2"/>
  <c r="AD1304" i="2"/>
  <c r="AF1304" i="2" s="1"/>
  <c r="AD1305" i="2"/>
  <c r="AN1305" i="2" s="1"/>
  <c r="AO1305" i="2" s="1"/>
  <c r="AR1305" i="2" s="1"/>
  <c r="O1305" i="2" s="1"/>
  <c r="AD1306" i="2"/>
  <c r="AD1307" i="2"/>
  <c r="AD1308" i="2"/>
  <c r="AD1309" i="2"/>
  <c r="AD1310" i="2"/>
  <c r="AD1311" i="2"/>
  <c r="AD1312" i="2"/>
  <c r="AD1313" i="2"/>
  <c r="AD1314" i="2"/>
  <c r="AN1314" i="2" s="1"/>
  <c r="AO1314" i="2" s="1"/>
  <c r="AR1314" i="2" s="1"/>
  <c r="AD1315" i="2"/>
  <c r="AD1316" i="2"/>
  <c r="AF1317" i="2" s="1"/>
  <c r="P1317" i="2" s="1"/>
  <c r="AD1317" i="2"/>
  <c r="AD1318" i="2"/>
  <c r="AD1319" i="2"/>
  <c r="AD1320" i="2"/>
  <c r="AD1321" i="2"/>
  <c r="AD1322" i="2"/>
  <c r="AD1323" i="2"/>
  <c r="AD1324" i="2"/>
  <c r="AD1325" i="2"/>
  <c r="AD1326" i="2"/>
  <c r="AP1326" i="2" s="1"/>
  <c r="AQ1326" i="2" s="1"/>
  <c r="AD1327" i="2"/>
  <c r="AN1327" i="2" s="1"/>
  <c r="AO1327" i="2" s="1"/>
  <c r="AR1327" i="2" s="1"/>
  <c r="AD1328" i="2"/>
  <c r="AD1329" i="2"/>
  <c r="AD1330" i="2"/>
  <c r="AD1331" i="2"/>
  <c r="AD1332" i="2"/>
  <c r="AD1333" i="2"/>
  <c r="AD1334" i="2"/>
  <c r="AD1335" i="2"/>
  <c r="AD1336" i="2"/>
  <c r="AD1337" i="2"/>
  <c r="AF1337" i="2" s="1"/>
  <c r="P1337" i="2" s="1"/>
  <c r="AD1338" i="2"/>
  <c r="AD1339" i="2"/>
  <c r="AD1340" i="2"/>
  <c r="AF1341" i="2" s="1"/>
  <c r="P1341" i="2" s="1"/>
  <c r="AD1341" i="2"/>
  <c r="AD1342" i="2"/>
  <c r="AD1343" i="2"/>
  <c r="AD1344" i="2"/>
  <c r="AD1345" i="2"/>
  <c r="AD1346" i="2"/>
  <c r="AD1347" i="2"/>
  <c r="AD1348" i="2"/>
  <c r="AD1349" i="2"/>
  <c r="AD1350" i="2"/>
  <c r="AD1351" i="2"/>
  <c r="AN1351" i="2" s="1"/>
  <c r="AO1351" i="2" s="1"/>
  <c r="AR1351" i="2" s="1"/>
  <c r="O1351" i="2" s="1"/>
  <c r="AD1352" i="2"/>
  <c r="AD1353" i="2"/>
  <c r="AD1354" i="2"/>
  <c r="AD1355" i="2"/>
  <c r="AD1356" i="2"/>
  <c r="AD1357" i="2"/>
  <c r="AD1358" i="2"/>
  <c r="AD1359" i="2"/>
  <c r="AD1360" i="2"/>
  <c r="AD1361" i="2"/>
  <c r="AP1361" i="2" s="1"/>
  <c r="AQ1361" i="2" s="1"/>
  <c r="AD1362" i="2"/>
  <c r="AD1363" i="2"/>
  <c r="AD1364" i="2"/>
  <c r="AF1365" i="2" s="1"/>
  <c r="AD1365" i="2"/>
  <c r="AD1366" i="2"/>
  <c r="AN1366" i="2" s="1"/>
  <c r="AO1366" i="2" s="1"/>
  <c r="AD1367" i="2"/>
  <c r="AD1368" i="2"/>
  <c r="AD1369" i="2"/>
  <c r="AD1370" i="2"/>
  <c r="AN1370" i="2" s="1"/>
  <c r="AO1370" i="2" s="1"/>
  <c r="AR1370" i="2" s="1"/>
  <c r="O1370" i="2" s="1"/>
  <c r="AD1371" i="2"/>
  <c r="AD1372" i="2"/>
  <c r="AD1373" i="2"/>
  <c r="AF1373" i="2" s="1"/>
  <c r="P1373" i="2" s="1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F1389" i="2" s="1"/>
  <c r="P1389" i="2" s="1"/>
  <c r="AD1389" i="2"/>
  <c r="AD1390" i="2"/>
  <c r="AD1391" i="2"/>
  <c r="AD1392" i="2"/>
  <c r="AD1393" i="2"/>
  <c r="AD1394" i="2"/>
  <c r="AD1395" i="2"/>
  <c r="AD1396" i="2"/>
  <c r="AD1397" i="2"/>
  <c r="AF1397" i="2" s="1"/>
  <c r="AD1398" i="2"/>
  <c r="AD1399" i="2"/>
  <c r="AZ1399" i="2" s="1"/>
  <c r="AD1400" i="2"/>
  <c r="AZ1400" i="2" s="1"/>
  <c r="AD1401" i="2"/>
  <c r="AD1402" i="2"/>
  <c r="AD1403" i="2"/>
  <c r="AD1404" i="2"/>
  <c r="AD1405" i="2"/>
  <c r="AD1406" i="2"/>
  <c r="AD1407" i="2"/>
  <c r="AD1408" i="2"/>
  <c r="AD1409" i="2"/>
  <c r="AF1409" i="2" s="1"/>
  <c r="P1409" i="2" s="1"/>
  <c r="AD1410" i="2"/>
  <c r="AD1411" i="2"/>
  <c r="AD1412" i="2"/>
  <c r="AF1413" i="2" s="1"/>
  <c r="AD1413" i="2"/>
  <c r="AD1414" i="2"/>
  <c r="AD1415" i="2"/>
  <c r="AD1416" i="2"/>
  <c r="AD1417" i="2"/>
  <c r="AD1418" i="2"/>
  <c r="AD1419" i="2"/>
  <c r="AD1420" i="2"/>
  <c r="AP1420" i="2" s="1"/>
  <c r="AQ1420" i="2" s="1"/>
  <c r="AD1421" i="2"/>
  <c r="AD1422" i="2"/>
  <c r="AP1422" i="2" s="1"/>
  <c r="AQ1422" i="2" s="1"/>
  <c r="AD1423" i="2"/>
  <c r="AD1424" i="2"/>
  <c r="AN1424" i="2" s="1"/>
  <c r="AO1424" i="2" s="1"/>
  <c r="AD1425" i="2"/>
  <c r="AD1426" i="2"/>
  <c r="AD1427" i="2"/>
  <c r="AD1428" i="2"/>
  <c r="AD1429" i="2"/>
  <c r="AD1430" i="2"/>
  <c r="AN1430" i="2" s="1"/>
  <c r="AO1430" i="2" s="1"/>
  <c r="AR1430" i="2" s="1"/>
  <c r="AD1431" i="2"/>
  <c r="AD1432" i="2"/>
  <c r="AD1433" i="2"/>
  <c r="AD1434" i="2"/>
  <c r="AD1435" i="2"/>
  <c r="BA1435" i="2" s="1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N1458" i="2" s="1"/>
  <c r="AD1459" i="2"/>
  <c r="AD1460" i="2"/>
  <c r="AD1461" i="2"/>
  <c r="AD1462" i="2"/>
  <c r="AN1462" i="2" s="1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Z1481" i="2" s="1"/>
  <c r="AD1482" i="2"/>
  <c r="AZ1482" i="2" s="1"/>
  <c r="AD1483" i="2"/>
  <c r="AN1483" i="2" s="1"/>
  <c r="AO1483" i="2" s="1"/>
  <c r="AR1483" i="2" s="1"/>
  <c r="AD1484" i="2"/>
  <c r="AN1484" i="2" s="1"/>
  <c r="AO1484" i="2" s="1"/>
  <c r="AD1485" i="2"/>
  <c r="AD1486" i="2"/>
  <c r="AD1487" i="2"/>
  <c r="AD1488" i="2"/>
  <c r="AD1489" i="2"/>
  <c r="AD1490" i="2"/>
  <c r="AD1491" i="2"/>
  <c r="AD1492" i="2"/>
  <c r="AD1493" i="2"/>
  <c r="AD1494" i="2"/>
  <c r="AD1495" i="2"/>
  <c r="AN1495" i="2" s="1"/>
  <c r="AO1495" i="2" s="1"/>
  <c r="AR1495" i="2" s="1"/>
  <c r="AD1496" i="2"/>
  <c r="AD1497" i="2"/>
  <c r="AD1498" i="2"/>
  <c r="AD1499" i="2"/>
  <c r="AD1500" i="2"/>
  <c r="AD1501" i="2"/>
  <c r="AD1502" i="2"/>
  <c r="AD1503" i="2"/>
  <c r="AD1504" i="2"/>
  <c r="AD1505" i="2"/>
  <c r="AN1505" i="2" s="1"/>
  <c r="AD1506" i="2"/>
  <c r="AD1507" i="2"/>
  <c r="AN1507" i="2" s="1"/>
  <c r="AO1507" i="2" s="1"/>
  <c r="AR1507" i="2" s="1"/>
  <c r="AD1508" i="2"/>
  <c r="AN1508" i="2" s="1"/>
  <c r="AD1509" i="2"/>
  <c r="AD1510" i="2"/>
  <c r="AD1511" i="2"/>
  <c r="AD1512" i="2"/>
  <c r="AD1513" i="2"/>
  <c r="AD1514" i="2"/>
  <c r="AD1515" i="2"/>
  <c r="AD1516" i="2"/>
  <c r="AD1517" i="2"/>
  <c r="AD1518" i="2"/>
  <c r="AD1519" i="2"/>
  <c r="AN1519" i="2" s="1"/>
  <c r="AO1519" i="2" s="1"/>
  <c r="AR1519" i="2" s="1"/>
  <c r="AD1520" i="2"/>
  <c r="AD1521" i="2"/>
  <c r="AD1522" i="2"/>
  <c r="AD1523" i="2"/>
  <c r="AD1524" i="2"/>
  <c r="AD1525" i="2"/>
  <c r="AD1526" i="2"/>
  <c r="AD1527" i="2"/>
  <c r="J31" i="2"/>
  <c r="J34" i="2"/>
  <c r="J32" i="2" s="1"/>
  <c r="AD1528" i="2"/>
  <c r="AF1528" i="2" s="1"/>
  <c r="P1528" i="2" s="1"/>
  <c r="AD1529" i="2"/>
  <c r="AD1530" i="2"/>
  <c r="AD1531" i="2"/>
  <c r="AD1532" i="2"/>
  <c r="AD1533" i="2"/>
  <c r="AD1534" i="2"/>
  <c r="AD1535" i="2"/>
  <c r="AD1536" i="2"/>
  <c r="AD1537" i="2"/>
  <c r="AD1538" i="2"/>
  <c r="AD1539" i="2"/>
  <c r="AZ1539" i="2" s="1"/>
  <c r="AD1540" i="2"/>
  <c r="AN1540" i="2" s="1"/>
  <c r="AO1540" i="2" s="1"/>
  <c r="AR1540" i="2" s="1"/>
  <c r="AD1541" i="2"/>
  <c r="AD1542" i="2"/>
  <c r="AD1543" i="2"/>
  <c r="AD1544" i="2"/>
  <c r="AD1545" i="2"/>
  <c r="AD1546" i="2"/>
  <c r="AD1547" i="2"/>
  <c r="AD1548" i="2"/>
  <c r="AD1549" i="2"/>
  <c r="AD1550" i="2"/>
  <c r="AD1551" i="2"/>
  <c r="AZ1551" i="2" s="1"/>
  <c r="AD1552" i="2"/>
  <c r="AN1552" i="2" s="1"/>
  <c r="AO1552" i="2" s="1"/>
  <c r="AD1553" i="2"/>
  <c r="AN1553" i="2" s="1"/>
  <c r="AO1553" i="2" s="1"/>
  <c r="AD1554" i="2"/>
  <c r="AD1555" i="2"/>
  <c r="AD1556" i="2"/>
  <c r="AD1557" i="2"/>
  <c r="AD1558" i="2"/>
  <c r="AD1559" i="2"/>
  <c r="AD1560" i="2"/>
  <c r="AD1561" i="2"/>
  <c r="AD1562" i="2"/>
  <c r="AD1563" i="2"/>
  <c r="AZ1563" i="2" s="1"/>
  <c r="AD1564" i="2"/>
  <c r="AN1564" i="2" s="1"/>
  <c r="AD1565" i="2"/>
  <c r="AD1566" i="2"/>
  <c r="AD1567" i="2"/>
  <c r="AD1568" i="2"/>
  <c r="AN1568" i="2" s="1"/>
  <c r="AD1569" i="2"/>
  <c r="AD1570" i="2"/>
  <c r="AD1571" i="2"/>
  <c r="AN1571" i="2" s="1"/>
  <c r="AO1571" i="2" s="1"/>
  <c r="AR1571" i="2" s="1"/>
  <c r="AD1572" i="2"/>
  <c r="AD1573" i="2"/>
  <c r="AD1574" i="2"/>
  <c r="AD1575" i="2"/>
  <c r="AN1575" i="2" s="1"/>
  <c r="AO1575" i="2" s="1"/>
  <c r="AR1575" i="2" s="1"/>
  <c r="AD1576" i="2"/>
  <c r="AZ1576" i="2" s="1"/>
  <c r="AD1577" i="2"/>
  <c r="AN1577" i="2" s="1"/>
  <c r="AO1577" i="2" s="1"/>
  <c r="AR1577" i="2" s="1"/>
  <c r="AD1578" i="2"/>
  <c r="AN1578" i="2" s="1"/>
  <c r="AD1579" i="2"/>
  <c r="AD1580" i="2"/>
  <c r="AD1581" i="2"/>
  <c r="AD1582" i="2"/>
  <c r="AD1583" i="2"/>
  <c r="AD1584" i="2"/>
  <c r="AD1585" i="2"/>
  <c r="AD1586" i="2"/>
  <c r="AD1587" i="2"/>
  <c r="AZ1587" i="2" s="1"/>
  <c r="AD1588" i="2"/>
  <c r="AZ1588" i="2" s="1"/>
  <c r="AD1589" i="2"/>
  <c r="AD1590" i="2"/>
  <c r="AF1590" i="2" s="1"/>
  <c r="P1590" i="2" s="1"/>
  <c r="AD1591" i="2"/>
  <c r="AD1592" i="2"/>
  <c r="AD1593" i="2"/>
  <c r="AD1594" i="2"/>
  <c r="AN1594" i="2" s="1"/>
  <c r="AD1595" i="2"/>
  <c r="AD1596" i="2"/>
  <c r="AD1597" i="2"/>
  <c r="AD1598" i="2"/>
  <c r="AD1599" i="2"/>
  <c r="AZ1599" i="2" s="1"/>
  <c r="AD1600" i="2"/>
  <c r="AZ1600" i="2" s="1"/>
  <c r="AD1601" i="2"/>
  <c r="AD1602" i="2"/>
  <c r="AN1602" i="2" s="1"/>
  <c r="AO1602" i="2" s="1"/>
  <c r="AR1602" i="2" s="1"/>
  <c r="AD1603" i="2"/>
  <c r="AD1604" i="2"/>
  <c r="AD1605" i="2"/>
  <c r="AD1606" i="2"/>
  <c r="AD1607" i="2"/>
  <c r="AD1608" i="2"/>
  <c r="AD1609" i="2"/>
  <c r="AD1610" i="2"/>
  <c r="AD1611" i="2"/>
  <c r="AZ1611" i="2" s="1"/>
  <c r="AD1612" i="2"/>
  <c r="AZ1612" i="2" s="1"/>
  <c r="AD1613" i="2"/>
  <c r="AD1614" i="2"/>
  <c r="AF1614" i="2" s="1"/>
  <c r="P1614" i="2" s="1"/>
  <c r="AD1615" i="2"/>
  <c r="AD1616" i="2"/>
  <c r="AD1617" i="2"/>
  <c r="AD1618" i="2"/>
  <c r="AD1619" i="2"/>
  <c r="AD1620" i="2"/>
  <c r="AD1621" i="2"/>
  <c r="AD1622" i="2"/>
  <c r="AD1623" i="2"/>
  <c r="AZ1623" i="2" s="1"/>
  <c r="AD1624" i="2"/>
  <c r="AN1624" i="2" s="1"/>
  <c r="AO1624" i="2" s="1"/>
  <c r="AR1624" i="2" s="1"/>
  <c r="AD1625" i="2"/>
  <c r="AD1626" i="2"/>
  <c r="AD1627" i="2"/>
  <c r="AD1628" i="2"/>
  <c r="AD1629" i="2"/>
  <c r="AD1630" i="2"/>
  <c r="AD1631" i="2"/>
  <c r="AD1632" i="2"/>
  <c r="AD1633" i="2"/>
  <c r="AD1634" i="2"/>
  <c r="AD1635" i="2"/>
  <c r="AZ1635" i="2" s="1"/>
  <c r="AD1636" i="2"/>
  <c r="AZ1636" i="2" s="1"/>
  <c r="AD1637" i="2"/>
  <c r="AF1637" i="2" s="1"/>
  <c r="P1637" i="2" s="1"/>
  <c r="AD1638" i="2"/>
  <c r="AD1639" i="2"/>
  <c r="AD1640" i="2"/>
  <c r="AN1640" i="2" s="1"/>
  <c r="AD1641" i="2"/>
  <c r="AD1642" i="2"/>
  <c r="AD1643" i="2"/>
  <c r="AD1644" i="2"/>
  <c r="AD1645" i="2"/>
  <c r="AD1646" i="2"/>
  <c r="AD1647" i="2"/>
  <c r="AZ1647" i="2" s="1"/>
  <c r="AD1648" i="2"/>
  <c r="AN1648" i="2" s="1"/>
  <c r="AO1648" i="2" s="1"/>
  <c r="AD1649" i="2"/>
  <c r="AD1650" i="2"/>
  <c r="AD1651" i="2"/>
  <c r="AD1652" i="2"/>
  <c r="AD1653" i="2"/>
  <c r="AD1654" i="2"/>
  <c r="AD1655" i="2"/>
  <c r="AD1656" i="2"/>
  <c r="AN1656" i="2" s="1"/>
  <c r="AO1656" i="2" s="1"/>
  <c r="AD1657" i="2"/>
  <c r="AD1658" i="2"/>
  <c r="AD1659" i="2"/>
  <c r="AZ1659" i="2" s="1"/>
  <c r="AD1660" i="2"/>
  <c r="AN1660" i="2" s="1"/>
  <c r="AO1660" i="2" s="1"/>
  <c r="AR1660" i="2" s="1"/>
  <c r="AD1661" i="2"/>
  <c r="AN1661" i="2" s="1"/>
  <c r="AO1661" i="2" s="1"/>
  <c r="AR1661" i="2" s="1"/>
  <c r="AD1662" i="2"/>
  <c r="AN1662" i="2" s="1"/>
  <c r="AD1663" i="2"/>
  <c r="AN1663" i="2" s="1"/>
  <c r="AO1663" i="2" s="1"/>
  <c r="AR1663" i="2" s="1"/>
  <c r="AD1664" i="2"/>
  <c r="AD1665" i="2"/>
  <c r="AD1666" i="2"/>
  <c r="AD1667" i="2"/>
  <c r="AD1668" i="2"/>
  <c r="AD1669" i="2"/>
  <c r="AD1670" i="2"/>
  <c r="AD1671" i="2"/>
  <c r="AZ1671" i="2" s="1"/>
  <c r="AD1672" i="2"/>
  <c r="AN1672" i="2" s="1"/>
  <c r="AO1672" i="2" s="1"/>
  <c r="AD1673" i="2"/>
  <c r="AD1674" i="2"/>
  <c r="AD1675" i="2"/>
  <c r="AD1676" i="2"/>
  <c r="AD1677" i="2"/>
  <c r="AD1678" i="2"/>
  <c r="AD1679" i="2"/>
  <c r="AD1680" i="2"/>
  <c r="AD1681" i="2"/>
  <c r="AD1682" i="2"/>
  <c r="AD1683" i="2"/>
  <c r="AZ1683" i="2" s="1"/>
  <c r="AD1684" i="2"/>
  <c r="AN1684" i="2" s="1"/>
  <c r="AO1684" i="2" s="1"/>
  <c r="AD1685" i="2"/>
  <c r="AD1686" i="2"/>
  <c r="AN1686" i="2" s="1"/>
  <c r="AO1686" i="2" s="1"/>
  <c r="AD1687" i="2"/>
  <c r="AD1688" i="2"/>
  <c r="AN1688" i="2" s="1"/>
  <c r="AD1689" i="2"/>
  <c r="AD1690" i="2"/>
  <c r="AD1691" i="2"/>
  <c r="AN1691" i="2" s="1"/>
  <c r="AO1691" i="2" s="1"/>
  <c r="AR1691" i="2" s="1"/>
  <c r="AD1692" i="2"/>
  <c r="AD1693" i="2"/>
  <c r="AD1694" i="2"/>
  <c r="AD1695" i="2"/>
  <c r="AZ1695" i="2" s="1"/>
  <c r="AD1696" i="2"/>
  <c r="AN1696" i="2" s="1"/>
  <c r="AD1697" i="2"/>
  <c r="AD1698" i="2"/>
  <c r="AF1698" i="2" s="1"/>
  <c r="P1698" i="2" s="1"/>
  <c r="AD1699" i="2"/>
  <c r="AD1700" i="2"/>
  <c r="AD1701" i="2"/>
  <c r="AD1702" i="2"/>
  <c r="AD1703" i="2"/>
  <c r="AN1703" i="2" s="1"/>
  <c r="AO1703" i="2" s="1"/>
  <c r="AR1703" i="2" s="1"/>
  <c r="AD1704" i="2"/>
  <c r="AN1704" i="2" s="1"/>
  <c r="AD1705" i="2"/>
  <c r="AD1706" i="2"/>
  <c r="AD1707" i="2"/>
  <c r="AZ1707" i="2" s="1"/>
  <c r="AD1708" i="2"/>
  <c r="AN1708" i="2" s="1"/>
  <c r="AO1708" i="2" s="1"/>
  <c r="AR1708" i="2" s="1"/>
  <c r="AD1709" i="2"/>
  <c r="AN1709" i="2" s="1"/>
  <c r="AD1710" i="2"/>
  <c r="AN1710" i="2" s="1"/>
  <c r="AD1711" i="2"/>
  <c r="AD1712" i="2"/>
  <c r="AD1713" i="2"/>
  <c r="AD1714" i="2"/>
  <c r="AD1715" i="2"/>
  <c r="AD1716" i="2"/>
  <c r="AD1717" i="2"/>
  <c r="AD1718" i="2"/>
  <c r="AD1719" i="2"/>
  <c r="AZ1719" i="2" s="1"/>
  <c r="AD1720" i="2"/>
  <c r="AD1721" i="2"/>
  <c r="AD1722" i="2"/>
  <c r="AF1722" i="2" s="1"/>
  <c r="P1722" i="2" s="1"/>
  <c r="AD1723" i="2"/>
  <c r="AD1724" i="2"/>
  <c r="AD1725" i="2"/>
  <c r="AD1726" i="2"/>
  <c r="AD1727" i="2"/>
  <c r="AD1728" i="2"/>
  <c r="AD1729" i="2"/>
  <c r="AD1730" i="2"/>
  <c r="AD1731" i="2"/>
  <c r="AZ1731" i="2" s="1"/>
  <c r="AD1732" i="2"/>
  <c r="AN1732" i="2" s="1"/>
  <c r="AD1733" i="2"/>
  <c r="AF1733" i="2" s="1"/>
  <c r="P1733" i="2" s="1"/>
  <c r="AD1734" i="2"/>
  <c r="AN1734" i="2" s="1"/>
  <c r="AO1734" i="2" s="1"/>
  <c r="AD1735" i="2"/>
  <c r="AD1736" i="2"/>
  <c r="AN1736" i="2" s="1"/>
  <c r="AD1737" i="2"/>
  <c r="AD1738" i="2"/>
  <c r="AD1739" i="2"/>
  <c r="AD1740" i="2"/>
  <c r="AD1741" i="2"/>
  <c r="AD1742" i="2"/>
  <c r="AD1743" i="2"/>
  <c r="AZ1743" i="2" s="1"/>
  <c r="AD1744" i="2"/>
  <c r="AD1745" i="2"/>
  <c r="AD1746" i="2"/>
  <c r="AD1747" i="2"/>
  <c r="AD1748" i="2"/>
  <c r="AD1749" i="2"/>
  <c r="AD1750" i="2"/>
  <c r="AN1750" i="2" s="1"/>
  <c r="AO1750" i="2" s="1"/>
  <c r="AR1750" i="2" s="1"/>
  <c r="AD1751" i="2"/>
  <c r="AD1752" i="2"/>
  <c r="AN1752" i="2" s="1"/>
  <c r="AD1753" i="2"/>
  <c r="AD1754" i="2"/>
  <c r="AN1754" i="2" s="1"/>
  <c r="AO1754" i="2" s="1"/>
  <c r="AR1754" i="2" s="1"/>
  <c r="AD1755" i="2"/>
  <c r="AN1755" i="2" s="1"/>
  <c r="AO1755" i="2" s="1"/>
  <c r="AR1755" i="2" s="1"/>
  <c r="AD1756" i="2"/>
  <c r="AF1756" i="2" s="1"/>
  <c r="P1756" i="2" s="1"/>
  <c r="AD1757" i="2"/>
  <c r="AF1757" i="2" s="1"/>
  <c r="P1757" i="2" s="1"/>
  <c r="AD1758" i="2"/>
  <c r="AN1758" i="2" s="1"/>
  <c r="AO1758" i="2" s="1"/>
  <c r="AD1759" i="2"/>
  <c r="AD1760" i="2"/>
  <c r="AD1761" i="2"/>
  <c r="AD1762" i="2"/>
  <c r="AN1762" i="2" s="1"/>
  <c r="AD1763" i="2"/>
  <c r="AD1764" i="2"/>
  <c r="AD1765" i="2"/>
  <c r="AD1766" i="2"/>
  <c r="AN1766" i="2" s="1"/>
  <c r="AO1766" i="2" s="1"/>
  <c r="AD1767" i="2"/>
  <c r="AN1767" i="2" s="1"/>
  <c r="AO1767" i="2" s="1"/>
  <c r="AR1767" i="2" s="1"/>
  <c r="AD1768" i="2"/>
  <c r="AD1769" i="2"/>
  <c r="AD1770" i="2"/>
  <c r="AD1771" i="2"/>
  <c r="AD1772" i="2"/>
  <c r="AD1773" i="2"/>
  <c r="AD1774" i="2"/>
  <c r="AN1774" i="2" s="1"/>
  <c r="AO1774" i="2" s="1"/>
  <c r="AR1774" i="2" s="1"/>
  <c r="AD1775" i="2"/>
  <c r="AD1776" i="2"/>
  <c r="AD1777" i="2"/>
  <c r="AD1778" i="2"/>
  <c r="AN1778" i="2" s="1"/>
  <c r="AO1778" i="2" s="1"/>
  <c r="AR1778" i="2" s="1"/>
  <c r="AD1779" i="2"/>
  <c r="AZ1779" i="2" s="1"/>
  <c r="AD1780" i="2"/>
  <c r="AD1781" i="2"/>
  <c r="AD1782" i="2"/>
  <c r="AD1783" i="2"/>
  <c r="AD1784" i="2"/>
  <c r="AN1784" i="2" s="1"/>
  <c r="AD1785" i="2"/>
  <c r="AD1786" i="2"/>
  <c r="AN1786" i="2" s="1"/>
  <c r="AO1786" i="2" s="1"/>
  <c r="AR1786" i="2" s="1"/>
  <c r="AD1787" i="2"/>
  <c r="AD1788" i="2"/>
  <c r="AD1789" i="2"/>
  <c r="AD1790" i="2"/>
  <c r="AN1790" i="2" s="1"/>
  <c r="AO1790" i="2" s="1"/>
  <c r="AR1790" i="2" s="1"/>
  <c r="AD1791" i="2"/>
  <c r="AN1791" i="2" s="1"/>
  <c r="AO1791" i="2" s="1"/>
  <c r="AR1791" i="2" s="1"/>
  <c r="AD1792" i="2"/>
  <c r="AN1792" i="2" s="1"/>
  <c r="AO1792" i="2" s="1"/>
  <c r="AR1792" i="2" s="1"/>
  <c r="AD1793" i="2"/>
  <c r="AD1794" i="2"/>
  <c r="AN1794" i="2" s="1"/>
  <c r="AD1795" i="2"/>
  <c r="AD1796" i="2"/>
  <c r="AD1797" i="2"/>
  <c r="AD1798" i="2"/>
  <c r="AN1798" i="2" s="1"/>
  <c r="AD1799" i="2"/>
  <c r="AD1800" i="2"/>
  <c r="AN1800" i="2" s="1"/>
  <c r="AO1800" i="2" s="1"/>
  <c r="AD1801" i="2"/>
  <c r="AD1802" i="2"/>
  <c r="AN1802" i="2" s="1"/>
  <c r="AO1802" i="2" s="1"/>
  <c r="AR1802" i="2" s="1"/>
  <c r="AD1803" i="2"/>
  <c r="AN1803" i="2" s="1"/>
  <c r="AO1803" i="2" s="1"/>
  <c r="AR1803" i="2" s="1"/>
  <c r="AD1804" i="2"/>
  <c r="AD1805" i="2"/>
  <c r="AD1806" i="2"/>
  <c r="AN1806" i="2" s="1"/>
  <c r="AO1806" i="2" s="1"/>
  <c r="AR1806" i="2" s="1"/>
  <c r="AD1807" i="2"/>
  <c r="AD1808" i="2"/>
  <c r="AD1809" i="2"/>
  <c r="AD1810" i="2"/>
  <c r="AN1810" i="2" s="1"/>
  <c r="AO1810" i="2" s="1"/>
  <c r="AR1810" i="2" s="1"/>
  <c r="AD1811" i="2"/>
  <c r="AD1812" i="2"/>
  <c r="AD1813" i="2"/>
  <c r="AD1814" i="2"/>
  <c r="AN1814" i="2" s="1"/>
  <c r="AO1814" i="2" s="1"/>
  <c r="AR1814" i="2" s="1"/>
  <c r="AD1815" i="2"/>
  <c r="AZ1815" i="2" s="1"/>
  <c r="AD1816" i="2"/>
  <c r="AN1816" i="2" s="1"/>
  <c r="AO1816" i="2" s="1"/>
  <c r="AD1817" i="2"/>
  <c r="AD1818" i="2"/>
  <c r="AN1818" i="2" s="1"/>
  <c r="AO1818" i="2" s="1"/>
  <c r="AR1818" i="2" s="1"/>
  <c r="AD1819" i="2"/>
  <c r="AD1820" i="2"/>
  <c r="AD1821" i="2"/>
  <c r="AD1822" i="2"/>
  <c r="AN1822" i="2" s="1"/>
  <c r="AD1823" i="2"/>
  <c r="AD1824" i="2"/>
  <c r="AN1824" i="2" s="1"/>
  <c r="AO1824" i="2" s="1"/>
  <c r="AR1824" i="2" s="1"/>
  <c r="AD1825" i="2"/>
  <c r="AD1826" i="2"/>
  <c r="AN1826" i="2" s="1"/>
  <c r="AD1827" i="2"/>
  <c r="AN1827" i="2" s="1"/>
  <c r="AO1827" i="2" s="1"/>
  <c r="AR1827" i="2" s="1"/>
  <c r="AD1828" i="2"/>
  <c r="AD1829" i="2"/>
  <c r="AD1830" i="2"/>
  <c r="AN1830" i="2" s="1"/>
  <c r="AD1831" i="2"/>
  <c r="AD1832" i="2"/>
  <c r="AN1832" i="2" s="1"/>
  <c r="AO1832" i="2" s="1"/>
  <c r="AD1833" i="2"/>
  <c r="AD1834" i="2"/>
  <c r="AN1834" i="2" s="1"/>
  <c r="AO1834" i="2" s="1"/>
  <c r="AR1834" i="2" s="1"/>
  <c r="AD1835" i="2"/>
  <c r="AD1836" i="2"/>
  <c r="AD1837" i="2"/>
  <c r="AD1838" i="2"/>
  <c r="AN1838" i="2" s="1"/>
  <c r="AD1839" i="2"/>
  <c r="AZ1839" i="2" s="1"/>
  <c r="AD1840" i="2"/>
  <c r="AN1840" i="2" s="1"/>
  <c r="AO1840" i="2" s="1"/>
  <c r="AR1840" i="2" s="1"/>
  <c r="AD1841" i="2"/>
  <c r="AF1841" i="2" s="1"/>
  <c r="P1841" i="2" s="1"/>
  <c r="AD1842" i="2"/>
  <c r="AN1842" i="2" s="1"/>
  <c r="AO1842" i="2" s="1"/>
  <c r="AR1842" i="2" s="1"/>
  <c r="AD1843" i="2"/>
  <c r="AD1844" i="2"/>
  <c r="AD1845" i="2"/>
  <c r="AD1846" i="2"/>
  <c r="AN1846" i="2" s="1"/>
  <c r="AO1846" i="2" s="1"/>
  <c r="AR1846" i="2" s="1"/>
  <c r="AD1847" i="2"/>
  <c r="AD1848" i="2"/>
  <c r="AN1848" i="2" s="1"/>
  <c r="AD1849" i="2"/>
  <c r="AD1850" i="2"/>
  <c r="AN1850" i="2" s="1"/>
  <c r="AD1851" i="2"/>
  <c r="AN1851" i="2" s="1"/>
  <c r="AO1851" i="2" s="1"/>
  <c r="AR1851" i="2" s="1"/>
  <c r="AD1852" i="2"/>
  <c r="AD1853" i="2"/>
  <c r="AD1854" i="2"/>
  <c r="AN1854" i="2" s="1"/>
  <c r="AO1854" i="2" s="1"/>
  <c r="AR1854" i="2" s="1"/>
  <c r="AD1855" i="2"/>
  <c r="AD1856" i="2"/>
  <c r="AN1856" i="2" s="1"/>
  <c r="AO1856" i="2" s="1"/>
  <c r="AD1857" i="2"/>
  <c r="AD1858" i="2"/>
  <c r="AN1858" i="2" s="1"/>
  <c r="AD1859" i="2"/>
  <c r="AD1860" i="2"/>
  <c r="AD1861" i="2"/>
  <c r="AD1862" i="2"/>
  <c r="AN1862" i="2" s="1"/>
  <c r="AD1863" i="2"/>
  <c r="AN1863" i="2" s="1"/>
  <c r="AO1863" i="2" s="1"/>
  <c r="AR1863" i="2" s="1"/>
  <c r="AD1864" i="2"/>
  <c r="AN1864" i="2" s="1"/>
  <c r="AD1865" i="2"/>
  <c r="AN1865" i="2" s="1"/>
  <c r="AO1865" i="2" s="1"/>
  <c r="AD1866" i="2"/>
  <c r="AN1866" i="2" s="1"/>
  <c r="AD1867" i="2"/>
  <c r="AD1868" i="2"/>
  <c r="AD1869" i="2"/>
  <c r="AD1870" i="2"/>
  <c r="AN1870" i="2" s="1"/>
  <c r="AO1870" i="2" s="1"/>
  <c r="AD1871" i="2"/>
  <c r="AD1872" i="2"/>
  <c r="AN1872" i="2" s="1"/>
  <c r="AD1873" i="2"/>
  <c r="AD1874" i="2"/>
  <c r="AN1874" i="2" s="1"/>
  <c r="AD1875" i="2"/>
  <c r="AD1876" i="2"/>
  <c r="AN1876" i="2" s="1"/>
  <c r="AO1876" i="2" s="1"/>
  <c r="AR1876" i="2" s="1"/>
  <c r="AD1877" i="2"/>
  <c r="AD1878" i="2"/>
  <c r="AF1879" i="2" s="1"/>
  <c r="P1879" i="2" s="1"/>
  <c r="O1879" i="2"/>
  <c r="O1880" i="2"/>
  <c r="O1881" i="2"/>
  <c r="O1883" i="2"/>
  <c r="O1884" i="2"/>
  <c r="O1885" i="2"/>
  <c r="O1887" i="2"/>
  <c r="O1888" i="2"/>
  <c r="O1889" i="2"/>
  <c r="O1891" i="2"/>
  <c r="O1892" i="2"/>
  <c r="O1893" i="2"/>
  <c r="O1895" i="2"/>
  <c r="O1896" i="2"/>
  <c r="O1897" i="2"/>
  <c r="O1899" i="2"/>
  <c r="O2179" i="2"/>
  <c r="O2182" i="2"/>
  <c r="O2183" i="2"/>
  <c r="O2185" i="2"/>
  <c r="O2186" i="2"/>
  <c r="O2187" i="2"/>
  <c r="O2189" i="2"/>
  <c r="O2190" i="2"/>
  <c r="O2191" i="2"/>
  <c r="O2193" i="2"/>
  <c r="O2194" i="2"/>
  <c r="O2195" i="2"/>
  <c r="O2197" i="2"/>
  <c r="O2198" i="2"/>
  <c r="O2199" i="2"/>
  <c r="O2201" i="2"/>
  <c r="O2202" i="2"/>
  <c r="O2203" i="2"/>
  <c r="O2205" i="2"/>
  <c r="O2206" i="2"/>
  <c r="O2207" i="2"/>
  <c r="O2209" i="2"/>
  <c r="O2210" i="2"/>
  <c r="O2211" i="2"/>
  <c r="O2213" i="2"/>
  <c r="O2214" i="2"/>
  <c r="O2215" i="2"/>
  <c r="O2217" i="2"/>
  <c r="O2218" i="2"/>
  <c r="O2219" i="2"/>
  <c r="O2221" i="2"/>
  <c r="O2222" i="2"/>
  <c r="O2223" i="2"/>
  <c r="O2225" i="2"/>
  <c r="O2226" i="2"/>
  <c r="O2227" i="2"/>
  <c r="O2229" i="2"/>
  <c r="O2230" i="2"/>
  <c r="O2231" i="2"/>
  <c r="O2234" i="2"/>
  <c r="O2235" i="2"/>
  <c r="G2239" i="2"/>
  <c r="AD2252" i="2"/>
  <c r="AD2253" i="2"/>
  <c r="AF2253" i="2" s="1"/>
  <c r="P2253" i="2" s="1"/>
  <c r="AD2254" i="2"/>
  <c r="AD2255" i="2"/>
  <c r="AN2255" i="2" s="1"/>
  <c r="AO2255" i="2" s="1"/>
  <c r="AD2256" i="2"/>
  <c r="AD2257" i="2"/>
  <c r="AE2257" i="2" s="1"/>
  <c r="G2257" i="2" s="1"/>
  <c r="AD2258" i="2"/>
  <c r="AD2259" i="2"/>
  <c r="AD2260" i="2"/>
  <c r="AD2261" i="2"/>
  <c r="AD2262" i="2"/>
  <c r="AD2263" i="2"/>
  <c r="AD2264" i="2"/>
  <c r="AD2265" i="2"/>
  <c r="AD2266" i="2"/>
  <c r="AN2266" i="2" s="1"/>
  <c r="AO2266" i="2" s="1"/>
  <c r="AD2267" i="2"/>
  <c r="AD2268" i="2"/>
  <c r="AD2269" i="2"/>
  <c r="AD2270" i="2"/>
  <c r="AN2270" i="2" s="1"/>
  <c r="AO2270" i="2" s="1"/>
  <c r="AR2270" i="2" s="1"/>
  <c r="AD2271" i="2"/>
  <c r="AN2271" i="2" s="1"/>
  <c r="AD2272" i="2"/>
  <c r="AD2273" i="2"/>
  <c r="AD2274" i="2"/>
  <c r="AD2275" i="2"/>
  <c r="AD2276" i="2"/>
  <c r="AD2277" i="2"/>
  <c r="AD2278" i="2"/>
  <c r="AD2279" i="2"/>
  <c r="AN2279" i="2" s="1"/>
  <c r="AO2279" i="2" s="1"/>
  <c r="AR2279" i="2" s="1"/>
  <c r="AD2280" i="2"/>
  <c r="AD2281" i="2"/>
  <c r="AD2282" i="2"/>
  <c r="AD2283" i="2"/>
  <c r="AD2284" i="2"/>
  <c r="AD2285" i="2"/>
  <c r="AD2286" i="2"/>
  <c r="AD2287" i="2"/>
  <c r="AF2287" i="2" s="1"/>
  <c r="P2287" i="2" s="1"/>
  <c r="AD2288" i="2"/>
  <c r="AD2289" i="2"/>
  <c r="AD2290" i="2"/>
  <c r="AD2291" i="2"/>
  <c r="AD2292" i="2"/>
  <c r="AN2292" i="2" s="1"/>
  <c r="AO2292" i="2" s="1"/>
  <c r="AR2292" i="2" s="1"/>
  <c r="AD2293" i="2"/>
  <c r="AD2294" i="2"/>
  <c r="AN2294" i="2" s="1"/>
  <c r="AO2294" i="2" s="1"/>
  <c r="AD2295" i="2"/>
  <c r="AD2296" i="2"/>
  <c r="AN2296" i="2" s="1"/>
  <c r="AO2296" i="2" s="1"/>
  <c r="AD2297" i="2"/>
  <c r="AD2298" i="2"/>
  <c r="AD2299" i="2"/>
  <c r="AD2300" i="2"/>
  <c r="AD2301" i="2"/>
  <c r="AD2302" i="2"/>
  <c r="AN2302" i="2" s="1"/>
  <c r="AO2302" i="2" s="1"/>
  <c r="AR2302" i="2" s="1"/>
  <c r="AD2303" i="2"/>
  <c r="AD2304" i="2"/>
  <c r="AN2304" i="2" s="1"/>
  <c r="AO2304" i="2" s="1"/>
  <c r="AR2304" i="2" s="1"/>
  <c r="AD2305" i="2"/>
  <c r="AD2306" i="2"/>
  <c r="AD2307" i="2"/>
  <c r="AD2308" i="2"/>
  <c r="AN2308" i="2" s="1"/>
  <c r="AO2308" i="2" s="1"/>
  <c r="AR2308" i="2" s="1"/>
  <c r="AD2309" i="2"/>
  <c r="AD2310" i="2"/>
  <c r="AD2311" i="2"/>
  <c r="AD2312" i="2"/>
  <c r="AD2313" i="2"/>
  <c r="AD2314" i="2"/>
  <c r="AD2315" i="2"/>
  <c r="AD2316" i="2"/>
  <c r="AN2316" i="2" s="1"/>
  <c r="AO2316" i="2" s="1"/>
  <c r="AR2316" i="2" s="1"/>
  <c r="AD2317" i="2"/>
  <c r="AD2318" i="2"/>
  <c r="AN2318" i="2" s="1"/>
  <c r="AO2318" i="2" s="1"/>
  <c r="AR2318" i="2" s="1"/>
  <c r="AD2319" i="2"/>
  <c r="AD2320" i="2"/>
  <c r="AN2320" i="2" s="1"/>
  <c r="AD2321" i="2"/>
  <c r="AD2322" i="2"/>
  <c r="AF2322" i="2" s="1"/>
  <c r="P2322" i="2" s="1"/>
  <c r="AD2323" i="2"/>
  <c r="AF2323" i="2" s="1"/>
  <c r="P2323" i="2" s="1"/>
  <c r="AD2324" i="2"/>
  <c r="AD2325" i="2"/>
  <c r="AD2326" i="2"/>
  <c r="AN2326" i="2" s="1"/>
  <c r="AD2327" i="2"/>
  <c r="AD2328" i="2"/>
  <c r="AN2328" i="2" s="1"/>
  <c r="AO2328" i="2" s="1"/>
  <c r="AD2329" i="2"/>
  <c r="AD2330" i="2"/>
  <c r="AN2330" i="2" s="1"/>
  <c r="AO2330" i="2" s="1"/>
  <c r="AD2331" i="2"/>
  <c r="AD2332" i="2"/>
  <c r="AN2332" i="2" s="1"/>
  <c r="AD2333" i="2"/>
  <c r="AD2334" i="2"/>
  <c r="AN2334" i="2" s="1"/>
  <c r="AO2334" i="2" s="1"/>
  <c r="AR2334" i="2" s="1"/>
  <c r="AD2335" i="2"/>
  <c r="AD2336" i="2"/>
  <c r="AN2336" i="2" s="1"/>
  <c r="AD2337" i="2"/>
  <c r="AD2338" i="2"/>
  <c r="AD2339" i="2"/>
  <c r="AD2340" i="2"/>
  <c r="AD2341" i="2"/>
  <c r="AD2342" i="2"/>
  <c r="AN2342" i="2" s="1"/>
  <c r="AD2343" i="2"/>
  <c r="AD2344" i="2"/>
  <c r="AD2345" i="2"/>
  <c r="AD2346" i="2"/>
  <c r="AN2346" i="2" s="1"/>
  <c r="AO2346" i="2" s="1"/>
  <c r="AD2347" i="2"/>
  <c r="AN2347" i="2" s="1"/>
  <c r="AD2348" i="2"/>
  <c r="AN2348" i="2" s="1"/>
  <c r="AO2348" i="2" s="1"/>
  <c r="AR2348" i="2" s="1"/>
  <c r="AD2349" i="2"/>
  <c r="AF2350" i="2" s="1"/>
  <c r="P2350" i="2" s="1"/>
  <c r="AD2350" i="2"/>
  <c r="AD2351" i="2"/>
  <c r="AD2352" i="2"/>
  <c r="AD2353" i="2"/>
  <c r="AD2354" i="2"/>
  <c r="AD2355" i="2"/>
  <c r="AD2356" i="2"/>
  <c r="AD2357" i="2"/>
  <c r="AD2358" i="2"/>
  <c r="AN2358" i="2" s="1"/>
  <c r="AO2358" i="2" s="1"/>
  <c r="AD2359" i="2"/>
  <c r="AN2359" i="2" s="1"/>
  <c r="AD2360" i="2"/>
  <c r="AD2361" i="2"/>
  <c r="AD2362" i="2"/>
  <c r="AN2362" i="2" s="1"/>
  <c r="AO2362" i="2" s="1"/>
  <c r="AD2363" i="2"/>
  <c r="AD2364" i="2"/>
  <c r="AN2364" i="2" s="1"/>
  <c r="AD2365" i="2"/>
  <c r="AD2366" i="2"/>
  <c r="AD2367" i="2"/>
  <c r="AD2368" i="2"/>
  <c r="AN2368" i="2" s="1"/>
  <c r="AO2368" i="2" s="1"/>
  <c r="AR2368" i="2" s="1"/>
  <c r="AD2369" i="2"/>
  <c r="AD2370" i="2"/>
  <c r="AD2371" i="2"/>
  <c r="AD2372" i="2"/>
  <c r="AD2373" i="2"/>
  <c r="AD2374" i="2"/>
  <c r="AN2374" i="2" s="1"/>
  <c r="AO2374" i="2" s="1"/>
  <c r="AD2375" i="2"/>
  <c r="AD2376" i="2"/>
  <c r="AD2377" i="2"/>
  <c r="AD2378" i="2"/>
  <c r="AN2378" i="2" s="1"/>
  <c r="AO2378" i="2" s="1"/>
  <c r="AD2379" i="2"/>
  <c r="AD2380" i="2"/>
  <c r="AD2381" i="2"/>
  <c r="AD2382" i="2"/>
  <c r="AD2383" i="2"/>
  <c r="AD2384" i="2"/>
  <c r="AN2384" i="2" s="1"/>
  <c r="AD2385" i="2"/>
  <c r="AN2385" i="2" s="1"/>
  <c r="AO2385" i="2" s="1"/>
  <c r="AR2385" i="2" s="1"/>
  <c r="AD2386" i="2"/>
  <c r="AD2387" i="2"/>
  <c r="AD2388" i="2"/>
  <c r="AD2389" i="2"/>
  <c r="AD2390" i="2"/>
  <c r="AN2390" i="2" s="1"/>
  <c r="AO2390" i="2" s="1"/>
  <c r="AD2391" i="2"/>
  <c r="AD2392" i="2"/>
  <c r="AD2393" i="2"/>
  <c r="AD2394" i="2"/>
  <c r="AD2395" i="2"/>
  <c r="AD2396" i="2"/>
  <c r="AN2396" i="2" s="1"/>
  <c r="AD2397" i="2"/>
  <c r="AD2398" i="2"/>
  <c r="AN2398" i="2" s="1"/>
  <c r="AD2399" i="2"/>
  <c r="AD2400" i="2"/>
  <c r="AN2400" i="2" s="1"/>
  <c r="AO2400" i="2" s="1"/>
  <c r="AR2400" i="2" s="1"/>
  <c r="AD2401" i="2"/>
  <c r="AD2402" i="2"/>
  <c r="AD2403" i="2"/>
  <c r="AN2403" i="2" s="1"/>
  <c r="AD2404" i="2"/>
  <c r="AD2405" i="2"/>
  <c r="AD2406" i="2"/>
  <c r="AN2406" i="2" s="1"/>
  <c r="AO2406" i="2" s="1"/>
  <c r="AD2407" i="2"/>
  <c r="AD2408" i="2"/>
  <c r="AN2408" i="2" s="1"/>
  <c r="AO2408" i="2" s="1"/>
  <c r="AR2408" i="2" s="1"/>
  <c r="AD2409" i="2"/>
  <c r="AD2410" i="2"/>
  <c r="AD2411" i="2"/>
  <c r="AD2412" i="2"/>
  <c r="AD2413" i="2"/>
  <c r="AD2414" i="2"/>
  <c r="AD2415" i="2"/>
  <c r="AD2416" i="2"/>
  <c r="AN2416" i="2" s="1"/>
  <c r="AD2417" i="2"/>
  <c r="AD2418" i="2"/>
  <c r="AF2418" i="2" s="1"/>
  <c r="P2418" i="2" s="1"/>
  <c r="AD2419" i="2"/>
  <c r="AD2420" i="2"/>
  <c r="AD2421" i="2"/>
  <c r="AD2422" i="2"/>
  <c r="AD2423" i="2"/>
  <c r="AD2424" i="2"/>
  <c r="AN2424" i="2" s="1"/>
  <c r="AD2425" i="2"/>
  <c r="AD2426" i="2"/>
  <c r="AN2426" i="2" s="1"/>
  <c r="AD2427" i="2"/>
  <c r="AD2428" i="2"/>
  <c r="AD2429" i="2"/>
  <c r="AD2430" i="2"/>
  <c r="AD2431" i="2"/>
  <c r="AN2431" i="2" s="1"/>
  <c r="AD2432" i="2"/>
  <c r="AN2432" i="2" s="1"/>
  <c r="AD2433" i="2"/>
  <c r="AF2434" i="2" s="1"/>
  <c r="P2434" i="2" s="1"/>
  <c r="AD2434" i="2"/>
  <c r="AD2435" i="2"/>
  <c r="AD2436" i="2"/>
  <c r="AN2436" i="2" s="1"/>
  <c r="AD2437" i="2"/>
  <c r="AD2438" i="2"/>
  <c r="AD2439" i="2"/>
  <c r="AD2440" i="2"/>
  <c r="AN2440" i="2" s="1"/>
  <c r="AO2440" i="2" s="1"/>
  <c r="AR2440" i="2" s="1"/>
  <c r="AD2441" i="2"/>
  <c r="AD2442" i="2"/>
  <c r="AD2443" i="2"/>
  <c r="AN2443" i="2" s="1"/>
  <c r="AD2444" i="2"/>
  <c r="AN2444" i="2" s="1"/>
  <c r="AO2444" i="2" s="1"/>
  <c r="AR2444" i="2" s="1"/>
  <c r="AD2445" i="2"/>
  <c r="AD2446" i="2"/>
  <c r="AD2447" i="2"/>
  <c r="AD2448" i="2"/>
  <c r="AD2449" i="2"/>
  <c r="AD2450" i="2"/>
  <c r="AN2450" i="2" s="1"/>
  <c r="AO2450" i="2" s="1"/>
  <c r="AD2451" i="2"/>
  <c r="AD2452" i="2"/>
  <c r="AD2453" i="2"/>
  <c r="AD2454" i="2"/>
  <c r="AD2455" i="2"/>
  <c r="AN2455" i="2" s="1"/>
  <c r="AD2456" i="2"/>
  <c r="AN2456" i="2" s="1"/>
  <c r="AO2456" i="2" s="1"/>
  <c r="AR2456" i="2" s="1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F2469" i="2" s="1"/>
  <c r="P2469" i="2" s="1"/>
  <c r="AD2470" i="2"/>
  <c r="AN2470" i="2" s="1"/>
  <c r="AO2470" i="2" s="1"/>
  <c r="AD2471" i="2"/>
  <c r="AD2472" i="2"/>
  <c r="AN2472" i="2" s="1"/>
  <c r="AO2472" i="2" s="1"/>
  <c r="AD2473" i="2"/>
  <c r="AD2474" i="2"/>
  <c r="AD2475" i="2"/>
  <c r="AN2475" i="2" s="1"/>
  <c r="AD2476" i="2"/>
  <c r="AD2477" i="2"/>
  <c r="AD2478" i="2"/>
  <c r="AN2478" i="2" s="1"/>
  <c r="AD2479" i="2"/>
  <c r="AD2480" i="2"/>
  <c r="AD2481" i="2"/>
  <c r="AF2482" i="2" s="1"/>
  <c r="P2482" i="2" s="1"/>
  <c r="AD2482" i="2"/>
  <c r="AE2482" i="2" s="1"/>
  <c r="AD2483" i="2"/>
  <c r="AN2483" i="2" s="1"/>
  <c r="AO2483" i="2" s="1"/>
  <c r="AR2483" i="2" s="1"/>
  <c r="AD2484" i="2"/>
  <c r="AD2485" i="2"/>
  <c r="AD2486" i="2"/>
  <c r="AE2486" i="2" s="1"/>
  <c r="AD2487" i="2"/>
  <c r="AD2488" i="2"/>
  <c r="AN2488" i="2" s="1"/>
  <c r="AD2489" i="2"/>
  <c r="AD2490" i="2"/>
  <c r="AN2490" i="2" s="1"/>
  <c r="AD2491" i="2"/>
  <c r="AN2491" i="2" s="1"/>
  <c r="AD2492" i="2"/>
  <c r="AD2493" i="2"/>
  <c r="AF2494" i="2" s="1"/>
  <c r="P2494" i="2" s="1"/>
  <c r="AD2494" i="2"/>
  <c r="AD2495" i="2"/>
  <c r="AD2496" i="2"/>
  <c r="AN2496" i="2" s="1"/>
  <c r="AD2497" i="2"/>
  <c r="AD2498" i="2"/>
  <c r="AE2498" i="2" s="1"/>
  <c r="AD2499" i="2"/>
  <c r="AD2500" i="2"/>
  <c r="AD2501" i="2"/>
  <c r="AN52" i="2"/>
  <c r="AO52" i="2" s="1"/>
  <c r="AN65" i="2"/>
  <c r="AO65" i="2" s="1"/>
  <c r="AN72" i="2"/>
  <c r="AO72" i="2" s="1"/>
  <c r="AN138" i="2"/>
  <c r="AN202" i="2"/>
  <c r="AN229" i="2"/>
  <c r="AO229" i="2" s="1"/>
  <c r="AN230" i="2" s="1"/>
  <c r="AO230" i="2" s="1"/>
  <c r="AR230" i="2" s="1"/>
  <c r="O230" i="2" s="1"/>
  <c r="AN301" i="2"/>
  <c r="AO301" i="2" s="1"/>
  <c r="AN302" i="2"/>
  <c r="AO302" i="2" s="1"/>
  <c r="AN316" i="2"/>
  <c r="AN326" i="2"/>
  <c r="AO326" i="2" s="1"/>
  <c r="AN346" i="2"/>
  <c r="AO346" i="2" s="1"/>
  <c r="AN381" i="2"/>
  <c r="AO381" i="2" s="1"/>
  <c r="AR381" i="2" s="1"/>
  <c r="AN382" i="2"/>
  <c r="AN385" i="2"/>
  <c r="AO385" i="2" s="1"/>
  <c r="AN386" i="2" s="1"/>
  <c r="AO386" i="2" s="1"/>
  <c r="AN388" i="2"/>
  <c r="AO388" i="2" s="1"/>
  <c r="AN393" i="2"/>
  <c r="AO393" i="2" s="1"/>
  <c r="AN394" i="2"/>
  <c r="AO394" i="2" s="1"/>
  <c r="AN396" i="2"/>
  <c r="AO396" i="2" s="1"/>
  <c r="AN397" i="2" s="1"/>
  <c r="AN398" i="2"/>
  <c r="AO398" i="2" s="1"/>
  <c r="AN400" i="2"/>
  <c r="AO400" i="2" s="1"/>
  <c r="AN405" i="2"/>
  <c r="AO405" i="2" s="1"/>
  <c r="AN406" i="2" s="1"/>
  <c r="AN409" i="2"/>
  <c r="AO409" i="2" s="1"/>
  <c r="AN418" i="2"/>
  <c r="AO418" i="2" s="1"/>
  <c r="AN420" i="2"/>
  <c r="AO420" i="2" s="1"/>
  <c r="AN421" i="2" s="1"/>
  <c r="AO421" i="2" s="1"/>
  <c r="AN422" i="2"/>
  <c r="AO422" i="2" s="1"/>
  <c r="AN424" i="2"/>
  <c r="AO424" i="2" s="1"/>
  <c r="AN426" i="2"/>
  <c r="AO426" i="2" s="1"/>
  <c r="AR426" i="2" s="1"/>
  <c r="AN429" i="2"/>
  <c r="AO429" i="2" s="1"/>
  <c r="AN433" i="2"/>
  <c r="AO433" i="2" s="1"/>
  <c r="AN442" i="2"/>
  <c r="AO442" i="2" s="1"/>
  <c r="AN444" i="2"/>
  <c r="AO444" i="2" s="1"/>
  <c r="AN445" i="2" s="1"/>
  <c r="AN446" i="2"/>
  <c r="AO446" i="2" s="1"/>
  <c r="AN448" i="2"/>
  <c r="AO448" i="2" s="1"/>
  <c r="AR448" i="2" s="1"/>
  <c r="AN453" i="2"/>
  <c r="AO453" i="2" s="1"/>
  <c r="AN457" i="2"/>
  <c r="AO457" i="2" s="1"/>
  <c r="AN458" i="2" s="1"/>
  <c r="AO458" i="2" s="1"/>
  <c r="AN460" i="2"/>
  <c r="AO460" i="2" s="1"/>
  <c r="AN461" i="2" s="1"/>
  <c r="AO461" i="2" s="1"/>
  <c r="AN466" i="2"/>
  <c r="AO466" i="2" s="1"/>
  <c r="AN468" i="2"/>
  <c r="AO468" i="2" s="1"/>
  <c r="AN469" i="2" s="1"/>
  <c r="AN470" i="2"/>
  <c r="AO470" i="2" s="1"/>
  <c r="AR470" i="2" s="1"/>
  <c r="AN477" i="2"/>
  <c r="AO477" i="2" s="1"/>
  <c r="AN478" i="2" s="1"/>
  <c r="AO478" i="2" s="1"/>
  <c r="AR478" i="2" s="1"/>
  <c r="AN481" i="2"/>
  <c r="AO481" i="2" s="1"/>
  <c r="AR481" i="2" s="1"/>
  <c r="AN482" i="2"/>
  <c r="AO482" i="2" s="1"/>
  <c r="AN483" i="2" s="1"/>
  <c r="AN484" i="2"/>
  <c r="AO484" i="2" s="1"/>
  <c r="AN490" i="2"/>
  <c r="AO490" i="2" s="1"/>
  <c r="AN491" i="2" s="1"/>
  <c r="AN492" i="2"/>
  <c r="AO492" i="2" s="1"/>
  <c r="AR492" i="2" s="1"/>
  <c r="AN493" i="2"/>
  <c r="AO493" i="2" s="1"/>
  <c r="AN501" i="2"/>
  <c r="AO501" i="2" s="1"/>
  <c r="AN502" i="2" s="1"/>
  <c r="AO502" i="2" s="1"/>
  <c r="AN504" i="2"/>
  <c r="AO504" i="2" s="1"/>
  <c r="AR504" i="2" s="1"/>
  <c r="AN505" i="2"/>
  <c r="AO505" i="2" s="1"/>
  <c r="AN513" i="2"/>
  <c r="AO513" i="2" s="1"/>
  <c r="AN514" i="2"/>
  <c r="AO514" i="2" s="1"/>
  <c r="AR514" i="2" s="1"/>
  <c r="O514" i="2" s="1"/>
  <c r="AN520" i="2"/>
  <c r="AN526" i="2"/>
  <c r="AO526" i="2" s="1"/>
  <c r="AR526" i="2" s="1"/>
  <c r="AN532" i="2"/>
  <c r="AN541" i="2"/>
  <c r="AO541" i="2" s="1"/>
  <c r="AN542" i="2"/>
  <c r="AO542" i="2" s="1"/>
  <c r="AR542" i="2" s="1"/>
  <c r="AN549" i="2"/>
  <c r="AO549" i="2" s="1"/>
  <c r="AN550" i="2"/>
  <c r="AO550" i="2" s="1"/>
  <c r="AR550" i="2" s="1"/>
  <c r="AN556" i="2"/>
  <c r="AO556" i="2" s="1"/>
  <c r="AR556" i="2" s="1"/>
  <c r="AN557" i="2"/>
  <c r="AO557" i="2" s="1"/>
  <c r="AN558" i="2"/>
  <c r="AO558" i="2" s="1"/>
  <c r="AR558" i="2" s="1"/>
  <c r="AN568" i="2"/>
  <c r="AO568" i="2" s="1"/>
  <c r="AR568" i="2" s="1"/>
  <c r="O568" i="2" s="1"/>
  <c r="AN576" i="2"/>
  <c r="AO576" i="2" s="1"/>
  <c r="AR576" i="2" s="1"/>
  <c r="AN588" i="2"/>
  <c r="AO588" i="2" s="1"/>
  <c r="AR588" i="2" s="1"/>
  <c r="AN589" i="2"/>
  <c r="AO589" i="2" s="1"/>
  <c r="AN590" i="2"/>
  <c r="AO590" i="2" s="1"/>
  <c r="AR590" i="2" s="1"/>
  <c r="AN597" i="2"/>
  <c r="AO597" i="2" s="1"/>
  <c r="AN598" i="2"/>
  <c r="AO598" i="2" s="1"/>
  <c r="AR598" i="2" s="1"/>
  <c r="AN600" i="2"/>
  <c r="AO600" i="2" s="1"/>
  <c r="AR600" i="2" s="1"/>
  <c r="AN601" i="2"/>
  <c r="AO601" i="2" s="1"/>
  <c r="AN609" i="2"/>
  <c r="AO609" i="2" s="1"/>
  <c r="AN610" i="2"/>
  <c r="AO610" i="2" s="1"/>
  <c r="AR610" i="2" s="1"/>
  <c r="AN612" i="2"/>
  <c r="AO612" i="2" s="1"/>
  <c r="AR612" i="2" s="1"/>
  <c r="AN628" i="2"/>
  <c r="AO628" i="2" s="1"/>
  <c r="AN634" i="2"/>
  <c r="AO634" i="2" s="1"/>
  <c r="AN661" i="2"/>
  <c r="AO661" i="2" s="1"/>
  <c r="AR661" i="2" s="1"/>
  <c r="AN688" i="2"/>
  <c r="AO688" i="2" s="1"/>
  <c r="AN697" i="2"/>
  <c r="AO697" i="2" s="1"/>
  <c r="AN698" i="2"/>
  <c r="AO698" i="2" s="1"/>
  <c r="AR698" i="2" s="1"/>
  <c r="AN705" i="2"/>
  <c r="AN706" i="2"/>
  <c r="AO706" i="2" s="1"/>
  <c r="AR706" i="2" s="1"/>
  <c r="O706" i="2" s="1"/>
  <c r="AN714" i="2"/>
  <c r="AO714" i="2" s="1"/>
  <c r="AR714" i="2" s="1"/>
  <c r="O714" i="2" s="1"/>
  <c r="AN718" i="2"/>
  <c r="AO718" i="2" s="1"/>
  <c r="AR718" i="2" s="1"/>
  <c r="AN720" i="2"/>
  <c r="AO720" i="2" s="1"/>
  <c r="AN732" i="2"/>
  <c r="AO732" i="2" s="1"/>
  <c r="AN733" i="2"/>
  <c r="AO733" i="2" s="1"/>
  <c r="AN734" i="2" s="1"/>
  <c r="AN742" i="2"/>
  <c r="AO742" i="2" s="1"/>
  <c r="AR742" i="2" s="1"/>
  <c r="AN748" i="2"/>
  <c r="AO748" i="2" s="1"/>
  <c r="AN754" i="2"/>
  <c r="AO754" i="2" s="1"/>
  <c r="AR754" i="2" s="1"/>
  <c r="AN768" i="2"/>
  <c r="AO768" i="2" s="1"/>
  <c r="AN792" i="2"/>
  <c r="AO792" i="2" s="1"/>
  <c r="AN793" i="2" s="1"/>
  <c r="AN796" i="2"/>
  <c r="AO796" i="2" s="1"/>
  <c r="AN801" i="2"/>
  <c r="AO801" i="2" s="1"/>
  <c r="AR801" i="2" s="1"/>
  <c r="O801" i="2" s="1"/>
  <c r="AN802" i="2"/>
  <c r="AO802" i="2" s="1"/>
  <c r="AR802" i="2" s="1"/>
  <c r="AN808" i="2"/>
  <c r="AO808" i="2" s="1"/>
  <c r="AN813" i="2"/>
  <c r="AO813" i="2" s="1"/>
  <c r="AR813" i="2" s="1"/>
  <c r="AN814" i="2"/>
  <c r="AO814" i="2" s="1"/>
  <c r="AR814" i="2" s="1"/>
  <c r="AN820" i="2"/>
  <c r="AO820" i="2" s="1"/>
  <c r="AN825" i="2"/>
  <c r="AO825" i="2" s="1"/>
  <c r="AN826" i="2"/>
  <c r="AO826" i="2" s="1"/>
  <c r="AN833" i="2"/>
  <c r="AO833" i="2" s="1"/>
  <c r="AR833" i="2" s="1"/>
  <c r="AN840" i="2"/>
  <c r="AZ840" i="2" s="1"/>
  <c r="AN854" i="2"/>
  <c r="AO854" i="2" s="1"/>
  <c r="AN876" i="2"/>
  <c r="AO876" i="2" s="1"/>
  <c r="AN892" i="2"/>
  <c r="AO892" i="2" s="1"/>
  <c r="AN901" i="2"/>
  <c r="AO901" i="2" s="1"/>
  <c r="AR901" i="2" s="1"/>
  <c r="AN902" i="2"/>
  <c r="AO902" i="2" s="1"/>
  <c r="AR902" i="2" s="1"/>
  <c r="AN924" i="2"/>
  <c r="AO924" i="2" s="1"/>
  <c r="AR924" i="2" s="1"/>
  <c r="AN925" i="2"/>
  <c r="AO925" i="2" s="1"/>
  <c r="AN926" i="2" s="1"/>
  <c r="AN936" i="2"/>
  <c r="AO936" i="2" s="1"/>
  <c r="AN937" i="2"/>
  <c r="AO937" i="2" s="1"/>
  <c r="AR937" i="2" s="1"/>
  <c r="AN949" i="2"/>
  <c r="AO949" i="2" s="1"/>
  <c r="AR949" i="2" s="1"/>
  <c r="AN950" i="2"/>
  <c r="AO950" i="2" s="1"/>
  <c r="AR950" i="2" s="1"/>
  <c r="AN956" i="2"/>
  <c r="AO956" i="2" s="1"/>
  <c r="AN957" i="2" s="1"/>
  <c r="AN958" i="2"/>
  <c r="AO958" i="2" s="1"/>
  <c r="AR958" i="2" s="1"/>
  <c r="AN967" i="2"/>
  <c r="AO967" i="2" s="1"/>
  <c r="AR967" i="2" s="1"/>
  <c r="AN984" i="2"/>
  <c r="AO984" i="2" s="1"/>
  <c r="AN985" i="2"/>
  <c r="AO985" i="2" s="1"/>
  <c r="AN987" i="2"/>
  <c r="AO987" i="2" s="1"/>
  <c r="AR987" i="2" s="1"/>
  <c r="O987" i="2" s="1"/>
  <c r="AN988" i="2"/>
  <c r="AO988" i="2" s="1"/>
  <c r="AN997" i="2"/>
  <c r="AO997" i="2" s="1"/>
  <c r="AR997" i="2" s="1"/>
  <c r="AN1003" i="2"/>
  <c r="AO1003" i="2" s="1"/>
  <c r="AR1003" i="2" s="1"/>
  <c r="AN1004" i="2"/>
  <c r="AN1008" i="2"/>
  <c r="AO1008" i="2" s="1"/>
  <c r="AN1009" i="2"/>
  <c r="AO1009" i="2" s="1"/>
  <c r="AN1023" i="2"/>
  <c r="AO1023" i="2" s="1"/>
  <c r="AR1023" i="2" s="1"/>
  <c r="AN1029" i="2"/>
  <c r="AO1029" i="2" s="1"/>
  <c r="AR1029" i="2" s="1"/>
  <c r="AN1035" i="2"/>
  <c r="AO1035" i="2" s="1"/>
  <c r="AR1035" i="2" s="1"/>
  <c r="AN1036" i="2"/>
  <c r="AO1036" i="2" s="1"/>
  <c r="AN1043" i="2"/>
  <c r="AO1043" i="2" s="1"/>
  <c r="AR1043" i="2" s="1"/>
  <c r="AN1048" i="2"/>
  <c r="AN1056" i="2"/>
  <c r="AN1067" i="2"/>
  <c r="AO1067" i="2" s="1"/>
  <c r="AR1067" i="2" s="1"/>
  <c r="O1067" i="2" s="1"/>
  <c r="AN1072" i="2"/>
  <c r="AN1077" i="2"/>
  <c r="AO1077" i="2" s="1"/>
  <c r="AR1077" i="2" s="1"/>
  <c r="AN1079" i="2"/>
  <c r="AO1079" i="2" s="1"/>
  <c r="AR1079" i="2" s="1"/>
  <c r="AN1084" i="2"/>
  <c r="AO1084" i="2" s="1"/>
  <c r="AN1091" i="2"/>
  <c r="AO1091" i="2" s="1"/>
  <c r="AR1091" i="2" s="1"/>
  <c r="AN1092" i="2"/>
  <c r="AO1092" i="2" s="1"/>
  <c r="AN1096" i="2"/>
  <c r="AO1096" i="2" s="1"/>
  <c r="AN1107" i="2"/>
  <c r="AO1107" i="2" s="1"/>
  <c r="AR1107" i="2" s="1"/>
  <c r="AN1108" i="2"/>
  <c r="AO1108" i="2" s="1"/>
  <c r="AN1115" i="2"/>
  <c r="AO1115" i="2" s="1"/>
  <c r="AR1115" i="2" s="1"/>
  <c r="AN1120" i="2"/>
  <c r="AN1128" i="2"/>
  <c r="AN1129" i="2"/>
  <c r="AO1129" i="2" s="1"/>
  <c r="AR1129" i="2" s="1"/>
  <c r="AN1137" i="2"/>
  <c r="AO1137" i="2" s="1"/>
  <c r="AR1137" i="2" s="1"/>
  <c r="AN1140" i="2"/>
  <c r="AN1141" i="2"/>
  <c r="AN1143" i="2"/>
  <c r="AO1143" i="2" s="1"/>
  <c r="AR1143" i="2" s="1"/>
  <c r="AN1144" i="2"/>
  <c r="AO1144" i="2" s="1"/>
  <c r="AN1149" i="2"/>
  <c r="AO1149" i="2" s="1"/>
  <c r="AR1149" i="2" s="1"/>
  <c r="AN1151" i="2"/>
  <c r="AO1151" i="2" s="1"/>
  <c r="AR1151" i="2" s="1"/>
  <c r="AN1152" i="2"/>
  <c r="AO1152" i="2" s="1"/>
  <c r="AN1156" i="2"/>
  <c r="AO1156" i="2" s="1"/>
  <c r="AN1165" i="2"/>
  <c r="AN1175" i="2"/>
  <c r="AN1176" i="2"/>
  <c r="AN1180" i="2"/>
  <c r="AO1180" i="2" s="1"/>
  <c r="AN1199" i="2"/>
  <c r="AO1199" i="2" s="1"/>
  <c r="AR1199" i="2" s="1"/>
  <c r="AN1200" i="2"/>
  <c r="AO1200" i="2" s="1"/>
  <c r="AN1216" i="2"/>
  <c r="AO1216" i="2" s="1"/>
  <c r="AR1216" i="2" s="1"/>
  <c r="AN1223" i="2"/>
  <c r="AO1223" i="2" s="1"/>
  <c r="AR1223" i="2" s="1"/>
  <c r="AN1237" i="2"/>
  <c r="AO1237" i="2" s="1"/>
  <c r="AR1237" i="2" s="1"/>
  <c r="AN1245" i="2"/>
  <c r="AN1257" i="2"/>
  <c r="AN1261" i="2"/>
  <c r="AO1261" i="2" s="1"/>
  <c r="AN1263" i="2"/>
  <c r="AO1263" i="2" s="1"/>
  <c r="AR1263" i="2" s="1"/>
  <c r="AN1264" i="2"/>
  <c r="AO1264" i="2" s="1"/>
  <c r="AN1271" i="2"/>
  <c r="AO1271" i="2" s="1"/>
  <c r="AR1271" i="2" s="1"/>
  <c r="AN1272" i="2"/>
  <c r="AN1276" i="2"/>
  <c r="AO1276" i="2" s="1"/>
  <c r="AR1276" i="2" s="1"/>
  <c r="AN1284" i="2"/>
  <c r="AO1284" i="2" s="1"/>
  <c r="AR1284" i="2" s="1"/>
  <c r="O1284" i="2" s="1"/>
  <c r="AN1287" i="2"/>
  <c r="AO1287" i="2" s="1"/>
  <c r="AR1287" i="2" s="1"/>
  <c r="AN1288" i="2"/>
  <c r="AO1288" i="2" s="1"/>
  <c r="AN1293" i="2"/>
  <c r="AO1293" i="2" s="1"/>
  <c r="AN1300" i="2"/>
  <c r="AO1300" i="2" s="1"/>
  <c r="AN1308" i="2"/>
  <c r="AO1308" i="2" s="1"/>
  <c r="AN1309" i="2"/>
  <c r="AN1319" i="2"/>
  <c r="AO1319" i="2" s="1"/>
  <c r="AR1319" i="2" s="1"/>
  <c r="O1319" i="2" s="1"/>
  <c r="AN1323" i="2"/>
  <c r="AO1323" i="2" s="1"/>
  <c r="AR1323" i="2" s="1"/>
  <c r="O1323" i="2" s="1"/>
  <c r="AN1332" i="2"/>
  <c r="AO1332" i="2" s="1"/>
  <c r="AN1333" i="2"/>
  <c r="AO1333" i="2" s="1"/>
  <c r="AR1333" i="2" s="1"/>
  <c r="AN1340" i="2"/>
  <c r="AO1340" i="2" s="1"/>
  <c r="AR1340" i="2" s="1"/>
  <c r="AN1341" i="2"/>
  <c r="AO1341" i="2" s="1"/>
  <c r="AR1341" i="2" s="1"/>
  <c r="O1341" i="2" s="1"/>
  <c r="AN1343" i="2"/>
  <c r="AO1343" i="2" s="1"/>
  <c r="AR1343" i="2" s="1"/>
  <c r="O1343" i="2" s="1"/>
  <c r="AN1344" i="2"/>
  <c r="AN1345" i="2"/>
  <c r="AN1367" i="2"/>
  <c r="AO1367" i="2" s="1"/>
  <c r="AR1367" i="2" s="1"/>
  <c r="AN1368" i="2"/>
  <c r="AO1368" i="2" s="1"/>
  <c r="AN1369" i="2"/>
  <c r="AO1369" i="2" s="1"/>
  <c r="AN1377" i="2"/>
  <c r="AN1383" i="2"/>
  <c r="AO1383" i="2" s="1"/>
  <c r="AR1383" i="2" s="1"/>
  <c r="AN1393" i="2"/>
  <c r="AN1400" i="2"/>
  <c r="AO1400" i="2" s="1"/>
  <c r="AR1400" i="2" s="1"/>
  <c r="AN1405" i="2"/>
  <c r="AO1405" i="2" s="1"/>
  <c r="AR1405" i="2" s="1"/>
  <c r="O1405" i="2" s="1"/>
  <c r="AN1408" i="2"/>
  <c r="AO1408" i="2" s="1"/>
  <c r="AN1409" i="2" s="1"/>
  <c r="AN1415" i="2"/>
  <c r="AO1415" i="2" s="1"/>
  <c r="AR1415" i="2" s="1"/>
  <c r="AN1419" i="2"/>
  <c r="AO1419" i="2" s="1"/>
  <c r="AR1419" i="2" s="1"/>
  <c r="AN1425" i="2"/>
  <c r="AO1425" i="2" s="1"/>
  <c r="AN1427" i="2"/>
  <c r="AO1427" i="2" s="1"/>
  <c r="AR1427" i="2" s="1"/>
  <c r="AN1428" i="2"/>
  <c r="AO1428" i="2" s="1"/>
  <c r="AN1429" i="2"/>
  <c r="AO1429" i="2" s="1"/>
  <c r="AR1429" i="2" s="1"/>
  <c r="AN1431" i="2"/>
  <c r="AO1431" i="2" s="1"/>
  <c r="AR1431" i="2" s="1"/>
  <c r="AN1432" i="2"/>
  <c r="AO1432" i="2" s="1"/>
  <c r="AN1433" i="2"/>
  <c r="AN1435" i="2"/>
  <c r="AO1435" i="2" s="1"/>
  <c r="AR1435" i="2" s="1"/>
  <c r="AN1436" i="2"/>
  <c r="AN1437" i="2"/>
  <c r="AO1437" i="2" s="1"/>
  <c r="AR1437" i="2" s="1"/>
  <c r="AN1439" i="2"/>
  <c r="AO1439" i="2" s="1"/>
  <c r="AR1439" i="2" s="1"/>
  <c r="AN1440" i="2"/>
  <c r="AO1440" i="2" s="1"/>
  <c r="AN1441" i="2"/>
  <c r="AO1441" i="2" s="1"/>
  <c r="AR1441" i="2" s="1"/>
  <c r="AN1443" i="2"/>
  <c r="AO1443" i="2" s="1"/>
  <c r="AR1443" i="2" s="1"/>
  <c r="AN1444" i="2"/>
  <c r="AO1444" i="2" s="1"/>
  <c r="AN1448" i="2"/>
  <c r="AO1448" i="2" s="1"/>
  <c r="AN1449" i="2"/>
  <c r="AO1449" i="2" s="1"/>
  <c r="AN1451" i="2"/>
  <c r="AO1451" i="2" s="1"/>
  <c r="AR1451" i="2" s="1"/>
  <c r="AN1452" i="2"/>
  <c r="AO1452" i="2" s="1"/>
  <c r="AR1452" i="2" s="1"/>
  <c r="AN1453" i="2"/>
  <c r="AO1453" i="2" s="1"/>
  <c r="AN1455" i="2"/>
  <c r="AO1455" i="2" s="1"/>
  <c r="AR1455" i="2" s="1"/>
  <c r="AN1456" i="2"/>
  <c r="AO1456" i="2" s="1"/>
  <c r="AN1461" i="2"/>
  <c r="AN1463" i="2"/>
  <c r="AO1463" i="2" s="1"/>
  <c r="AR1463" i="2" s="1"/>
  <c r="AN1464" i="2"/>
  <c r="AO1464" i="2" s="1"/>
  <c r="AN1465" i="2"/>
  <c r="AO1465" i="2" s="1"/>
  <c r="AR1465" i="2" s="1"/>
  <c r="AN1467" i="2"/>
  <c r="AO1467" i="2" s="1"/>
  <c r="AR1467" i="2" s="1"/>
  <c r="AN1468" i="2"/>
  <c r="AO1468" i="2" s="1"/>
  <c r="AR1468" i="2" s="1"/>
  <c r="AN1473" i="2"/>
  <c r="AN1475" i="2"/>
  <c r="AO1475" i="2" s="1"/>
  <c r="AR1475" i="2" s="1"/>
  <c r="AN1476" i="2"/>
  <c r="AO1476" i="2" s="1"/>
  <c r="AN1477" i="2"/>
  <c r="AN1479" i="2"/>
  <c r="AO1479" i="2" s="1"/>
  <c r="AR1479" i="2" s="1"/>
  <c r="AN1480" i="2"/>
  <c r="AO1480" i="2" s="1"/>
  <c r="AR1480" i="2" s="1"/>
  <c r="AN1485" i="2"/>
  <c r="AO1485" i="2" s="1"/>
  <c r="AN1487" i="2"/>
  <c r="AO1487" i="2" s="1"/>
  <c r="AR1487" i="2" s="1"/>
  <c r="AN1488" i="2"/>
  <c r="AO1488" i="2" s="1"/>
  <c r="AR1488" i="2" s="1"/>
  <c r="AN1489" i="2"/>
  <c r="AO1489" i="2" s="1"/>
  <c r="AR1489" i="2" s="1"/>
  <c r="AN1491" i="2"/>
  <c r="AO1491" i="2" s="1"/>
  <c r="AR1491" i="2" s="1"/>
  <c r="AN1492" i="2"/>
  <c r="AO1492" i="2" s="1"/>
  <c r="AN1496" i="2"/>
  <c r="AO1496" i="2" s="1"/>
  <c r="AN1497" i="2"/>
  <c r="AO1497" i="2" s="1"/>
  <c r="AR1497" i="2" s="1"/>
  <c r="AN1499" i="2"/>
  <c r="AO1499" i="2" s="1"/>
  <c r="AR1499" i="2" s="1"/>
  <c r="AN1500" i="2"/>
  <c r="AO1500" i="2" s="1"/>
  <c r="AN1501" i="2"/>
  <c r="AN1503" i="2"/>
  <c r="AO1503" i="2" s="1"/>
  <c r="AR1503" i="2" s="1"/>
  <c r="AN1504" i="2"/>
  <c r="AO1504" i="2" s="1"/>
  <c r="AR1504" i="2" s="1"/>
  <c r="AN1509" i="2"/>
  <c r="AO1509" i="2" s="1"/>
  <c r="AR1509" i="2" s="1"/>
  <c r="AN1511" i="2"/>
  <c r="AO1511" i="2" s="1"/>
  <c r="AR1511" i="2" s="1"/>
  <c r="AN1512" i="2"/>
  <c r="AO1512" i="2" s="1"/>
  <c r="AN1513" i="2"/>
  <c r="AO1513" i="2" s="1"/>
  <c r="AR1513" i="2" s="1"/>
  <c r="AN1515" i="2"/>
  <c r="AO1515" i="2" s="1"/>
  <c r="AR1515" i="2" s="1"/>
  <c r="AN1516" i="2"/>
  <c r="AN1521" i="2"/>
  <c r="AO1521" i="2" s="1"/>
  <c r="AR1521" i="2" s="1"/>
  <c r="AN1523" i="2"/>
  <c r="AO1523" i="2" s="1"/>
  <c r="AR1523" i="2" s="1"/>
  <c r="AN1524" i="2"/>
  <c r="AO1524" i="2" s="1"/>
  <c r="AN1525" i="2"/>
  <c r="AO1525" i="2" s="1"/>
  <c r="AR1525" i="2" s="1"/>
  <c r="AN1527" i="2"/>
  <c r="AO1527" i="2" s="1"/>
  <c r="AR1527" i="2" s="1"/>
  <c r="AN1530" i="2"/>
  <c r="AN1532" i="2"/>
  <c r="AO1532" i="2" s="1"/>
  <c r="AR1532" i="2" s="1"/>
  <c r="AN1533" i="2"/>
  <c r="AO1533" i="2" s="1"/>
  <c r="AN1534" i="2"/>
  <c r="AN1536" i="2"/>
  <c r="AO1536" i="2" s="1"/>
  <c r="AR1536" i="2" s="1"/>
  <c r="AN1537" i="2"/>
  <c r="AO1537" i="2" s="1"/>
  <c r="AN1538" i="2"/>
  <c r="AN1544" i="2"/>
  <c r="AO1544" i="2" s="1"/>
  <c r="AR1544" i="2" s="1"/>
  <c r="AN1545" i="2"/>
  <c r="AO1545" i="2" s="1"/>
  <c r="AR1545" i="2" s="1"/>
  <c r="AN1546" i="2"/>
  <c r="AN1549" i="2"/>
  <c r="AO1549" i="2" s="1"/>
  <c r="AN1550" i="2"/>
  <c r="AN1556" i="2"/>
  <c r="AN1557" i="2"/>
  <c r="AO1557" i="2" s="1"/>
  <c r="AR1557" i="2" s="1"/>
  <c r="AN1560" i="2"/>
  <c r="AO1560" i="2" s="1"/>
  <c r="AR1560" i="2" s="1"/>
  <c r="AN1561" i="2"/>
  <c r="AO1561" i="2" s="1"/>
  <c r="AR1561" i="2" s="1"/>
  <c r="AN1569" i="2"/>
  <c r="AN1570" i="2"/>
  <c r="AO1570" i="2" s="1"/>
  <c r="AR1570" i="2" s="1"/>
  <c r="AN1572" i="2"/>
  <c r="AO1572" i="2" s="1"/>
  <c r="AN1573" i="2"/>
  <c r="AO1573" i="2" s="1"/>
  <c r="AR1573" i="2" s="1"/>
  <c r="AN1574" i="2"/>
  <c r="AN1580" i="2"/>
  <c r="AO1580" i="2" s="1"/>
  <c r="AN1581" i="2"/>
  <c r="AO1581" i="2" s="1"/>
  <c r="AR1581" i="2" s="1"/>
  <c r="AN1582" i="2"/>
  <c r="AN1584" i="2"/>
  <c r="AN1585" i="2"/>
  <c r="AO1585" i="2" s="1"/>
  <c r="AR1585" i="2" s="1"/>
  <c r="AN1586" i="2"/>
  <c r="AO1586" i="2" s="1"/>
  <c r="AR1586" i="2" s="1"/>
  <c r="AN1588" i="2"/>
  <c r="AO1588" i="2" s="1"/>
  <c r="AN1590" i="2"/>
  <c r="AN1593" i="2"/>
  <c r="AO1593" i="2" s="1"/>
  <c r="AR1593" i="2" s="1"/>
  <c r="AN1596" i="2"/>
  <c r="AO1596" i="2" s="1"/>
  <c r="AN1598" i="2"/>
  <c r="AO1598" i="2" s="1"/>
  <c r="AR1598" i="2" s="1"/>
  <c r="AN1604" i="2"/>
  <c r="AN1605" i="2"/>
  <c r="AO1605" i="2" s="1"/>
  <c r="AR1605" i="2" s="1"/>
  <c r="AN1606" i="2"/>
  <c r="AN1609" i="2"/>
  <c r="AO1609" i="2" s="1"/>
  <c r="AR1609" i="2" s="1"/>
  <c r="AN1610" i="2"/>
  <c r="AN1612" i="2"/>
  <c r="AN1614" i="2"/>
  <c r="AN1616" i="2"/>
  <c r="AN1618" i="2"/>
  <c r="AN1622" i="2"/>
  <c r="AN1628" i="2"/>
  <c r="AN1629" i="2"/>
  <c r="AO1629" i="2" s="1"/>
  <c r="AR1629" i="2" s="1"/>
  <c r="AN1630" i="2"/>
  <c r="AN1632" i="2"/>
  <c r="AN1633" i="2"/>
  <c r="AO1633" i="2" s="1"/>
  <c r="AR1633" i="2" s="1"/>
  <c r="AN1634" i="2"/>
  <c r="AO1634" i="2" s="1"/>
  <c r="AR1634" i="2" s="1"/>
  <c r="AN1636" i="2"/>
  <c r="AN1638" i="2"/>
  <c r="AO1638" i="2" s="1"/>
  <c r="AR1638" i="2" s="1"/>
  <c r="AN1641" i="2"/>
  <c r="AO1641" i="2" s="1"/>
  <c r="AR1641" i="2" s="1"/>
  <c r="AN1642" i="2"/>
  <c r="AN1644" i="2"/>
  <c r="AN1646" i="2"/>
  <c r="AN1654" i="2"/>
  <c r="AN1657" i="2"/>
  <c r="AO1657" i="2" s="1"/>
  <c r="AR1657" i="2" s="1"/>
  <c r="AN1658" i="2"/>
  <c r="AO1658" i="2" s="1"/>
  <c r="AN1664" i="2"/>
  <c r="AN1665" i="2"/>
  <c r="AO1665" i="2" s="1"/>
  <c r="AR1665" i="2" s="1"/>
  <c r="AN1668" i="2"/>
  <c r="AN1670" i="2"/>
  <c r="AO1670" i="2" s="1"/>
  <c r="AR1670" i="2" s="1"/>
  <c r="AN1676" i="2"/>
  <c r="AO1676" i="2" s="1"/>
  <c r="AR1676" i="2" s="1"/>
  <c r="AN1677" i="2"/>
  <c r="AN1678" i="2"/>
  <c r="AN1680" i="2"/>
  <c r="AN1681" i="2"/>
  <c r="AN1682" i="2"/>
  <c r="AN1689" i="2"/>
  <c r="AO1689" i="2" s="1"/>
  <c r="AR1689" i="2" s="1"/>
  <c r="AN1690" i="2"/>
  <c r="AO1690" i="2" s="1"/>
  <c r="AR1690" i="2" s="1"/>
  <c r="AN1692" i="2"/>
  <c r="AO1692" i="2" s="1"/>
  <c r="AR1692" i="2" s="1"/>
  <c r="AN1693" i="2"/>
  <c r="AO1693" i="2" s="1"/>
  <c r="AR1693" i="2" s="1"/>
  <c r="AN1694" i="2"/>
  <c r="AN1698" i="2"/>
  <c r="AO1698" i="2" s="1"/>
  <c r="AR1698" i="2" s="1"/>
  <c r="AN1700" i="2"/>
  <c r="AN1702" i="2"/>
  <c r="AO1702" i="2" s="1"/>
  <c r="AR1702" i="2" s="1"/>
  <c r="AN1705" i="2"/>
  <c r="AO1705" i="2" s="1"/>
  <c r="AR1705" i="2" s="1"/>
  <c r="AN1706" i="2"/>
  <c r="AN1712" i="2"/>
  <c r="AO1712" i="2" s="1"/>
  <c r="AN1713" i="2"/>
  <c r="AN1714" i="2"/>
  <c r="AN1716" i="2"/>
  <c r="AN1718" i="2"/>
  <c r="AO1718" i="2" s="1"/>
  <c r="AN1721" i="2"/>
  <c r="AO1721" i="2" s="1"/>
  <c r="AR1721" i="2" s="1"/>
  <c r="AN1722" i="2"/>
  <c r="AN1724" i="2"/>
  <c r="AO1724" i="2" s="1"/>
  <c r="AR1724" i="2" s="1"/>
  <c r="AN1725" i="2"/>
  <c r="AO1725" i="2" s="1"/>
  <c r="AR1725" i="2" s="1"/>
  <c r="AN1726" i="2"/>
  <c r="AN1728" i="2"/>
  <c r="AO1728" i="2" s="1"/>
  <c r="AR1728" i="2" s="1"/>
  <c r="AN1729" i="2"/>
  <c r="AN1730" i="2"/>
  <c r="AN1737" i="2"/>
  <c r="AN1738" i="2"/>
  <c r="AO1738" i="2" s="1"/>
  <c r="AR1738" i="2" s="1"/>
  <c r="AN1740" i="2"/>
  <c r="AO1740" i="2" s="1"/>
  <c r="AR1740" i="2" s="1"/>
  <c r="AN1741" i="2"/>
  <c r="AN1742" i="2"/>
  <c r="AN1747" i="2"/>
  <c r="AO1747" i="2" s="1"/>
  <c r="AR1747" i="2" s="1"/>
  <c r="AN1748" i="2"/>
  <c r="AN1751" i="2"/>
  <c r="AO1751" i="2" s="1"/>
  <c r="AR1751" i="2" s="1"/>
  <c r="AN1753" i="2"/>
  <c r="AO1753" i="2" s="1"/>
  <c r="AR1753" i="2" s="1"/>
  <c r="AN1756" i="2"/>
  <c r="AN1757" i="2"/>
  <c r="AN1759" i="2"/>
  <c r="AO1759" i="2" s="1"/>
  <c r="AR1759" i="2" s="1"/>
  <c r="AN1760" i="2"/>
  <c r="AO1760" i="2" s="1"/>
  <c r="AR1760" i="2" s="1"/>
  <c r="AN1761" i="2"/>
  <c r="AN1763" i="2"/>
  <c r="AO1763" i="2" s="1"/>
  <c r="AR1763" i="2" s="1"/>
  <c r="AN1764" i="2"/>
  <c r="AN1771" i="2"/>
  <c r="AO1771" i="2" s="1"/>
  <c r="AR1771" i="2" s="1"/>
  <c r="AN1772" i="2"/>
  <c r="AO1772" i="2" s="1"/>
  <c r="AN1773" i="2"/>
  <c r="AO1773" i="2" s="1"/>
  <c r="AN1775" i="2"/>
  <c r="AO1775" i="2" s="1"/>
  <c r="AR1775" i="2" s="1"/>
  <c r="AN1776" i="2"/>
  <c r="AO1776" i="2" s="1"/>
  <c r="AR1776" i="2" s="1"/>
  <c r="AN1777" i="2"/>
  <c r="AO1777" i="2" s="1"/>
  <c r="AN1779" i="2"/>
  <c r="AO1779" i="2" s="1"/>
  <c r="AR1779" i="2" s="1"/>
  <c r="AN1783" i="2"/>
  <c r="AO1783" i="2" s="1"/>
  <c r="AR1783" i="2" s="1"/>
  <c r="AN1785" i="2"/>
  <c r="AO1785" i="2" s="1"/>
  <c r="AN1787" i="2"/>
  <c r="AO1787" i="2" s="1"/>
  <c r="AR1787" i="2" s="1"/>
  <c r="AN1788" i="2"/>
  <c r="AN1789" i="2"/>
  <c r="AO1789" i="2" s="1"/>
  <c r="AN1793" i="2"/>
  <c r="AO1793" i="2" s="1"/>
  <c r="AN1795" i="2"/>
  <c r="AO1795" i="2" s="1"/>
  <c r="AR1795" i="2" s="1"/>
  <c r="AN1796" i="2"/>
  <c r="AN1799" i="2"/>
  <c r="AO1799" i="2" s="1"/>
  <c r="AR1799" i="2" s="1"/>
  <c r="AN1801" i="2"/>
  <c r="AO1801" i="2" s="1"/>
  <c r="AN1807" i="2"/>
  <c r="AO1807" i="2" s="1"/>
  <c r="AR1807" i="2" s="1"/>
  <c r="AN1808" i="2"/>
  <c r="AO1808" i="2" s="1"/>
  <c r="AR1808" i="2" s="1"/>
  <c r="AN1809" i="2"/>
  <c r="AN1811" i="2"/>
  <c r="AO1811" i="2" s="1"/>
  <c r="AR1811" i="2" s="1"/>
  <c r="AN1812" i="2"/>
  <c r="AN1819" i="2"/>
  <c r="AO1819" i="2" s="1"/>
  <c r="AR1819" i="2" s="1"/>
  <c r="AN1820" i="2"/>
  <c r="AO1820" i="2" s="1"/>
  <c r="AR1820" i="2" s="1"/>
  <c r="AN1821" i="2"/>
  <c r="AN1823" i="2"/>
  <c r="AO1823" i="2" s="1"/>
  <c r="AR1823" i="2" s="1"/>
  <c r="AN1825" i="2"/>
  <c r="AO1825" i="2" s="1"/>
  <c r="AN1831" i="2"/>
  <c r="AO1831" i="2" s="1"/>
  <c r="AR1831" i="2" s="1"/>
  <c r="AN1833" i="2"/>
  <c r="AO1833" i="2" s="1"/>
  <c r="AR1833" i="2" s="1"/>
  <c r="AN1835" i="2"/>
  <c r="AO1835" i="2" s="1"/>
  <c r="AR1835" i="2" s="1"/>
  <c r="AN1836" i="2"/>
  <c r="AN1837" i="2"/>
  <c r="AO1837" i="2" s="1"/>
  <c r="AR1837" i="2" s="1"/>
  <c r="AN1843" i="2"/>
  <c r="AO1843" i="2" s="1"/>
  <c r="AR1843" i="2" s="1"/>
  <c r="AN1844" i="2"/>
  <c r="AO1844" i="2" s="1"/>
  <c r="AR1844" i="2" s="1"/>
  <c r="AN1847" i="2"/>
  <c r="AO1847" i="2" s="1"/>
  <c r="AR1847" i="2" s="1"/>
  <c r="AN1849" i="2"/>
  <c r="AO1849" i="2" s="1"/>
  <c r="AN1855" i="2"/>
  <c r="AO1855" i="2" s="1"/>
  <c r="AR1855" i="2" s="1"/>
  <c r="AN1857" i="2"/>
  <c r="AO1857" i="2" s="1"/>
  <c r="AR1857" i="2" s="1"/>
  <c r="AN1859" i="2"/>
  <c r="AO1859" i="2" s="1"/>
  <c r="AR1859" i="2" s="1"/>
  <c r="AN1860" i="2"/>
  <c r="AN1861" i="2"/>
  <c r="AO1861" i="2" s="1"/>
  <c r="AR1861" i="2" s="1"/>
  <c r="AN1867" i="2"/>
  <c r="AO1867" i="2" s="1"/>
  <c r="AR1867" i="2" s="1"/>
  <c r="AN1868" i="2"/>
  <c r="AO1868" i="2" s="1"/>
  <c r="AN1869" i="2"/>
  <c r="AO1869" i="2" s="1"/>
  <c r="AR1869" i="2" s="1"/>
  <c r="AN1871" i="2"/>
  <c r="AO1871" i="2" s="1"/>
  <c r="AR1871" i="2" s="1"/>
  <c r="AN1873" i="2"/>
  <c r="AO1873" i="2" s="1"/>
  <c r="AN1877" i="2"/>
  <c r="AO1877" i="2" s="1"/>
  <c r="AN2252" i="2"/>
  <c r="AO2252" i="2" s="1"/>
  <c r="AR2252" i="2" s="1"/>
  <c r="AN2253" i="2"/>
  <c r="AO2253" i="2" s="1"/>
  <c r="AR2253" i="2" s="1"/>
  <c r="AN2254" i="2"/>
  <c r="AO2254" i="2" s="1"/>
  <c r="AR2254" i="2" s="1"/>
  <c r="AN2256" i="2"/>
  <c r="AN2257" i="2"/>
  <c r="AO2257" i="2" s="1"/>
  <c r="AR2257" i="2" s="1"/>
  <c r="AN2258" i="2"/>
  <c r="AO2258" i="2" s="1"/>
  <c r="AN2259" i="2"/>
  <c r="AO2259" i="2" s="1"/>
  <c r="AR2259" i="2" s="1"/>
  <c r="AN2260" i="2"/>
  <c r="AN2261" i="2"/>
  <c r="AO2261" i="2" s="1"/>
  <c r="AR2261" i="2" s="1"/>
  <c r="AN2265" i="2"/>
  <c r="AO2265" i="2" s="1"/>
  <c r="AR2265" i="2" s="1"/>
  <c r="AN2267" i="2"/>
  <c r="AO2267" i="2" s="1"/>
  <c r="AR2267" i="2" s="1"/>
  <c r="AN2268" i="2"/>
  <c r="AO2268" i="2" s="1"/>
  <c r="AR2268" i="2" s="1"/>
  <c r="AN2269" i="2"/>
  <c r="AO2269" i="2" s="1"/>
  <c r="AR2269" i="2" s="1"/>
  <c r="AN2272" i="2"/>
  <c r="AN2273" i="2"/>
  <c r="AO2273" i="2" s="1"/>
  <c r="AR2273" i="2" s="1"/>
  <c r="AN2280" i="2"/>
  <c r="AO2280" i="2" s="1"/>
  <c r="AN2281" i="2"/>
  <c r="AO2281" i="2" s="1"/>
  <c r="AR2281" i="2" s="1"/>
  <c r="AN2282" i="2"/>
  <c r="AN2283" i="2"/>
  <c r="AN2284" i="2"/>
  <c r="AO2284" i="2" s="1"/>
  <c r="AR2284" i="2" s="1"/>
  <c r="AN2287" i="2"/>
  <c r="AN2289" i="2"/>
  <c r="AO2289" i="2" s="1"/>
  <c r="AR2289" i="2" s="1"/>
  <c r="AN2290" i="2"/>
  <c r="AO2290" i="2" s="1"/>
  <c r="AN2291" i="2"/>
  <c r="AO2291" i="2" s="1"/>
  <c r="AR2291" i="2" s="1"/>
  <c r="AN2293" i="2"/>
  <c r="AO2293" i="2" s="1"/>
  <c r="AR2293" i="2" s="1"/>
  <c r="AN2295" i="2"/>
  <c r="AO2295" i="2" s="1"/>
  <c r="AR2295" i="2" s="1"/>
  <c r="AN2297" i="2"/>
  <c r="AO2297" i="2" s="1"/>
  <c r="AR2297" i="2" s="1"/>
  <c r="AN2303" i="2"/>
  <c r="AO2303" i="2" s="1"/>
  <c r="AN2305" i="2"/>
  <c r="AO2305" i="2" s="1"/>
  <c r="AR2305" i="2" s="1"/>
  <c r="AN2306" i="2"/>
  <c r="AO2306" i="2" s="1"/>
  <c r="AN2307" i="2"/>
  <c r="AO2307" i="2" s="1"/>
  <c r="AR2307" i="2" s="1"/>
  <c r="AN2309" i="2"/>
  <c r="AO2309" i="2" s="1"/>
  <c r="AR2309" i="2" s="1"/>
  <c r="AN2314" i="2"/>
  <c r="AO2314" i="2" s="1"/>
  <c r="AN2315" i="2"/>
  <c r="AO2315" i="2" s="1"/>
  <c r="AN2317" i="2"/>
  <c r="AO2317" i="2" s="1"/>
  <c r="AR2317" i="2" s="1"/>
  <c r="AN2319" i="2"/>
  <c r="AN2321" i="2"/>
  <c r="AO2321" i="2" s="1"/>
  <c r="AR2321" i="2" s="1"/>
  <c r="AN2322" i="2"/>
  <c r="AN2323" i="2"/>
  <c r="AO2323" i="2" s="1"/>
  <c r="AR2323" i="2" s="1"/>
  <c r="AN2325" i="2"/>
  <c r="AO2325" i="2" s="1"/>
  <c r="AR2325" i="2" s="1"/>
  <c r="AN2327" i="2"/>
  <c r="AO2327" i="2" s="1"/>
  <c r="AR2327" i="2" s="1"/>
  <c r="AN2331" i="2"/>
  <c r="AN2333" i="2"/>
  <c r="AO2333" i="2" s="1"/>
  <c r="AR2333" i="2" s="1"/>
  <c r="AN2339" i="2"/>
  <c r="AN2341" i="2"/>
  <c r="AO2341" i="2" s="1"/>
  <c r="AR2341" i="2" s="1"/>
  <c r="AN2343" i="2"/>
  <c r="AN2344" i="2"/>
  <c r="AO2344" i="2" s="1"/>
  <c r="AR2344" i="2" s="1"/>
  <c r="AN2349" i="2"/>
  <c r="AO2349" i="2" s="1"/>
  <c r="AR2349" i="2" s="1"/>
  <c r="AN2350" i="2"/>
  <c r="AO2350" i="2" s="1"/>
  <c r="AR2350" i="2" s="1"/>
  <c r="AN2351" i="2"/>
  <c r="AN2353" i="2"/>
  <c r="AO2353" i="2" s="1"/>
  <c r="AR2353" i="2" s="1"/>
  <c r="AN2355" i="2"/>
  <c r="AO2355" i="2" s="1"/>
  <c r="AN2357" i="2"/>
  <c r="AO2357" i="2" s="1"/>
  <c r="AR2357" i="2" s="1"/>
  <c r="AN2363" i="2"/>
  <c r="AO2363" i="2" s="1"/>
  <c r="AN2365" i="2"/>
  <c r="AO2365" i="2" s="1"/>
  <c r="AR2365" i="2" s="1"/>
  <c r="AN2366" i="2"/>
  <c r="AO2366" i="2" s="1"/>
  <c r="AR2366" i="2" s="1"/>
  <c r="AN2369" i="2"/>
  <c r="AO2369" i="2" s="1"/>
  <c r="AR2369" i="2" s="1"/>
  <c r="AN2373" i="2"/>
  <c r="AO2373" i="2" s="1"/>
  <c r="AR2373" i="2" s="1"/>
  <c r="AN2375" i="2"/>
  <c r="AO2375" i="2" s="1"/>
  <c r="AR2375" i="2" s="1"/>
  <c r="AN2376" i="2"/>
  <c r="AN2377" i="2"/>
  <c r="AO2377" i="2" s="1"/>
  <c r="AR2377" i="2" s="1"/>
  <c r="AN2379" i="2"/>
  <c r="AO2379" i="2" s="1"/>
  <c r="AR2379" i="2" s="1"/>
  <c r="AN2380" i="2"/>
  <c r="AN2381" i="2"/>
  <c r="AO2381" i="2" s="1"/>
  <c r="AR2381" i="2" s="1"/>
  <c r="AN2387" i="2"/>
  <c r="AO2387" i="2" s="1"/>
  <c r="AR2387" i="2" s="1"/>
  <c r="AN2389" i="2"/>
  <c r="AO2389" i="2" s="1"/>
  <c r="AR2389" i="2" s="1"/>
  <c r="AN2391" i="2"/>
  <c r="AO2391" i="2" s="1"/>
  <c r="AR2391" i="2" s="1"/>
  <c r="AN2393" i="2"/>
  <c r="AO2393" i="2" s="1"/>
  <c r="AR2393" i="2" s="1"/>
  <c r="AN2399" i="2"/>
  <c r="AO2399" i="2" s="1"/>
  <c r="AR2399" i="2" s="1"/>
  <c r="AN2401" i="2"/>
  <c r="AO2401" i="2" s="1"/>
  <c r="AR2401" i="2" s="1"/>
  <c r="AN2402" i="2"/>
  <c r="AO2402" i="2" s="1"/>
  <c r="AR2402" i="2" s="1"/>
  <c r="AN2405" i="2"/>
  <c r="AO2405" i="2" s="1"/>
  <c r="AR2405" i="2" s="1"/>
  <c r="AN2410" i="2"/>
  <c r="AO2410" i="2" s="1"/>
  <c r="AN2411" i="2"/>
  <c r="AO2411" i="2" s="1"/>
  <c r="AR2411" i="2" s="1"/>
  <c r="AN2414" i="2"/>
  <c r="AN2415" i="2"/>
  <c r="AN2417" i="2"/>
  <c r="AO2417" i="2" s="1"/>
  <c r="AR2417" i="2" s="1"/>
  <c r="AN2423" i="2"/>
  <c r="AN2425" i="2"/>
  <c r="AO2425" i="2" s="1"/>
  <c r="AR2425" i="2" s="1"/>
  <c r="AN2428" i="2"/>
  <c r="AN2429" i="2"/>
  <c r="AO2429" i="2" s="1"/>
  <c r="AR2429" i="2" s="1"/>
  <c r="AN2430" i="2"/>
  <c r="AN2434" i="2"/>
  <c r="AO2434" i="2" s="1"/>
  <c r="AN2437" i="2"/>
  <c r="AO2437" i="2" s="1"/>
  <c r="AR2437" i="2" s="1"/>
  <c r="AN2438" i="2"/>
  <c r="AO2438" i="2" s="1"/>
  <c r="AN2439" i="2"/>
  <c r="AN2446" i="2"/>
  <c r="AN2447" i="2"/>
  <c r="AN2448" i="2"/>
  <c r="AO2448" i="2" s="1"/>
  <c r="AR2448" i="2" s="1"/>
  <c r="AN2449" i="2"/>
  <c r="AO2449" i="2" s="1"/>
  <c r="AR2449" i="2" s="1"/>
  <c r="AN2451" i="2"/>
  <c r="AO2451" i="2" s="1"/>
  <c r="AR2451" i="2" s="1"/>
  <c r="AN2452" i="2"/>
  <c r="AO2452" i="2" s="1"/>
  <c r="AR2452" i="2" s="1"/>
  <c r="AN2453" i="2"/>
  <c r="AO2453" i="2" s="1"/>
  <c r="AR2453" i="2" s="1"/>
  <c r="AN2458" i="2"/>
  <c r="AN2460" i="2"/>
  <c r="AO2460" i="2" s="1"/>
  <c r="AR2460" i="2" s="1"/>
  <c r="AN2461" i="2"/>
  <c r="AO2461" i="2" s="1"/>
  <c r="AR2461" i="2" s="1"/>
  <c r="AN2463" i="2"/>
  <c r="AN2464" i="2"/>
  <c r="AO2464" i="2" s="1"/>
  <c r="AR2464" i="2" s="1"/>
  <c r="AN2468" i="2"/>
  <c r="AO2468" i="2" s="1"/>
  <c r="AN2469" i="2"/>
  <c r="AO2469" i="2" s="1"/>
  <c r="AR2469" i="2" s="1"/>
  <c r="AN2471" i="2"/>
  <c r="AO2471" i="2" s="1"/>
  <c r="AR2471" i="2" s="1"/>
  <c r="AN2473" i="2"/>
  <c r="AO2473" i="2" s="1"/>
  <c r="AR2473" i="2" s="1"/>
  <c r="AN2474" i="2"/>
  <c r="AO2474" i="2" s="1"/>
  <c r="AN2476" i="2"/>
  <c r="AO2476" i="2" s="1"/>
  <c r="AN2477" i="2"/>
  <c r="AO2477" i="2" s="1"/>
  <c r="AR2477" i="2" s="1"/>
  <c r="AN2482" i="2"/>
  <c r="AO2482" i="2" s="1"/>
  <c r="AN2484" i="2"/>
  <c r="AN2485" i="2"/>
  <c r="AO2485" i="2" s="1"/>
  <c r="AR2485" i="2" s="1"/>
  <c r="AN2487" i="2"/>
  <c r="AN2492" i="2"/>
  <c r="AN2494" i="2"/>
  <c r="AN2495" i="2"/>
  <c r="AN2499" i="2"/>
  <c r="AO2499" i="2" s="1"/>
  <c r="AR2499" i="2" s="1"/>
  <c r="AN2500" i="2"/>
  <c r="AO2500" i="2" s="1"/>
  <c r="AR2500" i="2" s="1"/>
  <c r="AF51" i="2"/>
  <c r="P51" i="2" s="1"/>
  <c r="AF52" i="2"/>
  <c r="AF60" i="2"/>
  <c r="AF61" i="2"/>
  <c r="P61" i="2" s="1"/>
  <c r="AF64" i="2"/>
  <c r="AZ61" i="2"/>
  <c r="BA61" i="2"/>
  <c r="BA60" i="2"/>
  <c r="BA58" i="2"/>
  <c r="AZ52" i="2"/>
  <c r="AZ50" i="2"/>
  <c r="BA50" i="2"/>
  <c r="AZ71" i="2"/>
  <c r="AF74" i="2"/>
  <c r="AF82" i="2"/>
  <c r="AF87" i="2"/>
  <c r="AF94" i="2"/>
  <c r="P94" i="2" s="1"/>
  <c r="AF157" i="2"/>
  <c r="P157" i="2" s="1"/>
  <c r="AF164" i="2"/>
  <c r="P164" i="2" s="1"/>
  <c r="AF170" i="2"/>
  <c r="P170" i="2" s="1"/>
  <c r="AF185" i="2"/>
  <c r="AY184" i="2" s="1"/>
  <c r="AF196" i="2"/>
  <c r="P196" i="2" s="1"/>
  <c r="AF204" i="2"/>
  <c r="P204" i="2" s="1"/>
  <c r="AZ202" i="2"/>
  <c r="BA202" i="2"/>
  <c r="AF216" i="2"/>
  <c r="P216" i="2" s="1"/>
  <c r="AF220" i="2"/>
  <c r="P220" i="2" s="1"/>
  <c r="AF221" i="2"/>
  <c r="P221" i="2" s="1"/>
  <c r="AZ224" i="2"/>
  <c r="BA224" i="2"/>
  <c r="AF228" i="2"/>
  <c r="AF230" i="2"/>
  <c r="P230" i="2" s="1"/>
  <c r="AF232" i="2"/>
  <c r="AF238" i="2"/>
  <c r="P238" i="2" s="1"/>
  <c r="AF239" i="2"/>
  <c r="AF251" i="2"/>
  <c r="P251" i="2" s="1"/>
  <c r="AF266" i="2"/>
  <c r="P266" i="2" s="1"/>
  <c r="AF277" i="2"/>
  <c r="AF278" i="2"/>
  <c r="AF279" i="2"/>
  <c r="AF281" i="2"/>
  <c r="AF286" i="2"/>
  <c r="P286" i="2" s="1"/>
  <c r="AF289" i="2"/>
  <c r="AF298" i="2"/>
  <c r="P298" i="2" s="1"/>
  <c r="AF299" i="2"/>
  <c r="P299" i="2" s="1"/>
  <c r="AF302" i="2"/>
  <c r="P302" i="2" s="1"/>
  <c r="AF303" i="2"/>
  <c r="P303" i="2" s="1"/>
  <c r="AZ301" i="2"/>
  <c r="AZ302" i="2" s="1"/>
  <c r="BA301" i="2"/>
  <c r="BA302" i="2" s="1"/>
  <c r="AF310" i="2"/>
  <c r="AF313" i="2"/>
  <c r="P313" i="2" s="1"/>
  <c r="AF314" i="2"/>
  <c r="AF315" i="2"/>
  <c r="P315" i="2" s="1"/>
  <c r="AF317" i="2"/>
  <c r="AF318" i="2"/>
  <c r="AF319" i="2"/>
  <c r="P319" i="2" s="1"/>
  <c r="AF321" i="2"/>
  <c r="AF322" i="2"/>
  <c r="P322" i="2" s="1"/>
  <c r="AF325" i="2"/>
  <c r="AF326" i="2"/>
  <c r="AZ326" i="2"/>
  <c r="BA326" i="2"/>
  <c r="AF334" i="2"/>
  <c r="P334" i="2" s="1"/>
  <c r="AF337" i="2"/>
  <c r="AF338" i="2"/>
  <c r="AF341" i="2"/>
  <c r="P341" i="2" s="1"/>
  <c r="AF346" i="2"/>
  <c r="P346" i="2" s="1"/>
  <c r="AF347" i="2"/>
  <c r="P347" i="2" s="1"/>
  <c r="AF349" i="2"/>
  <c r="AF351" i="2"/>
  <c r="AF358" i="2"/>
  <c r="AF362" i="2"/>
  <c r="AY361" i="2" s="1"/>
  <c r="AF366" i="2"/>
  <c r="AF368" i="2"/>
  <c r="AF370" i="2"/>
  <c r="P370" i="2" s="1"/>
  <c r="AF374" i="2"/>
  <c r="AF382" i="2"/>
  <c r="P382" i="2" s="1"/>
  <c r="AF384" i="2"/>
  <c r="AF385" i="2"/>
  <c r="AF386" i="2"/>
  <c r="P386" i="2" s="1"/>
  <c r="BA387" i="2"/>
  <c r="BA388" i="2" s="1"/>
  <c r="AZ393" i="2"/>
  <c r="BA393" i="2"/>
  <c r="AF394" i="2"/>
  <c r="P394" i="2" s="1"/>
  <c r="AF397" i="2"/>
  <c r="P397" i="2" s="1"/>
  <c r="AF398" i="2"/>
  <c r="P398" i="2" s="1"/>
  <c r="AZ394" i="2"/>
  <c r="AZ396" i="2"/>
  <c r="AZ398" i="2"/>
  <c r="BA394" i="2"/>
  <c r="BA396" i="2"/>
  <c r="BA398" i="2"/>
  <c r="AF400" i="2"/>
  <c r="P400" i="2" s="1"/>
  <c r="AF406" i="2"/>
  <c r="P406" i="2" s="1"/>
  <c r="AZ400" i="2"/>
  <c r="AZ402" i="2"/>
  <c r="AZ404" i="2"/>
  <c r="AZ405" i="2"/>
  <c r="AZ407" i="2"/>
  <c r="BA400" i="2"/>
  <c r="BA405" i="2"/>
  <c r="AF409" i="2"/>
  <c r="P409" i="2" s="1"/>
  <c r="AF410" i="2"/>
  <c r="P410" i="2" s="1"/>
  <c r="AZ409" i="2"/>
  <c r="BA409" i="2"/>
  <c r="AF412" i="2"/>
  <c r="P412" i="2" s="1"/>
  <c r="AF414" i="2"/>
  <c r="AF418" i="2"/>
  <c r="P418" i="2" s="1"/>
  <c r="AZ418" i="2"/>
  <c r="BA418" i="2"/>
  <c r="AF421" i="2"/>
  <c r="AF422" i="2"/>
  <c r="P422" i="2" s="1"/>
  <c r="AF425" i="2"/>
  <c r="AZ420" i="2"/>
  <c r="AZ422" i="2"/>
  <c r="AZ424" i="2"/>
  <c r="BA420" i="2"/>
  <c r="BA422" i="2"/>
  <c r="BA424" i="2"/>
  <c r="BA426" i="2"/>
  <c r="AF429" i="2"/>
  <c r="P429" i="2" s="1"/>
  <c r="AF430" i="2"/>
  <c r="P430" i="2" s="1"/>
  <c r="AZ429" i="2"/>
  <c r="BA429" i="2"/>
  <c r="AF433" i="2"/>
  <c r="P433" i="2" s="1"/>
  <c r="AF434" i="2"/>
  <c r="P434" i="2" s="1"/>
  <c r="AZ433" i="2"/>
  <c r="BA433" i="2"/>
  <c r="BA435" i="2"/>
  <c r="AF441" i="2"/>
  <c r="P441" i="2" s="1"/>
  <c r="AF442" i="2"/>
  <c r="P442" i="2" s="1"/>
  <c r="AZ437" i="2"/>
  <c r="AZ442" i="2"/>
  <c r="BA442" i="2"/>
  <c r="AF444" i="2"/>
  <c r="P444" i="2" s="1"/>
  <c r="AF445" i="2"/>
  <c r="P445" i="2" s="1"/>
  <c r="AF446" i="2"/>
  <c r="P446" i="2" s="1"/>
  <c r="AF448" i="2"/>
  <c r="P448" i="2" s="1"/>
  <c r="AZ444" i="2"/>
  <c r="AZ446" i="2"/>
  <c r="AZ448" i="2"/>
  <c r="BA444" i="2"/>
  <c r="BA446" i="2"/>
  <c r="BA448" i="2"/>
  <c r="BA449" i="2"/>
  <c r="AF452" i="2"/>
  <c r="AF453" i="2"/>
  <c r="P453" i="2" s="1"/>
  <c r="AF454" i="2"/>
  <c r="AF456" i="2"/>
  <c r="P456" i="2" s="1"/>
  <c r="AZ453" i="2"/>
  <c r="BA453" i="2"/>
  <c r="AF457" i="2"/>
  <c r="P457" i="2" s="1"/>
  <c r="AF458" i="2"/>
  <c r="P458" i="2" s="1"/>
  <c r="AZ457" i="2"/>
  <c r="AZ460" i="2"/>
  <c r="BA457" i="2"/>
  <c r="BA460" i="2"/>
  <c r="AF466" i="2"/>
  <c r="P466" i="2" s="1"/>
  <c r="AZ466" i="2"/>
  <c r="BA466" i="2"/>
  <c r="AF469" i="2"/>
  <c r="P469" i="2" s="1"/>
  <c r="AF470" i="2"/>
  <c r="P470" i="2" s="1"/>
  <c r="AZ468" i="2"/>
  <c r="BA468" i="2"/>
  <c r="AF471" i="2"/>
  <c r="P471" i="2" s="1"/>
  <c r="AZ470" i="2"/>
  <c r="BA470" i="2"/>
  <c r="AZ471" i="2"/>
  <c r="AF477" i="2"/>
  <c r="P477" i="2" s="1"/>
  <c r="AF478" i="2"/>
  <c r="P478" i="2" s="1"/>
  <c r="AF479" i="2"/>
  <c r="P479" i="2" s="1"/>
  <c r="AZ473" i="2"/>
  <c r="AZ477" i="2"/>
  <c r="BA477" i="2"/>
  <c r="AF481" i="2"/>
  <c r="P481" i="2" s="1"/>
  <c r="AF482" i="2"/>
  <c r="P482" i="2" s="1"/>
  <c r="AZ481" i="2"/>
  <c r="BA481" i="2"/>
  <c r="AZ482" i="2"/>
  <c r="AZ484" i="2"/>
  <c r="BA482" i="2"/>
  <c r="BA484" i="2"/>
  <c r="AF490" i="2"/>
  <c r="P490" i="2" s="1"/>
  <c r="AF493" i="2"/>
  <c r="P493" i="2" s="1"/>
  <c r="AZ490" i="2"/>
  <c r="AZ492" i="2"/>
  <c r="AZ493" i="2"/>
  <c r="BA490" i="2"/>
  <c r="BA492" i="2"/>
  <c r="BA493" i="2"/>
  <c r="AF494" i="2"/>
  <c r="P494" i="2" s="1"/>
  <c r="AF495" i="2"/>
  <c r="P495" i="2" s="1"/>
  <c r="AF499" i="2"/>
  <c r="P499" i="2" s="1"/>
  <c r="AF501" i="2"/>
  <c r="P501" i="2" s="1"/>
  <c r="AF502" i="2"/>
  <c r="P502" i="2" s="1"/>
  <c r="AZ499" i="2"/>
  <c r="AZ501" i="2"/>
  <c r="BA501" i="2"/>
  <c r="AF503" i="2"/>
  <c r="P503" i="2" s="1"/>
  <c r="AF505" i="2"/>
  <c r="P505" i="2" s="1"/>
  <c r="AZ504" i="2"/>
  <c r="AZ505" i="2" s="1"/>
  <c r="BA504" i="2"/>
  <c r="AF506" i="2"/>
  <c r="P506" i="2" s="1"/>
  <c r="AF507" i="2"/>
  <c r="P507" i="2" s="1"/>
  <c r="AF509" i="2"/>
  <c r="P509" i="2" s="1"/>
  <c r="AF512" i="2"/>
  <c r="P512" i="2" s="1"/>
  <c r="AF513" i="2"/>
  <c r="P513" i="2" s="1"/>
  <c r="AF514" i="2"/>
  <c r="P514" i="2" s="1"/>
  <c r="AZ513" i="2"/>
  <c r="AZ514" i="2" s="1"/>
  <c r="BA513" i="2"/>
  <c r="AF516" i="2"/>
  <c r="P516" i="2" s="1"/>
  <c r="AZ526" i="2"/>
  <c r="BA526" i="2"/>
  <c r="AF528" i="2"/>
  <c r="AF529" i="2"/>
  <c r="AY528" i="2" s="1"/>
  <c r="AF530" i="2"/>
  <c r="P530" i="2" s="1"/>
  <c r="AF532" i="2"/>
  <c r="P532" i="2" s="1"/>
  <c r="AZ532" i="2"/>
  <c r="BA532" i="2"/>
  <c r="AF536" i="2"/>
  <c r="P536" i="2" s="1"/>
  <c r="AF537" i="2"/>
  <c r="AF538" i="2"/>
  <c r="P538" i="2" s="1"/>
  <c r="AF540" i="2"/>
  <c r="P540" i="2" s="1"/>
  <c r="AF541" i="2"/>
  <c r="AF542" i="2"/>
  <c r="P542" i="2" s="1"/>
  <c r="AZ540" i="2"/>
  <c r="AZ541" i="2" s="1"/>
  <c r="BA540" i="2"/>
  <c r="BA541" i="2" s="1"/>
  <c r="AZ542" i="2"/>
  <c r="BA542" i="2"/>
  <c r="AF544" i="2"/>
  <c r="P544" i="2" s="1"/>
  <c r="AF546" i="2"/>
  <c r="P546" i="2" s="1"/>
  <c r="AF548" i="2"/>
  <c r="P548" i="2" s="1"/>
  <c r="AF549" i="2"/>
  <c r="P549" i="2" s="1"/>
  <c r="AF550" i="2"/>
  <c r="P550" i="2" s="1"/>
  <c r="AF553" i="2"/>
  <c r="P553" i="2" s="1"/>
  <c r="AF554" i="2"/>
  <c r="P554" i="2" s="1"/>
  <c r="AZ550" i="2"/>
  <c r="BA550" i="2"/>
  <c r="BA557" i="2"/>
  <c r="AF558" i="2"/>
  <c r="AF561" i="2"/>
  <c r="P561" i="2" s="1"/>
  <c r="AF562" i="2"/>
  <c r="P562" i="2" s="1"/>
  <c r="AF565" i="2"/>
  <c r="P565" i="2" s="1"/>
  <c r="AF568" i="2"/>
  <c r="BA568" i="2"/>
  <c r="AF579" i="2"/>
  <c r="P579" i="2" s="1"/>
  <c r="AF582" i="2"/>
  <c r="AF586" i="2"/>
  <c r="P586" i="2" s="1"/>
  <c r="AF589" i="2"/>
  <c r="P589" i="2" s="1"/>
  <c r="AF590" i="2"/>
  <c r="P590" i="2" s="1"/>
  <c r="AF591" i="2"/>
  <c r="P591" i="2" s="1"/>
  <c r="AF593" i="2"/>
  <c r="AY592" i="2" s="1"/>
  <c r="AZ589" i="2"/>
  <c r="AZ590" i="2"/>
  <c r="BA589" i="2"/>
  <c r="BA590" i="2"/>
  <c r="AF598" i="2"/>
  <c r="P598" i="2" s="1"/>
  <c r="AZ597" i="2"/>
  <c r="AF600" i="2"/>
  <c r="P600" i="2" s="1"/>
  <c r="AF601" i="2"/>
  <c r="P601" i="2" s="1"/>
  <c r="AF604" i="2"/>
  <c r="P604" i="2" s="1"/>
  <c r="AF605" i="2"/>
  <c r="AF607" i="2"/>
  <c r="P607" i="2" s="1"/>
  <c r="AF608" i="2"/>
  <c r="P608" i="2" s="1"/>
  <c r="AF610" i="2"/>
  <c r="P610" i="2" s="1"/>
  <c r="AZ609" i="2"/>
  <c r="BA609" i="2"/>
  <c r="AF611" i="2"/>
  <c r="P611" i="2" s="1"/>
  <c r="AF612" i="2"/>
  <c r="AF613" i="2"/>
  <c r="P613" i="2" s="1"/>
  <c r="AF614" i="2"/>
  <c r="P614" i="2" s="1"/>
  <c r="AF615" i="2"/>
  <c r="P615" i="2" s="1"/>
  <c r="AF616" i="2"/>
  <c r="AF617" i="2"/>
  <c r="P617" i="2" s="1"/>
  <c r="AZ611" i="2"/>
  <c r="AZ612" i="2" s="1"/>
  <c r="BA611" i="2"/>
  <c r="BA612" i="2" s="1"/>
  <c r="AF622" i="2"/>
  <c r="AF625" i="2"/>
  <c r="AF628" i="2"/>
  <c r="P628" i="2" s="1"/>
  <c r="AF635" i="2"/>
  <c r="P635" i="2" s="1"/>
  <c r="AF636" i="2"/>
  <c r="P636" i="2" s="1"/>
  <c r="AF639" i="2"/>
  <c r="P639" i="2" s="1"/>
  <c r="AF640" i="2"/>
  <c r="P640" i="2" s="1"/>
  <c r="AF644" i="2"/>
  <c r="P644" i="2" s="1"/>
  <c r="AF646" i="2"/>
  <c r="P646" i="2" s="1"/>
  <c r="AF647" i="2"/>
  <c r="P647" i="2" s="1"/>
  <c r="AF648" i="2"/>
  <c r="AY647" i="2" s="1"/>
  <c r="AF651" i="2"/>
  <c r="P651" i="2" s="1"/>
  <c r="AF660" i="2"/>
  <c r="P660" i="2" s="1"/>
  <c r="AF661" i="2"/>
  <c r="P661" i="2" s="1"/>
  <c r="AF664" i="2"/>
  <c r="P664" i="2" s="1"/>
  <c r="AF670" i="2"/>
  <c r="P670" i="2" s="1"/>
  <c r="AF685" i="2"/>
  <c r="P685" i="2" s="1"/>
  <c r="AF686" i="2"/>
  <c r="P686" i="2" s="1"/>
  <c r="AF689" i="2"/>
  <c r="P689" i="2" s="1"/>
  <c r="AZ688" i="2"/>
  <c r="BA688" i="2"/>
  <c r="AF694" i="2"/>
  <c r="P694" i="2" s="1"/>
  <c r="AF696" i="2"/>
  <c r="P696" i="2" s="1"/>
  <c r="AF697" i="2"/>
  <c r="P697" i="2" s="1"/>
  <c r="AF698" i="2"/>
  <c r="P698" i="2" s="1"/>
  <c r="AF699" i="2"/>
  <c r="P699" i="2" s="1"/>
  <c r="AF700" i="2"/>
  <c r="P700" i="2" s="1"/>
  <c r="AZ697" i="2"/>
  <c r="AZ698" i="2" s="1"/>
  <c r="BA697" i="2"/>
  <c r="BA698" i="2" s="1"/>
  <c r="AF706" i="2"/>
  <c r="P706" i="2" s="1"/>
  <c r="AZ705" i="2"/>
  <c r="AZ706" i="2" s="1"/>
  <c r="BA705" i="2"/>
  <c r="AF709" i="2"/>
  <c r="P709" i="2" s="1"/>
  <c r="AF711" i="2"/>
  <c r="P711" i="2" s="1"/>
  <c r="AF713" i="2"/>
  <c r="P713" i="2" s="1"/>
  <c r="AF718" i="2"/>
  <c r="P718" i="2" s="1"/>
  <c r="AF719" i="2"/>
  <c r="P719" i="2" s="1"/>
  <c r="AF720" i="2"/>
  <c r="P720" i="2" s="1"/>
  <c r="AZ719" i="2"/>
  <c r="AZ720" i="2" s="1"/>
  <c r="AF724" i="2"/>
  <c r="AF725" i="2"/>
  <c r="P725" i="2" s="1"/>
  <c r="AF727" i="2"/>
  <c r="AZ725" i="2"/>
  <c r="AZ726" i="2"/>
  <c r="AZ727" i="2" s="1"/>
  <c r="AF730" i="2"/>
  <c r="P730" i="2" s="1"/>
  <c r="AF731" i="2"/>
  <c r="AF733" i="2"/>
  <c r="P733" i="2" s="1"/>
  <c r="AZ732" i="2"/>
  <c r="BA732" i="2"/>
  <c r="AF734" i="2"/>
  <c r="P734" i="2" s="1"/>
  <c r="AF735" i="2"/>
  <c r="AF736" i="2"/>
  <c r="AF739" i="2"/>
  <c r="P739" i="2" s="1"/>
  <c r="AF744" i="2"/>
  <c r="P744" i="2" s="1"/>
  <c r="AZ742" i="2"/>
  <c r="BA742" i="2"/>
  <c r="AF745" i="2"/>
  <c r="P745" i="2" s="1"/>
  <c r="AF746" i="2"/>
  <c r="P746" i="2" s="1"/>
  <c r="AF747" i="2"/>
  <c r="P747" i="2" s="1"/>
  <c r="AF748" i="2"/>
  <c r="P748" i="2" s="1"/>
  <c r="AZ748" i="2"/>
  <c r="BA748" i="2"/>
  <c r="BA749" i="2" s="1"/>
  <c r="BA750" i="2" s="1"/>
  <c r="AF756" i="2"/>
  <c r="P756" i="2" s="1"/>
  <c r="AF757" i="2"/>
  <c r="P757" i="2" s="1"/>
  <c r="AF758" i="2"/>
  <c r="P758" i="2" s="1"/>
  <c r="AZ754" i="2"/>
  <c r="BA754" i="2"/>
  <c r="AF759" i="2"/>
  <c r="AF766" i="2"/>
  <c r="P766" i="2" s="1"/>
  <c r="AF767" i="2"/>
  <c r="P767" i="2" s="1"/>
  <c r="AF781" i="2"/>
  <c r="P781" i="2" s="1"/>
  <c r="AF782" i="2"/>
  <c r="P782" i="2" s="1"/>
  <c r="AF790" i="2"/>
  <c r="P790" i="2" s="1"/>
  <c r="AF793" i="2"/>
  <c r="P793" i="2" s="1"/>
  <c r="AF794" i="2"/>
  <c r="AZ802" i="2"/>
  <c r="BA802" i="2"/>
  <c r="BA803" i="2" s="1"/>
  <c r="AF803" i="2"/>
  <c r="AF805" i="2"/>
  <c r="P805" i="2" s="1"/>
  <c r="AF806" i="2"/>
  <c r="P806" i="2" s="1"/>
  <c r="AF807" i="2"/>
  <c r="AZ808" i="2"/>
  <c r="BA808" i="2"/>
  <c r="AF814" i="2"/>
  <c r="P814" i="2" s="1"/>
  <c r="AF815" i="2"/>
  <c r="AF816" i="2"/>
  <c r="AZ814" i="2"/>
  <c r="BA814" i="2"/>
  <c r="AF818" i="2"/>
  <c r="AZ820" i="2"/>
  <c r="BA820" i="2"/>
  <c r="AF826" i="2"/>
  <c r="P826" i="2" s="1"/>
  <c r="AF827" i="2"/>
  <c r="AF829" i="2"/>
  <c r="P829" i="2" s="1"/>
  <c r="AF830" i="2"/>
  <c r="P830" i="2" s="1"/>
  <c r="AF831" i="2"/>
  <c r="P831" i="2" s="1"/>
  <c r="AF833" i="2"/>
  <c r="P833" i="2" s="1"/>
  <c r="AZ826" i="2"/>
  <c r="AZ827" i="2" s="1"/>
  <c r="BA826" i="2"/>
  <c r="AF838" i="2"/>
  <c r="P838" i="2" s="1"/>
  <c r="AF839" i="2"/>
  <c r="P839" i="2" s="1"/>
  <c r="AF840" i="2"/>
  <c r="P840" i="2" s="1"/>
  <c r="AF841" i="2"/>
  <c r="AF842" i="2"/>
  <c r="P842" i="2" s="1"/>
  <c r="AZ839" i="2"/>
  <c r="BA839" i="2"/>
  <c r="AF850" i="2"/>
  <c r="AF853" i="2"/>
  <c r="P853" i="2" s="1"/>
  <c r="AF854" i="2"/>
  <c r="P854" i="2" s="1"/>
  <c r="AF856" i="2"/>
  <c r="P856" i="2" s="1"/>
  <c r="AF857" i="2"/>
  <c r="P857" i="2" s="1"/>
  <c r="AF861" i="2"/>
  <c r="P861" i="2" s="1"/>
  <c r="AF862" i="2"/>
  <c r="P862" i="2" s="1"/>
  <c r="AF864" i="2"/>
  <c r="P864" i="2" s="1"/>
  <c r="AF865" i="2"/>
  <c r="P865" i="2" s="1"/>
  <c r="AF866" i="2"/>
  <c r="P866" i="2" s="1"/>
  <c r="AF868" i="2"/>
  <c r="P868" i="2" s="1"/>
  <c r="AF878" i="2"/>
  <c r="P878" i="2" s="1"/>
  <c r="AF879" i="2"/>
  <c r="AF880" i="2"/>
  <c r="AY879" i="2" s="1"/>
  <c r="AF882" i="2"/>
  <c r="P882" i="2" s="1"/>
  <c r="AZ876" i="2"/>
  <c r="BA876" i="2"/>
  <c r="AF886" i="2"/>
  <c r="P886" i="2" s="1"/>
  <c r="AF887" i="2"/>
  <c r="P887" i="2" s="1"/>
  <c r="AF889" i="2"/>
  <c r="P889" i="2" s="1"/>
  <c r="AF893" i="2"/>
  <c r="P893" i="2" s="1"/>
  <c r="BA891" i="2"/>
  <c r="BA892" i="2" s="1"/>
  <c r="AF898" i="2"/>
  <c r="P898" i="2" s="1"/>
  <c r="AF900" i="2"/>
  <c r="P900" i="2" s="1"/>
  <c r="AF901" i="2"/>
  <c r="P901" i="2" s="1"/>
  <c r="AF902" i="2"/>
  <c r="P902" i="2" s="1"/>
  <c r="AZ901" i="2"/>
  <c r="BA901" i="2"/>
  <c r="AF906" i="2"/>
  <c r="P906" i="2" s="1"/>
  <c r="BA902" i="2"/>
  <c r="AF909" i="2"/>
  <c r="P909" i="2" s="1"/>
  <c r="AF915" i="2"/>
  <c r="P915" i="2" s="1"/>
  <c r="AF922" i="2"/>
  <c r="P922" i="2" s="1"/>
  <c r="AF923" i="2"/>
  <c r="AF925" i="2"/>
  <c r="P925" i="2" s="1"/>
  <c r="AF926" i="2"/>
  <c r="P926" i="2" s="1"/>
  <c r="AF927" i="2"/>
  <c r="AY926" i="2" s="1"/>
  <c r="AZ924" i="2"/>
  <c r="BA924" i="2"/>
  <c r="AF937" i="2"/>
  <c r="AF938" i="2"/>
  <c r="P938" i="2" s="1"/>
  <c r="AF941" i="2"/>
  <c r="AF942" i="2"/>
  <c r="P942" i="2" s="1"/>
  <c r="AZ936" i="2"/>
  <c r="AZ937" i="2" s="1"/>
  <c r="BA936" i="2"/>
  <c r="AF946" i="2"/>
  <c r="P946" i="2" s="1"/>
  <c r="AF947" i="2"/>
  <c r="AF949" i="2"/>
  <c r="P949" i="2" s="1"/>
  <c r="AF950" i="2"/>
  <c r="P950" i="2" s="1"/>
  <c r="AF951" i="2"/>
  <c r="AF953" i="2"/>
  <c r="P953" i="2" s="1"/>
  <c r="AF956" i="2"/>
  <c r="P956" i="2" s="1"/>
  <c r="AF957" i="2"/>
  <c r="P957" i="2" s="1"/>
  <c r="AF958" i="2"/>
  <c r="P958" i="2" s="1"/>
  <c r="AF960" i="2"/>
  <c r="AZ958" i="2"/>
  <c r="BA958" i="2"/>
  <c r="AZ950" i="2"/>
  <c r="BA950" i="2"/>
  <c r="AF969" i="2"/>
  <c r="AF971" i="2"/>
  <c r="AF972" i="2"/>
  <c r="P972" i="2" s="1"/>
  <c r="AF975" i="2"/>
  <c r="P975" i="2" s="1"/>
  <c r="AF976" i="2"/>
  <c r="P976" i="2" s="1"/>
  <c r="AF983" i="2"/>
  <c r="P983" i="2" s="1"/>
  <c r="AF984" i="2"/>
  <c r="P984" i="2" s="1"/>
  <c r="AF985" i="2"/>
  <c r="P985" i="2" s="1"/>
  <c r="AF987" i="2"/>
  <c r="AZ985" i="2"/>
  <c r="BA985" i="2"/>
  <c r="AF988" i="2"/>
  <c r="P988" i="2" s="1"/>
  <c r="AZ988" i="2"/>
  <c r="BA988" i="2"/>
  <c r="AF995" i="2"/>
  <c r="P995" i="2" s="1"/>
  <c r="AF996" i="2"/>
  <c r="P996" i="2" s="1"/>
  <c r="AF997" i="2"/>
  <c r="P997" i="2" s="1"/>
  <c r="AF999" i="2"/>
  <c r="AF1000" i="2"/>
  <c r="P1000" i="2" s="1"/>
  <c r="AZ997" i="2"/>
  <c r="BA997" i="2"/>
  <c r="AF1007" i="2"/>
  <c r="P1007" i="2" s="1"/>
  <c r="AF1008" i="2"/>
  <c r="P1008" i="2" s="1"/>
  <c r="BA1003" i="2"/>
  <c r="AF1009" i="2"/>
  <c r="P1009" i="2" s="1"/>
  <c r="AF1012" i="2"/>
  <c r="P1012" i="2" s="1"/>
  <c r="AZ1009" i="2"/>
  <c r="BA1009" i="2"/>
  <c r="AF1020" i="2"/>
  <c r="P1020" i="2" s="1"/>
  <c r="AF1021" i="2"/>
  <c r="P1021" i="2" s="1"/>
  <c r="AZ1016" i="2"/>
  <c r="AF1024" i="2"/>
  <c r="P1024" i="2" s="1"/>
  <c r="AF1032" i="2"/>
  <c r="P1032" i="2" s="1"/>
  <c r="AF1036" i="2"/>
  <c r="P1036" i="2" s="1"/>
  <c r="AZ1035" i="2"/>
  <c r="AZ1036" i="2" s="1"/>
  <c r="AZ1037" i="2" s="1"/>
  <c r="BA1035" i="2"/>
  <c r="AF1037" i="2"/>
  <c r="P1037" i="2" s="1"/>
  <c r="AF1040" i="2"/>
  <c r="AF1044" i="2"/>
  <c r="AF1048" i="2"/>
  <c r="P1048" i="2" s="1"/>
  <c r="AF1059" i="2"/>
  <c r="P1059" i="2" s="1"/>
  <c r="AF1060" i="2"/>
  <c r="P1060" i="2" s="1"/>
  <c r="AF1072" i="2"/>
  <c r="P1072" i="2" s="1"/>
  <c r="AZ1065" i="2"/>
  <c r="BA1065" i="2"/>
  <c r="AZ1072" i="2"/>
  <c r="BA1072" i="2"/>
  <c r="AF1077" i="2"/>
  <c r="P1077" i="2" s="1"/>
  <c r="AZ1076" i="2"/>
  <c r="BA1076" i="2"/>
  <c r="AZ1077" i="2"/>
  <c r="BA1077" i="2"/>
  <c r="AF1079" i="2"/>
  <c r="P1079" i="2" s="1"/>
  <c r="AZ1079" i="2"/>
  <c r="BA1079" i="2"/>
  <c r="BA1080" i="2" s="1"/>
  <c r="AF1084" i="2"/>
  <c r="P1084" i="2" s="1"/>
  <c r="AF1092" i="2"/>
  <c r="P1092" i="2" s="1"/>
  <c r="AZ1091" i="2"/>
  <c r="BA1091" i="2"/>
  <c r="AF1095" i="2"/>
  <c r="P1095" i="2" s="1"/>
  <c r="AF1096" i="2"/>
  <c r="P1096" i="2" s="1"/>
  <c r="AF1100" i="2"/>
  <c r="P1100" i="2" s="1"/>
  <c r="AF1102" i="2"/>
  <c r="AF1108" i="2"/>
  <c r="P1108" i="2" s="1"/>
  <c r="AZ1108" i="2"/>
  <c r="BA1108" i="2"/>
  <c r="AZ1107" i="2"/>
  <c r="BA1107" i="2"/>
  <c r="AF1116" i="2"/>
  <c r="AF1117" i="2"/>
  <c r="AF1120" i="2"/>
  <c r="P1120" i="2" s="1"/>
  <c r="AZ1115" i="2"/>
  <c r="BA1115" i="2"/>
  <c r="AF1128" i="2"/>
  <c r="P1128" i="2" s="1"/>
  <c r="AF1129" i="2"/>
  <c r="AF1132" i="2"/>
  <c r="P1132" i="2" s="1"/>
  <c r="AZ1128" i="2"/>
  <c r="AZ1129" i="2" s="1"/>
  <c r="BA1128" i="2"/>
  <c r="BA1129" i="2" s="1"/>
  <c r="AF1140" i="2"/>
  <c r="P1140" i="2" s="1"/>
  <c r="AF1141" i="2"/>
  <c r="P1141" i="2" s="1"/>
  <c r="AZ1143" i="2"/>
  <c r="AZ1147" i="2"/>
  <c r="AZ1149" i="2"/>
  <c r="BA1143" i="2"/>
  <c r="BA1145" i="2"/>
  <c r="BA1149" i="2"/>
  <c r="AZ1141" i="2"/>
  <c r="BA1141" i="2"/>
  <c r="AZ1140" i="2"/>
  <c r="BA1140" i="2"/>
  <c r="AZ1138" i="2"/>
  <c r="AF1152" i="2"/>
  <c r="P1152" i="2" s="1"/>
  <c r="AF1155" i="2"/>
  <c r="AF1156" i="2"/>
  <c r="P1156" i="2" s="1"/>
  <c r="AF1157" i="2"/>
  <c r="P1157" i="2" s="1"/>
  <c r="AZ1151" i="2"/>
  <c r="AZ1152" i="2"/>
  <c r="AZ1156" i="2"/>
  <c r="BA1151" i="2"/>
  <c r="BA1152" i="2"/>
  <c r="BA1156" i="2"/>
  <c r="AF1164" i="2"/>
  <c r="P1164" i="2" s="1"/>
  <c r="AF1165" i="2"/>
  <c r="P1165" i="2" s="1"/>
  <c r="AF1166" i="2"/>
  <c r="AF1168" i="2"/>
  <c r="P1168" i="2" s="1"/>
  <c r="AF1169" i="2"/>
  <c r="P1169" i="2" s="1"/>
  <c r="AZ1165" i="2"/>
  <c r="AZ1166" i="2" s="1"/>
  <c r="BA1165" i="2"/>
  <c r="AF1175" i="2"/>
  <c r="P1175" i="2" s="1"/>
  <c r="AF1176" i="2"/>
  <c r="AZ1175" i="2"/>
  <c r="BA1175" i="2"/>
  <c r="AF1187" i="2"/>
  <c r="P1187" i="2" s="1"/>
  <c r="AF1188" i="2"/>
  <c r="P1188" i="2" s="1"/>
  <c r="AF1192" i="2"/>
  <c r="P1192" i="2" s="1"/>
  <c r="AF1200" i="2"/>
  <c r="P1200" i="2" s="1"/>
  <c r="BA1200" i="2"/>
  <c r="AF1204" i="2"/>
  <c r="P1204" i="2" s="1"/>
  <c r="BA1208" i="2"/>
  <c r="AF1211" i="2"/>
  <c r="P1211" i="2" s="1"/>
  <c r="AF1212" i="2"/>
  <c r="P1212" i="2" s="1"/>
  <c r="AF1216" i="2"/>
  <c r="P1216" i="2" s="1"/>
  <c r="AZ1216" i="2"/>
  <c r="BA1216" i="2"/>
  <c r="AF1223" i="2"/>
  <c r="AF1225" i="2"/>
  <c r="P1225" i="2" s="1"/>
  <c r="AZ1223" i="2"/>
  <c r="BA1222" i="2"/>
  <c r="BA1223" i="2"/>
  <c r="AF1229" i="2"/>
  <c r="P1229" i="2" s="1"/>
  <c r="AF1234" i="2"/>
  <c r="P1234" i="2" s="1"/>
  <c r="AF1237" i="2"/>
  <c r="P1237" i="2" s="1"/>
  <c r="AF1239" i="2"/>
  <c r="AF1240" i="2"/>
  <c r="P1240" i="2" s="1"/>
  <c r="AZ1237" i="2"/>
  <c r="BA1237" i="2"/>
  <c r="AF1244" i="2"/>
  <c r="P1244" i="2" s="1"/>
  <c r="AF1246" i="2"/>
  <c r="P1246" i="2" s="1"/>
  <c r="AZ1245" i="2"/>
  <c r="AF1252" i="2"/>
  <c r="P1252" i="2" s="1"/>
  <c r="AF1261" i="2"/>
  <c r="P1261" i="2" s="1"/>
  <c r="AF1272" i="2"/>
  <c r="AF1273" i="2"/>
  <c r="P1273" i="2" s="1"/>
  <c r="AF1276" i="2"/>
  <c r="AZ1271" i="2"/>
  <c r="BA1271" i="2"/>
  <c r="AZ1263" i="2"/>
  <c r="BA1263" i="2"/>
  <c r="BA1262" i="2"/>
  <c r="AF1284" i="2"/>
  <c r="P1284" i="2" s="1"/>
  <c r="AF1285" i="2"/>
  <c r="P1285" i="2" s="1"/>
  <c r="AF1288" i="2"/>
  <c r="AF1289" i="2"/>
  <c r="AZ1287" i="2"/>
  <c r="AZ1288" i="2" s="1"/>
  <c r="BA1287" i="2"/>
  <c r="BA1288" i="2" s="1"/>
  <c r="AF1296" i="2"/>
  <c r="AZ1293" i="2"/>
  <c r="BA1293" i="2"/>
  <c r="AF1297" i="2"/>
  <c r="P1297" i="2" s="1"/>
  <c r="AF1300" i="2"/>
  <c r="P1300" i="2" s="1"/>
  <c r="AF1305" i="2"/>
  <c r="AZ1300" i="2"/>
  <c r="BA1300" i="2"/>
  <c r="AF1308" i="2"/>
  <c r="P1308" i="2" s="1"/>
  <c r="AF1309" i="2"/>
  <c r="AF1312" i="2"/>
  <c r="AZ1308" i="2"/>
  <c r="BA1308" i="2"/>
  <c r="AF1320" i="2"/>
  <c r="P1320" i="2" s="1"/>
  <c r="AF1321" i="2"/>
  <c r="P1321" i="2" s="1"/>
  <c r="AF1324" i="2"/>
  <c r="P1324" i="2" s="1"/>
  <c r="AF1325" i="2"/>
  <c r="P1325" i="2" s="1"/>
  <c r="AF1328" i="2"/>
  <c r="AZ1327" i="2"/>
  <c r="BA1327" i="2"/>
  <c r="AF1332" i="2"/>
  <c r="P1332" i="2" s="1"/>
  <c r="AF1333" i="2"/>
  <c r="P1333" i="2" s="1"/>
  <c r="AZ1333" i="2"/>
  <c r="BA1333" i="2"/>
  <c r="AF1344" i="2"/>
  <c r="P1344" i="2" s="1"/>
  <c r="AZ1340" i="2"/>
  <c r="BA1340" i="2"/>
  <c r="BA1341" i="2" s="1"/>
  <c r="AF1345" i="2"/>
  <c r="AZ1344" i="2"/>
  <c r="BA1344" i="2"/>
  <c r="AF1348" i="2"/>
  <c r="AF1356" i="2"/>
  <c r="P1356" i="2" s="1"/>
  <c r="AF1357" i="2"/>
  <c r="P1357" i="2" s="1"/>
  <c r="AF1366" i="2"/>
  <c r="P1366" i="2" s="1"/>
  <c r="AF1368" i="2"/>
  <c r="P1368" i="2" s="1"/>
  <c r="AZ1367" i="2"/>
  <c r="AZ1368" i="2" s="1"/>
  <c r="AZ1369" i="2" s="1"/>
  <c r="BA1367" i="2"/>
  <c r="BA1368" i="2" s="1"/>
  <c r="AF1369" i="2"/>
  <c r="P1369" i="2" s="1"/>
  <c r="AF1372" i="2"/>
  <c r="AF1378" i="2"/>
  <c r="AF1380" i="2"/>
  <c r="P1380" i="2" s="1"/>
  <c r="AF1381" i="2"/>
  <c r="P1381" i="2" s="1"/>
  <c r="AF1392" i="2"/>
  <c r="P1392" i="2" s="1"/>
  <c r="AF1393" i="2"/>
  <c r="P1393" i="2" s="1"/>
  <c r="AF1396" i="2"/>
  <c r="AF1404" i="2"/>
  <c r="P1404" i="2" s="1"/>
  <c r="AF1405" i="2"/>
  <c r="P1405" i="2" s="1"/>
  <c r="AF1408" i="2"/>
  <c r="P1408" i="2" s="1"/>
  <c r="AF1416" i="2"/>
  <c r="P1416" i="2" s="1"/>
  <c r="AF1417" i="2"/>
  <c r="P1417" i="2" s="1"/>
  <c r="AF1425" i="2"/>
  <c r="P1425" i="2" s="1"/>
  <c r="AZ1424" i="2"/>
  <c r="AZ1425" i="2"/>
  <c r="BA1424" i="2"/>
  <c r="BA1425" i="2"/>
  <c r="AF1428" i="2"/>
  <c r="P1428" i="2" s="1"/>
  <c r="AF1429" i="2"/>
  <c r="P1429" i="2" s="1"/>
  <c r="AZ1427" i="2"/>
  <c r="AZ1428" i="2"/>
  <c r="AZ1429" i="2"/>
  <c r="BA1427" i="2"/>
  <c r="BA1428" i="2"/>
  <c r="BA1429" i="2"/>
  <c r="AF1432" i="2"/>
  <c r="AZ1431" i="2"/>
  <c r="BA1431" i="2"/>
  <c r="AZ1432" i="2"/>
  <c r="BA1432" i="2"/>
  <c r="AF1440" i="2"/>
  <c r="P1440" i="2" s="1"/>
  <c r="AF1441" i="2"/>
  <c r="P1441" i="2" s="1"/>
  <c r="AZ1435" i="2"/>
  <c r="AZ1436" i="2"/>
  <c r="AZ1437" i="2"/>
  <c r="AZ1439" i="2"/>
  <c r="AZ1440" i="2"/>
  <c r="BA1437" i="2"/>
  <c r="BA1439" i="2"/>
  <c r="BA1440" i="2"/>
  <c r="AF1444" i="2"/>
  <c r="P1444" i="2" s="1"/>
  <c r="AZ1441" i="2"/>
  <c r="AZ1443" i="2"/>
  <c r="AZ1444" i="2"/>
  <c r="BA1441" i="2"/>
  <c r="BA1443" i="2"/>
  <c r="BA1444" i="2"/>
  <c r="AF1452" i="2"/>
  <c r="P1452" i="2" s="1"/>
  <c r="AF1453" i="2"/>
  <c r="AF1456" i="2"/>
  <c r="P1456" i="2" s="1"/>
  <c r="AF1457" i="2"/>
  <c r="P1457" i="2" s="1"/>
  <c r="AZ1451" i="2"/>
  <c r="AZ1452" i="2"/>
  <c r="AZ1453" i="2"/>
  <c r="AZ1455" i="2"/>
  <c r="AZ1456" i="2"/>
  <c r="BA1451" i="2"/>
  <c r="BA1452" i="2"/>
  <c r="BA1453" i="2"/>
  <c r="BA1455" i="2"/>
  <c r="BA1456" i="2"/>
  <c r="AZ1449" i="2"/>
  <c r="BA1449" i="2"/>
  <c r="AF1464" i="2"/>
  <c r="P1464" i="2" s="1"/>
  <c r="AZ1461" i="2"/>
  <c r="AZ1463" i="2"/>
  <c r="BA1457" i="2"/>
  <c r="BA1461" i="2"/>
  <c r="BA1463" i="2"/>
  <c r="AF1465" i="2"/>
  <c r="P1465" i="2" s="1"/>
  <c r="AF1468" i="2"/>
  <c r="P1468" i="2" s="1"/>
  <c r="AZ1464" i="2"/>
  <c r="AZ1465" i="2"/>
  <c r="AZ1467" i="2"/>
  <c r="AZ1468" i="2"/>
  <c r="BA1464" i="2"/>
  <c r="BA1465" i="2"/>
  <c r="BA1467" i="2"/>
  <c r="BA1468" i="2"/>
  <c r="AF1475" i="2"/>
  <c r="P1475" i="2" s="1"/>
  <c r="AF1476" i="2"/>
  <c r="P1476" i="2" s="1"/>
  <c r="AF1477" i="2"/>
  <c r="P1477" i="2" s="1"/>
  <c r="AZ1471" i="2"/>
  <c r="AZ1473" i="2"/>
  <c r="AZ1475" i="2"/>
  <c r="AZ1476" i="2"/>
  <c r="BA1473" i="2"/>
  <c r="BA1475" i="2"/>
  <c r="BA1476" i="2"/>
  <c r="AF1480" i="2"/>
  <c r="AF1481" i="2"/>
  <c r="P1481" i="2" s="1"/>
  <c r="AZ1477" i="2"/>
  <c r="AZ1478" i="2"/>
  <c r="AZ1479" i="2"/>
  <c r="AZ1480" i="2"/>
  <c r="BA1477" i="2"/>
  <c r="BA1479" i="2"/>
  <c r="BA1480" i="2"/>
  <c r="BA1481" i="2"/>
  <c r="AF1484" i="2"/>
  <c r="P1484" i="2" s="1"/>
  <c r="AF1485" i="2"/>
  <c r="P1485" i="2" s="1"/>
  <c r="AF1488" i="2"/>
  <c r="P1488" i="2" s="1"/>
  <c r="AF1489" i="2"/>
  <c r="P1489" i="2" s="1"/>
  <c r="AF1492" i="2"/>
  <c r="P1492" i="2" s="1"/>
  <c r="AF1500" i="2"/>
  <c r="P1500" i="2" s="1"/>
  <c r="AF1501" i="2"/>
  <c r="P1501" i="2" s="1"/>
  <c r="AF1504" i="2"/>
  <c r="P1504" i="2" s="1"/>
  <c r="AF1512" i="2"/>
  <c r="P1512" i="2" s="1"/>
  <c r="AF1513" i="2"/>
  <c r="AF1516" i="2"/>
  <c r="P1516" i="2" s="1"/>
  <c r="AF1524" i="2"/>
  <c r="P1524" i="2" s="1"/>
  <c r="AF1525" i="2"/>
  <c r="P1525" i="2" s="1"/>
  <c r="AF1529" i="2"/>
  <c r="P1529" i="2" s="1"/>
  <c r="AF1530" i="2"/>
  <c r="P1530" i="2" s="1"/>
  <c r="AF1533" i="2"/>
  <c r="P1533" i="2" s="1"/>
  <c r="AF1534" i="2"/>
  <c r="P1534" i="2" s="1"/>
  <c r="AF1537" i="2"/>
  <c r="P1537" i="2" s="1"/>
  <c r="AF1538" i="2"/>
  <c r="P1538" i="2" s="1"/>
  <c r="AF1545" i="2"/>
  <c r="P1545" i="2" s="1"/>
  <c r="AF1546" i="2"/>
  <c r="P1546" i="2" s="1"/>
  <c r="AF1549" i="2"/>
  <c r="P1549" i="2" s="1"/>
  <c r="AF1550" i="2"/>
  <c r="P1550" i="2" s="1"/>
  <c r="AF1553" i="2"/>
  <c r="P1553" i="2" s="1"/>
  <c r="AF1554" i="2"/>
  <c r="P1554" i="2" s="1"/>
  <c r="AF1557" i="2"/>
  <c r="P1557" i="2" s="1"/>
  <c r="AF1558" i="2"/>
  <c r="P1558" i="2" s="1"/>
  <c r="AF1561" i="2"/>
  <c r="P1561" i="2" s="1"/>
  <c r="AF1562" i="2"/>
  <c r="P1562" i="2" s="1"/>
  <c r="AF1569" i="2"/>
  <c r="P1569" i="2" s="1"/>
  <c r="AF1570" i="2"/>
  <c r="P1570" i="2" s="1"/>
  <c r="AF1573" i="2"/>
  <c r="P1573" i="2" s="1"/>
  <c r="AF1574" i="2"/>
  <c r="P1574" i="2" s="1"/>
  <c r="AF1577" i="2"/>
  <c r="Q1577" i="2" s="1"/>
  <c r="AF1578" i="2"/>
  <c r="P1578" i="2" s="1"/>
  <c r="AF1581" i="2"/>
  <c r="P1581" i="2" s="1"/>
  <c r="AF1582" i="2"/>
  <c r="P1582" i="2" s="1"/>
  <c r="AF1585" i="2"/>
  <c r="P1585" i="2" s="1"/>
  <c r="AF1586" i="2"/>
  <c r="P1586" i="2" s="1"/>
  <c r="AF1593" i="2"/>
  <c r="P1593" i="2" s="1"/>
  <c r="AF1594" i="2"/>
  <c r="P1594" i="2" s="1"/>
  <c r="AF1597" i="2"/>
  <c r="P1597" i="2" s="1"/>
  <c r="AF1605" i="2"/>
  <c r="P1605" i="2" s="1"/>
  <c r="AF1606" i="2"/>
  <c r="P1606" i="2" s="1"/>
  <c r="AF1609" i="2"/>
  <c r="P1609" i="2" s="1"/>
  <c r="AF1610" i="2"/>
  <c r="P1610" i="2" s="1"/>
  <c r="AF1617" i="2"/>
  <c r="P1617" i="2" s="1"/>
  <c r="AF1618" i="2"/>
  <c r="P1618" i="2" s="1"/>
  <c r="AF1621" i="2"/>
  <c r="P1621" i="2" s="1"/>
  <c r="AF1629" i="2"/>
  <c r="P1629" i="2" s="1"/>
  <c r="AF1630" i="2"/>
  <c r="P1630" i="2" s="1"/>
  <c r="AF1633" i="2"/>
  <c r="P1633" i="2" s="1"/>
  <c r="AF1634" i="2"/>
  <c r="P1634" i="2" s="1"/>
  <c r="AF1641" i="2"/>
  <c r="P1641" i="2" s="1"/>
  <c r="AF1642" i="2"/>
  <c r="P1642" i="2" s="1"/>
  <c r="AF1645" i="2"/>
  <c r="P1645" i="2" s="1"/>
  <c r="AF1646" i="2"/>
  <c r="P1646" i="2" s="1"/>
  <c r="AF1653" i="2"/>
  <c r="P1653" i="2" s="1"/>
  <c r="AF1656" i="2"/>
  <c r="AF1657" i="2"/>
  <c r="P1657" i="2" s="1"/>
  <c r="AF1658" i="2"/>
  <c r="P1658" i="2" s="1"/>
  <c r="AF1661" i="2"/>
  <c r="P1661" i="2" s="1"/>
  <c r="AF1665" i="2"/>
  <c r="P1665" i="2" s="1"/>
  <c r="AF1666" i="2"/>
  <c r="P1666" i="2" s="1"/>
  <c r="AF1669" i="2"/>
  <c r="P1669" i="2" s="1"/>
  <c r="AF1677" i="2"/>
  <c r="P1677" i="2" s="1"/>
  <c r="AF1678" i="2"/>
  <c r="P1678" i="2" s="1"/>
  <c r="AF1681" i="2"/>
  <c r="P1681" i="2" s="1"/>
  <c r="AF1682" i="2"/>
  <c r="P1682" i="2" s="1"/>
  <c r="AF1685" i="2"/>
  <c r="AF1689" i="2"/>
  <c r="AF1690" i="2"/>
  <c r="P1690" i="2" s="1"/>
  <c r="AF1693" i="2"/>
  <c r="P1693" i="2" s="1"/>
  <c r="AF1694" i="2"/>
  <c r="P1694" i="2" s="1"/>
  <c r="AF1701" i="2"/>
  <c r="P1701" i="2" s="1"/>
  <c r="AF1703" i="2"/>
  <c r="P1703" i="2" s="1"/>
  <c r="AF1705" i="2"/>
  <c r="P1705" i="2" s="1"/>
  <c r="AF1706" i="2"/>
  <c r="P1706" i="2" s="1"/>
  <c r="AF1709" i="2"/>
  <c r="P1709" i="2" s="1"/>
  <c r="AF1710" i="2"/>
  <c r="P1710" i="2" s="1"/>
  <c r="AF1713" i="2"/>
  <c r="P1713" i="2" s="1"/>
  <c r="AF1714" i="2"/>
  <c r="P1714" i="2" s="1"/>
  <c r="AF1717" i="2"/>
  <c r="P1717" i="2" s="1"/>
  <c r="AF1725" i="2"/>
  <c r="P1725" i="2" s="1"/>
  <c r="AF1726" i="2"/>
  <c r="P1726" i="2" s="1"/>
  <c r="AF1729" i="2"/>
  <c r="P1729" i="2" s="1"/>
  <c r="AF1730" i="2"/>
  <c r="P1730" i="2" s="1"/>
  <c r="AF1737" i="2"/>
  <c r="P1737" i="2" s="1"/>
  <c r="AF1738" i="2"/>
  <c r="P1738" i="2" s="1"/>
  <c r="AF1741" i="2"/>
  <c r="P1741" i="2" s="1"/>
  <c r="AF1742" i="2"/>
  <c r="P1742" i="2" s="1"/>
  <c r="AF1748" i="2"/>
  <c r="P1748" i="2" s="1"/>
  <c r="AF1749" i="2"/>
  <c r="P1749" i="2" s="1"/>
  <c r="AF1752" i="2"/>
  <c r="AF1753" i="2"/>
  <c r="AY1752" i="2" s="1"/>
  <c r="AF1754" i="2"/>
  <c r="P1754" i="2" s="1"/>
  <c r="AF1760" i="2"/>
  <c r="P1760" i="2" s="1"/>
  <c r="AF1761" i="2"/>
  <c r="P1761" i="2" s="1"/>
  <c r="AF1764" i="2"/>
  <c r="P1764" i="2" s="1"/>
  <c r="AF1765" i="2"/>
  <c r="P1765" i="2" s="1"/>
  <c r="AF1772" i="2"/>
  <c r="P1772" i="2" s="1"/>
  <c r="AF1773" i="2"/>
  <c r="P1773" i="2" s="1"/>
  <c r="AF1774" i="2"/>
  <c r="P1774" i="2" s="1"/>
  <c r="AF1776" i="2"/>
  <c r="P1776" i="2" s="1"/>
  <c r="AF1777" i="2"/>
  <c r="P1777" i="2" s="1"/>
  <c r="AF1778" i="2"/>
  <c r="P1778" i="2" s="1"/>
  <c r="AF1784" i="2"/>
  <c r="P1784" i="2" s="1"/>
  <c r="AF1785" i="2"/>
  <c r="P1785" i="2" s="1"/>
  <c r="AF1788" i="2"/>
  <c r="P1788" i="2" s="1"/>
  <c r="AF1789" i="2"/>
  <c r="P1789" i="2" s="1"/>
  <c r="AF1792" i="2"/>
  <c r="P1792" i="2" s="1"/>
  <c r="AF1793" i="2"/>
  <c r="P1793" i="2" s="1"/>
  <c r="AF1796" i="2"/>
  <c r="P1796" i="2" s="1"/>
  <c r="AF1797" i="2"/>
  <c r="P1797" i="2" s="1"/>
  <c r="AF1800" i="2"/>
  <c r="P1800" i="2" s="1"/>
  <c r="AF1801" i="2"/>
  <c r="P1801" i="2" s="1"/>
  <c r="AF1808" i="2"/>
  <c r="P1808" i="2" s="1"/>
  <c r="AF1809" i="2"/>
  <c r="P1809" i="2" s="1"/>
  <c r="AF1812" i="2"/>
  <c r="P1812" i="2" s="1"/>
  <c r="AF1813" i="2"/>
  <c r="P1813" i="2" s="1"/>
  <c r="AF1820" i="2"/>
  <c r="P1820" i="2" s="1"/>
  <c r="AF1821" i="2"/>
  <c r="P1821" i="2" s="1"/>
  <c r="AF1824" i="2"/>
  <c r="P1824" i="2" s="1"/>
  <c r="AF1825" i="2"/>
  <c r="P1825" i="2" s="1"/>
  <c r="AF1832" i="2"/>
  <c r="P1832" i="2" s="1"/>
  <c r="AF1833" i="2"/>
  <c r="P1833" i="2" s="1"/>
  <c r="AF1835" i="2"/>
  <c r="P1835" i="2" s="1"/>
  <c r="AF1836" i="2"/>
  <c r="P1836" i="2" s="1"/>
  <c r="AF1837" i="2"/>
  <c r="P1837" i="2" s="1"/>
  <c r="AF1844" i="2"/>
  <c r="P1844" i="2" s="1"/>
  <c r="AF1845" i="2"/>
  <c r="P1845" i="2" s="1"/>
  <c r="AF1848" i="2"/>
  <c r="P1848" i="2" s="1"/>
  <c r="AF1849" i="2"/>
  <c r="P1849" i="2" s="1"/>
  <c r="AF1856" i="2"/>
  <c r="P1856" i="2" s="1"/>
  <c r="AF1857" i="2"/>
  <c r="P1857" i="2" s="1"/>
  <c r="AF1860" i="2"/>
  <c r="P1860" i="2" s="1"/>
  <c r="AF1861" i="2"/>
  <c r="P1861" i="2" s="1"/>
  <c r="AF1864" i="2"/>
  <c r="P1864" i="2" s="1"/>
  <c r="AF1865" i="2"/>
  <c r="P1865" i="2" s="1"/>
  <c r="AF1868" i="2"/>
  <c r="P1868" i="2" s="1"/>
  <c r="AF1869" i="2"/>
  <c r="P1869" i="2" s="1"/>
  <c r="AF1872" i="2"/>
  <c r="P1872" i="2" s="1"/>
  <c r="AF1873" i="2"/>
  <c r="P1873" i="2" s="1"/>
  <c r="AF2254" i="2"/>
  <c r="P2254" i="2" s="1"/>
  <c r="AF2255" i="2"/>
  <c r="P2255" i="2" s="1"/>
  <c r="AF2256" i="2"/>
  <c r="P2256" i="2" s="1"/>
  <c r="AF2258" i="2"/>
  <c r="P2258" i="2" s="1"/>
  <c r="AF2259" i="2"/>
  <c r="P2259" i="2" s="1"/>
  <c r="AF2260" i="2"/>
  <c r="P2260" i="2" s="1"/>
  <c r="AF2261" i="2"/>
  <c r="P2261" i="2" s="1"/>
  <c r="AF2267" i="2"/>
  <c r="P2267" i="2" s="1"/>
  <c r="AF2268" i="2"/>
  <c r="P2268" i="2" s="1"/>
  <c r="AF2269" i="2"/>
  <c r="P2269" i="2" s="1"/>
  <c r="AF2270" i="2"/>
  <c r="P2270" i="2" s="1"/>
  <c r="AF2271" i="2"/>
  <c r="P2271" i="2" s="1"/>
  <c r="AF2272" i="2"/>
  <c r="P2272" i="2" s="1"/>
  <c r="AF2273" i="2"/>
  <c r="P2273" i="2" s="1"/>
  <c r="AF2279" i="2"/>
  <c r="P2279" i="2" s="1"/>
  <c r="AF2280" i="2"/>
  <c r="P2280" i="2" s="1"/>
  <c r="AF2281" i="2"/>
  <c r="P2281" i="2" s="1"/>
  <c r="AF2282" i="2"/>
  <c r="P2282" i="2" s="1"/>
  <c r="AF2283" i="2"/>
  <c r="P2283" i="2" s="1"/>
  <c r="AF2284" i="2"/>
  <c r="P2284" i="2" s="1"/>
  <c r="AF2291" i="2"/>
  <c r="P2291" i="2" s="1"/>
  <c r="AF2292" i="2"/>
  <c r="P2292" i="2" s="1"/>
  <c r="AF2293" i="2"/>
  <c r="P2293" i="2" s="1"/>
  <c r="AF2294" i="2"/>
  <c r="P2294" i="2" s="1"/>
  <c r="AF2295" i="2"/>
  <c r="P2295" i="2" s="1"/>
  <c r="AF2296" i="2"/>
  <c r="P2296" i="2" s="1"/>
  <c r="AF2297" i="2"/>
  <c r="P2297" i="2" s="1"/>
  <c r="AF2303" i="2"/>
  <c r="P2303" i="2" s="1"/>
  <c r="AF2304" i="2"/>
  <c r="P2304" i="2" s="1"/>
  <c r="AF2305" i="2"/>
  <c r="P2305" i="2" s="1"/>
  <c r="AF2306" i="2"/>
  <c r="P2306" i="2" s="1"/>
  <c r="AF2307" i="2"/>
  <c r="P2307" i="2" s="1"/>
  <c r="AF2308" i="2"/>
  <c r="P2308" i="2" s="1"/>
  <c r="AF2315" i="2"/>
  <c r="P2315" i="2" s="1"/>
  <c r="AF2316" i="2"/>
  <c r="P2316" i="2" s="1"/>
  <c r="AF2317" i="2"/>
  <c r="P2317" i="2" s="1"/>
  <c r="AF2318" i="2"/>
  <c r="P2318" i="2" s="1"/>
  <c r="AF2319" i="2"/>
  <c r="P2319" i="2" s="1"/>
  <c r="AF2320" i="2"/>
  <c r="P2320" i="2" s="1"/>
  <c r="AF2321" i="2"/>
  <c r="P2321" i="2" s="1"/>
  <c r="AF2327" i="2"/>
  <c r="P2327" i="2" s="1"/>
  <c r="AF2328" i="2"/>
  <c r="P2328" i="2" s="1"/>
  <c r="AF2331" i="2"/>
  <c r="P2331" i="2" s="1"/>
  <c r="AF2332" i="2"/>
  <c r="P2332" i="2" s="1"/>
  <c r="AF2333" i="2"/>
  <c r="P2333" i="2" s="1"/>
  <c r="AF2339" i="2"/>
  <c r="P2339" i="2" s="1"/>
  <c r="AF2340" i="2"/>
  <c r="P2340" i="2" s="1"/>
  <c r="AF2341" i="2"/>
  <c r="P2341" i="2" s="1"/>
  <c r="AF2342" i="2"/>
  <c r="P2342" i="2" s="1"/>
  <c r="AF2343" i="2"/>
  <c r="P2343" i="2" s="1"/>
  <c r="AF2344" i="2"/>
  <c r="P2344" i="2" s="1"/>
  <c r="AF2346" i="2"/>
  <c r="P2346" i="2" s="1"/>
  <c r="AF2347" i="2"/>
  <c r="P2347" i="2" s="1"/>
  <c r="AF2348" i="2"/>
  <c r="P2348" i="2" s="1"/>
  <c r="AF2351" i="2"/>
  <c r="P2351" i="2" s="1"/>
  <c r="AF2352" i="2"/>
  <c r="P2352" i="2" s="1"/>
  <c r="AF2353" i="2"/>
  <c r="P2353" i="2" s="1"/>
  <c r="AF2354" i="2"/>
  <c r="P2354" i="2" s="1"/>
  <c r="AF2355" i="2"/>
  <c r="P2355" i="2" s="1"/>
  <c r="AF2356" i="2"/>
  <c r="P2356" i="2" s="1"/>
  <c r="AF2357" i="2"/>
  <c r="P2357" i="2" s="1"/>
  <c r="AF2358" i="2"/>
  <c r="P2358" i="2" s="1"/>
  <c r="AF2359" i="2"/>
  <c r="P2359" i="2" s="1"/>
  <c r="AF2360" i="2"/>
  <c r="P2360" i="2" s="1"/>
  <c r="AF2362" i="2"/>
  <c r="P2362" i="2" s="1"/>
  <c r="AF2363" i="2"/>
  <c r="P2363" i="2" s="1"/>
  <c r="AF2364" i="2"/>
  <c r="P2364" i="2" s="1"/>
  <c r="AF2365" i="2"/>
  <c r="P2365" i="2" s="1"/>
  <c r="AF2366" i="2"/>
  <c r="P2366" i="2" s="1"/>
  <c r="AF2367" i="2"/>
  <c r="P2367" i="2" s="1"/>
  <c r="AF2369" i="2"/>
  <c r="P2369" i="2" s="1"/>
  <c r="AF2372" i="2"/>
  <c r="AF2373" i="2"/>
  <c r="P2373" i="2" s="1"/>
  <c r="AF2374" i="2"/>
  <c r="P2374" i="2" s="1"/>
  <c r="AF2375" i="2"/>
  <c r="P2375" i="2" s="1"/>
  <c r="AF2376" i="2"/>
  <c r="P2376" i="2" s="1"/>
  <c r="AF2377" i="2"/>
  <c r="P2377" i="2" s="1"/>
  <c r="AF2378" i="2"/>
  <c r="P2378" i="2" s="1"/>
  <c r="AF2379" i="2"/>
  <c r="P2379" i="2" s="1"/>
  <c r="AF2380" i="2"/>
  <c r="P2380" i="2" s="1"/>
  <c r="AF2381" i="2"/>
  <c r="P2381" i="2" s="1"/>
  <c r="AF2383" i="2"/>
  <c r="P2383" i="2" s="1"/>
  <c r="AF2384" i="2"/>
  <c r="AF2385" i="2"/>
  <c r="AF2386" i="2"/>
  <c r="P2386" i="2" s="1"/>
  <c r="AF2387" i="2"/>
  <c r="P2387" i="2" s="1"/>
  <c r="AF2390" i="2"/>
  <c r="P2390" i="2" s="1"/>
  <c r="AF2391" i="2"/>
  <c r="P2391" i="2" s="1"/>
  <c r="AF2399" i="2"/>
  <c r="P2399" i="2" s="1"/>
  <c r="AF2400" i="2"/>
  <c r="P2400" i="2" s="1"/>
  <c r="AF2401" i="2"/>
  <c r="P2401" i="2" s="1"/>
  <c r="AF2402" i="2"/>
  <c r="P2402" i="2" s="1"/>
  <c r="AF2403" i="2"/>
  <c r="P2403" i="2" s="1"/>
  <c r="AF2406" i="2"/>
  <c r="P2406" i="2" s="1"/>
  <c r="AF2411" i="2"/>
  <c r="P2411" i="2" s="1"/>
  <c r="AF2412" i="2"/>
  <c r="P2412" i="2" s="1"/>
  <c r="AF2413" i="2"/>
  <c r="P2413" i="2" s="1"/>
  <c r="AF2414" i="2"/>
  <c r="P2414" i="2" s="1"/>
  <c r="AF2415" i="2"/>
  <c r="P2415" i="2" s="1"/>
  <c r="AF2416" i="2"/>
  <c r="P2416" i="2" s="1"/>
  <c r="AF2417" i="2"/>
  <c r="P2417" i="2" s="1"/>
  <c r="AF2423" i="2"/>
  <c r="P2423" i="2" s="1"/>
  <c r="AF2424" i="2"/>
  <c r="P2424" i="2" s="1"/>
  <c r="AF2425" i="2"/>
  <c r="P2425" i="2" s="1"/>
  <c r="AF2426" i="2"/>
  <c r="P2426" i="2" s="1"/>
  <c r="AF2427" i="2"/>
  <c r="P2427" i="2" s="1"/>
  <c r="AF2429" i="2"/>
  <c r="AF2430" i="2"/>
  <c r="AF2431" i="2"/>
  <c r="P2431" i="2" s="1"/>
  <c r="AF2432" i="2"/>
  <c r="P2432" i="2" s="1"/>
  <c r="AF2435" i="2"/>
  <c r="P2435" i="2" s="1"/>
  <c r="AF2436" i="2"/>
  <c r="P2436" i="2" s="1"/>
  <c r="AF2437" i="2"/>
  <c r="P2437" i="2" s="1"/>
  <c r="AF2438" i="2"/>
  <c r="P2438" i="2" s="1"/>
  <c r="AF2439" i="2"/>
  <c r="P2439" i="2" s="1"/>
  <c r="AF2440" i="2"/>
  <c r="P2440" i="2" s="1"/>
  <c r="AF2442" i="2"/>
  <c r="P2442" i="2" s="1"/>
  <c r="AF2443" i="2"/>
  <c r="P2443" i="2" s="1"/>
  <c r="AF2444" i="2"/>
  <c r="AF2445" i="2"/>
  <c r="AF2446" i="2"/>
  <c r="P2446" i="2" s="1"/>
  <c r="AF2447" i="2"/>
  <c r="P2447" i="2" s="1"/>
  <c r="AF2448" i="2"/>
  <c r="P2448" i="2" s="1"/>
  <c r="AF2449" i="2"/>
  <c r="P2449" i="2" s="1"/>
  <c r="AF2450" i="2"/>
  <c r="P2450" i="2" s="1"/>
  <c r="AF2451" i="2"/>
  <c r="P2451" i="2" s="1"/>
  <c r="AF2453" i="2"/>
  <c r="P2453" i="2" s="1"/>
  <c r="AF2455" i="2"/>
  <c r="P2455" i="2" s="1"/>
  <c r="AF2456" i="2"/>
  <c r="P2456" i="2" s="1"/>
  <c r="AF2457" i="2"/>
  <c r="P2457" i="2" s="1"/>
  <c r="AF2458" i="2"/>
  <c r="AF2459" i="2"/>
  <c r="AF2461" i="2"/>
  <c r="P2461" i="2" s="1"/>
  <c r="AF2462" i="2"/>
  <c r="P2462" i="2" s="1"/>
  <c r="AF2463" i="2"/>
  <c r="P2463" i="2" s="1"/>
  <c r="AF2464" i="2"/>
  <c r="P2464" i="2" s="1"/>
  <c r="AF2471" i="2"/>
  <c r="P2471" i="2" s="1"/>
  <c r="AF2472" i="2"/>
  <c r="P2472" i="2" s="1"/>
  <c r="AF2474" i="2"/>
  <c r="P2474" i="2" s="1"/>
  <c r="AF2475" i="2"/>
  <c r="P2475" i="2" s="1"/>
  <c r="AF2476" i="2"/>
  <c r="P2476" i="2" s="1"/>
  <c r="AF2477" i="2"/>
  <c r="P2477" i="2" s="1"/>
  <c r="AF2478" i="2"/>
  <c r="AF2483" i="2"/>
  <c r="Q2483" i="2" s="1"/>
  <c r="AF2484" i="2"/>
  <c r="P2484" i="2" s="1"/>
  <c r="AF2485" i="2"/>
  <c r="P2485" i="2" s="1"/>
  <c r="AF2486" i="2"/>
  <c r="P2486" i="2" s="1"/>
  <c r="AF2487" i="2"/>
  <c r="P2487" i="2" s="1"/>
  <c r="AF2488" i="2"/>
  <c r="P2488" i="2" s="1"/>
  <c r="AF2490" i="2"/>
  <c r="P2490" i="2" s="1"/>
  <c r="AF2491" i="2"/>
  <c r="P2491" i="2" s="1"/>
  <c r="AF2492" i="2"/>
  <c r="P2492" i="2" s="1"/>
  <c r="AF2495" i="2"/>
  <c r="P2495" i="2" s="1"/>
  <c r="AF2496" i="2"/>
  <c r="P2496" i="2" s="1"/>
  <c r="AF2498" i="2"/>
  <c r="Q2498" i="2" s="1"/>
  <c r="AF2499" i="2"/>
  <c r="AF2500" i="2"/>
  <c r="P2500" i="2" s="1"/>
  <c r="AF2501" i="2"/>
  <c r="AD49" i="2"/>
  <c r="AF50" i="2" s="1"/>
  <c r="P50" i="2" s="1"/>
  <c r="AP798" i="2"/>
  <c r="AQ798" i="2" s="1"/>
  <c r="AP799" i="2"/>
  <c r="AQ799" i="2" s="1"/>
  <c r="AP800" i="2"/>
  <c r="AQ800" i="2" s="1"/>
  <c r="AP802" i="2"/>
  <c r="AP803" i="2"/>
  <c r="AP804" i="2"/>
  <c r="AQ804" i="2" s="1"/>
  <c r="AP805" i="2"/>
  <c r="AQ805" i="2" s="1"/>
  <c r="AP806" i="2"/>
  <c r="AQ806" i="2" s="1"/>
  <c r="AP808" i="2"/>
  <c r="AQ808" i="2" s="1"/>
  <c r="AP812" i="2"/>
  <c r="AQ812" i="2" s="1"/>
  <c r="AP814" i="2"/>
  <c r="AP815" i="2"/>
  <c r="AP818" i="2"/>
  <c r="AQ818" i="2" s="1"/>
  <c r="AP819" i="2"/>
  <c r="AQ819" i="2" s="1"/>
  <c r="AP820" i="2"/>
  <c r="AQ820" i="2" s="1"/>
  <c r="AP821" i="2"/>
  <c r="AP822" i="2"/>
  <c r="AQ822" i="2" s="1"/>
  <c r="AP826" i="2"/>
  <c r="AQ826" i="2" s="1"/>
  <c r="AP827" i="2"/>
  <c r="AQ827" i="2" s="1"/>
  <c r="AP829" i="2"/>
  <c r="AQ829" i="2" s="1"/>
  <c r="AP830" i="2"/>
  <c r="AQ830" i="2" s="1"/>
  <c r="AP831" i="2"/>
  <c r="AP833" i="2"/>
  <c r="AP839" i="2"/>
  <c r="AP840" i="2"/>
  <c r="AQ840" i="2" s="1"/>
  <c r="AP841" i="2"/>
  <c r="AQ841" i="2" s="1"/>
  <c r="AP842" i="2"/>
  <c r="AQ842" i="2" s="1"/>
  <c r="AP845" i="2"/>
  <c r="AQ845" i="2" s="1"/>
  <c r="AP851" i="2"/>
  <c r="AQ851" i="2" s="1"/>
  <c r="AP852" i="2"/>
  <c r="AQ852" i="2" s="1"/>
  <c r="AP853" i="2"/>
  <c r="AQ853" i="2" s="1"/>
  <c r="AP854" i="2"/>
  <c r="AQ854" i="2" s="1"/>
  <c r="AP855" i="2"/>
  <c r="AQ855" i="2" s="1"/>
  <c r="AP856" i="2"/>
  <c r="AQ856" i="2" s="1"/>
  <c r="AP858" i="2"/>
  <c r="AQ858" i="2" s="1"/>
  <c r="AP859" i="2"/>
  <c r="AQ859" i="2" s="1"/>
  <c r="AP861" i="2"/>
  <c r="AQ861" i="2" s="1"/>
  <c r="AP862" i="2"/>
  <c r="AQ862" i="2" s="1"/>
  <c r="AP863" i="2"/>
  <c r="AQ863" i="2" s="1"/>
  <c r="AP864" i="2"/>
  <c r="AQ864" i="2" s="1"/>
  <c r="AP865" i="2"/>
  <c r="AQ865" i="2" s="1"/>
  <c r="AP873" i="2"/>
  <c r="AQ873" i="2" s="1"/>
  <c r="AP877" i="2"/>
  <c r="AQ877" i="2" s="1"/>
  <c r="AP878" i="2"/>
  <c r="AQ878" i="2" s="1"/>
  <c r="AP879" i="2"/>
  <c r="AQ879" i="2" s="1"/>
  <c r="AP880" i="2"/>
  <c r="AQ880" i="2" s="1"/>
  <c r="AP883" i="2"/>
  <c r="AP884" i="2"/>
  <c r="AQ884" i="2" s="1"/>
  <c r="AP885" i="2"/>
  <c r="AQ885" i="2" s="1"/>
  <c r="AP886" i="2"/>
  <c r="AQ886" i="2" s="1"/>
  <c r="AP891" i="2"/>
  <c r="AP892" i="2"/>
  <c r="AQ892" i="2" s="1"/>
  <c r="AP894" i="2"/>
  <c r="AQ894" i="2" s="1"/>
  <c r="AP895" i="2"/>
  <c r="AQ895" i="2" s="1"/>
  <c r="AP897" i="2"/>
  <c r="AQ897" i="2" s="1"/>
  <c r="AP899" i="2"/>
  <c r="AQ899" i="2" s="1"/>
  <c r="AP901" i="2"/>
  <c r="AP903" i="2"/>
  <c r="AQ903" i="2" s="1"/>
  <c r="AP904" i="2"/>
  <c r="AQ904" i="2" s="1"/>
  <c r="AP905" i="2"/>
  <c r="AQ905" i="2" s="1"/>
  <c r="AP909" i="2"/>
  <c r="AQ909" i="2" s="1"/>
  <c r="AP911" i="2"/>
  <c r="AQ911" i="2" s="1"/>
  <c r="AP912" i="2"/>
  <c r="AQ912" i="2" s="1"/>
  <c r="AP913" i="2"/>
  <c r="AQ913" i="2" s="1"/>
  <c r="AP918" i="2"/>
  <c r="AP919" i="2"/>
  <c r="AP920" i="2"/>
  <c r="AQ920" i="2" s="1"/>
  <c r="AP924" i="2"/>
  <c r="AP925" i="2"/>
  <c r="AQ925" i="2" s="1"/>
  <c r="AP926" i="2"/>
  <c r="AQ926" i="2" s="1"/>
  <c r="AP927" i="2"/>
  <c r="AQ927" i="2" s="1"/>
  <c r="AP928" i="2"/>
  <c r="AQ928" i="2" s="1"/>
  <c r="AP933" i="2"/>
  <c r="AQ933" i="2" s="1"/>
  <c r="AP937" i="2"/>
  <c r="AP938" i="2"/>
  <c r="AQ938" i="2" s="1"/>
  <c r="AP939" i="2"/>
  <c r="AQ939" i="2" s="1"/>
  <c r="AP940" i="2"/>
  <c r="AQ940" i="2" s="1"/>
  <c r="AP942" i="2"/>
  <c r="AP943" i="2"/>
  <c r="AP945" i="2"/>
  <c r="AQ945" i="2" s="1"/>
  <c r="AP947" i="2"/>
  <c r="AQ947" i="2" s="1"/>
  <c r="AP950" i="2"/>
  <c r="AP952" i="2"/>
  <c r="AQ952" i="2" s="1"/>
  <c r="AP958" i="2"/>
  <c r="AP961" i="2"/>
  <c r="AQ961" i="2" s="1"/>
  <c r="AP962" i="2"/>
  <c r="AQ962" i="2" s="1"/>
  <c r="AP967" i="2"/>
  <c r="AP968" i="2"/>
  <c r="AQ968" i="2" s="1"/>
  <c r="AP969" i="2"/>
  <c r="AQ969" i="2" s="1"/>
  <c r="AP970" i="2"/>
  <c r="AQ970" i="2" s="1"/>
  <c r="AP971" i="2"/>
  <c r="AQ971" i="2" s="1"/>
  <c r="AP979" i="2"/>
  <c r="AP981" i="2"/>
  <c r="AQ981" i="2" s="1"/>
  <c r="AP982" i="2"/>
  <c r="AQ982" i="2" s="1"/>
  <c r="AP983" i="2"/>
  <c r="AQ983" i="2" s="1"/>
  <c r="AP985" i="2"/>
  <c r="AQ985" i="2" s="1"/>
  <c r="AP986" i="2"/>
  <c r="AP988" i="2"/>
  <c r="AQ988" i="2" s="1"/>
  <c r="AP989" i="2"/>
  <c r="AQ989" i="2" s="1"/>
  <c r="AP990" i="2"/>
  <c r="AQ990" i="2" s="1"/>
  <c r="AP991" i="2"/>
  <c r="AQ991" i="2" s="1"/>
  <c r="AP992" i="2"/>
  <c r="AQ992" i="2" s="1"/>
  <c r="AP997" i="2"/>
  <c r="AP998" i="2"/>
  <c r="AQ998" i="2" s="1"/>
  <c r="AP999" i="2"/>
  <c r="AP1000" i="2"/>
  <c r="AQ1000" i="2" s="1"/>
  <c r="AP1004" i="2"/>
  <c r="AQ1004" i="2" s="1"/>
  <c r="AP1005" i="2"/>
  <c r="AQ1005" i="2" s="1"/>
  <c r="AP1006" i="2"/>
  <c r="AQ1006" i="2" s="1"/>
  <c r="AP1007" i="2"/>
  <c r="AQ1007" i="2" s="1"/>
  <c r="AP1009" i="2"/>
  <c r="AQ1009" i="2" s="1"/>
  <c r="AP1010" i="2"/>
  <c r="AP1011" i="2"/>
  <c r="AQ1011" i="2" s="1"/>
  <c r="AP1012" i="2"/>
  <c r="AQ1012" i="2" s="1"/>
  <c r="AP1017" i="2"/>
  <c r="AQ1017" i="2" s="1"/>
  <c r="AP1018" i="2"/>
  <c r="AQ1018" i="2" s="1"/>
  <c r="AP1019" i="2"/>
  <c r="AQ1019" i="2" s="1"/>
  <c r="AP1020" i="2"/>
  <c r="AQ1020" i="2" s="1"/>
  <c r="AP1022" i="2"/>
  <c r="AQ1022" i="2" s="1"/>
  <c r="AP1024" i="2"/>
  <c r="AQ1024" i="2" s="1"/>
  <c r="AP1025" i="2"/>
  <c r="AQ1025" i="2" s="1"/>
  <c r="AP1026" i="2"/>
  <c r="AQ1026" i="2" s="1"/>
  <c r="AP1028" i="2"/>
  <c r="AQ1028" i="2" s="1"/>
  <c r="AP1031" i="2"/>
  <c r="AQ1031" i="2" s="1"/>
  <c r="AP1032" i="2"/>
  <c r="AQ1032" i="2" s="1"/>
  <c r="AP1035" i="2"/>
  <c r="AP1039" i="2"/>
  <c r="AQ1039" i="2" s="1"/>
  <c r="AP1042" i="2"/>
  <c r="AQ1042" i="2" s="1"/>
  <c r="AP1043" i="2"/>
  <c r="AP1046" i="2"/>
  <c r="AQ1046" i="2" s="1"/>
  <c r="AP1049" i="2"/>
  <c r="AQ1049" i="2" s="1"/>
  <c r="AP1050" i="2"/>
  <c r="AQ1050" i="2" s="1"/>
  <c r="AP1052" i="2"/>
  <c r="AQ1052" i="2" s="1"/>
  <c r="AP1054" i="2"/>
  <c r="AQ1054" i="2" s="1"/>
  <c r="AP1055" i="2"/>
  <c r="AQ1055" i="2" s="1"/>
  <c r="AP1058" i="2"/>
  <c r="AQ1058" i="2" s="1"/>
  <c r="AP1059" i="2"/>
  <c r="AQ1059" i="2" s="1"/>
  <c r="AP1060" i="2"/>
  <c r="AQ1060" i="2" s="1"/>
  <c r="AP1061" i="2"/>
  <c r="AQ1061" i="2" s="1"/>
  <c r="AP1062" i="2"/>
  <c r="AQ1062" i="2" s="1"/>
  <c r="AP1065" i="2"/>
  <c r="AQ1065" i="2" s="1"/>
  <c r="AP1066" i="2"/>
  <c r="AQ1066" i="2" s="1"/>
  <c r="AP1067" i="2"/>
  <c r="AP1070" i="2"/>
  <c r="AQ1070" i="2" s="1"/>
  <c r="AP1071" i="2"/>
  <c r="AQ1071" i="2" s="1"/>
  <c r="AP1074" i="2"/>
  <c r="AQ1074" i="2" s="1"/>
  <c r="AP1077" i="2"/>
  <c r="AP1078" i="2"/>
  <c r="AQ1078" i="2" s="1"/>
  <c r="AP1080" i="2"/>
  <c r="AQ1080" i="2" s="1"/>
  <c r="AP1087" i="2"/>
  <c r="AQ1087" i="2" s="1"/>
  <c r="AP1091" i="2"/>
  <c r="AP1092" i="2"/>
  <c r="AQ1092" i="2" s="1"/>
  <c r="AP1095" i="2"/>
  <c r="AQ1095" i="2" s="1"/>
  <c r="AP1096" i="2"/>
  <c r="AQ1096" i="2" s="1"/>
  <c r="AP1102" i="2"/>
  <c r="AQ1102" i="2" s="1"/>
  <c r="AP1103" i="2"/>
  <c r="AQ1103" i="2" s="1"/>
  <c r="AP1105" i="2"/>
  <c r="AQ1105" i="2" s="1"/>
  <c r="AP1106" i="2"/>
  <c r="AQ1106" i="2" s="1"/>
  <c r="AP1108" i="2"/>
  <c r="AQ1108" i="2" s="1"/>
  <c r="AP1110" i="2"/>
  <c r="AQ1110" i="2" s="1"/>
  <c r="AP1111" i="2"/>
  <c r="AQ1111" i="2" s="1"/>
  <c r="AP1115" i="2"/>
  <c r="AP1118" i="2"/>
  <c r="AQ1118" i="2" s="1"/>
  <c r="AP1119" i="2"/>
  <c r="AQ1119" i="2" s="1"/>
  <c r="AP1122" i="2"/>
  <c r="AP1124" i="2"/>
  <c r="AQ1124" i="2" s="1"/>
  <c r="AP1127" i="2"/>
  <c r="AP1129" i="2"/>
  <c r="AP1131" i="2"/>
  <c r="AQ1131" i="2" s="1"/>
  <c r="AP1132" i="2"/>
  <c r="AQ1132" i="2" s="1"/>
  <c r="AP1134" i="2"/>
  <c r="AQ1134" i="2" s="1"/>
  <c r="AP1139" i="2"/>
  <c r="AQ1139" i="2" s="1"/>
  <c r="AP1142" i="2"/>
  <c r="AQ1142" i="2" s="1"/>
  <c r="AP1145" i="2"/>
  <c r="AP1146" i="2"/>
  <c r="AQ1146" i="2" s="1"/>
  <c r="AP1147" i="2"/>
  <c r="AP1149" i="2"/>
  <c r="AP1151" i="2"/>
  <c r="AP1152" i="2"/>
  <c r="AQ1152" i="2" s="1"/>
  <c r="AP1154" i="2"/>
  <c r="AQ1154" i="2" s="1"/>
  <c r="AP1155" i="2"/>
  <c r="AQ1155" i="2" s="1"/>
  <c r="AP1156" i="2"/>
  <c r="AQ1156" i="2" s="1"/>
  <c r="AP1158" i="2"/>
  <c r="AQ1158" i="2" s="1"/>
  <c r="AP1159" i="2"/>
  <c r="AQ1159" i="2" s="1"/>
  <c r="AP1160" i="2"/>
  <c r="AQ1160" i="2" s="1"/>
  <c r="AP1162" i="2"/>
  <c r="AQ1162" i="2" s="1"/>
  <c r="AP1164" i="2"/>
  <c r="AQ1164" i="2" s="1"/>
  <c r="AP1165" i="2"/>
  <c r="AQ1165" i="2" s="1"/>
  <c r="AP1166" i="2"/>
  <c r="AQ1166" i="2" s="1"/>
  <c r="AP1167" i="2"/>
  <c r="AQ1167" i="2" s="1"/>
  <c r="AP1168" i="2"/>
  <c r="AQ1168" i="2" s="1"/>
  <c r="AP1175" i="2"/>
  <c r="AQ1175" i="2" s="1"/>
  <c r="AP1179" i="2"/>
  <c r="AQ1179" i="2" s="1"/>
  <c r="AP1182" i="2"/>
  <c r="AQ1182" i="2" s="1"/>
  <c r="AP1183" i="2"/>
  <c r="AQ1183" i="2" s="1"/>
  <c r="AP1185" i="2"/>
  <c r="AQ1185" i="2" s="1"/>
  <c r="AP1187" i="2"/>
  <c r="AQ1187" i="2" s="1"/>
  <c r="AP1188" i="2"/>
  <c r="AQ1188" i="2" s="1"/>
  <c r="AP1191" i="2"/>
  <c r="AQ1191" i="2" s="1"/>
  <c r="AP1195" i="2"/>
  <c r="AQ1195" i="2" s="1"/>
  <c r="AP1198" i="2"/>
  <c r="AQ1198" i="2" s="1"/>
  <c r="AP1200" i="2"/>
  <c r="AQ1200" i="2" s="1"/>
  <c r="AP1204" i="2"/>
  <c r="AQ1204" i="2" s="1"/>
  <c r="AP1210" i="2"/>
  <c r="AQ1210" i="2" s="1"/>
  <c r="AP1211" i="2"/>
  <c r="AQ1211" i="2" s="1"/>
  <c r="AP1212" i="2"/>
  <c r="AQ1212" i="2" s="1"/>
  <c r="AP1214" i="2"/>
  <c r="AQ1214" i="2" s="1"/>
  <c r="AP1215" i="2"/>
  <c r="AQ1215" i="2" s="1"/>
  <c r="AP1216" i="2"/>
  <c r="AP1217" i="2"/>
  <c r="AQ1217" i="2" s="1"/>
  <c r="AP1218" i="2"/>
  <c r="AQ1218" i="2" s="1"/>
  <c r="AP1222" i="2"/>
  <c r="AQ1222" i="2" s="1"/>
  <c r="AP1223" i="2"/>
  <c r="AP1224" i="2"/>
  <c r="AQ1224" i="2" s="1"/>
  <c r="AP1226" i="2"/>
  <c r="AQ1226" i="2" s="1"/>
  <c r="AP1229" i="2"/>
  <c r="AQ1229" i="2" s="1"/>
  <c r="AP1231" i="2"/>
  <c r="AQ1231" i="2" s="1"/>
  <c r="AP1232" i="2"/>
  <c r="AQ1232" i="2" s="1"/>
  <c r="AP1233" i="2"/>
  <c r="AQ1233" i="2" s="1"/>
  <c r="AP1237" i="2"/>
  <c r="AP1238" i="2"/>
  <c r="AQ1238" i="2" s="1"/>
  <c r="AP1239" i="2"/>
  <c r="AQ1239" i="2" s="1"/>
  <c r="AP1240" i="2"/>
  <c r="AQ1240" i="2" s="1"/>
  <c r="AP1245" i="2"/>
  <c r="AQ1245" i="2" s="1"/>
  <c r="AP1246" i="2"/>
  <c r="AQ1246" i="2" s="1"/>
  <c r="AP1247" i="2"/>
  <c r="AQ1247" i="2" s="1"/>
  <c r="AP1248" i="2"/>
  <c r="AQ1248" i="2" s="1"/>
  <c r="AP1255" i="2"/>
  <c r="AQ1255" i="2" s="1"/>
  <c r="AP1256" i="2"/>
  <c r="AQ1256" i="2" s="1"/>
  <c r="AP1257" i="2"/>
  <c r="AQ1257" i="2" s="1"/>
  <c r="AP1258" i="2"/>
  <c r="AQ1258" i="2" s="1"/>
  <c r="AP1263" i="2"/>
  <c r="AP1272" i="2"/>
  <c r="AQ1272" i="2" s="1"/>
  <c r="AP1274" i="2"/>
  <c r="AQ1274" i="2" s="1"/>
  <c r="AP1277" i="2"/>
  <c r="AP1278" i="2"/>
  <c r="AQ1278" i="2" s="1"/>
  <c r="AP1279" i="2"/>
  <c r="AQ1279" i="2" s="1"/>
  <c r="AP1280" i="2"/>
  <c r="AQ1280" i="2" s="1"/>
  <c r="AP1281" i="2"/>
  <c r="AQ1281" i="2" s="1"/>
  <c r="AP1282" i="2"/>
  <c r="AQ1282" i="2" s="1"/>
  <c r="AP1283" i="2"/>
  <c r="AQ1283" i="2" s="1"/>
  <c r="AP1287" i="2"/>
  <c r="AP1288" i="2"/>
  <c r="AQ1288" i="2" s="1"/>
  <c r="AP1293" i="2"/>
  <c r="AQ1293" i="2" s="1"/>
  <c r="AP1295" i="2"/>
  <c r="AQ1295" i="2" s="1"/>
  <c r="AP1296" i="2"/>
  <c r="AQ1296" i="2" s="1"/>
  <c r="AP1297" i="2"/>
  <c r="AQ1297" i="2" s="1"/>
  <c r="AP1299" i="2"/>
  <c r="AQ1299" i="2" s="1"/>
  <c r="AP1302" i="2"/>
  <c r="AQ1302" i="2" s="1"/>
  <c r="AP1303" i="2"/>
  <c r="AQ1303" i="2" s="1"/>
  <c r="AP1304" i="2"/>
  <c r="AQ1304" i="2" s="1"/>
  <c r="AP1308" i="2"/>
  <c r="AQ1308" i="2" s="1"/>
  <c r="AP1309" i="2"/>
  <c r="AQ1309" i="2" s="1"/>
  <c r="AP1310" i="2"/>
  <c r="AQ1310" i="2" s="1"/>
  <c r="AP1311" i="2"/>
  <c r="AQ1311" i="2" s="1"/>
  <c r="AP1316" i="2"/>
  <c r="AQ1316" i="2" s="1"/>
  <c r="AP1317" i="2"/>
  <c r="AQ1317" i="2" s="1"/>
  <c r="AP1318" i="2"/>
  <c r="AQ1318" i="2" s="1"/>
  <c r="AP1320" i="2"/>
  <c r="AQ1320" i="2" s="1"/>
  <c r="AP1322" i="2"/>
  <c r="AQ1322" i="2" s="1"/>
  <c r="AP1323" i="2"/>
  <c r="AP1324" i="2"/>
  <c r="AQ1324" i="2" s="1"/>
  <c r="AP1325" i="2"/>
  <c r="AQ1325" i="2" s="1"/>
  <c r="AP1330" i="2"/>
  <c r="AQ1330" i="2" s="1"/>
  <c r="AP1331" i="2"/>
  <c r="AQ1331" i="2" s="1"/>
  <c r="AP1333" i="2"/>
  <c r="AP1334" i="2"/>
  <c r="AQ1334" i="2" s="1"/>
  <c r="AP1336" i="2"/>
  <c r="AQ1336" i="2" s="1"/>
  <c r="AP1337" i="2"/>
  <c r="AQ1337" i="2" s="1"/>
  <c r="AP1340" i="2"/>
  <c r="AP1341" i="2"/>
  <c r="AP1344" i="2"/>
  <c r="AQ1344" i="2" s="1"/>
  <c r="AP1345" i="2"/>
  <c r="AQ1345" i="2" s="1"/>
  <c r="AP1346" i="2"/>
  <c r="AQ1346" i="2" s="1"/>
  <c r="AP1347" i="2"/>
  <c r="AQ1347" i="2" s="1"/>
  <c r="AP1348" i="2"/>
  <c r="AQ1348" i="2" s="1"/>
  <c r="AP1353" i="2"/>
  <c r="AQ1353" i="2" s="1"/>
  <c r="AP1354" i="2"/>
  <c r="AQ1354" i="2" s="1"/>
  <c r="AP1355" i="2"/>
  <c r="AQ1355" i="2" s="1"/>
  <c r="AP1364" i="2"/>
  <c r="AQ1364" i="2" s="1"/>
  <c r="AP1367" i="2"/>
  <c r="AP1371" i="2"/>
  <c r="AQ1371" i="2" s="1"/>
  <c r="AP1373" i="2"/>
  <c r="AQ1373" i="2" s="1"/>
  <c r="AP1377" i="2"/>
  <c r="AQ1377" i="2" s="1"/>
  <c r="AP1378" i="2"/>
  <c r="AQ1378" i="2" s="1"/>
  <c r="AP1379" i="2"/>
  <c r="AQ1379" i="2" s="1"/>
  <c r="AP1383" i="2"/>
  <c r="AP1389" i="2"/>
  <c r="AQ1389" i="2" s="1"/>
  <c r="AP1390" i="2"/>
  <c r="AQ1390" i="2" s="1"/>
  <c r="AP1392" i="2"/>
  <c r="AQ1392" i="2" s="1"/>
  <c r="AP1394" i="2"/>
  <c r="AQ1394" i="2" s="1"/>
  <c r="AP1395" i="2"/>
  <c r="AQ1395" i="2" s="1"/>
  <c r="AP1396" i="2"/>
  <c r="AQ1396" i="2" s="1"/>
  <c r="AP1400" i="2"/>
  <c r="AP1402" i="2"/>
  <c r="AQ1402" i="2" s="1"/>
  <c r="AP1403" i="2"/>
  <c r="AQ1403" i="2" s="1"/>
  <c r="AP1406" i="2"/>
  <c r="AQ1406" i="2" s="1"/>
  <c r="AP1407" i="2"/>
  <c r="AQ1407" i="2" s="1"/>
  <c r="AP1413" i="2"/>
  <c r="AQ1413" i="2" s="1"/>
  <c r="AP1416" i="2"/>
  <c r="AQ1416" i="2" s="1"/>
  <c r="AP1417" i="2"/>
  <c r="AQ1417" i="2" s="1"/>
  <c r="AP1418" i="2"/>
  <c r="AQ1418" i="2" s="1"/>
  <c r="AP1419" i="2"/>
  <c r="AP1424" i="2"/>
  <c r="AQ1424" i="2" s="1"/>
  <c r="AP1425" i="2"/>
  <c r="AQ1425" i="2" s="1"/>
  <c r="AP1427" i="2"/>
  <c r="AP1428" i="2"/>
  <c r="AQ1428" i="2" s="1"/>
  <c r="AP1429" i="2"/>
  <c r="AP1430" i="2"/>
  <c r="AP1431" i="2"/>
  <c r="AP1432" i="2"/>
  <c r="AQ1432" i="2" s="1"/>
  <c r="AP1433" i="2"/>
  <c r="AQ1433" i="2" s="1"/>
  <c r="AP1434" i="2"/>
  <c r="AQ1434" i="2" s="1"/>
  <c r="AP1436" i="2"/>
  <c r="AQ1436" i="2" s="1"/>
  <c r="AP1437" i="2"/>
  <c r="AP1438" i="2"/>
  <c r="AQ1438" i="2" s="1"/>
  <c r="AP1439" i="2"/>
  <c r="AP1440" i="2"/>
  <c r="AQ1440" i="2" s="1"/>
  <c r="AP1442" i="2"/>
  <c r="AQ1442" i="2" s="1"/>
  <c r="AP1443" i="2"/>
  <c r="AP1444" i="2"/>
  <c r="AQ1444" i="2" s="1"/>
  <c r="AP1446" i="2"/>
  <c r="AQ1446" i="2" s="1"/>
  <c r="AP1448" i="2"/>
  <c r="AQ1448" i="2" s="1"/>
  <c r="AP1451" i="2"/>
  <c r="AP1452" i="2"/>
  <c r="AP1453" i="2"/>
  <c r="AQ1453" i="2" s="1"/>
  <c r="AP1454" i="2"/>
  <c r="AQ1454" i="2" s="1"/>
  <c r="AP1455" i="2"/>
  <c r="AP1456" i="2"/>
  <c r="AQ1456" i="2" s="1"/>
  <c r="AP1461" i="2"/>
  <c r="AQ1461" i="2" s="1"/>
  <c r="AP1462" i="2"/>
  <c r="AQ1462" i="2" s="1"/>
  <c r="AP1463" i="2"/>
  <c r="AP1465" i="2"/>
  <c r="AP1466" i="2"/>
  <c r="AQ1466" i="2" s="1"/>
  <c r="AP1467" i="2"/>
  <c r="AP1468" i="2"/>
  <c r="AP1469" i="2"/>
  <c r="AP1471" i="2"/>
  <c r="AP1473" i="2"/>
  <c r="AQ1473" i="2" s="1"/>
  <c r="AP1474" i="2"/>
  <c r="AQ1474" i="2" s="1"/>
  <c r="AP1475" i="2"/>
  <c r="AP1476" i="2"/>
  <c r="AQ1476" i="2" s="1"/>
  <c r="AP1478" i="2"/>
  <c r="AQ1478" i="2" s="1"/>
  <c r="AP1479" i="2"/>
  <c r="AP1480" i="2"/>
  <c r="AP1481" i="2"/>
  <c r="AP1482" i="2"/>
  <c r="AQ1482" i="2" s="1"/>
  <c r="AP1484" i="2"/>
  <c r="AQ1484" i="2" s="1"/>
  <c r="AP1485" i="2"/>
  <c r="AQ1485" i="2" s="1"/>
  <c r="AP1486" i="2"/>
  <c r="AQ1486" i="2" s="1"/>
  <c r="AP1487" i="2"/>
  <c r="AP1488" i="2"/>
  <c r="AP1489" i="2"/>
  <c r="AP1491" i="2"/>
  <c r="AP1493" i="2"/>
  <c r="AQ1493" i="2" s="1"/>
  <c r="AP1496" i="2"/>
  <c r="AQ1496" i="2" s="1"/>
  <c r="AP1498" i="2"/>
  <c r="AQ1498" i="2" s="1"/>
  <c r="AP1500" i="2"/>
  <c r="AQ1500" i="2" s="1"/>
  <c r="AP1502" i="2"/>
  <c r="AQ1502" i="2" s="1"/>
  <c r="AP1504" i="2"/>
  <c r="AP1507" i="2"/>
  <c r="AP1509" i="2"/>
  <c r="AP1511" i="2"/>
  <c r="AP1513" i="2"/>
  <c r="AP1515" i="2"/>
  <c r="AP1518" i="2"/>
  <c r="AQ1518" i="2" s="1"/>
  <c r="AP1520" i="2"/>
  <c r="AQ1520" i="2" s="1"/>
  <c r="AP1522" i="2"/>
  <c r="AQ1522" i="2" s="1"/>
  <c r="AP1524" i="2"/>
  <c r="AQ1524" i="2" s="1"/>
  <c r="AP1526" i="2"/>
  <c r="AQ1526" i="2" s="1"/>
  <c r="AP688" i="2"/>
  <c r="AQ688" i="2" s="1"/>
  <c r="AP51" i="2"/>
  <c r="AU51" i="2" s="1"/>
  <c r="AP53" i="2"/>
  <c r="AP55" i="2"/>
  <c r="AP57" i="2"/>
  <c r="AP59" i="2"/>
  <c r="AW59" i="2" s="1"/>
  <c r="AP62" i="2"/>
  <c r="AQ62" i="2" s="1"/>
  <c r="AP63" i="2"/>
  <c r="AV63" i="2" s="1"/>
  <c r="AP64" i="2"/>
  <c r="AW64" i="2" s="1"/>
  <c r="AP66" i="2"/>
  <c r="AP67" i="2"/>
  <c r="AP70" i="2"/>
  <c r="AP72" i="2"/>
  <c r="AP74" i="2"/>
  <c r="AP75" i="2"/>
  <c r="AP76" i="2"/>
  <c r="AQ76" i="2" s="1"/>
  <c r="AP78" i="2"/>
  <c r="AQ78" i="2" s="1"/>
  <c r="AP79" i="2"/>
  <c r="AP80" i="2"/>
  <c r="AP81" i="2"/>
  <c r="AV81" i="2" s="1"/>
  <c r="AP82" i="2"/>
  <c r="AP83" i="2"/>
  <c r="AQ83" i="2" s="1"/>
  <c r="AP86" i="2"/>
  <c r="AP91" i="2"/>
  <c r="AQ91" i="2" s="1"/>
  <c r="AP96" i="2"/>
  <c r="AP98" i="2"/>
  <c r="AQ98" i="2" s="1"/>
  <c r="AP104" i="2"/>
  <c r="AQ104" i="2" s="1"/>
  <c r="AP111" i="2"/>
  <c r="AP112" i="2"/>
  <c r="AQ112" i="2" s="1"/>
  <c r="AP118" i="2"/>
  <c r="AP119" i="2" s="1"/>
  <c r="AP120" i="2"/>
  <c r="AQ120" i="2" s="1"/>
  <c r="AP122" i="2"/>
  <c r="AQ122" i="2" s="1"/>
  <c r="AP124" i="2"/>
  <c r="AP126" i="2"/>
  <c r="AQ126" i="2" s="1"/>
  <c r="AP128" i="2"/>
  <c r="AQ128" i="2" s="1"/>
  <c r="AP130" i="2"/>
  <c r="AP132" i="2"/>
  <c r="AQ132" i="2" s="1"/>
  <c r="AP134" i="2"/>
  <c r="AQ134" i="2" s="1"/>
  <c r="AP138" i="2"/>
  <c r="AQ138" i="2" s="1"/>
  <c r="AP139" i="2"/>
  <c r="AQ139" i="2" s="1"/>
  <c r="AP142" i="2"/>
  <c r="AQ142" i="2" s="1"/>
  <c r="AP144" i="2"/>
  <c r="AQ144" i="2" s="1"/>
  <c r="AP146" i="2"/>
  <c r="AQ146" i="2" s="1"/>
  <c r="AP148" i="2"/>
  <c r="AQ148" i="2" s="1"/>
  <c r="AP149" i="2"/>
  <c r="AP154" i="2"/>
  <c r="AP155" i="2" s="1"/>
  <c r="AP156" i="2"/>
  <c r="AP158" i="2"/>
  <c r="AQ158" i="2" s="1"/>
  <c r="AP160" i="2"/>
  <c r="AP162" i="2"/>
  <c r="AQ162" i="2" s="1"/>
  <c r="AP164" i="2"/>
  <c r="AQ164" i="2" s="1"/>
  <c r="AP165" i="2"/>
  <c r="AQ165" i="2" s="1"/>
  <c r="AP166" i="2"/>
  <c r="AP167" i="2" s="1"/>
  <c r="AP168" i="2"/>
  <c r="AP170" i="2"/>
  <c r="AP172" i="2"/>
  <c r="AQ172" i="2" s="1"/>
  <c r="AP174" i="2"/>
  <c r="AQ174" i="2" s="1"/>
  <c r="AP178" i="2"/>
  <c r="AQ178" i="2" s="1"/>
  <c r="AP180" i="2"/>
  <c r="AQ180" i="2" s="1"/>
  <c r="AP184" i="2"/>
  <c r="AQ184" i="2" s="1"/>
  <c r="AP190" i="2"/>
  <c r="AP192" i="2"/>
  <c r="AQ192" i="2" s="1"/>
  <c r="AP194" i="2"/>
  <c r="AQ194" i="2" s="1"/>
  <c r="AP196" i="2"/>
  <c r="AQ196" i="2" s="1"/>
  <c r="AP198" i="2"/>
  <c r="AP199" i="2" s="1"/>
  <c r="AP200" i="2"/>
  <c r="AQ200" i="2" s="1"/>
  <c r="AP202" i="2"/>
  <c r="AQ202" i="2" s="1"/>
  <c r="AP203" i="2"/>
  <c r="AQ203" i="2" s="1"/>
  <c r="AP204" i="2"/>
  <c r="AQ204" i="2" s="1"/>
  <c r="AP206" i="2"/>
  <c r="AP208" i="2"/>
  <c r="AP210" i="2"/>
  <c r="AP211" i="2"/>
  <c r="AQ211" i="2" s="1"/>
  <c r="AP212" i="2"/>
  <c r="AQ212" i="2" s="1"/>
  <c r="AP215" i="2"/>
  <c r="AQ215" i="2" s="1"/>
  <c r="AP216" i="2"/>
  <c r="AQ216" i="2" s="1"/>
  <c r="AP218" i="2"/>
  <c r="AQ218" i="2" s="1"/>
  <c r="AP219" i="2"/>
  <c r="AQ219" i="2" s="1"/>
  <c r="AP220" i="2"/>
  <c r="AP223" i="2"/>
  <c r="AP224" i="2"/>
  <c r="AQ224" i="2" s="1"/>
  <c r="AP225" i="2"/>
  <c r="AP226" i="2"/>
  <c r="AQ226" i="2" s="1"/>
  <c r="AP227" i="2"/>
  <c r="AQ227" i="2" s="1"/>
  <c r="AP228" i="2"/>
  <c r="AP230" i="2"/>
  <c r="AP231" i="2"/>
  <c r="AU231" i="2" s="1"/>
  <c r="AP232" i="2"/>
  <c r="AQ232" i="2" s="1"/>
  <c r="AP234" i="2"/>
  <c r="AQ234" i="2" s="1"/>
  <c r="AP238" i="2"/>
  <c r="AP239" i="2" s="1"/>
  <c r="AP240" i="2"/>
  <c r="AQ240" i="2" s="1"/>
  <c r="AP242" i="2"/>
  <c r="AQ242" i="2" s="1"/>
  <c r="AP244" i="2"/>
  <c r="AP248" i="2"/>
  <c r="AP250" i="2"/>
  <c r="AQ250" i="2" s="1"/>
  <c r="AP255" i="2"/>
  <c r="AQ255" i="2" s="1"/>
  <c r="AP256" i="2"/>
  <c r="AP257" i="2"/>
  <c r="AQ257" i="2" s="1"/>
  <c r="AP258" i="2"/>
  <c r="AP259" i="2"/>
  <c r="AQ259" i="2" s="1"/>
  <c r="AP262" i="2"/>
  <c r="AP263" i="2"/>
  <c r="AQ263" i="2" s="1"/>
  <c r="AP266" i="2"/>
  <c r="AQ266" i="2" s="1"/>
  <c r="AP269" i="2"/>
  <c r="AP270" i="2"/>
  <c r="AQ270" i="2" s="1"/>
  <c r="AP272" i="2"/>
  <c r="AQ272" i="2" s="1"/>
  <c r="AP273" i="2"/>
  <c r="AQ273" i="2" s="1"/>
  <c r="AP274" i="2"/>
  <c r="AP276" i="2"/>
  <c r="AQ276" i="2" s="1"/>
  <c r="AP277" i="2"/>
  <c r="AQ277" i="2" s="1"/>
  <c r="AP278" i="2"/>
  <c r="AQ278" i="2" s="1"/>
  <c r="AP279" i="2"/>
  <c r="AQ279" i="2" s="1"/>
  <c r="AP283" i="2"/>
  <c r="AQ283" i="2" s="1"/>
  <c r="AP284" i="2"/>
  <c r="AP285" i="2"/>
  <c r="AQ285" i="2" s="1"/>
  <c r="AP287" i="2"/>
  <c r="AQ287" i="2" s="1"/>
  <c r="AP288" i="2"/>
  <c r="AQ288" i="2" s="1"/>
  <c r="AE285" i="2"/>
  <c r="AE284" i="2"/>
  <c r="G284" i="2" s="1"/>
  <c r="AE279" i="2"/>
  <c r="AE276" i="2"/>
  <c r="AE275" i="2"/>
  <c r="AE273" i="2"/>
  <c r="AE271" i="2"/>
  <c r="AE268" i="2"/>
  <c r="AE267" i="2"/>
  <c r="AE263" i="2"/>
  <c r="AE258" i="2"/>
  <c r="AE254" i="2"/>
  <c r="G254" i="2" s="1"/>
  <c r="AE251" i="2"/>
  <c r="G251" i="2" s="1"/>
  <c r="AE250" i="2"/>
  <c r="G250" i="2" s="1"/>
  <c r="AE246" i="2"/>
  <c r="AE245" i="2"/>
  <c r="AE242" i="2"/>
  <c r="AE235" i="2"/>
  <c r="AE234" i="2"/>
  <c r="AE231" i="2"/>
  <c r="AE227" i="2"/>
  <c r="AE222" i="2"/>
  <c r="AE218" i="2"/>
  <c r="G218" i="2" s="1"/>
  <c r="AE215" i="2"/>
  <c r="AE214" i="2"/>
  <c r="G214" i="2" s="1"/>
  <c r="AE211" i="2"/>
  <c r="AE210" i="2"/>
  <c r="G210" i="2" s="1"/>
  <c r="AE203" i="2"/>
  <c r="AE199" i="2"/>
  <c r="AE195" i="2"/>
  <c r="AE193" i="2"/>
  <c r="AE191" i="2"/>
  <c r="AE187" i="2"/>
  <c r="AE186" i="2"/>
  <c r="AE183" i="2"/>
  <c r="AE182" i="2"/>
  <c r="G182" i="2" s="1"/>
  <c r="AE179" i="2"/>
  <c r="G179" i="2" s="1"/>
  <c r="AE178" i="2"/>
  <c r="AE175" i="2"/>
  <c r="AE174" i="2"/>
  <c r="AE170" i="2"/>
  <c r="AE169" i="2"/>
  <c r="AE167" i="2"/>
  <c r="AE166" i="2"/>
  <c r="AE165" i="2"/>
  <c r="AE163" i="2"/>
  <c r="AE162" i="2"/>
  <c r="AE161" i="2"/>
  <c r="G161" i="2" s="1"/>
  <c r="AE159" i="2"/>
  <c r="G159" i="2" s="1"/>
  <c r="AE158" i="2"/>
  <c r="G158" i="2" s="1"/>
  <c r="AE157" i="2"/>
  <c r="AE155" i="2"/>
  <c r="AE154" i="2"/>
  <c r="AE153" i="2"/>
  <c r="AE151" i="2"/>
  <c r="AE150" i="2"/>
  <c r="AE149" i="2"/>
  <c r="AE147" i="2"/>
  <c r="AE146" i="2"/>
  <c r="G146" i="2" s="1"/>
  <c r="AE145" i="2"/>
  <c r="AE142" i="2"/>
  <c r="G142" i="2" s="1"/>
  <c r="AE139" i="2"/>
  <c r="G139" i="2" s="1"/>
  <c r="AE138" i="2"/>
  <c r="AE135" i="2"/>
  <c r="AE134" i="2"/>
  <c r="AE131" i="2"/>
  <c r="AE130" i="2"/>
  <c r="AE127" i="2"/>
  <c r="AE126" i="2"/>
  <c r="AE123" i="2"/>
  <c r="G123" i="2" s="1"/>
  <c r="AE122" i="2"/>
  <c r="G122" i="2" s="1"/>
  <c r="AE119" i="2"/>
  <c r="G119" i="2" s="1"/>
  <c r="AE118" i="2"/>
  <c r="AE115" i="2"/>
  <c r="G115" i="2" s="1"/>
  <c r="AE114" i="2"/>
  <c r="AE111" i="2"/>
  <c r="AE110" i="2"/>
  <c r="G110" i="2" s="1"/>
  <c r="AE107" i="2"/>
  <c r="AE106" i="2"/>
  <c r="AE103" i="2"/>
  <c r="AE102" i="2"/>
  <c r="AE99" i="2"/>
  <c r="AE96" i="2"/>
  <c r="AE95" i="2"/>
  <c r="AE94" i="2"/>
  <c r="G94" i="2" s="1"/>
  <c r="AE92" i="2"/>
  <c r="G92" i="2" s="1"/>
  <c r="AE91" i="2"/>
  <c r="AE86" i="2"/>
  <c r="AE83" i="2"/>
  <c r="AE82" i="2"/>
  <c r="AE79" i="2"/>
  <c r="AE78" i="2"/>
  <c r="AE75" i="2"/>
  <c r="AE72" i="2"/>
  <c r="AE63" i="2"/>
  <c r="AE54" i="2"/>
  <c r="AP289" i="2"/>
  <c r="AP292" i="2"/>
  <c r="AP294" i="2"/>
  <c r="AQ294" i="2" s="1"/>
  <c r="AP295" i="2"/>
  <c r="AQ295" i="2" s="1"/>
  <c r="AP296" i="2"/>
  <c r="AQ296" i="2" s="1"/>
  <c r="AP297" i="2"/>
  <c r="AQ297" i="2" s="1"/>
  <c r="AP298" i="2"/>
  <c r="AQ298" i="2" s="1"/>
  <c r="AP299" i="2"/>
  <c r="AP300" i="2" s="1"/>
  <c r="AP301" i="2"/>
  <c r="AQ301" i="2" s="1"/>
  <c r="AP302" i="2"/>
  <c r="AQ302" i="2" s="1"/>
  <c r="AP303" i="2"/>
  <c r="AQ303" i="2" s="1"/>
  <c r="AP304" i="2"/>
  <c r="AQ304" i="2" s="1"/>
  <c r="AP305" i="2"/>
  <c r="AP306" i="2" s="1"/>
  <c r="AP307" i="2" s="1"/>
  <c r="AP309" i="2"/>
  <c r="AP310" i="2"/>
  <c r="AQ310" i="2" s="1"/>
  <c r="AP311" i="2"/>
  <c r="AQ311" i="2" s="1"/>
  <c r="AP312" i="2"/>
  <c r="AQ312" i="2" s="1"/>
  <c r="AP313" i="2"/>
  <c r="AQ313" i="2" s="1"/>
  <c r="AP314" i="2"/>
  <c r="AP316" i="2"/>
  <c r="AQ316" i="2" s="1"/>
  <c r="AP319" i="2"/>
  <c r="AQ319" i="2" s="1"/>
  <c r="AP320" i="2"/>
  <c r="AQ320" i="2" s="1"/>
  <c r="AP321" i="2"/>
  <c r="AQ321" i="2" s="1"/>
  <c r="AE321" i="2"/>
  <c r="G321" i="2" s="1"/>
  <c r="AP322" i="2"/>
  <c r="AP323" i="2" s="1"/>
  <c r="AQ323" i="2" s="1"/>
  <c r="AE322" i="2"/>
  <c r="AE325" i="2"/>
  <c r="G325" i="2" s="1"/>
  <c r="AE324" i="2"/>
  <c r="AP326" i="2"/>
  <c r="AQ326" i="2" s="1"/>
  <c r="AP328" i="2"/>
  <c r="AE329" i="2"/>
  <c r="AE328" i="2"/>
  <c r="AP330" i="2"/>
  <c r="AQ330" i="2" s="1"/>
  <c r="AP331" i="2"/>
  <c r="AQ331" i="2" s="1"/>
  <c r="AP332" i="2"/>
  <c r="AQ332" i="2" s="1"/>
  <c r="AE332" i="2"/>
  <c r="G332" i="2" s="1"/>
  <c r="AP333" i="2"/>
  <c r="AQ333" i="2" s="1"/>
  <c r="AE333" i="2"/>
  <c r="G333" i="2" s="1"/>
  <c r="AP334" i="2"/>
  <c r="AP336" i="2"/>
  <c r="AE336" i="2"/>
  <c r="AE337" i="2"/>
  <c r="AP337" i="2"/>
  <c r="AQ337" i="2" s="1"/>
  <c r="AP338" i="2"/>
  <c r="AQ338" i="2" s="1"/>
  <c r="AP339" i="2"/>
  <c r="AQ339" i="2" s="1"/>
  <c r="AP340" i="2"/>
  <c r="AQ340" i="2" s="1"/>
  <c r="AP341" i="2"/>
  <c r="AE340" i="2"/>
  <c r="AE344" i="2"/>
  <c r="G344" i="2" s="1"/>
  <c r="AP345" i="2"/>
  <c r="AQ345" i="2" s="1"/>
  <c r="AE345" i="2"/>
  <c r="AP349" i="2"/>
  <c r="AE349" i="2"/>
  <c r="AP352" i="2"/>
  <c r="AQ352" i="2" s="1"/>
  <c r="AE352" i="2"/>
  <c r="AP353" i="2"/>
  <c r="AQ353" i="2" s="1"/>
  <c r="AE353" i="2"/>
  <c r="AP354" i="2"/>
  <c r="AQ354" i="2" s="1"/>
  <c r="AP355" i="2"/>
  <c r="AQ355" i="2" s="1"/>
  <c r="AP356" i="2"/>
  <c r="AQ356" i="2" s="1"/>
  <c r="AE356" i="2"/>
  <c r="G356" i="2" s="1"/>
  <c r="AP357" i="2"/>
  <c r="AQ357" i="2" s="1"/>
  <c r="AE357" i="2"/>
  <c r="G357" i="2" s="1"/>
  <c r="AP358" i="2"/>
  <c r="AQ358" i="2" s="1"/>
  <c r="AP359" i="2"/>
  <c r="AP360" i="2"/>
  <c r="AQ360" i="2" s="1"/>
  <c r="AE360" i="2"/>
  <c r="AP361" i="2"/>
  <c r="AQ361" i="2" s="1"/>
  <c r="AE361" i="2"/>
  <c r="AP362" i="2"/>
  <c r="AQ362" i="2" s="1"/>
  <c r="AP363" i="2"/>
  <c r="AQ363" i="2" s="1"/>
  <c r="AE364" i="2"/>
  <c r="G364" i="2" s="1"/>
  <c r="AP366" i="2"/>
  <c r="AQ366" i="2" s="1"/>
  <c r="AE365" i="2"/>
  <c r="AP368" i="2"/>
  <c r="AQ368" i="2" s="1"/>
  <c r="AE368" i="2"/>
  <c r="AP369" i="2"/>
  <c r="AQ369" i="2" s="1"/>
  <c r="AE369" i="2"/>
  <c r="AP370" i="2"/>
  <c r="AQ370" i="2" s="1"/>
  <c r="AP371" i="2"/>
  <c r="AQ371" i="2" s="1"/>
  <c r="AP372" i="2"/>
  <c r="AQ372" i="2" s="1"/>
  <c r="AP373" i="2"/>
  <c r="AQ373" i="2" s="1"/>
  <c r="AE373" i="2"/>
  <c r="G373" i="2" s="1"/>
  <c r="AP374" i="2"/>
  <c r="AP375" i="2"/>
  <c r="AP376" i="2"/>
  <c r="AQ376" i="2" s="1"/>
  <c r="AE376" i="2"/>
  <c r="AP377" i="2"/>
  <c r="AQ377" i="2" s="1"/>
  <c r="AE377" i="2"/>
  <c r="AP378" i="2"/>
  <c r="AQ378" i="2" s="1"/>
  <c r="AP379" i="2"/>
  <c r="AQ379" i="2" s="1"/>
  <c r="AP380" i="2"/>
  <c r="AP381" i="2"/>
  <c r="AQ381" i="2" s="1"/>
  <c r="AE381" i="2"/>
  <c r="AE380" i="2"/>
  <c r="AP382" i="2"/>
  <c r="AQ382" i="2" s="1"/>
  <c r="AP383" i="2"/>
  <c r="AQ383" i="2" s="1"/>
  <c r="AP384" i="2"/>
  <c r="AQ384" i="2" s="1"/>
  <c r="AE384" i="2"/>
  <c r="AP385" i="2"/>
  <c r="AQ385" i="2" s="1"/>
  <c r="AE385" i="2"/>
  <c r="G385" i="2" s="1"/>
  <c r="AP386" i="2"/>
  <c r="AQ386" i="2" s="1"/>
  <c r="AP387" i="2"/>
  <c r="AQ387" i="2" s="1"/>
  <c r="AP388" i="2"/>
  <c r="AQ388" i="2" s="1"/>
  <c r="AP389" i="2"/>
  <c r="AQ389" i="2" s="1"/>
  <c r="AP390" i="2"/>
  <c r="AQ390" i="2" s="1"/>
  <c r="AE390" i="2"/>
  <c r="G390" i="2" s="1"/>
  <c r="AP391" i="2"/>
  <c r="AQ391" i="2" s="1"/>
  <c r="AP392" i="2"/>
  <c r="AQ392" i="2" s="1"/>
  <c r="AP393" i="2"/>
  <c r="AQ393" i="2" s="1"/>
  <c r="AP394" i="2"/>
  <c r="AQ394" i="2" s="1"/>
  <c r="AP395" i="2"/>
  <c r="AQ395" i="2" s="1"/>
  <c r="AE394" i="2"/>
  <c r="AP396" i="2"/>
  <c r="AQ396" i="2" s="1"/>
  <c r="AP397" i="2"/>
  <c r="AQ397" i="2" s="1"/>
  <c r="AP398" i="2"/>
  <c r="AQ398" i="2" s="1"/>
  <c r="AP399" i="2"/>
  <c r="AQ399" i="2" s="1"/>
  <c r="AE398" i="2"/>
  <c r="AP401" i="2"/>
  <c r="AQ401" i="2" s="1"/>
  <c r="AP402" i="2"/>
  <c r="AQ402" i="2" s="1"/>
  <c r="AP403" i="2"/>
  <c r="AQ403" i="2" s="1"/>
  <c r="AE402" i="2"/>
  <c r="AP404" i="2"/>
  <c r="AP405" i="2"/>
  <c r="AQ405" i="2" s="1"/>
  <c r="AP406" i="2"/>
  <c r="AQ406" i="2" s="1"/>
  <c r="AE406" i="2"/>
  <c r="G406" i="2" s="1"/>
  <c r="AP407" i="2"/>
  <c r="AQ407" i="2" s="1"/>
  <c r="AP408" i="2"/>
  <c r="AQ408" i="2" s="1"/>
  <c r="AP409" i="2"/>
  <c r="AQ409" i="2" s="1"/>
  <c r="AP410" i="2"/>
  <c r="AQ410" i="2" s="1"/>
  <c r="AE410" i="2"/>
  <c r="G410" i="2" s="1"/>
  <c r="AP411" i="2"/>
  <c r="AQ411" i="2" s="1"/>
  <c r="AP412" i="2"/>
  <c r="AQ412" i="2" s="1"/>
  <c r="AP413" i="2"/>
  <c r="AQ413" i="2" s="1"/>
  <c r="AP414" i="2"/>
  <c r="AQ414" i="2" s="1"/>
  <c r="AE414" i="2"/>
  <c r="AP415" i="2"/>
  <c r="AQ415" i="2" s="1"/>
  <c r="AP416" i="2"/>
  <c r="AQ416" i="2" s="1"/>
  <c r="AP417" i="2"/>
  <c r="AQ417" i="2" s="1"/>
  <c r="AP418" i="2"/>
  <c r="AQ418" i="2" s="1"/>
  <c r="AP419" i="2"/>
  <c r="AQ419" i="2" s="1"/>
  <c r="AE418" i="2"/>
  <c r="AP420" i="2"/>
  <c r="AQ420" i="2" s="1"/>
  <c r="AP421" i="2"/>
  <c r="AQ421" i="2" s="1"/>
  <c r="AP422" i="2"/>
  <c r="AQ422" i="2" s="1"/>
  <c r="AP423" i="2"/>
  <c r="AQ423" i="2" s="1"/>
  <c r="AE422" i="2"/>
  <c r="AP424" i="2"/>
  <c r="AQ424" i="2" s="1"/>
  <c r="AP425" i="2"/>
  <c r="AQ425" i="2" s="1"/>
  <c r="AP426" i="2"/>
  <c r="AQ426" i="2" s="1"/>
  <c r="AP427" i="2"/>
  <c r="AQ427" i="2" s="1"/>
  <c r="AP428" i="2"/>
  <c r="AQ428" i="2" s="1"/>
  <c r="AE426" i="2"/>
  <c r="AP429" i="2"/>
  <c r="AQ429" i="2" s="1"/>
  <c r="AP430" i="2"/>
  <c r="AQ430" i="2" s="1"/>
  <c r="AE430" i="2"/>
  <c r="G430" i="2" s="1"/>
  <c r="AP431" i="2"/>
  <c r="AQ431" i="2" s="1"/>
  <c r="AP432" i="2"/>
  <c r="AQ432" i="2" s="1"/>
  <c r="AP433" i="2"/>
  <c r="AQ433" i="2" s="1"/>
  <c r="AP434" i="2"/>
  <c r="AQ434" i="2" s="1"/>
  <c r="AE434" i="2"/>
  <c r="AP435" i="2"/>
  <c r="AQ435" i="2" s="1"/>
  <c r="AP436" i="2"/>
  <c r="AQ436" i="2" s="1"/>
  <c r="AP438" i="2"/>
  <c r="AQ438" i="2" s="1"/>
  <c r="AP439" i="2"/>
  <c r="AQ439" i="2" s="1"/>
  <c r="AE438" i="2"/>
  <c r="AP440" i="2"/>
  <c r="AQ440" i="2" s="1"/>
  <c r="AP441" i="2"/>
  <c r="AQ441" i="2" s="1"/>
  <c r="AP442" i="2"/>
  <c r="AQ442" i="2" s="1"/>
  <c r="AE442" i="2"/>
  <c r="AP443" i="2"/>
  <c r="AT443" i="2" s="1"/>
  <c r="AP444" i="2"/>
  <c r="AQ444" i="2" s="1"/>
  <c r="AP445" i="2"/>
  <c r="AQ445" i="2" s="1"/>
  <c r="AP446" i="2"/>
  <c r="AQ446" i="2" s="1"/>
  <c r="AP447" i="2"/>
  <c r="AQ447" i="2" s="1"/>
  <c r="AE446" i="2"/>
  <c r="AP448" i="2"/>
  <c r="AQ448" i="2" s="1"/>
  <c r="AP449" i="2"/>
  <c r="AQ449" i="2" s="1"/>
  <c r="AE450" i="2"/>
  <c r="G450" i="2" s="1"/>
  <c r="AP450" i="2"/>
  <c r="AP451" i="2"/>
  <c r="AQ451" i="2" s="1"/>
  <c r="AP452" i="2"/>
  <c r="AQ452" i="2" s="1"/>
  <c r="AP453" i="2"/>
  <c r="AQ453" i="2" s="1"/>
  <c r="AP454" i="2"/>
  <c r="AQ454" i="2" s="1"/>
  <c r="AE454" i="2"/>
  <c r="AP455" i="2"/>
  <c r="AQ455" i="2" s="1"/>
  <c r="AP456" i="2"/>
  <c r="AQ456" i="2" s="1"/>
  <c r="AP457" i="2"/>
  <c r="AQ457" i="2" s="1"/>
  <c r="AP458" i="2"/>
  <c r="AQ458" i="2" s="1"/>
  <c r="AE458" i="2"/>
  <c r="AP459" i="2"/>
  <c r="AQ459" i="2" s="1"/>
  <c r="AP460" i="2"/>
  <c r="AQ460" i="2" s="1"/>
  <c r="AP461" i="2"/>
  <c r="AQ461" i="2" s="1"/>
  <c r="AP462" i="2"/>
  <c r="AQ462" i="2" s="1"/>
  <c r="AP463" i="2"/>
  <c r="AQ463" i="2" s="1"/>
  <c r="AE462" i="2"/>
  <c r="AP464" i="2"/>
  <c r="AQ464" i="2" s="1"/>
  <c r="AP465" i="2"/>
  <c r="AQ465" i="2" s="1"/>
  <c r="AP466" i="2"/>
  <c r="AQ466" i="2" s="1"/>
  <c r="AP467" i="2"/>
  <c r="AQ467" i="2" s="1"/>
  <c r="AE466" i="2"/>
  <c r="AP468" i="2"/>
  <c r="AQ468" i="2" s="1"/>
  <c r="AP469" i="2"/>
  <c r="AQ469" i="2" s="1"/>
  <c r="AP470" i="2"/>
  <c r="AQ470" i="2" s="1"/>
  <c r="AP471" i="2"/>
  <c r="AQ471" i="2" s="1"/>
  <c r="AE470" i="2"/>
  <c r="G470" i="2" s="1"/>
  <c r="AP472" i="2"/>
  <c r="AQ472" i="2" s="1"/>
  <c r="AP473" i="2"/>
  <c r="AQ473" i="2" s="1"/>
  <c r="AP474" i="2"/>
  <c r="AQ474" i="2" s="1"/>
  <c r="AE474" i="2"/>
  <c r="AP475" i="2"/>
  <c r="AQ475" i="2" s="1"/>
  <c r="AP476" i="2"/>
  <c r="AQ476" i="2" s="1"/>
  <c r="AP477" i="2"/>
  <c r="AQ477" i="2" s="1"/>
  <c r="AP478" i="2"/>
  <c r="AE478" i="2"/>
  <c r="G478" i="2" s="1"/>
  <c r="AP479" i="2"/>
  <c r="AQ479" i="2" s="1"/>
  <c r="AP480" i="2"/>
  <c r="AQ480" i="2" s="1"/>
  <c r="AP481" i="2"/>
  <c r="AW481" i="2" s="1"/>
  <c r="AP482" i="2"/>
  <c r="AQ482" i="2" s="1"/>
  <c r="AP483" i="2"/>
  <c r="AQ483" i="2" s="1"/>
  <c r="AE482" i="2"/>
  <c r="AP484" i="2"/>
  <c r="AQ484" i="2" s="1"/>
  <c r="AP485" i="2"/>
  <c r="AQ485" i="2" s="1"/>
  <c r="AP486" i="2"/>
  <c r="AQ486" i="2" s="1"/>
  <c r="AP487" i="2"/>
  <c r="AQ487" i="2" s="1"/>
  <c r="AE486" i="2"/>
  <c r="AP488" i="2"/>
  <c r="AQ488" i="2" s="1"/>
  <c r="AP489" i="2"/>
  <c r="AQ489" i="2" s="1"/>
  <c r="AP490" i="2"/>
  <c r="AQ490" i="2" s="1"/>
  <c r="AP491" i="2"/>
  <c r="AQ491" i="2" s="1"/>
  <c r="AE490" i="2"/>
  <c r="AP492" i="2"/>
  <c r="AP493" i="2"/>
  <c r="AQ493" i="2" s="1"/>
  <c r="AP494" i="2"/>
  <c r="AQ494" i="2" s="1"/>
  <c r="AE494" i="2"/>
  <c r="AP495" i="2"/>
  <c r="AQ495" i="2" s="1"/>
  <c r="AP496" i="2"/>
  <c r="AQ496" i="2" s="1"/>
  <c r="AP497" i="2"/>
  <c r="AQ497" i="2" s="1"/>
  <c r="AP498" i="2"/>
  <c r="AQ498" i="2" s="1"/>
  <c r="AE498" i="2"/>
  <c r="G498" i="2" s="1"/>
  <c r="AP499" i="2"/>
  <c r="AQ499" i="2" s="1"/>
  <c r="AP500" i="2"/>
  <c r="AQ500" i="2" s="1"/>
  <c r="AP501" i="2"/>
  <c r="AQ501" i="2" s="1"/>
  <c r="AP502" i="2"/>
  <c r="AQ502" i="2" s="1"/>
  <c r="AE502" i="2"/>
  <c r="AP503" i="2"/>
  <c r="AQ503" i="2" s="1"/>
  <c r="AP504" i="2"/>
  <c r="AQ504" i="2" s="1"/>
  <c r="AP505" i="2"/>
  <c r="AQ505" i="2" s="1"/>
  <c r="AP506" i="2"/>
  <c r="AQ506" i="2" s="1"/>
  <c r="AP507" i="2"/>
  <c r="AQ507" i="2" s="1"/>
  <c r="AP508" i="2"/>
  <c r="AQ508" i="2" s="1"/>
  <c r="AP510" i="2"/>
  <c r="AQ510" i="2" s="1"/>
  <c r="AP511" i="2"/>
  <c r="AQ511" i="2" s="1"/>
  <c r="AP512" i="2"/>
  <c r="AP513" i="2"/>
  <c r="AQ513" i="2" s="1"/>
  <c r="AP514" i="2"/>
  <c r="AP515" i="2"/>
  <c r="AQ515" i="2" s="1"/>
  <c r="AP517" i="2"/>
  <c r="AQ517" i="2" s="1"/>
  <c r="AP518" i="2"/>
  <c r="AQ518" i="2" s="1"/>
  <c r="AP519" i="2"/>
  <c r="AQ519" i="2" s="1"/>
  <c r="AP520" i="2"/>
  <c r="AQ520" i="2" s="1"/>
  <c r="AP521" i="2"/>
  <c r="AQ521" i="2" s="1"/>
  <c r="AP522" i="2"/>
  <c r="AQ522" i="2" s="1"/>
  <c r="AP523" i="2"/>
  <c r="AQ523" i="2" s="1"/>
  <c r="AP524" i="2"/>
  <c r="AP526" i="2"/>
  <c r="AP527" i="2"/>
  <c r="AQ527" i="2" s="1"/>
  <c r="AP528" i="2"/>
  <c r="AQ528" i="2" s="1"/>
  <c r="AP529" i="2"/>
  <c r="AQ529" i="2" s="1"/>
  <c r="AP530" i="2"/>
  <c r="AQ530" i="2" s="1"/>
  <c r="AP532" i="2"/>
  <c r="AQ532" i="2" s="1"/>
  <c r="AP533" i="2"/>
  <c r="AQ533" i="2" s="1"/>
  <c r="AP534" i="2"/>
  <c r="AQ534" i="2" s="1"/>
  <c r="AP535" i="2"/>
  <c r="AQ535" i="2" s="1"/>
  <c r="AP537" i="2"/>
  <c r="AQ537" i="2" s="1"/>
  <c r="AP538" i="2"/>
  <c r="AQ538" i="2" s="1"/>
  <c r="AP540" i="2"/>
  <c r="AQ540" i="2" s="1"/>
  <c r="AP541" i="2"/>
  <c r="AQ541" i="2" s="1"/>
  <c r="AP542" i="2"/>
  <c r="AP543" i="2"/>
  <c r="AQ543" i="2" s="1"/>
  <c r="AP544" i="2"/>
  <c r="AQ544" i="2" s="1"/>
  <c r="AP545" i="2"/>
  <c r="AQ545" i="2" s="1"/>
  <c r="AP546" i="2"/>
  <c r="AQ546" i="2" s="1"/>
  <c r="AP548" i="2"/>
  <c r="AP549" i="2"/>
  <c r="AQ549" i="2" s="1"/>
  <c r="AP550" i="2"/>
  <c r="AP551" i="2"/>
  <c r="AQ551" i="2" s="1"/>
  <c r="AP552" i="2"/>
  <c r="AQ552" i="2" s="1"/>
  <c r="AP553" i="2"/>
  <c r="AQ553" i="2" s="1"/>
  <c r="AP554" i="2"/>
  <c r="AQ554" i="2" s="1"/>
  <c r="AP555" i="2"/>
  <c r="AQ555" i="2" s="1"/>
  <c r="AP557" i="2"/>
  <c r="AQ557" i="2" s="1"/>
  <c r="AP559" i="2"/>
  <c r="AQ559" i="2" s="1"/>
  <c r="AP560" i="2"/>
  <c r="AQ560" i="2" s="1"/>
  <c r="AP561" i="2"/>
  <c r="AQ561" i="2" s="1"/>
  <c r="AP562" i="2"/>
  <c r="AQ562" i="2" s="1"/>
  <c r="AP563" i="2"/>
  <c r="AQ563" i="2" s="1"/>
  <c r="AP564" i="2"/>
  <c r="AQ564" i="2" s="1"/>
  <c r="AP567" i="2"/>
  <c r="AQ567" i="2" s="1"/>
  <c r="AP568" i="2"/>
  <c r="AP569" i="2"/>
  <c r="AQ569" i="2" s="1"/>
  <c r="AP570" i="2"/>
  <c r="AP571" i="2"/>
  <c r="AQ571" i="2" s="1"/>
  <c r="AP572" i="2"/>
  <c r="AQ572" i="2" s="1"/>
  <c r="AP574" i="2"/>
  <c r="AQ574" i="2" s="1"/>
  <c r="AP575" i="2"/>
  <c r="AQ575" i="2" s="1"/>
  <c r="AP577" i="2"/>
  <c r="AQ577" i="2" s="1"/>
  <c r="AP581" i="2"/>
  <c r="AQ581" i="2" s="1"/>
  <c r="AP582" i="2"/>
  <c r="AP583" i="2"/>
  <c r="AQ583" i="2" s="1"/>
  <c r="AP584" i="2"/>
  <c r="AP585" i="2"/>
  <c r="AQ585" i="2" s="1"/>
  <c r="AP586" i="2"/>
  <c r="AQ586" i="2" s="1"/>
  <c r="AP589" i="2"/>
  <c r="AQ589" i="2" s="1"/>
  <c r="AP590" i="2"/>
  <c r="AP592" i="2"/>
  <c r="AQ592" i="2" s="1"/>
  <c r="AP594" i="2"/>
  <c r="AQ594" i="2" s="1"/>
  <c r="AP598" i="2"/>
  <c r="AP600" i="2"/>
  <c r="AT600" i="2" s="1"/>
  <c r="AP601" i="2"/>
  <c r="AQ601" i="2" s="1"/>
  <c r="AP602" i="2"/>
  <c r="AQ602" i="2" s="1"/>
  <c r="AP603" i="2"/>
  <c r="AQ603" i="2" s="1"/>
  <c r="AP604" i="2"/>
  <c r="AQ604" i="2" s="1"/>
  <c r="AP606" i="2"/>
  <c r="AQ606" i="2" s="1"/>
  <c r="AP607" i="2"/>
  <c r="AQ607" i="2" s="1"/>
  <c r="AP609" i="2"/>
  <c r="AQ609" i="2" s="1"/>
  <c r="AP610" i="2"/>
  <c r="AP611" i="2"/>
  <c r="AQ611" i="2" s="1"/>
  <c r="AP612" i="2"/>
  <c r="AP613" i="2"/>
  <c r="AQ613" i="2" s="1"/>
  <c r="AP614" i="2"/>
  <c r="AQ614" i="2" s="1"/>
  <c r="AP615" i="2"/>
  <c r="AQ615" i="2" s="1"/>
  <c r="AP616" i="2"/>
  <c r="AQ616" i="2" s="1"/>
  <c r="AP618" i="2"/>
  <c r="AQ618" i="2" s="1"/>
  <c r="AP619" i="2"/>
  <c r="AP620" i="2"/>
  <c r="AQ620" i="2" s="1"/>
  <c r="AP621" i="2"/>
  <c r="AQ621" i="2" s="1"/>
  <c r="AP622" i="2"/>
  <c r="AQ622" i="2" s="1"/>
  <c r="AP626" i="2"/>
  <c r="AQ626" i="2" s="1"/>
  <c r="AP628" i="2"/>
  <c r="AQ628" i="2" s="1"/>
  <c r="AP629" i="2"/>
  <c r="AP630" i="2"/>
  <c r="AQ630" i="2" s="1"/>
  <c r="AP631" i="2"/>
  <c r="AQ631" i="2" s="1"/>
  <c r="AP635" i="2"/>
  <c r="AQ635" i="2" s="1"/>
  <c r="AP636" i="2"/>
  <c r="AQ636" i="2" s="1"/>
  <c r="AP639" i="2"/>
  <c r="AQ639" i="2" s="1"/>
  <c r="AP640" i="2"/>
  <c r="AQ640" i="2" s="1"/>
  <c r="AP642" i="2"/>
  <c r="AP644" i="2"/>
  <c r="AQ644" i="2" s="1"/>
  <c r="AP647" i="2"/>
  <c r="AQ647" i="2" s="1"/>
  <c r="AP648" i="2"/>
  <c r="AQ648" i="2" s="1"/>
  <c r="AP651" i="2"/>
  <c r="AQ651" i="2" s="1"/>
  <c r="AP658" i="2"/>
  <c r="AQ658" i="2" s="1"/>
  <c r="AP660" i="2"/>
  <c r="AQ660" i="2" s="1"/>
  <c r="AP662" i="2"/>
  <c r="AQ662" i="2" s="1"/>
  <c r="AP664" i="2"/>
  <c r="AQ664" i="2" s="1"/>
  <c r="AP665" i="2"/>
  <c r="AQ665" i="2" s="1"/>
  <c r="AP666" i="2"/>
  <c r="AQ666" i="2" s="1"/>
  <c r="AP669" i="2"/>
  <c r="AQ669" i="2" s="1"/>
  <c r="AP670" i="2"/>
  <c r="AQ670" i="2" s="1"/>
  <c r="AP673" i="2"/>
  <c r="AQ673" i="2" s="1"/>
  <c r="AP674" i="2"/>
  <c r="AQ674" i="2" s="1"/>
  <c r="AP680" i="2"/>
  <c r="AQ680" i="2" s="1"/>
  <c r="AP684" i="2"/>
  <c r="AQ684" i="2" s="1"/>
  <c r="AP685" i="2"/>
  <c r="AQ685" i="2" s="1"/>
  <c r="AP686" i="2"/>
  <c r="AQ686" i="2" s="1"/>
  <c r="AP689" i="2"/>
  <c r="AQ689" i="2" s="1"/>
  <c r="AP691" i="2"/>
  <c r="AQ691" i="2" s="1"/>
  <c r="AP693" i="2"/>
  <c r="AQ693" i="2" s="1"/>
  <c r="AP695" i="2"/>
  <c r="AQ695" i="2" s="1"/>
  <c r="AP696" i="2"/>
  <c r="AQ696" i="2" s="1"/>
  <c r="AP698" i="2"/>
  <c r="AP699" i="2"/>
  <c r="AQ699" i="2" s="1"/>
  <c r="AP700" i="2"/>
  <c r="AQ700" i="2" s="1"/>
  <c r="AP701" i="2"/>
  <c r="AQ701" i="2" s="1"/>
  <c r="AP705" i="2"/>
  <c r="AQ705" i="2" s="1"/>
  <c r="AP706" i="2"/>
  <c r="AP707" i="2"/>
  <c r="AQ707" i="2" s="1"/>
  <c r="AP708" i="2"/>
  <c r="AQ708" i="2" s="1"/>
  <c r="AP709" i="2"/>
  <c r="AQ709" i="2" s="1"/>
  <c r="AP713" i="2"/>
  <c r="AQ713" i="2" s="1"/>
  <c r="AP714" i="2"/>
  <c r="AP716" i="2"/>
  <c r="AQ716" i="2" s="1"/>
  <c r="AP717" i="2"/>
  <c r="AQ717" i="2" s="1"/>
  <c r="AP719" i="2"/>
  <c r="AP720" i="2"/>
  <c r="AQ720" i="2" s="1"/>
  <c r="AP721" i="2"/>
  <c r="AQ721" i="2" s="1"/>
  <c r="AP722" i="2"/>
  <c r="AQ722" i="2" s="1"/>
  <c r="AP723" i="2"/>
  <c r="AQ723" i="2" s="1"/>
  <c r="AP725" i="2"/>
  <c r="AP726" i="2"/>
  <c r="AP727" i="2"/>
  <c r="AP728" i="2"/>
  <c r="AQ728" i="2" s="1"/>
  <c r="AP729" i="2"/>
  <c r="AQ729" i="2" s="1"/>
  <c r="AP730" i="2"/>
  <c r="AQ730" i="2" s="1"/>
  <c r="AP732" i="2"/>
  <c r="AQ732" i="2" s="1"/>
  <c r="AP733" i="2"/>
  <c r="AQ733" i="2" s="1"/>
  <c r="AP734" i="2"/>
  <c r="AQ734" i="2" s="1"/>
  <c r="AP735" i="2"/>
  <c r="AQ735" i="2" s="1"/>
  <c r="AP738" i="2"/>
  <c r="AQ738" i="2" s="1"/>
  <c r="AP739" i="2"/>
  <c r="AQ739" i="2" s="1"/>
  <c r="AP742" i="2"/>
  <c r="AP743" i="2"/>
  <c r="AP744" i="2"/>
  <c r="AQ744" i="2" s="1"/>
  <c r="AP745" i="2"/>
  <c r="AQ745" i="2" s="1"/>
  <c r="AP746" i="2"/>
  <c r="AQ746" i="2" s="1"/>
  <c r="AP748" i="2"/>
  <c r="AQ748" i="2" s="1"/>
  <c r="AP749" i="2"/>
  <c r="AQ749" i="2" s="1"/>
  <c r="AP750" i="2"/>
  <c r="AQ750" i="2" s="1"/>
  <c r="AP751" i="2"/>
  <c r="AQ751" i="2" s="1"/>
  <c r="AP752" i="2"/>
  <c r="AQ752" i="2" s="1"/>
  <c r="AP754" i="2"/>
  <c r="AP755" i="2"/>
  <c r="AQ755" i="2" s="1"/>
  <c r="AP756" i="2"/>
  <c r="AQ756" i="2" s="1"/>
  <c r="AP757" i="2"/>
  <c r="AQ757" i="2" s="1"/>
  <c r="AP758" i="2"/>
  <c r="AQ758" i="2" s="1"/>
  <c r="AP759" i="2"/>
  <c r="AQ759" i="2" s="1"/>
  <c r="AP760" i="2"/>
  <c r="AQ760" i="2" s="1"/>
  <c r="AP761" i="2"/>
  <c r="AQ761" i="2" s="1"/>
  <c r="AP763" i="2"/>
  <c r="AQ763" i="2" s="1"/>
  <c r="AP764" i="2"/>
  <c r="AQ764" i="2" s="1"/>
  <c r="AP765" i="2"/>
  <c r="AQ765" i="2" s="1"/>
  <c r="AP767" i="2"/>
  <c r="AQ767" i="2" s="1"/>
  <c r="AP768" i="2"/>
  <c r="AQ768" i="2" s="1"/>
  <c r="AP769" i="2"/>
  <c r="AQ769" i="2" s="1"/>
  <c r="AP770" i="2"/>
  <c r="AQ770" i="2" s="1"/>
  <c r="AP771" i="2"/>
  <c r="AQ771" i="2" s="1"/>
  <c r="AP773" i="2"/>
  <c r="AQ773" i="2" s="1"/>
  <c r="AP774" i="2"/>
  <c r="AQ774" i="2" s="1"/>
  <c r="AP775" i="2"/>
  <c r="AQ775" i="2" s="1"/>
  <c r="AP777" i="2"/>
  <c r="AQ777" i="2" s="1"/>
  <c r="AP783" i="2"/>
  <c r="AQ783" i="2" s="1"/>
  <c r="AP785" i="2"/>
  <c r="AQ785" i="2" s="1"/>
  <c r="AP786" i="2"/>
  <c r="AQ786" i="2" s="1"/>
  <c r="AP789" i="2"/>
  <c r="AQ789" i="2" s="1"/>
  <c r="AP792" i="2"/>
  <c r="AQ792" i="2" s="1"/>
  <c r="AP793" i="2"/>
  <c r="AQ793" i="2" s="1"/>
  <c r="AP794" i="2"/>
  <c r="AQ794" i="2" s="1"/>
  <c r="J35" i="2"/>
  <c r="C3" i="4" s="1"/>
  <c r="AP677" i="2"/>
  <c r="AQ677" i="2" s="1"/>
  <c r="AP678" i="2"/>
  <c r="AQ678" i="2" s="1"/>
  <c r="AP787" i="2"/>
  <c r="AQ787" i="2" s="1"/>
  <c r="AP587" i="2"/>
  <c r="AQ587" i="2" s="1"/>
  <c r="AP84" i="2"/>
  <c r="AP85" i="2"/>
  <c r="AQ85" i="2" s="1"/>
  <c r="AP88" i="2"/>
  <c r="AP89" i="2"/>
  <c r="AP94" i="2"/>
  <c r="AP95" i="2"/>
  <c r="AQ95" i="2" s="1"/>
  <c r="AP99" i="2"/>
  <c r="AP102" i="2"/>
  <c r="AQ102" i="2" s="1"/>
  <c r="AP103" i="2"/>
  <c r="AQ103" i="2" s="1"/>
  <c r="AP106" i="2"/>
  <c r="AP107" i="2"/>
  <c r="AP108" i="2"/>
  <c r="AP110" i="2"/>
  <c r="AP114" i="2"/>
  <c r="AQ114" i="2" s="1"/>
  <c r="AP115" i="2"/>
  <c r="AQ115" i="2" s="1"/>
  <c r="AP121" i="2"/>
  <c r="AQ121" i="2" s="1"/>
  <c r="AP123" i="2"/>
  <c r="AQ123" i="2" s="1"/>
  <c r="AP127" i="2"/>
  <c r="AQ127" i="2" s="1"/>
  <c r="AP131" i="2"/>
  <c r="AP135" i="2"/>
  <c r="AQ135" i="2" s="1"/>
  <c r="AP136" i="2"/>
  <c r="AP140" i="2"/>
  <c r="AQ140" i="2" s="1"/>
  <c r="AP143" i="2"/>
  <c r="AQ143" i="2" s="1"/>
  <c r="AP147" i="2"/>
  <c r="AP152" i="2"/>
  <c r="AQ152" i="2" s="1"/>
  <c r="AP159" i="2"/>
  <c r="AQ159" i="2" s="1"/>
  <c r="AP163" i="2"/>
  <c r="AQ163" i="2" s="1"/>
  <c r="AP171" i="2"/>
  <c r="AQ171" i="2" s="1"/>
  <c r="AP179" i="2"/>
  <c r="AQ179" i="2" s="1"/>
  <c r="AP181" i="2"/>
  <c r="AQ181" i="2" s="1"/>
  <c r="AP186" i="2"/>
  <c r="AQ186" i="2" s="1"/>
  <c r="AP235" i="2"/>
  <c r="AP236" i="2"/>
  <c r="AP246" i="2"/>
  <c r="AQ246" i="2" s="1"/>
  <c r="AP251" i="2"/>
  <c r="AQ251" i="2" s="1"/>
  <c r="AP264" i="2"/>
  <c r="AP267" i="2"/>
  <c r="AP268" i="2"/>
  <c r="AQ268" i="2" s="1"/>
  <c r="AP271" i="2"/>
  <c r="AQ271" i="2" s="1"/>
  <c r="AZ1483" i="2"/>
  <c r="BA1483" i="2"/>
  <c r="AZ1484" i="2"/>
  <c r="BA1484" i="2"/>
  <c r="AZ1485" i="2"/>
  <c r="BA1485" i="2"/>
  <c r="AZ1486" i="2"/>
  <c r="BA1486" i="2"/>
  <c r="AZ1487" i="2"/>
  <c r="BA1487" i="2"/>
  <c r="AZ1488" i="2"/>
  <c r="BA1488" i="2"/>
  <c r="AZ1489" i="2"/>
  <c r="BA1489" i="2"/>
  <c r="AZ1490" i="2"/>
  <c r="BA1490" i="2"/>
  <c r="AZ1491" i="2"/>
  <c r="BA1491" i="2"/>
  <c r="AZ1492" i="2"/>
  <c r="BA1492" i="2"/>
  <c r="AZ1493" i="2"/>
  <c r="BA1493" i="2"/>
  <c r="AZ1494" i="2"/>
  <c r="BA1494" i="2"/>
  <c r="AZ1495" i="2"/>
  <c r="BA1495" i="2"/>
  <c r="AZ1496" i="2"/>
  <c r="BA1496" i="2"/>
  <c r="AZ1497" i="2"/>
  <c r="BA1497" i="2"/>
  <c r="AZ1498" i="2"/>
  <c r="BA1498" i="2"/>
  <c r="AZ1499" i="2"/>
  <c r="BA1499" i="2"/>
  <c r="AZ1500" i="2"/>
  <c r="BA1500" i="2"/>
  <c r="AZ1501" i="2"/>
  <c r="BA1501" i="2"/>
  <c r="AZ1502" i="2"/>
  <c r="BA1502" i="2"/>
  <c r="AZ1503" i="2"/>
  <c r="BA1503" i="2"/>
  <c r="AZ1504" i="2"/>
  <c r="BA1504" i="2"/>
  <c r="AZ1505" i="2"/>
  <c r="BA1505" i="2"/>
  <c r="AZ1506" i="2"/>
  <c r="BA1506" i="2"/>
  <c r="AZ1507" i="2"/>
  <c r="BA1507" i="2"/>
  <c r="AZ1508" i="2"/>
  <c r="BA1508" i="2"/>
  <c r="AZ1509" i="2"/>
  <c r="BA1509" i="2"/>
  <c r="AZ1510" i="2"/>
  <c r="BA1510" i="2"/>
  <c r="AZ1511" i="2"/>
  <c r="BA1511" i="2"/>
  <c r="AZ1512" i="2"/>
  <c r="BA1512" i="2"/>
  <c r="AZ1513" i="2"/>
  <c r="BA1513" i="2"/>
  <c r="AZ1514" i="2"/>
  <c r="BA1514" i="2"/>
  <c r="AZ1515" i="2"/>
  <c r="BA1515" i="2"/>
  <c r="AZ1516" i="2"/>
  <c r="BA1516" i="2"/>
  <c r="AZ1517" i="2"/>
  <c r="BA1517" i="2"/>
  <c r="AZ1518" i="2"/>
  <c r="BA1518" i="2"/>
  <c r="AZ1519" i="2"/>
  <c r="BA1519" i="2"/>
  <c r="AZ1520" i="2"/>
  <c r="BA1520" i="2"/>
  <c r="AZ1521" i="2"/>
  <c r="BA1521" i="2"/>
  <c r="AZ1522" i="2"/>
  <c r="BA1522" i="2"/>
  <c r="AZ1523" i="2"/>
  <c r="BA1523" i="2"/>
  <c r="AZ1524" i="2"/>
  <c r="BA1524" i="2"/>
  <c r="AZ1525" i="2"/>
  <c r="BA1525" i="2"/>
  <c r="AZ1526" i="2"/>
  <c r="BA1526" i="2"/>
  <c r="AZ1527" i="2"/>
  <c r="BA1527" i="2"/>
  <c r="AZ1529" i="2"/>
  <c r="BA1529" i="2"/>
  <c r="AZ1530" i="2"/>
  <c r="BA1530" i="2"/>
  <c r="AZ1531" i="2"/>
  <c r="BA1531" i="2"/>
  <c r="AZ1532" i="2"/>
  <c r="BA1532" i="2"/>
  <c r="AZ1533" i="2"/>
  <c r="BA1533" i="2"/>
  <c r="AZ1534" i="2"/>
  <c r="BA1534" i="2"/>
  <c r="AZ1535" i="2"/>
  <c r="BA1535" i="2"/>
  <c r="AZ1536" i="2"/>
  <c r="BA1536" i="2"/>
  <c r="AZ1537" i="2"/>
  <c r="BA1537" i="2"/>
  <c r="AZ1538" i="2"/>
  <c r="BA1538" i="2"/>
  <c r="AZ1541" i="2"/>
  <c r="BA1541" i="2"/>
  <c r="AZ1542" i="2"/>
  <c r="BA1542" i="2"/>
  <c r="AZ1543" i="2"/>
  <c r="BA1543" i="2"/>
  <c r="AZ1544" i="2"/>
  <c r="BA1544" i="2"/>
  <c r="AZ1545" i="2"/>
  <c r="BA1545" i="2"/>
  <c r="AZ1546" i="2"/>
  <c r="BA1546" i="2"/>
  <c r="AZ1547" i="2"/>
  <c r="BA1547" i="2"/>
  <c r="AZ1548" i="2"/>
  <c r="BA1548" i="2"/>
  <c r="AZ1549" i="2"/>
  <c r="BA1549" i="2"/>
  <c r="AZ1550" i="2"/>
  <c r="BA1550" i="2"/>
  <c r="AZ1553" i="2"/>
  <c r="BA1553" i="2"/>
  <c r="AZ1554" i="2"/>
  <c r="BA1554" i="2"/>
  <c r="AZ1555" i="2"/>
  <c r="BA1555" i="2"/>
  <c r="AZ1556" i="2"/>
  <c r="BA1556" i="2"/>
  <c r="AZ1557" i="2"/>
  <c r="BA1557" i="2"/>
  <c r="AZ1558" i="2"/>
  <c r="BA1558" i="2"/>
  <c r="AZ1559" i="2"/>
  <c r="BA1559" i="2"/>
  <c r="AZ1560" i="2"/>
  <c r="BA1560" i="2"/>
  <c r="AZ1561" i="2"/>
  <c r="BA1561" i="2"/>
  <c r="AZ1562" i="2"/>
  <c r="BA1562" i="2"/>
  <c r="AZ1565" i="2"/>
  <c r="BA1565" i="2"/>
  <c r="AZ1566" i="2"/>
  <c r="BA1566" i="2"/>
  <c r="AZ1567" i="2"/>
  <c r="BA1567" i="2"/>
  <c r="AZ1568" i="2"/>
  <c r="BA1568" i="2"/>
  <c r="AZ1569" i="2"/>
  <c r="BA1569" i="2"/>
  <c r="AZ1570" i="2"/>
  <c r="BA1570" i="2"/>
  <c r="AZ1571" i="2"/>
  <c r="BA1571" i="2"/>
  <c r="AZ1572" i="2"/>
  <c r="BA1572" i="2"/>
  <c r="AZ1573" i="2"/>
  <c r="BA1573" i="2"/>
  <c r="AZ1574" i="2"/>
  <c r="BA1574" i="2"/>
  <c r="AZ1577" i="2"/>
  <c r="BA1577" i="2"/>
  <c r="AZ1578" i="2"/>
  <c r="BA1578" i="2"/>
  <c r="AZ1579" i="2"/>
  <c r="BA1579" i="2"/>
  <c r="AZ1580" i="2"/>
  <c r="BA1580" i="2"/>
  <c r="AZ1581" i="2"/>
  <c r="BA1581" i="2"/>
  <c r="AZ1582" i="2"/>
  <c r="BA1582" i="2"/>
  <c r="AZ1583" i="2"/>
  <c r="BA1583" i="2"/>
  <c r="AZ1584" i="2"/>
  <c r="BA1584" i="2"/>
  <c r="AZ1585" i="2"/>
  <c r="BA1585" i="2"/>
  <c r="AZ1586" i="2"/>
  <c r="BA1586" i="2"/>
  <c r="AZ1589" i="2"/>
  <c r="BA1589" i="2"/>
  <c r="AZ1590" i="2"/>
  <c r="BA1590" i="2"/>
  <c r="AZ1591" i="2"/>
  <c r="BA1591" i="2"/>
  <c r="AZ1592" i="2"/>
  <c r="BA1592" i="2"/>
  <c r="AZ1593" i="2"/>
  <c r="BA1593" i="2"/>
  <c r="AZ1594" i="2"/>
  <c r="BA1594" i="2"/>
  <c r="AZ1595" i="2"/>
  <c r="BA1595" i="2"/>
  <c r="AZ1596" i="2"/>
  <c r="BA1596" i="2"/>
  <c r="AZ1597" i="2"/>
  <c r="BA1597" i="2"/>
  <c r="AZ1598" i="2"/>
  <c r="BA1598" i="2"/>
  <c r="AZ1601" i="2"/>
  <c r="BA1601" i="2"/>
  <c r="AZ1602" i="2"/>
  <c r="BA1602" i="2"/>
  <c r="AZ1603" i="2"/>
  <c r="BA1603" i="2"/>
  <c r="AZ1604" i="2"/>
  <c r="BA1604" i="2"/>
  <c r="AZ1605" i="2"/>
  <c r="BA1605" i="2"/>
  <c r="AZ1606" i="2"/>
  <c r="BA1606" i="2"/>
  <c r="AZ1607" i="2"/>
  <c r="BA1607" i="2"/>
  <c r="AZ1608" i="2"/>
  <c r="BA1608" i="2"/>
  <c r="AZ1609" i="2"/>
  <c r="BA1609" i="2"/>
  <c r="AZ1610" i="2"/>
  <c r="BA1610" i="2"/>
  <c r="AZ1613" i="2"/>
  <c r="BA1613" i="2"/>
  <c r="AZ1614" i="2"/>
  <c r="BA1614" i="2"/>
  <c r="AZ1615" i="2"/>
  <c r="BA1615" i="2"/>
  <c r="AZ1616" i="2"/>
  <c r="BA1616" i="2"/>
  <c r="AZ1617" i="2"/>
  <c r="BA1617" i="2"/>
  <c r="AZ1618" i="2"/>
  <c r="BA1618" i="2"/>
  <c r="AZ1619" i="2"/>
  <c r="BA1619" i="2"/>
  <c r="AZ1620" i="2"/>
  <c r="BA1620" i="2"/>
  <c r="AZ1621" i="2"/>
  <c r="BA1621" i="2"/>
  <c r="AZ1622" i="2"/>
  <c r="BA1622" i="2"/>
  <c r="AZ1625" i="2"/>
  <c r="BA1625" i="2"/>
  <c r="AZ1626" i="2"/>
  <c r="BA1626" i="2"/>
  <c r="AZ1627" i="2"/>
  <c r="BA1627" i="2"/>
  <c r="AZ1628" i="2"/>
  <c r="BA1628" i="2"/>
  <c r="AZ1629" i="2"/>
  <c r="BA1629" i="2"/>
  <c r="AZ1630" i="2"/>
  <c r="BA1630" i="2"/>
  <c r="AZ1631" i="2"/>
  <c r="BA1631" i="2"/>
  <c r="AZ1632" i="2"/>
  <c r="BA1632" i="2"/>
  <c r="AZ1633" i="2"/>
  <c r="BA1633" i="2"/>
  <c r="AZ1634" i="2"/>
  <c r="BA1634" i="2"/>
  <c r="AZ1637" i="2"/>
  <c r="BA1637" i="2"/>
  <c r="AZ1638" i="2"/>
  <c r="BA1638" i="2"/>
  <c r="AZ1639" i="2"/>
  <c r="BA1639" i="2"/>
  <c r="AZ1640" i="2"/>
  <c r="BA1640" i="2"/>
  <c r="AZ1641" i="2"/>
  <c r="BA1641" i="2"/>
  <c r="AZ1642" i="2"/>
  <c r="BA1642" i="2"/>
  <c r="AZ1643" i="2"/>
  <c r="BA1643" i="2"/>
  <c r="AZ1644" i="2"/>
  <c r="BA1644" i="2"/>
  <c r="AZ1645" i="2"/>
  <c r="BA1645" i="2"/>
  <c r="AZ1646" i="2"/>
  <c r="BA1646" i="2"/>
  <c r="AZ1649" i="2"/>
  <c r="BA1649" i="2"/>
  <c r="AZ1650" i="2"/>
  <c r="BA1650" i="2"/>
  <c r="AZ1651" i="2"/>
  <c r="BA1651" i="2"/>
  <c r="AZ1652" i="2"/>
  <c r="BA1652" i="2"/>
  <c r="AZ1653" i="2"/>
  <c r="BA1653" i="2"/>
  <c r="AZ1654" i="2"/>
  <c r="BA1654" i="2"/>
  <c r="AZ1655" i="2"/>
  <c r="BA1655" i="2"/>
  <c r="AZ1656" i="2"/>
  <c r="BA1656" i="2"/>
  <c r="AZ1657" i="2"/>
  <c r="BA1657" i="2"/>
  <c r="AZ1658" i="2"/>
  <c r="BA1658" i="2"/>
  <c r="AZ1661" i="2"/>
  <c r="BA1661" i="2"/>
  <c r="AZ1662" i="2"/>
  <c r="BA1662" i="2"/>
  <c r="AZ1663" i="2"/>
  <c r="BA1663" i="2"/>
  <c r="AZ1664" i="2"/>
  <c r="BA1664" i="2"/>
  <c r="AZ1665" i="2"/>
  <c r="BA1665" i="2"/>
  <c r="AZ1666" i="2"/>
  <c r="BA1666" i="2"/>
  <c r="AZ1667" i="2"/>
  <c r="BA1667" i="2"/>
  <c r="AZ1668" i="2"/>
  <c r="BA1668" i="2"/>
  <c r="AZ1669" i="2"/>
  <c r="BA1669" i="2"/>
  <c r="AZ1670" i="2"/>
  <c r="BA1670" i="2"/>
  <c r="AZ1673" i="2"/>
  <c r="BA1673" i="2"/>
  <c r="AZ1674" i="2"/>
  <c r="BA1674" i="2"/>
  <c r="AZ1675" i="2"/>
  <c r="BA1675" i="2"/>
  <c r="AZ1676" i="2"/>
  <c r="BA1676" i="2"/>
  <c r="AZ1677" i="2"/>
  <c r="BA1677" i="2"/>
  <c r="AZ1678" i="2"/>
  <c r="BA1678" i="2"/>
  <c r="AZ1679" i="2"/>
  <c r="BA1679" i="2"/>
  <c r="AZ1680" i="2"/>
  <c r="BA1680" i="2"/>
  <c r="AZ1681" i="2"/>
  <c r="BA1681" i="2"/>
  <c r="AZ1682" i="2"/>
  <c r="BA1682" i="2"/>
  <c r="AZ1685" i="2"/>
  <c r="BA1685" i="2"/>
  <c r="AZ1686" i="2"/>
  <c r="BA1686" i="2"/>
  <c r="AZ1687" i="2"/>
  <c r="BA1687" i="2"/>
  <c r="AZ1688" i="2"/>
  <c r="BA1688" i="2"/>
  <c r="AZ1689" i="2"/>
  <c r="BA1689" i="2"/>
  <c r="AZ1690" i="2"/>
  <c r="BA1690" i="2"/>
  <c r="AZ1691" i="2"/>
  <c r="BA1691" i="2"/>
  <c r="AZ1692" i="2"/>
  <c r="BA1692" i="2"/>
  <c r="AZ1693" i="2"/>
  <c r="BA1693" i="2"/>
  <c r="AZ1694" i="2"/>
  <c r="BA1694" i="2"/>
  <c r="AZ1697" i="2"/>
  <c r="BA1697" i="2"/>
  <c r="AZ1698" i="2"/>
  <c r="BA1698" i="2"/>
  <c r="AZ1699" i="2"/>
  <c r="BA1699" i="2"/>
  <c r="AZ1700" i="2"/>
  <c r="BA1700" i="2"/>
  <c r="AZ1701" i="2"/>
  <c r="BA1701" i="2"/>
  <c r="AZ1702" i="2"/>
  <c r="BA1702" i="2"/>
  <c r="AZ1703" i="2"/>
  <c r="BA1703" i="2"/>
  <c r="AZ1704" i="2"/>
  <c r="BA1704" i="2"/>
  <c r="AZ1705" i="2"/>
  <c r="BA1705" i="2"/>
  <c r="AZ1706" i="2"/>
  <c r="BA1706" i="2"/>
  <c r="AZ1709" i="2"/>
  <c r="BA1709" i="2"/>
  <c r="AZ1710" i="2"/>
  <c r="BA1710" i="2"/>
  <c r="AZ1711" i="2"/>
  <c r="BA1711" i="2"/>
  <c r="AZ1712" i="2"/>
  <c r="BA1712" i="2"/>
  <c r="AZ1713" i="2"/>
  <c r="BA1713" i="2"/>
  <c r="AZ1714" i="2"/>
  <c r="BA1714" i="2"/>
  <c r="AZ1715" i="2"/>
  <c r="BA1715" i="2"/>
  <c r="AZ1716" i="2"/>
  <c r="BA1716" i="2"/>
  <c r="AZ1717" i="2"/>
  <c r="BA1717" i="2"/>
  <c r="AZ1718" i="2"/>
  <c r="BA1718" i="2"/>
  <c r="AZ1721" i="2"/>
  <c r="BA1721" i="2"/>
  <c r="AZ1722" i="2"/>
  <c r="BA1722" i="2"/>
  <c r="AZ1723" i="2"/>
  <c r="BA1723" i="2"/>
  <c r="AZ1724" i="2"/>
  <c r="BA1724" i="2"/>
  <c r="AZ1725" i="2"/>
  <c r="BA1725" i="2"/>
  <c r="AZ1726" i="2"/>
  <c r="BA1726" i="2"/>
  <c r="AZ1727" i="2"/>
  <c r="BA1727" i="2"/>
  <c r="AZ1728" i="2"/>
  <c r="BA1728" i="2"/>
  <c r="AZ1729" i="2"/>
  <c r="BA1729" i="2"/>
  <c r="AZ1730" i="2"/>
  <c r="BA1730" i="2"/>
  <c r="AZ1733" i="2"/>
  <c r="BA1733" i="2"/>
  <c r="AZ1734" i="2"/>
  <c r="BA1734" i="2"/>
  <c r="AZ1735" i="2"/>
  <c r="BA1735" i="2"/>
  <c r="AZ1736" i="2"/>
  <c r="BA1736" i="2"/>
  <c r="AZ1737" i="2"/>
  <c r="BA1737" i="2"/>
  <c r="AZ1738" i="2"/>
  <c r="BA1738" i="2"/>
  <c r="AZ1739" i="2"/>
  <c r="BA1739" i="2"/>
  <c r="AZ1740" i="2"/>
  <c r="BA1740" i="2"/>
  <c r="AZ1741" i="2"/>
  <c r="BA1741" i="2"/>
  <c r="AZ1742" i="2"/>
  <c r="BA1742" i="2"/>
  <c r="AZ1745" i="2"/>
  <c r="BA1745" i="2"/>
  <c r="AZ1746" i="2"/>
  <c r="BA1746" i="2"/>
  <c r="AZ1747" i="2"/>
  <c r="BA1747" i="2"/>
  <c r="AZ1748" i="2"/>
  <c r="BA1748" i="2"/>
  <c r="AZ1749" i="2"/>
  <c r="BA1749" i="2"/>
  <c r="AZ1750" i="2"/>
  <c r="BA1750" i="2"/>
  <c r="AZ1751" i="2"/>
  <c r="BA1751" i="2"/>
  <c r="AZ1752" i="2"/>
  <c r="BA1752" i="2"/>
  <c r="AZ1753" i="2"/>
  <c r="BA1753" i="2"/>
  <c r="AZ1754" i="2"/>
  <c r="BA1754" i="2"/>
  <c r="AZ1757" i="2"/>
  <c r="BA1757" i="2"/>
  <c r="AZ1758" i="2"/>
  <c r="BA1758" i="2"/>
  <c r="AZ1759" i="2"/>
  <c r="BA1759" i="2"/>
  <c r="AZ1760" i="2"/>
  <c r="BA1760" i="2"/>
  <c r="AZ1761" i="2"/>
  <c r="BA1761" i="2"/>
  <c r="AZ1762" i="2"/>
  <c r="BA1762" i="2"/>
  <c r="AZ1763" i="2"/>
  <c r="BA1763" i="2"/>
  <c r="AZ1764" i="2"/>
  <c r="BA1764" i="2"/>
  <c r="AZ1765" i="2"/>
  <c r="BA1765" i="2"/>
  <c r="AZ1766" i="2"/>
  <c r="BA1766" i="2"/>
  <c r="AZ1769" i="2"/>
  <c r="BA1769" i="2"/>
  <c r="AZ1770" i="2"/>
  <c r="BA1770" i="2"/>
  <c r="AZ1771" i="2"/>
  <c r="BA1771" i="2"/>
  <c r="AZ1772" i="2"/>
  <c r="BA1772" i="2"/>
  <c r="AZ1773" i="2"/>
  <c r="BA1773" i="2"/>
  <c r="AZ1774" i="2"/>
  <c r="BA1774" i="2"/>
  <c r="AZ1775" i="2"/>
  <c r="BA1775" i="2"/>
  <c r="AZ1776" i="2"/>
  <c r="BA1776" i="2"/>
  <c r="AZ1777" i="2"/>
  <c r="BA1777" i="2"/>
  <c r="AZ1778" i="2"/>
  <c r="BA1778" i="2"/>
  <c r="AZ1781" i="2"/>
  <c r="BA1781" i="2"/>
  <c r="AZ1782" i="2"/>
  <c r="BA1782" i="2"/>
  <c r="AZ1783" i="2"/>
  <c r="BA1783" i="2"/>
  <c r="AZ1784" i="2"/>
  <c r="BA1784" i="2"/>
  <c r="AZ1785" i="2"/>
  <c r="BA1785" i="2"/>
  <c r="AZ1786" i="2"/>
  <c r="BA1786" i="2"/>
  <c r="AZ1787" i="2"/>
  <c r="BA1787" i="2"/>
  <c r="AZ1788" i="2"/>
  <c r="BA1788" i="2"/>
  <c r="AZ1789" i="2"/>
  <c r="BA1789" i="2"/>
  <c r="AZ1790" i="2"/>
  <c r="BA1790" i="2"/>
  <c r="AZ1793" i="2"/>
  <c r="BA1793" i="2"/>
  <c r="AZ1794" i="2"/>
  <c r="BA1794" i="2"/>
  <c r="AZ1795" i="2"/>
  <c r="BA1795" i="2"/>
  <c r="AZ1796" i="2"/>
  <c r="BA1796" i="2"/>
  <c r="AZ1797" i="2"/>
  <c r="BA1797" i="2"/>
  <c r="AZ1798" i="2"/>
  <c r="BA1798" i="2"/>
  <c r="AZ1799" i="2"/>
  <c r="BA1799" i="2"/>
  <c r="AZ1800" i="2"/>
  <c r="BA1800" i="2"/>
  <c r="AZ1801" i="2"/>
  <c r="BA1801" i="2"/>
  <c r="AZ1802" i="2"/>
  <c r="BA1802" i="2"/>
  <c r="AZ1805" i="2"/>
  <c r="BA1805" i="2"/>
  <c r="AZ1806" i="2"/>
  <c r="BA1806" i="2"/>
  <c r="AZ1807" i="2"/>
  <c r="BA1807" i="2"/>
  <c r="AZ1808" i="2"/>
  <c r="BA1808" i="2"/>
  <c r="AZ1809" i="2"/>
  <c r="BA1809" i="2"/>
  <c r="AZ1810" i="2"/>
  <c r="BA1810" i="2"/>
  <c r="AZ1811" i="2"/>
  <c r="BA1811" i="2"/>
  <c r="AZ1812" i="2"/>
  <c r="BA1812" i="2"/>
  <c r="AZ1813" i="2"/>
  <c r="BA1813" i="2"/>
  <c r="AZ1814" i="2"/>
  <c r="BA1814" i="2"/>
  <c r="AZ1817" i="2"/>
  <c r="BA1817" i="2"/>
  <c r="AZ1818" i="2"/>
  <c r="BA1818" i="2"/>
  <c r="AZ1819" i="2"/>
  <c r="BA1819" i="2"/>
  <c r="AZ1820" i="2"/>
  <c r="BA1820" i="2"/>
  <c r="AZ1821" i="2"/>
  <c r="BA1821" i="2"/>
  <c r="AZ1822" i="2"/>
  <c r="BA1822" i="2"/>
  <c r="AZ1823" i="2"/>
  <c r="BA1823" i="2"/>
  <c r="AZ1824" i="2"/>
  <c r="BA1824" i="2"/>
  <c r="AZ1825" i="2"/>
  <c r="BA1825" i="2"/>
  <c r="AZ1826" i="2"/>
  <c r="BA1826" i="2"/>
  <c r="AZ1829" i="2"/>
  <c r="BA1829" i="2"/>
  <c r="AZ1830" i="2"/>
  <c r="BA1830" i="2"/>
  <c r="AZ1831" i="2"/>
  <c r="BA1831" i="2"/>
  <c r="AZ1832" i="2"/>
  <c r="BA1832" i="2"/>
  <c r="AZ1833" i="2"/>
  <c r="BA1833" i="2"/>
  <c r="AZ1834" i="2"/>
  <c r="BA1834" i="2"/>
  <c r="AZ1835" i="2"/>
  <c r="BA1835" i="2"/>
  <c r="AZ1836" i="2"/>
  <c r="BA1836" i="2"/>
  <c r="AZ1837" i="2"/>
  <c r="BA1837" i="2"/>
  <c r="AZ1838" i="2"/>
  <c r="BA1838" i="2"/>
  <c r="AZ1841" i="2"/>
  <c r="BA1841" i="2"/>
  <c r="AZ1842" i="2"/>
  <c r="BA1842" i="2"/>
  <c r="AZ1843" i="2"/>
  <c r="BA1843" i="2"/>
  <c r="AZ1844" i="2"/>
  <c r="BA1844" i="2"/>
  <c r="AZ1845" i="2"/>
  <c r="BA1845" i="2"/>
  <c r="AZ1846" i="2"/>
  <c r="BA1846" i="2"/>
  <c r="AZ1847" i="2"/>
  <c r="BA1847" i="2"/>
  <c r="AZ1848" i="2"/>
  <c r="BA1848" i="2"/>
  <c r="AZ1849" i="2"/>
  <c r="BA1849" i="2"/>
  <c r="AZ1850" i="2"/>
  <c r="BA1850" i="2"/>
  <c r="AZ1853" i="2"/>
  <c r="BA1853" i="2"/>
  <c r="AZ1854" i="2"/>
  <c r="BA1854" i="2"/>
  <c r="AZ1855" i="2"/>
  <c r="BA1855" i="2"/>
  <c r="AZ1856" i="2"/>
  <c r="BA1856" i="2"/>
  <c r="AZ1857" i="2"/>
  <c r="BA1857" i="2"/>
  <c r="AZ1858" i="2"/>
  <c r="BA1858" i="2"/>
  <c r="AZ1859" i="2"/>
  <c r="BA1859" i="2"/>
  <c r="AZ1860" i="2"/>
  <c r="BA1860" i="2"/>
  <c r="AZ1861" i="2"/>
  <c r="BA1861" i="2"/>
  <c r="AZ1862" i="2"/>
  <c r="BA1862" i="2"/>
  <c r="AZ1865" i="2"/>
  <c r="BA1865" i="2"/>
  <c r="AZ1866" i="2"/>
  <c r="BA1866" i="2"/>
  <c r="AZ1867" i="2"/>
  <c r="BA1867" i="2"/>
  <c r="AZ1868" i="2"/>
  <c r="BA1868" i="2"/>
  <c r="AZ1869" i="2"/>
  <c r="BA1869" i="2"/>
  <c r="AZ1870" i="2"/>
  <c r="BA1870" i="2"/>
  <c r="AZ1871" i="2"/>
  <c r="BA1871" i="2"/>
  <c r="AZ1872" i="2"/>
  <c r="BA1872" i="2"/>
  <c r="AZ1873" i="2"/>
  <c r="BA1873" i="2"/>
  <c r="AZ1874" i="2"/>
  <c r="BA1874" i="2"/>
  <c r="AZ1877" i="2"/>
  <c r="BA1877" i="2"/>
  <c r="AZ1878" i="2"/>
  <c r="BA1878" i="2"/>
  <c r="AZ2252" i="2"/>
  <c r="BA2252" i="2"/>
  <c r="AZ2253" i="2"/>
  <c r="BA2253" i="2"/>
  <c r="AZ2254" i="2"/>
  <c r="BA2254" i="2"/>
  <c r="AZ2255" i="2"/>
  <c r="BA2255" i="2"/>
  <c r="AZ2256" i="2"/>
  <c r="BA2256" i="2"/>
  <c r="AZ2257" i="2"/>
  <c r="BA2257" i="2"/>
  <c r="AZ2258" i="2"/>
  <c r="BA2258" i="2"/>
  <c r="AZ2259" i="2"/>
  <c r="BA2259" i="2"/>
  <c r="AZ2260" i="2"/>
  <c r="BA2260" i="2"/>
  <c r="AZ2261" i="2"/>
  <c r="BA2261" i="2"/>
  <c r="AZ2262" i="2"/>
  <c r="BA2262" i="2"/>
  <c r="AZ2263" i="2"/>
  <c r="BA2263" i="2"/>
  <c r="AZ2264" i="2"/>
  <c r="BA2264" i="2"/>
  <c r="AZ2265" i="2"/>
  <c r="BA2265" i="2"/>
  <c r="AZ2266" i="2"/>
  <c r="BA2266" i="2"/>
  <c r="AZ2267" i="2"/>
  <c r="BA2267" i="2"/>
  <c r="AZ2268" i="2"/>
  <c r="BA2268" i="2"/>
  <c r="AZ2269" i="2"/>
  <c r="BA2269" i="2"/>
  <c r="AZ2270" i="2"/>
  <c r="BA2270" i="2"/>
  <c r="AZ2271" i="2"/>
  <c r="BA2271" i="2"/>
  <c r="AZ2272" i="2"/>
  <c r="BA2272" i="2"/>
  <c r="AZ2273" i="2"/>
  <c r="BA2273" i="2"/>
  <c r="AZ2274" i="2"/>
  <c r="BA2274" i="2"/>
  <c r="AZ2275" i="2"/>
  <c r="BA2275" i="2"/>
  <c r="AZ2276" i="2"/>
  <c r="BA2276" i="2"/>
  <c r="AZ2277" i="2"/>
  <c r="BA2277" i="2"/>
  <c r="AZ2278" i="2"/>
  <c r="BA2278" i="2"/>
  <c r="AZ2279" i="2"/>
  <c r="BA2279" i="2"/>
  <c r="AZ2280" i="2"/>
  <c r="BA2280" i="2"/>
  <c r="AZ2281" i="2"/>
  <c r="BA2281" i="2"/>
  <c r="AZ2282" i="2"/>
  <c r="BA2282" i="2"/>
  <c r="AZ2283" i="2"/>
  <c r="BA2283" i="2"/>
  <c r="AZ2284" i="2"/>
  <c r="BA2284" i="2"/>
  <c r="AZ2285" i="2"/>
  <c r="BA2285" i="2"/>
  <c r="AZ2286" i="2"/>
  <c r="BA2286" i="2"/>
  <c r="AZ2287" i="2"/>
  <c r="BA2287" i="2"/>
  <c r="AZ2288" i="2"/>
  <c r="BA2288" i="2"/>
  <c r="AZ2289" i="2"/>
  <c r="BA2289" i="2"/>
  <c r="AZ2290" i="2"/>
  <c r="BA2290" i="2"/>
  <c r="AZ2291" i="2"/>
  <c r="BA2291" i="2"/>
  <c r="AZ2292" i="2"/>
  <c r="BA2292" i="2"/>
  <c r="AZ2293" i="2"/>
  <c r="BA2293" i="2"/>
  <c r="AZ2294" i="2"/>
  <c r="BA2294" i="2"/>
  <c r="AZ2295" i="2"/>
  <c r="BA2295" i="2"/>
  <c r="AZ2296" i="2"/>
  <c r="BA2296" i="2"/>
  <c r="AZ2297" i="2"/>
  <c r="BA2297" i="2"/>
  <c r="AZ2298" i="2"/>
  <c r="BA2298" i="2"/>
  <c r="AZ2299" i="2"/>
  <c r="BA2299" i="2"/>
  <c r="AZ2300" i="2"/>
  <c r="BA2300" i="2"/>
  <c r="AZ2301" i="2"/>
  <c r="BA2301" i="2"/>
  <c r="AZ2302" i="2"/>
  <c r="BA2302" i="2"/>
  <c r="AZ2303" i="2"/>
  <c r="BA2303" i="2"/>
  <c r="AZ2304" i="2"/>
  <c r="BA2304" i="2"/>
  <c r="AZ2305" i="2"/>
  <c r="BA2305" i="2"/>
  <c r="AZ2306" i="2"/>
  <c r="BA2306" i="2"/>
  <c r="AZ2307" i="2"/>
  <c r="BA2307" i="2"/>
  <c r="AZ2308" i="2"/>
  <c r="BA2308" i="2"/>
  <c r="AZ2309" i="2"/>
  <c r="BA2309" i="2"/>
  <c r="AZ2310" i="2"/>
  <c r="BA2310" i="2"/>
  <c r="AZ2311" i="2"/>
  <c r="BA2311" i="2"/>
  <c r="AZ2312" i="2"/>
  <c r="BA2312" i="2"/>
  <c r="AZ2313" i="2"/>
  <c r="BA2313" i="2"/>
  <c r="AZ2314" i="2"/>
  <c r="BA2314" i="2"/>
  <c r="AZ2315" i="2"/>
  <c r="BA2315" i="2"/>
  <c r="AZ2316" i="2"/>
  <c r="BA2316" i="2"/>
  <c r="AZ2317" i="2"/>
  <c r="BA2317" i="2"/>
  <c r="AZ2318" i="2"/>
  <c r="BA2318" i="2"/>
  <c r="AZ2319" i="2"/>
  <c r="BA2319" i="2"/>
  <c r="AZ2320" i="2"/>
  <c r="BA2320" i="2"/>
  <c r="AZ2321" i="2"/>
  <c r="BA2321" i="2"/>
  <c r="AZ2322" i="2"/>
  <c r="BA2322" i="2"/>
  <c r="AZ2323" i="2"/>
  <c r="BA2323" i="2"/>
  <c r="AZ2324" i="2"/>
  <c r="BA2324" i="2"/>
  <c r="AZ2325" i="2"/>
  <c r="BA2325" i="2"/>
  <c r="AZ2326" i="2"/>
  <c r="BA2326" i="2"/>
  <c r="AZ2327" i="2"/>
  <c r="BA2327" i="2"/>
  <c r="AZ2328" i="2"/>
  <c r="BA2328" i="2"/>
  <c r="AZ2329" i="2"/>
  <c r="BA2329" i="2"/>
  <c r="AZ2330" i="2"/>
  <c r="BA2330" i="2"/>
  <c r="AZ2331" i="2"/>
  <c r="BA2331" i="2"/>
  <c r="AZ2332" i="2"/>
  <c r="BA2332" i="2"/>
  <c r="AZ2333" i="2"/>
  <c r="BA2333" i="2"/>
  <c r="AZ2334" i="2"/>
  <c r="BA2334" i="2"/>
  <c r="AZ2335" i="2"/>
  <c r="BA2335" i="2"/>
  <c r="AZ2336" i="2"/>
  <c r="BA2336" i="2"/>
  <c r="AZ2337" i="2"/>
  <c r="BA2337" i="2"/>
  <c r="AZ2338" i="2"/>
  <c r="BA2338" i="2"/>
  <c r="AZ2339" i="2"/>
  <c r="BA2339" i="2"/>
  <c r="AZ2340" i="2"/>
  <c r="BA2340" i="2"/>
  <c r="AZ2341" i="2"/>
  <c r="BA2341" i="2"/>
  <c r="AZ2342" i="2"/>
  <c r="BA2342" i="2"/>
  <c r="AZ2343" i="2"/>
  <c r="BA2343" i="2"/>
  <c r="AZ2344" i="2"/>
  <c r="BA2344" i="2"/>
  <c r="AZ2345" i="2"/>
  <c r="BA2345" i="2"/>
  <c r="AZ2346" i="2"/>
  <c r="BA2346" i="2"/>
  <c r="AZ2347" i="2"/>
  <c r="BA2347" i="2"/>
  <c r="AZ2348" i="2"/>
  <c r="BA2348" i="2"/>
  <c r="AZ2349" i="2"/>
  <c r="BA2349" i="2"/>
  <c r="AZ2350" i="2"/>
  <c r="BA2350" i="2"/>
  <c r="AZ2351" i="2"/>
  <c r="BA2351" i="2"/>
  <c r="AZ2352" i="2"/>
  <c r="BA2352" i="2"/>
  <c r="AZ2353" i="2"/>
  <c r="BA2353" i="2"/>
  <c r="AZ2354" i="2"/>
  <c r="BA2354" i="2"/>
  <c r="AZ2355" i="2"/>
  <c r="BA2355" i="2"/>
  <c r="AZ2356" i="2"/>
  <c r="BA2356" i="2"/>
  <c r="AZ2357" i="2"/>
  <c r="BA2357" i="2"/>
  <c r="AZ2358" i="2"/>
  <c r="BA2358" i="2"/>
  <c r="AZ2359" i="2"/>
  <c r="BA2359" i="2"/>
  <c r="AZ2360" i="2"/>
  <c r="BA2360" i="2"/>
  <c r="AZ2361" i="2"/>
  <c r="BA2361" i="2"/>
  <c r="AZ2362" i="2"/>
  <c r="BA2362" i="2"/>
  <c r="AZ2363" i="2"/>
  <c r="BA2363" i="2"/>
  <c r="AZ2364" i="2"/>
  <c r="BA2364" i="2"/>
  <c r="AZ2365" i="2"/>
  <c r="BA2365" i="2"/>
  <c r="AZ2366" i="2"/>
  <c r="BA2366" i="2"/>
  <c r="AZ2367" i="2"/>
  <c r="BA2367" i="2"/>
  <c r="AZ2368" i="2"/>
  <c r="BA2368" i="2"/>
  <c r="AZ2369" i="2"/>
  <c r="BA2369" i="2"/>
  <c r="AZ2370" i="2"/>
  <c r="BA2370" i="2"/>
  <c r="AZ2371" i="2"/>
  <c r="BA2371" i="2"/>
  <c r="AZ2372" i="2"/>
  <c r="BA2372" i="2"/>
  <c r="AZ2373" i="2"/>
  <c r="BA2373" i="2"/>
  <c r="AZ2374" i="2"/>
  <c r="BA2374" i="2"/>
  <c r="AZ2375" i="2"/>
  <c r="BA2375" i="2"/>
  <c r="AZ2376" i="2"/>
  <c r="BA2376" i="2"/>
  <c r="AZ2377" i="2"/>
  <c r="BA2377" i="2"/>
  <c r="AZ2378" i="2"/>
  <c r="BA2378" i="2"/>
  <c r="AZ2379" i="2"/>
  <c r="BA2379" i="2"/>
  <c r="AZ2380" i="2"/>
  <c r="BA2380" i="2"/>
  <c r="AZ2381" i="2"/>
  <c r="BA2381" i="2"/>
  <c r="AZ2382" i="2"/>
  <c r="BA2382" i="2"/>
  <c r="AZ2383" i="2"/>
  <c r="BA2383" i="2"/>
  <c r="AZ2384" i="2"/>
  <c r="BA2384" i="2"/>
  <c r="AZ2385" i="2"/>
  <c r="BA2385" i="2"/>
  <c r="AZ2386" i="2"/>
  <c r="BA2386" i="2"/>
  <c r="AZ2387" i="2"/>
  <c r="BA2387" i="2"/>
  <c r="AZ2388" i="2"/>
  <c r="BA2388" i="2"/>
  <c r="AZ2389" i="2"/>
  <c r="BA2389" i="2"/>
  <c r="AZ2390" i="2"/>
  <c r="BA2390" i="2"/>
  <c r="AZ2391" i="2"/>
  <c r="BA2391" i="2"/>
  <c r="AZ2392" i="2"/>
  <c r="BA2392" i="2"/>
  <c r="AZ2393" i="2"/>
  <c r="BA2393" i="2"/>
  <c r="AZ2394" i="2"/>
  <c r="BA2394" i="2"/>
  <c r="AZ2395" i="2"/>
  <c r="BA2395" i="2"/>
  <c r="AZ2396" i="2"/>
  <c r="BA2396" i="2"/>
  <c r="AZ2397" i="2"/>
  <c r="BA2397" i="2"/>
  <c r="AZ2398" i="2"/>
  <c r="BA2398" i="2"/>
  <c r="AZ2399" i="2"/>
  <c r="BA2399" i="2"/>
  <c r="AZ2400" i="2"/>
  <c r="BA2400" i="2"/>
  <c r="AZ2401" i="2"/>
  <c r="BA2401" i="2"/>
  <c r="AZ2402" i="2"/>
  <c r="BA2402" i="2"/>
  <c r="AZ2403" i="2"/>
  <c r="BA2403" i="2"/>
  <c r="AZ2404" i="2"/>
  <c r="BA2404" i="2"/>
  <c r="AZ2405" i="2"/>
  <c r="BA2405" i="2"/>
  <c r="AZ2406" i="2"/>
  <c r="BA2406" i="2"/>
  <c r="AZ2407" i="2"/>
  <c r="BA2407" i="2"/>
  <c r="AZ2408" i="2"/>
  <c r="BA2408" i="2"/>
  <c r="AZ2409" i="2"/>
  <c r="BA2409" i="2"/>
  <c r="AZ2410" i="2"/>
  <c r="BA2410" i="2"/>
  <c r="AZ2411" i="2"/>
  <c r="BA2411" i="2"/>
  <c r="AZ2412" i="2"/>
  <c r="BA2412" i="2"/>
  <c r="AZ2413" i="2"/>
  <c r="BA2413" i="2"/>
  <c r="AZ2414" i="2"/>
  <c r="BA2414" i="2"/>
  <c r="AZ2415" i="2"/>
  <c r="BA2415" i="2"/>
  <c r="AZ2416" i="2"/>
  <c r="BA2416" i="2"/>
  <c r="AZ2417" i="2"/>
  <c r="BA2417" i="2"/>
  <c r="AZ2418" i="2"/>
  <c r="BA2418" i="2"/>
  <c r="AZ2419" i="2"/>
  <c r="BA2419" i="2"/>
  <c r="AZ2420" i="2"/>
  <c r="BA2420" i="2"/>
  <c r="AZ2421" i="2"/>
  <c r="BA2421" i="2"/>
  <c r="AZ2422" i="2"/>
  <c r="BA2422" i="2"/>
  <c r="AZ2423" i="2"/>
  <c r="BA2423" i="2"/>
  <c r="AZ2424" i="2"/>
  <c r="BA2424" i="2"/>
  <c r="AZ2425" i="2"/>
  <c r="BA2425" i="2"/>
  <c r="AZ2426" i="2"/>
  <c r="BA2426" i="2"/>
  <c r="AZ2427" i="2"/>
  <c r="BA2427" i="2"/>
  <c r="AZ2428" i="2"/>
  <c r="BA2428" i="2"/>
  <c r="AZ2429" i="2"/>
  <c r="BA2429" i="2"/>
  <c r="AZ2430" i="2"/>
  <c r="BA2430" i="2"/>
  <c r="AZ2431" i="2"/>
  <c r="BA2431" i="2"/>
  <c r="AZ2432" i="2"/>
  <c r="BA2432" i="2"/>
  <c r="AZ2433" i="2"/>
  <c r="BA2433" i="2"/>
  <c r="AZ2434" i="2"/>
  <c r="BA2434" i="2"/>
  <c r="AZ2435" i="2"/>
  <c r="BA2435" i="2"/>
  <c r="AZ2436" i="2"/>
  <c r="BA2436" i="2"/>
  <c r="AZ2437" i="2"/>
  <c r="BA2437" i="2"/>
  <c r="AZ2438" i="2"/>
  <c r="BA2438" i="2"/>
  <c r="AZ2439" i="2"/>
  <c r="BA2439" i="2"/>
  <c r="AZ2440" i="2"/>
  <c r="BA2440" i="2"/>
  <c r="AZ2441" i="2"/>
  <c r="BA2441" i="2"/>
  <c r="AZ2442" i="2"/>
  <c r="BA2442" i="2"/>
  <c r="AZ2443" i="2"/>
  <c r="BA2443" i="2"/>
  <c r="AZ2444" i="2"/>
  <c r="BA2444" i="2"/>
  <c r="AZ2445" i="2"/>
  <c r="BA2445" i="2"/>
  <c r="AZ2446" i="2"/>
  <c r="BA2446" i="2"/>
  <c r="AZ2447" i="2"/>
  <c r="BA2447" i="2"/>
  <c r="AZ2448" i="2"/>
  <c r="BA2448" i="2"/>
  <c r="AZ2449" i="2"/>
  <c r="BA2449" i="2"/>
  <c r="AZ2450" i="2"/>
  <c r="BA2450" i="2"/>
  <c r="AZ2451" i="2"/>
  <c r="BA2451" i="2"/>
  <c r="AZ2452" i="2"/>
  <c r="BA2452" i="2"/>
  <c r="AZ2453" i="2"/>
  <c r="BA2453" i="2"/>
  <c r="AZ2454" i="2"/>
  <c r="BA2454" i="2"/>
  <c r="AZ2455" i="2"/>
  <c r="BA2455" i="2"/>
  <c r="AZ2456" i="2"/>
  <c r="BA2456" i="2"/>
  <c r="AZ2457" i="2"/>
  <c r="BA2457" i="2"/>
  <c r="AZ2458" i="2"/>
  <c r="BA2458" i="2"/>
  <c r="AZ2459" i="2"/>
  <c r="BA2459" i="2"/>
  <c r="AZ2460" i="2"/>
  <c r="BA2460" i="2"/>
  <c r="AZ2461" i="2"/>
  <c r="BA2461" i="2"/>
  <c r="AZ2462" i="2"/>
  <c r="BA2462" i="2"/>
  <c r="AZ2463" i="2"/>
  <c r="BA2463" i="2"/>
  <c r="AZ2464" i="2"/>
  <c r="BA2464" i="2"/>
  <c r="AZ2465" i="2"/>
  <c r="BA2465" i="2"/>
  <c r="AZ2466" i="2"/>
  <c r="BA2466" i="2"/>
  <c r="AZ2467" i="2"/>
  <c r="BA2467" i="2"/>
  <c r="AZ2468" i="2"/>
  <c r="BA2468" i="2"/>
  <c r="AZ2469" i="2"/>
  <c r="BA2469" i="2"/>
  <c r="AZ2470" i="2"/>
  <c r="BA2470" i="2"/>
  <c r="AZ2471" i="2"/>
  <c r="BA2471" i="2"/>
  <c r="AZ2472" i="2"/>
  <c r="BA2472" i="2"/>
  <c r="AZ2473" i="2"/>
  <c r="BA2473" i="2"/>
  <c r="AZ2474" i="2"/>
  <c r="BA2474" i="2"/>
  <c r="AZ2475" i="2"/>
  <c r="BA2475" i="2"/>
  <c r="AZ2476" i="2"/>
  <c r="BA2476" i="2"/>
  <c r="AZ2477" i="2"/>
  <c r="BA2477" i="2"/>
  <c r="AZ2478" i="2"/>
  <c r="BA2478" i="2"/>
  <c r="AZ2479" i="2"/>
  <c r="BA2479" i="2"/>
  <c r="AZ2480" i="2"/>
  <c r="BA2480" i="2"/>
  <c r="AZ2481" i="2"/>
  <c r="BA2481" i="2"/>
  <c r="AZ2482" i="2"/>
  <c r="BA2482" i="2"/>
  <c r="AZ2483" i="2"/>
  <c r="BA2483" i="2"/>
  <c r="AZ2484" i="2"/>
  <c r="BA2484" i="2"/>
  <c r="AZ2485" i="2"/>
  <c r="BA2485" i="2"/>
  <c r="AZ2486" i="2"/>
  <c r="BA2486" i="2"/>
  <c r="AZ2487" i="2"/>
  <c r="BA2487" i="2"/>
  <c r="AZ2488" i="2"/>
  <c r="BA2488" i="2"/>
  <c r="AZ2489" i="2"/>
  <c r="BA2489" i="2"/>
  <c r="AZ2490" i="2"/>
  <c r="BA2490" i="2"/>
  <c r="AZ2491" i="2"/>
  <c r="BA2491" i="2"/>
  <c r="AZ2492" i="2"/>
  <c r="BA2492" i="2"/>
  <c r="AZ2493" i="2"/>
  <c r="BA2493" i="2"/>
  <c r="AZ2494" i="2"/>
  <c r="BA2494" i="2"/>
  <c r="AZ2495" i="2"/>
  <c r="BA2495" i="2"/>
  <c r="AZ2496" i="2"/>
  <c r="BA2496" i="2"/>
  <c r="AZ2497" i="2"/>
  <c r="BA2497" i="2"/>
  <c r="AZ2498" i="2"/>
  <c r="BA2498" i="2"/>
  <c r="AZ2499" i="2"/>
  <c r="BA2499" i="2"/>
  <c r="AZ2500" i="2"/>
  <c r="BA2500" i="2"/>
  <c r="AZ2501" i="2"/>
  <c r="BA2501" i="2"/>
  <c r="AE2501" i="2"/>
  <c r="AN2501" i="2"/>
  <c r="AO2501" i="2" s="1"/>
  <c r="AR2501" i="2" s="1"/>
  <c r="A48" i="2"/>
  <c r="Q57" i="2"/>
  <c r="Q61" i="2"/>
  <c r="Q68" i="2"/>
  <c r="Q204" i="2"/>
  <c r="Q220" i="2"/>
  <c r="Q226" i="2"/>
  <c r="Q286" i="2"/>
  <c r="AE506" i="2"/>
  <c r="G506" i="2" s="1"/>
  <c r="AE510" i="2"/>
  <c r="G510" i="2" s="1"/>
  <c r="AE514" i="2"/>
  <c r="G514" i="2" s="1"/>
  <c r="AE518" i="2"/>
  <c r="AE522" i="2"/>
  <c r="AE526" i="2"/>
  <c r="AE530" i="2"/>
  <c r="AE534" i="2"/>
  <c r="AE538" i="2"/>
  <c r="AE542" i="2"/>
  <c r="AE546" i="2"/>
  <c r="G546" i="2" s="1"/>
  <c r="AE550" i="2"/>
  <c r="AE554" i="2"/>
  <c r="G554" i="2" s="1"/>
  <c r="AE558" i="2"/>
  <c r="AE562" i="2"/>
  <c r="G562" i="2" s="1"/>
  <c r="AE570" i="2"/>
  <c r="AE574" i="2"/>
  <c r="AE578" i="2"/>
  <c r="AE582" i="2"/>
  <c r="AE586" i="2"/>
  <c r="AE589" i="2"/>
  <c r="G589" i="2" s="1"/>
  <c r="AE590" i="2"/>
  <c r="AE598" i="2"/>
  <c r="AE604" i="2"/>
  <c r="G604" i="2" s="1"/>
  <c r="AE608" i="2"/>
  <c r="G608" i="2" s="1"/>
  <c r="AE612" i="2"/>
  <c r="AE616" i="2"/>
  <c r="G616" i="2" s="1"/>
  <c r="AE620" i="2"/>
  <c r="AE624" i="2"/>
  <c r="G624" i="2" s="1"/>
  <c r="AE628" i="2"/>
  <c r="AE644" i="2"/>
  <c r="AE660" i="2"/>
  <c r="AE664" i="2"/>
  <c r="G664" i="2" s="1"/>
  <c r="AE668" i="2"/>
  <c r="AE672" i="2"/>
  <c r="G672" i="2" s="1"/>
  <c r="AE676" i="2"/>
  <c r="AE680" i="2"/>
  <c r="G680" i="2" s="1"/>
  <c r="AE684" i="2"/>
  <c r="G684" i="2" s="1"/>
  <c r="AE692" i="2"/>
  <c r="AE696" i="2"/>
  <c r="AE708" i="2"/>
  <c r="AE712" i="2"/>
  <c r="AE728" i="2"/>
  <c r="G728" i="2" s="1"/>
  <c r="AE744" i="2"/>
  <c r="AE756" i="2"/>
  <c r="G756" i="2" s="1"/>
  <c r="AE760" i="2"/>
  <c r="G760" i="2" s="1"/>
  <c r="AE776" i="2"/>
  <c r="G776" i="2" s="1"/>
  <c r="AE784" i="2"/>
  <c r="G784" i="2" s="1"/>
  <c r="AE788" i="2"/>
  <c r="G788" i="2" s="1"/>
  <c r="AE792" i="2"/>
  <c r="G792" i="2" s="1"/>
  <c r="AE796" i="2"/>
  <c r="AE800" i="2"/>
  <c r="AE804" i="2"/>
  <c r="AE808" i="2"/>
  <c r="AE812" i="2"/>
  <c r="AE820" i="2"/>
  <c r="AE824" i="2"/>
  <c r="G824" i="2" s="1"/>
  <c r="AE828" i="2"/>
  <c r="G828" i="2" s="1"/>
  <c r="AE830" i="2"/>
  <c r="G830" i="2" s="1"/>
  <c r="AE831" i="2"/>
  <c r="G831" i="2" s="1"/>
  <c r="AE834" i="2"/>
  <c r="G834" i="2" s="1"/>
  <c r="AE835" i="2"/>
  <c r="AE838" i="2"/>
  <c r="G838" i="2" s="1"/>
  <c r="AE839" i="2"/>
  <c r="AE842" i="2"/>
  <c r="AE843" i="2"/>
  <c r="AE846" i="2"/>
  <c r="AE847" i="2"/>
  <c r="AE854" i="2"/>
  <c r="AE855" i="2"/>
  <c r="AE858" i="2"/>
  <c r="G858" i="2" s="1"/>
  <c r="AE859" i="2"/>
  <c r="G859" i="2" s="1"/>
  <c r="AE862" i="2"/>
  <c r="G862" i="2" s="1"/>
  <c r="AE863" i="2"/>
  <c r="AE866" i="2"/>
  <c r="G866" i="2" s="1"/>
  <c r="AE867" i="2"/>
  <c r="G867" i="2" s="1"/>
  <c r="AE870" i="2"/>
  <c r="AE871" i="2"/>
  <c r="AE874" i="2"/>
  <c r="AE875" i="2"/>
  <c r="AE878" i="2"/>
  <c r="AE879" i="2"/>
  <c r="G879" i="2" s="1"/>
  <c r="AE882" i="2"/>
  <c r="AE883" i="2"/>
  <c r="G883" i="2" s="1"/>
  <c r="AE886" i="2"/>
  <c r="G886" i="2" s="1"/>
  <c r="AE887" i="2"/>
  <c r="G887" i="2" s="1"/>
  <c r="AE890" i="2"/>
  <c r="G890" i="2" s="1"/>
  <c r="AE891" i="2"/>
  <c r="AE894" i="2"/>
  <c r="AE895" i="2"/>
  <c r="AE898" i="2"/>
  <c r="AE910" i="2"/>
  <c r="AE926" i="2"/>
  <c r="G926" i="2" s="1"/>
  <c r="AE930" i="2"/>
  <c r="AE942" i="2"/>
  <c r="G942" i="2" s="1"/>
  <c r="AE946" i="2"/>
  <c r="G946" i="2" s="1"/>
  <c r="AE958" i="2"/>
  <c r="AE962" i="2"/>
  <c r="G962" i="2" s="1"/>
  <c r="AE966" i="2"/>
  <c r="G966" i="2" s="1"/>
  <c r="AE970" i="2"/>
  <c r="AE974" i="2"/>
  <c r="AE978" i="2"/>
  <c r="AE982" i="2"/>
  <c r="AE983" i="2"/>
  <c r="AE986" i="2"/>
  <c r="AE987" i="2"/>
  <c r="G987" i="2" s="1"/>
  <c r="AE990" i="2"/>
  <c r="G990" i="2" s="1"/>
  <c r="AE991" i="2"/>
  <c r="G991" i="2" s="1"/>
  <c r="AE994" i="2"/>
  <c r="G994" i="2" s="1"/>
  <c r="AE995" i="2"/>
  <c r="G995" i="2" s="1"/>
  <c r="AE998" i="2"/>
  <c r="G998" i="2" s="1"/>
  <c r="AE999" i="2"/>
  <c r="AE1002" i="2"/>
  <c r="AE1003" i="2"/>
  <c r="AE1006" i="2"/>
  <c r="AE1007" i="2"/>
  <c r="AE1010" i="2"/>
  <c r="G1010" i="2" s="1"/>
  <c r="AE1011" i="2"/>
  <c r="G1011" i="2" s="1"/>
  <c r="AE1014" i="2"/>
  <c r="G1014" i="2" s="1"/>
  <c r="AE1015" i="2"/>
  <c r="G1015" i="2" s="1"/>
  <c r="AE1018" i="2"/>
  <c r="G1018" i="2" s="1"/>
  <c r="AE1019" i="2"/>
  <c r="G1019" i="2" s="1"/>
  <c r="AE1022" i="2"/>
  <c r="AE1023" i="2"/>
  <c r="AE1026" i="2"/>
  <c r="AE1027" i="2"/>
  <c r="G1027" i="2" s="1"/>
  <c r="AE1030" i="2"/>
  <c r="AE1031" i="2"/>
  <c r="AE1034" i="2"/>
  <c r="AE1035" i="2"/>
  <c r="AE1038" i="2"/>
  <c r="G1038" i="2" s="1"/>
  <c r="AE1039" i="2"/>
  <c r="G1039" i="2" s="1"/>
  <c r="AE1042" i="2"/>
  <c r="AE1043" i="2"/>
  <c r="G1043" i="2" s="1"/>
  <c r="AE1046" i="2"/>
  <c r="G1046" i="2" s="1"/>
  <c r="AE1047" i="2"/>
  <c r="G1047" i="2" s="1"/>
  <c r="AE1050" i="2"/>
  <c r="AE1051" i="2"/>
  <c r="G1051" i="2" s="1"/>
  <c r="AE1054" i="2"/>
  <c r="AE1055" i="2"/>
  <c r="AE1058" i="2"/>
  <c r="AE1059" i="2"/>
  <c r="AE1062" i="2"/>
  <c r="G1062" i="2" s="1"/>
  <c r="AE1063" i="2"/>
  <c r="AE1066" i="2"/>
  <c r="AE1067" i="2"/>
  <c r="AE1070" i="2"/>
  <c r="AE1071" i="2"/>
  <c r="G1071" i="2" s="1"/>
  <c r="AE1074" i="2"/>
  <c r="AE1075" i="2"/>
  <c r="AE1078" i="2"/>
  <c r="AE1079" i="2"/>
  <c r="AE1082" i="2"/>
  <c r="G1082" i="2" s="1"/>
  <c r="AE1083" i="2"/>
  <c r="AE1086" i="2"/>
  <c r="G1086" i="2" s="1"/>
  <c r="AE1087" i="2"/>
  <c r="G1087" i="2" s="1"/>
  <c r="AE1100" i="2"/>
  <c r="AE1132" i="2"/>
  <c r="G1132" i="2" s="1"/>
  <c r="AE1136" i="2"/>
  <c r="G1136" i="2" s="1"/>
  <c r="AE1164" i="2"/>
  <c r="AE1184" i="2"/>
  <c r="AE1216" i="2"/>
  <c r="AE1228" i="2"/>
  <c r="G1228" i="2" s="1"/>
  <c r="AE1232" i="2"/>
  <c r="AE1244" i="2"/>
  <c r="AE1260" i="2"/>
  <c r="AE1264" i="2"/>
  <c r="G1264" i="2" s="1"/>
  <c r="AE1276" i="2"/>
  <c r="G1276" i="2" s="1"/>
  <c r="AE1280" i="2"/>
  <c r="G1280" i="2" s="1"/>
  <c r="AE1292" i="2"/>
  <c r="G1292" i="2" s="1"/>
  <c r="AE1296" i="2"/>
  <c r="G1296" i="2" s="1"/>
  <c r="AE1308" i="2"/>
  <c r="AE1312" i="2"/>
  <c r="AE1324" i="2"/>
  <c r="AE1328" i="2"/>
  <c r="G1328" i="2" s="1"/>
  <c r="AE1340" i="2"/>
  <c r="AE1344" i="2"/>
  <c r="AE1356" i="2"/>
  <c r="G1356" i="2" s="1"/>
  <c r="AE1372" i="2"/>
  <c r="G1372" i="2" s="1"/>
  <c r="AE1376" i="2"/>
  <c r="AE1388" i="2"/>
  <c r="AE1392" i="2"/>
  <c r="AE1404" i="2"/>
  <c r="G1404" i="2" s="1"/>
  <c r="AE1408" i="2"/>
  <c r="AE1412" i="2"/>
  <c r="G1412" i="2" s="1"/>
  <c r="AE1416" i="2"/>
  <c r="AE1417" i="2"/>
  <c r="AE1424" i="2"/>
  <c r="AE1425" i="2"/>
  <c r="AE1428" i="2"/>
  <c r="AE1429" i="2"/>
  <c r="AE1432" i="2"/>
  <c r="G1432" i="2" s="1"/>
  <c r="AE1433" i="2"/>
  <c r="AE1436" i="2"/>
  <c r="G1436" i="2" s="1"/>
  <c r="AE1437" i="2"/>
  <c r="G1437" i="2" s="1"/>
  <c r="AE1440" i="2"/>
  <c r="AE1441" i="2"/>
  <c r="AE1444" i="2"/>
  <c r="AE1445" i="2"/>
  <c r="AE1448" i="2"/>
  <c r="AE1449" i="2"/>
  <c r="AE1452" i="2"/>
  <c r="AE1453" i="2"/>
  <c r="AE1456" i="2"/>
  <c r="G1456" i="2" s="1"/>
  <c r="AE1457" i="2"/>
  <c r="G1457" i="2" s="1"/>
  <c r="AE1460" i="2"/>
  <c r="G1460" i="2" s="1"/>
  <c r="AE1461" i="2"/>
  <c r="G1461" i="2" s="1"/>
  <c r="AE1464" i="2"/>
  <c r="AE1465" i="2"/>
  <c r="AE1468" i="2"/>
  <c r="AE1469" i="2"/>
  <c r="AE1472" i="2"/>
  <c r="AE1473" i="2"/>
  <c r="AE1476" i="2"/>
  <c r="AE1477" i="2"/>
  <c r="AE1480" i="2"/>
  <c r="G1480" i="2" s="1"/>
  <c r="AE1481" i="2"/>
  <c r="G1481" i="2" s="1"/>
  <c r="AE1484" i="2"/>
  <c r="G1484" i="2" s="1"/>
  <c r="AE1485" i="2"/>
  <c r="AE1488" i="2"/>
  <c r="AE1489" i="2"/>
  <c r="AE1492" i="2"/>
  <c r="AE1493" i="2"/>
  <c r="AE1496" i="2"/>
  <c r="AE1497" i="2"/>
  <c r="AE1500" i="2"/>
  <c r="AE1501" i="2"/>
  <c r="AE1504" i="2"/>
  <c r="G1504" i="2" s="1"/>
  <c r="AE1508" i="2"/>
  <c r="G1508" i="2" s="1"/>
  <c r="AE1509" i="2"/>
  <c r="G1509" i="2" s="1"/>
  <c r="AE1512" i="2"/>
  <c r="G1512" i="2" s="1"/>
  <c r="AE1513" i="2"/>
  <c r="AE1516" i="2"/>
  <c r="AE1517" i="2"/>
  <c r="AE1520" i="2"/>
  <c r="AE1521" i="2"/>
  <c r="AE1524" i="2"/>
  <c r="AE1525" i="2"/>
  <c r="AE1527" i="2"/>
  <c r="AE1528" i="2"/>
  <c r="G1528" i="2" s="1"/>
  <c r="AE1529" i="2"/>
  <c r="G1529" i="2" s="1"/>
  <c r="AE1530" i="2"/>
  <c r="G1530" i="2" s="1"/>
  <c r="AE1531" i="2"/>
  <c r="G1531" i="2" s="1"/>
  <c r="AE1533" i="2"/>
  <c r="AE1536" i="2"/>
  <c r="AE1538" i="2"/>
  <c r="AE1540" i="2"/>
  <c r="AE1543" i="2"/>
  <c r="AE1544" i="2"/>
  <c r="AE1546" i="2"/>
  <c r="AE1547" i="2"/>
  <c r="AE1549" i="2"/>
  <c r="G1549" i="2" s="1"/>
  <c r="AE1554" i="2"/>
  <c r="G1554" i="2" s="1"/>
  <c r="AE1556" i="2"/>
  <c r="G1556" i="2" s="1"/>
  <c r="AE1560" i="2"/>
  <c r="G1560" i="2" s="1"/>
  <c r="AE1562" i="2"/>
  <c r="AE1563" i="2"/>
  <c r="AE1565" i="2"/>
  <c r="AE1568" i="2"/>
  <c r="AE1570" i="2"/>
  <c r="AE1572" i="2"/>
  <c r="AE1574" i="2"/>
  <c r="AE1576" i="2"/>
  <c r="AE1578" i="2"/>
  <c r="G1578" i="2" s="1"/>
  <c r="AE1580" i="2"/>
  <c r="G1580" i="2" s="1"/>
  <c r="AE1582" i="2"/>
  <c r="G1582" i="2" s="1"/>
  <c r="AE1584" i="2"/>
  <c r="G1584" i="2" s="1"/>
  <c r="AE1586" i="2"/>
  <c r="AE1588" i="2"/>
  <c r="AE1590" i="2"/>
  <c r="AE1592" i="2"/>
  <c r="AE1594" i="2"/>
  <c r="AE1596" i="2"/>
  <c r="AE1598" i="2"/>
  <c r="AE1600" i="2"/>
  <c r="AE1602" i="2"/>
  <c r="G1602" i="2" s="1"/>
  <c r="AE1604" i="2"/>
  <c r="G1604" i="2" s="1"/>
  <c r="AE1606" i="2"/>
  <c r="G1606" i="2" s="1"/>
  <c r="AE1608" i="2"/>
  <c r="G1608" i="2" s="1"/>
  <c r="AE1610" i="2"/>
  <c r="AE1612" i="2"/>
  <c r="AE1614" i="2"/>
  <c r="AE1616" i="2"/>
  <c r="AE1618" i="2"/>
  <c r="AE1620" i="2"/>
  <c r="AE1622" i="2"/>
  <c r="AE1624" i="2"/>
  <c r="AE1626" i="2"/>
  <c r="AE1628" i="2"/>
  <c r="AE1630" i="2"/>
  <c r="G1630" i="2" s="1"/>
  <c r="AE1632" i="2"/>
  <c r="G1632" i="2" s="1"/>
  <c r="AE1634" i="2"/>
  <c r="AE1636" i="2"/>
  <c r="AE1638" i="2"/>
  <c r="AE1640" i="2"/>
  <c r="AE1642" i="2"/>
  <c r="AE1644" i="2"/>
  <c r="AE1646" i="2"/>
  <c r="AE1648" i="2"/>
  <c r="AE1650" i="2"/>
  <c r="G1650" i="2" s="1"/>
  <c r="AE1652" i="2"/>
  <c r="G1652" i="2" s="1"/>
  <c r="AE1654" i="2"/>
  <c r="G1654" i="2" s="1"/>
  <c r="AE1656" i="2"/>
  <c r="G1656" i="2" s="1"/>
  <c r="AE1658" i="2"/>
  <c r="AE1660" i="2"/>
  <c r="AE1662" i="2"/>
  <c r="AE1664" i="2"/>
  <c r="AE1666" i="2"/>
  <c r="AE1668" i="2"/>
  <c r="AE1670" i="2"/>
  <c r="AE1672" i="2"/>
  <c r="AE1674" i="2"/>
  <c r="G1674" i="2" s="1"/>
  <c r="AE1676" i="2"/>
  <c r="G1676" i="2" s="1"/>
  <c r="AE1678" i="2"/>
  <c r="G1678" i="2" s="1"/>
  <c r="AE1680" i="2"/>
  <c r="G1680" i="2" s="1"/>
  <c r="AE1682" i="2"/>
  <c r="AE1684" i="2"/>
  <c r="AE1686" i="2"/>
  <c r="AE1688" i="2"/>
  <c r="AE1690" i="2"/>
  <c r="AE1692" i="2"/>
  <c r="AE1694" i="2"/>
  <c r="AE1696" i="2"/>
  <c r="AE1698" i="2"/>
  <c r="G1698" i="2" s="1"/>
  <c r="AE1700" i="2"/>
  <c r="G1700" i="2" s="1"/>
  <c r="AE1702" i="2"/>
  <c r="G1702" i="2" s="1"/>
  <c r="AE1704" i="2"/>
  <c r="G1704" i="2" s="1"/>
  <c r="AE1706" i="2"/>
  <c r="AE1708" i="2"/>
  <c r="AE1710" i="2"/>
  <c r="AE1712" i="2"/>
  <c r="AE1714" i="2"/>
  <c r="AE1716" i="2"/>
  <c r="AE1718" i="2"/>
  <c r="AE1720" i="2"/>
  <c r="AE1722" i="2"/>
  <c r="AE1724" i="2"/>
  <c r="AE1726" i="2"/>
  <c r="G1726" i="2" s="1"/>
  <c r="AE1728" i="2"/>
  <c r="G1728" i="2" s="1"/>
  <c r="AE1730" i="2"/>
  <c r="AE1732" i="2"/>
  <c r="AE1734" i="2"/>
  <c r="AE1736" i="2"/>
  <c r="AE1738" i="2"/>
  <c r="AE1740" i="2"/>
  <c r="AE1746" i="2"/>
  <c r="AE1748" i="2"/>
  <c r="AE1750" i="2"/>
  <c r="G1750" i="2" s="1"/>
  <c r="AE1752" i="2"/>
  <c r="G1752" i="2" s="1"/>
  <c r="AE1754" i="2"/>
  <c r="G1754" i="2" s="1"/>
  <c r="AE1756" i="2"/>
  <c r="G1756" i="2" s="1"/>
  <c r="AE1758" i="2"/>
  <c r="AE1760" i="2"/>
  <c r="AE1762" i="2"/>
  <c r="AE1764" i="2"/>
  <c r="AE1770" i="2"/>
  <c r="AE1772" i="2"/>
  <c r="AE1774" i="2"/>
  <c r="AE1776" i="2"/>
  <c r="AE1778" i="2"/>
  <c r="G1778" i="2" s="1"/>
  <c r="AE1780" i="2"/>
  <c r="G1780" i="2" s="1"/>
  <c r="AE1782" i="2"/>
  <c r="G1782" i="2" s="1"/>
  <c r="AE1784" i="2"/>
  <c r="G1784" i="2" s="1"/>
  <c r="AE1786" i="2"/>
  <c r="AE1788" i="2"/>
  <c r="AE1794" i="2"/>
  <c r="AE1796" i="2"/>
  <c r="AE1798" i="2"/>
  <c r="AE1800" i="2"/>
  <c r="AE1802" i="2"/>
  <c r="AE1804" i="2"/>
  <c r="AE1806" i="2"/>
  <c r="G1806" i="2" s="1"/>
  <c r="AE1808" i="2"/>
  <c r="AE1810" i="2"/>
  <c r="AE1812" i="2"/>
  <c r="AE1818" i="2"/>
  <c r="AE1820" i="2"/>
  <c r="AE1822" i="2"/>
  <c r="AE1824" i="2"/>
  <c r="AE1826" i="2"/>
  <c r="AE1828" i="2"/>
  <c r="AE1830" i="2"/>
  <c r="AE1832" i="2"/>
  <c r="AE1834" i="2"/>
  <c r="G1834" i="2" s="1"/>
  <c r="AE1836" i="2"/>
  <c r="AE1842" i="2"/>
  <c r="G1842" i="2" s="1"/>
  <c r="AE1844" i="2"/>
  <c r="G1844" i="2" s="1"/>
  <c r="AE1846" i="2"/>
  <c r="AE1848" i="2"/>
  <c r="AE1850" i="2"/>
  <c r="AE1852" i="2"/>
  <c r="AE1854" i="2"/>
  <c r="AE1856" i="2"/>
  <c r="AE2327" i="2"/>
  <c r="AE2331" i="2"/>
  <c r="AE2339" i="2"/>
  <c r="AE2343" i="2"/>
  <c r="G2343" i="2" s="1"/>
  <c r="AE2347" i="2"/>
  <c r="G2347" i="2" s="1"/>
  <c r="AE2351" i="2"/>
  <c r="G2351" i="2" s="1"/>
  <c r="AE2355" i="2"/>
  <c r="AE2359" i="2"/>
  <c r="AE2363" i="2"/>
  <c r="AE2367" i="2"/>
  <c r="AE2371" i="2"/>
  <c r="AE2375" i="2"/>
  <c r="AE2379" i="2"/>
  <c r="AE2387" i="2"/>
  <c r="AE2391" i="2"/>
  <c r="AE2395" i="2"/>
  <c r="AE2399" i="2"/>
  <c r="G2399" i="2" s="1"/>
  <c r="AE2403" i="2"/>
  <c r="G2403" i="2" s="1"/>
  <c r="AE2407" i="2"/>
  <c r="AE2411" i="2"/>
  <c r="AE2415" i="2"/>
  <c r="AE2419" i="2"/>
  <c r="AE2423" i="2"/>
  <c r="AE2424" i="2"/>
  <c r="AE2427" i="2"/>
  <c r="AE2428" i="2"/>
  <c r="AE2431" i="2"/>
  <c r="AE2432" i="2"/>
  <c r="AE2435" i="2"/>
  <c r="G2435" i="2" s="1"/>
  <c r="AE2436" i="2"/>
  <c r="G2436" i="2" s="1"/>
  <c r="AE2439" i="2"/>
  <c r="AE2440" i="2"/>
  <c r="AE2443" i="2"/>
  <c r="AE2444" i="2"/>
  <c r="AE2447" i="2"/>
  <c r="AE2448" i="2"/>
  <c r="AE2451" i="2"/>
  <c r="AE2452" i="2"/>
  <c r="AE2455" i="2"/>
  <c r="G2455" i="2" s="1"/>
  <c r="AE2456" i="2"/>
  <c r="G2456" i="2" s="1"/>
  <c r="AE2459" i="2"/>
  <c r="G2459" i="2" s="1"/>
  <c r="AE2460" i="2"/>
  <c r="G2460" i="2" s="1"/>
  <c r="AE2463" i="2"/>
  <c r="AE2464" i="2"/>
  <c r="AE2467" i="2"/>
  <c r="AE2468" i="2"/>
  <c r="AE2471" i="2"/>
  <c r="AE2472" i="2"/>
  <c r="AE2475" i="2"/>
  <c r="AE2476" i="2"/>
  <c r="AE2479" i="2"/>
  <c r="G2479" i="2" s="1"/>
  <c r="AE2480" i="2"/>
  <c r="AE2483" i="2"/>
  <c r="G2483" i="2" s="1"/>
  <c r="AE2484" i="2"/>
  <c r="G2484" i="2" s="1"/>
  <c r="AE2487" i="2"/>
  <c r="AE2488" i="2"/>
  <c r="AE2491" i="2"/>
  <c r="AE2492" i="2"/>
  <c r="AE2495" i="2"/>
  <c r="AE2496" i="2"/>
  <c r="AE2499" i="2"/>
  <c r="AE2500" i="2"/>
  <c r="AR301" i="2"/>
  <c r="AN1529" i="2"/>
  <c r="AO1529" i="2" s="1"/>
  <c r="AR1529" i="2" s="1"/>
  <c r="AR52" i="2"/>
  <c r="AO54" i="2"/>
  <c r="AR60" i="2"/>
  <c r="AR65" i="2"/>
  <c r="AR67" i="2"/>
  <c r="AN68" i="2"/>
  <c r="AR72" i="2"/>
  <c r="AO86" i="2"/>
  <c r="AR86" i="2" s="1"/>
  <c r="AN97" i="2"/>
  <c r="AO97" i="2" s="1"/>
  <c r="AN98" i="2" s="1"/>
  <c r="AN101" i="2"/>
  <c r="AO101" i="2" s="1"/>
  <c r="AN102" i="2" s="1"/>
  <c r="AN113" i="2"/>
  <c r="AO113" i="2" s="1"/>
  <c r="AN114" i="2" s="1"/>
  <c r="AN119" i="2"/>
  <c r="AR125" i="2"/>
  <c r="AN133" i="2"/>
  <c r="AO133" i="2" s="1"/>
  <c r="AN134" i="2" s="1"/>
  <c r="AN137" i="2"/>
  <c r="AO138" i="2"/>
  <c r="AR138" i="2" s="1"/>
  <c r="AN139" i="2"/>
  <c r="AO139" i="2" s="1"/>
  <c r="AN155" i="2"/>
  <c r="AO155" i="2" s="1"/>
  <c r="AN161" i="2"/>
  <c r="AN171" i="2"/>
  <c r="AO171" i="2" s="1"/>
  <c r="AN172" i="2" s="1"/>
  <c r="AR177" i="2"/>
  <c r="AO178" i="2"/>
  <c r="AN179" i="2" s="1"/>
  <c r="AO179" i="2" s="1"/>
  <c r="AN180" i="2" s="1"/>
  <c r="AN184" i="2"/>
  <c r="AN192" i="2"/>
  <c r="AN195" i="2"/>
  <c r="AO195" i="2" s="1"/>
  <c r="AN196" i="2" s="1"/>
  <c r="AO196" i="2" s="1"/>
  <c r="AO202" i="2"/>
  <c r="AR202" i="2" s="1"/>
  <c r="AN204" i="2"/>
  <c r="AO204" i="2" s="1"/>
  <c r="AN205" i="2" s="1"/>
  <c r="AN214" i="2"/>
  <c r="AR229" i="2"/>
  <c r="AN232" i="2"/>
  <c r="AN239" i="2"/>
  <c r="AO239" i="2" s="1"/>
  <c r="AN245" i="2"/>
  <c r="AN255" i="2"/>
  <c r="AO255" i="2" s="1"/>
  <c r="AN256" i="2" s="1"/>
  <c r="AN265" i="2"/>
  <c r="AO265" i="2" s="1"/>
  <c r="AR265" i="2" s="1"/>
  <c r="AN266" i="2"/>
  <c r="AO266" i="2" s="1"/>
  <c r="AN267" i="2" s="1"/>
  <c r="AO270" i="2"/>
  <c r="AR270" i="2" s="1"/>
  <c r="Q298" i="2"/>
  <c r="Q299" i="2"/>
  <c r="Q302" i="2"/>
  <c r="Q303" i="2"/>
  <c r="Q306" i="2"/>
  <c r="Q313" i="2"/>
  <c r="Q319" i="2"/>
  <c r="Q322" i="2"/>
  <c r="Q333" i="2"/>
  <c r="Q339" i="2"/>
  <c r="Q341" i="2"/>
  <c r="Q346" i="2"/>
  <c r="Q347" i="2"/>
  <c r="Q354" i="2"/>
  <c r="Q370" i="2"/>
  <c r="Q377" i="2"/>
  <c r="Q378" i="2"/>
  <c r="Q382" i="2"/>
  <c r="Q383" i="2"/>
  <c r="Q386" i="2"/>
  <c r="Q389" i="2"/>
  <c r="Q390" i="2"/>
  <c r="Q394" i="2"/>
  <c r="Q397" i="2"/>
  <c r="Q399" i="2"/>
  <c r="Q401" i="2"/>
  <c r="Q406" i="2"/>
  <c r="Q410" i="2"/>
  <c r="Q412" i="2"/>
  <c r="Q430" i="2"/>
  <c r="Q434" i="2"/>
  <c r="Q441" i="2"/>
  <c r="Q445" i="2"/>
  <c r="Q450" i="2"/>
  <c r="Q456" i="2"/>
  <c r="Q458" i="2"/>
  <c r="Q461" i="2"/>
  <c r="Q469" i="2"/>
  <c r="Q471" i="2"/>
  <c r="Q478" i="2"/>
  <c r="Q482" i="2"/>
  <c r="Q485" i="2"/>
  <c r="Q493" i="2"/>
  <c r="Q494" i="2"/>
  <c r="Q502" i="2"/>
  <c r="Q505" i="2"/>
  <c r="Q506" i="2"/>
  <c r="Q507" i="2"/>
  <c r="Q512" i="2"/>
  <c r="Q514" i="2"/>
  <c r="Q515" i="2"/>
  <c r="Q516" i="2"/>
  <c r="Q530" i="2"/>
  <c r="Q534" i="2"/>
  <c r="Q538" i="2"/>
  <c r="Q544" i="2"/>
  <c r="Q546" i="2"/>
  <c r="Q549" i="2"/>
  <c r="Q553" i="2"/>
  <c r="Q554" i="2"/>
  <c r="Q561" i="2"/>
  <c r="Q586" i="2"/>
  <c r="Q590" i="2"/>
  <c r="Q601" i="2"/>
  <c r="Q604" i="2"/>
  <c r="Q610" i="2"/>
  <c r="Q613" i="2"/>
  <c r="Q614" i="2"/>
  <c r="Q615" i="2"/>
  <c r="Q617" i="2"/>
  <c r="Q621" i="2"/>
  <c r="Q636" i="2"/>
  <c r="Q639" i="2"/>
  <c r="Q640" i="2"/>
  <c r="Q646" i="2"/>
  <c r="Q661" i="2"/>
  <c r="Q685" i="2"/>
  <c r="Q686" i="2"/>
  <c r="Q689" i="2"/>
  <c r="Q698" i="2"/>
  <c r="Q699" i="2"/>
  <c r="Q706" i="2"/>
  <c r="Q714" i="2"/>
  <c r="Q718" i="2"/>
  <c r="Q720" i="2"/>
  <c r="Q729" i="2"/>
  <c r="Q730" i="2"/>
  <c r="Q733" i="2"/>
  <c r="Q734" i="2"/>
  <c r="Q744" i="2"/>
  <c r="Q745" i="2"/>
  <c r="Q746" i="2"/>
  <c r="Q747" i="2"/>
  <c r="Q752" i="2"/>
  <c r="Q755" i="2"/>
  <c r="Q757" i="2"/>
  <c r="Q758" i="2"/>
  <c r="Q766" i="2"/>
  <c r="Q794" i="2"/>
  <c r="Q798" i="2"/>
  <c r="Q805" i="2"/>
  <c r="Q806" i="2"/>
  <c r="Q810" i="2"/>
  <c r="Q816" i="2"/>
  <c r="Q822" i="2"/>
  <c r="Q825" i="2"/>
  <c r="Q829" i="2"/>
  <c r="Q838" i="2"/>
  <c r="Q840" i="2"/>
  <c r="Q846" i="2"/>
  <c r="Q849" i="2"/>
  <c r="Q853" i="2"/>
  <c r="Q856" i="2"/>
  <c r="Q857" i="2"/>
  <c r="Q862" i="2"/>
  <c r="Q864" i="2"/>
  <c r="Q865" i="2"/>
  <c r="Q866" i="2"/>
  <c r="Q878" i="2"/>
  <c r="Q885" i="2"/>
  <c r="Q886" i="2"/>
  <c r="Q887" i="2"/>
  <c r="Q893" i="2"/>
  <c r="Q894" i="2"/>
  <c r="Q902" i="2"/>
  <c r="Q903" i="2"/>
  <c r="Q905" i="2"/>
  <c r="Q906" i="2"/>
  <c r="Q909" i="2"/>
  <c r="Q925" i="2"/>
  <c r="Q926" i="2"/>
  <c r="Q938" i="2"/>
  <c r="Q939" i="2"/>
  <c r="Q946" i="2"/>
  <c r="Q953" i="2"/>
  <c r="Q972" i="2"/>
  <c r="Q983" i="2"/>
  <c r="Q984" i="2"/>
  <c r="Q1000" i="2"/>
  <c r="Q1007" i="2"/>
  <c r="Q1008" i="2"/>
  <c r="Q1012" i="2"/>
  <c r="Q1020" i="2"/>
  <c r="Q1021" i="2"/>
  <c r="Q1024" i="2"/>
  <c r="Q1025" i="2"/>
  <c r="Q1026" i="2"/>
  <c r="Q1032" i="2"/>
  <c r="Q1036" i="2"/>
  <c r="Q1092" i="2"/>
  <c r="Q1108" i="2"/>
  <c r="Q1110" i="2"/>
  <c r="Q1120" i="2"/>
  <c r="Q1132" i="2"/>
  <c r="Q1141" i="2"/>
  <c r="Q1152" i="2"/>
  <c r="Q1155" i="2"/>
  <c r="Q1160" i="2"/>
  <c r="Q1168" i="2"/>
  <c r="Q1188" i="2"/>
  <c r="Q1273" i="2"/>
  <c r="Q1297" i="2"/>
  <c r="Q1300" i="2"/>
  <c r="Q1317" i="2"/>
  <c r="Q1324" i="2"/>
  <c r="Q1325" i="2"/>
  <c r="Q1332" i="2"/>
  <c r="Q1337" i="2"/>
  <c r="Q1356" i="2"/>
  <c r="Q1381" i="2"/>
  <c r="Q1404" i="2"/>
  <c r="Q1428" i="2"/>
  <c r="Q1429" i="2"/>
  <c r="Q1440" i="2"/>
  <c r="Q1441" i="2"/>
  <c r="Q1444" i="2"/>
  <c r="Q1452" i="2"/>
  <c r="Q1457" i="2"/>
  <c r="Q1464" i="2"/>
  <c r="Q1465" i="2"/>
  <c r="Q1468" i="2"/>
  <c r="Q1475" i="2"/>
  <c r="Q1476" i="2"/>
  <c r="Q1477" i="2"/>
  <c r="Q1481" i="2"/>
  <c r="Q1484" i="2"/>
  <c r="Q1485" i="2"/>
  <c r="Q1488" i="2"/>
  <c r="Q1489" i="2"/>
  <c r="Q1492" i="2"/>
  <c r="Q1500" i="2"/>
  <c r="Q1501" i="2"/>
  <c r="Q1504" i="2"/>
  <c r="Q1516" i="2"/>
  <c r="Q1524" i="2"/>
  <c r="Q1525" i="2"/>
  <c r="Q1528" i="2"/>
  <c r="Q1529" i="2"/>
  <c r="Q1530" i="2"/>
  <c r="Q1533" i="2"/>
  <c r="Q1534" i="2"/>
  <c r="Q1537" i="2"/>
  <c r="Q1538" i="2"/>
  <c r="Q1545" i="2"/>
  <c r="Q1546" i="2"/>
  <c r="Q1549" i="2"/>
  <c r="Q1550" i="2"/>
  <c r="Q1553" i="2"/>
  <c r="Q1554" i="2"/>
  <c r="Q1557" i="2"/>
  <c r="Q1558" i="2"/>
  <c r="Q1561" i="2"/>
  <c r="Q1562" i="2"/>
  <c r="Q1569" i="2"/>
  <c r="Q1570" i="2"/>
  <c r="Q1573" i="2"/>
  <c r="Q1574" i="2"/>
  <c r="Q1578" i="2"/>
  <c r="Q1581" i="2"/>
  <c r="Q1582" i="2"/>
  <c r="Q1585" i="2"/>
  <c r="Q1586" i="2"/>
  <c r="Q1590" i="2"/>
  <c r="Q1593" i="2"/>
  <c r="Q1594" i="2"/>
  <c r="Q1597" i="2"/>
  <c r="Q1605" i="2"/>
  <c r="Q1610" i="2"/>
  <c r="Q1614" i="2"/>
  <c r="Q1617" i="2"/>
  <c r="Q1618" i="2"/>
  <c r="Q1621" i="2"/>
  <c r="Q1629" i="2"/>
  <c r="Q1630" i="2"/>
  <c r="Q1633" i="2"/>
  <c r="Q1634" i="2"/>
  <c r="Q1637" i="2"/>
  <c r="Q1641" i="2"/>
  <c r="Q1642" i="2"/>
  <c r="Q1645" i="2"/>
  <c r="Q1646" i="2"/>
  <c r="Q1653" i="2"/>
  <c r="Q1657" i="2"/>
  <c r="Q1658" i="2"/>
  <c r="Q1661" i="2"/>
  <c r="Q1665" i="2"/>
  <c r="Q1666" i="2"/>
  <c r="Q1669" i="2"/>
  <c r="Q1677" i="2"/>
  <c r="Q1678" i="2"/>
  <c r="Q1681" i="2"/>
  <c r="Q1682" i="2"/>
  <c r="Q1690" i="2"/>
  <c r="Q1693" i="2"/>
  <c r="Q1694" i="2"/>
  <c r="Q1698" i="2"/>
  <c r="Q1701" i="2"/>
  <c r="Q1703" i="2"/>
  <c r="Q1706" i="2"/>
  <c r="Q1710" i="2"/>
  <c r="Q1725" i="2"/>
  <c r="Q1729" i="2"/>
  <c r="Q1733" i="2"/>
  <c r="Q1737" i="2"/>
  <c r="Q1738" i="2"/>
  <c r="Q1741" i="2"/>
  <c r="Q1742" i="2"/>
  <c r="Q1748" i="2"/>
  <c r="Q1749" i="2"/>
  <c r="Q1754" i="2"/>
  <c r="Q1757" i="2"/>
  <c r="Q1761" i="2"/>
  <c r="Q1765" i="2"/>
  <c r="Q1772" i="2"/>
  <c r="Q1774" i="2"/>
  <c r="Q1776" i="2"/>
  <c r="Q1778" i="2"/>
  <c r="Q1784" i="2"/>
  <c r="Q1785" i="2"/>
  <c r="Q1788" i="2"/>
  <c r="Q1789" i="2"/>
  <c r="Q1792" i="2"/>
  <c r="Q1793" i="2"/>
  <c r="Q1796" i="2"/>
  <c r="Q1797" i="2"/>
  <c r="Q1800" i="2"/>
  <c r="Q1801" i="2"/>
  <c r="Q1808" i="2"/>
  <c r="Q1809" i="2"/>
  <c r="Q1812" i="2"/>
  <c r="Q1813" i="2"/>
  <c r="Q1820" i="2"/>
  <c r="Q1821" i="2"/>
  <c r="Q1824" i="2"/>
  <c r="Q1825" i="2"/>
  <c r="Q1832" i="2"/>
  <c r="Q1833" i="2"/>
  <c r="Q1835" i="2"/>
  <c r="Q1836" i="2"/>
  <c r="Q1841" i="2"/>
  <c r="Q1844" i="2"/>
  <c r="Q1845" i="2"/>
  <c r="Q1848" i="2"/>
  <c r="Q1849" i="2"/>
  <c r="Q1856" i="2"/>
  <c r="Q1857" i="2"/>
  <c r="Q1860" i="2"/>
  <c r="Q1861" i="2"/>
  <c r="Q1864" i="2"/>
  <c r="Q1865" i="2"/>
  <c r="Q1868" i="2"/>
  <c r="Q1869" i="2"/>
  <c r="Q1872" i="2"/>
  <c r="Q1873" i="2"/>
  <c r="Q2238" i="2"/>
  <c r="Q2239" i="2"/>
  <c r="Q2242" i="2"/>
  <c r="Q2243" i="2"/>
  <c r="Q2244" i="2"/>
  <c r="Q2245" i="2"/>
  <c r="Q2246" i="2"/>
  <c r="Q2247" i="2"/>
  <c r="Q2248" i="2"/>
  <c r="Q2249" i="2"/>
  <c r="Q2250" i="2"/>
  <c r="Q2251" i="2"/>
  <c r="Q2253" i="2"/>
  <c r="Q2254" i="2"/>
  <c r="Q2255" i="2"/>
  <c r="Q2256" i="2"/>
  <c r="Q2258" i="2"/>
  <c r="Q2259" i="2"/>
  <c r="Q2260" i="2"/>
  <c r="Q2261" i="2"/>
  <c r="Q2267" i="2"/>
  <c r="Q2268" i="2"/>
  <c r="Q2269" i="2"/>
  <c r="Q2270" i="2"/>
  <c r="Q2271" i="2"/>
  <c r="Q2272" i="2"/>
  <c r="Q2273" i="2"/>
  <c r="Q2279" i="2"/>
  <c r="Q2280" i="2"/>
  <c r="Q2281" i="2"/>
  <c r="Q2282" i="2"/>
  <c r="Q2283" i="2"/>
  <c r="Q2284" i="2"/>
  <c r="Q2287" i="2"/>
  <c r="Q2291" i="2"/>
  <c r="Q2292" i="2"/>
  <c r="Q2293" i="2"/>
  <c r="Q2294" i="2"/>
  <c r="Q2295" i="2"/>
  <c r="Q2296" i="2"/>
  <c r="Q2297" i="2"/>
  <c r="Q2303" i="2"/>
  <c r="Q2304" i="2"/>
  <c r="Q2305" i="2"/>
  <c r="Q2306" i="2"/>
  <c r="Q2307" i="2"/>
  <c r="Q2308" i="2"/>
  <c r="Q2315" i="2"/>
  <c r="Q2317" i="2"/>
  <c r="Q2318" i="2"/>
  <c r="Q2319" i="2"/>
  <c r="Q2321" i="2"/>
  <c r="Q2322" i="2"/>
  <c r="Q2323" i="2"/>
  <c r="Q2327" i="2"/>
  <c r="Q2331" i="2"/>
  <c r="Q2332" i="2"/>
  <c r="Q2333" i="2"/>
  <c r="Q2339" i="2"/>
  <c r="Q2340" i="2"/>
  <c r="Q2341" i="2"/>
  <c r="Q2342" i="2"/>
  <c r="Q2343" i="2"/>
  <c r="Q2344" i="2"/>
  <c r="Q2346" i="2"/>
  <c r="Q2347" i="2"/>
  <c r="Q2348" i="2"/>
  <c r="Q2350" i="2"/>
  <c r="Q2351" i="2"/>
  <c r="Q2352" i="2"/>
  <c r="Q2353" i="2"/>
  <c r="Q2354" i="2"/>
  <c r="Q2355" i="2"/>
  <c r="Q2356" i="2"/>
  <c r="Q2357" i="2"/>
  <c r="Q2358" i="2"/>
  <c r="Q2359" i="2"/>
  <c r="Q2360" i="2"/>
  <c r="Q2362" i="2"/>
  <c r="Q2363" i="2"/>
  <c r="Q2364" i="2"/>
  <c r="Q2365" i="2"/>
  <c r="Q2366" i="2"/>
  <c r="Q2367" i="2"/>
  <c r="Q2369" i="2"/>
  <c r="Q2373" i="2"/>
  <c r="Q2374" i="2"/>
  <c r="Q2375" i="2"/>
  <c r="Q2376" i="2"/>
  <c r="Q2377" i="2"/>
  <c r="Q2378" i="2"/>
  <c r="Q2379" i="2"/>
  <c r="Q2380" i="2"/>
  <c r="Q2381" i="2"/>
  <c r="Q2383" i="2"/>
  <c r="Q2386" i="2"/>
  <c r="Q2387" i="2"/>
  <c r="Q2390" i="2"/>
  <c r="Q2391" i="2"/>
  <c r="Q2399" i="2"/>
  <c r="Q2400" i="2"/>
  <c r="Q2401" i="2"/>
  <c r="Q2402" i="2"/>
  <c r="Q2411" i="2"/>
  <c r="Q2412" i="2"/>
  <c r="Q2413" i="2"/>
  <c r="Q2414" i="2"/>
  <c r="Q2415" i="2"/>
  <c r="Q2416" i="2"/>
  <c r="Q2417" i="2"/>
  <c r="Q2418" i="2"/>
  <c r="Q2423" i="2"/>
  <c r="Q2424" i="2"/>
  <c r="Q2425" i="2"/>
  <c r="Q2426" i="2"/>
  <c r="Q2427" i="2"/>
  <c r="Q2431" i="2"/>
  <c r="Q2432" i="2"/>
  <c r="Q2434" i="2"/>
  <c r="Q2435" i="2"/>
  <c r="Q2436" i="2"/>
  <c r="Q2437" i="2"/>
  <c r="Q2438" i="2"/>
  <c r="Q2439" i="2"/>
  <c r="Q2440" i="2"/>
  <c r="Q2442" i="2"/>
  <c r="Q2446" i="2"/>
  <c r="Q2447" i="2"/>
  <c r="Q2448" i="2"/>
  <c r="Q2449" i="2"/>
  <c r="Q2450" i="2"/>
  <c r="Q2451" i="2"/>
  <c r="Q2453" i="2"/>
  <c r="Q2455" i="2"/>
  <c r="Q2461" i="2"/>
  <c r="Q2462" i="2"/>
  <c r="Q2463" i="2"/>
  <c r="Q2464" i="2"/>
  <c r="Q2469" i="2"/>
  <c r="Q2471" i="2"/>
  <c r="Q2472" i="2"/>
  <c r="Q2474" i="2"/>
  <c r="Q2475" i="2"/>
  <c r="Q2476" i="2"/>
  <c r="Q2482" i="2"/>
  <c r="Q2484" i="2"/>
  <c r="Q2485" i="2"/>
  <c r="Q2486" i="2"/>
  <c r="Q2487" i="2"/>
  <c r="Q2488" i="2"/>
  <c r="Q2490" i="2"/>
  <c r="Q2491" i="2"/>
  <c r="Q2492" i="2"/>
  <c r="Q2494" i="2"/>
  <c r="Q2495" i="2"/>
  <c r="Q2496" i="2"/>
  <c r="Q2500" i="2"/>
  <c r="AC2500" i="2" s="1"/>
  <c r="AP52" i="2"/>
  <c r="AQ52" i="2" s="1"/>
  <c r="AP54" i="2"/>
  <c r="AP56" i="2"/>
  <c r="AQ56" i="2" s="1"/>
  <c r="AP58" i="2"/>
  <c r="AQ58" i="2" s="1"/>
  <c r="AP60" i="2"/>
  <c r="AP61" i="2"/>
  <c r="AP71" i="2"/>
  <c r="AQ71" i="2" s="1"/>
  <c r="AP400" i="2"/>
  <c r="AQ400" i="2" s="1"/>
  <c r="AP437" i="2"/>
  <c r="AQ437" i="2" s="1"/>
  <c r="AP516" i="2"/>
  <c r="AQ516" i="2" s="1"/>
  <c r="AP536" i="2"/>
  <c r="AQ536" i="2" s="1"/>
  <c r="AP558" i="2"/>
  <c r="AP605" i="2"/>
  <c r="AQ605" i="2" s="1"/>
  <c r="AP653" i="2"/>
  <c r="AQ653" i="2" s="1"/>
  <c r="AP655" i="2"/>
  <c r="AQ655" i="2" s="1"/>
  <c r="AP697" i="2"/>
  <c r="AQ697" i="2" s="1"/>
  <c r="AP817" i="2"/>
  <c r="AQ817" i="2" s="1"/>
  <c r="AP823" i="2"/>
  <c r="AQ823" i="2" s="1"/>
  <c r="AP828" i="2"/>
  <c r="AQ828" i="2" s="1"/>
  <c r="AP837" i="2"/>
  <c r="AQ837" i="2" s="1"/>
  <c r="AP843" i="2"/>
  <c r="AQ843" i="2" s="1"/>
  <c r="AP849" i="2"/>
  <c r="AQ849" i="2" s="1"/>
  <c r="AP850" i="2"/>
  <c r="AQ850" i="2" s="1"/>
  <c r="AP857" i="2"/>
  <c r="AQ857" i="2" s="1"/>
  <c r="AP867" i="2"/>
  <c r="AQ867" i="2" s="1"/>
  <c r="AP876" i="2"/>
  <c r="AQ876" i="2" s="1"/>
  <c r="AP882" i="2"/>
  <c r="AP888" i="2"/>
  <c r="AQ888" i="2" s="1"/>
  <c r="AP896" i="2"/>
  <c r="AQ896" i="2" s="1"/>
  <c r="AP902" i="2"/>
  <c r="AP908" i="2"/>
  <c r="AP915" i="2"/>
  <c r="AP921" i="2"/>
  <c r="AQ921" i="2" s="1"/>
  <c r="AP922" i="2"/>
  <c r="AQ922" i="2" s="1"/>
  <c r="AP936" i="2"/>
  <c r="AQ936" i="2" s="1"/>
  <c r="AP944" i="2"/>
  <c r="AP946" i="2"/>
  <c r="AQ946" i="2" s="1"/>
  <c r="AP948" i="2"/>
  <c r="AQ948" i="2" s="1"/>
  <c r="AP949" i="2"/>
  <c r="AP951" i="2"/>
  <c r="AP953" i="2"/>
  <c r="AQ953" i="2" s="1"/>
  <c r="AP959" i="2"/>
  <c r="AP960" i="2"/>
  <c r="AQ960" i="2" s="1"/>
  <c r="AP980" i="2"/>
  <c r="AQ980" i="2" s="1"/>
  <c r="AP987" i="2"/>
  <c r="AP994" i="2"/>
  <c r="AQ994" i="2" s="1"/>
  <c r="AP1002" i="2"/>
  <c r="AQ1002" i="2" s="1"/>
  <c r="AP1008" i="2"/>
  <c r="AQ1008" i="2" s="1"/>
  <c r="AP1023" i="2"/>
  <c r="AP1029" i="2"/>
  <c r="AP1030" i="2"/>
  <c r="AQ1030" i="2" s="1"/>
  <c r="AP1036" i="2"/>
  <c r="AQ1036" i="2" s="1"/>
  <c r="AP1044" i="2"/>
  <c r="AQ1044" i="2" s="1"/>
  <c r="AP1051" i="2"/>
  <c r="AQ1051" i="2" s="1"/>
  <c r="AP1063" i="2"/>
  <c r="AQ1063" i="2" s="1"/>
  <c r="AP1064" i="2"/>
  <c r="AQ1064" i="2" s="1"/>
  <c r="AP1072" i="2"/>
  <c r="AQ1072" i="2" s="1"/>
  <c r="AP1079" i="2"/>
  <c r="AP1086" i="2"/>
  <c r="AQ1086" i="2" s="1"/>
  <c r="AP1094" i="2"/>
  <c r="AQ1094" i="2" s="1"/>
  <c r="AP1100" i="2"/>
  <c r="AQ1100" i="2" s="1"/>
  <c r="AP1107" i="2"/>
  <c r="AP1123" i="2"/>
  <c r="AQ1123" i="2" s="1"/>
  <c r="AP1126" i="2"/>
  <c r="AQ1126" i="2" s="1"/>
  <c r="AP1128" i="2"/>
  <c r="AQ1128" i="2" s="1"/>
  <c r="AP1130" i="2"/>
  <c r="AQ1130" i="2" s="1"/>
  <c r="AP1138" i="2"/>
  <c r="AQ1138" i="2" s="1"/>
  <c r="AP1140" i="2"/>
  <c r="AQ1140" i="2" s="1"/>
  <c r="AP1141" i="2"/>
  <c r="AQ1141" i="2" s="1"/>
  <c r="AP1143" i="2"/>
  <c r="AP1150" i="2"/>
  <c r="AQ1150" i="2" s="1"/>
  <c r="AP1163" i="2"/>
  <c r="AQ1163" i="2" s="1"/>
  <c r="AP1169" i="2"/>
  <c r="AQ1169" i="2" s="1"/>
  <c r="AP1170" i="2"/>
  <c r="AQ1170" i="2" s="1"/>
  <c r="AP1178" i="2"/>
  <c r="AQ1178" i="2" s="1"/>
  <c r="AP1184" i="2"/>
  <c r="AQ1184" i="2" s="1"/>
  <c r="AP1190" i="2"/>
  <c r="AQ1190" i="2" s="1"/>
  <c r="AP1196" i="2"/>
  <c r="AQ1196" i="2" s="1"/>
  <c r="AP1202" i="2"/>
  <c r="AQ1202" i="2" s="1"/>
  <c r="AP1203" i="2"/>
  <c r="AQ1203" i="2" s="1"/>
  <c r="AP1219" i="2"/>
  <c r="AQ1219" i="2" s="1"/>
  <c r="AP1262" i="2"/>
  <c r="AQ1262" i="2" s="1"/>
  <c r="AP1264" i="2"/>
  <c r="AQ1264" i="2" s="1"/>
  <c r="AP1265" i="2"/>
  <c r="AQ1265" i="2" s="1"/>
  <c r="AP1269" i="2"/>
  <c r="AQ1269" i="2" s="1"/>
  <c r="AP1271" i="2"/>
  <c r="AP1273" i="2"/>
  <c r="AQ1273" i="2" s="1"/>
  <c r="AP1284" i="2"/>
  <c r="AP1290" i="2"/>
  <c r="AQ1290" i="2" s="1"/>
  <c r="AP1300" i="2"/>
  <c r="AQ1300" i="2" s="1"/>
  <c r="AP1312" i="2"/>
  <c r="AQ1312" i="2" s="1"/>
  <c r="AP1321" i="2"/>
  <c r="AQ1321" i="2" s="1"/>
  <c r="AP1329" i="2"/>
  <c r="AQ1329" i="2" s="1"/>
  <c r="AP1338" i="2"/>
  <c r="AQ1338" i="2" s="1"/>
  <c r="AP1351" i="2"/>
  <c r="AP1352" i="2"/>
  <c r="AQ1352" i="2" s="1"/>
  <c r="AP1368" i="2"/>
  <c r="AQ1368" i="2" s="1"/>
  <c r="AP1374" i="2"/>
  <c r="AQ1374" i="2" s="1"/>
  <c r="AP1380" i="2"/>
  <c r="AQ1380" i="2" s="1"/>
  <c r="AP1386" i="2"/>
  <c r="AQ1386" i="2" s="1"/>
  <c r="AP1393" i="2"/>
  <c r="AQ1393" i="2" s="1"/>
  <c r="AP1401" i="2"/>
  <c r="AQ1401" i="2" s="1"/>
  <c r="AP1408" i="2"/>
  <c r="AQ1408" i="2" s="1"/>
  <c r="AP1426" i="2"/>
  <c r="AQ1426" i="2" s="1"/>
  <c r="AP1435" i="2"/>
  <c r="AP1441" i="2"/>
  <c r="AP1447" i="2"/>
  <c r="AP1449" i="2"/>
  <c r="AQ1449" i="2" s="1"/>
  <c r="AP1450" i="2"/>
  <c r="AQ1450" i="2" s="1"/>
  <c r="AP1457" i="2"/>
  <c r="AP1464" i="2"/>
  <c r="AQ1464" i="2" s="1"/>
  <c r="AP1470" i="2"/>
  <c r="AQ1470" i="2" s="1"/>
  <c r="AP1477" i="2"/>
  <c r="AQ1477" i="2" s="1"/>
  <c r="AP1483" i="2"/>
  <c r="AP1490" i="2"/>
  <c r="AQ1490" i="2" s="1"/>
  <c r="AP1492" i="2"/>
  <c r="AQ1492" i="2" s="1"/>
  <c r="AP1494" i="2"/>
  <c r="AQ1494" i="2" s="1"/>
  <c r="AP1495" i="2"/>
  <c r="AP1497" i="2"/>
  <c r="AP1499" i="2"/>
  <c r="AP1501" i="2"/>
  <c r="AQ1501" i="2" s="1"/>
  <c r="AP1503" i="2"/>
  <c r="AP1505" i="2"/>
  <c r="AQ1505" i="2" s="1"/>
  <c r="AP1506" i="2"/>
  <c r="AQ1506" i="2" s="1"/>
  <c r="AP1508" i="2"/>
  <c r="AQ1508" i="2" s="1"/>
  <c r="AP1510" i="2"/>
  <c r="AQ1510" i="2" s="1"/>
  <c r="AP1512" i="2"/>
  <c r="AQ1512" i="2" s="1"/>
  <c r="AP1514" i="2"/>
  <c r="AQ1514" i="2" s="1"/>
  <c r="AP1516" i="2"/>
  <c r="AQ1516" i="2" s="1"/>
  <c r="AP1517" i="2"/>
  <c r="AQ1517" i="2" s="1"/>
  <c r="AP1519" i="2"/>
  <c r="AP1521" i="2"/>
  <c r="AP1523" i="2"/>
  <c r="AP1525" i="2"/>
  <c r="AP1527" i="2"/>
  <c r="AP1528" i="2"/>
  <c r="AQ1528" i="2" s="1"/>
  <c r="AP1529" i="2"/>
  <c r="AP1530" i="2"/>
  <c r="AQ1530" i="2" s="1"/>
  <c r="AP1531" i="2"/>
  <c r="AQ1531" i="2" s="1"/>
  <c r="AP1532" i="2"/>
  <c r="AP1533" i="2"/>
  <c r="AQ1533" i="2" s="1"/>
  <c r="AP1534" i="2"/>
  <c r="AQ1534" i="2" s="1"/>
  <c r="AP1535" i="2"/>
  <c r="AQ1535" i="2" s="1"/>
  <c r="AP1536" i="2"/>
  <c r="AP1537" i="2"/>
  <c r="AQ1537" i="2" s="1"/>
  <c r="AP1538" i="2"/>
  <c r="AQ1538" i="2" s="1"/>
  <c r="AP1539" i="2"/>
  <c r="AQ1539" i="2" s="1"/>
  <c r="AP1540" i="2"/>
  <c r="AP1541" i="2"/>
  <c r="AP1542" i="2"/>
  <c r="AQ1542" i="2" s="1"/>
  <c r="AP1543" i="2"/>
  <c r="AQ1543" i="2" s="1"/>
  <c r="AP1544" i="2"/>
  <c r="AP1545" i="2"/>
  <c r="AP1546" i="2"/>
  <c r="AQ1546" i="2" s="1"/>
  <c r="AP1547" i="2"/>
  <c r="AQ1547" i="2" s="1"/>
  <c r="AP1548" i="2"/>
  <c r="AQ1548" i="2" s="1"/>
  <c r="AP1549" i="2"/>
  <c r="AQ1549" i="2" s="1"/>
  <c r="AP1550" i="2"/>
  <c r="AQ1550" i="2" s="1"/>
  <c r="AP1551" i="2"/>
  <c r="AQ1551" i="2" s="1"/>
  <c r="AP1552" i="2"/>
  <c r="AQ1552" i="2" s="1"/>
  <c r="AP1553" i="2"/>
  <c r="AQ1553" i="2" s="1"/>
  <c r="AP1554" i="2"/>
  <c r="AQ1554" i="2" s="1"/>
  <c r="AP1555" i="2"/>
  <c r="AQ1555" i="2" s="1"/>
  <c r="AP1556" i="2"/>
  <c r="AQ1556" i="2" s="1"/>
  <c r="AP1557" i="2"/>
  <c r="AP1558" i="2"/>
  <c r="AQ1558" i="2" s="1"/>
  <c r="AP1559" i="2"/>
  <c r="AQ1559" i="2" s="1"/>
  <c r="AP1560" i="2"/>
  <c r="AP1561" i="2"/>
  <c r="AP1562" i="2"/>
  <c r="AQ1562" i="2" s="1"/>
  <c r="AP1563" i="2"/>
  <c r="AQ1563" i="2" s="1"/>
  <c r="AP1564" i="2"/>
  <c r="AQ1564" i="2" s="1"/>
  <c r="AP1565" i="2"/>
  <c r="AQ1565" i="2" s="1"/>
  <c r="AP1566" i="2"/>
  <c r="AQ1566" i="2" s="1"/>
  <c r="AP1567" i="2"/>
  <c r="AQ1567" i="2" s="1"/>
  <c r="AP1568" i="2"/>
  <c r="AQ1568" i="2" s="1"/>
  <c r="AP1569" i="2"/>
  <c r="AQ1569" i="2" s="1"/>
  <c r="AP1570" i="2"/>
  <c r="AP1571" i="2"/>
  <c r="AP1572" i="2"/>
  <c r="AQ1572" i="2" s="1"/>
  <c r="AP1573" i="2"/>
  <c r="AP1574" i="2"/>
  <c r="AQ1574" i="2" s="1"/>
  <c r="AP1575" i="2"/>
  <c r="AP1576" i="2"/>
  <c r="AQ1576" i="2" s="1"/>
  <c r="AP1577" i="2"/>
  <c r="AP1578" i="2"/>
  <c r="AQ1578" i="2" s="1"/>
  <c r="AP1579" i="2"/>
  <c r="AQ1579" i="2" s="1"/>
  <c r="AP1580" i="2"/>
  <c r="AQ1580" i="2" s="1"/>
  <c r="AP1581" i="2"/>
  <c r="AP1582" i="2"/>
  <c r="AQ1582" i="2" s="1"/>
  <c r="AP1583" i="2"/>
  <c r="AQ1583" i="2" s="1"/>
  <c r="AP1584" i="2"/>
  <c r="AQ1584" i="2" s="1"/>
  <c r="AP1585" i="2"/>
  <c r="AP1586" i="2"/>
  <c r="AP1587" i="2"/>
  <c r="AQ1587" i="2" s="1"/>
  <c r="AP1588" i="2"/>
  <c r="AQ1588" i="2" s="1"/>
  <c r="AP1589" i="2"/>
  <c r="AQ1589" i="2" s="1"/>
  <c r="AP1590" i="2"/>
  <c r="AQ1590" i="2" s="1"/>
  <c r="AP1591" i="2"/>
  <c r="AQ1591" i="2" s="1"/>
  <c r="AP1592" i="2"/>
  <c r="AQ1592" i="2" s="1"/>
  <c r="AP1593" i="2"/>
  <c r="AP1594" i="2"/>
  <c r="AQ1594" i="2" s="1"/>
  <c r="AP1595" i="2"/>
  <c r="AQ1595" i="2" s="1"/>
  <c r="AP1596" i="2"/>
  <c r="AQ1596" i="2" s="1"/>
  <c r="AP1597" i="2"/>
  <c r="AQ1597" i="2" s="1"/>
  <c r="AP1598" i="2"/>
  <c r="AP1599" i="2"/>
  <c r="AQ1599" i="2" s="1"/>
  <c r="AP1600" i="2"/>
  <c r="AQ1600" i="2" s="1"/>
  <c r="AP1601" i="2"/>
  <c r="AQ1601" i="2" s="1"/>
  <c r="AP1602" i="2"/>
  <c r="AP1603" i="2"/>
  <c r="AQ1603" i="2" s="1"/>
  <c r="AP1604" i="2"/>
  <c r="AQ1604" i="2" s="1"/>
  <c r="AP1605" i="2"/>
  <c r="AP1606" i="2"/>
  <c r="AQ1606" i="2" s="1"/>
  <c r="AP1607" i="2"/>
  <c r="AQ1607" i="2" s="1"/>
  <c r="AP1608" i="2"/>
  <c r="AQ1608" i="2" s="1"/>
  <c r="AP1609" i="2"/>
  <c r="AP1610" i="2"/>
  <c r="AQ1610" i="2" s="1"/>
  <c r="AP1611" i="2"/>
  <c r="AQ1611" i="2" s="1"/>
  <c r="AP1612" i="2"/>
  <c r="AQ1612" i="2" s="1"/>
  <c r="AP1613" i="2"/>
  <c r="AQ1613" i="2" s="1"/>
  <c r="AP1614" i="2"/>
  <c r="AQ1614" i="2" s="1"/>
  <c r="AP1615" i="2"/>
  <c r="AQ1615" i="2" s="1"/>
  <c r="AP1616" i="2"/>
  <c r="AQ1616" i="2" s="1"/>
  <c r="AP1617" i="2"/>
  <c r="AQ1617" i="2" s="1"/>
  <c r="AP1618" i="2"/>
  <c r="AQ1618" i="2" s="1"/>
  <c r="AP1619" i="2"/>
  <c r="AQ1619" i="2" s="1"/>
  <c r="AP1620" i="2"/>
  <c r="AQ1620" i="2" s="1"/>
  <c r="AP1621" i="2"/>
  <c r="AQ1621" i="2" s="1"/>
  <c r="AP1622" i="2"/>
  <c r="AQ1622" i="2" s="1"/>
  <c r="AP1623" i="2"/>
  <c r="AQ1623" i="2" s="1"/>
  <c r="AP1624" i="2"/>
  <c r="AP1625" i="2"/>
  <c r="AQ1625" i="2" s="1"/>
  <c r="AP1626" i="2"/>
  <c r="AQ1626" i="2" s="1"/>
  <c r="AP1627" i="2"/>
  <c r="AQ1627" i="2" s="1"/>
  <c r="AP1628" i="2"/>
  <c r="AQ1628" i="2" s="1"/>
  <c r="AP1629" i="2"/>
  <c r="AP1630" i="2"/>
  <c r="AQ1630" i="2" s="1"/>
  <c r="AP1631" i="2"/>
  <c r="AQ1631" i="2" s="1"/>
  <c r="AP1632" i="2"/>
  <c r="AQ1632" i="2" s="1"/>
  <c r="AP1633" i="2"/>
  <c r="AP1634" i="2"/>
  <c r="AP1635" i="2"/>
  <c r="AQ1635" i="2" s="1"/>
  <c r="AP1636" i="2"/>
  <c r="AQ1636" i="2" s="1"/>
  <c r="AP1637" i="2"/>
  <c r="AQ1637" i="2" s="1"/>
  <c r="AP1638" i="2"/>
  <c r="AP1639" i="2"/>
  <c r="AQ1639" i="2" s="1"/>
  <c r="AP1640" i="2"/>
  <c r="AQ1640" i="2" s="1"/>
  <c r="AP1641" i="2"/>
  <c r="AP1642" i="2"/>
  <c r="AQ1642" i="2" s="1"/>
  <c r="AP1643" i="2"/>
  <c r="AQ1643" i="2" s="1"/>
  <c r="AP1644" i="2"/>
  <c r="AQ1644" i="2" s="1"/>
  <c r="AP1645" i="2"/>
  <c r="AQ1645" i="2" s="1"/>
  <c r="AP1646" i="2"/>
  <c r="AQ1646" i="2" s="1"/>
  <c r="AP1647" i="2"/>
  <c r="AQ1647" i="2" s="1"/>
  <c r="AP1648" i="2"/>
  <c r="AQ1648" i="2" s="1"/>
  <c r="AP1649" i="2"/>
  <c r="AQ1649" i="2" s="1"/>
  <c r="AP1650" i="2"/>
  <c r="AQ1650" i="2" s="1"/>
  <c r="AP1651" i="2"/>
  <c r="AQ1651" i="2" s="1"/>
  <c r="AP1652" i="2"/>
  <c r="AQ1652" i="2" s="1"/>
  <c r="AP1653" i="2"/>
  <c r="AQ1653" i="2" s="1"/>
  <c r="AP1654" i="2"/>
  <c r="AQ1654" i="2" s="1"/>
  <c r="AP1655" i="2"/>
  <c r="AQ1655" i="2" s="1"/>
  <c r="AP1656" i="2"/>
  <c r="AQ1656" i="2" s="1"/>
  <c r="AP1657" i="2"/>
  <c r="AP1658" i="2"/>
  <c r="AQ1658" i="2" s="1"/>
  <c r="AP1659" i="2"/>
  <c r="AQ1659" i="2" s="1"/>
  <c r="AP1660" i="2"/>
  <c r="AP1661" i="2"/>
  <c r="AP1662" i="2"/>
  <c r="AQ1662" i="2" s="1"/>
  <c r="AP1663" i="2"/>
  <c r="AP1664" i="2"/>
  <c r="AQ1664" i="2" s="1"/>
  <c r="AP1665" i="2"/>
  <c r="AP1666" i="2"/>
  <c r="AQ1666" i="2" s="1"/>
  <c r="AP1667" i="2"/>
  <c r="AQ1667" i="2" s="1"/>
  <c r="AP1668" i="2"/>
  <c r="AQ1668" i="2" s="1"/>
  <c r="AP1669" i="2"/>
  <c r="AQ1669" i="2" s="1"/>
  <c r="AP1670" i="2"/>
  <c r="AP1671" i="2"/>
  <c r="AQ1671" i="2" s="1"/>
  <c r="AP1672" i="2"/>
  <c r="AQ1672" i="2" s="1"/>
  <c r="AP1673" i="2"/>
  <c r="AP1674" i="2"/>
  <c r="AQ1674" i="2" s="1"/>
  <c r="AP1675" i="2"/>
  <c r="AQ1675" i="2" s="1"/>
  <c r="AP1676" i="2"/>
  <c r="AP1677" i="2"/>
  <c r="AQ1677" i="2" s="1"/>
  <c r="AP1678" i="2"/>
  <c r="AQ1678" i="2" s="1"/>
  <c r="AP1679" i="2"/>
  <c r="AQ1679" i="2" s="1"/>
  <c r="AP1680" i="2"/>
  <c r="AQ1680" i="2" s="1"/>
  <c r="AP1681" i="2"/>
  <c r="AQ1681" i="2" s="1"/>
  <c r="AP1682" i="2"/>
  <c r="AQ1682" i="2" s="1"/>
  <c r="AP1683" i="2"/>
  <c r="AQ1683" i="2" s="1"/>
  <c r="AP1684" i="2"/>
  <c r="AQ1684" i="2" s="1"/>
  <c r="AP1685" i="2"/>
  <c r="AQ1685" i="2" s="1"/>
  <c r="AP1686" i="2"/>
  <c r="AQ1686" i="2" s="1"/>
  <c r="AP1687" i="2"/>
  <c r="AQ1687" i="2" s="1"/>
  <c r="AP1688" i="2"/>
  <c r="AQ1688" i="2" s="1"/>
  <c r="AP1689" i="2"/>
  <c r="AP1690" i="2"/>
  <c r="AP1691" i="2"/>
  <c r="AP1692" i="2"/>
  <c r="AP1693" i="2"/>
  <c r="AP1694" i="2"/>
  <c r="AQ1694" i="2" s="1"/>
  <c r="AP1695" i="2"/>
  <c r="AQ1695" i="2" s="1"/>
  <c r="AP1696" i="2"/>
  <c r="AQ1696" i="2" s="1"/>
  <c r="AP1697" i="2"/>
  <c r="AQ1697" i="2" s="1"/>
  <c r="AP1698" i="2"/>
  <c r="AP1699" i="2"/>
  <c r="AQ1699" i="2" s="1"/>
  <c r="AP1700" i="2"/>
  <c r="AQ1700" i="2" s="1"/>
  <c r="AP1701" i="2"/>
  <c r="AQ1701" i="2" s="1"/>
  <c r="AP1702" i="2"/>
  <c r="AP1703" i="2"/>
  <c r="AP1704" i="2"/>
  <c r="AQ1704" i="2" s="1"/>
  <c r="AP1705" i="2"/>
  <c r="AP1706" i="2"/>
  <c r="AQ1706" i="2" s="1"/>
  <c r="AP1707" i="2"/>
  <c r="AQ1707" i="2" s="1"/>
  <c r="AP1708" i="2"/>
  <c r="AP1709" i="2"/>
  <c r="AQ1709" i="2" s="1"/>
  <c r="AP1710" i="2"/>
  <c r="AQ1710" i="2" s="1"/>
  <c r="AP1711" i="2"/>
  <c r="AQ1711" i="2" s="1"/>
  <c r="AP1712" i="2"/>
  <c r="AQ1712" i="2" s="1"/>
  <c r="AP1713" i="2"/>
  <c r="AQ1713" i="2" s="1"/>
  <c r="AP1714" i="2"/>
  <c r="AQ1714" i="2" s="1"/>
  <c r="AP1715" i="2"/>
  <c r="AQ1715" i="2" s="1"/>
  <c r="AP1716" i="2"/>
  <c r="AQ1716" i="2" s="1"/>
  <c r="AP1717" i="2"/>
  <c r="AQ1717" i="2" s="1"/>
  <c r="AP1718" i="2"/>
  <c r="AQ1718" i="2" s="1"/>
  <c r="AP1719" i="2"/>
  <c r="AQ1719" i="2" s="1"/>
  <c r="AP1720" i="2"/>
  <c r="AQ1720" i="2" s="1"/>
  <c r="AP1721" i="2"/>
  <c r="AP1722" i="2"/>
  <c r="AQ1722" i="2" s="1"/>
  <c r="AP1723" i="2"/>
  <c r="AQ1723" i="2" s="1"/>
  <c r="AP1724" i="2"/>
  <c r="AP1725" i="2"/>
  <c r="AP1726" i="2"/>
  <c r="AQ1726" i="2" s="1"/>
  <c r="AP1727" i="2"/>
  <c r="AQ1727" i="2" s="1"/>
  <c r="AP1728" i="2"/>
  <c r="AP1729" i="2"/>
  <c r="AQ1729" i="2" s="1"/>
  <c r="AP1730" i="2"/>
  <c r="AQ1730" i="2" s="1"/>
  <c r="AP1731" i="2"/>
  <c r="AQ1731" i="2" s="1"/>
  <c r="AP1732" i="2"/>
  <c r="AQ1732" i="2" s="1"/>
  <c r="AP1733" i="2"/>
  <c r="AQ1733" i="2" s="1"/>
  <c r="AP1734" i="2"/>
  <c r="AQ1734" i="2" s="1"/>
  <c r="AP1735" i="2"/>
  <c r="AQ1735" i="2" s="1"/>
  <c r="AP1736" i="2"/>
  <c r="AQ1736" i="2" s="1"/>
  <c r="AP1737" i="2"/>
  <c r="AQ1737" i="2" s="1"/>
  <c r="AP1738" i="2"/>
  <c r="AP1739" i="2"/>
  <c r="AQ1739" i="2" s="1"/>
  <c r="AP1740" i="2"/>
  <c r="AP1741" i="2"/>
  <c r="AQ1741" i="2" s="1"/>
  <c r="AP1742" i="2"/>
  <c r="AQ1742" i="2" s="1"/>
  <c r="AP1743" i="2"/>
  <c r="AQ1743" i="2" s="1"/>
  <c r="AP1744" i="2"/>
  <c r="AQ1744" i="2" s="1"/>
  <c r="AP1745" i="2"/>
  <c r="AP1746" i="2"/>
  <c r="AQ1746" i="2" s="1"/>
  <c r="AP1747" i="2"/>
  <c r="AP1748" i="2"/>
  <c r="AQ1748" i="2" s="1"/>
  <c r="AP1749" i="2"/>
  <c r="AQ1749" i="2" s="1"/>
  <c r="AP1750" i="2"/>
  <c r="AP1751" i="2"/>
  <c r="AP1752" i="2"/>
  <c r="AQ1752" i="2" s="1"/>
  <c r="AP1753" i="2"/>
  <c r="AP1754" i="2"/>
  <c r="AP1755" i="2"/>
  <c r="AP1756" i="2"/>
  <c r="AQ1756" i="2" s="1"/>
  <c r="AP1757" i="2"/>
  <c r="AQ1757" i="2" s="1"/>
  <c r="AP1758" i="2"/>
  <c r="AQ1758" i="2" s="1"/>
  <c r="AP1759" i="2"/>
  <c r="AP1760" i="2"/>
  <c r="AP1761" i="2"/>
  <c r="AQ1761" i="2" s="1"/>
  <c r="AP1762" i="2"/>
  <c r="AQ1762" i="2" s="1"/>
  <c r="AP1763" i="2"/>
  <c r="AP1764" i="2"/>
  <c r="AQ1764" i="2" s="1"/>
  <c r="AP1765" i="2"/>
  <c r="AQ1765" i="2" s="1"/>
  <c r="AP1766" i="2"/>
  <c r="AQ1766" i="2" s="1"/>
  <c r="AP1767" i="2"/>
  <c r="AP1768" i="2"/>
  <c r="AQ1768" i="2" s="1"/>
  <c r="AP1769" i="2"/>
  <c r="AQ1769" i="2" s="1"/>
  <c r="AP1770" i="2"/>
  <c r="AP1771" i="2"/>
  <c r="AP1772" i="2"/>
  <c r="AQ1772" i="2" s="1"/>
  <c r="AP1773" i="2"/>
  <c r="AQ1773" i="2" s="1"/>
  <c r="AP1774" i="2"/>
  <c r="AP1775" i="2"/>
  <c r="AP1776" i="2"/>
  <c r="AP1777" i="2"/>
  <c r="AQ1777" i="2" s="1"/>
  <c r="AP1778" i="2"/>
  <c r="AP1779" i="2"/>
  <c r="AP1780" i="2"/>
  <c r="AQ1780" i="2" s="1"/>
  <c r="AP1781" i="2"/>
  <c r="AQ1781" i="2" s="1"/>
  <c r="AP1782" i="2"/>
  <c r="AP1783" i="2"/>
  <c r="AP1784" i="2"/>
  <c r="AQ1784" i="2" s="1"/>
  <c r="AP1785" i="2"/>
  <c r="AQ1785" i="2" s="1"/>
  <c r="AP1786" i="2"/>
  <c r="AP1787" i="2"/>
  <c r="AP1788" i="2"/>
  <c r="AQ1788" i="2" s="1"/>
  <c r="AP1789" i="2"/>
  <c r="AQ1789" i="2" s="1"/>
  <c r="AP1790" i="2"/>
  <c r="AP1791" i="2"/>
  <c r="AP1792" i="2"/>
  <c r="AP1793" i="2"/>
  <c r="AQ1793" i="2" s="1"/>
  <c r="AP1794" i="2"/>
  <c r="AQ1794" i="2" s="1"/>
  <c r="AP1795" i="2"/>
  <c r="AP1796" i="2"/>
  <c r="AQ1796" i="2" s="1"/>
  <c r="AP1797" i="2"/>
  <c r="AQ1797" i="2" s="1"/>
  <c r="AP1798" i="2"/>
  <c r="AQ1798" i="2" s="1"/>
  <c r="AP1799" i="2"/>
  <c r="AP1800" i="2"/>
  <c r="AQ1800" i="2" s="1"/>
  <c r="AP1801" i="2"/>
  <c r="AQ1801" i="2" s="1"/>
  <c r="AP1802" i="2"/>
  <c r="AP1803" i="2"/>
  <c r="AP1804" i="2"/>
  <c r="AQ1804" i="2" s="1"/>
  <c r="AP1805" i="2"/>
  <c r="AP1806" i="2"/>
  <c r="AP1807" i="2"/>
  <c r="AP1808" i="2"/>
  <c r="AP1809" i="2"/>
  <c r="AQ1809" i="2" s="1"/>
  <c r="AP1810" i="2"/>
  <c r="AP1811" i="2"/>
  <c r="AP1812" i="2"/>
  <c r="AQ1812" i="2" s="1"/>
  <c r="AP1813" i="2"/>
  <c r="AQ1813" i="2" s="1"/>
  <c r="AP1814" i="2"/>
  <c r="AP1815" i="2"/>
  <c r="AP1816" i="2"/>
  <c r="AQ1816" i="2" s="1"/>
  <c r="AP1817" i="2"/>
  <c r="AQ1817" i="2" s="1"/>
  <c r="AP1818" i="2"/>
  <c r="AP1819" i="2"/>
  <c r="AP1820" i="2"/>
  <c r="AP1821" i="2"/>
  <c r="AQ1821" i="2" s="1"/>
  <c r="AP1822" i="2"/>
  <c r="AQ1822" i="2" s="1"/>
  <c r="AP1823" i="2"/>
  <c r="AP1824" i="2"/>
  <c r="AP1825" i="2"/>
  <c r="AQ1825" i="2" s="1"/>
  <c r="AP1826" i="2"/>
  <c r="AQ1826" i="2" s="1"/>
  <c r="AP1827" i="2"/>
  <c r="AP1828" i="2"/>
  <c r="AQ1828" i="2" s="1"/>
  <c r="AP1829" i="2"/>
  <c r="AQ1829" i="2" s="1"/>
  <c r="AP1830" i="2"/>
  <c r="AQ1830" i="2" s="1"/>
  <c r="AP1831" i="2"/>
  <c r="AP1832" i="2"/>
  <c r="AQ1832" i="2" s="1"/>
  <c r="AP1833" i="2"/>
  <c r="AP1834" i="2"/>
  <c r="AP1835" i="2"/>
  <c r="AP1836" i="2"/>
  <c r="AQ1836" i="2" s="1"/>
  <c r="AP1837" i="2"/>
  <c r="AP1838" i="2"/>
  <c r="AQ1838" i="2" s="1"/>
  <c r="AP1839" i="2"/>
  <c r="AP1840" i="2"/>
  <c r="AP1841" i="2"/>
  <c r="AP1842" i="2"/>
  <c r="AP1843" i="2"/>
  <c r="AP1844" i="2"/>
  <c r="AP1845" i="2"/>
  <c r="AQ1845" i="2" s="1"/>
  <c r="AP1846" i="2"/>
  <c r="AP1847" i="2"/>
  <c r="AP1848" i="2"/>
  <c r="AQ1848" i="2" s="1"/>
  <c r="AP1849" i="2"/>
  <c r="AQ1849" i="2" s="1"/>
  <c r="AP1850" i="2"/>
  <c r="AQ1850" i="2" s="1"/>
  <c r="AP1851" i="2"/>
  <c r="AP1852" i="2"/>
  <c r="AQ1852" i="2" s="1"/>
  <c r="AP1853" i="2"/>
  <c r="AQ1853" i="2" s="1"/>
  <c r="AP1854" i="2"/>
  <c r="AP1855" i="2"/>
  <c r="AP1856" i="2"/>
  <c r="AQ1856" i="2" s="1"/>
  <c r="AP1857" i="2"/>
  <c r="AP1858" i="2"/>
  <c r="AQ1858" i="2" s="1"/>
  <c r="AP1859" i="2"/>
  <c r="AP1860" i="2"/>
  <c r="AQ1860" i="2" s="1"/>
  <c r="AP1861" i="2"/>
  <c r="AP1862" i="2"/>
  <c r="AQ1862" i="2" s="1"/>
  <c r="AP1863" i="2"/>
  <c r="AP1864" i="2"/>
  <c r="AQ1864" i="2" s="1"/>
  <c r="AP1865" i="2"/>
  <c r="AQ1865" i="2" s="1"/>
  <c r="AP1866" i="2"/>
  <c r="AQ1866" i="2" s="1"/>
  <c r="AP1867" i="2"/>
  <c r="AP1868" i="2"/>
  <c r="AQ1868" i="2" s="1"/>
  <c r="AP1869" i="2"/>
  <c r="AP1870" i="2"/>
  <c r="AQ1870" i="2" s="1"/>
  <c r="AP1871" i="2"/>
  <c r="AP1872" i="2"/>
  <c r="AQ1872" i="2" s="1"/>
  <c r="AP1873" i="2"/>
  <c r="AQ1873" i="2" s="1"/>
  <c r="AP1874" i="2"/>
  <c r="AQ1874" i="2" s="1"/>
  <c r="AP1875" i="2"/>
  <c r="AP1876" i="2"/>
  <c r="AP1877" i="2"/>
  <c r="AQ1877" i="2" s="1"/>
  <c r="AP1878" i="2"/>
  <c r="AQ1878" i="2" s="1"/>
  <c r="AP2252" i="2"/>
  <c r="AP2253" i="2"/>
  <c r="AP2254" i="2"/>
  <c r="AP2255" i="2"/>
  <c r="AQ2255" i="2" s="1"/>
  <c r="AP2256" i="2"/>
  <c r="AQ2256" i="2" s="1"/>
  <c r="AP2257" i="2"/>
  <c r="AP2258" i="2"/>
  <c r="AQ2258" i="2" s="1"/>
  <c r="AP2259" i="2"/>
  <c r="AP2260" i="2"/>
  <c r="AQ2260" i="2" s="1"/>
  <c r="AP2261" i="2"/>
  <c r="AP2262" i="2"/>
  <c r="AQ2262" i="2" s="1"/>
  <c r="AP2263" i="2"/>
  <c r="AP2264" i="2"/>
  <c r="AQ2264" i="2" s="1"/>
  <c r="AP2265" i="2"/>
  <c r="AP2266" i="2"/>
  <c r="AQ2266" i="2" s="1"/>
  <c r="AP2267" i="2"/>
  <c r="AP2268" i="2"/>
  <c r="AP2269" i="2"/>
  <c r="AP2270" i="2"/>
  <c r="AP2271" i="2"/>
  <c r="AQ2271" i="2" s="1"/>
  <c r="AP2272" i="2"/>
  <c r="AQ2272" i="2" s="1"/>
  <c r="AP2273" i="2"/>
  <c r="AP2274" i="2"/>
  <c r="AQ2274" i="2" s="1"/>
  <c r="AP2275" i="2"/>
  <c r="AP2276" i="2"/>
  <c r="AQ2276" i="2" s="1"/>
  <c r="AP2277" i="2"/>
  <c r="AP2278" i="2"/>
  <c r="AQ2278" i="2" s="1"/>
  <c r="AP2279" i="2"/>
  <c r="AP2280" i="2"/>
  <c r="AQ2280" i="2" s="1"/>
  <c r="AP2281" i="2"/>
  <c r="AP2282" i="2"/>
  <c r="AQ2282" i="2" s="1"/>
  <c r="AP2283" i="2"/>
  <c r="AQ2283" i="2" s="1"/>
  <c r="AP2284" i="2"/>
  <c r="AP2285" i="2"/>
  <c r="AQ2285" i="2" s="1"/>
  <c r="AP2286" i="2"/>
  <c r="AP2287" i="2"/>
  <c r="AQ2287" i="2" s="1"/>
  <c r="AP2288" i="2"/>
  <c r="AQ2288" i="2" s="1"/>
  <c r="AP2289" i="2"/>
  <c r="AP2290" i="2"/>
  <c r="AQ2290" i="2" s="1"/>
  <c r="AP2291" i="2"/>
  <c r="AP2292" i="2"/>
  <c r="AP2293" i="2"/>
  <c r="AP2294" i="2"/>
  <c r="AQ2294" i="2" s="1"/>
  <c r="AP2295" i="2"/>
  <c r="AP2296" i="2"/>
  <c r="AQ2296" i="2" s="1"/>
  <c r="AP2297" i="2"/>
  <c r="AP2298" i="2"/>
  <c r="AQ2298" i="2" s="1"/>
  <c r="AP2299" i="2"/>
  <c r="AQ2299" i="2" s="1"/>
  <c r="AP2300" i="2"/>
  <c r="AQ2300" i="2" s="1"/>
  <c r="AP2301" i="2"/>
  <c r="AP2302" i="2"/>
  <c r="AP2303" i="2"/>
  <c r="AQ2303" i="2" s="1"/>
  <c r="AP2304" i="2"/>
  <c r="AP2305" i="2"/>
  <c r="AP2306" i="2"/>
  <c r="AQ2306" i="2" s="1"/>
  <c r="AP2307" i="2"/>
  <c r="AP2308" i="2"/>
  <c r="AP2309" i="2"/>
  <c r="AP2310" i="2"/>
  <c r="AQ2310" i="2" s="1"/>
  <c r="AP2311" i="2"/>
  <c r="AP2312" i="2"/>
  <c r="AQ2312" i="2" s="1"/>
  <c r="AP2313" i="2"/>
  <c r="AP2314" i="2"/>
  <c r="AQ2314" i="2" s="1"/>
  <c r="AP2315" i="2"/>
  <c r="AQ2315" i="2" s="1"/>
  <c r="AP2316" i="2"/>
  <c r="AP2317" i="2"/>
  <c r="AP2318" i="2"/>
  <c r="AP2319" i="2"/>
  <c r="AQ2319" i="2" s="1"/>
  <c r="AP2320" i="2"/>
  <c r="AQ2320" i="2" s="1"/>
  <c r="AP2321" i="2"/>
  <c r="AP2322" i="2"/>
  <c r="AQ2322" i="2" s="1"/>
  <c r="AP2323" i="2"/>
  <c r="AP2324" i="2"/>
  <c r="AQ2324" i="2" s="1"/>
  <c r="AP2325" i="2"/>
  <c r="AP2326" i="2"/>
  <c r="AQ2326" i="2" s="1"/>
  <c r="AP2327" i="2"/>
  <c r="AP2328" i="2"/>
  <c r="AQ2328" i="2" s="1"/>
  <c r="AP2329" i="2"/>
  <c r="AQ2329" i="2" s="1"/>
  <c r="AP2330" i="2"/>
  <c r="AQ2330" i="2" s="1"/>
  <c r="AP2331" i="2"/>
  <c r="AQ2331" i="2" s="1"/>
  <c r="AP2332" i="2"/>
  <c r="AQ2332" i="2" s="1"/>
  <c r="AP2333" i="2"/>
  <c r="AP2334" i="2"/>
  <c r="AP2335" i="2"/>
  <c r="AQ2335" i="2" s="1"/>
  <c r="AP2336" i="2"/>
  <c r="AQ2336" i="2" s="1"/>
  <c r="AP2337" i="2"/>
  <c r="AP2338" i="2"/>
  <c r="AQ2338" i="2" s="1"/>
  <c r="AP2339" i="2"/>
  <c r="AQ2339" i="2" s="1"/>
  <c r="AP2340" i="2"/>
  <c r="AQ2340" i="2" s="1"/>
  <c r="AP2341" i="2"/>
  <c r="AP2342" i="2"/>
  <c r="AQ2342" i="2" s="1"/>
  <c r="AP2343" i="2"/>
  <c r="AQ2343" i="2" s="1"/>
  <c r="AP2344" i="2"/>
  <c r="AP2345" i="2"/>
  <c r="AQ2345" i="2" s="1"/>
  <c r="AP2346" i="2"/>
  <c r="AQ2346" i="2" s="1"/>
  <c r="AP2347" i="2"/>
  <c r="AQ2347" i="2" s="1"/>
  <c r="AP2348" i="2"/>
  <c r="AP2349" i="2"/>
  <c r="AP2350" i="2"/>
  <c r="AP2351" i="2"/>
  <c r="AQ2351" i="2" s="1"/>
  <c r="AP2352" i="2"/>
  <c r="AQ2352" i="2" s="1"/>
  <c r="AP2353" i="2"/>
  <c r="AP2354" i="2"/>
  <c r="AQ2354" i="2" s="1"/>
  <c r="AP2355" i="2"/>
  <c r="AQ2355" i="2" s="1"/>
  <c r="AP2356" i="2"/>
  <c r="AQ2356" i="2" s="1"/>
  <c r="AP2357" i="2"/>
  <c r="AP2358" i="2"/>
  <c r="AQ2358" i="2" s="1"/>
  <c r="AP2359" i="2"/>
  <c r="AQ2359" i="2" s="1"/>
  <c r="AP2360" i="2"/>
  <c r="AQ2360" i="2" s="1"/>
  <c r="AP2361" i="2"/>
  <c r="AQ2361" i="2" s="1"/>
  <c r="AP2362" i="2"/>
  <c r="AQ2362" i="2" s="1"/>
  <c r="AP2363" i="2"/>
  <c r="AQ2363" i="2" s="1"/>
  <c r="AP2364" i="2"/>
  <c r="AQ2364" i="2" s="1"/>
  <c r="AP2365" i="2"/>
  <c r="AP2366" i="2"/>
  <c r="AP2367" i="2"/>
  <c r="AQ2367" i="2" s="1"/>
  <c r="AP2368" i="2"/>
  <c r="AP2369" i="2"/>
  <c r="AP2370" i="2"/>
  <c r="AQ2370" i="2" s="1"/>
  <c r="AP2371" i="2"/>
  <c r="AP2372" i="2"/>
  <c r="AQ2372" i="2" s="1"/>
  <c r="AP2373" i="2"/>
  <c r="AP2374" i="2"/>
  <c r="AQ2374" i="2" s="1"/>
  <c r="AP2375" i="2"/>
  <c r="AP2376" i="2"/>
  <c r="AQ2376" i="2" s="1"/>
  <c r="AP2377" i="2"/>
  <c r="AP2378" i="2"/>
  <c r="AQ2378" i="2" s="1"/>
  <c r="AP2379" i="2"/>
  <c r="AP2380" i="2"/>
  <c r="AQ2380" i="2" s="1"/>
  <c r="AP2381" i="2"/>
  <c r="AP2382" i="2"/>
  <c r="AQ2382" i="2" s="1"/>
  <c r="AP2383" i="2"/>
  <c r="AP2384" i="2"/>
  <c r="AQ2384" i="2" s="1"/>
  <c r="AP2385" i="2"/>
  <c r="AP2386" i="2"/>
  <c r="AQ2386" i="2" s="1"/>
  <c r="AP2387" i="2"/>
  <c r="AP2388" i="2"/>
  <c r="AQ2388" i="2" s="1"/>
  <c r="AP2389" i="2"/>
  <c r="AP2390" i="2"/>
  <c r="AQ2390" i="2" s="1"/>
  <c r="AP2391" i="2"/>
  <c r="AP2392" i="2"/>
  <c r="AQ2392" i="2" s="1"/>
  <c r="AP2393" i="2"/>
  <c r="AP2394" i="2"/>
  <c r="AQ2394" i="2" s="1"/>
  <c r="AP2395" i="2"/>
  <c r="AQ2395" i="2" s="1"/>
  <c r="AP2396" i="2"/>
  <c r="AQ2396" i="2" s="1"/>
  <c r="AP2397" i="2"/>
  <c r="AP2398" i="2"/>
  <c r="AQ2398" i="2" s="1"/>
  <c r="AP2399" i="2"/>
  <c r="AP2400" i="2"/>
  <c r="AP2401" i="2"/>
  <c r="AP2402" i="2"/>
  <c r="AP2403" i="2"/>
  <c r="AQ2403" i="2" s="1"/>
  <c r="AP2404" i="2"/>
  <c r="AQ2404" i="2" s="1"/>
  <c r="AP2405" i="2"/>
  <c r="AP2406" i="2"/>
  <c r="AQ2406" i="2" s="1"/>
  <c r="AP2407" i="2"/>
  <c r="AQ2407" i="2" s="1"/>
  <c r="AP2408" i="2"/>
  <c r="AP2409" i="2"/>
  <c r="AP2410" i="2"/>
  <c r="AQ2410" i="2" s="1"/>
  <c r="AP2411" i="2"/>
  <c r="AP2412" i="2"/>
  <c r="AQ2412" i="2" s="1"/>
  <c r="AP2413" i="2"/>
  <c r="AQ2413" i="2" s="1"/>
  <c r="AP2414" i="2"/>
  <c r="AQ2414" i="2" s="1"/>
  <c r="AP2415" i="2"/>
  <c r="AQ2415" i="2" s="1"/>
  <c r="AP2416" i="2"/>
  <c r="AQ2416" i="2" s="1"/>
  <c r="AP2417" i="2"/>
  <c r="AP2418" i="2"/>
  <c r="AQ2418" i="2" s="1"/>
  <c r="AP2419" i="2"/>
  <c r="AQ2419" i="2" s="1"/>
  <c r="AP2420" i="2"/>
  <c r="AQ2420" i="2" s="1"/>
  <c r="AP2421" i="2"/>
  <c r="AP2422" i="2"/>
  <c r="AQ2422" i="2" s="1"/>
  <c r="AP2423" i="2"/>
  <c r="AQ2423" i="2" s="1"/>
  <c r="AP2424" i="2"/>
  <c r="AQ2424" i="2" s="1"/>
  <c r="AP2425" i="2"/>
  <c r="AP2426" i="2"/>
  <c r="AQ2426" i="2" s="1"/>
  <c r="AP2427" i="2"/>
  <c r="AQ2427" i="2" s="1"/>
  <c r="AP2428" i="2"/>
  <c r="AQ2428" i="2" s="1"/>
  <c r="AP2429" i="2"/>
  <c r="AP2430" i="2"/>
  <c r="AQ2430" i="2" s="1"/>
  <c r="AP2431" i="2"/>
  <c r="AQ2431" i="2" s="1"/>
  <c r="AP2432" i="2"/>
  <c r="AQ2432" i="2" s="1"/>
  <c r="AP2433" i="2"/>
  <c r="AQ2433" i="2" s="1"/>
  <c r="AP2434" i="2"/>
  <c r="AQ2434" i="2" s="1"/>
  <c r="AP2435" i="2"/>
  <c r="AQ2435" i="2" s="1"/>
  <c r="AP2436" i="2"/>
  <c r="AQ2436" i="2" s="1"/>
  <c r="AP2437" i="2"/>
  <c r="AP2438" i="2"/>
  <c r="AQ2438" i="2" s="1"/>
  <c r="AP2439" i="2"/>
  <c r="AQ2439" i="2" s="1"/>
  <c r="AP2440" i="2"/>
  <c r="AP2441" i="2"/>
  <c r="AQ2441" i="2" s="1"/>
  <c r="AP2442" i="2"/>
  <c r="AQ2442" i="2" s="1"/>
  <c r="AP2443" i="2"/>
  <c r="AQ2443" i="2" s="1"/>
  <c r="AP2444" i="2"/>
  <c r="AP2445" i="2"/>
  <c r="AP2446" i="2"/>
  <c r="AQ2446" i="2" s="1"/>
  <c r="AP2447" i="2"/>
  <c r="AQ2447" i="2" s="1"/>
  <c r="AP2448" i="2"/>
  <c r="AP2449" i="2"/>
  <c r="AP2450" i="2"/>
  <c r="AQ2450" i="2" s="1"/>
  <c r="AP2451" i="2"/>
  <c r="AP2452" i="2"/>
  <c r="AP2453" i="2"/>
  <c r="AP2454" i="2"/>
  <c r="AQ2454" i="2" s="1"/>
  <c r="AP2455" i="2"/>
  <c r="AQ2455" i="2" s="1"/>
  <c r="AP2456" i="2"/>
  <c r="AP2457" i="2"/>
  <c r="AQ2457" i="2" s="1"/>
  <c r="AP2458" i="2"/>
  <c r="AQ2458" i="2" s="1"/>
  <c r="AP2459" i="2"/>
  <c r="AQ2459" i="2" s="1"/>
  <c r="AP2460" i="2"/>
  <c r="AP2461" i="2"/>
  <c r="AP2462" i="2"/>
  <c r="AQ2462" i="2" s="1"/>
  <c r="AP2463" i="2"/>
  <c r="AQ2463" i="2" s="1"/>
  <c r="AP2464" i="2"/>
  <c r="AP2465" i="2"/>
  <c r="AQ2465" i="2" s="1"/>
  <c r="AP2466" i="2"/>
  <c r="AQ2466" i="2" s="1"/>
  <c r="AP2467" i="2"/>
  <c r="AP2468" i="2"/>
  <c r="AQ2468" i="2" s="1"/>
  <c r="AP2469" i="2"/>
  <c r="AP2470" i="2"/>
  <c r="AQ2470" i="2" s="1"/>
  <c r="AP2471" i="2"/>
  <c r="AP2472" i="2"/>
  <c r="AQ2472" i="2" s="1"/>
  <c r="AP2473" i="2"/>
  <c r="AP2474" i="2"/>
  <c r="AQ2474" i="2" s="1"/>
  <c r="AP2475" i="2"/>
  <c r="AQ2475" i="2" s="1"/>
  <c r="AP2476" i="2"/>
  <c r="AQ2476" i="2" s="1"/>
  <c r="AP2477" i="2"/>
  <c r="AP2478" i="2"/>
  <c r="AQ2478" i="2" s="1"/>
  <c r="AP2479" i="2"/>
  <c r="AQ2479" i="2" s="1"/>
  <c r="AP2480" i="2"/>
  <c r="AQ2480" i="2" s="1"/>
  <c r="AP2481" i="2"/>
  <c r="AQ2481" i="2" s="1"/>
  <c r="AP2482" i="2"/>
  <c r="AQ2482" i="2" s="1"/>
  <c r="AP2483" i="2"/>
  <c r="AP2484" i="2"/>
  <c r="AQ2484" i="2" s="1"/>
  <c r="AP2485" i="2"/>
  <c r="AP2486" i="2"/>
  <c r="AQ2486" i="2" s="1"/>
  <c r="AP2487" i="2"/>
  <c r="AQ2487" i="2" s="1"/>
  <c r="AP2488" i="2"/>
  <c r="AQ2488" i="2" s="1"/>
  <c r="AP2489" i="2"/>
  <c r="AQ2489" i="2" s="1"/>
  <c r="AP2490" i="2"/>
  <c r="AQ2490" i="2" s="1"/>
  <c r="AP2491" i="2"/>
  <c r="AQ2491" i="2" s="1"/>
  <c r="AP2492" i="2"/>
  <c r="AQ2492" i="2" s="1"/>
  <c r="AP2493" i="2"/>
  <c r="AQ2493" i="2" s="1"/>
  <c r="AP2494" i="2"/>
  <c r="AQ2494" i="2" s="1"/>
  <c r="AP2495" i="2"/>
  <c r="AQ2495" i="2" s="1"/>
  <c r="AP2496" i="2"/>
  <c r="AQ2496" i="2" s="1"/>
  <c r="AP2497" i="2"/>
  <c r="AQ2497" i="2" s="1"/>
  <c r="AP2498" i="2"/>
  <c r="AQ2498" i="2" s="1"/>
  <c r="AP2499" i="2"/>
  <c r="AP2500" i="2"/>
  <c r="AP2501" i="2"/>
  <c r="AQ2501" i="2" s="1"/>
  <c r="AP50" i="2"/>
  <c r="AW50" i="2" s="1"/>
  <c r="J33" i="2"/>
  <c r="AT63" i="2"/>
  <c r="AU63" i="2"/>
  <c r="C48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J37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AY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AY203" i="2"/>
  <c r="Z204" i="2"/>
  <c r="Z205" i="2"/>
  <c r="Z206" i="2"/>
  <c r="Z207" i="2"/>
  <c r="Z208" i="2"/>
  <c r="Z209" i="2"/>
  <c r="AY209" i="2"/>
  <c r="Z210" i="2"/>
  <c r="Z211" i="2"/>
  <c r="Z212" i="2"/>
  <c r="Z213" i="2"/>
  <c r="Z214" i="2"/>
  <c r="Z215" i="2"/>
  <c r="AY215" i="2"/>
  <c r="Z216" i="2"/>
  <c r="Z217" i="2"/>
  <c r="Z218" i="2"/>
  <c r="Z219" i="2"/>
  <c r="AY219" i="2"/>
  <c r="Z220" i="2"/>
  <c r="AY220" i="2"/>
  <c r="Z221" i="2"/>
  <c r="Z222" i="2"/>
  <c r="Z223" i="2"/>
  <c r="Z224" i="2"/>
  <c r="Z225" i="2"/>
  <c r="AY225" i="2"/>
  <c r="Z226" i="2"/>
  <c r="Z227" i="2"/>
  <c r="AY227" i="2"/>
  <c r="Z228" i="2"/>
  <c r="Z229" i="2"/>
  <c r="Z230" i="2"/>
  <c r="Z231" i="2"/>
  <c r="Z232" i="2"/>
  <c r="Z233" i="2"/>
  <c r="Z234" i="2"/>
  <c r="Z235" i="2"/>
  <c r="Z236" i="2"/>
  <c r="Z237" i="2"/>
  <c r="Z238" i="2"/>
  <c r="AY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AY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AY276" i="2"/>
  <c r="Z277" i="2"/>
  <c r="AY277" i="2"/>
  <c r="Z278" i="2"/>
  <c r="AY278" i="2"/>
  <c r="Z279" i="2"/>
  <c r="Z280" i="2"/>
  <c r="Z281" i="2"/>
  <c r="Z282" i="2"/>
  <c r="Z283" i="2"/>
  <c r="Z284" i="2"/>
  <c r="Z285" i="2"/>
  <c r="AY285" i="2"/>
  <c r="Z286" i="2"/>
  <c r="Z287" i="2"/>
  <c r="Z288" i="2"/>
  <c r="AY288" i="2"/>
  <c r="Z289" i="2"/>
  <c r="Z290" i="2"/>
  <c r="Z291" i="2"/>
  <c r="Z292" i="2"/>
  <c r="Z293" i="2"/>
  <c r="Z294" i="2"/>
  <c r="Z295" i="2"/>
  <c r="Z296" i="2"/>
  <c r="Z297" i="2"/>
  <c r="AY297" i="2"/>
  <c r="Z298" i="2"/>
  <c r="AY298" i="2"/>
  <c r="Z299" i="2"/>
  <c r="Z300" i="2"/>
  <c r="Z301" i="2"/>
  <c r="AY301" i="2"/>
  <c r="Z302" i="2"/>
  <c r="AY302" i="2"/>
  <c r="Z303" i="2"/>
  <c r="Z304" i="2"/>
  <c r="AY304" i="2"/>
  <c r="Z305" i="2"/>
  <c r="AY305" i="2"/>
  <c r="Z306" i="2"/>
  <c r="Z307" i="2"/>
  <c r="Z308" i="2"/>
  <c r="Z309" i="2"/>
  <c r="Z310" i="2"/>
  <c r="Z311" i="2"/>
  <c r="Z312" i="2"/>
  <c r="AY312" i="2"/>
  <c r="Z313" i="2"/>
  <c r="AY313" i="2"/>
  <c r="Z314" i="2"/>
  <c r="Z315" i="2"/>
  <c r="Z316" i="2"/>
  <c r="Z317" i="2"/>
  <c r="Z318" i="2"/>
  <c r="AY318" i="2"/>
  <c r="Z319" i="2"/>
  <c r="Z320" i="2"/>
  <c r="Z321" i="2"/>
  <c r="AY321" i="2"/>
  <c r="Z322" i="2"/>
  <c r="Z323" i="2"/>
  <c r="Z324" i="2"/>
  <c r="Z325" i="2"/>
  <c r="Z326" i="2"/>
  <c r="Z327" i="2"/>
  <c r="Z328" i="2"/>
  <c r="Z329" i="2"/>
  <c r="Z330" i="2"/>
  <c r="Z331" i="2"/>
  <c r="Z332" i="2"/>
  <c r="AY332" i="2"/>
  <c r="Z333" i="2"/>
  <c r="AY333" i="2"/>
  <c r="Z334" i="2"/>
  <c r="Z335" i="2"/>
  <c r="Z336" i="2"/>
  <c r="Z337" i="2"/>
  <c r="AY337" i="2"/>
  <c r="Z338" i="2"/>
  <c r="AY338" i="2"/>
  <c r="Z339" i="2"/>
  <c r="Z340" i="2"/>
  <c r="AY340" i="2"/>
  <c r="Z341" i="2"/>
  <c r="Z342" i="2"/>
  <c r="Z343" i="2"/>
  <c r="Z344" i="2"/>
  <c r="Z345" i="2"/>
  <c r="AY345" i="2"/>
  <c r="Z346" i="2"/>
  <c r="AY346" i="2"/>
  <c r="Z347" i="2"/>
  <c r="Z348" i="2"/>
  <c r="Z349" i="2"/>
  <c r="Z350" i="2"/>
  <c r="Z351" i="2"/>
  <c r="Z352" i="2"/>
  <c r="Z353" i="2"/>
  <c r="AY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AY368" i="2"/>
  <c r="Z369" i="2"/>
  <c r="AY369" i="2"/>
  <c r="Z370" i="2"/>
  <c r="Z371" i="2"/>
  <c r="Z372" i="2"/>
  <c r="Z373" i="2"/>
  <c r="Z374" i="2"/>
  <c r="Z375" i="2"/>
  <c r="Z376" i="2"/>
  <c r="AY376" i="2"/>
  <c r="Z377" i="2"/>
  <c r="AY377" i="2"/>
  <c r="Z378" i="2"/>
  <c r="Z379" i="2"/>
  <c r="Z380" i="2"/>
  <c r="Z381" i="2"/>
  <c r="AY381" i="2"/>
  <c r="Z382" i="2"/>
  <c r="AY382" i="2"/>
  <c r="Z383" i="2"/>
  <c r="AY383" i="2"/>
  <c r="Z384" i="2"/>
  <c r="AY384" i="2"/>
  <c r="Z385" i="2"/>
  <c r="AY385" i="2"/>
  <c r="Z386" i="2"/>
  <c r="Z387" i="2"/>
  <c r="Z388" i="2"/>
  <c r="AY388" i="2"/>
  <c r="Z389" i="2"/>
  <c r="AY389" i="2"/>
  <c r="Z390" i="2"/>
  <c r="Z391" i="2"/>
  <c r="Z392" i="2"/>
  <c r="Z393" i="2"/>
  <c r="AY393" i="2"/>
  <c r="Z394" i="2"/>
  <c r="Z395" i="2"/>
  <c r="Z396" i="2"/>
  <c r="AY396" i="2"/>
  <c r="Z397" i="2"/>
  <c r="Z398" i="2"/>
  <c r="AY398" i="2"/>
  <c r="Z399" i="2"/>
  <c r="Z400" i="2"/>
  <c r="AY400" i="2"/>
  <c r="Z401" i="2"/>
  <c r="Z402" i="2"/>
  <c r="Z403" i="2"/>
  <c r="Z404" i="2"/>
  <c r="Z405" i="2"/>
  <c r="AY405" i="2"/>
  <c r="Z406" i="2"/>
  <c r="Z407" i="2"/>
  <c r="Z408" i="2"/>
  <c r="Z409" i="2"/>
  <c r="AY409" i="2"/>
  <c r="Z410" i="2"/>
  <c r="Z411" i="2"/>
  <c r="AY411" i="2"/>
  <c r="Z412" i="2"/>
  <c r="Z413" i="2"/>
  <c r="Z414" i="2"/>
  <c r="Z415" i="2"/>
  <c r="Z416" i="2"/>
  <c r="Z417" i="2"/>
  <c r="Z418" i="2"/>
  <c r="Z419" i="2"/>
  <c r="Z420" i="2"/>
  <c r="AY420" i="2"/>
  <c r="Z421" i="2"/>
  <c r="Z422" i="2"/>
  <c r="Z423" i="2"/>
  <c r="Z424" i="2"/>
  <c r="AY424" i="2"/>
  <c r="Z425" i="2"/>
  <c r="Z426" i="2"/>
  <c r="Z427" i="2"/>
  <c r="Z428" i="2"/>
  <c r="Z429" i="2"/>
  <c r="AY429" i="2"/>
  <c r="Z430" i="2"/>
  <c r="Z431" i="2"/>
  <c r="Z432" i="2"/>
  <c r="Z433" i="2"/>
  <c r="AY433" i="2"/>
  <c r="Z434" i="2"/>
  <c r="Z435" i="2"/>
  <c r="Z436" i="2"/>
  <c r="Z437" i="2"/>
  <c r="Z438" i="2"/>
  <c r="Z439" i="2"/>
  <c r="Z440" i="2"/>
  <c r="Z441" i="2"/>
  <c r="Z442" i="2"/>
  <c r="AY442" i="2"/>
  <c r="Z443" i="2"/>
  <c r="Z444" i="2"/>
  <c r="AY444" i="2"/>
  <c r="Z445" i="2"/>
  <c r="Z446" i="2"/>
  <c r="Z447" i="2"/>
  <c r="Z448" i="2"/>
  <c r="Z449" i="2"/>
  <c r="AY449" i="2"/>
  <c r="Z450" i="2"/>
  <c r="Z451" i="2"/>
  <c r="AY451" i="2"/>
  <c r="Z452" i="2"/>
  <c r="Z453" i="2"/>
  <c r="AY453" i="2"/>
  <c r="Z454" i="2"/>
  <c r="Z455" i="2"/>
  <c r="AY455" i="2"/>
  <c r="Z456" i="2"/>
  <c r="Z457" i="2"/>
  <c r="AY457" i="2"/>
  <c r="Z458" i="2"/>
  <c r="Z459" i="2"/>
  <c r="Z460" i="2"/>
  <c r="AY460" i="2"/>
  <c r="Z461" i="2"/>
  <c r="Z462" i="2"/>
  <c r="Z463" i="2"/>
  <c r="Z464" i="2"/>
  <c r="Z465" i="2"/>
  <c r="Z466" i="2"/>
  <c r="Z467" i="2"/>
  <c r="Z468" i="2"/>
  <c r="AY468" i="2"/>
  <c r="Z469" i="2"/>
  <c r="Z470" i="2"/>
  <c r="AY470" i="2"/>
  <c r="Z471" i="2"/>
  <c r="Z472" i="2"/>
  <c r="Z473" i="2"/>
  <c r="AY473" i="2"/>
  <c r="Z474" i="2"/>
  <c r="Z475" i="2"/>
  <c r="Z476" i="2"/>
  <c r="Z477" i="2"/>
  <c r="AY477" i="2"/>
  <c r="Z478" i="2"/>
  <c r="Z479" i="2"/>
  <c r="Z480" i="2"/>
  <c r="Z481" i="2"/>
  <c r="AY481" i="2"/>
  <c r="Z482" i="2"/>
  <c r="Z483" i="2"/>
  <c r="Z484" i="2"/>
  <c r="AY484" i="2"/>
  <c r="Z485" i="2"/>
  <c r="Z486" i="2"/>
  <c r="Z487" i="2"/>
  <c r="Z488" i="2"/>
  <c r="Z489" i="2"/>
  <c r="Z490" i="2"/>
  <c r="Z491" i="2"/>
  <c r="Z492" i="2"/>
  <c r="AY492" i="2"/>
  <c r="Z493" i="2"/>
  <c r="AY493" i="2"/>
  <c r="Z494" i="2"/>
  <c r="Z495" i="2"/>
  <c r="Z496" i="2"/>
  <c r="Z497" i="2"/>
  <c r="Z498" i="2"/>
  <c r="Z499" i="2"/>
  <c r="Z500" i="2"/>
  <c r="Z501" i="2"/>
  <c r="AY501" i="2"/>
  <c r="Z502" i="2"/>
  <c r="Z503" i="2"/>
  <c r="Z504" i="2"/>
  <c r="AY504" i="2"/>
  <c r="Z505" i="2"/>
  <c r="AY505" i="2"/>
  <c r="Z506" i="2"/>
  <c r="AY506" i="2"/>
  <c r="Z507" i="2"/>
  <c r="Z508" i="2"/>
  <c r="Z509" i="2"/>
  <c r="Z510" i="2"/>
  <c r="Z511" i="2"/>
  <c r="AY511" i="2"/>
  <c r="Z512" i="2"/>
  <c r="Z513" i="2"/>
  <c r="AY513" i="2"/>
  <c r="Z514" i="2"/>
  <c r="AY514" i="2"/>
  <c r="Z515" i="2"/>
  <c r="AY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AY529" i="2"/>
  <c r="Z530" i="2"/>
  <c r="Z531" i="2"/>
  <c r="Z532" i="2"/>
  <c r="Z533" i="2"/>
  <c r="AY533" i="2"/>
  <c r="Z534" i="2"/>
  <c r="Z535" i="2"/>
  <c r="Z536" i="2"/>
  <c r="AY536" i="2"/>
  <c r="Z537" i="2"/>
  <c r="AY537" i="2"/>
  <c r="Z538" i="2"/>
  <c r="Z539" i="2"/>
  <c r="Z540" i="2"/>
  <c r="AY540" i="2"/>
  <c r="Z541" i="2"/>
  <c r="Z542" i="2"/>
  <c r="Z543" i="2"/>
  <c r="AY543" i="2"/>
  <c r="Z544" i="2"/>
  <c r="AY544" i="2"/>
  <c r="Z545" i="2"/>
  <c r="AY545" i="2"/>
  <c r="Z546" i="2"/>
  <c r="Z547" i="2"/>
  <c r="Z548" i="2"/>
  <c r="AY548" i="2"/>
  <c r="Z549" i="2"/>
  <c r="Z550" i="2"/>
  <c r="Z551" i="2"/>
  <c r="Z552" i="2"/>
  <c r="AY552" i="2"/>
  <c r="Z553" i="2"/>
  <c r="AY553" i="2"/>
  <c r="Z554" i="2"/>
  <c r="Z555" i="2"/>
  <c r="Z556" i="2"/>
  <c r="Z557" i="2"/>
  <c r="AY557" i="2"/>
  <c r="Z558" i="2"/>
  <c r="Z559" i="2"/>
  <c r="Z560" i="2"/>
  <c r="AY560" i="2"/>
  <c r="Z561" i="2"/>
  <c r="Z562" i="2"/>
  <c r="Z563" i="2"/>
  <c r="Z564" i="2"/>
  <c r="Z565" i="2"/>
  <c r="Z566" i="2"/>
  <c r="Z567" i="2"/>
  <c r="AY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AY581" i="2"/>
  <c r="Z582" i="2"/>
  <c r="Z583" i="2"/>
  <c r="Z584" i="2"/>
  <c r="Z585" i="2"/>
  <c r="AY585" i="2"/>
  <c r="Z586" i="2"/>
  <c r="Z587" i="2"/>
  <c r="Z588" i="2"/>
  <c r="Z589" i="2"/>
  <c r="AY589" i="2"/>
  <c r="Z590" i="2"/>
  <c r="Z591" i="2"/>
  <c r="Z592" i="2"/>
  <c r="Z593" i="2"/>
  <c r="Z594" i="2"/>
  <c r="Z595" i="2"/>
  <c r="Z596" i="2"/>
  <c r="Z597" i="2"/>
  <c r="Z598" i="2"/>
  <c r="Z599" i="2"/>
  <c r="Z600" i="2"/>
  <c r="AY600" i="2"/>
  <c r="Z601" i="2"/>
  <c r="Z602" i="2"/>
  <c r="Z603" i="2"/>
  <c r="AY603" i="2"/>
  <c r="Z604" i="2"/>
  <c r="AY604" i="2"/>
  <c r="Z605" i="2"/>
  <c r="Z606" i="2"/>
  <c r="Z607" i="2"/>
  <c r="Z608" i="2"/>
  <c r="Z609" i="2"/>
  <c r="AY609" i="2"/>
  <c r="Z610" i="2"/>
  <c r="Z611" i="2"/>
  <c r="AY611" i="2"/>
  <c r="Z612" i="2"/>
  <c r="AY612" i="2"/>
  <c r="Z613" i="2"/>
  <c r="AY613" i="2"/>
  <c r="Z614" i="2"/>
  <c r="AY614" i="2"/>
  <c r="Z615" i="2"/>
  <c r="AY615" i="2"/>
  <c r="Z616" i="2"/>
  <c r="AY616" i="2"/>
  <c r="Z617" i="2"/>
  <c r="Z618" i="2"/>
  <c r="Z619" i="2"/>
  <c r="Z620" i="2"/>
  <c r="AY620" i="2"/>
  <c r="Z621" i="2"/>
  <c r="AY621" i="2"/>
  <c r="Z622" i="2"/>
  <c r="Z623" i="2"/>
  <c r="Z624" i="2"/>
  <c r="AY624" i="2"/>
  <c r="Z625" i="2"/>
  <c r="Z626" i="2"/>
  <c r="Z627" i="2"/>
  <c r="Z628" i="2"/>
  <c r="Z629" i="2"/>
  <c r="Z630" i="2"/>
  <c r="Z631" i="2"/>
  <c r="Z632" i="2"/>
  <c r="Z633" i="2"/>
  <c r="Z634" i="2"/>
  <c r="Z635" i="2"/>
  <c r="AY635" i="2"/>
  <c r="Z636" i="2"/>
  <c r="Z637" i="2"/>
  <c r="Z638" i="2"/>
  <c r="AY638" i="2"/>
  <c r="Z639" i="2"/>
  <c r="AY639" i="2"/>
  <c r="Z640" i="2"/>
  <c r="Z641" i="2"/>
  <c r="Z642" i="2"/>
  <c r="Z643" i="2"/>
  <c r="Z644" i="2"/>
  <c r="Z645" i="2"/>
  <c r="Z646" i="2"/>
  <c r="AY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AY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AY677" i="2"/>
  <c r="Z678" i="2"/>
  <c r="Z679" i="2"/>
  <c r="Z680" i="2"/>
  <c r="Z681" i="2"/>
  <c r="Z682" i="2"/>
  <c r="Z683" i="2"/>
  <c r="Z684" i="2"/>
  <c r="AY684" i="2"/>
  <c r="Z685" i="2"/>
  <c r="AY685" i="2"/>
  <c r="Z686" i="2"/>
  <c r="Z687" i="2"/>
  <c r="Z688" i="2"/>
  <c r="AY688" i="2"/>
  <c r="Z689" i="2"/>
  <c r="Z690" i="2"/>
  <c r="Z691" i="2"/>
  <c r="Z692" i="2"/>
  <c r="Z693" i="2"/>
  <c r="Z694" i="2"/>
  <c r="Z695" i="2"/>
  <c r="Z696" i="2"/>
  <c r="Z697" i="2"/>
  <c r="AY697" i="2"/>
  <c r="Z698" i="2"/>
  <c r="AY698" i="2"/>
  <c r="Z699" i="2"/>
  <c r="Z700" i="2"/>
  <c r="AY700" i="2"/>
  <c r="Z701" i="2"/>
  <c r="Z702" i="2"/>
  <c r="Z703" i="2"/>
  <c r="Z704" i="2"/>
  <c r="Z705" i="2"/>
  <c r="AY705" i="2"/>
  <c r="Z706" i="2"/>
  <c r="Z707" i="2"/>
  <c r="Z708" i="2"/>
  <c r="Z709" i="2"/>
  <c r="Z710" i="2"/>
  <c r="Z711" i="2"/>
  <c r="Z712" i="2"/>
  <c r="Z713" i="2"/>
  <c r="AY713" i="2"/>
  <c r="Z714" i="2"/>
  <c r="Z715" i="2"/>
  <c r="Z716" i="2"/>
  <c r="AY716" i="2"/>
  <c r="Z717" i="2"/>
  <c r="AY717" i="2"/>
  <c r="Z718" i="2"/>
  <c r="Z719" i="2"/>
  <c r="AY719" i="2"/>
  <c r="Z720" i="2"/>
  <c r="Z721" i="2"/>
  <c r="Z722" i="2"/>
  <c r="Z723" i="2"/>
  <c r="AY723" i="2"/>
  <c r="Z724" i="2"/>
  <c r="Z725" i="2"/>
  <c r="Z726" i="2"/>
  <c r="AY726" i="2"/>
  <c r="Z727" i="2"/>
  <c r="Z728" i="2"/>
  <c r="AY728" i="2"/>
  <c r="Z729" i="2"/>
  <c r="AY729" i="2"/>
  <c r="Z730" i="2"/>
  <c r="AY730" i="2"/>
  <c r="Z731" i="2"/>
  <c r="Z732" i="2"/>
  <c r="AY732" i="2"/>
  <c r="Z733" i="2"/>
  <c r="AY733" i="2"/>
  <c r="Z734" i="2"/>
  <c r="AY734" i="2"/>
  <c r="Z735" i="2"/>
  <c r="Z736" i="2"/>
  <c r="Z737" i="2"/>
  <c r="Z738" i="2"/>
  <c r="Z739" i="2"/>
  <c r="Z740" i="2"/>
  <c r="Z741" i="2"/>
  <c r="Z742" i="2"/>
  <c r="Z743" i="2"/>
  <c r="AY743" i="2"/>
  <c r="Z744" i="2"/>
  <c r="AY744" i="2"/>
  <c r="Z745" i="2"/>
  <c r="AY745" i="2"/>
  <c r="Z746" i="2"/>
  <c r="AY746" i="2"/>
  <c r="Z747" i="2"/>
  <c r="Z748" i="2"/>
  <c r="Z749" i="2"/>
  <c r="Z750" i="2"/>
  <c r="Z751" i="2"/>
  <c r="AY751" i="2"/>
  <c r="Z752" i="2"/>
  <c r="Z753" i="2"/>
  <c r="Z754" i="2"/>
  <c r="AY754" i="2"/>
  <c r="Z755" i="2"/>
  <c r="Z756" i="2"/>
  <c r="AY756" i="2"/>
  <c r="Z757" i="2"/>
  <c r="AY757" i="2"/>
  <c r="Z758" i="2"/>
  <c r="Z759" i="2"/>
  <c r="Z760" i="2"/>
  <c r="Z761" i="2"/>
  <c r="Z762" i="2"/>
  <c r="Z763" i="2"/>
  <c r="Z764" i="2"/>
  <c r="Z765" i="2"/>
  <c r="AY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AY797" i="2"/>
  <c r="Z798" i="2"/>
  <c r="Z799" i="2"/>
  <c r="Z800" i="2"/>
  <c r="Z801" i="2"/>
  <c r="Z802" i="2"/>
  <c r="AY802" i="2"/>
  <c r="Z803" i="2"/>
  <c r="Z804" i="2"/>
  <c r="AY804" i="2"/>
  <c r="Z805" i="2"/>
  <c r="AY805" i="2"/>
  <c r="Z806" i="2"/>
  <c r="AY806" i="2"/>
  <c r="Z807" i="2"/>
  <c r="Z808" i="2"/>
  <c r="Z809" i="2"/>
  <c r="AY809" i="2"/>
  <c r="Z810" i="2"/>
  <c r="Z811" i="2"/>
  <c r="Z812" i="2"/>
  <c r="Z813" i="2"/>
  <c r="Z814" i="2"/>
  <c r="AY814" i="2"/>
  <c r="Z815" i="2"/>
  <c r="Z816" i="2"/>
  <c r="Z817" i="2"/>
  <c r="Z818" i="2"/>
  <c r="Z819" i="2"/>
  <c r="Z820" i="2"/>
  <c r="Z821" i="2"/>
  <c r="AY821" i="2"/>
  <c r="Z822" i="2"/>
  <c r="Z823" i="2"/>
  <c r="Z824" i="2"/>
  <c r="AY824" i="2"/>
  <c r="Z825" i="2"/>
  <c r="Z826" i="2"/>
  <c r="AY826" i="2"/>
  <c r="Z827" i="2"/>
  <c r="Z828" i="2"/>
  <c r="AY828" i="2"/>
  <c r="Z829" i="2"/>
  <c r="Z830" i="2"/>
  <c r="Z831" i="2"/>
  <c r="Z832" i="2"/>
  <c r="Z833" i="2"/>
  <c r="Z834" i="2"/>
  <c r="Z835" i="2"/>
  <c r="Z836" i="2"/>
  <c r="Z837" i="2"/>
  <c r="AY837" i="2"/>
  <c r="Z838" i="2"/>
  <c r="Z839" i="2"/>
  <c r="AY839" i="2"/>
  <c r="Z840" i="2"/>
  <c r="AY840" i="2"/>
  <c r="Z841" i="2"/>
  <c r="Z842" i="2"/>
  <c r="AY842" i="2"/>
  <c r="Z843" i="2"/>
  <c r="Z844" i="2"/>
  <c r="Z845" i="2"/>
  <c r="AY845" i="2"/>
  <c r="Z846" i="2"/>
  <c r="Z847" i="2"/>
  <c r="Z848" i="2"/>
  <c r="AY848" i="2"/>
  <c r="Z849" i="2"/>
  <c r="Z850" i="2"/>
  <c r="Z851" i="2"/>
  <c r="Z852" i="2"/>
  <c r="Z853" i="2"/>
  <c r="Z854" i="2"/>
  <c r="Z855" i="2"/>
  <c r="AY855" i="2"/>
  <c r="Z856" i="2"/>
  <c r="AY856" i="2"/>
  <c r="Z857" i="2"/>
  <c r="Z858" i="2"/>
  <c r="Z859" i="2"/>
  <c r="Z860" i="2"/>
  <c r="Z861" i="2"/>
  <c r="AY861" i="2"/>
  <c r="Z862" i="2"/>
  <c r="Z863" i="2"/>
  <c r="AY863" i="2"/>
  <c r="Z864" i="2"/>
  <c r="AY864" i="2"/>
  <c r="Z865" i="2"/>
  <c r="AY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AY877" i="2"/>
  <c r="Z878" i="2"/>
  <c r="AY878" i="2"/>
  <c r="Z879" i="2"/>
  <c r="Z880" i="2"/>
  <c r="Z881" i="2"/>
  <c r="Z882" i="2"/>
  <c r="Z883" i="2"/>
  <c r="Z884" i="2"/>
  <c r="AY884" i="2"/>
  <c r="Z885" i="2"/>
  <c r="AY885" i="2"/>
  <c r="Z886" i="2"/>
  <c r="AY886" i="2"/>
  <c r="Z887" i="2"/>
  <c r="Z888" i="2"/>
  <c r="Z889" i="2"/>
  <c r="Z890" i="2"/>
  <c r="Z891" i="2"/>
  <c r="Z892" i="2"/>
  <c r="AY892" i="2"/>
  <c r="Z893" i="2"/>
  <c r="AY893" i="2"/>
  <c r="Z894" i="2"/>
  <c r="Z895" i="2"/>
  <c r="Z896" i="2"/>
  <c r="Z897" i="2"/>
  <c r="Z898" i="2"/>
  <c r="Z899" i="2"/>
  <c r="Z900" i="2"/>
  <c r="Z901" i="2"/>
  <c r="AY901" i="2"/>
  <c r="Z902" i="2"/>
  <c r="AY902" i="2"/>
  <c r="Z903" i="2"/>
  <c r="Z904" i="2"/>
  <c r="AY904" i="2"/>
  <c r="Z905" i="2"/>
  <c r="AY905" i="2"/>
  <c r="Z906" i="2"/>
  <c r="Z907" i="2"/>
  <c r="Z908" i="2"/>
  <c r="AY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AY922" i="2"/>
  <c r="Z923" i="2"/>
  <c r="Z924" i="2"/>
  <c r="AY924" i="2"/>
  <c r="Z925" i="2"/>
  <c r="AY925" i="2"/>
  <c r="Z926" i="2"/>
  <c r="Z927" i="2"/>
  <c r="Z928" i="2"/>
  <c r="Z929" i="2"/>
  <c r="Z930" i="2"/>
  <c r="Z931" i="2"/>
  <c r="Z932" i="2"/>
  <c r="Z933" i="2"/>
  <c r="Z934" i="2"/>
  <c r="Z935" i="2"/>
  <c r="Z936" i="2"/>
  <c r="AY936" i="2"/>
  <c r="Z937" i="2"/>
  <c r="AY937" i="2"/>
  <c r="Z938" i="2"/>
  <c r="AY938" i="2"/>
  <c r="Z939" i="2"/>
  <c r="Z940" i="2"/>
  <c r="AY940" i="2"/>
  <c r="Z941" i="2"/>
  <c r="Z942" i="2"/>
  <c r="Z943" i="2"/>
  <c r="Z944" i="2"/>
  <c r="Z945" i="2"/>
  <c r="AY945" i="2"/>
  <c r="Z946" i="2"/>
  <c r="Z947" i="2"/>
  <c r="Z948" i="2"/>
  <c r="Z949" i="2"/>
  <c r="Z950" i="2"/>
  <c r="Z951" i="2"/>
  <c r="Z952" i="2"/>
  <c r="AY952" i="2"/>
  <c r="Z953" i="2"/>
  <c r="Z954" i="2"/>
  <c r="Z955" i="2"/>
  <c r="Z956" i="2"/>
  <c r="Z957" i="2"/>
  <c r="Z958" i="2"/>
  <c r="Z959" i="2"/>
  <c r="AY959" i="2"/>
  <c r="Z960" i="2"/>
  <c r="Z961" i="2"/>
  <c r="Z962" i="2"/>
  <c r="Z963" i="2"/>
  <c r="Z964" i="2"/>
  <c r="Z965" i="2"/>
  <c r="Z966" i="2"/>
  <c r="Z967" i="2"/>
  <c r="AY967" i="2"/>
  <c r="Z968" i="2"/>
  <c r="Z969" i="2"/>
  <c r="Z970" i="2"/>
  <c r="AY970" i="2"/>
  <c r="Z971" i="2"/>
  <c r="AY971" i="2"/>
  <c r="Z972" i="2"/>
  <c r="Z973" i="2"/>
  <c r="Z974" i="2"/>
  <c r="Z975" i="2"/>
  <c r="Z976" i="2"/>
  <c r="Z977" i="2"/>
  <c r="Z978" i="2"/>
  <c r="Z979" i="2"/>
  <c r="Z980" i="2"/>
  <c r="Z981" i="2"/>
  <c r="Z982" i="2"/>
  <c r="AY982" i="2"/>
  <c r="Z983" i="2"/>
  <c r="AY983" i="2"/>
  <c r="Z984" i="2"/>
  <c r="Z985" i="2"/>
  <c r="Z986" i="2"/>
  <c r="AY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AY998" i="2"/>
  <c r="Z999" i="2"/>
  <c r="AY999" i="2"/>
  <c r="Z1000" i="2"/>
  <c r="Z1001" i="2"/>
  <c r="Z1002" i="2"/>
  <c r="Z1003" i="2"/>
  <c r="Z1004" i="2"/>
  <c r="Z1005" i="2"/>
  <c r="Z1006" i="2"/>
  <c r="AY1006" i="2"/>
  <c r="Z1007" i="2"/>
  <c r="AY1007" i="2"/>
  <c r="Z1008" i="2"/>
  <c r="Z1009" i="2"/>
  <c r="Z1010" i="2"/>
  <c r="Z1011" i="2"/>
  <c r="AY1011" i="2"/>
  <c r="Z1012" i="2"/>
  <c r="Z1013" i="2"/>
  <c r="Z1014" i="2"/>
  <c r="Z1015" i="2"/>
  <c r="Z1016" i="2"/>
  <c r="Z1017" i="2"/>
  <c r="Z1018" i="2"/>
  <c r="Z1019" i="2"/>
  <c r="AY1019" i="2"/>
  <c r="Z1020" i="2"/>
  <c r="AY1020" i="2"/>
  <c r="Z1021" i="2"/>
  <c r="Z1022" i="2"/>
  <c r="Z1023" i="2"/>
  <c r="AY1023" i="2"/>
  <c r="Z1024" i="2"/>
  <c r="AY1024" i="2"/>
  <c r="Z1025" i="2"/>
  <c r="AY1025" i="2"/>
  <c r="Z1026" i="2"/>
  <c r="Z1027" i="2"/>
  <c r="Z1028" i="2"/>
  <c r="Z1029" i="2"/>
  <c r="Z1030" i="2"/>
  <c r="Z1031" i="2"/>
  <c r="AY1031" i="2"/>
  <c r="Z1032" i="2"/>
  <c r="Z1033" i="2"/>
  <c r="Z1034" i="2"/>
  <c r="Z1035" i="2"/>
  <c r="AY1035" i="2"/>
  <c r="Z1036" i="2"/>
  <c r="AY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AY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AY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AY1091" i="2"/>
  <c r="Z1092" i="2"/>
  <c r="Z1093" i="2"/>
  <c r="Z1094" i="2"/>
  <c r="Z1095" i="2"/>
  <c r="Z1096" i="2"/>
  <c r="Z1097" i="2"/>
  <c r="Z1098" i="2"/>
  <c r="Z1099" i="2"/>
  <c r="Z1100" i="2"/>
  <c r="Z1101" i="2"/>
  <c r="AY1101" i="2"/>
  <c r="Z1102" i="2"/>
  <c r="Z1103" i="2"/>
  <c r="Z1104" i="2"/>
  <c r="Z1105" i="2"/>
  <c r="Z1106" i="2"/>
  <c r="Z1107" i="2"/>
  <c r="AY1107" i="2"/>
  <c r="Z1108" i="2"/>
  <c r="Z1109" i="2"/>
  <c r="AY1109" i="2"/>
  <c r="Z1110" i="2"/>
  <c r="Z1111" i="2"/>
  <c r="Z1112" i="2"/>
  <c r="Z1113" i="2"/>
  <c r="Z1114" i="2"/>
  <c r="Z1115" i="2"/>
  <c r="AY1115" i="2"/>
  <c r="Z1116" i="2"/>
  <c r="Z1117" i="2"/>
  <c r="Z1118" i="2"/>
  <c r="Z1119" i="2"/>
  <c r="AY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AY1131" i="2"/>
  <c r="Z1132" i="2"/>
  <c r="Z1133" i="2"/>
  <c r="Z1134" i="2"/>
  <c r="Z1135" i="2"/>
  <c r="Z1136" i="2"/>
  <c r="Z1137" i="2"/>
  <c r="Z1138" i="2"/>
  <c r="Z1139" i="2"/>
  <c r="Z1140" i="2"/>
  <c r="AY1140" i="2"/>
  <c r="Z1141" i="2"/>
  <c r="Z1142" i="2"/>
  <c r="Z1143" i="2"/>
  <c r="Z1144" i="2"/>
  <c r="Z1145" i="2"/>
  <c r="Z1146" i="2"/>
  <c r="Z1147" i="2"/>
  <c r="Z1148" i="2"/>
  <c r="Z1149" i="2"/>
  <c r="Z1150" i="2"/>
  <c r="Z1151" i="2"/>
  <c r="AY1151" i="2"/>
  <c r="Z1152" i="2"/>
  <c r="Z1153" i="2"/>
  <c r="Z1154" i="2"/>
  <c r="Z1155" i="2"/>
  <c r="Z1156" i="2"/>
  <c r="AY1156" i="2"/>
  <c r="Z1157" i="2"/>
  <c r="Z1158" i="2"/>
  <c r="Z1159" i="2"/>
  <c r="AY1159" i="2"/>
  <c r="Z1160" i="2"/>
  <c r="Z1161" i="2"/>
  <c r="Z1162" i="2"/>
  <c r="Z1163" i="2"/>
  <c r="Z1164" i="2"/>
  <c r="Z1165" i="2"/>
  <c r="Z1166" i="2"/>
  <c r="Z1167" i="2"/>
  <c r="AY1167" i="2"/>
  <c r="Z1168" i="2"/>
  <c r="AY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AY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AY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AY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AY1287" i="2"/>
  <c r="Z1288" i="2"/>
  <c r="AY1288" i="2"/>
  <c r="Z1289" i="2"/>
  <c r="Z1290" i="2"/>
  <c r="Z1291" i="2"/>
  <c r="Z1292" i="2"/>
  <c r="Z1293" i="2"/>
  <c r="Z1294" i="2"/>
  <c r="Z1295" i="2"/>
  <c r="AY1295" i="2"/>
  <c r="Z1296" i="2"/>
  <c r="AY1296" i="2"/>
  <c r="Z1297" i="2"/>
  <c r="Z1298" i="2"/>
  <c r="Z1299" i="2"/>
  <c r="AY1299" i="2"/>
  <c r="Z1300" i="2"/>
  <c r="Z1301" i="2"/>
  <c r="Z1302" i="2"/>
  <c r="Z1303" i="2"/>
  <c r="AY1303" i="2"/>
  <c r="Z1304" i="2"/>
  <c r="AY1304" i="2"/>
  <c r="Z1305" i="2"/>
  <c r="Z1306" i="2"/>
  <c r="Z1307" i="2"/>
  <c r="Z1308" i="2"/>
  <c r="AY1308" i="2"/>
  <c r="Z1309" i="2"/>
  <c r="Z1310" i="2"/>
  <c r="Z1311" i="2"/>
  <c r="AY1311" i="2"/>
  <c r="Z1312" i="2"/>
  <c r="Z1313" i="2"/>
  <c r="Z1314" i="2"/>
  <c r="Z1315" i="2"/>
  <c r="Z1316" i="2"/>
  <c r="AY1316" i="2"/>
  <c r="Z1317" i="2"/>
  <c r="Z1318" i="2"/>
  <c r="Z1319" i="2"/>
  <c r="Z1320" i="2"/>
  <c r="Z1321" i="2"/>
  <c r="Z1322" i="2"/>
  <c r="Z1323" i="2"/>
  <c r="AY1323" i="2"/>
  <c r="Z1324" i="2"/>
  <c r="AY1324" i="2"/>
  <c r="Z1325" i="2"/>
  <c r="Z1326" i="2"/>
  <c r="Z1327" i="2"/>
  <c r="AY1327" i="2"/>
  <c r="Z1328" i="2"/>
  <c r="Z1329" i="2"/>
  <c r="Z1330" i="2"/>
  <c r="Z1331" i="2"/>
  <c r="AY1331" i="2"/>
  <c r="Z1332" i="2"/>
  <c r="Z1333" i="2"/>
  <c r="Z1334" i="2"/>
  <c r="Z1335" i="2"/>
  <c r="Z1336" i="2"/>
  <c r="AY1336" i="2"/>
  <c r="Z1337" i="2"/>
  <c r="Z1338" i="2"/>
  <c r="Z1339" i="2"/>
  <c r="Z1340" i="2"/>
  <c r="Z1341" i="2"/>
  <c r="Z1342" i="2"/>
  <c r="Z1343" i="2"/>
  <c r="Z1344" i="2"/>
  <c r="AY1344" i="2"/>
  <c r="Z1345" i="2"/>
  <c r="Z1346" i="2"/>
  <c r="Z1347" i="2"/>
  <c r="Z1348" i="2"/>
  <c r="Z1349" i="2"/>
  <c r="Z1350" i="2"/>
  <c r="Z1351" i="2"/>
  <c r="Z1352" i="2"/>
  <c r="Z1353" i="2"/>
  <c r="Z1354" i="2"/>
  <c r="Z1355" i="2"/>
  <c r="AY1355" i="2"/>
  <c r="Z1356" i="2"/>
  <c r="Z1357" i="2"/>
  <c r="Z1358" i="2"/>
  <c r="Z1359" i="2"/>
  <c r="Z1360" i="2"/>
  <c r="Z1361" i="2"/>
  <c r="Z1362" i="2"/>
  <c r="Z1363" i="2"/>
  <c r="Z1364" i="2"/>
  <c r="AY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AY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AY1396" i="2"/>
  <c r="Z1397" i="2"/>
  <c r="Z1398" i="2"/>
  <c r="Z1399" i="2"/>
  <c r="Z1400" i="2"/>
  <c r="Z1401" i="2"/>
  <c r="Z1402" i="2"/>
  <c r="Z1403" i="2"/>
  <c r="AY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AY1427" i="2"/>
  <c r="Z1428" i="2"/>
  <c r="AY1428" i="2"/>
  <c r="Z1429" i="2"/>
  <c r="Z1430" i="2"/>
  <c r="Z1431" i="2"/>
  <c r="Z1432" i="2"/>
  <c r="Z1433" i="2"/>
  <c r="Z1434" i="2"/>
  <c r="Z1435" i="2"/>
  <c r="Z1436" i="2"/>
  <c r="Z1437" i="2"/>
  <c r="Z1438" i="2"/>
  <c r="Z1439" i="2"/>
  <c r="AY1439" i="2"/>
  <c r="Z1440" i="2"/>
  <c r="AY1440" i="2"/>
  <c r="Z1441" i="2"/>
  <c r="Z1442" i="2"/>
  <c r="Z1443" i="2"/>
  <c r="AY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AY1456" i="2"/>
  <c r="Z1457" i="2"/>
  <c r="Z1458" i="2"/>
  <c r="Z1459" i="2"/>
  <c r="Z1460" i="2"/>
  <c r="Z1461" i="2"/>
  <c r="Z1462" i="2"/>
  <c r="Z1463" i="2"/>
  <c r="AY1463" i="2"/>
  <c r="Z1464" i="2"/>
  <c r="AY1464" i="2"/>
  <c r="Z1465" i="2"/>
  <c r="Z1466" i="2"/>
  <c r="Z1467" i="2"/>
  <c r="AY1467" i="2"/>
  <c r="Z1468" i="2"/>
  <c r="Z1469" i="2"/>
  <c r="Z1470" i="2"/>
  <c r="Z1471" i="2"/>
  <c r="Z1472" i="2"/>
  <c r="Z1473" i="2"/>
  <c r="Z1474" i="2"/>
  <c r="AY1474" i="2"/>
  <c r="Z1475" i="2"/>
  <c r="AY1475" i="2"/>
  <c r="Z1476" i="2"/>
  <c r="AY1476" i="2"/>
  <c r="Z1477" i="2"/>
  <c r="Z1478" i="2"/>
  <c r="Z1479" i="2"/>
  <c r="AY1479" i="2"/>
  <c r="Z1480" i="2"/>
  <c r="AY1480" i="2"/>
  <c r="Z1481" i="2"/>
  <c r="Z1482" i="2"/>
  <c r="Z1483" i="2"/>
  <c r="AY1483" i="2"/>
  <c r="Z1484" i="2"/>
  <c r="AY1484" i="2"/>
  <c r="Z1485" i="2"/>
  <c r="Z1486" i="2"/>
  <c r="Z1487" i="2"/>
  <c r="AY1487" i="2"/>
  <c r="Z1488" i="2"/>
  <c r="AY1488" i="2"/>
  <c r="Z1489" i="2"/>
  <c r="Z1490" i="2"/>
  <c r="Z1491" i="2"/>
  <c r="AY1491" i="2"/>
  <c r="Z1492" i="2"/>
  <c r="Z1493" i="2"/>
  <c r="Z1494" i="2"/>
  <c r="Z1495" i="2"/>
  <c r="Z1496" i="2"/>
  <c r="Z1497" i="2"/>
  <c r="Z1498" i="2"/>
  <c r="Z1499" i="2"/>
  <c r="AY1499" i="2"/>
  <c r="Z1500" i="2"/>
  <c r="AY1500" i="2"/>
  <c r="Z1501" i="2"/>
  <c r="Z1502" i="2"/>
  <c r="Z1503" i="2"/>
  <c r="AY1503" i="2"/>
  <c r="Z1504" i="2"/>
  <c r="Z1505" i="2"/>
  <c r="Z1506" i="2"/>
  <c r="Z1507" i="2"/>
  <c r="Z1508" i="2"/>
  <c r="Z1509" i="2"/>
  <c r="Z1510" i="2"/>
  <c r="Z1511" i="2"/>
  <c r="AY1511" i="2"/>
  <c r="Z1512" i="2"/>
  <c r="Z1513" i="2"/>
  <c r="Z1514" i="2"/>
  <c r="Z1515" i="2"/>
  <c r="AY1515" i="2"/>
  <c r="Z1516" i="2"/>
  <c r="Z1517" i="2"/>
  <c r="Z1518" i="2"/>
  <c r="Z1519" i="2"/>
  <c r="Z1520" i="2"/>
  <c r="Z1521" i="2"/>
  <c r="Z1522" i="2"/>
  <c r="Z1523" i="2"/>
  <c r="AY1523" i="2"/>
  <c r="Z1524" i="2"/>
  <c r="AY1524" i="2"/>
  <c r="Z1525" i="2"/>
  <c r="Z1526" i="2"/>
  <c r="Z1527" i="2"/>
  <c r="AY1527" i="2"/>
  <c r="Z1528" i="2"/>
  <c r="AY1528" i="2"/>
  <c r="Z1529" i="2"/>
  <c r="AY1529" i="2"/>
  <c r="Z1530" i="2"/>
  <c r="Z1531" i="2"/>
  <c r="Z1532" i="2"/>
  <c r="AY1532" i="2"/>
  <c r="Z1533" i="2"/>
  <c r="AY1533" i="2"/>
  <c r="Z1534" i="2"/>
  <c r="Z1535" i="2"/>
  <c r="Z1536" i="2"/>
  <c r="AY1536" i="2"/>
  <c r="Z1537" i="2"/>
  <c r="AY1537" i="2"/>
  <c r="Z1538" i="2"/>
  <c r="Z1539" i="2"/>
  <c r="Z1540" i="2"/>
  <c r="Z1541" i="2"/>
  <c r="Z1542" i="2"/>
  <c r="Z1543" i="2"/>
  <c r="Z1544" i="2"/>
  <c r="AY1544" i="2"/>
  <c r="Z1545" i="2"/>
  <c r="AY1545" i="2"/>
  <c r="Z1546" i="2"/>
  <c r="Z1547" i="2"/>
  <c r="Z1548" i="2"/>
  <c r="AY1548" i="2"/>
  <c r="Z1549" i="2"/>
  <c r="AY1549" i="2"/>
  <c r="Z1550" i="2"/>
  <c r="Z1551" i="2"/>
  <c r="Z1552" i="2"/>
  <c r="AY1552" i="2"/>
  <c r="Z1553" i="2"/>
  <c r="AY1553" i="2"/>
  <c r="Z1554" i="2"/>
  <c r="Z1555" i="2"/>
  <c r="Z1556" i="2"/>
  <c r="AY1556" i="2"/>
  <c r="Z1557" i="2"/>
  <c r="AY1557" i="2"/>
  <c r="Z1558" i="2"/>
  <c r="Z1559" i="2"/>
  <c r="Z1560" i="2"/>
  <c r="AY1560" i="2"/>
  <c r="Z1561" i="2"/>
  <c r="AY1561" i="2"/>
  <c r="Z1562" i="2"/>
  <c r="Z1563" i="2"/>
  <c r="Z1564" i="2"/>
  <c r="Z1565" i="2"/>
  <c r="Z1566" i="2"/>
  <c r="Z1567" i="2"/>
  <c r="Z1568" i="2"/>
  <c r="AY1568" i="2"/>
  <c r="Z1569" i="2"/>
  <c r="AY1569" i="2"/>
  <c r="Z1570" i="2"/>
  <c r="Z1571" i="2"/>
  <c r="Z1572" i="2"/>
  <c r="AY1572" i="2"/>
  <c r="Z1573" i="2"/>
  <c r="AY1573" i="2"/>
  <c r="Z1574" i="2"/>
  <c r="Z1575" i="2"/>
  <c r="Z1576" i="2"/>
  <c r="Z1577" i="2"/>
  <c r="AY1577" i="2"/>
  <c r="Z1578" i="2"/>
  <c r="Z1579" i="2"/>
  <c r="Z1580" i="2"/>
  <c r="AY1580" i="2"/>
  <c r="Z1581" i="2"/>
  <c r="AY1581" i="2"/>
  <c r="Z1582" i="2"/>
  <c r="Z1583" i="2"/>
  <c r="Z1584" i="2"/>
  <c r="AY1584" i="2"/>
  <c r="Z1585" i="2"/>
  <c r="AY1585" i="2"/>
  <c r="Z1586" i="2"/>
  <c r="Z1587" i="2"/>
  <c r="Z1588" i="2"/>
  <c r="Z1589" i="2"/>
  <c r="AY1589" i="2"/>
  <c r="Z1590" i="2"/>
  <c r="Z1591" i="2"/>
  <c r="Z1592" i="2"/>
  <c r="AY1592" i="2"/>
  <c r="Z1593" i="2"/>
  <c r="AY1593" i="2"/>
  <c r="Z1594" i="2"/>
  <c r="Z1595" i="2"/>
  <c r="Z1596" i="2"/>
  <c r="AY1596" i="2"/>
  <c r="Z1597" i="2"/>
  <c r="Z1598" i="2"/>
  <c r="Z1599" i="2"/>
  <c r="Z1600" i="2"/>
  <c r="Z1601" i="2"/>
  <c r="Z1602" i="2"/>
  <c r="Z1603" i="2"/>
  <c r="Z1604" i="2"/>
  <c r="AY1604" i="2"/>
  <c r="Z1605" i="2"/>
  <c r="Z1606" i="2"/>
  <c r="Z1607" i="2"/>
  <c r="Z1608" i="2"/>
  <c r="AY1608" i="2"/>
  <c r="Z1609" i="2"/>
  <c r="AY1609" i="2"/>
  <c r="Z1610" i="2"/>
  <c r="Z1611" i="2"/>
  <c r="Z1612" i="2"/>
  <c r="Z1613" i="2"/>
  <c r="AY1613" i="2"/>
  <c r="Z1614" i="2"/>
  <c r="Z1615" i="2"/>
  <c r="Z1616" i="2"/>
  <c r="AY1616" i="2"/>
  <c r="Z1617" i="2"/>
  <c r="AY1617" i="2"/>
  <c r="Z1618" i="2"/>
  <c r="Z1619" i="2"/>
  <c r="Z1620" i="2"/>
  <c r="AY1620" i="2"/>
  <c r="Z1621" i="2"/>
  <c r="Z1622" i="2"/>
  <c r="Z1623" i="2"/>
  <c r="Z1624" i="2"/>
  <c r="Z1625" i="2"/>
  <c r="Z1626" i="2"/>
  <c r="Z1627" i="2"/>
  <c r="Z1628" i="2"/>
  <c r="AY1628" i="2"/>
  <c r="Z1629" i="2"/>
  <c r="AY1629" i="2"/>
  <c r="Z1630" i="2"/>
  <c r="Z1631" i="2"/>
  <c r="Z1632" i="2"/>
  <c r="AY1632" i="2"/>
  <c r="Z1633" i="2"/>
  <c r="AY1633" i="2"/>
  <c r="Z1634" i="2"/>
  <c r="Z1635" i="2"/>
  <c r="Z1636" i="2"/>
  <c r="AY1636" i="2"/>
  <c r="Z1637" i="2"/>
  <c r="Z1638" i="2"/>
  <c r="Z1639" i="2"/>
  <c r="Z1640" i="2"/>
  <c r="AY1640" i="2"/>
  <c r="Z1641" i="2"/>
  <c r="AY1641" i="2"/>
  <c r="Z1642" i="2"/>
  <c r="Z1643" i="2"/>
  <c r="Z1644" i="2"/>
  <c r="AY1644" i="2"/>
  <c r="Z1645" i="2"/>
  <c r="AY1645" i="2"/>
  <c r="Z1646" i="2"/>
  <c r="Z1647" i="2"/>
  <c r="Z1648" i="2"/>
  <c r="Z1649" i="2"/>
  <c r="Z1650" i="2"/>
  <c r="Z1651" i="2"/>
  <c r="Z1652" i="2"/>
  <c r="AY1652" i="2"/>
  <c r="Z1653" i="2"/>
  <c r="Z1654" i="2"/>
  <c r="Z1655" i="2"/>
  <c r="Z1656" i="2"/>
  <c r="AY1656" i="2"/>
  <c r="Z1657" i="2"/>
  <c r="AY1657" i="2"/>
  <c r="Z1658" i="2"/>
  <c r="Z1659" i="2"/>
  <c r="Z1660" i="2"/>
  <c r="AY1660" i="2"/>
  <c r="Z1661" i="2"/>
  <c r="Z1662" i="2"/>
  <c r="Z1663" i="2"/>
  <c r="Z1664" i="2"/>
  <c r="AY1664" i="2"/>
  <c r="Z1665" i="2"/>
  <c r="AY1665" i="2"/>
  <c r="Z1666" i="2"/>
  <c r="Z1667" i="2"/>
  <c r="Z1668" i="2"/>
  <c r="AY1668" i="2"/>
  <c r="Z1669" i="2"/>
  <c r="Z1670" i="2"/>
  <c r="Z1671" i="2"/>
  <c r="Z1672" i="2"/>
  <c r="Z1673" i="2"/>
  <c r="Z1674" i="2"/>
  <c r="Z1675" i="2"/>
  <c r="Z1676" i="2"/>
  <c r="AY1676" i="2"/>
  <c r="Z1677" i="2"/>
  <c r="AY1677" i="2"/>
  <c r="Z1678" i="2"/>
  <c r="Z1679" i="2"/>
  <c r="Z1680" i="2"/>
  <c r="AY1680" i="2"/>
  <c r="Z1681" i="2"/>
  <c r="AY1681" i="2"/>
  <c r="Z1682" i="2"/>
  <c r="Z1683" i="2"/>
  <c r="Z1684" i="2"/>
  <c r="Z1685" i="2"/>
  <c r="Z1686" i="2"/>
  <c r="Z1687" i="2"/>
  <c r="Z1688" i="2"/>
  <c r="Z1689" i="2"/>
  <c r="AY1689" i="2"/>
  <c r="Z1690" i="2"/>
  <c r="Z1691" i="2"/>
  <c r="Z1692" i="2"/>
  <c r="AY1692" i="2"/>
  <c r="Z1693" i="2"/>
  <c r="AY1693" i="2"/>
  <c r="Z1694" i="2"/>
  <c r="Z1695" i="2"/>
  <c r="Z1696" i="2"/>
  <c r="Z1697" i="2"/>
  <c r="AY1697" i="2"/>
  <c r="Z1698" i="2"/>
  <c r="Z1699" i="2"/>
  <c r="Z1700" i="2"/>
  <c r="AY1700" i="2"/>
  <c r="Z1701" i="2"/>
  <c r="Z1702" i="2"/>
  <c r="AY1702" i="2"/>
  <c r="Z1703" i="2"/>
  <c r="Z1704" i="2"/>
  <c r="AY1704" i="2"/>
  <c r="Z1705" i="2"/>
  <c r="AY1705" i="2"/>
  <c r="Z1706" i="2"/>
  <c r="Z1707" i="2"/>
  <c r="Z1708" i="2"/>
  <c r="AY1708" i="2"/>
  <c r="Z1709" i="2"/>
  <c r="AY1709" i="2"/>
  <c r="Z1710" i="2"/>
  <c r="Z1711" i="2"/>
  <c r="Z1712" i="2"/>
  <c r="Z1713" i="2"/>
  <c r="AY1713" i="2"/>
  <c r="Z1714" i="2"/>
  <c r="Z1715" i="2"/>
  <c r="Z1716" i="2"/>
  <c r="AY1716" i="2"/>
  <c r="Z1717" i="2"/>
  <c r="Z1718" i="2"/>
  <c r="Z1719" i="2"/>
  <c r="Z1720" i="2"/>
  <c r="Z1721" i="2"/>
  <c r="AY1721" i="2"/>
  <c r="Z1722" i="2"/>
  <c r="Z1723" i="2"/>
  <c r="Z1724" i="2"/>
  <c r="AY1724" i="2"/>
  <c r="Z1725" i="2"/>
  <c r="AY1725" i="2"/>
  <c r="Z1726" i="2"/>
  <c r="Z1727" i="2"/>
  <c r="Z1728" i="2"/>
  <c r="AY1728" i="2"/>
  <c r="Z1729" i="2"/>
  <c r="AY1729" i="2"/>
  <c r="Z1730" i="2"/>
  <c r="Z1731" i="2"/>
  <c r="Z1732" i="2"/>
  <c r="AY1732" i="2"/>
  <c r="Z1733" i="2"/>
  <c r="Z1734" i="2"/>
  <c r="Z1735" i="2"/>
  <c r="Z1736" i="2"/>
  <c r="AY1736" i="2"/>
  <c r="Z1737" i="2"/>
  <c r="AY1737" i="2"/>
  <c r="Z1738" i="2"/>
  <c r="Z1739" i="2"/>
  <c r="Z1740" i="2"/>
  <c r="AY1740" i="2"/>
  <c r="Z1741" i="2"/>
  <c r="AY1741" i="2"/>
  <c r="Z1742" i="2"/>
  <c r="Z1743" i="2"/>
  <c r="Z1744" i="2"/>
  <c r="Z1745" i="2"/>
  <c r="Z1746" i="2"/>
  <c r="Z1747" i="2"/>
  <c r="AY1747" i="2"/>
  <c r="Z1748" i="2"/>
  <c r="AY1748" i="2"/>
  <c r="Z1749" i="2"/>
  <c r="Z1750" i="2"/>
  <c r="Z1751" i="2"/>
  <c r="Z1752" i="2"/>
  <c r="Z1753" i="2"/>
  <c r="AY1753" i="2"/>
  <c r="Z1754" i="2"/>
  <c r="Z1755" i="2"/>
  <c r="AY1755" i="2"/>
  <c r="Z1756" i="2"/>
  <c r="AY1756" i="2"/>
  <c r="Z1757" i="2"/>
  <c r="Z1758" i="2"/>
  <c r="Z1759" i="2"/>
  <c r="AY1759" i="2"/>
  <c r="Z1760" i="2"/>
  <c r="AY1760" i="2"/>
  <c r="Z1761" i="2"/>
  <c r="Z1762" i="2"/>
  <c r="Z1763" i="2"/>
  <c r="AY1763" i="2"/>
  <c r="Z1764" i="2"/>
  <c r="AY1764" i="2"/>
  <c r="Z1765" i="2"/>
  <c r="Z1766" i="2"/>
  <c r="Z1767" i="2"/>
  <c r="Z1768" i="2"/>
  <c r="Z1769" i="2"/>
  <c r="Z1770" i="2"/>
  <c r="Z1771" i="2"/>
  <c r="AY1771" i="2"/>
  <c r="Z1772" i="2"/>
  <c r="AY1772" i="2"/>
  <c r="Z1773" i="2"/>
  <c r="AY1773" i="2"/>
  <c r="Z1774" i="2"/>
  <c r="Z1775" i="2"/>
  <c r="AY1775" i="2"/>
  <c r="Z1776" i="2"/>
  <c r="Z1777" i="2"/>
  <c r="AY1777" i="2"/>
  <c r="Z1778" i="2"/>
  <c r="Z1779" i="2"/>
  <c r="Z1780" i="2"/>
  <c r="Z1781" i="2"/>
  <c r="Z1782" i="2"/>
  <c r="Z1783" i="2"/>
  <c r="AY1783" i="2"/>
  <c r="Z1784" i="2"/>
  <c r="AY1784" i="2"/>
  <c r="Z1785" i="2"/>
  <c r="Z1786" i="2"/>
  <c r="Z1787" i="2"/>
  <c r="AY1787" i="2"/>
  <c r="Z1788" i="2"/>
  <c r="AY1788" i="2"/>
  <c r="Z1789" i="2"/>
  <c r="Z1790" i="2"/>
  <c r="Z1791" i="2"/>
  <c r="AY1791" i="2"/>
  <c r="Z1792" i="2"/>
  <c r="AY1792" i="2"/>
  <c r="Z1793" i="2"/>
  <c r="Z1794" i="2"/>
  <c r="Z1795" i="2"/>
  <c r="AY1795" i="2"/>
  <c r="Z1796" i="2"/>
  <c r="AY1796" i="2"/>
  <c r="Z1797" i="2"/>
  <c r="Z1798" i="2"/>
  <c r="Z1799" i="2"/>
  <c r="AY1799" i="2"/>
  <c r="Z1800" i="2"/>
  <c r="AY1800" i="2"/>
  <c r="Z1801" i="2"/>
  <c r="Z1802" i="2"/>
  <c r="Z1803" i="2"/>
  <c r="Z1804" i="2"/>
  <c r="Z1805" i="2"/>
  <c r="Z1806" i="2"/>
  <c r="Z1807" i="2"/>
  <c r="AY1807" i="2"/>
  <c r="Z1808" i="2"/>
  <c r="AY1808" i="2"/>
  <c r="Z1809" i="2"/>
  <c r="Z1810" i="2"/>
  <c r="Z1811" i="2"/>
  <c r="AY1811" i="2"/>
  <c r="Z1812" i="2"/>
  <c r="AY1812" i="2"/>
  <c r="Z1813" i="2"/>
  <c r="Z1814" i="2"/>
  <c r="Z1815" i="2"/>
  <c r="Z1816" i="2"/>
  <c r="Z1817" i="2"/>
  <c r="Z1818" i="2"/>
  <c r="Z1819" i="2"/>
  <c r="AY1819" i="2"/>
  <c r="Z1820" i="2"/>
  <c r="AY1820" i="2"/>
  <c r="Z1821" i="2"/>
  <c r="Z1822" i="2"/>
  <c r="Z1823" i="2"/>
  <c r="AY1823" i="2"/>
  <c r="Z1824" i="2"/>
  <c r="AY1824" i="2"/>
  <c r="Z1825" i="2"/>
  <c r="Z1826" i="2"/>
  <c r="Z1827" i="2"/>
  <c r="Z1828" i="2"/>
  <c r="Z1829" i="2"/>
  <c r="Z1830" i="2"/>
  <c r="Z1831" i="2"/>
  <c r="AY1831" i="2"/>
  <c r="Z1832" i="2"/>
  <c r="AY1832" i="2"/>
  <c r="Z1833" i="2"/>
  <c r="Z1834" i="2"/>
  <c r="AY1834" i="2"/>
  <c r="Z1835" i="2"/>
  <c r="AY1835" i="2"/>
  <c r="Z1836" i="2"/>
  <c r="Z1837" i="2"/>
  <c r="Z1838" i="2"/>
  <c r="Z1839" i="2"/>
  <c r="Z1840" i="2"/>
  <c r="AY1840" i="2"/>
  <c r="Z1841" i="2"/>
  <c r="Z1842" i="2"/>
  <c r="Z1843" i="2"/>
  <c r="AY1843" i="2"/>
  <c r="Z1844" i="2"/>
  <c r="AY1844" i="2"/>
  <c r="Z1845" i="2"/>
  <c r="Z1846" i="2"/>
  <c r="Z1847" i="2"/>
  <c r="AY1847" i="2"/>
  <c r="Z1848" i="2"/>
  <c r="AY1848" i="2"/>
  <c r="Z1849" i="2"/>
  <c r="Z1850" i="2"/>
  <c r="Z1851" i="2"/>
  <c r="Z1852" i="2"/>
  <c r="Z1853" i="2"/>
  <c r="Z1854" i="2"/>
  <c r="Z1855" i="2"/>
  <c r="AY1855" i="2"/>
  <c r="Z1856" i="2"/>
  <c r="AY1856" i="2"/>
  <c r="Z1857" i="2"/>
  <c r="Z1858" i="2"/>
  <c r="Z1859" i="2"/>
  <c r="AY1859" i="2"/>
  <c r="Z1860" i="2"/>
  <c r="AY1860" i="2"/>
  <c r="Z1861" i="2"/>
  <c r="Z1862" i="2"/>
  <c r="Z1863" i="2"/>
  <c r="AY1863" i="2"/>
  <c r="Z1864" i="2"/>
  <c r="AY1864" i="2"/>
  <c r="Z1865" i="2"/>
  <c r="Z1866" i="2"/>
  <c r="Z1867" i="2"/>
  <c r="AY1867" i="2"/>
  <c r="Z1868" i="2"/>
  <c r="AY1868" i="2"/>
  <c r="Z1869" i="2"/>
  <c r="Z1870" i="2"/>
  <c r="Z1871" i="2"/>
  <c r="AY1871" i="2"/>
  <c r="Z1872" i="2"/>
  <c r="AY1872" i="2"/>
  <c r="Z1873" i="2"/>
  <c r="Z1874" i="2"/>
  <c r="Z1875" i="2"/>
  <c r="Z1876" i="2"/>
  <c r="Z1877" i="2"/>
  <c r="Z1878" i="2"/>
  <c r="AY1878" i="2"/>
  <c r="Z2252" i="2"/>
  <c r="AY2252" i="2"/>
  <c r="Z2253" i="2"/>
  <c r="AY2253" i="2"/>
  <c r="Z2254" i="2"/>
  <c r="AY2254" i="2"/>
  <c r="Z2255" i="2"/>
  <c r="AY2255" i="2"/>
  <c r="Z2256" i="2"/>
  <c r="Z2257" i="2"/>
  <c r="AY2257" i="2"/>
  <c r="Z2258" i="2"/>
  <c r="AY2258" i="2"/>
  <c r="Z2259" i="2"/>
  <c r="AY2259" i="2"/>
  <c r="Z2260" i="2"/>
  <c r="AY2260" i="2"/>
  <c r="Z2261" i="2"/>
  <c r="Z2262" i="2"/>
  <c r="Z2263" i="2"/>
  <c r="Z2264" i="2"/>
  <c r="Z2265" i="2"/>
  <c r="Z2266" i="2"/>
  <c r="AY2266" i="2"/>
  <c r="Z2267" i="2"/>
  <c r="AY2267" i="2"/>
  <c r="Z2268" i="2"/>
  <c r="AY2268" i="2"/>
  <c r="Z2269" i="2"/>
  <c r="AY2269" i="2"/>
  <c r="Z2270" i="2"/>
  <c r="AY2270" i="2"/>
  <c r="Z2271" i="2"/>
  <c r="AY2271" i="2"/>
  <c r="Z2272" i="2"/>
  <c r="AY2272" i="2"/>
  <c r="Z2273" i="2"/>
  <c r="Z2274" i="2"/>
  <c r="Z2275" i="2"/>
  <c r="Z2276" i="2"/>
  <c r="Z2277" i="2"/>
  <c r="Z2278" i="2"/>
  <c r="AY2278" i="2"/>
  <c r="Z2279" i="2"/>
  <c r="AY2279" i="2"/>
  <c r="Z2280" i="2"/>
  <c r="AY2280" i="2"/>
  <c r="Z2281" i="2"/>
  <c r="AY2281" i="2"/>
  <c r="Z2282" i="2"/>
  <c r="AY2282" i="2"/>
  <c r="Z2283" i="2"/>
  <c r="AY2283" i="2"/>
  <c r="Z2284" i="2"/>
  <c r="Z2285" i="2"/>
  <c r="Z2286" i="2"/>
  <c r="AY2286" i="2"/>
  <c r="Z2287" i="2"/>
  <c r="Z2288" i="2"/>
  <c r="Z2289" i="2"/>
  <c r="Z2290" i="2"/>
  <c r="AY2290" i="2"/>
  <c r="Z2291" i="2"/>
  <c r="AY2291" i="2"/>
  <c r="Z2292" i="2"/>
  <c r="AY2292" i="2"/>
  <c r="Z2293" i="2"/>
  <c r="AY2293" i="2"/>
  <c r="Z2294" i="2"/>
  <c r="AY2294" i="2"/>
  <c r="Z2295" i="2"/>
  <c r="AY2295" i="2"/>
  <c r="Z2296" i="2"/>
  <c r="AY2296" i="2"/>
  <c r="Z2297" i="2"/>
  <c r="Z2298" i="2"/>
  <c r="Z2299" i="2"/>
  <c r="Z2300" i="2"/>
  <c r="Z2301" i="2"/>
  <c r="Z2302" i="2"/>
  <c r="AY2302" i="2"/>
  <c r="Z2303" i="2"/>
  <c r="AY2303" i="2"/>
  <c r="Z2304" i="2"/>
  <c r="AY2304" i="2"/>
  <c r="Z2305" i="2"/>
  <c r="AY2305" i="2"/>
  <c r="Z2306" i="2"/>
  <c r="AY2306" i="2"/>
  <c r="Z2307" i="2"/>
  <c r="AY2307" i="2"/>
  <c r="Z2308" i="2"/>
  <c r="Z2309" i="2"/>
  <c r="Z2310" i="2"/>
  <c r="Z2311" i="2"/>
  <c r="Z2312" i="2"/>
  <c r="Z2313" i="2"/>
  <c r="Z2314" i="2"/>
  <c r="AY2314" i="2"/>
  <c r="Z2315" i="2"/>
  <c r="AY2315" i="2"/>
  <c r="Z2316" i="2"/>
  <c r="AY2316" i="2"/>
  <c r="Z2317" i="2"/>
  <c r="AY2317" i="2"/>
  <c r="Z2318" i="2"/>
  <c r="AY2318" i="2"/>
  <c r="Z2319" i="2"/>
  <c r="AY2319" i="2"/>
  <c r="Z2320" i="2"/>
  <c r="AY2320" i="2"/>
  <c r="Z2321" i="2"/>
  <c r="AY2321" i="2"/>
  <c r="Z2322" i="2"/>
  <c r="AY2322" i="2"/>
  <c r="Z2323" i="2"/>
  <c r="Z2324" i="2"/>
  <c r="Z2325" i="2"/>
  <c r="Z2326" i="2"/>
  <c r="AY2326" i="2"/>
  <c r="Z2327" i="2"/>
  <c r="AY2327" i="2"/>
  <c r="Z2328" i="2"/>
  <c r="Z2329" i="2"/>
  <c r="Z2330" i="2"/>
  <c r="AY2330" i="2"/>
  <c r="Z2331" i="2"/>
  <c r="AY2331" i="2"/>
  <c r="Z2332" i="2"/>
  <c r="AY2332" i="2"/>
  <c r="Z2333" i="2"/>
  <c r="Z2334" i="2"/>
  <c r="Z2335" i="2"/>
  <c r="Z2336" i="2"/>
  <c r="Z2337" i="2"/>
  <c r="Z2338" i="2"/>
  <c r="AY2338" i="2"/>
  <c r="Z2339" i="2"/>
  <c r="AY2339" i="2"/>
  <c r="Z2340" i="2"/>
  <c r="AY2340" i="2"/>
  <c r="Z2341" i="2"/>
  <c r="AY2341" i="2"/>
  <c r="Z2342" i="2"/>
  <c r="AY2342" i="2"/>
  <c r="Z2343" i="2"/>
  <c r="AY2343" i="2"/>
  <c r="Z2344" i="2"/>
  <c r="Z2345" i="2"/>
  <c r="AY2345" i="2"/>
  <c r="Z2346" i="2"/>
  <c r="AY2346" i="2"/>
  <c r="Z2347" i="2"/>
  <c r="AY2347" i="2"/>
  <c r="Z2348" i="2"/>
  <c r="Z2349" i="2"/>
  <c r="AY2349" i="2"/>
  <c r="Z2350" i="2"/>
  <c r="AY2350" i="2"/>
  <c r="Z2351" i="2"/>
  <c r="AY2351" i="2"/>
  <c r="Z2352" i="2"/>
  <c r="AY2352" i="2"/>
  <c r="Z2353" i="2"/>
  <c r="AY2353" i="2"/>
  <c r="Z2354" i="2"/>
  <c r="AY2354" i="2"/>
  <c r="Z2355" i="2"/>
  <c r="AY2355" i="2"/>
  <c r="Z2356" i="2"/>
  <c r="AY2356" i="2"/>
  <c r="Z2357" i="2"/>
  <c r="AY2357" i="2"/>
  <c r="Z2358" i="2"/>
  <c r="AY2358" i="2"/>
  <c r="Z2359" i="2"/>
  <c r="AY2359" i="2"/>
  <c r="Z2360" i="2"/>
  <c r="Z2361" i="2"/>
  <c r="AY2361" i="2"/>
  <c r="Z2362" i="2"/>
  <c r="AY2362" i="2"/>
  <c r="Z2363" i="2"/>
  <c r="AY2363" i="2"/>
  <c r="Z2364" i="2"/>
  <c r="AY2364" i="2"/>
  <c r="Z2365" i="2"/>
  <c r="AY2365" i="2"/>
  <c r="Z2366" i="2"/>
  <c r="AY2366" i="2"/>
  <c r="Z2367" i="2"/>
  <c r="Z2368" i="2"/>
  <c r="AY2368" i="2"/>
  <c r="Z2369" i="2"/>
  <c r="Z2370" i="2"/>
  <c r="Z2371" i="2"/>
  <c r="Z2372" i="2"/>
  <c r="AY2372" i="2"/>
  <c r="Z2373" i="2"/>
  <c r="AY2373" i="2"/>
  <c r="Z2374" i="2"/>
  <c r="AY2374" i="2"/>
  <c r="Z2375" i="2"/>
  <c r="AY2375" i="2"/>
  <c r="Z2376" i="2"/>
  <c r="AY2376" i="2"/>
  <c r="Z2377" i="2"/>
  <c r="AY2377" i="2"/>
  <c r="Z2378" i="2"/>
  <c r="AY2378" i="2"/>
  <c r="Z2379" i="2"/>
  <c r="AY2379" i="2"/>
  <c r="Z2380" i="2"/>
  <c r="AY2380" i="2"/>
  <c r="Z2381" i="2"/>
  <c r="Z2382" i="2"/>
  <c r="Z2383" i="2"/>
  <c r="Z2384" i="2"/>
  <c r="Z2385" i="2"/>
  <c r="AY2385" i="2"/>
  <c r="Z2386" i="2"/>
  <c r="AY2386" i="2"/>
  <c r="Z2387" i="2"/>
  <c r="Z2388" i="2"/>
  <c r="Z2389" i="2"/>
  <c r="AY2389" i="2"/>
  <c r="Z2390" i="2"/>
  <c r="AY2390" i="2"/>
  <c r="Z2391" i="2"/>
  <c r="Z2392" i="2"/>
  <c r="Z2393" i="2"/>
  <c r="Z2394" i="2"/>
  <c r="Z2395" i="2"/>
  <c r="Z2396" i="2"/>
  <c r="Z2397" i="2"/>
  <c r="Z2398" i="2"/>
  <c r="AY2398" i="2"/>
  <c r="Z2399" i="2"/>
  <c r="AY2399" i="2"/>
  <c r="Z2400" i="2"/>
  <c r="AY2400" i="2"/>
  <c r="Z2401" i="2"/>
  <c r="AY2401" i="2"/>
  <c r="Z2402" i="2"/>
  <c r="Z2403" i="2"/>
  <c r="Z2404" i="2"/>
  <c r="Z2405" i="2"/>
  <c r="Z2406" i="2"/>
  <c r="Z2407" i="2"/>
  <c r="Z2408" i="2"/>
  <c r="Z2409" i="2"/>
  <c r="Z2410" i="2"/>
  <c r="AY2410" i="2"/>
  <c r="Z2411" i="2"/>
  <c r="AY2411" i="2"/>
  <c r="Z2412" i="2"/>
  <c r="AY2412" i="2"/>
  <c r="Z2413" i="2"/>
  <c r="AY2413" i="2"/>
  <c r="Z2414" i="2"/>
  <c r="AY2414" i="2"/>
  <c r="Z2415" i="2"/>
  <c r="AY2415" i="2"/>
  <c r="Z2416" i="2"/>
  <c r="AY2416" i="2"/>
  <c r="Z2417" i="2"/>
  <c r="AY2417" i="2"/>
  <c r="Z2418" i="2"/>
  <c r="Z2419" i="2"/>
  <c r="Z2420" i="2"/>
  <c r="Z2421" i="2"/>
  <c r="Z2422" i="2"/>
  <c r="AY2422" i="2"/>
  <c r="Z2423" i="2"/>
  <c r="AY2423" i="2"/>
  <c r="Z2424" i="2"/>
  <c r="AY2424" i="2"/>
  <c r="Z2425" i="2"/>
  <c r="AY2425" i="2"/>
  <c r="Z2426" i="2"/>
  <c r="AY2426" i="2"/>
  <c r="Z2427" i="2"/>
  <c r="Z2428" i="2"/>
  <c r="Z2429" i="2"/>
  <c r="Z2430" i="2"/>
  <c r="AY2430" i="2"/>
  <c r="Z2431" i="2"/>
  <c r="AY2431" i="2"/>
  <c r="Z2432" i="2"/>
  <c r="Z2433" i="2"/>
  <c r="AY2433" i="2"/>
  <c r="Z2434" i="2"/>
  <c r="AY2434" i="2"/>
  <c r="Z2435" i="2"/>
  <c r="AY2435" i="2"/>
  <c r="Z2436" i="2"/>
  <c r="AY2436" i="2"/>
  <c r="Z2437" i="2"/>
  <c r="AY2437" i="2"/>
  <c r="Z2438" i="2"/>
  <c r="AY2438" i="2"/>
  <c r="Z2439" i="2"/>
  <c r="AY2439" i="2"/>
  <c r="Z2440" i="2"/>
  <c r="Z2441" i="2"/>
  <c r="Z2442" i="2"/>
  <c r="Z2443" i="2"/>
  <c r="Z2444" i="2"/>
  <c r="Z2445" i="2"/>
  <c r="AY2445" i="2"/>
  <c r="Z2446" i="2"/>
  <c r="AY2446" i="2"/>
  <c r="Z2447" i="2"/>
  <c r="AY2447" i="2"/>
  <c r="Z2448" i="2"/>
  <c r="AY2448" i="2"/>
  <c r="Z2449" i="2"/>
  <c r="AY2449" i="2"/>
  <c r="Z2450" i="2"/>
  <c r="AY2450" i="2"/>
  <c r="Z2451" i="2"/>
  <c r="Z2452" i="2"/>
  <c r="AY2452" i="2"/>
  <c r="Z2453" i="2"/>
  <c r="Z2454" i="2"/>
  <c r="AY2454" i="2"/>
  <c r="Z2455" i="2"/>
  <c r="Z2456" i="2"/>
  <c r="Z2457" i="2"/>
  <c r="Z2458" i="2"/>
  <c r="Z2459" i="2"/>
  <c r="Z2460" i="2"/>
  <c r="AY2460" i="2"/>
  <c r="Z2461" i="2"/>
  <c r="AY2461" i="2"/>
  <c r="Z2462" i="2"/>
  <c r="AY2462" i="2"/>
  <c r="Z2463" i="2"/>
  <c r="AY2463" i="2"/>
  <c r="Z2464" i="2"/>
  <c r="Z2465" i="2"/>
  <c r="Z2466" i="2"/>
  <c r="Z2467" i="2"/>
  <c r="Z2468" i="2"/>
  <c r="AY2468" i="2"/>
  <c r="Z2469" i="2"/>
  <c r="Z2470" i="2"/>
  <c r="AY2470" i="2"/>
  <c r="Z2471" i="2"/>
  <c r="AY2471" i="2"/>
  <c r="Z2472" i="2"/>
  <c r="Z2473" i="2"/>
  <c r="AY2473" i="2"/>
  <c r="Z2474" i="2"/>
  <c r="AY2474" i="2"/>
  <c r="Z2475" i="2"/>
  <c r="AY2475" i="2"/>
  <c r="Z2476" i="2"/>
  <c r="Z2477" i="2"/>
  <c r="Z2478" i="2"/>
  <c r="Z2479" i="2"/>
  <c r="Z2480" i="2"/>
  <c r="Z2481" i="2"/>
  <c r="AY2481" i="2"/>
  <c r="Z2482" i="2"/>
  <c r="Z2483" i="2"/>
  <c r="AY2483" i="2"/>
  <c r="Z2484" i="2"/>
  <c r="AY2484" i="2"/>
  <c r="Z2485" i="2"/>
  <c r="AY2485" i="2"/>
  <c r="Z2486" i="2"/>
  <c r="AY2486" i="2"/>
  <c r="Z2487" i="2"/>
  <c r="AY2487" i="2"/>
  <c r="Z2488" i="2"/>
  <c r="Z2489" i="2"/>
  <c r="AY2489" i="2"/>
  <c r="Z2490" i="2"/>
  <c r="AY2490" i="2"/>
  <c r="Z2491" i="2"/>
  <c r="AY2491" i="2"/>
  <c r="Z2492" i="2"/>
  <c r="Z2493" i="2"/>
  <c r="AY2493" i="2"/>
  <c r="Z2494" i="2"/>
  <c r="AY2494" i="2"/>
  <c r="Z2495" i="2"/>
  <c r="AY2495" i="2"/>
  <c r="Z2496" i="2"/>
  <c r="Z2497" i="2"/>
  <c r="Z2498" i="2"/>
  <c r="B48" i="2"/>
  <c r="V5" i="2"/>
  <c r="D48" i="2"/>
  <c r="O176" i="2"/>
  <c r="O183" i="2"/>
  <c r="O191" i="2"/>
  <c r="O202" i="2"/>
  <c r="O208" i="2"/>
  <c r="O209" i="2"/>
  <c r="O215" i="2"/>
  <c r="O224" i="2"/>
  <c r="O294" i="2"/>
  <c r="O295" i="2"/>
  <c r="O301" i="2"/>
  <c r="O310" i="2"/>
  <c r="O360" i="2"/>
  <c r="O381" i="2"/>
  <c r="O385" i="2"/>
  <c r="O386" i="2"/>
  <c r="O387" i="2"/>
  <c r="O388" i="2"/>
  <c r="O389" i="2"/>
  <c r="O390" i="2"/>
  <c r="O392" i="2"/>
  <c r="O393" i="2"/>
  <c r="O394" i="2"/>
  <c r="O396" i="2"/>
  <c r="O398" i="2"/>
  <c r="O400" i="2"/>
  <c r="O402" i="2"/>
  <c r="O404" i="2"/>
  <c r="O405" i="2"/>
  <c r="O407" i="2"/>
  <c r="O409" i="2"/>
  <c r="O411" i="2"/>
  <c r="O413" i="2"/>
  <c r="O414" i="2"/>
  <c r="O415" i="2"/>
  <c r="O416" i="2"/>
  <c r="O417" i="2"/>
  <c r="O418" i="2"/>
  <c r="O420" i="2"/>
  <c r="O421" i="2"/>
  <c r="O422" i="2"/>
  <c r="O424" i="2"/>
  <c r="O426" i="2"/>
  <c r="O427" i="2"/>
  <c r="O429" i="2"/>
  <c r="O431" i="2"/>
  <c r="O433" i="2"/>
  <c r="O434" i="2"/>
  <c r="O435" i="2"/>
  <c r="O436" i="2"/>
  <c r="O437" i="2"/>
  <c r="O438" i="2"/>
  <c r="O440" i="2"/>
  <c r="O441" i="2"/>
  <c r="O442" i="2"/>
  <c r="O444" i="2"/>
  <c r="O446" i="2"/>
  <c r="O448" i="2"/>
  <c r="O449" i="2"/>
  <c r="O450" i="2"/>
  <c r="O451" i="2"/>
  <c r="O453" i="2"/>
  <c r="O455" i="2"/>
  <c r="O457" i="2"/>
  <c r="O459" i="2"/>
  <c r="O460" i="2"/>
  <c r="O461" i="2"/>
  <c r="O462" i="2"/>
  <c r="O464" i="2"/>
  <c r="O466" i="2"/>
  <c r="O468" i="2"/>
  <c r="O470" i="2"/>
  <c r="O471" i="2"/>
  <c r="O473" i="2"/>
  <c r="O475" i="2"/>
  <c r="O477" i="2"/>
  <c r="O478" i="2"/>
  <c r="O479" i="2"/>
  <c r="O480" i="2"/>
  <c r="O481" i="2"/>
  <c r="O482" i="2"/>
  <c r="O484" i="2"/>
  <c r="O486" i="2"/>
  <c r="O488" i="2"/>
  <c r="O490" i="2"/>
  <c r="O492" i="2"/>
  <c r="O493" i="2"/>
  <c r="O494" i="2"/>
  <c r="O495" i="2"/>
  <c r="O497" i="2"/>
  <c r="O498" i="2"/>
  <c r="O499" i="2"/>
  <c r="O501" i="2"/>
  <c r="O503" i="2"/>
  <c r="O504" i="2"/>
  <c r="O511" i="2"/>
  <c r="O512" i="2"/>
  <c r="O513" i="2"/>
  <c r="O524" i="2"/>
  <c r="O526" i="2"/>
  <c r="O527" i="2"/>
  <c r="O532" i="2"/>
  <c r="O533" i="2"/>
  <c r="O539" i="2"/>
  <c r="O540" i="2"/>
  <c r="O542" i="2"/>
  <c r="O548" i="2"/>
  <c r="O550" i="2"/>
  <c r="O556" i="2"/>
  <c r="O557" i="2"/>
  <c r="O558" i="2"/>
  <c r="O567" i="2"/>
  <c r="O569" i="2"/>
  <c r="O570" i="2"/>
  <c r="O576" i="2"/>
  <c r="O581" i="2"/>
  <c r="O582" i="2"/>
  <c r="O583" i="2"/>
  <c r="O584" i="2"/>
  <c r="O588" i="2"/>
  <c r="O589" i="2"/>
  <c r="O590" i="2"/>
  <c r="O596" i="2"/>
  <c r="O598" i="2"/>
  <c r="O600" i="2"/>
  <c r="O609" i="2"/>
  <c r="O610" i="2"/>
  <c r="O611" i="2"/>
  <c r="O612" i="2"/>
  <c r="O618" i="2"/>
  <c r="O619" i="2"/>
  <c r="O629" i="2"/>
  <c r="O642" i="2"/>
  <c r="O661" i="2"/>
  <c r="O688" i="2"/>
  <c r="O689" i="2"/>
  <c r="O697" i="2"/>
  <c r="O698" i="2"/>
  <c r="O705" i="2"/>
  <c r="O713" i="2"/>
  <c r="O718" i="2"/>
  <c r="O719" i="2"/>
  <c r="O725" i="2"/>
  <c r="O726" i="2"/>
  <c r="O727" i="2"/>
  <c r="O731" i="2"/>
  <c r="O732" i="2"/>
  <c r="O742" i="2"/>
  <c r="O748" i="2"/>
  <c r="O754" i="2"/>
  <c r="O802" i="2"/>
  <c r="O803" i="2"/>
  <c r="O807" i="2"/>
  <c r="O808" i="2"/>
  <c r="O813" i="2"/>
  <c r="O814" i="2"/>
  <c r="O820" i="2"/>
  <c r="O821" i="2"/>
  <c r="O826" i="2"/>
  <c r="O827" i="2"/>
  <c r="O831" i="2"/>
  <c r="O833" i="2"/>
  <c r="O839" i="2"/>
  <c r="O869" i="2"/>
  <c r="O875" i="2"/>
  <c r="O876" i="2"/>
  <c r="O882" i="2"/>
  <c r="O887" i="2"/>
  <c r="O891" i="2"/>
  <c r="O901" i="2"/>
  <c r="O902" i="2"/>
  <c r="O906" i="2"/>
  <c r="O907" i="2"/>
  <c r="O908" i="2"/>
  <c r="O915" i="2"/>
  <c r="O918" i="2"/>
  <c r="O919" i="2"/>
  <c r="O923" i="2"/>
  <c r="O924" i="2"/>
  <c r="O930" i="2"/>
  <c r="O931" i="2"/>
  <c r="O935" i="2"/>
  <c r="O936" i="2"/>
  <c r="O937" i="2"/>
  <c r="O942" i="2"/>
  <c r="O943" i="2"/>
  <c r="O944" i="2"/>
  <c r="O949" i="2"/>
  <c r="O950" i="2"/>
  <c r="O951" i="2"/>
  <c r="O958" i="2"/>
  <c r="O964" i="2"/>
  <c r="O967" i="2"/>
  <c r="O974" i="2"/>
  <c r="O979" i="2"/>
  <c r="O985" i="2"/>
  <c r="O986" i="2"/>
  <c r="O988" i="2"/>
  <c r="O997" i="2"/>
  <c r="O1003" i="2"/>
  <c r="O1009" i="2"/>
  <c r="O1010" i="2"/>
  <c r="O1015" i="2"/>
  <c r="O1016" i="2"/>
  <c r="O1022" i="2"/>
  <c r="O1023" i="2"/>
  <c r="O1027" i="2"/>
  <c r="O1028" i="2"/>
  <c r="O1029" i="2"/>
  <c r="O1035" i="2"/>
  <c r="O1042" i="2"/>
  <c r="O1043" i="2"/>
  <c r="O1049" i="2"/>
  <c r="O1050" i="2"/>
  <c r="O1061" i="2"/>
  <c r="O1063" i="2"/>
  <c r="O1072" i="2"/>
  <c r="O1074" i="2"/>
  <c r="O1076" i="2"/>
  <c r="O1077" i="2"/>
  <c r="O1079" i="2"/>
  <c r="O1083" i="2"/>
  <c r="O1091" i="2"/>
  <c r="O1100" i="2"/>
  <c r="O1107" i="2"/>
  <c r="O1108" i="2"/>
  <c r="O1115" i="2"/>
  <c r="O1122" i="2"/>
  <c r="O1128" i="2"/>
  <c r="O1129" i="2"/>
  <c r="O1137" i="2"/>
  <c r="O1138" i="2"/>
  <c r="O1140" i="2"/>
  <c r="O1141" i="2"/>
  <c r="O1143" i="2"/>
  <c r="O1145" i="2"/>
  <c r="O1147" i="2"/>
  <c r="O1149" i="2"/>
  <c r="O1151" i="2"/>
  <c r="O1152" i="2"/>
  <c r="O1154" i="2"/>
  <c r="O1156" i="2"/>
  <c r="O1165" i="2"/>
  <c r="O1166" i="2"/>
  <c r="O1175" i="2"/>
  <c r="O1181" i="2"/>
  <c r="O1182" i="2"/>
  <c r="O1199" i="2"/>
  <c r="O1208" i="2"/>
  <c r="O1216" i="2"/>
  <c r="O1222" i="2"/>
  <c r="O1223" i="2"/>
  <c r="O1237" i="2"/>
  <c r="O1243" i="2"/>
  <c r="O1263" i="2"/>
  <c r="O1270" i="2"/>
  <c r="O1271" i="2"/>
  <c r="O1276" i="2"/>
  <c r="O1277" i="2"/>
  <c r="O1287" i="2"/>
  <c r="O1293" i="2"/>
  <c r="O1299" i="2"/>
  <c r="O1300" i="2"/>
  <c r="O1308" i="2"/>
  <c r="O1314" i="2"/>
  <c r="O1322" i="2"/>
  <c r="O1327" i="2"/>
  <c r="O1333" i="2"/>
  <c r="O1334" i="2"/>
  <c r="O1340" i="2"/>
  <c r="O1342" i="2"/>
  <c r="O1344" i="2"/>
  <c r="O1367" i="2"/>
  <c r="O1376" i="2"/>
  <c r="O1383" i="2"/>
  <c r="O1399" i="2"/>
  <c r="O1400" i="2"/>
  <c r="O1415" i="2"/>
  <c r="O1418" i="2"/>
  <c r="O1419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G2482" i="2"/>
  <c r="O2482" i="2"/>
  <c r="O2483" i="2"/>
  <c r="O2484" i="2"/>
  <c r="O2485" i="2"/>
  <c r="G2486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G2498" i="2"/>
  <c r="O2498" i="2"/>
  <c r="O2499" i="2"/>
  <c r="O2500" i="2"/>
  <c r="K5" i="2"/>
  <c r="J29" i="2"/>
  <c r="AW56" i="2"/>
  <c r="AW60" i="2"/>
  <c r="AW73" i="2"/>
  <c r="L5" i="2"/>
  <c r="M5" i="2"/>
  <c r="N5" i="2"/>
  <c r="O5" i="2"/>
  <c r="P5" i="2"/>
  <c r="Q5" i="2"/>
  <c r="R5" i="2"/>
  <c r="W5" i="2"/>
  <c r="X5" i="2"/>
  <c r="Y5" i="2"/>
  <c r="D17" i="1"/>
  <c r="A1" i="5"/>
  <c r="E1" i="5" s="1"/>
  <c r="A2" i="6"/>
  <c r="B2" i="6" s="1"/>
  <c r="Q51" i="2"/>
  <c r="BE2501" i="2"/>
  <c r="AY2501" i="2"/>
  <c r="AY2500" i="2"/>
  <c r="AY2499" i="2"/>
  <c r="O52" i="2"/>
  <c r="O54" i="2"/>
  <c r="O56" i="2"/>
  <c r="O58" i="2"/>
  <c r="O60" i="2"/>
  <c r="O61" i="2"/>
  <c r="O65" i="2"/>
  <c r="O67" i="2"/>
  <c r="O71" i="2"/>
  <c r="O72" i="2"/>
  <c r="O50" i="2"/>
  <c r="AY56" i="2"/>
  <c r="AY60" i="2"/>
  <c r="AY67" i="2"/>
  <c r="AY50" i="2"/>
  <c r="J23" i="2"/>
  <c r="J24" i="2" s="1"/>
  <c r="J30" i="2"/>
  <c r="J25" i="2"/>
  <c r="J26" i="2" s="1"/>
  <c r="Z2499" i="2"/>
  <c r="Z2500" i="2"/>
  <c r="AB3" i="2"/>
  <c r="Y3" i="2"/>
  <c r="X3" i="2"/>
  <c r="W3" i="2"/>
  <c r="V3" i="2"/>
  <c r="R3" i="2"/>
  <c r="Q3" i="2"/>
  <c r="P3" i="2"/>
  <c r="O3" i="2"/>
  <c r="M3" i="2"/>
  <c r="N3" i="2"/>
  <c r="L3" i="2"/>
  <c r="K3" i="2"/>
  <c r="J3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G273" i="2"/>
  <c r="G279" i="2"/>
  <c r="G271" i="2"/>
  <c r="G258" i="2"/>
  <c r="G267" i="2"/>
  <c r="AF256" i="2"/>
  <c r="AW255" i="2" s="1"/>
  <c r="AF255" i="2"/>
  <c r="G246" i="2"/>
  <c r="AF248" i="2"/>
  <c r="AY247" i="2" s="1"/>
  <c r="AF247" i="2"/>
  <c r="G242" i="2"/>
  <c r="AF237" i="2"/>
  <c r="P237" i="2" s="1"/>
  <c r="BA203" i="2"/>
  <c r="BA204" i="2" s="1"/>
  <c r="G235" i="2"/>
  <c r="G234" i="2"/>
  <c r="AZ232" i="2"/>
  <c r="G231" i="2"/>
  <c r="G227" i="2"/>
  <c r="AW227" i="2"/>
  <c r="AF215" i="2"/>
  <c r="AF214" i="2"/>
  <c r="AF194" i="2"/>
  <c r="G193" i="2"/>
  <c r="G82" i="2"/>
  <c r="G147" i="2"/>
  <c r="AF160" i="2"/>
  <c r="AV104" i="2"/>
  <c r="AF184" i="2"/>
  <c r="AY183" i="2" s="1"/>
  <c r="AF180" i="2"/>
  <c r="AY179" i="2" s="1"/>
  <c r="AF171" i="2"/>
  <c r="AF131" i="2"/>
  <c r="AY130" i="2" s="1"/>
  <c r="BA111" i="2"/>
  <c r="G134" i="2"/>
  <c r="G130" i="2"/>
  <c r="AF114" i="2"/>
  <c r="AF106" i="2"/>
  <c r="G102" i="2"/>
  <c r="AW104" i="2"/>
  <c r="Q105" i="2"/>
  <c r="AF188" i="2"/>
  <c r="P188" i="2" s="1"/>
  <c r="AF175" i="2"/>
  <c r="AF148" i="2"/>
  <c r="AF128" i="2"/>
  <c r="AY127" i="2" s="1"/>
  <c r="AF124" i="2"/>
  <c r="AZ111" i="2"/>
  <c r="AZ112" i="2" s="1"/>
  <c r="AF108" i="2"/>
  <c r="P108" i="2" s="1"/>
  <c r="AY104" i="2"/>
  <c r="O111" i="2"/>
  <c r="AV93" i="2"/>
  <c r="AF136" i="2"/>
  <c r="AF152" i="2"/>
  <c r="P152" i="2" s="1"/>
  <c r="G135" i="2"/>
  <c r="AF84" i="2"/>
  <c r="Q84" i="2" s="1"/>
  <c r="AP151" i="2"/>
  <c r="AQ151" i="2" s="1"/>
  <c r="AF182" i="2"/>
  <c r="P182" i="2" s="1"/>
  <c r="AF178" i="2"/>
  <c r="AF168" i="2"/>
  <c r="P168" i="2" s="1"/>
  <c r="AF151" i="2"/>
  <c r="P151" i="2" s="1"/>
  <c r="AF147" i="2"/>
  <c r="AT146" i="2" s="1"/>
  <c r="AF144" i="2"/>
  <c r="P144" i="2" s="1"/>
  <c r="AF122" i="2"/>
  <c r="AF110" i="2"/>
  <c r="P110" i="2" s="1"/>
  <c r="AF100" i="2"/>
  <c r="P100" i="2" s="1"/>
  <c r="G174" i="2"/>
  <c r="AP125" i="2"/>
  <c r="AF181" i="2"/>
  <c r="AF143" i="2"/>
  <c r="AF141" i="2"/>
  <c r="AF137" i="2"/>
  <c r="P137" i="2" s="1"/>
  <c r="AF125" i="2"/>
  <c r="P125" i="2" s="1"/>
  <c r="AF121" i="2"/>
  <c r="AF115" i="2"/>
  <c r="AY114" i="2" s="1"/>
  <c r="AF103" i="2"/>
  <c r="Q103" i="2" s="1"/>
  <c r="AF99" i="2"/>
  <c r="P99" i="2" s="1"/>
  <c r="G175" i="2"/>
  <c r="G99" i="2"/>
  <c r="AF172" i="2"/>
  <c r="P172" i="2" s="1"/>
  <c r="AF140" i="2"/>
  <c r="AF126" i="2"/>
  <c r="AF118" i="2"/>
  <c r="P118" i="2" s="1"/>
  <c r="AF102" i="2"/>
  <c r="P102" i="2" s="1"/>
  <c r="AF88" i="2"/>
  <c r="BA177" i="2"/>
  <c r="AZ132" i="2"/>
  <c r="AZ133" i="2" s="1"/>
  <c r="AZ134" i="2" s="1"/>
  <c r="AZ177" i="2"/>
  <c r="AZ178" i="2" s="1"/>
  <c r="G167" i="2"/>
  <c r="G166" i="2"/>
  <c r="G163" i="2"/>
  <c r="AT285" i="2"/>
  <c r="AV285" i="2"/>
  <c r="AF159" i="2"/>
  <c r="AW276" i="2"/>
  <c r="AV257" i="2"/>
  <c r="Q157" i="2"/>
  <c r="AY156" i="2"/>
  <c r="AF156" i="2"/>
  <c r="AF155" i="2"/>
  <c r="G155" i="2"/>
  <c r="AV302" i="2"/>
  <c r="AF133" i="2"/>
  <c r="AF134" i="2"/>
  <c r="AF129" i="2"/>
  <c r="P129" i="2" s="1"/>
  <c r="AW220" i="2"/>
  <c r="AW250" i="2"/>
  <c r="G106" i="2"/>
  <c r="AV231" i="2"/>
  <c r="AT227" i="2"/>
  <c r="AU227" i="2"/>
  <c r="AV227" i="2"/>
  <c r="AV219" i="2"/>
  <c r="AF90" i="2"/>
  <c r="AF89" i="2"/>
  <c r="AV184" i="2"/>
  <c r="AU81" i="2"/>
  <c r="AT276" i="2"/>
  <c r="AV220" i="2"/>
  <c r="AU257" i="2"/>
  <c r="AU104" i="2"/>
  <c r="AY93" i="2"/>
  <c r="AU56" i="2"/>
  <c r="O150" i="2"/>
  <c r="O86" i="2"/>
  <c r="O229" i="2"/>
  <c r="O177" i="2"/>
  <c r="O125" i="2"/>
  <c r="O276" i="2"/>
  <c r="BA276" i="2"/>
  <c r="BA277" i="2" s="1"/>
  <c r="O270" i="2"/>
  <c r="AZ255" i="2"/>
  <c r="O210" i="2"/>
  <c r="AY163" i="2"/>
  <c r="BA178" i="2"/>
  <c r="BA179" i="2" s="1"/>
  <c r="AT237" i="2"/>
  <c r="O152" i="2"/>
  <c r="O138" i="2"/>
  <c r="BA138" i="2"/>
  <c r="BA139" i="2" s="1"/>
  <c r="O132" i="2"/>
  <c r="BA132" i="2"/>
  <c r="BA133" i="2" s="1"/>
  <c r="O112" i="2"/>
  <c r="BA112" i="2"/>
  <c r="BA113" i="2" s="1"/>
  <c r="AU237" i="2"/>
  <c r="O96" i="2"/>
  <c r="AY257" i="2"/>
  <c r="AY174" i="2"/>
  <c r="AY265" i="2"/>
  <c r="G329" i="2"/>
  <c r="G454" i="2"/>
  <c r="G502" i="2"/>
  <c r="G518" i="2"/>
  <c r="G534" i="2"/>
  <c r="G910" i="2"/>
  <c r="G974" i="2"/>
  <c r="G1312" i="2"/>
  <c r="G1428" i="2"/>
  <c r="G1444" i="2"/>
  <c r="G1476" i="2"/>
  <c r="G1492" i="2"/>
  <c r="G1524" i="2"/>
  <c r="G1544" i="2"/>
  <c r="G149" i="2"/>
  <c r="G165" i="2"/>
  <c r="G1424" i="2"/>
  <c r="G1440" i="2"/>
  <c r="G1472" i="2"/>
  <c r="G1488" i="2"/>
  <c r="G2428" i="2"/>
  <c r="G2444" i="2"/>
  <c r="G2476" i="2"/>
  <c r="G2492" i="2"/>
  <c r="G195" i="2"/>
  <c r="G337" i="2"/>
  <c r="G1184" i="2"/>
  <c r="G2331" i="2"/>
  <c r="G2363" i="2"/>
  <c r="G2379" i="2"/>
  <c r="G2395" i="2"/>
  <c r="G2411" i="2"/>
  <c r="G2427" i="2"/>
  <c r="G2443" i="2"/>
  <c r="G2475" i="2"/>
  <c r="G2491" i="2"/>
  <c r="G203" i="2"/>
  <c r="G75" i="2"/>
  <c r="G127" i="2"/>
  <c r="G336" i="2"/>
  <c r="G426" i="2"/>
  <c r="G458" i="2"/>
  <c r="G522" i="2"/>
  <c r="G812" i="2"/>
  <c r="G712" i="2"/>
  <c r="G1002" i="2"/>
  <c r="G1034" i="2"/>
  <c r="G1433" i="2"/>
  <c r="G1465" i="2"/>
  <c r="G1497" i="2"/>
  <c r="G1469" i="2"/>
  <c r="G1501" i="2"/>
  <c r="G1536" i="2"/>
  <c r="G1563" i="2"/>
  <c r="G1598" i="2"/>
  <c r="G1614" i="2"/>
  <c r="G1646" i="2"/>
  <c r="G1662" i="2"/>
  <c r="G1718" i="2"/>
  <c r="G1734" i="2"/>
  <c r="G1798" i="2"/>
  <c r="G1830" i="2"/>
  <c r="G1846" i="2"/>
  <c r="G2432" i="2"/>
  <c r="G2464" i="2"/>
  <c r="G2496" i="2"/>
  <c r="G157" i="2"/>
  <c r="G187" i="2"/>
  <c r="G199" i="2"/>
  <c r="G361" i="2"/>
  <c r="G376" i="2"/>
  <c r="G612" i="2"/>
  <c r="G660" i="2"/>
  <c r="G322" i="2"/>
  <c r="G874" i="2"/>
  <c r="G983" i="2"/>
  <c r="G999" i="2"/>
  <c r="G1007" i="2"/>
  <c r="G1023" i="2"/>
  <c r="G1031" i="2"/>
  <c r="G1055" i="2"/>
  <c r="G1164" i="2"/>
  <c r="G1562" i="2"/>
  <c r="G1448" i="2"/>
  <c r="G1464" i="2"/>
  <c r="G1496" i="2"/>
  <c r="G1527" i="2"/>
  <c r="G1452" i="2"/>
  <c r="G1468" i="2"/>
  <c r="G1500" i="2"/>
  <c r="G1516" i="2"/>
  <c r="G1540" i="2"/>
  <c r="G1565" i="2"/>
  <c r="G1576" i="2"/>
  <c r="G1592" i="2"/>
  <c r="G1600" i="2"/>
  <c r="G1616" i="2"/>
  <c r="G1624" i="2"/>
  <c r="G1640" i="2"/>
  <c r="G1648" i="2"/>
  <c r="G1664" i="2"/>
  <c r="G1672" i="2"/>
  <c r="G1688" i="2"/>
  <c r="G1696" i="2"/>
  <c r="G1712" i="2"/>
  <c r="G1720" i="2"/>
  <c r="G1736" i="2"/>
  <c r="G1760" i="2"/>
  <c r="G1776" i="2"/>
  <c r="G1800" i="2"/>
  <c r="G1808" i="2"/>
  <c r="G1824" i="2"/>
  <c r="G1832" i="2"/>
  <c r="G1848" i="2"/>
  <c r="G1856" i="2"/>
  <c r="G2339" i="2"/>
  <c r="G2355" i="2"/>
  <c r="G2371" i="2"/>
  <c r="G2387" i="2"/>
  <c r="G2419" i="2"/>
  <c r="G2451" i="2"/>
  <c r="G2467" i="2"/>
  <c r="G2499" i="2"/>
  <c r="G107" i="2"/>
  <c r="G352" i="2"/>
  <c r="G474" i="2"/>
  <c r="G538" i="2"/>
  <c r="G570" i="2"/>
  <c r="G582" i="2"/>
  <c r="G708" i="2"/>
  <c r="G843" i="2"/>
  <c r="G875" i="2"/>
  <c r="G1026" i="2"/>
  <c r="G1417" i="2"/>
  <c r="G1449" i="2"/>
  <c r="G1521" i="2"/>
  <c r="G1453" i="2"/>
  <c r="G1485" i="2"/>
  <c r="G1517" i="2"/>
  <c r="G1568" i="2"/>
  <c r="G1574" i="2"/>
  <c r="G1590" i="2"/>
  <c r="G1622" i="2"/>
  <c r="G1638" i="2"/>
  <c r="G1670" i="2"/>
  <c r="G1686" i="2"/>
  <c r="G1694" i="2"/>
  <c r="G1710" i="2"/>
  <c r="G1758" i="2"/>
  <c r="G1774" i="2"/>
  <c r="G1822" i="2"/>
  <c r="G1854" i="2"/>
  <c r="G2448" i="2"/>
  <c r="G2480" i="2"/>
  <c r="G91" i="2"/>
  <c r="G381" i="2"/>
  <c r="G384" i="2"/>
  <c r="G434" i="2"/>
  <c r="G530" i="2"/>
  <c r="G578" i="2"/>
  <c r="G692" i="2"/>
  <c r="G804" i="2"/>
  <c r="G696" i="2"/>
  <c r="G970" i="2"/>
  <c r="G898" i="2"/>
  <c r="G847" i="2"/>
  <c r="G871" i="2"/>
  <c r="G895" i="2"/>
  <c r="G982" i="2"/>
  <c r="G1006" i="2"/>
  <c r="G1030" i="2"/>
  <c r="G1078" i="2"/>
  <c r="G1538" i="2"/>
  <c r="G1513" i="2"/>
  <c r="G1570" i="2"/>
  <c r="G1586" i="2"/>
  <c r="G1594" i="2"/>
  <c r="G1610" i="2"/>
  <c r="G1618" i="2"/>
  <c r="G1626" i="2"/>
  <c r="G1634" i="2"/>
  <c r="G1642" i="2"/>
  <c r="G1658" i="2"/>
  <c r="G1666" i="2"/>
  <c r="G1682" i="2"/>
  <c r="G1690" i="2"/>
  <c r="G1706" i="2"/>
  <c r="G1714" i="2"/>
  <c r="G1722" i="2"/>
  <c r="G1730" i="2"/>
  <c r="G1738" i="2"/>
  <c r="G1746" i="2"/>
  <c r="G1762" i="2"/>
  <c r="G1770" i="2"/>
  <c r="G1786" i="2"/>
  <c r="G1794" i="2"/>
  <c r="G1802" i="2"/>
  <c r="G1810" i="2"/>
  <c r="G1818" i="2"/>
  <c r="G1826" i="2"/>
  <c r="G1850" i="2"/>
  <c r="G2327" i="2"/>
  <c r="G2359" i="2"/>
  <c r="G2375" i="2"/>
  <c r="G2391" i="2"/>
  <c r="G2407" i="2"/>
  <c r="G2423" i="2"/>
  <c r="G2439" i="2"/>
  <c r="G2471" i="2"/>
  <c r="G2487" i="2"/>
  <c r="G2424" i="2"/>
  <c r="G2440" i="2"/>
  <c r="G2472" i="2"/>
  <c r="G2488" i="2"/>
  <c r="G1543" i="2"/>
  <c r="G369" i="2"/>
  <c r="G414" i="2"/>
  <c r="G494" i="2"/>
  <c r="G574" i="2"/>
  <c r="G586" i="2"/>
  <c r="G620" i="2"/>
  <c r="G800" i="2"/>
  <c r="G744" i="2"/>
  <c r="G978" i="2"/>
  <c r="G846" i="2"/>
  <c r="G878" i="2"/>
  <c r="G894" i="2"/>
  <c r="G1075" i="2"/>
  <c r="G1324" i="2"/>
  <c r="G1388" i="2"/>
  <c r="G1232" i="2"/>
  <c r="G1546" i="2"/>
  <c r="G1441" i="2"/>
  <c r="G1473" i="2"/>
  <c r="G1489" i="2"/>
  <c r="G1520" i="2"/>
  <c r="G1429" i="2"/>
  <c r="G1445" i="2"/>
  <c r="G1477" i="2"/>
  <c r="G1493" i="2"/>
  <c r="G1525" i="2"/>
  <c r="G1547" i="2"/>
  <c r="G1533" i="2"/>
  <c r="G1572" i="2"/>
  <c r="G1588" i="2"/>
  <c r="G1596" i="2"/>
  <c r="G1612" i="2"/>
  <c r="G1620" i="2"/>
  <c r="G1628" i="2"/>
  <c r="G1636" i="2"/>
  <c r="G1644" i="2"/>
  <c r="G1660" i="2"/>
  <c r="G1668" i="2"/>
  <c r="G1684" i="2"/>
  <c r="G1692" i="2"/>
  <c r="G1708" i="2"/>
  <c r="G1716" i="2"/>
  <c r="G1724" i="2"/>
  <c r="G1732" i="2"/>
  <c r="G1740" i="2"/>
  <c r="G1748" i="2"/>
  <c r="G1764" i="2"/>
  <c r="G1772" i="2"/>
  <c r="G1788" i="2"/>
  <c r="G1796" i="2"/>
  <c r="G1804" i="2"/>
  <c r="G1812" i="2"/>
  <c r="G1820" i="2"/>
  <c r="G1828" i="2"/>
  <c r="G1836" i="2"/>
  <c r="G1852" i="2"/>
  <c r="G2367" i="2"/>
  <c r="G2415" i="2"/>
  <c r="G2431" i="2"/>
  <c r="G2447" i="2"/>
  <c r="G2463" i="2"/>
  <c r="G2495" i="2"/>
  <c r="G2452" i="2"/>
  <c r="G2468" i="2"/>
  <c r="G2500" i="2"/>
  <c r="AV237" i="2"/>
  <c r="O265" i="2"/>
  <c r="O255" i="2"/>
  <c r="BA255" i="2"/>
  <c r="AZ179" i="2"/>
  <c r="AZ180" i="2" s="1"/>
  <c r="AZ171" i="2"/>
  <c r="AZ172" i="2" s="1"/>
  <c r="AZ113" i="2"/>
  <c r="AZ114" i="2" s="1"/>
  <c r="AW237" i="2"/>
  <c r="BA171" i="2"/>
  <c r="AZ138" i="2"/>
  <c r="AZ139" i="2" s="1"/>
  <c r="BA265" i="2"/>
  <c r="BA266" i="2" s="1"/>
  <c r="AZ265" i="2"/>
  <c r="AZ266" i="2" s="1"/>
  <c r="AZ267" i="2" s="1"/>
  <c r="G86" i="2"/>
  <c r="G103" i="2"/>
  <c r="G131" i="2"/>
  <c r="G153" i="2"/>
  <c r="G169" i="2"/>
  <c r="G191" i="2"/>
  <c r="Q94" i="2"/>
  <c r="Q164" i="2"/>
  <c r="Q256" i="2"/>
  <c r="Q258" i="2"/>
  <c r="Q266" i="2"/>
  <c r="P2372" i="2" l="1"/>
  <c r="Q2372" i="2"/>
  <c r="AY2371" i="2"/>
  <c r="P1656" i="2"/>
  <c r="AY1655" i="2"/>
  <c r="AQ225" i="2"/>
  <c r="AW225" i="2"/>
  <c r="P1685" i="2"/>
  <c r="AY1684" i="2"/>
  <c r="AX1906" i="2"/>
  <c r="AW86" i="2"/>
  <c r="AT86" i="2"/>
  <c r="AX86" i="2" s="1"/>
  <c r="AY86" i="2" s="1"/>
  <c r="P2459" i="2"/>
  <c r="Q2459" i="2"/>
  <c r="P2385" i="2"/>
  <c r="Q2385" i="2"/>
  <c r="AY2384" i="2"/>
  <c r="P1129" i="2"/>
  <c r="Q1129" i="2"/>
  <c r="P880" i="2"/>
  <c r="Q880" i="2"/>
  <c r="P2478" i="2"/>
  <c r="AY2477" i="2"/>
  <c r="Q2478" i="2"/>
  <c r="P2429" i="2"/>
  <c r="Q2429" i="2"/>
  <c r="AY2428" i="2"/>
  <c r="P1752" i="2"/>
  <c r="AY1751" i="2"/>
  <c r="P1513" i="2"/>
  <c r="AY1512" i="2"/>
  <c r="Q1513" i="2"/>
  <c r="P1453" i="2"/>
  <c r="AY1452" i="2"/>
  <c r="P1040" i="2"/>
  <c r="Q1040" i="2"/>
  <c r="AY1039" i="2"/>
  <c r="P414" i="2"/>
  <c r="Q414" i="2"/>
  <c r="AY413" i="2"/>
  <c r="AT83" i="2"/>
  <c r="AQ156" i="2"/>
  <c r="AV156" i="2"/>
  <c r="AU156" i="2"/>
  <c r="AX156" i="2" s="1"/>
  <c r="P2499" i="2"/>
  <c r="Q2499" i="2"/>
  <c r="AC2498" i="2" s="1"/>
  <c r="P2445" i="2"/>
  <c r="Q2445" i="2"/>
  <c r="AY2444" i="2"/>
  <c r="P1753" i="2"/>
  <c r="Q1753" i="2"/>
  <c r="P2458" i="2"/>
  <c r="Q2458" i="2"/>
  <c r="AY2457" i="2"/>
  <c r="P2384" i="2"/>
  <c r="Q2384" i="2"/>
  <c r="AY2383" i="2"/>
  <c r="P1577" i="2"/>
  <c r="AY1576" i="2"/>
  <c r="P971" i="2"/>
  <c r="Q971" i="2"/>
  <c r="AY2458" i="2"/>
  <c r="P141" i="2"/>
  <c r="AY140" i="2"/>
  <c r="Q141" i="2"/>
  <c r="AW140" i="2"/>
  <c r="AV140" i="2"/>
  <c r="P2483" i="2"/>
  <c r="AY2482" i="2"/>
  <c r="P2430" i="2"/>
  <c r="Q2430" i="2"/>
  <c r="AY2429" i="2"/>
  <c r="P1689" i="2"/>
  <c r="Q1689" i="2"/>
  <c r="AY1688" i="2"/>
  <c r="P1432" i="2"/>
  <c r="Q1432" i="2"/>
  <c r="P2498" i="2"/>
  <c r="AY2497" i="2"/>
  <c r="P2444" i="2"/>
  <c r="Q2444" i="2"/>
  <c r="AY2443" i="2"/>
  <c r="P1372" i="2"/>
  <c r="AY1371" i="2"/>
  <c r="Q1372" i="2"/>
  <c r="P648" i="2"/>
  <c r="Q648" i="2"/>
  <c r="Q1714" i="2"/>
  <c r="AY1431" i="2"/>
  <c r="AY146" i="2"/>
  <c r="AY1455" i="2"/>
  <c r="Q1456" i="2"/>
  <c r="AY2498" i="2"/>
  <c r="Q1656" i="2"/>
  <c r="Q1453" i="2"/>
  <c r="Q1685" i="2"/>
  <c r="AY1712" i="2"/>
  <c r="AY1605" i="2"/>
  <c r="AY1094" i="2"/>
  <c r="P968" i="2"/>
  <c r="Q968" i="2"/>
  <c r="P969" i="2"/>
  <c r="Q969" i="2"/>
  <c r="P528" i="2"/>
  <c r="Q528" i="2"/>
  <c r="P321" i="2"/>
  <c r="Q321" i="2"/>
  <c r="AV203" i="2"/>
  <c r="AW184" i="2"/>
  <c r="AY2476" i="2"/>
  <c r="AY968" i="2"/>
  <c r="Q2477" i="2"/>
  <c r="Q1096" i="2"/>
  <c r="P582" i="2"/>
  <c r="Q582" i="2"/>
  <c r="P385" i="2"/>
  <c r="Q385" i="2"/>
  <c r="AY440" i="2"/>
  <c r="AX1999" i="2"/>
  <c r="AT148" i="2"/>
  <c r="AU203" i="2"/>
  <c r="AU184" i="2"/>
  <c r="AY2456" i="2"/>
  <c r="AY527" i="2"/>
  <c r="Q1095" i="2"/>
  <c r="P1289" i="2"/>
  <c r="Q1289" i="2"/>
  <c r="AN2479" i="2"/>
  <c r="AF2479" i="2"/>
  <c r="AF2467" i="2"/>
  <c r="AN2467" i="2"/>
  <c r="AO2467" i="2" s="1"/>
  <c r="AR2467" i="2" s="1"/>
  <c r="AN2419" i="2"/>
  <c r="AF2419" i="2"/>
  <c r="AF2407" i="2"/>
  <c r="AN2407" i="2"/>
  <c r="AN2395" i="2"/>
  <c r="AF2395" i="2"/>
  <c r="AN2383" i="2"/>
  <c r="AO2383" i="2" s="1"/>
  <c r="AR2383" i="2" s="1"/>
  <c r="AE2383" i="2"/>
  <c r="G2383" i="2" s="1"/>
  <c r="AF2371" i="2"/>
  <c r="AN2371" i="2"/>
  <c r="AO2371" i="2" s="1"/>
  <c r="AR2371" i="2" s="1"/>
  <c r="AN2335" i="2"/>
  <c r="AF2335" i="2"/>
  <c r="AE2335" i="2"/>
  <c r="G2335" i="2" s="1"/>
  <c r="AN2311" i="2"/>
  <c r="AO2311" i="2" s="1"/>
  <c r="AR2311" i="2" s="1"/>
  <c r="AF2311" i="2"/>
  <c r="AF2299" i="2"/>
  <c r="AN2299" i="2"/>
  <c r="AO2299" i="2" s="1"/>
  <c r="AT203" i="2"/>
  <c r="AT184" i="2"/>
  <c r="AX184" i="2" s="1"/>
  <c r="AY2405" i="2"/>
  <c r="AY320" i="2"/>
  <c r="Q1837" i="2"/>
  <c r="P1396" i="2"/>
  <c r="Q1396" i="2"/>
  <c r="AN2466" i="2"/>
  <c r="AO2466" i="2" s="1"/>
  <c r="AF2466" i="2"/>
  <c r="AN2454" i="2"/>
  <c r="AO2454" i="2" s="1"/>
  <c r="AF2454" i="2"/>
  <c r="AE2442" i="2"/>
  <c r="G2442" i="2" s="1"/>
  <c r="AN2442" i="2"/>
  <c r="AO2442" i="2" s="1"/>
  <c r="AN2394" i="2"/>
  <c r="AO2394" i="2" s="1"/>
  <c r="AF2394" i="2"/>
  <c r="AN2382" i="2"/>
  <c r="AO2382" i="2" s="1"/>
  <c r="AR2382" i="2" s="1"/>
  <c r="U2382" i="2" s="1"/>
  <c r="AF2382" i="2"/>
  <c r="AF2370" i="2"/>
  <c r="AN2370" i="2"/>
  <c r="AN2310" i="2"/>
  <c r="AF2310" i="2"/>
  <c r="AF2298" i="2"/>
  <c r="AN2298" i="2"/>
  <c r="P701" i="2"/>
  <c r="Q701" i="2"/>
  <c r="AY2455" i="2"/>
  <c r="AY1451" i="2"/>
  <c r="Q2406" i="2"/>
  <c r="Q1077" i="2"/>
  <c r="P736" i="2"/>
  <c r="Q736" i="2"/>
  <c r="P454" i="2"/>
  <c r="Q454" i="2"/>
  <c r="AY1836" i="2"/>
  <c r="AW81" i="2"/>
  <c r="AY2442" i="2"/>
  <c r="Q2403" i="2"/>
  <c r="Q647" i="2"/>
  <c r="P735" i="2"/>
  <c r="Q735" i="2"/>
  <c r="P278" i="2"/>
  <c r="Q278" i="2"/>
  <c r="AY2382" i="2"/>
  <c r="Q2457" i="2"/>
  <c r="Q1609" i="2"/>
  <c r="Q1512" i="2"/>
  <c r="P625" i="2"/>
  <c r="Q625" i="2"/>
  <c r="P452" i="2"/>
  <c r="Q452" i="2"/>
  <c r="P277" i="2"/>
  <c r="Q277" i="2"/>
  <c r="AV568" i="2"/>
  <c r="AW63" i="2"/>
  <c r="AY2441" i="2"/>
  <c r="AY2402" i="2"/>
  <c r="AY1776" i="2"/>
  <c r="Q2456" i="2"/>
  <c r="Q2443" i="2"/>
  <c r="Q1606" i="2"/>
  <c r="Q709" i="2"/>
  <c r="AU404" i="2"/>
  <c r="AE2445" i="2"/>
  <c r="G2445" i="2" s="1"/>
  <c r="AN2445" i="2"/>
  <c r="AO2445" i="2" s="1"/>
  <c r="AR2445" i="2" s="1"/>
  <c r="AF2421" i="2"/>
  <c r="AF2422" i="2"/>
  <c r="AN2421" i="2"/>
  <c r="AO2421" i="2" s="1"/>
  <c r="AR2421" i="2" s="1"/>
  <c r="AN2409" i="2"/>
  <c r="AO2409" i="2" s="1"/>
  <c r="AR2409" i="2" s="1"/>
  <c r="AF2409" i="2"/>
  <c r="AF2410" i="2"/>
  <c r="AN2397" i="2"/>
  <c r="AO2397" i="2" s="1"/>
  <c r="AR2397" i="2" s="1"/>
  <c r="AF2397" i="2"/>
  <c r="AF2398" i="2"/>
  <c r="AF2337" i="2"/>
  <c r="AF2338" i="2"/>
  <c r="AN2337" i="2"/>
  <c r="AO2337" i="2" s="1"/>
  <c r="AR2337" i="2" s="1"/>
  <c r="AF2325" i="2"/>
  <c r="AF2326" i="2"/>
  <c r="AN2313" i="2"/>
  <c r="AO2313" i="2" s="1"/>
  <c r="AR2313" i="2" s="1"/>
  <c r="AF2313" i="2"/>
  <c r="AF2314" i="2"/>
  <c r="AF2301" i="2"/>
  <c r="AF2302" i="2"/>
  <c r="AN2301" i="2"/>
  <c r="AO2301" i="2" s="1"/>
  <c r="AR2301" i="2" s="1"/>
  <c r="AF2289" i="2"/>
  <c r="AF2290" i="2"/>
  <c r="AN2277" i="2"/>
  <c r="AO2277" i="2" s="1"/>
  <c r="AR2277" i="2" s="1"/>
  <c r="AF2277" i="2"/>
  <c r="AF2278" i="2"/>
  <c r="AF2265" i="2"/>
  <c r="AF2266" i="2"/>
  <c r="AN1782" i="2"/>
  <c r="AO1782" i="2" s="1"/>
  <c r="AR1782" i="2" s="1"/>
  <c r="AF1783" i="2"/>
  <c r="AN1770" i="2"/>
  <c r="AO1770" i="2" s="1"/>
  <c r="AR1770" i="2" s="1"/>
  <c r="AF1770" i="2"/>
  <c r="AN1746" i="2"/>
  <c r="AF1746" i="2"/>
  <c r="AF1747" i="2"/>
  <c r="AN1674" i="2"/>
  <c r="AF1674" i="2"/>
  <c r="AN1650" i="2"/>
  <c r="AF1650" i="2"/>
  <c r="AN1626" i="2"/>
  <c r="AF1626" i="2"/>
  <c r="AF1566" i="2"/>
  <c r="AN1566" i="2"/>
  <c r="AF1542" i="2"/>
  <c r="AN1542" i="2"/>
  <c r="AN1520" i="2"/>
  <c r="AO1520" i="2" s="1"/>
  <c r="AF1520" i="2"/>
  <c r="AF1521" i="2"/>
  <c r="AF1496" i="2"/>
  <c r="AF1497" i="2"/>
  <c r="AN1472" i="2"/>
  <c r="AO1472" i="2" s="1"/>
  <c r="AR1472" i="2" s="1"/>
  <c r="BA1472" i="2"/>
  <c r="AF1472" i="2"/>
  <c r="AF1473" i="2"/>
  <c r="BA1460" i="2"/>
  <c r="AF1460" i="2"/>
  <c r="AN1460" i="2"/>
  <c r="AF1461" i="2"/>
  <c r="BA1448" i="2"/>
  <c r="AF1448" i="2"/>
  <c r="AF1449" i="2"/>
  <c r="BA1436" i="2"/>
  <c r="AF1436" i="2"/>
  <c r="AF1437" i="2"/>
  <c r="AF1377" i="2"/>
  <c r="P1377" i="2" s="1"/>
  <c r="AN1376" i="2"/>
  <c r="AO1376" i="2" s="1"/>
  <c r="AR1376" i="2" s="1"/>
  <c r="AN1352" i="2"/>
  <c r="AO1352" i="2" s="1"/>
  <c r="AN1353" i="2" s="1"/>
  <c r="AO1353" i="2" s="1"/>
  <c r="AF1353" i="2"/>
  <c r="AF1329" i="2"/>
  <c r="AN1328" i="2"/>
  <c r="AO1328" i="2" s="1"/>
  <c r="AN1329" i="2" s="1"/>
  <c r="AF1280" i="2"/>
  <c r="AF1281" i="2"/>
  <c r="AF1256" i="2"/>
  <c r="P1256" i="2" s="1"/>
  <c r="AF1257" i="2"/>
  <c r="P1257" i="2" s="1"/>
  <c r="AF1220" i="2"/>
  <c r="AY1219" i="2" s="1"/>
  <c r="AF1221" i="2"/>
  <c r="AY1220" i="2" s="1"/>
  <c r="AN1208" i="2"/>
  <c r="AO1208" i="2" s="1"/>
  <c r="AR1208" i="2" s="1"/>
  <c r="AF1208" i="2"/>
  <c r="P1208" i="2" s="1"/>
  <c r="AZ1208" i="2"/>
  <c r="AF1124" i="2"/>
  <c r="AF1125" i="2"/>
  <c r="Q1125" i="2" s="1"/>
  <c r="AZ1100" i="2"/>
  <c r="BA1100" i="2"/>
  <c r="AN1076" i="2"/>
  <c r="AF1076" i="2"/>
  <c r="P1076" i="2" s="1"/>
  <c r="AF1028" i="2"/>
  <c r="P1028" i="2" s="1"/>
  <c r="AF1029" i="2"/>
  <c r="AN1028" i="2"/>
  <c r="AZ1028" i="2"/>
  <c r="AZ1029" i="2" s="1"/>
  <c r="BA1028" i="2"/>
  <c r="BA1029" i="2" s="1"/>
  <c r="AN1016" i="2"/>
  <c r="AF1016" i="2"/>
  <c r="AF1017" i="2"/>
  <c r="AF1004" i="2"/>
  <c r="AF1005" i="2"/>
  <c r="AN980" i="2"/>
  <c r="AO980" i="2" s="1"/>
  <c r="AN981" i="2" s="1"/>
  <c r="AO981" i="2" s="1"/>
  <c r="BA980" i="2"/>
  <c r="AF980" i="2"/>
  <c r="AF981" i="2"/>
  <c r="AF945" i="2"/>
  <c r="AN944" i="2"/>
  <c r="AO944" i="2" s="1"/>
  <c r="AR944" i="2" s="1"/>
  <c r="BA944" i="2"/>
  <c r="AZ908" i="2"/>
  <c r="BA908" i="2"/>
  <c r="AF873" i="2"/>
  <c r="AP872" i="2"/>
  <c r="AQ872" i="2" s="1"/>
  <c r="AF837" i="2"/>
  <c r="P837" i="2" s="1"/>
  <c r="AP836" i="2"/>
  <c r="AF812" i="2"/>
  <c r="AF813" i="2"/>
  <c r="AF632" i="2"/>
  <c r="P632" i="2" s="1"/>
  <c r="AF633" i="2"/>
  <c r="P633" i="2" s="1"/>
  <c r="AF596" i="2"/>
  <c r="P596" i="2" s="1"/>
  <c r="AF597" i="2"/>
  <c r="P597" i="2" s="1"/>
  <c r="AF585" i="2"/>
  <c r="AY584" i="2" s="1"/>
  <c r="AN584" i="2"/>
  <c r="AO584" i="2" s="1"/>
  <c r="AR584" i="2" s="1"/>
  <c r="BA548" i="2"/>
  <c r="AN548" i="2"/>
  <c r="AO548" i="2" s="1"/>
  <c r="AR548" i="2" s="1"/>
  <c r="AZ524" i="2"/>
  <c r="BA524" i="2"/>
  <c r="AF489" i="2"/>
  <c r="AZ488" i="2"/>
  <c r="BA488" i="2"/>
  <c r="AN464" i="2"/>
  <c r="AO464" i="2" s="1"/>
  <c r="AN465" i="2" s="1"/>
  <c r="AF465" i="2"/>
  <c r="AZ464" i="2"/>
  <c r="BA464" i="2"/>
  <c r="AZ440" i="2"/>
  <c r="AZ441" i="2" s="1"/>
  <c r="AN440" i="2"/>
  <c r="AO440" i="2" s="1"/>
  <c r="BA440" i="2"/>
  <c r="AF416" i="2"/>
  <c r="AF417" i="2"/>
  <c r="AN416" i="2"/>
  <c r="AO416" i="2" s="1"/>
  <c r="AZ416" i="2"/>
  <c r="AZ417" i="2" s="1"/>
  <c r="BA416" i="2"/>
  <c r="BA417" i="2" s="1"/>
  <c r="AN404" i="2"/>
  <c r="AO404" i="2" s="1"/>
  <c r="AR404" i="2" s="1"/>
  <c r="BA404" i="2"/>
  <c r="AF404" i="2"/>
  <c r="P404" i="2" s="1"/>
  <c r="AF405" i="2"/>
  <c r="AF393" i="2"/>
  <c r="P393" i="2" s="1"/>
  <c r="AN392" i="2"/>
  <c r="AO392" i="2" s="1"/>
  <c r="AF380" i="2"/>
  <c r="P380" i="2" s="1"/>
  <c r="AF381" i="2"/>
  <c r="AF200" i="2"/>
  <c r="AF201" i="2"/>
  <c r="AN2480" i="2"/>
  <c r="AO2480" i="2" s="1"/>
  <c r="AF2480" i="2"/>
  <c r="AF2468" i="2"/>
  <c r="AF2420" i="2"/>
  <c r="AN2324" i="2"/>
  <c r="AF2324" i="2"/>
  <c r="AN2312" i="2"/>
  <c r="AF2312" i="2"/>
  <c r="AN2300" i="2"/>
  <c r="AF2300" i="2"/>
  <c r="AN2288" i="2"/>
  <c r="AF2288" i="2"/>
  <c r="AN2276" i="2"/>
  <c r="AF2276" i="2"/>
  <c r="AF2264" i="2"/>
  <c r="AN2264" i="2"/>
  <c r="AE2251" i="2"/>
  <c r="AF2252" i="2"/>
  <c r="Q2252" i="2" s="1"/>
  <c r="AF1877" i="2"/>
  <c r="AF1853" i="2"/>
  <c r="AN1853" i="2"/>
  <c r="AF1829" i="2"/>
  <c r="AN1805" i="2"/>
  <c r="AO1805" i="2" s="1"/>
  <c r="AR1805" i="2" s="1"/>
  <c r="AF1805" i="2"/>
  <c r="AF1781" i="2"/>
  <c r="AN1769" i="2"/>
  <c r="AF1769" i="2"/>
  <c r="AN1745" i="2"/>
  <c r="AO1745" i="2" s="1"/>
  <c r="AR1745" i="2" s="1"/>
  <c r="AF1745" i="2"/>
  <c r="AF1721" i="2"/>
  <c r="AF1697" i="2"/>
  <c r="AN1697" i="2"/>
  <c r="AO1697" i="2" s="1"/>
  <c r="AN1673" i="2"/>
  <c r="AO1673" i="2" s="1"/>
  <c r="AR1673" i="2" s="1"/>
  <c r="AF1673" i="2"/>
  <c r="AF1649" i="2"/>
  <c r="AN1625" i="2"/>
  <c r="AO1625" i="2" s="1"/>
  <c r="AF1625" i="2"/>
  <c r="AF1613" i="2"/>
  <c r="AN1601" i="2"/>
  <c r="AO1601" i="2" s="1"/>
  <c r="AF1601" i="2"/>
  <c r="AF1589" i="2"/>
  <c r="AF1565" i="2"/>
  <c r="AF1541" i="2"/>
  <c r="AN1541" i="2"/>
  <c r="AO1541" i="2" s="1"/>
  <c r="AR1541" i="2" s="1"/>
  <c r="AN1471" i="2"/>
  <c r="AO1471" i="2" s="1"/>
  <c r="AR1471" i="2" s="1"/>
  <c r="BA1471" i="2"/>
  <c r="BA1459" i="2"/>
  <c r="AN1459" i="2"/>
  <c r="AO1459" i="2" s="1"/>
  <c r="AR1459" i="2" s="1"/>
  <c r="AZ1447" i="2"/>
  <c r="BA1447" i="2"/>
  <c r="AN1447" i="2"/>
  <c r="AO1447" i="2" s="1"/>
  <c r="AR1447" i="2" s="1"/>
  <c r="AF1243" i="2"/>
  <c r="P1243" i="2" s="1"/>
  <c r="AF1219" i="2"/>
  <c r="AY1218" i="2" s="1"/>
  <c r="AF1207" i="2"/>
  <c r="P1207" i="2" s="1"/>
  <c r="BA1147" i="2"/>
  <c r="AN1147" i="2"/>
  <c r="AO1147" i="2" s="1"/>
  <c r="AR1147" i="2" s="1"/>
  <c r="AF1075" i="2"/>
  <c r="AN1063" i="2"/>
  <c r="AO1063" i="2" s="1"/>
  <c r="AZ1063" i="2"/>
  <c r="BA1063" i="2"/>
  <c r="AN1015" i="2"/>
  <c r="AO1015" i="2" s="1"/>
  <c r="AR1015" i="2" s="1"/>
  <c r="AZ1015" i="2"/>
  <c r="AF1003" i="2"/>
  <c r="P1003" i="2" s="1"/>
  <c r="AN979" i="2"/>
  <c r="AO979" i="2" s="1"/>
  <c r="AR979" i="2" s="1"/>
  <c r="AZ979" i="2"/>
  <c r="BA979" i="2"/>
  <c r="AZ967" i="2"/>
  <c r="BA967" i="2"/>
  <c r="AF967" i="2"/>
  <c r="P967" i="2" s="1"/>
  <c r="AF955" i="2"/>
  <c r="AF907" i="2"/>
  <c r="P907" i="2" s="1"/>
  <c r="AF895" i="2"/>
  <c r="AN883" i="2"/>
  <c r="AO883" i="2" s="1"/>
  <c r="AR883" i="2" s="1"/>
  <c r="O883" i="2" s="1"/>
  <c r="AF883" i="2"/>
  <c r="AF847" i="2"/>
  <c r="AY846" i="2" s="1"/>
  <c r="AF835" i="2"/>
  <c r="P835" i="2" s="1"/>
  <c r="AP835" i="2"/>
  <c r="AQ835" i="2" s="1"/>
  <c r="AF811" i="2"/>
  <c r="AY810" i="2" s="1"/>
  <c r="AF799" i="2"/>
  <c r="AY798" i="2" s="1"/>
  <c r="AF763" i="2"/>
  <c r="P763" i="2" s="1"/>
  <c r="AF751" i="2"/>
  <c r="AF703" i="2"/>
  <c r="P703" i="2" s="1"/>
  <c r="AF643" i="2"/>
  <c r="AN619" i="2"/>
  <c r="AO619" i="2" s="1"/>
  <c r="AR619" i="2" s="1"/>
  <c r="AF619" i="2"/>
  <c r="AZ619" i="2"/>
  <c r="BA619" i="2"/>
  <c r="AF595" i="2"/>
  <c r="BA584" i="2"/>
  <c r="AF535" i="2"/>
  <c r="P535" i="2" s="1"/>
  <c r="AZ512" i="2"/>
  <c r="AF475" i="2"/>
  <c r="P475" i="2" s="1"/>
  <c r="AF463" i="2"/>
  <c r="AF439" i="2"/>
  <c r="AF403" i="2"/>
  <c r="AF331" i="2"/>
  <c r="AN56" i="2"/>
  <c r="AO56" i="2" s="1"/>
  <c r="BA56" i="2"/>
  <c r="AF56" i="2"/>
  <c r="AN2275" i="2"/>
  <c r="AO2275" i="2" s="1"/>
  <c r="AR2275" i="2" s="1"/>
  <c r="AF2275" i="2"/>
  <c r="AN2263" i="2"/>
  <c r="AO2263" i="2" s="1"/>
  <c r="AR2263" i="2" s="1"/>
  <c r="AF2263" i="2"/>
  <c r="AF1876" i="2"/>
  <c r="AF1852" i="2"/>
  <c r="AN1852" i="2"/>
  <c r="AF1828" i="2"/>
  <c r="AN1828" i="2"/>
  <c r="AN1804" i="2"/>
  <c r="AF1804" i="2"/>
  <c r="AN1780" i="2"/>
  <c r="AF1780" i="2"/>
  <c r="AN1768" i="2"/>
  <c r="AO1768" i="2" s="1"/>
  <c r="AF1768" i="2"/>
  <c r="AN1744" i="2"/>
  <c r="AO1744" i="2" s="1"/>
  <c r="AF1744" i="2"/>
  <c r="AN1720" i="2"/>
  <c r="AO1720" i="2" s="1"/>
  <c r="AF1720" i="2"/>
  <c r="AN1050" i="2"/>
  <c r="AF1050" i="2"/>
  <c r="AN1014" i="2"/>
  <c r="AO1014" i="2" s="1"/>
  <c r="AF1014" i="2"/>
  <c r="AZ942" i="2"/>
  <c r="BA942" i="2"/>
  <c r="AN942" i="2"/>
  <c r="AO942" i="2" s="1"/>
  <c r="AR942" i="2" s="1"/>
  <c r="AN930" i="2"/>
  <c r="AF930" i="2"/>
  <c r="P930" i="2" s="1"/>
  <c r="AZ930" i="2"/>
  <c r="BA930" i="2"/>
  <c r="AF918" i="2"/>
  <c r="P918" i="2" s="1"/>
  <c r="AZ918" i="2"/>
  <c r="BA918" i="2"/>
  <c r="AN882" i="2"/>
  <c r="AO882" i="2" s="1"/>
  <c r="AR882" i="2" s="1"/>
  <c r="AZ882" i="2"/>
  <c r="BA882" i="2"/>
  <c r="BA883" i="2" s="1"/>
  <c r="AF834" i="2"/>
  <c r="AP834" i="2"/>
  <c r="AQ834" i="2" s="1"/>
  <c r="AF762" i="2"/>
  <c r="AN762" i="2"/>
  <c r="AO762" i="2" s="1"/>
  <c r="AR762" i="2" s="1"/>
  <c r="O762" i="2" s="1"/>
  <c r="AF702" i="2"/>
  <c r="AN702" i="2"/>
  <c r="AO702" i="2" s="1"/>
  <c r="AR702" i="2" s="1"/>
  <c r="O702" i="2" s="1"/>
  <c r="AF618" i="2"/>
  <c r="P618" i="2" s="1"/>
  <c r="AZ618" i="2"/>
  <c r="AN618" i="2"/>
  <c r="AO618" i="2" s="1"/>
  <c r="BA618" i="2"/>
  <c r="AN570" i="2"/>
  <c r="AO570" i="2" s="1"/>
  <c r="AR570" i="2" s="1"/>
  <c r="AF570" i="2"/>
  <c r="AZ558" i="2"/>
  <c r="BA558" i="2"/>
  <c r="AF498" i="2"/>
  <c r="AF486" i="2"/>
  <c r="P486" i="2" s="1"/>
  <c r="AZ486" i="2"/>
  <c r="BA486" i="2"/>
  <c r="AN462" i="2"/>
  <c r="AZ462" i="2"/>
  <c r="BA462" i="2"/>
  <c r="AF462" i="2"/>
  <c r="P462" i="2" s="1"/>
  <c r="AZ438" i="2"/>
  <c r="AN438" i="2"/>
  <c r="AO438" i="2" s="1"/>
  <c r="BA438" i="2"/>
  <c r="AF438" i="2"/>
  <c r="AF426" i="2"/>
  <c r="P426" i="2" s="1"/>
  <c r="AZ426" i="2"/>
  <c r="AN402" i="2"/>
  <c r="AO402" i="2" s="1"/>
  <c r="BA402" i="2"/>
  <c r="AF402" i="2"/>
  <c r="AF294" i="2"/>
  <c r="AZ294" i="2"/>
  <c r="AN294" i="2"/>
  <c r="AO294" i="2" s="1"/>
  <c r="BA294" i="2"/>
  <c r="AF138" i="2"/>
  <c r="AN2286" i="2"/>
  <c r="AO2286" i="2" s="1"/>
  <c r="AR2286" i="2" s="1"/>
  <c r="AF2286" i="2"/>
  <c r="AN2274" i="2"/>
  <c r="AO2274" i="2" s="1"/>
  <c r="AF2274" i="2"/>
  <c r="AN2262" i="2"/>
  <c r="AO2262" i="2" s="1"/>
  <c r="AF2262" i="2"/>
  <c r="AF1875" i="2"/>
  <c r="AN1875" i="2"/>
  <c r="AO1875" i="2" s="1"/>
  <c r="AR1875" i="2" s="1"/>
  <c r="AN1517" i="2"/>
  <c r="AO1517" i="2" s="1"/>
  <c r="AF1517" i="2"/>
  <c r="AF1493" i="2"/>
  <c r="AN1493" i="2"/>
  <c r="AN1469" i="2"/>
  <c r="AO1469" i="2" s="1"/>
  <c r="AR1469" i="2" s="1"/>
  <c r="BA1469" i="2"/>
  <c r="AF1469" i="2"/>
  <c r="AN1457" i="2"/>
  <c r="AO1457" i="2" s="1"/>
  <c r="AR1457" i="2" s="1"/>
  <c r="AZ1457" i="2"/>
  <c r="AZ1445" i="2"/>
  <c r="BA1445" i="2"/>
  <c r="AN1445" i="2"/>
  <c r="AO1445" i="2" s="1"/>
  <c r="AR1445" i="2" s="1"/>
  <c r="AF1433" i="2"/>
  <c r="AZ1433" i="2"/>
  <c r="BA1433" i="2"/>
  <c r="AN1313" i="2"/>
  <c r="AF1313" i="2"/>
  <c r="AF1217" i="2"/>
  <c r="AN1217" i="2"/>
  <c r="AO1217" i="2" s="1"/>
  <c r="AN1181" i="2"/>
  <c r="AZ1181" i="2"/>
  <c r="AN1145" i="2"/>
  <c r="AO1145" i="2" s="1"/>
  <c r="AR1145" i="2" s="1"/>
  <c r="AF1145" i="2"/>
  <c r="P1145" i="2" s="1"/>
  <c r="AZ1145" i="2"/>
  <c r="AZ1121" i="2"/>
  <c r="AZ1122" i="2" s="1"/>
  <c r="AF1121" i="2"/>
  <c r="P1121" i="2" s="1"/>
  <c r="AN1121" i="2"/>
  <c r="AO1121" i="2" s="1"/>
  <c r="AN1109" i="2"/>
  <c r="AO1109" i="2" s="1"/>
  <c r="AF1109" i="2"/>
  <c r="P1109" i="2" s="1"/>
  <c r="AF1049" i="2"/>
  <c r="P1049" i="2" s="1"/>
  <c r="AZ1049" i="2"/>
  <c r="BA1049" i="2"/>
  <c r="AF989" i="2"/>
  <c r="AN989" i="2"/>
  <c r="AO989" i="2" s="1"/>
  <c r="AN929" i="2"/>
  <c r="AO929" i="2" s="1"/>
  <c r="AF929" i="2"/>
  <c r="AN869" i="2"/>
  <c r="AO869" i="2" s="1"/>
  <c r="AR869" i="2" s="1"/>
  <c r="AF869" i="2"/>
  <c r="P869" i="2" s="1"/>
  <c r="AZ869" i="2"/>
  <c r="BA869" i="2"/>
  <c r="AZ833" i="2"/>
  <c r="BA833" i="2"/>
  <c r="AF821" i="2"/>
  <c r="AN821" i="2"/>
  <c r="AO821" i="2" s="1"/>
  <c r="AR821" i="2" s="1"/>
  <c r="AN809" i="2"/>
  <c r="AO809" i="2" s="1"/>
  <c r="AN810" i="2" s="1"/>
  <c r="AO810" i="2" s="1"/>
  <c r="BA809" i="2"/>
  <c r="BA810" i="2" s="1"/>
  <c r="BA811" i="2" s="1"/>
  <c r="AN750" i="2"/>
  <c r="AN725" i="2"/>
  <c r="AO725" i="2" s="1"/>
  <c r="AR725" i="2" s="1"/>
  <c r="BA725" i="2"/>
  <c r="AZ713" i="2"/>
  <c r="BA713" i="2"/>
  <c r="AN713" i="2"/>
  <c r="AO713" i="2" s="1"/>
  <c r="AN689" i="2"/>
  <c r="AO689" i="2" s="1"/>
  <c r="AZ689" i="2"/>
  <c r="BA689" i="2"/>
  <c r="AZ581" i="2"/>
  <c r="BA581" i="2"/>
  <c r="AN581" i="2"/>
  <c r="AO581" i="2" s="1"/>
  <c r="AR581" i="2" s="1"/>
  <c r="U581" i="2" s="1"/>
  <c r="AN569" i="2"/>
  <c r="AO569" i="2" s="1"/>
  <c r="AF569" i="2"/>
  <c r="AZ569" i="2"/>
  <c r="AZ570" i="2" s="1"/>
  <c r="AF557" i="2"/>
  <c r="P557" i="2" s="1"/>
  <c r="AZ557" i="2"/>
  <c r="AN533" i="2"/>
  <c r="AO533" i="2" s="1"/>
  <c r="AF533" i="2"/>
  <c r="AY532" i="2" s="1"/>
  <c r="AZ533" i="2"/>
  <c r="BA533" i="2"/>
  <c r="AN497" i="2"/>
  <c r="AO497" i="2" s="1"/>
  <c r="AF497" i="2"/>
  <c r="P497" i="2" s="1"/>
  <c r="AZ497" i="2"/>
  <c r="BA497" i="2"/>
  <c r="BA498" i="2" s="1"/>
  <c r="BA473" i="2"/>
  <c r="AN473" i="2"/>
  <c r="AO473" i="2" s="1"/>
  <c r="AN474" i="2" s="1"/>
  <c r="AF473" i="2"/>
  <c r="P473" i="2" s="1"/>
  <c r="AE449" i="2"/>
  <c r="AF449" i="2"/>
  <c r="AZ449" i="2"/>
  <c r="AN437" i="2"/>
  <c r="AO437" i="2" s="1"/>
  <c r="BA437" i="2"/>
  <c r="AF437" i="2"/>
  <c r="P437" i="2" s="1"/>
  <c r="AZ413" i="2"/>
  <c r="BA413" i="2"/>
  <c r="AN413" i="2"/>
  <c r="AN366" i="2"/>
  <c r="AF293" i="2"/>
  <c r="AN293" i="2"/>
  <c r="AO293" i="2" s="1"/>
  <c r="AF246" i="2"/>
  <c r="AF245" i="2"/>
  <c r="AU244" i="2" s="1"/>
  <c r="AF222" i="2"/>
  <c r="P222" i="2" s="1"/>
  <c r="AZ209" i="2"/>
  <c r="AN209" i="2"/>
  <c r="AO209" i="2" s="1"/>
  <c r="AN210" i="2" s="1"/>
  <c r="AO210" i="2" s="1"/>
  <c r="AR210" i="2" s="1"/>
  <c r="Q1037" i="2"/>
  <c r="AE1840" i="2"/>
  <c r="G1840" i="2" s="1"/>
  <c r="AE1816" i="2"/>
  <c r="G1816" i="2" s="1"/>
  <c r="AE1792" i="2"/>
  <c r="G1792" i="2" s="1"/>
  <c r="AE1768" i="2"/>
  <c r="G1768" i="2" s="1"/>
  <c r="AE1744" i="2"/>
  <c r="G1744" i="2" s="1"/>
  <c r="BA1876" i="2"/>
  <c r="BA1864" i="2"/>
  <c r="BA1852" i="2"/>
  <c r="BA1840" i="2"/>
  <c r="BA1828" i="2"/>
  <c r="BA1816" i="2"/>
  <c r="BA1804" i="2"/>
  <c r="BA1792" i="2"/>
  <c r="BA1780" i="2"/>
  <c r="BA1768" i="2"/>
  <c r="BA1756" i="2"/>
  <c r="BA1744" i="2"/>
  <c r="BA1732" i="2"/>
  <c r="BA1720" i="2"/>
  <c r="BA1708" i="2"/>
  <c r="BA1696" i="2"/>
  <c r="BA1684" i="2"/>
  <c r="BA1672" i="2"/>
  <c r="BA1660" i="2"/>
  <c r="BA1648" i="2"/>
  <c r="BA1636" i="2"/>
  <c r="BA1624" i="2"/>
  <c r="BA1612" i="2"/>
  <c r="BA1600" i="2"/>
  <c r="BA1588" i="2"/>
  <c r="BA1576" i="2"/>
  <c r="BA1564" i="2"/>
  <c r="BA1552" i="2"/>
  <c r="BA1540" i="2"/>
  <c r="BA1528" i="2"/>
  <c r="AW478" i="2"/>
  <c r="AU220" i="2"/>
  <c r="AP1445" i="2"/>
  <c r="AP1412" i="2"/>
  <c r="AP1314" i="2"/>
  <c r="AP1208" i="2"/>
  <c r="AP1181" i="2"/>
  <c r="AQ1181" i="2" s="1"/>
  <c r="AP1133" i="2"/>
  <c r="AQ1133" i="2" s="1"/>
  <c r="AP1109" i="2"/>
  <c r="AQ1109" i="2" s="1"/>
  <c r="AP1003" i="2"/>
  <c r="AP932" i="2"/>
  <c r="AQ932" i="2" s="1"/>
  <c r="AP869" i="2"/>
  <c r="AP811" i="2"/>
  <c r="AQ811" i="2" s="1"/>
  <c r="AP797" i="2"/>
  <c r="AQ797" i="2" s="1"/>
  <c r="AF2470" i="2"/>
  <c r="AF1509" i="2"/>
  <c r="AZ1469" i="2"/>
  <c r="AZ1460" i="2"/>
  <c r="BA1181" i="2"/>
  <c r="AZ1003" i="2"/>
  <c r="AZ1004" i="2" s="1"/>
  <c r="AZ749" i="2"/>
  <c r="AZ750" i="2" s="1"/>
  <c r="AF681" i="2"/>
  <c r="P681" i="2" s="1"/>
  <c r="AF581" i="2"/>
  <c r="P581" i="2" s="1"/>
  <c r="AF440" i="2"/>
  <c r="P440" i="2" s="1"/>
  <c r="AF413" i="2"/>
  <c r="P413" i="2" s="1"/>
  <c r="AF365" i="2"/>
  <c r="AN1841" i="2"/>
  <c r="AO1841" i="2" s="1"/>
  <c r="AR1841" i="2" s="1"/>
  <c r="AN1815" i="2"/>
  <c r="AO1815" i="2" s="1"/>
  <c r="AR1815" i="2" s="1"/>
  <c r="AN1528" i="2"/>
  <c r="AO1528" i="2" s="1"/>
  <c r="AR1528" i="2" s="1"/>
  <c r="U1528" i="2" s="1"/>
  <c r="AN1049" i="2"/>
  <c r="AO1049" i="2" s="1"/>
  <c r="AN596" i="2"/>
  <c r="AO596" i="2" s="1"/>
  <c r="AR596" i="2" s="1"/>
  <c r="AE1838" i="2"/>
  <c r="G1838" i="2" s="1"/>
  <c r="AE1814" i="2"/>
  <c r="G1814" i="2" s="1"/>
  <c r="AE1790" i="2"/>
  <c r="G1790" i="2" s="1"/>
  <c r="AE1766" i="2"/>
  <c r="G1766" i="2" s="1"/>
  <c r="AE1742" i="2"/>
  <c r="G1742" i="2" s="1"/>
  <c r="AZ1876" i="2"/>
  <c r="AZ1864" i="2"/>
  <c r="AZ1852" i="2"/>
  <c r="AZ1840" i="2"/>
  <c r="AZ1828" i="2"/>
  <c r="AZ1816" i="2"/>
  <c r="AZ1804" i="2"/>
  <c r="AZ1792" i="2"/>
  <c r="AZ1780" i="2"/>
  <c r="AZ1768" i="2"/>
  <c r="AZ1756" i="2"/>
  <c r="AZ1744" i="2"/>
  <c r="AZ1732" i="2"/>
  <c r="AZ1720" i="2"/>
  <c r="AZ1708" i="2"/>
  <c r="AZ1696" i="2"/>
  <c r="AZ1684" i="2"/>
  <c r="AZ1672" i="2"/>
  <c r="AZ1660" i="2"/>
  <c r="AZ1648" i="2"/>
  <c r="AZ1624" i="2"/>
  <c r="AZ1564" i="2"/>
  <c r="AZ1552" i="2"/>
  <c r="AZ1540" i="2"/>
  <c r="AZ1528" i="2"/>
  <c r="AP1460" i="2"/>
  <c r="AQ1460" i="2" s="1"/>
  <c r="AP1409" i="2"/>
  <c r="AQ1409" i="2" s="1"/>
  <c r="AP1328" i="2"/>
  <c r="AQ1328" i="2" s="1"/>
  <c r="AP1243" i="2"/>
  <c r="AQ1243" i="2" s="1"/>
  <c r="AP931" i="2"/>
  <c r="AP810" i="2"/>
  <c r="AQ810" i="2" s="1"/>
  <c r="AF2336" i="2"/>
  <c r="AF1816" i="2"/>
  <c r="AF1602" i="2"/>
  <c r="AF1508" i="2"/>
  <c r="AZ1459" i="2"/>
  <c r="AF1401" i="2"/>
  <c r="Q1401" i="2" s="1"/>
  <c r="AF1292" i="2"/>
  <c r="AY1291" i="2" s="1"/>
  <c r="BA1277" i="2"/>
  <c r="BA1109" i="2"/>
  <c r="AF69" i="2"/>
  <c r="AN1839" i="2"/>
  <c r="AO1839" i="2" s="1"/>
  <c r="AR1839" i="2" s="1"/>
  <c r="AN642" i="2"/>
  <c r="AO642" i="2" s="1"/>
  <c r="AR642" i="2" s="1"/>
  <c r="AN488" i="2"/>
  <c r="AO488" i="2" s="1"/>
  <c r="AN489" i="2" s="1"/>
  <c r="AO489" i="2" s="1"/>
  <c r="AN449" i="2"/>
  <c r="AO449" i="2" s="1"/>
  <c r="AN450" i="2" s="1"/>
  <c r="AO450" i="2" s="1"/>
  <c r="AR450" i="2" s="1"/>
  <c r="BA1875" i="2"/>
  <c r="BA1863" i="2"/>
  <c r="BA1851" i="2"/>
  <c r="BA1839" i="2"/>
  <c r="BA1827" i="2"/>
  <c r="BA1815" i="2"/>
  <c r="BA1803" i="2"/>
  <c r="BA1791" i="2"/>
  <c r="BA1779" i="2"/>
  <c r="BA1767" i="2"/>
  <c r="BA1755" i="2"/>
  <c r="BA1743" i="2"/>
  <c r="BA1731" i="2"/>
  <c r="BA1719" i="2"/>
  <c r="BA1707" i="2"/>
  <c r="BA1695" i="2"/>
  <c r="BA1683" i="2"/>
  <c r="BA1671" i="2"/>
  <c r="BA1659" i="2"/>
  <c r="BA1647" i="2"/>
  <c r="BA1635" i="2"/>
  <c r="BA1623" i="2"/>
  <c r="BA1611" i="2"/>
  <c r="BA1599" i="2"/>
  <c r="BA1587" i="2"/>
  <c r="BA1575" i="2"/>
  <c r="BA1563" i="2"/>
  <c r="BA1551" i="2"/>
  <c r="BA1539" i="2"/>
  <c r="AP1459" i="2"/>
  <c r="AP1327" i="2"/>
  <c r="AP1268" i="2"/>
  <c r="AQ1268" i="2" s="1"/>
  <c r="AP1241" i="2"/>
  <c r="AQ1241" i="2" s="1"/>
  <c r="AP1076" i="2"/>
  <c r="AQ1076" i="2" s="1"/>
  <c r="AP1016" i="2"/>
  <c r="AQ1016" i="2" s="1"/>
  <c r="AP930" i="2"/>
  <c r="AQ930" i="2" s="1"/>
  <c r="AP848" i="2"/>
  <c r="AQ848" i="2" s="1"/>
  <c r="AP809" i="2"/>
  <c r="AQ809" i="2" s="1"/>
  <c r="AF1505" i="2"/>
  <c r="AF1445" i="2"/>
  <c r="AF1400" i="2"/>
  <c r="P1400" i="2" s="1"/>
  <c r="AZ1277" i="2"/>
  <c r="BA1061" i="2"/>
  <c r="BA1016" i="2"/>
  <c r="AF809" i="2"/>
  <c r="AF629" i="2"/>
  <c r="BA569" i="2"/>
  <c r="AN1292" i="2"/>
  <c r="AO1292" i="2" s="1"/>
  <c r="AN1100" i="2"/>
  <c r="AO1100" i="2" s="1"/>
  <c r="AN918" i="2"/>
  <c r="AO918" i="2" s="1"/>
  <c r="AR918" i="2" s="1"/>
  <c r="AN486" i="2"/>
  <c r="AO486" i="2" s="1"/>
  <c r="AZ1875" i="2"/>
  <c r="AZ1863" i="2"/>
  <c r="AZ1851" i="2"/>
  <c r="AZ1827" i="2"/>
  <c r="AZ1803" i="2"/>
  <c r="AZ1791" i="2"/>
  <c r="AZ1767" i="2"/>
  <c r="AZ1755" i="2"/>
  <c r="AZ1575" i="2"/>
  <c r="AP1472" i="2"/>
  <c r="AP1458" i="2"/>
  <c r="AQ1458" i="2" s="1"/>
  <c r="AP1220" i="2"/>
  <c r="AQ1220" i="2" s="1"/>
  <c r="AP1075" i="2"/>
  <c r="AQ1075" i="2" s="1"/>
  <c r="AP1015" i="2"/>
  <c r="AQ1015" i="2" s="1"/>
  <c r="U1015" i="2" s="1"/>
  <c r="AP907" i="2"/>
  <c r="AP846" i="2"/>
  <c r="AP824" i="2"/>
  <c r="AQ824" i="2" s="1"/>
  <c r="AF2349" i="2"/>
  <c r="AF1840" i="2"/>
  <c r="AF1662" i="2"/>
  <c r="AZ1472" i="2"/>
  <c r="AZ1448" i="2"/>
  <c r="AZ1289" i="2"/>
  <c r="AF1277" i="2"/>
  <c r="P1277" i="2" s="1"/>
  <c r="BA1015" i="2"/>
  <c r="AZ548" i="2"/>
  <c r="AF67" i="2"/>
  <c r="AN1481" i="2"/>
  <c r="AO1481" i="2" s="1"/>
  <c r="AR1481" i="2" s="1"/>
  <c r="AN908" i="2"/>
  <c r="AO908" i="2" s="1"/>
  <c r="AR908" i="2" s="1"/>
  <c r="AN726" i="2"/>
  <c r="AO726" i="2" s="1"/>
  <c r="AR726" i="2" s="1"/>
  <c r="AN524" i="2"/>
  <c r="AO524" i="2" s="1"/>
  <c r="AR524" i="2" s="1"/>
  <c r="AN485" i="2"/>
  <c r="AO485" i="2" s="1"/>
  <c r="AN401" i="2"/>
  <c r="AN306" i="2"/>
  <c r="AO306" i="2" s="1"/>
  <c r="AZ1109" i="2"/>
  <c r="BA989" i="2"/>
  <c r="AN1289" i="2"/>
  <c r="AO1289" i="2" s="1"/>
  <c r="AN1037" i="2"/>
  <c r="AO1037" i="2" s="1"/>
  <c r="AZ989" i="2"/>
  <c r="AN389" i="2"/>
  <c r="AN893" i="2"/>
  <c r="BA821" i="2"/>
  <c r="AN277" i="2"/>
  <c r="AO277" i="2" s="1"/>
  <c r="AN278" i="2" s="1"/>
  <c r="AX2030" i="2"/>
  <c r="BA1217" i="2"/>
  <c r="AZ1217" i="2"/>
  <c r="BA389" i="2"/>
  <c r="BA390" i="2" s="1"/>
  <c r="BA391" i="2" s="1"/>
  <c r="BA392" i="2" s="1"/>
  <c r="AX2026" i="2"/>
  <c r="AX2142" i="2"/>
  <c r="AN1265" i="2"/>
  <c r="AO1265" i="2" s="1"/>
  <c r="AQ63" i="2"/>
  <c r="AO61" i="2"/>
  <c r="AR61" i="2" s="1"/>
  <c r="AU262" i="2"/>
  <c r="Q180" i="2"/>
  <c r="AF271" i="2"/>
  <c r="AF267" i="2"/>
  <c r="AF263" i="2"/>
  <c r="AF243" i="2"/>
  <c r="AF227" i="2"/>
  <c r="AF199" i="2"/>
  <c r="AF195" i="2"/>
  <c r="AW194" i="2" s="1"/>
  <c r="AY83" i="2"/>
  <c r="AF290" i="2"/>
  <c r="AN53" i="2"/>
  <c r="AF361" i="2"/>
  <c r="Q361" i="2" s="1"/>
  <c r="AF273" i="2"/>
  <c r="AF269" i="2"/>
  <c r="AF261" i="2"/>
  <c r="AF253" i="2"/>
  <c r="AY252" i="2" s="1"/>
  <c r="AF241" i="2"/>
  <c r="AY240" i="2" s="1"/>
  <c r="AF233" i="2"/>
  <c r="AF229" i="2"/>
  <c r="AE204" i="2"/>
  <c r="G204" i="2" s="1"/>
  <c r="AF197" i="2"/>
  <c r="AE192" i="2"/>
  <c r="G192" i="2" s="1"/>
  <c r="AF189" i="2"/>
  <c r="AE180" i="2"/>
  <c r="G180" i="2" s="1"/>
  <c r="AF173" i="2"/>
  <c r="AE168" i="2"/>
  <c r="G168" i="2" s="1"/>
  <c r="AF165" i="2"/>
  <c r="AE160" i="2"/>
  <c r="AF158" i="2"/>
  <c r="AE152" i="2"/>
  <c r="G152" i="2" s="1"/>
  <c r="AF150" i="2"/>
  <c r="AT149" i="2" s="1"/>
  <c r="AF142" i="2"/>
  <c r="Q142" i="2" s="1"/>
  <c r="AE137" i="2"/>
  <c r="G137" i="2" s="1"/>
  <c r="AE133" i="2"/>
  <c r="G133" i="2" s="1"/>
  <c r="AE120" i="2"/>
  <c r="AE117" i="2"/>
  <c r="G117" i="2" s="1"/>
  <c r="AF109" i="2"/>
  <c r="AE105" i="2"/>
  <c r="G105" i="2" s="1"/>
  <c r="AE101" i="2"/>
  <c r="AF97" i="2"/>
  <c r="AY96" i="2" s="1"/>
  <c r="AE89" i="2"/>
  <c r="G89" i="2" s="1"/>
  <c r="AF86" i="2"/>
  <c r="AE81" i="2"/>
  <c r="AF77" i="2"/>
  <c r="AW76" i="2" s="1"/>
  <c r="AU73" i="2"/>
  <c r="AF66" i="2"/>
  <c r="AF62" i="2"/>
  <c r="AF53" i="2"/>
  <c r="AY52" i="2" s="1"/>
  <c r="AQ374" i="2"/>
  <c r="AQ334" i="2"/>
  <c r="AQ375" i="2"/>
  <c r="AE372" i="2"/>
  <c r="G372" i="2" s="1"/>
  <c r="AF373" i="2"/>
  <c r="AQ359" i="2"/>
  <c r="Q369" i="2"/>
  <c r="AX1896" i="2"/>
  <c r="AP367" i="2"/>
  <c r="AW367" i="2" s="1"/>
  <c r="AX2250" i="2"/>
  <c r="AF367" i="2"/>
  <c r="P361" i="2"/>
  <c r="AX2210" i="2"/>
  <c r="AF350" i="2"/>
  <c r="AE348" i="2"/>
  <c r="G348" i="2" s="1"/>
  <c r="AF342" i="2"/>
  <c r="AY341" i="2" s="1"/>
  <c r="AP350" i="2"/>
  <c r="AP351" i="2" s="1"/>
  <c r="AT497" i="2"/>
  <c r="AE341" i="2"/>
  <c r="G341" i="2" s="1"/>
  <c r="AF343" i="2"/>
  <c r="AP342" i="2"/>
  <c r="AP343" i="2"/>
  <c r="U2189" i="2"/>
  <c r="U1926" i="2"/>
  <c r="AT384" i="2"/>
  <c r="U2167" i="2"/>
  <c r="AX1991" i="2"/>
  <c r="AF335" i="2"/>
  <c r="AP335" i="2"/>
  <c r="AQ335" i="2" s="1"/>
  <c r="AR449" i="2"/>
  <c r="U449" i="2" s="1"/>
  <c r="AR385" i="2"/>
  <c r="U385" i="2" s="1"/>
  <c r="AR513" i="2"/>
  <c r="U513" i="2" s="1"/>
  <c r="AR442" i="2"/>
  <c r="U442" i="2" s="1"/>
  <c r="AR502" i="2"/>
  <c r="O502" i="2" s="1"/>
  <c r="AR422" i="2"/>
  <c r="U422" i="2" s="1"/>
  <c r="AR394" i="2"/>
  <c r="U394" i="2" s="1"/>
  <c r="AR501" i="2"/>
  <c r="U501" i="2" s="1"/>
  <c r="AR386" i="2"/>
  <c r="U386" i="2" s="1"/>
  <c r="AP327" i="2"/>
  <c r="AP329" i="2"/>
  <c r="AF327" i="2"/>
  <c r="AV468" i="2"/>
  <c r="AU521" i="2"/>
  <c r="AT413" i="2"/>
  <c r="AW500" i="2"/>
  <c r="AU368" i="2"/>
  <c r="AU348" i="2"/>
  <c r="AU389" i="2"/>
  <c r="AV520" i="2"/>
  <c r="AU381" i="2"/>
  <c r="AW451" i="2"/>
  <c r="AT338" i="2"/>
  <c r="AX338" i="2" s="1"/>
  <c r="AP324" i="2"/>
  <c r="AV324" i="2" s="1"/>
  <c r="AU330" i="2"/>
  <c r="AU534" i="2"/>
  <c r="AU353" i="2"/>
  <c r="AU464" i="2"/>
  <c r="AW330" i="2"/>
  <c r="AT451" i="2"/>
  <c r="AU451" i="2"/>
  <c r="AW356" i="2"/>
  <c r="AW392" i="2"/>
  <c r="AT348" i="2"/>
  <c r="AT336" i="2"/>
  <c r="AT534" i="2"/>
  <c r="AT361" i="2"/>
  <c r="AT477" i="2"/>
  <c r="AW409" i="2"/>
  <c r="AW425" i="2"/>
  <c r="AW353" i="2"/>
  <c r="AW477" i="2"/>
  <c r="AT496" i="2"/>
  <c r="AU461" i="2"/>
  <c r="AU425" i="2"/>
  <c r="AT399" i="2"/>
  <c r="AT448" i="2"/>
  <c r="AT493" i="2"/>
  <c r="AV409" i="2"/>
  <c r="AW461" i="2"/>
  <c r="AT353" i="2"/>
  <c r="AT461" i="2"/>
  <c r="AT425" i="2"/>
  <c r="AV403" i="2"/>
  <c r="AU338" i="2"/>
  <c r="AQ322" i="2"/>
  <c r="AX2158" i="2"/>
  <c r="U2215" i="2"/>
  <c r="AX2111" i="2"/>
  <c r="AX2162" i="2"/>
  <c r="AP317" i="2"/>
  <c r="AQ317" i="2" s="1"/>
  <c r="AX2150" i="2"/>
  <c r="AX1975" i="2"/>
  <c r="AT104" i="2"/>
  <c r="AT156" i="2"/>
  <c r="AU194" i="2"/>
  <c r="AT220" i="2"/>
  <c r="AV215" i="2"/>
  <c r="AT278" i="2"/>
  <c r="AX278" i="2" s="1"/>
  <c r="AW285" i="2"/>
  <c r="AW93" i="2"/>
  <c r="AW67" i="2"/>
  <c r="AX1894" i="2"/>
  <c r="AV146" i="2"/>
  <c r="AT231" i="2"/>
  <c r="AW156" i="2"/>
  <c r="AU285" i="2"/>
  <c r="AU93" i="2"/>
  <c r="AT67" i="2"/>
  <c r="AQ314" i="2"/>
  <c r="AT268" i="2"/>
  <c r="AT257" i="2"/>
  <c r="AU174" i="2"/>
  <c r="AV238" i="2"/>
  <c r="AT244" i="2"/>
  <c r="AU520" i="2"/>
  <c r="AV534" i="2"/>
  <c r="AV276" i="2"/>
  <c r="AU361" i="2"/>
  <c r="AV511" i="2"/>
  <c r="AT409" i="2"/>
  <c r="AW336" i="2"/>
  <c r="AW448" i="2"/>
  <c r="AV389" i="2"/>
  <c r="AV451" i="2"/>
  <c r="AW149" i="2"/>
  <c r="AU276" i="2"/>
  <c r="AW361" i="2"/>
  <c r="AW515" i="2"/>
  <c r="AW439" i="2"/>
  <c r="AW262" i="2"/>
  <c r="AW480" i="2"/>
  <c r="L6" i="2"/>
  <c r="AU480" i="2"/>
  <c r="AU403" i="2"/>
  <c r="AV399" i="2"/>
  <c r="AV356" i="2"/>
  <c r="AV336" i="2"/>
  <c r="AQ274" i="2"/>
  <c r="AX2136" i="2"/>
  <c r="AU114" i="2"/>
  <c r="AU238" i="2"/>
  <c r="AV330" i="2"/>
  <c r="AU448" i="2"/>
  <c r="AT520" i="2"/>
  <c r="AV200" i="2"/>
  <c r="AV353" i="2"/>
  <c r="AU477" i="2"/>
  <c r="AU511" i="2"/>
  <c r="AU409" i="2"/>
  <c r="AU149" i="2"/>
  <c r="AV262" i="2"/>
  <c r="AW403" i="2"/>
  <c r="AV448" i="2"/>
  <c r="AT389" i="2"/>
  <c r="AV149" i="2"/>
  <c r="AW257" i="2"/>
  <c r="AW288" i="2"/>
  <c r="AV361" i="2"/>
  <c r="AT277" i="2"/>
  <c r="AV477" i="2"/>
  <c r="AV461" i="2"/>
  <c r="AT403" i="2"/>
  <c r="AU399" i="2"/>
  <c r="AT356" i="2"/>
  <c r="AV338" i="2"/>
  <c r="AU336" i="2"/>
  <c r="AQ307" i="2"/>
  <c r="AW268" i="2"/>
  <c r="AW132" i="2"/>
  <c r="AV132" i="2"/>
  <c r="AV174" i="2"/>
  <c r="AP315" i="2"/>
  <c r="AQ315" i="2" s="1"/>
  <c r="AX2091" i="2"/>
  <c r="AX2123" i="2"/>
  <c r="AX2218" i="2"/>
  <c r="AX2186" i="2"/>
  <c r="AX2166" i="2"/>
  <c r="AX1967" i="2"/>
  <c r="U2044" i="2"/>
  <c r="AX2099" i="2"/>
  <c r="AN307" i="2"/>
  <c r="AP308" i="2"/>
  <c r="AQ309" i="2" s="1"/>
  <c r="AT382" i="2"/>
  <c r="AT314" i="2"/>
  <c r="AW457" i="2"/>
  <c r="AW372" i="2"/>
  <c r="AU369" i="2"/>
  <c r="AT521" i="2"/>
  <c r="AT368" i="2"/>
  <c r="AT468" i="2"/>
  <c r="AW321" i="2"/>
  <c r="AW384" i="2"/>
  <c r="AT373" i="2"/>
  <c r="AR461" i="2"/>
  <c r="U461" i="2" s="1"/>
  <c r="AR420" i="2"/>
  <c r="U420" i="2" s="1"/>
  <c r="AV429" i="2"/>
  <c r="AT316" i="2"/>
  <c r="AV384" i="2"/>
  <c r="AV396" i="2"/>
  <c r="AV368" i="2"/>
  <c r="AV316" i="2"/>
  <c r="AT484" i="2"/>
  <c r="AW413" i="2"/>
  <c r="AU481" i="2"/>
  <c r="AU316" i="2"/>
  <c r="AW521" i="2"/>
  <c r="AT494" i="2"/>
  <c r="AQ306" i="2"/>
  <c r="AQ305" i="2"/>
  <c r="AW300" i="2"/>
  <c r="P297" i="2"/>
  <c r="AY296" i="2"/>
  <c r="AU296" i="2"/>
  <c r="Q297" i="2"/>
  <c r="AQ300" i="2"/>
  <c r="AQ299" i="2"/>
  <c r="AR294" i="2"/>
  <c r="AR446" i="2"/>
  <c r="U446" i="2" s="1"/>
  <c r="AU405" i="2"/>
  <c r="AU402" i="2"/>
  <c r="AV441" i="2"/>
  <c r="U2247" i="2"/>
  <c r="U2183" i="2"/>
  <c r="AX2246" i="2"/>
  <c r="AT377" i="2"/>
  <c r="AU460" i="2"/>
  <c r="AW377" i="2"/>
  <c r="U2036" i="2"/>
  <c r="AX2063" i="2"/>
  <c r="U2231" i="2"/>
  <c r="AX2174" i="2"/>
  <c r="AW360" i="2"/>
  <c r="AR388" i="2"/>
  <c r="U388" i="2" s="1"/>
  <c r="AP290" i="2"/>
  <c r="AP291" i="2" s="1"/>
  <c r="AF291" i="2"/>
  <c r="AN287" i="2"/>
  <c r="AO287" i="2" s="1"/>
  <c r="AN288" i="2" s="1"/>
  <c r="AT476" i="2"/>
  <c r="AU377" i="2"/>
  <c r="AT405" i="2"/>
  <c r="AT460" i="2"/>
  <c r="AW405" i="2"/>
  <c r="AT457" i="2"/>
  <c r="AV470" i="2"/>
  <c r="AV377" i="2"/>
  <c r="AW350" i="2"/>
  <c r="AV382" i="2"/>
  <c r="AV398" i="2"/>
  <c r="AW408" i="2"/>
  <c r="AW424" i="2"/>
  <c r="AU441" i="2"/>
  <c r="AV372" i="2"/>
  <c r="AV457" i="2"/>
  <c r="AT424" i="2"/>
  <c r="AV405" i="2"/>
  <c r="AT470" i="2"/>
  <c r="AT350" i="2"/>
  <c r="AU382" i="2"/>
  <c r="AW398" i="2"/>
  <c r="AW533" i="2"/>
  <c r="AW476" i="2"/>
  <c r="AT441" i="2"/>
  <c r="AT408" i="2"/>
  <c r="AT372" i="2"/>
  <c r="AV314" i="2"/>
  <c r="AV298" i="2"/>
  <c r="AX1979" i="2"/>
  <c r="AU398" i="2"/>
  <c r="AU457" i="2"/>
  <c r="AW337" i="2"/>
  <c r="AV424" i="2"/>
  <c r="AU470" i="2"/>
  <c r="AW369" i="2"/>
  <c r="AV350" i="2"/>
  <c r="AW382" i="2"/>
  <c r="AT398" i="2"/>
  <c r="AV460" i="2"/>
  <c r="AU476" i="2"/>
  <c r="AV369" i="2"/>
  <c r="AU314" i="2"/>
  <c r="AU288" i="2"/>
  <c r="AV352" i="2"/>
  <c r="AT332" i="2"/>
  <c r="AW498" i="2"/>
  <c r="AU309" i="2"/>
  <c r="AU469" i="2"/>
  <c r="AU292" i="2"/>
  <c r="AR597" i="2"/>
  <c r="O597" i="2" s="1"/>
  <c r="AR477" i="2"/>
  <c r="U477" i="2" s="1"/>
  <c r="AR458" i="2"/>
  <c r="O458" i="2" s="1"/>
  <c r="AR405" i="2"/>
  <c r="U405" i="2" s="1"/>
  <c r="AR293" i="2"/>
  <c r="O293" i="2" s="1"/>
  <c r="AP282" i="2"/>
  <c r="AV282" i="2" s="1"/>
  <c r="AW317" i="2"/>
  <c r="AU334" i="2"/>
  <c r="AR457" i="2"/>
  <c r="U457" i="2" s="1"/>
  <c r="AR438" i="2"/>
  <c r="U438" i="2" s="1"/>
  <c r="AR418" i="2"/>
  <c r="U418" i="2" s="1"/>
  <c r="AR306" i="2"/>
  <c r="U381" i="2"/>
  <c r="AV532" i="2"/>
  <c r="AT567" i="2"/>
  <c r="AT404" i="2"/>
  <c r="AT340" i="2"/>
  <c r="AU501" i="2"/>
  <c r="AT456" i="2"/>
  <c r="AV443" i="2"/>
  <c r="AT305" i="2"/>
  <c r="AR398" i="2"/>
  <c r="U398" i="2" s="1"/>
  <c r="AF282" i="2"/>
  <c r="AV312" i="2"/>
  <c r="AU300" i="2"/>
  <c r="AU321" i="2"/>
  <c r="AU508" i="2"/>
  <c r="AU532" i="2"/>
  <c r="AV567" i="2"/>
  <c r="AV288" i="2"/>
  <c r="AU349" i="2"/>
  <c r="AV440" i="2"/>
  <c r="AU488" i="2"/>
  <c r="AU360" i="2"/>
  <c r="AV332" i="2"/>
  <c r="AW334" i="2"/>
  <c r="AT501" i="2"/>
  <c r="AT288" i="2"/>
  <c r="AW297" i="2"/>
  <c r="AW309" i="2"/>
  <c r="AU317" i="2"/>
  <c r="AT352" i="2"/>
  <c r="AV360" i="2"/>
  <c r="AW340" i="2"/>
  <c r="AW508" i="2"/>
  <c r="AU443" i="2"/>
  <c r="AV436" i="2"/>
  <c r="AU417" i="2"/>
  <c r="AT292" i="2"/>
  <c r="AR460" i="2"/>
  <c r="U460" i="2" s="1"/>
  <c r="AR393" i="2"/>
  <c r="U393" i="2" s="1"/>
  <c r="AT508" i="2"/>
  <c r="AT532" i="2"/>
  <c r="AU561" i="2"/>
  <c r="AU567" i="2"/>
  <c r="AU440" i="2"/>
  <c r="AT488" i="2"/>
  <c r="AU332" i="2"/>
  <c r="AV404" i="2"/>
  <c r="AV501" i="2"/>
  <c r="AW292" i="2"/>
  <c r="AW513" i="2"/>
  <c r="AU301" i="2"/>
  <c r="AT309" i="2"/>
  <c r="AT317" i="2"/>
  <c r="AW352" i="2"/>
  <c r="AT360" i="2"/>
  <c r="AW488" i="2"/>
  <c r="AV456" i="2"/>
  <c r="AU436" i="2"/>
  <c r="AR468" i="2"/>
  <c r="U468" i="2" s="1"/>
  <c r="AR400" i="2"/>
  <c r="U400" i="2" s="1"/>
  <c r="AN281" i="2"/>
  <c r="AO281" i="2" s="1"/>
  <c r="AT561" i="2"/>
  <c r="AT440" i="2"/>
  <c r="AT504" i="2"/>
  <c r="AW332" i="2"/>
  <c r="AW417" i="2"/>
  <c r="AV340" i="2"/>
  <c r="AW305" i="2"/>
  <c r="AV317" i="2"/>
  <c r="AU352" i="2"/>
  <c r="AV488" i="2"/>
  <c r="AU456" i="2"/>
  <c r="AT436" i="2"/>
  <c r="AV379" i="2"/>
  <c r="AV334" i="2"/>
  <c r="AV305" i="2"/>
  <c r="AV292" i="2"/>
  <c r="AR421" i="2"/>
  <c r="U421" i="2" s="1"/>
  <c r="AR346" i="2"/>
  <c r="O346" i="2" s="1"/>
  <c r="AX2141" i="2"/>
  <c r="AX2007" i="2"/>
  <c r="AX2020" i="2"/>
  <c r="AX2003" i="2"/>
  <c r="AX1963" i="2"/>
  <c r="AF283" i="2"/>
  <c r="AX2081" i="2"/>
  <c r="U2223" i="2"/>
  <c r="U1924" i="2"/>
  <c r="AX1940" i="2"/>
  <c r="AX2202" i="2"/>
  <c r="AX2206" i="2"/>
  <c r="AX1988" i="2"/>
  <c r="AX1925" i="2"/>
  <c r="AX2178" i="2"/>
  <c r="AX2234" i="2"/>
  <c r="P273" i="2"/>
  <c r="Q273" i="2"/>
  <c r="AY272" i="2"/>
  <c r="AW272" i="2"/>
  <c r="AV272" i="2"/>
  <c r="AU272" i="2"/>
  <c r="AT272" i="2"/>
  <c r="AF274" i="2"/>
  <c r="AX1972" i="2"/>
  <c r="U2239" i="2"/>
  <c r="AW456" i="2"/>
  <c r="AX2000" i="2"/>
  <c r="U2169" i="2"/>
  <c r="AX2170" i="2"/>
  <c r="AP275" i="2"/>
  <c r="AQ275" i="2" s="1"/>
  <c r="AT66" i="2"/>
  <c r="AQ443" i="2"/>
  <c r="AW443" i="2"/>
  <c r="P253" i="2"/>
  <c r="Q253" i="2"/>
  <c r="P241" i="2"/>
  <c r="Q241" i="2"/>
  <c r="P233" i="2"/>
  <c r="Q233" i="2"/>
  <c r="AY232" i="2"/>
  <c r="P229" i="2"/>
  <c r="Q229" i="2"/>
  <c r="AO217" i="2"/>
  <c r="AN218" i="2" s="1"/>
  <c r="AO218" i="2" s="1"/>
  <c r="AR218" i="2" s="1"/>
  <c r="O218" i="2" s="1"/>
  <c r="P97" i="2"/>
  <c r="Q97" i="2"/>
  <c r="AO69" i="2"/>
  <c r="AR69" i="2" s="1"/>
  <c r="O69" i="2" s="1"/>
  <c r="P53" i="2"/>
  <c r="Q53" i="2"/>
  <c r="AR326" i="2"/>
  <c r="Q216" i="2"/>
  <c r="AP133" i="2"/>
  <c r="AE58" i="2"/>
  <c r="AE88" i="2"/>
  <c r="G88" i="2" s="1"/>
  <c r="AE93" i="2"/>
  <c r="G93" i="2" s="1"/>
  <c r="AE124" i="2"/>
  <c r="G124" i="2" s="1"/>
  <c r="AE128" i="2"/>
  <c r="G128" i="2" s="1"/>
  <c r="AE132" i="2"/>
  <c r="AE136" i="2"/>
  <c r="G136" i="2" s="1"/>
  <c r="AE140" i="2"/>
  <c r="G140" i="2" s="1"/>
  <c r="AE184" i="2"/>
  <c r="G184" i="2" s="1"/>
  <c r="AE188" i="2"/>
  <c r="G188" i="2" s="1"/>
  <c r="AE200" i="2"/>
  <c r="G200" i="2" s="1"/>
  <c r="AE220" i="2"/>
  <c r="AE240" i="2"/>
  <c r="AE256" i="2"/>
  <c r="G256" i="2" s="1"/>
  <c r="AE264" i="2"/>
  <c r="G264" i="2" s="1"/>
  <c r="AP261" i="2"/>
  <c r="AP249" i="2"/>
  <c r="AQ249" i="2" s="1"/>
  <c r="AP241" i="2"/>
  <c r="AP233" i="2"/>
  <c r="AP205" i="2"/>
  <c r="AQ205" i="2" s="1"/>
  <c r="AP189" i="2"/>
  <c r="AV189" i="2" s="1"/>
  <c r="AP177" i="2"/>
  <c r="AQ177" i="2" s="1"/>
  <c r="U177" i="2" s="1"/>
  <c r="AP157" i="2"/>
  <c r="AU157" i="2" s="1"/>
  <c r="AP97" i="2"/>
  <c r="AP65" i="2"/>
  <c r="AQ67" i="2" s="1"/>
  <c r="AT59" i="2"/>
  <c r="AV51" i="2"/>
  <c r="AF265" i="2"/>
  <c r="AF257" i="2"/>
  <c r="AF250" i="2"/>
  <c r="AF242" i="2"/>
  <c r="AF234" i="2"/>
  <c r="AF213" i="2"/>
  <c r="AF209" i="2"/>
  <c r="AW208" i="2" s="1"/>
  <c r="AF205" i="2"/>
  <c r="AF193" i="2"/>
  <c r="AF177" i="2"/>
  <c r="AF169" i="2"/>
  <c r="AF162" i="2"/>
  <c r="AF154" i="2"/>
  <c r="P154" i="2" s="1"/>
  <c r="AF146" i="2"/>
  <c r="AF117" i="2"/>
  <c r="AF101" i="2"/>
  <c r="AF93" i="2"/>
  <c r="AF81" i="2"/>
  <c r="AT80" i="2" s="1"/>
  <c r="AF73" i="2"/>
  <c r="AU72" i="2" s="1"/>
  <c r="BA54" i="2"/>
  <c r="AZ58" i="2"/>
  <c r="AF59" i="2"/>
  <c r="AF55" i="2"/>
  <c r="AN225" i="2"/>
  <c r="AN62" i="2"/>
  <c r="Q221" i="2"/>
  <c r="Q210" i="2"/>
  <c r="Q201" i="2"/>
  <c r="Q149" i="2"/>
  <c r="AE76" i="2"/>
  <c r="AE80" i="2"/>
  <c r="AE84" i="2"/>
  <c r="G84" i="2" s="1"/>
  <c r="AE100" i="2"/>
  <c r="G100" i="2" s="1"/>
  <c r="AE104" i="2"/>
  <c r="AE108" i="2"/>
  <c r="G108" i="2" s="1"/>
  <c r="AE112" i="2"/>
  <c r="AE116" i="2"/>
  <c r="G116" i="2" s="1"/>
  <c r="AE125" i="2"/>
  <c r="AE129" i="2"/>
  <c r="G129" i="2" s="1"/>
  <c r="AE172" i="2"/>
  <c r="G172" i="2" s="1"/>
  <c r="AE176" i="2"/>
  <c r="G176" i="2" s="1"/>
  <c r="AE185" i="2"/>
  <c r="G185" i="2" s="1"/>
  <c r="AE196" i="2"/>
  <c r="AE233" i="2"/>
  <c r="G233" i="2" s="1"/>
  <c r="AE248" i="2"/>
  <c r="G248" i="2" s="1"/>
  <c r="AE252" i="2"/>
  <c r="G252" i="2" s="1"/>
  <c r="AE265" i="2"/>
  <c r="AP209" i="2"/>
  <c r="AP193" i="2"/>
  <c r="AP169" i="2"/>
  <c r="AP141" i="2"/>
  <c r="AP117" i="2"/>
  <c r="AQ117" i="2" s="1"/>
  <c r="AP105" i="2"/>
  <c r="AQ106" i="2" s="1"/>
  <c r="AP69" i="2"/>
  <c r="AQ72" i="2" s="1"/>
  <c r="AF270" i="2"/>
  <c r="AF262" i="2"/>
  <c r="AF254" i="2"/>
  <c r="AF249" i="2"/>
  <c r="AF225" i="2"/>
  <c r="AF218" i="2"/>
  <c r="BA209" i="2"/>
  <c r="BA210" i="2" s="1"/>
  <c r="AF206" i="2"/>
  <c r="AF198" i="2"/>
  <c r="AF190" i="2"/>
  <c r="P190" i="2" s="1"/>
  <c r="AF174" i="2"/>
  <c r="AF166" i="2"/>
  <c r="AV165" i="2" s="1"/>
  <c r="AF161" i="2"/>
  <c r="AW160" i="2" s="1"/>
  <c r="AF153" i="2"/>
  <c r="AF145" i="2"/>
  <c r="AF113" i="2"/>
  <c r="AV112" i="2" s="1"/>
  <c r="AF98" i="2"/>
  <c r="AF78" i="2"/>
  <c r="AZ54" i="2"/>
  <c r="AF58" i="2"/>
  <c r="AW57" i="2" s="1"/>
  <c r="AF54" i="2"/>
  <c r="AW53" i="2" s="1"/>
  <c r="AN73" i="2"/>
  <c r="U2038" i="2"/>
  <c r="Q251" i="2"/>
  <c r="AP109" i="2"/>
  <c r="AQ109" i="2" s="1"/>
  <c r="AE64" i="2"/>
  <c r="AE77" i="2"/>
  <c r="G77" i="2" s="1"/>
  <c r="AE85" i="2"/>
  <c r="AE109" i="2"/>
  <c r="G109" i="2" s="1"/>
  <c r="AE113" i="2"/>
  <c r="G113" i="2" s="1"/>
  <c r="AE144" i="2"/>
  <c r="G144" i="2" s="1"/>
  <c r="AE148" i="2"/>
  <c r="G148" i="2" s="1"/>
  <c r="AE156" i="2"/>
  <c r="AE164" i="2"/>
  <c r="G164" i="2" s="1"/>
  <c r="AE173" i="2"/>
  <c r="G173" i="2" s="1"/>
  <c r="AE177" i="2"/>
  <c r="AE197" i="2"/>
  <c r="G197" i="2" s="1"/>
  <c r="AE224" i="2"/>
  <c r="AE244" i="2"/>
  <c r="G244" i="2" s="1"/>
  <c r="AE253" i="2"/>
  <c r="G253" i="2" s="1"/>
  <c r="AP253" i="2"/>
  <c r="AP245" i="2"/>
  <c r="AP221" i="2"/>
  <c r="AP217" i="2"/>
  <c r="AP197" i="2"/>
  <c r="AQ197" i="2" s="1"/>
  <c r="AP173" i="2"/>
  <c r="AF217" i="2"/>
  <c r="AF70" i="2"/>
  <c r="BA52" i="2"/>
  <c r="U1903" i="2"/>
  <c r="U2153" i="2"/>
  <c r="AX2022" i="2"/>
  <c r="AX2182" i="2"/>
  <c r="AX2242" i="2"/>
  <c r="AX1962" i="2"/>
  <c r="AX2012" i="2"/>
  <c r="AX2071" i="2"/>
  <c r="AX2028" i="2"/>
  <c r="AX2230" i="2"/>
  <c r="AW159" i="2"/>
  <c r="AU224" i="2"/>
  <c r="AV261" i="2"/>
  <c r="AT200" i="2"/>
  <c r="AV86" i="2"/>
  <c r="AV296" i="2"/>
  <c r="AV159" i="2"/>
  <c r="AU219" i="2"/>
  <c r="AT241" i="2"/>
  <c r="AT449" i="2"/>
  <c r="AV462" i="2"/>
  <c r="AW429" i="2"/>
  <c r="AT481" i="2"/>
  <c r="AW296" i="2"/>
  <c r="AW312" i="2"/>
  <c r="AW393" i="2"/>
  <c r="AU215" i="2"/>
  <c r="AV497" i="2"/>
  <c r="AU277" i="2"/>
  <c r="AW368" i="2"/>
  <c r="AU384" i="2"/>
  <c r="AV481" i="2"/>
  <c r="AW233" i="2"/>
  <c r="AW535" i="2"/>
  <c r="AT321" i="2"/>
  <c r="AU312" i="2"/>
  <c r="AT300" i="2"/>
  <c r="AV59" i="2"/>
  <c r="AT51" i="2"/>
  <c r="AX2031" i="2"/>
  <c r="AT194" i="2"/>
  <c r="AT224" i="2"/>
  <c r="AT261" i="2"/>
  <c r="AU429" i="2"/>
  <c r="AU455" i="2"/>
  <c r="AT215" i="2"/>
  <c r="AT219" i="2"/>
  <c r="AU233" i="2"/>
  <c r="AV449" i="2"/>
  <c r="AW200" i="2"/>
  <c r="AT429" i="2"/>
  <c r="AU497" i="2"/>
  <c r="AT296" i="2"/>
  <c r="AW316" i="2"/>
  <c r="AW373" i="2"/>
  <c r="AV393" i="2"/>
  <c r="AW215" i="2"/>
  <c r="AW277" i="2"/>
  <c r="AU376" i="2"/>
  <c r="AW449" i="2"/>
  <c r="AU468" i="2"/>
  <c r="AW51" i="2"/>
  <c r="AV494" i="2"/>
  <c r="AV373" i="2"/>
  <c r="AT312" i="2"/>
  <c r="AU59" i="2"/>
  <c r="AX1989" i="2"/>
  <c r="AX2127" i="2"/>
  <c r="AU494" i="2"/>
  <c r="AU373" i="2"/>
  <c r="AV321" i="2"/>
  <c r="AV300" i="2"/>
  <c r="AW249" i="2"/>
  <c r="AX1992" i="2"/>
  <c r="AX2146" i="2"/>
  <c r="AX2055" i="2"/>
  <c r="AX1981" i="2"/>
  <c r="AQ59" i="2"/>
  <c r="AQ57" i="2"/>
  <c r="U2034" i="2"/>
  <c r="AX1996" i="2"/>
  <c r="AX2047" i="2"/>
  <c r="AX2014" i="2"/>
  <c r="U2175" i="2"/>
  <c r="AX2154" i="2"/>
  <c r="AX1995" i="2"/>
  <c r="AX2115" i="2"/>
  <c r="AE2412" i="2"/>
  <c r="G2412" i="2" s="1"/>
  <c r="AE2352" i="2"/>
  <c r="G2352" i="2" s="1"/>
  <c r="AE1745" i="2"/>
  <c r="G1745" i="2" s="1"/>
  <c r="AE1721" i="2"/>
  <c r="G1721" i="2" s="1"/>
  <c r="AE1713" i="2"/>
  <c r="G1713" i="2" s="1"/>
  <c r="AF948" i="2"/>
  <c r="AF928" i="2"/>
  <c r="AF912" i="2"/>
  <c r="AF872" i="2"/>
  <c r="AF860" i="2"/>
  <c r="P860" i="2" s="1"/>
  <c r="AF848" i="2"/>
  <c r="P848" i="2" s="1"/>
  <c r="AF828" i="2"/>
  <c r="AF824" i="2"/>
  <c r="AF800" i="2"/>
  <c r="AV799" i="2" s="1"/>
  <c r="AF784" i="2"/>
  <c r="AF776" i="2"/>
  <c r="Q776" i="2" s="1"/>
  <c r="AF704" i="2"/>
  <c r="P704" i="2" s="1"/>
  <c r="AF692" i="2"/>
  <c r="AF580" i="2"/>
  <c r="P580" i="2" s="1"/>
  <c r="AF508" i="2"/>
  <c r="P508" i="2" s="1"/>
  <c r="AF464" i="2"/>
  <c r="AF352" i="2"/>
  <c r="AF348" i="2"/>
  <c r="AY347" i="2" s="1"/>
  <c r="AF344" i="2"/>
  <c r="AF320" i="2"/>
  <c r="AF312" i="2"/>
  <c r="AF304" i="2"/>
  <c r="AE299" i="2"/>
  <c r="G299" i="2" s="1"/>
  <c r="AN296" i="2"/>
  <c r="AO296" i="2" s="1"/>
  <c r="AN297" i="2" s="1"/>
  <c r="AO297" i="2" s="1"/>
  <c r="AN298" i="2" s="1"/>
  <c r="AO298" i="2" s="1"/>
  <c r="AF280" i="2"/>
  <c r="AE259" i="2"/>
  <c r="AE255" i="2"/>
  <c r="AF252" i="2"/>
  <c r="AF240" i="2"/>
  <c r="AE223" i="2"/>
  <c r="G223" i="2" s="1"/>
  <c r="AF132" i="2"/>
  <c r="AV131" i="2" s="1"/>
  <c r="AF120" i="2"/>
  <c r="AU119" i="2" s="1"/>
  <c r="AN57" i="2"/>
  <c r="AO57" i="2" s="1"/>
  <c r="AX2008" i="2"/>
  <c r="AX1891" i="2"/>
  <c r="U2151" i="2"/>
  <c r="AX2053" i="2"/>
  <c r="U2143" i="2"/>
  <c r="AX2198" i="2"/>
  <c r="AF1731" i="2"/>
  <c r="AF1619" i="2"/>
  <c r="AF1615" i="2"/>
  <c r="AF1611" i="2"/>
  <c r="AF1603" i="2"/>
  <c r="AF1599" i="2"/>
  <c r="AV1598" i="2" s="1"/>
  <c r="AE960" i="2"/>
  <c r="G960" i="2" s="1"/>
  <c r="AE752" i="2"/>
  <c r="G752" i="2" s="1"/>
  <c r="AE473" i="2"/>
  <c r="AX1886" i="2"/>
  <c r="AX2001" i="2"/>
  <c r="AX1984" i="2"/>
  <c r="AX2021" i="2"/>
  <c r="AX1927" i="2"/>
  <c r="U2137" i="2"/>
  <c r="AY98" i="2"/>
  <c r="AY151" i="2"/>
  <c r="AX2238" i="2"/>
  <c r="Q99" i="2"/>
  <c r="R6" i="2"/>
  <c r="Q110" i="2"/>
  <c r="Q152" i="2"/>
  <c r="Q6" i="2"/>
  <c r="AZ256" i="2"/>
  <c r="Q147" i="2"/>
  <c r="AU146" i="2"/>
  <c r="U52" i="2"/>
  <c r="AQ206" i="2"/>
  <c r="AY255" i="2"/>
  <c r="AT174" i="2"/>
  <c r="AT255" i="2"/>
  <c r="Q175" i="2"/>
  <c r="AV236" i="2"/>
  <c r="AV255" i="2"/>
  <c r="AQ99" i="2"/>
  <c r="AE2309" i="2"/>
  <c r="G2309" i="2" s="1"/>
  <c r="AE2301" i="2"/>
  <c r="G2301" i="2" s="1"/>
  <c r="AE2297" i="2"/>
  <c r="G2297" i="2" s="1"/>
  <c r="AE2293" i="2"/>
  <c r="G2293" i="2" s="1"/>
  <c r="AE2289" i="2"/>
  <c r="G2289" i="2" s="1"/>
  <c r="AE2285" i="2"/>
  <c r="G2285" i="2" s="1"/>
  <c r="AE2281" i="2"/>
  <c r="G2281" i="2" s="1"/>
  <c r="AE2278" i="2"/>
  <c r="G2278" i="2" s="1"/>
  <c r="AE1795" i="2"/>
  <c r="G1795" i="2" s="1"/>
  <c r="AF1471" i="2"/>
  <c r="AF1414" i="2"/>
  <c r="AF1406" i="2"/>
  <c r="P1406" i="2" s="1"/>
  <c r="AF1402" i="2"/>
  <c r="AF1394" i="2"/>
  <c r="AF1390" i="2"/>
  <c r="P1390" i="2" s="1"/>
  <c r="AF1379" i="2"/>
  <c r="AY1378" i="2" s="1"/>
  <c r="AF1374" i="2"/>
  <c r="AY1373" i="2" s="1"/>
  <c r="AF1358" i="2"/>
  <c r="P1358" i="2" s="1"/>
  <c r="AF1354" i="2"/>
  <c r="AU1353" i="2" s="1"/>
  <c r="AF1351" i="2"/>
  <c r="P1351" i="2" s="1"/>
  <c r="AF1338" i="2"/>
  <c r="AF1327" i="2"/>
  <c r="P1327" i="2" s="1"/>
  <c r="AF1318" i="2"/>
  <c r="AF1306" i="2"/>
  <c r="P1306" i="2" s="1"/>
  <c r="AF1286" i="2"/>
  <c r="P1286" i="2" s="1"/>
  <c r="AF1282" i="2"/>
  <c r="P1282" i="2" s="1"/>
  <c r="AF1278" i="2"/>
  <c r="AF1274" i="2"/>
  <c r="AF1266" i="2"/>
  <c r="P1266" i="2" s="1"/>
  <c r="AF1255" i="2"/>
  <c r="P1255" i="2" s="1"/>
  <c r="AF1251" i="2"/>
  <c r="P1251" i="2" s="1"/>
  <c r="AF1218" i="2"/>
  <c r="AF1215" i="2"/>
  <c r="AF1206" i="2"/>
  <c r="P1206" i="2" s="1"/>
  <c r="AF1203" i="2"/>
  <c r="P1203" i="2" s="1"/>
  <c r="AF1199" i="2"/>
  <c r="AY1198" i="2" s="1"/>
  <c r="AF1186" i="2"/>
  <c r="AF1171" i="2"/>
  <c r="P1171" i="2" s="1"/>
  <c r="AF1163" i="2"/>
  <c r="AF1159" i="2"/>
  <c r="AY1158" i="2" s="1"/>
  <c r="AF1134" i="2"/>
  <c r="P1134" i="2" s="1"/>
  <c r="AF1130" i="2"/>
  <c r="AN1127" i="2"/>
  <c r="AO1127" i="2" s="1"/>
  <c r="AR1127" i="2" s="1"/>
  <c r="O1127" i="2" s="1"/>
  <c r="AF1119" i="2"/>
  <c r="AF1111" i="2"/>
  <c r="AY1110" i="2" s="1"/>
  <c r="AF1103" i="2"/>
  <c r="AF1099" i="2"/>
  <c r="P1099" i="2" s="1"/>
  <c r="AF1094" i="2"/>
  <c r="AY1093" i="2" s="1"/>
  <c r="AF1087" i="2"/>
  <c r="P1087" i="2" s="1"/>
  <c r="AF1083" i="2"/>
  <c r="P1083" i="2" s="1"/>
  <c r="AF1078" i="2"/>
  <c r="AN1075" i="2"/>
  <c r="AO1075" i="2" s="1"/>
  <c r="AF1071" i="2"/>
  <c r="P1071" i="2" s="1"/>
  <c r="AF1067" i="2"/>
  <c r="AF1063" i="2"/>
  <c r="P1063" i="2" s="1"/>
  <c r="AF1055" i="2"/>
  <c r="P1055" i="2" s="1"/>
  <c r="AF1047" i="2"/>
  <c r="P1047" i="2" s="1"/>
  <c r="AF1038" i="2"/>
  <c r="AF1035" i="2"/>
  <c r="P1035" i="2" s="1"/>
  <c r="AF1030" i="2"/>
  <c r="AF1027" i="2"/>
  <c r="AY1026" i="2" s="1"/>
  <c r="AF1018" i="2"/>
  <c r="AF1006" i="2"/>
  <c r="AY1005" i="2" s="1"/>
  <c r="AN999" i="2"/>
  <c r="AO999" i="2" s="1"/>
  <c r="AR999" i="2" s="1"/>
  <c r="O999" i="2" s="1"/>
  <c r="AF991" i="2"/>
  <c r="Q991" i="2" s="1"/>
  <c r="AF982" i="2"/>
  <c r="AF979" i="2"/>
  <c r="P979" i="2" s="1"/>
  <c r="AF970" i="2"/>
  <c r="AY969" i="2" s="1"/>
  <c r="AF962" i="2"/>
  <c r="AY961" i="2" s="1"/>
  <c r="AX2214" i="2"/>
  <c r="AE2279" i="2"/>
  <c r="G2279" i="2" s="1"/>
  <c r="AE269" i="2"/>
  <c r="G269" i="2" s="1"/>
  <c r="AX2131" i="2"/>
  <c r="AE2434" i="2"/>
  <c r="G2434" i="2" s="1"/>
  <c r="AF1264" i="2"/>
  <c r="P1264" i="2" s="1"/>
  <c r="AE1139" i="2"/>
  <c r="G1139" i="2" s="1"/>
  <c r="AV169" i="2"/>
  <c r="AW169" i="2"/>
  <c r="AT169" i="2"/>
  <c r="AX169" i="2" s="1"/>
  <c r="AY169" i="2" s="1"/>
  <c r="AU169" i="2"/>
  <c r="AT245" i="2"/>
  <c r="AW245" i="2"/>
  <c r="AU245" i="2"/>
  <c r="AV245" i="2"/>
  <c r="AU239" i="2"/>
  <c r="AW239" i="2"/>
  <c r="AV239" i="2"/>
  <c r="AT239" i="2"/>
  <c r="AX239" i="2" s="1"/>
  <c r="AY239" i="2" s="1"/>
  <c r="AV50" i="2"/>
  <c r="AQ50" i="2"/>
  <c r="AQ51" i="2"/>
  <c r="AY1400" i="2"/>
  <c r="P1401" i="2"/>
  <c r="Q1309" i="2"/>
  <c r="P1309" i="2"/>
  <c r="Q1305" i="2"/>
  <c r="P1305" i="2"/>
  <c r="Q1288" i="2"/>
  <c r="P1288" i="2"/>
  <c r="Q1220" i="2"/>
  <c r="P1220" i="2"/>
  <c r="Q1166" i="2"/>
  <c r="P1166" i="2"/>
  <c r="AY1154" i="2"/>
  <c r="P1155" i="2"/>
  <c r="Q1117" i="2"/>
  <c r="P1117" i="2"/>
  <c r="Q1102" i="2"/>
  <c r="P1102" i="2"/>
  <c r="AY1074" i="2"/>
  <c r="P1075" i="2"/>
  <c r="AY1043" i="2"/>
  <c r="P1044" i="2"/>
  <c r="AY950" i="2"/>
  <c r="P951" i="2"/>
  <c r="Q923" i="2"/>
  <c r="P923" i="2"/>
  <c r="AY815" i="2"/>
  <c r="P816" i="2"/>
  <c r="Q799" i="2"/>
  <c r="P799" i="2"/>
  <c r="Q759" i="2"/>
  <c r="P759" i="2"/>
  <c r="Q731" i="2"/>
  <c r="P731" i="2"/>
  <c r="Q690" i="2"/>
  <c r="P690" i="2"/>
  <c r="Q665" i="2"/>
  <c r="P665" i="2"/>
  <c r="Q622" i="2"/>
  <c r="P622" i="2"/>
  <c r="Q593" i="2"/>
  <c r="P593" i="2"/>
  <c r="Q541" i="2"/>
  <c r="P541" i="2"/>
  <c r="Q362" i="2"/>
  <c r="P362" i="2"/>
  <c r="AE2370" i="2"/>
  <c r="G2370" i="2" s="1"/>
  <c r="AE2286" i="2"/>
  <c r="G2286" i="2" s="1"/>
  <c r="AE2271" i="2"/>
  <c r="G2271" i="2" s="1"/>
  <c r="AE2263" i="2"/>
  <c r="G2263" i="2" s="1"/>
  <c r="AE2259" i="2"/>
  <c r="G2259" i="2" s="1"/>
  <c r="Q168" i="2"/>
  <c r="AY132" i="2"/>
  <c r="AT127" i="2"/>
  <c r="AQ136" i="2"/>
  <c r="AQ131" i="2"/>
  <c r="AP100" i="2"/>
  <c r="AY1399" i="2"/>
  <c r="Q1378" i="2"/>
  <c r="P1378" i="2"/>
  <c r="Q1353" i="2"/>
  <c r="P1353" i="2"/>
  <c r="Q1345" i="2"/>
  <c r="P1345" i="2"/>
  <c r="Q1304" i="2"/>
  <c r="P1304" i="2"/>
  <c r="Q1276" i="2"/>
  <c r="P1276" i="2"/>
  <c r="AY1238" i="2"/>
  <c r="P1239" i="2"/>
  <c r="Q1219" i="2"/>
  <c r="P1219" i="2"/>
  <c r="Q1176" i="2"/>
  <c r="P1176" i="2"/>
  <c r="Q1116" i="2"/>
  <c r="P1116" i="2"/>
  <c r="AY1015" i="2"/>
  <c r="P1016" i="2"/>
  <c r="Q999" i="2"/>
  <c r="P999" i="2"/>
  <c r="Q987" i="2"/>
  <c r="P987" i="2"/>
  <c r="Q937" i="2"/>
  <c r="P937" i="2"/>
  <c r="Q927" i="2"/>
  <c r="P927" i="2"/>
  <c r="Q847" i="2"/>
  <c r="P847" i="2"/>
  <c r="AY817" i="2"/>
  <c r="P818" i="2"/>
  <c r="Q815" i="2"/>
  <c r="P815" i="2"/>
  <c r="Q803" i="2"/>
  <c r="P803" i="2"/>
  <c r="Q750" i="2"/>
  <c r="P750" i="2"/>
  <c r="Q724" i="2"/>
  <c r="P724" i="2"/>
  <c r="Q680" i="2"/>
  <c r="P680" i="2"/>
  <c r="Q629" i="2"/>
  <c r="P629" i="2"/>
  <c r="Q568" i="2"/>
  <c r="P568" i="2"/>
  <c r="Q545" i="2"/>
  <c r="P545" i="2"/>
  <c r="Q529" i="2"/>
  <c r="P529" i="2"/>
  <c r="Q425" i="2"/>
  <c r="P425" i="2"/>
  <c r="Q338" i="2"/>
  <c r="P338" i="2"/>
  <c r="Q305" i="2"/>
  <c r="P305" i="2"/>
  <c r="Q279" i="2"/>
  <c r="P279" i="2"/>
  <c r="AE1871" i="2"/>
  <c r="G1871" i="2" s="1"/>
  <c r="AE1827" i="2"/>
  <c r="G1827" i="2" s="1"/>
  <c r="AE1705" i="2"/>
  <c r="G1705" i="2" s="1"/>
  <c r="AF1336" i="2"/>
  <c r="P1336" i="2" s="1"/>
  <c r="AF1316" i="2"/>
  <c r="P1316" i="2" s="1"/>
  <c r="AE856" i="2"/>
  <c r="G856" i="2" s="1"/>
  <c r="AE472" i="2"/>
  <c r="G472" i="2" s="1"/>
  <c r="Q248" i="2"/>
  <c r="Q133" i="2"/>
  <c r="AU132" i="2"/>
  <c r="AQ110" i="2"/>
  <c r="AY2251" i="2"/>
  <c r="P2252" i="2"/>
  <c r="AY1412" i="2"/>
  <c r="P1413" i="2"/>
  <c r="Q1397" i="2"/>
  <c r="P1397" i="2"/>
  <c r="Q1365" i="2"/>
  <c r="P1365" i="2"/>
  <c r="Q1348" i="2"/>
  <c r="P1348" i="2"/>
  <c r="Q1328" i="2"/>
  <c r="P1328" i="2"/>
  <c r="Q1296" i="2"/>
  <c r="P1296" i="2"/>
  <c r="Q1223" i="2"/>
  <c r="P1223" i="2"/>
  <c r="Q1112" i="2"/>
  <c r="P1112" i="2"/>
  <c r="Q1064" i="2"/>
  <c r="P1064" i="2"/>
  <c r="Q827" i="2"/>
  <c r="P827" i="2"/>
  <c r="Q807" i="2"/>
  <c r="P807" i="2"/>
  <c r="AY784" i="2"/>
  <c r="P785" i="2"/>
  <c r="Q717" i="2"/>
  <c r="P717" i="2"/>
  <c r="Q678" i="2"/>
  <c r="P678" i="2"/>
  <c r="Q585" i="2"/>
  <c r="P585" i="2"/>
  <c r="Q533" i="2"/>
  <c r="P533" i="2"/>
  <c r="Q474" i="2"/>
  <c r="P474" i="2"/>
  <c r="Q384" i="2"/>
  <c r="P384" i="2"/>
  <c r="Q314" i="2"/>
  <c r="P314" i="2"/>
  <c r="Q289" i="2"/>
  <c r="P289" i="2"/>
  <c r="Q1163" i="2"/>
  <c r="P1163" i="2"/>
  <c r="Q1111" i="2"/>
  <c r="P1111" i="2"/>
  <c r="Q1027" i="2"/>
  <c r="P1027" i="2"/>
  <c r="P1006" i="2"/>
  <c r="P955" i="2"/>
  <c r="Q811" i="2"/>
  <c r="P811" i="2"/>
  <c r="Q443" i="2"/>
  <c r="P443" i="2"/>
  <c r="AT136" i="2"/>
  <c r="AQ213" i="2"/>
  <c r="Q1480" i="2"/>
  <c r="P1480" i="2"/>
  <c r="Q1312" i="2"/>
  <c r="P1312" i="2"/>
  <c r="Q1272" i="2"/>
  <c r="P1272" i="2"/>
  <c r="Q1221" i="2"/>
  <c r="P1221" i="2"/>
  <c r="Q990" i="2"/>
  <c r="P990" i="2"/>
  <c r="Q960" i="2"/>
  <c r="P960" i="2"/>
  <c r="AY946" i="2"/>
  <c r="P947" i="2"/>
  <c r="Q941" i="2"/>
  <c r="P941" i="2"/>
  <c r="Q879" i="2"/>
  <c r="P879" i="2"/>
  <c r="Q850" i="2"/>
  <c r="P850" i="2"/>
  <c r="Q841" i="2"/>
  <c r="P841" i="2"/>
  <c r="AY793" i="2"/>
  <c r="P794" i="2"/>
  <c r="Q762" i="2"/>
  <c r="P762" i="2"/>
  <c r="Q727" i="2"/>
  <c r="P727" i="2"/>
  <c r="Q616" i="2"/>
  <c r="P616" i="2"/>
  <c r="Q612" i="2"/>
  <c r="P612" i="2"/>
  <c r="Q605" i="2"/>
  <c r="P605" i="2"/>
  <c r="Q558" i="2"/>
  <c r="P558" i="2"/>
  <c r="Q537" i="2"/>
  <c r="P537" i="2"/>
  <c r="Q421" i="2"/>
  <c r="P421" i="2"/>
  <c r="Q342" i="2"/>
  <c r="P342" i="2"/>
  <c r="AE2276" i="2"/>
  <c r="G2276" i="2" s="1"/>
  <c r="AE2253" i="2"/>
  <c r="G2253" i="2" s="1"/>
  <c r="AF1668" i="2"/>
  <c r="AF1632" i="2"/>
  <c r="AF1628" i="2"/>
  <c r="AF1624" i="2"/>
  <c r="AF1556" i="2"/>
  <c r="AF1033" i="2"/>
  <c r="P1033" i="2" s="1"/>
  <c r="AF890" i="2"/>
  <c r="P890" i="2" s="1"/>
  <c r="AE877" i="2"/>
  <c r="G877" i="2" s="1"/>
  <c r="AF870" i="2"/>
  <c r="P870" i="2" s="1"/>
  <c r="AF858" i="2"/>
  <c r="AT132" i="2"/>
  <c r="AX132" i="2" s="1"/>
  <c r="P133" i="2"/>
  <c r="AV158" i="2"/>
  <c r="P159" i="2"/>
  <c r="AW174" i="2"/>
  <c r="P175" i="2"/>
  <c r="AV114" i="2"/>
  <c r="P115" i="2"/>
  <c r="AY121" i="2"/>
  <c r="P122" i="2"/>
  <c r="AV130" i="2"/>
  <c r="P131" i="2"/>
  <c r="AW154" i="2"/>
  <c r="P155" i="2"/>
  <c r="AY177" i="2"/>
  <c r="P178" i="2"/>
  <c r="AR196" i="2"/>
  <c r="O196" i="2" s="1"/>
  <c r="AN197" i="2"/>
  <c r="AO197" i="2" s="1"/>
  <c r="AN198" i="2" s="1"/>
  <c r="AO198" i="2" s="1"/>
  <c r="AN199" i="2" s="1"/>
  <c r="AO199" i="2" s="1"/>
  <c r="AN200" i="2" s="1"/>
  <c r="P134" i="2"/>
  <c r="AT159" i="2"/>
  <c r="P160" i="2"/>
  <c r="Q121" i="2"/>
  <c r="P121" i="2"/>
  <c r="AY142" i="2"/>
  <c r="P143" i="2"/>
  <c r="Q148" i="2"/>
  <c r="P148" i="2"/>
  <c r="Q184" i="2"/>
  <c r="P184" i="2"/>
  <c r="P248" i="2"/>
  <c r="AU255" i="2"/>
  <c r="P256" i="2"/>
  <c r="AQ108" i="2"/>
  <c r="AQ170" i="2"/>
  <c r="AQ160" i="2"/>
  <c r="AQ145" i="2"/>
  <c r="AQ124" i="2"/>
  <c r="AQ105" i="2"/>
  <c r="AN231" i="2"/>
  <c r="AO231" i="2" s="1"/>
  <c r="AN219" i="2"/>
  <c r="AO219" i="2" s="1"/>
  <c r="AN220" i="2" s="1"/>
  <c r="AO220" i="2" s="1"/>
  <c r="AR220" i="2" s="1"/>
  <c r="O220" i="2" s="1"/>
  <c r="AN211" i="2"/>
  <c r="AO211" i="2" s="1"/>
  <c r="AN212" i="2" s="1"/>
  <c r="AF95" i="2"/>
  <c r="AF91" i="2"/>
  <c r="AN87" i="2"/>
  <c r="AO87" i="2" s="1"/>
  <c r="AQ167" i="2"/>
  <c r="AQ147" i="2"/>
  <c r="AQ107" i="2"/>
  <c r="AQ239" i="2"/>
  <c r="AQ220" i="2"/>
  <c r="AQ169" i="2"/>
  <c r="AQ149" i="2"/>
  <c r="AQ130" i="2"/>
  <c r="Q239" i="2"/>
  <c r="P239" i="2"/>
  <c r="Q185" i="2"/>
  <c r="P185" i="2"/>
  <c r="AT102" i="2"/>
  <c r="P103" i="2"/>
  <c r="AY180" i="2"/>
  <c r="P181" i="2"/>
  <c r="AW146" i="2"/>
  <c r="P147" i="2"/>
  <c r="AY135" i="2"/>
  <c r="P136" i="2"/>
  <c r="AY123" i="2"/>
  <c r="P124" i="2"/>
  <c r="AU105" i="2"/>
  <c r="P106" i="2"/>
  <c r="AQ228" i="2"/>
  <c r="AP222" i="2"/>
  <c r="AQ222" i="2" s="1"/>
  <c r="AP214" i="2"/>
  <c r="AQ214" i="2" s="1"/>
  <c r="AQ168" i="2"/>
  <c r="Q228" i="2"/>
  <c r="P228" i="2"/>
  <c r="Q173" i="2"/>
  <c r="P173" i="2"/>
  <c r="AN153" i="2"/>
  <c r="AV127" i="2"/>
  <c r="P128" i="2"/>
  <c r="AT113" i="2"/>
  <c r="P114" i="2"/>
  <c r="AU179" i="2"/>
  <c r="P180" i="2"/>
  <c r="AY213" i="2"/>
  <c r="P214" i="2"/>
  <c r="Q247" i="2"/>
  <c r="P247" i="2"/>
  <c r="AP247" i="2"/>
  <c r="AQ238" i="2"/>
  <c r="AP191" i="2"/>
  <c r="AQ166" i="2"/>
  <c r="AP161" i="2"/>
  <c r="AP90" i="2"/>
  <c r="AV83" i="2"/>
  <c r="P84" i="2"/>
  <c r="AQ61" i="2"/>
  <c r="AT54" i="2"/>
  <c r="AQ54" i="2"/>
  <c r="U470" i="2"/>
  <c r="AU60" i="2"/>
  <c r="AQ60" i="2"/>
  <c r="U60" i="2" s="1"/>
  <c r="U265" i="2"/>
  <c r="AT53" i="2"/>
  <c r="AQ53" i="2"/>
  <c r="U504" i="2"/>
  <c r="U426" i="2"/>
  <c r="U448" i="2"/>
  <c r="U301" i="2"/>
  <c r="U294" i="2"/>
  <c r="U270" i="2"/>
  <c r="U202" i="2"/>
  <c r="U138" i="2"/>
  <c r="AT64" i="2"/>
  <c r="AQ64" i="2"/>
  <c r="U224" i="2"/>
  <c r="AV55" i="2"/>
  <c r="AQ55" i="2"/>
  <c r="AN70" i="2"/>
  <c r="AO70" i="2" s="1"/>
  <c r="AR70" i="2" s="1"/>
  <c r="U132" i="2"/>
  <c r="AP87" i="2"/>
  <c r="AQ66" i="2"/>
  <c r="AN66" i="2"/>
  <c r="AO66" i="2" s="1"/>
  <c r="AR66" i="2" s="1"/>
  <c r="O66" i="2" s="1"/>
  <c r="AF83" i="2"/>
  <c r="AF79" i="2"/>
  <c r="AV437" i="2"/>
  <c r="AQ2500" i="2"/>
  <c r="U2500" i="2" s="1"/>
  <c r="AQ2464" i="2"/>
  <c r="U2464" i="2" s="1"/>
  <c r="AQ2460" i="2"/>
  <c r="U2460" i="2" s="1"/>
  <c r="AQ2456" i="2"/>
  <c r="U2456" i="2" s="1"/>
  <c r="AQ2452" i="2"/>
  <c r="U2452" i="2" s="1"/>
  <c r="AQ2448" i="2"/>
  <c r="U2448" i="2" s="1"/>
  <c r="AQ2444" i="2"/>
  <c r="U2444" i="2" s="1"/>
  <c r="AQ2440" i="2"/>
  <c r="U2440" i="2" s="1"/>
  <c r="AQ2408" i="2"/>
  <c r="U2408" i="2" s="1"/>
  <c r="AQ2400" i="2"/>
  <c r="U2400" i="2" s="1"/>
  <c r="AQ2368" i="2"/>
  <c r="U2368" i="2" s="1"/>
  <c r="AQ2348" i="2"/>
  <c r="U2348" i="2" s="1"/>
  <c r="AQ2344" i="2"/>
  <c r="U2344" i="2" s="1"/>
  <c r="AQ2316" i="2"/>
  <c r="U2316" i="2" s="1"/>
  <c r="AQ2308" i="2"/>
  <c r="U2308" i="2" s="1"/>
  <c r="AQ2304" i="2"/>
  <c r="U2304" i="2" s="1"/>
  <c r="AQ2292" i="2"/>
  <c r="U2292" i="2" s="1"/>
  <c r="AQ2284" i="2"/>
  <c r="U2284" i="2" s="1"/>
  <c r="AQ2268" i="2"/>
  <c r="U2268" i="2" s="1"/>
  <c r="AQ2252" i="2"/>
  <c r="U2252" i="2" s="1"/>
  <c r="AQ1875" i="2"/>
  <c r="AQ1871" i="2"/>
  <c r="U1871" i="2" s="1"/>
  <c r="AQ1867" i="2"/>
  <c r="U1867" i="2" s="1"/>
  <c r="AQ1863" i="2"/>
  <c r="U1863" i="2" s="1"/>
  <c r="AQ1859" i="2"/>
  <c r="U1859" i="2" s="1"/>
  <c r="AQ1855" i="2"/>
  <c r="U1855" i="2" s="1"/>
  <c r="AQ1851" i="2"/>
  <c r="U1851" i="2" s="1"/>
  <c r="AQ1847" i="2"/>
  <c r="U1847" i="2" s="1"/>
  <c r="AQ1843" i="2"/>
  <c r="U1843" i="2" s="1"/>
  <c r="AQ1839" i="2"/>
  <c r="U1839" i="2" s="1"/>
  <c r="AQ1835" i="2"/>
  <c r="U1835" i="2" s="1"/>
  <c r="AQ1831" i="2"/>
  <c r="U1831" i="2" s="1"/>
  <c r="AQ1827" i="2"/>
  <c r="U1827" i="2" s="1"/>
  <c r="AQ1823" i="2"/>
  <c r="U1823" i="2" s="1"/>
  <c r="AQ1819" i="2"/>
  <c r="U1819" i="2" s="1"/>
  <c r="AQ1815" i="2"/>
  <c r="U1815" i="2" s="1"/>
  <c r="AQ1811" i="2"/>
  <c r="U1811" i="2" s="1"/>
  <c r="AQ1807" i="2"/>
  <c r="U1807" i="2" s="1"/>
  <c r="AQ1803" i="2"/>
  <c r="U1803" i="2" s="1"/>
  <c r="AQ1799" i="2"/>
  <c r="U1799" i="2" s="1"/>
  <c r="AQ1795" i="2"/>
  <c r="U1795" i="2" s="1"/>
  <c r="AQ1791" i="2"/>
  <c r="U1791" i="2" s="1"/>
  <c r="AQ1787" i="2"/>
  <c r="U1787" i="2" s="1"/>
  <c r="AQ1783" i="2"/>
  <c r="U1783" i="2" s="1"/>
  <c r="AQ1779" i="2"/>
  <c r="U1779" i="2" s="1"/>
  <c r="AQ1775" i="2"/>
  <c r="U1775" i="2" s="1"/>
  <c r="AQ1771" i="2"/>
  <c r="U1771" i="2" s="1"/>
  <c r="AQ1767" i="2"/>
  <c r="U1767" i="2" s="1"/>
  <c r="AQ1763" i="2"/>
  <c r="U1763" i="2" s="1"/>
  <c r="AQ1759" i="2"/>
  <c r="U1759" i="2" s="1"/>
  <c r="AQ1755" i="2"/>
  <c r="U1755" i="2" s="1"/>
  <c r="AQ1751" i="2"/>
  <c r="U1751" i="2" s="1"/>
  <c r="AQ1747" i="2"/>
  <c r="U1747" i="2" s="1"/>
  <c r="AQ1703" i="2"/>
  <c r="U1703" i="2" s="1"/>
  <c r="AQ1691" i="2"/>
  <c r="U1691" i="2" s="1"/>
  <c r="AQ1663" i="2"/>
  <c r="U1663" i="2" s="1"/>
  <c r="AQ1575" i="2"/>
  <c r="U1575" i="2" s="1"/>
  <c r="AQ1571" i="2"/>
  <c r="U1571" i="2" s="1"/>
  <c r="AQ1527" i="2"/>
  <c r="U1527" i="2" s="1"/>
  <c r="AQ1519" i="2"/>
  <c r="U1519" i="2" s="1"/>
  <c r="AQ1497" i="2"/>
  <c r="U1497" i="2" s="1"/>
  <c r="AQ1447" i="2"/>
  <c r="U1447" i="2" s="1"/>
  <c r="AQ1351" i="2"/>
  <c r="U1351" i="2" s="1"/>
  <c r="AQ949" i="2"/>
  <c r="U949" i="2" s="1"/>
  <c r="AQ908" i="2"/>
  <c r="U908" i="2" s="1"/>
  <c r="AQ882" i="2"/>
  <c r="U882" i="2" s="1"/>
  <c r="AQ726" i="2"/>
  <c r="U726" i="2" s="1"/>
  <c r="AQ719" i="2"/>
  <c r="U719" i="2" s="1"/>
  <c r="AQ629" i="2"/>
  <c r="U629" i="2" s="1"/>
  <c r="AQ584" i="2"/>
  <c r="U584" i="2" s="1"/>
  <c r="AQ550" i="2"/>
  <c r="U550" i="2" s="1"/>
  <c r="AQ524" i="2"/>
  <c r="U524" i="2" s="1"/>
  <c r="AQ512" i="2"/>
  <c r="U512" i="2" s="1"/>
  <c r="AQ478" i="2"/>
  <c r="U478" i="2" s="1"/>
  <c r="AQ404" i="2"/>
  <c r="U404" i="2" s="1"/>
  <c r="AQ341" i="2"/>
  <c r="AQ230" i="2"/>
  <c r="AQ1511" i="2"/>
  <c r="U1511" i="2" s="1"/>
  <c r="AQ1489" i="2"/>
  <c r="U1489" i="2" s="1"/>
  <c r="AQ1487" i="2"/>
  <c r="U1487" i="2" s="1"/>
  <c r="AQ1472" i="2"/>
  <c r="U1472" i="2" s="1"/>
  <c r="AQ1463" i="2"/>
  <c r="U1463" i="2" s="1"/>
  <c r="AQ1445" i="2"/>
  <c r="U1445" i="2" s="1"/>
  <c r="AQ1443" i="2"/>
  <c r="U1443" i="2" s="1"/>
  <c r="AQ1430" i="2"/>
  <c r="U1430" i="2" s="1"/>
  <c r="AQ1367" i="2"/>
  <c r="U1367" i="2" s="1"/>
  <c r="AQ1323" i="2"/>
  <c r="U1323" i="2" s="1"/>
  <c r="AQ1287" i="2"/>
  <c r="U1287" i="2" s="1"/>
  <c r="AQ1277" i="2"/>
  <c r="U1277" i="2" s="1"/>
  <c r="AQ1237" i="2"/>
  <c r="U1237" i="2" s="1"/>
  <c r="AQ1223" i="2"/>
  <c r="U1223" i="2" s="1"/>
  <c r="AQ1149" i="2"/>
  <c r="U1149" i="2" s="1"/>
  <c r="AQ1129" i="2"/>
  <c r="U1129" i="2" s="1"/>
  <c r="AQ1122" i="2"/>
  <c r="U1122" i="2" s="1"/>
  <c r="AQ1115" i="2"/>
  <c r="U1115" i="2" s="1"/>
  <c r="AQ1091" i="2"/>
  <c r="U1091" i="2" s="1"/>
  <c r="AQ1043" i="2"/>
  <c r="U1043" i="2" s="1"/>
  <c r="AQ979" i="2"/>
  <c r="U979" i="2" s="1"/>
  <c r="AQ839" i="2"/>
  <c r="U839" i="2" s="1"/>
  <c r="AQ125" i="2"/>
  <c r="AQ2499" i="2"/>
  <c r="U2499" i="2" s="1"/>
  <c r="AQ2483" i="2"/>
  <c r="U2483" i="2" s="1"/>
  <c r="AQ2471" i="2"/>
  <c r="U2471" i="2" s="1"/>
  <c r="AQ2467" i="2"/>
  <c r="U2467" i="2" s="1"/>
  <c r="AQ2451" i="2"/>
  <c r="U2451" i="2" s="1"/>
  <c r="AQ2411" i="2"/>
  <c r="U2411" i="2" s="1"/>
  <c r="AQ2399" i="2"/>
  <c r="U2399" i="2" s="1"/>
  <c r="AQ2391" i="2"/>
  <c r="U2391" i="2" s="1"/>
  <c r="AQ2387" i="2"/>
  <c r="U2387" i="2" s="1"/>
  <c r="AQ2383" i="2"/>
  <c r="U2383" i="2" s="1"/>
  <c r="AQ2379" i="2"/>
  <c r="U2379" i="2" s="1"/>
  <c r="AQ2375" i="2"/>
  <c r="U2375" i="2" s="1"/>
  <c r="AQ2371" i="2"/>
  <c r="AQ2327" i="2"/>
  <c r="U2327" i="2" s="1"/>
  <c r="AQ2323" i="2"/>
  <c r="U2323" i="2" s="1"/>
  <c r="AQ2311" i="2"/>
  <c r="U2311" i="2" s="1"/>
  <c r="AQ2307" i="2"/>
  <c r="U2307" i="2" s="1"/>
  <c r="AQ2295" i="2"/>
  <c r="U2295" i="2" s="1"/>
  <c r="AQ2291" i="2"/>
  <c r="U2291" i="2" s="1"/>
  <c r="AQ2279" i="2"/>
  <c r="U2279" i="2" s="1"/>
  <c r="AQ2275" i="2"/>
  <c r="U2275" i="2" s="1"/>
  <c r="AQ2267" i="2"/>
  <c r="U2267" i="2" s="1"/>
  <c r="AQ2263" i="2"/>
  <c r="U2263" i="2" s="1"/>
  <c r="AQ2259" i="2"/>
  <c r="U2259" i="2" s="1"/>
  <c r="AQ1854" i="2"/>
  <c r="U1854" i="2" s="1"/>
  <c r="AQ1846" i="2"/>
  <c r="U1846" i="2" s="1"/>
  <c r="AQ1842" i="2"/>
  <c r="U1842" i="2" s="1"/>
  <c r="AQ1834" i="2"/>
  <c r="U1834" i="2" s="1"/>
  <c r="AQ1818" i="2"/>
  <c r="U1818" i="2" s="1"/>
  <c r="AQ1814" i="2"/>
  <c r="U1814" i="2" s="1"/>
  <c r="AQ1810" i="2"/>
  <c r="U1810" i="2" s="1"/>
  <c r="AQ1806" i="2"/>
  <c r="U1806" i="2" s="1"/>
  <c r="AQ1802" i="2"/>
  <c r="U1802" i="2" s="1"/>
  <c r="AQ1790" i="2"/>
  <c r="U1790" i="2" s="1"/>
  <c r="AQ1786" i="2"/>
  <c r="U1786" i="2" s="1"/>
  <c r="AQ1782" i="2"/>
  <c r="U1782" i="2" s="1"/>
  <c r="AQ1778" i="2"/>
  <c r="U1778" i="2" s="1"/>
  <c r="AQ1774" i="2"/>
  <c r="U1774" i="2" s="1"/>
  <c r="AQ1770" i="2"/>
  <c r="U1770" i="2" s="1"/>
  <c r="AQ1754" i="2"/>
  <c r="U1754" i="2" s="1"/>
  <c r="AQ1750" i="2"/>
  <c r="U1750" i="2" s="1"/>
  <c r="AQ1738" i="2"/>
  <c r="U1738" i="2" s="1"/>
  <c r="AQ1702" i="2"/>
  <c r="U1702" i="2" s="1"/>
  <c r="AQ1698" i="2"/>
  <c r="U1698" i="2" s="1"/>
  <c r="AQ1690" i="2"/>
  <c r="U1690" i="2" s="1"/>
  <c r="AQ1670" i="2"/>
  <c r="U1670" i="2" s="1"/>
  <c r="AQ1638" i="2"/>
  <c r="U1638" i="2" s="1"/>
  <c r="AQ1634" i="2"/>
  <c r="U1634" i="2" s="1"/>
  <c r="AQ1602" i="2"/>
  <c r="U1602" i="2" s="1"/>
  <c r="AQ1598" i="2"/>
  <c r="U1598" i="2" s="1"/>
  <c r="AQ1586" i="2"/>
  <c r="U1586" i="2" s="1"/>
  <c r="AQ1570" i="2"/>
  <c r="U1570" i="2" s="1"/>
  <c r="AQ1525" i="2"/>
  <c r="U1525" i="2" s="1"/>
  <c r="AQ1503" i="2"/>
  <c r="U1503" i="2" s="1"/>
  <c r="AQ1495" i="2"/>
  <c r="U1495" i="2" s="1"/>
  <c r="AQ1483" i="2"/>
  <c r="U1483" i="2" s="1"/>
  <c r="AQ1457" i="2"/>
  <c r="U1457" i="2" s="1"/>
  <c r="AQ1441" i="2"/>
  <c r="U1441" i="2" s="1"/>
  <c r="AQ1271" i="2"/>
  <c r="U1271" i="2" s="1"/>
  <c r="AQ1143" i="2"/>
  <c r="U1143" i="2" s="1"/>
  <c r="AQ1107" i="2"/>
  <c r="U1107" i="2" s="1"/>
  <c r="AQ1079" i="2"/>
  <c r="U1079" i="2" s="1"/>
  <c r="AQ1029" i="2"/>
  <c r="U1029" i="2" s="1"/>
  <c r="AQ959" i="2"/>
  <c r="U959" i="2" s="1"/>
  <c r="AQ902" i="2"/>
  <c r="U902" i="2" s="1"/>
  <c r="AQ743" i="2"/>
  <c r="U743" i="2" s="1"/>
  <c r="AQ706" i="2"/>
  <c r="U706" i="2" s="1"/>
  <c r="AQ642" i="2"/>
  <c r="U642" i="2" s="1"/>
  <c r="AQ610" i="2"/>
  <c r="U610" i="2" s="1"/>
  <c r="AQ542" i="2"/>
  <c r="U542" i="2" s="1"/>
  <c r="AQ514" i="2"/>
  <c r="U514" i="2" s="1"/>
  <c r="AQ450" i="2"/>
  <c r="U450" i="2" s="1"/>
  <c r="AQ308" i="2"/>
  <c r="AQ1513" i="2"/>
  <c r="U1513" i="2" s="1"/>
  <c r="AQ1491" i="2"/>
  <c r="U1491" i="2" s="1"/>
  <c r="AQ1480" i="2"/>
  <c r="U1480" i="2" s="1"/>
  <c r="AQ1469" i="2"/>
  <c r="U1469" i="2" s="1"/>
  <c r="AQ1467" i="2"/>
  <c r="U1467" i="2" s="1"/>
  <c r="AQ1465" i="2"/>
  <c r="U1465" i="2" s="1"/>
  <c r="AQ1452" i="2"/>
  <c r="U1452" i="2" s="1"/>
  <c r="AQ1383" i="2"/>
  <c r="U1383" i="2" s="1"/>
  <c r="AQ1340" i="2"/>
  <c r="U1340" i="2" s="1"/>
  <c r="AQ1145" i="2"/>
  <c r="AQ997" i="2"/>
  <c r="U997" i="2" s="1"/>
  <c r="AQ986" i="2"/>
  <c r="U986" i="2" s="1"/>
  <c r="AQ950" i="2"/>
  <c r="U950" i="2" s="1"/>
  <c r="AQ943" i="2"/>
  <c r="U943" i="2" s="1"/>
  <c r="AQ919" i="2"/>
  <c r="U919" i="2" s="1"/>
  <c r="AQ833" i="2"/>
  <c r="U833" i="2" s="1"/>
  <c r="AQ814" i="2"/>
  <c r="U814" i="2" s="1"/>
  <c r="AQ802" i="2"/>
  <c r="U802" i="2" s="1"/>
  <c r="AQ2402" i="2"/>
  <c r="U2402" i="2" s="1"/>
  <c r="AQ2366" i="2"/>
  <c r="U2366" i="2" s="1"/>
  <c r="AQ2350" i="2"/>
  <c r="U2350" i="2" s="1"/>
  <c r="AQ2334" i="2"/>
  <c r="U2334" i="2" s="1"/>
  <c r="AQ2318" i="2"/>
  <c r="U2318" i="2" s="1"/>
  <c r="AQ2302" i="2"/>
  <c r="U2302" i="2" s="1"/>
  <c r="AQ2286" i="2"/>
  <c r="U2286" i="2" s="1"/>
  <c r="AQ2270" i="2"/>
  <c r="U2270" i="2" s="1"/>
  <c r="AQ2254" i="2"/>
  <c r="U2254" i="2" s="1"/>
  <c r="AQ1869" i="2"/>
  <c r="U1869" i="2" s="1"/>
  <c r="AQ1861" i="2"/>
  <c r="U1861" i="2" s="1"/>
  <c r="AQ1857" i="2"/>
  <c r="U1857" i="2" s="1"/>
  <c r="AQ1841" i="2"/>
  <c r="AQ1837" i="2"/>
  <c r="U1837" i="2" s="1"/>
  <c r="AQ1833" i="2"/>
  <c r="U1833" i="2" s="1"/>
  <c r="AQ1805" i="2"/>
  <c r="AQ1753" i="2"/>
  <c r="U1753" i="2" s="1"/>
  <c r="AQ1745" i="2"/>
  <c r="U1745" i="2" s="1"/>
  <c r="AQ1725" i="2"/>
  <c r="U1725" i="2" s="1"/>
  <c r="AQ1721" i="2"/>
  <c r="U1721" i="2" s="1"/>
  <c r="AQ1705" i="2"/>
  <c r="U1705" i="2" s="1"/>
  <c r="AQ1693" i="2"/>
  <c r="U1693" i="2" s="1"/>
  <c r="AQ1689" i="2"/>
  <c r="U1689" i="2" s="1"/>
  <c r="AQ1673" i="2"/>
  <c r="U1673" i="2" s="1"/>
  <c r="AQ1665" i="2"/>
  <c r="U1665" i="2" s="1"/>
  <c r="AQ1661" i="2"/>
  <c r="U1661" i="2" s="1"/>
  <c r="AQ1657" i="2"/>
  <c r="U1657" i="2" s="1"/>
  <c r="AQ1641" i="2"/>
  <c r="U1641" i="2" s="1"/>
  <c r="AQ1633" i="2"/>
  <c r="U1633" i="2" s="1"/>
  <c r="AQ1629" i="2"/>
  <c r="U1629" i="2" s="1"/>
  <c r="AQ1609" i="2"/>
  <c r="U1609" i="2" s="1"/>
  <c r="AQ1605" i="2"/>
  <c r="U1605" i="2" s="1"/>
  <c r="AQ1593" i="2"/>
  <c r="U1593" i="2" s="1"/>
  <c r="AQ1585" i="2"/>
  <c r="U1585" i="2" s="1"/>
  <c r="AQ1581" i="2"/>
  <c r="U1581" i="2" s="1"/>
  <c r="AQ1577" i="2"/>
  <c r="U1577" i="2" s="1"/>
  <c r="AQ1573" i="2"/>
  <c r="U1573" i="2" s="1"/>
  <c r="AQ1561" i="2"/>
  <c r="U1561" i="2" s="1"/>
  <c r="AQ1557" i="2"/>
  <c r="U1557" i="2" s="1"/>
  <c r="AQ1545" i="2"/>
  <c r="U1545" i="2" s="1"/>
  <c r="AQ1541" i="2"/>
  <c r="AQ1529" i="2"/>
  <c r="U1529" i="2" s="1"/>
  <c r="AQ1523" i="2"/>
  <c r="U1523" i="2" s="1"/>
  <c r="AQ1435" i="2"/>
  <c r="U1435" i="2" s="1"/>
  <c r="AQ1023" i="2"/>
  <c r="U1023" i="2" s="1"/>
  <c r="AQ987" i="2"/>
  <c r="U987" i="2" s="1"/>
  <c r="AQ235" i="2"/>
  <c r="AQ727" i="2"/>
  <c r="U727" i="2" s="1"/>
  <c r="AQ725" i="2"/>
  <c r="AQ612" i="2"/>
  <c r="U612" i="2" s="1"/>
  <c r="AQ600" i="2"/>
  <c r="U600" i="2" s="1"/>
  <c r="AQ568" i="2"/>
  <c r="U568" i="2" s="1"/>
  <c r="AQ526" i="2"/>
  <c r="U526" i="2" s="1"/>
  <c r="AQ111" i="2"/>
  <c r="U111" i="2" s="1"/>
  <c r="AQ1515" i="2"/>
  <c r="U1515" i="2" s="1"/>
  <c r="AQ1507" i="2"/>
  <c r="U1507" i="2" s="1"/>
  <c r="AQ1504" i="2"/>
  <c r="U1504" i="2" s="1"/>
  <c r="AQ1488" i="2"/>
  <c r="U1488" i="2" s="1"/>
  <c r="AQ1475" i="2"/>
  <c r="U1475" i="2" s="1"/>
  <c r="AQ1471" i="2"/>
  <c r="U1471" i="2" s="1"/>
  <c r="AQ1431" i="2"/>
  <c r="U1431" i="2" s="1"/>
  <c r="AQ1429" i="2"/>
  <c r="U1429" i="2" s="1"/>
  <c r="AQ1427" i="2"/>
  <c r="U1427" i="2" s="1"/>
  <c r="AQ1419" i="2"/>
  <c r="U1419" i="2" s="1"/>
  <c r="AQ1400" i="2"/>
  <c r="U1400" i="2" s="1"/>
  <c r="AQ1263" i="2"/>
  <c r="U1263" i="2" s="1"/>
  <c r="AQ1208" i="2"/>
  <c r="U1208" i="2" s="1"/>
  <c r="AQ1151" i="2"/>
  <c r="U1151" i="2" s="1"/>
  <c r="AQ1147" i="2"/>
  <c r="U1147" i="2" s="1"/>
  <c r="AQ1127" i="2"/>
  <c r="AQ1077" i="2"/>
  <c r="U1077" i="2" s="1"/>
  <c r="AQ999" i="2"/>
  <c r="AQ967" i="2"/>
  <c r="U967" i="2" s="1"/>
  <c r="AQ958" i="2"/>
  <c r="U958" i="2" s="1"/>
  <c r="AQ831" i="2"/>
  <c r="U831" i="2" s="1"/>
  <c r="AQ821" i="2"/>
  <c r="U821" i="2" s="1"/>
  <c r="AX2128" i="2"/>
  <c r="AQ2485" i="2"/>
  <c r="U2485" i="2" s="1"/>
  <c r="AQ2477" i="2"/>
  <c r="U2477" i="2" s="1"/>
  <c r="AQ2473" i="2"/>
  <c r="U2473" i="2" s="1"/>
  <c r="AQ2469" i="2"/>
  <c r="U2469" i="2" s="1"/>
  <c r="AQ2461" i="2"/>
  <c r="U2461" i="2" s="1"/>
  <c r="AQ2453" i="2"/>
  <c r="U2453" i="2" s="1"/>
  <c r="AQ2449" i="2"/>
  <c r="U2449" i="2" s="1"/>
  <c r="AQ2445" i="2"/>
  <c r="U2445" i="2" s="1"/>
  <c r="AQ2437" i="2"/>
  <c r="U2437" i="2" s="1"/>
  <c r="AQ2429" i="2"/>
  <c r="U2429" i="2" s="1"/>
  <c r="AQ2425" i="2"/>
  <c r="U2425" i="2" s="1"/>
  <c r="AQ2421" i="2"/>
  <c r="U2421" i="2" s="1"/>
  <c r="AQ2417" i="2"/>
  <c r="U2417" i="2" s="1"/>
  <c r="AQ2409" i="2"/>
  <c r="U2409" i="2" s="1"/>
  <c r="AQ2405" i="2"/>
  <c r="U2405" i="2" s="1"/>
  <c r="AQ2401" i="2"/>
  <c r="U2401" i="2" s="1"/>
  <c r="AQ2397" i="2"/>
  <c r="U2397" i="2" s="1"/>
  <c r="AQ2393" i="2"/>
  <c r="U2393" i="2" s="1"/>
  <c r="AQ2389" i="2"/>
  <c r="U2389" i="2" s="1"/>
  <c r="AQ2385" i="2"/>
  <c r="U2385" i="2" s="1"/>
  <c r="AQ2381" i="2"/>
  <c r="U2381" i="2" s="1"/>
  <c r="AQ2377" i="2"/>
  <c r="U2377" i="2" s="1"/>
  <c r="AQ2373" i="2"/>
  <c r="U2373" i="2" s="1"/>
  <c r="AQ2369" i="2"/>
  <c r="U2369" i="2" s="1"/>
  <c r="AQ2365" i="2"/>
  <c r="U2365" i="2" s="1"/>
  <c r="AQ2357" i="2"/>
  <c r="U2357" i="2" s="1"/>
  <c r="AQ2353" i="2"/>
  <c r="U2353" i="2" s="1"/>
  <c r="AQ2349" i="2"/>
  <c r="U2349" i="2" s="1"/>
  <c r="AQ2341" i="2"/>
  <c r="U2341" i="2" s="1"/>
  <c r="AQ2337" i="2"/>
  <c r="U2337" i="2" s="1"/>
  <c r="AQ2333" i="2"/>
  <c r="U2333" i="2" s="1"/>
  <c r="AQ2325" i="2"/>
  <c r="U2325" i="2" s="1"/>
  <c r="AQ2321" i="2"/>
  <c r="U2321" i="2" s="1"/>
  <c r="AQ2317" i="2"/>
  <c r="U2317" i="2" s="1"/>
  <c r="AQ2313" i="2"/>
  <c r="U2313" i="2" s="1"/>
  <c r="AQ2309" i="2"/>
  <c r="U2309" i="2" s="1"/>
  <c r="AQ2305" i="2"/>
  <c r="U2305" i="2" s="1"/>
  <c r="AQ2301" i="2"/>
  <c r="AQ2297" i="2"/>
  <c r="U2297" i="2" s="1"/>
  <c r="AQ2293" i="2"/>
  <c r="U2293" i="2" s="1"/>
  <c r="AQ2289" i="2"/>
  <c r="U2289" i="2" s="1"/>
  <c r="AQ2281" i="2"/>
  <c r="U2281" i="2" s="1"/>
  <c r="AQ2277" i="2"/>
  <c r="U2277" i="2" s="1"/>
  <c r="AQ2273" i="2"/>
  <c r="U2273" i="2" s="1"/>
  <c r="AQ2269" i="2"/>
  <c r="U2269" i="2" s="1"/>
  <c r="AQ2265" i="2"/>
  <c r="U2265" i="2" s="1"/>
  <c r="AQ2261" i="2"/>
  <c r="U2261" i="2" s="1"/>
  <c r="AQ2257" i="2"/>
  <c r="U2257" i="2" s="1"/>
  <c r="AQ2253" i="2"/>
  <c r="U2253" i="2" s="1"/>
  <c r="AQ1876" i="2"/>
  <c r="U1876" i="2" s="1"/>
  <c r="AQ1844" i="2"/>
  <c r="U1844" i="2" s="1"/>
  <c r="AQ1840" i="2"/>
  <c r="U1840" i="2" s="1"/>
  <c r="AQ1824" i="2"/>
  <c r="U1824" i="2" s="1"/>
  <c r="AQ1820" i="2"/>
  <c r="U1820" i="2" s="1"/>
  <c r="AQ1808" i="2"/>
  <c r="U1808" i="2" s="1"/>
  <c r="AQ1792" i="2"/>
  <c r="U1792" i="2" s="1"/>
  <c r="AQ1776" i="2"/>
  <c r="U1776" i="2" s="1"/>
  <c r="AQ1760" i="2"/>
  <c r="U1760" i="2" s="1"/>
  <c r="AQ1740" i="2"/>
  <c r="U1740" i="2" s="1"/>
  <c r="AQ1728" i="2"/>
  <c r="U1728" i="2" s="1"/>
  <c r="AQ1724" i="2"/>
  <c r="U1724" i="2" s="1"/>
  <c r="AQ1708" i="2"/>
  <c r="U1708" i="2" s="1"/>
  <c r="AQ1692" i="2"/>
  <c r="U1692" i="2" s="1"/>
  <c r="AQ1676" i="2"/>
  <c r="U1676" i="2" s="1"/>
  <c r="AQ1660" i="2"/>
  <c r="U1660" i="2" s="1"/>
  <c r="AQ1624" i="2"/>
  <c r="U1624" i="2" s="1"/>
  <c r="AQ1560" i="2"/>
  <c r="U1560" i="2" s="1"/>
  <c r="AQ1544" i="2"/>
  <c r="U1544" i="2" s="1"/>
  <c r="AQ1540" i="2"/>
  <c r="U1540" i="2" s="1"/>
  <c r="AQ1536" i="2"/>
  <c r="U1536" i="2" s="1"/>
  <c r="AQ1532" i="2"/>
  <c r="U1532" i="2" s="1"/>
  <c r="AQ1521" i="2"/>
  <c r="U1521" i="2" s="1"/>
  <c r="AQ1499" i="2"/>
  <c r="U1499" i="2" s="1"/>
  <c r="AQ1284" i="2"/>
  <c r="U1284" i="2" s="1"/>
  <c r="AQ951" i="2"/>
  <c r="U951" i="2" s="1"/>
  <c r="AQ944" i="2"/>
  <c r="U944" i="2" s="1"/>
  <c r="AQ915" i="2"/>
  <c r="U915" i="2" s="1"/>
  <c r="AQ558" i="2"/>
  <c r="U558" i="2" s="1"/>
  <c r="AQ754" i="2"/>
  <c r="U754" i="2" s="1"/>
  <c r="AQ742" i="2"/>
  <c r="U742" i="2" s="1"/>
  <c r="AQ714" i="2"/>
  <c r="U714" i="2" s="1"/>
  <c r="AQ698" i="2"/>
  <c r="U698" i="2" s="1"/>
  <c r="AQ619" i="2"/>
  <c r="U619" i="2" s="1"/>
  <c r="AQ598" i="2"/>
  <c r="U598" i="2" s="1"/>
  <c r="AQ590" i="2"/>
  <c r="U590" i="2" s="1"/>
  <c r="AQ582" i="2"/>
  <c r="U582" i="2" s="1"/>
  <c r="AQ570" i="2"/>
  <c r="U570" i="2" s="1"/>
  <c r="AQ548" i="2"/>
  <c r="U548" i="2" s="1"/>
  <c r="AQ492" i="2"/>
  <c r="U492" i="2" s="1"/>
  <c r="AQ481" i="2"/>
  <c r="U481" i="2" s="1"/>
  <c r="AQ380" i="2"/>
  <c r="AQ210" i="2"/>
  <c r="AQ96" i="2"/>
  <c r="AQ1509" i="2"/>
  <c r="U1509" i="2" s="1"/>
  <c r="AQ1481" i="2"/>
  <c r="AQ1479" i="2"/>
  <c r="U1479" i="2" s="1"/>
  <c r="AQ1468" i="2"/>
  <c r="U1468" i="2" s="1"/>
  <c r="AQ1455" i="2"/>
  <c r="U1455" i="2" s="1"/>
  <c r="AQ1451" i="2"/>
  <c r="U1451" i="2" s="1"/>
  <c r="AQ1439" i="2"/>
  <c r="U1439" i="2" s="1"/>
  <c r="AQ1437" i="2"/>
  <c r="U1437" i="2" s="1"/>
  <c r="AQ1341" i="2"/>
  <c r="U1341" i="2" s="1"/>
  <c r="AQ1333" i="2"/>
  <c r="U1333" i="2" s="1"/>
  <c r="AQ1216" i="2"/>
  <c r="U1216" i="2" s="1"/>
  <c r="AQ1067" i="2"/>
  <c r="U1067" i="2" s="1"/>
  <c r="AQ1035" i="2"/>
  <c r="U1035" i="2" s="1"/>
  <c r="AQ1010" i="2"/>
  <c r="U1010" i="2" s="1"/>
  <c r="AQ1003" i="2"/>
  <c r="U1003" i="2" s="1"/>
  <c r="AQ942" i="2"/>
  <c r="U942" i="2" s="1"/>
  <c r="AQ937" i="2"/>
  <c r="U937" i="2" s="1"/>
  <c r="AQ931" i="2"/>
  <c r="U931" i="2" s="1"/>
  <c r="AQ924" i="2"/>
  <c r="U924" i="2" s="1"/>
  <c r="AQ918" i="2"/>
  <c r="U918" i="2" s="1"/>
  <c r="AQ901" i="2"/>
  <c r="U901" i="2" s="1"/>
  <c r="AQ891" i="2"/>
  <c r="U891" i="2" s="1"/>
  <c r="AQ883" i="2"/>
  <c r="U883" i="2" s="1"/>
  <c r="AQ869" i="2"/>
  <c r="U869" i="2" s="1"/>
  <c r="AQ815" i="2"/>
  <c r="U815" i="2" s="1"/>
  <c r="AQ803" i="2"/>
  <c r="U803" i="2" s="1"/>
  <c r="AV400" i="2"/>
  <c r="AW136" i="2"/>
  <c r="AT618" i="2"/>
  <c r="AV581" i="2"/>
  <c r="AT569" i="2"/>
  <c r="AU564" i="2"/>
  <c r="AV560" i="2"/>
  <c r="AT545" i="2"/>
  <c r="AU502" i="2"/>
  <c r="AV455" i="2"/>
  <c r="AU412" i="2"/>
  <c r="AT396" i="2"/>
  <c r="AV388" i="2"/>
  <c r="AT383" i="2"/>
  <c r="AT381" i="2"/>
  <c r="AT349" i="2"/>
  <c r="AT345" i="2"/>
  <c r="AT337" i="2"/>
  <c r="AT270" i="2"/>
  <c r="AW242" i="2"/>
  <c r="AW228" i="2"/>
  <c r="AU205" i="2"/>
  <c r="AX2029" i="2"/>
  <c r="AW163" i="2"/>
  <c r="AU100" i="2"/>
  <c r="AV569" i="2"/>
  <c r="AT514" i="2"/>
  <c r="AV163" i="2"/>
  <c r="AW442" i="2"/>
  <c r="AU236" i="2"/>
  <c r="AX2006" i="2"/>
  <c r="AX1914" i="2"/>
  <c r="AU581" i="2"/>
  <c r="AU560" i="2"/>
  <c r="AU163" i="2"/>
  <c r="AT412" i="2"/>
  <c r="AT163" i="2"/>
  <c r="AW464" i="2"/>
  <c r="AT564" i="2"/>
  <c r="AW493" i="2"/>
  <c r="AW560" i="2"/>
  <c r="AU136" i="2"/>
  <c r="AW504" i="2"/>
  <c r="AX2023" i="2"/>
  <c r="AX2090" i="2"/>
  <c r="AX1998" i="2"/>
  <c r="AX2098" i="2"/>
  <c r="AX2124" i="2"/>
  <c r="AX1923" i="2"/>
  <c r="AX1965" i="2"/>
  <c r="AX1916" i="2"/>
  <c r="AU437" i="2"/>
  <c r="AX1937" i="2"/>
  <c r="AT437" i="2"/>
  <c r="AW437" i="2"/>
  <c r="AX2126" i="2"/>
  <c r="AX1976" i="2"/>
  <c r="AX2102" i="2"/>
  <c r="AX2086" i="2"/>
  <c r="AX1986" i="2"/>
  <c r="AW87" i="2"/>
  <c r="AV345" i="2"/>
  <c r="AT400" i="2"/>
  <c r="AT502" i="2"/>
  <c r="AV428" i="2"/>
  <c r="AR298" i="2"/>
  <c r="AU99" i="2"/>
  <c r="AU400" i="2"/>
  <c r="AU242" i="2"/>
  <c r="AU569" i="2"/>
  <c r="AT581" i="2"/>
  <c r="AT98" i="2"/>
  <c r="AV308" i="2"/>
  <c r="AT455" i="2"/>
  <c r="AV514" i="2"/>
  <c r="AV564" i="2"/>
  <c r="AV248" i="2"/>
  <c r="AU173" i="2"/>
  <c r="AV270" i="2"/>
  <c r="AU462" i="2"/>
  <c r="AU168" i="2"/>
  <c r="AW232" i="2"/>
  <c r="AW248" i="2"/>
  <c r="AW421" i="2"/>
  <c r="AW444" i="2"/>
  <c r="AU396" i="2"/>
  <c r="AW564" i="2"/>
  <c r="AV383" i="2"/>
  <c r="AW304" i="2"/>
  <c r="AU297" i="2"/>
  <c r="AT301" i="2"/>
  <c r="AW311" i="2"/>
  <c r="AW376" i="2"/>
  <c r="AV493" i="2"/>
  <c r="AW112" i="2"/>
  <c r="AW484" i="2"/>
  <c r="AU442" i="2"/>
  <c r="AV504" i="2"/>
  <c r="AU428" i="2"/>
  <c r="AV421" i="2"/>
  <c r="AV401" i="2"/>
  <c r="AU345" i="2"/>
  <c r="AU337" i="2"/>
  <c r="AR197" i="2"/>
  <c r="AR464" i="2"/>
  <c r="U464" i="2" s="1"/>
  <c r="AR437" i="2"/>
  <c r="U437" i="2" s="1"/>
  <c r="AR297" i="2"/>
  <c r="O297" i="2" s="1"/>
  <c r="AX2130" i="2"/>
  <c r="AU98" i="2"/>
  <c r="AU112" i="2"/>
  <c r="AV192" i="2"/>
  <c r="AU444" i="2"/>
  <c r="AU606" i="2"/>
  <c r="AV168" i="2"/>
  <c r="AV232" i="2"/>
  <c r="AU304" i="2"/>
  <c r="AU328" i="2"/>
  <c r="AV349" i="2"/>
  <c r="AV381" i="2"/>
  <c r="AT442" i="2"/>
  <c r="AU514" i="2"/>
  <c r="AU248" i="2"/>
  <c r="AT157" i="2"/>
  <c r="AT173" i="2"/>
  <c r="AV205" i="2"/>
  <c r="AU270" i="2"/>
  <c r="AW148" i="2"/>
  <c r="AU232" i="2"/>
  <c r="AT248" i="2"/>
  <c r="AV444" i="2"/>
  <c r="AT297" i="2"/>
  <c r="AV278" i="2"/>
  <c r="AU383" i="2"/>
  <c r="AT304" i="2"/>
  <c r="AW328" i="2"/>
  <c r="AW345" i="2"/>
  <c r="AW388" i="2"/>
  <c r="AV301" i="2"/>
  <c r="AT376" i="2"/>
  <c r="AT388" i="2"/>
  <c r="AV98" i="2"/>
  <c r="AW205" i="2"/>
  <c r="AV502" i="2"/>
  <c r="AT428" i="2"/>
  <c r="AU421" i="2"/>
  <c r="AV412" i="2"/>
  <c r="AR473" i="2"/>
  <c r="U473" i="2" s="1"/>
  <c r="AR444" i="2"/>
  <c r="U444" i="2" s="1"/>
  <c r="AR396" i="2"/>
  <c r="U396" i="2" s="1"/>
  <c r="AR302" i="2"/>
  <c r="AR296" i="2"/>
  <c r="AW114" i="2"/>
  <c r="AT112" i="2"/>
  <c r="AV144" i="2"/>
  <c r="AU148" i="2"/>
  <c r="AU228" i="2"/>
  <c r="AT242" i="2"/>
  <c r="AT444" i="2"/>
  <c r="AT168" i="2"/>
  <c r="AT232" i="2"/>
  <c r="AV304" i="2"/>
  <c r="AV328" i="2"/>
  <c r="AV442" i="2"/>
  <c r="AU484" i="2"/>
  <c r="AU504" i="2"/>
  <c r="AU493" i="2"/>
  <c r="AT217" i="2"/>
  <c r="AV464" i="2"/>
  <c r="AV148" i="2"/>
  <c r="AV297" i="2"/>
  <c r="AU278" i="2"/>
  <c r="AT464" i="2"/>
  <c r="AU351" i="2"/>
  <c r="AW308" i="2"/>
  <c r="AT328" i="2"/>
  <c r="AW351" i="2"/>
  <c r="AW514" i="2"/>
  <c r="AW301" i="2"/>
  <c r="AV376" i="2"/>
  <c r="AW173" i="2"/>
  <c r="AT214" i="2"/>
  <c r="AT421" i="2"/>
  <c r="AT401" i="2"/>
  <c r="AW157" i="2"/>
  <c r="AR209" i="2"/>
  <c r="AR281" i="2"/>
  <c r="AR365" i="2"/>
  <c r="AW85" i="2"/>
  <c r="AT81" i="2"/>
  <c r="AU2498" i="2"/>
  <c r="AT2482" i="2"/>
  <c r="AV2470" i="2"/>
  <c r="AU2462" i="2"/>
  <c r="AV2454" i="2"/>
  <c r="AT2446" i="2"/>
  <c r="AU2438" i="2"/>
  <c r="AV2434" i="2"/>
  <c r="AW2426" i="2"/>
  <c r="AT2418" i="2"/>
  <c r="AV2414" i="2"/>
  <c r="AV2406" i="2"/>
  <c r="AT2402" i="2"/>
  <c r="AT2394" i="2"/>
  <c r="AT2390" i="2"/>
  <c r="AW2386" i="2"/>
  <c r="AT2378" i="2"/>
  <c r="AV2374" i="2"/>
  <c r="AT2366" i="2"/>
  <c r="AT2362" i="2"/>
  <c r="AW2358" i="2"/>
  <c r="AT2354" i="2"/>
  <c r="AW2350" i="2"/>
  <c r="AW2346" i="2"/>
  <c r="AU2338" i="2"/>
  <c r="AT2334" i="2"/>
  <c r="AV2330" i="2"/>
  <c r="AT2314" i="2"/>
  <c r="AW2294" i="2"/>
  <c r="AV2282" i="2"/>
  <c r="AW2270" i="2"/>
  <c r="AU2258" i="2"/>
  <c r="AV2254" i="2"/>
  <c r="AT1601" i="2"/>
  <c r="AU1368" i="2"/>
  <c r="AT1219" i="2"/>
  <c r="AT1023" i="2"/>
  <c r="AU987" i="2"/>
  <c r="AV867" i="2"/>
  <c r="AP844" i="2"/>
  <c r="AW817" i="2"/>
  <c r="AP182" i="2"/>
  <c r="AP183" i="2" s="1"/>
  <c r="AQ185" i="2" s="1"/>
  <c r="AP784" i="2"/>
  <c r="AQ784" i="2" s="1"/>
  <c r="AV758" i="2"/>
  <c r="AW746" i="2"/>
  <c r="AV716" i="2"/>
  <c r="AP681" i="2"/>
  <c r="AQ681" i="2" s="1"/>
  <c r="AP632" i="2"/>
  <c r="AQ632" i="2" s="1"/>
  <c r="AP627" i="2"/>
  <c r="AQ627" i="2" s="1"/>
  <c r="AU616" i="2"/>
  <c r="AT612" i="2"/>
  <c r="AW600" i="2"/>
  <c r="AP578" i="2"/>
  <c r="AQ578" i="2" s="1"/>
  <c r="AU537" i="2"/>
  <c r="AU533" i="2"/>
  <c r="AW511" i="2"/>
  <c r="AW497" i="2"/>
  <c r="AW468" i="2"/>
  <c r="AW441" i="2"/>
  <c r="AT439" i="2"/>
  <c r="AV425" i="2"/>
  <c r="AU356" i="2"/>
  <c r="AU340" i="2"/>
  <c r="AT334" i="2"/>
  <c r="AP318" i="2"/>
  <c r="AQ318" i="2" s="1"/>
  <c r="AW314" i="2"/>
  <c r="AP293" i="2"/>
  <c r="AP286" i="2"/>
  <c r="AQ289" i="2" s="1"/>
  <c r="AV277" i="2"/>
  <c r="AX277" i="2" s="1"/>
  <c r="AT262" i="2"/>
  <c r="AX262" i="2" s="1"/>
  <c r="AY262" i="2" s="1"/>
  <c r="AW224" i="2"/>
  <c r="AT221" i="2"/>
  <c r="AW219" i="2"/>
  <c r="AP201" i="2"/>
  <c r="AW688" i="2"/>
  <c r="AT1317" i="2"/>
  <c r="AV1256" i="2"/>
  <c r="AP1234" i="2"/>
  <c r="AQ1234" i="2" s="1"/>
  <c r="AP1088" i="2"/>
  <c r="AQ1088" i="2" s="1"/>
  <c r="AU1031" i="2"/>
  <c r="AP1021" i="2"/>
  <c r="AP972" i="2"/>
  <c r="AQ972" i="2" s="1"/>
  <c r="AP898" i="2"/>
  <c r="AQ898" i="2" s="1"/>
  <c r="AV892" i="2"/>
  <c r="AP881" i="2"/>
  <c r="AQ881" i="2" s="1"/>
  <c r="AT848" i="2"/>
  <c r="AW2489" i="2"/>
  <c r="AW2485" i="2"/>
  <c r="AW2477" i="2"/>
  <c r="AW2457" i="2"/>
  <c r="AW2445" i="2"/>
  <c r="AW2425" i="2"/>
  <c r="AW2421" i="2"/>
  <c r="AW2417" i="2"/>
  <c r="AW2413" i="2"/>
  <c r="AW2409" i="2"/>
  <c r="AW2405" i="2"/>
  <c r="AW2385" i="2"/>
  <c r="AW2377" i="2"/>
  <c r="AW2369" i="2"/>
  <c r="AT2365" i="2"/>
  <c r="AW2361" i="2"/>
  <c r="AW2341" i="2"/>
  <c r="AU2317" i="2"/>
  <c r="AV2309" i="2"/>
  <c r="AT2305" i="2"/>
  <c r="AV2293" i="2"/>
  <c r="AU2285" i="2"/>
  <c r="AU2277" i="2"/>
  <c r="AT2273" i="2"/>
  <c r="AU2265" i="2"/>
  <c r="AT2253" i="2"/>
  <c r="AV1876" i="2"/>
  <c r="AW1872" i="2"/>
  <c r="AW1868" i="2"/>
  <c r="AT1860" i="2"/>
  <c r="AU1856" i="2"/>
  <c r="AW1848" i="2"/>
  <c r="AV1840" i="2"/>
  <c r="AV1836" i="2"/>
  <c r="AU1832" i="2"/>
  <c r="AU1824" i="2"/>
  <c r="AW1820" i="2"/>
  <c r="AV1808" i="2"/>
  <c r="AU1804" i="2"/>
  <c r="AT1800" i="2"/>
  <c r="AT1796" i="2"/>
  <c r="AT1792" i="2"/>
  <c r="AU1788" i="2"/>
  <c r="AW1784" i="2"/>
  <c r="AV1764" i="2"/>
  <c r="AU1760" i="2"/>
  <c r="AW1756" i="2"/>
  <c r="AV1752" i="2"/>
  <c r="AW1748" i="2"/>
  <c r="AV1744" i="2"/>
  <c r="AU1740" i="2"/>
  <c r="AU1736" i="2"/>
  <c r="AW1732" i="2"/>
  <c r="AT1728" i="2"/>
  <c r="AT1724" i="2"/>
  <c r="AT1720" i="2"/>
  <c r="AV1700" i="2"/>
  <c r="AT1696" i="2"/>
  <c r="AW1692" i="2"/>
  <c r="AT1688" i="2"/>
  <c r="AW1684" i="2"/>
  <c r="AV1680" i="2"/>
  <c r="AT1676" i="2"/>
  <c r="AU1672" i="2"/>
  <c r="AV1668" i="2"/>
  <c r="AU1664" i="2"/>
  <c r="AU1660" i="2"/>
  <c r="AU1656" i="2"/>
  <c r="AT1652" i="2"/>
  <c r="AU1644" i="2"/>
  <c r="AT1640" i="2"/>
  <c r="AU1636" i="2"/>
  <c r="AT1632" i="2"/>
  <c r="AW1628" i="2"/>
  <c r="AV1624" i="2"/>
  <c r="AW1620" i="2"/>
  <c r="AU1616" i="2"/>
  <c r="AU1612" i="2"/>
  <c r="AW1608" i="2"/>
  <c r="AV1604" i="2"/>
  <c r="AT1600" i="2"/>
  <c r="AT1596" i="2"/>
  <c r="AU1592" i="2"/>
  <c r="AW1588" i="2"/>
  <c r="AV1584" i="2"/>
  <c r="AT1580" i="2"/>
  <c r="AW1576" i="2"/>
  <c r="AV1572" i="2"/>
  <c r="AT1568" i="2"/>
  <c r="AU1564" i="2"/>
  <c r="AU1560" i="2"/>
  <c r="AW1556" i="2"/>
  <c r="AU1552" i="2"/>
  <c r="AU1548" i="2"/>
  <c r="AW1544" i="2"/>
  <c r="AV1540" i="2"/>
  <c r="AT1536" i="2"/>
  <c r="AU1532" i="2"/>
  <c r="AU1528" i="2"/>
  <c r="AV1499" i="2"/>
  <c r="AW1492" i="2"/>
  <c r="AT1470" i="2"/>
  <c r="AW1203" i="2"/>
  <c r="AU1094" i="2"/>
  <c r="AT1008" i="2"/>
  <c r="AP889" i="2"/>
  <c r="AQ889" i="2" s="1"/>
  <c r="AU837" i="2"/>
  <c r="AW697" i="2"/>
  <c r="AP252" i="2"/>
  <c r="AP187" i="2"/>
  <c r="AQ187" i="2" s="1"/>
  <c r="AP790" i="2"/>
  <c r="AQ790" i="2" s="1"/>
  <c r="AT761" i="2"/>
  <c r="AV757" i="2"/>
  <c r="AU754" i="2"/>
  <c r="AT749" i="2"/>
  <c r="AT745" i="2"/>
  <c r="AT734" i="2"/>
  <c r="AU723" i="2"/>
  <c r="AW705" i="2"/>
  <c r="AU698" i="2"/>
  <c r="AT660" i="2"/>
  <c r="AV647" i="2"/>
  <c r="AT639" i="2"/>
  <c r="AP591" i="2"/>
  <c r="AQ591" i="2" s="1"/>
  <c r="AW585" i="2"/>
  <c r="AV535" i="2"/>
  <c r="AV521" i="2"/>
  <c r="AV513" i="2"/>
  <c r="AV505" i="2"/>
  <c r="AV476" i="2"/>
  <c r="AW474" i="2"/>
  <c r="AW470" i="2"/>
  <c r="AT465" i="2"/>
  <c r="AW445" i="2"/>
  <c r="AU411" i="2"/>
  <c r="AW397" i="2"/>
  <c r="AU350" i="2"/>
  <c r="AW348" i="2"/>
  <c r="AW313" i="2"/>
  <c r="AV309" i="2"/>
  <c r="AW302" i="2"/>
  <c r="AV284" i="2"/>
  <c r="AV273" i="2"/>
  <c r="AT256" i="2"/>
  <c r="AW240" i="2"/>
  <c r="AW226" i="2"/>
  <c r="AW203" i="2"/>
  <c r="AP195" i="2"/>
  <c r="AQ195" i="2" s="1"/>
  <c r="AW145" i="2"/>
  <c r="AV96" i="2"/>
  <c r="AT1515" i="2"/>
  <c r="AW1507" i="2"/>
  <c r="AP1372" i="2"/>
  <c r="AQ1372" i="2" s="1"/>
  <c r="AU1344" i="2"/>
  <c r="AP1305" i="2"/>
  <c r="AU1288" i="2"/>
  <c r="AV1239" i="2"/>
  <c r="AU1224" i="2"/>
  <c r="AT1151" i="2"/>
  <c r="AT1127" i="2"/>
  <c r="AT1102" i="2"/>
  <c r="AU1049" i="2"/>
  <c r="AW970" i="2"/>
  <c r="AP929" i="2"/>
  <c r="AQ929" i="2" s="1"/>
  <c r="AP874" i="2"/>
  <c r="AQ874" i="2" s="1"/>
  <c r="AP813" i="2"/>
  <c r="AW151" i="2"/>
  <c r="AU2484" i="2"/>
  <c r="AU2476" i="2"/>
  <c r="AU2468" i="2"/>
  <c r="AV2460" i="2"/>
  <c r="AV2448" i="2"/>
  <c r="AU2444" i="2"/>
  <c r="AU2436" i="2"/>
  <c r="AV2428" i="2"/>
  <c r="AT2420" i="2"/>
  <c r="AW2416" i="2"/>
  <c r="AU2412" i="2"/>
  <c r="AV2400" i="2"/>
  <c r="AU2384" i="2"/>
  <c r="AU2380" i="2"/>
  <c r="AU2372" i="2"/>
  <c r="AW2368" i="2"/>
  <c r="AV2364" i="2"/>
  <c r="AU2356" i="2"/>
  <c r="AU2348" i="2"/>
  <c r="AT2340" i="2"/>
  <c r="AV2332" i="2"/>
  <c r="AT2324" i="2"/>
  <c r="AU2316" i="2"/>
  <c r="AW2304" i="2"/>
  <c r="AV2300" i="2"/>
  <c r="AT2292" i="2"/>
  <c r="AU2276" i="2"/>
  <c r="AW2272" i="2"/>
  <c r="AV2268" i="2"/>
  <c r="AT2260" i="2"/>
  <c r="AU2252" i="2"/>
  <c r="AV1867" i="2"/>
  <c r="AV1863" i="2"/>
  <c r="AT1855" i="2"/>
  <c r="AT1839" i="2"/>
  <c r="AU1835" i="2"/>
  <c r="AV1831" i="2"/>
  <c r="AV1799" i="2"/>
  <c r="AV1795" i="2"/>
  <c r="AV1791" i="2"/>
  <c r="AW1787" i="2"/>
  <c r="AV1783" i="2"/>
  <c r="AU1767" i="2"/>
  <c r="AW1747" i="2"/>
  <c r="AT1655" i="2"/>
  <c r="AW1555" i="2"/>
  <c r="AV1527" i="2"/>
  <c r="AW1464" i="2"/>
  <c r="AV1447" i="2"/>
  <c r="AP1381" i="2"/>
  <c r="AQ1381" i="2" s="1"/>
  <c r="AW1312" i="2"/>
  <c r="AW1123" i="2"/>
  <c r="AW949" i="2"/>
  <c r="AT936" i="2"/>
  <c r="AT882" i="2"/>
  <c r="AV828" i="2"/>
  <c r="AW536" i="2"/>
  <c r="AP137" i="2"/>
  <c r="AQ137" i="2" s="1"/>
  <c r="AP116" i="2"/>
  <c r="AQ116" i="2" s="1"/>
  <c r="AP101" i="2"/>
  <c r="AQ101" i="2" s="1"/>
  <c r="AT94" i="2"/>
  <c r="AT765" i="2"/>
  <c r="AT744" i="2"/>
  <c r="AT733" i="2"/>
  <c r="AT729" i="2"/>
  <c r="AU719" i="2"/>
  <c r="AT685" i="2"/>
  <c r="AW614" i="2"/>
  <c r="AV607" i="2"/>
  <c r="AV561" i="2"/>
  <c r="AP547" i="2"/>
  <c r="AQ547" i="2" s="1"/>
  <c r="AW534" i="2"/>
  <c r="AV527" i="2"/>
  <c r="AV515" i="2"/>
  <c r="AW512" i="2"/>
  <c r="AV508" i="2"/>
  <c r="AT500" i="2"/>
  <c r="AT498" i="2"/>
  <c r="AW489" i="2"/>
  <c r="AV480" i="2"/>
  <c r="AT478" i="2"/>
  <c r="AW469" i="2"/>
  <c r="AW460" i="2"/>
  <c r="AU449" i="2"/>
  <c r="AW440" i="2"/>
  <c r="AV417" i="2"/>
  <c r="AU408" i="2"/>
  <c r="AW404" i="2"/>
  <c r="AW399" i="2"/>
  <c r="AT392" i="2"/>
  <c r="AW389" i="2"/>
  <c r="AU372" i="2"/>
  <c r="AT369" i="2"/>
  <c r="AW338" i="2"/>
  <c r="AT330" i="2"/>
  <c r="AU305" i="2"/>
  <c r="AP260" i="2"/>
  <c r="AV233" i="2"/>
  <c r="AP207" i="2"/>
  <c r="AQ207" i="2" s="1"/>
  <c r="AP175" i="2"/>
  <c r="AP150" i="2"/>
  <c r="AU150" i="2" s="1"/>
  <c r="AT93" i="2"/>
  <c r="AU86" i="2"/>
  <c r="AT1455" i="2"/>
  <c r="AP1414" i="2"/>
  <c r="AQ1414" i="2" s="1"/>
  <c r="AP1397" i="2"/>
  <c r="AQ1397" i="2" s="1"/>
  <c r="AP1342" i="2"/>
  <c r="AP1298" i="2"/>
  <c r="AP1207" i="2"/>
  <c r="AP1186" i="2"/>
  <c r="AQ1186" i="2" s="1"/>
  <c r="AP1040" i="2"/>
  <c r="AQ1040" i="2" s="1"/>
  <c r="AT1035" i="2"/>
  <c r="AU998" i="2"/>
  <c r="AP963" i="2"/>
  <c r="AQ963" i="2" s="1"/>
  <c r="AW945" i="2"/>
  <c r="AW2499" i="2"/>
  <c r="AW2495" i="2"/>
  <c r="AT2443" i="2"/>
  <c r="AW2411" i="2"/>
  <c r="AW2379" i="2"/>
  <c r="AV2371" i="2"/>
  <c r="AT2331" i="2"/>
  <c r="AW2315" i="2"/>
  <c r="AT2283" i="2"/>
  <c r="AU1878" i="2"/>
  <c r="AT1834" i="2"/>
  <c r="AU1782" i="2"/>
  <c r="AT1730" i="2"/>
  <c r="AT1618" i="2"/>
  <c r="AU1614" i="2"/>
  <c r="AV1610" i="2"/>
  <c r="AU1602" i="2"/>
  <c r="AU1503" i="2"/>
  <c r="AW1483" i="2"/>
  <c r="AT1170" i="2"/>
  <c r="AW1107" i="2"/>
  <c r="AP923" i="2"/>
  <c r="AT902" i="2"/>
  <c r="AP654" i="2"/>
  <c r="AQ654" i="2" s="1"/>
  <c r="AW400" i="2"/>
  <c r="AV264" i="2"/>
  <c r="AP153" i="2"/>
  <c r="AQ155" i="2" s="1"/>
  <c r="AW793" i="2"/>
  <c r="AU751" i="2"/>
  <c r="AV743" i="2"/>
  <c r="AT717" i="2"/>
  <c r="AT713" i="2"/>
  <c r="AP652" i="2"/>
  <c r="AQ652" i="2" s="1"/>
  <c r="AU635" i="2"/>
  <c r="AW618" i="2"/>
  <c r="AT613" i="2"/>
  <c r="AV610" i="2"/>
  <c r="AU589" i="2"/>
  <c r="AW581" i="2"/>
  <c r="AW569" i="2"/>
  <c r="AP565" i="2"/>
  <c r="AQ565" i="2" s="1"/>
  <c r="AT560" i="2"/>
  <c r="AU557" i="2"/>
  <c r="AV549" i="2"/>
  <c r="AW545" i="2"/>
  <c r="AP539" i="2"/>
  <c r="AQ539" i="2" s="1"/>
  <c r="AW502" i="2"/>
  <c r="AW462" i="2"/>
  <c r="AW455" i="2"/>
  <c r="AW412" i="2"/>
  <c r="AW396" i="2"/>
  <c r="AU388" i="2"/>
  <c r="AW383" i="2"/>
  <c r="AW381" i="2"/>
  <c r="AW349" i="2"/>
  <c r="AP346" i="2"/>
  <c r="AV337" i="2"/>
  <c r="AW270" i="2"/>
  <c r="AP243" i="2"/>
  <c r="AQ245" i="2" s="1"/>
  <c r="AP229" i="2"/>
  <c r="AQ231" i="2" s="1"/>
  <c r="AT205" i="2"/>
  <c r="AU1472" i="2"/>
  <c r="AW1428" i="2"/>
  <c r="AP1404" i="2"/>
  <c r="AQ1404" i="2" s="1"/>
  <c r="AV1331" i="2"/>
  <c r="AV1323" i="2"/>
  <c r="AP1319" i="2"/>
  <c r="AT1319" i="2" s="1"/>
  <c r="AP1292" i="2"/>
  <c r="AQ1292" i="2" s="1"/>
  <c r="AP1242" i="2"/>
  <c r="AQ1242" i="2" s="1"/>
  <c r="AP1230" i="2"/>
  <c r="AQ1230" i="2" s="1"/>
  <c r="AT1218" i="2"/>
  <c r="AT1091" i="2"/>
  <c r="AP984" i="2"/>
  <c r="AQ984" i="2" s="1"/>
  <c r="AP900" i="2"/>
  <c r="AQ900" i="2" s="1"/>
  <c r="AP887" i="2"/>
  <c r="AP807" i="2"/>
  <c r="AT73" i="2"/>
  <c r="AX2132" i="2"/>
  <c r="AP68" i="2"/>
  <c r="AQ68" i="2" s="1"/>
  <c r="AX1966" i="2"/>
  <c r="AX2114" i="2"/>
  <c r="AX2106" i="2"/>
  <c r="AX2013" i="2"/>
  <c r="AU500" i="2"/>
  <c r="AT469" i="2"/>
  <c r="AT417" i="2"/>
  <c r="AX1929" i="2"/>
  <c r="AX2073" i="2"/>
  <c r="AX1919" i="2"/>
  <c r="AX2116" i="2"/>
  <c r="AT480" i="2"/>
  <c r="AV469" i="2"/>
  <c r="AV408" i="2"/>
  <c r="AX2015" i="2"/>
  <c r="AX1985" i="2"/>
  <c r="AO50" i="2"/>
  <c r="AN51" i="2" s="1"/>
  <c r="AX1960" i="2"/>
  <c r="AX1882" i="2"/>
  <c r="AX2104" i="2"/>
  <c r="AX2088" i="2"/>
  <c r="AX2172" i="2"/>
  <c r="AX2010" i="2"/>
  <c r="AX2138" i="2"/>
  <c r="AX2043" i="2"/>
  <c r="AX2002" i="2"/>
  <c r="AX1990" i="2"/>
  <c r="AX2004" i="2"/>
  <c r="AX2213" i="2"/>
  <c r="AX2080" i="2"/>
  <c r="AX1978" i="2"/>
  <c r="AX1980" i="2"/>
  <c r="AX1888" i="2"/>
  <c r="AX2100" i="2"/>
  <c r="AX2110" i="2"/>
  <c r="AX2094" i="2"/>
  <c r="AX2025" i="2"/>
  <c r="AX1994" i="2"/>
  <c r="AX2077" i="2"/>
  <c r="AX2005" i="2"/>
  <c r="AX1993" i="2"/>
  <c r="AX2184" i="2"/>
  <c r="AF75" i="2"/>
  <c r="AX2215" i="2"/>
  <c r="AX2122" i="2"/>
  <c r="AX2019" i="2"/>
  <c r="AX1982" i="2"/>
  <c r="AX2072" i="2"/>
  <c r="AX2045" i="2"/>
  <c r="AX2133" i="2"/>
  <c r="AX2181" i="2"/>
  <c r="AX1970" i="2"/>
  <c r="AX2183" i="2"/>
  <c r="AX2065" i="2"/>
  <c r="AX2027" i="2"/>
  <c r="AX1915" i="2"/>
  <c r="AX2120" i="2"/>
  <c r="AX1933" i="2"/>
  <c r="AX2223" i="2"/>
  <c r="AX1968" i="2"/>
  <c r="AX2017" i="2"/>
  <c r="AX1920" i="2"/>
  <c r="AX1890" i="2"/>
  <c r="AX2163" i="2"/>
  <c r="AX2189" i="2"/>
  <c r="AX2167" i="2"/>
  <c r="AX2108" i="2"/>
  <c r="AX1898" i="2"/>
  <c r="AX2216" i="2"/>
  <c r="AX2149" i="2"/>
  <c r="AX1880" i="2"/>
  <c r="AX1944" i="2"/>
  <c r="AX2241" i="2"/>
  <c r="AX2212" i="2"/>
  <c r="AX2209" i="2"/>
  <c r="AX2180" i="2"/>
  <c r="AX2177" i="2"/>
  <c r="AX2179" i="2"/>
  <c r="AX2192" i="2"/>
  <c r="AX2157" i="2"/>
  <c r="AX2067" i="2"/>
  <c r="AX2169" i="2"/>
  <c r="AX2092" i="2"/>
  <c r="AX2118" i="2"/>
  <c r="AX1926" i="2"/>
  <c r="AX2203" i="2"/>
  <c r="AX2245" i="2"/>
  <c r="AX2152" i="2"/>
  <c r="AX2112" i="2"/>
  <c r="AX2096" i="2"/>
  <c r="AX1883" i="2"/>
  <c r="AX1930" i="2"/>
  <c r="AX2191" i="2"/>
  <c r="AX1921" i="2"/>
  <c r="AX2211" i="2"/>
  <c r="AX2139" i="2"/>
  <c r="AX2160" i="2"/>
  <c r="AX2121" i="2"/>
  <c r="AX2051" i="2"/>
  <c r="AX2243" i="2"/>
  <c r="AX2199" i="2"/>
  <c r="AX2249" i="2"/>
  <c r="AX2220" i="2"/>
  <c r="AX2217" i="2"/>
  <c r="AX2188" i="2"/>
  <c r="AX2185" i="2"/>
  <c r="AX2109" i="2"/>
  <c r="AX2093" i="2"/>
  <c r="AX2049" i="2"/>
  <c r="AX1942" i="2"/>
  <c r="AX1947" i="2"/>
  <c r="AX1901" i="2"/>
  <c r="AX2219" i="2"/>
  <c r="AX2171" i="2"/>
  <c r="AX2125" i="2"/>
  <c r="AX2039" i="2"/>
  <c r="AX1948" i="2"/>
  <c r="AX1936" i="2"/>
  <c r="AX1928" i="2"/>
  <c r="AX1939" i="2"/>
  <c r="AX1899" i="2"/>
  <c r="AX1885" i="2"/>
  <c r="AX2079" i="2"/>
  <c r="AX2057" i="2"/>
  <c r="AX2056" i="2"/>
  <c r="AX1951" i="2"/>
  <c r="AX1900" i="2"/>
  <c r="AX1895" i="2"/>
  <c r="AW2251" i="2"/>
  <c r="AX2135" i="2"/>
  <c r="AX2207" i="2"/>
  <c r="AX2159" i="2"/>
  <c r="AX2151" i="2"/>
  <c r="AX2143" i="2"/>
  <c r="AX2117" i="2"/>
  <c r="AX2244" i="2"/>
  <c r="AX2061" i="2"/>
  <c r="AX2033" i="2"/>
  <c r="AX2227" i="2"/>
  <c r="AX2224" i="2"/>
  <c r="AX2221" i="2"/>
  <c r="AX2074" i="2"/>
  <c r="AX1973" i="2"/>
  <c r="AX1913" i="2"/>
  <c r="AX1955" i="2"/>
  <c r="AU2251" i="2"/>
  <c r="AX2042" i="2"/>
  <c r="AX2038" i="2"/>
  <c r="AX2034" i="2"/>
  <c r="AX2011" i="2"/>
  <c r="AX1953" i="2"/>
  <c r="AX1954" i="2"/>
  <c r="AX1964" i="2"/>
  <c r="AX1918" i="2"/>
  <c r="AX1931" i="2"/>
  <c r="AX1904" i="2"/>
  <c r="AX1935" i="2"/>
  <c r="AX2231" i="2"/>
  <c r="AX2236" i="2"/>
  <c r="AX2233" i="2"/>
  <c r="AX2204" i="2"/>
  <c r="AX2201" i="2"/>
  <c r="AX2068" i="2"/>
  <c r="AX2060" i="2"/>
  <c r="AX2052" i="2"/>
  <c r="AX1969" i="2"/>
  <c r="AX1950" i="2"/>
  <c r="AX1912" i="2"/>
  <c r="AX1879" i="2"/>
  <c r="AX2187" i="2"/>
  <c r="AX2105" i="2"/>
  <c r="AX2089" i="2"/>
  <c r="AX2044" i="2"/>
  <c r="AX2040" i="2"/>
  <c r="AX2036" i="2"/>
  <c r="AX1946" i="2"/>
  <c r="AX1924" i="2"/>
  <c r="AX1911" i="2"/>
  <c r="AX1908" i="2"/>
  <c r="AX1958" i="2"/>
  <c r="AX1892" i="2"/>
  <c r="AX1903" i="2"/>
  <c r="AV2251" i="2"/>
  <c r="AX2247" i="2"/>
  <c r="AX2239" i="2"/>
  <c r="AX2175" i="2"/>
  <c r="AX2155" i="2"/>
  <c r="AX2147" i="2"/>
  <c r="AX2037" i="2"/>
  <c r="AX2101" i="2"/>
  <c r="AX2085" i="2"/>
  <c r="AX2035" i="2"/>
  <c r="AX2076" i="2"/>
  <c r="AX1959" i="2"/>
  <c r="AX1943" i="2"/>
  <c r="AX2195" i="2"/>
  <c r="AX2137" i="2"/>
  <c r="AX2240" i="2"/>
  <c r="AX2237" i="2"/>
  <c r="AX2208" i="2"/>
  <c r="AX2205" i="2"/>
  <c r="AX2176" i="2"/>
  <c r="AX2173" i="2"/>
  <c r="AX2144" i="2"/>
  <c r="AX2059" i="2"/>
  <c r="AX2069" i="2"/>
  <c r="AX2024" i="2"/>
  <c r="AX2070" i="2"/>
  <c r="AX2062" i="2"/>
  <c r="AX2054" i="2"/>
  <c r="AX2046" i="2"/>
  <c r="AX1952" i="2"/>
  <c r="AX1956" i="2"/>
  <c r="AX1974" i="2"/>
  <c r="AX1907" i="2"/>
  <c r="AX1905" i="2"/>
  <c r="AX1897" i="2"/>
  <c r="AX1934" i="2"/>
  <c r="AX1889" i="2"/>
  <c r="AX1938" i="2"/>
  <c r="AX2156" i="2"/>
  <c r="AX2153" i="2"/>
  <c r="AX2084" i="2"/>
  <c r="AX1932" i="2"/>
  <c r="AX1881" i="2"/>
  <c r="AX1917" i="2"/>
  <c r="AX1893" i="2"/>
  <c r="AX1887" i="2"/>
  <c r="AX2235" i="2"/>
  <c r="AX1997" i="2"/>
  <c r="AX2248" i="2"/>
  <c r="AX2232" i="2"/>
  <c r="AX2229" i="2"/>
  <c r="AX2200" i="2"/>
  <c r="AX2197" i="2"/>
  <c r="AX2168" i="2"/>
  <c r="AX2165" i="2"/>
  <c r="AX2082" i="2"/>
  <c r="AX2075" i="2"/>
  <c r="AX2140" i="2"/>
  <c r="AX2041" i="2"/>
  <c r="AX2016" i="2"/>
  <c r="AX2066" i="2"/>
  <c r="AX2058" i="2"/>
  <c r="AX2050" i="2"/>
  <c r="AX1945" i="2"/>
  <c r="AX1922" i="2"/>
  <c r="AX2148" i="2"/>
  <c r="AX2145" i="2"/>
  <c r="AX1977" i="2"/>
  <c r="AX1909" i="2"/>
  <c r="AT2251" i="2"/>
  <c r="AX2129" i="2"/>
  <c r="AX2228" i="2"/>
  <c r="AX2225" i="2"/>
  <c r="AX2196" i="2"/>
  <c r="AX2193" i="2"/>
  <c r="AX2164" i="2"/>
  <c r="AX2161" i="2"/>
  <c r="AX2078" i="2"/>
  <c r="AX2032" i="2"/>
  <c r="AX2064" i="2"/>
  <c r="AX2048" i="2"/>
  <c r="AX1957" i="2"/>
  <c r="AX1941" i="2"/>
  <c r="AX2083" i="2"/>
  <c r="AX2113" i="2"/>
  <c r="AX2097" i="2"/>
  <c r="AX2009" i="2"/>
  <c r="AX1949" i="2"/>
  <c r="Q2235" i="2"/>
  <c r="Q2227" i="2"/>
  <c r="Q2219" i="2"/>
  <c r="Q2211" i="2"/>
  <c r="Q2203" i="2"/>
  <c r="Q2195" i="2"/>
  <c r="Q2187" i="2"/>
  <c r="Q2182" i="2"/>
  <c r="Q1899" i="2"/>
  <c r="Q1893" i="2"/>
  <c r="Q1888" i="2"/>
  <c r="Q1883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1898" i="2"/>
  <c r="O1894" i="2"/>
  <c r="O1890" i="2"/>
  <c r="O1886" i="2"/>
  <c r="O1882" i="2"/>
  <c r="AN1878" i="2"/>
  <c r="AO1878" i="2" s="1"/>
  <c r="AR1878" i="2" s="1"/>
  <c r="U1878" i="2" s="1"/>
  <c r="O1878" i="2"/>
  <c r="Q2234" i="2"/>
  <c r="Q2226" i="2"/>
  <c r="Q2218" i="2"/>
  <c r="Q2210" i="2"/>
  <c r="Q2202" i="2"/>
  <c r="Q2194" i="2"/>
  <c r="Q2186" i="2"/>
  <c r="Q2181" i="2"/>
  <c r="Q1897" i="2"/>
  <c r="Q1892" i="2"/>
  <c r="Q1887" i="2"/>
  <c r="Q1881" i="2"/>
  <c r="Q2231" i="2"/>
  <c r="Q2223" i="2"/>
  <c r="Q2215" i="2"/>
  <c r="Q2207" i="2"/>
  <c r="Q2199" i="2"/>
  <c r="Q2191" i="2"/>
  <c r="Q2185" i="2"/>
  <c r="Q2179" i="2"/>
  <c r="Q1896" i="2"/>
  <c r="Q1891" i="2"/>
  <c r="Q1885" i="2"/>
  <c r="Q1880" i="2"/>
  <c r="O1900" i="2"/>
  <c r="Q2230" i="2"/>
  <c r="Q2222" i="2"/>
  <c r="Q2214" i="2"/>
  <c r="Q2206" i="2"/>
  <c r="Q2198" i="2"/>
  <c r="Q2190" i="2"/>
  <c r="Q2183" i="2"/>
  <c r="Q1900" i="2"/>
  <c r="Q1895" i="2"/>
  <c r="Q1889" i="2"/>
  <c r="Q1884" i="2"/>
  <c r="Q1879" i="2"/>
  <c r="G2237" i="2"/>
  <c r="O2237" i="2"/>
  <c r="G2233" i="2"/>
  <c r="O2233" i="2"/>
  <c r="O2181" i="2"/>
  <c r="G1902" i="2"/>
  <c r="Q159" i="2"/>
  <c r="AY158" i="2"/>
  <c r="AY154" i="2"/>
  <c r="AV120" i="2"/>
  <c r="Q172" i="2"/>
  <c r="P6" i="2"/>
  <c r="AV154" i="2"/>
  <c r="AN1743" i="2"/>
  <c r="AO1743" i="2" s="1"/>
  <c r="AR1743" i="2" s="1"/>
  <c r="U1743" i="2" s="1"/>
  <c r="AF1743" i="2"/>
  <c r="P1743" i="2" s="1"/>
  <c r="AN1739" i="2"/>
  <c r="AO1739" i="2" s="1"/>
  <c r="AR1739" i="2" s="1"/>
  <c r="U1739" i="2" s="1"/>
  <c r="AF1739" i="2"/>
  <c r="AN1735" i="2"/>
  <c r="AO1735" i="2" s="1"/>
  <c r="AR1735" i="2" s="1"/>
  <c r="U1735" i="2" s="1"/>
  <c r="AF1735" i="2"/>
  <c r="AF1736" i="2"/>
  <c r="P1736" i="2" s="1"/>
  <c r="AN1727" i="2"/>
  <c r="AO1727" i="2" s="1"/>
  <c r="AR1727" i="2" s="1"/>
  <c r="U1727" i="2" s="1"/>
  <c r="AF1727" i="2"/>
  <c r="P1727" i="2" s="1"/>
  <c r="AN1723" i="2"/>
  <c r="AO1723" i="2" s="1"/>
  <c r="AR1723" i="2" s="1"/>
  <c r="U1723" i="2" s="1"/>
  <c r="AF1723" i="2"/>
  <c r="P1723" i="2" s="1"/>
  <c r="AN1719" i="2"/>
  <c r="AO1719" i="2" s="1"/>
  <c r="AR1719" i="2" s="1"/>
  <c r="U1719" i="2" s="1"/>
  <c r="AF1719" i="2"/>
  <c r="AN1715" i="2"/>
  <c r="AO1715" i="2" s="1"/>
  <c r="AR1715" i="2" s="1"/>
  <c r="U1715" i="2" s="1"/>
  <c r="AF1715" i="2"/>
  <c r="P1715" i="2" s="1"/>
  <c r="AN1711" i="2"/>
  <c r="AO1711" i="2" s="1"/>
  <c r="AR1711" i="2" s="1"/>
  <c r="U1711" i="2" s="1"/>
  <c r="AF1711" i="2"/>
  <c r="P1711" i="2" s="1"/>
  <c r="AN1707" i="2"/>
  <c r="AO1707" i="2" s="1"/>
  <c r="AR1707" i="2" s="1"/>
  <c r="U1707" i="2" s="1"/>
  <c r="AF1707" i="2"/>
  <c r="P1707" i="2" s="1"/>
  <c r="AN1699" i="2"/>
  <c r="AO1699" i="2" s="1"/>
  <c r="AR1699" i="2" s="1"/>
  <c r="U1699" i="2" s="1"/>
  <c r="AF1700" i="2"/>
  <c r="AN1695" i="2"/>
  <c r="AO1695" i="2" s="1"/>
  <c r="AR1695" i="2" s="1"/>
  <c r="U1695" i="2" s="1"/>
  <c r="AF1696" i="2"/>
  <c r="AN1687" i="2"/>
  <c r="AO1687" i="2" s="1"/>
  <c r="AR1687" i="2" s="1"/>
  <c r="U1687" i="2" s="1"/>
  <c r="AF1688" i="2"/>
  <c r="P1688" i="2" s="1"/>
  <c r="AN1683" i="2"/>
  <c r="AO1683" i="2" s="1"/>
  <c r="AR1683" i="2" s="1"/>
  <c r="U1683" i="2" s="1"/>
  <c r="AF1683" i="2"/>
  <c r="P1683" i="2" s="1"/>
  <c r="AF1684" i="2"/>
  <c r="P1684" i="2" s="1"/>
  <c r="AN1679" i="2"/>
  <c r="AO1679" i="2" s="1"/>
  <c r="AR1679" i="2" s="1"/>
  <c r="U1679" i="2" s="1"/>
  <c r="AF1679" i="2"/>
  <c r="P1679" i="2" s="1"/>
  <c r="AF1680" i="2"/>
  <c r="P1680" i="2" s="1"/>
  <c r="AN1675" i="2"/>
  <c r="AO1675" i="2" s="1"/>
  <c r="AR1675" i="2" s="1"/>
  <c r="U1675" i="2" s="1"/>
  <c r="AF1675" i="2"/>
  <c r="P1675" i="2" s="1"/>
  <c r="AF1676" i="2"/>
  <c r="AN1671" i="2"/>
  <c r="AO1671" i="2" s="1"/>
  <c r="AR1671" i="2" s="1"/>
  <c r="U1671" i="2" s="1"/>
  <c r="AF1671" i="2"/>
  <c r="AF1672" i="2"/>
  <c r="P1672" i="2" s="1"/>
  <c r="AN1659" i="2"/>
  <c r="AO1659" i="2" s="1"/>
  <c r="AR1659" i="2" s="1"/>
  <c r="U1659" i="2" s="1"/>
  <c r="AF1660" i="2"/>
  <c r="P1660" i="2" s="1"/>
  <c r="AN1466" i="2"/>
  <c r="AO1466" i="2" s="1"/>
  <c r="BA1466" i="2"/>
  <c r="AF1467" i="2"/>
  <c r="P1467" i="2" s="1"/>
  <c r="AN1454" i="2"/>
  <c r="AO1454" i="2" s="1"/>
  <c r="BA1454" i="2"/>
  <c r="AN1450" i="2"/>
  <c r="AO1450" i="2" s="1"/>
  <c r="BA1450" i="2"/>
  <c r="AN1446" i="2"/>
  <c r="AO1446" i="2" s="1"/>
  <c r="AR1446" i="2" s="1"/>
  <c r="U1446" i="2" s="1"/>
  <c r="AZ1446" i="2"/>
  <c r="AN1442" i="2"/>
  <c r="AO1442" i="2" s="1"/>
  <c r="AZ1442" i="2"/>
  <c r="AN1438" i="2"/>
  <c r="AO1438" i="2" s="1"/>
  <c r="AZ1438" i="2"/>
  <c r="AN1434" i="2"/>
  <c r="AO1434" i="2" s="1"/>
  <c r="AR1434" i="2" s="1"/>
  <c r="U1434" i="2" s="1"/>
  <c r="AF1435" i="2"/>
  <c r="P1435" i="2" s="1"/>
  <c r="AN1426" i="2"/>
  <c r="AO1426" i="2" s="1"/>
  <c r="AR1426" i="2" s="1"/>
  <c r="U1426" i="2" s="1"/>
  <c r="AF1427" i="2"/>
  <c r="AN1418" i="2"/>
  <c r="AO1418" i="2" s="1"/>
  <c r="AZ1418" i="2"/>
  <c r="AZ1419" i="2" s="1"/>
  <c r="AN1382" i="2"/>
  <c r="AO1382" i="2" s="1"/>
  <c r="AR1382" i="2" s="1"/>
  <c r="O1382" i="2" s="1"/>
  <c r="AF1382" i="2"/>
  <c r="P1382" i="2" s="1"/>
  <c r="AF1347" i="2"/>
  <c r="AF1346" i="2"/>
  <c r="AN1342" i="2"/>
  <c r="AO1342" i="2" s="1"/>
  <c r="AR1342" i="2" s="1"/>
  <c r="AF1342" i="2"/>
  <c r="P1342" i="2" s="1"/>
  <c r="AN1334" i="2"/>
  <c r="AO1334" i="2" s="1"/>
  <c r="AF1335" i="2"/>
  <c r="AF1330" i="2"/>
  <c r="P1330" i="2" s="1"/>
  <c r="AF1331" i="2"/>
  <c r="P1331" i="2" s="1"/>
  <c r="AN1322" i="2"/>
  <c r="AO1322" i="2" s="1"/>
  <c r="AZ1322" i="2"/>
  <c r="AF1323" i="2"/>
  <c r="P1323" i="2" s="1"/>
  <c r="AF1311" i="2"/>
  <c r="P1311" i="2" s="1"/>
  <c r="AF1310" i="2"/>
  <c r="P1310" i="2" s="1"/>
  <c r="AF1290" i="2"/>
  <c r="P1290" i="2" s="1"/>
  <c r="AF1291" i="2"/>
  <c r="P1291" i="2" s="1"/>
  <c r="AN1262" i="2"/>
  <c r="AO1262" i="2" s="1"/>
  <c r="AF1262" i="2"/>
  <c r="P1262" i="2" s="1"/>
  <c r="AF1263" i="2"/>
  <c r="AZ1262" i="2"/>
  <c r="AN1246" i="2"/>
  <c r="AO1246" i="2" s="1"/>
  <c r="AN1247" i="2" s="1"/>
  <c r="AO1247" i="2" s="1"/>
  <c r="AR1247" i="2" s="1"/>
  <c r="O1247" i="2" s="1"/>
  <c r="AF1247" i="2"/>
  <c r="P1247" i="2" s="1"/>
  <c r="AN1242" i="2"/>
  <c r="AO1242" i="2" s="1"/>
  <c r="AN1243" i="2" s="1"/>
  <c r="AO1243" i="2" s="1"/>
  <c r="AR1243" i="2" s="1"/>
  <c r="U1243" i="2" s="1"/>
  <c r="AF1242" i="2"/>
  <c r="AN1238" i="2"/>
  <c r="AO1238" i="2" s="1"/>
  <c r="AN1239" i="2" s="1"/>
  <c r="AO1239" i="2" s="1"/>
  <c r="AR1239" i="2" s="1"/>
  <c r="O1239" i="2" s="1"/>
  <c r="AF1238" i="2"/>
  <c r="P1238" i="2" s="1"/>
  <c r="AN1234" i="2"/>
  <c r="AO1234" i="2" s="1"/>
  <c r="AN1235" i="2" s="1"/>
  <c r="AO1235" i="2" s="1"/>
  <c r="AR1235" i="2" s="1"/>
  <c r="O1235" i="2" s="1"/>
  <c r="AF1235" i="2"/>
  <c r="P1235" i="2" s="1"/>
  <c r="AF1230" i="2"/>
  <c r="P1230" i="2" s="1"/>
  <c r="AF1231" i="2"/>
  <c r="P1231" i="2" s="1"/>
  <c r="AF1226" i="2"/>
  <c r="P1226" i="2" s="1"/>
  <c r="AF1227" i="2"/>
  <c r="P1227" i="2" s="1"/>
  <c r="AN1222" i="2"/>
  <c r="AO1222" i="2" s="1"/>
  <c r="AZ1222" i="2"/>
  <c r="AF1222" i="2"/>
  <c r="P1222" i="2" s="1"/>
  <c r="AN1190" i="2"/>
  <c r="AO1190" i="2" s="1"/>
  <c r="AN1191" i="2" s="1"/>
  <c r="AO1191" i="2" s="1"/>
  <c r="AF1191" i="2"/>
  <c r="P1191" i="2" s="1"/>
  <c r="AN1182" i="2"/>
  <c r="AO1182" i="2" s="1"/>
  <c r="AF1183" i="2"/>
  <c r="P1183" i="2" s="1"/>
  <c r="BA1182" i="2"/>
  <c r="AN1166" i="2"/>
  <c r="AO1166" i="2" s="1"/>
  <c r="AR1166" i="2" s="1"/>
  <c r="U1166" i="2" s="1"/>
  <c r="AF1167" i="2"/>
  <c r="P1167" i="2" s="1"/>
  <c r="AN1154" i="2"/>
  <c r="AO1154" i="2" s="1"/>
  <c r="AN1155" i="2" s="1"/>
  <c r="AO1155" i="2" s="1"/>
  <c r="AR1155" i="2" s="1"/>
  <c r="O1155" i="2" s="1"/>
  <c r="AZ1154" i="2"/>
  <c r="BA1154" i="2"/>
  <c r="AF1151" i="2"/>
  <c r="AF1150" i="2"/>
  <c r="AN1146" i="2"/>
  <c r="AO1146" i="2" s="1"/>
  <c r="AF1146" i="2"/>
  <c r="P1146" i="2" s="1"/>
  <c r="AF1147" i="2"/>
  <c r="P1147" i="2" s="1"/>
  <c r="AN1142" i="2"/>
  <c r="AO1142" i="2" s="1"/>
  <c r="AR1142" i="2" s="1"/>
  <c r="O1142" i="2" s="1"/>
  <c r="AF1142" i="2"/>
  <c r="P1142" i="2" s="1"/>
  <c r="AF1143" i="2"/>
  <c r="P1143" i="2" s="1"/>
  <c r="AN1138" i="2"/>
  <c r="AO1138" i="2" s="1"/>
  <c r="AN1139" i="2" s="1"/>
  <c r="AO1139" i="2" s="1"/>
  <c r="AR1139" i="2" s="1"/>
  <c r="O1139" i="2" s="1"/>
  <c r="BA1138" i="2"/>
  <c r="BA1139" i="2" s="1"/>
  <c r="AF1138" i="2"/>
  <c r="P1138" i="2" s="1"/>
  <c r="AF1139" i="2"/>
  <c r="AV1330" i="2"/>
  <c r="AF1878" i="2"/>
  <c r="P1878" i="2" s="1"/>
  <c r="AF1874" i="2"/>
  <c r="P1874" i="2" s="1"/>
  <c r="AF1839" i="2"/>
  <c r="P1839" i="2" s="1"/>
  <c r="AF1787" i="2"/>
  <c r="AF1758" i="2"/>
  <c r="P1758" i="2" s="1"/>
  <c r="AF1724" i="2"/>
  <c r="P1724" i="2" s="1"/>
  <c r="BA1462" i="2"/>
  <c r="BA1458" i="2"/>
  <c r="AT1019" i="2"/>
  <c r="AF1843" i="2"/>
  <c r="AF1827" i="2"/>
  <c r="P1827" i="2" s="1"/>
  <c r="AF1823" i="2"/>
  <c r="P1823" i="2" s="1"/>
  <c r="AF1819" i="2"/>
  <c r="AF1791" i="2"/>
  <c r="P1791" i="2" s="1"/>
  <c r="AF1762" i="2"/>
  <c r="P1762" i="2" s="1"/>
  <c r="AF1728" i="2"/>
  <c r="P1728" i="2" s="1"/>
  <c r="AF1692" i="2"/>
  <c r="P1692" i="2" s="1"/>
  <c r="AV1683" i="2"/>
  <c r="AU1667" i="2"/>
  <c r="AF1831" i="2"/>
  <c r="P1831" i="2" s="1"/>
  <c r="AF1826" i="2"/>
  <c r="P1826" i="2" s="1"/>
  <c r="AF1822" i="2"/>
  <c r="P1822" i="2" s="1"/>
  <c r="AF1818" i="2"/>
  <c r="P1818" i="2" s="1"/>
  <c r="AF1795" i="2"/>
  <c r="AF1779" i="2"/>
  <c r="AF1775" i="2"/>
  <c r="P1775" i="2" s="1"/>
  <c r="AF1771" i="2"/>
  <c r="AF1767" i="2"/>
  <c r="P1767" i="2" s="1"/>
  <c r="AF1740" i="2"/>
  <c r="AF1732" i="2"/>
  <c r="P1732" i="2" s="1"/>
  <c r="AF1431" i="2"/>
  <c r="P1431" i="2" s="1"/>
  <c r="AF1195" i="2"/>
  <c r="P1195" i="2" s="1"/>
  <c r="AF1182" i="2"/>
  <c r="AN599" i="2"/>
  <c r="AO599" i="2" s="1"/>
  <c r="AF599" i="2"/>
  <c r="AF588" i="2"/>
  <c r="AF587" i="2"/>
  <c r="AN583" i="2"/>
  <c r="AF583" i="2"/>
  <c r="AF584" i="2"/>
  <c r="P584" i="2" s="1"/>
  <c r="AZ583" i="2"/>
  <c r="AZ584" i="2" s="1"/>
  <c r="AF575" i="2"/>
  <c r="AF576" i="2"/>
  <c r="P576" i="2" s="1"/>
  <c r="AF572" i="2"/>
  <c r="P572" i="2" s="1"/>
  <c r="AF571" i="2"/>
  <c r="AN567" i="2"/>
  <c r="AO567" i="2" s="1"/>
  <c r="AR567" i="2" s="1"/>
  <c r="U567" i="2" s="1"/>
  <c r="AZ567" i="2"/>
  <c r="BA567" i="2"/>
  <c r="AN559" i="2"/>
  <c r="AO559" i="2" s="1"/>
  <c r="AF559" i="2"/>
  <c r="P559" i="2" s="1"/>
  <c r="AF560" i="2"/>
  <c r="P560" i="2" s="1"/>
  <c r="AF555" i="2"/>
  <c r="AF556" i="2"/>
  <c r="AN551" i="2"/>
  <c r="AO551" i="2" s="1"/>
  <c r="AF551" i="2"/>
  <c r="P551" i="2" s="1"/>
  <c r="AF552" i="2"/>
  <c r="P552" i="2" s="1"/>
  <c r="AN547" i="2"/>
  <c r="AO547" i="2" s="1"/>
  <c r="AF547" i="2"/>
  <c r="P547" i="2" s="1"/>
  <c r="AN543" i="2"/>
  <c r="AO543" i="2" s="1"/>
  <c r="AR543" i="2" s="1"/>
  <c r="U543" i="2" s="1"/>
  <c r="AF543" i="2"/>
  <c r="P543" i="2" s="1"/>
  <c r="AN539" i="2"/>
  <c r="AO539" i="2" s="1"/>
  <c r="AR539" i="2" s="1"/>
  <c r="AF539" i="2"/>
  <c r="P539" i="2" s="1"/>
  <c r="AN531" i="2"/>
  <c r="AO531" i="2" s="1"/>
  <c r="AF531" i="2"/>
  <c r="P531" i="2" s="1"/>
  <c r="AN527" i="2"/>
  <c r="AO527" i="2" s="1"/>
  <c r="AR527" i="2" s="1"/>
  <c r="U527" i="2" s="1"/>
  <c r="AF527" i="2"/>
  <c r="P527" i="2" s="1"/>
  <c r="AF523" i="2"/>
  <c r="P523" i="2" s="1"/>
  <c r="AF524" i="2"/>
  <c r="AF519" i="2"/>
  <c r="AF520" i="2"/>
  <c r="P520" i="2" s="1"/>
  <c r="AN511" i="2"/>
  <c r="AO511" i="2" s="1"/>
  <c r="AR511" i="2" s="1"/>
  <c r="U511" i="2" s="1"/>
  <c r="BA511" i="2"/>
  <c r="BA512" i="2" s="1"/>
  <c r="AF511" i="2"/>
  <c r="P511" i="2" s="1"/>
  <c r="AN503" i="2"/>
  <c r="AO503" i="2" s="1"/>
  <c r="AF504" i="2"/>
  <c r="BA503" i="2"/>
  <c r="AZ503" i="2"/>
  <c r="AN499" i="2"/>
  <c r="AO499" i="2" s="1"/>
  <c r="AN500" i="2" s="1"/>
  <c r="AZ500" i="2" s="1"/>
  <c r="AF500" i="2"/>
  <c r="BA499" i="2"/>
  <c r="AN495" i="2"/>
  <c r="AO495" i="2" s="1"/>
  <c r="AN496" i="2" s="1"/>
  <c r="AF496" i="2"/>
  <c r="P496" i="2" s="1"/>
  <c r="AZ495" i="2"/>
  <c r="BA495" i="2"/>
  <c r="AE491" i="2"/>
  <c r="G491" i="2" s="1"/>
  <c r="AF491" i="2"/>
  <c r="P491" i="2" s="1"/>
  <c r="AF492" i="2"/>
  <c r="P492" i="2" s="1"/>
  <c r="AF487" i="2"/>
  <c r="P487" i="2" s="1"/>
  <c r="AF488" i="2"/>
  <c r="AE483" i="2"/>
  <c r="G483" i="2" s="1"/>
  <c r="AF483" i="2"/>
  <c r="P483" i="2" s="1"/>
  <c r="AF484" i="2"/>
  <c r="P484" i="2" s="1"/>
  <c r="AF480" i="2"/>
  <c r="AU479" i="2" s="1"/>
  <c r="AZ479" i="2"/>
  <c r="AZ480" i="2" s="1"/>
  <c r="BA479" i="2"/>
  <c r="AN475" i="2"/>
  <c r="AO475" i="2" s="1"/>
  <c r="AN476" i="2" s="1"/>
  <c r="AO476" i="2" s="1"/>
  <c r="AF476" i="2"/>
  <c r="P476" i="2" s="1"/>
  <c r="AZ475" i="2"/>
  <c r="BA475" i="2"/>
  <c r="AN471" i="2"/>
  <c r="AO471" i="2" s="1"/>
  <c r="BA471" i="2"/>
  <c r="AF472" i="2"/>
  <c r="P472" i="2" s="1"/>
  <c r="AF467" i="2"/>
  <c r="P467" i="2" s="1"/>
  <c r="AF468" i="2"/>
  <c r="P468" i="2" s="1"/>
  <c r="AN459" i="2"/>
  <c r="AO459" i="2" s="1"/>
  <c r="AF459" i="2"/>
  <c r="BA459" i="2"/>
  <c r="AF460" i="2"/>
  <c r="AZ459" i="2"/>
  <c r="AN455" i="2"/>
  <c r="AO455" i="2" s="1"/>
  <c r="AN456" i="2" s="1"/>
  <c r="AO456" i="2" s="1"/>
  <c r="AR456" i="2" s="1"/>
  <c r="U456" i="2" s="1"/>
  <c r="BA455" i="2"/>
  <c r="AF455" i="2"/>
  <c r="P455" i="2" s="1"/>
  <c r="AZ455" i="2"/>
  <c r="AN451" i="2"/>
  <c r="AO451" i="2" s="1"/>
  <c r="AZ451" i="2"/>
  <c r="AF451" i="2"/>
  <c r="P451" i="2" s="1"/>
  <c r="AN447" i="2"/>
  <c r="AO447" i="2" s="1"/>
  <c r="BA447" i="2" s="1"/>
  <c r="AF447" i="2"/>
  <c r="AN435" i="2"/>
  <c r="AO435" i="2" s="1"/>
  <c r="AN436" i="2" s="1"/>
  <c r="AF435" i="2"/>
  <c r="P435" i="2" s="1"/>
  <c r="AF436" i="2"/>
  <c r="P436" i="2" s="1"/>
  <c r="AZ435" i="2"/>
  <c r="AN431" i="2"/>
  <c r="AO431" i="2" s="1"/>
  <c r="AN432" i="2" s="1"/>
  <c r="AF431" i="2"/>
  <c r="P431" i="2" s="1"/>
  <c r="AZ431" i="2"/>
  <c r="AF432" i="2"/>
  <c r="P432" i="2" s="1"/>
  <c r="BA431" i="2"/>
  <c r="AN427" i="2"/>
  <c r="AO427" i="2" s="1"/>
  <c r="AN428" i="2" s="1"/>
  <c r="AZ427" i="2"/>
  <c r="AF428" i="2"/>
  <c r="P428" i="2" s="1"/>
  <c r="AF427" i="2"/>
  <c r="AV426" i="2" s="1"/>
  <c r="BA427" i="2"/>
  <c r="AF423" i="2"/>
  <c r="P423" i="2" s="1"/>
  <c r="AF424" i="2"/>
  <c r="P424" i="2" s="1"/>
  <c r="AF420" i="2"/>
  <c r="AF419" i="2"/>
  <c r="P419" i="2" s="1"/>
  <c r="AN415" i="2"/>
  <c r="AO415" i="2" s="1"/>
  <c r="BA415" i="2"/>
  <c r="AF415" i="2"/>
  <c r="AZ415" i="2"/>
  <c r="AN411" i="2"/>
  <c r="AO411" i="2" s="1"/>
  <c r="BA411" i="2"/>
  <c r="AF411" i="2"/>
  <c r="P411" i="2" s="1"/>
  <c r="AZ411" i="2"/>
  <c r="AN407" i="2"/>
  <c r="AO407" i="2" s="1"/>
  <c r="AN408" i="2" s="1"/>
  <c r="BA407" i="2"/>
  <c r="AF408" i="2"/>
  <c r="P408" i="2" s="1"/>
  <c r="AF407" i="2"/>
  <c r="P407" i="2" s="1"/>
  <c r="AF395" i="2"/>
  <c r="AF396" i="2"/>
  <c r="P396" i="2" s="1"/>
  <c r="AF391" i="2"/>
  <c r="AF392" i="2"/>
  <c r="P392" i="2" s="1"/>
  <c r="AN387" i="2"/>
  <c r="AO387" i="2" s="1"/>
  <c r="AR387" i="2" s="1"/>
  <c r="U387" i="2" s="1"/>
  <c r="AF387" i="2"/>
  <c r="AF388" i="2"/>
  <c r="P388" i="2" s="1"/>
  <c r="AZ387" i="2"/>
  <c r="AZ388" i="2" s="1"/>
  <c r="AZ389" i="2" s="1"/>
  <c r="AF379" i="2"/>
  <c r="AN375" i="2"/>
  <c r="AO375" i="2" s="1"/>
  <c r="AF375" i="2"/>
  <c r="AF376" i="2"/>
  <c r="AF371" i="2"/>
  <c r="P371" i="2" s="1"/>
  <c r="AF372" i="2"/>
  <c r="AF363" i="2"/>
  <c r="P363" i="2" s="1"/>
  <c r="AF364" i="2"/>
  <c r="AN359" i="2"/>
  <c r="AF360" i="2"/>
  <c r="AF359" i="2"/>
  <c r="AF355" i="2"/>
  <c r="P355" i="2" s="1"/>
  <c r="AF356" i="2"/>
  <c r="P356" i="2" s="1"/>
  <c r="AF1123" i="2"/>
  <c r="P1123" i="2" s="1"/>
  <c r="AF1115" i="2"/>
  <c r="P1115" i="2" s="1"/>
  <c r="AF1107" i="2"/>
  <c r="P1107" i="2" s="1"/>
  <c r="AF1091" i="2"/>
  <c r="P1091" i="2" s="1"/>
  <c r="AZ1074" i="2"/>
  <c r="AZ1050" i="2"/>
  <c r="BA1042" i="2"/>
  <c r="BA1043" i="2" s="1"/>
  <c r="AF1039" i="2"/>
  <c r="AF1031" i="2"/>
  <c r="AF1023" i="2"/>
  <c r="AF1019" i="2"/>
  <c r="P1019" i="2" s="1"/>
  <c r="AF1015" i="2"/>
  <c r="P1015" i="2" s="1"/>
  <c r="AF998" i="2"/>
  <c r="P998" i="2" s="1"/>
  <c r="BA990" i="2"/>
  <c r="AF986" i="2"/>
  <c r="P986" i="2" s="1"/>
  <c r="AF959" i="2"/>
  <c r="P959" i="2" s="1"/>
  <c r="AF944" i="2"/>
  <c r="AF940" i="2"/>
  <c r="P940" i="2" s="1"/>
  <c r="AF932" i="2"/>
  <c r="P932" i="2" s="1"/>
  <c r="AF920" i="2"/>
  <c r="AF916" i="2"/>
  <c r="AZ907" i="2"/>
  <c r="AZ891" i="2"/>
  <c r="AZ892" i="2" s="1"/>
  <c r="AF855" i="2"/>
  <c r="P855" i="2" s="1"/>
  <c r="AF823" i="2"/>
  <c r="P823" i="2" s="1"/>
  <c r="AZ803" i="2"/>
  <c r="BA1278" i="2"/>
  <c r="BA1238" i="2"/>
  <c r="AF1131" i="2"/>
  <c r="P1131" i="2" s="1"/>
  <c r="AF1127" i="2"/>
  <c r="AF1106" i="2"/>
  <c r="P1106" i="2" s="1"/>
  <c r="AZ1042" i="2"/>
  <c r="AZ1043" i="2" s="1"/>
  <c r="AZ1022" i="2"/>
  <c r="AZ1023" i="2" s="1"/>
  <c r="AF1022" i="2"/>
  <c r="P1022" i="2" s="1"/>
  <c r="BA1010" i="2"/>
  <c r="AF1011" i="2"/>
  <c r="P1011" i="2" s="1"/>
  <c r="AZ986" i="2"/>
  <c r="BA951" i="2"/>
  <c r="AF963" i="2"/>
  <c r="P963" i="2" s="1"/>
  <c r="AZ943" i="2"/>
  <c r="AZ944" i="2" s="1"/>
  <c r="AF943" i="2"/>
  <c r="P943" i="2" s="1"/>
  <c r="AF931" i="2"/>
  <c r="P931" i="2" s="1"/>
  <c r="AF919" i="2"/>
  <c r="P919" i="2" s="1"/>
  <c r="AF908" i="2"/>
  <c r="P908" i="2" s="1"/>
  <c r="AF904" i="2"/>
  <c r="AF896" i="2"/>
  <c r="P896" i="2" s="1"/>
  <c r="AF892" i="2"/>
  <c r="P892" i="2" s="1"/>
  <c r="AF888" i="2"/>
  <c r="P888" i="2" s="1"/>
  <c r="AF884" i="2"/>
  <c r="AF876" i="2"/>
  <c r="P876" i="2" s="1"/>
  <c r="AF832" i="2"/>
  <c r="P832" i="2" s="1"/>
  <c r="AF808" i="2"/>
  <c r="P808" i="2" s="1"/>
  <c r="AF804" i="2"/>
  <c r="P804" i="2" s="1"/>
  <c r="AF743" i="2"/>
  <c r="AF732" i="2"/>
  <c r="P732" i="2" s="1"/>
  <c r="AF728" i="2"/>
  <c r="BA719" i="2"/>
  <c r="BA720" i="2" s="1"/>
  <c r="AN907" i="2"/>
  <c r="AO907" i="2" s="1"/>
  <c r="AR907" i="2" s="1"/>
  <c r="AZ1218" i="2"/>
  <c r="BA1166" i="2"/>
  <c r="BA1074" i="2"/>
  <c r="BA1050" i="2"/>
  <c r="AF1051" i="2"/>
  <c r="P1051" i="2" s="1"/>
  <c r="AF1043" i="2"/>
  <c r="P1043" i="2" s="1"/>
  <c r="BA1022" i="2"/>
  <c r="BA1023" i="2" s="1"/>
  <c r="AZ1010" i="2"/>
  <c r="AF1010" i="2"/>
  <c r="P1010" i="2" s="1"/>
  <c r="BA986" i="2"/>
  <c r="AZ951" i="2"/>
  <c r="AF952" i="2"/>
  <c r="P952" i="2" s="1"/>
  <c r="BA943" i="2"/>
  <c r="AF936" i="2"/>
  <c r="P936" i="2" s="1"/>
  <c r="AF924" i="2"/>
  <c r="P924" i="2" s="1"/>
  <c r="BA907" i="2"/>
  <c r="AZ72" i="2"/>
  <c r="AZ467" i="2"/>
  <c r="AF340" i="2"/>
  <c r="P340" i="2" s="1"/>
  <c r="AF336" i="2"/>
  <c r="AF332" i="2"/>
  <c r="P332" i="2" s="1"/>
  <c r="AF328" i="2"/>
  <c r="AF324" i="2"/>
  <c r="AT323" i="2" s="1"/>
  <c r="AF308" i="2"/>
  <c r="AV307" i="2" s="1"/>
  <c r="AF296" i="2"/>
  <c r="P296" i="2" s="1"/>
  <c r="AF292" i="2"/>
  <c r="AF288" i="2"/>
  <c r="P288" i="2" s="1"/>
  <c r="AF284" i="2"/>
  <c r="AF276" i="2"/>
  <c r="AF272" i="2"/>
  <c r="P272" i="2" s="1"/>
  <c r="AF268" i="2"/>
  <c r="AF264" i="2"/>
  <c r="P264" i="2" s="1"/>
  <c r="AF260" i="2"/>
  <c r="P260" i="2" s="1"/>
  <c r="AF244" i="2"/>
  <c r="P244" i="2" s="1"/>
  <c r="AF231" i="2"/>
  <c r="AF219" i="2"/>
  <c r="AV218" i="2" s="1"/>
  <c r="BA215" i="2"/>
  <c r="AF211" i="2"/>
  <c r="AF203" i="2"/>
  <c r="P203" i="2" s="1"/>
  <c r="AF111" i="2"/>
  <c r="AF71" i="2"/>
  <c r="AV70" i="2" s="1"/>
  <c r="AN347" i="2"/>
  <c r="AO347" i="2" s="1"/>
  <c r="AN348" i="2" s="1"/>
  <c r="AO348" i="2" s="1"/>
  <c r="AZ395" i="2"/>
  <c r="AF323" i="2"/>
  <c r="AF311" i="2"/>
  <c r="P311" i="2" s="1"/>
  <c r="AF307" i="2"/>
  <c r="BA295" i="2"/>
  <c r="BA296" i="2" s="1"/>
  <c r="BA297" i="2" s="1"/>
  <c r="AF295" i="2"/>
  <c r="AF287" i="2"/>
  <c r="P287" i="2" s="1"/>
  <c r="AF275" i="2"/>
  <c r="P275" i="2" s="1"/>
  <c r="AF259" i="2"/>
  <c r="AF236" i="2"/>
  <c r="P236" i="2" s="1"/>
  <c r="AF224" i="2"/>
  <c r="AZ215" i="2"/>
  <c r="AF212" i="2"/>
  <c r="P212" i="2" s="1"/>
  <c r="AF208" i="2"/>
  <c r="P208" i="2" s="1"/>
  <c r="AF191" i="2"/>
  <c r="P191" i="2" s="1"/>
  <c r="AF183" i="2"/>
  <c r="P183" i="2" s="1"/>
  <c r="AF92" i="2"/>
  <c r="AF80" i="2"/>
  <c r="AF76" i="2"/>
  <c r="AF72" i="2"/>
  <c r="P72" i="2" s="1"/>
  <c r="AN399" i="2"/>
  <c r="AO399" i="2" s="1"/>
  <c r="BA399" i="2" s="1"/>
  <c r="AN275" i="2"/>
  <c r="AO275" i="2" s="1"/>
  <c r="AR275" i="2" s="1"/>
  <c r="AZ463" i="2"/>
  <c r="AF316" i="2"/>
  <c r="AF300" i="2"/>
  <c r="P300" i="2" s="1"/>
  <c r="AF235" i="2"/>
  <c r="P235" i="2" s="1"/>
  <c r="AF223" i="2"/>
  <c r="P223" i="2" s="1"/>
  <c r="AF207" i="2"/>
  <c r="P207" i="2" s="1"/>
  <c r="AF192" i="2"/>
  <c r="BA71" i="2"/>
  <c r="BA72" i="2" s="1"/>
  <c r="AZ56" i="2"/>
  <c r="AZ57" i="2" s="1"/>
  <c r="AZ60" i="2"/>
  <c r="AF63" i="2"/>
  <c r="AN739" i="2"/>
  <c r="AO739" i="2" s="1"/>
  <c r="AR739" i="2" s="1"/>
  <c r="AN443" i="2"/>
  <c r="AO443" i="2" s="1"/>
  <c r="BA443" i="2" s="1"/>
  <c r="AU1211" i="2"/>
  <c r="AT894" i="2"/>
  <c r="AU856" i="2"/>
  <c r="AN2486" i="2"/>
  <c r="AO2486" i="2" s="1"/>
  <c r="G1889" i="2"/>
  <c r="AE1156" i="2"/>
  <c r="AV1476" i="2"/>
  <c r="AV1155" i="2"/>
  <c r="AU1026" i="2"/>
  <c r="AU961" i="2"/>
  <c r="AU839" i="2"/>
  <c r="AN2498" i="2"/>
  <c r="AO2498" i="2" s="1"/>
  <c r="AN2412" i="2"/>
  <c r="AO2412" i="2" s="1"/>
  <c r="AR2412" i="2" s="1"/>
  <c r="U2412" i="2" s="1"/>
  <c r="AN2352" i="2"/>
  <c r="AO2352" i="2" s="1"/>
  <c r="AR2352" i="2" s="1"/>
  <c r="U2352" i="2" s="1"/>
  <c r="AN2278" i="2"/>
  <c r="AO2278" i="2" s="1"/>
  <c r="AE2350" i="2"/>
  <c r="G2350" i="2" s="1"/>
  <c r="AE1811" i="2"/>
  <c r="G1811" i="2" s="1"/>
  <c r="AE1689" i="2"/>
  <c r="G1689" i="2" s="1"/>
  <c r="AE1657" i="2"/>
  <c r="G1657" i="2" s="1"/>
  <c r="AE2373" i="2"/>
  <c r="G2373" i="2" s="1"/>
  <c r="AE2277" i="2"/>
  <c r="G2277" i="2" s="1"/>
  <c r="G2247" i="2"/>
  <c r="AE1791" i="2"/>
  <c r="G1791" i="2" s="1"/>
  <c r="AY187" i="2"/>
  <c r="Q178" i="2"/>
  <c r="X6" i="2"/>
  <c r="AY133" i="2"/>
  <c r="AV102" i="2"/>
  <c r="W6" i="2"/>
  <c r="O6" i="2"/>
  <c r="V6" i="2"/>
  <c r="Q181" i="2"/>
  <c r="AU125" i="2"/>
  <c r="Y6" i="2"/>
  <c r="M6" i="2"/>
  <c r="K6" i="2"/>
  <c r="AE1731" i="2"/>
  <c r="G1731" i="2" s="1"/>
  <c r="AN1731" i="2"/>
  <c r="AO1731" i="2" s="1"/>
  <c r="AR1731" i="2" s="1"/>
  <c r="U1731" i="2" s="1"/>
  <c r="AE1667" i="2"/>
  <c r="G1667" i="2" s="1"/>
  <c r="AN1667" i="2"/>
  <c r="AO1667" i="2" s="1"/>
  <c r="AR1667" i="2" s="1"/>
  <c r="U1667" i="2" s="1"/>
  <c r="AF1655" i="2"/>
  <c r="AN1655" i="2"/>
  <c r="AO1655" i="2" s="1"/>
  <c r="AR1655" i="2" s="1"/>
  <c r="U1655" i="2" s="1"/>
  <c r="AN1651" i="2"/>
  <c r="AO1651" i="2" s="1"/>
  <c r="AR1651" i="2" s="1"/>
  <c r="U1651" i="2" s="1"/>
  <c r="AF1651" i="2"/>
  <c r="P1651" i="2" s="1"/>
  <c r="AF1652" i="2"/>
  <c r="P1652" i="2" s="1"/>
  <c r="AN1647" i="2"/>
  <c r="AO1647" i="2" s="1"/>
  <c r="AR1647" i="2" s="1"/>
  <c r="U1647" i="2" s="1"/>
  <c r="AF1647" i="2"/>
  <c r="P1647" i="2" s="1"/>
  <c r="AF1648" i="2"/>
  <c r="AN1643" i="2"/>
  <c r="AO1643" i="2" s="1"/>
  <c r="AR1643" i="2" s="1"/>
  <c r="U1643" i="2" s="1"/>
  <c r="AF1643" i="2"/>
  <c r="AU1642" i="2" s="1"/>
  <c r="AF1644" i="2"/>
  <c r="AN1639" i="2"/>
  <c r="AO1639" i="2" s="1"/>
  <c r="AR1639" i="2" s="1"/>
  <c r="U1639" i="2" s="1"/>
  <c r="AF1639" i="2"/>
  <c r="AF1640" i="2"/>
  <c r="P1640" i="2" s="1"/>
  <c r="AN1635" i="2"/>
  <c r="AO1635" i="2" s="1"/>
  <c r="AR1635" i="2" s="1"/>
  <c r="U1635" i="2" s="1"/>
  <c r="AF1635" i="2"/>
  <c r="P1635" i="2" s="1"/>
  <c r="AN1631" i="2"/>
  <c r="AO1631" i="2" s="1"/>
  <c r="AR1631" i="2" s="1"/>
  <c r="U1631" i="2" s="1"/>
  <c r="AF1631" i="2"/>
  <c r="P1631" i="2" s="1"/>
  <c r="AN1627" i="2"/>
  <c r="AO1627" i="2" s="1"/>
  <c r="AR1627" i="2" s="1"/>
  <c r="U1627" i="2" s="1"/>
  <c r="AF1627" i="2"/>
  <c r="P1627" i="2" s="1"/>
  <c r="AN1623" i="2"/>
  <c r="AO1623" i="2" s="1"/>
  <c r="AR1623" i="2" s="1"/>
  <c r="U1623" i="2" s="1"/>
  <c r="AF1623" i="2"/>
  <c r="AN1619" i="2"/>
  <c r="AO1619" i="2" s="1"/>
  <c r="AR1619" i="2" s="1"/>
  <c r="U1619" i="2" s="1"/>
  <c r="AF1620" i="2"/>
  <c r="AN1615" i="2"/>
  <c r="AO1615" i="2" s="1"/>
  <c r="AR1615" i="2" s="1"/>
  <c r="U1615" i="2" s="1"/>
  <c r="AF1616" i="2"/>
  <c r="P1616" i="2" s="1"/>
  <c r="AN1611" i="2"/>
  <c r="AO1611" i="2" s="1"/>
  <c r="AR1611" i="2" s="1"/>
  <c r="U1611" i="2" s="1"/>
  <c r="AF1612" i="2"/>
  <c r="AN1607" i="2"/>
  <c r="AO1607" i="2" s="1"/>
  <c r="AR1607" i="2" s="1"/>
  <c r="U1607" i="2" s="1"/>
  <c r="AF1608" i="2"/>
  <c r="P1608" i="2" s="1"/>
  <c r="AN1603" i="2"/>
  <c r="AO1603" i="2" s="1"/>
  <c r="AR1603" i="2" s="1"/>
  <c r="U1603" i="2" s="1"/>
  <c r="AF1604" i="2"/>
  <c r="P1604" i="2" s="1"/>
  <c r="AN1599" i="2"/>
  <c r="AO1599" i="2" s="1"/>
  <c r="AR1599" i="2" s="1"/>
  <c r="U1599" i="2" s="1"/>
  <c r="AF1600" i="2"/>
  <c r="AN1595" i="2"/>
  <c r="AO1595" i="2" s="1"/>
  <c r="AR1595" i="2" s="1"/>
  <c r="U1595" i="2" s="1"/>
  <c r="AF1595" i="2"/>
  <c r="AF1596" i="2"/>
  <c r="P1596" i="2" s="1"/>
  <c r="AF1591" i="2"/>
  <c r="P1591" i="2" s="1"/>
  <c r="AF1592" i="2"/>
  <c r="P1592" i="2" s="1"/>
  <c r="AN1591" i="2"/>
  <c r="AO1591" i="2" s="1"/>
  <c r="AR1591" i="2" s="1"/>
  <c r="U1591" i="2" s="1"/>
  <c r="AN1587" i="2"/>
  <c r="AO1587" i="2" s="1"/>
  <c r="AR1587" i="2" s="1"/>
  <c r="U1587" i="2" s="1"/>
  <c r="AF1587" i="2"/>
  <c r="P1587" i="2" s="1"/>
  <c r="AF1588" i="2"/>
  <c r="P1588" i="2" s="1"/>
  <c r="AN1583" i="2"/>
  <c r="AO1583" i="2" s="1"/>
  <c r="AR1583" i="2" s="1"/>
  <c r="U1583" i="2" s="1"/>
  <c r="AF1583" i="2"/>
  <c r="P1583" i="2" s="1"/>
  <c r="AF1584" i="2"/>
  <c r="AF1579" i="2"/>
  <c r="AF1580" i="2"/>
  <c r="AF1575" i="2"/>
  <c r="AF1576" i="2"/>
  <c r="P1576" i="2" s="1"/>
  <c r="AF1571" i="2"/>
  <c r="P1571" i="2" s="1"/>
  <c r="AF1572" i="2"/>
  <c r="P1572" i="2" s="1"/>
  <c r="AN1567" i="2"/>
  <c r="AO1567" i="2" s="1"/>
  <c r="AR1567" i="2" s="1"/>
  <c r="U1567" i="2" s="1"/>
  <c r="AF1567" i="2"/>
  <c r="P1567" i="2" s="1"/>
  <c r="AF1568" i="2"/>
  <c r="P1568" i="2" s="1"/>
  <c r="AN1563" i="2"/>
  <c r="AO1563" i="2" s="1"/>
  <c r="AR1563" i="2" s="1"/>
  <c r="U1563" i="2" s="1"/>
  <c r="AF1563" i="2"/>
  <c r="P1563" i="2" s="1"/>
  <c r="AF1564" i="2"/>
  <c r="AV1563" i="2" s="1"/>
  <c r="AN1559" i="2"/>
  <c r="AO1559" i="2" s="1"/>
  <c r="AR1559" i="2" s="1"/>
  <c r="U1559" i="2" s="1"/>
  <c r="AF1559" i="2"/>
  <c r="P1559" i="2" s="1"/>
  <c r="AF1560" i="2"/>
  <c r="AF1551" i="2"/>
  <c r="P1551" i="2" s="1"/>
  <c r="AF1552" i="2"/>
  <c r="P1552" i="2" s="1"/>
  <c r="AF1547" i="2"/>
  <c r="P1547" i="2" s="1"/>
  <c r="AN1547" i="2"/>
  <c r="AO1547" i="2" s="1"/>
  <c r="AR1547" i="2" s="1"/>
  <c r="U1547" i="2" s="1"/>
  <c r="AF1548" i="2"/>
  <c r="P1548" i="2" s="1"/>
  <c r="AF1543" i="2"/>
  <c r="P1543" i="2" s="1"/>
  <c r="AN1543" i="2"/>
  <c r="AO1543" i="2" s="1"/>
  <c r="AR1543" i="2" s="1"/>
  <c r="U1543" i="2" s="1"/>
  <c r="AF1544" i="2"/>
  <c r="P1544" i="2" s="1"/>
  <c r="AF1539" i="2"/>
  <c r="AN1539" i="2"/>
  <c r="AO1539" i="2" s="1"/>
  <c r="AR1539" i="2" s="1"/>
  <c r="U1539" i="2" s="1"/>
  <c r="AF1540" i="2"/>
  <c r="AF1535" i="2"/>
  <c r="P1535" i="2" s="1"/>
  <c r="AN1535" i="2"/>
  <c r="AO1535" i="2" s="1"/>
  <c r="AR1535" i="2" s="1"/>
  <c r="U1535" i="2" s="1"/>
  <c r="AF1536" i="2"/>
  <c r="P1536" i="2" s="1"/>
  <c r="AF1531" i="2"/>
  <c r="P1531" i="2" s="1"/>
  <c r="AN1531" i="2"/>
  <c r="AO1531" i="2" s="1"/>
  <c r="AR1531" i="2" s="1"/>
  <c r="U1531" i="2" s="1"/>
  <c r="AF1532" i="2"/>
  <c r="P1532" i="2" s="1"/>
  <c r="AF1526" i="2"/>
  <c r="P1526" i="2" s="1"/>
  <c r="AF1527" i="2"/>
  <c r="P1527" i="2" s="1"/>
  <c r="AN1526" i="2"/>
  <c r="AO1526" i="2" s="1"/>
  <c r="AR1526" i="2" s="1"/>
  <c r="U1526" i="2" s="1"/>
  <c r="AF1522" i="2"/>
  <c r="P1522" i="2" s="1"/>
  <c r="AF1523" i="2"/>
  <c r="AN1522" i="2"/>
  <c r="AO1522" i="2" s="1"/>
  <c r="AF1518" i="2"/>
  <c r="AF1519" i="2"/>
  <c r="P1519" i="2" s="1"/>
  <c r="AN1518" i="2"/>
  <c r="AO1518" i="2" s="1"/>
  <c r="AF1514" i="2"/>
  <c r="P1514" i="2" s="1"/>
  <c r="AF1515" i="2"/>
  <c r="P1515" i="2" s="1"/>
  <c r="AN1510" i="2"/>
  <c r="AO1510" i="2" s="1"/>
  <c r="AF1510" i="2"/>
  <c r="P1510" i="2" s="1"/>
  <c r="AF1511" i="2"/>
  <c r="AN1506" i="2"/>
  <c r="AO1506" i="2" s="1"/>
  <c r="AF1506" i="2"/>
  <c r="AW1505" i="2" s="1"/>
  <c r="AF1507" i="2"/>
  <c r="AN1502" i="2"/>
  <c r="AF1502" i="2"/>
  <c r="P1502" i="2" s="1"/>
  <c r="AF1503" i="2"/>
  <c r="P1503" i="2" s="1"/>
  <c r="AN1498" i="2"/>
  <c r="AO1498" i="2" s="1"/>
  <c r="AF1498" i="2"/>
  <c r="AF1499" i="2"/>
  <c r="P1499" i="2" s="1"/>
  <c r="AN1494" i="2"/>
  <c r="AO1494" i="2" s="1"/>
  <c r="AR1494" i="2" s="1"/>
  <c r="U1494" i="2" s="1"/>
  <c r="AF1494" i="2"/>
  <c r="P1494" i="2" s="1"/>
  <c r="AF1495" i="2"/>
  <c r="P1495" i="2" s="1"/>
  <c r="AN1490" i="2"/>
  <c r="AO1490" i="2" s="1"/>
  <c r="AR1490" i="2" s="1"/>
  <c r="U1490" i="2" s="1"/>
  <c r="AF1490" i="2"/>
  <c r="AF1491" i="2"/>
  <c r="P1491" i="2" s="1"/>
  <c r="AN1486" i="2"/>
  <c r="AO1486" i="2" s="1"/>
  <c r="AR1486" i="2" s="1"/>
  <c r="U1486" i="2" s="1"/>
  <c r="AF1486" i="2"/>
  <c r="AF1487" i="2"/>
  <c r="P1487" i="2" s="1"/>
  <c r="AN1482" i="2"/>
  <c r="AO1482" i="2" s="1"/>
  <c r="AF1482" i="2"/>
  <c r="P1482" i="2" s="1"/>
  <c r="AF1483" i="2"/>
  <c r="P1483" i="2" s="1"/>
  <c r="BA1482" i="2"/>
  <c r="AN1478" i="2"/>
  <c r="AO1478" i="2" s="1"/>
  <c r="AF1478" i="2"/>
  <c r="P1478" i="2" s="1"/>
  <c r="AF1479" i="2"/>
  <c r="P1479" i="2" s="1"/>
  <c r="BA1478" i="2"/>
  <c r="AN1474" i="2"/>
  <c r="AO1474" i="2" s="1"/>
  <c r="AR1474" i="2" s="1"/>
  <c r="U1474" i="2" s="1"/>
  <c r="BA1474" i="2"/>
  <c r="AF1474" i="2"/>
  <c r="AZ1474" i="2"/>
  <c r="AN1470" i="2"/>
  <c r="AO1470" i="2" s="1"/>
  <c r="BA1470" i="2"/>
  <c r="AF1470" i="2"/>
  <c r="P1470" i="2" s="1"/>
  <c r="AZ1470" i="2"/>
  <c r="AT1607" i="2"/>
  <c r="AT1603" i="2"/>
  <c r="AV1595" i="2"/>
  <c r="AV1591" i="2"/>
  <c r="AT1587" i="2"/>
  <c r="AT1567" i="2"/>
  <c r="AV1535" i="2"/>
  <c r="AW1531" i="2"/>
  <c r="AW1316" i="2"/>
  <c r="AU1646" i="2"/>
  <c r="AT1630" i="2"/>
  <c r="AT1626" i="2"/>
  <c r="AT1578" i="2"/>
  <c r="AU1574" i="2"/>
  <c r="AU1570" i="2"/>
  <c r="AW1566" i="2"/>
  <c r="AU1550" i="2"/>
  <c r="AT1542" i="2"/>
  <c r="AV1530" i="2"/>
  <c r="AW1525" i="2"/>
  <c r="AF1867" i="2"/>
  <c r="P1867" i="2" s="1"/>
  <c r="AF1863" i="2"/>
  <c r="P1863" i="2" s="1"/>
  <c r="AF1859" i="2"/>
  <c r="AF1855" i="2"/>
  <c r="AF1851" i="2"/>
  <c r="P1851" i="2" s="1"/>
  <c r="AF1847" i="2"/>
  <c r="AT1846" i="2" s="1"/>
  <c r="AF1842" i="2"/>
  <c r="P1842" i="2" s="1"/>
  <c r="AF1838" i="2"/>
  <c r="P1838" i="2" s="1"/>
  <c r="AF1834" i="2"/>
  <c r="P1834" i="2" s="1"/>
  <c r="AF1811" i="2"/>
  <c r="P1811" i="2" s="1"/>
  <c r="AF1807" i="2"/>
  <c r="AF1803" i="2"/>
  <c r="AF1799" i="2"/>
  <c r="P1799" i="2" s="1"/>
  <c r="AF1794" i="2"/>
  <c r="P1794" i="2" s="1"/>
  <c r="AF1790" i="2"/>
  <c r="P1790" i="2" s="1"/>
  <c r="AF1786" i="2"/>
  <c r="P1786" i="2" s="1"/>
  <c r="AF1870" i="2"/>
  <c r="P1870" i="2" s="1"/>
  <c r="AF1866" i="2"/>
  <c r="P1866" i="2" s="1"/>
  <c r="AF1862" i="2"/>
  <c r="P1862" i="2" s="1"/>
  <c r="AF1858" i="2"/>
  <c r="P1858" i="2" s="1"/>
  <c r="AF1854" i="2"/>
  <c r="P1854" i="2" s="1"/>
  <c r="AF1850" i="2"/>
  <c r="P1850" i="2" s="1"/>
  <c r="AF1815" i="2"/>
  <c r="P1815" i="2" s="1"/>
  <c r="AF1810" i="2"/>
  <c r="P1810" i="2" s="1"/>
  <c r="AF1806" i="2"/>
  <c r="P1806" i="2" s="1"/>
  <c r="AF1802" i="2"/>
  <c r="P1802" i="2" s="1"/>
  <c r="AF1763" i="2"/>
  <c r="P1763" i="2" s="1"/>
  <c r="AF1759" i="2"/>
  <c r="P1759" i="2" s="1"/>
  <c r="AF1755" i="2"/>
  <c r="AF1751" i="2"/>
  <c r="P1751" i="2" s="1"/>
  <c r="AF1716" i="2"/>
  <c r="AF1712" i="2"/>
  <c r="AF1708" i="2"/>
  <c r="AF1704" i="2"/>
  <c r="P1704" i="2" s="1"/>
  <c r="AF1699" i="2"/>
  <c r="P1699" i="2" s="1"/>
  <c r="AF1695" i="2"/>
  <c r="P1695" i="2" s="1"/>
  <c r="AF1691" i="2"/>
  <c r="AF1687" i="2"/>
  <c r="P1687" i="2" s="1"/>
  <c r="AF1664" i="2"/>
  <c r="P1664" i="2" s="1"/>
  <c r="AF1659" i="2"/>
  <c r="P1659" i="2" s="1"/>
  <c r="AF1636" i="2"/>
  <c r="AF1607" i="2"/>
  <c r="P1607" i="2" s="1"/>
  <c r="AE827" i="2"/>
  <c r="G827" i="2" s="1"/>
  <c r="AN827" i="2"/>
  <c r="AO827" i="2" s="1"/>
  <c r="AR827" i="2" s="1"/>
  <c r="U827" i="2" s="1"/>
  <c r="AE479" i="2"/>
  <c r="AN479" i="2"/>
  <c r="AO479" i="2" s="1"/>
  <c r="AN480" i="2" s="1"/>
  <c r="AF1466" i="2"/>
  <c r="P1466" i="2" s="1"/>
  <c r="AF1430" i="2"/>
  <c r="P1430" i="2" s="1"/>
  <c r="AF1426" i="2"/>
  <c r="P1426" i="2" s="1"/>
  <c r="AF1419" i="2"/>
  <c r="P1419" i="2" s="1"/>
  <c r="AF1415" i="2"/>
  <c r="P1415" i="2" s="1"/>
  <c r="AF1395" i="2"/>
  <c r="P1395" i="2" s="1"/>
  <c r="AF1371" i="2"/>
  <c r="P1371" i="2" s="1"/>
  <c r="AZ1370" i="2"/>
  <c r="AZ1334" i="2"/>
  <c r="AF1334" i="2"/>
  <c r="AF1326" i="2"/>
  <c r="P1326" i="2" s="1"/>
  <c r="AF1322" i="2"/>
  <c r="P1322" i="2" s="1"/>
  <c r="AF1315" i="2"/>
  <c r="P1315" i="2" s="1"/>
  <c r="AF1298" i="2"/>
  <c r="P1298" i="2" s="1"/>
  <c r="AZ1278" i="2"/>
  <c r="AF1271" i="2"/>
  <c r="P1271" i="2" s="1"/>
  <c r="AZ1466" i="2"/>
  <c r="AF1463" i="2"/>
  <c r="P1463" i="2" s="1"/>
  <c r="AF1459" i="2"/>
  <c r="P1459" i="2" s="1"/>
  <c r="AF1455" i="2"/>
  <c r="P1455" i="2" s="1"/>
  <c r="AF1451" i="2"/>
  <c r="P1451" i="2" s="1"/>
  <c r="BA1446" i="2"/>
  <c r="BA1442" i="2"/>
  <c r="AF1447" i="2"/>
  <c r="P1447" i="2" s="1"/>
  <c r="AF1443" i="2"/>
  <c r="P1443" i="2" s="1"/>
  <c r="BA1438" i="2"/>
  <c r="AF1439" i="2"/>
  <c r="BA1434" i="2"/>
  <c r="BA1430" i="2"/>
  <c r="BA1426" i="2"/>
  <c r="AF1418" i="2"/>
  <c r="P1418" i="2" s="1"/>
  <c r="AF1407" i="2"/>
  <c r="P1407" i="2" s="1"/>
  <c r="AF1403" i="2"/>
  <c r="P1403" i="2" s="1"/>
  <c r="AF1370" i="2"/>
  <c r="P1370" i="2" s="1"/>
  <c r="AF1359" i="2"/>
  <c r="P1359" i="2" s="1"/>
  <c r="AF1355" i="2"/>
  <c r="P1355" i="2" s="1"/>
  <c r="BA1314" i="2"/>
  <c r="AF1319" i="2"/>
  <c r="P1319" i="2" s="1"/>
  <c r="AF1314" i="2"/>
  <c r="P1314" i="2" s="1"/>
  <c r="AF1287" i="2"/>
  <c r="P1287" i="2" s="1"/>
  <c r="AF1283" i="2"/>
  <c r="P1283" i="2" s="1"/>
  <c r="AF1279" i="2"/>
  <c r="P1279" i="2" s="1"/>
  <c r="AF1270" i="2"/>
  <c r="AT1269" i="2" s="1"/>
  <c r="AN1278" i="2"/>
  <c r="AO1278" i="2" s="1"/>
  <c r="AN1279" i="2" s="1"/>
  <c r="AO1279" i="2" s="1"/>
  <c r="AN635" i="2"/>
  <c r="AO635" i="2" s="1"/>
  <c r="AN299" i="2"/>
  <c r="AO299" i="2" s="1"/>
  <c r="AZ1462" i="2"/>
  <c r="AZ1458" i="2"/>
  <c r="AF1462" i="2"/>
  <c r="P1462" i="2" s="1"/>
  <c r="AF1458" i="2"/>
  <c r="P1458" i="2" s="1"/>
  <c r="AZ1454" i="2"/>
  <c r="AZ1450" i="2"/>
  <c r="AF1454" i="2"/>
  <c r="P1454" i="2" s="1"/>
  <c r="AF1450" i="2"/>
  <c r="AF1446" i="2"/>
  <c r="AW1445" i="2" s="1"/>
  <c r="AF1442" i="2"/>
  <c r="P1442" i="2" s="1"/>
  <c r="AF1438" i="2"/>
  <c r="AZ1434" i="2"/>
  <c r="AF1434" i="2"/>
  <c r="P1434" i="2" s="1"/>
  <c r="AZ1430" i="2"/>
  <c r="AZ1426" i="2"/>
  <c r="BA1418" i="2"/>
  <c r="BA1419" i="2" s="1"/>
  <c r="AF1383" i="2"/>
  <c r="P1383" i="2" s="1"/>
  <c r="AF1367" i="2"/>
  <c r="P1367" i="2" s="1"/>
  <c r="AF1343" i="2"/>
  <c r="P1343" i="2" s="1"/>
  <c r="BA1334" i="2"/>
  <c r="BA1322" i="2"/>
  <c r="AZ1314" i="2"/>
  <c r="AN463" i="2"/>
  <c r="AO463" i="2" s="1"/>
  <c r="AR463" i="2" s="1"/>
  <c r="U463" i="2" s="1"/>
  <c r="AN335" i="2"/>
  <c r="AO335" i="2" s="1"/>
  <c r="AN336" i="2" s="1"/>
  <c r="G2201" i="2"/>
  <c r="AN1110" i="2"/>
  <c r="AO1110" i="2" s="1"/>
  <c r="AN811" i="2"/>
  <c r="AO811" i="2" s="1"/>
  <c r="AN419" i="2"/>
  <c r="AO419" i="2" s="1"/>
  <c r="BA419" i="2" s="1"/>
  <c r="AN391" i="2"/>
  <c r="AO391" i="2" s="1"/>
  <c r="G1895" i="2"/>
  <c r="G1891" i="2"/>
  <c r="G1888" i="2"/>
  <c r="AE1865" i="2"/>
  <c r="G1865" i="2" s="1"/>
  <c r="AE1849" i="2"/>
  <c r="G1849" i="2" s="1"/>
  <c r="AE1817" i="2"/>
  <c r="G1817" i="2" s="1"/>
  <c r="AE1809" i="2"/>
  <c r="G1809" i="2" s="1"/>
  <c r="AE1805" i="2"/>
  <c r="G1805" i="2" s="1"/>
  <c r="AE1801" i="2"/>
  <c r="G1801" i="2" s="1"/>
  <c r="AE1505" i="2"/>
  <c r="G1505" i="2" s="1"/>
  <c r="AE1217" i="2"/>
  <c r="G1217" i="2" s="1"/>
  <c r="AF1214" i="2"/>
  <c r="P1214" i="2" s="1"/>
  <c r="AE1201" i="2"/>
  <c r="G1201" i="2" s="1"/>
  <c r="AF1190" i="2"/>
  <c r="P1190" i="2" s="1"/>
  <c r="AE1177" i="2"/>
  <c r="G1177" i="2" s="1"/>
  <c r="AF1170" i="2"/>
  <c r="P1170" i="2" s="1"/>
  <c r="AE1137" i="2"/>
  <c r="G1137" i="2" s="1"/>
  <c r="AF1122" i="2"/>
  <c r="AF1118" i="2"/>
  <c r="P1118" i="2" s="1"/>
  <c r="AE1109" i="2"/>
  <c r="G1109" i="2" s="1"/>
  <c r="AE1105" i="2"/>
  <c r="G1105" i="2" s="1"/>
  <c r="AE1101" i="2"/>
  <c r="G1101" i="2" s="1"/>
  <c r="AE1089" i="2"/>
  <c r="G1089" i="2" s="1"/>
  <c r="AF1086" i="2"/>
  <c r="P1086" i="2" s="1"/>
  <c r="AF1082" i="2"/>
  <c r="P1082" i="2" s="1"/>
  <c r="AE1077" i="2"/>
  <c r="AE1073" i="2"/>
  <c r="G1073" i="2" s="1"/>
  <c r="AN1066" i="2"/>
  <c r="AZ1066" i="2" s="1"/>
  <c r="AE1057" i="2"/>
  <c r="AE1041" i="2"/>
  <c r="G1041" i="2" s="1"/>
  <c r="AN1354" i="2"/>
  <c r="AO1354" i="2" s="1"/>
  <c r="AN439" i="2"/>
  <c r="AO439" i="2" s="1"/>
  <c r="AR439" i="2" s="1"/>
  <c r="U439" i="2" s="1"/>
  <c r="AN403" i="2"/>
  <c r="AO403" i="2" s="1"/>
  <c r="BA403" i="2" s="1"/>
  <c r="AN395" i="2"/>
  <c r="AO395" i="2" s="1"/>
  <c r="BA395" i="2" s="1"/>
  <c r="AN351" i="2"/>
  <c r="AO351" i="2" s="1"/>
  <c r="AN352" i="2" s="1"/>
  <c r="AN303" i="2"/>
  <c r="AO303" i="2" s="1"/>
  <c r="AN304" i="2" s="1"/>
  <c r="G2207" i="2"/>
  <c r="G2200" i="2"/>
  <c r="AE1641" i="2"/>
  <c r="G1641" i="2" s="1"/>
  <c r="AN1218" i="2"/>
  <c r="AO1218" i="2" s="1"/>
  <c r="AN990" i="2"/>
  <c r="AO990" i="2" s="1"/>
  <c r="AR990" i="2" s="1"/>
  <c r="O990" i="2" s="1"/>
  <c r="AN423" i="2"/>
  <c r="AO423" i="2" s="1"/>
  <c r="AR423" i="2" s="1"/>
  <c r="U423" i="2" s="1"/>
  <c r="AN367" i="2"/>
  <c r="AO367" i="2" s="1"/>
  <c r="AN368" i="2" s="1"/>
  <c r="AN327" i="2"/>
  <c r="AO327" i="2" s="1"/>
  <c r="AN328" i="2" s="1"/>
  <c r="AO328" i="2" s="1"/>
  <c r="AR328" i="2" s="1"/>
  <c r="O328" i="2" s="1"/>
  <c r="AE1635" i="2"/>
  <c r="G1635" i="2" s="1"/>
  <c r="AE1506" i="2"/>
  <c r="G1506" i="2" s="1"/>
  <c r="AE1318" i="2"/>
  <c r="G1318" i="2" s="1"/>
  <c r="AE1218" i="2"/>
  <c r="G1218" i="2" s="1"/>
  <c r="AE1158" i="2"/>
  <c r="G1158" i="2" s="1"/>
  <c r="Q50" i="2"/>
  <c r="AV179" i="2"/>
  <c r="AT147" i="2"/>
  <c r="AV180" i="2"/>
  <c r="AT124" i="2"/>
  <c r="AE1779" i="2"/>
  <c r="G1779" i="2" s="1"/>
  <c r="AE1763" i="2"/>
  <c r="G1763" i="2" s="1"/>
  <c r="AE1759" i="2"/>
  <c r="G1759" i="2" s="1"/>
  <c r="AE1715" i="2"/>
  <c r="G1715" i="2" s="1"/>
  <c r="AE1683" i="2"/>
  <c r="G1683" i="2" s="1"/>
  <c r="Q188" i="2"/>
  <c r="Q124" i="2"/>
  <c r="AV54" i="2"/>
  <c r="AT246" i="2"/>
  <c r="AT123" i="2"/>
  <c r="AT1327" i="2"/>
  <c r="AU871" i="2"/>
  <c r="AR295" i="2"/>
  <c r="U295" i="2" s="1"/>
  <c r="AE2384" i="2"/>
  <c r="G2384" i="2" s="1"/>
  <c r="AE2311" i="2"/>
  <c r="G2311" i="2" s="1"/>
  <c r="AE2308" i="2"/>
  <c r="G2308" i="2" s="1"/>
  <c r="G2229" i="2"/>
  <c r="G2225" i="2"/>
  <c r="G2213" i="2"/>
  <c r="G2206" i="2"/>
  <c r="G2199" i="2"/>
  <c r="G1897" i="2"/>
  <c r="G1894" i="2"/>
  <c r="G1883" i="2"/>
  <c r="AE1833" i="2"/>
  <c r="G1833" i="2" s="1"/>
  <c r="AE1029" i="2"/>
  <c r="G1029" i="2" s="1"/>
  <c r="AE1025" i="2"/>
  <c r="G1025" i="2" s="1"/>
  <c r="AE1009" i="2"/>
  <c r="AE997" i="2"/>
  <c r="AE981" i="2"/>
  <c r="G981" i="2" s="1"/>
  <c r="AE973" i="2"/>
  <c r="G973" i="2" s="1"/>
  <c r="AE950" i="2"/>
  <c r="AF863" i="2"/>
  <c r="P863" i="2" s="1"/>
  <c r="AE793" i="2"/>
  <c r="G793" i="2" s="1"/>
  <c r="AE614" i="2"/>
  <c r="G614" i="2" s="1"/>
  <c r="AE610" i="2"/>
  <c r="G610" i="2" s="1"/>
  <c r="AE386" i="2"/>
  <c r="G386" i="2" s="1"/>
  <c r="AE378" i="2"/>
  <c r="G378" i="2" s="1"/>
  <c r="AE354" i="2"/>
  <c r="G354" i="2" s="1"/>
  <c r="AE346" i="2"/>
  <c r="G346" i="2" s="1"/>
  <c r="AE338" i="2"/>
  <c r="AE330" i="2"/>
  <c r="AE314" i="2"/>
  <c r="G314" i="2" s="1"/>
  <c r="AE310" i="2"/>
  <c r="AE306" i="2"/>
  <c r="G306" i="2" s="1"/>
  <c r="AE270" i="2"/>
  <c r="AE266" i="2"/>
  <c r="AE90" i="2"/>
  <c r="G90" i="2" s="1"/>
  <c r="Q137" i="2"/>
  <c r="AY102" i="2"/>
  <c r="Q134" i="2"/>
  <c r="AY136" i="2"/>
  <c r="AX215" i="2"/>
  <c r="AW171" i="2"/>
  <c r="AV143" i="2"/>
  <c r="AT1482" i="2"/>
  <c r="AV1469" i="2"/>
  <c r="AV1167" i="2"/>
  <c r="AW1037" i="2"/>
  <c r="AU859" i="2"/>
  <c r="AU833" i="2"/>
  <c r="AE2334" i="2"/>
  <c r="G2334" i="2" s="1"/>
  <c r="AE2318" i="2"/>
  <c r="G2318" i="2" s="1"/>
  <c r="AE2303" i="2"/>
  <c r="G2303" i="2" s="1"/>
  <c r="G2235" i="2"/>
  <c r="G2232" i="2"/>
  <c r="AE1863" i="2"/>
  <c r="G1863" i="2" s="1"/>
  <c r="AE1859" i="2"/>
  <c r="G1859" i="2" s="1"/>
  <c r="AE1855" i="2"/>
  <c r="G1855" i="2" s="1"/>
  <c r="AE1851" i="2"/>
  <c r="G1851" i="2" s="1"/>
  <c r="AE1793" i="2"/>
  <c r="G1793" i="2" s="1"/>
  <c r="AE1663" i="2"/>
  <c r="G1663" i="2" s="1"/>
  <c r="AE1659" i="2"/>
  <c r="G1659" i="2" s="1"/>
  <c r="AE1625" i="2"/>
  <c r="G1625" i="2" s="1"/>
  <c r="AE1601" i="2"/>
  <c r="G1601" i="2" s="1"/>
  <c r="AE1585" i="2"/>
  <c r="G1585" i="2" s="1"/>
  <c r="AE1577" i="2"/>
  <c r="G1577" i="2" s="1"/>
  <c r="AE1511" i="2"/>
  <c r="G1511" i="2" s="1"/>
  <c r="AE1360" i="2"/>
  <c r="AF1248" i="2"/>
  <c r="P1248" i="2" s="1"/>
  <c r="AE880" i="2"/>
  <c r="G880" i="2" s="1"/>
  <c r="AV136" i="2"/>
  <c r="AV1355" i="2"/>
  <c r="AU1198" i="2"/>
  <c r="AV938" i="2"/>
  <c r="AV907" i="2"/>
  <c r="AW853" i="2"/>
  <c r="AT821" i="2"/>
  <c r="AF2408" i="2"/>
  <c r="P2408" i="2" s="1"/>
  <c r="AE2365" i="2"/>
  <c r="G2365" i="2" s="1"/>
  <c r="AE2357" i="2"/>
  <c r="G2357" i="2" s="1"/>
  <c r="G2249" i="2"/>
  <c r="G2245" i="2"/>
  <c r="G2241" i="2"/>
  <c r="G2238" i="2"/>
  <c r="G2231" i="2"/>
  <c r="AE1870" i="2"/>
  <c r="G1870" i="2" s="1"/>
  <c r="AE1681" i="2"/>
  <c r="G1681" i="2" s="1"/>
  <c r="AE1677" i="2"/>
  <c r="G1677" i="2" s="1"/>
  <c r="AE1673" i="2"/>
  <c r="G1673" i="2" s="1"/>
  <c r="AE1647" i="2"/>
  <c r="G1647" i="2" s="1"/>
  <c r="AE1643" i="2"/>
  <c r="G1643" i="2" s="1"/>
  <c r="AE1591" i="2"/>
  <c r="G1591" i="2" s="1"/>
  <c r="AE1307" i="2"/>
  <c r="G1307" i="2" s="1"/>
  <c r="AE1094" i="2"/>
  <c r="G1094" i="2" s="1"/>
  <c r="AF817" i="2"/>
  <c r="P817" i="2" s="1"/>
  <c r="AE468" i="2"/>
  <c r="AE459" i="2"/>
  <c r="G459" i="2" s="1"/>
  <c r="AE420" i="2"/>
  <c r="AE355" i="2"/>
  <c r="G355" i="2" s="1"/>
  <c r="AE171" i="2"/>
  <c r="AE52" i="2"/>
  <c r="AE51" i="2"/>
  <c r="G51" i="2" s="1"/>
  <c r="AV313" i="2"/>
  <c r="AT302" i="2"/>
  <c r="AW284" i="2"/>
  <c r="AU313" i="2"/>
  <c r="AU302" i="2"/>
  <c r="AU89" i="2"/>
  <c r="AT390" i="2"/>
  <c r="AU284" i="2"/>
  <c r="AW256" i="2"/>
  <c r="AT313" i="2"/>
  <c r="AW267" i="2"/>
  <c r="AT210" i="2"/>
  <c r="AT411" i="2"/>
  <c r="AU515" i="2"/>
  <c r="AU574" i="2"/>
  <c r="AW411" i="2"/>
  <c r="AU256" i="2"/>
  <c r="AV367" i="2"/>
  <c r="AT527" i="2"/>
  <c r="AV256" i="2"/>
  <c r="AW96" i="2"/>
  <c r="AU110" i="2"/>
  <c r="AV210" i="2"/>
  <c r="AV240" i="2"/>
  <c r="AU94" i="2"/>
  <c r="AT515" i="2"/>
  <c r="AV411" i="2"/>
  <c r="AU367" i="2"/>
  <c r="AX288" i="2"/>
  <c r="AW273" i="2"/>
  <c r="AW110" i="2"/>
  <c r="AU210" i="2"/>
  <c r="AU240" i="2"/>
  <c r="AU390" i="2"/>
  <c r="AT273" i="2"/>
  <c r="AU273" i="2"/>
  <c r="AT145" i="2"/>
  <c r="AV478" i="2"/>
  <c r="AW94" i="2"/>
  <c r="AV574" i="2"/>
  <c r="AT240" i="2"/>
  <c r="AT110" i="2"/>
  <c r="AV145" i="2"/>
  <c r="AW431" i="2"/>
  <c r="AW465" i="2"/>
  <c r="AU264" i="2"/>
  <c r="AU478" i="2"/>
  <c r="AV390" i="2"/>
  <c r="AU96" i="2"/>
  <c r="AT226" i="2"/>
  <c r="AT267" i="2"/>
  <c r="AU145" i="2"/>
  <c r="AV431" i="2"/>
  <c r="AW264" i="2"/>
  <c r="AV94" i="2"/>
  <c r="AT96" i="2"/>
  <c r="AV226" i="2"/>
  <c r="AV267" i="2"/>
  <c r="AU431" i="2"/>
  <c r="AT284" i="2"/>
  <c r="AT264" i="2"/>
  <c r="AW218" i="2"/>
  <c r="AV445" i="2"/>
  <c r="AU226" i="2"/>
  <c r="AU418" i="2"/>
  <c r="AU445" i="2"/>
  <c r="AN361" i="2"/>
  <c r="AR360" i="2"/>
  <c r="U360" i="2" s="1"/>
  <c r="AN467" i="2"/>
  <c r="AO467" i="2" s="1"/>
  <c r="BA467" i="2" s="1"/>
  <c r="AR466" i="2"/>
  <c r="U466" i="2" s="1"/>
  <c r="AV251" i="2"/>
  <c r="AT585" i="2"/>
  <c r="AU102" i="2"/>
  <c r="AT536" i="2"/>
  <c r="AX276" i="2"/>
  <c r="AU535" i="2"/>
  <c r="AT252" i="2"/>
  <c r="AV512" i="2"/>
  <c r="AU147" i="2"/>
  <c r="AT535" i="2"/>
  <c r="AT512" i="2"/>
  <c r="AV545" i="2"/>
  <c r="AW179" i="2"/>
  <c r="AU513" i="2"/>
  <c r="AV489" i="2"/>
  <c r="AT513" i="2"/>
  <c r="AV533" i="2"/>
  <c r="AW167" i="2"/>
  <c r="AU489" i="2"/>
  <c r="AE74" i="2"/>
  <c r="AW583" i="2"/>
  <c r="AT533" i="2"/>
  <c r="AU140" i="2"/>
  <c r="AT489" i="2"/>
  <c r="AX255" i="2"/>
  <c r="AU585" i="2"/>
  <c r="AN310" i="2"/>
  <c r="AN494" i="2"/>
  <c r="AR493" i="2"/>
  <c r="U493" i="2" s="1"/>
  <c r="AN410" i="2"/>
  <c r="AO410" i="2" s="1"/>
  <c r="AR409" i="2"/>
  <c r="U409" i="2" s="1"/>
  <c r="AN325" i="2"/>
  <c r="AN441" i="2"/>
  <c r="AO441" i="2" s="1"/>
  <c r="AR441" i="2" s="1"/>
  <c r="U441" i="2" s="1"/>
  <c r="AX81" i="2"/>
  <c r="AY81" i="2" s="1"/>
  <c r="AX257" i="2"/>
  <c r="AX231" i="2"/>
  <c r="AY231" i="2" s="1"/>
  <c r="AR97" i="2"/>
  <c r="AR198" i="2"/>
  <c r="AN498" i="2"/>
  <c r="AR497" i="2"/>
  <c r="U497" i="2" s="1"/>
  <c r="AW236" i="2"/>
  <c r="AW88" i="2"/>
  <c r="AU499" i="2"/>
  <c r="AP576" i="2"/>
  <c r="AT575" i="2"/>
  <c r="AT505" i="2"/>
  <c r="AW505" i="2"/>
  <c r="AV225" i="2"/>
  <c r="AT225" i="2"/>
  <c r="AU225" i="2"/>
  <c r="AT198" i="2"/>
  <c r="AU198" i="2"/>
  <c r="AW198" i="2"/>
  <c r="AV198" i="2"/>
  <c r="AV164" i="2"/>
  <c r="AT164" i="2"/>
  <c r="AW164" i="2"/>
  <c r="AU164" i="2"/>
  <c r="AP77" i="2"/>
  <c r="AQ86" i="2" s="1"/>
  <c r="AU67" i="2"/>
  <c r="AV67" i="2"/>
  <c r="AT57" i="2"/>
  <c r="AU57" i="2"/>
  <c r="AV57" i="2"/>
  <c r="AN417" i="2"/>
  <c r="AR416" i="2"/>
  <c r="U416" i="2" s="1"/>
  <c r="AT529" i="2"/>
  <c r="AU529" i="2"/>
  <c r="AW506" i="2"/>
  <c r="AV506" i="2"/>
  <c r="AT506" i="2"/>
  <c r="AU506" i="2"/>
  <c r="AW486" i="2"/>
  <c r="AU486" i="2"/>
  <c r="AW479" i="2"/>
  <c r="AT472" i="2"/>
  <c r="AU472" i="2"/>
  <c r="AV472" i="2"/>
  <c r="AW472" i="2"/>
  <c r="AU466" i="2"/>
  <c r="AW466" i="2"/>
  <c r="AV432" i="2"/>
  <c r="AT432" i="2"/>
  <c r="AT85" i="2"/>
  <c r="AV529" i="2"/>
  <c r="Q131" i="2"/>
  <c r="AV88" i="2"/>
  <c r="AW123" i="2"/>
  <c r="Q214" i="2"/>
  <c r="AT117" i="2"/>
  <c r="AW117" i="2"/>
  <c r="AW99" i="2"/>
  <c r="Q100" i="2"/>
  <c r="AY99" i="2"/>
  <c r="AT130" i="2"/>
  <c r="AT170" i="2"/>
  <c r="AV170" i="2"/>
  <c r="AW238" i="2"/>
  <c r="AT238" i="2"/>
  <c r="AV217" i="2"/>
  <c r="AU217" i="2"/>
  <c r="AV209" i="2"/>
  <c r="AW209" i="2"/>
  <c r="AT209" i="2"/>
  <c r="AT197" i="2"/>
  <c r="AT144" i="2"/>
  <c r="AU144" i="2"/>
  <c r="AW499" i="2"/>
  <c r="AW155" i="2"/>
  <c r="AT155" i="2"/>
  <c r="AV155" i="2"/>
  <c r="AY109" i="2"/>
  <c r="AY107" i="2"/>
  <c r="AV107" i="2"/>
  <c r="AU107" i="2"/>
  <c r="Q108" i="2"/>
  <c r="AT107" i="2"/>
  <c r="AT58" i="2"/>
  <c r="AU58" i="2"/>
  <c r="AV58" i="2"/>
  <c r="AW299" i="2"/>
  <c r="AU299" i="2"/>
  <c r="AV299" i="2"/>
  <c r="AV266" i="2"/>
  <c r="AW266" i="2"/>
  <c r="AT266" i="2"/>
  <c r="AU266" i="2"/>
  <c r="AU250" i="2"/>
  <c r="AV250" i="2"/>
  <c r="AT250" i="2"/>
  <c r="AT234" i="2"/>
  <c r="AU234" i="2"/>
  <c r="AV234" i="2"/>
  <c r="AT528" i="2"/>
  <c r="AV528" i="2"/>
  <c r="AU528" i="2"/>
  <c r="AW485" i="2"/>
  <c r="AT485" i="2"/>
  <c r="AU485" i="2"/>
  <c r="AV485" i="2"/>
  <c r="AV479" i="2"/>
  <c r="AV142" i="2"/>
  <c r="AV486" i="2"/>
  <c r="AT193" i="2"/>
  <c r="AU193" i="2"/>
  <c r="AW193" i="2"/>
  <c r="AV193" i="2"/>
  <c r="AT88" i="2"/>
  <c r="AT499" i="2"/>
  <c r="AT139" i="2"/>
  <c r="AV56" i="2"/>
  <c r="AT56" i="2"/>
  <c r="AT371" i="2"/>
  <c r="AU371" i="2"/>
  <c r="AV371" i="2"/>
  <c r="AP364" i="2"/>
  <c r="AP365" i="2" s="1"/>
  <c r="AQ365" i="2" s="1"/>
  <c r="AV363" i="2"/>
  <c r="AT363" i="2"/>
  <c r="AW357" i="2"/>
  <c r="AT357" i="2"/>
  <c r="AU357" i="2"/>
  <c r="AV357" i="2"/>
  <c r="AW341" i="2"/>
  <c r="AU341" i="2"/>
  <c r="AT341" i="2"/>
  <c r="AV341" i="2"/>
  <c r="AT333" i="2"/>
  <c r="AV333" i="2"/>
  <c r="AU333" i="2"/>
  <c r="AT320" i="2"/>
  <c r="AU320" i="2"/>
  <c r="AV320" i="2"/>
  <c r="AW320" i="2"/>
  <c r="AW298" i="2"/>
  <c r="AU298" i="2"/>
  <c r="AT298" i="2"/>
  <c r="AP280" i="2"/>
  <c r="AP281" i="2" s="1"/>
  <c r="AW281" i="2" s="1"/>
  <c r="AV279" i="2"/>
  <c r="AT279" i="2"/>
  <c r="AU279" i="2"/>
  <c r="AW279" i="2"/>
  <c r="AW265" i="2"/>
  <c r="AT265" i="2"/>
  <c r="AU265" i="2"/>
  <c r="AV265" i="2"/>
  <c r="AV249" i="2"/>
  <c r="AT249" i="2"/>
  <c r="AU249" i="2"/>
  <c r="AN434" i="2"/>
  <c r="AR433" i="2"/>
  <c r="U433" i="2" s="1"/>
  <c r="AU213" i="2"/>
  <c r="AT213" i="2"/>
  <c r="AU121" i="2"/>
  <c r="AW121" i="2"/>
  <c r="AW492" i="2"/>
  <c r="AT492" i="2"/>
  <c r="AW459" i="2"/>
  <c r="AT181" i="2"/>
  <c r="AW181" i="2"/>
  <c r="AV181" i="2"/>
  <c r="AY181" i="2"/>
  <c r="Q182" i="2"/>
  <c r="Q102" i="2"/>
  <c r="AY101" i="2"/>
  <c r="AW180" i="2"/>
  <c r="AT180" i="2"/>
  <c r="AU180" i="2"/>
  <c r="AU88" i="2"/>
  <c r="AV171" i="2"/>
  <c r="AT466" i="2"/>
  <c r="AU54" i="2"/>
  <c r="AW54" i="2"/>
  <c r="AW385" i="2"/>
  <c r="AT385" i="2"/>
  <c r="AV385" i="2"/>
  <c r="AU385" i="2"/>
  <c r="AU370" i="2"/>
  <c r="AV370" i="2"/>
  <c r="AW432" i="2"/>
  <c r="AU505" i="2"/>
  <c r="AU85" i="2"/>
  <c r="AU426" i="2"/>
  <c r="AV466" i="2"/>
  <c r="AV52" i="2"/>
  <c r="AW52" i="2"/>
  <c r="AR276" i="2"/>
  <c r="U276" i="2" s="1"/>
  <c r="AW420" i="2"/>
  <c r="AT420" i="2"/>
  <c r="AU420" i="2"/>
  <c r="AV420" i="2"/>
  <c r="AU393" i="2"/>
  <c r="AT393" i="2"/>
  <c r="AT452" i="2"/>
  <c r="AU452" i="2"/>
  <c r="AW452" i="2"/>
  <c r="AV452" i="2"/>
  <c r="AU123" i="2"/>
  <c r="AW529" i="2"/>
  <c r="AY236" i="2"/>
  <c r="Q237" i="2"/>
  <c r="AT236" i="2"/>
  <c r="AV85" i="2"/>
  <c r="AX219" i="2"/>
  <c r="AU492" i="2"/>
  <c r="AU181" i="2"/>
  <c r="AT426" i="2"/>
  <c r="AU575" i="2"/>
  <c r="AU473" i="2"/>
  <c r="AT473" i="2"/>
  <c r="AW473" i="2"/>
  <c r="AU453" i="2"/>
  <c r="AT453" i="2"/>
  <c r="AW453" i="2"/>
  <c r="AV453" i="2"/>
  <c r="AT447" i="2"/>
  <c r="AW447" i="2"/>
  <c r="AU447" i="2"/>
  <c r="AV447" i="2"/>
  <c r="AV433" i="2"/>
  <c r="AT433" i="2"/>
  <c r="AU433" i="2"/>
  <c r="AW433" i="2"/>
  <c r="AV413" i="2"/>
  <c r="AU413" i="2"/>
  <c r="AW406" i="2"/>
  <c r="AT406" i="2"/>
  <c r="AU406" i="2"/>
  <c r="AV406" i="2"/>
  <c r="AE1291" i="2"/>
  <c r="G1291" i="2" s="1"/>
  <c r="AF992" i="2"/>
  <c r="AE477" i="2"/>
  <c r="AE286" i="2"/>
  <c r="G286" i="2" s="1"/>
  <c r="AE298" i="2"/>
  <c r="G298" i="2" s="1"/>
  <c r="AE907" i="2"/>
  <c r="G907" i="2" s="1"/>
  <c r="AE393" i="2"/>
  <c r="G393" i="2" s="1"/>
  <c r="AE237" i="2"/>
  <c r="G237" i="2" s="1"/>
  <c r="AE213" i="2"/>
  <c r="AE201" i="2"/>
  <c r="G201" i="2" s="1"/>
  <c r="AE189" i="2"/>
  <c r="G189" i="2" s="1"/>
  <c r="AF130" i="2"/>
  <c r="P130" i="2" s="1"/>
  <c r="AV1395" i="2"/>
  <c r="AF1001" i="2"/>
  <c r="AF977" i="2"/>
  <c r="P977" i="2" s="1"/>
  <c r="AE965" i="2"/>
  <c r="G965" i="2" s="1"/>
  <c r="AE893" i="2"/>
  <c r="G893" i="2" s="1"/>
  <c r="AE547" i="2"/>
  <c r="G547" i="2" s="1"/>
  <c r="AE487" i="2"/>
  <c r="G487" i="2" s="1"/>
  <c r="AE283" i="2"/>
  <c r="G283" i="2" s="1"/>
  <c r="AT1394" i="2"/>
  <c r="AF1228" i="2"/>
  <c r="P1228" i="2" s="1"/>
  <c r="AF786" i="2"/>
  <c r="AV121" i="2"/>
  <c r="AY1377" i="2"/>
  <c r="AY1346" i="2"/>
  <c r="AT445" i="2"/>
  <c r="AV419" i="2"/>
  <c r="AU355" i="2"/>
  <c r="AU53" i="2"/>
  <c r="AE1371" i="2"/>
  <c r="AV123" i="2"/>
  <c r="AY1395" i="2"/>
  <c r="AV498" i="2"/>
  <c r="AV465" i="2"/>
  <c r="AU419" i="2"/>
  <c r="AV64" i="2"/>
  <c r="AX59" i="2"/>
  <c r="AY59" i="2" s="1"/>
  <c r="Q1413" i="2"/>
  <c r="AW1309" i="2"/>
  <c r="AU171" i="2"/>
  <c r="AT143" i="2"/>
  <c r="AU498" i="2"/>
  <c r="AU465" i="2"/>
  <c r="AV397" i="2"/>
  <c r="AU64" i="2"/>
  <c r="AT1277" i="2"/>
  <c r="AU120" i="2"/>
  <c r="AU397" i="2"/>
  <c r="AV74" i="2"/>
  <c r="AT1393" i="2"/>
  <c r="AW1308" i="2"/>
  <c r="AV439" i="2"/>
  <c r="AT397" i="2"/>
  <c r="AV392" i="2"/>
  <c r="AT307" i="2"/>
  <c r="AU74" i="2"/>
  <c r="AV1284" i="2"/>
  <c r="AW1187" i="2"/>
  <c r="AE50" i="2"/>
  <c r="AH50" i="2" s="1"/>
  <c r="AU246" i="2"/>
  <c r="AU439" i="2"/>
  <c r="AU392" i="2"/>
  <c r="AE277" i="2"/>
  <c r="G277" i="2" s="1"/>
  <c r="AE205" i="2"/>
  <c r="G205" i="2" s="1"/>
  <c r="AX227" i="2"/>
  <c r="AW177" i="2"/>
  <c r="AV348" i="2"/>
  <c r="AV319" i="2"/>
  <c r="AF1185" i="2"/>
  <c r="P1185" i="2" s="1"/>
  <c r="AF1161" i="2"/>
  <c r="P1161" i="2" s="1"/>
  <c r="AE1124" i="2"/>
  <c r="G1124" i="2" s="1"/>
  <c r="AF1053" i="2"/>
  <c r="P1053" i="2" s="1"/>
  <c r="AF934" i="2"/>
  <c r="P934" i="2" s="1"/>
  <c r="AF671" i="2"/>
  <c r="P671" i="2" s="1"/>
  <c r="AE347" i="2"/>
  <c r="G347" i="2" s="1"/>
  <c r="AF96" i="2"/>
  <c r="P96" i="2" s="1"/>
  <c r="AF1302" i="2"/>
  <c r="P1302" i="2" s="1"/>
  <c r="AF1301" i="2"/>
  <c r="AP1301" i="2"/>
  <c r="AQ1301" i="2" s="1"/>
  <c r="AP1360" i="2"/>
  <c r="AQ1360" i="2" s="1"/>
  <c r="AY1335" i="2"/>
  <c r="Q1336" i="2"/>
  <c r="AN1335" i="2"/>
  <c r="AO1335" i="2" s="1"/>
  <c r="AR1335" i="2" s="1"/>
  <c r="O1335" i="2" s="1"/>
  <c r="Q1335" i="2"/>
  <c r="AZ1335" i="2"/>
  <c r="AW1334" i="2"/>
  <c r="AP1335" i="2"/>
  <c r="BA1342" i="2"/>
  <c r="BA1343" i="2" s="1"/>
  <c r="Q1316" i="2"/>
  <c r="AY1315" i="2"/>
  <c r="AP1315" i="2"/>
  <c r="AQ1315" i="2" s="1"/>
  <c r="AN1315" i="2"/>
  <c r="AO1315" i="2" s="1"/>
  <c r="AR1315" i="2" s="1"/>
  <c r="O1315" i="2" s="1"/>
  <c r="BA1315" i="2"/>
  <c r="AZ1315" i="2"/>
  <c r="AF1385" i="2"/>
  <c r="P1385" i="2" s="1"/>
  <c r="AF1420" i="2"/>
  <c r="AE1401" i="2"/>
  <c r="G1401" i="2" s="1"/>
  <c r="AY1352" i="2"/>
  <c r="AF1399" i="2"/>
  <c r="P1399" i="2" s="1"/>
  <c r="AF1398" i="2"/>
  <c r="P1398" i="2" s="1"/>
  <c r="AF1384" i="2"/>
  <c r="AN1399" i="2"/>
  <c r="AO1399" i="2" s="1"/>
  <c r="AR1399" i="2" s="1"/>
  <c r="AE1406" i="2"/>
  <c r="Q1374" i="2"/>
  <c r="BA1399" i="2"/>
  <c r="BA1400" i="2" s="1"/>
  <c r="AN1398" i="2"/>
  <c r="AO1398" i="2" s="1"/>
  <c r="AR1398" i="2" s="1"/>
  <c r="O1398" i="2" s="1"/>
  <c r="AE1403" i="2"/>
  <c r="G1403" i="2" s="1"/>
  <c r="AP1399" i="2"/>
  <c r="AQ1399" i="2" s="1"/>
  <c r="AV1364" i="2"/>
  <c r="AF1352" i="2"/>
  <c r="BA1408" i="2"/>
  <c r="AZ1345" i="2"/>
  <c r="AN1416" i="2"/>
  <c r="AO1416" i="2" s="1"/>
  <c r="AZ1377" i="2"/>
  <c r="AP1369" i="2"/>
  <c r="AQ1369" i="2" s="1"/>
  <c r="BA1323" i="2"/>
  <c r="AZ1323" i="2"/>
  <c r="Q1419" i="2"/>
  <c r="AY1418" i="2"/>
  <c r="AN1420" i="2"/>
  <c r="AO1420" i="2" s="1"/>
  <c r="BA1420" i="2" s="1"/>
  <c r="AZ1408" i="2"/>
  <c r="AZ1409" i="2" s="1"/>
  <c r="AE1418" i="2"/>
  <c r="AP1423" i="2"/>
  <c r="AQ1423" i="2" s="1"/>
  <c r="AN1423" i="2"/>
  <c r="AO1423" i="2" s="1"/>
  <c r="AR1423" i="2" s="1"/>
  <c r="AF1424" i="2"/>
  <c r="P1424" i="2" s="1"/>
  <c r="AF1423" i="2"/>
  <c r="O1423" i="2"/>
  <c r="AF1422" i="2"/>
  <c r="P1422" i="2" s="1"/>
  <c r="AN1421" i="2"/>
  <c r="AO1421" i="2" s="1"/>
  <c r="AF1421" i="2"/>
  <c r="AE1421" i="2"/>
  <c r="AP1421" i="2"/>
  <c r="AQ1421" i="2" s="1"/>
  <c r="AE1420" i="2"/>
  <c r="AP1411" i="2"/>
  <c r="AQ1411" i="2" s="1"/>
  <c r="AE1410" i="2"/>
  <c r="AP1410" i="2"/>
  <c r="AQ1410" i="2" s="1"/>
  <c r="AF1412" i="2"/>
  <c r="P1412" i="2" s="1"/>
  <c r="AN1410" i="2"/>
  <c r="AO1410" i="2" s="1"/>
  <c r="BA1410" i="2" s="1"/>
  <c r="AF1411" i="2"/>
  <c r="P1411" i="2" s="1"/>
  <c r="AE1411" i="2"/>
  <c r="G1411" i="2" s="1"/>
  <c r="AF1410" i="2"/>
  <c r="AV1408" i="2"/>
  <c r="AN1401" i="2"/>
  <c r="AZ1401" i="2" s="1"/>
  <c r="AP1387" i="2"/>
  <c r="AQ1387" i="2" s="1"/>
  <c r="AP1391" i="2"/>
  <c r="AQ1391" i="2" s="1"/>
  <c r="AF1391" i="2"/>
  <c r="P1391" i="2" s="1"/>
  <c r="AF1387" i="2"/>
  <c r="AE1386" i="2"/>
  <c r="G1386" i="2" s="1"/>
  <c r="AP1385" i="2"/>
  <c r="AQ1385" i="2" s="1"/>
  <c r="AP1384" i="2"/>
  <c r="AQ1384" i="2" s="1"/>
  <c r="AF1386" i="2"/>
  <c r="P1386" i="2" s="1"/>
  <c r="AN1384" i="2"/>
  <c r="AO1384" i="2" s="1"/>
  <c r="AF1388" i="2"/>
  <c r="P1388" i="2" s="1"/>
  <c r="Q1380" i="2"/>
  <c r="AY1379" i="2"/>
  <c r="AF1376" i="2"/>
  <c r="P1376" i="2" s="1"/>
  <c r="AF1375" i="2"/>
  <c r="AP1375" i="2"/>
  <c r="AQ1375" i="2" s="1"/>
  <c r="BA1369" i="2"/>
  <c r="BA1370" i="2" s="1"/>
  <c r="AN1358" i="2"/>
  <c r="AO1358" i="2" s="1"/>
  <c r="AR1358" i="2" s="1"/>
  <c r="O1358" i="2" s="1"/>
  <c r="Q1368" i="2"/>
  <c r="AY1367" i="2"/>
  <c r="AV1367" i="2"/>
  <c r="AN1371" i="2"/>
  <c r="AO1371" i="2" s="1"/>
  <c r="AP1365" i="2"/>
  <c r="AQ1365" i="2" s="1"/>
  <c r="AP1363" i="2"/>
  <c r="AQ1363" i="2" s="1"/>
  <c r="AF1364" i="2"/>
  <c r="P1364" i="2" s="1"/>
  <c r="AF1363" i="2"/>
  <c r="P1363" i="2" s="1"/>
  <c r="AP1362" i="2"/>
  <c r="AQ1362" i="2" s="1"/>
  <c r="AF1362" i="2"/>
  <c r="AF1360" i="2"/>
  <c r="P1360" i="2" s="1"/>
  <c r="AF1361" i="2"/>
  <c r="P1361" i="2" s="1"/>
  <c r="AY1354" i="2"/>
  <c r="AN1355" i="2"/>
  <c r="AO1355" i="2" s="1"/>
  <c r="AP1356" i="2"/>
  <c r="AQ1356" i="2" s="1"/>
  <c r="AF1350" i="2"/>
  <c r="P1350" i="2" s="1"/>
  <c r="AP1349" i="2"/>
  <c r="AQ1349" i="2" s="1"/>
  <c r="AE1348" i="2"/>
  <c r="G1348" i="2" s="1"/>
  <c r="AY1347" i="2"/>
  <c r="AF1349" i="2"/>
  <c r="AY1345" i="2"/>
  <c r="Q1341" i="2"/>
  <c r="AZ1341" i="2"/>
  <c r="AZ1342" i="2" s="1"/>
  <c r="AZ1343" i="2" s="1"/>
  <c r="AY1340" i="2"/>
  <c r="AN1339" i="2"/>
  <c r="AO1339" i="2" s="1"/>
  <c r="AR1339" i="2" s="1"/>
  <c r="O1339" i="2" s="1"/>
  <c r="AF1340" i="2"/>
  <c r="P1340" i="2" s="1"/>
  <c r="AP1339" i="2"/>
  <c r="AQ1339" i="2" s="1"/>
  <c r="AF1339" i="2"/>
  <c r="AN1336" i="2"/>
  <c r="AZ1246" i="2"/>
  <c r="AZ1272" i="2"/>
  <c r="AZ1238" i="2"/>
  <c r="AZ1309" i="2"/>
  <c r="AZ1328" i="2"/>
  <c r="AZ1329" i="2" s="1"/>
  <c r="BA1328" i="2"/>
  <c r="AP1332" i="2"/>
  <c r="AQ1332" i="2" s="1"/>
  <c r="AO1329" i="2"/>
  <c r="AN1324" i="2"/>
  <c r="AZ1324" i="2" s="1"/>
  <c r="AN1320" i="2"/>
  <c r="AO1320" i="2" s="1"/>
  <c r="AN1321" i="2" s="1"/>
  <c r="AO1321" i="2" s="1"/>
  <c r="AE1321" i="2"/>
  <c r="G1321" i="2" s="1"/>
  <c r="AT1320" i="2"/>
  <c r="AE1315" i="2"/>
  <c r="G1315" i="2" s="1"/>
  <c r="AP1313" i="2"/>
  <c r="AQ1313" i="2" s="1"/>
  <c r="AN1306" i="2"/>
  <c r="AO1306" i="2" s="1"/>
  <c r="AN1307" i="2" s="1"/>
  <c r="AO1307" i="2" s="1"/>
  <c r="AR1307" i="2" s="1"/>
  <c r="O1307" i="2" s="1"/>
  <c r="AO1301" i="2"/>
  <c r="AZ1301" i="2"/>
  <c r="AF1307" i="2"/>
  <c r="P1307" i="2" s="1"/>
  <c r="AF1303" i="2"/>
  <c r="AF1299" i="2"/>
  <c r="P1299" i="2" s="1"/>
  <c r="AP1294" i="2"/>
  <c r="AQ1294" i="2" s="1"/>
  <c r="AF1294" i="2"/>
  <c r="AN1294" i="2"/>
  <c r="AO1294" i="2" s="1"/>
  <c r="AN1295" i="2" s="1"/>
  <c r="AO1295" i="2" s="1"/>
  <c r="AF1295" i="2"/>
  <c r="P1295" i="2" s="1"/>
  <c r="AN1299" i="2"/>
  <c r="AO1299" i="2" s="1"/>
  <c r="AR1299" i="2" s="1"/>
  <c r="U1299" i="2" s="1"/>
  <c r="AT1296" i="2"/>
  <c r="BA1299" i="2"/>
  <c r="AZ1299" i="2"/>
  <c r="AE1295" i="2"/>
  <c r="G1295" i="2" s="1"/>
  <c r="AN1290" i="2"/>
  <c r="AO1290" i="2" s="1"/>
  <c r="AN1291" i="2" s="1"/>
  <c r="AO1291" i="2" s="1"/>
  <c r="AR1291" i="2" s="1"/>
  <c r="O1291" i="2" s="1"/>
  <c r="BA1289" i="2"/>
  <c r="AP1285" i="2"/>
  <c r="AQ1285" i="2" s="1"/>
  <c r="AE1278" i="2"/>
  <c r="G1278" i="2" s="1"/>
  <c r="AN1285" i="2"/>
  <c r="AO1285" i="2" s="1"/>
  <c r="AN1286" i="2" s="1"/>
  <c r="AO1286" i="2" s="1"/>
  <c r="AR1286" i="2" s="1"/>
  <c r="O1286" i="2" s="1"/>
  <c r="AE1282" i="2"/>
  <c r="G1282" i="2" s="1"/>
  <c r="AZ1279" i="2"/>
  <c r="AE1281" i="2"/>
  <c r="G1281" i="2" s="1"/>
  <c r="AE1277" i="2"/>
  <c r="AP1275" i="2"/>
  <c r="AQ1275" i="2" s="1"/>
  <c r="AF1275" i="2"/>
  <c r="P1275" i="2" s="1"/>
  <c r="AY1275" i="2"/>
  <c r="AY1271" i="2"/>
  <c r="AV1271" i="2"/>
  <c r="AR1265" i="2"/>
  <c r="U1265" i="2" s="1"/>
  <c r="AN1266" i="2"/>
  <c r="AO1266" i="2" s="1"/>
  <c r="AR1266" i="2" s="1"/>
  <c r="U1266" i="2" s="1"/>
  <c r="AU1268" i="2"/>
  <c r="AP1270" i="2"/>
  <c r="AW1270" i="2" s="1"/>
  <c r="AF1268" i="2"/>
  <c r="P1268" i="2" s="1"/>
  <c r="AP1267" i="2"/>
  <c r="AQ1267" i="2" s="1"/>
  <c r="AF1267" i="2"/>
  <c r="AF1260" i="2"/>
  <c r="P1260" i="2" s="1"/>
  <c r="AF1259" i="2"/>
  <c r="P1259" i="2" s="1"/>
  <c r="AP1259" i="2"/>
  <c r="AQ1259" i="2" s="1"/>
  <c r="AF1258" i="2"/>
  <c r="AX220" i="2"/>
  <c r="AV151" i="2"/>
  <c r="AX285" i="2"/>
  <c r="AO232" i="2"/>
  <c r="AN233" i="2" s="1"/>
  <c r="AZ233" i="2" s="1"/>
  <c r="AN454" i="2"/>
  <c r="AR453" i="2"/>
  <c r="U453" i="2" s="1"/>
  <c r="AO401" i="2"/>
  <c r="AR401" i="2" s="1"/>
  <c r="AN330" i="2"/>
  <c r="AT89" i="2"/>
  <c r="AX104" i="2"/>
  <c r="AX146" i="2"/>
  <c r="AV113" i="2"/>
  <c r="AN425" i="2"/>
  <c r="AR424" i="2"/>
  <c r="U424" i="2" s="1"/>
  <c r="AN412" i="2"/>
  <c r="AX174" i="2"/>
  <c r="AT179" i="2"/>
  <c r="AW83" i="2"/>
  <c r="AN430" i="2"/>
  <c r="AR429" i="2"/>
  <c r="U429" i="2" s="1"/>
  <c r="AR63" i="2"/>
  <c r="O63" i="2" s="1"/>
  <c r="AN64" i="2"/>
  <c r="AW125" i="2"/>
  <c r="AO474" i="2"/>
  <c r="AR474" i="2" s="1"/>
  <c r="U474" i="2" s="1"/>
  <c r="AV492" i="2"/>
  <c r="AZ458" i="2"/>
  <c r="AT438" i="2"/>
  <c r="AZ425" i="2"/>
  <c r="AZ330" i="2"/>
  <c r="AE388" i="2"/>
  <c r="G388" i="2" s="1"/>
  <c r="AE225" i="2"/>
  <c r="G225" i="2" s="1"/>
  <c r="AE181" i="2"/>
  <c r="G181" i="2" s="1"/>
  <c r="AV1220" i="2"/>
  <c r="AU1131" i="2"/>
  <c r="AZ478" i="2"/>
  <c r="AZ401" i="2"/>
  <c r="AE2493" i="2"/>
  <c r="G2493" i="2" s="1"/>
  <c r="AE2485" i="2"/>
  <c r="G2485" i="2" s="1"/>
  <c r="AE2348" i="2"/>
  <c r="G2348" i="2" s="1"/>
  <c r="AE2336" i="2"/>
  <c r="G2336" i="2" s="1"/>
  <c r="AE2333" i="2"/>
  <c r="G2333" i="2" s="1"/>
  <c r="AF2330" i="2"/>
  <c r="P2330" i="2" s="1"/>
  <c r="AE2325" i="2"/>
  <c r="G2325" i="2" s="1"/>
  <c r="AE2321" i="2"/>
  <c r="G2321" i="2" s="1"/>
  <c r="AE2299" i="2"/>
  <c r="G2299" i="2" s="1"/>
  <c r="AE2296" i="2"/>
  <c r="G2296" i="2" s="1"/>
  <c r="G2215" i="2"/>
  <c r="G2212" i="2"/>
  <c r="G2205" i="2"/>
  <c r="G2182" i="2"/>
  <c r="AE1861" i="2"/>
  <c r="G1861" i="2" s="1"/>
  <c r="AE1858" i="2"/>
  <c r="G1858" i="2" s="1"/>
  <c r="AE1843" i="2"/>
  <c r="G1843" i="2" s="1"/>
  <c r="AE1777" i="2"/>
  <c r="G1777" i="2" s="1"/>
  <c r="AE1769" i="2"/>
  <c r="G1769" i="2" s="1"/>
  <c r="AE1711" i="2"/>
  <c r="G1711" i="2" s="1"/>
  <c r="AE1707" i="2"/>
  <c r="G1707" i="2" s="1"/>
  <c r="AE1363" i="2"/>
  <c r="G1363" i="2" s="1"/>
  <c r="AE1351" i="2"/>
  <c r="AF1245" i="2"/>
  <c r="P1245" i="2" s="1"/>
  <c r="AE814" i="2"/>
  <c r="AE798" i="2"/>
  <c r="G798" i="2" s="1"/>
  <c r="AF791" i="2"/>
  <c r="P791" i="2" s="1"/>
  <c r="AF783" i="2"/>
  <c r="P783" i="2" s="1"/>
  <c r="AF779" i="2"/>
  <c r="P779" i="2" s="1"/>
  <c r="AE766" i="2"/>
  <c r="G766" i="2" s="1"/>
  <c r="AE758" i="2"/>
  <c r="G758" i="2" s="1"/>
  <c r="AE718" i="2"/>
  <c r="G718" i="2" s="1"/>
  <c r="AE121" i="2"/>
  <c r="G121" i="2" s="1"/>
  <c r="AE97" i="2"/>
  <c r="G97" i="2" s="1"/>
  <c r="AE65" i="2"/>
  <c r="AE61" i="2"/>
  <c r="AR101" i="2"/>
  <c r="O101" i="2" s="1"/>
  <c r="AP92" i="2"/>
  <c r="AQ92" i="2" s="1"/>
  <c r="AT1487" i="2"/>
  <c r="AW1474" i="2"/>
  <c r="AV1272" i="2"/>
  <c r="AZ412" i="2"/>
  <c r="AE2302" i="2"/>
  <c r="G2302" i="2" s="1"/>
  <c r="AE2295" i="2"/>
  <c r="G2295" i="2" s="1"/>
  <c r="AE2269" i="2"/>
  <c r="G2269" i="2" s="1"/>
  <c r="AE2265" i="2"/>
  <c r="G2265" i="2" s="1"/>
  <c r="G2236" i="2"/>
  <c r="G2222" i="2"/>
  <c r="G2193" i="2"/>
  <c r="G2189" i="2"/>
  <c r="G2185" i="2"/>
  <c r="G2181" i="2"/>
  <c r="AE1864" i="2"/>
  <c r="G1864" i="2" s="1"/>
  <c r="AE1857" i="2"/>
  <c r="G1857" i="2" s="1"/>
  <c r="AE1741" i="2"/>
  <c r="G1741" i="2" s="1"/>
  <c r="AE1737" i="2"/>
  <c r="G1737" i="2" s="1"/>
  <c r="AE1699" i="2"/>
  <c r="G1699" i="2" s="1"/>
  <c r="AE1387" i="2"/>
  <c r="G1387" i="2" s="1"/>
  <c r="AE1314" i="2"/>
  <c r="AE1287" i="2"/>
  <c r="AE1183" i="2"/>
  <c r="G1183" i="2" s="1"/>
  <c r="AE1178" i="2"/>
  <c r="G1178" i="2" s="1"/>
  <c r="AE1155" i="2"/>
  <c r="G1155" i="2" s="1"/>
  <c r="AE1151" i="2"/>
  <c r="G1151" i="2" s="1"/>
  <c r="AE1135" i="2"/>
  <c r="G1135" i="2" s="1"/>
  <c r="AE1123" i="2"/>
  <c r="G1123" i="2" s="1"/>
  <c r="AE951" i="2"/>
  <c r="G951" i="2" s="1"/>
  <c r="AE943" i="2"/>
  <c r="AE821" i="2"/>
  <c r="G821" i="2" s="1"/>
  <c r="AE817" i="2"/>
  <c r="G817" i="2" s="1"/>
  <c r="AE705" i="2"/>
  <c r="AE685" i="2"/>
  <c r="G685" i="2" s="1"/>
  <c r="AF654" i="2"/>
  <c r="AE592" i="2"/>
  <c r="AE427" i="2"/>
  <c r="AE411" i="2"/>
  <c r="AE375" i="2"/>
  <c r="G375" i="2" s="1"/>
  <c r="AE272" i="2"/>
  <c r="G272" i="2" s="1"/>
  <c r="AE216" i="2"/>
  <c r="AU1214" i="2"/>
  <c r="AU1119" i="2"/>
  <c r="AZ276" i="2"/>
  <c r="AE2409" i="2"/>
  <c r="G2409" i="2" s="1"/>
  <c r="AE2398" i="2"/>
  <c r="G2398" i="2" s="1"/>
  <c r="G2183" i="2"/>
  <c r="AE1398" i="2"/>
  <c r="G1398" i="2" s="1"/>
  <c r="AE1395" i="2"/>
  <c r="G1395" i="2" s="1"/>
  <c r="AE1353" i="2"/>
  <c r="G1353" i="2" s="1"/>
  <c r="AE1301" i="2"/>
  <c r="G1301" i="2" s="1"/>
  <c r="AE1297" i="2"/>
  <c r="G1297" i="2" s="1"/>
  <c r="AE1293" i="2"/>
  <c r="AE1273" i="2"/>
  <c r="G1273" i="2" s="1"/>
  <c r="AE1269" i="2"/>
  <c r="G1269" i="2" s="1"/>
  <c r="AE1138" i="2"/>
  <c r="AE1126" i="2"/>
  <c r="G1126" i="2" s="1"/>
  <c r="AE811" i="2"/>
  <c r="G811" i="2" s="1"/>
  <c r="AE611" i="2"/>
  <c r="AE587" i="2"/>
  <c r="G587" i="2" s="1"/>
  <c r="AE567" i="2"/>
  <c r="AE503" i="2"/>
  <c r="G503" i="2" s="1"/>
  <c r="AE421" i="2"/>
  <c r="AE327" i="2"/>
  <c r="G327" i="2" s="1"/>
  <c r="AE319" i="2"/>
  <c r="G319" i="2" s="1"/>
  <c r="AE288" i="2"/>
  <c r="AE282" i="2"/>
  <c r="G282" i="2" s="1"/>
  <c r="AE219" i="2"/>
  <c r="G219" i="2" s="1"/>
  <c r="AF119" i="2"/>
  <c r="P119" i="2" s="1"/>
  <c r="AF107" i="2"/>
  <c r="P107" i="2" s="1"/>
  <c r="AE60" i="2"/>
  <c r="G60" i="2" s="1"/>
  <c r="AE56" i="2"/>
  <c r="AP1253" i="2"/>
  <c r="AQ1253" i="2" s="1"/>
  <c r="AF1254" i="2"/>
  <c r="P1254" i="2" s="1"/>
  <c r="AN1253" i="2"/>
  <c r="AF1253" i="2"/>
  <c r="P1253" i="2" s="1"/>
  <c r="AP1250" i="2"/>
  <c r="AQ1250" i="2" s="1"/>
  <c r="AE1248" i="2"/>
  <c r="G1248" i="2" s="1"/>
  <c r="AF1250" i="2"/>
  <c r="P1250" i="2" s="1"/>
  <c r="AZ1247" i="2"/>
  <c r="AN1248" i="2"/>
  <c r="AO1248" i="2" s="1"/>
  <c r="AR1248" i="2" s="1"/>
  <c r="U1248" i="2" s="1"/>
  <c r="AP1244" i="2"/>
  <c r="AQ1244" i="2" s="1"/>
  <c r="AT1243" i="2"/>
  <c r="AN1244" i="2"/>
  <c r="AO1244" i="2" s="1"/>
  <c r="AN1240" i="2"/>
  <c r="AO1240" i="2" s="1"/>
  <c r="AN1236" i="2"/>
  <c r="AO1236" i="2" s="1"/>
  <c r="AR1236" i="2" s="1"/>
  <c r="O1236" i="2" s="1"/>
  <c r="AP1235" i="2"/>
  <c r="Q1226" i="2"/>
  <c r="AE1224" i="2"/>
  <c r="G1224" i="2" s="1"/>
  <c r="AP1228" i="2"/>
  <c r="AQ1228" i="2" s="1"/>
  <c r="AF1224" i="2"/>
  <c r="AE1225" i="2"/>
  <c r="G1225" i="2" s="1"/>
  <c r="AP1225" i="2"/>
  <c r="AQ1225" i="2" s="1"/>
  <c r="BA1264" i="2"/>
  <c r="BA1265" i="2" s="1"/>
  <c r="AF1265" i="2"/>
  <c r="AZ1264" i="2"/>
  <c r="AZ1265" i="2" s="1"/>
  <c r="AZ1266" i="2" s="1"/>
  <c r="AW1255" i="2"/>
  <c r="AE1255" i="2"/>
  <c r="G1255" i="2" s="1"/>
  <c r="AE1254" i="2"/>
  <c r="G1254" i="2" s="1"/>
  <c r="AE1253" i="2"/>
  <c r="G1253" i="2" s="1"/>
  <c r="AF1249" i="2"/>
  <c r="P1249" i="2" s="1"/>
  <c r="AE1239" i="2"/>
  <c r="G1239" i="2" s="1"/>
  <c r="Q1239" i="2"/>
  <c r="AZ1239" i="2"/>
  <c r="BA1239" i="2"/>
  <c r="AF1236" i="2"/>
  <c r="P1236" i="2" s="1"/>
  <c r="AN1228" i="2"/>
  <c r="AN1224" i="2"/>
  <c r="AE1234" i="2"/>
  <c r="G1234" i="2" s="1"/>
  <c r="AF1233" i="2"/>
  <c r="AE1229" i="2"/>
  <c r="AE1227" i="2"/>
  <c r="G1227" i="2" s="1"/>
  <c r="AE1226" i="2"/>
  <c r="BA1218" i="2"/>
  <c r="AN1219" i="2"/>
  <c r="AO1219" i="2" s="1"/>
  <c r="AP1221" i="2"/>
  <c r="AQ1221" i="2" s="1"/>
  <c r="U1221" i="2" s="1"/>
  <c r="AE1220" i="2"/>
  <c r="G1220" i="2" s="1"/>
  <c r="AE1221" i="2"/>
  <c r="G1221" i="2" s="1"/>
  <c r="AP1199" i="2"/>
  <c r="AT1199" i="2" s="1"/>
  <c r="AF1189" i="2"/>
  <c r="P1189" i="2" s="1"/>
  <c r="AR54" i="2"/>
  <c r="AN55" i="2"/>
  <c r="Q143" i="2"/>
  <c r="AW89" i="2"/>
  <c r="AY167" i="2"/>
  <c r="AV125" i="2"/>
  <c r="AT114" i="2"/>
  <c r="AX114" i="2" s="1"/>
  <c r="Q115" i="2"/>
  <c r="AY147" i="2"/>
  <c r="AW127" i="2"/>
  <c r="AT120" i="2"/>
  <c r="AT140" i="2"/>
  <c r="AU170" i="2"/>
  <c r="AV147" i="2"/>
  <c r="AV167" i="2"/>
  <c r="AU183" i="2"/>
  <c r="AW107" i="2"/>
  <c r="AO137" i="2"/>
  <c r="AR137" i="2" s="1"/>
  <c r="O137" i="2" s="1"/>
  <c r="AV89" i="2"/>
  <c r="Q155" i="2"/>
  <c r="AT167" i="2"/>
  <c r="AT121" i="2"/>
  <c r="Q122" i="2"/>
  <c r="AY120" i="2"/>
  <c r="AU167" i="2"/>
  <c r="AW170" i="2"/>
  <c r="AU50" i="2"/>
  <c r="AT50" i="2"/>
  <c r="AO68" i="2"/>
  <c r="AX203" i="2"/>
  <c r="AT154" i="2"/>
  <c r="AW120" i="2"/>
  <c r="AW147" i="2"/>
  <c r="AT125" i="2"/>
  <c r="AX300" i="2"/>
  <c r="AY300" i="2" s="1"/>
  <c r="Q1109" i="2"/>
  <c r="AR178" i="2"/>
  <c r="U178" i="2" s="1"/>
  <c r="AR133" i="2"/>
  <c r="AR489" i="2"/>
  <c r="U489" i="2" s="1"/>
  <c r="AR482" i="2"/>
  <c r="U482" i="2" s="1"/>
  <c r="AR1063" i="2"/>
  <c r="U1063" i="2" s="1"/>
  <c r="AN1064" i="2"/>
  <c r="AO1064" i="2" s="1"/>
  <c r="BA1064" i="2" s="1"/>
  <c r="AX63" i="2"/>
  <c r="AY63" i="2" s="1"/>
  <c r="AW251" i="2"/>
  <c r="AW501" i="2"/>
  <c r="AW494" i="2"/>
  <c r="AV484" i="2"/>
  <c r="AU997" i="2"/>
  <c r="AV950" i="2"/>
  <c r="AT885" i="2"/>
  <c r="AN1183" i="2"/>
  <c r="AO1183" i="2" s="1"/>
  <c r="V7" i="2"/>
  <c r="Q951" i="2"/>
  <c r="AV475" i="2"/>
  <c r="BA436" i="2"/>
  <c r="AE1370" i="2"/>
  <c r="AE1369" i="2"/>
  <c r="G1369" i="2" s="1"/>
  <c r="AT1185" i="2"/>
  <c r="AV1118" i="2"/>
  <c r="AT1024" i="2"/>
  <c r="AT1011" i="2"/>
  <c r="AZ1183" i="2"/>
  <c r="AZ959" i="2"/>
  <c r="AZ809" i="2"/>
  <c r="AZ810" i="2" s="1"/>
  <c r="AZ811" i="2" s="1"/>
  <c r="AZ543" i="2"/>
  <c r="AV500" i="2"/>
  <c r="BA478" i="2"/>
  <c r="BA458" i="2"/>
  <c r="AZ436" i="2"/>
  <c r="BA414" i="2"/>
  <c r="BB50" i="2"/>
  <c r="AE2474" i="2"/>
  <c r="G2474" i="2" s="1"/>
  <c r="AE2386" i="2"/>
  <c r="G2386" i="2" s="1"/>
  <c r="AE2382" i="2"/>
  <c r="G2382" i="2" s="1"/>
  <c r="AE2378" i="2"/>
  <c r="G2378" i="2" s="1"/>
  <c r="AE2368" i="2"/>
  <c r="G2368" i="2" s="1"/>
  <c r="AE2342" i="2"/>
  <c r="G2342" i="2" s="1"/>
  <c r="AE2317" i="2"/>
  <c r="G2317" i="2" s="1"/>
  <c r="AE2313" i="2"/>
  <c r="G2313" i="2" s="1"/>
  <c r="AE2291" i="2"/>
  <c r="G2291" i="2" s="1"/>
  <c r="AE2268" i="2"/>
  <c r="G2268" i="2" s="1"/>
  <c r="AE2262" i="2"/>
  <c r="G2262" i="2" s="1"/>
  <c r="G2244" i="2"/>
  <c r="G2221" i="2"/>
  <c r="G2217" i="2"/>
  <c r="G2195" i="2"/>
  <c r="G1899" i="2"/>
  <c r="G1893" i="2"/>
  <c r="G1880" i="2"/>
  <c r="AE1839" i="2"/>
  <c r="G1839" i="2" s="1"/>
  <c r="AE1835" i="2"/>
  <c r="G1835" i="2" s="1"/>
  <c r="AE1743" i="2"/>
  <c r="G1743" i="2" s="1"/>
  <c r="AE1739" i="2"/>
  <c r="G1739" i="2" s="1"/>
  <c r="AE1709" i="2"/>
  <c r="G1709" i="2" s="1"/>
  <c r="AE1695" i="2"/>
  <c r="G1695" i="2" s="1"/>
  <c r="AE1631" i="2"/>
  <c r="G1631" i="2" s="1"/>
  <c r="AE1542" i="2"/>
  <c r="G1542" i="2" s="1"/>
  <c r="AE1523" i="2"/>
  <c r="G1523" i="2" s="1"/>
  <c r="AE1519" i="2"/>
  <c r="G1519" i="2" s="1"/>
  <c r="AE1515" i="2"/>
  <c r="G1515" i="2" s="1"/>
  <c r="AE1399" i="2"/>
  <c r="AE1391" i="2"/>
  <c r="G1391" i="2" s="1"/>
  <c r="AE1384" i="2"/>
  <c r="G1384" i="2" s="1"/>
  <c r="AE1349" i="2"/>
  <c r="G1349" i="2" s="1"/>
  <c r="AE1350" i="2"/>
  <c r="G1350" i="2" s="1"/>
  <c r="AU1461" i="2"/>
  <c r="AU1337" i="2"/>
  <c r="AT1283" i="2"/>
  <c r="AW1281" i="2"/>
  <c r="AV1156" i="2"/>
  <c r="AU1106" i="2"/>
  <c r="AW1028" i="2"/>
  <c r="AV1018" i="2"/>
  <c r="AU988" i="2"/>
  <c r="AW985" i="2"/>
  <c r="AT905" i="2"/>
  <c r="AW845" i="2"/>
  <c r="AT803" i="2"/>
  <c r="BA494" i="2"/>
  <c r="AZ461" i="2"/>
  <c r="AE2477" i="2"/>
  <c r="G2477" i="2" s="1"/>
  <c r="AE2446" i="2"/>
  <c r="G2446" i="2" s="1"/>
  <c r="AE2397" i="2"/>
  <c r="G2397" i="2" s="1"/>
  <c r="AE2393" i="2"/>
  <c r="G2393" i="2" s="1"/>
  <c r="AE2374" i="2"/>
  <c r="G2374" i="2" s="1"/>
  <c r="AE2349" i="2"/>
  <c r="G2349" i="2" s="1"/>
  <c r="AE2310" i="2"/>
  <c r="G2310" i="2" s="1"/>
  <c r="AE2300" i="2"/>
  <c r="G2300" i="2" s="1"/>
  <c r="AE2294" i="2"/>
  <c r="G2294" i="2" s="1"/>
  <c r="AE2273" i="2"/>
  <c r="G2273" i="2" s="1"/>
  <c r="AE2267" i="2"/>
  <c r="G2267" i="2" s="1"/>
  <c r="AE2254" i="2"/>
  <c r="G2254" i="2" s="1"/>
  <c r="G2227" i="2"/>
  <c r="G2214" i="2"/>
  <c r="G2204" i="2"/>
  <c r="G2198" i="2"/>
  <c r="G2180" i="2"/>
  <c r="G1896" i="2"/>
  <c r="G1890" i="2"/>
  <c r="G1879" i="2"/>
  <c r="AE1875" i="2"/>
  <c r="G1875" i="2" s="1"/>
  <c r="AE1872" i="2"/>
  <c r="G1872" i="2" s="1"/>
  <c r="AE1823" i="2"/>
  <c r="G1823" i="2" s="1"/>
  <c r="AE1807" i="2"/>
  <c r="G1807" i="2" s="1"/>
  <c r="AE1785" i="2"/>
  <c r="G1785" i="2" s="1"/>
  <c r="AE1775" i="2"/>
  <c r="G1775" i="2" s="1"/>
  <c r="AE1771" i="2"/>
  <c r="G1771" i="2" s="1"/>
  <c r="AE1761" i="2"/>
  <c r="G1761" i="2" s="1"/>
  <c r="AE1757" i="2"/>
  <c r="G1757" i="2" s="1"/>
  <c r="AE1753" i="2"/>
  <c r="G1753" i="2" s="1"/>
  <c r="AE1727" i="2"/>
  <c r="G1727" i="2" s="1"/>
  <c r="AE1679" i="2"/>
  <c r="G1679" i="2" s="1"/>
  <c r="AE1611" i="2"/>
  <c r="G1611" i="2" s="1"/>
  <c r="AE1595" i="2"/>
  <c r="G1595" i="2" s="1"/>
  <c r="AE1569" i="2"/>
  <c r="G1569" i="2" s="1"/>
  <c r="AE1526" i="2"/>
  <c r="G1526" i="2" s="1"/>
  <c r="AE1510" i="2"/>
  <c r="G1510" i="2" s="1"/>
  <c r="AE1402" i="2"/>
  <c r="G1402" i="2" s="1"/>
  <c r="AE1394" i="2"/>
  <c r="G1394" i="2" s="1"/>
  <c r="AE1389" i="2"/>
  <c r="G1389" i="2" s="1"/>
  <c r="AE1382" i="2"/>
  <c r="AE1383" i="2"/>
  <c r="AE1379" i="2"/>
  <c r="G1379" i="2" s="1"/>
  <c r="AW1005" i="2"/>
  <c r="AT979" i="2"/>
  <c r="AT893" i="2"/>
  <c r="AU855" i="2"/>
  <c r="AU820" i="2"/>
  <c r="BA1036" i="2"/>
  <c r="BA1037" i="2" s="1"/>
  <c r="AZ980" i="2"/>
  <c r="AZ981" i="2" s="1"/>
  <c r="BA827" i="2"/>
  <c r="BA480" i="2"/>
  <c r="BA474" i="2"/>
  <c r="AZ474" i="2"/>
  <c r="AZ439" i="2"/>
  <c r="AZ421" i="2"/>
  <c r="AZ414" i="2"/>
  <c r="AR219" i="2"/>
  <c r="AO71" i="2"/>
  <c r="AR71" i="2" s="1"/>
  <c r="U71" i="2" s="1"/>
  <c r="AE2490" i="2"/>
  <c r="G2490" i="2" s="1"/>
  <c r="AE2400" i="2"/>
  <c r="G2400" i="2" s="1"/>
  <c r="AE2396" i="2"/>
  <c r="G2396" i="2" s="1"/>
  <c r="AE2358" i="2"/>
  <c r="G2358" i="2" s="1"/>
  <c r="AE2326" i="2"/>
  <c r="G2326" i="2" s="1"/>
  <c r="AE2305" i="2"/>
  <c r="G2305" i="2" s="1"/>
  <c r="AE2270" i="2"/>
  <c r="G2270" i="2" s="1"/>
  <c r="AE2264" i="2"/>
  <c r="G2264" i="2" s="1"/>
  <c r="G2246" i="2"/>
  <c r="G2230" i="2"/>
  <c r="G2209" i="2"/>
  <c r="G2203" i="2"/>
  <c r="G2190" i="2"/>
  <c r="G1885" i="2"/>
  <c r="AE1873" i="2"/>
  <c r="G1873" i="2" s="1"/>
  <c r="AE1867" i="2"/>
  <c r="G1867" i="2" s="1"/>
  <c r="AE1747" i="2"/>
  <c r="G1747" i="2" s="1"/>
  <c r="AE1729" i="2"/>
  <c r="G1729" i="2" s="1"/>
  <c r="AE1609" i="2"/>
  <c r="G1609" i="2" s="1"/>
  <c r="AE1552" i="2"/>
  <c r="G1552" i="2" s="1"/>
  <c r="AE1539" i="2"/>
  <c r="G1539" i="2" s="1"/>
  <c r="AE1532" i="2"/>
  <c r="G1532" i="2" s="1"/>
  <c r="AE1385" i="2"/>
  <c r="G1385" i="2" s="1"/>
  <c r="AE1354" i="2"/>
  <c r="G1354" i="2" s="1"/>
  <c r="AE1355" i="2"/>
  <c r="G1355" i="2" s="1"/>
  <c r="AE1319" i="2"/>
  <c r="G1319" i="2" s="1"/>
  <c r="AE1238" i="2"/>
  <c r="AE1237" i="2"/>
  <c r="AE1223" i="2"/>
  <c r="AE638" i="2"/>
  <c r="G638" i="2" s="1"/>
  <c r="AE484" i="2"/>
  <c r="AE443" i="2"/>
  <c r="G443" i="2" s="1"/>
  <c r="AE409" i="2"/>
  <c r="AE405" i="2"/>
  <c r="AE383" i="2"/>
  <c r="G383" i="2" s="1"/>
  <c r="AE320" i="2"/>
  <c r="G320" i="2" s="1"/>
  <c r="AE307" i="2"/>
  <c r="G307" i="2" s="1"/>
  <c r="AE226" i="2"/>
  <c r="G226" i="2" s="1"/>
  <c r="AE217" i="2"/>
  <c r="AE206" i="2"/>
  <c r="G206" i="2" s="1"/>
  <c r="AF186" i="2"/>
  <c r="AE98" i="2"/>
  <c r="G98" i="2" s="1"/>
  <c r="AE1367" i="2"/>
  <c r="AE1345" i="2"/>
  <c r="G1345" i="2" s="1"/>
  <c r="AE1341" i="2"/>
  <c r="G1341" i="2" s="1"/>
  <c r="AE1336" i="2"/>
  <c r="G1336" i="2" s="1"/>
  <c r="AE1329" i="2"/>
  <c r="G1329" i="2" s="1"/>
  <c r="AE1300" i="2"/>
  <c r="AE1285" i="2"/>
  <c r="G1285" i="2" s="1"/>
  <c r="AE1270" i="2"/>
  <c r="G1270" i="2" s="1"/>
  <c r="AE1266" i="2"/>
  <c r="G1266" i="2" s="1"/>
  <c r="AE1263" i="2"/>
  <c r="AE1259" i="2"/>
  <c r="G1259" i="2" s="1"/>
  <c r="AE1249" i="2"/>
  <c r="G1249" i="2" s="1"/>
  <c r="AE1241" i="2"/>
  <c r="G1241" i="2" s="1"/>
  <c r="AE1175" i="2"/>
  <c r="AE1143" i="2"/>
  <c r="AE1119" i="2"/>
  <c r="G1119" i="2" s="1"/>
  <c r="AE1108" i="2"/>
  <c r="AE1076" i="2"/>
  <c r="G1076" i="2" s="1"/>
  <c r="AF1061" i="2"/>
  <c r="P1061" i="2" s="1"/>
  <c r="AE1048" i="2"/>
  <c r="G1048" i="2" s="1"/>
  <c r="AE1036" i="2"/>
  <c r="G1036" i="2" s="1"/>
  <c r="AE1004" i="2"/>
  <c r="G1004" i="2" s="1"/>
  <c r="AE996" i="2"/>
  <c r="G996" i="2" s="1"/>
  <c r="AE988" i="2"/>
  <c r="AE984" i="2"/>
  <c r="G984" i="2" s="1"/>
  <c r="AE980" i="2"/>
  <c r="G980" i="2" s="1"/>
  <c r="AE968" i="2"/>
  <c r="G968" i="2" s="1"/>
  <c r="AE949" i="2"/>
  <c r="G949" i="2" s="1"/>
  <c r="AE941" i="2"/>
  <c r="G941" i="2" s="1"/>
  <c r="AE833" i="2"/>
  <c r="AE801" i="2"/>
  <c r="G801" i="2" s="1"/>
  <c r="AE714" i="2"/>
  <c r="G714" i="2" s="1"/>
  <c r="AE698" i="2"/>
  <c r="G698" i="2" s="1"/>
  <c r="AF695" i="2"/>
  <c r="P695" i="2" s="1"/>
  <c r="AE689" i="2"/>
  <c r="AE585" i="2"/>
  <c r="G585" i="2" s="1"/>
  <c r="AE581" i="2"/>
  <c r="AE545" i="2"/>
  <c r="G545" i="2" s="1"/>
  <c r="AE513" i="2"/>
  <c r="AE461" i="2"/>
  <c r="G461" i="2" s="1"/>
  <c r="AE457" i="2"/>
  <c r="AE441" i="2"/>
  <c r="G441" i="2" s="1"/>
  <c r="AE416" i="2"/>
  <c r="AE371" i="2"/>
  <c r="G371" i="2" s="1"/>
  <c r="AE241" i="2"/>
  <c r="G241" i="2" s="1"/>
  <c r="AF179" i="2"/>
  <c r="P179" i="2" s="1"/>
  <c r="AF176" i="2"/>
  <c r="P176" i="2" s="1"/>
  <c r="AE57" i="2"/>
  <c r="G57" i="2" s="1"/>
  <c r="AE904" i="2"/>
  <c r="G904" i="2" s="1"/>
  <c r="AE892" i="2"/>
  <c r="G892" i="2" s="1"/>
  <c r="AE840" i="2"/>
  <c r="AE719" i="2"/>
  <c r="AE717" i="2"/>
  <c r="G717" i="2" s="1"/>
  <c r="AE53" i="2"/>
  <c r="G53" i="2" s="1"/>
  <c r="AE1374" i="2"/>
  <c r="G1374" i="2" s="1"/>
  <c r="AE1362" i="2"/>
  <c r="G1362" i="2" s="1"/>
  <c r="AE1357" i="2"/>
  <c r="G1357" i="2" s="1"/>
  <c r="AE1347" i="2"/>
  <c r="G1347" i="2" s="1"/>
  <c r="AE1342" i="2"/>
  <c r="G1342" i="2" s="1"/>
  <c r="AE1338" i="2"/>
  <c r="G1338" i="2" s="1"/>
  <c r="AE1298" i="2"/>
  <c r="G1298" i="2" s="1"/>
  <c r="AE1290" i="2"/>
  <c r="G1290" i="2" s="1"/>
  <c r="AE1288" i="2"/>
  <c r="G1288" i="2" s="1"/>
  <c r="AE1275" i="2"/>
  <c r="G1275" i="2" s="1"/>
  <c r="AE1272" i="2"/>
  <c r="G1272" i="2" s="1"/>
  <c r="AE1265" i="2"/>
  <c r="G1265" i="2" s="1"/>
  <c r="AE1257" i="2"/>
  <c r="AE1250" i="2"/>
  <c r="G1250" i="2" s="1"/>
  <c r="AE1247" i="2"/>
  <c r="G1247" i="2" s="1"/>
  <c r="AE1243" i="2"/>
  <c r="G1243" i="2" s="1"/>
  <c r="AE1233" i="2"/>
  <c r="G1233" i="2" s="1"/>
  <c r="AE1214" i="2"/>
  <c r="G1214" i="2" s="1"/>
  <c r="AE1186" i="2"/>
  <c r="G1186" i="2" s="1"/>
  <c r="AE1166" i="2"/>
  <c r="G1166" i="2" s="1"/>
  <c r="AE1150" i="2"/>
  <c r="G1150" i="2" s="1"/>
  <c r="AE1146" i="2"/>
  <c r="G1146" i="2" s="1"/>
  <c r="AE1127" i="2"/>
  <c r="G1127" i="2" s="1"/>
  <c r="AE1037" i="2"/>
  <c r="G1037" i="2" s="1"/>
  <c r="AE1005" i="2"/>
  <c r="G1005" i="2" s="1"/>
  <c r="AE989" i="2"/>
  <c r="G989" i="2" s="1"/>
  <c r="AE969" i="2"/>
  <c r="G969" i="2" s="1"/>
  <c r="AE959" i="2"/>
  <c r="G959" i="2" s="1"/>
  <c r="AE918" i="2"/>
  <c r="AE832" i="2"/>
  <c r="G832" i="2" s="1"/>
  <c r="AE802" i="2"/>
  <c r="AE755" i="2"/>
  <c r="G755" i="2" s="1"/>
  <c r="AF693" i="2"/>
  <c r="P693" i="2" s="1"/>
  <c r="AE688" i="2"/>
  <c r="G688" i="2" s="1"/>
  <c r="AE560" i="2"/>
  <c r="G560" i="2" s="1"/>
  <c r="AE528" i="2"/>
  <c r="G528" i="2" s="1"/>
  <c r="AE512" i="2"/>
  <c r="G512" i="2" s="1"/>
  <c r="AE500" i="2"/>
  <c r="G500" i="2" s="1"/>
  <c r="AE489" i="2"/>
  <c r="G489" i="2" s="1"/>
  <c r="AE452" i="2"/>
  <c r="G452" i="2" s="1"/>
  <c r="AE448" i="2"/>
  <c r="G448" i="2" s="1"/>
  <c r="AE440" i="2"/>
  <c r="AE436" i="2"/>
  <c r="G436" i="2" s="1"/>
  <c r="AE425" i="2"/>
  <c r="G425" i="2" s="1"/>
  <c r="AE407" i="2"/>
  <c r="AE399" i="2"/>
  <c r="G399" i="2" s="1"/>
  <c r="AE395" i="2"/>
  <c r="G395" i="2" s="1"/>
  <c r="AE370" i="2"/>
  <c r="G370" i="2" s="1"/>
  <c r="AE362" i="2"/>
  <c r="G362" i="2" s="1"/>
  <c r="AE343" i="2"/>
  <c r="G343" i="2" s="1"/>
  <c r="AE331" i="2"/>
  <c r="G331" i="2" s="1"/>
  <c r="AE326" i="2"/>
  <c r="AE318" i="2"/>
  <c r="AE287" i="2"/>
  <c r="G287" i="2" s="1"/>
  <c r="AE239" i="2"/>
  <c r="G239" i="2" s="1"/>
  <c r="AE221" i="2"/>
  <c r="G221" i="2" s="1"/>
  <c r="AE190" i="2"/>
  <c r="AF187" i="2"/>
  <c r="P187" i="2" s="1"/>
  <c r="AF163" i="2"/>
  <c r="P163" i="2" s="1"/>
  <c r="AF116" i="2"/>
  <c r="P116" i="2" s="1"/>
  <c r="AF104" i="2"/>
  <c r="P104" i="2" s="1"/>
  <c r="AF85" i="2"/>
  <c r="AE59" i="2"/>
  <c r="G59" i="2" s="1"/>
  <c r="AP1201" i="2"/>
  <c r="AQ1201" i="2" s="1"/>
  <c r="AF1205" i="2"/>
  <c r="AV1204" i="2" s="1"/>
  <c r="AE1188" i="2"/>
  <c r="G1188" i="2" s="1"/>
  <c r="AP1189" i="2"/>
  <c r="AQ1189" i="2" s="1"/>
  <c r="AP1213" i="2"/>
  <c r="AQ1213" i="2" s="1"/>
  <c r="AP1205" i="2"/>
  <c r="AQ1205" i="2" s="1"/>
  <c r="AN1201" i="2"/>
  <c r="AO1201" i="2" s="1"/>
  <c r="AN1202" i="2" s="1"/>
  <c r="AO1202" i="2" s="1"/>
  <c r="AN1203" i="2" s="1"/>
  <c r="AO1203" i="2" s="1"/>
  <c r="AN1204" i="2" s="1"/>
  <c r="AO1204" i="2" s="1"/>
  <c r="AR1204" i="2" s="1"/>
  <c r="O1204" i="2" s="1"/>
  <c r="AE1189" i="2"/>
  <c r="AE1212" i="2"/>
  <c r="G1212" i="2" s="1"/>
  <c r="AF1213" i="2"/>
  <c r="AN1213" i="2"/>
  <c r="AO1213" i="2" s="1"/>
  <c r="AN1214" i="2" s="1"/>
  <c r="AO1214" i="2" s="1"/>
  <c r="AN1215" i="2" s="1"/>
  <c r="AO1215" i="2" s="1"/>
  <c r="AR1215" i="2" s="1"/>
  <c r="U1215" i="2" s="1"/>
  <c r="AE1211" i="2"/>
  <c r="G1211" i="2" s="1"/>
  <c r="AF1210" i="2"/>
  <c r="P1210" i="2" s="1"/>
  <c r="AE1210" i="2"/>
  <c r="G1210" i="2" s="1"/>
  <c r="AF1209" i="2"/>
  <c r="AE1208" i="2"/>
  <c r="AN1209" i="2"/>
  <c r="AO1209" i="2" s="1"/>
  <c r="AE1209" i="2"/>
  <c r="G1209" i="2" s="1"/>
  <c r="AP1209" i="2"/>
  <c r="AQ1209" i="2" s="1"/>
  <c r="AU1206" i="2"/>
  <c r="AE1204" i="2"/>
  <c r="G1204" i="2" s="1"/>
  <c r="AE1205" i="2"/>
  <c r="G1205" i="2" s="1"/>
  <c r="AE1202" i="2"/>
  <c r="G1202" i="2" s="1"/>
  <c r="AE1200" i="2"/>
  <c r="BA1201" i="2"/>
  <c r="BA1202" i="2" s="1"/>
  <c r="BA1203" i="2" s="1"/>
  <c r="AF1202" i="2"/>
  <c r="P1202" i="2" s="1"/>
  <c r="AF1201" i="2"/>
  <c r="AE1199" i="2"/>
  <c r="G1199" i="2" s="1"/>
  <c r="AF1197" i="2"/>
  <c r="AE1196" i="2"/>
  <c r="G1196" i="2" s="1"/>
  <c r="AF1198" i="2"/>
  <c r="AE1193" i="2"/>
  <c r="G1193" i="2" s="1"/>
  <c r="AE1194" i="2"/>
  <c r="AF1194" i="2"/>
  <c r="P1194" i="2" s="1"/>
  <c r="AP1193" i="2"/>
  <c r="AQ1193" i="2" s="1"/>
  <c r="AF1193" i="2"/>
  <c r="P1193" i="2" s="1"/>
  <c r="AN1192" i="2"/>
  <c r="AP1192" i="2"/>
  <c r="AQ1192" i="2" s="1"/>
  <c r="AE1191" i="2"/>
  <c r="G1191" i="2" s="1"/>
  <c r="AW1190" i="2"/>
  <c r="AY1189" i="2"/>
  <c r="Q1190" i="2"/>
  <c r="AE1190" i="2"/>
  <c r="G1190" i="2" s="1"/>
  <c r="AE1185" i="2"/>
  <c r="AE1182" i="2"/>
  <c r="AZ1176" i="2"/>
  <c r="AP1176" i="2"/>
  <c r="AQ1176" i="2" s="1"/>
  <c r="AF1181" i="2"/>
  <c r="P1181" i="2" s="1"/>
  <c r="AP1180" i="2"/>
  <c r="AQ1180" i="2" s="1"/>
  <c r="AF1180" i="2"/>
  <c r="AF1178" i="2"/>
  <c r="P1178" i="2" s="1"/>
  <c r="AY1175" i="2"/>
  <c r="AE1180" i="2"/>
  <c r="G1180" i="2" s="1"/>
  <c r="AP1177" i="2"/>
  <c r="AQ1177" i="2" s="1"/>
  <c r="AF1179" i="2"/>
  <c r="P1179" i="2" s="1"/>
  <c r="AF1177" i="2"/>
  <c r="P1177" i="2" s="1"/>
  <c r="Q1157" i="2"/>
  <c r="AP1157" i="2"/>
  <c r="AQ1157" i="2" s="1"/>
  <c r="AZ1157" i="2"/>
  <c r="AF1158" i="2"/>
  <c r="P1158" i="2" s="1"/>
  <c r="AY1165" i="2"/>
  <c r="AT1165" i="2"/>
  <c r="AN1167" i="2"/>
  <c r="AO1167" i="2" s="1"/>
  <c r="AR1167" i="2" s="1"/>
  <c r="O1167" i="2" s="1"/>
  <c r="AE1174" i="2"/>
  <c r="G1174" i="2" s="1"/>
  <c r="AF1174" i="2"/>
  <c r="P1174" i="2" s="1"/>
  <c r="AE1172" i="2"/>
  <c r="G1172" i="2" s="1"/>
  <c r="AE1173" i="2"/>
  <c r="G1173" i="2" s="1"/>
  <c r="AN1172" i="2"/>
  <c r="AO1172" i="2" s="1"/>
  <c r="AR1172" i="2" s="1"/>
  <c r="O1172" i="2" s="1"/>
  <c r="AP1171" i="2"/>
  <c r="AQ1171" i="2" s="1"/>
  <c r="AF1173" i="2"/>
  <c r="P1173" i="2" s="1"/>
  <c r="Q1169" i="2"/>
  <c r="AE1168" i="2"/>
  <c r="G1168" i="2" s="1"/>
  <c r="AE1167" i="2"/>
  <c r="G1167" i="2" s="1"/>
  <c r="AE1169" i="2"/>
  <c r="G1169" i="2" s="1"/>
  <c r="AU1164" i="2"/>
  <c r="AE1163" i="2"/>
  <c r="G1163" i="2" s="1"/>
  <c r="AT1163" i="2"/>
  <c r="AP1161" i="2"/>
  <c r="AQ1161" i="2" s="1"/>
  <c r="AF1162" i="2"/>
  <c r="P1162" i="2" s="1"/>
  <c r="AN1161" i="2"/>
  <c r="AO1161" i="2" s="1"/>
  <c r="AE1160" i="2"/>
  <c r="G1160" i="2" s="1"/>
  <c r="AU1159" i="2"/>
  <c r="AE1159" i="2"/>
  <c r="G1159" i="2" s="1"/>
  <c r="AE1152" i="2"/>
  <c r="AE1162" i="2"/>
  <c r="AY1162" i="2"/>
  <c r="AE1145" i="2"/>
  <c r="AE1122" i="2"/>
  <c r="G1122" i="2" s="1"/>
  <c r="AW1154" i="2"/>
  <c r="AP1153" i="2"/>
  <c r="AQ1153" i="2" s="1"/>
  <c r="AF1154" i="2"/>
  <c r="P1154" i="2" s="1"/>
  <c r="AF1153" i="2"/>
  <c r="P1153" i="2" s="1"/>
  <c r="BA1144" i="2"/>
  <c r="AZ1144" i="2"/>
  <c r="AP1144" i="2"/>
  <c r="AQ1144" i="2" s="1"/>
  <c r="AF1144" i="2"/>
  <c r="AV1143" i="2" s="1"/>
  <c r="AN1097" i="2"/>
  <c r="AO1097" i="2" s="1"/>
  <c r="AN1098" i="2" s="1"/>
  <c r="AO1098" i="2" s="1"/>
  <c r="AN1099" i="2" s="1"/>
  <c r="AO1099" i="2" s="1"/>
  <c r="AR1099" i="2" s="1"/>
  <c r="O1099" i="2" s="1"/>
  <c r="AN1093" i="2"/>
  <c r="AO1093" i="2" s="1"/>
  <c r="AN1094" i="2" s="1"/>
  <c r="AZ1146" i="2"/>
  <c r="BA1092" i="2"/>
  <c r="AN1078" i="2"/>
  <c r="AZ1078" i="2" s="1"/>
  <c r="BA1142" i="2"/>
  <c r="AZ1142" i="2"/>
  <c r="BA1153" i="2"/>
  <c r="AN1117" i="2"/>
  <c r="AO1117" i="2" s="1"/>
  <c r="AR1117" i="2" s="1"/>
  <c r="O1117" i="2" s="1"/>
  <c r="BA1116" i="2"/>
  <c r="AZ1155" i="2"/>
  <c r="AP1116" i="2"/>
  <c r="AQ1116" i="2" s="1"/>
  <c r="AZ1153" i="2"/>
  <c r="AN1123" i="2"/>
  <c r="AO1123" i="2" s="1"/>
  <c r="AR1123" i="2" s="1"/>
  <c r="U1123" i="2" s="1"/>
  <c r="AP1120" i="2"/>
  <c r="AQ1120" i="2" s="1"/>
  <c r="AZ1116" i="2"/>
  <c r="AN1150" i="2"/>
  <c r="AZ1150" i="2" s="1"/>
  <c r="AE1129" i="2"/>
  <c r="G1129" i="2" s="1"/>
  <c r="BA1155" i="2"/>
  <c r="AE1154" i="2"/>
  <c r="AF1149" i="2"/>
  <c r="AN1148" i="2"/>
  <c r="AZ1148" i="2" s="1"/>
  <c r="AE1148" i="2"/>
  <c r="G1148" i="2" s="1"/>
  <c r="AF1148" i="2"/>
  <c r="P1148" i="2" s="1"/>
  <c r="AE1147" i="2"/>
  <c r="AY1145" i="2"/>
  <c r="Q1146" i="2"/>
  <c r="AE1141" i="2"/>
  <c r="AE1142" i="2"/>
  <c r="G1142" i="2" s="1"/>
  <c r="AZ1139" i="2"/>
  <c r="AU1139" i="2"/>
  <c r="AF1136" i="2"/>
  <c r="P1136" i="2" s="1"/>
  <c r="AP1135" i="2"/>
  <c r="AQ1135" i="2" s="1"/>
  <c r="AF1135" i="2"/>
  <c r="AE1133" i="2"/>
  <c r="G1133" i="2" s="1"/>
  <c r="AN1130" i="2"/>
  <c r="AZ1130" i="2" s="1"/>
  <c r="AE1131" i="2"/>
  <c r="G1131" i="2" s="1"/>
  <c r="AP1125" i="2"/>
  <c r="AQ1125" i="2" s="1"/>
  <c r="AY1128" i="2"/>
  <c r="AF1126" i="2"/>
  <c r="P1126" i="2" s="1"/>
  <c r="Q1118" i="2"/>
  <c r="AY1117" i="2"/>
  <c r="AP1117" i="2"/>
  <c r="AQ1117" i="2" s="1"/>
  <c r="AE1120" i="2"/>
  <c r="G1120" i="2" s="1"/>
  <c r="AE1115" i="2"/>
  <c r="O1121" i="2"/>
  <c r="AY1116" i="2"/>
  <c r="AP1121" i="2"/>
  <c r="AQ1121" i="2" s="1"/>
  <c r="AE1116" i="2"/>
  <c r="G1116" i="2" s="1"/>
  <c r="BA1121" i="2"/>
  <c r="BA1122" i="2" s="1"/>
  <c r="AE1117" i="2"/>
  <c r="G1117" i="2" s="1"/>
  <c r="AF1114" i="2"/>
  <c r="P1114" i="2" s="1"/>
  <c r="AP1113" i="2"/>
  <c r="AQ1113" i="2" s="1"/>
  <c r="AF1113" i="2"/>
  <c r="P1113" i="2" s="1"/>
  <c r="AE1112" i="2"/>
  <c r="G1112" i="2" s="1"/>
  <c r="AY1111" i="2"/>
  <c r="AZ1110" i="2"/>
  <c r="AY1108" i="2"/>
  <c r="AP1112" i="2"/>
  <c r="AQ1112" i="2" s="1"/>
  <c r="AE1111" i="2"/>
  <c r="G1111" i="2" s="1"/>
  <c r="AP1101" i="2"/>
  <c r="AQ1101" i="2" s="1"/>
  <c r="AP1104" i="2"/>
  <c r="AQ1104" i="2" s="1"/>
  <c r="AF1105" i="2"/>
  <c r="P1105" i="2" s="1"/>
  <c r="AF1101" i="2"/>
  <c r="P1101" i="2" s="1"/>
  <c r="AE1103" i="2"/>
  <c r="G1103" i="2" s="1"/>
  <c r="AF1104" i="2"/>
  <c r="AN1101" i="2"/>
  <c r="AO1101" i="2" s="1"/>
  <c r="AE1104" i="2"/>
  <c r="G1104" i="2" s="1"/>
  <c r="AV1105" i="2"/>
  <c r="AY1095" i="2"/>
  <c r="AE1098" i="2"/>
  <c r="G1098" i="2" s="1"/>
  <c r="AE1096" i="2"/>
  <c r="G1096" i="2" s="1"/>
  <c r="AE1092" i="2"/>
  <c r="G1092" i="2" s="1"/>
  <c r="AP1093" i="2"/>
  <c r="AQ1093" i="2" s="1"/>
  <c r="AF1098" i="2"/>
  <c r="P1098" i="2" s="1"/>
  <c r="AZ1092" i="2"/>
  <c r="AP1097" i="2"/>
  <c r="AQ1097" i="2" s="1"/>
  <c r="AF1097" i="2"/>
  <c r="AF1093" i="2"/>
  <c r="AP1089" i="2"/>
  <c r="AQ1089" i="2" s="1"/>
  <c r="AE1090" i="2"/>
  <c r="G1090" i="2" s="1"/>
  <c r="AF1090" i="2"/>
  <c r="P1090" i="2" s="1"/>
  <c r="AF1089" i="2"/>
  <c r="AY1085" i="2"/>
  <c r="Q1086" i="2"/>
  <c r="AP1085" i="2"/>
  <c r="AQ1085" i="2" s="1"/>
  <c r="AF1085" i="2"/>
  <c r="AN1085" i="2"/>
  <c r="AO1085" i="2" s="1"/>
  <c r="AT1086" i="2"/>
  <c r="AE1085" i="2"/>
  <c r="G1085" i="2" s="1"/>
  <c r="AP1084" i="2"/>
  <c r="AQ1084" i="2" s="1"/>
  <c r="AF1081" i="2"/>
  <c r="P1081" i="2" s="1"/>
  <c r="AZ1080" i="2"/>
  <c r="AF1080" i="2"/>
  <c r="Q1082" i="2"/>
  <c r="AY1081" i="2"/>
  <c r="AP1081" i="2"/>
  <c r="AQ1081" i="2" s="1"/>
  <c r="AE1080" i="2"/>
  <c r="G1080" i="2" s="1"/>
  <c r="AN1081" i="2"/>
  <c r="AO1081" i="2" s="1"/>
  <c r="AN1082" i="2" s="1"/>
  <c r="AO1082" i="2" s="1"/>
  <c r="AR1082" i="2" s="1"/>
  <c r="O1082" i="2" s="1"/>
  <c r="Q1044" i="2"/>
  <c r="Q1075" i="2"/>
  <c r="AO1071" i="2"/>
  <c r="AF1068" i="2"/>
  <c r="P1068" i="2" s="1"/>
  <c r="AZ1067" i="2"/>
  <c r="AT1063" i="2"/>
  <c r="AV1059" i="2"/>
  <c r="AF1056" i="2"/>
  <c r="AP1056" i="2"/>
  <c r="AQ1056" i="2" s="1"/>
  <c r="Q1050" i="2"/>
  <c r="AF1066" i="2"/>
  <c r="P1066" i="2" s="1"/>
  <c r="O1065" i="2"/>
  <c r="AP1057" i="2"/>
  <c r="AQ1057" i="2" s="1"/>
  <c r="AF1065" i="2"/>
  <c r="AP1069" i="2"/>
  <c r="AF1070" i="2"/>
  <c r="P1070" i="2" s="1"/>
  <c r="AZ1061" i="2"/>
  <c r="AF1062" i="2"/>
  <c r="AF1058" i="2"/>
  <c r="P1058" i="2" s="1"/>
  <c r="AR1069" i="2"/>
  <c r="O1069" i="2" s="1"/>
  <c r="AN1070" i="2"/>
  <c r="AO1070" i="2" s="1"/>
  <c r="AR1061" i="2"/>
  <c r="U1061" i="2" s="1"/>
  <c r="AN1062" i="2"/>
  <c r="AO1062" i="2" s="1"/>
  <c r="AZ1059" i="2"/>
  <c r="BA1070" i="2"/>
  <c r="AZ1070" i="2"/>
  <c r="AZ1071" i="2" s="1"/>
  <c r="AZ1075" i="2"/>
  <c r="AE1064" i="2"/>
  <c r="G1064" i="2" s="1"/>
  <c r="AE1060" i="2"/>
  <c r="G1060" i="2" s="1"/>
  <c r="AT1060" i="2"/>
  <c r="AE1069" i="2"/>
  <c r="AP1073" i="2"/>
  <c r="AQ1073" i="2" s="1"/>
  <c r="AF1074" i="2"/>
  <c r="P1074" i="2" s="1"/>
  <c r="AF1073" i="2"/>
  <c r="P1073" i="2" s="1"/>
  <c r="AP1068" i="2"/>
  <c r="AQ1068" i="2" s="1"/>
  <c r="AF1069" i="2"/>
  <c r="P1069" i="2" s="1"/>
  <c r="AN1068" i="2"/>
  <c r="AT1066" i="2"/>
  <c r="AE1061" i="2"/>
  <c r="AF1057" i="2"/>
  <c r="P1057" i="2" s="1"/>
  <c r="Q1053" i="2"/>
  <c r="AP1053" i="2"/>
  <c r="AQ1053" i="2" s="1"/>
  <c r="AE1052" i="2"/>
  <c r="AY1052" i="2"/>
  <c r="AF1054" i="2"/>
  <c r="P1054" i="2" s="1"/>
  <c r="AE1053" i="2"/>
  <c r="G1053" i="2" s="1"/>
  <c r="AN1044" i="2"/>
  <c r="AZ1044" i="2" s="1"/>
  <c r="AZ987" i="2"/>
  <c r="AZ998" i="2"/>
  <c r="AZ999" i="2" s="1"/>
  <c r="BA987" i="2"/>
  <c r="AZ990" i="2"/>
  <c r="AN952" i="2"/>
  <c r="AO952" i="2" s="1"/>
  <c r="AN953" i="2" s="1"/>
  <c r="AO953" i="2" s="1"/>
  <c r="AU1046" i="2"/>
  <c r="Q1047" i="2"/>
  <c r="AE1045" i="2"/>
  <c r="G1045" i="2" s="1"/>
  <c r="AY1046" i="2"/>
  <c r="AY1042" i="2"/>
  <c r="AF1046" i="2"/>
  <c r="P1046" i="2" s="1"/>
  <c r="AE1044" i="2"/>
  <c r="G1044" i="2" s="1"/>
  <c r="AP1047" i="2"/>
  <c r="AQ1047" i="2" s="1"/>
  <c r="AP1045" i="2"/>
  <c r="AQ1045" i="2" s="1"/>
  <c r="AF1045" i="2"/>
  <c r="AT1044" i="2" s="1"/>
  <c r="AV1042" i="2"/>
  <c r="AF1042" i="2"/>
  <c r="P1042" i="2" s="1"/>
  <c r="AF1041" i="2"/>
  <c r="AP1041" i="2"/>
  <c r="AQ1041" i="2" s="1"/>
  <c r="AN1038" i="2"/>
  <c r="AO1038" i="2" s="1"/>
  <c r="AN1039" i="2" s="1"/>
  <c r="AO1039" i="2" s="1"/>
  <c r="AR1039" i="2" s="1"/>
  <c r="U1039" i="2" s="1"/>
  <c r="AF1034" i="2"/>
  <c r="P1034" i="2" s="1"/>
  <c r="AN1033" i="2"/>
  <c r="AO1033" i="2" s="1"/>
  <c r="AN1034" i="2" s="1"/>
  <c r="AO1034" i="2" s="1"/>
  <c r="AT1032" i="2"/>
  <c r="AP1033" i="2"/>
  <c r="AQ1033" i="2" s="1"/>
  <c r="AN1030" i="2"/>
  <c r="AZ1030" i="2" s="1"/>
  <c r="AE1032" i="2"/>
  <c r="G1032" i="2" s="1"/>
  <c r="AE1028" i="2"/>
  <c r="AP1027" i="2"/>
  <c r="AN1024" i="2"/>
  <c r="AO1024" i="2" s="1"/>
  <c r="AN1025" i="2" s="1"/>
  <c r="AO1025" i="2" s="1"/>
  <c r="AN1026" i="2" s="1"/>
  <c r="AO1026" i="2" s="1"/>
  <c r="AO1017" i="2"/>
  <c r="AZ1017" i="2"/>
  <c r="AE1020" i="2"/>
  <c r="G1020" i="2" s="1"/>
  <c r="AE1016" i="2"/>
  <c r="Q1018" i="2"/>
  <c r="AE1021" i="2"/>
  <c r="G1021" i="2" s="1"/>
  <c r="AE1013" i="2"/>
  <c r="G1013" i="2" s="1"/>
  <c r="AF1013" i="2"/>
  <c r="AN1011" i="2"/>
  <c r="AE1012" i="2"/>
  <c r="G1012" i="2" s="1"/>
  <c r="Q1016" i="2"/>
  <c r="AY1013" i="2"/>
  <c r="AY1009" i="2"/>
  <c r="AP1013" i="2"/>
  <c r="AQ1013" i="2" s="1"/>
  <c r="AW1009" i="2"/>
  <c r="AU999" i="2"/>
  <c r="AE1000" i="2"/>
  <c r="G1000" i="2" s="1"/>
  <c r="AF1002" i="2"/>
  <c r="AU1001" i="2" s="1"/>
  <c r="AN1000" i="2"/>
  <c r="AO1000" i="2" s="1"/>
  <c r="AN1001" i="2" s="1"/>
  <c r="AV1000" i="2"/>
  <c r="BA998" i="2"/>
  <c r="BA999" i="2" s="1"/>
  <c r="AT994" i="2"/>
  <c r="AF994" i="2"/>
  <c r="P994" i="2" s="1"/>
  <c r="AP995" i="2"/>
  <c r="AQ995" i="2" s="1"/>
  <c r="AN993" i="2"/>
  <c r="AO993" i="2" s="1"/>
  <c r="AF993" i="2"/>
  <c r="AY989" i="2"/>
  <c r="AN991" i="2"/>
  <c r="AO991" i="2" s="1"/>
  <c r="AR991" i="2" s="1"/>
  <c r="U991" i="2" s="1"/>
  <c r="AT989" i="2"/>
  <c r="AE993" i="2"/>
  <c r="G993" i="2" s="1"/>
  <c r="AU991" i="2"/>
  <c r="AP993" i="2"/>
  <c r="AQ993" i="2" s="1"/>
  <c r="AN982" i="2"/>
  <c r="AO982" i="2" s="1"/>
  <c r="BA981" i="2"/>
  <c r="AF978" i="2"/>
  <c r="P978" i="2" s="1"/>
  <c r="AP973" i="2"/>
  <c r="AQ973" i="2" s="1"/>
  <c r="AF973" i="2"/>
  <c r="P973" i="2" s="1"/>
  <c r="AF974" i="2"/>
  <c r="P974" i="2" s="1"/>
  <c r="AP974" i="2"/>
  <c r="AN975" i="2"/>
  <c r="AO975" i="2" s="1"/>
  <c r="AE977" i="2"/>
  <c r="G977" i="2" s="1"/>
  <c r="AE976" i="2"/>
  <c r="G976" i="2" s="1"/>
  <c r="AE971" i="2"/>
  <c r="G971" i="2" s="1"/>
  <c r="AE967" i="2"/>
  <c r="AN968" i="2"/>
  <c r="AN965" i="2"/>
  <c r="AO965" i="2" s="1"/>
  <c r="AR965" i="2" s="1"/>
  <c r="O965" i="2" s="1"/>
  <c r="AF966" i="2"/>
  <c r="P966" i="2" s="1"/>
  <c r="AE963" i="2"/>
  <c r="G963" i="2" s="1"/>
  <c r="AV958" i="2"/>
  <c r="AY962" i="2"/>
  <c r="AY958" i="2"/>
  <c r="AF965" i="2"/>
  <c r="P965" i="2" s="1"/>
  <c r="AF961" i="2"/>
  <c r="AP964" i="2"/>
  <c r="AT962" i="2"/>
  <c r="BA959" i="2"/>
  <c r="AF964" i="2"/>
  <c r="P964" i="2" s="1"/>
  <c r="AN960" i="2"/>
  <c r="AO960" i="2" s="1"/>
  <c r="AR960" i="2" s="1"/>
  <c r="U960" i="2" s="1"/>
  <c r="AE954" i="2"/>
  <c r="G954" i="2" s="1"/>
  <c r="AE955" i="2"/>
  <c r="G955" i="2" s="1"/>
  <c r="AF954" i="2"/>
  <c r="P954" i="2" s="1"/>
  <c r="AE953" i="2"/>
  <c r="G953" i="2" s="1"/>
  <c r="AP954" i="2"/>
  <c r="AQ954" i="2" s="1"/>
  <c r="AN954" i="2"/>
  <c r="AO954" i="2" s="1"/>
  <c r="AU953" i="2"/>
  <c r="AT946" i="2"/>
  <c r="Q947" i="2"/>
  <c r="AN945" i="2"/>
  <c r="AO945" i="2" s="1"/>
  <c r="AN946" i="2" s="1"/>
  <c r="AO946" i="2" s="1"/>
  <c r="AT947" i="2"/>
  <c r="AE948" i="2"/>
  <c r="G948" i="2" s="1"/>
  <c r="AE947" i="2"/>
  <c r="G947" i="2" s="1"/>
  <c r="AU940" i="2"/>
  <c r="AE920" i="2"/>
  <c r="G920" i="2" s="1"/>
  <c r="AE939" i="2"/>
  <c r="G939" i="2" s="1"/>
  <c r="AE935" i="2"/>
  <c r="G935" i="2" s="1"/>
  <c r="AE931" i="2"/>
  <c r="G931" i="2" s="1"/>
  <c r="AE923" i="2"/>
  <c r="G923" i="2" s="1"/>
  <c r="AP801" i="2"/>
  <c r="AZ821" i="2"/>
  <c r="AZ815" i="2"/>
  <c r="AF802" i="2"/>
  <c r="P802" i="2" s="1"/>
  <c r="AF801" i="2"/>
  <c r="P801" i="2" s="1"/>
  <c r="AN816" i="2"/>
  <c r="AO816" i="2" s="1"/>
  <c r="AN817" i="2" s="1"/>
  <c r="AO817" i="2" s="1"/>
  <c r="AN818" i="2" s="1"/>
  <c r="AO818" i="2" s="1"/>
  <c r="AR818" i="2" s="1"/>
  <c r="U818" i="2" s="1"/>
  <c r="BA937" i="2"/>
  <c r="AZ883" i="2"/>
  <c r="BA919" i="2"/>
  <c r="AZ919" i="2"/>
  <c r="AU824" i="2"/>
  <c r="AN834" i="2"/>
  <c r="BA925" i="2"/>
  <c r="AZ925" i="2"/>
  <c r="AN888" i="2"/>
  <c r="AO888" i="2" s="1"/>
  <c r="AN889" i="2" s="1"/>
  <c r="AO889" i="2" s="1"/>
  <c r="AZ893" i="2"/>
  <c r="AZ902" i="2"/>
  <c r="AE922" i="2"/>
  <c r="G922" i="2" s="1"/>
  <c r="AN938" i="2"/>
  <c r="AO938" i="2" s="1"/>
  <c r="AP941" i="2"/>
  <c r="AQ941" i="2" s="1"/>
  <c r="AY933" i="2"/>
  <c r="Q934" i="2"/>
  <c r="Q933" i="2"/>
  <c r="AP934" i="2"/>
  <c r="AQ934" i="2" s="1"/>
  <c r="AT932" i="2"/>
  <c r="BA931" i="2"/>
  <c r="AF935" i="2"/>
  <c r="P935" i="2" s="1"/>
  <c r="AE932" i="2"/>
  <c r="G932" i="2" s="1"/>
  <c r="AY932" i="2"/>
  <c r="AU931" i="2"/>
  <c r="AZ931" i="2"/>
  <c r="AN932" i="2"/>
  <c r="AO932" i="2" s="1"/>
  <c r="AN933" i="2" s="1"/>
  <c r="AO933" i="2" s="1"/>
  <c r="AR933" i="2" s="1"/>
  <c r="U933" i="2" s="1"/>
  <c r="AZ926" i="2"/>
  <c r="AE925" i="2"/>
  <c r="G925" i="2" s="1"/>
  <c r="AE928" i="2"/>
  <c r="G928" i="2" s="1"/>
  <c r="AE919" i="2"/>
  <c r="G919" i="2" s="1"/>
  <c r="AN920" i="2"/>
  <c r="AO920" i="2" s="1"/>
  <c r="AN921" i="2" s="1"/>
  <c r="AO921" i="2" s="1"/>
  <c r="AN922" i="2" s="1"/>
  <c r="AO922" i="2" s="1"/>
  <c r="AR922" i="2" s="1"/>
  <c r="U922" i="2" s="1"/>
  <c r="AP916" i="2"/>
  <c r="AQ916" i="2" s="1"/>
  <c r="AN916" i="2"/>
  <c r="AO916" i="2" s="1"/>
  <c r="AN917" i="2" s="1"/>
  <c r="AE916" i="2"/>
  <c r="G916" i="2" s="1"/>
  <c r="AT914" i="2"/>
  <c r="AF914" i="2"/>
  <c r="P914" i="2" s="1"/>
  <c r="AE913" i="2"/>
  <c r="G913" i="2" s="1"/>
  <c r="AE914" i="2"/>
  <c r="G914" i="2" s="1"/>
  <c r="AF911" i="2"/>
  <c r="P911" i="2" s="1"/>
  <c r="AF910" i="2"/>
  <c r="AE909" i="2"/>
  <c r="G909" i="2" s="1"/>
  <c r="AF913" i="2"/>
  <c r="P913" i="2" s="1"/>
  <c r="AP910" i="2"/>
  <c r="AQ910" i="2" s="1"/>
  <c r="AE911" i="2"/>
  <c r="G911" i="2" s="1"/>
  <c r="AE908" i="2"/>
  <c r="AN909" i="2"/>
  <c r="AP906" i="2"/>
  <c r="AN903" i="2"/>
  <c r="AO903" i="2" s="1"/>
  <c r="BA903" i="2" s="1"/>
  <c r="AE899" i="2"/>
  <c r="G899" i="2" s="1"/>
  <c r="AE896" i="2"/>
  <c r="G896" i="2" s="1"/>
  <c r="AF891" i="2"/>
  <c r="P891" i="2" s="1"/>
  <c r="AP890" i="2"/>
  <c r="AQ890" i="2" s="1"/>
  <c r="AE889" i="2"/>
  <c r="G889" i="2" s="1"/>
  <c r="AE888" i="2"/>
  <c r="G888" i="2" s="1"/>
  <c r="AV886" i="2"/>
  <c r="AN884" i="2"/>
  <c r="AO884" i="2" s="1"/>
  <c r="AE885" i="2"/>
  <c r="G885" i="2" s="1"/>
  <c r="AR877" i="2"/>
  <c r="U877" i="2" s="1"/>
  <c r="BA877" i="2"/>
  <c r="AF881" i="2"/>
  <c r="AF877" i="2"/>
  <c r="AN878" i="2"/>
  <c r="AO878" i="2" s="1"/>
  <c r="AZ877" i="2"/>
  <c r="AN881" i="2"/>
  <c r="AO881" i="2" s="1"/>
  <c r="AR881" i="2" s="1"/>
  <c r="O881" i="2" s="1"/>
  <c r="AR861" i="2"/>
  <c r="U861" i="2" s="1"/>
  <c r="AN862" i="2"/>
  <c r="AO862" i="2" s="1"/>
  <c r="AR862" i="2" s="1"/>
  <c r="U862" i="2" s="1"/>
  <c r="AE850" i="2"/>
  <c r="G850" i="2" s="1"/>
  <c r="AN870" i="2"/>
  <c r="AO870" i="2" s="1"/>
  <c r="AN871" i="2" s="1"/>
  <c r="AO871" i="2" s="1"/>
  <c r="AN872" i="2" s="1"/>
  <c r="AO872" i="2" s="1"/>
  <c r="AE864" i="2"/>
  <c r="G864" i="2" s="1"/>
  <c r="AF874" i="2"/>
  <c r="AF875" i="2"/>
  <c r="BA870" i="2"/>
  <c r="AZ870" i="2"/>
  <c r="AF871" i="2"/>
  <c r="AE872" i="2"/>
  <c r="G872" i="2" s="1"/>
  <c r="AF867" i="2"/>
  <c r="P867" i="2" s="1"/>
  <c r="AP868" i="2"/>
  <c r="AQ868" i="2" s="1"/>
  <c r="AP866" i="2"/>
  <c r="AQ866" i="2" s="1"/>
  <c r="AE861" i="2"/>
  <c r="AN863" i="2"/>
  <c r="AP860" i="2"/>
  <c r="AQ860" i="2" s="1"/>
  <c r="AF859" i="2"/>
  <c r="P859" i="2" s="1"/>
  <c r="AO855" i="2"/>
  <c r="AZ855" i="2"/>
  <c r="AY852" i="2"/>
  <c r="AE851" i="2"/>
  <c r="G851" i="2" s="1"/>
  <c r="AF852" i="2"/>
  <c r="AW851" i="2" s="1"/>
  <c r="AY849" i="2"/>
  <c r="AF851" i="2"/>
  <c r="AP847" i="2"/>
  <c r="AQ847" i="2" s="1"/>
  <c r="AE848" i="2"/>
  <c r="AE844" i="2"/>
  <c r="G844" i="2" s="1"/>
  <c r="AE845" i="2"/>
  <c r="Q843" i="2"/>
  <c r="AF844" i="2"/>
  <c r="AF836" i="2"/>
  <c r="AT834" i="2"/>
  <c r="AN835" i="2"/>
  <c r="AE837" i="2"/>
  <c r="AP838" i="2"/>
  <c r="AQ838" i="2" s="1"/>
  <c r="AT831" i="2"/>
  <c r="AP832" i="2"/>
  <c r="AQ832" i="2" s="1"/>
  <c r="AN832" i="2"/>
  <c r="AO832" i="2" s="1"/>
  <c r="AT829" i="2"/>
  <c r="AN828" i="2"/>
  <c r="AO828" i="2" s="1"/>
  <c r="AN829" i="2" s="1"/>
  <c r="AO829" i="2" s="1"/>
  <c r="AR829" i="2" s="1"/>
  <c r="U829" i="2" s="1"/>
  <c r="AE826" i="2"/>
  <c r="AP825" i="2"/>
  <c r="AQ825" i="2" s="1"/>
  <c r="AN822" i="2"/>
  <c r="AT822" i="2"/>
  <c r="Q817" i="2"/>
  <c r="AY816" i="2"/>
  <c r="AZ819" i="2"/>
  <c r="AP816" i="2"/>
  <c r="AQ816" i="2" s="1"/>
  <c r="AN819" i="2"/>
  <c r="AO819" i="2" s="1"/>
  <c r="AR819" i="2" s="1"/>
  <c r="U819" i="2" s="1"/>
  <c r="Q818" i="2"/>
  <c r="AE816" i="2"/>
  <c r="G816" i="2" s="1"/>
  <c r="AV818" i="2"/>
  <c r="AF820" i="2"/>
  <c r="BA815" i="2"/>
  <c r="BA816" i="2" s="1"/>
  <c r="AE819" i="2"/>
  <c r="G819" i="2" s="1"/>
  <c r="AE818" i="2"/>
  <c r="G818" i="2" s="1"/>
  <c r="AE815" i="2"/>
  <c r="G815" i="2" s="1"/>
  <c r="O819" i="2"/>
  <c r="AN812" i="2"/>
  <c r="AO812" i="2" s="1"/>
  <c r="BA812" i="2" s="1"/>
  <c r="BA813" i="2" s="1"/>
  <c r="AE809" i="2"/>
  <c r="G809" i="2" s="1"/>
  <c r="AN804" i="2"/>
  <c r="AO804" i="2" s="1"/>
  <c r="AN805" i="2" s="1"/>
  <c r="AO805" i="2" s="1"/>
  <c r="AE797" i="2"/>
  <c r="G797" i="2" s="1"/>
  <c r="AW158" i="2"/>
  <c r="AU158" i="2"/>
  <c r="AT158" i="2"/>
  <c r="AV124" i="2"/>
  <c r="AU124" i="2"/>
  <c r="AW124" i="2"/>
  <c r="AV214" i="2"/>
  <c r="AY246" i="2"/>
  <c r="AW246" i="2"/>
  <c r="AV246" i="2"/>
  <c r="AU128" i="2"/>
  <c r="AT128" i="2"/>
  <c r="AY128" i="2"/>
  <c r="AV536" i="2"/>
  <c r="AU536" i="2"/>
  <c r="AV128" i="2"/>
  <c r="AW102" i="2"/>
  <c r="AT171" i="2"/>
  <c r="AY171" i="2"/>
  <c r="AT150" i="2"/>
  <c r="AU135" i="2"/>
  <c r="AT135" i="2"/>
  <c r="Q136" i="2"/>
  <c r="AW135" i="2"/>
  <c r="AU127" i="2"/>
  <c r="AX127" i="2" s="1"/>
  <c r="Q128" i="2"/>
  <c r="AT105" i="2"/>
  <c r="Q106" i="2"/>
  <c r="AW105" i="2"/>
  <c r="AW130" i="2"/>
  <c r="AU130" i="2"/>
  <c r="AW128" i="2"/>
  <c r="Q129" i="2"/>
  <c r="AU139" i="2"/>
  <c r="AV139" i="2"/>
  <c r="AW139" i="2"/>
  <c r="AW142" i="2"/>
  <c r="AU142" i="2"/>
  <c r="AT142" i="2"/>
  <c r="AU83" i="2"/>
  <c r="AX245" i="2"/>
  <c r="AX451" i="2"/>
  <c r="AU113" i="2"/>
  <c r="AX113" i="2" s="1"/>
  <c r="N6" i="2"/>
  <c r="AV99" i="2"/>
  <c r="AU143" i="2"/>
  <c r="AU155" i="2"/>
  <c r="AV213" i="2"/>
  <c r="AW213" i="2"/>
  <c r="Q114" i="2"/>
  <c r="AV60" i="2"/>
  <c r="AT60" i="2"/>
  <c r="AT1780" i="2"/>
  <c r="AT1776" i="2"/>
  <c r="AV1772" i="2"/>
  <c r="AT1768" i="2"/>
  <c r="AT1716" i="2"/>
  <c r="AV1712" i="2"/>
  <c r="AU1708" i="2"/>
  <c r="AT1704" i="2"/>
  <c r="AV473" i="2"/>
  <c r="Q2328" i="2"/>
  <c r="Q2324" i="2"/>
  <c r="Q2320" i="2"/>
  <c r="Q2316" i="2"/>
  <c r="Q2312" i="2"/>
  <c r="Q2240" i="2"/>
  <c r="Q1816" i="2"/>
  <c r="Q1811" i="2"/>
  <c r="Q1807" i="2"/>
  <c r="Q1803" i="2"/>
  <c r="Q1799" i="2"/>
  <c r="Q1794" i="2"/>
  <c r="Q1790" i="2"/>
  <c r="Q1786" i="2"/>
  <c r="Q1781" i="2"/>
  <c r="Q1777" i="2"/>
  <c r="Q1773" i="2"/>
  <c r="Q1769" i="2"/>
  <c r="Q1764" i="2"/>
  <c r="Q1760" i="2"/>
  <c r="Q1756" i="2"/>
  <c r="Q1752" i="2"/>
  <c r="Q1743" i="2"/>
  <c r="Q1739" i="2"/>
  <c r="Q1735" i="2"/>
  <c r="Q1730" i="2"/>
  <c r="Q1726" i="2"/>
  <c r="Q1722" i="2"/>
  <c r="Q1717" i="2"/>
  <c r="Q1713" i="2"/>
  <c r="Q1709" i="2"/>
  <c r="Q1705" i="2"/>
  <c r="Q1692" i="2"/>
  <c r="Q1688" i="2"/>
  <c r="Q1683" i="2"/>
  <c r="Q1679" i="2"/>
  <c r="Q1675" i="2"/>
  <c r="Q1671" i="2"/>
  <c r="AN223" i="2"/>
  <c r="AV73" i="2"/>
  <c r="AX51" i="2"/>
  <c r="AY51" i="2" s="1"/>
  <c r="AW454" i="2"/>
  <c r="AP347" i="2"/>
  <c r="AQ347" i="2" s="1"/>
  <c r="AW370" i="2"/>
  <c r="Q371" i="2"/>
  <c r="AR282" i="2"/>
  <c r="O282" i="2" s="1"/>
  <c r="BA282" i="2"/>
  <c r="Q334" i="2"/>
  <c r="AW333" i="2"/>
  <c r="Q419" i="2"/>
  <c r="AV418" i="2"/>
  <c r="AZ410" i="2"/>
  <c r="AN300" i="2"/>
  <c r="AE2256" i="2"/>
  <c r="G2256" i="2" s="1"/>
  <c r="AE2255" i="2"/>
  <c r="G2255" i="2" s="1"/>
  <c r="AE1665" i="2"/>
  <c r="G1665" i="2" s="1"/>
  <c r="AN1666" i="2"/>
  <c r="AO1666" i="2" s="1"/>
  <c r="AR1666" i="2" s="1"/>
  <c r="U1666" i="2" s="1"/>
  <c r="AE1617" i="2"/>
  <c r="G1617" i="2" s="1"/>
  <c r="AN1617" i="2"/>
  <c r="AO1617" i="2" s="1"/>
  <c r="AE1613" i="2"/>
  <c r="G1613" i="2" s="1"/>
  <c r="AN1613" i="2"/>
  <c r="AO1613" i="2" s="1"/>
  <c r="AR1613" i="2" s="1"/>
  <c r="U1613" i="2" s="1"/>
  <c r="AT730" i="2"/>
  <c r="AT631" i="2"/>
  <c r="AU526" i="2"/>
  <c r="AW522" i="2"/>
  <c r="AW518" i="2"/>
  <c r="AU424" i="2"/>
  <c r="AW222" i="2"/>
  <c r="AZ447" i="2"/>
  <c r="AZ310" i="2"/>
  <c r="AN1817" i="2"/>
  <c r="AO1817" i="2" s="1"/>
  <c r="AR1817" i="2" s="1"/>
  <c r="U1817" i="2" s="1"/>
  <c r="AZ494" i="2"/>
  <c r="AZ456" i="2"/>
  <c r="BA327" i="2"/>
  <c r="BA328" i="2" s="1"/>
  <c r="AR211" i="2"/>
  <c r="AE2416" i="2"/>
  <c r="G2416" i="2" s="1"/>
  <c r="AE2364" i="2"/>
  <c r="G2364" i="2" s="1"/>
  <c r="AE2332" i="2"/>
  <c r="G2332" i="2" s="1"/>
  <c r="AE2288" i="2"/>
  <c r="G2288" i="2" s="1"/>
  <c r="AE2287" i="2"/>
  <c r="G2287" i="2" s="1"/>
  <c r="G2192" i="2"/>
  <c r="G2191" i="2"/>
  <c r="G1887" i="2"/>
  <c r="AE1619" i="2"/>
  <c r="G1619" i="2" s="1"/>
  <c r="AN1620" i="2"/>
  <c r="AO1620" i="2" s="1"/>
  <c r="AE1561" i="2"/>
  <c r="G1561" i="2" s="1"/>
  <c r="AN1562" i="2"/>
  <c r="AO1562" i="2" s="1"/>
  <c r="AR1562" i="2" s="1"/>
  <c r="U1562" i="2" s="1"/>
  <c r="AE1553" i="2"/>
  <c r="G1553" i="2" s="1"/>
  <c r="AN1554" i="2"/>
  <c r="AO1554" i="2" s="1"/>
  <c r="AR1554" i="2" s="1"/>
  <c r="U1554" i="2" s="1"/>
  <c r="Q451" i="2"/>
  <c r="AT756" i="2"/>
  <c r="AW615" i="2"/>
  <c r="AU609" i="2"/>
  <c r="AW528" i="2"/>
  <c r="AT503" i="2"/>
  <c r="AU432" i="2"/>
  <c r="AW428" i="2"/>
  <c r="AW190" i="2"/>
  <c r="AT1504" i="2"/>
  <c r="AU1484" i="2"/>
  <c r="AT1471" i="2"/>
  <c r="AU1427" i="2"/>
  <c r="AU1336" i="2"/>
  <c r="AV1310" i="2"/>
  <c r="AV1282" i="2"/>
  <c r="AV1233" i="2"/>
  <c r="AT1229" i="2"/>
  <c r="AV1062" i="2"/>
  <c r="AT926" i="2"/>
  <c r="AW904" i="2"/>
  <c r="AU836" i="2"/>
  <c r="AT830" i="2"/>
  <c r="BA441" i="2"/>
  <c r="AN2493" i="2"/>
  <c r="AO2493" i="2" s="1"/>
  <c r="AR2493" i="2" s="1"/>
  <c r="U2493" i="2" s="1"/>
  <c r="BA461" i="2"/>
  <c r="BA434" i="2"/>
  <c r="AZ210" i="2"/>
  <c r="AZ211" i="2" s="1"/>
  <c r="AZ212" i="2" s="1"/>
  <c r="AE2341" i="2"/>
  <c r="G2341" i="2" s="1"/>
  <c r="AE2320" i="2"/>
  <c r="G2320" i="2" s="1"/>
  <c r="AE2319" i="2"/>
  <c r="G2319" i="2" s="1"/>
  <c r="AE2261" i="2"/>
  <c r="G2261" i="2" s="1"/>
  <c r="G2224" i="2"/>
  <c r="G2223" i="2"/>
  <c r="AE1649" i="2"/>
  <c r="G1649" i="2" s="1"/>
  <c r="AN1649" i="2"/>
  <c r="AO1649" i="2" s="1"/>
  <c r="AR1649" i="2" s="1"/>
  <c r="U1649" i="2" s="1"/>
  <c r="AE1645" i="2"/>
  <c r="G1645" i="2" s="1"/>
  <c r="AN1645" i="2"/>
  <c r="AO1645" i="2" s="1"/>
  <c r="AE1564" i="2"/>
  <c r="G1564" i="2" s="1"/>
  <c r="AN1565" i="2"/>
  <c r="AO1565" i="2" s="1"/>
  <c r="AW2353" i="2"/>
  <c r="AW2349" i="2"/>
  <c r="AW1815" i="2"/>
  <c r="AW1763" i="2"/>
  <c r="AW1759" i="2"/>
  <c r="AT1755" i="2"/>
  <c r="AW1751" i="2"/>
  <c r="AT1691" i="2"/>
  <c r="AU1687" i="2"/>
  <c r="AW1631" i="2"/>
  <c r="AT1627" i="2"/>
  <c r="AU1623" i="2"/>
  <c r="AT1512" i="2"/>
  <c r="AW1036" i="2"/>
  <c r="AW948" i="2"/>
  <c r="AW908" i="2"/>
  <c r="AT888" i="2"/>
  <c r="AU792" i="2"/>
  <c r="AT738" i="2"/>
  <c r="AV700" i="2"/>
  <c r="AW696" i="2"/>
  <c r="AU621" i="2"/>
  <c r="AV611" i="2"/>
  <c r="AU584" i="2"/>
  <c r="AW567" i="2"/>
  <c r="AW561" i="2"/>
  <c r="AU553" i="2"/>
  <c r="AW532" i="2"/>
  <c r="AU512" i="2"/>
  <c r="AW436" i="2"/>
  <c r="AW278" i="2"/>
  <c r="AW231" i="2"/>
  <c r="AT78" i="2"/>
  <c r="AF2493" i="2"/>
  <c r="P2493" i="2" s="1"/>
  <c r="AF2334" i="2"/>
  <c r="P2334" i="2" s="1"/>
  <c r="AF2309" i="2"/>
  <c r="P2309" i="2" s="1"/>
  <c r="AF2285" i="2"/>
  <c r="P2285" i="2" s="1"/>
  <c r="AF2257" i="2"/>
  <c r="AT2256" i="2" s="1"/>
  <c r="AF1871" i="2"/>
  <c r="P1871" i="2" s="1"/>
  <c r="AF1817" i="2"/>
  <c r="AF1667" i="2"/>
  <c r="P1667" i="2" s="1"/>
  <c r="AF1663" i="2"/>
  <c r="AN2285" i="2"/>
  <c r="AO2285" i="2" s="1"/>
  <c r="AR2285" i="2" s="1"/>
  <c r="U2285" i="2" s="1"/>
  <c r="AZ502" i="2"/>
  <c r="G2197" i="2"/>
  <c r="G1882" i="2"/>
  <c r="G1881" i="2"/>
  <c r="AE1841" i="2"/>
  <c r="G1841" i="2" s="1"/>
  <c r="AE1651" i="2"/>
  <c r="G1651" i="2" s="1"/>
  <c r="AN1652" i="2"/>
  <c r="AO1652" i="2" s="1"/>
  <c r="AR1652" i="2" s="1"/>
  <c r="U1652" i="2" s="1"/>
  <c r="AE1579" i="2"/>
  <c r="G1579" i="2" s="1"/>
  <c r="AN1579" i="2"/>
  <c r="AO1579" i="2" s="1"/>
  <c r="AR1579" i="2" s="1"/>
  <c r="U1579" i="2" s="1"/>
  <c r="BA421" i="2"/>
  <c r="AE2457" i="2"/>
  <c r="G2457" i="2" s="1"/>
  <c r="AE2449" i="2"/>
  <c r="G2449" i="2" s="1"/>
  <c r="AE2406" i="2"/>
  <c r="G2406" i="2" s="1"/>
  <c r="AE2402" i="2"/>
  <c r="G2402" i="2" s="1"/>
  <c r="AF2396" i="2"/>
  <c r="AE2381" i="2"/>
  <c r="G2381" i="2" s="1"/>
  <c r="AE2377" i="2"/>
  <c r="G2377" i="2" s="1"/>
  <c r="AE2316" i="2"/>
  <c r="G2316" i="2" s="1"/>
  <c r="AE2307" i="2"/>
  <c r="G2307" i="2" s="1"/>
  <c r="AE2284" i="2"/>
  <c r="G2284" i="2" s="1"/>
  <c r="AE2275" i="2"/>
  <c r="G2275" i="2" s="1"/>
  <c r="AE2252" i="2"/>
  <c r="G2252" i="2" s="1"/>
  <c r="G2243" i="2"/>
  <c r="G2220" i="2"/>
  <c r="G2211" i="2"/>
  <c r="G2188" i="2"/>
  <c r="G2179" i="2"/>
  <c r="AE1878" i="2"/>
  <c r="AE1869" i="2"/>
  <c r="G1869" i="2" s="1"/>
  <c r="AE1837" i="2"/>
  <c r="G1837" i="2" s="1"/>
  <c r="AE1787" i="2"/>
  <c r="G1787" i="2" s="1"/>
  <c r="AE1697" i="2"/>
  <c r="G1697" i="2" s="1"/>
  <c r="AE1693" i="2"/>
  <c r="G1693" i="2" s="1"/>
  <c r="AE1675" i="2"/>
  <c r="G1675" i="2" s="1"/>
  <c r="AE1593" i="2"/>
  <c r="G1593" i="2" s="1"/>
  <c r="AE1589" i="2"/>
  <c r="G1589" i="2" s="1"/>
  <c r="AE1571" i="2"/>
  <c r="G1571" i="2" s="1"/>
  <c r="AZ454" i="2"/>
  <c r="AZ450" i="2"/>
  <c r="AE2418" i="2"/>
  <c r="G2418" i="2" s="1"/>
  <c r="AE2405" i="2"/>
  <c r="G2405" i="2" s="1"/>
  <c r="AE2380" i="2"/>
  <c r="G2380" i="2" s="1"/>
  <c r="AE2369" i="2"/>
  <c r="G2369" i="2" s="1"/>
  <c r="AE2324" i="2"/>
  <c r="G2324" i="2" s="1"/>
  <c r="AE2315" i="2"/>
  <c r="G2315" i="2" s="1"/>
  <c r="AE2304" i="2"/>
  <c r="G2304" i="2" s="1"/>
  <c r="AE2292" i="2"/>
  <c r="G2292" i="2" s="1"/>
  <c r="AE2283" i="2"/>
  <c r="G2283" i="2" s="1"/>
  <c r="AE2272" i="2"/>
  <c r="G2272" i="2" s="1"/>
  <c r="AE2260" i="2"/>
  <c r="G2260" i="2" s="1"/>
  <c r="G2251" i="2"/>
  <c r="G2240" i="2"/>
  <c r="G2228" i="2"/>
  <c r="G2219" i="2"/>
  <c r="G2208" i="2"/>
  <c r="G2196" i="2"/>
  <c r="G2187" i="2"/>
  <c r="G1898" i="2"/>
  <c r="G1886" i="2"/>
  <c r="AE1877" i="2"/>
  <c r="G1877" i="2" s="1"/>
  <c r="AE1866" i="2"/>
  <c r="G1866" i="2" s="1"/>
  <c r="AE1773" i="2"/>
  <c r="G1773" i="2" s="1"/>
  <c r="AE1723" i="2"/>
  <c r="G1723" i="2" s="1"/>
  <c r="AE1633" i="2"/>
  <c r="G1633" i="2" s="1"/>
  <c r="AE1629" i="2"/>
  <c r="G1629" i="2" s="1"/>
  <c r="AE1541" i="2"/>
  <c r="G1541" i="2" s="1"/>
  <c r="AE1537" i="2"/>
  <c r="G1537" i="2" s="1"/>
  <c r="AE2494" i="2"/>
  <c r="G2494" i="2" s="1"/>
  <c r="AE2466" i="2"/>
  <c r="G2466" i="2" s="1"/>
  <c r="AE2425" i="2"/>
  <c r="G2425" i="2" s="1"/>
  <c r="AE2414" i="2"/>
  <c r="G2414" i="2" s="1"/>
  <c r="AE2323" i="2"/>
  <c r="G2323" i="2" s="1"/>
  <c r="AE2312" i="2"/>
  <c r="G2312" i="2" s="1"/>
  <c r="AE2280" i="2"/>
  <c r="G2280" i="2" s="1"/>
  <c r="G2248" i="2"/>
  <c r="G2216" i="2"/>
  <c r="G2184" i="2"/>
  <c r="AE1874" i="2"/>
  <c r="G1874" i="2" s="1"/>
  <c r="AE1825" i="2"/>
  <c r="G1825" i="2" s="1"/>
  <c r="AE1821" i="2"/>
  <c r="G1821" i="2" s="1"/>
  <c r="AE1803" i="2"/>
  <c r="G1803" i="2" s="1"/>
  <c r="AE2413" i="2"/>
  <c r="G2413" i="2" s="1"/>
  <c r="AE2410" i="2"/>
  <c r="G2410" i="2" s="1"/>
  <c r="AE2401" i="2"/>
  <c r="G2401" i="2" s="1"/>
  <c r="AE2362" i="2"/>
  <c r="G2362" i="2" s="1"/>
  <c r="AE2322" i="2"/>
  <c r="G2322" i="2" s="1"/>
  <c r="AE2314" i="2"/>
  <c r="G2314" i="2" s="1"/>
  <c r="AE2306" i="2"/>
  <c r="G2306" i="2" s="1"/>
  <c r="AE2298" i="2"/>
  <c r="G2298" i="2" s="1"/>
  <c r="AE2290" i="2"/>
  <c r="G2290" i="2" s="1"/>
  <c r="AE2282" i="2"/>
  <c r="G2282" i="2" s="1"/>
  <c r="AE2274" i="2"/>
  <c r="G2274" i="2" s="1"/>
  <c r="AE2266" i="2"/>
  <c r="G2266" i="2" s="1"/>
  <c r="AE2258" i="2"/>
  <c r="G2258" i="2" s="1"/>
  <c r="G2250" i="2"/>
  <c r="G2242" i="2"/>
  <c r="G2234" i="2"/>
  <c r="G2226" i="2"/>
  <c r="G2218" i="2"/>
  <c r="G2210" i="2"/>
  <c r="G2202" i="2"/>
  <c r="G2194" i="2"/>
  <c r="G2186" i="2"/>
  <c r="G1900" i="2"/>
  <c r="G1892" i="2"/>
  <c r="G1884" i="2"/>
  <c r="AE1876" i="2"/>
  <c r="G1876" i="2" s="1"/>
  <c r="AE1868" i="2"/>
  <c r="G1868" i="2" s="1"/>
  <c r="AE1860" i="2"/>
  <c r="G1860" i="2" s="1"/>
  <c r="AE1853" i="2"/>
  <c r="G1853" i="2" s="1"/>
  <c r="AE1819" i="2"/>
  <c r="G1819" i="2" s="1"/>
  <c r="AE1789" i="2"/>
  <c r="G1789" i="2" s="1"/>
  <c r="AE1755" i="2"/>
  <c r="G1755" i="2" s="1"/>
  <c r="AE1725" i="2"/>
  <c r="G1725" i="2" s="1"/>
  <c r="AE1691" i="2"/>
  <c r="G1691" i="2" s="1"/>
  <c r="AE1661" i="2"/>
  <c r="G1661" i="2" s="1"/>
  <c r="AE1627" i="2"/>
  <c r="G1627" i="2" s="1"/>
  <c r="AE1603" i="2"/>
  <c r="G1603" i="2" s="1"/>
  <c r="AE1599" i="2"/>
  <c r="G1599" i="2" s="1"/>
  <c r="AE1581" i="2"/>
  <c r="G1581" i="2" s="1"/>
  <c r="AE1284" i="2"/>
  <c r="G1284" i="2" s="1"/>
  <c r="AE1283" i="2"/>
  <c r="G1283" i="2" s="1"/>
  <c r="AE1518" i="2"/>
  <c r="G1518" i="2" s="1"/>
  <c r="AE1514" i="2"/>
  <c r="G1514" i="2" s="1"/>
  <c r="AE1507" i="2"/>
  <c r="G1507" i="2" s="1"/>
  <c r="AE1503" i="2"/>
  <c r="G1503" i="2" s="1"/>
  <c r="AE1495" i="2"/>
  <c r="G1495" i="2" s="1"/>
  <c r="AE1487" i="2"/>
  <c r="G1487" i="2" s="1"/>
  <c r="AE1479" i="2"/>
  <c r="G1479" i="2" s="1"/>
  <c r="AE1471" i="2"/>
  <c r="G1471" i="2" s="1"/>
  <c r="AE1463" i="2"/>
  <c r="G1463" i="2" s="1"/>
  <c r="AE1455" i="2"/>
  <c r="G1455" i="2" s="1"/>
  <c r="AE1447" i="2"/>
  <c r="G1447" i="2" s="1"/>
  <c r="AE1439" i="2"/>
  <c r="G1439" i="2" s="1"/>
  <c r="AE1431" i="2"/>
  <c r="G1431" i="2" s="1"/>
  <c r="AE1423" i="2"/>
  <c r="AE1415" i="2"/>
  <c r="AE1377" i="2"/>
  <c r="AE1378" i="2"/>
  <c r="G1378" i="2" s="1"/>
  <c r="AE1366" i="2"/>
  <c r="G1366" i="2" s="1"/>
  <c r="AE1346" i="2"/>
  <c r="G1346" i="2" s="1"/>
  <c r="AE1337" i="2"/>
  <c r="G1337" i="2" s="1"/>
  <c r="AE1334" i="2"/>
  <c r="AE1317" i="2"/>
  <c r="G1317" i="2" s="1"/>
  <c r="AE1305" i="2"/>
  <c r="G1305" i="2" s="1"/>
  <c r="AE1242" i="2"/>
  <c r="G1242" i="2" s="1"/>
  <c r="AE1236" i="2"/>
  <c r="G1236" i="2" s="1"/>
  <c r="AE1235" i="2"/>
  <c r="G1235" i="2" s="1"/>
  <c r="AE1322" i="2"/>
  <c r="AE1409" i="2"/>
  <c r="AE1396" i="2"/>
  <c r="G1396" i="2" s="1"/>
  <c r="AE1397" i="2"/>
  <c r="G1397" i="2" s="1"/>
  <c r="AE1364" i="2"/>
  <c r="G1364" i="2" s="1"/>
  <c r="AE1365" i="2"/>
  <c r="G1365" i="2" s="1"/>
  <c r="AE1333" i="2"/>
  <c r="G1333" i="2" s="1"/>
  <c r="AE1306" i="2"/>
  <c r="G1306" i="2" s="1"/>
  <c r="AE1258" i="2"/>
  <c r="G1258" i="2" s="1"/>
  <c r="AE1252" i="2"/>
  <c r="AE1251" i="2"/>
  <c r="G1251" i="2" s="1"/>
  <c r="AE480" i="2"/>
  <c r="AE481" i="2"/>
  <c r="AE1862" i="2"/>
  <c r="G1862" i="2" s="1"/>
  <c r="AE1615" i="2"/>
  <c r="G1615" i="2" s="1"/>
  <c r="AE1605" i="2"/>
  <c r="G1605" i="2" s="1"/>
  <c r="AE1587" i="2"/>
  <c r="G1587" i="2" s="1"/>
  <c r="AE1583" i="2"/>
  <c r="G1583" i="2" s="1"/>
  <c r="AE1573" i="2"/>
  <c r="G1573" i="2" s="1"/>
  <c r="AE1566" i="2"/>
  <c r="G1566" i="2" s="1"/>
  <c r="AE1559" i="2"/>
  <c r="G1559" i="2" s="1"/>
  <c r="AE1545" i="2"/>
  <c r="G1545" i="2" s="1"/>
  <c r="AE1522" i="2"/>
  <c r="G1522" i="2" s="1"/>
  <c r="AE1413" i="2"/>
  <c r="G1413" i="2" s="1"/>
  <c r="AE1400" i="2"/>
  <c r="AE1393" i="2"/>
  <c r="AE1373" i="2"/>
  <c r="G1373" i="2" s="1"/>
  <c r="AE1368" i="2"/>
  <c r="AE1361" i="2"/>
  <c r="AE1339" i="2"/>
  <c r="G1339" i="2" s="1"/>
  <c r="AE1330" i="2"/>
  <c r="G1330" i="2" s="1"/>
  <c r="AE1327" i="2"/>
  <c r="AE1323" i="2"/>
  <c r="G1323" i="2" s="1"/>
  <c r="AE1316" i="2"/>
  <c r="G1316" i="2" s="1"/>
  <c r="AE1313" i="2"/>
  <c r="G1313" i="2" s="1"/>
  <c r="AE1309" i="2"/>
  <c r="G1309" i="2" s="1"/>
  <c r="AE1302" i="2"/>
  <c r="G1302" i="2" s="1"/>
  <c r="AE1289" i="2"/>
  <c r="G1289" i="2" s="1"/>
  <c r="AE1286" i="2"/>
  <c r="G1286" i="2" s="1"/>
  <c r="AE1274" i="2"/>
  <c r="G1274" i="2" s="1"/>
  <c r="AE1268" i="2"/>
  <c r="G1268" i="2" s="1"/>
  <c r="AE1261" i="2"/>
  <c r="G1261" i="2" s="1"/>
  <c r="AE1246" i="2"/>
  <c r="G1246" i="2" s="1"/>
  <c r="AE1231" i="2"/>
  <c r="G1231" i="2" s="1"/>
  <c r="AE1222" i="2"/>
  <c r="G1222" i="2" s="1"/>
  <c r="AE1219" i="2"/>
  <c r="G1219" i="2" s="1"/>
  <c r="AE1215" i="2"/>
  <c r="G1215" i="2" s="1"/>
  <c r="AE1206" i="2"/>
  <c r="G1206" i="2" s="1"/>
  <c r="AE1203" i="2"/>
  <c r="G1203" i="2" s="1"/>
  <c r="AE1195" i="2"/>
  <c r="G1195" i="2" s="1"/>
  <c r="AE1192" i="2"/>
  <c r="G1192" i="2" s="1"/>
  <c r="AE1179" i="2"/>
  <c r="G1179" i="2" s="1"/>
  <c r="AE1176" i="2"/>
  <c r="G1176" i="2" s="1"/>
  <c r="AE1170" i="2"/>
  <c r="G1170" i="2" s="1"/>
  <c r="AE1165" i="2"/>
  <c r="AE1157" i="2"/>
  <c r="G1157" i="2" s="1"/>
  <c r="AE1153" i="2"/>
  <c r="G1153" i="2" s="1"/>
  <c r="AE1140" i="2"/>
  <c r="G1140" i="2" s="1"/>
  <c r="AE1130" i="2"/>
  <c r="G1130" i="2" s="1"/>
  <c r="AE1118" i="2"/>
  <c r="G1118" i="2" s="1"/>
  <c r="AE1102" i="2"/>
  <c r="G1102" i="2" s="1"/>
  <c r="AE1093" i="2"/>
  <c r="G1093" i="2" s="1"/>
  <c r="AE964" i="2"/>
  <c r="G964" i="2" s="1"/>
  <c r="AE956" i="2"/>
  <c r="G956" i="2" s="1"/>
  <c r="AE952" i="2"/>
  <c r="G952" i="2" s="1"/>
  <c r="AE940" i="2"/>
  <c r="G940" i="2" s="1"/>
  <c r="AE927" i="2"/>
  <c r="G927" i="2" s="1"/>
  <c r="AE900" i="2"/>
  <c r="G900" i="2" s="1"/>
  <c r="AE860" i="2"/>
  <c r="G860" i="2" s="1"/>
  <c r="AE857" i="2"/>
  <c r="G857" i="2" s="1"/>
  <c r="AE853" i="2"/>
  <c r="G853" i="2" s="1"/>
  <c r="AE823" i="2"/>
  <c r="G823" i="2" s="1"/>
  <c r="AE803" i="2"/>
  <c r="G803" i="2" s="1"/>
  <c r="AE745" i="2"/>
  <c r="G745" i="2" s="1"/>
  <c r="AF742" i="2"/>
  <c r="P742" i="2" s="1"/>
  <c r="AE733" i="2"/>
  <c r="G733" i="2" s="1"/>
  <c r="AE648" i="2"/>
  <c r="G648" i="2" s="1"/>
  <c r="AF637" i="2"/>
  <c r="AE601" i="2"/>
  <c r="AE571" i="2"/>
  <c r="G571" i="2" s="1"/>
  <c r="AE527" i="2"/>
  <c r="G527" i="2" s="1"/>
  <c r="AE523" i="2"/>
  <c r="G523" i="2" s="1"/>
  <c r="AE515" i="2"/>
  <c r="G515" i="2" s="1"/>
  <c r="AE495" i="2"/>
  <c r="AE445" i="2"/>
  <c r="G445" i="2" s="1"/>
  <c r="AE359" i="2"/>
  <c r="AE207" i="2"/>
  <c r="G207" i="2" s="1"/>
  <c r="AE208" i="2"/>
  <c r="G208" i="2" s="1"/>
  <c r="AE62" i="2"/>
  <c r="AE1207" i="2"/>
  <c r="G1207" i="2" s="1"/>
  <c r="AE1187" i="2"/>
  <c r="AE1171" i="2"/>
  <c r="G1171" i="2" s="1"/>
  <c r="AE1161" i="2"/>
  <c r="G1161" i="2" s="1"/>
  <c r="AE1144" i="2"/>
  <c r="G1144" i="2" s="1"/>
  <c r="AE1128" i="2"/>
  <c r="AE1125" i="2"/>
  <c r="G1125" i="2" s="1"/>
  <c r="AE1113" i="2"/>
  <c r="G1113" i="2" s="1"/>
  <c r="AE1110" i="2"/>
  <c r="G1110" i="2" s="1"/>
  <c r="AE1097" i="2"/>
  <c r="G1097" i="2" s="1"/>
  <c r="AE1084" i="2"/>
  <c r="G1084" i="2" s="1"/>
  <c r="AE1081" i="2"/>
  <c r="G1081" i="2" s="1"/>
  <c r="AE1068" i="2"/>
  <c r="AE1065" i="2"/>
  <c r="AE1049" i="2"/>
  <c r="G1049" i="2" s="1"/>
  <c r="AE1033" i="2"/>
  <c r="G1033" i="2" s="1"/>
  <c r="AE1017" i="2"/>
  <c r="G1017" i="2" s="1"/>
  <c r="AE1001" i="2"/>
  <c r="G1001" i="2" s="1"/>
  <c r="AE985" i="2"/>
  <c r="G985" i="2" s="1"/>
  <c r="AE957" i="2"/>
  <c r="G957" i="2" s="1"/>
  <c r="AE945" i="2"/>
  <c r="G945" i="2" s="1"/>
  <c r="AE936" i="2"/>
  <c r="AE915" i="2"/>
  <c r="G915" i="2" s="1"/>
  <c r="AE876" i="2"/>
  <c r="AE873" i="2"/>
  <c r="G873" i="2" s="1"/>
  <c r="AE869" i="2"/>
  <c r="AE841" i="2"/>
  <c r="G841" i="2" s="1"/>
  <c r="AE810" i="2"/>
  <c r="G810" i="2" s="1"/>
  <c r="AE315" i="2"/>
  <c r="AE1375" i="2"/>
  <c r="G1375" i="2" s="1"/>
  <c r="AE1359" i="2"/>
  <c r="G1359" i="2" s="1"/>
  <c r="AE1332" i="2"/>
  <c r="G1332" i="2" s="1"/>
  <c r="AE1325" i="2"/>
  <c r="G1325" i="2" s="1"/>
  <c r="AE1320" i="2"/>
  <c r="G1320" i="2" s="1"/>
  <c r="AE1310" i="2"/>
  <c r="G1310" i="2" s="1"/>
  <c r="AE1304" i="2"/>
  <c r="G1304" i="2" s="1"/>
  <c r="AE1256" i="2"/>
  <c r="AE1240" i="2"/>
  <c r="G1240" i="2" s="1"/>
  <c r="AE1197" i="2"/>
  <c r="G1197" i="2" s="1"/>
  <c r="AE1095" i="2"/>
  <c r="G1095" i="2" s="1"/>
  <c r="AE1088" i="2"/>
  <c r="G1088" i="2" s="1"/>
  <c r="AE1072" i="2"/>
  <c r="AE1056" i="2"/>
  <c r="AE1040" i="2"/>
  <c r="G1040" i="2" s="1"/>
  <c r="AE1024" i="2"/>
  <c r="G1024" i="2" s="1"/>
  <c r="AE1008" i="2"/>
  <c r="G1008" i="2" s="1"/>
  <c r="AE992" i="2"/>
  <c r="G992" i="2" s="1"/>
  <c r="AE972" i="2"/>
  <c r="G972" i="2" s="1"/>
  <c r="AE924" i="2"/>
  <c r="AE921" i="2"/>
  <c r="G921" i="2" s="1"/>
  <c r="AE917" i="2"/>
  <c r="G917" i="2" s="1"/>
  <c r="AE903" i="2"/>
  <c r="G903" i="2" s="1"/>
  <c r="AE805" i="2"/>
  <c r="G805" i="2" s="1"/>
  <c r="AE770" i="2"/>
  <c r="AE750" i="2"/>
  <c r="G750" i="2" s="1"/>
  <c r="AE746" i="2"/>
  <c r="G746" i="2" s="1"/>
  <c r="AE701" i="2"/>
  <c r="G701" i="2" s="1"/>
  <c r="AE663" i="2"/>
  <c r="G663" i="2" s="1"/>
  <c r="AE659" i="2"/>
  <c r="G659" i="2" s="1"/>
  <c r="AE647" i="2"/>
  <c r="G647" i="2" s="1"/>
  <c r="AE643" i="2"/>
  <c r="G643" i="2" s="1"/>
  <c r="AE623" i="2"/>
  <c r="G623" i="2" s="1"/>
  <c r="AE557" i="2"/>
  <c r="G557" i="2" s="1"/>
  <c r="AE549" i="2"/>
  <c r="G549" i="2" s="1"/>
  <c r="AE471" i="2"/>
  <c r="AE439" i="2"/>
  <c r="G439" i="2" s="1"/>
  <c r="AE412" i="2"/>
  <c r="AE413" i="2"/>
  <c r="AE243" i="2"/>
  <c r="G243" i="2" s="1"/>
  <c r="AE202" i="2"/>
  <c r="AE559" i="2"/>
  <c r="G559" i="2" s="1"/>
  <c r="AE556" i="2"/>
  <c r="G556" i="2" s="1"/>
  <c r="AE552" i="2"/>
  <c r="G552" i="2" s="1"/>
  <c r="AE463" i="2"/>
  <c r="G463" i="2" s="1"/>
  <c r="AE447" i="2"/>
  <c r="G447" i="2" s="1"/>
  <c r="AE424" i="2"/>
  <c r="AE387" i="2"/>
  <c r="AE363" i="2"/>
  <c r="G363" i="2" s="1"/>
  <c r="AE358" i="2"/>
  <c r="G358" i="2" s="1"/>
  <c r="AE351" i="2"/>
  <c r="G351" i="2" s="1"/>
  <c r="AE289" i="2"/>
  <c r="G289" i="2" s="1"/>
  <c r="AE825" i="2"/>
  <c r="G825" i="2" s="1"/>
  <c r="AE813" i="2"/>
  <c r="G813" i="2" s="1"/>
  <c r="AE807" i="2"/>
  <c r="G807" i="2" s="1"/>
  <c r="AE794" i="2"/>
  <c r="AE791" i="2"/>
  <c r="AE787" i="2"/>
  <c r="AF777" i="2"/>
  <c r="AE767" i="2"/>
  <c r="AF760" i="2"/>
  <c r="AE743" i="2"/>
  <c r="G743" i="2" s="1"/>
  <c r="AF740" i="2"/>
  <c r="AE720" i="2"/>
  <c r="G720" i="2" s="1"/>
  <c r="AF712" i="2"/>
  <c r="P712" i="2" s="1"/>
  <c r="AE707" i="2"/>
  <c r="G707" i="2" s="1"/>
  <c r="AE704" i="2"/>
  <c r="G704" i="2" s="1"/>
  <c r="AE700" i="2"/>
  <c r="G700" i="2" s="1"/>
  <c r="AE697" i="2"/>
  <c r="AF674" i="2"/>
  <c r="AF630" i="2"/>
  <c r="P630" i="2" s="1"/>
  <c r="AF626" i="2"/>
  <c r="P626" i="2" s="1"/>
  <c r="AE621" i="2"/>
  <c r="G621" i="2" s="1"/>
  <c r="AE618" i="2"/>
  <c r="G618" i="2" s="1"/>
  <c r="AE615" i="2"/>
  <c r="G615" i="2" s="1"/>
  <c r="AE584" i="2"/>
  <c r="G584" i="2" s="1"/>
  <c r="AE580" i="2"/>
  <c r="G580" i="2" s="1"/>
  <c r="AE569" i="2"/>
  <c r="AE544" i="2"/>
  <c r="G544" i="2" s="1"/>
  <c r="AE497" i="2"/>
  <c r="AE493" i="2"/>
  <c r="AE488" i="2"/>
  <c r="AE485" i="2"/>
  <c r="G485" i="2" s="1"/>
  <c r="AE456" i="2"/>
  <c r="G456" i="2" s="1"/>
  <c r="AE453" i="2"/>
  <c r="AE444" i="2"/>
  <c r="AE417" i="2"/>
  <c r="AE408" i="2"/>
  <c r="AE404" i="2"/>
  <c r="G404" i="2" s="1"/>
  <c r="AE389" i="2"/>
  <c r="G389" i="2" s="1"/>
  <c r="AE379" i="2"/>
  <c r="G379" i="2" s="1"/>
  <c r="AE374" i="2"/>
  <c r="AE367" i="2"/>
  <c r="G367" i="2" s="1"/>
  <c r="AE339" i="2"/>
  <c r="G339" i="2" s="1"/>
  <c r="AE311" i="2"/>
  <c r="G311" i="2" s="1"/>
  <c r="AE295" i="2"/>
  <c r="AE278" i="2"/>
  <c r="G278" i="2" s="1"/>
  <c r="AE274" i="2"/>
  <c r="G274" i="2" s="1"/>
  <c r="AE262" i="2"/>
  <c r="G262" i="2" s="1"/>
  <c r="AE238" i="2"/>
  <c r="AE212" i="2"/>
  <c r="G212" i="2" s="1"/>
  <c r="AE209" i="2"/>
  <c r="AF167" i="2"/>
  <c r="P167" i="2" s="1"/>
  <c r="AE143" i="2"/>
  <c r="G143" i="2" s="1"/>
  <c r="AF139" i="2"/>
  <c r="P139" i="2" s="1"/>
  <c r="AF135" i="2"/>
  <c r="P135" i="2" s="1"/>
  <c r="AE67" i="2"/>
  <c r="AE431" i="2"/>
  <c r="AE415" i="2"/>
  <c r="G415" i="2" s="1"/>
  <c r="AE392" i="2"/>
  <c r="G392" i="2" s="1"/>
  <c r="AE342" i="2"/>
  <c r="G342" i="2" s="1"/>
  <c r="AE335" i="2"/>
  <c r="G335" i="2" s="1"/>
  <c r="AE303" i="2"/>
  <c r="G303" i="2" s="1"/>
  <c r="AE281" i="2"/>
  <c r="AE236" i="2"/>
  <c r="G236" i="2" s="1"/>
  <c r="AE228" i="2"/>
  <c r="G228" i="2" s="1"/>
  <c r="AE198" i="2"/>
  <c r="G198" i="2" s="1"/>
  <c r="AE194" i="2"/>
  <c r="AE141" i="2"/>
  <c r="AF123" i="2"/>
  <c r="P123" i="2" s="1"/>
  <c r="AE73" i="2"/>
  <c r="G73" i="2" s="1"/>
  <c r="AZ733" i="2"/>
  <c r="AZ734" i="2" s="1"/>
  <c r="BA714" i="2"/>
  <c r="AN755" i="2"/>
  <c r="AO755" i="2" s="1"/>
  <c r="BA733" i="2"/>
  <c r="Q786" i="2"/>
  <c r="Q771" i="2"/>
  <c r="AF787" i="2"/>
  <c r="AF761" i="2"/>
  <c r="P761" i="2" s="1"/>
  <c r="AF768" i="2"/>
  <c r="AV767" i="2" s="1"/>
  <c r="AP762" i="2"/>
  <c r="AF774" i="2"/>
  <c r="AE771" i="2"/>
  <c r="G771" i="2" s="1"/>
  <c r="AF769" i="2"/>
  <c r="AU755" i="2"/>
  <c r="AE757" i="2"/>
  <c r="AE775" i="2"/>
  <c r="G775" i="2" s="1"/>
  <c r="AY770" i="2"/>
  <c r="AY761" i="2"/>
  <c r="AU770" i="2"/>
  <c r="AE790" i="2"/>
  <c r="G790" i="2" s="1"/>
  <c r="AE786" i="2"/>
  <c r="G786" i="2" s="1"/>
  <c r="AE782" i="2"/>
  <c r="G782" i="2" s="1"/>
  <c r="AE765" i="2"/>
  <c r="G765" i="2" s="1"/>
  <c r="AE763" i="2"/>
  <c r="AE740" i="2"/>
  <c r="G740" i="2" s="1"/>
  <c r="BA743" i="2"/>
  <c r="AZ755" i="2"/>
  <c r="AN769" i="2"/>
  <c r="AO769" i="2" s="1"/>
  <c r="AN770" i="2" s="1"/>
  <c r="AO770" i="2" s="1"/>
  <c r="AN756" i="2"/>
  <c r="AO756" i="2" s="1"/>
  <c r="AN757" i="2" s="1"/>
  <c r="AO757" i="2" s="1"/>
  <c r="AF796" i="2"/>
  <c r="P796" i="2" s="1"/>
  <c r="AP795" i="2"/>
  <c r="AQ795" i="2" s="1"/>
  <c r="AF795" i="2"/>
  <c r="AO793" i="2"/>
  <c r="AR793" i="2" s="1"/>
  <c r="U793" i="2" s="1"/>
  <c r="AZ793" i="2"/>
  <c r="AF792" i="2"/>
  <c r="P792" i="2" s="1"/>
  <c r="AE795" i="2"/>
  <c r="G795" i="2" s="1"/>
  <c r="AN797" i="2"/>
  <c r="AP788" i="2"/>
  <c r="AQ788" i="2" s="1"/>
  <c r="AF789" i="2"/>
  <c r="P789" i="2" s="1"/>
  <c r="AN788" i="2"/>
  <c r="AO788" i="2" s="1"/>
  <c r="AN789" i="2" s="1"/>
  <c r="AO789" i="2" s="1"/>
  <c r="AF788" i="2"/>
  <c r="Q785" i="2"/>
  <c r="AE785" i="2"/>
  <c r="G785" i="2" s="1"/>
  <c r="AE781" i="2"/>
  <c r="G781" i="2" s="1"/>
  <c r="AE780" i="2"/>
  <c r="G780" i="2" s="1"/>
  <c r="AF780" i="2"/>
  <c r="P780" i="2" s="1"/>
  <c r="AY775" i="2"/>
  <c r="AP778" i="2"/>
  <c r="AQ778" i="2" s="1"/>
  <c r="AP776" i="2"/>
  <c r="AQ776" i="2" s="1"/>
  <c r="AF778" i="2"/>
  <c r="AN779" i="2"/>
  <c r="AO779" i="2" s="1"/>
  <c r="AR779" i="2" s="1"/>
  <c r="O779" i="2" s="1"/>
  <c r="AN775" i="2"/>
  <c r="AE777" i="2"/>
  <c r="G777" i="2" s="1"/>
  <c r="AF775" i="2"/>
  <c r="AN771" i="2"/>
  <c r="AO771" i="2" s="1"/>
  <c r="AR771" i="2" s="1"/>
  <c r="U771" i="2" s="1"/>
  <c r="AN772" i="2"/>
  <c r="AO772" i="2" s="1"/>
  <c r="AN773" i="2" s="1"/>
  <c r="AO773" i="2" s="1"/>
  <c r="AR773" i="2" s="1"/>
  <c r="U773" i="2" s="1"/>
  <c r="AF773" i="2"/>
  <c r="P773" i="2" s="1"/>
  <c r="AF770" i="2"/>
  <c r="AE768" i="2"/>
  <c r="G768" i="2" s="1"/>
  <c r="AP772" i="2"/>
  <c r="AQ772" i="2" s="1"/>
  <c r="AE772" i="2"/>
  <c r="G772" i="2" s="1"/>
  <c r="AF772" i="2"/>
  <c r="AE769" i="2"/>
  <c r="G769" i="2" s="1"/>
  <c r="AW767" i="2"/>
  <c r="AN763" i="2"/>
  <c r="AO763" i="2" s="1"/>
  <c r="AR763" i="2" s="1"/>
  <c r="U763" i="2" s="1"/>
  <c r="AE761" i="2"/>
  <c r="AP766" i="2"/>
  <c r="AQ766" i="2" s="1"/>
  <c r="AF765" i="2"/>
  <c r="AE762" i="2"/>
  <c r="G762" i="2" s="1"/>
  <c r="AF764" i="2"/>
  <c r="AY758" i="2"/>
  <c r="AN753" i="2"/>
  <c r="AO753" i="2" s="1"/>
  <c r="AN758" i="2"/>
  <c r="AO758" i="2" s="1"/>
  <c r="AP731" i="2"/>
  <c r="AZ714" i="2"/>
  <c r="AN699" i="2"/>
  <c r="AO699" i="2" s="1"/>
  <c r="AR699" i="2" s="1"/>
  <c r="U699" i="2" s="1"/>
  <c r="AF666" i="2"/>
  <c r="AW665" i="2" s="1"/>
  <c r="AP747" i="2"/>
  <c r="AQ747" i="2" s="1"/>
  <c r="AN715" i="2"/>
  <c r="AO715" i="2" s="1"/>
  <c r="AR715" i="2" s="1"/>
  <c r="O715" i="2" s="1"/>
  <c r="AY664" i="2"/>
  <c r="AU664" i="2"/>
  <c r="AZ743" i="2"/>
  <c r="BA706" i="2"/>
  <c r="BA699" i="2"/>
  <c r="AP736" i="2"/>
  <c r="AQ736" i="2" s="1"/>
  <c r="AP724" i="2"/>
  <c r="AQ724" i="2" s="1"/>
  <c r="AZ715" i="2"/>
  <c r="AN728" i="2"/>
  <c r="AZ728" i="2" s="1"/>
  <c r="AP718" i="2"/>
  <c r="AP702" i="2"/>
  <c r="AN744" i="2"/>
  <c r="AO744" i="2" s="1"/>
  <c r="AN707" i="2"/>
  <c r="AO707" i="2" s="1"/>
  <c r="AR707" i="2" s="1"/>
  <c r="U707" i="2" s="1"/>
  <c r="AP753" i="2"/>
  <c r="AQ753" i="2" s="1"/>
  <c r="AF754" i="2"/>
  <c r="P754" i="2" s="1"/>
  <c r="AN751" i="2"/>
  <c r="AO751" i="2" s="1"/>
  <c r="AF753" i="2"/>
  <c r="AF749" i="2"/>
  <c r="AE754" i="2"/>
  <c r="AE753" i="2"/>
  <c r="G753" i="2" s="1"/>
  <c r="AY749" i="2"/>
  <c r="AN747" i="2"/>
  <c r="AO747" i="2" s="1"/>
  <c r="AR747" i="2" s="1"/>
  <c r="O747" i="2" s="1"/>
  <c r="AE748" i="2"/>
  <c r="AE742" i="2"/>
  <c r="AE737" i="2"/>
  <c r="G737" i="2" s="1"/>
  <c r="AE739" i="2"/>
  <c r="G739" i="2" s="1"/>
  <c r="AF741" i="2"/>
  <c r="P741" i="2" s="1"/>
  <c r="AN740" i="2"/>
  <c r="AO740" i="2" s="1"/>
  <c r="AN741" i="2" s="1"/>
  <c r="AO741" i="2" s="1"/>
  <c r="AR741" i="2" s="1"/>
  <c r="O741" i="2" s="1"/>
  <c r="AP740" i="2"/>
  <c r="AQ740" i="2" s="1"/>
  <c r="AE738" i="2"/>
  <c r="G738" i="2" s="1"/>
  <c r="AF738" i="2"/>
  <c r="P738" i="2" s="1"/>
  <c r="AE735" i="2"/>
  <c r="G735" i="2" s="1"/>
  <c r="AY735" i="2"/>
  <c r="AW735" i="2"/>
  <c r="AE734" i="2"/>
  <c r="G734" i="2" s="1"/>
  <c r="AF737" i="2"/>
  <c r="P737" i="2" s="1"/>
  <c r="AO734" i="2"/>
  <c r="AE732" i="2"/>
  <c r="AP737" i="2"/>
  <c r="AQ737" i="2" s="1"/>
  <c r="AU728" i="2"/>
  <c r="AW726" i="2"/>
  <c r="AE727" i="2"/>
  <c r="G727" i="2" s="1"/>
  <c r="AY727" i="2"/>
  <c r="AE729" i="2"/>
  <c r="G729" i="2" s="1"/>
  <c r="AE724" i="2"/>
  <c r="G724" i="2" s="1"/>
  <c r="AN724" i="2"/>
  <c r="AO724" i="2" s="1"/>
  <c r="AR724" i="2" s="1"/>
  <c r="O724" i="2" s="1"/>
  <c r="AE722" i="2"/>
  <c r="G722" i="2" s="1"/>
  <c r="AF723" i="2"/>
  <c r="AF721" i="2"/>
  <c r="AE723" i="2"/>
  <c r="G723" i="2" s="1"/>
  <c r="AE721" i="2"/>
  <c r="G721" i="2" s="1"/>
  <c r="AF726" i="2"/>
  <c r="AF722" i="2"/>
  <c r="AN721" i="2"/>
  <c r="AO721" i="2" s="1"/>
  <c r="AN722" i="2" s="1"/>
  <c r="AO722" i="2" s="1"/>
  <c r="AE716" i="2"/>
  <c r="G716" i="2" s="1"/>
  <c r="AE713" i="2"/>
  <c r="AP715" i="2"/>
  <c r="AF715" i="2"/>
  <c r="AE715" i="2"/>
  <c r="G715" i="2" s="1"/>
  <c r="AF716" i="2"/>
  <c r="P716" i="2" s="1"/>
  <c r="AP711" i="2"/>
  <c r="AQ711" i="2" s="1"/>
  <c r="AE711" i="2"/>
  <c r="G711" i="2" s="1"/>
  <c r="AF710" i="2"/>
  <c r="AE709" i="2"/>
  <c r="G709" i="2" s="1"/>
  <c r="AF708" i="2"/>
  <c r="AN710" i="2"/>
  <c r="AO710" i="2" s="1"/>
  <c r="AR710" i="2" s="1"/>
  <c r="O710" i="2" s="1"/>
  <c r="AY708" i="2"/>
  <c r="AP710" i="2"/>
  <c r="AT708" i="2"/>
  <c r="AF707" i="2"/>
  <c r="AE706" i="2"/>
  <c r="G706" i="2" s="1"/>
  <c r="AP703" i="2"/>
  <c r="AU703" i="2" s="1"/>
  <c r="AN703" i="2"/>
  <c r="AO703" i="2" s="1"/>
  <c r="AR703" i="2" s="1"/>
  <c r="O703" i="2" s="1"/>
  <c r="Q700" i="2"/>
  <c r="AY699" i="2"/>
  <c r="AT699" i="2"/>
  <c r="AE695" i="2"/>
  <c r="G695" i="2" s="1"/>
  <c r="Q694" i="2"/>
  <c r="AN694" i="2"/>
  <c r="AO694" i="2" s="1"/>
  <c r="AP694" i="2"/>
  <c r="AQ694" i="2" s="1"/>
  <c r="AY693" i="2"/>
  <c r="AY692" i="2"/>
  <c r="Q693" i="2"/>
  <c r="AP692" i="2"/>
  <c r="AQ692" i="2" s="1"/>
  <c r="AP690" i="2"/>
  <c r="AQ690" i="2" s="1"/>
  <c r="AF691" i="2"/>
  <c r="P691" i="2" s="1"/>
  <c r="AE690" i="2"/>
  <c r="G690" i="2" s="1"/>
  <c r="AE694" i="2"/>
  <c r="G694" i="2" s="1"/>
  <c r="AE691" i="2"/>
  <c r="G691" i="2" s="1"/>
  <c r="AY691" i="2"/>
  <c r="AY689" i="2"/>
  <c r="AV695" i="2"/>
  <c r="AN690" i="2"/>
  <c r="AO690" i="2" s="1"/>
  <c r="AN691" i="2" s="1"/>
  <c r="AO691" i="2" s="1"/>
  <c r="AR691" i="2" s="1"/>
  <c r="U691" i="2" s="1"/>
  <c r="AY631" i="2"/>
  <c r="Q632" i="2"/>
  <c r="AV631" i="2"/>
  <c r="AF687" i="2"/>
  <c r="AP687" i="2"/>
  <c r="AN687" i="2"/>
  <c r="AO687" i="2" s="1"/>
  <c r="AR687" i="2" s="1"/>
  <c r="O687" i="2" s="1"/>
  <c r="AF688" i="2"/>
  <c r="P688" i="2" s="1"/>
  <c r="AE687" i="2"/>
  <c r="G687" i="2" s="1"/>
  <c r="AE677" i="2"/>
  <c r="G677" i="2" s="1"/>
  <c r="Q671" i="2"/>
  <c r="AY670" i="2"/>
  <c r="AF675" i="2"/>
  <c r="AF667" i="2"/>
  <c r="AF663" i="2"/>
  <c r="AF659" i="2"/>
  <c r="P659" i="2" s="1"/>
  <c r="AN667" i="2"/>
  <c r="AO667" i="2" s="1"/>
  <c r="AN663" i="2"/>
  <c r="AO663" i="2" s="1"/>
  <c r="AP661" i="2"/>
  <c r="AF662" i="2"/>
  <c r="P662" i="2" s="1"/>
  <c r="AF658" i="2"/>
  <c r="P658" i="2" s="1"/>
  <c r="Q670" i="2"/>
  <c r="AP671" i="2"/>
  <c r="AQ671" i="2" s="1"/>
  <c r="AP663" i="2"/>
  <c r="AQ663" i="2" s="1"/>
  <c r="AN636" i="2"/>
  <c r="AO636" i="2" s="1"/>
  <c r="AN637" i="2" s="1"/>
  <c r="AF634" i="2"/>
  <c r="P634" i="2" s="1"/>
  <c r="Q637" i="2"/>
  <c r="AE640" i="2"/>
  <c r="G640" i="2" s="1"/>
  <c r="AP637" i="2"/>
  <c r="AQ637" i="2" s="1"/>
  <c r="AP633" i="2"/>
  <c r="AQ633" i="2" s="1"/>
  <c r="AF649" i="2"/>
  <c r="AF645" i="2"/>
  <c r="AF641" i="2"/>
  <c r="AF638" i="2"/>
  <c r="P638" i="2" s="1"/>
  <c r="AF624" i="2"/>
  <c r="P624" i="2" s="1"/>
  <c r="AE629" i="2"/>
  <c r="G629" i="2" s="1"/>
  <c r="AY645" i="2"/>
  <c r="AE656" i="2"/>
  <c r="AE636" i="2"/>
  <c r="G636" i="2" s="1"/>
  <c r="AP649" i="2"/>
  <c r="AQ649" i="2" s="1"/>
  <c r="AP645" i="2"/>
  <c r="AQ645" i="2" s="1"/>
  <c r="AV636" i="2"/>
  <c r="AP623" i="2"/>
  <c r="AQ623" i="2" s="1"/>
  <c r="AF631" i="2"/>
  <c r="AF627" i="2"/>
  <c r="AF623" i="2"/>
  <c r="AE630" i="2"/>
  <c r="G630" i="2" s="1"/>
  <c r="AT647" i="2"/>
  <c r="AY628" i="2"/>
  <c r="AE632" i="2"/>
  <c r="G632" i="2" s="1"/>
  <c r="AT628" i="2"/>
  <c r="AE653" i="2"/>
  <c r="AF679" i="2"/>
  <c r="AF677" i="2"/>
  <c r="P677" i="2" s="1"/>
  <c r="AF672" i="2"/>
  <c r="P672" i="2" s="1"/>
  <c r="AT670" i="2"/>
  <c r="AN670" i="2"/>
  <c r="AO670" i="2" s="1"/>
  <c r="AN671" i="2" s="1"/>
  <c r="AO671" i="2" s="1"/>
  <c r="AE665" i="2"/>
  <c r="G665" i="2" s="1"/>
  <c r="AY663" i="2"/>
  <c r="Q664" i="2"/>
  <c r="AP676" i="2"/>
  <c r="AQ676" i="2" s="1"/>
  <c r="AP672" i="2"/>
  <c r="AQ672" i="2" s="1"/>
  <c r="AP668" i="2"/>
  <c r="AQ668" i="2" s="1"/>
  <c r="AF673" i="2"/>
  <c r="AF669" i="2"/>
  <c r="P669" i="2" s="1"/>
  <c r="AE671" i="2"/>
  <c r="G671" i="2" s="1"/>
  <c r="AE667" i="2"/>
  <c r="AY669" i="2"/>
  <c r="AF676" i="2"/>
  <c r="AF668" i="2"/>
  <c r="AY679" i="2"/>
  <c r="AT669" i="2"/>
  <c r="AP683" i="2"/>
  <c r="AQ683" i="2" s="1"/>
  <c r="AE682" i="2"/>
  <c r="AF683" i="2"/>
  <c r="P683" i="2" s="1"/>
  <c r="AO683" i="2"/>
  <c r="AN684" i="2" s="1"/>
  <c r="AO684" i="2" s="1"/>
  <c r="AN685" i="2" s="1"/>
  <c r="AO685" i="2" s="1"/>
  <c r="AE683" i="2"/>
  <c r="G683" i="2" s="1"/>
  <c r="AF684" i="2"/>
  <c r="P684" i="2" s="1"/>
  <c r="AE681" i="2"/>
  <c r="G681" i="2" s="1"/>
  <c r="AP679" i="2"/>
  <c r="AQ679" i="2" s="1"/>
  <c r="AF682" i="2"/>
  <c r="AN682" i="2"/>
  <c r="AO682" i="2" s="1"/>
  <c r="AE678" i="2"/>
  <c r="G678" i="2" s="1"/>
  <c r="AE679" i="2"/>
  <c r="G679" i="2" s="1"/>
  <c r="AW831" i="2"/>
  <c r="AE674" i="2"/>
  <c r="AT855" i="2"/>
  <c r="AT918" i="2"/>
  <c r="AU1154" i="2"/>
  <c r="AW950" i="2"/>
  <c r="AV848" i="2"/>
  <c r="AT820" i="2"/>
  <c r="AU947" i="2"/>
  <c r="AT1050" i="2"/>
  <c r="AT1118" i="2"/>
  <c r="AV1185" i="2"/>
  <c r="AV831" i="2"/>
  <c r="AV989" i="2"/>
  <c r="AU1035" i="2"/>
  <c r="AU1296" i="2"/>
  <c r="AV961" i="2"/>
  <c r="AU1428" i="2"/>
  <c r="AW1167" i="2"/>
  <c r="AU848" i="2"/>
  <c r="AV855" i="2"/>
  <c r="AT942" i="2"/>
  <c r="AU1028" i="2"/>
  <c r="AV1046" i="2"/>
  <c r="AT1059" i="2"/>
  <c r="AV1187" i="2"/>
  <c r="AV1309" i="2"/>
  <c r="AW835" i="2"/>
  <c r="AY672" i="2"/>
  <c r="AV835" i="2"/>
  <c r="AV905" i="2"/>
  <c r="AT883" i="2"/>
  <c r="AU822" i="2"/>
  <c r="AU853" i="2"/>
  <c r="AU885" i="2"/>
  <c r="AU905" i="2"/>
  <c r="AU829" i="2"/>
  <c r="AV894" i="2"/>
  <c r="AT907" i="2"/>
  <c r="AT938" i="2"/>
  <c r="AT958" i="2"/>
  <c r="AU1024" i="2"/>
  <c r="AT1031" i="2"/>
  <c r="AT1105" i="2"/>
  <c r="AV1165" i="2"/>
  <c r="AV1277" i="2"/>
  <c r="AV1316" i="2"/>
  <c r="AV1394" i="2"/>
  <c r="AW818" i="2"/>
  <c r="AU818" i="2"/>
  <c r="AU872" i="2"/>
  <c r="AT961" i="2"/>
  <c r="AT1009" i="2"/>
  <c r="AT1131" i="2"/>
  <c r="AV1154" i="2"/>
  <c r="AT1224" i="2"/>
  <c r="AW848" i="2"/>
  <c r="AE673" i="2"/>
  <c r="G673" i="2" s="1"/>
  <c r="AE669" i="2"/>
  <c r="AE662" i="2"/>
  <c r="AX237" i="2"/>
  <c r="AY237" i="2" s="1"/>
  <c r="AO200" i="2"/>
  <c r="AN201" i="2" s="1"/>
  <c r="AO180" i="2"/>
  <c r="AR180" i="2" s="1"/>
  <c r="AO278" i="2"/>
  <c r="AN279" i="2" s="1"/>
  <c r="AO172" i="2"/>
  <c r="AN173" i="2" s="1"/>
  <c r="A3" i="6"/>
  <c r="AN261" i="2"/>
  <c r="AO205" i="2"/>
  <c r="AR205" i="2" s="1"/>
  <c r="O205" i="2" s="1"/>
  <c r="AO192" i="2"/>
  <c r="AN193" i="2" s="1"/>
  <c r="AO114" i="2"/>
  <c r="AR114" i="2" s="1"/>
  <c r="U114" i="2" s="1"/>
  <c r="AW98" i="2"/>
  <c r="AW143" i="2"/>
  <c r="AY113" i="2"/>
  <c r="AO267" i="2"/>
  <c r="AR267" i="2" s="1"/>
  <c r="AR239" i="2"/>
  <c r="AN240" i="2"/>
  <c r="AO212" i="2"/>
  <c r="AN167" i="2"/>
  <c r="AR155" i="2"/>
  <c r="AN156" i="2"/>
  <c r="AR139" i="2"/>
  <c r="AN140" i="2"/>
  <c r="AO134" i="2"/>
  <c r="AN135" i="2" s="1"/>
  <c r="AO102" i="2"/>
  <c r="AN103" i="2" s="1"/>
  <c r="AO98" i="2"/>
  <c r="AR98" i="2" s="1"/>
  <c r="AU154" i="2"/>
  <c r="AU117" i="2"/>
  <c r="AV135" i="2"/>
  <c r="AU151" i="2"/>
  <c r="AU159" i="2"/>
  <c r="AX159" i="2" s="1"/>
  <c r="AY159" i="2" s="1"/>
  <c r="AV117" i="2"/>
  <c r="AT99" i="2"/>
  <c r="AV105" i="2"/>
  <c r="AO245" i="2"/>
  <c r="AO161" i="2"/>
  <c r="AR161" i="2" s="1"/>
  <c r="AN487" i="2"/>
  <c r="AR486" i="2"/>
  <c r="U486" i="2" s="1"/>
  <c r="AT151" i="2"/>
  <c r="AY105" i="2"/>
  <c r="AW113" i="2"/>
  <c r="AT52" i="2"/>
  <c r="AU52" i="2"/>
  <c r="AO256" i="2"/>
  <c r="AN257" i="2" s="1"/>
  <c r="AO214" i="2"/>
  <c r="AR214" i="2" s="1"/>
  <c r="AR204" i="2"/>
  <c r="AO184" i="2"/>
  <c r="AN185" i="2" s="1"/>
  <c r="AO119" i="2"/>
  <c r="AR119" i="2" s="1"/>
  <c r="AR277" i="2"/>
  <c r="AN271" i="2"/>
  <c r="AR266" i="2"/>
  <c r="U266" i="2" s="1"/>
  <c r="AR255" i="2"/>
  <c r="U255" i="2" s="1"/>
  <c r="AN221" i="2"/>
  <c r="AR199" i="2"/>
  <c r="AR195" i="2"/>
  <c r="O195" i="2" s="1"/>
  <c r="AR179" i="2"/>
  <c r="AR171" i="2"/>
  <c r="U171" i="2" s="1"/>
  <c r="AN147" i="2"/>
  <c r="AR113" i="2"/>
  <c r="U113" i="2" s="1"/>
  <c r="AN283" i="2"/>
  <c r="AR488" i="2"/>
  <c r="U488" i="2" s="1"/>
  <c r="AR485" i="2"/>
  <c r="U485" i="2" s="1"/>
  <c r="AR490" i="2"/>
  <c r="U490" i="2" s="1"/>
  <c r="AR484" i="2"/>
  <c r="U484" i="2" s="1"/>
  <c r="AO483" i="2"/>
  <c r="AZ483" i="2"/>
  <c r="AZ491" i="2"/>
  <c r="AO491" i="2"/>
  <c r="BA491" i="2" s="1"/>
  <c r="AP641" i="2"/>
  <c r="AQ641" i="2" s="1"/>
  <c r="BA489" i="2"/>
  <c r="AN472" i="2"/>
  <c r="AZ472" i="2" s="1"/>
  <c r="AZ423" i="2"/>
  <c r="AZ403" i="2"/>
  <c r="AO382" i="2"/>
  <c r="AZ382" i="2"/>
  <c r="AN376" i="2"/>
  <c r="AZ376" i="2" s="1"/>
  <c r="AO316" i="2"/>
  <c r="AZ316" i="2"/>
  <c r="AE2462" i="2"/>
  <c r="G2462" i="2" s="1"/>
  <c r="AE2461" i="2"/>
  <c r="G2461" i="2" s="1"/>
  <c r="AN2462" i="2"/>
  <c r="AO2462" i="2" s="1"/>
  <c r="AR2462" i="2" s="1"/>
  <c r="U2462" i="2" s="1"/>
  <c r="AN2361" i="2"/>
  <c r="AO2361" i="2" s="1"/>
  <c r="AR2361" i="2" s="1"/>
  <c r="U2361" i="2" s="1"/>
  <c r="AE2361" i="2"/>
  <c r="G2361" i="2" s="1"/>
  <c r="AF2361" i="2"/>
  <c r="AE2353" i="2"/>
  <c r="G2353" i="2" s="1"/>
  <c r="AE2354" i="2"/>
  <c r="G2354" i="2" s="1"/>
  <c r="AE2345" i="2"/>
  <c r="G2345" i="2" s="1"/>
  <c r="AF2345" i="2"/>
  <c r="P2345" i="2" s="1"/>
  <c r="AN2345" i="2"/>
  <c r="AO2345" i="2" s="1"/>
  <c r="AR2345" i="2" s="1"/>
  <c r="U2345" i="2" s="1"/>
  <c r="AE2338" i="2"/>
  <c r="G2338" i="2" s="1"/>
  <c r="AN2338" i="2"/>
  <c r="AO2338" i="2" s="1"/>
  <c r="AE2329" i="2"/>
  <c r="G2329" i="2" s="1"/>
  <c r="AF2329" i="2"/>
  <c r="P2329" i="2" s="1"/>
  <c r="AE1845" i="2"/>
  <c r="G1845" i="2" s="1"/>
  <c r="AF1846" i="2"/>
  <c r="P1846" i="2" s="1"/>
  <c r="AN1845" i="2"/>
  <c r="AO1845" i="2" s="1"/>
  <c r="AR1845" i="2" s="1"/>
  <c r="U1845" i="2" s="1"/>
  <c r="AE1829" i="2"/>
  <c r="G1829" i="2" s="1"/>
  <c r="AF1830" i="2"/>
  <c r="AN1829" i="2"/>
  <c r="AO1829" i="2" s="1"/>
  <c r="AR1829" i="2" s="1"/>
  <c r="U1829" i="2" s="1"/>
  <c r="AE1813" i="2"/>
  <c r="G1813" i="2" s="1"/>
  <c r="AF1814" i="2"/>
  <c r="P1814" i="2" s="1"/>
  <c r="AN1813" i="2"/>
  <c r="AO1813" i="2" s="1"/>
  <c r="AR1813" i="2" s="1"/>
  <c r="U1813" i="2" s="1"/>
  <c r="AE1797" i="2"/>
  <c r="G1797" i="2" s="1"/>
  <c r="AF1798" i="2"/>
  <c r="P1798" i="2" s="1"/>
  <c r="AN1797" i="2"/>
  <c r="AO1797" i="2" s="1"/>
  <c r="AE1781" i="2"/>
  <c r="G1781" i="2" s="1"/>
  <c r="AF1782" i="2"/>
  <c r="P1782" i="2" s="1"/>
  <c r="AN1781" i="2"/>
  <c r="AO1781" i="2" s="1"/>
  <c r="AR1781" i="2" s="1"/>
  <c r="U1781" i="2" s="1"/>
  <c r="AE1765" i="2"/>
  <c r="G1765" i="2" s="1"/>
  <c r="AF1766" i="2"/>
  <c r="AN1765" i="2"/>
  <c r="AO1765" i="2" s="1"/>
  <c r="AR1765" i="2" s="1"/>
  <c r="U1765" i="2" s="1"/>
  <c r="AE1749" i="2"/>
  <c r="G1749" i="2" s="1"/>
  <c r="AF1750" i="2"/>
  <c r="P1750" i="2" s="1"/>
  <c r="AN1749" i="2"/>
  <c r="AO1749" i="2" s="1"/>
  <c r="AR1749" i="2" s="1"/>
  <c r="U1749" i="2" s="1"/>
  <c r="AE1733" i="2"/>
  <c r="G1733" i="2" s="1"/>
  <c r="AF1734" i="2"/>
  <c r="P1734" i="2" s="1"/>
  <c r="AN1733" i="2"/>
  <c r="AO1733" i="2" s="1"/>
  <c r="AR1733" i="2" s="1"/>
  <c r="U1733" i="2" s="1"/>
  <c r="AE1717" i="2"/>
  <c r="G1717" i="2" s="1"/>
  <c r="AF1718" i="2"/>
  <c r="P1718" i="2" s="1"/>
  <c r="AN1717" i="2"/>
  <c r="AO1717" i="2" s="1"/>
  <c r="AR1717" i="2" s="1"/>
  <c r="U1717" i="2" s="1"/>
  <c r="AE1701" i="2"/>
  <c r="G1701" i="2" s="1"/>
  <c r="AF1702" i="2"/>
  <c r="AN1701" i="2"/>
  <c r="AO1701" i="2" s="1"/>
  <c r="AR1701" i="2" s="1"/>
  <c r="U1701" i="2" s="1"/>
  <c r="AE1685" i="2"/>
  <c r="G1685" i="2" s="1"/>
  <c r="AF1686" i="2"/>
  <c r="P1686" i="2" s="1"/>
  <c r="AN1685" i="2"/>
  <c r="AO1685" i="2" s="1"/>
  <c r="AR1685" i="2" s="1"/>
  <c r="U1685" i="2" s="1"/>
  <c r="AE1669" i="2"/>
  <c r="G1669" i="2" s="1"/>
  <c r="AF1670" i="2"/>
  <c r="P1670" i="2" s="1"/>
  <c r="AN1669" i="2"/>
  <c r="AO1669" i="2" s="1"/>
  <c r="AR1669" i="2" s="1"/>
  <c r="U1669" i="2" s="1"/>
  <c r="AE1653" i="2"/>
  <c r="G1653" i="2" s="1"/>
  <c r="AF1654" i="2"/>
  <c r="P1654" i="2" s="1"/>
  <c r="AN1653" i="2"/>
  <c r="AO1653" i="2" s="1"/>
  <c r="AE1637" i="2"/>
  <c r="G1637" i="2" s="1"/>
  <c r="AF1638" i="2"/>
  <c r="AN1637" i="2"/>
  <c r="AO1637" i="2" s="1"/>
  <c r="AE1621" i="2"/>
  <c r="G1621" i="2" s="1"/>
  <c r="AF1622" i="2"/>
  <c r="P1622" i="2" s="1"/>
  <c r="AN1621" i="2"/>
  <c r="AO1621" i="2" s="1"/>
  <c r="AE1607" i="2"/>
  <c r="G1607" i="2" s="1"/>
  <c r="AN1608" i="2"/>
  <c r="AO1608" i="2" s="1"/>
  <c r="AR1608" i="2" s="1"/>
  <c r="U1608" i="2" s="1"/>
  <c r="AE1597" i="2"/>
  <c r="G1597" i="2" s="1"/>
  <c r="AF1598" i="2"/>
  <c r="P1598" i="2" s="1"/>
  <c r="AN1597" i="2"/>
  <c r="AO1597" i="2" s="1"/>
  <c r="AR1597" i="2" s="1"/>
  <c r="U1597" i="2" s="1"/>
  <c r="AE1575" i="2"/>
  <c r="G1575" i="2" s="1"/>
  <c r="AN1576" i="2"/>
  <c r="AO1576" i="2" s="1"/>
  <c r="AR1576" i="2" s="1"/>
  <c r="U1576" i="2" s="1"/>
  <c r="AE1555" i="2"/>
  <c r="G1555" i="2" s="1"/>
  <c r="AN1555" i="2"/>
  <c r="AO1555" i="2" s="1"/>
  <c r="AR1555" i="2" s="1"/>
  <c r="U1555" i="2" s="1"/>
  <c r="AF1555" i="2"/>
  <c r="AE1548" i="2"/>
  <c r="G1548" i="2" s="1"/>
  <c r="AN1548" i="2"/>
  <c r="AO1548" i="2" s="1"/>
  <c r="AR1548" i="2" s="1"/>
  <c r="U1548" i="2" s="1"/>
  <c r="BA502" i="2"/>
  <c r="AZ489" i="2"/>
  <c r="BA485" i="2"/>
  <c r="BA450" i="2"/>
  <c r="AN2354" i="2"/>
  <c r="AO2354" i="2" s="1"/>
  <c r="AN452" i="2"/>
  <c r="AO215" i="2"/>
  <c r="AN216" i="2" s="1"/>
  <c r="AO73" i="2"/>
  <c r="AZ73" i="2"/>
  <c r="AE2489" i="2"/>
  <c r="G2489" i="2" s="1"/>
  <c r="AN2489" i="2"/>
  <c r="AO2489" i="2" s="1"/>
  <c r="AR2489" i="2" s="1"/>
  <c r="U2489" i="2" s="1"/>
  <c r="AF2489" i="2"/>
  <c r="AE2473" i="2"/>
  <c r="G2473" i="2" s="1"/>
  <c r="AF2473" i="2"/>
  <c r="AE2465" i="2"/>
  <c r="G2465" i="2" s="1"/>
  <c r="AN2465" i="2"/>
  <c r="AO2465" i="2" s="1"/>
  <c r="AR2465" i="2" s="1"/>
  <c r="U2465" i="2" s="1"/>
  <c r="AF2465" i="2"/>
  <c r="AE2426" i="2"/>
  <c r="G2426" i="2" s="1"/>
  <c r="AN2427" i="2"/>
  <c r="AO2427" i="2" s="1"/>
  <c r="AR2427" i="2" s="1"/>
  <c r="U2427" i="2" s="1"/>
  <c r="AF2428" i="2"/>
  <c r="P2428" i="2" s="1"/>
  <c r="AE2404" i="2"/>
  <c r="G2404" i="2" s="1"/>
  <c r="AN2404" i="2"/>
  <c r="AO2404" i="2" s="1"/>
  <c r="AR2404" i="2" s="1"/>
  <c r="U2404" i="2" s="1"/>
  <c r="AF2404" i="2"/>
  <c r="P2404" i="2" s="1"/>
  <c r="AF2405" i="2"/>
  <c r="AE2392" i="2"/>
  <c r="G2392" i="2" s="1"/>
  <c r="AN2392" i="2"/>
  <c r="AO2392" i="2" s="1"/>
  <c r="AR2392" i="2" s="1"/>
  <c r="U2392" i="2" s="1"/>
  <c r="AF2392" i="2"/>
  <c r="P2392" i="2" s="1"/>
  <c r="AF2393" i="2"/>
  <c r="AE2388" i="2"/>
  <c r="G2388" i="2" s="1"/>
  <c r="AN2388" i="2"/>
  <c r="AO2388" i="2" s="1"/>
  <c r="AR2388" i="2" s="1"/>
  <c r="U2388" i="2" s="1"/>
  <c r="AF2388" i="2"/>
  <c r="P2388" i="2" s="1"/>
  <c r="AF2389" i="2"/>
  <c r="P2389" i="2" s="1"/>
  <c r="AE2366" i="2"/>
  <c r="G2366" i="2" s="1"/>
  <c r="AF2368" i="2"/>
  <c r="AN2367" i="2"/>
  <c r="AO2367" i="2" s="1"/>
  <c r="AR2367" i="2" s="1"/>
  <c r="U2367" i="2" s="1"/>
  <c r="AZ443" i="2"/>
  <c r="AZ434" i="2"/>
  <c r="AZ399" i="2"/>
  <c r="AN2329" i="2"/>
  <c r="AO2329" i="2" s="1"/>
  <c r="AR2329" i="2" s="1"/>
  <c r="U2329" i="2" s="1"/>
  <c r="AZ406" i="2"/>
  <c r="AO406" i="2"/>
  <c r="AO397" i="2"/>
  <c r="AR397" i="2" s="1"/>
  <c r="U397" i="2" s="1"/>
  <c r="AZ397" i="2"/>
  <c r="AO323" i="2"/>
  <c r="AO307" i="2"/>
  <c r="AE2430" i="2"/>
  <c r="G2430" i="2" s="1"/>
  <c r="AE2429" i="2"/>
  <c r="G2429" i="2" s="1"/>
  <c r="AU1263" i="2"/>
  <c r="AT1122" i="2"/>
  <c r="AV1054" i="2"/>
  <c r="AU952" i="2"/>
  <c r="AV880" i="2"/>
  <c r="AZ498" i="2"/>
  <c r="AZ485" i="2"/>
  <c r="AZ390" i="2"/>
  <c r="AZ391" i="2" s="1"/>
  <c r="AZ392" i="2" s="1"/>
  <c r="BA298" i="2"/>
  <c r="BA299" i="2" s="1"/>
  <c r="AZ476" i="2"/>
  <c r="AO469" i="2"/>
  <c r="AR469" i="2" s="1"/>
  <c r="U469" i="2" s="1"/>
  <c r="AZ469" i="2"/>
  <c r="AO465" i="2"/>
  <c r="AZ465" i="2"/>
  <c r="AO445" i="2"/>
  <c r="AZ445" i="2"/>
  <c r="AZ419" i="2"/>
  <c r="AN59" i="2"/>
  <c r="AR58" i="2"/>
  <c r="U58" i="2" s="1"/>
  <c r="AN2497" i="2"/>
  <c r="AO2497" i="2" s="1"/>
  <c r="AR2497" i="2" s="1"/>
  <c r="U2497" i="2" s="1"/>
  <c r="AE2497" i="2"/>
  <c r="G2497" i="2" s="1"/>
  <c r="AF2497" i="2"/>
  <c r="P2497" i="2" s="1"/>
  <c r="AE2481" i="2"/>
  <c r="G2481" i="2" s="1"/>
  <c r="AF2481" i="2"/>
  <c r="P2481" i="2" s="1"/>
  <c r="AN2481" i="2"/>
  <c r="AO2481" i="2" s="1"/>
  <c r="AR2481" i="2" s="1"/>
  <c r="U2481" i="2" s="1"/>
  <c r="AE2458" i="2"/>
  <c r="G2458" i="2" s="1"/>
  <c r="AF2460" i="2"/>
  <c r="AN2459" i="2"/>
  <c r="AO2459" i="2" s="1"/>
  <c r="AR2459" i="2" s="1"/>
  <c r="U2459" i="2" s="1"/>
  <c r="AE2450" i="2"/>
  <c r="G2450" i="2" s="1"/>
  <c r="AF2452" i="2"/>
  <c r="AE2441" i="2"/>
  <c r="G2441" i="2" s="1"/>
  <c r="AN2441" i="2"/>
  <c r="AO2441" i="2" s="1"/>
  <c r="AR2441" i="2" s="1"/>
  <c r="U2441" i="2" s="1"/>
  <c r="AF2441" i="2"/>
  <c r="AE2433" i="2"/>
  <c r="G2433" i="2" s="1"/>
  <c r="AF2433" i="2"/>
  <c r="AN2433" i="2"/>
  <c r="AO2433" i="2" s="1"/>
  <c r="AR2433" i="2" s="1"/>
  <c r="U2433" i="2" s="1"/>
  <c r="AT507" i="2"/>
  <c r="AR231" i="2"/>
  <c r="AR203" i="2"/>
  <c r="AE2454" i="2"/>
  <c r="G2454" i="2" s="1"/>
  <c r="AE2453" i="2"/>
  <c r="G2453" i="2" s="1"/>
  <c r="AE2422" i="2"/>
  <c r="G2422" i="2" s="1"/>
  <c r="AE2421" i="2"/>
  <c r="G2421" i="2" s="1"/>
  <c r="AE2372" i="2"/>
  <c r="G2372" i="2" s="1"/>
  <c r="AN2372" i="2"/>
  <c r="AO2372" i="2" s="1"/>
  <c r="AR2372" i="2" s="1"/>
  <c r="U2372" i="2" s="1"/>
  <c r="AE2360" i="2"/>
  <c r="G2360" i="2" s="1"/>
  <c r="AN2360" i="2"/>
  <c r="AO2360" i="2" s="1"/>
  <c r="AR2360" i="2" s="1"/>
  <c r="U2360" i="2" s="1"/>
  <c r="AE2344" i="2"/>
  <c r="G2344" i="2" s="1"/>
  <c r="AE2328" i="2"/>
  <c r="G2328" i="2" s="1"/>
  <c r="AE1558" i="2"/>
  <c r="G1558" i="2" s="1"/>
  <c r="AE1557" i="2"/>
  <c r="G1557" i="2" s="1"/>
  <c r="AN1558" i="2"/>
  <c r="AO1558" i="2" s="1"/>
  <c r="AR1558" i="2" s="1"/>
  <c r="U1558" i="2" s="1"/>
  <c r="AE1550" i="2"/>
  <c r="G1550" i="2" s="1"/>
  <c r="AE1551" i="2"/>
  <c r="G1551" i="2" s="1"/>
  <c r="AE1381" i="2"/>
  <c r="G1381" i="2" s="1"/>
  <c r="AW1448" i="2"/>
  <c r="AU1346" i="2"/>
  <c r="AT1325" i="2"/>
  <c r="AT1303" i="2"/>
  <c r="AU1247" i="2"/>
  <c r="AV1241" i="2"/>
  <c r="AT1237" i="2"/>
  <c r="AT1210" i="2"/>
  <c r="AU1183" i="2"/>
  <c r="AV1077" i="2"/>
  <c r="AW1007" i="2"/>
  <c r="AW1003" i="2"/>
  <c r="AW983" i="2"/>
  <c r="AV972" i="2"/>
  <c r="AW968" i="2"/>
  <c r="AT930" i="2"/>
  <c r="AT864" i="2"/>
  <c r="AT814" i="2"/>
  <c r="AU800" i="2"/>
  <c r="AZ598" i="2"/>
  <c r="AZ599" i="2" s="1"/>
  <c r="AZ600" i="2" s="1"/>
  <c r="AZ601" i="2" s="1"/>
  <c r="BA527" i="2"/>
  <c r="AZ203" i="2"/>
  <c r="AZ204" i="2" s="1"/>
  <c r="AZ205" i="2" s="1"/>
  <c r="AN2418" i="2"/>
  <c r="AO2418" i="2" s="1"/>
  <c r="AR2418" i="2" s="1"/>
  <c r="U2418" i="2" s="1"/>
  <c r="AN1589" i="2"/>
  <c r="AO1589" i="2" s="1"/>
  <c r="AR1589" i="2" s="1"/>
  <c r="U1589" i="2" s="1"/>
  <c r="AR315" i="2"/>
  <c r="AR287" i="2"/>
  <c r="AE2478" i="2"/>
  <c r="G2478" i="2" s="1"/>
  <c r="AE2390" i="2"/>
  <c r="G2390" i="2" s="1"/>
  <c r="AE2389" i="2"/>
  <c r="G2389" i="2" s="1"/>
  <c r="AE2356" i="2"/>
  <c r="G2356" i="2" s="1"/>
  <c r="AN2356" i="2"/>
  <c r="AO2356" i="2" s="1"/>
  <c r="AR2356" i="2" s="1"/>
  <c r="U2356" i="2" s="1"/>
  <c r="AE2340" i="2"/>
  <c r="G2340" i="2" s="1"/>
  <c r="AN2340" i="2"/>
  <c r="AO2340" i="2" s="1"/>
  <c r="AR2340" i="2" s="1"/>
  <c r="U2340" i="2" s="1"/>
  <c r="AE2337" i="2"/>
  <c r="G2337" i="2" s="1"/>
  <c r="AE1847" i="2"/>
  <c r="G1847" i="2" s="1"/>
  <c r="AE1831" i="2"/>
  <c r="G1831" i="2" s="1"/>
  <c r="AE1815" i="2"/>
  <c r="G1815" i="2" s="1"/>
  <c r="AE1799" i="2"/>
  <c r="G1799" i="2" s="1"/>
  <c r="AE1783" i="2"/>
  <c r="G1783" i="2" s="1"/>
  <c r="AE1767" i="2"/>
  <c r="G1767" i="2" s="1"/>
  <c r="AE1751" i="2"/>
  <c r="G1751" i="2" s="1"/>
  <c r="AE1735" i="2"/>
  <c r="G1735" i="2" s="1"/>
  <c r="AE1719" i="2"/>
  <c r="G1719" i="2" s="1"/>
  <c r="AE1703" i="2"/>
  <c r="G1703" i="2" s="1"/>
  <c r="AE1687" i="2"/>
  <c r="G1687" i="2" s="1"/>
  <c r="AE1671" i="2"/>
  <c r="G1671" i="2" s="1"/>
  <c r="AE1655" i="2"/>
  <c r="G1655" i="2" s="1"/>
  <c r="AE1639" i="2"/>
  <c r="G1639" i="2" s="1"/>
  <c r="AE1623" i="2"/>
  <c r="G1623" i="2" s="1"/>
  <c r="AE1567" i="2"/>
  <c r="G1567" i="2" s="1"/>
  <c r="AE1498" i="2"/>
  <c r="G1498" i="2" s="1"/>
  <c r="AE1499" i="2"/>
  <c r="G1499" i="2" s="1"/>
  <c r="AE1490" i="2"/>
  <c r="G1490" i="2" s="1"/>
  <c r="AE1491" i="2"/>
  <c r="G1491" i="2" s="1"/>
  <c r="AE1482" i="2"/>
  <c r="G1482" i="2" s="1"/>
  <c r="AE1483" i="2"/>
  <c r="G1483" i="2" s="1"/>
  <c r="AE1474" i="2"/>
  <c r="G1474" i="2" s="1"/>
  <c r="AE1475" i="2"/>
  <c r="G1475" i="2" s="1"/>
  <c r="AE1466" i="2"/>
  <c r="G1466" i="2" s="1"/>
  <c r="AE1467" i="2"/>
  <c r="G1467" i="2" s="1"/>
  <c r="AE1458" i="2"/>
  <c r="G1458" i="2" s="1"/>
  <c r="AE1459" i="2"/>
  <c r="G1459" i="2" s="1"/>
  <c r="AE1450" i="2"/>
  <c r="G1450" i="2" s="1"/>
  <c r="AE1451" i="2"/>
  <c r="G1451" i="2" s="1"/>
  <c r="AE1442" i="2"/>
  <c r="G1442" i="2" s="1"/>
  <c r="AE1443" i="2"/>
  <c r="G1443" i="2" s="1"/>
  <c r="AE1434" i="2"/>
  <c r="G1434" i="2" s="1"/>
  <c r="AE1435" i="2"/>
  <c r="G1435" i="2" s="1"/>
  <c r="AE1426" i="2"/>
  <c r="G1426" i="2" s="1"/>
  <c r="AE1427" i="2"/>
  <c r="G1427" i="2" s="1"/>
  <c r="AW1487" i="2"/>
  <c r="AV1463" i="2"/>
  <c r="AV1461" i="2"/>
  <c r="AV1459" i="2"/>
  <c r="AU1443" i="2"/>
  <c r="AU1430" i="2"/>
  <c r="AU1413" i="2"/>
  <c r="AT1400" i="2"/>
  <c r="AT1396" i="2"/>
  <c r="AT1367" i="2"/>
  <c r="AT1337" i="2"/>
  <c r="AT1333" i="2"/>
  <c r="AT1331" i="2"/>
  <c r="AT1318" i="2"/>
  <c r="AU1311" i="2"/>
  <c r="AU1283" i="2"/>
  <c r="AU1281" i="2"/>
  <c r="AU1222" i="2"/>
  <c r="AT1156" i="2"/>
  <c r="AT1152" i="2"/>
  <c r="AU1133" i="2"/>
  <c r="AV1066" i="2"/>
  <c r="AV1026" i="2"/>
  <c r="AV1011" i="2"/>
  <c r="AV998" i="2"/>
  <c r="AW947" i="2"/>
  <c r="AV940" i="2"/>
  <c r="AU925" i="2"/>
  <c r="AW918" i="2"/>
  <c r="AU892" i="2"/>
  <c r="AW883" i="2"/>
  <c r="AV872" i="2"/>
  <c r="AV870" i="2"/>
  <c r="AV853" i="2"/>
  <c r="AT833" i="2"/>
  <c r="AW829" i="2"/>
  <c r="AT818" i="2"/>
  <c r="AZ582" i="2"/>
  <c r="BA543" i="2"/>
  <c r="AZ527" i="2"/>
  <c r="AZ327" i="2"/>
  <c r="AZ328" i="2" s="1"/>
  <c r="AZ295" i="2"/>
  <c r="AZ296" i="2" s="1"/>
  <c r="AZ297" i="2" s="1"/>
  <c r="AZ298" i="2" s="1"/>
  <c r="AZ299" i="2" s="1"/>
  <c r="AZ300" i="2" s="1"/>
  <c r="AN2457" i="2"/>
  <c r="AO2457" i="2" s="1"/>
  <c r="AR2457" i="2" s="1"/>
  <c r="U2457" i="2" s="1"/>
  <c r="AN2435" i="2"/>
  <c r="AO2435" i="2" s="1"/>
  <c r="AR2435" i="2" s="1"/>
  <c r="U2435" i="2" s="1"/>
  <c r="AN2422" i="2"/>
  <c r="AO2422" i="2" s="1"/>
  <c r="AN2413" i="2"/>
  <c r="AO2413" i="2" s="1"/>
  <c r="AR2413" i="2" s="1"/>
  <c r="U2413" i="2" s="1"/>
  <c r="AN2386" i="2"/>
  <c r="AO2386" i="2" s="1"/>
  <c r="AN1600" i="2"/>
  <c r="AO1600" i="2" s="1"/>
  <c r="AR1600" i="2" s="1"/>
  <c r="U1600" i="2" s="1"/>
  <c r="AN1592" i="2"/>
  <c r="AO1592" i="2" s="1"/>
  <c r="AR1592" i="2" s="1"/>
  <c r="U1592" i="2" s="1"/>
  <c r="AN1551" i="2"/>
  <c r="AO1551" i="2" s="1"/>
  <c r="AR1551" i="2" s="1"/>
  <c r="U1551" i="2" s="1"/>
  <c r="AN1514" i="2"/>
  <c r="AO1514" i="2" s="1"/>
  <c r="AN1406" i="2"/>
  <c r="AR56" i="2"/>
  <c r="U56" i="2" s="1"/>
  <c r="AE2470" i="2"/>
  <c r="G2470" i="2" s="1"/>
  <c r="AE2469" i="2"/>
  <c r="G2469" i="2" s="1"/>
  <c r="AE2438" i="2"/>
  <c r="G2438" i="2" s="1"/>
  <c r="AE2437" i="2"/>
  <c r="G2437" i="2" s="1"/>
  <c r="AE2420" i="2"/>
  <c r="G2420" i="2" s="1"/>
  <c r="AN2420" i="2"/>
  <c r="AO2420" i="2" s="1"/>
  <c r="AR2420" i="2" s="1"/>
  <c r="U2420" i="2" s="1"/>
  <c r="AE2417" i="2"/>
  <c r="G2417" i="2" s="1"/>
  <c r="AE2408" i="2"/>
  <c r="G2408" i="2" s="1"/>
  <c r="AE2394" i="2"/>
  <c r="G2394" i="2" s="1"/>
  <c r="AE2385" i="2"/>
  <c r="G2385" i="2" s="1"/>
  <c r="AE2376" i="2"/>
  <c r="G2376" i="2" s="1"/>
  <c r="AE2346" i="2"/>
  <c r="G2346" i="2" s="1"/>
  <c r="AE2330" i="2"/>
  <c r="G2330" i="2" s="1"/>
  <c r="AE1534" i="2"/>
  <c r="G1534" i="2" s="1"/>
  <c r="AE1535" i="2"/>
  <c r="G1535" i="2" s="1"/>
  <c r="AE1502" i="2"/>
  <c r="G1502" i="2" s="1"/>
  <c r="AE1494" i="2"/>
  <c r="G1494" i="2" s="1"/>
  <c r="AE1486" i="2"/>
  <c r="G1486" i="2" s="1"/>
  <c r="AE1478" i="2"/>
  <c r="G1478" i="2" s="1"/>
  <c r="AE1470" i="2"/>
  <c r="G1470" i="2" s="1"/>
  <c r="AE1462" i="2"/>
  <c r="G1462" i="2" s="1"/>
  <c r="AE1454" i="2"/>
  <c r="G1454" i="2" s="1"/>
  <c r="AE1446" i="2"/>
  <c r="G1446" i="2" s="1"/>
  <c r="AE1438" i="2"/>
  <c r="G1438" i="2" s="1"/>
  <c r="AE1430" i="2"/>
  <c r="G1430" i="2" s="1"/>
  <c r="AE1422" i="2"/>
  <c r="AE1405" i="2"/>
  <c r="AE1380" i="2"/>
  <c r="G1380" i="2" s="1"/>
  <c r="AE1407" i="2"/>
  <c r="AE1352" i="2"/>
  <c r="AE1419" i="2"/>
  <c r="AE1414" i="2"/>
  <c r="G1414" i="2" s="1"/>
  <c r="AE1390" i="2"/>
  <c r="G1390" i="2" s="1"/>
  <c r="AE1358" i="2"/>
  <c r="AE1343" i="2"/>
  <c r="G1343" i="2" s="1"/>
  <c r="AE1326" i="2"/>
  <c r="G1326" i="2" s="1"/>
  <c r="AE1311" i="2"/>
  <c r="G1311" i="2" s="1"/>
  <c r="AE1294" i="2"/>
  <c r="G1294" i="2" s="1"/>
  <c r="AE1279" i="2"/>
  <c r="G1279" i="2" s="1"/>
  <c r="AE1262" i="2"/>
  <c r="G1262" i="2" s="1"/>
  <c r="AE1245" i="2"/>
  <c r="AE1230" i="2"/>
  <c r="G1230" i="2" s="1"/>
  <c r="AE1213" i="2"/>
  <c r="G1213" i="2" s="1"/>
  <c r="AE1198" i="2"/>
  <c r="AE1181" i="2"/>
  <c r="G1181" i="2" s="1"/>
  <c r="AE1149" i="2"/>
  <c r="AE1134" i="2"/>
  <c r="G1134" i="2" s="1"/>
  <c r="AE1107" i="2"/>
  <c r="G1107" i="2" s="1"/>
  <c r="AE774" i="2"/>
  <c r="AE773" i="2"/>
  <c r="G773" i="2" s="1"/>
  <c r="AE1335" i="2"/>
  <c r="G1335" i="2" s="1"/>
  <c r="AE1331" i="2"/>
  <c r="G1331" i="2" s="1"/>
  <c r="AE1303" i="2"/>
  <c r="G1303" i="2" s="1"/>
  <c r="AE1299" i="2"/>
  <c r="G1299" i="2" s="1"/>
  <c r="AE1271" i="2"/>
  <c r="AE1267" i="2"/>
  <c r="G1267" i="2" s="1"/>
  <c r="AE1099" i="2"/>
  <c r="G1099" i="2" s="1"/>
  <c r="AE975" i="2"/>
  <c r="G975" i="2" s="1"/>
  <c r="AE961" i="2"/>
  <c r="G961" i="2" s="1"/>
  <c r="AE944" i="2"/>
  <c r="G944" i="2" s="1"/>
  <c r="AE938" i="2"/>
  <c r="G938" i="2" s="1"/>
  <c r="AE937" i="2"/>
  <c r="G937" i="2" s="1"/>
  <c r="AE929" i="2"/>
  <c r="G929" i="2" s="1"/>
  <c r="AE912" i="2"/>
  <c r="G912" i="2" s="1"/>
  <c r="AE906" i="2"/>
  <c r="G906" i="2" s="1"/>
  <c r="AE905" i="2"/>
  <c r="G905" i="2" s="1"/>
  <c r="AE897" i="2"/>
  <c r="G897" i="2" s="1"/>
  <c r="AE884" i="2"/>
  <c r="G884" i="2" s="1"/>
  <c r="AE881" i="2"/>
  <c r="G881" i="2" s="1"/>
  <c r="AE868" i="2"/>
  <c r="G868" i="2" s="1"/>
  <c r="AE865" i="2"/>
  <c r="G865" i="2" s="1"/>
  <c r="AE852" i="2"/>
  <c r="G852" i="2" s="1"/>
  <c r="AE849" i="2"/>
  <c r="G849" i="2" s="1"/>
  <c r="AE836" i="2"/>
  <c r="G836" i="2" s="1"/>
  <c r="AE749" i="2"/>
  <c r="G749" i="2" s="1"/>
  <c r="AE1121" i="2"/>
  <c r="AE1114" i="2"/>
  <c r="G1114" i="2" s="1"/>
  <c r="AE1106" i="2"/>
  <c r="G1106" i="2" s="1"/>
  <c r="AE1091" i="2"/>
  <c r="AE979" i="2"/>
  <c r="AE934" i="2"/>
  <c r="G934" i="2" s="1"/>
  <c r="AE933" i="2"/>
  <c r="G933" i="2" s="1"/>
  <c r="AE902" i="2"/>
  <c r="G902" i="2" s="1"/>
  <c r="AE901" i="2"/>
  <c r="AE778" i="2"/>
  <c r="G778" i="2" s="1"/>
  <c r="AE779" i="2"/>
  <c r="AE296" i="2"/>
  <c r="AE297" i="2"/>
  <c r="AE829" i="2"/>
  <c r="G829" i="2" s="1"/>
  <c r="AE822" i="2"/>
  <c r="G822" i="2" s="1"/>
  <c r="AE799" i="2"/>
  <c r="G799" i="2" s="1"/>
  <c r="AE764" i="2"/>
  <c r="G764" i="2" s="1"/>
  <c r="AE759" i="2"/>
  <c r="G759" i="2" s="1"/>
  <c r="AE736" i="2"/>
  <c r="G736" i="2" s="1"/>
  <c r="AE730" i="2"/>
  <c r="G730" i="2" s="1"/>
  <c r="AE702" i="2"/>
  <c r="G702" i="2" s="1"/>
  <c r="AE699" i="2"/>
  <c r="G699" i="2" s="1"/>
  <c r="AE693" i="2"/>
  <c r="G693" i="2" s="1"/>
  <c r="AE583" i="2"/>
  <c r="AE536" i="2"/>
  <c r="G536" i="2" s="1"/>
  <c r="AE532" i="2"/>
  <c r="G532" i="2" s="1"/>
  <c r="AE529" i="2"/>
  <c r="G529" i="2" s="1"/>
  <c r="AE499" i="2"/>
  <c r="AE476" i="2"/>
  <c r="AE475" i="2"/>
  <c r="AE467" i="2"/>
  <c r="AE435" i="2"/>
  <c r="AE403" i="2"/>
  <c r="AE304" i="2"/>
  <c r="AE305" i="2"/>
  <c r="AE293" i="2"/>
  <c r="AE292" i="2"/>
  <c r="AE230" i="2"/>
  <c r="AE229" i="2"/>
  <c r="AE806" i="2"/>
  <c r="G806" i="2" s="1"/>
  <c r="AE789" i="2"/>
  <c r="G789" i="2" s="1"/>
  <c r="AE783" i="2"/>
  <c r="AE751" i="2"/>
  <c r="G751" i="2" s="1"/>
  <c r="AE747" i="2"/>
  <c r="G747" i="2" s="1"/>
  <c r="AE741" i="2"/>
  <c r="G741" i="2" s="1"/>
  <c r="AE731" i="2"/>
  <c r="G731" i="2" s="1"/>
  <c r="AE725" i="2"/>
  <c r="G725" i="2" s="1"/>
  <c r="AE710" i="2"/>
  <c r="G710" i="2" s="1"/>
  <c r="AE703" i="2"/>
  <c r="G703" i="2" s="1"/>
  <c r="AE675" i="2"/>
  <c r="G675" i="2" s="1"/>
  <c r="AE670" i="2"/>
  <c r="G670" i="2" s="1"/>
  <c r="AE666" i="2"/>
  <c r="G666" i="2" s="1"/>
  <c r="AE613" i="2"/>
  <c r="G613" i="2" s="1"/>
  <c r="AE543" i="2"/>
  <c r="G543" i="2" s="1"/>
  <c r="AE539" i="2"/>
  <c r="G539" i="2" s="1"/>
  <c r="AE455" i="2"/>
  <c r="AE423" i="2"/>
  <c r="AE391" i="2"/>
  <c r="AE312" i="2"/>
  <c r="AE313" i="2"/>
  <c r="AE294" i="2"/>
  <c r="AE726" i="2"/>
  <c r="AE661" i="2"/>
  <c r="AE646" i="2"/>
  <c r="G646" i="2" s="1"/>
  <c r="AE635" i="2"/>
  <c r="AE501" i="2"/>
  <c r="AE496" i="2"/>
  <c r="AE492" i="2"/>
  <c r="AE465" i="2"/>
  <c r="AE464" i="2"/>
  <c r="AE433" i="2"/>
  <c r="AE432" i="2"/>
  <c r="AE428" i="2"/>
  <c r="AE429" i="2"/>
  <c r="AE401" i="2"/>
  <c r="AE400" i="2"/>
  <c r="AE396" i="2"/>
  <c r="AE397" i="2"/>
  <c r="AE302" i="2"/>
  <c r="AE232" i="2"/>
  <c r="AE634" i="2"/>
  <c r="G634" i="2" s="1"/>
  <c r="AE631" i="2"/>
  <c r="G631" i="2" s="1"/>
  <c r="AE627" i="2"/>
  <c r="AE600" i="2"/>
  <c r="G600" i="2" s="1"/>
  <c r="AE551" i="2"/>
  <c r="G551" i="2" s="1"/>
  <c r="AE537" i="2"/>
  <c r="G537" i="2" s="1"/>
  <c r="AE382" i="2"/>
  <c r="AE366" i="2"/>
  <c r="AE350" i="2"/>
  <c r="AE334" i="2"/>
  <c r="AE290" i="2"/>
  <c r="AE291" i="2"/>
  <c r="AE280" i="2"/>
  <c r="AE247" i="2"/>
  <c r="AE71" i="2"/>
  <c r="AE70" i="2"/>
  <c r="AE645" i="2"/>
  <c r="G645" i="2" s="1"/>
  <c r="AE637" i="2"/>
  <c r="G637" i="2" s="1"/>
  <c r="AE622" i="2"/>
  <c r="G622" i="2" s="1"/>
  <c r="AE619" i="2"/>
  <c r="AE607" i="2"/>
  <c r="G607" i="2" s="1"/>
  <c r="AE599" i="2"/>
  <c r="AE594" i="2"/>
  <c r="AE591" i="2"/>
  <c r="G591" i="2" s="1"/>
  <c r="AE541" i="2"/>
  <c r="G541" i="2" s="1"/>
  <c r="AE533" i="2"/>
  <c r="AE504" i="2"/>
  <c r="AE469" i="2"/>
  <c r="AE460" i="2"/>
  <c r="AE451" i="2"/>
  <c r="AE437" i="2"/>
  <c r="AE419" i="2"/>
  <c r="AE323" i="2"/>
  <c r="AE316" i="2"/>
  <c r="AE317" i="2"/>
  <c r="AE308" i="2"/>
  <c r="AE309" i="2"/>
  <c r="AE300" i="2"/>
  <c r="AE301" i="2"/>
  <c r="AE261" i="2"/>
  <c r="AE260" i="2"/>
  <c r="AF112" i="2"/>
  <c r="P112" i="2" s="1"/>
  <c r="AE55" i="2"/>
  <c r="AR151" i="2"/>
  <c r="AF127" i="2"/>
  <c r="P127" i="2" s="1"/>
  <c r="AN126" i="2"/>
  <c r="AE87" i="2"/>
  <c r="AE69" i="2"/>
  <c r="AE68" i="2"/>
  <c r="AE66" i="2"/>
  <c r="AE658" i="2"/>
  <c r="G658" i="2" s="1"/>
  <c r="AE655" i="2"/>
  <c r="G655" i="2" s="1"/>
  <c r="AP659" i="2"/>
  <c r="AQ659" i="2" s="1"/>
  <c r="AE657" i="2"/>
  <c r="G657" i="2" s="1"/>
  <c r="AE651" i="2"/>
  <c r="AE650" i="2"/>
  <c r="G650" i="2" s="1"/>
  <c r="AV744" i="2"/>
  <c r="AF650" i="2"/>
  <c r="P650" i="2" s="1"/>
  <c r="AN650" i="2"/>
  <c r="AO650" i="2" s="1"/>
  <c r="AN651" i="2" s="1"/>
  <c r="AO651" i="2" s="1"/>
  <c r="AR651" i="2" s="1"/>
  <c r="U651" i="2" s="1"/>
  <c r="AF655" i="2"/>
  <c r="AF656" i="2"/>
  <c r="P656" i="2" s="1"/>
  <c r="AE649" i="2"/>
  <c r="AE652" i="2"/>
  <c r="G652" i="2" s="1"/>
  <c r="AP656" i="2"/>
  <c r="AQ656" i="2" s="1"/>
  <c r="AF657" i="2"/>
  <c r="P657" i="2" s="1"/>
  <c r="AF653" i="2"/>
  <c r="P653" i="2" s="1"/>
  <c r="AN654" i="2"/>
  <c r="AO654" i="2" s="1"/>
  <c r="AE654" i="2"/>
  <c r="G654" i="2" s="1"/>
  <c r="AU765" i="2"/>
  <c r="AF652" i="2"/>
  <c r="AN646" i="2"/>
  <c r="AP650" i="2"/>
  <c r="AQ650" i="2" s="1"/>
  <c r="AP643" i="2"/>
  <c r="AQ643" i="2" s="1"/>
  <c r="AN643" i="2"/>
  <c r="AE641" i="2"/>
  <c r="AE642" i="2"/>
  <c r="G642" i="2" s="1"/>
  <c r="AV1226" i="2"/>
  <c r="AT1279" i="2"/>
  <c r="AT1311" i="2"/>
  <c r="AU1318" i="2"/>
  <c r="AU1367" i="2"/>
  <c r="AW1220" i="2"/>
  <c r="AV1222" i="2"/>
  <c r="AU1272" i="2"/>
  <c r="AT1281" i="2"/>
  <c r="AV1314" i="2"/>
  <c r="AV1396" i="2"/>
  <c r="AT1413" i="2"/>
  <c r="AW1320" i="2"/>
  <c r="AU831" i="2"/>
  <c r="AT853" i="2"/>
  <c r="AT872" i="2"/>
  <c r="AV829" i="2"/>
  <c r="AU883" i="2"/>
  <c r="AU918" i="2"/>
  <c r="AV947" i="2"/>
  <c r="AT1154" i="2"/>
  <c r="AV1281" i="2"/>
  <c r="AV1413" i="2"/>
  <c r="AU1485" i="2"/>
  <c r="AW855" i="2"/>
  <c r="AW961" i="2"/>
  <c r="AW905" i="2"/>
  <c r="AN638" i="2"/>
  <c r="AO638" i="2" s="1"/>
  <c r="AE639" i="2"/>
  <c r="G639" i="2" s="1"/>
  <c r="AE633" i="2"/>
  <c r="AN630" i="2"/>
  <c r="AO630" i="2" s="1"/>
  <c r="AN631" i="2" s="1"/>
  <c r="AO631" i="2" s="1"/>
  <c r="AP634" i="2"/>
  <c r="AQ634" i="2" s="1"/>
  <c r="AN627" i="2"/>
  <c r="AO627" i="2" s="1"/>
  <c r="AE626" i="2"/>
  <c r="G626" i="2" s="1"/>
  <c r="AE625" i="2"/>
  <c r="G625" i="2" s="1"/>
  <c r="AF620" i="2"/>
  <c r="AW619" i="2" s="1"/>
  <c r="AN620" i="2"/>
  <c r="AZ620" i="2" s="1"/>
  <c r="AT620" i="2"/>
  <c r="AE617" i="2"/>
  <c r="G617" i="2" s="1"/>
  <c r="AP617" i="2"/>
  <c r="AQ617" i="2" s="1"/>
  <c r="AN613" i="2"/>
  <c r="AO613" i="2" s="1"/>
  <c r="BA610" i="2"/>
  <c r="AZ610" i="2"/>
  <c r="AE609" i="2"/>
  <c r="AU611" i="2"/>
  <c r="AV756" i="2"/>
  <c r="AV615" i="2"/>
  <c r="AT621" i="2"/>
  <c r="AV701" i="2"/>
  <c r="AU730" i="2"/>
  <c r="AW716" i="2"/>
  <c r="AV635" i="2"/>
  <c r="AV660" i="2"/>
  <c r="AU1310" i="2"/>
  <c r="AV670" i="2"/>
  <c r="AT716" i="2"/>
  <c r="AN607" i="2"/>
  <c r="AO607" i="2" s="1"/>
  <c r="AN608" i="2" s="1"/>
  <c r="AO608" i="2" s="1"/>
  <c r="AR608" i="2" s="1"/>
  <c r="O608" i="2" s="1"/>
  <c r="AU642" i="2"/>
  <c r="AT636" i="2"/>
  <c r="AT607" i="2"/>
  <c r="AU1284" i="2"/>
  <c r="AW743" i="2"/>
  <c r="AT610" i="2"/>
  <c r="AU628" i="2"/>
  <c r="AU669" i="2"/>
  <c r="AT727" i="2"/>
  <c r="AV1490" i="2"/>
  <c r="AV970" i="2"/>
  <c r="AW648" i="2"/>
  <c r="AT614" i="2"/>
  <c r="AU700" i="2"/>
  <c r="AU733" i="2"/>
  <c r="AT759" i="2"/>
  <c r="AU1591" i="2"/>
  <c r="AV1214" i="2"/>
  <c r="AP608" i="2"/>
  <c r="AE606" i="2"/>
  <c r="G606" i="2" s="1"/>
  <c r="AF606" i="2"/>
  <c r="AE603" i="2"/>
  <c r="G603" i="2" s="1"/>
  <c r="AF602" i="2"/>
  <c r="AF603" i="2"/>
  <c r="AE605" i="2"/>
  <c r="G605" i="2" s="1"/>
  <c r="AW604" i="2"/>
  <c r="AN602" i="2"/>
  <c r="AO602" i="2" s="1"/>
  <c r="AW698" i="2"/>
  <c r="AU612" i="2"/>
  <c r="AU743" i="2"/>
  <c r="AV618" i="2"/>
  <c r="AV620" i="2"/>
  <c r="AU717" i="2"/>
  <c r="AV723" i="2"/>
  <c r="AT743" i="2"/>
  <c r="AU749" i="2"/>
  <c r="AV755" i="2"/>
  <c r="AW792" i="2"/>
  <c r="AT1003" i="2"/>
  <c r="AV1247" i="2"/>
  <c r="AR1261" i="2"/>
  <c r="O1261" i="2" s="1"/>
  <c r="AV648" i="2"/>
  <c r="AU614" i="2"/>
  <c r="AU618" i="2"/>
  <c r="AV642" i="2"/>
  <c r="AV932" i="2"/>
  <c r="AV1007" i="2"/>
  <c r="AV614" i="2"/>
  <c r="AT1535" i="2"/>
  <c r="AE597" i="2"/>
  <c r="AU1783" i="2"/>
  <c r="AV1555" i="2"/>
  <c r="AT1378" i="2"/>
  <c r="AV1378" i="2"/>
  <c r="AU1316" i="2"/>
  <c r="AT1316" i="2"/>
  <c r="AW1234" i="2"/>
  <c r="AW1224" i="2"/>
  <c r="AV1224" i="2"/>
  <c r="AU1167" i="2"/>
  <c r="AT1167" i="2"/>
  <c r="AW1131" i="2"/>
  <c r="AV1131" i="2"/>
  <c r="AW1105" i="2"/>
  <c r="AU1105" i="2"/>
  <c r="AW1026" i="2"/>
  <c r="AT1026" i="2"/>
  <c r="AV1009" i="2"/>
  <c r="AU1009" i="2"/>
  <c r="AW958" i="2"/>
  <c r="AU958" i="2"/>
  <c r="AU950" i="2"/>
  <c r="AT950" i="2"/>
  <c r="AW942" i="2"/>
  <c r="AU942" i="2"/>
  <c r="AW940" i="2"/>
  <c r="AT940" i="2"/>
  <c r="AU938" i="2"/>
  <c r="AW938" i="2"/>
  <c r="AW870" i="2"/>
  <c r="AT870" i="2"/>
  <c r="AV851" i="2"/>
  <c r="AW846" i="2"/>
  <c r="AU846" i="2"/>
  <c r="AW833" i="2"/>
  <c r="AV833" i="2"/>
  <c r="AV822" i="2"/>
  <c r="AW822" i="2"/>
  <c r="AW820" i="2"/>
  <c r="AV820" i="2"/>
  <c r="AT945" i="2"/>
  <c r="AV983" i="2"/>
  <c r="AT1448" i="2"/>
  <c r="AV592" i="2"/>
  <c r="AT1474" i="2"/>
  <c r="AU1474" i="2"/>
  <c r="AU1463" i="2"/>
  <c r="AT1463" i="2"/>
  <c r="AT592" i="2"/>
  <c r="AV985" i="2"/>
  <c r="AT1288" i="2"/>
  <c r="AU1455" i="2"/>
  <c r="AT1430" i="2"/>
  <c r="AV1474" i="2"/>
  <c r="AU639" i="2"/>
  <c r="AW639" i="2"/>
  <c r="AN591" i="2"/>
  <c r="AZ591" i="2" s="1"/>
  <c r="AW594" i="2"/>
  <c r="AE602" i="2"/>
  <c r="G602" i="2" s="1"/>
  <c r="AP593" i="2"/>
  <c r="AQ593" i="2" s="1"/>
  <c r="AZ559" i="2"/>
  <c r="AV558" i="2"/>
  <c r="AZ551" i="2"/>
  <c r="AV575" i="2"/>
  <c r="AV837" i="2"/>
  <c r="AV948" i="2"/>
  <c r="AT1143" i="2"/>
  <c r="AT1497" i="2"/>
  <c r="AT1543" i="2"/>
  <c r="AU1571" i="2"/>
  <c r="AU1603" i="2"/>
  <c r="AT1651" i="2"/>
  <c r="AU1727" i="2"/>
  <c r="AU1831" i="2"/>
  <c r="AV1835" i="2"/>
  <c r="AV1703" i="2"/>
  <c r="AU830" i="2"/>
  <c r="AU1155" i="2"/>
  <c r="AV845" i="2"/>
  <c r="AP595" i="2"/>
  <c r="AQ595" i="2" s="1"/>
  <c r="AU888" i="2"/>
  <c r="AT1036" i="2"/>
  <c r="AT1190" i="2"/>
  <c r="AU1512" i="2"/>
  <c r="AU1551" i="2"/>
  <c r="AT1615" i="2"/>
  <c r="AV1747" i="2"/>
  <c r="AV570" i="2"/>
  <c r="AV1032" i="2"/>
  <c r="AT1206" i="2"/>
  <c r="AT904" i="2"/>
  <c r="AV585" i="2"/>
  <c r="AV908" i="2"/>
  <c r="AV1086" i="2"/>
  <c r="AT1262" i="2"/>
  <c r="AT1527" i="2"/>
  <c r="AV1559" i="2"/>
  <c r="AT1623" i="2"/>
  <c r="AT1759" i="2"/>
  <c r="AV2445" i="2"/>
  <c r="AW575" i="2"/>
  <c r="AU685" i="2"/>
  <c r="AT845" i="2"/>
  <c r="BA597" i="2"/>
  <c r="BA598" i="2" s="1"/>
  <c r="AP597" i="2"/>
  <c r="AQ597" i="2" s="1"/>
  <c r="AP599" i="2"/>
  <c r="AQ599" i="2" s="1"/>
  <c r="AV590" i="2"/>
  <c r="AU908" i="2"/>
  <c r="AU1063" i="2"/>
  <c r="AV1107" i="2"/>
  <c r="AT1312" i="2"/>
  <c r="AV1587" i="2"/>
  <c r="AU1595" i="2"/>
  <c r="AV1607" i="2"/>
  <c r="AV1615" i="2"/>
  <c r="AV1643" i="2"/>
  <c r="AV1655" i="2"/>
  <c r="AV1751" i="2"/>
  <c r="AV1763" i="2"/>
  <c r="AU1799" i="2"/>
  <c r="AV1262" i="2"/>
  <c r="AU2309" i="2"/>
  <c r="AV1464" i="2"/>
  <c r="AT1815" i="2"/>
  <c r="AW1368" i="2"/>
  <c r="AV857" i="2"/>
  <c r="AT908" i="2"/>
  <c r="AU948" i="2"/>
  <c r="AU1107" i="2"/>
  <c r="AV1312" i="2"/>
  <c r="AT1368" i="2"/>
  <c r="AU1464" i="2"/>
  <c r="AV1497" i="2"/>
  <c r="AT1531" i="2"/>
  <c r="AT1539" i="2"/>
  <c r="AU1547" i="2"/>
  <c r="AU1555" i="2"/>
  <c r="AT1559" i="2"/>
  <c r="AU1567" i="2"/>
  <c r="AU1575" i="2"/>
  <c r="AU1607" i="2"/>
  <c r="AU1631" i="2"/>
  <c r="AU1643" i="2"/>
  <c r="AU1703" i="2"/>
  <c r="AU1719" i="2"/>
  <c r="AU1739" i="2"/>
  <c r="AU1751" i="2"/>
  <c r="AT1767" i="2"/>
  <c r="AV1815" i="2"/>
  <c r="AU2425" i="2"/>
  <c r="AU1312" i="2"/>
  <c r="AU1531" i="2"/>
  <c r="AU1615" i="2"/>
  <c r="AW1607" i="2"/>
  <c r="AT948" i="2"/>
  <c r="AV1036" i="2"/>
  <c r="AT1107" i="2"/>
  <c r="AU1190" i="2"/>
  <c r="AU1262" i="2"/>
  <c r="AV1368" i="2"/>
  <c r="AT1464" i="2"/>
  <c r="AU1497" i="2"/>
  <c r="AV1531" i="2"/>
  <c r="AT1547" i="2"/>
  <c r="AT1555" i="2"/>
  <c r="AV1611" i="2"/>
  <c r="AT1631" i="2"/>
  <c r="AV1727" i="2"/>
  <c r="AT1739" i="2"/>
  <c r="AU1815" i="2"/>
  <c r="AV2277" i="2"/>
  <c r="AU2341" i="2"/>
  <c r="AU1036" i="2"/>
  <c r="AT2413" i="2"/>
  <c r="AV1190" i="2"/>
  <c r="AV1547" i="2"/>
  <c r="AV1631" i="2"/>
  <c r="AW1727" i="2"/>
  <c r="AU1774" i="2"/>
  <c r="AV1774" i="2"/>
  <c r="AV792" i="2"/>
  <c r="AT792" i="2"/>
  <c r="AW769" i="2"/>
  <c r="AT767" i="2"/>
  <c r="AW765" i="2"/>
  <c r="AV765" i="2"/>
  <c r="AW761" i="2"/>
  <c r="AU761" i="2"/>
  <c r="AV761" i="2"/>
  <c r="AU759" i="2"/>
  <c r="AW759" i="2"/>
  <c r="AW757" i="2"/>
  <c r="AT757" i="2"/>
  <c r="AU757" i="2"/>
  <c r="AW755" i="2"/>
  <c r="AT755" i="2"/>
  <c r="AW751" i="2"/>
  <c r="AV751" i="2"/>
  <c r="AT751" i="2"/>
  <c r="AW749" i="2"/>
  <c r="AV749" i="2"/>
  <c r="AW745" i="2"/>
  <c r="AU745" i="2"/>
  <c r="AV745" i="2"/>
  <c r="AV735" i="2"/>
  <c r="AU735" i="2"/>
  <c r="AT735" i="2"/>
  <c r="AW733" i="2"/>
  <c r="AV733" i="2"/>
  <c r="AW729" i="2"/>
  <c r="AU729" i="2"/>
  <c r="AV729" i="2"/>
  <c r="AW723" i="2"/>
  <c r="AT723" i="2"/>
  <c r="AW719" i="2"/>
  <c r="AV719" i="2"/>
  <c r="AT719" i="2"/>
  <c r="AW717" i="2"/>
  <c r="AV717" i="2"/>
  <c r="AW713" i="2"/>
  <c r="AU713" i="2"/>
  <c r="AV713" i="2"/>
  <c r="AT698" i="2"/>
  <c r="AV698" i="2"/>
  <c r="AW669" i="2"/>
  <c r="AV669" i="2"/>
  <c r="AT644" i="2"/>
  <c r="AV644" i="2"/>
  <c r="AW640" i="2"/>
  <c r="AW636" i="2"/>
  <c r="AU636" i="2"/>
  <c r="AW628" i="2"/>
  <c r="AV628" i="2"/>
  <c r="AT622" i="2"/>
  <c r="AW620" i="2"/>
  <c r="AU620" i="2"/>
  <c r="AT616" i="2"/>
  <c r="AV616" i="2"/>
  <c r="AW616" i="2"/>
  <c r="AW612" i="2"/>
  <c r="AV612" i="2"/>
  <c r="AW610" i="2"/>
  <c r="AU610" i="2"/>
  <c r="AW606" i="2"/>
  <c r="AT606" i="2"/>
  <c r="AV606" i="2"/>
  <c r="AW1495" i="2"/>
  <c r="AT1495" i="2"/>
  <c r="AT922" i="2"/>
  <c r="AW922" i="2"/>
  <c r="AU1566" i="2"/>
  <c r="AE596" i="2"/>
  <c r="AU828" i="2"/>
  <c r="AU946" i="2"/>
  <c r="AT1079" i="2"/>
  <c r="AU1203" i="2"/>
  <c r="AT1386" i="2"/>
  <c r="AU1510" i="2"/>
  <c r="AV1546" i="2"/>
  <c r="AT1602" i="2"/>
  <c r="AV1654" i="2"/>
  <c r="AU1830" i="2"/>
  <c r="AU1123" i="2"/>
  <c r="AU1582" i="2"/>
  <c r="AU1610" i="2"/>
  <c r="AU1670" i="2"/>
  <c r="AV902" i="2"/>
  <c r="AU1008" i="2"/>
  <c r="AU1141" i="2"/>
  <c r="AU1483" i="2"/>
  <c r="AT1530" i="2"/>
  <c r="AV1562" i="2"/>
  <c r="AT1586" i="2"/>
  <c r="AU1626" i="2"/>
  <c r="AU1714" i="2"/>
  <c r="AU2300" i="2"/>
  <c r="AE595" i="2"/>
  <c r="G595" i="2" s="1"/>
  <c r="AE593" i="2"/>
  <c r="G593" i="2" s="1"/>
  <c r="AO2298" i="2"/>
  <c r="AR2298" i="2" s="1"/>
  <c r="U2298" i="2" s="1"/>
  <c r="AW1511" i="2"/>
  <c r="AV1511" i="2"/>
  <c r="AV1500" i="2"/>
  <c r="AW1500" i="2"/>
  <c r="AT1500" i="2"/>
  <c r="AV1472" i="2"/>
  <c r="AT1472" i="2"/>
  <c r="AW1461" i="2"/>
  <c r="AT1461" i="2"/>
  <c r="AT1443" i="2"/>
  <c r="AV1443" i="2"/>
  <c r="AV1430" i="2"/>
  <c r="AW1430" i="2"/>
  <c r="AT1428" i="2"/>
  <c r="AV1428" i="2"/>
  <c r="AU1400" i="2"/>
  <c r="AV1400" i="2"/>
  <c r="AU1396" i="2"/>
  <c r="AW1396" i="2"/>
  <c r="AW1394" i="2"/>
  <c r="AU1394" i="2"/>
  <c r="AW1337" i="2"/>
  <c r="AV1337" i="2"/>
  <c r="AW1333" i="2"/>
  <c r="AU1333" i="2"/>
  <c r="AU1331" i="2"/>
  <c r="AW1331" i="2"/>
  <c r="AU1320" i="2"/>
  <c r="AV1320" i="2"/>
  <c r="AW1318" i="2"/>
  <c r="AV1318" i="2"/>
  <c r="AV1311" i="2"/>
  <c r="AW1311" i="2"/>
  <c r="AT1309" i="2"/>
  <c r="AU1309" i="2"/>
  <c r="AW1296" i="2"/>
  <c r="AV1296" i="2"/>
  <c r="AW1283" i="2"/>
  <c r="AV1283" i="2"/>
  <c r="AU1277" i="2"/>
  <c r="AW1277" i="2"/>
  <c r="AW1272" i="2"/>
  <c r="AT1272" i="2"/>
  <c r="AU1232" i="2"/>
  <c r="AV1232" i="2"/>
  <c r="AW1232" i="2"/>
  <c r="AW1226" i="2"/>
  <c r="AU1226" i="2"/>
  <c r="AW1222" i="2"/>
  <c r="AT1222" i="2"/>
  <c r="AU1220" i="2"/>
  <c r="AT1220" i="2"/>
  <c r="AV1198" i="2"/>
  <c r="AT1198" i="2"/>
  <c r="AW1198" i="2"/>
  <c r="AT1187" i="2"/>
  <c r="AU1187" i="2"/>
  <c r="AU1185" i="2"/>
  <c r="AW1185" i="2"/>
  <c r="AW1165" i="2"/>
  <c r="AU1165" i="2"/>
  <c r="AW1156" i="2"/>
  <c r="AU1156" i="2"/>
  <c r="AW1118" i="2"/>
  <c r="AU1118" i="2"/>
  <c r="AW1070" i="2"/>
  <c r="AV1070" i="2"/>
  <c r="AU1066" i="2"/>
  <c r="AW1059" i="2"/>
  <c r="AU1059" i="2"/>
  <c r="AW1050" i="2"/>
  <c r="AU1050" i="2"/>
  <c r="AW1046" i="2"/>
  <c r="AT1046" i="2"/>
  <c r="AW1035" i="2"/>
  <c r="AV1035" i="2"/>
  <c r="AW1031" i="2"/>
  <c r="AV1031" i="2"/>
  <c r="AT1028" i="2"/>
  <c r="AV1028" i="2"/>
  <c r="AW1024" i="2"/>
  <c r="AV1024" i="2"/>
  <c r="AW1011" i="2"/>
  <c r="AU1011" i="2"/>
  <c r="AW998" i="2"/>
  <c r="AT998" i="2"/>
  <c r="AW991" i="2"/>
  <c r="AT991" i="2"/>
  <c r="AW989" i="2"/>
  <c r="AU989" i="2"/>
  <c r="AU894" i="2"/>
  <c r="AW894" i="2"/>
  <c r="AT892" i="2"/>
  <c r="AW892" i="2"/>
  <c r="AV885" i="2"/>
  <c r="AW885" i="2"/>
  <c r="Q591" i="2"/>
  <c r="AY590" i="2"/>
  <c r="AF592" i="2"/>
  <c r="AE524" i="2"/>
  <c r="AN525" i="2"/>
  <c r="AO525" i="2" s="1"/>
  <c r="BA525" i="2" s="1"/>
  <c r="AP525" i="2"/>
  <c r="AQ525" i="2" s="1"/>
  <c r="AF526" i="2"/>
  <c r="P526" i="2" s="1"/>
  <c r="AO705" i="2"/>
  <c r="AR705" i="2" s="1"/>
  <c r="U705" i="2" s="1"/>
  <c r="AW2357" i="2"/>
  <c r="AV2357" i="2"/>
  <c r="AW1755" i="2"/>
  <c r="AU1755" i="2"/>
  <c r="AW1743" i="2"/>
  <c r="AT1743" i="2"/>
  <c r="AW1735" i="2"/>
  <c r="AV1735" i="2"/>
  <c r="AW1707" i="2"/>
  <c r="AU1707" i="2"/>
  <c r="AW1687" i="2"/>
  <c r="AV1687" i="2"/>
  <c r="AW1659" i="2"/>
  <c r="AU1659" i="2"/>
  <c r="AW1647" i="2"/>
  <c r="AU1647" i="2"/>
  <c r="AV1627" i="2"/>
  <c r="AW1627" i="2"/>
  <c r="AU1627" i="2"/>
  <c r="AW1603" i="2"/>
  <c r="AV1603" i="2"/>
  <c r="AW1587" i="2"/>
  <c r="AU1587" i="2"/>
  <c r="AW1575" i="2"/>
  <c r="AV1575" i="2"/>
  <c r="AU1543" i="2"/>
  <c r="AW1543" i="2"/>
  <c r="AW1519" i="2"/>
  <c r="AU1519" i="2"/>
  <c r="AW1086" i="2"/>
  <c r="AU1086" i="2"/>
  <c r="AT700" i="2"/>
  <c r="AW700" i="2"/>
  <c r="AW527" i="2"/>
  <c r="AU527" i="2"/>
  <c r="AW928" i="2"/>
  <c r="AU928" i="2"/>
  <c r="AW854" i="2"/>
  <c r="AU854" i="2"/>
  <c r="AF525" i="2"/>
  <c r="P525" i="2" s="1"/>
  <c r="AO1344" i="2"/>
  <c r="AR1344" i="2" s="1"/>
  <c r="U1344" i="2" s="1"/>
  <c r="AZ549" i="2"/>
  <c r="BA582" i="2"/>
  <c r="AZ568" i="2"/>
  <c r="AX521" i="2"/>
  <c r="AY521" i="2" s="1"/>
  <c r="AE588" i="2"/>
  <c r="G588" i="2" s="1"/>
  <c r="AP588" i="2"/>
  <c r="AQ588" i="2" s="1"/>
  <c r="U588" i="2" s="1"/>
  <c r="AN585" i="2"/>
  <c r="AU578" i="2"/>
  <c r="AP579" i="2"/>
  <c r="AQ579" i="2" s="1"/>
  <c r="AE579" i="2"/>
  <c r="G579" i="2" s="1"/>
  <c r="AF578" i="2"/>
  <c r="P578" i="2" s="1"/>
  <c r="AE576" i="2"/>
  <c r="G576" i="2" s="1"/>
  <c r="AF577" i="2"/>
  <c r="P577" i="2" s="1"/>
  <c r="AN577" i="2"/>
  <c r="AO577" i="2" s="1"/>
  <c r="AE577" i="2"/>
  <c r="G577" i="2" s="1"/>
  <c r="AT611" i="2"/>
  <c r="AU615" i="2"/>
  <c r="AU631" i="2"/>
  <c r="AU670" i="2"/>
  <c r="AU756" i="2"/>
  <c r="AV609" i="2"/>
  <c r="AT728" i="2"/>
  <c r="AU586" i="2"/>
  <c r="AU699" i="2"/>
  <c r="AW824" i="2"/>
  <c r="AW660" i="2"/>
  <c r="AV664" i="2"/>
  <c r="AW756" i="2"/>
  <c r="AT615" i="2"/>
  <c r="AU1426" i="2"/>
  <c r="AV613" i="2"/>
  <c r="AV722" i="2"/>
  <c r="AU734" i="2"/>
  <c r="AV738" i="2"/>
  <c r="AU750" i="2"/>
  <c r="AV754" i="2"/>
  <c r="AV770" i="2"/>
  <c r="AT609" i="2"/>
  <c r="AV728" i="2"/>
  <c r="AU582" i="2"/>
  <c r="AT586" i="2"/>
  <c r="AU758" i="2"/>
  <c r="AW582" i="2"/>
  <c r="AW728" i="2"/>
  <c r="AW584" i="2"/>
  <c r="AW738" i="2"/>
  <c r="AW701" i="2"/>
  <c r="AU1704" i="2"/>
  <c r="AU613" i="2"/>
  <c r="AU738" i="2"/>
  <c r="AV584" i="2"/>
  <c r="AV621" i="2"/>
  <c r="AV639" i="2"/>
  <c r="AU701" i="2"/>
  <c r="AU716" i="2"/>
  <c r="AT582" i="2"/>
  <c r="AU607" i="2"/>
  <c r="AU660" i="2"/>
  <c r="AT726" i="2"/>
  <c r="AW613" i="2"/>
  <c r="AW607" i="2"/>
  <c r="AW699" i="2"/>
  <c r="AE575" i="2"/>
  <c r="G575" i="2" s="1"/>
  <c r="AO2370" i="2"/>
  <c r="AR2370" i="2" s="1"/>
  <c r="U2370" i="2" s="1"/>
  <c r="AO2342" i="2"/>
  <c r="AR2342" i="2" s="1"/>
  <c r="U2342" i="2" s="1"/>
  <c r="AO2322" i="2"/>
  <c r="AR2322" i="2" s="1"/>
  <c r="U2322" i="2" s="1"/>
  <c r="AO1836" i="2"/>
  <c r="AR1836" i="2" s="1"/>
  <c r="U1836" i="2" s="1"/>
  <c r="AO1788" i="2"/>
  <c r="AR1788" i="2" s="1"/>
  <c r="U1788" i="2" s="1"/>
  <c r="AO1780" i="2"/>
  <c r="AR1780" i="2" s="1"/>
  <c r="U1780" i="2" s="1"/>
  <c r="AO1700" i="2"/>
  <c r="AR1700" i="2" s="1"/>
  <c r="U1700" i="2" s="1"/>
  <c r="AO1644" i="2"/>
  <c r="AR1644" i="2" s="1"/>
  <c r="U1644" i="2" s="1"/>
  <c r="AO1632" i="2"/>
  <c r="AR1632" i="2" s="1"/>
  <c r="U1632" i="2" s="1"/>
  <c r="AO1612" i="2"/>
  <c r="AR1612" i="2" s="1"/>
  <c r="U1612" i="2" s="1"/>
  <c r="AE572" i="2"/>
  <c r="G572" i="2" s="1"/>
  <c r="AP573" i="2"/>
  <c r="AQ573" i="2" s="1"/>
  <c r="AU949" i="2"/>
  <c r="AU970" i="2"/>
  <c r="AU985" i="2"/>
  <c r="AR2474" i="2"/>
  <c r="U2474" i="2" s="1"/>
  <c r="AR2266" i="2"/>
  <c r="U2266" i="2" s="1"/>
  <c r="AR1856" i="2"/>
  <c r="U1856" i="2" s="1"/>
  <c r="AR1768" i="2"/>
  <c r="U1768" i="2" s="1"/>
  <c r="AR1596" i="2"/>
  <c r="U1596" i="2" s="1"/>
  <c r="AW1453" i="2"/>
  <c r="AV1453" i="2"/>
  <c r="AU1448" i="2"/>
  <c r="AV1448" i="2"/>
  <c r="AW1439" i="2"/>
  <c r="AT1439" i="2"/>
  <c r="AW1355" i="2"/>
  <c r="AT1355" i="2"/>
  <c r="AW1346" i="2"/>
  <c r="AV1346" i="2"/>
  <c r="AT1346" i="2"/>
  <c r="AW1325" i="2"/>
  <c r="AU1325" i="2"/>
  <c r="AW1303" i="2"/>
  <c r="AV1303" i="2"/>
  <c r="AU1303" i="2"/>
  <c r="AW1249" i="2"/>
  <c r="AT1249" i="2"/>
  <c r="AW1245" i="2"/>
  <c r="AU1245" i="2"/>
  <c r="AV1245" i="2"/>
  <c r="AW1241" i="2"/>
  <c r="AW1237" i="2"/>
  <c r="AU1237" i="2"/>
  <c r="AV1237" i="2"/>
  <c r="AW1216" i="2"/>
  <c r="AU1216" i="2"/>
  <c r="AW1181" i="2"/>
  <c r="AU1181" i="2"/>
  <c r="AW1159" i="2"/>
  <c r="AV1159" i="2"/>
  <c r="AW1146" i="2"/>
  <c r="AT1146" i="2"/>
  <c r="AU1146" i="2"/>
  <c r="AW1108" i="2"/>
  <c r="AT1108" i="2"/>
  <c r="AU1108" i="2"/>
  <c r="AW1077" i="2"/>
  <c r="AT1077" i="2"/>
  <c r="AW1042" i="2"/>
  <c r="AT1042" i="2"/>
  <c r="AW1038" i="2"/>
  <c r="AV1038" i="2"/>
  <c r="AW1020" i="2"/>
  <c r="AV1020" i="2"/>
  <c r="AW1016" i="2"/>
  <c r="AT1016" i="2"/>
  <c r="AO2326" i="2"/>
  <c r="AR2326" i="2" s="1"/>
  <c r="U2326" i="2" s="1"/>
  <c r="AO2310" i="2"/>
  <c r="AR2310" i="2" s="1"/>
  <c r="U2310" i="2" s="1"/>
  <c r="AO2282" i="2"/>
  <c r="AR2282" i="2" s="1"/>
  <c r="U2282" i="2" s="1"/>
  <c r="AO1804" i="2"/>
  <c r="AR1804" i="2" s="1"/>
  <c r="U1804" i="2" s="1"/>
  <c r="AO1756" i="2"/>
  <c r="AR1756" i="2" s="1"/>
  <c r="U1756" i="2" s="1"/>
  <c r="AO1732" i="2"/>
  <c r="AR1732" i="2" s="1"/>
  <c r="U1732" i="2" s="1"/>
  <c r="AU930" i="2"/>
  <c r="AU968" i="2"/>
  <c r="AU983" i="2"/>
  <c r="AU1007" i="2"/>
  <c r="AU1042" i="2"/>
  <c r="AT1159" i="2"/>
  <c r="AU1241" i="2"/>
  <c r="AV1325" i="2"/>
  <c r="AU1355" i="2"/>
  <c r="AW932" i="2"/>
  <c r="AT1094" i="2"/>
  <c r="AT1572" i="2"/>
  <c r="AU945" i="2"/>
  <c r="AT968" i="2"/>
  <c r="AT970" i="2"/>
  <c r="AT983" i="2"/>
  <c r="AU1003" i="2"/>
  <c r="AV1005" i="2"/>
  <c r="AT1007" i="2"/>
  <c r="AU1020" i="2"/>
  <c r="AT1038" i="2"/>
  <c r="AV1108" i="2"/>
  <c r="AU1210" i="2"/>
  <c r="AT1216" i="2"/>
  <c r="AV1249" i="2"/>
  <c r="AV1439" i="2"/>
  <c r="AU1453" i="2"/>
  <c r="AR2442" i="2"/>
  <c r="U2442" i="2" s="1"/>
  <c r="AR2314" i="2"/>
  <c r="U2314" i="2" s="1"/>
  <c r="AW1520" i="2"/>
  <c r="AT1520" i="2"/>
  <c r="AV1509" i="2"/>
  <c r="AT1509" i="2"/>
  <c r="AW1455" i="2"/>
  <c r="AV1455" i="2"/>
  <c r="AW1451" i="2"/>
  <c r="AT1451" i="2"/>
  <c r="AU1451" i="2"/>
  <c r="AW1353" i="2"/>
  <c r="AV1353" i="2"/>
  <c r="AT1353" i="2"/>
  <c r="AW1348" i="2"/>
  <c r="AW1344" i="2"/>
  <c r="AV1344" i="2"/>
  <c r="AW1340" i="2"/>
  <c r="AT1340" i="2"/>
  <c r="AU1340" i="2"/>
  <c r="AW1323" i="2"/>
  <c r="AT1323" i="2"/>
  <c r="AW1305" i="2"/>
  <c r="AU1305" i="2"/>
  <c r="AV1305" i="2"/>
  <c r="AW1288" i="2"/>
  <c r="AV1288" i="2"/>
  <c r="AU1255" i="2"/>
  <c r="AT1255" i="2"/>
  <c r="AV1255" i="2"/>
  <c r="AW1247" i="2"/>
  <c r="AT1247" i="2"/>
  <c r="AW1243" i="2"/>
  <c r="AV1243" i="2"/>
  <c r="AU1243" i="2"/>
  <c r="AW1239" i="2"/>
  <c r="AT1239" i="2"/>
  <c r="AW1218" i="2"/>
  <c r="AU1218" i="2"/>
  <c r="AV1218" i="2"/>
  <c r="AW1214" i="2"/>
  <c r="AT1214" i="2"/>
  <c r="AW1183" i="2"/>
  <c r="AV1183" i="2"/>
  <c r="AW1148" i="2"/>
  <c r="AV1148" i="2"/>
  <c r="AW1129" i="2"/>
  <c r="AT1129" i="2"/>
  <c r="AW1110" i="2"/>
  <c r="AT1110" i="2"/>
  <c r="AU1110" i="2"/>
  <c r="AW1075" i="2"/>
  <c r="AT1075" i="2"/>
  <c r="AW1040" i="2"/>
  <c r="AW1018" i="2"/>
  <c r="AT1018" i="2"/>
  <c r="AU1018" i="2"/>
  <c r="AV930" i="2"/>
  <c r="AW930" i="2"/>
  <c r="AO2494" i="2"/>
  <c r="AR2494" i="2" s="1"/>
  <c r="U2494" i="2" s="1"/>
  <c r="AO2490" i="2"/>
  <c r="AR2490" i="2" s="1"/>
  <c r="U2490" i="2" s="1"/>
  <c r="AO2478" i="2"/>
  <c r="AR2478" i="2" s="1"/>
  <c r="U2478" i="2" s="1"/>
  <c r="AO2458" i="2"/>
  <c r="AR2458" i="2" s="1"/>
  <c r="U2458" i="2" s="1"/>
  <c r="AO2446" i="2"/>
  <c r="AR2446" i="2" s="1"/>
  <c r="U2446" i="2" s="1"/>
  <c r="AO2430" i="2"/>
  <c r="AR2430" i="2" s="1"/>
  <c r="U2430" i="2" s="1"/>
  <c r="AO2426" i="2"/>
  <c r="AR2426" i="2" s="1"/>
  <c r="U2426" i="2" s="1"/>
  <c r="AO2414" i="2"/>
  <c r="AR2414" i="2" s="1"/>
  <c r="U2414" i="2" s="1"/>
  <c r="AO2398" i="2"/>
  <c r="AR2398" i="2" s="1"/>
  <c r="U2398" i="2" s="1"/>
  <c r="AO1664" i="2"/>
  <c r="AR1664" i="2" s="1"/>
  <c r="U1664" i="2" s="1"/>
  <c r="AT1528" i="2"/>
  <c r="AV945" i="2"/>
  <c r="AT1005" i="2"/>
  <c r="AT1022" i="2"/>
  <c r="AU1077" i="2"/>
  <c r="AV1146" i="2"/>
  <c r="AT1305" i="2"/>
  <c r="AV1451" i="2"/>
  <c r="AV1628" i="2"/>
  <c r="AU932" i="2"/>
  <c r="AV968" i="2"/>
  <c r="AU981" i="2"/>
  <c r="AT985" i="2"/>
  <c r="AV1003" i="2"/>
  <c r="AU1005" i="2"/>
  <c r="AU1016" i="2"/>
  <c r="AT1020" i="2"/>
  <c r="AU1040" i="2"/>
  <c r="AV1110" i="2"/>
  <c r="AU1129" i="2"/>
  <c r="AT1148" i="2"/>
  <c r="AT1183" i="2"/>
  <c r="AV1216" i="2"/>
  <c r="AU1239" i="2"/>
  <c r="AT1245" i="2"/>
  <c r="AU1249" i="2"/>
  <c r="AU1323" i="2"/>
  <c r="AV1340" i="2"/>
  <c r="AT1344" i="2"/>
  <c r="AU1439" i="2"/>
  <c r="AT1453" i="2"/>
  <c r="AU1520" i="2"/>
  <c r="AW2497" i="2"/>
  <c r="AV2497" i="2"/>
  <c r="AW2493" i="2"/>
  <c r="AV2493" i="2"/>
  <c r="AW2481" i="2"/>
  <c r="AV2481" i="2"/>
  <c r="AW2473" i="2"/>
  <c r="AV2473" i="2"/>
  <c r="AW2465" i="2"/>
  <c r="AV2465" i="2"/>
  <c r="AW2461" i="2"/>
  <c r="AV2461" i="2"/>
  <c r="AW2453" i="2"/>
  <c r="AV2453" i="2"/>
  <c r="AW2449" i="2"/>
  <c r="AV2449" i="2"/>
  <c r="AT2449" i="2"/>
  <c r="AW2441" i="2"/>
  <c r="AT2441" i="2"/>
  <c r="AV2441" i="2"/>
  <c r="AW2437" i="2"/>
  <c r="AV2437" i="2"/>
  <c r="AW2433" i="2"/>
  <c r="AT2433" i="2"/>
  <c r="AW2429" i="2"/>
  <c r="AU2429" i="2"/>
  <c r="AT2401" i="2"/>
  <c r="AV2401" i="2"/>
  <c r="AT2389" i="2"/>
  <c r="AW2389" i="2"/>
  <c r="AV2389" i="2"/>
  <c r="AT2373" i="2"/>
  <c r="AW2373" i="2"/>
  <c r="AV2373" i="2"/>
  <c r="AW2345" i="2"/>
  <c r="AU2345" i="2"/>
  <c r="AW2337" i="2"/>
  <c r="AT2337" i="2"/>
  <c r="AW2333" i="2"/>
  <c r="AU2333" i="2"/>
  <c r="AV2333" i="2"/>
  <c r="AW2329" i="2"/>
  <c r="AU2329" i="2"/>
  <c r="AT2329" i="2"/>
  <c r="AV2329" i="2"/>
  <c r="AW2325" i="2"/>
  <c r="AV2325" i="2"/>
  <c r="AT2325" i="2"/>
  <c r="AW2321" i="2"/>
  <c r="AU2321" i="2"/>
  <c r="AV2321" i="2"/>
  <c r="AT2321" i="2"/>
  <c r="AW2317" i="2"/>
  <c r="AT2317" i="2"/>
  <c r="AW2313" i="2"/>
  <c r="AU2313" i="2"/>
  <c r="AV2313" i="2"/>
  <c r="AW2309" i="2"/>
  <c r="AT2309" i="2"/>
  <c r="AW2305" i="2"/>
  <c r="AU2305" i="2"/>
  <c r="AV2305" i="2"/>
  <c r="AW2301" i="2"/>
  <c r="AT2301" i="2"/>
  <c r="AW2297" i="2"/>
  <c r="AU2297" i="2"/>
  <c r="AV2297" i="2"/>
  <c r="AW2293" i="2"/>
  <c r="AT2293" i="2"/>
  <c r="AU2289" i="2"/>
  <c r="AV2289" i="2"/>
  <c r="AW2285" i="2"/>
  <c r="AT2285" i="2"/>
  <c r="AW2281" i="2"/>
  <c r="AU2281" i="2"/>
  <c r="AV2281" i="2"/>
  <c r="AW2277" i="2"/>
  <c r="AT2277" i="2"/>
  <c r="AW2273" i="2"/>
  <c r="AU2273" i="2"/>
  <c r="AV2273" i="2"/>
  <c r="AW2269" i="2"/>
  <c r="AT2269" i="2"/>
  <c r="AW2265" i="2"/>
  <c r="AV2265" i="2"/>
  <c r="AT2265" i="2"/>
  <c r="AW2261" i="2"/>
  <c r="AV2261" i="2"/>
  <c r="AT2261" i="2"/>
  <c r="AW2257" i="2"/>
  <c r="AV2257" i="2"/>
  <c r="AT2257" i="2"/>
  <c r="AW2253" i="2"/>
  <c r="AU2253" i="2"/>
  <c r="AV2253" i="2"/>
  <c r="AW1859" i="2"/>
  <c r="AV1859" i="2"/>
  <c r="AT1859" i="2"/>
  <c r="AU1859" i="2"/>
  <c r="AW1855" i="2"/>
  <c r="AU1855" i="2"/>
  <c r="AV1855" i="2"/>
  <c r="AW1851" i="2"/>
  <c r="AU1851" i="2"/>
  <c r="AV1851" i="2"/>
  <c r="AW1847" i="2"/>
  <c r="AT1847" i="2"/>
  <c r="AU1847" i="2"/>
  <c r="AW1843" i="2"/>
  <c r="AV1843" i="2"/>
  <c r="AT1843" i="2"/>
  <c r="AU1843" i="2"/>
  <c r="AW1839" i="2"/>
  <c r="AU1839" i="2"/>
  <c r="AV1839" i="2"/>
  <c r="AW1835" i="2"/>
  <c r="AT1835" i="2"/>
  <c r="AT1831" i="2"/>
  <c r="AW1831" i="2"/>
  <c r="AV1827" i="2"/>
  <c r="AT1827" i="2"/>
  <c r="AU1827" i="2"/>
  <c r="AT1823" i="2"/>
  <c r="AW1823" i="2"/>
  <c r="AW1819" i="2"/>
  <c r="AV1819" i="2"/>
  <c r="AT1819" i="2"/>
  <c r="AW1811" i="2"/>
  <c r="AT1811" i="2"/>
  <c r="AU1811" i="2"/>
  <c r="AT1807" i="2"/>
  <c r="AW1807" i="2"/>
  <c r="AW1803" i="2"/>
  <c r="AT1803" i="2"/>
  <c r="AV1803" i="2"/>
  <c r="AU1803" i="2"/>
  <c r="AT1799" i="2"/>
  <c r="AW1799" i="2"/>
  <c r="AW1795" i="2"/>
  <c r="AU1795" i="2"/>
  <c r="AT1795" i="2"/>
  <c r="AW1791" i="2"/>
  <c r="AU1791" i="2"/>
  <c r="AT1791" i="2"/>
  <c r="AT1783" i="2"/>
  <c r="AW1783" i="2"/>
  <c r="AW1779" i="2"/>
  <c r="AV1779" i="2"/>
  <c r="AT1779" i="2"/>
  <c r="AW1775" i="2"/>
  <c r="AT1775" i="2"/>
  <c r="AU1775" i="2"/>
  <c r="AV1775" i="2"/>
  <c r="AV1771" i="2"/>
  <c r="AW1771" i="2"/>
  <c r="AV1767" i="2"/>
  <c r="AW1767" i="2"/>
  <c r="AT1723" i="2"/>
  <c r="AW1723" i="2"/>
  <c r="AT1719" i="2"/>
  <c r="AW1719" i="2"/>
  <c r="AV1699" i="2"/>
  <c r="AV1691" i="2"/>
  <c r="AW1691" i="2"/>
  <c r="AU1683" i="2"/>
  <c r="AW1683" i="2"/>
  <c r="AU1679" i="2"/>
  <c r="AW1679" i="2"/>
  <c r="AT1671" i="2"/>
  <c r="AW1671" i="2"/>
  <c r="AT1667" i="2"/>
  <c r="AW1667" i="2"/>
  <c r="AT1663" i="2"/>
  <c r="AW1663" i="2"/>
  <c r="AV1639" i="2"/>
  <c r="AW1639" i="2"/>
  <c r="AV1635" i="2"/>
  <c r="AW1635" i="2"/>
  <c r="AV1623" i="2"/>
  <c r="AW1623" i="2"/>
  <c r="AU1619" i="2"/>
  <c r="AW1619" i="2"/>
  <c r="AU1611" i="2"/>
  <c r="AW1611" i="2"/>
  <c r="AT1595" i="2"/>
  <c r="AW1595" i="2"/>
  <c r="AT1591" i="2"/>
  <c r="AW1591" i="2"/>
  <c r="AV1571" i="2"/>
  <c r="AW1571" i="2"/>
  <c r="AV1567" i="2"/>
  <c r="AW1567" i="2"/>
  <c r="AV1551" i="2"/>
  <c r="AW1551" i="2"/>
  <c r="AU1535" i="2"/>
  <c r="AW1535" i="2"/>
  <c r="AU1527" i="2"/>
  <c r="AW1527" i="2"/>
  <c r="AV1512" i="2"/>
  <c r="AW1512" i="2"/>
  <c r="AT1490" i="2"/>
  <c r="AW1490" i="2"/>
  <c r="AU1447" i="2"/>
  <c r="AT1284" i="2"/>
  <c r="AW1284" i="2"/>
  <c r="AV1063" i="2"/>
  <c r="AW1063" i="2"/>
  <c r="AV888" i="2"/>
  <c r="AW888" i="2"/>
  <c r="AT837" i="2"/>
  <c r="AW837" i="2"/>
  <c r="AU1639" i="2"/>
  <c r="AV1651" i="2"/>
  <c r="AU1655" i="2"/>
  <c r="AU1663" i="2"/>
  <c r="AU1671" i="2"/>
  <c r="AV1679" i="2"/>
  <c r="AT1687" i="2"/>
  <c r="AT1695" i="2"/>
  <c r="AT1703" i="2"/>
  <c r="AV1711" i="2"/>
  <c r="AV1723" i="2"/>
  <c r="AV1731" i="2"/>
  <c r="AT1735" i="2"/>
  <c r="AV1743" i="2"/>
  <c r="AU1747" i="2"/>
  <c r="AT1751" i="2"/>
  <c r="AV1759" i="2"/>
  <c r="AU1763" i="2"/>
  <c r="AU1771" i="2"/>
  <c r="AV1787" i="2"/>
  <c r="AV1807" i="2"/>
  <c r="AV1823" i="2"/>
  <c r="AU1867" i="2"/>
  <c r="AU2257" i="2"/>
  <c r="AT2281" i="2"/>
  <c r="AT2297" i="2"/>
  <c r="AT2313" i="2"/>
  <c r="AV2477" i="2"/>
  <c r="AV1811" i="2"/>
  <c r="AV1847" i="2"/>
  <c r="AU2261" i="2"/>
  <c r="AU2293" i="2"/>
  <c r="AU2325" i="2"/>
  <c r="AV2457" i="2"/>
  <c r="AT1659" i="2"/>
  <c r="AT1731" i="2"/>
  <c r="AT1639" i="2"/>
  <c r="AV1647" i="2"/>
  <c r="AU1651" i="2"/>
  <c r="AV1659" i="2"/>
  <c r="AV1667" i="2"/>
  <c r="AT1675" i="2"/>
  <c r="AT1683" i="2"/>
  <c r="AU1691" i="2"/>
  <c r="AU1699" i="2"/>
  <c r="AV1707" i="2"/>
  <c r="AU1723" i="2"/>
  <c r="AU1731" i="2"/>
  <c r="AV1739" i="2"/>
  <c r="AU1743" i="2"/>
  <c r="AT1747" i="2"/>
  <c r="AV1755" i="2"/>
  <c r="AU1759" i="2"/>
  <c r="AT1763" i="2"/>
  <c r="AT1771" i="2"/>
  <c r="AU1787" i="2"/>
  <c r="AU1807" i="2"/>
  <c r="AU1823" i="2"/>
  <c r="AV2269" i="2"/>
  <c r="AV2285" i="2"/>
  <c r="AV2301" i="2"/>
  <c r="AV2317" i="2"/>
  <c r="AU1779" i="2"/>
  <c r="AU1819" i="2"/>
  <c r="AT1851" i="2"/>
  <c r="AU2269" i="2"/>
  <c r="AU2301" i="2"/>
  <c r="AT2333" i="2"/>
  <c r="AV2489" i="2"/>
  <c r="AT1787" i="2"/>
  <c r="AW1655" i="2"/>
  <c r="AW1827" i="2"/>
  <c r="AE573" i="2"/>
  <c r="G573" i="2" s="1"/>
  <c r="AF573" i="2"/>
  <c r="BA570" i="2"/>
  <c r="AF574" i="2"/>
  <c r="P574" i="2" s="1"/>
  <c r="AN571" i="2"/>
  <c r="AE568" i="2"/>
  <c r="G568" i="2" s="1"/>
  <c r="AF566" i="2"/>
  <c r="AU2428" i="2"/>
  <c r="AW653" i="2"/>
  <c r="AV882" i="2"/>
  <c r="AW902" i="2"/>
  <c r="AU922" i="2"/>
  <c r="AT953" i="2"/>
  <c r="AT1123" i="2"/>
  <c r="AT1203" i="2"/>
  <c r="AT1408" i="2"/>
  <c r="AV1457" i="2"/>
  <c r="AT1483" i="2"/>
  <c r="AV1503" i="2"/>
  <c r="AT1510" i="2"/>
  <c r="AV1525" i="2"/>
  <c r="AU1562" i="2"/>
  <c r="AT1566" i="2"/>
  <c r="AV1590" i="2"/>
  <c r="AT1598" i="2"/>
  <c r="AV1614" i="2"/>
  <c r="AU1730" i="2"/>
  <c r="AU2332" i="2"/>
  <c r="AU2460" i="2"/>
  <c r="AT1030" i="2"/>
  <c r="AU653" i="2"/>
  <c r="AU850" i="2"/>
  <c r="AW882" i="2"/>
  <c r="AU902" i="2"/>
  <c r="AV946" i="2"/>
  <c r="AW953" i="2"/>
  <c r="AV987" i="2"/>
  <c r="AV1030" i="2"/>
  <c r="AV1079" i="2"/>
  <c r="AU1130" i="2"/>
  <c r="AU1163" i="2"/>
  <c r="AT1329" i="2"/>
  <c r="AV1386" i="2"/>
  <c r="AV1495" i="2"/>
  <c r="AV1517" i="2"/>
  <c r="AU1525" i="2"/>
  <c r="AT1534" i="2"/>
  <c r="AU1542" i="2"/>
  <c r="AV1550" i="2"/>
  <c r="AU1558" i="2"/>
  <c r="AT1562" i="2"/>
  <c r="AV1570" i="2"/>
  <c r="AV1586" i="2"/>
  <c r="AV1618" i="2"/>
  <c r="AT1646" i="2"/>
  <c r="AT1662" i="2"/>
  <c r="AT1686" i="2"/>
  <c r="AT1746" i="2"/>
  <c r="AT1802" i="2"/>
  <c r="AV1858" i="2"/>
  <c r="AU2364" i="2"/>
  <c r="AU2492" i="2"/>
  <c r="AT2356" i="2"/>
  <c r="AW1509" i="2"/>
  <c r="AU1509" i="2"/>
  <c r="AV1210" i="2"/>
  <c r="AW1210" i="2"/>
  <c r="AW1092" i="2"/>
  <c r="AU1092" i="2"/>
  <c r="AU882" i="2"/>
  <c r="AV922" i="2"/>
  <c r="AW946" i="2"/>
  <c r="AV953" i="2"/>
  <c r="AU1079" i="2"/>
  <c r="AV1123" i="2"/>
  <c r="AV1203" i="2"/>
  <c r="AU1386" i="2"/>
  <c r="AV1483" i="2"/>
  <c r="AU1495" i="2"/>
  <c r="AV1510" i="2"/>
  <c r="AU1517" i="2"/>
  <c r="AT1525" i="2"/>
  <c r="AV1566" i="2"/>
  <c r="AU1586" i="2"/>
  <c r="AV1634" i="2"/>
  <c r="AU1698" i="2"/>
  <c r="AU1758" i="2"/>
  <c r="AU1814" i="2"/>
  <c r="AU2268" i="2"/>
  <c r="AU2396" i="2"/>
  <c r="AV2304" i="2"/>
  <c r="AU2292" i="2"/>
  <c r="AU793" i="2"/>
  <c r="AV793" i="2"/>
  <c r="AT793" i="2"/>
  <c r="AV789" i="2"/>
  <c r="AU789" i="2"/>
  <c r="AT770" i="2"/>
  <c r="AW770" i="2"/>
  <c r="AW768" i="2"/>
  <c r="AT754" i="2"/>
  <c r="AW754" i="2"/>
  <c r="AV752" i="2"/>
  <c r="AV750" i="2"/>
  <c r="AW750" i="2"/>
  <c r="AW748" i="2"/>
  <c r="AV746" i="2"/>
  <c r="AT746" i="2"/>
  <c r="AU746" i="2"/>
  <c r="AU744" i="2"/>
  <c r="AW744" i="2"/>
  <c r="AT742" i="2"/>
  <c r="AV742" i="2"/>
  <c r="AU742" i="2"/>
  <c r="AV734" i="2"/>
  <c r="AW734" i="2"/>
  <c r="AT732" i="2"/>
  <c r="AU732" i="2"/>
  <c r="AW730" i="2"/>
  <c r="AV730" i="2"/>
  <c r="AU726" i="2"/>
  <c r="AV726" i="2"/>
  <c r="AW714" i="2"/>
  <c r="AV714" i="2"/>
  <c r="AV699" i="2"/>
  <c r="AW621" i="2"/>
  <c r="AW670" i="2"/>
  <c r="AW609" i="2"/>
  <c r="AR2470" i="2"/>
  <c r="U2470" i="2" s="1"/>
  <c r="AR2454" i="2"/>
  <c r="U2454" i="2" s="1"/>
  <c r="AR2438" i="2"/>
  <c r="U2438" i="2" s="1"/>
  <c r="AR2410" i="2"/>
  <c r="U2410" i="2" s="1"/>
  <c r="AR2394" i="2"/>
  <c r="U2394" i="2" s="1"/>
  <c r="AR2378" i="2"/>
  <c r="U2378" i="2" s="1"/>
  <c r="AR2362" i="2"/>
  <c r="U2362" i="2" s="1"/>
  <c r="AR2306" i="2"/>
  <c r="U2306" i="2" s="1"/>
  <c r="AR2294" i="2"/>
  <c r="U2294" i="2" s="1"/>
  <c r="AR2262" i="2"/>
  <c r="U2262" i="2" s="1"/>
  <c r="AR1832" i="2"/>
  <c r="U1832" i="2" s="1"/>
  <c r="AR1800" i="2"/>
  <c r="U1800" i="2" s="1"/>
  <c r="AR1772" i="2"/>
  <c r="U1772" i="2" s="1"/>
  <c r="AR1720" i="2"/>
  <c r="U1720" i="2" s="1"/>
  <c r="AR1684" i="2"/>
  <c r="U1684" i="2" s="1"/>
  <c r="AR1656" i="2"/>
  <c r="U1656" i="2" s="1"/>
  <c r="AR1588" i="2"/>
  <c r="U1588" i="2" s="1"/>
  <c r="AR1572" i="2"/>
  <c r="U1572" i="2" s="1"/>
  <c r="AR1552" i="2"/>
  <c r="U1552" i="2" s="1"/>
  <c r="AE566" i="2"/>
  <c r="G566" i="2" s="1"/>
  <c r="AF567" i="2"/>
  <c r="P567" i="2" s="1"/>
  <c r="AW574" i="2"/>
  <c r="AW631" i="2"/>
  <c r="AW611" i="2"/>
  <c r="AR2482" i="2"/>
  <c r="U2482" i="2" s="1"/>
  <c r="AR2466" i="2"/>
  <c r="U2466" i="2" s="1"/>
  <c r="AR2450" i="2"/>
  <c r="U2450" i="2" s="1"/>
  <c r="AR2434" i="2"/>
  <c r="U2434" i="2" s="1"/>
  <c r="AR2406" i="2"/>
  <c r="U2406" i="2" s="1"/>
  <c r="AR2390" i="2"/>
  <c r="U2390" i="2" s="1"/>
  <c r="AR2374" i="2"/>
  <c r="U2374" i="2" s="1"/>
  <c r="AR2358" i="2"/>
  <c r="U2358" i="2" s="1"/>
  <c r="AR2346" i="2"/>
  <c r="U2346" i="2" s="1"/>
  <c r="AR2330" i="2"/>
  <c r="U2330" i="2" s="1"/>
  <c r="AR2290" i="2"/>
  <c r="U2290" i="2" s="1"/>
  <c r="AR2274" i="2"/>
  <c r="U2274" i="2" s="1"/>
  <c r="AR2258" i="2"/>
  <c r="U2258" i="2" s="1"/>
  <c r="AR1868" i="2"/>
  <c r="U1868" i="2" s="1"/>
  <c r="AR1816" i="2"/>
  <c r="U1816" i="2" s="1"/>
  <c r="AR1744" i="2"/>
  <c r="U1744" i="2" s="1"/>
  <c r="AR1712" i="2"/>
  <c r="U1712" i="2" s="1"/>
  <c r="AR1672" i="2"/>
  <c r="U1672" i="2" s="1"/>
  <c r="AR1648" i="2"/>
  <c r="U1648" i="2" s="1"/>
  <c r="AR1580" i="2"/>
  <c r="U1580" i="2" s="1"/>
  <c r="AE565" i="2"/>
  <c r="G565" i="2" s="1"/>
  <c r="AP531" i="2"/>
  <c r="AQ531" i="2" s="1"/>
  <c r="BA549" i="2"/>
  <c r="AP566" i="2"/>
  <c r="AQ566" i="2" s="1"/>
  <c r="AE564" i="2"/>
  <c r="G564" i="2" s="1"/>
  <c r="AN564" i="2"/>
  <c r="AO564" i="2" s="1"/>
  <c r="AV1678" i="2"/>
  <c r="AU1706" i="2"/>
  <c r="AU1718" i="2"/>
  <c r="AT1734" i="2"/>
  <c r="AU1762" i="2"/>
  <c r="AU1778" i="2"/>
  <c r="AU1806" i="2"/>
  <c r="AV1834" i="2"/>
  <c r="AV1850" i="2"/>
  <c r="AT1862" i="2"/>
  <c r="AV1878" i="2"/>
  <c r="AV2252" i="2"/>
  <c r="AV2316" i="2"/>
  <c r="AV2348" i="2"/>
  <c r="AV2380" i="2"/>
  <c r="AV2412" i="2"/>
  <c r="AV2444" i="2"/>
  <c r="AV2476" i="2"/>
  <c r="AU2340" i="2"/>
  <c r="AU2448" i="2"/>
  <c r="AV2384" i="2"/>
  <c r="AT1722" i="2"/>
  <c r="AV1738" i="2"/>
  <c r="AV1782" i="2"/>
  <c r="AT1866" i="2"/>
  <c r="AV2368" i="2"/>
  <c r="AV2496" i="2"/>
  <c r="AU2288" i="2"/>
  <c r="AT2484" i="2"/>
  <c r="AU2420" i="2"/>
  <c r="AT1698" i="2"/>
  <c r="AW2436" i="2"/>
  <c r="AV1698" i="2"/>
  <c r="AV1726" i="2"/>
  <c r="AU1742" i="2"/>
  <c r="AV1770" i="2"/>
  <c r="AV1786" i="2"/>
  <c r="AT1798" i="2"/>
  <c r="AU1826" i="2"/>
  <c r="AV1854" i="2"/>
  <c r="AT817" i="2"/>
  <c r="AT1126" i="2"/>
  <c r="AV1290" i="2"/>
  <c r="AV1470" i="2"/>
  <c r="AU1536" i="2"/>
  <c r="AT1592" i="2"/>
  <c r="AT1656" i="2"/>
  <c r="AV1732" i="2"/>
  <c r="AT1628" i="2"/>
  <c r="AR988" i="2"/>
  <c r="U988" i="2" s="1"/>
  <c r="AT697" i="2"/>
  <c r="AU867" i="2"/>
  <c r="AV1023" i="2"/>
  <c r="AU1499" i="2"/>
  <c r="AV1544" i="2"/>
  <c r="AU1600" i="2"/>
  <c r="AT1664" i="2"/>
  <c r="AT1740" i="2"/>
  <c r="AW1636" i="2"/>
  <c r="AR1500" i="2"/>
  <c r="U1500" i="2" s="1"/>
  <c r="Y7" i="2"/>
  <c r="AV915" i="2"/>
  <c r="AU1196" i="2"/>
  <c r="AT1374" i="2"/>
  <c r="AU1514" i="2"/>
  <c r="AV1564" i="2"/>
  <c r="AU1620" i="2"/>
  <c r="AU1692" i="2"/>
  <c r="AV1780" i="2"/>
  <c r="AT688" i="2"/>
  <c r="AR1873" i="2"/>
  <c r="U1873" i="2" s="1"/>
  <c r="AR1448" i="2"/>
  <c r="U1448" i="2" s="1"/>
  <c r="AF564" i="2"/>
  <c r="P564" i="2" s="1"/>
  <c r="AF563" i="2"/>
  <c r="P563" i="2" s="1"/>
  <c r="AE563" i="2"/>
  <c r="G563" i="2" s="1"/>
  <c r="AE561" i="2"/>
  <c r="G561" i="2" s="1"/>
  <c r="AT2500" i="2"/>
  <c r="AU2500" i="2"/>
  <c r="AT2488" i="2"/>
  <c r="AU2472" i="2"/>
  <c r="AT2460" i="2"/>
  <c r="AW2460" i="2"/>
  <c r="AT2456" i="2"/>
  <c r="AU2456" i="2"/>
  <c r="AT2424" i="2"/>
  <c r="AU2424" i="2"/>
  <c r="AT2408" i="2"/>
  <c r="AU2408" i="2"/>
  <c r="AU2392" i="2"/>
  <c r="AT2376" i="2"/>
  <c r="AU2376" i="2"/>
  <c r="AT2344" i="2"/>
  <c r="AU2344" i="2"/>
  <c r="AV2336" i="2"/>
  <c r="AW2336" i="2"/>
  <c r="AT2328" i="2"/>
  <c r="AU2328" i="2"/>
  <c r="AU2320" i="2"/>
  <c r="AV2320" i="2"/>
  <c r="AT2312" i="2"/>
  <c r="AU2312" i="2"/>
  <c r="AT2308" i="2"/>
  <c r="AU2308" i="2"/>
  <c r="AT2296" i="2"/>
  <c r="AU2296" i="2"/>
  <c r="AT2280" i="2"/>
  <c r="AU2280" i="2"/>
  <c r="AT2272" i="2"/>
  <c r="AV2272" i="2"/>
  <c r="AU2272" i="2"/>
  <c r="AT2264" i="2"/>
  <c r="AU2264" i="2"/>
  <c r="AT1874" i="2"/>
  <c r="AU1874" i="2"/>
  <c r="AW1870" i="2"/>
  <c r="AV1870" i="2"/>
  <c r="AV1862" i="2"/>
  <c r="AU1862" i="2"/>
  <c r="AW1838" i="2"/>
  <c r="AT1838" i="2"/>
  <c r="AU1838" i="2"/>
  <c r="AW1822" i="2"/>
  <c r="AU1822" i="2"/>
  <c r="AV1822" i="2"/>
  <c r="AW1818" i="2"/>
  <c r="AU1818" i="2"/>
  <c r="AV1818" i="2"/>
  <c r="AT1810" i="2"/>
  <c r="AU1810" i="2"/>
  <c r="AW1806" i="2"/>
  <c r="AV1806" i="2"/>
  <c r="AT1794" i="2"/>
  <c r="AW1790" i="2"/>
  <c r="AT1790" i="2"/>
  <c r="AU1790" i="2"/>
  <c r="AW1766" i="2"/>
  <c r="AT1766" i="2"/>
  <c r="AU1766" i="2"/>
  <c r="AW1758" i="2"/>
  <c r="AT1758" i="2"/>
  <c r="AW1714" i="2"/>
  <c r="AT1714" i="2"/>
  <c r="AT1710" i="2"/>
  <c r="AU1710" i="2"/>
  <c r="AU1702" i="2"/>
  <c r="AV1702" i="2"/>
  <c r="AW1694" i="2"/>
  <c r="AT1694" i="2"/>
  <c r="AU1694" i="2"/>
  <c r="AW1690" i="2"/>
  <c r="AU1690" i="2"/>
  <c r="AV1690" i="2"/>
  <c r="AV1682" i="2"/>
  <c r="AT1682" i="2"/>
  <c r="AU1674" i="2"/>
  <c r="AV1674" i="2"/>
  <c r="AT1666" i="2"/>
  <c r="AU1666" i="2"/>
  <c r="AV1658" i="2"/>
  <c r="AT1658" i="2"/>
  <c r="AW1650" i="2"/>
  <c r="AT1650" i="2"/>
  <c r="AU1650" i="2"/>
  <c r="AW1630" i="2"/>
  <c r="AU1630" i="2"/>
  <c r="AV1630" i="2"/>
  <c r="AW1626" i="2"/>
  <c r="AV1626" i="2"/>
  <c r="AW1594" i="2"/>
  <c r="AU1594" i="2"/>
  <c r="AW1542" i="2"/>
  <c r="AV1542" i="2"/>
  <c r="AT555" i="2"/>
  <c r="AP556" i="2"/>
  <c r="AE555" i="2"/>
  <c r="G555" i="2" s="1"/>
  <c r="AE553" i="2"/>
  <c r="G553" i="2" s="1"/>
  <c r="AT1548" i="2"/>
  <c r="AT1576" i="2"/>
  <c r="AV1608" i="2"/>
  <c r="AV1636" i="2"/>
  <c r="AU1676" i="2"/>
  <c r="AU1712" i="2"/>
  <c r="AT1748" i="2"/>
  <c r="AV1708" i="2"/>
  <c r="Q7" i="2"/>
  <c r="Q8" i="2" s="1"/>
  <c r="AU1556" i="2"/>
  <c r="AU1584" i="2"/>
  <c r="AT1612" i="2"/>
  <c r="AV1648" i="2"/>
  <c r="AU1684" i="2"/>
  <c r="AV1720" i="2"/>
  <c r="AT1760" i="2"/>
  <c r="AE548" i="2"/>
  <c r="AN544" i="2"/>
  <c r="AO544" i="2" s="1"/>
  <c r="AE540" i="2"/>
  <c r="AV817" i="2"/>
  <c r="AU697" i="2"/>
  <c r="AT843" i="2"/>
  <c r="AV936" i="2"/>
  <c r="AT949" i="2"/>
  <c r="AU1023" i="2"/>
  <c r="AT1064" i="2"/>
  <c r="AV1138" i="2"/>
  <c r="AT1150" i="2"/>
  <c r="AT1196" i="2"/>
  <c r="AU1290" i="2"/>
  <c r="AT1351" i="2"/>
  <c r="AV1393" i="2"/>
  <c r="AU1470" i="2"/>
  <c r="AT1499" i="2"/>
  <c r="AV1528" i="2"/>
  <c r="AU1544" i="2"/>
  <c r="AV1552" i="2"/>
  <c r="AT1556" i="2"/>
  <c r="AU1580" i="2"/>
  <c r="AV1588" i="2"/>
  <c r="AV1592" i="2"/>
  <c r="AU1608" i="2"/>
  <c r="AV1616" i="2"/>
  <c r="AT1620" i="2"/>
  <c r="AU1628" i="2"/>
  <c r="AU1640" i="2"/>
  <c r="AV1656" i="2"/>
  <c r="AT1684" i="2"/>
  <c r="AV1716" i="2"/>
  <c r="AU1724" i="2"/>
  <c r="AV1736" i="2"/>
  <c r="AT1764" i="2"/>
  <c r="AW1528" i="2"/>
  <c r="AW1470" i="2"/>
  <c r="AT2426" i="2"/>
  <c r="AW2438" i="2"/>
  <c r="AV697" i="2"/>
  <c r="AV843" i="2"/>
  <c r="AU936" i="2"/>
  <c r="AV994" i="2"/>
  <c r="AU1170" i="2"/>
  <c r="AV1219" i="2"/>
  <c r="AT1271" i="2"/>
  <c r="AT1290" i="2"/>
  <c r="AV1351" i="2"/>
  <c r="AU1393" i="2"/>
  <c r="AT1449" i="2"/>
  <c r="AT1492" i="2"/>
  <c r="AV1506" i="2"/>
  <c r="AV1532" i="2"/>
  <c r="AT1540" i="2"/>
  <c r="AT1544" i="2"/>
  <c r="AT1560" i="2"/>
  <c r="AU1568" i="2"/>
  <c r="AV1576" i="2"/>
  <c r="AU1588" i="2"/>
  <c r="AV1596" i="2"/>
  <c r="AT1604" i="2"/>
  <c r="AT1608" i="2"/>
  <c r="AT1624" i="2"/>
  <c r="AV1652" i="2"/>
  <c r="AV1672" i="2"/>
  <c r="AV1688" i="2"/>
  <c r="AT1700" i="2"/>
  <c r="AU1728" i="2"/>
  <c r="AV1748" i="2"/>
  <c r="AV1756" i="2"/>
  <c r="AV1784" i="2"/>
  <c r="AW1592" i="2"/>
  <c r="AW1596" i="2"/>
  <c r="AT558" i="2"/>
  <c r="AU558" i="2"/>
  <c r="AU817" i="2"/>
  <c r="AT915" i="2"/>
  <c r="AV949" i="2"/>
  <c r="AU994" i="2"/>
  <c r="AV1150" i="2"/>
  <c r="AU1219" i="2"/>
  <c r="AU1374" i="2"/>
  <c r="AV1426" i="2"/>
  <c r="AV1492" i="2"/>
  <c r="AV1556" i="2"/>
  <c r="AV1560" i="2"/>
  <c r="AU1576" i="2"/>
  <c r="AT1588" i="2"/>
  <c r="AU1596" i="2"/>
  <c r="AV1620" i="2"/>
  <c r="AT1636" i="2"/>
  <c r="AV1684" i="2"/>
  <c r="AV1692" i="2"/>
  <c r="AU1748" i="2"/>
  <c r="AU1756" i="2"/>
  <c r="AW1499" i="2"/>
  <c r="AW1656" i="2"/>
  <c r="AT1692" i="2"/>
  <c r="AT1756" i="2"/>
  <c r="AV2270" i="2"/>
  <c r="AW1560" i="2"/>
  <c r="AN540" i="2"/>
  <c r="AO540" i="2" s="1"/>
  <c r="AR540" i="2" s="1"/>
  <c r="U540" i="2" s="1"/>
  <c r="AE535" i="2"/>
  <c r="G535" i="2" s="1"/>
  <c r="AN534" i="2"/>
  <c r="AT2380" i="2"/>
  <c r="AW2380" i="2"/>
  <c r="AV2376" i="2"/>
  <c r="AW2376" i="2"/>
  <c r="AV2356" i="2"/>
  <c r="AW2356" i="2"/>
  <c r="AT2336" i="2"/>
  <c r="AU2336" i="2"/>
  <c r="AT2320" i="2"/>
  <c r="AW2320" i="2"/>
  <c r="AT2316" i="2"/>
  <c r="AW2316" i="2"/>
  <c r="AV2312" i="2"/>
  <c r="AW2312" i="2"/>
  <c r="AV2296" i="2"/>
  <c r="AW2296" i="2"/>
  <c r="AV2280" i="2"/>
  <c r="AW2280" i="2"/>
  <c r="AV2264" i="2"/>
  <c r="AW2264" i="2"/>
  <c r="AW1874" i="2"/>
  <c r="AV1874" i="2"/>
  <c r="AW1854" i="2"/>
  <c r="AU1854" i="2"/>
  <c r="AW1842" i="2"/>
  <c r="AW1830" i="2"/>
  <c r="AV1830" i="2"/>
  <c r="AW1810" i="2"/>
  <c r="AV1810" i="2"/>
  <c r="AW1798" i="2"/>
  <c r="AV1798" i="2"/>
  <c r="AW1782" i="2"/>
  <c r="AT1782" i="2"/>
  <c r="AW1778" i="2"/>
  <c r="AT1778" i="2"/>
  <c r="AW1746" i="2"/>
  <c r="AW1738" i="2"/>
  <c r="AT1738" i="2"/>
  <c r="AW1722" i="2"/>
  <c r="AU1722" i="2"/>
  <c r="AW1706" i="2"/>
  <c r="AV1706" i="2"/>
  <c r="AW1682" i="2"/>
  <c r="AU1682" i="2"/>
  <c r="AW1670" i="2"/>
  <c r="AV1670" i="2"/>
  <c r="AW1658" i="2"/>
  <c r="AU1658" i="2"/>
  <c r="AW1634" i="2"/>
  <c r="AT1634" i="2"/>
  <c r="AW1618" i="2"/>
  <c r="AU1618" i="2"/>
  <c r="AW1578" i="2"/>
  <c r="AV1578" i="2"/>
  <c r="AW1570" i="2"/>
  <c r="AT1570" i="2"/>
  <c r="AW1554" i="2"/>
  <c r="AU1554" i="2"/>
  <c r="AW1530" i="2"/>
  <c r="AU1530" i="2"/>
  <c r="AW1457" i="2"/>
  <c r="AT1457" i="2"/>
  <c r="AW1163" i="2"/>
  <c r="AV1163" i="2"/>
  <c r="AW987" i="2"/>
  <c r="AT987" i="2"/>
  <c r="AW828" i="2"/>
  <c r="AT828" i="2"/>
  <c r="AV594" i="2"/>
  <c r="AU1476" i="2"/>
  <c r="AT1485" i="2"/>
  <c r="AT1489" i="2"/>
  <c r="AU1511" i="2"/>
  <c r="AT1522" i="2"/>
  <c r="AU594" i="2"/>
  <c r="AW1459" i="2"/>
  <c r="AW1367" i="2"/>
  <c r="AR1498" i="2"/>
  <c r="U1498" i="2" s="1"/>
  <c r="AT602" i="2"/>
  <c r="AT1476" i="2"/>
  <c r="AV688" i="2"/>
  <c r="AV1487" i="2"/>
  <c r="AT1511" i="2"/>
  <c r="AV604" i="2"/>
  <c r="AW1400" i="2"/>
  <c r="AW1463" i="2"/>
  <c r="AW1378" i="2"/>
  <c r="AW1443" i="2"/>
  <c r="AR1470" i="2"/>
  <c r="U1470" i="2" s="1"/>
  <c r="AU705" i="2"/>
  <c r="AU688" i="2"/>
  <c r="AU1487" i="2"/>
  <c r="AU1500" i="2"/>
  <c r="AV1522" i="2"/>
  <c r="AW1413" i="2"/>
  <c r="AW1476" i="2"/>
  <c r="AW1472" i="2"/>
  <c r="AR1482" i="2"/>
  <c r="U1482" i="2" s="1"/>
  <c r="AR1366" i="2"/>
  <c r="O1366" i="2" s="1"/>
  <c r="AN528" i="2"/>
  <c r="AZ528" i="2" s="1"/>
  <c r="AE531" i="2"/>
  <c r="G531" i="2" s="1"/>
  <c r="W7" i="2"/>
  <c r="P7" i="2"/>
  <c r="AE525" i="2"/>
  <c r="G525" i="2" s="1"/>
  <c r="K7" i="2"/>
  <c r="X7" i="2"/>
  <c r="L7" i="2"/>
  <c r="L8" i="2" s="1"/>
  <c r="L17" i="2" s="1"/>
  <c r="N7" i="2"/>
  <c r="N8" i="2" s="1"/>
  <c r="N17" i="2" s="1"/>
  <c r="AF510" i="2"/>
  <c r="P510" i="2" s="1"/>
  <c r="AW677" i="2"/>
  <c r="AU677" i="2"/>
  <c r="AV677" i="2"/>
  <c r="AT677" i="2"/>
  <c r="Q492" i="2"/>
  <c r="Q488" i="2"/>
  <c r="Q464" i="2"/>
  <c r="Q444" i="2"/>
  <c r="Q440" i="2"/>
  <c r="Q420" i="2"/>
  <c r="Q400" i="2"/>
  <c r="Q396" i="2"/>
  <c r="AO1678" i="2"/>
  <c r="AR1678" i="2" s="1"/>
  <c r="U1678" i="2" s="1"/>
  <c r="AO1674" i="2"/>
  <c r="AR1674" i="2" s="1"/>
  <c r="U1674" i="2" s="1"/>
  <c r="AO1662" i="2"/>
  <c r="AR1662" i="2" s="1"/>
  <c r="U1662" i="2" s="1"/>
  <c r="AO1578" i="2"/>
  <c r="AR1578" i="2" s="1"/>
  <c r="U1578" i="2" s="1"/>
  <c r="AO1574" i="2"/>
  <c r="AR1574" i="2" s="1"/>
  <c r="U1574" i="2" s="1"/>
  <c r="AO1566" i="2"/>
  <c r="AR1566" i="2" s="1"/>
  <c r="U1566" i="2" s="1"/>
  <c r="AO1546" i="2"/>
  <c r="AR1546" i="2" s="1"/>
  <c r="U1546" i="2" s="1"/>
  <c r="AO1501" i="2"/>
  <c r="AR1501" i="2" s="1"/>
  <c r="U1501" i="2" s="1"/>
  <c r="AO1473" i="2"/>
  <c r="AR1473" i="2" s="1"/>
  <c r="U1473" i="2" s="1"/>
  <c r="AO1461" i="2"/>
  <c r="AR1461" i="2" s="1"/>
  <c r="U1461" i="2" s="1"/>
  <c r="AO1377" i="2"/>
  <c r="AO1345" i="2"/>
  <c r="AO1313" i="2"/>
  <c r="AR1313" i="2" s="1"/>
  <c r="O1313" i="2" s="1"/>
  <c r="AO1309" i="2"/>
  <c r="AO1257" i="2"/>
  <c r="AN1258" i="2" s="1"/>
  <c r="AO1258" i="2" s="1"/>
  <c r="AR1258" i="2" s="1"/>
  <c r="U1258" i="2" s="1"/>
  <c r="AO1245" i="2"/>
  <c r="AO1181" i="2"/>
  <c r="AR1181" i="2" s="1"/>
  <c r="U1181" i="2" s="1"/>
  <c r="AO1165" i="2"/>
  <c r="AR1165" i="2" s="1"/>
  <c r="U1165" i="2" s="1"/>
  <c r="AO1157" i="2"/>
  <c r="AO1141" i="2"/>
  <c r="AR1141" i="2" s="1"/>
  <c r="U1141" i="2" s="1"/>
  <c r="AW590" i="2"/>
  <c r="AU590" i="2"/>
  <c r="AT543" i="2"/>
  <c r="AW543" i="2"/>
  <c r="AV1412" i="2"/>
  <c r="AT1377" i="2"/>
  <c r="AU1377" i="2"/>
  <c r="AU1223" i="2"/>
  <c r="AT1188" i="2"/>
  <c r="AW1188" i="2"/>
  <c r="AU1188" i="2"/>
  <c r="AV1188" i="2"/>
  <c r="AU1175" i="2"/>
  <c r="AV1175" i="2"/>
  <c r="AV1168" i="2"/>
  <c r="AT1168" i="2"/>
  <c r="AW1168" i="2"/>
  <c r="AU1168" i="2"/>
  <c r="AU1142" i="2"/>
  <c r="AT1142" i="2"/>
  <c r="AT1115" i="2"/>
  <c r="AU1115" i="2"/>
  <c r="AU1058" i="2"/>
  <c r="AV1058" i="2"/>
  <c r="AW999" i="2"/>
  <c r="AT999" i="2"/>
  <c r="AV990" i="2"/>
  <c r="AT990" i="2"/>
  <c r="AU990" i="2"/>
  <c r="AW990" i="2"/>
  <c r="AT939" i="2"/>
  <c r="AU939" i="2"/>
  <c r="AW886" i="2"/>
  <c r="AU886" i="2"/>
  <c r="AW869" i="2"/>
  <c r="AV869" i="2"/>
  <c r="AW852" i="2"/>
  <c r="AT852" i="2"/>
  <c r="AV834" i="2"/>
  <c r="AW834" i="2"/>
  <c r="AW819" i="2"/>
  <c r="AT819" i="2"/>
  <c r="AO2428" i="2"/>
  <c r="AR2428" i="2" s="1"/>
  <c r="U2428" i="2" s="1"/>
  <c r="AO2416" i="2"/>
  <c r="AR2416" i="2" s="1"/>
  <c r="U2416" i="2" s="1"/>
  <c r="AO2396" i="2"/>
  <c r="AR2396" i="2" s="1"/>
  <c r="U2396" i="2" s="1"/>
  <c r="AO2384" i="2"/>
  <c r="AR2384" i="2" s="1"/>
  <c r="U2384" i="2" s="1"/>
  <c r="AO2376" i="2"/>
  <c r="AR2376" i="2" s="1"/>
  <c r="U2376" i="2" s="1"/>
  <c r="AO2336" i="2"/>
  <c r="AR2336" i="2" s="1"/>
  <c r="U2336" i="2" s="1"/>
  <c r="AO2288" i="2"/>
  <c r="AR2288" i="2" s="1"/>
  <c r="U2288" i="2" s="1"/>
  <c r="AO2260" i="2"/>
  <c r="AR2260" i="2" s="1"/>
  <c r="U2260" i="2" s="1"/>
  <c r="AO2256" i="2"/>
  <c r="AR2256" i="2" s="1"/>
  <c r="U2256" i="2" s="1"/>
  <c r="AO1874" i="2"/>
  <c r="AR1874" i="2" s="1"/>
  <c r="U1874" i="2" s="1"/>
  <c r="AO1866" i="2"/>
  <c r="AR1866" i="2" s="1"/>
  <c r="U1866" i="2" s="1"/>
  <c r="AO1858" i="2"/>
  <c r="AR1858" i="2" s="1"/>
  <c r="U1858" i="2" s="1"/>
  <c r="AO1850" i="2"/>
  <c r="AR1850" i="2" s="1"/>
  <c r="U1850" i="2" s="1"/>
  <c r="AO1762" i="2"/>
  <c r="AR1762" i="2" s="1"/>
  <c r="U1762" i="2" s="1"/>
  <c r="AV543" i="2"/>
  <c r="AV551" i="2"/>
  <c r="AU604" i="2"/>
  <c r="AV537" i="2"/>
  <c r="AV553" i="2"/>
  <c r="AU598" i="2"/>
  <c r="AT705" i="2"/>
  <c r="AU821" i="2"/>
  <c r="AV852" i="2"/>
  <c r="AV904" i="2"/>
  <c r="AU943" i="2"/>
  <c r="AV997" i="2"/>
  <c r="AW553" i="2"/>
  <c r="AW685" i="2"/>
  <c r="AU869" i="2"/>
  <c r="AU992" i="2"/>
  <c r="AT1010" i="2"/>
  <c r="AU1060" i="2"/>
  <c r="AV1106" i="2"/>
  <c r="AV1134" i="2"/>
  <c r="AU1197" i="2"/>
  <c r="AT854" i="2"/>
  <c r="AW1065" i="2"/>
  <c r="AT1336" i="2"/>
  <c r="AW674" i="2"/>
  <c r="AW557" i="2"/>
  <c r="AT557" i="2"/>
  <c r="AW541" i="2"/>
  <c r="AV541" i="2"/>
  <c r="AU541" i="2"/>
  <c r="AV1493" i="2"/>
  <c r="AT1493" i="2"/>
  <c r="AT1486" i="2"/>
  <c r="AU1486" i="2"/>
  <c r="AW1475" i="2"/>
  <c r="AV1475" i="2"/>
  <c r="AT1462" i="2"/>
  <c r="AU1462" i="2"/>
  <c r="AU1414" i="2"/>
  <c r="AV1414" i="2"/>
  <c r="AV1291" i="2"/>
  <c r="AU1291" i="2"/>
  <c r="AT1231" i="2"/>
  <c r="AU1231" i="2"/>
  <c r="AU1208" i="2"/>
  <c r="AV1208" i="2"/>
  <c r="AU1166" i="2"/>
  <c r="AT1166" i="2"/>
  <c r="AT1104" i="2"/>
  <c r="AV1071" i="2"/>
  <c r="AT1071" i="2"/>
  <c r="AW1049" i="2"/>
  <c r="AT1049" i="2"/>
  <c r="AW924" i="2"/>
  <c r="AT924" i="2"/>
  <c r="AU924" i="2"/>
  <c r="AV924" i="2"/>
  <c r="AW893" i="2"/>
  <c r="AU893" i="2"/>
  <c r="AV893" i="2"/>
  <c r="AW871" i="2"/>
  <c r="AT871" i="2"/>
  <c r="AV856" i="2"/>
  <c r="AW856" i="2"/>
  <c r="AW836" i="2"/>
  <c r="AO2432" i="2"/>
  <c r="AR2432" i="2" s="1"/>
  <c r="U2432" i="2" s="1"/>
  <c r="AO2364" i="2"/>
  <c r="AR2364" i="2" s="1"/>
  <c r="U2364" i="2" s="1"/>
  <c r="AO2332" i="2"/>
  <c r="AR2332" i="2" s="1"/>
  <c r="U2332" i="2" s="1"/>
  <c r="AO2324" i="2"/>
  <c r="AR2324" i="2" s="1"/>
  <c r="U2324" i="2" s="1"/>
  <c r="AO2320" i="2"/>
  <c r="AR2320" i="2" s="1"/>
  <c r="U2320" i="2" s="1"/>
  <c r="AO2300" i="2"/>
  <c r="AR2300" i="2" s="1"/>
  <c r="U2300" i="2" s="1"/>
  <c r="AO2272" i="2"/>
  <c r="AR2272" i="2" s="1"/>
  <c r="U2272" i="2" s="1"/>
  <c r="AO1862" i="2"/>
  <c r="AR1862" i="2" s="1"/>
  <c r="U1862" i="2" s="1"/>
  <c r="AO1830" i="2"/>
  <c r="AR1830" i="2" s="1"/>
  <c r="U1830" i="2" s="1"/>
  <c r="AO1826" i="2"/>
  <c r="AR1826" i="2" s="1"/>
  <c r="U1826" i="2" s="1"/>
  <c r="AO1822" i="2"/>
  <c r="AR1822" i="2" s="1"/>
  <c r="U1822" i="2" s="1"/>
  <c r="AO1742" i="2"/>
  <c r="AR1742" i="2" s="1"/>
  <c r="U1742" i="2" s="1"/>
  <c r="AO1730" i="2"/>
  <c r="AR1730" i="2" s="1"/>
  <c r="U1730" i="2" s="1"/>
  <c r="AO1714" i="2"/>
  <c r="AR1714" i="2" s="1"/>
  <c r="U1714" i="2" s="1"/>
  <c r="AU543" i="2"/>
  <c r="AU551" i="2"/>
  <c r="AT604" i="2"/>
  <c r="AT537" i="2"/>
  <c r="AT553" i="2"/>
  <c r="AT598" i="2"/>
  <c r="AV696" i="2"/>
  <c r="AT836" i="2"/>
  <c r="AU852" i="2"/>
  <c r="AT856" i="2"/>
  <c r="AU904" i="2"/>
  <c r="AV557" i="2"/>
  <c r="AV600" i="2"/>
  <c r="AV705" i="2"/>
  <c r="AT869" i="2"/>
  <c r="AW555" i="2"/>
  <c r="AW962" i="2"/>
  <c r="AV1268" i="2"/>
  <c r="AU1395" i="2"/>
  <c r="AW549" i="2"/>
  <c r="AT549" i="2"/>
  <c r="AU549" i="2"/>
  <c r="AV1433" i="2"/>
  <c r="AT1433" i="2"/>
  <c r="AV1299" i="2"/>
  <c r="AT1299" i="2"/>
  <c r="AT1295" i="2"/>
  <c r="AU1295" i="2"/>
  <c r="AU1278" i="2"/>
  <c r="AT1278" i="2"/>
  <c r="AT1227" i="2"/>
  <c r="AU1227" i="2"/>
  <c r="AT1132" i="2"/>
  <c r="AU1132" i="2"/>
  <c r="AT1124" i="2"/>
  <c r="AV1124" i="2"/>
  <c r="AT1095" i="2"/>
  <c r="AU1095" i="2"/>
  <c r="AV1067" i="2"/>
  <c r="AT1067" i="2"/>
  <c r="AU1067" i="2"/>
  <c r="AW1067" i="2"/>
  <c r="AW1060" i="2"/>
  <c r="AV1060" i="2"/>
  <c r="AW1025" i="2"/>
  <c r="AT1025" i="2"/>
  <c r="AU1025" i="2"/>
  <c r="AW1010" i="2"/>
  <c r="AU1010" i="2"/>
  <c r="AW988" i="2"/>
  <c r="AV988" i="2"/>
  <c r="AT988" i="2"/>
  <c r="AV943" i="2"/>
  <c r="AW943" i="2"/>
  <c r="AV937" i="2"/>
  <c r="AW937" i="2"/>
  <c r="AU926" i="2"/>
  <c r="AW926" i="2"/>
  <c r="AT919" i="2"/>
  <c r="AV895" i="2"/>
  <c r="AT895" i="2"/>
  <c r="AU895" i="2"/>
  <c r="AW895" i="2"/>
  <c r="AW884" i="2"/>
  <c r="AV884" i="2"/>
  <c r="AT884" i="2"/>
  <c r="AO2436" i="2"/>
  <c r="AR2436" i="2" s="1"/>
  <c r="U2436" i="2" s="1"/>
  <c r="AO2424" i="2"/>
  <c r="AR2424" i="2" s="1"/>
  <c r="U2424" i="2" s="1"/>
  <c r="AO2380" i="2"/>
  <c r="AR2380" i="2" s="1"/>
  <c r="U2380" i="2" s="1"/>
  <c r="AO2276" i="2"/>
  <c r="AR2276" i="2" s="1"/>
  <c r="U2276" i="2" s="1"/>
  <c r="AO2264" i="2"/>
  <c r="AR2264" i="2" s="1"/>
  <c r="U2264" i="2" s="1"/>
  <c r="AO1798" i="2"/>
  <c r="AR1798" i="2" s="1"/>
  <c r="U1798" i="2" s="1"/>
  <c r="AO1794" i="2"/>
  <c r="AR1794" i="2" s="1"/>
  <c r="U1794" i="2" s="1"/>
  <c r="AO1710" i="2"/>
  <c r="AR1710" i="2" s="1"/>
  <c r="U1710" i="2" s="1"/>
  <c r="AO1694" i="2"/>
  <c r="AR1694" i="2" s="1"/>
  <c r="U1694" i="2" s="1"/>
  <c r="AV555" i="2"/>
  <c r="AU592" i="2"/>
  <c r="AU600" i="2"/>
  <c r="AU545" i="2"/>
  <c r="AT594" i="2"/>
  <c r="AV598" i="2"/>
  <c r="AV685" i="2"/>
  <c r="AT696" i="2"/>
  <c r="AV707" i="2"/>
  <c r="AV819" i="2"/>
  <c r="AV830" i="2"/>
  <c r="AU834" i="2"/>
  <c r="AU845" i="2"/>
  <c r="AV854" i="2"/>
  <c r="AV871" i="2"/>
  <c r="AV928" i="2"/>
  <c r="AV1049" i="2"/>
  <c r="AT541" i="2"/>
  <c r="AT590" i="2"/>
  <c r="AW537" i="2"/>
  <c r="AW592" i="2"/>
  <c r="AT886" i="2"/>
  <c r="AV926" i="2"/>
  <c r="AV979" i="2"/>
  <c r="AV999" i="2"/>
  <c r="AV1025" i="2"/>
  <c r="AW551" i="2"/>
  <c r="AU696" i="2"/>
  <c r="AW830" i="2"/>
  <c r="AT1429" i="2"/>
  <c r="AR1766" i="2"/>
  <c r="U1766" i="2" s="1"/>
  <c r="AR985" i="2"/>
  <c r="U985" i="2" s="1"/>
  <c r="AR825" i="2"/>
  <c r="O825" i="2" s="1"/>
  <c r="AR809" i="2"/>
  <c r="U809" i="2" s="1"/>
  <c r="AR713" i="2"/>
  <c r="U713" i="2" s="1"/>
  <c r="AR609" i="2"/>
  <c r="U609" i="2" s="1"/>
  <c r="AR1049" i="2"/>
  <c r="U1049" i="2" s="1"/>
  <c r="AR989" i="2"/>
  <c r="U989" i="2" s="1"/>
  <c r="AR945" i="2"/>
  <c r="U945" i="2" s="1"/>
  <c r="AR929" i="2"/>
  <c r="O929" i="2" s="1"/>
  <c r="AR689" i="2"/>
  <c r="U689" i="2" s="1"/>
  <c r="AR641" i="2"/>
  <c r="O641" i="2" s="1"/>
  <c r="AR617" i="2"/>
  <c r="O617" i="2" s="1"/>
  <c r="AR601" i="2"/>
  <c r="U601" i="2" s="1"/>
  <c r="AR569" i="2"/>
  <c r="U569" i="2" s="1"/>
  <c r="AR1109" i="2"/>
  <c r="U1109" i="2" s="1"/>
  <c r="AR1065" i="2"/>
  <c r="U1065" i="2" s="1"/>
  <c r="AR1009" i="2"/>
  <c r="U1009" i="2" s="1"/>
  <c r="AR749" i="2"/>
  <c r="U749" i="2" s="1"/>
  <c r="AR697" i="2"/>
  <c r="U697" i="2" s="1"/>
  <c r="AR549" i="2"/>
  <c r="U549" i="2" s="1"/>
  <c r="AR541" i="2"/>
  <c r="U541" i="2" s="1"/>
  <c r="AR533" i="2"/>
  <c r="U533" i="2" s="1"/>
  <c r="AW2490" i="2"/>
  <c r="AV2490" i="2"/>
  <c r="AW2306" i="2"/>
  <c r="AT2306" i="2"/>
  <c r="AV1796" i="2"/>
  <c r="AU1796" i="2"/>
  <c r="AW1796" i="2"/>
  <c r="AV1792" i="2"/>
  <c r="AW1792" i="2"/>
  <c r="AU1792" i="2"/>
  <c r="AV1788" i="2"/>
  <c r="AW1788" i="2"/>
  <c r="AT1788" i="2"/>
  <c r="AU1784" i="2"/>
  <c r="AT1784" i="2"/>
  <c r="AU1780" i="2"/>
  <c r="AW1780" i="2"/>
  <c r="AW1776" i="2"/>
  <c r="AV1776" i="2"/>
  <c r="AU1776" i="2"/>
  <c r="AW1772" i="2"/>
  <c r="AU1772" i="2"/>
  <c r="AT1772" i="2"/>
  <c r="AU1768" i="2"/>
  <c r="AW1768" i="2"/>
  <c r="AV1768" i="2"/>
  <c r="AU1764" i="2"/>
  <c r="AW1764" i="2"/>
  <c r="AU1752" i="2"/>
  <c r="AW1752" i="2"/>
  <c r="AT1752" i="2"/>
  <c r="AT1744" i="2"/>
  <c r="AW1744" i="2"/>
  <c r="AU1744" i="2"/>
  <c r="AW1736" i="2"/>
  <c r="AT1736" i="2"/>
  <c r="AU1732" i="2"/>
  <c r="AT1732" i="2"/>
  <c r="AV1728" i="2"/>
  <c r="AW1728" i="2"/>
  <c r="AW1724" i="2"/>
  <c r="AV1724" i="2"/>
  <c r="AU1720" i="2"/>
  <c r="AW1720" i="2"/>
  <c r="AW1716" i="2"/>
  <c r="AU1716" i="2"/>
  <c r="AW1708" i="2"/>
  <c r="AT1708" i="2"/>
  <c r="AW1704" i="2"/>
  <c r="AV1704" i="2"/>
  <c r="AV1696" i="2"/>
  <c r="AW1696" i="2"/>
  <c r="AU1696" i="2"/>
  <c r="AT1680" i="2"/>
  <c r="AW1680" i="2"/>
  <c r="AU1680" i="2"/>
  <c r="AW1672" i="2"/>
  <c r="AT1672" i="2"/>
  <c r="AW1668" i="2"/>
  <c r="AU1668" i="2"/>
  <c r="AT1668" i="2"/>
  <c r="AV1664" i="2"/>
  <c r="AW1664" i="2"/>
  <c r="AT1660" i="2"/>
  <c r="AW1660" i="2"/>
  <c r="AV1660" i="2"/>
  <c r="AW1652" i="2"/>
  <c r="AU1652" i="2"/>
  <c r="AV1644" i="2"/>
  <c r="AW1644" i="2"/>
  <c r="AT1644" i="2"/>
  <c r="AW1640" i="2"/>
  <c r="AV1640" i="2"/>
  <c r="AV1632" i="2"/>
  <c r="AW1632" i="2"/>
  <c r="AU1632" i="2"/>
  <c r="AT1616" i="2"/>
  <c r="AW1616" i="2"/>
  <c r="AU1604" i="2"/>
  <c r="AW1604" i="2"/>
  <c r="AV1600" i="2"/>
  <c r="AW1600" i="2"/>
  <c r="AV1580" i="2"/>
  <c r="AW1580" i="2"/>
  <c r="AV1568" i="2"/>
  <c r="AW1568" i="2"/>
  <c r="AW1564" i="2"/>
  <c r="AT1564" i="2"/>
  <c r="AT1552" i="2"/>
  <c r="AW1552" i="2"/>
  <c r="AU1540" i="2"/>
  <c r="AW1540" i="2"/>
  <c r="AV1536" i="2"/>
  <c r="AW1536" i="2"/>
  <c r="AT1532" i="2"/>
  <c r="AW1532" i="2"/>
  <c r="AT1506" i="2"/>
  <c r="AW1506" i="2"/>
  <c r="AU1449" i="2"/>
  <c r="AW1449" i="2"/>
  <c r="AU1271" i="2"/>
  <c r="AW1271" i="2"/>
  <c r="AT1264" i="2"/>
  <c r="AV1170" i="2"/>
  <c r="AW1170" i="2"/>
  <c r="AT1138" i="2"/>
  <c r="AW1138" i="2"/>
  <c r="AV1126" i="2"/>
  <c r="AW1126" i="2"/>
  <c r="AV1094" i="2"/>
  <c r="AW1094" i="2"/>
  <c r="AT867" i="2"/>
  <c r="AW867" i="2"/>
  <c r="AC2501" i="2"/>
  <c r="AC2499" i="2"/>
  <c r="AT2465" i="2"/>
  <c r="AT2481" i="2"/>
  <c r="AT2497" i="2"/>
  <c r="AT2345" i="2"/>
  <c r="AV2361" i="2"/>
  <c r="AU2373" i="2"/>
  <c r="AU2389" i="2"/>
  <c r="AV2405" i="2"/>
  <c r="AT2417" i="2"/>
  <c r="AT2429" i="2"/>
  <c r="AU2441" i="2"/>
  <c r="AU2449" i="2"/>
  <c r="AU2457" i="2"/>
  <c r="AU2465" i="2"/>
  <c r="AU2473" i="2"/>
  <c r="AU2481" i="2"/>
  <c r="AU2489" i="2"/>
  <c r="AU2497" i="2"/>
  <c r="AU2357" i="2"/>
  <c r="AV2377" i="2"/>
  <c r="AV2393" i="2"/>
  <c r="AV2469" i="2"/>
  <c r="AV2485" i="2"/>
  <c r="AV2353" i="2"/>
  <c r="AV2365" i="2"/>
  <c r="AV2397" i="2"/>
  <c r="AT2409" i="2"/>
  <c r="AU2421" i="2"/>
  <c r="AU2437" i="2"/>
  <c r="AU2445" i="2"/>
  <c r="AU2453" i="2"/>
  <c r="AU2461" i="2"/>
  <c r="AU2469" i="2"/>
  <c r="AU2477" i="2"/>
  <c r="AU2485" i="2"/>
  <c r="AU2493" i="2"/>
  <c r="AW2365" i="2"/>
  <c r="AW2401" i="2"/>
  <c r="AT2457" i="2"/>
  <c r="AT2473" i="2"/>
  <c r="AT2489" i="2"/>
  <c r="AT2341" i="2"/>
  <c r="AU2353" i="2"/>
  <c r="AU2365" i="2"/>
  <c r="AU2381" i="2"/>
  <c r="AU2397" i="2"/>
  <c r="AV2409" i="2"/>
  <c r="AT2421" i="2"/>
  <c r="AT2437" i="2"/>
  <c r="AT2445" i="2"/>
  <c r="AT2453" i="2"/>
  <c r="AT2461" i="2"/>
  <c r="AT2469" i="2"/>
  <c r="AT2477" i="2"/>
  <c r="AT2485" i="2"/>
  <c r="AT2493" i="2"/>
  <c r="AV2369" i="2"/>
  <c r="AV2385" i="2"/>
  <c r="AE520" i="2"/>
  <c r="G520" i="2" s="1"/>
  <c r="AE521" i="2"/>
  <c r="G521" i="2" s="1"/>
  <c r="AW783" i="2"/>
  <c r="AV783" i="2"/>
  <c r="AT783" i="2"/>
  <c r="AU775" i="2"/>
  <c r="AW775" i="2"/>
  <c r="AV775" i="2"/>
  <c r="AT775" i="2"/>
  <c r="AT695" i="2"/>
  <c r="AW695" i="2"/>
  <c r="AU695" i="2"/>
  <c r="AT691" i="2"/>
  <c r="AU691" i="2"/>
  <c r="AV691" i="2"/>
  <c r="AW691" i="2"/>
  <c r="AV686" i="2"/>
  <c r="AW686" i="2"/>
  <c r="AT686" i="2"/>
  <c r="AV673" i="2"/>
  <c r="AV603" i="2"/>
  <c r="AW603" i="2"/>
  <c r="AT603" i="2"/>
  <c r="AU603" i="2"/>
  <c r="AV554" i="2"/>
  <c r="AW554" i="2"/>
  <c r="AT554" i="2"/>
  <c r="AV550" i="2"/>
  <c r="AW550" i="2"/>
  <c r="AT550" i="2"/>
  <c r="AT546" i="2"/>
  <c r="AW546" i="2"/>
  <c r="AU546" i="2"/>
  <c r="AT542" i="2"/>
  <c r="AU542" i="2"/>
  <c r="AV542" i="2"/>
  <c r="AW542" i="2"/>
  <c r="AT538" i="2"/>
  <c r="AU538" i="2"/>
  <c r="AV538" i="2"/>
  <c r="AW1524" i="2"/>
  <c r="AV1524" i="2"/>
  <c r="AU1524" i="2"/>
  <c r="AT1524" i="2"/>
  <c r="AW1513" i="2"/>
  <c r="AV1513" i="2"/>
  <c r="AT1513" i="2"/>
  <c r="AU1513" i="2"/>
  <c r="AW1491" i="2"/>
  <c r="AU1491" i="2"/>
  <c r="AV1491" i="2"/>
  <c r="AT1491" i="2"/>
  <c r="AW1480" i="2"/>
  <c r="AV1480" i="2"/>
  <c r="AT1480" i="2"/>
  <c r="AU1480" i="2"/>
  <c r="AT1467" i="2"/>
  <c r="AW1467" i="2"/>
  <c r="AU1467" i="2"/>
  <c r="AV1467" i="2"/>
  <c r="AT1438" i="2"/>
  <c r="AU1438" i="2"/>
  <c r="AV1438" i="2"/>
  <c r="AV1425" i="2"/>
  <c r="AU1425" i="2"/>
  <c r="AW1425" i="2"/>
  <c r="AT1425" i="2"/>
  <c r="AW1417" i="2"/>
  <c r="AT1371" i="2"/>
  <c r="AU1371" i="2"/>
  <c r="AW1371" i="2"/>
  <c r="AV1371" i="2"/>
  <c r="AT1354" i="2"/>
  <c r="AU1354" i="2"/>
  <c r="AW1354" i="2"/>
  <c r="AW1347" i="2"/>
  <c r="AT1347" i="2"/>
  <c r="AU1347" i="2"/>
  <c r="AV1347" i="2"/>
  <c r="AW1326" i="2"/>
  <c r="AV1326" i="2"/>
  <c r="AT1326" i="2"/>
  <c r="AU1326" i="2"/>
  <c r="AV1322" i="2"/>
  <c r="AW1322" i="2"/>
  <c r="AT1322" i="2"/>
  <c r="AU1322" i="2"/>
  <c r="AT1304" i="2"/>
  <c r="AW1304" i="2"/>
  <c r="AV1304" i="2"/>
  <c r="AU1304" i="2"/>
  <c r="AU1287" i="2"/>
  <c r="AT1287" i="2"/>
  <c r="AW1287" i="2"/>
  <c r="AV1287" i="2"/>
  <c r="AW1043" i="2"/>
  <c r="AT1043" i="2"/>
  <c r="AU1043" i="2"/>
  <c r="AV1043" i="2"/>
  <c r="AO2335" i="2"/>
  <c r="AR2335" i="2" s="1"/>
  <c r="U2335" i="2" s="1"/>
  <c r="AO1569" i="2"/>
  <c r="AR1569" i="2" s="1"/>
  <c r="U1569" i="2" s="1"/>
  <c r="AW538" i="2"/>
  <c r="AV777" i="2"/>
  <c r="AU708" i="2"/>
  <c r="AW708" i="2"/>
  <c r="AV708" i="2"/>
  <c r="AW693" i="2"/>
  <c r="AT693" i="2"/>
  <c r="AV693" i="2"/>
  <c r="AU693" i="2"/>
  <c r="AW689" i="2"/>
  <c r="AV689" i="2"/>
  <c r="AT689" i="2"/>
  <c r="AU689" i="2"/>
  <c r="AT684" i="2"/>
  <c r="AW684" i="2"/>
  <c r="AU684" i="2"/>
  <c r="AV684" i="2"/>
  <c r="AU680" i="2"/>
  <c r="AV680" i="2"/>
  <c r="AT680" i="2"/>
  <c r="AW680" i="2"/>
  <c r="AV589" i="2"/>
  <c r="AW589" i="2"/>
  <c r="AT589" i="2"/>
  <c r="AV552" i="2"/>
  <c r="AW552" i="2"/>
  <c r="AT552" i="2"/>
  <c r="AU552" i="2"/>
  <c r="AT548" i="2"/>
  <c r="AW548" i="2"/>
  <c r="AU548" i="2"/>
  <c r="AV548" i="2"/>
  <c r="AW544" i="2"/>
  <c r="AV544" i="2"/>
  <c r="AT544" i="2"/>
  <c r="AU544" i="2"/>
  <c r="AW540" i="2"/>
  <c r="AV540" i="2"/>
  <c r="AT540" i="2"/>
  <c r="AU540" i="2"/>
  <c r="AU1502" i="2"/>
  <c r="AT1502" i="2"/>
  <c r="AV1502" i="2"/>
  <c r="AW1502" i="2"/>
  <c r="AV1482" i="2"/>
  <c r="AU1482" i="2"/>
  <c r="AW1482" i="2"/>
  <c r="AW1478" i="2"/>
  <c r="AV1478" i="2"/>
  <c r="AT1478" i="2"/>
  <c r="AU1478" i="2"/>
  <c r="AU1469" i="2"/>
  <c r="AW1469" i="2"/>
  <c r="AT1469" i="2"/>
  <c r="AT1465" i="2"/>
  <c r="AU1465" i="2"/>
  <c r="AW1465" i="2"/>
  <c r="AV1465" i="2"/>
  <c r="AW1456" i="2"/>
  <c r="AU1456" i="2"/>
  <c r="AT1456" i="2"/>
  <c r="AV1456" i="2"/>
  <c r="AV1452" i="2"/>
  <c r="AU1452" i="2"/>
  <c r="AT1452" i="2"/>
  <c r="AW1452" i="2"/>
  <c r="AV1436" i="2"/>
  <c r="AT1436" i="2"/>
  <c r="AW1436" i="2"/>
  <c r="AU1436" i="2"/>
  <c r="AT1402" i="2"/>
  <c r="AV1402" i="2"/>
  <c r="AU1402" i="2"/>
  <c r="AW1402" i="2"/>
  <c r="AT1389" i="2"/>
  <c r="AV1389" i="2"/>
  <c r="AU1389" i="2"/>
  <c r="AW1389" i="2"/>
  <c r="AU1373" i="2"/>
  <c r="AT1373" i="2"/>
  <c r="AV1373" i="2"/>
  <c r="AW1373" i="2"/>
  <c r="AV1345" i="2"/>
  <c r="AW1345" i="2"/>
  <c r="AT1345" i="2"/>
  <c r="AU1345" i="2"/>
  <c r="AT1341" i="2"/>
  <c r="AW1341" i="2"/>
  <c r="AU1341" i="2"/>
  <c r="AV1341" i="2"/>
  <c r="AV1328" i="2"/>
  <c r="AW1328" i="2"/>
  <c r="AU1328" i="2"/>
  <c r="AT1328" i="2"/>
  <c r="AW1324" i="2"/>
  <c r="AT1324" i="2"/>
  <c r="AV1324" i="2"/>
  <c r="AT1302" i="2"/>
  <c r="AV1289" i="2"/>
  <c r="AW1289" i="2"/>
  <c r="AT1289" i="2"/>
  <c r="AU1289" i="2"/>
  <c r="AT1285" i="2"/>
  <c r="AT1274" i="2"/>
  <c r="AU1274" i="2"/>
  <c r="AW1274" i="2"/>
  <c r="AV1274" i="2"/>
  <c r="AT1266" i="2"/>
  <c r="AU1266" i="2"/>
  <c r="AW1266" i="2"/>
  <c r="AW1263" i="2"/>
  <c r="AV1263" i="2"/>
  <c r="AT1263" i="2"/>
  <c r="AV1258" i="2"/>
  <c r="AT1258" i="2"/>
  <c r="AU1258" i="2"/>
  <c r="AW1258" i="2"/>
  <c r="AT1256" i="2"/>
  <c r="AU1256" i="2"/>
  <c r="AW1256" i="2"/>
  <c r="AU1248" i="2"/>
  <c r="AT1248" i="2"/>
  <c r="AW1248" i="2"/>
  <c r="AV1248" i="2"/>
  <c r="AT1246" i="2"/>
  <c r="AW1246" i="2"/>
  <c r="AU1246" i="2"/>
  <c r="AV1246" i="2"/>
  <c r="AT1242" i="2"/>
  <c r="AW1242" i="2"/>
  <c r="AV1242" i="2"/>
  <c r="AU1242" i="2"/>
  <c r="AU1240" i="2"/>
  <c r="AW1240" i="2"/>
  <c r="AV1240" i="2"/>
  <c r="AT1240" i="2"/>
  <c r="AT1238" i="2"/>
  <c r="AW1238" i="2"/>
  <c r="AU1238" i="2"/>
  <c r="AV1238" i="2"/>
  <c r="AV1217" i="2"/>
  <c r="AW1217" i="2"/>
  <c r="AT1217" i="2"/>
  <c r="AU1217" i="2"/>
  <c r="AW1215" i="2"/>
  <c r="AT1215" i="2"/>
  <c r="AU1215" i="2"/>
  <c r="AV1215" i="2"/>
  <c r="AT1211" i="2"/>
  <c r="AW1211" i="2"/>
  <c r="AV1211" i="2"/>
  <c r="AT1195" i="2"/>
  <c r="AW1195" i="2"/>
  <c r="AV1195" i="2"/>
  <c r="AU1195" i="2"/>
  <c r="AV1191" i="2"/>
  <c r="AT1191" i="2"/>
  <c r="AW1191" i="2"/>
  <c r="AU1191" i="2"/>
  <c r="AW1182" i="2"/>
  <c r="AV1182" i="2"/>
  <c r="AT1182" i="2"/>
  <c r="AW1162" i="2"/>
  <c r="AV1162" i="2"/>
  <c r="AU1162" i="2"/>
  <c r="AV1160" i="2"/>
  <c r="AW1160" i="2"/>
  <c r="AT1160" i="2"/>
  <c r="AU1160" i="2"/>
  <c r="AU1158" i="2"/>
  <c r="AT1158" i="2"/>
  <c r="AV1158" i="2"/>
  <c r="AW1149" i="2"/>
  <c r="AT1149" i="2"/>
  <c r="AV1149" i="2"/>
  <c r="AU1147" i="2"/>
  <c r="AT1145" i="2"/>
  <c r="AW1145" i="2"/>
  <c r="AU1145" i="2"/>
  <c r="AV1145" i="2"/>
  <c r="AU1122" i="2"/>
  <c r="AW1122" i="2"/>
  <c r="AV1122" i="2"/>
  <c r="AU1111" i="2"/>
  <c r="AV1111" i="2"/>
  <c r="AW1111" i="2"/>
  <c r="AT1111" i="2"/>
  <c r="AT1093" i="2"/>
  <c r="AU1091" i="2"/>
  <c r="AW1091" i="2"/>
  <c r="AV1091" i="2"/>
  <c r="AW1087" i="2"/>
  <c r="AT1087" i="2"/>
  <c r="AU1087" i="2"/>
  <c r="AV1087" i="2"/>
  <c r="AT1078" i="2"/>
  <c r="AW1078" i="2"/>
  <c r="AU1078" i="2"/>
  <c r="AV1078" i="2"/>
  <c r="AW1076" i="2"/>
  <c r="AV1076" i="2"/>
  <c r="AU1076" i="2"/>
  <c r="AV1074" i="2"/>
  <c r="AW1074" i="2"/>
  <c r="AT1074" i="2"/>
  <c r="AU1074" i="2"/>
  <c r="AT1054" i="2"/>
  <c r="AW1054" i="2"/>
  <c r="AU1054" i="2"/>
  <c r="AW1052" i="2"/>
  <c r="AU1052" i="2"/>
  <c r="AV1052" i="2"/>
  <c r="AT1052" i="2"/>
  <c r="AW1039" i="2"/>
  <c r="AU1039" i="2"/>
  <c r="AV1039" i="2"/>
  <c r="AT1039" i="2"/>
  <c r="AU1037" i="2"/>
  <c r="AV1037" i="2"/>
  <c r="AT1037" i="2"/>
  <c r="AU1019" i="2"/>
  <c r="AW1019" i="2"/>
  <c r="AV1019" i="2"/>
  <c r="AT1017" i="2"/>
  <c r="AV1017" i="2"/>
  <c r="AW1017" i="2"/>
  <c r="AU1017" i="2"/>
  <c r="AW1015" i="2"/>
  <c r="AT1015" i="2"/>
  <c r="AU1015" i="2"/>
  <c r="AV1015" i="2"/>
  <c r="AU1006" i="2"/>
  <c r="AW1006" i="2"/>
  <c r="AV1006" i="2"/>
  <c r="AT1006" i="2"/>
  <c r="AT1004" i="2"/>
  <c r="AW1004" i="2"/>
  <c r="AV1004" i="2"/>
  <c r="AW986" i="2"/>
  <c r="AT986" i="2"/>
  <c r="AU986" i="2"/>
  <c r="AV986" i="2"/>
  <c r="AV984" i="2"/>
  <c r="AU984" i="2"/>
  <c r="AT931" i="2"/>
  <c r="AW931" i="2"/>
  <c r="AV931" i="2"/>
  <c r="AW913" i="2"/>
  <c r="AT913" i="2"/>
  <c r="AU913" i="2"/>
  <c r="AV913" i="2"/>
  <c r="AW911" i="2"/>
  <c r="AV911" i="2"/>
  <c r="AT911" i="2"/>
  <c r="AU911" i="2"/>
  <c r="AV878" i="2"/>
  <c r="AT878" i="2"/>
  <c r="AU878" i="2"/>
  <c r="AW865" i="2"/>
  <c r="AT865" i="2"/>
  <c r="AU865" i="2"/>
  <c r="AV863" i="2"/>
  <c r="AW863" i="2"/>
  <c r="AU863" i="2"/>
  <c r="AT863" i="2"/>
  <c r="AW861" i="2"/>
  <c r="AV861" i="2"/>
  <c r="AU861" i="2"/>
  <c r="AT861" i="2"/>
  <c r="AT859" i="2"/>
  <c r="AW859" i="2"/>
  <c r="AV859" i="2"/>
  <c r="AW841" i="2"/>
  <c r="AT841" i="2"/>
  <c r="AU841" i="2"/>
  <c r="AV841" i="2"/>
  <c r="AV839" i="2"/>
  <c r="AT839" i="2"/>
  <c r="AW839" i="2"/>
  <c r="AW826" i="2"/>
  <c r="AV826" i="2"/>
  <c r="AT826" i="2"/>
  <c r="AU826" i="2"/>
  <c r="AV824" i="2"/>
  <c r="AT824" i="2"/>
  <c r="AW815" i="2"/>
  <c r="AU815" i="2"/>
  <c r="AT815" i="2"/>
  <c r="AV815" i="2"/>
  <c r="AV813" i="2"/>
  <c r="AW813" i="2"/>
  <c r="AT813" i="2"/>
  <c r="AU811" i="2"/>
  <c r="AW811" i="2"/>
  <c r="AV811" i="2"/>
  <c r="AT811" i="2"/>
  <c r="AT809" i="2"/>
  <c r="AW809" i="2"/>
  <c r="AU809" i="2"/>
  <c r="AV809" i="2"/>
  <c r="AV805" i="2"/>
  <c r="AW805" i="2"/>
  <c r="AU805" i="2"/>
  <c r="AT805" i="2"/>
  <c r="AU803" i="2"/>
  <c r="AW803" i="2"/>
  <c r="AV803" i="2"/>
  <c r="AW799" i="2"/>
  <c r="AT799" i="2"/>
  <c r="AU799" i="2"/>
  <c r="AV797" i="2"/>
  <c r="AW797" i="2"/>
  <c r="AT797" i="2"/>
  <c r="AU797" i="2"/>
  <c r="AO2331" i="2"/>
  <c r="AR2331" i="2" s="1"/>
  <c r="U2331" i="2" s="1"/>
  <c r="AV546" i="2"/>
  <c r="AU783" i="2"/>
  <c r="AU813" i="2"/>
  <c r="AV865" i="2"/>
  <c r="AU1004" i="2"/>
  <c r="AT1076" i="2"/>
  <c r="AT1162" i="2"/>
  <c r="AU1324" i="2"/>
  <c r="AU1182" i="2"/>
  <c r="AW1158" i="2"/>
  <c r="AV1354" i="2"/>
  <c r="AW878" i="2"/>
  <c r="AO1516" i="2"/>
  <c r="AR1516" i="2" s="1"/>
  <c r="U1516" i="2" s="1"/>
  <c r="AO1508" i="2"/>
  <c r="AR1508" i="2" s="1"/>
  <c r="U1508" i="2" s="1"/>
  <c r="AO1460" i="2"/>
  <c r="AR1460" i="2" s="1"/>
  <c r="U1460" i="2" s="1"/>
  <c r="AO1436" i="2"/>
  <c r="AR1436" i="2" s="1"/>
  <c r="U1436" i="2" s="1"/>
  <c r="AO1272" i="2"/>
  <c r="AO1176" i="2"/>
  <c r="AN1177" i="2" s="1"/>
  <c r="AO1177" i="2" s="1"/>
  <c r="AO1140" i="2"/>
  <c r="AR1140" i="2" s="1"/>
  <c r="U1140" i="2" s="1"/>
  <c r="AO1076" i="2"/>
  <c r="AR1076" i="2" s="1"/>
  <c r="U1076" i="2" s="1"/>
  <c r="AO1048" i="2"/>
  <c r="AO840" i="2"/>
  <c r="AO784" i="2"/>
  <c r="AV2501" i="2"/>
  <c r="AT2501" i="2"/>
  <c r="AT789" i="2"/>
  <c r="AW789" i="2"/>
  <c r="AT758" i="2"/>
  <c r="AW758" i="2"/>
  <c r="AV732" i="2"/>
  <c r="AW732" i="2"/>
  <c r="AT722" i="2"/>
  <c r="AW722" i="2"/>
  <c r="AV666" i="2"/>
  <c r="AT664" i="2"/>
  <c r="AW664" i="2"/>
  <c r="AU647" i="2"/>
  <c r="AW647" i="2"/>
  <c r="AT635" i="2"/>
  <c r="AW635" i="2"/>
  <c r="AW523" i="2"/>
  <c r="AT523" i="2"/>
  <c r="AW1526" i="2"/>
  <c r="AT1526" i="2"/>
  <c r="AV1526" i="2"/>
  <c r="AV1518" i="2"/>
  <c r="AT1518" i="2"/>
  <c r="AU1518" i="2"/>
  <c r="AU1515" i="2"/>
  <c r="AW1515" i="2"/>
  <c r="AV1515" i="2"/>
  <c r="AT1507" i="2"/>
  <c r="AU1507" i="2"/>
  <c r="AV1507" i="2"/>
  <c r="AW1504" i="2"/>
  <c r="AV1504" i="2"/>
  <c r="AU1504" i="2"/>
  <c r="AW1496" i="2"/>
  <c r="AV1496" i="2"/>
  <c r="AT1496" i="2"/>
  <c r="AU1496" i="2"/>
  <c r="AW1493" i="2"/>
  <c r="AU1493" i="2"/>
  <c r="AW1488" i="2"/>
  <c r="AT1488" i="2"/>
  <c r="AU1488" i="2"/>
  <c r="AV1488" i="2"/>
  <c r="AW1486" i="2"/>
  <c r="AV1486" i="2"/>
  <c r="AV1484" i="2"/>
  <c r="AW1484" i="2"/>
  <c r="AT1484" i="2"/>
  <c r="AU1475" i="2"/>
  <c r="AT1475" i="2"/>
  <c r="AT1473" i="2"/>
  <c r="AW1473" i="2"/>
  <c r="AU1473" i="2"/>
  <c r="AW1471" i="2"/>
  <c r="AU1471" i="2"/>
  <c r="AV1471" i="2"/>
  <c r="AV1462" i="2"/>
  <c r="AW1462" i="2"/>
  <c r="AU1442" i="2"/>
  <c r="AV1442" i="2"/>
  <c r="AT1442" i="2"/>
  <c r="AU1433" i="2"/>
  <c r="AW1433" i="2"/>
  <c r="AW1431" i="2"/>
  <c r="AU1431" i="2"/>
  <c r="AT1431" i="2"/>
  <c r="AV1431" i="2"/>
  <c r="AW1429" i="2"/>
  <c r="AV1429" i="2"/>
  <c r="AV1427" i="2"/>
  <c r="AW1427" i="2"/>
  <c r="AT1427" i="2"/>
  <c r="AW1414" i="2"/>
  <c r="AT1414" i="2"/>
  <c r="AT1412" i="2"/>
  <c r="AU1412" i="2"/>
  <c r="AT1395" i="2"/>
  <c r="AW1395" i="2"/>
  <c r="AT1379" i="2"/>
  <c r="AW1379" i="2"/>
  <c r="AU1379" i="2"/>
  <c r="AV1379" i="2"/>
  <c r="AW1377" i="2"/>
  <c r="AV1377" i="2"/>
  <c r="AT1364" i="2"/>
  <c r="AW1364" i="2"/>
  <c r="AU1364" i="2"/>
  <c r="AV1336" i="2"/>
  <c r="AW1336" i="2"/>
  <c r="AU1334" i="2"/>
  <c r="AV1334" i="2"/>
  <c r="AT1334" i="2"/>
  <c r="AW1330" i="2"/>
  <c r="AT1330" i="2"/>
  <c r="AU1330" i="2"/>
  <c r="AU1317" i="2"/>
  <c r="AW1317" i="2"/>
  <c r="AV1317" i="2"/>
  <c r="AV1315" i="2"/>
  <c r="AW1310" i="2"/>
  <c r="AT1310" i="2"/>
  <c r="AV1308" i="2"/>
  <c r="AT1308" i="2"/>
  <c r="AU1308" i="2"/>
  <c r="AW1299" i="2"/>
  <c r="AU1299" i="2"/>
  <c r="AT1297" i="2"/>
  <c r="AW1297" i="2"/>
  <c r="AU1297" i="2"/>
  <c r="AV1297" i="2"/>
  <c r="AW1295" i="2"/>
  <c r="AV1295" i="2"/>
  <c r="AW1291" i="2"/>
  <c r="AT1291" i="2"/>
  <c r="AT1282" i="2"/>
  <c r="AW1282" i="2"/>
  <c r="AU1282" i="2"/>
  <c r="AW1280" i="2"/>
  <c r="AU1280" i="2"/>
  <c r="AV1280" i="2"/>
  <c r="AV1278" i="2"/>
  <c r="AW1278" i="2"/>
  <c r="AW1268" i="2"/>
  <c r="AT1268" i="2"/>
  <c r="AW1233" i="2"/>
  <c r="AU1233" i="2"/>
  <c r="AT1233" i="2"/>
  <c r="AV1231" i="2"/>
  <c r="AW1231" i="2"/>
  <c r="AW1229" i="2"/>
  <c r="AV1229" i="2"/>
  <c r="AU1229" i="2"/>
  <c r="AW1227" i="2"/>
  <c r="AV1227" i="2"/>
  <c r="AW1206" i="2"/>
  <c r="AV1206" i="2"/>
  <c r="AV1197" i="2"/>
  <c r="AW1197" i="2"/>
  <c r="AW1175" i="2"/>
  <c r="AT1175" i="2"/>
  <c r="AW1166" i="2"/>
  <c r="AV1166" i="2"/>
  <c r="AW1164" i="2"/>
  <c r="AV1164" i="2"/>
  <c r="AT1164" i="2"/>
  <c r="AW1155" i="2"/>
  <c r="AT1155" i="2"/>
  <c r="AW1151" i="2"/>
  <c r="AU1151" i="2"/>
  <c r="AV1151" i="2"/>
  <c r="AV1142" i="2"/>
  <c r="AW1142" i="2"/>
  <c r="AW1139" i="2"/>
  <c r="AV1139" i="2"/>
  <c r="AT1139" i="2"/>
  <c r="AT1134" i="2"/>
  <c r="AW1134" i="2"/>
  <c r="AV1132" i="2"/>
  <c r="AW1132" i="2"/>
  <c r="AW1127" i="2"/>
  <c r="AU1127" i="2"/>
  <c r="AV1127" i="2"/>
  <c r="AU1124" i="2"/>
  <c r="AW1124" i="2"/>
  <c r="AW1119" i="2"/>
  <c r="AV1119" i="2"/>
  <c r="AT1119" i="2"/>
  <c r="AV1115" i="2"/>
  <c r="AW1115" i="2"/>
  <c r="AT1106" i="2"/>
  <c r="AW1106" i="2"/>
  <c r="AV1102" i="2"/>
  <c r="AW1102" i="2"/>
  <c r="AU1102" i="2"/>
  <c r="AV1095" i="2"/>
  <c r="AW1095" i="2"/>
  <c r="AW1080" i="2"/>
  <c r="AT1080" i="2"/>
  <c r="AV1080" i="2"/>
  <c r="AU1080" i="2"/>
  <c r="AW1071" i="2"/>
  <c r="AU1071" i="2"/>
  <c r="AU1065" i="2"/>
  <c r="AV1065" i="2"/>
  <c r="AU1062" i="2"/>
  <c r="AT1062" i="2"/>
  <c r="AW1062" i="2"/>
  <c r="AT1058" i="2"/>
  <c r="AW1058" i="2"/>
  <c r="AU1032" i="2"/>
  <c r="AW1032" i="2"/>
  <c r="AW997" i="2"/>
  <c r="AT997" i="2"/>
  <c r="AW992" i="2"/>
  <c r="AT992" i="2"/>
  <c r="AU979" i="2"/>
  <c r="AW979" i="2"/>
  <c r="AU962" i="2"/>
  <c r="AV962" i="2"/>
  <c r="AV939" i="2"/>
  <c r="AW939" i="2"/>
  <c r="AT937" i="2"/>
  <c r="AU937" i="2"/>
  <c r="AO2495" i="2"/>
  <c r="AR2495" i="2" s="1"/>
  <c r="U2495" i="2" s="1"/>
  <c r="AO2491" i="2"/>
  <c r="AR2491" i="2" s="1"/>
  <c r="U2491" i="2" s="1"/>
  <c r="AO2487" i="2"/>
  <c r="AR2487" i="2" s="1"/>
  <c r="U2487" i="2" s="1"/>
  <c r="AO2479" i="2"/>
  <c r="AR2479" i="2" s="1"/>
  <c r="U2479" i="2" s="1"/>
  <c r="AO2475" i="2"/>
  <c r="AR2475" i="2" s="1"/>
  <c r="U2475" i="2" s="1"/>
  <c r="AO2463" i="2"/>
  <c r="AR2463" i="2" s="1"/>
  <c r="U2463" i="2" s="1"/>
  <c r="AO2455" i="2"/>
  <c r="AR2455" i="2" s="1"/>
  <c r="U2455" i="2" s="1"/>
  <c r="AO2447" i="2"/>
  <c r="AR2447" i="2" s="1"/>
  <c r="U2447" i="2" s="1"/>
  <c r="AO2443" i="2"/>
  <c r="AR2443" i="2" s="1"/>
  <c r="U2443" i="2" s="1"/>
  <c r="AO2419" i="2"/>
  <c r="AR2419" i="2" s="1"/>
  <c r="U2419" i="2" s="1"/>
  <c r="AO2415" i="2"/>
  <c r="AR2415" i="2" s="1"/>
  <c r="U2415" i="2" s="1"/>
  <c r="AO2395" i="2"/>
  <c r="AR2395" i="2" s="1"/>
  <c r="U2395" i="2" s="1"/>
  <c r="AO2351" i="2"/>
  <c r="AR2351" i="2" s="1"/>
  <c r="U2351" i="2" s="1"/>
  <c r="AO2347" i="2"/>
  <c r="AR2347" i="2" s="1"/>
  <c r="U2347" i="2" s="1"/>
  <c r="AO2343" i="2"/>
  <c r="AR2343" i="2" s="1"/>
  <c r="U2343" i="2" s="1"/>
  <c r="AO2319" i="2"/>
  <c r="AR2319" i="2" s="1"/>
  <c r="U2319" i="2" s="1"/>
  <c r="AO2287" i="2"/>
  <c r="AR2287" i="2" s="1"/>
  <c r="U2287" i="2" s="1"/>
  <c r="AO2283" i="2"/>
  <c r="AR2283" i="2" s="1"/>
  <c r="U2283" i="2" s="1"/>
  <c r="AO2271" i="2"/>
  <c r="AR2271" i="2" s="1"/>
  <c r="U2271" i="2" s="1"/>
  <c r="AW891" i="2"/>
  <c r="AV891" i="2"/>
  <c r="AV821" i="2"/>
  <c r="AW821" i="2"/>
  <c r="AU884" i="2"/>
  <c r="AT891" i="2"/>
  <c r="AR2315" i="2"/>
  <c r="U2315" i="2" s="1"/>
  <c r="AR2303" i="2"/>
  <c r="U2303" i="2" s="1"/>
  <c r="AR2299" i="2"/>
  <c r="U2299" i="2" s="1"/>
  <c r="AR1877" i="2"/>
  <c r="U1877" i="2" s="1"/>
  <c r="AR1533" i="2"/>
  <c r="U1533" i="2" s="1"/>
  <c r="AR1520" i="2"/>
  <c r="U1520" i="2" s="1"/>
  <c r="AR1492" i="2"/>
  <c r="U1492" i="2" s="1"/>
  <c r="AR1464" i="2"/>
  <c r="U1464" i="2" s="1"/>
  <c r="AR1456" i="2"/>
  <c r="U1456" i="2" s="1"/>
  <c r="AR1432" i="2"/>
  <c r="U1432" i="2" s="1"/>
  <c r="AR1424" i="2"/>
  <c r="U1424" i="2" s="1"/>
  <c r="AR1332" i="2"/>
  <c r="O1332" i="2" s="1"/>
  <c r="AR1200" i="2"/>
  <c r="U1200" i="2" s="1"/>
  <c r="AR1156" i="2"/>
  <c r="U1156" i="2" s="1"/>
  <c r="AR1144" i="2"/>
  <c r="O1144" i="2" s="1"/>
  <c r="AR1116" i="2"/>
  <c r="O1116" i="2" s="1"/>
  <c r="AR1092" i="2"/>
  <c r="U1092" i="2" s="1"/>
  <c r="AR1080" i="2"/>
  <c r="U1080" i="2" s="1"/>
  <c r="AR1036" i="2"/>
  <c r="U1036" i="2" s="1"/>
  <c r="AR1008" i="2"/>
  <c r="U1008" i="2" s="1"/>
  <c r="AR936" i="2"/>
  <c r="U936" i="2" s="1"/>
  <c r="AR888" i="2"/>
  <c r="U888" i="2" s="1"/>
  <c r="AR860" i="2"/>
  <c r="O860" i="2" s="1"/>
  <c r="AR808" i="2"/>
  <c r="U808" i="2" s="1"/>
  <c r="AR796" i="2"/>
  <c r="O796" i="2" s="1"/>
  <c r="AR732" i="2"/>
  <c r="U732" i="2" s="1"/>
  <c r="AR720" i="2"/>
  <c r="U720" i="2" s="1"/>
  <c r="AR688" i="2"/>
  <c r="U688" i="2" s="1"/>
  <c r="AR628" i="2"/>
  <c r="U628" i="2" s="1"/>
  <c r="AO520" i="2"/>
  <c r="AN521" i="2" s="1"/>
  <c r="AR2255" i="2"/>
  <c r="U2255" i="2" s="1"/>
  <c r="AR1825" i="2"/>
  <c r="U1825" i="2" s="1"/>
  <c r="AR1601" i="2"/>
  <c r="U1601" i="2" s="1"/>
  <c r="AR1524" i="2"/>
  <c r="U1524" i="2" s="1"/>
  <c r="AR1512" i="2"/>
  <c r="U1512" i="2" s="1"/>
  <c r="AR1496" i="2"/>
  <c r="U1496" i="2" s="1"/>
  <c r="AR1484" i="2"/>
  <c r="U1484" i="2" s="1"/>
  <c r="AR1476" i="2"/>
  <c r="U1476" i="2" s="1"/>
  <c r="AR1440" i="2"/>
  <c r="U1440" i="2" s="1"/>
  <c r="AR1408" i="2"/>
  <c r="U1408" i="2" s="1"/>
  <c r="AR1352" i="2"/>
  <c r="U1352" i="2" s="1"/>
  <c r="AR1180" i="2"/>
  <c r="O1180" i="2" s="1"/>
  <c r="AR1152" i="2"/>
  <c r="U1152" i="2" s="1"/>
  <c r="AR1108" i="2"/>
  <c r="U1108" i="2" s="1"/>
  <c r="AR1096" i="2"/>
  <c r="U1096" i="2" s="1"/>
  <c r="AR1064" i="2"/>
  <c r="U1064" i="2" s="1"/>
  <c r="AR980" i="2"/>
  <c r="U980" i="2" s="1"/>
  <c r="AR892" i="2"/>
  <c r="U892" i="2" s="1"/>
  <c r="AR748" i="2"/>
  <c r="U748" i="2" s="1"/>
  <c r="AR1625" i="2"/>
  <c r="U1625" i="2" s="1"/>
  <c r="AR1537" i="2"/>
  <c r="U1537" i="2" s="1"/>
  <c r="AR1444" i="2"/>
  <c r="U1444" i="2" s="1"/>
  <c r="AR1428" i="2"/>
  <c r="U1428" i="2" s="1"/>
  <c r="AR1368" i="2"/>
  <c r="U1368" i="2" s="1"/>
  <c r="AR1328" i="2"/>
  <c r="U1328" i="2" s="1"/>
  <c r="AR1308" i="2"/>
  <c r="U1308" i="2" s="1"/>
  <c r="AR1300" i="2"/>
  <c r="U1300" i="2" s="1"/>
  <c r="AR1288" i="2"/>
  <c r="U1288" i="2" s="1"/>
  <c r="AR1264" i="2"/>
  <c r="U1264" i="2" s="1"/>
  <c r="AR1100" i="2"/>
  <c r="U1100" i="2" s="1"/>
  <c r="AR1084" i="2"/>
  <c r="O1084" i="2" s="1"/>
  <c r="AR984" i="2"/>
  <c r="O984" i="2" s="1"/>
  <c r="AR956" i="2"/>
  <c r="O956" i="2" s="1"/>
  <c r="AR876" i="2"/>
  <c r="U876" i="2" s="1"/>
  <c r="AR820" i="2"/>
  <c r="U820" i="2" s="1"/>
  <c r="AR792" i="2"/>
  <c r="U792" i="2" s="1"/>
  <c r="AR768" i="2"/>
  <c r="U768" i="2" s="1"/>
  <c r="AO1872" i="2"/>
  <c r="AR1872" i="2" s="1"/>
  <c r="U1872" i="2" s="1"/>
  <c r="AO1864" i="2"/>
  <c r="AR1864" i="2" s="1"/>
  <c r="U1864" i="2" s="1"/>
  <c r="AO1860" i="2"/>
  <c r="AR1860" i="2" s="1"/>
  <c r="U1860" i="2" s="1"/>
  <c r="AO1852" i="2"/>
  <c r="AR1852" i="2" s="1"/>
  <c r="U1852" i="2" s="1"/>
  <c r="AO1848" i="2"/>
  <c r="AR1848" i="2" s="1"/>
  <c r="U1848" i="2" s="1"/>
  <c r="AO1828" i="2"/>
  <c r="AR1828" i="2" s="1"/>
  <c r="U1828" i="2" s="1"/>
  <c r="AO1812" i="2"/>
  <c r="AR1812" i="2" s="1"/>
  <c r="U1812" i="2" s="1"/>
  <c r="AO1796" i="2"/>
  <c r="AR1796" i="2" s="1"/>
  <c r="U1796" i="2" s="1"/>
  <c r="AO1784" i="2"/>
  <c r="AR1784" i="2" s="1"/>
  <c r="U1784" i="2" s="1"/>
  <c r="AO1764" i="2"/>
  <c r="AR1764" i="2" s="1"/>
  <c r="U1764" i="2" s="1"/>
  <c r="AO1752" i="2"/>
  <c r="AR1752" i="2" s="1"/>
  <c r="U1752" i="2" s="1"/>
  <c r="AO1748" i="2"/>
  <c r="AR1748" i="2" s="1"/>
  <c r="U1748" i="2" s="1"/>
  <c r="AO1736" i="2"/>
  <c r="AR1736" i="2" s="1"/>
  <c r="U1736" i="2" s="1"/>
  <c r="AO1716" i="2"/>
  <c r="AR1716" i="2" s="1"/>
  <c r="U1716" i="2" s="1"/>
  <c r="AO1704" i="2"/>
  <c r="AR1704" i="2" s="1"/>
  <c r="U1704" i="2" s="1"/>
  <c r="AO1696" i="2"/>
  <c r="AR1696" i="2" s="1"/>
  <c r="U1696" i="2" s="1"/>
  <c r="AO1688" i="2"/>
  <c r="AR1688" i="2" s="1"/>
  <c r="U1688" i="2" s="1"/>
  <c r="AO1680" i="2"/>
  <c r="AR1680" i="2" s="1"/>
  <c r="U1680" i="2" s="1"/>
  <c r="AO1668" i="2"/>
  <c r="AR1668" i="2" s="1"/>
  <c r="U1668" i="2" s="1"/>
  <c r="AO1640" i="2"/>
  <c r="AR1640" i="2" s="1"/>
  <c r="U1640" i="2" s="1"/>
  <c r="AO1636" i="2"/>
  <c r="AR1636" i="2" s="1"/>
  <c r="U1636" i="2" s="1"/>
  <c r="AO1628" i="2"/>
  <c r="AR1628" i="2" s="1"/>
  <c r="U1628" i="2" s="1"/>
  <c r="AO1616" i="2"/>
  <c r="AR1616" i="2" s="1"/>
  <c r="U1616" i="2" s="1"/>
  <c r="AO1604" i="2"/>
  <c r="AR1604" i="2" s="1"/>
  <c r="U1604" i="2" s="1"/>
  <c r="AO1584" i="2"/>
  <c r="AR1584" i="2" s="1"/>
  <c r="U1584" i="2" s="1"/>
  <c r="AO1568" i="2"/>
  <c r="AR1568" i="2" s="1"/>
  <c r="U1568" i="2" s="1"/>
  <c r="AO1564" i="2"/>
  <c r="AR1564" i="2" s="1"/>
  <c r="U1564" i="2" s="1"/>
  <c r="AO1556" i="2"/>
  <c r="AR1556" i="2" s="1"/>
  <c r="U1556" i="2" s="1"/>
  <c r="AO1175" i="2"/>
  <c r="AR1175" i="2" s="1"/>
  <c r="U1175" i="2" s="1"/>
  <c r="AO583" i="2"/>
  <c r="AR583" i="2" s="1"/>
  <c r="U583" i="2" s="1"/>
  <c r="AE519" i="2"/>
  <c r="G519" i="2" s="1"/>
  <c r="AW520" i="2"/>
  <c r="O7" i="2"/>
  <c r="O8" i="2" s="1"/>
  <c r="AX520" i="2"/>
  <c r="AY520" i="2" s="1"/>
  <c r="AT2487" i="2"/>
  <c r="AV2487" i="2"/>
  <c r="AT2475" i="2"/>
  <c r="AW2475" i="2"/>
  <c r="AT2463" i="2"/>
  <c r="AU2463" i="2"/>
  <c r="AT2435" i="2"/>
  <c r="AW2435" i="2"/>
  <c r="AU2435" i="2"/>
  <c r="AV2435" i="2"/>
  <c r="AT2423" i="2"/>
  <c r="AV2423" i="2"/>
  <c r="AW2415" i="2"/>
  <c r="AV2415" i="2"/>
  <c r="AU2415" i="2"/>
  <c r="AT2403" i="2"/>
  <c r="AU2403" i="2"/>
  <c r="AV2403" i="2"/>
  <c r="AW2391" i="2"/>
  <c r="AU2391" i="2"/>
  <c r="AV2391" i="2"/>
  <c r="AT2383" i="2"/>
  <c r="AU2383" i="2"/>
  <c r="AT2371" i="2"/>
  <c r="AW2371" i="2"/>
  <c r="AU2371" i="2"/>
  <c r="AW2359" i="2"/>
  <c r="AV2359" i="2"/>
  <c r="AW2347" i="2"/>
  <c r="AV2347" i="2"/>
  <c r="AT2335" i="2"/>
  <c r="AV2335" i="2"/>
  <c r="AU2335" i="2"/>
  <c r="AT2303" i="2"/>
  <c r="AU2303" i="2"/>
  <c r="AT2287" i="2"/>
  <c r="AU2287" i="2"/>
  <c r="AV1877" i="2"/>
  <c r="AT1877" i="2"/>
  <c r="AU1877" i="2"/>
  <c r="AV1869" i="2"/>
  <c r="AV1861" i="2"/>
  <c r="AT1861" i="2"/>
  <c r="AU1861" i="2"/>
  <c r="AW1857" i="2"/>
  <c r="AT1857" i="2"/>
  <c r="AV1857" i="2"/>
  <c r="AU1857" i="2"/>
  <c r="AV1853" i="2"/>
  <c r="AW1853" i="2"/>
  <c r="AT1853" i="2"/>
  <c r="AU1853" i="2"/>
  <c r="AW1849" i="2"/>
  <c r="AT1849" i="2"/>
  <c r="AU1849" i="2"/>
  <c r="AV1849" i="2"/>
  <c r="AT1845" i="2"/>
  <c r="AU1845" i="2"/>
  <c r="AW1841" i="2"/>
  <c r="AT1841" i="2"/>
  <c r="AU1841" i="2"/>
  <c r="AV1841" i="2"/>
  <c r="AW1833" i="2"/>
  <c r="AT1833" i="2"/>
  <c r="AV1833" i="2"/>
  <c r="AU1833" i="2"/>
  <c r="AW1825" i="2"/>
  <c r="AT1825" i="2"/>
  <c r="AV1825" i="2"/>
  <c r="AU1825" i="2"/>
  <c r="AW1817" i="2"/>
  <c r="AT1817" i="2"/>
  <c r="AU1817" i="2"/>
  <c r="AV1817" i="2"/>
  <c r="AW1809" i="2"/>
  <c r="AT1809" i="2"/>
  <c r="AU1809" i="2"/>
  <c r="AV1809" i="2"/>
  <c r="AW1801" i="2"/>
  <c r="AT1801" i="2"/>
  <c r="AV1801" i="2"/>
  <c r="AU1801" i="2"/>
  <c r="AW1793" i="2"/>
  <c r="AT1793" i="2"/>
  <c r="AV1793" i="2"/>
  <c r="AU1793" i="2"/>
  <c r="AW1785" i="2"/>
  <c r="AT1785" i="2"/>
  <c r="AU1785" i="2"/>
  <c r="AV1785" i="2"/>
  <c r="AW1777" i="2"/>
  <c r="AT1777" i="2"/>
  <c r="AU1777" i="2"/>
  <c r="AV1777" i="2"/>
  <c r="AW1769" i="2"/>
  <c r="AT1769" i="2"/>
  <c r="AV1769" i="2"/>
  <c r="AU1769" i="2"/>
  <c r="AW1761" i="2"/>
  <c r="AT1761" i="2"/>
  <c r="AU1761" i="2"/>
  <c r="AV1761" i="2"/>
  <c r="AW1753" i="2"/>
  <c r="AT1753" i="2"/>
  <c r="AV1753" i="2"/>
  <c r="AU1753" i="2"/>
  <c r="AW1745" i="2"/>
  <c r="AT1745" i="2"/>
  <c r="AU1745" i="2"/>
  <c r="AV1745" i="2"/>
  <c r="AW1737" i="2"/>
  <c r="AT1737" i="2"/>
  <c r="AV1737" i="2"/>
  <c r="AU1737" i="2"/>
  <c r="AV1725" i="2"/>
  <c r="AW1725" i="2"/>
  <c r="AT1725" i="2"/>
  <c r="AU1725" i="2"/>
  <c r="AW1713" i="2"/>
  <c r="AU1713" i="2"/>
  <c r="AT1713" i="2"/>
  <c r="AV1713" i="2"/>
  <c r="AW1689" i="2"/>
  <c r="AU1689" i="2"/>
  <c r="AV1689" i="2"/>
  <c r="AT1689" i="2"/>
  <c r="AV1677" i="2"/>
  <c r="AW1677" i="2"/>
  <c r="AT1677" i="2"/>
  <c r="AU1677" i="2"/>
  <c r="AW1665" i="2"/>
  <c r="AU1665" i="2"/>
  <c r="AV1665" i="2"/>
  <c r="AT1665" i="2"/>
  <c r="AV1653" i="2"/>
  <c r="AT1653" i="2"/>
  <c r="AU1653" i="2"/>
  <c r="AW1641" i="2"/>
  <c r="AU1641" i="2"/>
  <c r="AV1641" i="2"/>
  <c r="AT1641" i="2"/>
  <c r="AV1629" i="2"/>
  <c r="AW1629" i="2"/>
  <c r="AT1629" i="2"/>
  <c r="AU1629" i="2"/>
  <c r="AW1617" i="2"/>
  <c r="AU1617" i="2"/>
  <c r="AV1617" i="2"/>
  <c r="AT1617" i="2"/>
  <c r="AV1605" i="2"/>
  <c r="AT1605" i="2"/>
  <c r="AU1605" i="2"/>
  <c r="AW1593" i="2"/>
  <c r="AU1593" i="2"/>
  <c r="AT1593" i="2"/>
  <c r="AV1593" i="2"/>
  <c r="AV1581" i="2"/>
  <c r="AW1581" i="2"/>
  <c r="AT1581" i="2"/>
  <c r="AU1581" i="2"/>
  <c r="AW1569" i="2"/>
  <c r="AU1569" i="2"/>
  <c r="AV1569" i="2"/>
  <c r="AT1569" i="2"/>
  <c r="AV1557" i="2"/>
  <c r="AW1557" i="2"/>
  <c r="AT1557" i="2"/>
  <c r="AU1557" i="2"/>
  <c r="AW1545" i="2"/>
  <c r="AU1545" i="2"/>
  <c r="AV1545" i="2"/>
  <c r="AT1545" i="2"/>
  <c r="AV1533" i="2"/>
  <c r="AT1533" i="2"/>
  <c r="AU1533" i="2"/>
  <c r="AV1508" i="2"/>
  <c r="AT1508" i="2"/>
  <c r="AU1508" i="2"/>
  <c r="AW1477" i="2"/>
  <c r="AU1477" i="2"/>
  <c r="AV1477" i="2"/>
  <c r="AT1477" i="2"/>
  <c r="AV1401" i="2"/>
  <c r="AW1401" i="2"/>
  <c r="AT1401" i="2"/>
  <c r="AU1401" i="2"/>
  <c r="AW1321" i="2"/>
  <c r="AU1321" i="2"/>
  <c r="AV1321" i="2"/>
  <c r="AT1321" i="2"/>
  <c r="AV1265" i="2"/>
  <c r="AW1265" i="2"/>
  <c r="AT1265" i="2"/>
  <c r="AU1265" i="2"/>
  <c r="AV1178" i="2"/>
  <c r="AU1178" i="2"/>
  <c r="AW1178" i="2"/>
  <c r="AT1178" i="2"/>
  <c r="AV1128" i="2"/>
  <c r="AT1128" i="2"/>
  <c r="AU1128" i="2"/>
  <c r="AW1072" i="2"/>
  <c r="AU1072" i="2"/>
  <c r="AT1072" i="2"/>
  <c r="AV1072" i="2"/>
  <c r="AW1002" i="2"/>
  <c r="AT1002" i="2"/>
  <c r="AU1002" i="2"/>
  <c r="AV1002" i="2"/>
  <c r="AW951" i="2"/>
  <c r="AU951" i="2"/>
  <c r="AV951" i="2"/>
  <c r="AT951" i="2"/>
  <c r="AW896" i="2"/>
  <c r="AV896" i="2"/>
  <c r="AT896" i="2"/>
  <c r="AU896" i="2"/>
  <c r="AW823" i="2"/>
  <c r="AU823" i="2"/>
  <c r="AT823" i="2"/>
  <c r="AV823" i="2"/>
  <c r="AT2491" i="2"/>
  <c r="AW2491" i="2"/>
  <c r="AU2491" i="2"/>
  <c r="AV2491" i="2"/>
  <c r="AT2479" i="2"/>
  <c r="AU2479" i="2"/>
  <c r="AT2467" i="2"/>
  <c r="AV2467" i="2"/>
  <c r="AU2467" i="2"/>
  <c r="AT2455" i="2"/>
  <c r="AW2455" i="2"/>
  <c r="AV2455" i="2"/>
  <c r="AT2447" i="2"/>
  <c r="AU2447" i="2"/>
  <c r="AT2439" i="2"/>
  <c r="AV2439" i="2"/>
  <c r="AT2431" i="2"/>
  <c r="AV2431" i="2"/>
  <c r="AU2431" i="2"/>
  <c r="AW2431" i="2"/>
  <c r="AT2355" i="2"/>
  <c r="AV2355" i="2"/>
  <c r="AU2355" i="2"/>
  <c r="AW2343" i="2"/>
  <c r="AV2343" i="2"/>
  <c r="AT2323" i="2"/>
  <c r="AV2323" i="2"/>
  <c r="AU2323" i="2"/>
  <c r="AW2311" i="2"/>
  <c r="AU2311" i="2"/>
  <c r="AT2299" i="2"/>
  <c r="AW2299" i="2"/>
  <c r="AV2299" i="2"/>
  <c r="AT2275" i="2"/>
  <c r="AU2275" i="2"/>
  <c r="AV2275" i="2"/>
  <c r="AT2267" i="2"/>
  <c r="AW2267" i="2"/>
  <c r="AV2267" i="2"/>
  <c r="AT2259" i="2"/>
  <c r="AV2259" i="2"/>
  <c r="AU2259" i="2"/>
  <c r="AV1837" i="2"/>
  <c r="AT1837" i="2"/>
  <c r="AU1837" i="2"/>
  <c r="AT1821" i="2"/>
  <c r="AU1821" i="2"/>
  <c r="AT1813" i="2"/>
  <c r="AU1813" i="2"/>
  <c r="AV1805" i="2"/>
  <c r="AT1805" i="2"/>
  <c r="AU1805" i="2"/>
  <c r="AW1805" i="2"/>
  <c r="AV1797" i="2"/>
  <c r="AT1797" i="2"/>
  <c r="AU1797" i="2"/>
  <c r="AV1789" i="2"/>
  <c r="AT1789" i="2"/>
  <c r="AU1789" i="2"/>
  <c r="AV1781" i="2"/>
  <c r="AT1781" i="2"/>
  <c r="AU1781" i="2"/>
  <c r="AV1773" i="2"/>
  <c r="AT1773" i="2"/>
  <c r="AW1773" i="2"/>
  <c r="AU1773" i="2"/>
  <c r="AV1757" i="2"/>
  <c r="AW1757" i="2"/>
  <c r="AT1757" i="2"/>
  <c r="AU1757" i="2"/>
  <c r="AV1749" i="2"/>
  <c r="AT1749" i="2"/>
  <c r="AU1749" i="2"/>
  <c r="AV1741" i="2"/>
  <c r="AT1741" i="2"/>
  <c r="AW1741" i="2"/>
  <c r="AU1741" i="2"/>
  <c r="AV1733" i="2"/>
  <c r="AT1733" i="2"/>
  <c r="AU1733" i="2"/>
  <c r="AW1721" i="2"/>
  <c r="AU1721" i="2"/>
  <c r="AV1721" i="2"/>
  <c r="AT1721" i="2"/>
  <c r="AV1709" i="2"/>
  <c r="AW1709" i="2"/>
  <c r="AT1709" i="2"/>
  <c r="AU1709" i="2"/>
  <c r="AW1697" i="2"/>
  <c r="AU1697" i="2"/>
  <c r="AV1697" i="2"/>
  <c r="AT1697" i="2"/>
  <c r="AV1685" i="2"/>
  <c r="AT1685" i="2"/>
  <c r="AU1685" i="2"/>
  <c r="AW1673" i="2"/>
  <c r="AU1673" i="2"/>
  <c r="AV1673" i="2"/>
  <c r="AT1673" i="2"/>
  <c r="AV1661" i="2"/>
  <c r="AW1661" i="2"/>
  <c r="AT1661" i="2"/>
  <c r="AU1661" i="2"/>
  <c r="AW1649" i="2"/>
  <c r="AU1649" i="2"/>
  <c r="AT1649" i="2"/>
  <c r="AV1649" i="2"/>
  <c r="AW1625" i="2"/>
  <c r="AU1625" i="2"/>
  <c r="AT1625" i="2"/>
  <c r="AV1625" i="2"/>
  <c r="AV1613" i="2"/>
  <c r="AW1613" i="2"/>
  <c r="AT1613" i="2"/>
  <c r="AU1613" i="2"/>
  <c r="AW1601" i="2"/>
  <c r="AU1601" i="2"/>
  <c r="AV1601" i="2"/>
  <c r="AV1589" i="2"/>
  <c r="AT1589" i="2"/>
  <c r="AU1589" i="2"/>
  <c r="AW1577" i="2"/>
  <c r="AU1577" i="2"/>
  <c r="AV1577" i="2"/>
  <c r="AT1577" i="2"/>
  <c r="AW1565" i="2"/>
  <c r="AT1565" i="2"/>
  <c r="AU1565" i="2"/>
  <c r="AW1553" i="2"/>
  <c r="AU1553" i="2"/>
  <c r="AV1553" i="2"/>
  <c r="AT1553" i="2"/>
  <c r="AV1541" i="2"/>
  <c r="AW1541" i="2"/>
  <c r="AT1541" i="2"/>
  <c r="AU1541" i="2"/>
  <c r="AW1529" i="2"/>
  <c r="AU1529" i="2"/>
  <c r="AT1529" i="2"/>
  <c r="AV1529" i="2"/>
  <c r="AW1516" i="2"/>
  <c r="AU1516" i="2"/>
  <c r="AV1516" i="2"/>
  <c r="AT1516" i="2"/>
  <c r="AV1494" i="2"/>
  <c r="AW1494" i="2"/>
  <c r="AT1494" i="2"/>
  <c r="AU1494" i="2"/>
  <c r="AW1435" i="2"/>
  <c r="AU1435" i="2"/>
  <c r="AT1435" i="2"/>
  <c r="AV1352" i="2"/>
  <c r="AT1352" i="2"/>
  <c r="AU1352" i="2"/>
  <c r="AW1273" i="2"/>
  <c r="AU1273" i="2"/>
  <c r="AV1273" i="2"/>
  <c r="AT1273" i="2"/>
  <c r="AW1202" i="2"/>
  <c r="AT1202" i="2"/>
  <c r="AU1202" i="2"/>
  <c r="AV1202" i="2"/>
  <c r="AW1140" i="2"/>
  <c r="AU1140" i="2"/>
  <c r="AV1140" i="2"/>
  <c r="AT1140" i="2"/>
  <c r="AT1100" i="2"/>
  <c r="AV1029" i="2"/>
  <c r="AW1029" i="2"/>
  <c r="AU1029" i="2"/>
  <c r="AT1029" i="2"/>
  <c r="AV959" i="2"/>
  <c r="AT959" i="2"/>
  <c r="AU959" i="2"/>
  <c r="AW959" i="2"/>
  <c r="AW921" i="2"/>
  <c r="AV921" i="2"/>
  <c r="AU921" i="2"/>
  <c r="AT921" i="2"/>
  <c r="AW849" i="2"/>
  <c r="AT849" i="2"/>
  <c r="AU849" i="2"/>
  <c r="AV849" i="2"/>
  <c r="AV2311" i="2"/>
  <c r="AT2483" i="2"/>
  <c r="AV2483" i="2"/>
  <c r="AU2483" i="2"/>
  <c r="AT2471" i="2"/>
  <c r="AV2471" i="2"/>
  <c r="AU2459" i="2"/>
  <c r="AT2451" i="2"/>
  <c r="AT2419" i="2"/>
  <c r="AV2419" i="2"/>
  <c r="AU2419" i="2"/>
  <c r="AT2407" i="2"/>
  <c r="AU2407" i="2"/>
  <c r="AV2407" i="2"/>
  <c r="AT2399" i="2"/>
  <c r="AV2399" i="2"/>
  <c r="AU2399" i="2"/>
  <c r="AT2387" i="2"/>
  <c r="AV2387" i="2"/>
  <c r="AU2387" i="2"/>
  <c r="AW2375" i="2"/>
  <c r="AU2375" i="2"/>
  <c r="AV2375" i="2"/>
  <c r="AT2363" i="2"/>
  <c r="AW2363" i="2"/>
  <c r="AV2363" i="2"/>
  <c r="AT2351" i="2"/>
  <c r="AW2351" i="2"/>
  <c r="AU2351" i="2"/>
  <c r="AT2339" i="2"/>
  <c r="AV2339" i="2"/>
  <c r="AU2339" i="2"/>
  <c r="AW2327" i="2"/>
  <c r="AU2327" i="2"/>
  <c r="AV2327" i="2"/>
  <c r="AT2319" i="2"/>
  <c r="AU2319" i="2"/>
  <c r="AT2307" i="2"/>
  <c r="AW2307" i="2"/>
  <c r="AU2307" i="2"/>
  <c r="AV2307" i="2"/>
  <c r="AT2295" i="2"/>
  <c r="AW2295" i="2"/>
  <c r="AV2295" i="2"/>
  <c r="AT2291" i="2"/>
  <c r="AV2291" i="2"/>
  <c r="AU2291" i="2"/>
  <c r="AT2279" i="2"/>
  <c r="AV2279" i="2"/>
  <c r="AW2271" i="2"/>
  <c r="AU2271" i="2"/>
  <c r="AT2263" i="2"/>
  <c r="AV2263" i="2"/>
  <c r="AW2255" i="2"/>
  <c r="AV2255" i="2"/>
  <c r="AU2255" i="2"/>
  <c r="AW1873" i="2"/>
  <c r="AT1873" i="2"/>
  <c r="AU1873" i="2"/>
  <c r="AV1873" i="2"/>
  <c r="AW1729" i="2"/>
  <c r="AT1729" i="2"/>
  <c r="AU1729" i="2"/>
  <c r="AV1729" i="2"/>
  <c r="AV1717" i="2"/>
  <c r="AT1717" i="2"/>
  <c r="AU1717" i="2"/>
  <c r="AW1705" i="2"/>
  <c r="AU1705" i="2"/>
  <c r="AV1705" i="2"/>
  <c r="AT1705" i="2"/>
  <c r="AV1693" i="2"/>
  <c r="AW1693" i="2"/>
  <c r="AT1693" i="2"/>
  <c r="AU1693" i="2"/>
  <c r="AW1681" i="2"/>
  <c r="AU1681" i="2"/>
  <c r="AV1681" i="2"/>
  <c r="AT1681" i="2"/>
  <c r="AV1669" i="2"/>
  <c r="AT1669" i="2"/>
  <c r="AU1669" i="2"/>
  <c r="AW1657" i="2"/>
  <c r="AU1657" i="2"/>
  <c r="AT1657" i="2"/>
  <c r="AV1657" i="2"/>
  <c r="AV1645" i="2"/>
  <c r="AT1645" i="2"/>
  <c r="AU1645" i="2"/>
  <c r="AW1645" i="2"/>
  <c r="AW1633" i="2"/>
  <c r="AU1633" i="2"/>
  <c r="AV1633" i="2"/>
  <c r="AT1633" i="2"/>
  <c r="AV1621" i="2"/>
  <c r="AT1621" i="2"/>
  <c r="AU1621" i="2"/>
  <c r="AW1609" i="2"/>
  <c r="AU1609" i="2"/>
  <c r="AV1609" i="2"/>
  <c r="AT1609" i="2"/>
  <c r="AV1597" i="2"/>
  <c r="AW1597" i="2"/>
  <c r="AT1597" i="2"/>
  <c r="AU1597" i="2"/>
  <c r="AW1585" i="2"/>
  <c r="AU1585" i="2"/>
  <c r="AV1585" i="2"/>
  <c r="AT1585" i="2"/>
  <c r="AV1573" i="2"/>
  <c r="AT1573" i="2"/>
  <c r="AU1573" i="2"/>
  <c r="AW1561" i="2"/>
  <c r="AU1561" i="2"/>
  <c r="AT1561" i="2"/>
  <c r="AV1561" i="2"/>
  <c r="AV1549" i="2"/>
  <c r="AT1549" i="2"/>
  <c r="AU1549" i="2"/>
  <c r="AW1537" i="2"/>
  <c r="AU1537" i="2"/>
  <c r="AV1537" i="2"/>
  <c r="AT1537" i="2"/>
  <c r="AV1523" i="2"/>
  <c r="AW1523" i="2"/>
  <c r="AT1523" i="2"/>
  <c r="AU1523" i="2"/>
  <c r="AW1501" i="2"/>
  <c r="AU1501" i="2"/>
  <c r="AV1501" i="2"/>
  <c r="AT1501" i="2"/>
  <c r="AV1450" i="2"/>
  <c r="AW1450" i="2"/>
  <c r="AT1450" i="2"/>
  <c r="AU1450" i="2"/>
  <c r="AW1380" i="2"/>
  <c r="AU1380" i="2"/>
  <c r="AV1380" i="2"/>
  <c r="AT1380" i="2"/>
  <c r="AV1300" i="2"/>
  <c r="AT1300" i="2"/>
  <c r="AV1051" i="2"/>
  <c r="AW1051" i="2"/>
  <c r="AT1051" i="2"/>
  <c r="AU1051" i="2"/>
  <c r="AW980" i="2"/>
  <c r="AU980" i="2"/>
  <c r="AT980" i="2"/>
  <c r="AV980" i="2"/>
  <c r="AV944" i="2"/>
  <c r="AW944" i="2"/>
  <c r="AT944" i="2"/>
  <c r="AU944" i="2"/>
  <c r="AV1435" i="2"/>
  <c r="AE517" i="2"/>
  <c r="G517" i="2" s="1"/>
  <c r="AF518" i="2"/>
  <c r="AN515" i="2"/>
  <c r="AO515" i="2" s="1"/>
  <c r="AN516" i="2" s="1"/>
  <c r="AO516" i="2" s="1"/>
  <c r="AU2283" i="2"/>
  <c r="AV2411" i="2"/>
  <c r="AU2279" i="2"/>
  <c r="AV2303" i="2"/>
  <c r="AV2463" i="2"/>
  <c r="AU2315" i="2"/>
  <c r="AU2347" i="2"/>
  <c r="AU2379" i="2"/>
  <c r="AU2439" i="2"/>
  <c r="AU2471" i="2"/>
  <c r="AT2255" i="2"/>
  <c r="AT2311" i="2"/>
  <c r="AT2327" i="2"/>
  <c r="AT2347" i="2"/>
  <c r="AT2375" i="2"/>
  <c r="AT2391" i="2"/>
  <c r="AT2415" i="2"/>
  <c r="AW2275" i="2"/>
  <c r="AW2407" i="2"/>
  <c r="AW2471" i="2"/>
  <c r="AW1128" i="2"/>
  <c r="AW2323" i="2"/>
  <c r="AW2387" i="2"/>
  <c r="AV2395" i="2"/>
  <c r="AW2263" i="2"/>
  <c r="AW2303" i="2"/>
  <c r="AW2447" i="2"/>
  <c r="AU2267" i="2"/>
  <c r="AW1797" i="2"/>
  <c r="AW2331" i="2"/>
  <c r="AW1837" i="2"/>
  <c r="AE516" i="2"/>
  <c r="G516" i="2" s="1"/>
  <c r="AV2287" i="2"/>
  <c r="AU2423" i="2"/>
  <c r="AV2283" i="2"/>
  <c r="AU2443" i="2"/>
  <c r="AU2475" i="2"/>
  <c r="AV2319" i="2"/>
  <c r="AV2351" i="2"/>
  <c r="AV2383" i="2"/>
  <c r="AV2443" i="2"/>
  <c r="AV2475" i="2"/>
  <c r="AW1533" i="2"/>
  <c r="AW1549" i="2"/>
  <c r="AW1573" i="2"/>
  <c r="AW1589" i="2"/>
  <c r="AW1605" i="2"/>
  <c r="AW1621" i="2"/>
  <c r="AW1653" i="2"/>
  <c r="AW1669" i="2"/>
  <c r="AW1685" i="2"/>
  <c r="AW1717" i="2"/>
  <c r="AW1733" i="2"/>
  <c r="AW1749" i="2"/>
  <c r="AW1781" i="2"/>
  <c r="AV2271" i="2"/>
  <c r="AV2315" i="2"/>
  <c r="AU2343" i="2"/>
  <c r="AU2359" i="2"/>
  <c r="AV2379" i="2"/>
  <c r="AU2411" i="2"/>
  <c r="AV2331" i="2"/>
  <c r="AW2283" i="2"/>
  <c r="AW2423" i="2"/>
  <c r="AW2487" i="2"/>
  <c r="AW1352" i="2"/>
  <c r="AW2339" i="2"/>
  <c r="AW2403" i="2"/>
  <c r="AW2467" i="2"/>
  <c r="AW1100" i="2"/>
  <c r="AW2279" i="2"/>
  <c r="AW2319" i="2"/>
  <c r="AW2383" i="2"/>
  <c r="AW2463" i="2"/>
  <c r="AW2395" i="2"/>
  <c r="BA514" i="2"/>
  <c r="AU2263" i="2"/>
  <c r="AU2299" i="2"/>
  <c r="AV2427" i="2"/>
  <c r="AU2295" i="2"/>
  <c r="AV2447" i="2"/>
  <c r="AV2479" i="2"/>
  <c r="AU2331" i="2"/>
  <c r="AU2363" i="2"/>
  <c r="AU2395" i="2"/>
  <c r="AU2455" i="2"/>
  <c r="AU2487" i="2"/>
  <c r="AT2271" i="2"/>
  <c r="AT2315" i="2"/>
  <c r="AT2343" i="2"/>
  <c r="AT2359" i="2"/>
  <c r="AT2379" i="2"/>
  <c r="AT2411" i="2"/>
  <c r="AW2259" i="2"/>
  <c r="AW2291" i="2"/>
  <c r="AW2439" i="2"/>
  <c r="AW1508" i="2"/>
  <c r="AW2355" i="2"/>
  <c r="AW2419" i="2"/>
  <c r="AW2483" i="2"/>
  <c r="AW2287" i="2"/>
  <c r="AW2335" i="2"/>
  <c r="AW2399" i="2"/>
  <c r="AW2479" i="2"/>
  <c r="AV1565" i="2"/>
  <c r="AU2427" i="2"/>
  <c r="AW1789" i="2"/>
  <c r="AW2427" i="2"/>
  <c r="AW1861" i="2"/>
  <c r="AW2443" i="2"/>
  <c r="AW1877" i="2"/>
  <c r="AF517" i="2"/>
  <c r="AE511" i="2"/>
  <c r="AV2500" i="2"/>
  <c r="AW2500" i="2"/>
  <c r="AT2496" i="2"/>
  <c r="AW2496" i="2"/>
  <c r="AT2492" i="2"/>
  <c r="AW2492" i="2"/>
  <c r="AV2480" i="2"/>
  <c r="AU2480" i="2"/>
  <c r="AT2476" i="2"/>
  <c r="AW2476" i="2"/>
  <c r="AV2468" i="2"/>
  <c r="AW2468" i="2"/>
  <c r="AT2468" i="2"/>
  <c r="AU2464" i="2"/>
  <c r="AV2456" i="2"/>
  <c r="AW2456" i="2"/>
  <c r="AV2452" i="2"/>
  <c r="AW2452" i="2"/>
  <c r="AU2452" i="2"/>
  <c r="AT2452" i="2"/>
  <c r="AT2448" i="2"/>
  <c r="AW2448" i="2"/>
  <c r="AV2436" i="2"/>
  <c r="AT2436" i="2"/>
  <c r="AW2432" i="2"/>
  <c r="AT2432" i="2"/>
  <c r="AU2432" i="2"/>
  <c r="AT2428" i="2"/>
  <c r="AW2428" i="2"/>
  <c r="AV2424" i="2"/>
  <c r="AW2424" i="2"/>
  <c r="AV2420" i="2"/>
  <c r="AW2420" i="2"/>
  <c r="AT2416" i="2"/>
  <c r="AV2416" i="2"/>
  <c r="AU2416" i="2"/>
  <c r="AT2412" i="2"/>
  <c r="AW2412" i="2"/>
  <c r="AV2408" i="2"/>
  <c r="AW2408" i="2"/>
  <c r="AW2404" i="2"/>
  <c r="AV2404" i="2"/>
  <c r="AT2400" i="2"/>
  <c r="AU2400" i="2"/>
  <c r="AW2400" i="2"/>
  <c r="AT2396" i="2"/>
  <c r="AW2396" i="2"/>
  <c r="AV2392" i="2"/>
  <c r="AW2392" i="2"/>
  <c r="AV2388" i="2"/>
  <c r="AW2388" i="2"/>
  <c r="AU2388" i="2"/>
  <c r="AT2388" i="2"/>
  <c r="AT2384" i="2"/>
  <c r="AW2384" i="2"/>
  <c r="AV2372" i="2"/>
  <c r="AW2372" i="2"/>
  <c r="AT2372" i="2"/>
  <c r="AT2368" i="2"/>
  <c r="AU2368" i="2"/>
  <c r="AT2364" i="2"/>
  <c r="AW2364" i="2"/>
  <c r="AT2352" i="2"/>
  <c r="AW2352" i="2"/>
  <c r="AV2352" i="2"/>
  <c r="AU2352" i="2"/>
  <c r="AT2348" i="2"/>
  <c r="AW2348" i="2"/>
  <c r="AV2344" i="2"/>
  <c r="AW2344" i="2"/>
  <c r="AV2340" i="2"/>
  <c r="AW2340" i="2"/>
  <c r="AT2332" i="2"/>
  <c r="AW2332" i="2"/>
  <c r="AV2328" i="2"/>
  <c r="AW2328" i="2"/>
  <c r="AV2324" i="2"/>
  <c r="AW2324" i="2"/>
  <c r="AU2324" i="2"/>
  <c r="AV2308" i="2"/>
  <c r="AW2308" i="2"/>
  <c r="AT2304" i="2"/>
  <c r="AU2304" i="2"/>
  <c r="AT2300" i="2"/>
  <c r="AW2300" i="2"/>
  <c r="AV2292" i="2"/>
  <c r="AW2292" i="2"/>
  <c r="AV2288" i="2"/>
  <c r="AT2288" i="2"/>
  <c r="AT2284" i="2"/>
  <c r="AW2284" i="2"/>
  <c r="AV2276" i="2"/>
  <c r="AW2276" i="2"/>
  <c r="AT2276" i="2"/>
  <c r="AT2268" i="2"/>
  <c r="AW2268" i="2"/>
  <c r="AV2260" i="2"/>
  <c r="AW2260" i="2"/>
  <c r="AU2260" i="2"/>
  <c r="AT2252" i="2"/>
  <c r="AW2252" i="2"/>
  <c r="AT1878" i="2"/>
  <c r="AW1878" i="2"/>
  <c r="AU1866" i="2"/>
  <c r="AW1866" i="2"/>
  <c r="AW1858" i="2"/>
  <c r="AT1858" i="2"/>
  <c r="AU1834" i="2"/>
  <c r="AW1834" i="2"/>
  <c r="AT1826" i="2"/>
  <c r="AW1826" i="2"/>
  <c r="AT1814" i="2"/>
  <c r="AW1814" i="2"/>
  <c r="AU1802" i="2"/>
  <c r="AW1802" i="2"/>
  <c r="AU1786" i="2"/>
  <c r="AW1786" i="2"/>
  <c r="AT1774" i="2"/>
  <c r="AW1774" i="2"/>
  <c r="AU1770" i="2"/>
  <c r="AW1770" i="2"/>
  <c r="AT1762" i="2"/>
  <c r="AW1762" i="2"/>
  <c r="AT1742" i="2"/>
  <c r="AW1742" i="2"/>
  <c r="AW1734" i="2"/>
  <c r="AV1734" i="2"/>
  <c r="AV1730" i="2"/>
  <c r="AW1730" i="2"/>
  <c r="AU1726" i="2"/>
  <c r="AW1726" i="2"/>
  <c r="AT1718" i="2"/>
  <c r="AW1718" i="2"/>
  <c r="AV1710" i="2"/>
  <c r="AW1710" i="2"/>
  <c r="AT1702" i="2"/>
  <c r="AW1702" i="2"/>
  <c r="AV1686" i="2"/>
  <c r="AW1686" i="2"/>
  <c r="AT1678" i="2"/>
  <c r="AW1678" i="2"/>
  <c r="AT1674" i="2"/>
  <c r="AW1674" i="2"/>
  <c r="AV1666" i="2"/>
  <c r="AW1666" i="2"/>
  <c r="AU1662" i="2"/>
  <c r="AW1662" i="2"/>
  <c r="AT1654" i="2"/>
  <c r="AW1654" i="2"/>
  <c r="AT1638" i="2"/>
  <c r="AW1638" i="2"/>
  <c r="AT1614" i="2"/>
  <c r="AW1614" i="2"/>
  <c r="AT1610" i="2"/>
  <c r="AW1610" i="2"/>
  <c r="AV1602" i="2"/>
  <c r="AW1602" i="2"/>
  <c r="AT1590" i="2"/>
  <c r="AW1590" i="2"/>
  <c r="AV1582" i="2"/>
  <c r="AW1582" i="2"/>
  <c r="AT1574" i="2"/>
  <c r="AW1574" i="2"/>
  <c r="AV1558" i="2"/>
  <c r="AW1558" i="2"/>
  <c r="AT1550" i="2"/>
  <c r="AW1550" i="2"/>
  <c r="AT1546" i="2"/>
  <c r="AW1546" i="2"/>
  <c r="AV1538" i="2"/>
  <c r="AU1534" i="2"/>
  <c r="AW1534" i="2"/>
  <c r="AT1503" i="2"/>
  <c r="AW1503" i="2"/>
  <c r="AU1408" i="2"/>
  <c r="AW1408" i="2"/>
  <c r="AU1329" i="2"/>
  <c r="AW1329" i="2"/>
  <c r="AV1141" i="2"/>
  <c r="AW1141" i="2"/>
  <c r="AV1130" i="2"/>
  <c r="AW1130" i="2"/>
  <c r="AV1008" i="2"/>
  <c r="AW1008" i="2"/>
  <c r="AT511" i="2"/>
  <c r="AX511" i="2" s="1"/>
  <c r="M7" i="2"/>
  <c r="M8" i="2" s="1"/>
  <c r="M17" i="2" s="1"/>
  <c r="AW2498" i="2"/>
  <c r="AV2498" i="2"/>
  <c r="AT2498" i="2"/>
  <c r="AV2494" i="2"/>
  <c r="AW2494" i="2"/>
  <c r="AT2494" i="2"/>
  <c r="AU2494" i="2"/>
  <c r="AU2490" i="2"/>
  <c r="AT2490" i="2"/>
  <c r="AT2486" i="2"/>
  <c r="AU2486" i="2"/>
  <c r="AW2486" i="2"/>
  <c r="AV2486" i="2"/>
  <c r="AW2482" i="2"/>
  <c r="AU2482" i="2"/>
  <c r="AV2482" i="2"/>
  <c r="AV2478" i="2"/>
  <c r="AT2478" i="2"/>
  <c r="AU2474" i="2"/>
  <c r="AV2474" i="2"/>
  <c r="AT2474" i="2"/>
  <c r="AW2474" i="2"/>
  <c r="AW2470" i="2"/>
  <c r="AT2470" i="2"/>
  <c r="AU2470" i="2"/>
  <c r="AV2462" i="2"/>
  <c r="AW2462" i="2"/>
  <c r="AT2462" i="2"/>
  <c r="AU2458" i="2"/>
  <c r="AW2458" i="2"/>
  <c r="AV2458" i="2"/>
  <c r="AT2458" i="2"/>
  <c r="AT2454" i="2"/>
  <c r="AW2454" i="2"/>
  <c r="AU2454" i="2"/>
  <c r="AW2450" i="2"/>
  <c r="AT2450" i="2"/>
  <c r="AU2450" i="2"/>
  <c r="AV2450" i="2"/>
  <c r="AV2446" i="2"/>
  <c r="AU2446" i="2"/>
  <c r="AW2446" i="2"/>
  <c r="AU2442" i="2"/>
  <c r="AW2442" i="2"/>
  <c r="AV2442" i="2"/>
  <c r="AT2442" i="2"/>
  <c r="AT2438" i="2"/>
  <c r="AV2438" i="2"/>
  <c r="AW2434" i="2"/>
  <c r="AT2434" i="2"/>
  <c r="AU2434" i="2"/>
  <c r="AV2430" i="2"/>
  <c r="AW2430" i="2"/>
  <c r="AT2430" i="2"/>
  <c r="AU2430" i="2"/>
  <c r="AU2426" i="2"/>
  <c r="AV2426" i="2"/>
  <c r="AT2422" i="2"/>
  <c r="AU2422" i="2"/>
  <c r="AW2422" i="2"/>
  <c r="AV2422" i="2"/>
  <c r="AW2418" i="2"/>
  <c r="AV2418" i="2"/>
  <c r="AU2418" i="2"/>
  <c r="AW2414" i="2"/>
  <c r="AT2414" i="2"/>
  <c r="AU2414" i="2"/>
  <c r="AW2410" i="2"/>
  <c r="AT2410" i="2"/>
  <c r="AU2410" i="2"/>
  <c r="AV2410" i="2"/>
  <c r="AU2406" i="2"/>
  <c r="AT2406" i="2"/>
  <c r="AW2406" i="2"/>
  <c r="AW2402" i="2"/>
  <c r="AU2402" i="2"/>
  <c r="AV2402" i="2"/>
  <c r="AW2398" i="2"/>
  <c r="AT2398" i="2"/>
  <c r="AU2398" i="2"/>
  <c r="AV2398" i="2"/>
  <c r="AW2394" i="2"/>
  <c r="AU2394" i="2"/>
  <c r="AV2394" i="2"/>
  <c r="AW2390" i="2"/>
  <c r="AU2390" i="2"/>
  <c r="AV2390" i="2"/>
  <c r="AT2386" i="2"/>
  <c r="AU2386" i="2"/>
  <c r="AV2386" i="2"/>
  <c r="AW2382" i="2"/>
  <c r="AT2382" i="2"/>
  <c r="AU2382" i="2"/>
  <c r="AV2382" i="2"/>
  <c r="AU2378" i="2"/>
  <c r="AW2378" i="2"/>
  <c r="AV2378" i="2"/>
  <c r="AT2374" i="2"/>
  <c r="AU2374" i="2"/>
  <c r="AW2374" i="2"/>
  <c r="AV2370" i="2"/>
  <c r="AT2370" i="2"/>
  <c r="AW2370" i="2"/>
  <c r="AU2366" i="2"/>
  <c r="AV2366" i="2"/>
  <c r="AW2366" i="2"/>
  <c r="AW2362" i="2"/>
  <c r="AU2362" i="2"/>
  <c r="AV2362" i="2"/>
  <c r="AU2358" i="2"/>
  <c r="AV2358" i="2"/>
  <c r="AT2358" i="2"/>
  <c r="AW2354" i="2"/>
  <c r="AU2354" i="2"/>
  <c r="AV2354" i="2"/>
  <c r="AT2350" i="2"/>
  <c r="AU2350" i="2"/>
  <c r="AV2350" i="2"/>
  <c r="AT2346" i="2"/>
  <c r="AU2346" i="2"/>
  <c r="AV2346" i="2"/>
  <c r="AU2342" i="2"/>
  <c r="AV2342" i="2"/>
  <c r="AT2342" i="2"/>
  <c r="AW2342" i="2"/>
  <c r="AV2338" i="2"/>
  <c r="AT2338" i="2"/>
  <c r="AW2338" i="2"/>
  <c r="AU2334" i="2"/>
  <c r="AV2334" i="2"/>
  <c r="AW2334" i="2"/>
  <c r="AT2330" i="2"/>
  <c r="AW2330" i="2"/>
  <c r="AU2322" i="2"/>
  <c r="AW2322" i="2"/>
  <c r="AV2314" i="2"/>
  <c r="AU2314" i="2"/>
  <c r="AW2310" i="2"/>
  <c r="AT2310" i="2"/>
  <c r="AU2310" i="2"/>
  <c r="AW2302" i="2"/>
  <c r="AT2302" i="2"/>
  <c r="AV2298" i="2"/>
  <c r="AT2298" i="2"/>
  <c r="AU2298" i="2"/>
  <c r="AV2294" i="2"/>
  <c r="AU2294" i="2"/>
  <c r="AU2286" i="2"/>
  <c r="AT2286" i="2"/>
  <c r="AV2286" i="2"/>
  <c r="AU2282" i="2"/>
  <c r="AW2282" i="2"/>
  <c r="AU2274" i="2"/>
  <c r="AV2274" i="2"/>
  <c r="AW2266" i="2"/>
  <c r="AT2266" i="2"/>
  <c r="AW2262" i="2"/>
  <c r="AV2262" i="2"/>
  <c r="AT2262" i="2"/>
  <c r="AW2258" i="2"/>
  <c r="AV2258" i="2"/>
  <c r="AT2258" i="2"/>
  <c r="AW2254" i="2"/>
  <c r="AT2254" i="2"/>
  <c r="AU2254" i="2"/>
  <c r="AW1876" i="2"/>
  <c r="AT1876" i="2"/>
  <c r="AU1876" i="2"/>
  <c r="AV1872" i="2"/>
  <c r="AT1872" i="2"/>
  <c r="AU1872" i="2"/>
  <c r="AU1868" i="2"/>
  <c r="AV1868" i="2"/>
  <c r="AT1868" i="2"/>
  <c r="AW1864" i="2"/>
  <c r="AT1864" i="2"/>
  <c r="AU1864" i="2"/>
  <c r="AV1864" i="2"/>
  <c r="AV1860" i="2"/>
  <c r="AU1860" i="2"/>
  <c r="AW1860" i="2"/>
  <c r="AT1848" i="2"/>
  <c r="AU1848" i="2"/>
  <c r="AV1848" i="2"/>
  <c r="AW1844" i="2"/>
  <c r="AT1844" i="2"/>
  <c r="AU1844" i="2"/>
  <c r="AV1844" i="2"/>
  <c r="AU1840" i="2"/>
  <c r="AT1840" i="2"/>
  <c r="AW1840" i="2"/>
  <c r="AW1836" i="2"/>
  <c r="AT1836" i="2"/>
  <c r="AU1836" i="2"/>
  <c r="AW1832" i="2"/>
  <c r="AV1832" i="2"/>
  <c r="AT1832" i="2"/>
  <c r="AW1828" i="2"/>
  <c r="AT1828" i="2"/>
  <c r="AU1828" i="2"/>
  <c r="AW1824" i="2"/>
  <c r="AV1824" i="2"/>
  <c r="AT1824" i="2"/>
  <c r="AT1820" i="2"/>
  <c r="AU1820" i="2"/>
  <c r="AV1820" i="2"/>
  <c r="AT1816" i="2"/>
  <c r="AU1816" i="2"/>
  <c r="AV1816" i="2"/>
  <c r="AW1812" i="2"/>
  <c r="AT1812" i="2"/>
  <c r="AU1812" i="2"/>
  <c r="AV1812" i="2"/>
  <c r="AT1808" i="2"/>
  <c r="AU1808" i="2"/>
  <c r="AW1808" i="2"/>
  <c r="AV1804" i="2"/>
  <c r="AT1804" i="2"/>
  <c r="AW1804" i="2"/>
  <c r="AW1800" i="2"/>
  <c r="AU1800" i="2"/>
  <c r="AV1800" i="2"/>
  <c r="AW1760" i="2"/>
  <c r="AV1760" i="2"/>
  <c r="AV1740" i="2"/>
  <c r="AW1740" i="2"/>
  <c r="AT1712" i="2"/>
  <c r="AW1712" i="2"/>
  <c r="AU1700" i="2"/>
  <c r="AW1700" i="2"/>
  <c r="AU1688" i="2"/>
  <c r="AW1688" i="2"/>
  <c r="AV1676" i="2"/>
  <c r="AW1676" i="2"/>
  <c r="AT1648" i="2"/>
  <c r="AW1648" i="2"/>
  <c r="AU1624" i="2"/>
  <c r="AW1624" i="2"/>
  <c r="AV1612" i="2"/>
  <c r="AW1612" i="2"/>
  <c r="AT1584" i="2"/>
  <c r="AW1584" i="2"/>
  <c r="AU1572" i="2"/>
  <c r="AW1572" i="2"/>
  <c r="AV1548" i="2"/>
  <c r="AW1548" i="2"/>
  <c r="AV1514" i="2"/>
  <c r="AW1514" i="2"/>
  <c r="R7" i="2"/>
  <c r="R8" i="2" s="1"/>
  <c r="AW2501" i="2"/>
  <c r="AU2501" i="2"/>
  <c r="AE509" i="2"/>
  <c r="G509" i="2" s="1"/>
  <c r="Q213" i="2"/>
  <c r="AW1498" i="2"/>
  <c r="AU1498" i="2"/>
  <c r="AV1498" i="2"/>
  <c r="AT1498" i="2"/>
  <c r="AW1481" i="2"/>
  <c r="AV1481" i="2"/>
  <c r="AT1481" i="2"/>
  <c r="AU1481" i="2"/>
  <c r="AW1479" i="2"/>
  <c r="AU1479" i="2"/>
  <c r="AV1479" i="2"/>
  <c r="AT1479" i="2"/>
  <c r="AU1468" i="2"/>
  <c r="AW1468" i="2"/>
  <c r="AT1468" i="2"/>
  <c r="AV1468" i="2"/>
  <c r="AW1466" i="2"/>
  <c r="AT1466" i="2"/>
  <c r="AU1466" i="2"/>
  <c r="AV1466" i="2"/>
  <c r="AU1460" i="2"/>
  <c r="AV1460" i="2"/>
  <c r="AT1460" i="2"/>
  <c r="AW1460" i="2"/>
  <c r="AW1458" i="2"/>
  <c r="AT1458" i="2"/>
  <c r="AW1446" i="2"/>
  <c r="AT1446" i="2"/>
  <c r="AU1446" i="2"/>
  <c r="AV1446" i="2"/>
  <c r="AW1444" i="2"/>
  <c r="AT1444" i="2"/>
  <c r="AV1444" i="2"/>
  <c r="AU1444" i="2"/>
  <c r="AW1440" i="2"/>
  <c r="AT1440" i="2"/>
  <c r="AV1440" i="2"/>
  <c r="AU1440" i="2"/>
  <c r="AV1434" i="2"/>
  <c r="AT1434" i="2"/>
  <c r="AU1434" i="2"/>
  <c r="AW1434" i="2"/>
  <c r="AT1432" i="2"/>
  <c r="AV1432" i="2"/>
  <c r="AW1432" i="2"/>
  <c r="AU1432" i="2"/>
  <c r="AU1424" i="2"/>
  <c r="AW1424" i="2"/>
  <c r="AT1424" i="2"/>
  <c r="AV1424" i="2"/>
  <c r="AW1418" i="2"/>
  <c r="AU1418" i="2"/>
  <c r="AV1418" i="2"/>
  <c r="AT1418" i="2"/>
  <c r="AW1416" i="2"/>
  <c r="AU1416" i="2"/>
  <c r="AV1416" i="2"/>
  <c r="AT1416" i="2"/>
  <c r="AW1407" i="2"/>
  <c r="AV1407" i="2"/>
  <c r="AT1407" i="2"/>
  <c r="AU1407" i="2"/>
  <c r="AW1403" i="2"/>
  <c r="AT1403" i="2"/>
  <c r="AU1403" i="2"/>
  <c r="AV1403" i="2"/>
  <c r="AW1392" i="2"/>
  <c r="AU1392" i="2"/>
  <c r="AV1392" i="2"/>
  <c r="AT1392" i="2"/>
  <c r="AT1390" i="2"/>
  <c r="AW1390" i="2"/>
  <c r="AU1390" i="2"/>
  <c r="AV1390" i="2"/>
  <c r="AT1109" i="2"/>
  <c r="AW1109" i="2"/>
  <c r="AV1109" i="2"/>
  <c r="AU1109" i="2"/>
  <c r="AU982" i="2"/>
  <c r="AT982" i="2"/>
  <c r="AW982" i="2"/>
  <c r="AV982" i="2"/>
  <c r="AV971" i="2"/>
  <c r="AT971" i="2"/>
  <c r="AU971" i="2"/>
  <c r="AW971" i="2"/>
  <c r="AU969" i="2"/>
  <c r="AW969" i="2"/>
  <c r="AT969" i="2"/>
  <c r="AV969" i="2"/>
  <c r="AT967" i="2"/>
  <c r="AU967" i="2"/>
  <c r="AW967" i="2"/>
  <c r="AV967" i="2"/>
  <c r="AT952" i="2"/>
  <c r="AV952" i="2"/>
  <c r="AW952" i="2"/>
  <c r="AU933" i="2"/>
  <c r="AW933" i="2"/>
  <c r="AT933" i="2"/>
  <c r="AV933" i="2"/>
  <c r="AW927" i="2"/>
  <c r="AU927" i="2"/>
  <c r="AV927" i="2"/>
  <c r="AT927" i="2"/>
  <c r="AW925" i="2"/>
  <c r="AT925" i="2"/>
  <c r="AV925" i="2"/>
  <c r="AW920" i="2"/>
  <c r="AU920" i="2"/>
  <c r="AV920" i="2"/>
  <c r="AT920" i="2"/>
  <c r="AW914" i="2"/>
  <c r="AV914" i="2"/>
  <c r="AU914" i="2"/>
  <c r="AV912" i="2"/>
  <c r="AT912" i="2"/>
  <c r="AU912" i="2"/>
  <c r="AW901" i="2"/>
  <c r="AV901" i="2"/>
  <c r="AT901" i="2"/>
  <c r="AU901" i="2"/>
  <c r="AW899" i="2"/>
  <c r="AV899" i="2"/>
  <c r="AT899" i="2"/>
  <c r="AU899" i="2"/>
  <c r="AW897" i="2"/>
  <c r="AU897" i="2"/>
  <c r="AT897" i="2"/>
  <c r="AW879" i="2"/>
  <c r="AU879" i="2"/>
  <c r="AV879" i="2"/>
  <c r="AT879" i="2"/>
  <c r="AW877" i="2"/>
  <c r="AT877" i="2"/>
  <c r="AV877" i="2"/>
  <c r="AW864" i="2"/>
  <c r="AV864" i="2"/>
  <c r="AU864" i="2"/>
  <c r="AU862" i="2"/>
  <c r="AV862" i="2"/>
  <c r="AT862" i="2"/>
  <c r="AW858" i="2"/>
  <c r="AT858" i="2"/>
  <c r="AV858" i="2"/>
  <c r="AW842" i="2"/>
  <c r="AT842" i="2"/>
  <c r="AU842" i="2"/>
  <c r="AV842" i="2"/>
  <c r="AW840" i="2"/>
  <c r="AU840" i="2"/>
  <c r="AT840" i="2"/>
  <c r="AV840" i="2"/>
  <c r="AV838" i="2"/>
  <c r="AW827" i="2"/>
  <c r="AT827" i="2"/>
  <c r="AU827" i="2"/>
  <c r="AV827" i="2"/>
  <c r="AW814" i="2"/>
  <c r="AU814" i="2"/>
  <c r="AV814" i="2"/>
  <c r="AW812" i="2"/>
  <c r="AV812" i="2"/>
  <c r="AT812" i="2"/>
  <c r="AW810" i="2"/>
  <c r="AU810" i="2"/>
  <c r="AT810" i="2"/>
  <c r="AV810" i="2"/>
  <c r="AW808" i="2"/>
  <c r="AT808" i="2"/>
  <c r="AV808" i="2"/>
  <c r="AV806" i="2"/>
  <c r="AT806" i="2"/>
  <c r="AW806" i="2"/>
  <c r="AU806" i="2"/>
  <c r="AW804" i="2"/>
  <c r="AU804" i="2"/>
  <c r="AV804" i="2"/>
  <c r="AT804" i="2"/>
  <c r="AT802" i="2"/>
  <c r="AV802" i="2"/>
  <c r="AW802" i="2"/>
  <c r="AW800" i="2"/>
  <c r="AV800" i="2"/>
  <c r="AT800" i="2"/>
  <c r="AU798" i="2"/>
  <c r="AT798" i="2"/>
  <c r="AV798" i="2"/>
  <c r="AW798" i="2"/>
  <c r="AU802" i="2"/>
  <c r="AU877" i="2"/>
  <c r="AU808" i="2"/>
  <c r="AV897" i="2"/>
  <c r="AU812" i="2"/>
  <c r="AU858" i="2"/>
  <c r="AT2499" i="2"/>
  <c r="AV2499" i="2"/>
  <c r="AU2499" i="2"/>
  <c r="AT2495" i="2"/>
  <c r="AV2495" i="2"/>
  <c r="AU2495" i="2"/>
  <c r="AW1875" i="2"/>
  <c r="AU1875" i="2"/>
  <c r="AV1875" i="2"/>
  <c r="AW1871" i="2"/>
  <c r="AT1871" i="2"/>
  <c r="AU1871" i="2"/>
  <c r="AV1871" i="2"/>
  <c r="AW1867" i="2"/>
  <c r="AT1867" i="2"/>
  <c r="AW1863" i="2"/>
  <c r="AT1863" i="2"/>
  <c r="AU1863" i="2"/>
  <c r="AV1856" i="2"/>
  <c r="AT1856" i="2"/>
  <c r="AW1856" i="2"/>
  <c r="AU1852" i="2"/>
  <c r="AV1852" i="2"/>
  <c r="AT1852" i="2"/>
  <c r="AU507" i="2"/>
  <c r="AW507" i="2"/>
  <c r="AT2444" i="2"/>
  <c r="AW2444" i="2"/>
  <c r="AW2326" i="2"/>
  <c r="AV2326" i="2"/>
  <c r="AT2322" i="2"/>
  <c r="AV2322" i="2"/>
  <c r="AW2318" i="2"/>
  <c r="AV2318" i="2"/>
  <c r="AW2290" i="2"/>
  <c r="AU2290" i="2"/>
  <c r="AU2278" i="2"/>
  <c r="AT2278" i="2"/>
  <c r="AW2274" i="2"/>
  <c r="AT2274" i="2"/>
  <c r="AU2417" i="2"/>
  <c r="AV2337" i="2"/>
  <c r="AV2341" i="2"/>
  <c r="AT2349" i="2"/>
  <c r="AT2353" i="2"/>
  <c r="AU2361" i="2"/>
  <c r="AU2369" i="2"/>
  <c r="AU2377" i="2"/>
  <c r="AU2385" i="2"/>
  <c r="AU2393" i="2"/>
  <c r="AT2397" i="2"/>
  <c r="AU2405" i="2"/>
  <c r="AV2413" i="2"/>
  <c r="AV2417" i="2"/>
  <c r="AT2425" i="2"/>
  <c r="AV2433" i="2"/>
  <c r="AU2401" i="2"/>
  <c r="AW915" i="2"/>
  <c r="AW1374" i="2"/>
  <c r="AW994" i="2"/>
  <c r="AW1196" i="2"/>
  <c r="AV2266" i="2"/>
  <c r="AU2270" i="2"/>
  <c r="AW2278" i="2"/>
  <c r="AT2282" i="2"/>
  <c r="AT2290" i="2"/>
  <c r="AT2294" i="2"/>
  <c r="AV2302" i="2"/>
  <c r="AV2306" i="2"/>
  <c r="AV2310" i="2"/>
  <c r="AU2318" i="2"/>
  <c r="AU2326" i="2"/>
  <c r="AU2330" i="2"/>
  <c r="AU843" i="2"/>
  <c r="AW1393" i="2"/>
  <c r="AT2466" i="2"/>
  <c r="AU2349" i="2"/>
  <c r="AV2429" i="2"/>
  <c r="AU2409" i="2"/>
  <c r="AU2337" i="2"/>
  <c r="AV2345" i="2"/>
  <c r="AV2349" i="2"/>
  <c r="AT2357" i="2"/>
  <c r="AT2361" i="2"/>
  <c r="AT2369" i="2"/>
  <c r="AT2377" i="2"/>
  <c r="AT2385" i="2"/>
  <c r="AT2393" i="2"/>
  <c r="AT2405" i="2"/>
  <c r="AU2413" i="2"/>
  <c r="AV2421" i="2"/>
  <c r="AV2425" i="2"/>
  <c r="AU2433" i="2"/>
  <c r="AW936" i="2"/>
  <c r="AW1219" i="2"/>
  <c r="AW1023" i="2"/>
  <c r="AW1351" i="2"/>
  <c r="AU2262" i="2"/>
  <c r="AU2266" i="2"/>
  <c r="AT2270" i="2"/>
  <c r="AV2278" i="2"/>
  <c r="AW2286" i="2"/>
  <c r="AV2290" i="2"/>
  <c r="AW2298" i="2"/>
  <c r="AU2302" i="2"/>
  <c r="AU2306" i="2"/>
  <c r="AW2314" i="2"/>
  <c r="AT2318" i="2"/>
  <c r="AT2326" i="2"/>
  <c r="AU1492" i="2"/>
  <c r="AV2484" i="2"/>
  <c r="AW2484" i="2"/>
  <c r="AT2480" i="2"/>
  <c r="AW2480" i="2"/>
  <c r="AV1845" i="2"/>
  <c r="AW1845" i="2"/>
  <c r="AV1821" i="2"/>
  <c r="AW1821" i="2"/>
  <c r="AV1813" i="2"/>
  <c r="AW1813" i="2"/>
  <c r="AV1646" i="2"/>
  <c r="AW1646" i="2"/>
  <c r="AU1598" i="2"/>
  <c r="AW1598" i="2"/>
  <c r="AR1292" i="2"/>
  <c r="O1292" i="2" s="1"/>
  <c r="AO532" i="2"/>
  <c r="AR532" i="2" s="1"/>
  <c r="U532" i="2" s="1"/>
  <c r="AV507" i="2"/>
  <c r="AR981" i="2"/>
  <c r="U981" i="2" s="1"/>
  <c r="AO893" i="2"/>
  <c r="AO1128" i="2"/>
  <c r="AR1128" i="2" s="1"/>
  <c r="U1128" i="2" s="1"/>
  <c r="AO1120" i="2"/>
  <c r="AR1120" i="2" s="1"/>
  <c r="O1120" i="2" s="1"/>
  <c r="AO1072" i="2"/>
  <c r="AR1072" i="2" s="1"/>
  <c r="U1072" i="2" s="1"/>
  <c r="AO1056" i="2"/>
  <c r="AO1040" i="2"/>
  <c r="AR1040" i="2" s="1"/>
  <c r="O1040" i="2" s="1"/>
  <c r="AO1028" i="2"/>
  <c r="AR1028" i="2" s="1"/>
  <c r="U1028" i="2" s="1"/>
  <c r="AO1016" i="2"/>
  <c r="AR1016" i="2" s="1"/>
  <c r="U1016" i="2" s="1"/>
  <c r="AO1004" i="2"/>
  <c r="AO1809" i="2"/>
  <c r="AR1809" i="2" s="1"/>
  <c r="U1809" i="2" s="1"/>
  <c r="AO1741" i="2"/>
  <c r="AR1741" i="2" s="1"/>
  <c r="U1741" i="2" s="1"/>
  <c r="AO1737" i="2"/>
  <c r="AR1737" i="2" s="1"/>
  <c r="U1737" i="2" s="1"/>
  <c r="AO1726" i="2"/>
  <c r="AR1726" i="2" s="1"/>
  <c r="U1726" i="2" s="1"/>
  <c r="AO1722" i="2"/>
  <c r="AR1722" i="2" s="1"/>
  <c r="U1722" i="2" s="1"/>
  <c r="AO1706" i="2"/>
  <c r="AR1706" i="2" s="1"/>
  <c r="U1706" i="2" s="1"/>
  <c r="AO1682" i="2"/>
  <c r="AR1682" i="2" s="1"/>
  <c r="U1682" i="2" s="1"/>
  <c r="AO1630" i="2"/>
  <c r="AR1630" i="2" s="1"/>
  <c r="U1630" i="2" s="1"/>
  <c r="AO1626" i="2"/>
  <c r="AR1626" i="2" s="1"/>
  <c r="U1626" i="2" s="1"/>
  <c r="AO1622" i="2"/>
  <c r="AR1622" i="2" s="1"/>
  <c r="U1622" i="2" s="1"/>
  <c r="AO1618" i="2"/>
  <c r="AR1618" i="2" s="1"/>
  <c r="U1618" i="2" s="1"/>
  <c r="AO1614" i="2"/>
  <c r="AR1614" i="2" s="1"/>
  <c r="U1614" i="2" s="1"/>
  <c r="AO1610" i="2"/>
  <c r="AR1610" i="2" s="1"/>
  <c r="U1610" i="2" s="1"/>
  <c r="AO1606" i="2"/>
  <c r="AR1606" i="2" s="1"/>
  <c r="U1606" i="2" s="1"/>
  <c r="AO1582" i="2"/>
  <c r="AR1582" i="2" s="1"/>
  <c r="U1582" i="2" s="1"/>
  <c r="AO1550" i="2"/>
  <c r="AR1550" i="2" s="1"/>
  <c r="U1550" i="2" s="1"/>
  <c r="AO1534" i="2"/>
  <c r="AR1534" i="2" s="1"/>
  <c r="U1534" i="2" s="1"/>
  <c r="AO1530" i="2"/>
  <c r="AR1530" i="2" s="1"/>
  <c r="U1530" i="2" s="1"/>
  <c r="AO1505" i="2"/>
  <c r="AR1505" i="2" s="1"/>
  <c r="U1505" i="2" s="1"/>
  <c r="AO1433" i="2"/>
  <c r="AR1433" i="2" s="1"/>
  <c r="U1433" i="2" s="1"/>
  <c r="AO1409" i="2"/>
  <c r="AR1409" i="2" s="1"/>
  <c r="U1409" i="2" s="1"/>
  <c r="AE507" i="2"/>
  <c r="G507" i="2" s="1"/>
  <c r="AE508" i="2"/>
  <c r="G508" i="2" s="1"/>
  <c r="AN509" i="2"/>
  <c r="Q470" i="2"/>
  <c r="Q222" i="2"/>
  <c r="BA505" i="2"/>
  <c r="AN506" i="2"/>
  <c r="AR505" i="2"/>
  <c r="U505" i="2" s="1"/>
  <c r="AR1517" i="2"/>
  <c r="U1517" i="2" s="1"/>
  <c r="AR1126" i="2"/>
  <c r="U1126" i="2" s="1"/>
  <c r="AR830" i="2"/>
  <c r="U830" i="2" s="1"/>
  <c r="AE505" i="2"/>
  <c r="AP509" i="2"/>
  <c r="AQ509" i="2" s="1"/>
  <c r="AR1154" i="2"/>
  <c r="U1154" i="2" s="1"/>
  <c r="AO2312" i="2"/>
  <c r="AR2312" i="2" s="1"/>
  <c r="U2312" i="2" s="1"/>
  <c r="AO1393" i="2"/>
  <c r="AR1289" i="2"/>
  <c r="U1289" i="2" s="1"/>
  <c r="AO1194" i="2"/>
  <c r="AN1195" i="2" s="1"/>
  <c r="AO1195" i="2" s="1"/>
  <c r="AR1106" i="2"/>
  <c r="U1106" i="2" s="1"/>
  <c r="AR1153" i="2"/>
  <c r="O1153" i="2" s="1"/>
  <c r="AR1121" i="2"/>
  <c r="AR1865" i="2"/>
  <c r="U1865" i="2" s="1"/>
  <c r="AR1293" i="2"/>
  <c r="U1293" i="2" s="1"/>
  <c r="AO2339" i="2"/>
  <c r="AR2339" i="2" s="1"/>
  <c r="U2339" i="2" s="1"/>
  <c r="AR1870" i="2"/>
  <c r="U1870" i="2" s="1"/>
  <c r="AR1246" i="2"/>
  <c r="U1246" i="2" s="1"/>
  <c r="AO2496" i="2"/>
  <c r="AR2496" i="2" s="1"/>
  <c r="U2496" i="2" s="1"/>
  <c r="AO2492" i="2"/>
  <c r="AR2492" i="2" s="1"/>
  <c r="U2492" i="2" s="1"/>
  <c r="AO2488" i="2"/>
  <c r="AR2488" i="2" s="1"/>
  <c r="U2488" i="2" s="1"/>
  <c r="AO2484" i="2"/>
  <c r="AR2484" i="2" s="1"/>
  <c r="U2484" i="2" s="1"/>
  <c r="AO2439" i="2"/>
  <c r="AR2439" i="2" s="1"/>
  <c r="U2439" i="2" s="1"/>
  <c r="AO2431" i="2"/>
  <c r="AR2431" i="2" s="1"/>
  <c r="U2431" i="2" s="1"/>
  <c r="AO2423" i="2"/>
  <c r="AR2423" i="2" s="1"/>
  <c r="U2423" i="2" s="1"/>
  <c r="AO2407" i="2"/>
  <c r="AR2407" i="2" s="1"/>
  <c r="U2407" i="2" s="1"/>
  <c r="AO2403" i="2"/>
  <c r="AR2403" i="2" s="1"/>
  <c r="U2403" i="2" s="1"/>
  <c r="AO2359" i="2"/>
  <c r="AR2359" i="2" s="1"/>
  <c r="U2359" i="2" s="1"/>
  <c r="AR2480" i="2"/>
  <c r="U2480" i="2" s="1"/>
  <c r="AR2476" i="2"/>
  <c r="U2476" i="2" s="1"/>
  <c r="AR2472" i="2"/>
  <c r="U2472" i="2" s="1"/>
  <c r="AR2468" i="2"/>
  <c r="U2468" i="2" s="1"/>
  <c r="AR2363" i="2"/>
  <c r="U2363" i="2" s="1"/>
  <c r="AR2355" i="2"/>
  <c r="U2355" i="2" s="1"/>
  <c r="AR2328" i="2"/>
  <c r="U2328" i="2" s="1"/>
  <c r="AR2296" i="2"/>
  <c r="U2296" i="2" s="1"/>
  <c r="AR2280" i="2"/>
  <c r="U2280" i="2" s="1"/>
  <c r="AR1849" i="2"/>
  <c r="U1849" i="2" s="1"/>
  <c r="AO1853" i="2"/>
  <c r="AR1853" i="2" s="1"/>
  <c r="U1853" i="2" s="1"/>
  <c r="AO1838" i="2"/>
  <c r="AR1838" i="2" s="1"/>
  <c r="U1838" i="2" s="1"/>
  <c r="AO1821" i="2"/>
  <c r="AR1821" i="2" s="1"/>
  <c r="U1821" i="2" s="1"/>
  <c r="AR1801" i="2"/>
  <c r="U1801" i="2" s="1"/>
  <c r="AR1793" i="2"/>
  <c r="U1793" i="2" s="1"/>
  <c r="AR1789" i="2"/>
  <c r="U1789" i="2" s="1"/>
  <c r="AR1785" i="2"/>
  <c r="U1785" i="2" s="1"/>
  <c r="AR1777" i="2"/>
  <c r="U1777" i="2" s="1"/>
  <c r="AR1773" i="2"/>
  <c r="U1773" i="2" s="1"/>
  <c r="AO1769" i="2"/>
  <c r="AR1769" i="2" s="1"/>
  <c r="U1769" i="2" s="1"/>
  <c r="AO1761" i="2"/>
  <c r="AR1761" i="2" s="1"/>
  <c r="U1761" i="2" s="1"/>
  <c r="AR1758" i="2"/>
  <c r="U1758" i="2" s="1"/>
  <c r="AO1757" i="2"/>
  <c r="AR1757" i="2" s="1"/>
  <c r="U1757" i="2" s="1"/>
  <c r="AO1746" i="2"/>
  <c r="AR1746" i="2" s="1"/>
  <c r="U1746" i="2" s="1"/>
  <c r="AR1734" i="2"/>
  <c r="U1734" i="2" s="1"/>
  <c r="AO1729" i="2"/>
  <c r="AR1729" i="2" s="1"/>
  <c r="U1729" i="2" s="1"/>
  <c r="AR1718" i="2"/>
  <c r="U1718" i="2" s="1"/>
  <c r="AO1713" i="2"/>
  <c r="AR1713" i="2" s="1"/>
  <c r="U1713" i="2" s="1"/>
  <c r="AO1709" i="2"/>
  <c r="AR1709" i="2" s="1"/>
  <c r="U1709" i="2" s="1"/>
  <c r="AR1697" i="2"/>
  <c r="U1697" i="2" s="1"/>
  <c r="AR1686" i="2"/>
  <c r="U1686" i="2" s="1"/>
  <c r="AO1681" i="2"/>
  <c r="AR1681" i="2" s="1"/>
  <c r="U1681" i="2" s="1"/>
  <c r="AO1677" i="2"/>
  <c r="AR1677" i="2" s="1"/>
  <c r="U1677" i="2" s="1"/>
  <c r="AR1658" i="2"/>
  <c r="U1658" i="2" s="1"/>
  <c r="AO1654" i="2"/>
  <c r="AR1654" i="2" s="1"/>
  <c r="U1654" i="2" s="1"/>
  <c r="AO1650" i="2"/>
  <c r="AR1650" i="2" s="1"/>
  <c r="U1650" i="2" s="1"/>
  <c r="AO1646" i="2"/>
  <c r="AR1646" i="2" s="1"/>
  <c r="U1646" i="2" s="1"/>
  <c r="AO1642" i="2"/>
  <c r="AR1642" i="2" s="1"/>
  <c r="U1642" i="2" s="1"/>
  <c r="AO1594" i="2"/>
  <c r="AR1594" i="2" s="1"/>
  <c r="U1594" i="2" s="1"/>
  <c r="AO1590" i="2"/>
  <c r="AR1590" i="2" s="1"/>
  <c r="U1590" i="2" s="1"/>
  <c r="AR1553" i="2"/>
  <c r="U1553" i="2" s="1"/>
  <c r="AR1549" i="2"/>
  <c r="U1549" i="2" s="1"/>
  <c r="AO1542" i="2"/>
  <c r="AR1542" i="2" s="1"/>
  <c r="U1542" i="2" s="1"/>
  <c r="AO1538" i="2"/>
  <c r="AR1538" i="2" s="1"/>
  <c r="U1538" i="2" s="1"/>
  <c r="AO1502" i="2"/>
  <c r="AR1502" i="2" s="1"/>
  <c r="U1502" i="2" s="1"/>
  <c r="AO1493" i="2"/>
  <c r="AR1493" i="2" s="1"/>
  <c r="U1493" i="2" s="1"/>
  <c r="AR1478" i="2"/>
  <c r="U1478" i="2" s="1"/>
  <c r="AO1462" i="2"/>
  <c r="AR1462" i="2" s="1"/>
  <c r="U1462" i="2" s="1"/>
  <c r="AO1477" i="2"/>
  <c r="AR1477" i="2" s="1"/>
  <c r="U1477" i="2" s="1"/>
  <c r="AO1458" i="2"/>
  <c r="AR1458" i="2" s="1"/>
  <c r="U1458" i="2" s="1"/>
  <c r="AR1485" i="2"/>
  <c r="U1485" i="2" s="1"/>
  <c r="AR1453" i="2"/>
  <c r="U1453" i="2" s="1"/>
  <c r="AR1449" i="2"/>
  <c r="U1449" i="2" s="1"/>
  <c r="AR1369" i="2"/>
  <c r="O1369" i="2" s="1"/>
  <c r="AR1322" i="2"/>
  <c r="U1322" i="2" s="1"/>
  <c r="AR1217" i="2"/>
  <c r="U1217" i="2" s="1"/>
  <c r="AO1114" i="2"/>
  <c r="AR1450" i="2"/>
  <c r="U1450" i="2" s="1"/>
  <c r="AR1425" i="2"/>
  <c r="U1425" i="2" s="1"/>
  <c r="AR1353" i="2"/>
  <c r="U1353" i="2" s="1"/>
  <c r="AO1090" i="2"/>
  <c r="AO1050" i="2"/>
  <c r="AO957" i="2"/>
  <c r="AO941" i="2"/>
  <c r="AR941" i="2" s="1"/>
  <c r="O941" i="2" s="1"/>
  <c r="AO930" i="2"/>
  <c r="AR930" i="2" s="1"/>
  <c r="U930" i="2" s="1"/>
  <c r="AO926" i="2"/>
  <c r="AO898" i="2"/>
  <c r="AN899" i="2" s="1"/>
  <c r="AO899" i="2" s="1"/>
  <c r="AR1074" i="2"/>
  <c r="U1074" i="2" s="1"/>
  <c r="AR1042" i="2"/>
  <c r="U1042" i="2" s="1"/>
  <c r="AR1022" i="2"/>
  <c r="U1022" i="2" s="1"/>
  <c r="AR1014" i="2"/>
  <c r="O1014" i="2" s="1"/>
  <c r="AR1002" i="2"/>
  <c r="U1002" i="2" s="1"/>
  <c r="AR998" i="2"/>
  <c r="U998" i="2" s="1"/>
  <c r="AR925" i="2"/>
  <c r="U925" i="2" s="1"/>
  <c r="AR854" i="2"/>
  <c r="U854" i="2" s="1"/>
  <c r="AR826" i="2"/>
  <c r="U826" i="2" s="1"/>
  <c r="AR810" i="2"/>
  <c r="U810" i="2" s="1"/>
  <c r="AR662" i="2"/>
  <c r="U662" i="2" s="1"/>
  <c r="AR634" i="2"/>
  <c r="O634" i="2" s="1"/>
  <c r="AR618" i="2"/>
  <c r="U618" i="2" s="1"/>
  <c r="AR557" i="2"/>
  <c r="U557" i="2" s="1"/>
  <c r="AR738" i="2"/>
  <c r="U738" i="2" s="1"/>
  <c r="AR733" i="2"/>
  <c r="U733" i="2" s="1"/>
  <c r="AR611" i="2"/>
  <c r="U611" i="2" s="1"/>
  <c r="AR589" i="2"/>
  <c r="U589" i="2" s="1"/>
  <c r="P1490" i="2" l="1"/>
  <c r="AU1489" i="2"/>
  <c r="P1539" i="2"/>
  <c r="AT1538" i="2"/>
  <c r="AU1538" i="2"/>
  <c r="P1623" i="2"/>
  <c r="AT1622" i="2"/>
  <c r="AU1622" i="2"/>
  <c r="AW326" i="2"/>
  <c r="AT326" i="2"/>
  <c r="AX326" i="2" s="1"/>
  <c r="AY326" i="2" s="1"/>
  <c r="AU326" i="2"/>
  <c r="AV326" i="2"/>
  <c r="AV329" i="2"/>
  <c r="AU329" i="2"/>
  <c r="AW329" i="2"/>
  <c r="AV547" i="2"/>
  <c r="P2467" i="2"/>
  <c r="AY2466" i="2"/>
  <c r="Q2467" i="2"/>
  <c r="P2382" i="2"/>
  <c r="Q2382" i="2"/>
  <c r="AY2381" i="2"/>
  <c r="AT2381" i="2"/>
  <c r="AX2381" i="2" s="1"/>
  <c r="P2479" i="2"/>
  <c r="Q2479" i="2"/>
  <c r="AY2478" i="2"/>
  <c r="AV2466" i="2"/>
  <c r="AT1870" i="2"/>
  <c r="AU1441" i="2"/>
  <c r="AU1143" i="2"/>
  <c r="AT1169" i="2"/>
  <c r="P1242" i="2"/>
  <c r="AT1241" i="2"/>
  <c r="AX1241" i="2" s="1"/>
  <c r="AY1241" i="2" s="1"/>
  <c r="P1696" i="2"/>
  <c r="AU1695" i="2"/>
  <c r="AX1695" i="2" s="1"/>
  <c r="Q1696" i="2"/>
  <c r="AV1695" i="2"/>
  <c r="AW1695" i="2"/>
  <c r="AU311" i="2"/>
  <c r="AT311" i="2"/>
  <c r="P1600" i="2"/>
  <c r="AV1599" i="2"/>
  <c r="AT1599" i="2"/>
  <c r="AX1599" i="2" s="1"/>
  <c r="AW1599" i="2"/>
  <c r="AW912" i="2"/>
  <c r="AU2466" i="2"/>
  <c r="AX2466" i="2" s="1"/>
  <c r="AW2478" i="2"/>
  <c r="AT1750" i="2"/>
  <c r="AW1169" i="2"/>
  <c r="P749" i="2"/>
  <c r="AV748" i="2"/>
  <c r="AT748" i="2"/>
  <c r="AU748" i="2"/>
  <c r="P1135" i="2"/>
  <c r="AU1134" i="2"/>
  <c r="AX1134" i="2" s="1"/>
  <c r="AY1134" i="2" s="1"/>
  <c r="AV1169" i="2"/>
  <c r="AX1169" i="2" s="1"/>
  <c r="AY1169" i="2" s="1"/>
  <c r="P1150" i="2"/>
  <c r="AU1149" i="2"/>
  <c r="AX1149" i="2" s="1"/>
  <c r="P1676" i="2"/>
  <c r="AW1675" i="2"/>
  <c r="AV1675" i="2"/>
  <c r="AU1675" i="2"/>
  <c r="AT981" i="2"/>
  <c r="AW981" i="2"/>
  <c r="AV981" i="2"/>
  <c r="P1067" i="2"/>
  <c r="AW1066" i="2"/>
  <c r="P1130" i="2"/>
  <c r="AV1129" i="2"/>
  <c r="AX1129" i="2" s="1"/>
  <c r="Q1130" i="2"/>
  <c r="AY1129" i="2"/>
  <c r="AW319" i="2"/>
  <c r="AT319" i="2"/>
  <c r="AU319" i="2"/>
  <c r="AT1314" i="2"/>
  <c r="AQ1314" i="2"/>
  <c r="U1314" i="2" s="1"/>
  <c r="AW1314" i="2"/>
  <c r="AU1314" i="2"/>
  <c r="AX1314" i="2" s="1"/>
  <c r="AO366" i="2"/>
  <c r="AR366" i="2"/>
  <c r="P569" i="2"/>
  <c r="AU568" i="2"/>
  <c r="AX568" i="2" s="1"/>
  <c r="AY568" i="2" s="1"/>
  <c r="AW568" i="2"/>
  <c r="AT568" i="2"/>
  <c r="P929" i="2"/>
  <c r="AY928" i="2"/>
  <c r="Q929" i="2"/>
  <c r="AT928" i="2"/>
  <c r="P1828" i="2"/>
  <c r="AY1827" i="2"/>
  <c r="Q1828" i="2"/>
  <c r="P403" i="2"/>
  <c r="Q403" i="2"/>
  <c r="AY402" i="2"/>
  <c r="AW402" i="2"/>
  <c r="AV402" i="2"/>
  <c r="AT402" i="2"/>
  <c r="P643" i="2"/>
  <c r="AW642" i="2"/>
  <c r="AT642" i="2"/>
  <c r="P1649" i="2"/>
  <c r="Q1649" i="2"/>
  <c r="AY1648" i="2"/>
  <c r="AU1648" i="2"/>
  <c r="P200" i="2"/>
  <c r="AY199" i="2"/>
  <c r="Q200" i="2"/>
  <c r="AU199" i="2"/>
  <c r="AV199" i="2"/>
  <c r="AT199" i="2"/>
  <c r="AW199" i="2"/>
  <c r="P417" i="2"/>
  <c r="AY416" i="2"/>
  <c r="AU416" i="2"/>
  <c r="AV416" i="2"/>
  <c r="Q417" i="2"/>
  <c r="AT416" i="2"/>
  <c r="AX416" i="2" s="1"/>
  <c r="AQ836" i="2"/>
  <c r="AV836" i="2"/>
  <c r="P1281" i="2"/>
  <c r="Q1281" i="2"/>
  <c r="AY1280" i="2"/>
  <c r="AT1280" i="2"/>
  <c r="P1448" i="2"/>
  <c r="Q1448" i="2"/>
  <c r="AY1447" i="2"/>
  <c r="AW1447" i="2"/>
  <c r="AT1447" i="2"/>
  <c r="AX1447" i="2" s="1"/>
  <c r="P1521" i="2"/>
  <c r="AY1520" i="2"/>
  <c r="Q1521" i="2"/>
  <c r="AV1520" i="2"/>
  <c r="P2338" i="2"/>
  <c r="Q2338" i="2"/>
  <c r="AY2337" i="2"/>
  <c r="P1584" i="2"/>
  <c r="AU1583" i="2"/>
  <c r="AW1583" i="2"/>
  <c r="AV1583" i="2"/>
  <c r="AX1583" i="2" s="1"/>
  <c r="AU1865" i="2"/>
  <c r="AX1865" i="2" s="1"/>
  <c r="AW1204" i="2"/>
  <c r="AW1406" i="2"/>
  <c r="AU2478" i="2"/>
  <c r="AU1169" i="2"/>
  <c r="AW1489" i="2"/>
  <c r="AT1583" i="2"/>
  <c r="AW721" i="2"/>
  <c r="AT721" i="2"/>
  <c r="P1149" i="2"/>
  <c r="AU1148" i="2"/>
  <c r="AX1148" i="2" s="1"/>
  <c r="AY1148" i="2" s="1"/>
  <c r="AT75" i="2"/>
  <c r="AV75" i="2"/>
  <c r="AW75" i="2"/>
  <c r="AU75" i="2"/>
  <c r="AX75" i="2" s="1"/>
  <c r="AY75" i="2" s="1"/>
  <c r="P460" i="2"/>
  <c r="AU459" i="2"/>
  <c r="P588" i="2"/>
  <c r="AW587" i="2"/>
  <c r="AT587" i="2"/>
  <c r="P1795" i="2"/>
  <c r="AV1794" i="2"/>
  <c r="AW1794" i="2"/>
  <c r="P1151" i="2"/>
  <c r="AU1150" i="2"/>
  <c r="P1700" i="2"/>
  <c r="AT1699" i="2"/>
  <c r="AX1699" i="2" s="1"/>
  <c r="Q1700" i="2"/>
  <c r="AW1699" i="2"/>
  <c r="AT366" i="2"/>
  <c r="AU366" i="2"/>
  <c r="AW366" i="2"/>
  <c r="AV366" i="2"/>
  <c r="AV61" i="2"/>
  <c r="AU61" i="2"/>
  <c r="AT61" i="2"/>
  <c r="AX61" i="2" s="1"/>
  <c r="AW61" i="2"/>
  <c r="AO53" i="2"/>
  <c r="AZ53" i="2"/>
  <c r="AO389" i="2"/>
  <c r="AN390" i="2" s="1"/>
  <c r="AQ846" i="2"/>
  <c r="AV846" i="2"/>
  <c r="AT846" i="2"/>
  <c r="AQ1327" i="2"/>
  <c r="U1327" i="2" s="1"/>
  <c r="AW1327" i="2"/>
  <c r="AU1327" i="2"/>
  <c r="AV1327" i="2"/>
  <c r="AX1327" i="2" s="1"/>
  <c r="P1509" i="2"/>
  <c r="Q1509" i="2"/>
  <c r="AY1508" i="2"/>
  <c r="AQ1412" i="2"/>
  <c r="AW1412" i="2"/>
  <c r="AO413" i="2"/>
  <c r="AN414" i="2" s="1"/>
  <c r="AR413" i="2"/>
  <c r="U413" i="2" s="1"/>
  <c r="AO750" i="2"/>
  <c r="AR750" i="2"/>
  <c r="U750" i="2" s="1"/>
  <c r="P1875" i="2"/>
  <c r="AY1874" i="2"/>
  <c r="Q1875" i="2"/>
  <c r="P402" i="2"/>
  <c r="AU401" i="2"/>
  <c r="AX401" i="2" s="1"/>
  <c r="AY401" i="2" s="1"/>
  <c r="AW401" i="2"/>
  <c r="AO462" i="2"/>
  <c r="AR462" i="2" s="1"/>
  <c r="U462" i="2" s="1"/>
  <c r="P1720" i="2"/>
  <c r="AY1719" i="2"/>
  <c r="Q1720" i="2"/>
  <c r="AV1719" i="2"/>
  <c r="P439" i="2"/>
  <c r="AY438" i="2"/>
  <c r="Q439" i="2"/>
  <c r="AU438" i="2"/>
  <c r="AX438" i="2" s="1"/>
  <c r="AW438" i="2"/>
  <c r="AV438" i="2"/>
  <c r="Q955" i="2"/>
  <c r="AY954" i="2"/>
  <c r="P1673" i="2"/>
  <c r="Q1673" i="2"/>
  <c r="AY1672" i="2"/>
  <c r="P1829" i="2"/>
  <c r="AY1828" i="2"/>
  <c r="Q1829" i="2"/>
  <c r="AV1828" i="2"/>
  <c r="AX1828" i="2" s="1"/>
  <c r="P2300" i="2"/>
  <c r="Q2300" i="2"/>
  <c r="AY2299" i="2"/>
  <c r="AT380" i="2"/>
  <c r="AW380" i="2"/>
  <c r="AV380" i="2"/>
  <c r="AU380" i="2"/>
  <c r="P416" i="2"/>
  <c r="Q416" i="2"/>
  <c r="AY415" i="2"/>
  <c r="AU415" i="2"/>
  <c r="AT415" i="2"/>
  <c r="AV415" i="2"/>
  <c r="AW415" i="2"/>
  <c r="P1005" i="2"/>
  <c r="Q1005" i="2"/>
  <c r="AY1004" i="2"/>
  <c r="P1280" i="2"/>
  <c r="Q1280" i="2"/>
  <c r="AY1279" i="2"/>
  <c r="AV1279" i="2"/>
  <c r="AW1279" i="2"/>
  <c r="AU1279" i="2"/>
  <c r="AX1279" i="2" s="1"/>
  <c r="P1520" i="2"/>
  <c r="Q1520" i="2"/>
  <c r="AY1519" i="2"/>
  <c r="AV1519" i="2"/>
  <c r="AT1519" i="2"/>
  <c r="P1747" i="2"/>
  <c r="AY1746" i="2"/>
  <c r="Q1747" i="2"/>
  <c r="AU1746" i="2"/>
  <c r="AV1746" i="2"/>
  <c r="P2290" i="2"/>
  <c r="Q2290" i="2"/>
  <c r="AY2289" i="2"/>
  <c r="AT2289" i="2"/>
  <c r="AW2289" i="2"/>
  <c r="P2337" i="2"/>
  <c r="Q2337" i="2"/>
  <c r="AY2336" i="2"/>
  <c r="P786" i="2"/>
  <c r="AY785" i="2"/>
  <c r="AW2466" i="2"/>
  <c r="AW1622" i="2"/>
  <c r="AU1406" i="2"/>
  <c r="AV785" i="2"/>
  <c r="AU1846" i="2"/>
  <c r="AX1846" i="2" s="1"/>
  <c r="AW1269" i="2"/>
  <c r="P645" i="2"/>
  <c r="AU644" i="2"/>
  <c r="AX644" i="2" s="1"/>
  <c r="Q1185" i="2"/>
  <c r="P295" i="2"/>
  <c r="AW294" i="2"/>
  <c r="P1023" i="2"/>
  <c r="AU1022" i="2"/>
  <c r="AW1022" i="2"/>
  <c r="AV1022" i="2"/>
  <c r="AX1022" i="2" s="1"/>
  <c r="P1139" i="2"/>
  <c r="AU1138" i="2"/>
  <c r="AX1138" i="2" s="1"/>
  <c r="P1427" i="2"/>
  <c r="AW1426" i="2"/>
  <c r="AT1426" i="2"/>
  <c r="P858" i="2"/>
  <c r="Q858" i="2"/>
  <c r="AW857" i="2"/>
  <c r="AY857" i="2"/>
  <c r="AT857" i="2"/>
  <c r="AU857" i="2"/>
  <c r="AQ100" i="2"/>
  <c r="AW100" i="2"/>
  <c r="AT100" i="2"/>
  <c r="AU65" i="2"/>
  <c r="AT65" i="2"/>
  <c r="AX65" i="2" s="1"/>
  <c r="AY65" i="2" s="1"/>
  <c r="AW289" i="2"/>
  <c r="AU289" i="2"/>
  <c r="AV289" i="2"/>
  <c r="P290" i="2"/>
  <c r="AY289" i="2"/>
  <c r="Q290" i="2"/>
  <c r="AT289" i="2"/>
  <c r="AV66" i="2"/>
  <c r="AW66" i="2"/>
  <c r="AU66" i="2"/>
  <c r="AX66" i="2" s="1"/>
  <c r="AY66" i="2" s="1"/>
  <c r="AQ907" i="2"/>
  <c r="U907" i="2" s="1"/>
  <c r="AW907" i="2"/>
  <c r="AU907" i="2"/>
  <c r="AU1459" i="2"/>
  <c r="AQ1459" i="2"/>
  <c r="U1459" i="2" s="1"/>
  <c r="AT1459" i="2"/>
  <c r="P1636" i="2"/>
  <c r="AU1635" i="2"/>
  <c r="AW1750" i="2"/>
  <c r="AR1278" i="2"/>
  <c r="U1278" i="2" s="1"/>
  <c r="AW1846" i="2"/>
  <c r="AV1865" i="2"/>
  <c r="AR1218" i="2"/>
  <c r="U1218" i="2" s="1"/>
  <c r="AV1622" i="2"/>
  <c r="AX1622" i="2" s="1"/>
  <c r="AT1865" i="2"/>
  <c r="AT1406" i="2"/>
  <c r="AU785" i="2"/>
  <c r="AW1454" i="2"/>
  <c r="AW1001" i="2"/>
  <c r="AW2256" i="2"/>
  <c r="AT1850" i="2"/>
  <c r="AV2284" i="2"/>
  <c r="AU1269" i="2"/>
  <c r="P649" i="2"/>
  <c r="AU648" i="2"/>
  <c r="P1093" i="2"/>
  <c r="AV1092" i="2"/>
  <c r="AT1092" i="2"/>
  <c r="P654" i="2"/>
  <c r="Q654" i="2"/>
  <c r="AT653" i="2"/>
  <c r="AY653" i="2"/>
  <c r="AV653" i="2"/>
  <c r="P92" i="2"/>
  <c r="AW91" i="2"/>
  <c r="AV91" i="2"/>
  <c r="AT91" i="2"/>
  <c r="AX91" i="2" s="1"/>
  <c r="AU91" i="2"/>
  <c r="P904" i="2"/>
  <c r="AW903" i="2"/>
  <c r="AT903" i="2"/>
  <c r="AU903" i="2"/>
  <c r="AV903" i="2"/>
  <c r="P1031" i="2"/>
  <c r="AU1030" i="2"/>
  <c r="P447" i="2"/>
  <c r="AT446" i="2"/>
  <c r="P1843" i="2"/>
  <c r="AT1842" i="2"/>
  <c r="AV1842" i="2"/>
  <c r="AQ844" i="2"/>
  <c r="AV844" i="2"/>
  <c r="AU844" i="2"/>
  <c r="AT329" i="2"/>
  <c r="AY144" i="2"/>
  <c r="AW144" i="2"/>
  <c r="P145" i="2"/>
  <c r="AU192" i="2"/>
  <c r="AW192" i="2"/>
  <c r="AW97" i="2"/>
  <c r="AU97" i="2"/>
  <c r="AQ133" i="2"/>
  <c r="AW133" i="2"/>
  <c r="AV133" i="2"/>
  <c r="AU133" i="2"/>
  <c r="AT133" i="2"/>
  <c r="AQ342" i="2"/>
  <c r="AV342" i="2"/>
  <c r="AW342" i="2"/>
  <c r="P1506" i="2"/>
  <c r="AV1505" i="2"/>
  <c r="AT1505" i="2"/>
  <c r="AX1505" i="2" s="1"/>
  <c r="AU1505" i="2"/>
  <c r="P1643" i="2"/>
  <c r="AV1642" i="2"/>
  <c r="AW1642" i="2"/>
  <c r="AU1599" i="2"/>
  <c r="AT1635" i="2"/>
  <c r="AW1521" i="2"/>
  <c r="AW1865" i="2"/>
  <c r="AV1406" i="2"/>
  <c r="AT785" i="2"/>
  <c r="AX785" i="2" s="1"/>
  <c r="AT1417" i="2"/>
  <c r="AV1454" i="2"/>
  <c r="AW2381" i="2"/>
  <c r="AW547" i="2"/>
  <c r="AT1642" i="2"/>
  <c r="AW1850" i="2"/>
  <c r="AU1606" i="2"/>
  <c r="P836" i="2"/>
  <c r="AU835" i="2"/>
  <c r="AT459" i="2"/>
  <c r="P1474" i="2"/>
  <c r="AV1473" i="2"/>
  <c r="AX1473" i="2" s="1"/>
  <c r="P1486" i="2"/>
  <c r="AV1485" i="2"/>
  <c r="P1518" i="2"/>
  <c r="AT1517" i="2"/>
  <c r="AX1517" i="2" s="1"/>
  <c r="P1560" i="2"/>
  <c r="AU1559" i="2"/>
  <c r="P1575" i="2"/>
  <c r="AV1574" i="2"/>
  <c r="P1639" i="2"/>
  <c r="AV1638" i="2"/>
  <c r="AU1638" i="2"/>
  <c r="P1655" i="2"/>
  <c r="AU1654" i="2"/>
  <c r="P728" i="2"/>
  <c r="AU727" i="2"/>
  <c r="AW727" i="2"/>
  <c r="P920" i="2"/>
  <c r="AW919" i="2"/>
  <c r="AV919" i="2"/>
  <c r="P1039" i="2"/>
  <c r="AU1038" i="2"/>
  <c r="P519" i="2"/>
  <c r="AV518" i="2"/>
  <c r="AT518" i="2"/>
  <c r="AU518" i="2"/>
  <c r="AX518" i="2" s="1"/>
  <c r="AY518" i="2" s="1"/>
  <c r="AT570" i="2"/>
  <c r="AX570" i="2" s="1"/>
  <c r="AU570" i="2"/>
  <c r="P1182" i="2"/>
  <c r="AT1181" i="2"/>
  <c r="AQ252" i="2"/>
  <c r="AU252" i="2"/>
  <c r="AV252" i="2"/>
  <c r="AU152" i="2"/>
  <c r="AW152" i="2"/>
  <c r="AT152" i="2"/>
  <c r="P1847" i="2"/>
  <c r="AV1846" i="2"/>
  <c r="P1564" i="2"/>
  <c r="AW1563" i="2"/>
  <c r="AT1563" i="2"/>
  <c r="AX1563" i="2" s="1"/>
  <c r="AU1563" i="2"/>
  <c r="AV1750" i="2"/>
  <c r="AV1489" i="2"/>
  <c r="AU1458" i="2"/>
  <c r="AT1521" i="2"/>
  <c r="AW1869" i="2"/>
  <c r="AU1869" i="2"/>
  <c r="AT984" i="2"/>
  <c r="AX984" i="2" s="1"/>
  <c r="AY984" i="2" s="1"/>
  <c r="AW785" i="2"/>
  <c r="AV1417" i="2"/>
  <c r="AU1454" i="2"/>
  <c r="AV2381" i="2"/>
  <c r="AT547" i="2"/>
  <c r="AW1441" i="2"/>
  <c r="AV1606" i="2"/>
  <c r="AV1521" i="2"/>
  <c r="AV721" i="2"/>
  <c r="AV459" i="2"/>
  <c r="P1334" i="2"/>
  <c r="AV1333" i="2"/>
  <c r="AX1333" i="2" s="1"/>
  <c r="P1712" i="2"/>
  <c r="AT1711" i="2"/>
  <c r="AU1711" i="2"/>
  <c r="AU1539" i="2"/>
  <c r="AW1539" i="2"/>
  <c r="AT1579" i="2"/>
  <c r="AU1579" i="2"/>
  <c r="AV1579" i="2"/>
  <c r="P1595" i="2"/>
  <c r="AV1594" i="2"/>
  <c r="P1620" i="2"/>
  <c r="AV1619" i="2"/>
  <c r="AQ1207" i="2"/>
  <c r="AW1207" i="2"/>
  <c r="AU1207" i="2"/>
  <c r="AT1207" i="2"/>
  <c r="AX1207" i="2" s="1"/>
  <c r="AY1207" i="2" s="1"/>
  <c r="Q145" i="2"/>
  <c r="AQ1342" i="2"/>
  <c r="AW1342" i="2"/>
  <c r="P1446" i="2"/>
  <c r="AU1445" i="2"/>
  <c r="AV1445" i="2"/>
  <c r="AT1445" i="2"/>
  <c r="AX1445" i="2" s="1"/>
  <c r="AW1754" i="2"/>
  <c r="AT1754" i="2"/>
  <c r="AX1754" i="2" s="1"/>
  <c r="AU1754" i="2"/>
  <c r="P2257" i="2"/>
  <c r="AV2256" i="2"/>
  <c r="AW862" i="2"/>
  <c r="AO1030" i="2"/>
  <c r="AV1458" i="2"/>
  <c r="AW1538" i="2"/>
  <c r="AT1869" i="2"/>
  <c r="AW984" i="2"/>
  <c r="AU1417" i="2"/>
  <c r="AT1454" i="2"/>
  <c r="AX1454" i="2" s="1"/>
  <c r="AT1441" i="2"/>
  <c r="AW1606" i="2"/>
  <c r="P1001" i="2"/>
  <c r="AT1000" i="2"/>
  <c r="Q1001" i="2"/>
  <c r="AY1000" i="2"/>
  <c r="AW1000" i="2"/>
  <c r="AU1000" i="2"/>
  <c r="P992" i="2"/>
  <c r="AV991" i="2"/>
  <c r="P1122" i="2"/>
  <c r="Q1122" i="2"/>
  <c r="AY1121" i="2"/>
  <c r="P1438" i="2"/>
  <c r="AW1437" i="2"/>
  <c r="AT1437" i="2"/>
  <c r="AV1437" i="2"/>
  <c r="AU1437" i="2"/>
  <c r="P1716" i="2"/>
  <c r="AV1715" i="2"/>
  <c r="AU1715" i="2"/>
  <c r="AT1715" i="2"/>
  <c r="P1523" i="2"/>
  <c r="AU1522" i="2"/>
  <c r="AX1522" i="2" s="1"/>
  <c r="AW1522" i="2"/>
  <c r="P1579" i="2"/>
  <c r="AU1578" i="2"/>
  <c r="AX1578" i="2" s="1"/>
  <c r="P1644" i="2"/>
  <c r="AW1643" i="2"/>
  <c r="AT1643" i="2"/>
  <c r="AW1298" i="2"/>
  <c r="AX305" i="2"/>
  <c r="AW416" i="2"/>
  <c r="AW80" i="2"/>
  <c r="P2470" i="2"/>
  <c r="Q2470" i="2"/>
  <c r="AY2469" i="2"/>
  <c r="P2262" i="2"/>
  <c r="AY2261" i="2"/>
  <c r="Q2262" i="2"/>
  <c r="P1852" i="2"/>
  <c r="AY1851" i="2"/>
  <c r="Q1852" i="2"/>
  <c r="P463" i="2"/>
  <c r="AY462" i="2"/>
  <c r="Q463" i="2"/>
  <c r="P751" i="2"/>
  <c r="Q751" i="2"/>
  <c r="AY750" i="2"/>
  <c r="P1004" i="2"/>
  <c r="Q1004" i="2"/>
  <c r="AY1003" i="2"/>
  <c r="P1461" i="2"/>
  <c r="Q1461" i="2"/>
  <c r="AY1460" i="2"/>
  <c r="P1746" i="2"/>
  <c r="AY1745" i="2"/>
  <c r="Q1746" i="2"/>
  <c r="P2289" i="2"/>
  <c r="AY2288" i="2"/>
  <c r="Q2289" i="2"/>
  <c r="P2398" i="2"/>
  <c r="AY2397" i="2"/>
  <c r="Q2398" i="2"/>
  <c r="P2394" i="2"/>
  <c r="Q2394" i="2"/>
  <c r="AY2393" i="2"/>
  <c r="P2371" i="2"/>
  <c r="AY2370" i="2"/>
  <c r="Q2371" i="2"/>
  <c r="P1445" i="2"/>
  <c r="Q1445" i="2"/>
  <c r="AY1444" i="2"/>
  <c r="P989" i="2"/>
  <c r="Q989" i="2"/>
  <c r="AY988" i="2"/>
  <c r="P702" i="2"/>
  <c r="AY701" i="2"/>
  <c r="Q702" i="2"/>
  <c r="P1744" i="2"/>
  <c r="AY1743" i="2"/>
  <c r="Q1744" i="2"/>
  <c r="P1876" i="2"/>
  <c r="Q1876" i="2"/>
  <c r="AY1875" i="2"/>
  <c r="P1853" i="2"/>
  <c r="Q1853" i="2"/>
  <c r="AY1852" i="2"/>
  <c r="P2312" i="2"/>
  <c r="AY2311" i="2"/>
  <c r="P873" i="2"/>
  <c r="Q873" i="2"/>
  <c r="AY872" i="2"/>
  <c r="P1017" i="2"/>
  <c r="Q1017" i="2"/>
  <c r="AY1016" i="2"/>
  <c r="P1329" i="2"/>
  <c r="AY1328" i="2"/>
  <c r="Q1329" i="2"/>
  <c r="P2397" i="2"/>
  <c r="AY2396" i="2"/>
  <c r="Q2397" i="2"/>
  <c r="P8" i="2"/>
  <c r="P21" i="2" s="1"/>
  <c r="AT1133" i="2"/>
  <c r="AU767" i="2"/>
  <c r="AW379" i="2"/>
  <c r="AX83" i="2"/>
  <c r="Q1400" i="2"/>
  <c r="AV76" i="2"/>
  <c r="AU1429" i="2"/>
  <c r="AX1429" i="2" s="1"/>
  <c r="AU177" i="2"/>
  <c r="AX177" i="2" s="1"/>
  <c r="AW1586" i="2"/>
  <c r="AW1547" i="2"/>
  <c r="AW1615" i="2"/>
  <c r="AW282" i="2"/>
  <c r="AW1021" i="2"/>
  <c r="P1374" i="2"/>
  <c r="P1292" i="2"/>
  <c r="P1505" i="2"/>
  <c r="AY1504" i="2"/>
  <c r="Q1505" i="2"/>
  <c r="P2274" i="2"/>
  <c r="AY2273" i="2"/>
  <c r="Q2274" i="2"/>
  <c r="P2263" i="2"/>
  <c r="Q2263" i="2"/>
  <c r="AY2262" i="2"/>
  <c r="P1541" i="2"/>
  <c r="Q1541" i="2"/>
  <c r="AY1540" i="2"/>
  <c r="P1697" i="2"/>
  <c r="Q1697" i="2"/>
  <c r="AY1696" i="2"/>
  <c r="P1877" i="2"/>
  <c r="Q1877" i="2"/>
  <c r="AY1876" i="2"/>
  <c r="P1124" i="2"/>
  <c r="AY1123" i="2"/>
  <c r="Q1124" i="2"/>
  <c r="P1460" i="2"/>
  <c r="Q1460" i="2"/>
  <c r="AY1459" i="2"/>
  <c r="P1542" i="2"/>
  <c r="Q1542" i="2"/>
  <c r="AY1541" i="2"/>
  <c r="P1770" i="2"/>
  <c r="AY1769" i="2"/>
  <c r="Q1770" i="2"/>
  <c r="P2302" i="2"/>
  <c r="Q2302" i="2"/>
  <c r="AY2301" i="2"/>
  <c r="W8" i="2"/>
  <c r="W17" i="2" s="1"/>
  <c r="AV1075" i="2"/>
  <c r="AW1133" i="2"/>
  <c r="AU1378" i="2"/>
  <c r="AV1016" i="2"/>
  <c r="AX1016" i="2" s="1"/>
  <c r="AU76" i="2"/>
  <c r="AU1590" i="2"/>
  <c r="AT1551" i="2"/>
  <c r="AX1551" i="2" s="1"/>
  <c r="AW872" i="2"/>
  <c r="AW131" i="2"/>
  <c r="AW2288" i="2"/>
  <c r="AV496" i="2"/>
  <c r="AW189" i="2"/>
  <c r="AT131" i="2"/>
  <c r="U2301" i="2"/>
  <c r="P962" i="2"/>
  <c r="Q1292" i="2"/>
  <c r="AR392" i="2"/>
  <c r="U392" i="2" s="1"/>
  <c r="AU474" i="2"/>
  <c r="P821" i="2"/>
  <c r="AY820" i="2"/>
  <c r="Q821" i="2"/>
  <c r="P1469" i="2"/>
  <c r="Q1469" i="2"/>
  <c r="AY1468" i="2"/>
  <c r="P498" i="2"/>
  <c r="AY497" i="2"/>
  <c r="Q498" i="2"/>
  <c r="P1768" i="2"/>
  <c r="AY1767" i="2"/>
  <c r="Q1768" i="2"/>
  <c r="P1565" i="2"/>
  <c r="Q1565" i="2"/>
  <c r="AY1564" i="2"/>
  <c r="P1721" i="2"/>
  <c r="Q1721" i="2"/>
  <c r="AY1720" i="2"/>
  <c r="P2324" i="2"/>
  <c r="AY2323" i="2"/>
  <c r="P405" i="2"/>
  <c r="Q405" i="2"/>
  <c r="AY404" i="2"/>
  <c r="P2301" i="2"/>
  <c r="AY2300" i="2"/>
  <c r="Q2301" i="2"/>
  <c r="P2410" i="2"/>
  <c r="Q2410" i="2"/>
  <c r="AY2409" i="2"/>
  <c r="AT584" i="2"/>
  <c r="P2395" i="2"/>
  <c r="Q2395" i="2"/>
  <c r="AY2394" i="2"/>
  <c r="AU1075" i="2"/>
  <c r="AX1075" i="2" s="1"/>
  <c r="AY1075" i="2" s="1"/>
  <c r="AY990" i="2"/>
  <c r="AT76" i="2"/>
  <c r="AX76" i="2" s="1"/>
  <c r="AT367" i="2"/>
  <c r="AX367" i="2" s="1"/>
  <c r="AY367" i="2" s="1"/>
  <c r="AW1518" i="2"/>
  <c r="AW1651" i="2"/>
  <c r="AW923" i="2"/>
  <c r="AW165" i="2"/>
  <c r="AT750" i="2"/>
  <c r="AV80" i="2"/>
  <c r="U2371" i="2"/>
  <c r="U1875" i="2"/>
  <c r="Q962" i="2"/>
  <c r="AT379" i="2"/>
  <c r="AX379" i="2" s="1"/>
  <c r="AY379" i="2" s="1"/>
  <c r="AU496" i="2"/>
  <c r="AX496" i="2" s="1"/>
  <c r="AY496" i="2" s="1"/>
  <c r="AT474" i="2"/>
  <c r="AX474" i="2" s="1"/>
  <c r="AY474" i="2" s="1"/>
  <c r="P1508" i="2"/>
  <c r="AY1507" i="2"/>
  <c r="Q1508" i="2"/>
  <c r="P1217" i="2"/>
  <c r="AY1216" i="2"/>
  <c r="Q1217" i="2"/>
  <c r="P2286" i="2"/>
  <c r="AY2285" i="2"/>
  <c r="Q2286" i="2"/>
  <c r="P438" i="2"/>
  <c r="Q438" i="2"/>
  <c r="AY437" i="2"/>
  <c r="P2275" i="2"/>
  <c r="Q2275" i="2"/>
  <c r="AY2274" i="2"/>
  <c r="P1589" i="2"/>
  <c r="Q1589" i="2"/>
  <c r="AY1588" i="2"/>
  <c r="P1745" i="2"/>
  <c r="AY1744" i="2"/>
  <c r="Q1745" i="2"/>
  <c r="P1473" i="2"/>
  <c r="Q1473" i="2"/>
  <c r="AY1472" i="2"/>
  <c r="P1566" i="2"/>
  <c r="AY1565" i="2"/>
  <c r="Q1566" i="2"/>
  <c r="P1783" i="2"/>
  <c r="Q1783" i="2"/>
  <c r="AY1782" i="2"/>
  <c r="P2314" i="2"/>
  <c r="Q2314" i="2"/>
  <c r="AY2313" i="2"/>
  <c r="P2409" i="2"/>
  <c r="Q2409" i="2"/>
  <c r="AY2408" i="2"/>
  <c r="P2454" i="2"/>
  <c r="AY2453" i="2"/>
  <c r="Q2454" i="2"/>
  <c r="AV177" i="2"/>
  <c r="AU1070" i="2"/>
  <c r="AT177" i="2"/>
  <c r="AY1124" i="2"/>
  <c r="AU131" i="2"/>
  <c r="AX131" i="2" s="1"/>
  <c r="AY131" i="2" s="1"/>
  <c r="AX93" i="2"/>
  <c r="AW2469" i="2"/>
  <c r="U1541" i="2"/>
  <c r="P991" i="2"/>
  <c r="AV65" i="2"/>
  <c r="AU379" i="2"/>
  <c r="P1602" i="2"/>
  <c r="AY1601" i="2"/>
  <c r="Q1602" i="2"/>
  <c r="P1313" i="2"/>
  <c r="Q1313" i="2"/>
  <c r="AY1312" i="2"/>
  <c r="P834" i="2"/>
  <c r="Q834" i="2"/>
  <c r="AY833" i="2"/>
  <c r="P1780" i="2"/>
  <c r="Q1780" i="2"/>
  <c r="AY1779" i="2"/>
  <c r="P595" i="2"/>
  <c r="Q595" i="2"/>
  <c r="AY594" i="2"/>
  <c r="P1601" i="2"/>
  <c r="AY1600" i="2"/>
  <c r="Q1601" i="2"/>
  <c r="P2420" i="2"/>
  <c r="Q2420" i="2"/>
  <c r="AY2419" i="2"/>
  <c r="P465" i="2"/>
  <c r="Q465" i="2"/>
  <c r="AY464" i="2"/>
  <c r="P1472" i="2"/>
  <c r="Q1472" i="2"/>
  <c r="AY1471" i="2"/>
  <c r="P1626" i="2"/>
  <c r="AY1625" i="2"/>
  <c r="Q1626" i="2"/>
  <c r="P2313" i="2"/>
  <c r="AY2312" i="2"/>
  <c r="Q2313" i="2"/>
  <c r="P2298" i="2"/>
  <c r="AY2297" i="2"/>
  <c r="Q2298" i="2"/>
  <c r="P2299" i="2"/>
  <c r="AY2298" i="2"/>
  <c r="Q2299" i="2"/>
  <c r="AX238" i="2"/>
  <c r="AW496" i="2"/>
  <c r="AT1575" i="2"/>
  <c r="AX1575" i="2" s="1"/>
  <c r="AT701" i="2"/>
  <c r="AX701" i="2" s="1"/>
  <c r="AV2396" i="2"/>
  <c r="AX2396" i="2" s="1"/>
  <c r="AT462" i="2"/>
  <c r="AX462" i="2" s="1"/>
  <c r="U1481" i="2"/>
  <c r="U1805" i="2"/>
  <c r="U1145" i="2"/>
  <c r="P1125" i="2"/>
  <c r="AU189" i="2"/>
  <c r="P1662" i="2"/>
  <c r="Q1662" i="2"/>
  <c r="AY1661" i="2"/>
  <c r="P1816" i="2"/>
  <c r="AY1815" i="2"/>
  <c r="P245" i="2"/>
  <c r="AY244" i="2"/>
  <c r="Q245" i="2"/>
  <c r="P449" i="2"/>
  <c r="Q449" i="2"/>
  <c r="AY448" i="2"/>
  <c r="P570" i="2"/>
  <c r="AY569" i="2"/>
  <c r="Q570" i="2"/>
  <c r="AT55" i="2"/>
  <c r="AX55" i="2" s="1"/>
  <c r="AY55" i="2" s="1"/>
  <c r="AU55" i="2"/>
  <c r="AW55" i="2"/>
  <c r="P1769" i="2"/>
  <c r="AY1768" i="2"/>
  <c r="P2264" i="2"/>
  <c r="Q2264" i="2"/>
  <c r="AY2263" i="2"/>
  <c r="P2468" i="2"/>
  <c r="AY2467" i="2"/>
  <c r="Q2468" i="2"/>
  <c r="P945" i="2"/>
  <c r="Q945" i="2"/>
  <c r="AY944" i="2"/>
  <c r="P1437" i="2"/>
  <c r="Q1437" i="2"/>
  <c r="AY1436" i="2"/>
  <c r="P2266" i="2"/>
  <c r="Q2266" i="2"/>
  <c r="AY2265" i="2"/>
  <c r="P2310" i="2"/>
  <c r="AY2309" i="2"/>
  <c r="Q2310" i="2"/>
  <c r="P2466" i="2"/>
  <c r="Q2466" i="2"/>
  <c r="AY2465" i="2"/>
  <c r="P2311" i="2"/>
  <c r="AY2310" i="2"/>
  <c r="Q2311" i="2"/>
  <c r="P2407" i="2"/>
  <c r="Q2407" i="2"/>
  <c r="AY2406" i="2"/>
  <c r="AX73" i="2"/>
  <c r="AY73" i="2" s="1"/>
  <c r="AY869" i="2"/>
  <c r="AV906" i="2"/>
  <c r="AR1037" i="2"/>
  <c r="U1037" i="2" s="1"/>
  <c r="AW109" i="2"/>
  <c r="AW807" i="2"/>
  <c r="AW2393" i="2"/>
  <c r="AT282" i="2"/>
  <c r="AX282" i="2" s="1"/>
  <c r="AY282" i="2" s="1"/>
  <c r="P348" i="2"/>
  <c r="AY141" i="2"/>
  <c r="AY360" i="2"/>
  <c r="P1840" i="2"/>
  <c r="AY1839" i="2"/>
  <c r="Q1840" i="2"/>
  <c r="P2336" i="2"/>
  <c r="Q2336" i="2"/>
  <c r="AY2335" i="2"/>
  <c r="P246" i="2"/>
  <c r="AY245" i="2"/>
  <c r="Q246" i="2"/>
  <c r="P1493" i="2"/>
  <c r="Q1493" i="2"/>
  <c r="AY1492" i="2"/>
  <c r="P1014" i="2"/>
  <c r="Q1014" i="2"/>
  <c r="P1804" i="2"/>
  <c r="Q1804" i="2"/>
  <c r="AY1803" i="2"/>
  <c r="P883" i="2"/>
  <c r="AY882" i="2"/>
  <c r="Q883" i="2"/>
  <c r="P1613" i="2"/>
  <c r="Q1613" i="2"/>
  <c r="AY1612" i="2"/>
  <c r="P2276" i="2"/>
  <c r="Q2276" i="2"/>
  <c r="AY2275" i="2"/>
  <c r="P2480" i="2"/>
  <c r="AY2479" i="2"/>
  <c r="Q2480" i="2"/>
  <c r="P981" i="2"/>
  <c r="Q981" i="2"/>
  <c r="AY980" i="2"/>
  <c r="P1029" i="2"/>
  <c r="AY1028" i="2"/>
  <c r="Q1029" i="2"/>
  <c r="P1436" i="2"/>
  <c r="Q1436" i="2"/>
  <c r="AY1435" i="2"/>
  <c r="P1650" i="2"/>
  <c r="Q1650" i="2"/>
  <c r="AY1649" i="2"/>
  <c r="P2265" i="2"/>
  <c r="AY2264" i="2"/>
  <c r="Q2265" i="2"/>
  <c r="P2326" i="2"/>
  <c r="AY2325" i="2"/>
  <c r="Q2326" i="2"/>
  <c r="P2422" i="2"/>
  <c r="Q2422" i="2"/>
  <c r="AY2421" i="2"/>
  <c r="P2419" i="2"/>
  <c r="Q2419" i="2"/>
  <c r="AY2418" i="2"/>
  <c r="Q870" i="2"/>
  <c r="AV1133" i="2"/>
  <c r="AW887" i="2"/>
  <c r="AW1852" i="2"/>
  <c r="AW2397" i="2"/>
  <c r="AU2370" i="2"/>
  <c r="AX2370" i="2" s="1"/>
  <c r="Q348" i="2"/>
  <c r="P142" i="2"/>
  <c r="AX272" i="2"/>
  <c r="AR402" i="2"/>
  <c r="U402" i="2" s="1"/>
  <c r="P2349" i="2"/>
  <c r="Q2349" i="2"/>
  <c r="AY2348" i="2"/>
  <c r="P809" i="2"/>
  <c r="AY808" i="2"/>
  <c r="Q809" i="2"/>
  <c r="P1517" i="2"/>
  <c r="Q1517" i="2"/>
  <c r="AY1516" i="2"/>
  <c r="P619" i="2"/>
  <c r="Q619" i="2"/>
  <c r="AY618" i="2"/>
  <c r="P1625" i="2"/>
  <c r="Q1625" i="2"/>
  <c r="AY1624" i="2"/>
  <c r="P1781" i="2"/>
  <c r="AY1780" i="2"/>
  <c r="P813" i="2"/>
  <c r="Q813" i="2"/>
  <c r="AY812" i="2"/>
  <c r="P980" i="2"/>
  <c r="AY979" i="2"/>
  <c r="Q980" i="2"/>
  <c r="P1497" i="2"/>
  <c r="AY1496" i="2"/>
  <c r="Q1497" i="2"/>
  <c r="P2278" i="2"/>
  <c r="Q2278" i="2"/>
  <c r="AY2277" i="2"/>
  <c r="P2325" i="2"/>
  <c r="Q2325" i="2"/>
  <c r="AY2324" i="2"/>
  <c r="P2421" i="2"/>
  <c r="Q2421" i="2"/>
  <c r="AY2420" i="2"/>
  <c r="AV244" i="2"/>
  <c r="AX244" i="2" s="1"/>
  <c r="AT1070" i="2"/>
  <c r="AX54" i="2"/>
  <c r="AR440" i="2"/>
  <c r="U440" i="2" s="1"/>
  <c r="AT1875" i="2"/>
  <c r="AX1875" i="2" s="1"/>
  <c r="AU282" i="2"/>
  <c r="U725" i="2"/>
  <c r="U1841" i="2"/>
  <c r="AV474" i="2"/>
  <c r="P1433" i="2"/>
  <c r="Q1433" i="2"/>
  <c r="AY1432" i="2"/>
  <c r="P1050" i="2"/>
  <c r="AY1049" i="2"/>
  <c r="P331" i="2"/>
  <c r="Q331" i="2"/>
  <c r="AY330" i="2"/>
  <c r="P895" i="2"/>
  <c r="AY894" i="2"/>
  <c r="Q895" i="2"/>
  <c r="P1805" i="2"/>
  <c r="Q1805" i="2"/>
  <c r="AY1804" i="2"/>
  <c r="P2288" i="2"/>
  <c r="Q2288" i="2"/>
  <c r="AY2287" i="2"/>
  <c r="P201" i="2"/>
  <c r="AU200" i="2"/>
  <c r="AX200" i="2" s="1"/>
  <c r="AY200" i="2"/>
  <c r="P489" i="2"/>
  <c r="Q489" i="2"/>
  <c r="AY488" i="2"/>
  <c r="P812" i="2"/>
  <c r="Q812" i="2"/>
  <c r="AY811" i="2"/>
  <c r="P1449" i="2"/>
  <c r="Q1449" i="2"/>
  <c r="AY1448" i="2"/>
  <c r="P1496" i="2"/>
  <c r="Q1496" i="2"/>
  <c r="AY1495" i="2"/>
  <c r="P1674" i="2"/>
  <c r="Q1674" i="2"/>
  <c r="AY1673" i="2"/>
  <c r="P2277" i="2"/>
  <c r="AY2276" i="2"/>
  <c r="Q2277" i="2"/>
  <c r="AW244" i="2"/>
  <c r="P2370" i="2"/>
  <c r="AY2369" i="2"/>
  <c r="Q2370" i="2"/>
  <c r="P2335" i="2"/>
  <c r="Q2335" i="2"/>
  <c r="AY2334" i="2"/>
  <c r="AT1045" i="2"/>
  <c r="Y8" i="2"/>
  <c r="X8" i="2"/>
  <c r="X17" i="2" s="1"/>
  <c r="AW183" i="2"/>
  <c r="AT183" i="2"/>
  <c r="AV183" i="2"/>
  <c r="AX112" i="2"/>
  <c r="AY112" i="2" s="1"/>
  <c r="AW101" i="2"/>
  <c r="AV101" i="2"/>
  <c r="AW290" i="2"/>
  <c r="AT101" i="2"/>
  <c r="AX101" i="2" s="1"/>
  <c r="AV109" i="2"/>
  <c r="AU101" i="2"/>
  <c r="AT109" i="2"/>
  <c r="AX109" i="2" s="1"/>
  <c r="AW197" i="2"/>
  <c r="AU109" i="2"/>
  <c r="AW291" i="2"/>
  <c r="AX330" i="2"/>
  <c r="AU197" i="2"/>
  <c r="AV197" i="2"/>
  <c r="AX149" i="2"/>
  <c r="AY149" i="2" s="1"/>
  <c r="AQ87" i="2"/>
  <c r="U61" i="2"/>
  <c r="AQ74" i="2"/>
  <c r="P62" i="2"/>
  <c r="Q62" i="2"/>
  <c r="AY61" i="2"/>
  <c r="P165" i="2"/>
  <c r="Q165" i="2"/>
  <c r="AY164" i="2"/>
  <c r="P189" i="2"/>
  <c r="AY188" i="2"/>
  <c r="Q189" i="2"/>
  <c r="AT228" i="2"/>
  <c r="AY228" i="2"/>
  <c r="P199" i="2"/>
  <c r="Q199" i="2"/>
  <c r="AY198" i="2"/>
  <c r="P267" i="2"/>
  <c r="Q267" i="2"/>
  <c r="AY266" i="2"/>
  <c r="AV228" i="2"/>
  <c r="AX120" i="2"/>
  <c r="P86" i="2"/>
  <c r="Q86" i="2"/>
  <c r="AY85" i="2"/>
  <c r="P269" i="2"/>
  <c r="AU268" i="2"/>
  <c r="Q269" i="2"/>
  <c r="AV268" i="2"/>
  <c r="AY268" i="2"/>
  <c r="P227" i="2"/>
  <c r="Q227" i="2"/>
  <c r="AY226" i="2"/>
  <c r="P271" i="2"/>
  <c r="Q271" i="2"/>
  <c r="AY270" i="2"/>
  <c r="P109" i="2"/>
  <c r="AV108" i="2"/>
  <c r="AT108" i="2"/>
  <c r="AY108" i="2"/>
  <c r="Q109" i="2"/>
  <c r="AU108" i="2"/>
  <c r="AW108" i="2"/>
  <c r="P158" i="2"/>
  <c r="AY157" i="2"/>
  <c r="Q158" i="2"/>
  <c r="AV172" i="2"/>
  <c r="AW172" i="2"/>
  <c r="AT172" i="2"/>
  <c r="AY172" i="2"/>
  <c r="AU172" i="2"/>
  <c r="P197" i="2"/>
  <c r="AT196" i="2"/>
  <c r="Q197" i="2"/>
  <c r="AV196" i="2"/>
  <c r="AU196" i="2"/>
  <c r="AY196" i="2"/>
  <c r="AW196" i="2"/>
  <c r="P243" i="2"/>
  <c r="AY242" i="2"/>
  <c r="AV242" i="2"/>
  <c r="AX242" i="2" s="1"/>
  <c r="Q243" i="2"/>
  <c r="P77" i="2"/>
  <c r="Q77" i="2"/>
  <c r="AY76" i="2"/>
  <c r="P195" i="2"/>
  <c r="AY194" i="2"/>
  <c r="AV194" i="2"/>
  <c r="AX194" i="2" s="1"/>
  <c r="Q195" i="2"/>
  <c r="AQ351" i="2"/>
  <c r="AQ336" i="2"/>
  <c r="AQ367" i="2"/>
  <c r="AX336" i="2"/>
  <c r="AY336" i="2" s="1"/>
  <c r="O366" i="2"/>
  <c r="AU365" i="2"/>
  <c r="AT365" i="2"/>
  <c r="AV365" i="2"/>
  <c r="AW365" i="2"/>
  <c r="O365" i="2"/>
  <c r="AO359" i="2"/>
  <c r="AR359" i="2" s="1"/>
  <c r="AR1518" i="2"/>
  <c r="U1518" i="2" s="1"/>
  <c r="AU1144" i="2"/>
  <c r="AR1234" i="2"/>
  <c r="O1234" i="2" s="1"/>
  <c r="AV1117" i="2"/>
  <c r="AR348" i="2"/>
  <c r="AN349" i="2"/>
  <c r="AQ350" i="2"/>
  <c r="AQ349" i="2"/>
  <c r="U458" i="2"/>
  <c r="AX534" i="2"/>
  <c r="AY534" i="2" s="1"/>
  <c r="AX389" i="2"/>
  <c r="AW1144" i="2"/>
  <c r="AT1144" i="2"/>
  <c r="AQ343" i="2"/>
  <c r="AP344" i="2"/>
  <c r="AX532" i="2"/>
  <c r="AX460" i="2"/>
  <c r="AX399" i="2"/>
  <c r="AY399" i="2" s="1"/>
  <c r="AX409" i="2"/>
  <c r="AX461" i="2"/>
  <c r="AY461" i="2" s="1"/>
  <c r="AX361" i="2"/>
  <c r="AX348" i="2"/>
  <c r="AY348" i="2" s="1"/>
  <c r="AW1221" i="2"/>
  <c r="AT1125" i="2"/>
  <c r="AO528" i="2"/>
  <c r="AV1372" i="2"/>
  <c r="AV941" i="2"/>
  <c r="AW874" i="2"/>
  <c r="AT342" i="2"/>
  <c r="AX342" i="2" s="1"/>
  <c r="P343" i="2"/>
  <c r="AY342" i="2"/>
  <c r="Q343" i="2"/>
  <c r="AR1138" i="2"/>
  <c r="U1138" i="2" s="1"/>
  <c r="AU923" i="2"/>
  <c r="AV1319" i="2"/>
  <c r="AT1116" i="2"/>
  <c r="AU342" i="2"/>
  <c r="AX494" i="2"/>
  <c r="AY494" i="2" s="1"/>
  <c r="AX436" i="2"/>
  <c r="AY436" i="2" s="1"/>
  <c r="AX350" i="2"/>
  <c r="AY350" i="2" s="1"/>
  <c r="AX441" i="2"/>
  <c r="AY441" i="2" s="1"/>
  <c r="AX368" i="2"/>
  <c r="AX403" i="2"/>
  <c r="AY403" i="2" s="1"/>
  <c r="AX353" i="2"/>
  <c r="AX448" i="2"/>
  <c r="AX384" i="2"/>
  <c r="AO728" i="2"/>
  <c r="AR728" i="2" s="1"/>
  <c r="U728" i="2" s="1"/>
  <c r="AW898" i="2"/>
  <c r="AW1259" i="2"/>
  <c r="AX468" i="2"/>
  <c r="AW632" i="2"/>
  <c r="AR459" i="2"/>
  <c r="U459" i="2" s="1"/>
  <c r="AQ329" i="2"/>
  <c r="U502" i="2"/>
  <c r="AQ328" i="2"/>
  <c r="AN329" i="2"/>
  <c r="AZ329" i="2" s="1"/>
  <c r="AX429" i="2"/>
  <c r="O326" i="2"/>
  <c r="AX356" i="2"/>
  <c r="AY356" i="2" s="1"/>
  <c r="AU324" i="2"/>
  <c r="AW324" i="2"/>
  <c r="AT324" i="2"/>
  <c r="AU632" i="2"/>
  <c r="AU323" i="2"/>
  <c r="AX323" i="2" s="1"/>
  <c r="AX560" i="2"/>
  <c r="AV323" i="2"/>
  <c r="AQ324" i="2"/>
  <c r="AP325" i="2"/>
  <c r="AQ327" i="2" s="1"/>
  <c r="AR323" i="2"/>
  <c r="AN324" i="2"/>
  <c r="AX477" i="2"/>
  <c r="AW1116" i="2"/>
  <c r="AX425" i="2"/>
  <c r="AY425" i="2" s="1"/>
  <c r="O323" i="2"/>
  <c r="AQ282" i="2"/>
  <c r="AQ284" i="2"/>
  <c r="O315" i="2"/>
  <c r="AT308" i="2"/>
  <c r="AR307" i="2"/>
  <c r="AN308" i="2"/>
  <c r="AO308" i="2" s="1"/>
  <c r="AU308" i="2"/>
  <c r="AX312" i="2"/>
  <c r="AX481" i="2"/>
  <c r="AX317" i="2"/>
  <c r="AY317" i="2" s="1"/>
  <c r="AX567" i="2"/>
  <c r="AX457" i="2"/>
  <c r="AX408" i="2"/>
  <c r="AY408" i="2" s="1"/>
  <c r="AX377" i="2"/>
  <c r="AX316" i="2"/>
  <c r="AY316" i="2" s="1"/>
  <c r="AR1334" i="2"/>
  <c r="U1334" i="2" s="1"/>
  <c r="AO1044" i="2"/>
  <c r="AR1044" i="2" s="1"/>
  <c r="U1044" i="2" s="1"/>
  <c r="AT923" i="2"/>
  <c r="AT1372" i="2"/>
  <c r="AR1442" i="2"/>
  <c r="U1442" i="2" s="1"/>
  <c r="AU1270" i="2"/>
  <c r="AT1342" i="2"/>
  <c r="AU887" i="2"/>
  <c r="AV887" i="2"/>
  <c r="AR1418" i="2"/>
  <c r="U1418" i="2" s="1"/>
  <c r="AV923" i="2"/>
  <c r="AU1372" i="2"/>
  <c r="AW1199" i="2"/>
  <c r="AU1319" i="2"/>
  <c r="AT1270" i="2"/>
  <c r="AW1319" i="2"/>
  <c r="AU1342" i="2"/>
  <c r="AX369" i="2"/>
  <c r="AX373" i="2"/>
  <c r="AY373" i="2" s="1"/>
  <c r="AX501" i="2"/>
  <c r="AX382" i="2"/>
  <c r="AX405" i="2"/>
  <c r="AX497" i="2"/>
  <c r="AX380" i="2"/>
  <c r="AY380" i="2" s="1"/>
  <c r="AX584" i="2"/>
  <c r="O302" i="2"/>
  <c r="AZ303" i="2"/>
  <c r="AZ304" i="2" s="1"/>
  <c r="AX404" i="2"/>
  <c r="O306" i="2"/>
  <c r="O296" i="2"/>
  <c r="O298" i="2"/>
  <c r="AQ291" i="2"/>
  <c r="AX321" i="2"/>
  <c r="AV1270" i="2"/>
  <c r="AR1182" i="2"/>
  <c r="U1182" i="2" s="1"/>
  <c r="AW1372" i="2"/>
  <c r="AR503" i="2"/>
  <c r="U503" i="2" s="1"/>
  <c r="AV291" i="2"/>
  <c r="AX309" i="2"/>
  <c r="AY309" i="2" s="1"/>
  <c r="AT291" i="2"/>
  <c r="AR347" i="2"/>
  <c r="O347" i="2" s="1"/>
  <c r="AV1342" i="2"/>
  <c r="AR451" i="2"/>
  <c r="U451" i="2" s="1"/>
  <c r="AX500" i="2"/>
  <c r="AY500" i="2" s="1"/>
  <c r="AX561" i="2"/>
  <c r="AY561" i="2" s="1"/>
  <c r="U999" i="2"/>
  <c r="AX440" i="2"/>
  <c r="AX360" i="2"/>
  <c r="AX443" i="2"/>
  <c r="AY443" i="2" s="1"/>
  <c r="AX488" i="2"/>
  <c r="AR455" i="2"/>
  <c r="U455" i="2" s="1"/>
  <c r="AX296" i="2"/>
  <c r="AX292" i="2"/>
  <c r="AY292" i="2" s="1"/>
  <c r="AX352" i="2"/>
  <c r="AY352" i="2" s="1"/>
  <c r="AX332" i="2"/>
  <c r="AX314" i="2"/>
  <c r="AY314" i="2" s="1"/>
  <c r="AQ292" i="2"/>
  <c r="AX402" i="2"/>
  <c r="AR327" i="2"/>
  <c r="AR1242" i="2"/>
  <c r="O1242" i="2" s="1"/>
  <c r="AW1244" i="2"/>
  <c r="AU1209" i="2"/>
  <c r="U597" i="2"/>
  <c r="AX504" i="2"/>
  <c r="AU1021" i="2"/>
  <c r="AR817" i="2"/>
  <c r="U817" i="2" s="1"/>
  <c r="AV784" i="2"/>
  <c r="AR2486" i="2"/>
  <c r="U2486" i="2" s="1"/>
  <c r="AX527" i="2"/>
  <c r="AW790" i="2"/>
  <c r="AU790" i="2"/>
  <c r="AX340" i="2"/>
  <c r="AR531" i="2"/>
  <c r="O531" i="2" s="1"/>
  <c r="AT881" i="2"/>
  <c r="AR435" i="2"/>
  <c r="U435" i="2" s="1"/>
  <c r="AX289" i="2"/>
  <c r="AX469" i="2"/>
  <c r="AY469" i="2" s="1"/>
  <c r="AX349" i="2"/>
  <c r="AY349" i="2" s="1"/>
  <c r="AX456" i="2"/>
  <c r="AY456" i="2" s="1"/>
  <c r="AX372" i="2"/>
  <c r="AY372" i="2" s="1"/>
  <c r="AX398" i="2"/>
  <c r="AX470" i="2"/>
  <c r="AR1262" i="2"/>
  <c r="U1262" i="2" s="1"/>
  <c r="AV898" i="2"/>
  <c r="AW1285" i="2"/>
  <c r="AR1466" i="2"/>
  <c r="U1466" i="2" s="1"/>
  <c r="AV632" i="2"/>
  <c r="AX484" i="2"/>
  <c r="AU898" i="2"/>
  <c r="AV1285" i="2"/>
  <c r="AU1101" i="2"/>
  <c r="AR2498" i="2"/>
  <c r="U2498" i="2" s="1"/>
  <c r="AT632" i="2"/>
  <c r="AX632" i="2" s="1"/>
  <c r="AY632" i="2" s="1"/>
  <c r="AX424" i="2"/>
  <c r="AX476" i="2"/>
  <c r="AY476" i="2" s="1"/>
  <c r="AR1222" i="2"/>
  <c r="U1222" i="2" s="1"/>
  <c r="AR547" i="2"/>
  <c r="O547" i="2" s="1"/>
  <c r="AR870" i="2"/>
  <c r="U870" i="2" s="1"/>
  <c r="AR1238" i="2"/>
  <c r="U1238" i="2" s="1"/>
  <c r="AV1381" i="2"/>
  <c r="AT898" i="2"/>
  <c r="AR1510" i="2"/>
  <c r="U1510" i="2" s="1"/>
  <c r="AW1101" i="2"/>
  <c r="AT1101" i="2"/>
  <c r="AX1101" i="2" s="1"/>
  <c r="AX334" i="2"/>
  <c r="AY334" i="2" s="1"/>
  <c r="O287" i="2"/>
  <c r="AO288" i="2"/>
  <c r="AN289" i="2" s="1"/>
  <c r="AQ290" i="2"/>
  <c r="AT290" i="2"/>
  <c r="AU290" i="2"/>
  <c r="AV290" i="2"/>
  <c r="AX455" i="2"/>
  <c r="AX508" i="2"/>
  <c r="AY508" i="2" s="1"/>
  <c r="U1127" i="2"/>
  <c r="AV281" i="2"/>
  <c r="O281" i="2"/>
  <c r="AQ281" i="2"/>
  <c r="AU281" i="2"/>
  <c r="AT281" i="2"/>
  <c r="AU1205" i="2"/>
  <c r="P274" i="2"/>
  <c r="Q274" i="2"/>
  <c r="AY273" i="2"/>
  <c r="AU916" i="2"/>
  <c r="O275" i="2"/>
  <c r="AP254" i="2"/>
  <c r="AQ254" i="2" s="1"/>
  <c r="AV253" i="2"/>
  <c r="AT253" i="2"/>
  <c r="AW253" i="2"/>
  <c r="AU253" i="2"/>
  <c r="P98" i="2"/>
  <c r="Q98" i="2"/>
  <c r="AY97" i="2"/>
  <c r="P161" i="2"/>
  <c r="Q161" i="2"/>
  <c r="AT160" i="2"/>
  <c r="AY160" i="2"/>
  <c r="AU160" i="2"/>
  <c r="AV160" i="2"/>
  <c r="P198" i="2"/>
  <c r="Q198" i="2"/>
  <c r="AY197" i="2"/>
  <c r="P225" i="2"/>
  <c r="Q225" i="2"/>
  <c r="AY224" i="2"/>
  <c r="AV224" i="2"/>
  <c r="AX224" i="2" s="1"/>
  <c r="AU269" i="2"/>
  <c r="AT269" i="2"/>
  <c r="AW269" i="2"/>
  <c r="AV269" i="2"/>
  <c r="AQ141" i="2"/>
  <c r="AW141" i="2"/>
  <c r="AV141" i="2"/>
  <c r="AT141" i="2"/>
  <c r="AU141" i="2"/>
  <c r="AO225" i="2"/>
  <c r="P205" i="2"/>
  <c r="AY204" i="2"/>
  <c r="AU204" i="2"/>
  <c r="AT204" i="2"/>
  <c r="Q205" i="2"/>
  <c r="AW204" i="2"/>
  <c r="AV204" i="2"/>
  <c r="P234" i="2"/>
  <c r="AY233" i="2"/>
  <c r="Q234" i="2"/>
  <c r="AU80" i="2"/>
  <c r="AX80" i="2" s="1"/>
  <c r="AY80" i="2" s="1"/>
  <c r="AQ189" i="2"/>
  <c r="AT189" i="2"/>
  <c r="P70" i="2"/>
  <c r="Q70" i="2"/>
  <c r="AY69" i="2"/>
  <c r="AQ217" i="2"/>
  <c r="AW217" i="2"/>
  <c r="P166" i="2"/>
  <c r="AT165" i="2"/>
  <c r="AX165" i="2" s="1"/>
  <c r="AY165" i="2"/>
  <c r="Q166" i="2"/>
  <c r="AU165" i="2"/>
  <c r="P206" i="2"/>
  <c r="Q206" i="2"/>
  <c r="AY205" i="2"/>
  <c r="AQ69" i="2"/>
  <c r="AT69" i="2"/>
  <c r="AV69" i="2"/>
  <c r="AU69" i="2"/>
  <c r="AW69" i="2"/>
  <c r="P55" i="2"/>
  <c r="AY54" i="2"/>
  <c r="Q55" i="2"/>
  <c r="P73" i="2"/>
  <c r="Q73" i="2"/>
  <c r="AT72" i="2"/>
  <c r="AV72" i="2"/>
  <c r="AW72" i="2"/>
  <c r="AY72" i="2"/>
  <c r="P117" i="2"/>
  <c r="AY116" i="2"/>
  <c r="Q117" i="2"/>
  <c r="P169" i="2"/>
  <c r="AW168" i="2"/>
  <c r="Q169" i="2"/>
  <c r="AY168" i="2"/>
  <c r="AU208" i="2"/>
  <c r="AV208" i="2"/>
  <c r="AT208" i="2"/>
  <c r="P242" i="2"/>
  <c r="Q242" i="2"/>
  <c r="AY241" i="2"/>
  <c r="AQ97" i="2"/>
  <c r="AT97" i="2"/>
  <c r="AV97" i="2"/>
  <c r="AQ261" i="2"/>
  <c r="AW261" i="2"/>
  <c r="AU261" i="2"/>
  <c r="AX261" i="2" s="1"/>
  <c r="AV53" i="2"/>
  <c r="AX53" i="2" s="1"/>
  <c r="AY53" i="2" s="1"/>
  <c r="AQ260" i="2"/>
  <c r="AX189" i="2"/>
  <c r="AY189" i="2" s="1"/>
  <c r="P217" i="2"/>
  <c r="AT216" i="2"/>
  <c r="AW216" i="2"/>
  <c r="AV216" i="2"/>
  <c r="AU216" i="2"/>
  <c r="AQ221" i="2"/>
  <c r="AV221" i="2"/>
  <c r="AW221" i="2"/>
  <c r="AU221" i="2"/>
  <c r="P174" i="2"/>
  <c r="Q174" i="2"/>
  <c r="AY173" i="2"/>
  <c r="P254" i="2"/>
  <c r="Q254" i="2"/>
  <c r="AY253" i="2"/>
  <c r="P59" i="2"/>
  <c r="Q59" i="2"/>
  <c r="AW58" i="2"/>
  <c r="AY58" i="2"/>
  <c r="P146" i="2"/>
  <c r="Q146" i="2"/>
  <c r="AY145" i="2"/>
  <c r="P213" i="2"/>
  <c r="AV212" i="2"/>
  <c r="AW212" i="2"/>
  <c r="AT212" i="2"/>
  <c r="AU212" i="2"/>
  <c r="P250" i="2"/>
  <c r="AY249" i="2"/>
  <c r="Q250" i="2"/>
  <c r="AQ157" i="2"/>
  <c r="AV157" i="2"/>
  <c r="AQ233" i="2"/>
  <c r="AT233" i="2"/>
  <c r="AX233" i="2" s="1"/>
  <c r="AR217" i="2"/>
  <c r="O217" i="2" s="1"/>
  <c r="AX157" i="2"/>
  <c r="AQ173" i="2"/>
  <c r="AV173" i="2"/>
  <c r="P153" i="2"/>
  <c r="Q153" i="2"/>
  <c r="AY152" i="2"/>
  <c r="AV152" i="2"/>
  <c r="AX152" i="2" s="1"/>
  <c r="P218" i="2"/>
  <c r="Q218" i="2"/>
  <c r="AY217" i="2"/>
  <c r="P262" i="2"/>
  <c r="AY261" i="2"/>
  <c r="Q262" i="2"/>
  <c r="AQ209" i="2"/>
  <c r="U209" i="2" s="1"/>
  <c r="AU209" i="2"/>
  <c r="AO62" i="2"/>
  <c r="AZ62" i="2"/>
  <c r="AZ63" i="2" s="1"/>
  <c r="P93" i="2"/>
  <c r="Q93" i="2"/>
  <c r="AY92" i="2"/>
  <c r="P193" i="2"/>
  <c r="Q193" i="2"/>
  <c r="AT192" i="2"/>
  <c r="AY192" i="2"/>
  <c r="AZ225" i="2"/>
  <c r="AQ65" i="2"/>
  <c r="AW65" i="2"/>
  <c r="AQ241" i="2"/>
  <c r="AU241" i="2"/>
  <c r="AV241" i="2"/>
  <c r="AW241" i="2"/>
  <c r="AQ236" i="2"/>
  <c r="AX324" i="2"/>
  <c r="AY324" i="2" s="1"/>
  <c r="AX337" i="2"/>
  <c r="AX148" i="2"/>
  <c r="AT1205" i="2"/>
  <c r="AX57" i="2"/>
  <c r="AY57" i="2" s="1"/>
  <c r="AV68" i="2"/>
  <c r="V8" i="2"/>
  <c r="V21" i="2" s="1"/>
  <c r="AX533" i="2"/>
  <c r="AX449" i="2"/>
  <c r="AV100" i="2"/>
  <c r="AX100" i="2" s="1"/>
  <c r="AY100" i="2" s="1"/>
  <c r="AX502" i="2"/>
  <c r="AY502" i="2" s="1"/>
  <c r="AV881" i="2"/>
  <c r="AU1121" i="2"/>
  <c r="AW995" i="2"/>
  <c r="AW1225" i="2"/>
  <c r="AV1021" i="2"/>
  <c r="AU995" i="2"/>
  <c r="AW906" i="2"/>
  <c r="AW784" i="2"/>
  <c r="K8" i="2"/>
  <c r="K17" i="2" s="1"/>
  <c r="AW1205" i="2"/>
  <c r="AU1225" i="2"/>
  <c r="AW214" i="2"/>
  <c r="AU87" i="2"/>
  <c r="AQ77" i="2"/>
  <c r="AU68" i="2"/>
  <c r="AX381" i="2"/>
  <c r="AT87" i="2"/>
  <c r="AU881" i="2"/>
  <c r="AV995" i="2"/>
  <c r="AT1225" i="2"/>
  <c r="AT1021" i="2"/>
  <c r="AT995" i="2"/>
  <c r="AT906" i="2"/>
  <c r="AU692" i="2"/>
  <c r="AU1298" i="2"/>
  <c r="AT790" i="2"/>
  <c r="AX236" i="2"/>
  <c r="AT68" i="2"/>
  <c r="AX136" i="2"/>
  <c r="AW881" i="2"/>
  <c r="AT1089" i="2"/>
  <c r="AT539" i="2"/>
  <c r="AU784" i="2"/>
  <c r="AW1292" i="2"/>
  <c r="AV790" i="2"/>
  <c r="AT844" i="2"/>
  <c r="AT784" i="2"/>
  <c r="AV87" i="2"/>
  <c r="AX197" i="2"/>
  <c r="AW68" i="2"/>
  <c r="AU214" i="2"/>
  <c r="AX214" i="2" s="1"/>
  <c r="AY214" i="2" s="1"/>
  <c r="AV71" i="2"/>
  <c r="AQ80" i="2"/>
  <c r="U1117" i="2"/>
  <c r="AW71" i="2"/>
  <c r="AV1207" i="2"/>
  <c r="AQ82" i="2"/>
  <c r="AQ88" i="2"/>
  <c r="AX417" i="2"/>
  <c r="AY417" i="2" s="1"/>
  <c r="U1339" i="2"/>
  <c r="U1315" i="2"/>
  <c r="AT1141" i="2"/>
  <c r="P1611" i="2"/>
  <c r="AY1610" i="2"/>
  <c r="Q1611" i="2"/>
  <c r="AW343" i="2"/>
  <c r="AV343" i="2"/>
  <c r="AT343" i="2"/>
  <c r="AU343" i="2"/>
  <c r="P828" i="2"/>
  <c r="AY827" i="2"/>
  <c r="Q828" i="2"/>
  <c r="P912" i="2"/>
  <c r="AY911" i="2"/>
  <c r="Q912" i="2"/>
  <c r="AW1562" i="2"/>
  <c r="AW1290" i="2"/>
  <c r="P1094" i="2"/>
  <c r="P1159" i="2"/>
  <c r="P1199" i="2"/>
  <c r="P1379" i="2"/>
  <c r="P1615" i="2"/>
  <c r="AY1614" i="2"/>
  <c r="Q1615" i="2"/>
  <c r="P304" i="2"/>
  <c r="AV303" i="2"/>
  <c r="AY303" i="2"/>
  <c r="AW303" i="2"/>
  <c r="AU303" i="2"/>
  <c r="AT303" i="2"/>
  <c r="Q304" i="2"/>
  <c r="P784" i="2"/>
  <c r="AY783" i="2"/>
  <c r="Q784" i="2"/>
  <c r="P928" i="2"/>
  <c r="Q928" i="2"/>
  <c r="AY927" i="2"/>
  <c r="AW1485" i="2"/>
  <c r="AV1534" i="2"/>
  <c r="AT1582" i="2"/>
  <c r="AX1582" i="2" s="1"/>
  <c r="AT1679" i="2"/>
  <c r="AX1679" i="2" s="1"/>
  <c r="AT1226" i="2"/>
  <c r="AV1329" i="2"/>
  <c r="AX1329" i="2" s="1"/>
  <c r="AX569" i="2"/>
  <c r="P776" i="2"/>
  <c r="P970" i="2"/>
  <c r="Q1094" i="2"/>
  <c r="Q1159" i="2"/>
  <c r="Q1199" i="2"/>
  <c r="Q1379" i="2"/>
  <c r="P1599" i="2"/>
  <c r="AY1598" i="2"/>
  <c r="Q1599" i="2"/>
  <c r="P1619" i="2"/>
  <c r="AY1618" i="2"/>
  <c r="Q1619" i="2"/>
  <c r="P312" i="2"/>
  <c r="AY311" i="2"/>
  <c r="Q312" i="2"/>
  <c r="AV311" i="2"/>
  <c r="AX311" i="2" s="1"/>
  <c r="AV351" i="2"/>
  <c r="AT351" i="2"/>
  <c r="P692" i="2"/>
  <c r="Q692" i="2"/>
  <c r="P800" i="2"/>
  <c r="AY799" i="2"/>
  <c r="Q800" i="2"/>
  <c r="P948" i="2"/>
  <c r="Q948" i="2"/>
  <c r="AY947" i="2"/>
  <c r="U1399" i="2"/>
  <c r="AW1517" i="2"/>
  <c r="AV1543" i="2"/>
  <c r="AV1050" i="2"/>
  <c r="AX1050" i="2" s="1"/>
  <c r="Q970" i="2"/>
  <c r="P1603" i="2"/>
  <c r="AY1602" i="2"/>
  <c r="Q1603" i="2"/>
  <c r="P1731" i="2"/>
  <c r="AY1730" i="2"/>
  <c r="Q1731" i="2"/>
  <c r="AW119" i="2"/>
  <c r="AT119" i="2"/>
  <c r="AV119" i="2"/>
  <c r="P252" i="2"/>
  <c r="AT251" i="2"/>
  <c r="AY251" i="2"/>
  <c r="AU251" i="2"/>
  <c r="Q252" i="2"/>
  <c r="P320" i="2"/>
  <c r="AY319" i="2"/>
  <c r="Q320" i="2"/>
  <c r="P464" i="2"/>
  <c r="AT463" i="2"/>
  <c r="AW463" i="2"/>
  <c r="AU463" i="2"/>
  <c r="AV463" i="2"/>
  <c r="P824" i="2"/>
  <c r="AY823" i="2"/>
  <c r="Q824" i="2"/>
  <c r="P872" i="2"/>
  <c r="AY871" i="2"/>
  <c r="Q872" i="2"/>
  <c r="Q1006" i="2"/>
  <c r="P1030" i="2"/>
  <c r="AY1029" i="2"/>
  <c r="Q1030" i="2"/>
  <c r="P1119" i="2"/>
  <c r="AY1118" i="2"/>
  <c r="Q1119" i="2"/>
  <c r="P1218" i="2"/>
  <c r="Q1218" i="2"/>
  <c r="AY1217" i="2"/>
  <c r="P1274" i="2"/>
  <c r="Q1274" i="2"/>
  <c r="AY1273" i="2"/>
  <c r="AU1490" i="2"/>
  <c r="AX1490" i="2" s="1"/>
  <c r="P1078" i="2"/>
  <c r="AY1077" i="2"/>
  <c r="Q1078" i="2"/>
  <c r="P1278" i="2"/>
  <c r="Q1278" i="2"/>
  <c r="AY1277" i="2"/>
  <c r="P1318" i="2"/>
  <c r="AY1317" i="2"/>
  <c r="Q1318" i="2"/>
  <c r="P1354" i="2"/>
  <c r="Q1354" i="2"/>
  <c r="AY1353" i="2"/>
  <c r="P1414" i="2"/>
  <c r="Q1414" i="2"/>
  <c r="AY1413" i="2"/>
  <c r="P982" i="2"/>
  <c r="Q982" i="2"/>
  <c r="AY981" i="2"/>
  <c r="P1018" i="2"/>
  <c r="AY1017" i="2"/>
  <c r="P1038" i="2"/>
  <c r="AY1037" i="2"/>
  <c r="Q1038" i="2"/>
  <c r="P1103" i="2"/>
  <c r="Q1103" i="2"/>
  <c r="AY1102" i="2"/>
  <c r="P1394" i="2"/>
  <c r="Q1394" i="2"/>
  <c r="AY1393" i="2"/>
  <c r="P1471" i="2"/>
  <c r="Q1471" i="2"/>
  <c r="AY1470" i="2"/>
  <c r="AX56" i="2"/>
  <c r="AW1150" i="2"/>
  <c r="P1186" i="2"/>
  <c r="AY1185" i="2"/>
  <c r="Q1186" i="2"/>
  <c r="P1215" i="2"/>
  <c r="Q1215" i="2"/>
  <c r="AY1214" i="2"/>
  <c r="P1338" i="2"/>
  <c r="Q1338" i="2"/>
  <c r="AY1337" i="2"/>
  <c r="P1402" i="2"/>
  <c r="Q1402" i="2"/>
  <c r="AY1401" i="2"/>
  <c r="AT565" i="2"/>
  <c r="P566" i="2"/>
  <c r="AV601" i="2"/>
  <c r="P602" i="2"/>
  <c r="AT619" i="2"/>
  <c r="P620" i="2"/>
  <c r="AW651" i="2"/>
  <c r="P652" i="2"/>
  <c r="AT2459" i="2"/>
  <c r="P2460" i="2"/>
  <c r="AT2464" i="2"/>
  <c r="P2465" i="2"/>
  <c r="AV2472" i="2"/>
  <c r="P2473" i="2"/>
  <c r="Q673" i="2"/>
  <c r="P673" i="2"/>
  <c r="AW626" i="2"/>
  <c r="P627" i="2"/>
  <c r="AU674" i="2"/>
  <c r="P675" i="2"/>
  <c r="Q687" i="2"/>
  <c r="P687" i="2"/>
  <c r="AU707" i="2"/>
  <c r="P708" i="2"/>
  <c r="AU721" i="2"/>
  <c r="AX721" i="2" s="1"/>
  <c r="P722" i="2"/>
  <c r="AT720" i="2"/>
  <c r="P721" i="2"/>
  <c r="AW752" i="2"/>
  <c r="P753" i="2"/>
  <c r="Q666" i="2"/>
  <c r="P666" i="2"/>
  <c r="AV773" i="2"/>
  <c r="P774" i="2"/>
  <c r="AW786" i="2"/>
  <c r="P787" i="2"/>
  <c r="AV759" i="2"/>
  <c r="AX759" i="2" s="1"/>
  <c r="AY759" i="2" s="1"/>
  <c r="P760" i="2"/>
  <c r="AT2395" i="2"/>
  <c r="P2396" i="2"/>
  <c r="AT874" i="2"/>
  <c r="P875" i="2"/>
  <c r="AT876" i="2"/>
  <c r="P877" i="2"/>
  <c r="AV960" i="2"/>
  <c r="P961" i="2"/>
  <c r="AV992" i="2"/>
  <c r="AX992" i="2" s="1"/>
  <c r="AY992" i="2" s="1"/>
  <c r="P993" i="2"/>
  <c r="AV1001" i="2"/>
  <c r="P1002" i="2"/>
  <c r="AT1012" i="2"/>
  <c r="P1013" i="2"/>
  <c r="AV1040" i="2"/>
  <c r="P1041" i="2"/>
  <c r="AW1386" i="2"/>
  <c r="P1387" i="2"/>
  <c r="AV1449" i="2"/>
  <c r="AX1449" i="2" s="1"/>
  <c r="P1450" i="2"/>
  <c r="AT1690" i="2"/>
  <c r="AX1690" i="2" s="1"/>
  <c r="P1691" i="2"/>
  <c r="AT1707" i="2"/>
  <c r="AX1707" i="2" s="1"/>
  <c r="P1708" i="2"/>
  <c r="AV1754" i="2"/>
  <c r="P1755" i="2"/>
  <c r="AW1497" i="2"/>
  <c r="P1498" i="2"/>
  <c r="AW1510" i="2"/>
  <c r="P1511" i="2"/>
  <c r="AV1539" i="2"/>
  <c r="P1540" i="2"/>
  <c r="AW1579" i="2"/>
  <c r="P1580" i="2"/>
  <c r="AT1611" i="2"/>
  <c r="AX1611" i="2" s="1"/>
  <c r="P1612" i="2"/>
  <c r="AT1647" i="2"/>
  <c r="P1648" i="2"/>
  <c r="AW322" i="2"/>
  <c r="P323" i="2"/>
  <c r="AU275" i="2"/>
  <c r="AW323" i="2"/>
  <c r="AW742" i="2"/>
  <c r="P743" i="2"/>
  <c r="AU1126" i="2"/>
  <c r="AX1126" i="2" s="1"/>
  <c r="P1127" i="2"/>
  <c r="AW378" i="2"/>
  <c r="P379" i="2"/>
  <c r="AW386" i="2"/>
  <c r="P387" i="2"/>
  <c r="AU458" i="2"/>
  <c r="P459" i="2"/>
  <c r="AT574" i="2"/>
  <c r="AX574" i="2" s="1"/>
  <c r="AY574" i="2" s="1"/>
  <c r="P575" i="2"/>
  <c r="AT1786" i="2"/>
  <c r="AX1786" i="2" s="1"/>
  <c r="P1787" i="2"/>
  <c r="Q1347" i="2"/>
  <c r="P1347" i="2"/>
  <c r="AV1718" i="2"/>
  <c r="AX1718" i="2" s="1"/>
  <c r="P1719" i="2"/>
  <c r="P1624" i="2"/>
  <c r="Q1624" i="2"/>
  <c r="AY1623" i="2"/>
  <c r="AU517" i="2"/>
  <c r="P518" i="2"/>
  <c r="AW572" i="2"/>
  <c r="P573" i="2"/>
  <c r="AW2440" i="2"/>
  <c r="P2441" i="2"/>
  <c r="AV2451" i="2"/>
  <c r="P2452" i="2"/>
  <c r="AT2392" i="2"/>
  <c r="P2393" i="2"/>
  <c r="AT2404" i="2"/>
  <c r="P2405" i="2"/>
  <c r="AU752" i="2"/>
  <c r="AW630" i="2"/>
  <c r="P631" i="2"/>
  <c r="AT725" i="2"/>
  <c r="P726" i="2"/>
  <c r="AU722" i="2"/>
  <c r="P723" i="2"/>
  <c r="AV764" i="2"/>
  <c r="P765" i="2"/>
  <c r="AT787" i="2"/>
  <c r="P788" i="2"/>
  <c r="AY636" i="2"/>
  <c r="P637" i="2"/>
  <c r="AV1662" i="2"/>
  <c r="P1663" i="2"/>
  <c r="AW843" i="2"/>
  <c r="P844" i="2"/>
  <c r="AT851" i="2"/>
  <c r="P852" i="2"/>
  <c r="AU870" i="2"/>
  <c r="AX870" i="2" s="1"/>
  <c r="P871" i="2"/>
  <c r="AU873" i="2"/>
  <c r="P874" i="2"/>
  <c r="AW880" i="2"/>
  <c r="P881" i="2"/>
  <c r="AU909" i="2"/>
  <c r="P910" i="2"/>
  <c r="AV1061" i="2"/>
  <c r="P1062" i="2"/>
  <c r="AT1197" i="2"/>
  <c r="AX1197" i="2" s="1"/>
  <c r="AY1197" i="2" s="1"/>
  <c r="P1198" i="2"/>
  <c r="AV1200" i="2"/>
  <c r="P1201" i="2"/>
  <c r="AT1208" i="2"/>
  <c r="P1209" i="2"/>
  <c r="AU1264" i="2"/>
  <c r="P1265" i="2"/>
  <c r="AV1223" i="2"/>
  <c r="P1224" i="2"/>
  <c r="AU1361" i="2"/>
  <c r="P1362" i="2"/>
  <c r="AV1420" i="2"/>
  <c r="P1421" i="2"/>
  <c r="AT1422" i="2"/>
  <c r="P1423" i="2"/>
  <c r="AU1351" i="2"/>
  <c r="P1352" i="2"/>
  <c r="AU1300" i="2"/>
  <c r="AX1300" i="2" s="1"/>
  <c r="P1301" i="2"/>
  <c r="AT1558" i="2"/>
  <c r="AV1650" i="2"/>
  <c r="AX1650" i="2" s="1"/>
  <c r="AT1571" i="2"/>
  <c r="AU1506" i="2"/>
  <c r="AX1506" i="2" s="1"/>
  <c r="P1507" i="2"/>
  <c r="AW315" i="2"/>
  <c r="AU283" i="2"/>
  <c r="AV883" i="2"/>
  <c r="AX883" i="2" s="1"/>
  <c r="P884" i="2"/>
  <c r="AU915" i="2"/>
  <c r="AX915" i="2" s="1"/>
  <c r="AY915" i="2" s="1"/>
  <c r="P916" i="2"/>
  <c r="AT943" i="2"/>
  <c r="AX943" i="2" s="1"/>
  <c r="P944" i="2"/>
  <c r="AW358" i="2"/>
  <c r="AW394" i="2"/>
  <c r="P395" i="2"/>
  <c r="AT479" i="2"/>
  <c r="AX479" i="2" s="1"/>
  <c r="P480" i="2"/>
  <c r="AU487" i="2"/>
  <c r="P488" i="2"/>
  <c r="AU555" i="2"/>
  <c r="AX555" i="2" s="1"/>
  <c r="AY555" i="2" s="1"/>
  <c r="P556" i="2"/>
  <c r="AW570" i="2"/>
  <c r="P571" i="2"/>
  <c r="AW586" i="2"/>
  <c r="P587" i="2"/>
  <c r="AW1739" i="2"/>
  <c r="P1740" i="2"/>
  <c r="AV1778" i="2"/>
  <c r="AX1778" i="2" s="1"/>
  <c r="P1779" i="2"/>
  <c r="AT1727" i="2"/>
  <c r="AX1727" i="2" s="1"/>
  <c r="AT1670" i="2"/>
  <c r="AX1670" i="2" s="1"/>
  <c r="P1671" i="2"/>
  <c r="AU1738" i="2"/>
  <c r="P1739" i="2"/>
  <c r="P1628" i="2"/>
  <c r="Q1628" i="2"/>
  <c r="AY1627" i="2"/>
  <c r="AU591" i="2"/>
  <c r="P592" i="2"/>
  <c r="AU605" i="2"/>
  <c r="P606" i="2"/>
  <c r="AW654" i="2"/>
  <c r="P655" i="2"/>
  <c r="AV2432" i="2"/>
  <c r="P2433" i="2"/>
  <c r="AT1554" i="2"/>
  <c r="P1555" i="2"/>
  <c r="AW667" i="2"/>
  <c r="P668" i="2"/>
  <c r="AT648" i="2"/>
  <c r="AU640" i="2"/>
  <c r="P641" i="2"/>
  <c r="AU662" i="2"/>
  <c r="P663" i="2"/>
  <c r="AW709" i="2"/>
  <c r="P710" i="2"/>
  <c r="AW794" i="2"/>
  <c r="P795" i="2"/>
  <c r="Q769" i="2"/>
  <c r="P769" i="2"/>
  <c r="AY767" i="2"/>
  <c r="P768" i="2"/>
  <c r="AW739" i="2"/>
  <c r="P740" i="2"/>
  <c r="Q777" i="2"/>
  <c r="P777" i="2"/>
  <c r="AU819" i="2"/>
  <c r="AX819" i="2" s="1"/>
  <c r="AY819" i="2" s="1"/>
  <c r="P820" i="2"/>
  <c r="AT1055" i="2"/>
  <c r="P1056" i="2"/>
  <c r="AY1084" i="2"/>
  <c r="P1085" i="2"/>
  <c r="AW1088" i="2"/>
  <c r="P1089" i="2"/>
  <c r="AW1179" i="2"/>
  <c r="P1180" i="2"/>
  <c r="AU1212" i="2"/>
  <c r="P1213" i="2"/>
  <c r="AT1204" i="2"/>
  <c r="P1205" i="2"/>
  <c r="AT1232" i="2"/>
  <c r="P1233" i="2"/>
  <c r="AT1257" i="2"/>
  <c r="P1258" i="2"/>
  <c r="AV1266" i="2"/>
  <c r="P1267" i="2"/>
  <c r="AV1302" i="2"/>
  <c r="P1303" i="2"/>
  <c r="AV1374" i="2"/>
  <c r="AX1374" i="2" s="1"/>
  <c r="P1375" i="2"/>
  <c r="AT1409" i="2"/>
  <c r="P1410" i="2"/>
  <c r="AU1526" i="2"/>
  <c r="AX1526" i="2" s="1"/>
  <c r="AV1802" i="2"/>
  <c r="AX1802" i="2" s="1"/>
  <c r="P1803" i="2"/>
  <c r="AT1854" i="2"/>
  <c r="P1855" i="2"/>
  <c r="AT1594" i="2"/>
  <c r="AX1594" i="2" s="1"/>
  <c r="AU1634" i="2"/>
  <c r="AX1634" i="2" s="1"/>
  <c r="AW307" i="2"/>
  <c r="AV523" i="2"/>
  <c r="P524" i="2"/>
  <c r="AU554" i="2"/>
  <c r="AX554" i="2" s="1"/>
  <c r="AY554" i="2" s="1"/>
  <c r="P555" i="2"/>
  <c r="AV1671" i="2"/>
  <c r="AT1818" i="2"/>
  <c r="P1819" i="2"/>
  <c r="AR50" i="2"/>
  <c r="P1632" i="2"/>
  <c r="Q1632" i="2"/>
  <c r="AY1631" i="2"/>
  <c r="U50" i="2"/>
  <c r="AW516" i="2"/>
  <c r="P517" i="2"/>
  <c r="AW602" i="2"/>
  <c r="P603" i="2"/>
  <c r="AT2367" i="2"/>
  <c r="P2368" i="2"/>
  <c r="AU2488" i="2"/>
  <c r="P2489" i="2"/>
  <c r="AV1637" i="2"/>
  <c r="P1638" i="2"/>
  <c r="AV1701" i="2"/>
  <c r="P1702" i="2"/>
  <c r="AV1765" i="2"/>
  <c r="P1766" i="2"/>
  <c r="AV1829" i="2"/>
  <c r="P1830" i="2"/>
  <c r="AT2360" i="2"/>
  <c r="P2361" i="2"/>
  <c r="AW681" i="2"/>
  <c r="P682" i="2"/>
  <c r="AU675" i="2"/>
  <c r="P676" i="2"/>
  <c r="Q679" i="2"/>
  <c r="P679" i="2"/>
  <c r="AW622" i="2"/>
  <c r="P623" i="2"/>
  <c r="AT666" i="2"/>
  <c r="P667" i="2"/>
  <c r="AW706" i="2"/>
  <c r="P707" i="2"/>
  <c r="AT714" i="2"/>
  <c r="P715" i="2"/>
  <c r="AW763" i="2"/>
  <c r="P764" i="2"/>
  <c r="AT771" i="2"/>
  <c r="P772" i="2"/>
  <c r="AT769" i="2"/>
  <c r="P770" i="2"/>
  <c r="AU774" i="2"/>
  <c r="P775" i="2"/>
  <c r="AU777" i="2"/>
  <c r="P778" i="2"/>
  <c r="AT673" i="2"/>
  <c r="P674" i="2"/>
  <c r="AW1816" i="2"/>
  <c r="P1817" i="2"/>
  <c r="AW850" i="2"/>
  <c r="P851" i="2"/>
  <c r="AW1044" i="2"/>
  <c r="P1045" i="2"/>
  <c r="AU1064" i="2"/>
  <c r="P1065" i="2"/>
  <c r="AW1079" i="2"/>
  <c r="P1080" i="2"/>
  <c r="AU1096" i="2"/>
  <c r="P1097" i="2"/>
  <c r="AW1103" i="2"/>
  <c r="P1104" i="2"/>
  <c r="AW1143" i="2"/>
  <c r="P1144" i="2"/>
  <c r="AV1196" i="2"/>
  <c r="AX1196" i="2" s="1"/>
  <c r="AY1196" i="2" s="1"/>
  <c r="P1197" i="2"/>
  <c r="AW1293" i="2"/>
  <c r="P1294" i="2"/>
  <c r="AW1338" i="2"/>
  <c r="P1339" i="2"/>
  <c r="AU1348" i="2"/>
  <c r="P1349" i="2"/>
  <c r="AY1383" i="2"/>
  <c r="P1384" i="2"/>
  <c r="AV1419" i="2"/>
  <c r="P1420" i="2"/>
  <c r="AV1269" i="2"/>
  <c r="AX1269" i="2" s="1"/>
  <c r="AY1269" i="2" s="1"/>
  <c r="P1270" i="2"/>
  <c r="AW1438" i="2"/>
  <c r="P1439" i="2"/>
  <c r="AT1806" i="2"/>
  <c r="AX1806" i="2" s="1"/>
  <c r="P1807" i="2"/>
  <c r="AU1858" i="2"/>
  <c r="P1859" i="2"/>
  <c r="AU1546" i="2"/>
  <c r="AX1546" i="2" s="1"/>
  <c r="AT1619" i="2"/>
  <c r="AX1619" i="2" s="1"/>
  <c r="AW390" i="2"/>
  <c r="P391" i="2"/>
  <c r="AW414" i="2"/>
  <c r="P415" i="2"/>
  <c r="AW419" i="2"/>
  <c r="P420" i="2"/>
  <c r="AW426" i="2"/>
  <c r="P427" i="2"/>
  <c r="AV499" i="2"/>
  <c r="P500" i="2"/>
  <c r="AU503" i="2"/>
  <c r="P504" i="2"/>
  <c r="AV582" i="2"/>
  <c r="AX582" i="2" s="1"/>
  <c r="AY582" i="2" s="1"/>
  <c r="P583" i="2"/>
  <c r="AW598" i="2"/>
  <c r="P599" i="2"/>
  <c r="AT1770" i="2"/>
  <c r="AX1770" i="2" s="1"/>
  <c r="P1771" i="2"/>
  <c r="AW1262" i="2"/>
  <c r="P1263" i="2"/>
  <c r="AY1334" i="2"/>
  <c r="P1335" i="2"/>
  <c r="Q1346" i="2"/>
  <c r="P1346" i="2"/>
  <c r="AU1734" i="2"/>
  <c r="AX1734" i="2" s="1"/>
  <c r="P1735" i="2"/>
  <c r="P1556" i="2"/>
  <c r="Q1556" i="2"/>
  <c r="AY1555" i="2"/>
  <c r="Q1668" i="2"/>
  <c r="P1668" i="2"/>
  <c r="AY1667" i="2"/>
  <c r="U1423" i="2"/>
  <c r="AX64" i="2"/>
  <c r="AY64" i="2" s="1"/>
  <c r="O97" i="2"/>
  <c r="AW210" i="2"/>
  <c r="P211" i="2"/>
  <c r="AT230" i="2"/>
  <c r="P231" i="2"/>
  <c r="AQ161" i="2"/>
  <c r="AW161" i="2"/>
  <c r="AT161" i="2"/>
  <c r="AU161" i="2"/>
  <c r="AV161" i="2"/>
  <c r="AQ269" i="2"/>
  <c r="AQ84" i="2"/>
  <c r="AQ70" i="2"/>
  <c r="AQ256" i="2"/>
  <c r="AQ199" i="2"/>
  <c r="O151" i="2"/>
  <c r="AO201" i="2"/>
  <c r="AR201" i="2" s="1"/>
  <c r="O201" i="2" s="1"/>
  <c r="O198" i="2"/>
  <c r="AV110" i="2"/>
  <c r="AX110" i="2" s="1"/>
  <c r="AY110" i="2" s="1"/>
  <c r="AX464" i="2"/>
  <c r="AX428" i="2"/>
  <c r="AY428" i="2" s="1"/>
  <c r="AX301" i="2"/>
  <c r="AQ183" i="2"/>
  <c r="AQ247" i="2"/>
  <c r="AT247" i="2"/>
  <c r="AU247" i="2"/>
  <c r="AW247" i="2"/>
  <c r="AQ89" i="2"/>
  <c r="AO153" i="2"/>
  <c r="AN154" i="2" s="1"/>
  <c r="AO154" i="2" s="1"/>
  <c r="AR154" i="2" s="1"/>
  <c r="O154" i="2" s="1"/>
  <c r="AQ73" i="2"/>
  <c r="AQ94" i="2"/>
  <c r="AQ79" i="2"/>
  <c r="AQ267" i="2"/>
  <c r="U267" i="2" s="1"/>
  <c r="AQ208" i="2"/>
  <c r="AR245" i="2"/>
  <c r="AN246" i="2"/>
  <c r="AN213" i="2"/>
  <c r="O211" i="2"/>
  <c r="AU191" i="2"/>
  <c r="P192" i="2"/>
  <c r="AQ118" i="2"/>
  <c r="AQ81" i="2"/>
  <c r="AQ253" i="2"/>
  <c r="AQ264" i="2"/>
  <c r="AQ248" i="2"/>
  <c r="AQ244" i="2"/>
  <c r="AR87" i="2"/>
  <c r="O87" i="2" s="1"/>
  <c r="AN88" i="2"/>
  <c r="AO88" i="2" s="1"/>
  <c r="AR88" i="2" s="1"/>
  <c r="O88" i="2" s="1"/>
  <c r="AQ75" i="2"/>
  <c r="AQ154" i="2"/>
  <c r="AQ223" i="2"/>
  <c r="AQ119" i="2"/>
  <c r="AV247" i="2"/>
  <c r="BA211" i="2"/>
  <c r="BA212" i="2" s="1"/>
  <c r="O219" i="2"/>
  <c r="AU218" i="2"/>
  <c r="P219" i="2"/>
  <c r="AQ175" i="2"/>
  <c r="AP176" i="2"/>
  <c r="O197" i="2"/>
  <c r="O70" i="2"/>
  <c r="AQ90" i="2"/>
  <c r="AT90" i="2"/>
  <c r="AW90" i="2"/>
  <c r="AV90" i="2"/>
  <c r="AU90" i="2"/>
  <c r="AQ262" i="2"/>
  <c r="AQ258" i="2"/>
  <c r="AQ198" i="2"/>
  <c r="P91" i="2"/>
  <c r="AY90" i="2"/>
  <c r="Q91" i="2"/>
  <c r="U617" i="2"/>
  <c r="U634" i="2"/>
  <c r="U641" i="2"/>
  <c r="U1120" i="2"/>
  <c r="U1144" i="2"/>
  <c r="O401" i="2"/>
  <c r="U401" i="2"/>
  <c r="U1332" i="2"/>
  <c r="AV62" i="2"/>
  <c r="U984" i="2"/>
  <c r="U101" i="2"/>
  <c r="P79" i="2"/>
  <c r="AV78" i="2"/>
  <c r="AY78" i="2"/>
  <c r="AW78" i="2"/>
  <c r="AU78" i="2"/>
  <c r="Q79" i="2"/>
  <c r="U1239" i="2"/>
  <c r="U1204" i="2"/>
  <c r="U825" i="2"/>
  <c r="U1121" i="2"/>
  <c r="U1153" i="2"/>
  <c r="U1313" i="2"/>
  <c r="U1292" i="2"/>
  <c r="U539" i="2"/>
  <c r="U1234" i="2"/>
  <c r="AT82" i="2"/>
  <c r="AU82" i="2"/>
  <c r="AW82" i="2"/>
  <c r="AV82" i="2"/>
  <c r="U1139" i="2"/>
  <c r="U1167" i="2"/>
  <c r="U1155" i="2"/>
  <c r="U724" i="2"/>
  <c r="U747" i="2"/>
  <c r="U860" i="2"/>
  <c r="U1084" i="2"/>
  <c r="U1369" i="2"/>
  <c r="AV79" i="2"/>
  <c r="U1040" i="2"/>
  <c r="U1342" i="2"/>
  <c r="U881" i="2"/>
  <c r="U1142" i="2"/>
  <c r="U1247" i="2"/>
  <c r="U1291" i="2"/>
  <c r="U941" i="2"/>
  <c r="U1116" i="2"/>
  <c r="U1180" i="2"/>
  <c r="O739" i="2"/>
  <c r="U739" i="2"/>
  <c r="U929" i="2"/>
  <c r="AX304" i="2"/>
  <c r="AX232" i="2"/>
  <c r="AX345" i="2"/>
  <c r="AX400" i="2"/>
  <c r="AX163" i="2"/>
  <c r="AX581" i="2"/>
  <c r="U990" i="2"/>
  <c r="U54" i="2"/>
  <c r="AX564" i="2"/>
  <c r="AY564" i="2" s="1"/>
  <c r="AX205" i="2"/>
  <c r="AX412" i="2"/>
  <c r="AY412" i="2" s="1"/>
  <c r="AO1066" i="2"/>
  <c r="AR1066" i="2" s="1"/>
  <c r="U1066" i="2" s="1"/>
  <c r="AR1190" i="2"/>
  <c r="U1190" i="2" s="1"/>
  <c r="AT825" i="2"/>
  <c r="AU866" i="2"/>
  <c r="AW1121" i="2"/>
  <c r="AU1089" i="2"/>
  <c r="AU1244" i="2"/>
  <c r="AU889" i="2"/>
  <c r="AV578" i="2"/>
  <c r="AR1038" i="2"/>
  <c r="U1038" i="2" s="1"/>
  <c r="AR1506" i="2"/>
  <c r="U1506" i="2" s="1"/>
  <c r="AT1057" i="2"/>
  <c r="AV1121" i="2"/>
  <c r="AT1397" i="2"/>
  <c r="AW900" i="2"/>
  <c r="AW1089" i="2"/>
  <c r="AV1244" i="2"/>
  <c r="AW973" i="2"/>
  <c r="AR479" i="2"/>
  <c r="U479" i="2" s="1"/>
  <c r="AR391" i="2"/>
  <c r="U391" i="2" s="1"/>
  <c r="AO1130" i="2"/>
  <c r="AR1130" i="2" s="1"/>
  <c r="U1130" i="2" s="1"/>
  <c r="AT1121" i="2"/>
  <c r="AR816" i="2"/>
  <c r="O816" i="2" s="1"/>
  <c r="AW1186" i="2"/>
  <c r="AW578" i="2"/>
  <c r="AV1089" i="2"/>
  <c r="AX545" i="2"/>
  <c r="AW627" i="2"/>
  <c r="AW1209" i="2"/>
  <c r="AU929" i="2"/>
  <c r="AQ608" i="2"/>
  <c r="U608" i="2" s="1"/>
  <c r="AQ703" i="2"/>
  <c r="U703" i="2" s="1"/>
  <c r="AQ710" i="2"/>
  <c r="U710" i="2" s="1"/>
  <c r="AQ762" i="2"/>
  <c r="U762" i="2" s="1"/>
  <c r="AQ906" i="2"/>
  <c r="U906" i="2" s="1"/>
  <c r="AQ801" i="2"/>
  <c r="U801" i="2" s="1"/>
  <c r="AQ974" i="2"/>
  <c r="U974" i="2" s="1"/>
  <c r="AQ1069" i="2"/>
  <c r="U1069" i="2" s="1"/>
  <c r="AQ280" i="2"/>
  <c r="AQ150" i="2"/>
  <c r="U150" i="2" s="1"/>
  <c r="AQ813" i="2"/>
  <c r="U813" i="2" s="1"/>
  <c r="AQ1305" i="2"/>
  <c r="U1305" i="2" s="1"/>
  <c r="AQ293" i="2"/>
  <c r="AQ182" i="2"/>
  <c r="AQ661" i="2"/>
  <c r="U661" i="2" s="1"/>
  <c r="AQ964" i="2"/>
  <c r="U964" i="2" s="1"/>
  <c r="AQ1335" i="2"/>
  <c r="U1335" i="2" s="1"/>
  <c r="AQ364" i="2"/>
  <c r="AQ576" i="2"/>
  <c r="U576" i="2" s="1"/>
  <c r="AQ807" i="2"/>
  <c r="U807" i="2" s="1"/>
  <c r="AQ229" i="2"/>
  <c r="AQ153" i="2"/>
  <c r="AQ1298" i="2"/>
  <c r="U1298" i="2" s="1"/>
  <c r="AQ201" i="2"/>
  <c r="AX396" i="2"/>
  <c r="AQ556" i="2"/>
  <c r="U556" i="2" s="1"/>
  <c r="AQ687" i="2"/>
  <c r="U687" i="2" s="1"/>
  <c r="AQ702" i="2"/>
  <c r="U702" i="2" s="1"/>
  <c r="AQ731" i="2"/>
  <c r="U731" i="2" s="1"/>
  <c r="AQ1199" i="2"/>
  <c r="U1199" i="2" s="1"/>
  <c r="AQ1235" i="2"/>
  <c r="U1235" i="2" s="1"/>
  <c r="AQ1270" i="2"/>
  <c r="U1270" i="2" s="1"/>
  <c r="AQ887" i="2"/>
  <c r="U887" i="2" s="1"/>
  <c r="AQ1319" i="2"/>
  <c r="U1319" i="2" s="1"/>
  <c r="AQ243" i="2"/>
  <c r="AQ923" i="2"/>
  <c r="U923" i="2" s="1"/>
  <c r="AQ1021" i="2"/>
  <c r="U1021" i="2" s="1"/>
  <c r="AQ715" i="2"/>
  <c r="U715" i="2" s="1"/>
  <c r="AQ718" i="2"/>
  <c r="U718" i="2" s="1"/>
  <c r="AQ1027" i="2"/>
  <c r="U1027" i="2" s="1"/>
  <c r="AQ346" i="2"/>
  <c r="AQ286" i="2"/>
  <c r="AX437" i="2"/>
  <c r="O543" i="2"/>
  <c r="O133" i="2"/>
  <c r="O348" i="2"/>
  <c r="O1265" i="2"/>
  <c r="AX421" i="2"/>
  <c r="AY421" i="2" s="1"/>
  <c r="AX493" i="2"/>
  <c r="O178" i="2"/>
  <c r="O1123" i="2"/>
  <c r="O474" i="2"/>
  <c r="O854" i="2"/>
  <c r="O1328" i="2"/>
  <c r="O749" i="2"/>
  <c r="O989" i="2"/>
  <c r="O809" i="2"/>
  <c r="O1258" i="2"/>
  <c r="AV597" i="2"/>
  <c r="O231" i="2"/>
  <c r="O307" i="2"/>
  <c r="O277" i="2"/>
  <c r="O214" i="2"/>
  <c r="O161" i="2"/>
  <c r="O98" i="2"/>
  <c r="O139" i="2"/>
  <c r="O114" i="2"/>
  <c r="AV747" i="2"/>
  <c r="O439" i="2"/>
  <c r="O861" i="2"/>
  <c r="AW1081" i="2"/>
  <c r="O662" i="2"/>
  <c r="O1353" i="2"/>
  <c r="O1238" i="2"/>
  <c r="O1262" i="2"/>
  <c r="O1289" i="2"/>
  <c r="O1409" i="2"/>
  <c r="O981" i="2"/>
  <c r="O792" i="2"/>
  <c r="O1288" i="2"/>
  <c r="O1368" i="2"/>
  <c r="O1064" i="2"/>
  <c r="O1036" i="2"/>
  <c r="O1424" i="2"/>
  <c r="O541" i="2"/>
  <c r="O817" i="2"/>
  <c r="O651" i="2"/>
  <c r="O423" i="2"/>
  <c r="O485" i="2"/>
  <c r="O113" i="2"/>
  <c r="O179" i="2"/>
  <c r="O119" i="2"/>
  <c r="O239" i="2"/>
  <c r="O691" i="2"/>
  <c r="O763" i="2"/>
  <c r="O818" i="2"/>
  <c r="O991" i="2"/>
  <c r="O1039" i="2"/>
  <c r="O1246" i="2"/>
  <c r="O768" i="2"/>
  <c r="O1264" i="2"/>
  <c r="O980" i="2"/>
  <c r="O1008" i="2"/>
  <c r="O1109" i="2"/>
  <c r="O870" i="2"/>
  <c r="O733" i="2"/>
  <c r="O810" i="2"/>
  <c r="O925" i="2"/>
  <c r="O1278" i="2"/>
  <c r="O1190" i="2"/>
  <c r="O1106" i="2"/>
  <c r="O505" i="2"/>
  <c r="O1096" i="2"/>
  <c r="O1352" i="2"/>
  <c r="O628" i="2"/>
  <c r="O888" i="2"/>
  <c r="O1080" i="2"/>
  <c r="O549" i="2"/>
  <c r="O601" i="2"/>
  <c r="O463" i="2"/>
  <c r="O266" i="2"/>
  <c r="O155" i="2"/>
  <c r="O267" i="2"/>
  <c r="AV692" i="2"/>
  <c r="O707" i="2"/>
  <c r="O699" i="2"/>
  <c r="O773" i="2"/>
  <c r="O793" i="2"/>
  <c r="O922" i="2"/>
  <c r="O1037" i="2"/>
  <c r="AT1117" i="2"/>
  <c r="O489" i="2"/>
  <c r="O1248" i="2"/>
  <c r="O1266" i="2"/>
  <c r="O1002" i="2"/>
  <c r="O1126" i="2"/>
  <c r="O720" i="2"/>
  <c r="O738" i="2"/>
  <c r="O998" i="2"/>
  <c r="O1038" i="2"/>
  <c r="O1217" i="2"/>
  <c r="O1218" i="2"/>
  <c r="O830" i="2"/>
  <c r="O1215" i="2"/>
  <c r="O892" i="2"/>
  <c r="O1408" i="2"/>
  <c r="O1092" i="2"/>
  <c r="O1200" i="2"/>
  <c r="O945" i="2"/>
  <c r="AU588" i="2"/>
  <c r="O203" i="2"/>
  <c r="O391" i="2"/>
  <c r="O469" i="2"/>
  <c r="O397" i="2"/>
  <c r="O456" i="2"/>
  <c r="O171" i="2"/>
  <c r="O199" i="2"/>
  <c r="O204" i="2"/>
  <c r="O180" i="2"/>
  <c r="O750" i="2"/>
  <c r="O771" i="2"/>
  <c r="O327" i="2"/>
  <c r="O829" i="2"/>
  <c r="O862" i="2"/>
  <c r="O877" i="2"/>
  <c r="O933" i="2"/>
  <c r="O960" i="2"/>
  <c r="AX505" i="2"/>
  <c r="AW1397" i="2"/>
  <c r="AT1381" i="2"/>
  <c r="AT929" i="2"/>
  <c r="AU187" i="2"/>
  <c r="AU627" i="2"/>
  <c r="AU1221" i="2"/>
  <c r="AU1315" i="2"/>
  <c r="AW1404" i="2"/>
  <c r="AW539" i="2"/>
  <c r="AX514" i="2"/>
  <c r="AV1112" i="2"/>
  <c r="AT1209" i="2"/>
  <c r="AW1112" i="2"/>
  <c r="AR415" i="2"/>
  <c r="U415" i="2" s="1"/>
  <c r="AR411" i="2"/>
  <c r="U411" i="2" s="1"/>
  <c r="AW187" i="2"/>
  <c r="AX179" i="2"/>
  <c r="AX302" i="2"/>
  <c r="AX145" i="2"/>
  <c r="AX210" i="2"/>
  <c r="AY210" i="2" s="1"/>
  <c r="AX133" i="2"/>
  <c r="AX102" i="2"/>
  <c r="AX376" i="2"/>
  <c r="AX444" i="2"/>
  <c r="AR1354" i="2"/>
  <c r="U1354" i="2" s="1"/>
  <c r="AX298" i="2"/>
  <c r="AX144" i="2"/>
  <c r="AX529" i="2"/>
  <c r="AT887" i="2"/>
  <c r="AX181" i="2"/>
  <c r="AX478" i="2"/>
  <c r="AY478" i="2" s="1"/>
  <c r="AX388" i="2"/>
  <c r="AX480" i="2"/>
  <c r="AY480" i="2" s="1"/>
  <c r="AX515" i="2"/>
  <c r="AX94" i="2"/>
  <c r="AY94" i="2" s="1"/>
  <c r="AX199" i="2"/>
  <c r="AX465" i="2"/>
  <c r="AY465" i="2" s="1"/>
  <c r="AX366" i="2"/>
  <c r="AY366" i="2" s="1"/>
  <c r="AX297" i="2"/>
  <c r="AX168" i="2"/>
  <c r="AX383" i="2"/>
  <c r="AX173" i="2"/>
  <c r="AX328" i="2"/>
  <c r="AY328" i="2" s="1"/>
  <c r="AX329" i="2"/>
  <c r="AY329" i="2" s="1"/>
  <c r="AX442" i="2"/>
  <c r="AX270" i="2"/>
  <c r="AX248" i="2"/>
  <c r="AY248" i="2" s="1"/>
  <c r="AX98" i="2"/>
  <c r="AR1454" i="2"/>
  <c r="U1454" i="2" s="1"/>
  <c r="AW838" i="2"/>
  <c r="AU1381" i="2"/>
  <c r="AV1186" i="2"/>
  <c r="AU1397" i="2"/>
  <c r="AT578" i="2"/>
  <c r="AT900" i="2"/>
  <c r="AW1093" i="2"/>
  <c r="AT1404" i="2"/>
  <c r="AR1033" i="2"/>
  <c r="O1033" i="2" s="1"/>
  <c r="AV539" i="2"/>
  <c r="AV1221" i="2"/>
  <c r="AV1104" i="2"/>
  <c r="AT889" i="2"/>
  <c r="AR2278" i="2"/>
  <c r="U2278" i="2" s="1"/>
  <c r="AT972" i="2"/>
  <c r="AV929" i="2"/>
  <c r="AV1292" i="2"/>
  <c r="AR471" i="2"/>
  <c r="U471" i="2" s="1"/>
  <c r="AR299" i="2"/>
  <c r="AT963" i="2"/>
  <c r="AX411" i="2"/>
  <c r="AX313" i="2"/>
  <c r="AR1098" i="2"/>
  <c r="O1098" i="2" s="1"/>
  <c r="AW1381" i="2"/>
  <c r="AV1397" i="2"/>
  <c r="AV807" i="2"/>
  <c r="AU900" i="2"/>
  <c r="AU1093" i="2"/>
  <c r="AU1404" i="2"/>
  <c r="AR1097" i="2"/>
  <c r="O1097" i="2" s="1"/>
  <c r="AW1117" i="2"/>
  <c r="AR1522" i="2"/>
  <c r="U1522" i="2" s="1"/>
  <c r="AW972" i="2"/>
  <c r="AT627" i="2"/>
  <c r="AT1186" i="2"/>
  <c r="AV1230" i="2"/>
  <c r="AV1259" i="2"/>
  <c r="AW711" i="2"/>
  <c r="AW652" i="2"/>
  <c r="AT1230" i="2"/>
  <c r="AT1298" i="2"/>
  <c r="AX1298" i="2" s="1"/>
  <c r="AY1298" i="2" s="1"/>
  <c r="AV889" i="2"/>
  <c r="AR1191" i="2"/>
  <c r="U1191" i="2" s="1"/>
  <c r="AX170" i="2"/>
  <c r="AY170" i="2" s="1"/>
  <c r="AT187" i="2"/>
  <c r="AT838" i="2"/>
  <c r="AU838" i="2"/>
  <c r="AW1177" i="2"/>
  <c r="AT807" i="2"/>
  <c r="AV900" i="2"/>
  <c r="AV1093" i="2"/>
  <c r="AV1404" i="2"/>
  <c r="AW889" i="2"/>
  <c r="AU1104" i="2"/>
  <c r="AW576" i="2"/>
  <c r="AU972" i="2"/>
  <c r="AU1259" i="2"/>
  <c r="AT576" i="2"/>
  <c r="AU1186" i="2"/>
  <c r="AW1230" i="2"/>
  <c r="AU1292" i="2"/>
  <c r="AV1298" i="2"/>
  <c r="AR1438" i="2"/>
  <c r="U1438" i="2" s="1"/>
  <c r="AV1234" i="2"/>
  <c r="AV652" i="2"/>
  <c r="AU1234" i="2"/>
  <c r="AO223" i="2"/>
  <c r="AR223" i="2" s="1"/>
  <c r="AX246" i="2"/>
  <c r="AX513" i="2"/>
  <c r="AX96" i="2"/>
  <c r="AV187" i="2"/>
  <c r="AT1234" i="2"/>
  <c r="AX249" i="2"/>
  <c r="AV150" i="2"/>
  <c r="AX150" i="2" s="1"/>
  <c r="AY150" i="2" s="1"/>
  <c r="AX226" i="2"/>
  <c r="AW150" i="2"/>
  <c r="AX390" i="2"/>
  <c r="AT692" i="2"/>
  <c r="AU807" i="2"/>
  <c r="AX140" i="2"/>
  <c r="AX445" i="2"/>
  <c r="AY445" i="2" s="1"/>
  <c r="AX406" i="2"/>
  <c r="AY406" i="2" s="1"/>
  <c r="AX180" i="2"/>
  <c r="AX333" i="2"/>
  <c r="AX472" i="2"/>
  <c r="AY472" i="2" s="1"/>
  <c r="AR375" i="2"/>
  <c r="AX143" i="2"/>
  <c r="AY143" i="2" s="1"/>
  <c r="AX130" i="2"/>
  <c r="AR635" i="2"/>
  <c r="U635" i="2" s="1"/>
  <c r="AT649" i="2"/>
  <c r="AU1230" i="2"/>
  <c r="AX147" i="2"/>
  <c r="AT1292" i="2"/>
  <c r="AV588" i="2"/>
  <c r="AT588" i="2"/>
  <c r="AR811" i="2"/>
  <c r="U811" i="2" s="1"/>
  <c r="AX319" i="2"/>
  <c r="AT531" i="2"/>
  <c r="AT599" i="2"/>
  <c r="AU593" i="2"/>
  <c r="AW608" i="2"/>
  <c r="AV650" i="2"/>
  <c r="AW641" i="2"/>
  <c r="AP646" i="2"/>
  <c r="AQ646" i="2" s="1"/>
  <c r="AU633" i="2"/>
  <c r="AT718" i="2"/>
  <c r="AU832" i="2"/>
  <c r="AV847" i="2"/>
  <c r="AW860" i="2"/>
  <c r="AU868" i="2"/>
  <c r="AV954" i="2"/>
  <c r="AT1027" i="2"/>
  <c r="AP1034" i="2"/>
  <c r="AQ1034" i="2" s="1"/>
  <c r="AP1090" i="2"/>
  <c r="AQ1090" i="2" s="1"/>
  <c r="AP1136" i="2"/>
  <c r="AQ1136" i="2" s="1"/>
  <c r="AW1120" i="2"/>
  <c r="AV1144" i="2"/>
  <c r="AX1144" i="2" s="1"/>
  <c r="AY1144" i="2" s="1"/>
  <c r="AU1213" i="2"/>
  <c r="AV1225" i="2"/>
  <c r="AP1251" i="2"/>
  <c r="AQ1251" i="2" s="1"/>
  <c r="AP1254" i="2"/>
  <c r="AQ1254" i="2" s="1"/>
  <c r="AT1332" i="2"/>
  <c r="AP1376" i="2"/>
  <c r="AQ1376" i="2" s="1"/>
  <c r="U1376" i="2" s="1"/>
  <c r="AP1398" i="2"/>
  <c r="AT116" i="2"/>
  <c r="AU116" i="2"/>
  <c r="AW116" i="2"/>
  <c r="AV116" i="2"/>
  <c r="AV137" i="2"/>
  <c r="AU137" i="2"/>
  <c r="AW137" i="2"/>
  <c r="AT137" i="2"/>
  <c r="AP1382" i="2"/>
  <c r="AW929" i="2"/>
  <c r="AP188" i="2"/>
  <c r="AQ193" i="2" s="1"/>
  <c r="AV556" i="2"/>
  <c r="AT597" i="2"/>
  <c r="AT617" i="2"/>
  <c r="AU634" i="2"/>
  <c r="AP624" i="2"/>
  <c r="AQ624" i="2" s="1"/>
  <c r="AW663" i="2"/>
  <c r="AW692" i="2"/>
  <c r="AW694" i="2"/>
  <c r="AP704" i="2"/>
  <c r="AQ704" i="2" s="1"/>
  <c r="AT710" i="2"/>
  <c r="AT778" i="2"/>
  <c r="AT762" i="2"/>
  <c r="AT816" i="2"/>
  <c r="AU906" i="2"/>
  <c r="AT974" i="2"/>
  <c r="AP996" i="2"/>
  <c r="AQ996" i="2" s="1"/>
  <c r="AV1013" i="2"/>
  <c r="AP1194" i="2"/>
  <c r="AQ1194" i="2" s="1"/>
  <c r="AU1189" i="2"/>
  <c r="AT1221" i="2"/>
  <c r="AV1313" i="2"/>
  <c r="AV1365" i="2"/>
  <c r="AT1391" i="2"/>
  <c r="AW1315" i="2"/>
  <c r="AV1335" i="2"/>
  <c r="AU1301" i="2"/>
  <c r="AW201" i="2"/>
  <c r="AV201" i="2"/>
  <c r="AT201" i="2"/>
  <c r="AU201" i="2"/>
  <c r="AV627" i="2"/>
  <c r="AP682" i="2"/>
  <c r="AQ682" i="2" s="1"/>
  <c r="AW588" i="2"/>
  <c r="AP596" i="2"/>
  <c r="AQ596" i="2" s="1"/>
  <c r="U596" i="2" s="1"/>
  <c r="AT766" i="2"/>
  <c r="AP935" i="2"/>
  <c r="AV935" i="2" s="1"/>
  <c r="AW941" i="2"/>
  <c r="AP965" i="2"/>
  <c r="AW965" i="2" s="1"/>
  <c r="AW1085" i="2"/>
  <c r="AU1117" i="2"/>
  <c r="AV1199" i="2"/>
  <c r="AP1236" i="2"/>
  <c r="AW1236" i="2" s="1"/>
  <c r="AT1275" i="2"/>
  <c r="AP1286" i="2"/>
  <c r="AT1294" i="2"/>
  <c r="AP1357" i="2"/>
  <c r="AQ1357" i="2" s="1"/>
  <c r="AP1388" i="2"/>
  <c r="AQ1388" i="2" s="1"/>
  <c r="AX392" i="2"/>
  <c r="AY392" i="2" s="1"/>
  <c r="AP1343" i="2"/>
  <c r="AP1415" i="2"/>
  <c r="AW260" i="2"/>
  <c r="AT260" i="2"/>
  <c r="AU260" i="2"/>
  <c r="AV260" i="2"/>
  <c r="AU547" i="2"/>
  <c r="AX547" i="2" s="1"/>
  <c r="AY547" i="2" s="1"/>
  <c r="AP875" i="2"/>
  <c r="AP1306" i="2"/>
  <c r="AQ1306" i="2" s="1"/>
  <c r="AW195" i="2"/>
  <c r="AT195" i="2"/>
  <c r="AV195" i="2"/>
  <c r="AU195" i="2"/>
  <c r="AP791" i="2"/>
  <c r="AQ791" i="2" s="1"/>
  <c r="AW252" i="2"/>
  <c r="AT643" i="2"/>
  <c r="AU659" i="2"/>
  <c r="AV679" i="2"/>
  <c r="AT687" i="2"/>
  <c r="AU702" i="2"/>
  <c r="AU724" i="2"/>
  <c r="AT747" i="2"/>
  <c r="AT731" i="2"/>
  <c r="AP796" i="2"/>
  <c r="AT796" i="2" s="1"/>
  <c r="AU825" i="2"/>
  <c r="AU1045" i="2"/>
  <c r="AV1081" i="2"/>
  <c r="AV1101" i="2"/>
  <c r="AV1116" i="2"/>
  <c r="AP1172" i="2"/>
  <c r="AT1172" i="2" s="1"/>
  <c r="AV1205" i="2"/>
  <c r="AT1228" i="2"/>
  <c r="AT1244" i="2"/>
  <c r="AW1369" i="2"/>
  <c r="AW1399" i="2"/>
  <c r="AP1405" i="2"/>
  <c r="AT229" i="2"/>
  <c r="AV229" i="2"/>
  <c r="AU229" i="2"/>
  <c r="AW229" i="2"/>
  <c r="AW346" i="2"/>
  <c r="AV346" i="2"/>
  <c r="AT346" i="2"/>
  <c r="AU346" i="2"/>
  <c r="AU539" i="2"/>
  <c r="AW153" i="2"/>
  <c r="AV153" i="2"/>
  <c r="AT153" i="2"/>
  <c r="AU153" i="2"/>
  <c r="AV293" i="2"/>
  <c r="AT293" i="2"/>
  <c r="AU293" i="2"/>
  <c r="AW293" i="2"/>
  <c r="AW318" i="2"/>
  <c r="AT318" i="2"/>
  <c r="AV318" i="2"/>
  <c r="AU318" i="2"/>
  <c r="AW844" i="2"/>
  <c r="AV825" i="2"/>
  <c r="AV1045" i="2"/>
  <c r="AU747" i="2"/>
  <c r="AW825" i="2"/>
  <c r="AW747" i="2"/>
  <c r="AH51" i="2"/>
  <c r="AX2251" i="2"/>
  <c r="AO51" i="2"/>
  <c r="AZ51" i="2"/>
  <c r="P75" i="2"/>
  <c r="Q75" i="2"/>
  <c r="AY74" i="2"/>
  <c r="AW74" i="2"/>
  <c r="AX498" i="2"/>
  <c r="AY498" i="2" s="1"/>
  <c r="AX240" i="2"/>
  <c r="AT74" i="2"/>
  <c r="AX74" i="2" s="1"/>
  <c r="G1878" i="2"/>
  <c r="Q2216" i="2"/>
  <c r="Q2232" i="2"/>
  <c r="Q2200" i="2"/>
  <c r="Q2217" i="2"/>
  <c r="Q2233" i="2"/>
  <c r="Q1882" i="2"/>
  <c r="Q1898" i="2"/>
  <c r="Q2193" i="2"/>
  <c r="Q2209" i="2"/>
  <c r="Q2220" i="2"/>
  <c r="Q2236" i="2"/>
  <c r="Q2204" i="2"/>
  <c r="Q2221" i="2"/>
  <c r="Q2237" i="2"/>
  <c r="Q1886" i="2"/>
  <c r="Q2180" i="2"/>
  <c r="Q2197" i="2"/>
  <c r="Q1901" i="2"/>
  <c r="Q2189" i="2"/>
  <c r="Q2224" i="2"/>
  <c r="Q2192" i="2"/>
  <c r="Q2208" i="2"/>
  <c r="Q2225" i="2"/>
  <c r="Q1890" i="2"/>
  <c r="Q2184" i="2"/>
  <c r="Q2201" i="2"/>
  <c r="Q2213" i="2"/>
  <c r="Q2228" i="2"/>
  <c r="Q2196" i="2"/>
  <c r="Q2212" i="2"/>
  <c r="Q2229" i="2"/>
  <c r="Q1878" i="2"/>
  <c r="Q1894" i="2"/>
  <c r="Q2188" i="2"/>
  <c r="Q2205" i="2"/>
  <c r="Q223" i="2"/>
  <c r="AY222" i="2"/>
  <c r="AT222" i="2"/>
  <c r="AV222" i="2"/>
  <c r="AU222" i="2"/>
  <c r="Q92" i="2"/>
  <c r="AY91" i="2"/>
  <c r="Q212" i="2"/>
  <c r="AY211" i="2"/>
  <c r="AU211" i="2"/>
  <c r="AT211" i="2"/>
  <c r="AV211" i="2"/>
  <c r="AT235" i="2"/>
  <c r="AW235" i="2"/>
  <c r="Q236" i="2"/>
  <c r="AU235" i="2"/>
  <c r="AY235" i="2"/>
  <c r="AV235" i="2"/>
  <c r="AT306" i="2"/>
  <c r="AU306" i="2"/>
  <c r="AV306" i="2"/>
  <c r="Q288" i="2"/>
  <c r="AY287" i="2"/>
  <c r="AW287" i="2"/>
  <c r="AT287" i="2"/>
  <c r="AU287" i="2"/>
  <c r="AV287" i="2"/>
  <c r="Q1043" i="2"/>
  <c r="Q728" i="2"/>
  <c r="Q908" i="2"/>
  <c r="AY907" i="2"/>
  <c r="Q1011" i="2"/>
  <c r="AY1010" i="2"/>
  <c r="Q920" i="2"/>
  <c r="AY919" i="2"/>
  <c r="Q959" i="2"/>
  <c r="Q1039" i="2"/>
  <c r="AY1038" i="2"/>
  <c r="Q356" i="2"/>
  <c r="AV355" i="2"/>
  <c r="AW355" i="2"/>
  <c r="AY355" i="2"/>
  <c r="Q363" i="2"/>
  <c r="AY362" i="2"/>
  <c r="AT362" i="2"/>
  <c r="AU362" i="2"/>
  <c r="AV362" i="2"/>
  <c r="AV374" i="2"/>
  <c r="AT374" i="2"/>
  <c r="AU374" i="2"/>
  <c r="AW374" i="2"/>
  <c r="Q392" i="2"/>
  <c r="AY391" i="2"/>
  <c r="AT391" i="2"/>
  <c r="AU391" i="2"/>
  <c r="AW391" i="2"/>
  <c r="AV391" i="2"/>
  <c r="AY418" i="2"/>
  <c r="AT418" i="2"/>
  <c r="AX418" i="2" s="1"/>
  <c r="AU430" i="2"/>
  <c r="AV430" i="2"/>
  <c r="AW430" i="2"/>
  <c r="AT430" i="2"/>
  <c r="AT434" i="2"/>
  <c r="AW434" i="2"/>
  <c r="AU434" i="2"/>
  <c r="AV450" i="2"/>
  <c r="AT450" i="2"/>
  <c r="AW450" i="2"/>
  <c r="AU450" i="2"/>
  <c r="AU454" i="2"/>
  <c r="AT454" i="2"/>
  <c r="AV454" i="2"/>
  <c r="Q460" i="2"/>
  <c r="AY459" i="2"/>
  <c r="AU467" i="2"/>
  <c r="AT467" i="2"/>
  <c r="AV467" i="2"/>
  <c r="AW467" i="2"/>
  <c r="AT483" i="2"/>
  <c r="AV483" i="2"/>
  <c r="AW483" i="2"/>
  <c r="AU483" i="2"/>
  <c r="Q487" i="2"/>
  <c r="AY486" i="2"/>
  <c r="Q531" i="2"/>
  <c r="AY530" i="2"/>
  <c r="AW530" i="2"/>
  <c r="AV530" i="2"/>
  <c r="AU530" i="2"/>
  <c r="Q543" i="2"/>
  <c r="AY542" i="2"/>
  <c r="Q552" i="2"/>
  <c r="AY551" i="2"/>
  <c r="Q572" i="2"/>
  <c r="AU571" i="2"/>
  <c r="AT571" i="2"/>
  <c r="AV571" i="2"/>
  <c r="AY571" i="2"/>
  <c r="Q584" i="2"/>
  <c r="AV583" i="2"/>
  <c r="AY583" i="2"/>
  <c r="AT583" i="2"/>
  <c r="Q588" i="2"/>
  <c r="AV587" i="2"/>
  <c r="AU587" i="2"/>
  <c r="AY587" i="2"/>
  <c r="Q1767" i="2"/>
  <c r="AY1766" i="2"/>
  <c r="Q1795" i="2"/>
  <c r="AY1794" i="2"/>
  <c r="Q1831" i="2"/>
  <c r="AY1830" i="2"/>
  <c r="AV1010" i="2"/>
  <c r="AW306" i="2"/>
  <c r="Q1728" i="2"/>
  <c r="AY1727" i="2"/>
  <c r="Q1823" i="2"/>
  <c r="AY1822" i="2"/>
  <c r="AU307" i="2"/>
  <c r="AX307" i="2" s="1"/>
  <c r="AY307" i="2" s="1"/>
  <c r="AU583" i="2"/>
  <c r="Q1839" i="2"/>
  <c r="AY1838" i="2"/>
  <c r="AU919" i="2"/>
  <c r="AU523" i="2"/>
  <c r="Q1142" i="2"/>
  <c r="AY1141" i="2"/>
  <c r="Q1227" i="2"/>
  <c r="AY1226" i="2"/>
  <c r="Q1291" i="2"/>
  <c r="AY1290" i="2"/>
  <c r="Q1323" i="2"/>
  <c r="AY1322" i="2"/>
  <c r="Q1330" i="2"/>
  <c r="AY1329" i="2"/>
  <c r="Q1660" i="2"/>
  <c r="AY1659" i="2"/>
  <c r="Q1680" i="2"/>
  <c r="AY1679" i="2"/>
  <c r="AY1682" i="2"/>
  <c r="AY1695" i="2"/>
  <c r="Q1707" i="2"/>
  <c r="AY1706" i="2"/>
  <c r="Q1715" i="2"/>
  <c r="AY1714" i="2"/>
  <c r="Q1723" i="2"/>
  <c r="AY1722" i="2"/>
  <c r="Q1736" i="2"/>
  <c r="AY1735" i="2"/>
  <c r="AV1714" i="2"/>
  <c r="AU1794" i="2"/>
  <c r="AX1794" i="2" s="1"/>
  <c r="AT1830" i="2"/>
  <c r="AT662" i="2"/>
  <c r="AV662" i="2"/>
  <c r="AT62" i="2"/>
  <c r="AU62" i="2"/>
  <c r="AW62" i="2"/>
  <c r="Q192" i="2"/>
  <c r="AY191" i="2"/>
  <c r="AW191" i="2"/>
  <c r="AV191" i="2"/>
  <c r="AT191" i="2"/>
  <c r="Q235" i="2"/>
  <c r="AY234" i="2"/>
  <c r="AW234" i="2"/>
  <c r="Q72" i="2"/>
  <c r="AU71" i="2"/>
  <c r="AY71" i="2"/>
  <c r="AW182" i="2"/>
  <c r="AU182" i="2"/>
  <c r="AT182" i="2"/>
  <c r="AV182" i="2"/>
  <c r="AU258" i="2"/>
  <c r="AV258" i="2"/>
  <c r="AW258" i="2"/>
  <c r="Q295" i="2"/>
  <c r="AY294" i="2"/>
  <c r="AT294" i="2"/>
  <c r="AU294" i="2"/>
  <c r="AV294" i="2"/>
  <c r="Q311" i="2"/>
  <c r="AV310" i="2"/>
  <c r="AU310" i="2"/>
  <c r="AY310" i="2"/>
  <c r="AT310" i="2"/>
  <c r="AV243" i="2"/>
  <c r="AU243" i="2"/>
  <c r="AW243" i="2"/>
  <c r="AT243" i="2"/>
  <c r="Q272" i="2"/>
  <c r="AY271" i="2"/>
  <c r="AT271" i="2"/>
  <c r="AV271" i="2"/>
  <c r="AU271" i="2"/>
  <c r="Q332" i="2"/>
  <c r="AY331" i="2"/>
  <c r="AV331" i="2"/>
  <c r="AW331" i="2"/>
  <c r="AU331" i="2"/>
  <c r="Q1010" i="2"/>
  <c r="Q1051" i="2"/>
  <c r="AY1050" i="2"/>
  <c r="Q892" i="2"/>
  <c r="AY891" i="2"/>
  <c r="Q919" i="2"/>
  <c r="AY918" i="2"/>
  <c r="Q963" i="2"/>
  <c r="Q1106" i="2"/>
  <c r="AY1105" i="2"/>
  <c r="Q932" i="2"/>
  <c r="AY931" i="2"/>
  <c r="Q986" i="2"/>
  <c r="AY985" i="2"/>
  <c r="Q1019" i="2"/>
  <c r="AY1018" i="2"/>
  <c r="Q355" i="2"/>
  <c r="AU354" i="2"/>
  <c r="AV354" i="2"/>
  <c r="AY354" i="2"/>
  <c r="AT354" i="2"/>
  <c r="AW359" i="2"/>
  <c r="AU359" i="2"/>
  <c r="AT359" i="2"/>
  <c r="AV359" i="2"/>
  <c r="AW371" i="2"/>
  <c r="Q388" i="2"/>
  <c r="AY387" i="2"/>
  <c r="AW387" i="2"/>
  <c r="AU387" i="2"/>
  <c r="AV387" i="2"/>
  <c r="AT387" i="2"/>
  <c r="Q391" i="2"/>
  <c r="AY390" i="2"/>
  <c r="Q408" i="2"/>
  <c r="AY407" i="2"/>
  <c r="AV407" i="2"/>
  <c r="AW407" i="2"/>
  <c r="AT407" i="2"/>
  <c r="AU407" i="2"/>
  <c r="AT410" i="2"/>
  <c r="AW410" i="2"/>
  <c r="AU410" i="2"/>
  <c r="AU414" i="2"/>
  <c r="AT414" i="2"/>
  <c r="AV414" i="2"/>
  <c r="Q427" i="2"/>
  <c r="AY426" i="2"/>
  <c r="AO436" i="2"/>
  <c r="AR436" i="2" s="1"/>
  <c r="U436" i="2" s="1"/>
  <c r="Q467" i="2"/>
  <c r="AY466" i="2"/>
  <c r="Q483" i="2"/>
  <c r="AY482" i="2"/>
  <c r="AU482" i="2"/>
  <c r="AT482" i="2"/>
  <c r="AV482" i="2"/>
  <c r="AU491" i="2"/>
  <c r="AT491" i="2"/>
  <c r="AW491" i="2"/>
  <c r="Q500" i="2"/>
  <c r="AY499" i="2"/>
  <c r="Q504" i="2"/>
  <c r="AW503" i="2"/>
  <c r="AV503" i="2"/>
  <c r="AY503" i="2"/>
  <c r="AV522" i="2"/>
  <c r="AU522" i="2"/>
  <c r="AT522" i="2"/>
  <c r="Q551" i="2"/>
  <c r="AY550" i="2"/>
  <c r="Q560" i="2"/>
  <c r="AY559" i="2"/>
  <c r="AU559" i="2"/>
  <c r="AV559" i="2"/>
  <c r="AT559" i="2"/>
  <c r="Q1431" i="2"/>
  <c r="AY1430" i="2"/>
  <c r="Q1771" i="2"/>
  <c r="AY1770" i="2"/>
  <c r="Q1818" i="2"/>
  <c r="AY1817" i="2"/>
  <c r="AU891" i="2"/>
  <c r="AX891" i="2" s="1"/>
  <c r="AW418" i="2"/>
  <c r="Q1762" i="2"/>
  <c r="AY1761" i="2"/>
  <c r="Q1827" i="2"/>
  <c r="AY1826" i="2"/>
  <c r="AW211" i="2"/>
  <c r="AW310" i="2"/>
  <c r="AV434" i="2"/>
  <c r="AT551" i="2"/>
  <c r="AX551" i="2" s="1"/>
  <c r="Q1724" i="2"/>
  <c r="AY1723" i="2"/>
  <c r="Q1874" i="2"/>
  <c r="AY1873" i="2"/>
  <c r="AW482" i="2"/>
  <c r="AT530" i="2"/>
  <c r="Q1150" i="2"/>
  <c r="AY1149" i="2"/>
  <c r="Q1183" i="2"/>
  <c r="AY1182" i="2"/>
  <c r="AY1225" i="2"/>
  <c r="Q1290" i="2"/>
  <c r="AY1289" i="2"/>
  <c r="Q1435" i="2"/>
  <c r="AY1434" i="2"/>
  <c r="Q1467" i="2"/>
  <c r="AY1466" i="2"/>
  <c r="Q1676" i="2"/>
  <c r="AY1675" i="2"/>
  <c r="AY1678" i="2"/>
  <c r="AY1734" i="2"/>
  <c r="AY1742" i="2"/>
  <c r="AV1838" i="2"/>
  <c r="AX1838" i="2" s="1"/>
  <c r="AW662" i="2"/>
  <c r="Q207" i="2"/>
  <c r="AY206" i="2"/>
  <c r="AT206" i="2"/>
  <c r="AV206" i="2"/>
  <c r="AW206" i="2"/>
  <c r="AU206" i="2"/>
  <c r="Q300" i="2"/>
  <c r="AT299" i="2"/>
  <c r="AX299" i="2" s="1"/>
  <c r="AY299" i="2"/>
  <c r="Q191" i="2"/>
  <c r="AY190" i="2"/>
  <c r="AT190" i="2"/>
  <c r="AU190" i="2"/>
  <c r="AV190" i="2"/>
  <c r="AU274" i="2"/>
  <c r="AV274" i="2"/>
  <c r="AT274" i="2"/>
  <c r="Q203" i="2"/>
  <c r="AY202" i="2"/>
  <c r="AW202" i="2"/>
  <c r="AV202" i="2"/>
  <c r="AT202" i="2"/>
  <c r="AU202" i="2"/>
  <c r="Q260" i="2"/>
  <c r="AY259" i="2"/>
  <c r="AV259" i="2"/>
  <c r="AT259" i="2"/>
  <c r="AW259" i="2"/>
  <c r="AU259" i="2"/>
  <c r="AW275" i="2"/>
  <c r="AT275" i="2"/>
  <c r="AV275" i="2"/>
  <c r="AY323" i="2"/>
  <c r="AT335" i="2"/>
  <c r="AU335" i="2"/>
  <c r="AW335" i="2"/>
  <c r="Q952" i="2"/>
  <c r="AY951" i="2"/>
  <c r="Q743" i="2"/>
  <c r="AY742" i="2"/>
  <c r="Q896" i="2"/>
  <c r="AY895" i="2"/>
  <c r="Q931" i="2"/>
  <c r="AY930" i="2"/>
  <c r="Q1127" i="2"/>
  <c r="AY1126" i="2"/>
  <c r="Q940" i="2"/>
  <c r="AY939" i="2"/>
  <c r="Q1023" i="2"/>
  <c r="AY1022" i="2"/>
  <c r="AY370" i="2"/>
  <c r="AT370" i="2"/>
  <c r="AX370" i="2" s="1"/>
  <c r="Q379" i="2"/>
  <c r="AY378" i="2"/>
  <c r="AT378" i="2"/>
  <c r="AU378" i="2"/>
  <c r="AV378" i="2"/>
  <c r="AT386" i="2"/>
  <c r="AV386" i="2"/>
  <c r="AU386" i="2"/>
  <c r="AU395" i="2"/>
  <c r="AV395" i="2"/>
  <c r="AW395" i="2"/>
  <c r="AT395" i="2"/>
  <c r="AV423" i="2"/>
  <c r="AT423" i="2"/>
  <c r="AU423" i="2"/>
  <c r="AW423" i="2"/>
  <c r="Q428" i="2"/>
  <c r="AW427" i="2"/>
  <c r="AT427" i="2"/>
  <c r="AV427" i="2"/>
  <c r="AU427" i="2"/>
  <c r="AY427" i="2"/>
  <c r="Q432" i="2"/>
  <c r="AY431" i="2"/>
  <c r="Q447" i="2"/>
  <c r="AW446" i="2"/>
  <c r="AU446" i="2"/>
  <c r="AV446" i="2"/>
  <c r="AY446" i="2"/>
  <c r="AV458" i="2"/>
  <c r="AT458" i="2"/>
  <c r="AW458" i="2"/>
  <c r="Q472" i="2"/>
  <c r="AY471" i="2"/>
  <c r="AU471" i="2"/>
  <c r="AV471" i="2"/>
  <c r="AW471" i="2"/>
  <c r="AT471" i="2"/>
  <c r="Q491" i="2"/>
  <c r="AT490" i="2"/>
  <c r="AU490" i="2"/>
  <c r="AV490" i="2"/>
  <c r="AY490" i="2"/>
  <c r="Q496" i="2"/>
  <c r="AY495" i="2"/>
  <c r="AW495" i="2"/>
  <c r="AT495" i="2"/>
  <c r="AV495" i="2"/>
  <c r="AU495" i="2"/>
  <c r="AT519" i="2"/>
  <c r="AW519" i="2"/>
  <c r="AV519" i="2"/>
  <c r="Q527" i="2"/>
  <c r="AY526" i="2"/>
  <c r="AT526" i="2"/>
  <c r="AW526" i="2"/>
  <c r="AV526" i="2"/>
  <c r="Q539" i="2"/>
  <c r="AY538" i="2"/>
  <c r="Q547" i="2"/>
  <c r="AY546" i="2"/>
  <c r="Q559" i="2"/>
  <c r="AY558" i="2"/>
  <c r="Q1732" i="2"/>
  <c r="AY1731" i="2"/>
  <c r="Q1775" i="2"/>
  <c r="AY1774" i="2"/>
  <c r="Q1822" i="2"/>
  <c r="AY1821" i="2"/>
  <c r="AV918" i="2"/>
  <c r="AX918" i="2" s="1"/>
  <c r="AT218" i="2"/>
  <c r="AX218" i="2" s="1"/>
  <c r="AY218" i="2" s="1"/>
  <c r="AT331" i="2"/>
  <c r="AT431" i="2"/>
  <c r="AX431" i="2" s="1"/>
  <c r="AU267" i="2"/>
  <c r="AX267" i="2" s="1"/>
  <c r="AY267" i="2" s="1"/>
  <c r="Q1791" i="2"/>
  <c r="AY1790" i="2"/>
  <c r="Q1843" i="2"/>
  <c r="AY1842" i="2"/>
  <c r="AW274" i="2"/>
  <c r="AW559" i="2"/>
  <c r="AV727" i="2"/>
  <c r="Q1758" i="2"/>
  <c r="AY1757" i="2"/>
  <c r="AY1877" i="2"/>
  <c r="AV410" i="2"/>
  <c r="AV491" i="2"/>
  <c r="AW271" i="2"/>
  <c r="Q1167" i="2"/>
  <c r="AY1166" i="2"/>
  <c r="Q1310" i="2"/>
  <c r="AY1309" i="2"/>
  <c r="Q1672" i="2"/>
  <c r="AY1671" i="2"/>
  <c r="AY1674" i="2"/>
  <c r="AY1687" i="2"/>
  <c r="AY1699" i="2"/>
  <c r="Q1711" i="2"/>
  <c r="AY1710" i="2"/>
  <c r="Q1719" i="2"/>
  <c r="AY1718" i="2"/>
  <c r="Q1727" i="2"/>
  <c r="AY1726" i="2"/>
  <c r="AW1731" i="2"/>
  <c r="AU1678" i="2"/>
  <c r="AX1678" i="2" s="1"/>
  <c r="AV1722" i="2"/>
  <c r="AX1722" i="2" s="1"/>
  <c r="AV1742" i="2"/>
  <c r="AX1742" i="2" s="1"/>
  <c r="AT1822" i="2"/>
  <c r="AX1822" i="2" s="1"/>
  <c r="AU1842" i="2"/>
  <c r="AT315" i="2"/>
  <c r="AU315" i="2"/>
  <c r="AV315" i="2"/>
  <c r="AU79" i="2"/>
  <c r="AT79" i="2"/>
  <c r="AW79" i="2"/>
  <c r="AT207" i="2"/>
  <c r="AU207" i="2"/>
  <c r="AW207" i="2"/>
  <c r="AV207" i="2"/>
  <c r="AW223" i="2"/>
  <c r="AU223" i="2"/>
  <c r="AV223" i="2"/>
  <c r="AT223" i="2"/>
  <c r="AU286" i="2"/>
  <c r="AV286" i="2"/>
  <c r="AT286" i="2"/>
  <c r="AT322" i="2"/>
  <c r="AU322" i="2"/>
  <c r="AV322" i="2"/>
  <c r="AU70" i="2"/>
  <c r="AT70" i="2"/>
  <c r="AW70" i="2"/>
  <c r="Q231" i="2"/>
  <c r="AY230" i="2"/>
  <c r="AV230" i="2"/>
  <c r="AW230" i="2"/>
  <c r="AU230" i="2"/>
  <c r="Q264" i="2"/>
  <c r="AY263" i="2"/>
  <c r="AW263" i="2"/>
  <c r="AU263" i="2"/>
  <c r="AV263" i="2"/>
  <c r="AT263" i="2"/>
  <c r="AW283" i="2"/>
  <c r="AT283" i="2"/>
  <c r="AV283" i="2"/>
  <c r="Q296" i="2"/>
  <c r="AY295" i="2"/>
  <c r="AV295" i="2"/>
  <c r="AT295" i="2"/>
  <c r="AW295" i="2"/>
  <c r="AU295" i="2"/>
  <c r="AV327" i="2"/>
  <c r="AT327" i="2"/>
  <c r="AU327" i="2"/>
  <c r="AW327" i="2"/>
  <c r="AT339" i="2"/>
  <c r="AU339" i="2"/>
  <c r="AV339" i="2"/>
  <c r="AW339" i="2"/>
  <c r="Q804" i="2"/>
  <c r="AY803" i="2"/>
  <c r="Q884" i="2"/>
  <c r="AY883" i="2"/>
  <c r="Q904" i="2"/>
  <c r="AY903" i="2"/>
  <c r="Q943" i="2"/>
  <c r="AY942" i="2"/>
  <c r="Q1131" i="2"/>
  <c r="AY1130" i="2"/>
  <c r="Q823" i="2"/>
  <c r="AY822" i="2"/>
  <c r="Q944" i="2"/>
  <c r="AY943" i="2"/>
  <c r="Q998" i="2"/>
  <c r="AY997" i="2"/>
  <c r="Q1031" i="2"/>
  <c r="AY1030" i="2"/>
  <c r="Q1123" i="2"/>
  <c r="AY1122" i="2"/>
  <c r="AT358" i="2"/>
  <c r="AU358" i="2"/>
  <c r="AV358" i="2"/>
  <c r="AW363" i="2"/>
  <c r="AU363" i="2"/>
  <c r="AX363" i="2" s="1"/>
  <c r="AY363" i="2" s="1"/>
  <c r="AU375" i="2"/>
  <c r="AT375" i="2"/>
  <c r="AV375" i="2"/>
  <c r="AW375" i="2"/>
  <c r="Q395" i="2"/>
  <c r="AY394" i="2"/>
  <c r="AT394" i="2"/>
  <c r="AV394" i="2"/>
  <c r="AU394" i="2"/>
  <c r="AY422" i="2"/>
  <c r="Q423" i="2"/>
  <c r="AU422" i="2"/>
  <c r="AV422" i="2"/>
  <c r="AT422" i="2"/>
  <c r="AW422" i="2"/>
  <c r="Q436" i="2"/>
  <c r="AW435" i="2"/>
  <c r="AU435" i="2"/>
  <c r="AV435" i="2"/>
  <c r="AY435" i="2"/>
  <c r="AT435" i="2"/>
  <c r="Q476" i="2"/>
  <c r="AU475" i="2"/>
  <c r="AT475" i="2"/>
  <c r="AW475" i="2"/>
  <c r="AY475" i="2"/>
  <c r="Q480" i="2"/>
  <c r="AY479" i="2"/>
  <c r="AV487" i="2"/>
  <c r="AT487" i="2"/>
  <c r="AW487" i="2"/>
  <c r="AW510" i="2"/>
  <c r="AT510" i="2"/>
  <c r="AV510" i="2"/>
  <c r="AU510" i="2"/>
  <c r="Q571" i="2"/>
  <c r="AY570" i="2"/>
  <c r="Q587" i="2"/>
  <c r="AV586" i="2"/>
  <c r="AY586" i="2"/>
  <c r="Q1182" i="2"/>
  <c r="AY1181" i="2"/>
  <c r="Q1740" i="2"/>
  <c r="AY1739" i="2"/>
  <c r="Q1779" i="2"/>
  <c r="AY1778" i="2"/>
  <c r="Q1826" i="2"/>
  <c r="AY1825" i="2"/>
  <c r="AV942" i="2"/>
  <c r="AX942" i="2" s="1"/>
  <c r="AU291" i="2"/>
  <c r="AX291" i="2" s="1"/>
  <c r="AY291" i="2" s="1"/>
  <c r="AT355" i="2"/>
  <c r="AW490" i="2"/>
  <c r="AW1030" i="2"/>
  <c r="AY1691" i="2"/>
  <c r="Q1819" i="2"/>
  <c r="AY1818" i="2"/>
  <c r="AW286" i="2"/>
  <c r="AW362" i="2"/>
  <c r="AT486" i="2"/>
  <c r="AX486" i="2" s="1"/>
  <c r="AW571" i="2"/>
  <c r="AW558" i="2"/>
  <c r="Q1787" i="2"/>
  <c r="AY1786" i="2"/>
  <c r="AT258" i="2"/>
  <c r="AV335" i="2"/>
  <c r="AT419" i="2"/>
  <c r="AX419" i="2" s="1"/>
  <c r="AY419" i="2" s="1"/>
  <c r="AU519" i="2"/>
  <c r="AT71" i="2"/>
  <c r="Q1139" i="2"/>
  <c r="AY1138" i="2"/>
  <c r="Q1311" i="2"/>
  <c r="AY1310" i="2"/>
  <c r="Q1331" i="2"/>
  <c r="AY1330" i="2"/>
  <c r="AY1670" i="2"/>
  <c r="Q1684" i="2"/>
  <c r="AY1683" i="2"/>
  <c r="AY1738" i="2"/>
  <c r="AV1181" i="2"/>
  <c r="AX1181" i="2" s="1"/>
  <c r="AW354" i="2"/>
  <c r="AU550" i="2"/>
  <c r="AX550" i="2" s="1"/>
  <c r="AU1735" i="2"/>
  <c r="AX1735" i="2" s="1"/>
  <c r="AT1130" i="2"/>
  <c r="AX1130" i="2" s="1"/>
  <c r="AT1706" i="2"/>
  <c r="AX1706" i="2" s="1"/>
  <c r="AT1726" i="2"/>
  <c r="AX1726" i="2" s="1"/>
  <c r="AV1766" i="2"/>
  <c r="AX1766" i="2" s="1"/>
  <c r="AV1790" i="2"/>
  <c r="AX1790" i="2" s="1"/>
  <c r="AV1826" i="2"/>
  <c r="AX264" i="2"/>
  <c r="AY264" i="2" s="1"/>
  <c r="Q768" i="2"/>
  <c r="AX535" i="2"/>
  <c r="AY535" i="2" s="1"/>
  <c r="Q1438" i="2"/>
  <c r="AY1437" i="2"/>
  <c r="Q1454" i="2"/>
  <c r="AY1453" i="2"/>
  <c r="Q1462" i="2"/>
  <c r="AY1461" i="2"/>
  <c r="AY1402" i="2"/>
  <c r="Q1403" i="2"/>
  <c r="Q1443" i="2"/>
  <c r="AY1442" i="2"/>
  <c r="Q1451" i="2"/>
  <c r="AY1450" i="2"/>
  <c r="AY1297" i="2"/>
  <c r="Q1298" i="2"/>
  <c r="Q1334" i="2"/>
  <c r="AY1333" i="2"/>
  <c r="AY1394" i="2"/>
  <c r="Q1395" i="2"/>
  <c r="Q1430" i="2"/>
  <c r="AY1429" i="2"/>
  <c r="Q1659" i="2"/>
  <c r="AY1658" i="2"/>
  <c r="Q1695" i="2"/>
  <c r="AY1694" i="2"/>
  <c r="Q1712" i="2"/>
  <c r="AY1711" i="2"/>
  <c r="Q1759" i="2"/>
  <c r="AY1758" i="2"/>
  <c r="Q1810" i="2"/>
  <c r="AY1809" i="2"/>
  <c r="Q1858" i="2"/>
  <c r="AY1857" i="2"/>
  <c r="AY1793" i="2"/>
  <c r="AY1810" i="2"/>
  <c r="Q1847" i="2"/>
  <c r="AY1846" i="2"/>
  <c r="Q1863" i="2"/>
  <c r="AY1862" i="2"/>
  <c r="Q1470" i="2"/>
  <c r="AY1469" i="2"/>
  <c r="Q1474" i="2"/>
  <c r="AY1473" i="2"/>
  <c r="Q1479" i="2"/>
  <c r="AY1478" i="2"/>
  <c r="Q1483" i="2"/>
  <c r="AY1482" i="2"/>
  <c r="Q1486" i="2"/>
  <c r="AY1485" i="2"/>
  <c r="Q1499" i="2"/>
  <c r="AY1498" i="2"/>
  <c r="Q1502" i="2"/>
  <c r="AY1501" i="2"/>
  <c r="Q1515" i="2"/>
  <c r="AY1514" i="2"/>
  <c r="Q1518" i="2"/>
  <c r="AY1517" i="2"/>
  <c r="Q1535" i="2"/>
  <c r="AY1534" i="2"/>
  <c r="Q1544" i="2"/>
  <c r="AY1543" i="2"/>
  <c r="Q1560" i="2"/>
  <c r="AY1559" i="2"/>
  <c r="Q1563" i="2"/>
  <c r="AY1562" i="2"/>
  <c r="Q1575" i="2"/>
  <c r="AY1574" i="2"/>
  <c r="Q1583" i="2"/>
  <c r="AY1582" i="2"/>
  <c r="Q1596" i="2"/>
  <c r="AY1595" i="2"/>
  <c r="Q1639" i="2"/>
  <c r="AY1638" i="2"/>
  <c r="Q1652" i="2"/>
  <c r="AY1651" i="2"/>
  <c r="Q1655" i="2"/>
  <c r="AY1654" i="2"/>
  <c r="AT690" i="2"/>
  <c r="AX459" i="2"/>
  <c r="AX225" i="2"/>
  <c r="AX252" i="2"/>
  <c r="AX256" i="2"/>
  <c r="AY256" i="2" s="1"/>
  <c r="Q1442" i="2"/>
  <c r="AY1441" i="2"/>
  <c r="Q1355" i="2"/>
  <c r="Q1447" i="2"/>
  <c r="AY1446" i="2"/>
  <c r="Q1455" i="2"/>
  <c r="AY1454" i="2"/>
  <c r="AY1314" i="2"/>
  <c r="Q1315" i="2"/>
  <c r="Q1466" i="2"/>
  <c r="AY1465" i="2"/>
  <c r="Q1664" i="2"/>
  <c r="AY1663" i="2"/>
  <c r="Q1699" i="2"/>
  <c r="AY1698" i="2"/>
  <c r="Q1716" i="2"/>
  <c r="AY1715" i="2"/>
  <c r="Q1763" i="2"/>
  <c r="AY1762" i="2"/>
  <c r="Q1815" i="2"/>
  <c r="AY1814" i="2"/>
  <c r="Q1862" i="2"/>
  <c r="AY1861" i="2"/>
  <c r="AY1798" i="2"/>
  <c r="Q1834" i="2"/>
  <c r="AY1833" i="2"/>
  <c r="Q1851" i="2"/>
  <c r="AY1850" i="2"/>
  <c r="Q1867" i="2"/>
  <c r="AY1866" i="2"/>
  <c r="AV1694" i="2"/>
  <c r="AX1694" i="2" s="1"/>
  <c r="AV1758" i="2"/>
  <c r="AX1758" i="2" s="1"/>
  <c r="AW1442" i="2"/>
  <c r="AW1711" i="2"/>
  <c r="Q1478" i="2"/>
  <c r="AY1477" i="2"/>
  <c r="Q1482" i="2"/>
  <c r="AY1481" i="2"/>
  <c r="Q1495" i="2"/>
  <c r="AY1494" i="2"/>
  <c r="Q1498" i="2"/>
  <c r="AY1497" i="2"/>
  <c r="Q1511" i="2"/>
  <c r="AY1510" i="2"/>
  <c r="Q1514" i="2"/>
  <c r="AY1513" i="2"/>
  <c r="Q1527" i="2"/>
  <c r="AY1526" i="2"/>
  <c r="Q1531" i="2"/>
  <c r="AY1530" i="2"/>
  <c r="Q1540" i="2"/>
  <c r="AY1539" i="2"/>
  <c r="Q1547" i="2"/>
  <c r="AY1546" i="2"/>
  <c r="Q1559" i="2"/>
  <c r="AY1558" i="2"/>
  <c r="Q1572" i="2"/>
  <c r="AY1571" i="2"/>
  <c r="Q1580" i="2"/>
  <c r="AY1579" i="2"/>
  <c r="Q1595" i="2"/>
  <c r="AY1594" i="2"/>
  <c r="Q1604" i="2"/>
  <c r="AY1603" i="2"/>
  <c r="Q1612" i="2"/>
  <c r="AY1611" i="2"/>
  <c r="Q1620" i="2"/>
  <c r="AY1619" i="2"/>
  <c r="Q1627" i="2"/>
  <c r="AY1626" i="2"/>
  <c r="Q1635" i="2"/>
  <c r="AY1634" i="2"/>
  <c r="Q1648" i="2"/>
  <c r="AY1647" i="2"/>
  <c r="Q1651" i="2"/>
  <c r="AY1650" i="2"/>
  <c r="AY686" i="2"/>
  <c r="Q1385" i="2"/>
  <c r="Q1434" i="2"/>
  <c r="AY1433" i="2"/>
  <c r="Q1446" i="2"/>
  <c r="AY1445" i="2"/>
  <c r="Q1439" i="2"/>
  <c r="AY1438" i="2"/>
  <c r="Q1459" i="2"/>
  <c r="AY1458" i="2"/>
  <c r="AO480" i="2"/>
  <c r="AR480" i="2" s="1"/>
  <c r="U480" i="2" s="1"/>
  <c r="AY1606" i="2"/>
  <c r="Q1607" i="2"/>
  <c r="Q1687" i="2"/>
  <c r="AY1686" i="2"/>
  <c r="Q1704" i="2"/>
  <c r="AY1703" i="2"/>
  <c r="Q1751" i="2"/>
  <c r="AY1750" i="2"/>
  <c r="Q1802" i="2"/>
  <c r="AY1801" i="2"/>
  <c r="Q1850" i="2"/>
  <c r="AY1849" i="2"/>
  <c r="Q1866" i="2"/>
  <c r="AY1865" i="2"/>
  <c r="AY1785" i="2"/>
  <c r="AY1802" i="2"/>
  <c r="Q1838" i="2"/>
  <c r="AY1837" i="2"/>
  <c r="Q1855" i="2"/>
  <c r="AY1854" i="2"/>
  <c r="AV1441" i="2"/>
  <c r="AT1606" i="2"/>
  <c r="AX1606" i="2" s="1"/>
  <c r="AW1698" i="2"/>
  <c r="AV1762" i="2"/>
  <c r="AX1762" i="2" s="1"/>
  <c r="AV1814" i="2"/>
  <c r="AX1814" i="2" s="1"/>
  <c r="AW1862" i="2"/>
  <c r="AV1663" i="2"/>
  <c r="AX1663" i="2" s="1"/>
  <c r="AW1715" i="2"/>
  <c r="Q1491" i="2"/>
  <c r="AY1490" i="2"/>
  <c r="Q1494" i="2"/>
  <c r="AY1493" i="2"/>
  <c r="Q1507" i="2"/>
  <c r="AY1506" i="2"/>
  <c r="Q1510" i="2"/>
  <c r="AY1509" i="2"/>
  <c r="Q1523" i="2"/>
  <c r="AY1522" i="2"/>
  <c r="Q1526" i="2"/>
  <c r="AY1525" i="2"/>
  <c r="Q1536" i="2"/>
  <c r="AY1535" i="2"/>
  <c r="Q1543" i="2"/>
  <c r="AY1542" i="2"/>
  <c r="Q1552" i="2"/>
  <c r="AY1551" i="2"/>
  <c r="Q1568" i="2"/>
  <c r="AY1567" i="2"/>
  <c r="Q1571" i="2"/>
  <c r="AY1570" i="2"/>
  <c r="Q1579" i="2"/>
  <c r="AY1578" i="2"/>
  <c r="Q1588" i="2"/>
  <c r="AY1587" i="2"/>
  <c r="Q1592" i="2"/>
  <c r="AY1591" i="2"/>
  <c r="Q1644" i="2"/>
  <c r="AY1643" i="2"/>
  <c r="Q1647" i="2"/>
  <c r="AY1646" i="2"/>
  <c r="AT1514" i="2"/>
  <c r="AX1514" i="2" s="1"/>
  <c r="AW1201" i="2"/>
  <c r="AV1267" i="2"/>
  <c r="Q1450" i="2"/>
  <c r="AY1449" i="2"/>
  <c r="Q1458" i="2"/>
  <c r="AY1457" i="2"/>
  <c r="Q1279" i="2"/>
  <c r="AY1278" i="2"/>
  <c r="Q1319" i="2"/>
  <c r="AY1318" i="2"/>
  <c r="Q1463" i="2"/>
  <c r="AY1462" i="2"/>
  <c r="Q1326" i="2"/>
  <c r="AY1325" i="2"/>
  <c r="Q1426" i="2"/>
  <c r="AY1425" i="2"/>
  <c r="AY1635" i="2"/>
  <c r="Q1636" i="2"/>
  <c r="AY1690" i="2"/>
  <c r="Q1691" i="2"/>
  <c r="Q1708" i="2"/>
  <c r="AY1707" i="2"/>
  <c r="Q1755" i="2"/>
  <c r="AY1754" i="2"/>
  <c r="Q1806" i="2"/>
  <c r="AY1805" i="2"/>
  <c r="Q1854" i="2"/>
  <c r="AY1853" i="2"/>
  <c r="Q1870" i="2"/>
  <c r="AY1869" i="2"/>
  <c r="AY1789" i="2"/>
  <c r="AY1806" i="2"/>
  <c r="Q1842" i="2"/>
  <c r="AY1841" i="2"/>
  <c r="Q1859" i="2"/>
  <c r="AY1858" i="2"/>
  <c r="AU1457" i="2"/>
  <c r="AX1457" i="2" s="1"/>
  <c r="AU1686" i="2"/>
  <c r="AX1686" i="2" s="1"/>
  <c r="AU1750" i="2"/>
  <c r="AX1750" i="2" s="1"/>
  <c r="AU1798" i="2"/>
  <c r="AX1798" i="2" s="1"/>
  <c r="AU1850" i="2"/>
  <c r="AX1850" i="2" s="1"/>
  <c r="AV1866" i="2"/>
  <c r="AX1866" i="2" s="1"/>
  <c r="AW1559" i="2"/>
  <c r="AW1703" i="2"/>
  <c r="Q1487" i="2"/>
  <c r="AY1486" i="2"/>
  <c r="Q1490" i="2"/>
  <c r="AY1489" i="2"/>
  <c r="Q1503" i="2"/>
  <c r="AY1502" i="2"/>
  <c r="Q1506" i="2"/>
  <c r="AY1505" i="2"/>
  <c r="Q1519" i="2"/>
  <c r="AY1518" i="2"/>
  <c r="Q1522" i="2"/>
  <c r="AY1521" i="2"/>
  <c r="Q1532" i="2"/>
  <c r="AY1531" i="2"/>
  <c r="Q1539" i="2"/>
  <c r="AY1538" i="2"/>
  <c r="Q1548" i="2"/>
  <c r="AY1547" i="2"/>
  <c r="Q1551" i="2"/>
  <c r="AY1550" i="2"/>
  <c r="Q1564" i="2"/>
  <c r="AY1563" i="2"/>
  <c r="Q1567" i="2"/>
  <c r="AY1566" i="2"/>
  <c r="Q1576" i="2"/>
  <c r="AY1575" i="2"/>
  <c r="Q1584" i="2"/>
  <c r="AY1583" i="2"/>
  <c r="Q1587" i="2"/>
  <c r="AY1586" i="2"/>
  <c r="Q1591" i="2"/>
  <c r="AY1590" i="2"/>
  <c r="Q1600" i="2"/>
  <c r="AY1599" i="2"/>
  <c r="Q1608" i="2"/>
  <c r="AY1607" i="2"/>
  <c r="Q1616" i="2"/>
  <c r="AY1615" i="2"/>
  <c r="Q1623" i="2"/>
  <c r="AY1622" i="2"/>
  <c r="Q1631" i="2"/>
  <c r="AY1630" i="2"/>
  <c r="Q1640" i="2"/>
  <c r="AY1639" i="2"/>
  <c r="Q1643" i="2"/>
  <c r="AY1642" i="2"/>
  <c r="AU1521" i="2"/>
  <c r="AX1521" i="2" s="1"/>
  <c r="AX447" i="2"/>
  <c r="AY447" i="2" s="1"/>
  <c r="AX273" i="2"/>
  <c r="Q2408" i="2"/>
  <c r="AY2407" i="2"/>
  <c r="AU768" i="2"/>
  <c r="AT674" i="2"/>
  <c r="AT711" i="2"/>
  <c r="AU715" i="2"/>
  <c r="AX536" i="2"/>
  <c r="AT1363" i="2"/>
  <c r="AY1384" i="2"/>
  <c r="AX284" i="2"/>
  <c r="AY284" i="2" s="1"/>
  <c r="AU686" i="2"/>
  <c r="AX686" i="2" s="1"/>
  <c r="AT801" i="2"/>
  <c r="AV1192" i="2"/>
  <c r="AX575" i="2"/>
  <c r="AY575" i="2" s="1"/>
  <c r="AY633" i="2"/>
  <c r="AW687" i="2"/>
  <c r="AX60" i="2"/>
  <c r="AT1112" i="2"/>
  <c r="AT1360" i="2"/>
  <c r="AX217" i="2"/>
  <c r="AX171" i="2"/>
  <c r="AW1360" i="2"/>
  <c r="AX154" i="2"/>
  <c r="AX439" i="2"/>
  <c r="AY439" i="2" s="1"/>
  <c r="AX385" i="2"/>
  <c r="AX432" i="2"/>
  <c r="AY432" i="2" s="1"/>
  <c r="AU731" i="2"/>
  <c r="AX466" i="2"/>
  <c r="AU1360" i="2"/>
  <c r="AX397" i="2"/>
  <c r="AY397" i="2" s="1"/>
  <c r="AV731" i="2"/>
  <c r="AX89" i="2"/>
  <c r="AY89" i="2" s="1"/>
  <c r="AX357" i="2"/>
  <c r="AY357" i="2" s="1"/>
  <c r="AX489" i="2"/>
  <c r="AY489" i="2" s="1"/>
  <c r="AX585" i="2"/>
  <c r="AW731" i="2"/>
  <c r="AX393" i="2"/>
  <c r="AW724" i="2"/>
  <c r="AW801" i="2"/>
  <c r="AT1315" i="2"/>
  <c r="AU801" i="2"/>
  <c r="AU595" i="2"/>
  <c r="AO233" i="2"/>
  <c r="AR233" i="2" s="1"/>
  <c r="AV801" i="2"/>
  <c r="AV595" i="2"/>
  <c r="AX512" i="2"/>
  <c r="AY512" i="2" s="1"/>
  <c r="AX85" i="2"/>
  <c r="AO1150" i="2"/>
  <c r="AR1150" i="2" s="1"/>
  <c r="U1150" i="2" s="1"/>
  <c r="AT595" i="2"/>
  <c r="AW1332" i="2"/>
  <c r="AX125" i="2"/>
  <c r="AY125" i="2" s="1"/>
  <c r="AX266" i="2"/>
  <c r="AW1275" i="2"/>
  <c r="AW1171" i="2"/>
  <c r="AV1193" i="2"/>
  <c r="AU1250" i="2"/>
  <c r="AW595" i="2"/>
  <c r="AT1267" i="2"/>
  <c r="AV724" i="2"/>
  <c r="AX135" i="2"/>
  <c r="AU1275" i="2"/>
  <c r="AR1024" i="2"/>
  <c r="U1024" i="2" s="1"/>
  <c r="AT1171" i="2"/>
  <c r="AT1250" i="2"/>
  <c r="AU964" i="2"/>
  <c r="AX155" i="2"/>
  <c r="AY155" i="2" s="1"/>
  <c r="AR1026" i="2"/>
  <c r="U1026" i="2" s="1"/>
  <c r="AR1101" i="2"/>
  <c r="O1101" i="2" s="1"/>
  <c r="AW1250" i="2"/>
  <c r="AR1025" i="2"/>
  <c r="U1025" i="2" s="1"/>
  <c r="AX183" i="2"/>
  <c r="AX250" i="2"/>
  <c r="AO361" i="2"/>
  <c r="AN362" i="2" s="1"/>
  <c r="AT724" i="2"/>
  <c r="AW964" i="2"/>
  <c r="AO1078" i="2"/>
  <c r="AR1078" i="2" s="1"/>
  <c r="U1078" i="2" s="1"/>
  <c r="AV1250" i="2"/>
  <c r="AW1228" i="2"/>
  <c r="AT623" i="2"/>
  <c r="AX549" i="2"/>
  <c r="AY549" i="2" s="1"/>
  <c r="AX265" i="2"/>
  <c r="AX320" i="2"/>
  <c r="AO325" i="2"/>
  <c r="AX209" i="2"/>
  <c r="AX67" i="2"/>
  <c r="AX592" i="2"/>
  <c r="AT1235" i="2"/>
  <c r="AX87" i="2"/>
  <c r="AY87" i="2" s="1"/>
  <c r="AT1013" i="2"/>
  <c r="AX621" i="2"/>
  <c r="AT1157" i="2"/>
  <c r="AR475" i="2"/>
  <c r="U475" i="2" s="1"/>
  <c r="AX99" i="2"/>
  <c r="AU910" i="2"/>
  <c r="AX420" i="2"/>
  <c r="AU1116" i="2"/>
  <c r="AX234" i="2"/>
  <c r="AX426" i="2"/>
  <c r="AX473" i="2"/>
  <c r="AX123" i="2"/>
  <c r="AX485" i="2"/>
  <c r="AY485" i="2" s="1"/>
  <c r="AO494" i="2"/>
  <c r="AR494" i="2" s="1"/>
  <c r="U494" i="2" s="1"/>
  <c r="AW637" i="2"/>
  <c r="AR1093" i="2"/>
  <c r="O1093" i="2" s="1"/>
  <c r="AX492" i="2"/>
  <c r="AX164" i="2"/>
  <c r="AX413" i="2"/>
  <c r="AX453" i="2"/>
  <c r="AX452" i="2"/>
  <c r="AY452" i="2" s="1"/>
  <c r="AX341" i="2"/>
  <c r="AX371" i="2"/>
  <c r="AY371" i="2" s="1"/>
  <c r="AX193" i="2"/>
  <c r="AY193" i="2" s="1"/>
  <c r="AX528" i="2"/>
  <c r="AX499" i="2"/>
  <c r="AO310" i="2"/>
  <c r="AN311" i="2" s="1"/>
  <c r="AO311" i="2" s="1"/>
  <c r="AN312" i="2" s="1"/>
  <c r="AO312" i="2" s="1"/>
  <c r="AX198" i="2"/>
  <c r="AX618" i="2"/>
  <c r="AT626" i="2"/>
  <c r="AU1085" i="2"/>
  <c r="AU874" i="2"/>
  <c r="AX506" i="2"/>
  <c r="AX279" i="2"/>
  <c r="AY279" i="2" s="1"/>
  <c r="AY629" i="2"/>
  <c r="AU1423" i="2"/>
  <c r="AO434" i="2"/>
  <c r="AR434" i="2" s="1"/>
  <c r="U434" i="2" s="1"/>
  <c r="AV280" i="2"/>
  <c r="AU280" i="2"/>
  <c r="AT280" i="2"/>
  <c r="AW280" i="2"/>
  <c r="AW832" i="2"/>
  <c r="AU673" i="2"/>
  <c r="AT910" i="2"/>
  <c r="AV816" i="2"/>
  <c r="AT860" i="2"/>
  <c r="AW876" i="2"/>
  <c r="AT873" i="2"/>
  <c r="AV1012" i="2"/>
  <c r="AT1213" i="2"/>
  <c r="AW954" i="2"/>
  <c r="AU1199" i="2"/>
  <c r="AT678" i="2"/>
  <c r="AT1253" i="2"/>
  <c r="AV974" i="2"/>
  <c r="AX213" i="2"/>
  <c r="AZ277" i="2"/>
  <c r="AZ278" i="2" s="1"/>
  <c r="AW95" i="2"/>
  <c r="AV95" i="2"/>
  <c r="AU95" i="2"/>
  <c r="AT95" i="2"/>
  <c r="AV626" i="2"/>
  <c r="AV678" i="2"/>
  <c r="AU816" i="2"/>
  <c r="AV860" i="2"/>
  <c r="AW1422" i="2"/>
  <c r="AR812" i="2"/>
  <c r="U812" i="2" s="1"/>
  <c r="AW1012" i="2"/>
  <c r="AW1208" i="2"/>
  <c r="AV1213" i="2"/>
  <c r="AU601" i="2"/>
  <c r="AV873" i="2"/>
  <c r="AV1044" i="2"/>
  <c r="AW678" i="2"/>
  <c r="AV1257" i="2"/>
  <c r="AU1257" i="2"/>
  <c r="AU718" i="2"/>
  <c r="AW1061" i="2"/>
  <c r="AV1152" i="2"/>
  <c r="AU626" i="2"/>
  <c r="AV1360" i="2"/>
  <c r="AV1301" i="2"/>
  <c r="AW1339" i="2"/>
  <c r="AT1349" i="2"/>
  <c r="AX433" i="2"/>
  <c r="AX88" i="2"/>
  <c r="AY88" i="2" s="1"/>
  <c r="AU77" i="2"/>
  <c r="AW77" i="2"/>
  <c r="AT77" i="2"/>
  <c r="AV77" i="2"/>
  <c r="AO498" i="2"/>
  <c r="AR498" i="2" s="1"/>
  <c r="U498" i="2" s="1"/>
  <c r="AW960" i="2"/>
  <c r="AU714" i="2"/>
  <c r="AX714" i="2" s="1"/>
  <c r="AW873" i="2"/>
  <c r="AV718" i="2"/>
  <c r="AV1264" i="2"/>
  <c r="AW816" i="2"/>
  <c r="AU860" i="2"/>
  <c r="AV1422" i="2"/>
  <c r="AW1300" i="2"/>
  <c r="AR832" i="2"/>
  <c r="O832" i="2" s="1"/>
  <c r="AW601" i="2"/>
  <c r="AU1253" i="2"/>
  <c r="AU1192" i="2"/>
  <c r="AT1301" i="2"/>
  <c r="AW1257" i="2"/>
  <c r="AV629" i="2"/>
  <c r="AU637" i="2"/>
  <c r="AW1152" i="2"/>
  <c r="AV769" i="2"/>
  <c r="AY678" i="2"/>
  <c r="AT960" i="2"/>
  <c r="AV876" i="2"/>
  <c r="AT832" i="2"/>
  <c r="AT1313" i="2"/>
  <c r="AW718" i="2"/>
  <c r="AU876" i="2"/>
  <c r="AW1213" i="2"/>
  <c r="AT954" i="2"/>
  <c r="AU1422" i="2"/>
  <c r="AW909" i="2"/>
  <c r="AT601" i="2"/>
  <c r="AV832" i="2"/>
  <c r="AW623" i="2"/>
  <c r="AW1301" i="2"/>
  <c r="AV1055" i="2"/>
  <c r="AW1361" i="2"/>
  <c r="AW1184" i="2"/>
  <c r="AW129" i="2"/>
  <c r="Q130" i="2"/>
  <c r="AU129" i="2"/>
  <c r="AY129" i="2"/>
  <c r="AV129" i="2"/>
  <c r="AT129" i="2"/>
  <c r="AX58" i="2"/>
  <c r="AO417" i="2"/>
  <c r="AR417" i="2" s="1"/>
  <c r="U417" i="2" s="1"/>
  <c r="AW673" i="2"/>
  <c r="AT1001" i="2"/>
  <c r="AU1285" i="2"/>
  <c r="AU706" i="2"/>
  <c r="AT706" i="2"/>
  <c r="AU847" i="2"/>
  <c r="AW1253" i="2"/>
  <c r="AU880" i="2"/>
  <c r="AT909" i="2"/>
  <c r="AV654" i="2"/>
  <c r="AV850" i="2"/>
  <c r="AU1055" i="2"/>
  <c r="AW1200" i="2"/>
  <c r="AT850" i="2"/>
  <c r="AU1200" i="2"/>
  <c r="AT630" i="2"/>
  <c r="Q634" i="2"/>
  <c r="AW910" i="2"/>
  <c r="Q1085" i="2"/>
  <c r="AX121" i="2"/>
  <c r="AW364" i="2"/>
  <c r="AU364" i="2"/>
  <c r="AT364" i="2"/>
  <c r="AV364" i="2"/>
  <c r="AR952" i="2"/>
  <c r="U952" i="2" s="1"/>
  <c r="AU1184" i="2"/>
  <c r="AR650" i="2"/>
  <c r="O650" i="2" s="1"/>
  <c r="AR953" i="2"/>
  <c r="U953" i="2" s="1"/>
  <c r="AU1044" i="2"/>
  <c r="AW1084" i="2"/>
  <c r="AT880" i="2"/>
  <c r="AV909" i="2"/>
  <c r="AU623" i="2"/>
  <c r="AT1348" i="2"/>
  <c r="AW1055" i="2"/>
  <c r="AT1200" i="2"/>
  <c r="AW1294" i="2"/>
  <c r="AV1184" i="2"/>
  <c r="AT1081" i="2"/>
  <c r="AY1184" i="2"/>
  <c r="AX107" i="2"/>
  <c r="AT1184" i="2"/>
  <c r="AW605" i="2"/>
  <c r="AR1000" i="2"/>
  <c r="U1000" i="2" s="1"/>
  <c r="AW1264" i="2"/>
  <c r="AW778" i="2"/>
  <c r="AV1348" i="2"/>
  <c r="AV1085" i="2"/>
  <c r="AU1294" i="2"/>
  <c r="AV874" i="2"/>
  <c r="AV1294" i="2"/>
  <c r="AT1085" i="2"/>
  <c r="AX124" i="2"/>
  <c r="AY124" i="2" s="1"/>
  <c r="AV890" i="2"/>
  <c r="AY1152" i="2"/>
  <c r="AM50" i="2"/>
  <c r="G50" i="2"/>
  <c r="AI50" i="2"/>
  <c r="AW1419" i="2"/>
  <c r="AU1419" i="2"/>
  <c r="AT1419" i="2"/>
  <c r="AO1324" i="2"/>
  <c r="AR1324" i="2" s="1"/>
  <c r="U1324" i="2" s="1"/>
  <c r="AV1332" i="2"/>
  <c r="AU1332" i="2"/>
  <c r="AY1300" i="2"/>
  <c r="Q1301" i="2"/>
  <c r="Q1302" i="2"/>
  <c r="AY1301" i="2"/>
  <c r="AV1384" i="2"/>
  <c r="AW1423" i="2"/>
  <c r="AT1335" i="2"/>
  <c r="AV1423" i="2"/>
  <c r="AT1423" i="2"/>
  <c r="AU1335" i="2"/>
  <c r="AW1335" i="2"/>
  <c r="BA1335" i="2"/>
  <c r="AT1375" i="2"/>
  <c r="AR1416" i="2"/>
  <c r="U1416" i="2" s="1"/>
  <c r="AW1375" i="2"/>
  <c r="AV1375" i="2"/>
  <c r="AN1316" i="2"/>
  <c r="AO1316" i="2" s="1"/>
  <c r="AN1317" i="2" s="1"/>
  <c r="AO1317" i="2" s="1"/>
  <c r="AV1383" i="2"/>
  <c r="AW1383" i="2"/>
  <c r="AU1383" i="2"/>
  <c r="AT1383" i="2"/>
  <c r="AR1384" i="2"/>
  <c r="O1384" i="2" s="1"/>
  <c r="AT1365" i="2"/>
  <c r="AV1399" i="2"/>
  <c r="AU1399" i="2"/>
  <c r="AT1399" i="2"/>
  <c r="AP1358" i="2"/>
  <c r="AV1369" i="2"/>
  <c r="AP1370" i="2"/>
  <c r="AU1365" i="2"/>
  <c r="AP1366" i="2"/>
  <c r="BA1416" i="2"/>
  <c r="AN1417" i="2"/>
  <c r="BA1409" i="2"/>
  <c r="Q1384" i="2"/>
  <c r="AW1365" i="2"/>
  <c r="AR1410" i="2"/>
  <c r="O1410" i="2" s="1"/>
  <c r="AU1369" i="2"/>
  <c r="AT1369" i="2"/>
  <c r="AW1363" i="2"/>
  <c r="AT1411" i="2"/>
  <c r="AW1385" i="2"/>
  <c r="AT1362" i="2"/>
  <c r="AU1375" i="2"/>
  <c r="AU1339" i="2"/>
  <c r="AT1339" i="2"/>
  <c r="AW1391" i="2"/>
  <c r="AW1387" i="2"/>
  <c r="AV1339" i="2"/>
  <c r="AU1391" i="2"/>
  <c r="AT1387" i="2"/>
  <c r="AV1391" i="2"/>
  <c r="AU1387" i="2"/>
  <c r="AV1387" i="2"/>
  <c r="AR1420" i="2"/>
  <c r="U1420" i="2" s="1"/>
  <c r="AZ1416" i="2"/>
  <c r="AR1320" i="2"/>
  <c r="U1320" i="2" s="1"/>
  <c r="AN1359" i="2"/>
  <c r="AO1359" i="2" s="1"/>
  <c r="AT1410" i="2"/>
  <c r="BA1421" i="2"/>
  <c r="AR1421" i="2"/>
  <c r="O1421" i="2" s="1"/>
  <c r="AN1422" i="2"/>
  <c r="AZ1420" i="2"/>
  <c r="AZ1421" i="2" s="1"/>
  <c r="AU1421" i="2"/>
  <c r="AV1409" i="2"/>
  <c r="AW1420" i="2"/>
  <c r="AW1411" i="2"/>
  <c r="AV1410" i="2"/>
  <c r="AW1409" i="2"/>
  <c r="AU1410" i="2"/>
  <c r="AO1401" i="2"/>
  <c r="AR1401" i="2" s="1"/>
  <c r="U1401" i="2" s="1"/>
  <c r="AW1410" i="2"/>
  <c r="AU1409" i="2"/>
  <c r="AT1421" i="2"/>
  <c r="AU1420" i="2"/>
  <c r="AT1420" i="2"/>
  <c r="AV1421" i="2"/>
  <c r="AW1421" i="2"/>
  <c r="AU1411" i="2"/>
  <c r="AZ1410" i="2"/>
  <c r="Q1412" i="2"/>
  <c r="AY1411" i="2"/>
  <c r="AV1411" i="2"/>
  <c r="AY1410" i="2"/>
  <c r="Q1411" i="2"/>
  <c r="AN1411" i="2"/>
  <c r="AO1411" i="2" s="1"/>
  <c r="AO1406" i="2"/>
  <c r="AZ1406" i="2"/>
  <c r="AR1393" i="2"/>
  <c r="U1393" i="2" s="1"/>
  <c r="AN1394" i="2"/>
  <c r="BA1393" i="2"/>
  <c r="AW1384" i="2"/>
  <c r="AU1385" i="2"/>
  <c r="AU1384" i="2"/>
  <c r="AT1385" i="2"/>
  <c r="AT1384" i="2"/>
  <c r="AV1385" i="2"/>
  <c r="AN1385" i="2"/>
  <c r="AO1385" i="2" s="1"/>
  <c r="AY1385" i="2"/>
  <c r="Q1386" i="2"/>
  <c r="AR1377" i="2"/>
  <c r="U1377" i="2" s="1"/>
  <c r="AN1378" i="2"/>
  <c r="BA1377" i="2"/>
  <c r="AY1374" i="2"/>
  <c r="Q1375" i="2"/>
  <c r="AR1371" i="2"/>
  <c r="U1371" i="2" s="1"/>
  <c r="AN1372" i="2"/>
  <c r="AV1349" i="2"/>
  <c r="AR1355" i="2"/>
  <c r="U1355" i="2" s="1"/>
  <c r="AN1356" i="2"/>
  <c r="AO1356" i="2" s="1"/>
  <c r="AW1349" i="2"/>
  <c r="AV1363" i="2"/>
  <c r="AU1356" i="2"/>
  <c r="AT1356" i="2"/>
  <c r="AU1363" i="2"/>
  <c r="AW1356" i="2"/>
  <c r="AV1356" i="2"/>
  <c r="BA1371" i="2"/>
  <c r="AZ1371" i="2"/>
  <c r="AT1361" i="2"/>
  <c r="AV1361" i="2"/>
  <c r="AU1362" i="2"/>
  <c r="AW1362" i="2"/>
  <c r="AV1362" i="2"/>
  <c r="Q1362" i="2"/>
  <c r="AY1361" i="2"/>
  <c r="BA1361" i="2"/>
  <c r="Q1363" i="2"/>
  <c r="AY1362" i="2"/>
  <c r="AN1362" i="2"/>
  <c r="AU1349" i="2"/>
  <c r="AP1350" i="2"/>
  <c r="AQ1350" i="2" s="1"/>
  <c r="Q1349" i="2"/>
  <c r="AY1348" i="2"/>
  <c r="AR1345" i="2"/>
  <c r="U1345" i="2" s="1"/>
  <c r="AN1346" i="2"/>
  <c r="BA1345" i="2"/>
  <c r="AY1338" i="2"/>
  <c r="Q1339" i="2"/>
  <c r="AO1336" i="2"/>
  <c r="AR1336" i="2" s="1"/>
  <c r="U1336" i="2" s="1"/>
  <c r="AZ1336" i="2"/>
  <c r="AV1338" i="2"/>
  <c r="AT1338" i="2"/>
  <c r="AU1338" i="2"/>
  <c r="AU1313" i="2"/>
  <c r="AW1313" i="2"/>
  <c r="AR1290" i="2"/>
  <c r="U1290" i="2" s="1"/>
  <c r="BA1266" i="2"/>
  <c r="AR1306" i="2"/>
  <c r="O1306" i="2" s="1"/>
  <c r="AN1267" i="2"/>
  <c r="AO1267" i="2" s="1"/>
  <c r="AR1329" i="2"/>
  <c r="U1329" i="2" s="1"/>
  <c r="AN1330" i="2"/>
  <c r="AO1330" i="2" s="1"/>
  <c r="BA1329" i="2"/>
  <c r="AN1325" i="2"/>
  <c r="AO1325" i="2" s="1"/>
  <c r="BA1324" i="2"/>
  <c r="AR1321" i="2"/>
  <c r="U1321" i="2" s="1"/>
  <c r="AR1309" i="2"/>
  <c r="U1309" i="2" s="1"/>
  <c r="AN1310" i="2"/>
  <c r="BA1309" i="2"/>
  <c r="AW1302" i="2"/>
  <c r="AR1301" i="2"/>
  <c r="O1301" i="2" s="1"/>
  <c r="BA1301" i="2"/>
  <c r="AY1302" i="2"/>
  <c r="Q1303" i="2"/>
  <c r="AU1302" i="2"/>
  <c r="AN1302" i="2"/>
  <c r="AO1302" i="2" s="1"/>
  <c r="Q1294" i="2"/>
  <c r="AY1293" i="2"/>
  <c r="AT1293" i="2"/>
  <c r="AU1293" i="2"/>
  <c r="AV1293" i="2"/>
  <c r="AR1294" i="2"/>
  <c r="O1294" i="2" s="1"/>
  <c r="BA1294" i="2"/>
  <c r="AZ1294" i="2"/>
  <c r="AZ1295" i="2" s="1"/>
  <c r="AR1295" i="2"/>
  <c r="U1295" i="2" s="1"/>
  <c r="AN1296" i="2"/>
  <c r="AO1296" i="2" s="1"/>
  <c r="BA1295" i="2"/>
  <c r="BA1296" i="2" s="1"/>
  <c r="Q1295" i="2"/>
  <c r="AY1294" i="2"/>
  <c r="BA1290" i="2"/>
  <c r="BA1291" i="2" s="1"/>
  <c r="BA1292" i="2" s="1"/>
  <c r="AZ1290" i="2"/>
  <c r="AZ1291" i="2" s="1"/>
  <c r="AZ1292" i="2" s="1"/>
  <c r="AR1285" i="2"/>
  <c r="O1285" i="2" s="1"/>
  <c r="AR1279" i="2"/>
  <c r="U1279" i="2" s="1"/>
  <c r="AN1280" i="2"/>
  <c r="AO1280" i="2" s="1"/>
  <c r="BA1279" i="2"/>
  <c r="AV1275" i="2"/>
  <c r="AP1276" i="2"/>
  <c r="Q1275" i="2"/>
  <c r="AY1274" i="2"/>
  <c r="AR1272" i="2"/>
  <c r="U1272" i="2" s="1"/>
  <c r="BA1272" i="2"/>
  <c r="AN1273" i="2"/>
  <c r="AN1268" i="2"/>
  <c r="AO1268" i="2" s="1"/>
  <c r="AN1269" i="2" s="1"/>
  <c r="AO1269" i="2" s="1"/>
  <c r="AR1269" i="2" s="1"/>
  <c r="U1269" i="2" s="1"/>
  <c r="AU1267" i="2"/>
  <c r="AW1267" i="2"/>
  <c r="AY1266" i="2"/>
  <c r="Q1267" i="2"/>
  <c r="AT1259" i="2"/>
  <c r="AP1260" i="2"/>
  <c r="AQ1260" i="2" s="1"/>
  <c r="AN1259" i="2"/>
  <c r="AO1259" i="2" s="1"/>
  <c r="AY106" i="2"/>
  <c r="AU106" i="2"/>
  <c r="Q107" i="2"/>
  <c r="AT106" i="2"/>
  <c r="AV106" i="2"/>
  <c r="AW106" i="2"/>
  <c r="AU92" i="2"/>
  <c r="AV92" i="2"/>
  <c r="AW92" i="2"/>
  <c r="AT92" i="2"/>
  <c r="Q2330" i="2"/>
  <c r="AY2329" i="2"/>
  <c r="AO430" i="2"/>
  <c r="BA430" i="2" s="1"/>
  <c r="AW2464" i="2"/>
  <c r="AT605" i="2"/>
  <c r="AR756" i="2"/>
  <c r="U756" i="2" s="1"/>
  <c r="AV675" i="2"/>
  <c r="AV602" i="2"/>
  <c r="AT2472" i="2"/>
  <c r="AT659" i="2"/>
  <c r="AU602" i="2"/>
  <c r="AV1084" i="2"/>
  <c r="AT118" i="2"/>
  <c r="AU118" i="2"/>
  <c r="AY118" i="2"/>
  <c r="AW118" i="2"/>
  <c r="Q119" i="2"/>
  <c r="AV118" i="2"/>
  <c r="AO412" i="2"/>
  <c r="BA412" i="2" s="1"/>
  <c r="AV2459" i="2"/>
  <c r="AR607" i="2"/>
  <c r="U607" i="2" s="1"/>
  <c r="AW2459" i="2"/>
  <c r="AW2472" i="2"/>
  <c r="AV605" i="2"/>
  <c r="AR772" i="2"/>
  <c r="O772" i="2" s="1"/>
  <c r="AU531" i="2"/>
  <c r="AT593" i="2"/>
  <c r="AU597" i="2"/>
  <c r="AT654" i="2"/>
  <c r="AT709" i="2"/>
  <c r="AU2360" i="2"/>
  <c r="AX607" i="2"/>
  <c r="AY607" i="2" s="1"/>
  <c r="AX628" i="2"/>
  <c r="AU666" i="2"/>
  <c r="BA456" i="2"/>
  <c r="BA423" i="2"/>
  <c r="AX142" i="2"/>
  <c r="AX139" i="2"/>
  <c r="AY139" i="2" s="1"/>
  <c r="AW993" i="2"/>
  <c r="AU1152" i="2"/>
  <c r="AZ1240" i="2"/>
  <c r="AO330" i="2"/>
  <c r="AN331" i="2" s="1"/>
  <c r="AO331" i="2" s="1"/>
  <c r="AR331" i="2" s="1"/>
  <c r="AO454" i="2"/>
  <c r="BA454" i="2" s="1"/>
  <c r="AW597" i="2"/>
  <c r="AW591" i="2"/>
  <c r="AW2360" i="2"/>
  <c r="AU1701" i="2"/>
  <c r="AW666" i="2"/>
  <c r="AO620" i="2"/>
  <c r="AR620" i="2" s="1"/>
  <c r="U620" i="2" s="1"/>
  <c r="AU654" i="2"/>
  <c r="AX994" i="2"/>
  <c r="AY994" i="2" s="1"/>
  <c r="AV2440" i="2"/>
  <c r="G421" i="2"/>
  <c r="BA330" i="2"/>
  <c r="AZ430" i="2"/>
  <c r="BA401" i="2"/>
  <c r="AO64" i="2"/>
  <c r="AZ64" i="2"/>
  <c r="AZ65" i="2" s="1"/>
  <c r="AZ66" i="2" s="1"/>
  <c r="AZ67" i="2" s="1"/>
  <c r="AZ68" i="2" s="1"/>
  <c r="AZ69" i="2" s="1"/>
  <c r="AZ70" i="2" s="1"/>
  <c r="AO425" i="2"/>
  <c r="BA425" i="2" s="1"/>
  <c r="AR232" i="2"/>
  <c r="U232" i="2" s="1"/>
  <c r="AV1253" i="2"/>
  <c r="AO1253" i="2"/>
  <c r="AN1254" i="2" s="1"/>
  <c r="AO1254" i="2" s="1"/>
  <c r="AN1249" i="2"/>
  <c r="AO1249" i="2" s="1"/>
  <c r="AN1250" i="2" s="1"/>
  <c r="AZ1248" i="2"/>
  <c r="AR1244" i="2"/>
  <c r="O1244" i="2" s="1"/>
  <c r="BA1240" i="2"/>
  <c r="AN1241" i="2"/>
  <c r="AO1241" i="2" s="1"/>
  <c r="AR1241" i="2" s="1"/>
  <c r="U1241" i="2" s="1"/>
  <c r="AR1240" i="2"/>
  <c r="U1240" i="2" s="1"/>
  <c r="AU1235" i="2"/>
  <c r="AV1235" i="2"/>
  <c r="AW1235" i="2"/>
  <c r="AW1223" i="2"/>
  <c r="AT1223" i="2"/>
  <c r="AX1223" i="2" s="1"/>
  <c r="AU1228" i="2"/>
  <c r="Q1224" i="2"/>
  <c r="AY1223" i="2"/>
  <c r="AV1228" i="2"/>
  <c r="AO1228" i="2"/>
  <c r="AN1229" i="2" s="1"/>
  <c r="AR1257" i="2"/>
  <c r="U1257" i="2" s="1"/>
  <c r="BA1257" i="2"/>
  <c r="BA1258" i="2" s="1"/>
  <c r="AR1245" i="2"/>
  <c r="U1245" i="2" s="1"/>
  <c r="BA1245" i="2"/>
  <c r="BA1246" i="2" s="1"/>
  <c r="BA1247" i="2" s="1"/>
  <c r="BA1248" i="2" s="1"/>
  <c r="BA1249" i="2" s="1"/>
  <c r="AO1224" i="2"/>
  <c r="AN1225" i="2" s="1"/>
  <c r="AO1225" i="2" s="1"/>
  <c r="AZ1224" i="2"/>
  <c r="AZ1229" i="2"/>
  <c r="BA1204" i="2"/>
  <c r="AR1219" i="2"/>
  <c r="U1219" i="2" s="1"/>
  <c r="AN1220" i="2"/>
  <c r="AO1220" i="2" s="1"/>
  <c r="AR1220" i="2" s="1"/>
  <c r="U1220" i="2" s="1"/>
  <c r="BA1219" i="2"/>
  <c r="AZ1219" i="2"/>
  <c r="AR1214" i="2"/>
  <c r="U1214" i="2" s="1"/>
  <c r="AN1205" i="2"/>
  <c r="AO1205" i="2" s="1"/>
  <c r="AN1206" i="2" s="1"/>
  <c r="AT1193" i="2"/>
  <c r="AR1183" i="2"/>
  <c r="U1183" i="2" s="1"/>
  <c r="AN1184" i="2"/>
  <c r="AO1094" i="2"/>
  <c r="AN1095" i="2" s="1"/>
  <c r="AO1095" i="2" s="1"/>
  <c r="AR1095" i="2" s="1"/>
  <c r="U1095" i="2" s="1"/>
  <c r="AT103" i="2"/>
  <c r="AW103" i="2"/>
  <c r="AV103" i="2"/>
  <c r="AU103" i="2"/>
  <c r="AW175" i="2"/>
  <c r="AT175" i="2"/>
  <c r="AU175" i="2"/>
  <c r="AV175" i="2"/>
  <c r="AU185" i="2"/>
  <c r="AW185" i="2"/>
  <c r="AT185" i="2"/>
  <c r="AV185" i="2"/>
  <c r="AX167" i="2"/>
  <c r="AU619" i="2"/>
  <c r="AX614" i="2"/>
  <c r="AU851" i="2"/>
  <c r="AW661" i="2"/>
  <c r="AU753" i="2"/>
  <c r="AR499" i="2"/>
  <c r="U499" i="2" s="1"/>
  <c r="BA817" i="2"/>
  <c r="BA818" i="2" s="1"/>
  <c r="BA819" i="2" s="1"/>
  <c r="AV866" i="2"/>
  <c r="AZ816" i="2"/>
  <c r="AZ817" i="2" s="1"/>
  <c r="AZ818" i="2" s="1"/>
  <c r="AZ1093" i="2"/>
  <c r="AZ1094" i="2" s="1"/>
  <c r="AZ1095" i="2" s="1"/>
  <c r="AZ1096" i="2" s="1"/>
  <c r="AZ1097" i="2" s="1"/>
  <c r="AZ1098" i="2" s="1"/>
  <c r="AZ1099" i="2" s="1"/>
  <c r="AW1104" i="2"/>
  <c r="AV1153" i="2"/>
  <c r="AT1177" i="2"/>
  <c r="AT1201" i="2"/>
  <c r="AT115" i="2"/>
  <c r="AV115" i="2"/>
  <c r="AY115" i="2"/>
  <c r="AU115" i="2"/>
  <c r="AW115" i="2"/>
  <c r="Q116" i="2"/>
  <c r="AV178" i="2"/>
  <c r="AT178" i="2"/>
  <c r="AY178" i="2"/>
  <c r="AU178" i="2"/>
  <c r="Q179" i="2"/>
  <c r="AW178" i="2"/>
  <c r="AZ1064" i="2"/>
  <c r="BA1183" i="2"/>
  <c r="AO55" i="2"/>
  <c r="AZ55" i="2"/>
  <c r="AX541" i="2"/>
  <c r="AY541" i="2" s="1"/>
  <c r="AW725" i="2"/>
  <c r="AR192" i="2"/>
  <c r="AT672" i="2"/>
  <c r="AV739" i="2"/>
  <c r="AY776" i="2"/>
  <c r="AX128" i="2"/>
  <c r="BA1093" i="2"/>
  <c r="BA1094" i="2" s="1"/>
  <c r="BA1095" i="2" s="1"/>
  <c r="BA1096" i="2" s="1"/>
  <c r="BA1097" i="2" s="1"/>
  <c r="BA1098" i="2" s="1"/>
  <c r="BA1099" i="2" s="1"/>
  <c r="AT162" i="2"/>
  <c r="AV162" i="2"/>
  <c r="Q163" i="2"/>
  <c r="AU162" i="2"/>
  <c r="AY162" i="2"/>
  <c r="AW162" i="2"/>
  <c r="AR68" i="2"/>
  <c r="O68" i="2" s="1"/>
  <c r="AX50" i="2"/>
  <c r="AX537" i="2"/>
  <c r="AV645" i="2"/>
  <c r="AR215" i="2"/>
  <c r="U215" i="2" s="1"/>
  <c r="AR443" i="2"/>
  <c r="U443" i="2" s="1"/>
  <c r="AX105" i="2"/>
  <c r="AR102" i="2"/>
  <c r="AV715" i="2"/>
  <c r="AW776" i="2"/>
  <c r="AR407" i="2"/>
  <c r="U407" i="2" s="1"/>
  <c r="AR431" i="2"/>
  <c r="U431" i="2" s="1"/>
  <c r="AV1069" i="2"/>
  <c r="AW84" i="2"/>
  <c r="AT84" i="2"/>
  <c r="AU84" i="2"/>
  <c r="AV84" i="2"/>
  <c r="AW186" i="2"/>
  <c r="AU186" i="2"/>
  <c r="AY186" i="2"/>
  <c r="Q187" i="2"/>
  <c r="AT186" i="2"/>
  <c r="AV186" i="2"/>
  <c r="AU1193" i="2"/>
  <c r="AT1192" i="2"/>
  <c r="AV1212" i="2"/>
  <c r="AT1189" i="2"/>
  <c r="AR1202" i="2"/>
  <c r="U1202" i="2" s="1"/>
  <c r="AU1204" i="2"/>
  <c r="AW1193" i="2"/>
  <c r="AW1192" i="2"/>
  <c r="AR1203" i="2"/>
  <c r="U1203" i="2" s="1"/>
  <c r="AV1189" i="2"/>
  <c r="AR1201" i="2"/>
  <c r="O1201" i="2" s="1"/>
  <c r="AW1189" i="2"/>
  <c r="AV1209" i="2"/>
  <c r="AR1209" i="2"/>
  <c r="O1209" i="2" s="1"/>
  <c r="AN1210" i="2"/>
  <c r="AO1210" i="2" s="1"/>
  <c r="AR1195" i="2"/>
  <c r="U1195" i="2" s="1"/>
  <c r="AN1196" i="2"/>
  <c r="AW1176" i="2"/>
  <c r="AW1212" i="2"/>
  <c r="AT1212" i="2"/>
  <c r="AR1213" i="2"/>
  <c r="O1213" i="2" s="1"/>
  <c r="AZ1209" i="2"/>
  <c r="Q1209" i="2"/>
  <c r="AY1208" i="2"/>
  <c r="BA1209" i="2"/>
  <c r="BA1205" i="2"/>
  <c r="AU1201" i="2"/>
  <c r="AV1201" i="2"/>
  <c r="AR1194" i="2"/>
  <c r="O1194" i="2" s="1"/>
  <c r="AO1192" i="2"/>
  <c r="AN1193" i="2" s="1"/>
  <c r="AO1193" i="2" s="1"/>
  <c r="AU1179" i="2"/>
  <c r="AV1179" i="2"/>
  <c r="AT1179" i="2"/>
  <c r="AV1180" i="2"/>
  <c r="AV1176" i="2"/>
  <c r="AW1180" i="2"/>
  <c r="AU1180" i="2"/>
  <c r="AU1176" i="2"/>
  <c r="AT1180" i="2"/>
  <c r="AR1177" i="2"/>
  <c r="O1177" i="2" s="1"/>
  <c r="AN1178" i="2"/>
  <c r="AO1178" i="2" s="1"/>
  <c r="AV1177" i="2"/>
  <c r="Q1177" i="2"/>
  <c r="AY1176" i="2"/>
  <c r="AU1177" i="2"/>
  <c r="AZ1177" i="2"/>
  <c r="AY1177" i="2"/>
  <c r="Q1178" i="2"/>
  <c r="AR1176" i="2"/>
  <c r="O1176" i="2" s="1"/>
  <c r="BA1176" i="2"/>
  <c r="BA1177" i="2" s="1"/>
  <c r="AY1178" i="2"/>
  <c r="Q1179" i="2"/>
  <c r="AT1176" i="2"/>
  <c r="AY1157" i="2"/>
  <c r="Q1158" i="2"/>
  <c r="AW1157" i="2"/>
  <c r="AV1157" i="2"/>
  <c r="AU1157" i="2"/>
  <c r="AZ1167" i="2"/>
  <c r="BA1167" i="2"/>
  <c r="AN1173" i="2"/>
  <c r="AN1168" i="2"/>
  <c r="AV1171" i="2"/>
  <c r="AU1171" i="2"/>
  <c r="AR1161" i="2"/>
  <c r="O1161" i="2" s="1"/>
  <c r="AN1162" i="2"/>
  <c r="AO1162" i="2" s="1"/>
  <c r="AW1161" i="2"/>
  <c r="AT1161" i="2"/>
  <c r="AV1161" i="2"/>
  <c r="AU1161" i="2"/>
  <c r="AR1157" i="2"/>
  <c r="O1157" i="2" s="1"/>
  <c r="BA1157" i="2"/>
  <c r="AN1158" i="2"/>
  <c r="Q1153" i="2"/>
  <c r="AT1153" i="2"/>
  <c r="AU1153" i="2"/>
  <c r="AW1153" i="2"/>
  <c r="AO1148" i="2"/>
  <c r="BA1148" i="2" s="1"/>
  <c r="Q1144" i="2"/>
  <c r="AY1143" i="2"/>
  <c r="BA1123" i="2"/>
  <c r="AN1124" i="2"/>
  <c r="AZ1117" i="2"/>
  <c r="AN1118" i="2"/>
  <c r="AO1118" i="2" s="1"/>
  <c r="AN1119" i="2" s="1"/>
  <c r="AO1119" i="2" s="1"/>
  <c r="AR1119" i="2" s="1"/>
  <c r="U1119" i="2" s="1"/>
  <c r="BA1117" i="2"/>
  <c r="BA1118" i="2" s="1"/>
  <c r="AZ1123" i="2"/>
  <c r="AZ1124" i="2" s="1"/>
  <c r="AU1120" i="2"/>
  <c r="AT1120" i="2"/>
  <c r="AV1120" i="2"/>
  <c r="BA1150" i="2"/>
  <c r="AY1147" i="2"/>
  <c r="Q1148" i="2"/>
  <c r="AV1147" i="2"/>
  <c r="AT1147" i="2"/>
  <c r="AW1147" i="2"/>
  <c r="AR1146" i="2"/>
  <c r="U1146" i="2" s="1"/>
  <c r="BA1146" i="2"/>
  <c r="AT1135" i="2"/>
  <c r="AU1135" i="2"/>
  <c r="AW1135" i="2"/>
  <c r="AV1135" i="2"/>
  <c r="BA1130" i="2"/>
  <c r="AN1131" i="2"/>
  <c r="AO1131" i="2" s="1"/>
  <c r="Q1126" i="2"/>
  <c r="AY1125" i="2"/>
  <c r="AU1125" i="2"/>
  <c r="AW1125" i="2"/>
  <c r="AV1125" i="2"/>
  <c r="AW1113" i="2"/>
  <c r="AP1114" i="2"/>
  <c r="AQ1114" i="2" s="1"/>
  <c r="AT1113" i="2"/>
  <c r="AU1113" i="2"/>
  <c r="AV1113" i="2"/>
  <c r="AR1114" i="2"/>
  <c r="O1114" i="2" s="1"/>
  <c r="AU1112" i="2"/>
  <c r="AR1110" i="2"/>
  <c r="U1110" i="2" s="1"/>
  <c r="AN1111" i="2"/>
  <c r="AO1111" i="2" s="1"/>
  <c r="BA1110" i="2"/>
  <c r="Q1101" i="2"/>
  <c r="AY1100" i="2"/>
  <c r="AV1103" i="2"/>
  <c r="AZ1101" i="2"/>
  <c r="Q1105" i="2"/>
  <c r="AY1104" i="2"/>
  <c r="AU1103" i="2"/>
  <c r="AV1100" i="2"/>
  <c r="AY1103" i="2"/>
  <c r="Q1104" i="2"/>
  <c r="AU1100" i="2"/>
  <c r="AT1103" i="2"/>
  <c r="BA1101" i="2"/>
  <c r="AN1102" i="2"/>
  <c r="AO1102" i="2" s="1"/>
  <c r="AT1097" i="2"/>
  <c r="AP1098" i="2"/>
  <c r="AW1096" i="2"/>
  <c r="AV1096" i="2"/>
  <c r="AT1096" i="2"/>
  <c r="Q1093" i="2"/>
  <c r="AY1092" i="2"/>
  <c r="AW1097" i="2"/>
  <c r="AU1097" i="2"/>
  <c r="AV1097" i="2"/>
  <c r="AR1081" i="2"/>
  <c r="O1081" i="2" s="1"/>
  <c r="AZ1081" i="2"/>
  <c r="AZ1082" i="2" s="1"/>
  <c r="AZ1083" i="2" s="1"/>
  <c r="AZ1084" i="2" s="1"/>
  <c r="AZ1085" i="2" s="1"/>
  <c r="AU1088" i="2"/>
  <c r="AT1088" i="2"/>
  <c r="AV1088" i="2"/>
  <c r="AR1090" i="2"/>
  <c r="O1090" i="2" s="1"/>
  <c r="AR1085" i="2"/>
  <c r="O1085" i="2" s="1"/>
  <c r="AN1086" i="2"/>
  <c r="AU1084" i="2"/>
  <c r="AT1084" i="2"/>
  <c r="AU1081" i="2"/>
  <c r="AP1082" i="2"/>
  <c r="Q1081" i="2"/>
  <c r="AY1080" i="2"/>
  <c r="AY1079" i="2"/>
  <c r="Q1080" i="2"/>
  <c r="BA1081" i="2"/>
  <c r="BA1082" i="2" s="1"/>
  <c r="BA1083" i="2" s="1"/>
  <c r="BA1084" i="2" s="1"/>
  <c r="BA1085" i="2" s="1"/>
  <c r="AZ1062" i="2"/>
  <c r="AW1053" i="2"/>
  <c r="AT1056" i="2"/>
  <c r="BA1078" i="2"/>
  <c r="AW1073" i="2"/>
  <c r="AR1071" i="2"/>
  <c r="U1071" i="2" s="1"/>
  <c r="BA1071" i="2"/>
  <c r="AW1064" i="2"/>
  <c r="AV1064" i="2"/>
  <c r="AU1061" i="2"/>
  <c r="AT1061" i="2"/>
  <c r="AU1057" i="2"/>
  <c r="AT1069" i="2"/>
  <c r="AW1056" i="2"/>
  <c r="AU1073" i="2"/>
  <c r="AW1057" i="2"/>
  <c r="AV1073" i="2"/>
  <c r="AV1057" i="2"/>
  <c r="AW1068" i="2"/>
  <c r="AW1069" i="2"/>
  <c r="AU1056" i="2"/>
  <c r="AU1053" i="2"/>
  <c r="AT1053" i="2"/>
  <c r="AU1068" i="2"/>
  <c r="AV1068" i="2"/>
  <c r="AR1070" i="2"/>
  <c r="U1070" i="2" s="1"/>
  <c r="AV1056" i="2"/>
  <c r="AU1069" i="2"/>
  <c r="AV1053" i="2"/>
  <c r="Q1066" i="2"/>
  <c r="AY1065" i="2"/>
  <c r="AT1065" i="2"/>
  <c r="AX1065" i="2" s="1"/>
  <c r="AY1061" i="2"/>
  <c r="Q1062" i="2"/>
  <c r="AT1068" i="2"/>
  <c r="AR1050" i="2"/>
  <c r="U1050" i="2" s="1"/>
  <c r="AN1051" i="2"/>
  <c r="AN1073" i="2"/>
  <c r="AR1075" i="2"/>
  <c r="U1075" i="2" s="1"/>
  <c r="BA1075" i="2"/>
  <c r="BA1059" i="2"/>
  <c r="AY1072" i="2"/>
  <c r="Q1073" i="2"/>
  <c r="AT1073" i="2"/>
  <c r="AO1068" i="2"/>
  <c r="BA1068" i="2" s="1"/>
  <c r="BA1069" i="2" s="1"/>
  <c r="AZ1068" i="2"/>
  <c r="AZ1069" i="2" s="1"/>
  <c r="BA1066" i="2"/>
  <c r="BA1067" i="2" s="1"/>
  <c r="AR1062" i="2"/>
  <c r="U1062" i="2" s="1"/>
  <c r="BA1062" i="2"/>
  <c r="AR1056" i="2"/>
  <c r="O1056" i="2" s="1"/>
  <c r="AN1057" i="2"/>
  <c r="AT1040" i="2"/>
  <c r="AV1041" i="2"/>
  <c r="BA982" i="2"/>
  <c r="AO1001" i="2"/>
  <c r="AR1001" i="2" s="1"/>
  <c r="U1001" i="2" s="1"/>
  <c r="AZ1038" i="2"/>
  <c r="AZ1039" i="2" s="1"/>
  <c r="AZ1040" i="2" s="1"/>
  <c r="AT973" i="2"/>
  <c r="AZ982" i="2"/>
  <c r="BA1000" i="2"/>
  <c r="BA1038" i="2"/>
  <c r="BA1039" i="2" s="1"/>
  <c r="BA1040" i="2" s="1"/>
  <c r="AW1013" i="2"/>
  <c r="AW974" i="2"/>
  <c r="AR932" i="2"/>
  <c r="U932" i="2" s="1"/>
  <c r="AW1027" i="2"/>
  <c r="AU1041" i="2"/>
  <c r="AV1027" i="2"/>
  <c r="AT1041" i="2"/>
  <c r="AU1027" i="2"/>
  <c r="AW934" i="2"/>
  <c r="AW1041" i="2"/>
  <c r="AR954" i="2"/>
  <c r="O954" i="2" s="1"/>
  <c r="AN955" i="2"/>
  <c r="AO955" i="2" s="1"/>
  <c r="AR955" i="2" s="1"/>
  <c r="O955" i="2" s="1"/>
  <c r="AN961" i="2"/>
  <c r="AO961" i="2" s="1"/>
  <c r="AN962" i="2" s="1"/>
  <c r="AO962" i="2" s="1"/>
  <c r="AR962" i="2" s="1"/>
  <c r="U962" i="2" s="1"/>
  <c r="AZ1000" i="2"/>
  <c r="AZ1001" i="2" s="1"/>
  <c r="AZ1002" i="2" s="1"/>
  <c r="BA1001" i="2"/>
  <c r="BA1002" i="2" s="1"/>
  <c r="AN1041" i="2"/>
  <c r="BA952" i="2"/>
  <c r="BA953" i="2" s="1"/>
  <c r="BA954" i="2" s="1"/>
  <c r="BA955" i="2" s="1"/>
  <c r="BA956" i="2" s="1"/>
  <c r="BA957" i="2" s="1"/>
  <c r="AZ952" i="2"/>
  <c r="AZ953" i="2" s="1"/>
  <c r="AT1047" i="2"/>
  <c r="AP1048" i="2"/>
  <c r="AW1047" i="2"/>
  <c r="AR1048" i="2"/>
  <c r="O1048" i="2" s="1"/>
  <c r="AW1045" i="2"/>
  <c r="AU1047" i="2"/>
  <c r="BA1044" i="2"/>
  <c r="AV1047" i="2"/>
  <c r="AN1045" i="2"/>
  <c r="Q1045" i="2"/>
  <c r="AY1044" i="2"/>
  <c r="AY1045" i="2"/>
  <c r="Q1046" i="2"/>
  <c r="AT1033" i="2"/>
  <c r="AV1033" i="2"/>
  <c r="AR1034" i="2"/>
  <c r="O1034" i="2" s="1"/>
  <c r="AW1033" i="2"/>
  <c r="AU1033" i="2"/>
  <c r="AR1030" i="2"/>
  <c r="U1030" i="2" s="1"/>
  <c r="AN1031" i="2"/>
  <c r="AO1031" i="2" s="1"/>
  <c r="BA1030" i="2"/>
  <c r="AZ1024" i="2"/>
  <c r="AZ1025" i="2" s="1"/>
  <c r="AZ1026" i="2" s="1"/>
  <c r="AZ1027" i="2" s="1"/>
  <c r="BA1024" i="2"/>
  <c r="BA1025" i="2" s="1"/>
  <c r="BA1026" i="2" s="1"/>
  <c r="BA1027" i="2" s="1"/>
  <c r="AR1017" i="2"/>
  <c r="U1017" i="2" s="1"/>
  <c r="AN1018" i="2"/>
  <c r="AO1018" i="2" s="1"/>
  <c r="BA1017" i="2"/>
  <c r="AO1011" i="2"/>
  <c r="AZ1011" i="2"/>
  <c r="Q1013" i="2"/>
  <c r="AY1012" i="2"/>
  <c r="AU1012" i="2"/>
  <c r="AU1013" i="2"/>
  <c r="AP1014" i="2"/>
  <c r="AR1004" i="2"/>
  <c r="U1004" i="2" s="1"/>
  <c r="BA1004" i="2"/>
  <c r="AN1005" i="2"/>
  <c r="Q1002" i="2"/>
  <c r="AY1001" i="2"/>
  <c r="AR993" i="2"/>
  <c r="O993" i="2" s="1"/>
  <c r="AN994" i="2"/>
  <c r="AO994" i="2" s="1"/>
  <c r="AV996" i="2"/>
  <c r="AZ991" i="2"/>
  <c r="AV993" i="2"/>
  <c r="AU993" i="2"/>
  <c r="AN992" i="2"/>
  <c r="AT993" i="2"/>
  <c r="BA991" i="2"/>
  <c r="AR982" i="2"/>
  <c r="U982" i="2" s="1"/>
  <c r="AN983" i="2"/>
  <c r="AO983" i="2" s="1"/>
  <c r="AR983" i="2" s="1"/>
  <c r="U983" i="2" s="1"/>
  <c r="AU973" i="2"/>
  <c r="AV973" i="2"/>
  <c r="AR975" i="2"/>
  <c r="O975" i="2" s="1"/>
  <c r="AN976" i="2"/>
  <c r="AO976" i="2" s="1"/>
  <c r="AU974" i="2"/>
  <c r="AP975" i="2"/>
  <c r="AO968" i="2"/>
  <c r="AZ968" i="2"/>
  <c r="AN966" i="2"/>
  <c r="AO966" i="2" s="1"/>
  <c r="AR966" i="2" s="1"/>
  <c r="O966" i="2" s="1"/>
  <c r="AT964" i="2"/>
  <c r="AV964" i="2"/>
  <c r="AP966" i="2"/>
  <c r="AV963" i="2"/>
  <c r="BA960" i="2"/>
  <c r="BA961" i="2" s="1"/>
  <c r="BA962" i="2" s="1"/>
  <c r="Q961" i="2"/>
  <c r="AY960" i="2"/>
  <c r="AU960" i="2"/>
  <c r="AW963" i="2"/>
  <c r="AU963" i="2"/>
  <c r="AZ960" i="2"/>
  <c r="AZ961" i="2" s="1"/>
  <c r="AZ962" i="2" s="1"/>
  <c r="AR957" i="2"/>
  <c r="O957" i="2" s="1"/>
  <c r="AY953" i="2"/>
  <c r="Q954" i="2"/>
  <c r="AZ954" i="2"/>
  <c r="AU954" i="2"/>
  <c r="AP955" i="2"/>
  <c r="AR946" i="2"/>
  <c r="U946" i="2" s="1"/>
  <c r="AN947" i="2"/>
  <c r="AO947" i="2" s="1"/>
  <c r="AZ945" i="2"/>
  <c r="AZ946" i="2" s="1"/>
  <c r="BA945" i="2"/>
  <c r="BA946" i="2" s="1"/>
  <c r="AR921" i="2"/>
  <c r="U921" i="2" s="1"/>
  <c r="AR920" i="2"/>
  <c r="U920" i="2" s="1"/>
  <c r="AT934" i="2"/>
  <c r="AT847" i="2"/>
  <c r="AX848" i="2"/>
  <c r="AT866" i="2"/>
  <c r="AW866" i="2"/>
  <c r="AW847" i="2"/>
  <c r="AU890" i="2"/>
  <c r="AR804" i="2"/>
  <c r="U804" i="2" s="1"/>
  <c r="AR828" i="2"/>
  <c r="U828" i="2" s="1"/>
  <c r="AT941" i="2"/>
  <c r="AW868" i="2"/>
  <c r="AW890" i="2"/>
  <c r="AT890" i="2"/>
  <c r="AZ884" i="2"/>
  <c r="AY800" i="2"/>
  <c r="Q801" i="2"/>
  <c r="AO834" i="2"/>
  <c r="AZ834" i="2"/>
  <c r="AZ871" i="2"/>
  <c r="AZ872" i="2" s="1"/>
  <c r="AV868" i="2"/>
  <c r="AT868" i="2"/>
  <c r="AU941" i="2"/>
  <c r="AZ878" i="2"/>
  <c r="AU934" i="2"/>
  <c r="AV934" i="2"/>
  <c r="AZ932" i="2"/>
  <c r="AZ933" i="2" s="1"/>
  <c r="AR938" i="2"/>
  <c r="U938" i="2" s="1"/>
  <c r="AN939" i="2"/>
  <c r="AO939" i="2" s="1"/>
  <c r="AZ938" i="2"/>
  <c r="BA938" i="2"/>
  <c r="AN934" i="2"/>
  <c r="AO934" i="2" s="1"/>
  <c r="AR934" i="2" s="1"/>
  <c r="O934" i="2" s="1"/>
  <c r="Q935" i="2"/>
  <c r="AY934" i="2"/>
  <c r="BA932" i="2"/>
  <c r="BA933" i="2" s="1"/>
  <c r="AR926" i="2"/>
  <c r="U926" i="2" s="1"/>
  <c r="AN927" i="2"/>
  <c r="AO927" i="2" s="1"/>
  <c r="AX961" i="2"/>
  <c r="BA926" i="2"/>
  <c r="BA920" i="2"/>
  <c r="BA921" i="2" s="1"/>
  <c r="BA922" i="2" s="1"/>
  <c r="BA923" i="2" s="1"/>
  <c r="AZ920" i="2"/>
  <c r="AZ921" i="2" s="1"/>
  <c r="AZ922" i="2" s="1"/>
  <c r="AZ923" i="2" s="1"/>
  <c r="AR1620" i="2"/>
  <c r="U1620" i="2" s="1"/>
  <c r="AO917" i="2"/>
  <c r="AR917" i="2" s="1"/>
  <c r="O917" i="2" s="1"/>
  <c r="AT916" i="2"/>
  <c r="AP917" i="2"/>
  <c r="AW916" i="2"/>
  <c r="AV916" i="2"/>
  <c r="AR916" i="2"/>
  <c r="O916" i="2" s="1"/>
  <c r="AR1645" i="2"/>
  <c r="U1645" i="2" s="1"/>
  <c r="AV910" i="2"/>
  <c r="AO909" i="2"/>
  <c r="AZ909" i="2"/>
  <c r="AR903" i="2"/>
  <c r="U903" i="2" s="1"/>
  <c r="AN904" i="2"/>
  <c r="AO904" i="2" s="1"/>
  <c r="BA904" i="2" s="1"/>
  <c r="AZ903" i="2"/>
  <c r="AR899" i="2"/>
  <c r="U899" i="2" s="1"/>
  <c r="AN900" i="2"/>
  <c r="AR1565" i="2"/>
  <c r="U1565" i="2" s="1"/>
  <c r="AR898" i="2"/>
  <c r="O898" i="2" s="1"/>
  <c r="AR893" i="2"/>
  <c r="U893" i="2" s="1"/>
  <c r="AN894" i="2"/>
  <c r="BA893" i="2"/>
  <c r="AR1617" i="2"/>
  <c r="U1617" i="2" s="1"/>
  <c r="AR889" i="2"/>
  <c r="O889" i="2" s="1"/>
  <c r="AN890" i="2"/>
  <c r="AO890" i="2" s="1"/>
  <c r="AR884" i="2"/>
  <c r="U884" i="2" s="1"/>
  <c r="AN885" i="2"/>
  <c r="AO885" i="2" s="1"/>
  <c r="BA884" i="2"/>
  <c r="AR878" i="2"/>
  <c r="U878" i="2" s="1"/>
  <c r="AN879" i="2"/>
  <c r="AO879" i="2" s="1"/>
  <c r="AY876" i="2"/>
  <c r="Q877" i="2"/>
  <c r="BA878" i="2"/>
  <c r="Q881" i="2"/>
  <c r="AY880" i="2"/>
  <c r="BA871" i="2"/>
  <c r="BA872" i="2" s="1"/>
  <c r="AR871" i="2"/>
  <c r="U871" i="2" s="1"/>
  <c r="Q874" i="2"/>
  <c r="AY873" i="2"/>
  <c r="AR872" i="2"/>
  <c r="U872" i="2" s="1"/>
  <c r="AN873" i="2"/>
  <c r="AO873" i="2" s="1"/>
  <c r="Q871" i="2"/>
  <c r="AY870" i="2"/>
  <c r="AO863" i="2"/>
  <c r="AZ863" i="2"/>
  <c r="AR855" i="2"/>
  <c r="U855" i="2" s="1"/>
  <c r="AN856" i="2"/>
  <c r="BA855" i="2"/>
  <c r="Q852" i="2"/>
  <c r="AY851" i="2"/>
  <c r="AN847" i="2"/>
  <c r="AY843" i="2"/>
  <c r="Q844" i="2"/>
  <c r="AR840" i="2"/>
  <c r="U840" i="2" s="1"/>
  <c r="AN841" i="2"/>
  <c r="BA840" i="2"/>
  <c r="AO835" i="2"/>
  <c r="AZ835" i="2"/>
  <c r="Q836" i="2"/>
  <c r="AY835" i="2"/>
  <c r="AT835" i="2"/>
  <c r="AX835" i="2" s="1"/>
  <c r="BA828" i="2"/>
  <c r="BA829" i="2" s="1"/>
  <c r="BA830" i="2" s="1"/>
  <c r="BA831" i="2" s="1"/>
  <c r="BA832" i="2" s="1"/>
  <c r="AZ828" i="2"/>
  <c r="AZ829" i="2" s="1"/>
  <c r="AZ830" i="2" s="1"/>
  <c r="AZ831" i="2" s="1"/>
  <c r="AZ832" i="2" s="1"/>
  <c r="AO822" i="2"/>
  <c r="AZ822" i="2"/>
  <c r="AX882" i="2"/>
  <c r="AZ812" i="2"/>
  <c r="AZ813" i="2" s="1"/>
  <c r="AR805" i="2"/>
  <c r="U805" i="2" s="1"/>
  <c r="AN806" i="2"/>
  <c r="AZ804" i="2"/>
  <c r="AZ805" i="2" s="1"/>
  <c r="BA804" i="2"/>
  <c r="BA805" i="2" s="1"/>
  <c r="AO797" i="2"/>
  <c r="AT166" i="2"/>
  <c r="AU166" i="2"/>
  <c r="Q167" i="2"/>
  <c r="AV166" i="2"/>
  <c r="AW166" i="2"/>
  <c r="AY166" i="2"/>
  <c r="G417" i="2"/>
  <c r="G481" i="2"/>
  <c r="Q1871" i="2"/>
  <c r="AY1870" i="2"/>
  <c r="Q2257" i="2"/>
  <c r="AY2256" i="2"/>
  <c r="Q2493" i="2"/>
  <c r="AY2492" i="2"/>
  <c r="AV2360" i="2"/>
  <c r="AT703" i="2"/>
  <c r="AU1637" i="2"/>
  <c r="AU1765" i="2"/>
  <c r="AU1829" i="2"/>
  <c r="AU2367" i="2"/>
  <c r="AT1701" i="2"/>
  <c r="AW593" i="2"/>
  <c r="AR525" i="2"/>
  <c r="O525" i="2" s="1"/>
  <c r="AW707" i="2"/>
  <c r="AV786" i="2"/>
  <c r="AT681" i="2"/>
  <c r="AV641" i="2"/>
  <c r="AV617" i="2"/>
  <c r="AT637" i="2"/>
  <c r="AT661" i="2"/>
  <c r="AT739" i="2"/>
  <c r="AV763" i="2"/>
  <c r="AT629" i="2"/>
  <c r="AV665" i="2"/>
  <c r="AR351" i="2"/>
  <c r="BA303" i="2"/>
  <c r="AX117" i="2"/>
  <c r="AY117" i="2" s="1"/>
  <c r="Q630" i="2"/>
  <c r="AU661" i="2"/>
  <c r="AU709" i="2"/>
  <c r="AT707" i="2"/>
  <c r="AU772" i="2"/>
  <c r="AT768" i="2"/>
  <c r="AY768" i="2"/>
  <c r="AY134" i="2"/>
  <c r="AU134" i="2"/>
  <c r="AV134" i="2"/>
  <c r="Q135" i="2"/>
  <c r="AT134" i="2"/>
  <c r="G412" i="2"/>
  <c r="G480" i="2"/>
  <c r="Q1663" i="2"/>
  <c r="AY1662" i="2"/>
  <c r="Q2285" i="2"/>
  <c r="AY2284" i="2"/>
  <c r="AO408" i="2"/>
  <c r="BA408" i="2" s="1"/>
  <c r="AZ408" i="2"/>
  <c r="AO500" i="2"/>
  <c r="BA500" i="2" s="1"/>
  <c r="AW134" i="2"/>
  <c r="AO432" i="2"/>
  <c r="BA432" i="2" s="1"/>
  <c r="AU1870" i="2"/>
  <c r="AX1870" i="2" s="1"/>
  <c r="AU2256" i="2"/>
  <c r="AX2256" i="2" s="1"/>
  <c r="AW2488" i="2"/>
  <c r="AW703" i="2"/>
  <c r="AW1829" i="2"/>
  <c r="AW1765" i="2"/>
  <c r="AW1701" i="2"/>
  <c r="AW1637" i="2"/>
  <c r="AW2367" i="2"/>
  <c r="AW2451" i="2"/>
  <c r="AV703" i="2"/>
  <c r="AU2451" i="2"/>
  <c r="AT1637" i="2"/>
  <c r="AT1765" i="2"/>
  <c r="AT1829" i="2"/>
  <c r="AV2367" i="2"/>
  <c r="AW633" i="2"/>
  <c r="AV593" i="2"/>
  <c r="AV599" i="2"/>
  <c r="AU694" i="2"/>
  <c r="AV674" i="2"/>
  <c r="AV694" i="2"/>
  <c r="AU786" i="2"/>
  <c r="AU2440" i="2"/>
  <c r="AW617" i="2"/>
  <c r="AW720" i="2"/>
  <c r="AU629" i="2"/>
  <c r="AT645" i="2"/>
  <c r="AV630" i="2"/>
  <c r="AU725" i="2"/>
  <c r="AU739" i="2"/>
  <c r="AT655" i="2"/>
  <c r="AW629" i="2"/>
  <c r="AU630" i="2"/>
  <c r="AR495" i="2"/>
  <c r="U495" i="2" s="1"/>
  <c r="BA134" i="2"/>
  <c r="AU678" i="2"/>
  <c r="AV683" i="2"/>
  <c r="AY665" i="2"/>
  <c r="AT665" i="2"/>
  <c r="AV690" i="2"/>
  <c r="AV709" i="2"/>
  <c r="AV740" i="2"/>
  <c r="AT786" i="2"/>
  <c r="AU122" i="2"/>
  <c r="Q123" i="2"/>
  <c r="AY122" i="2"/>
  <c r="AW122" i="2"/>
  <c r="AV122" i="2"/>
  <c r="AT122" i="2"/>
  <c r="Q139" i="2"/>
  <c r="AY138" i="2"/>
  <c r="AT138" i="2"/>
  <c r="AV138" i="2"/>
  <c r="AU138" i="2"/>
  <c r="AW138" i="2"/>
  <c r="AY2395" i="2"/>
  <c r="Q2396" i="2"/>
  <c r="Q1667" i="2"/>
  <c r="AY1666" i="2"/>
  <c r="Q2309" i="2"/>
  <c r="AY2308" i="2"/>
  <c r="AZ432" i="2"/>
  <c r="BA410" i="2"/>
  <c r="AR410" i="2"/>
  <c r="U410" i="2" s="1"/>
  <c r="AO300" i="2"/>
  <c r="BA300" i="2" s="1"/>
  <c r="BA439" i="2"/>
  <c r="AU2284" i="2"/>
  <c r="AX2284" i="2" s="1"/>
  <c r="AR515" i="2"/>
  <c r="U515" i="2" s="1"/>
  <c r="AV2488" i="2"/>
  <c r="BA515" i="2"/>
  <c r="BA516" i="2" s="1"/>
  <c r="AO591" i="2"/>
  <c r="AN592" i="2" s="1"/>
  <c r="AO592" i="2" s="1"/>
  <c r="AR636" i="2"/>
  <c r="U636" i="2" s="1"/>
  <c r="AT633" i="2"/>
  <c r="AV681" i="2"/>
  <c r="AT694" i="2"/>
  <c r="AT2440" i="2"/>
  <c r="AV720" i="2"/>
  <c r="AV768" i="2"/>
  <c r="AU710" i="2"/>
  <c r="AU617" i="2"/>
  <c r="AV633" i="2"/>
  <c r="AZ525" i="2"/>
  <c r="AW650" i="2"/>
  <c r="AU665" i="2"/>
  <c r="AV667" i="2"/>
  <c r="AV661" i="2"/>
  <c r="AR303" i="2"/>
  <c r="AR447" i="2"/>
  <c r="U447" i="2" s="1"/>
  <c r="AR467" i="2"/>
  <c r="U467" i="2" s="1"/>
  <c r="AR403" i="2"/>
  <c r="U403" i="2" s="1"/>
  <c r="AR172" i="2"/>
  <c r="BA172" i="2"/>
  <c r="BA256" i="2"/>
  <c r="AU720" i="2"/>
  <c r="AN708" i="2"/>
  <c r="AH52" i="2"/>
  <c r="AI51" i="2"/>
  <c r="AM51" i="2"/>
  <c r="G408" i="2"/>
  <c r="Q1817" i="2"/>
  <c r="AY1816" i="2"/>
  <c r="Q2241" i="2"/>
  <c r="Q2334" i="2"/>
  <c r="AY2333" i="2"/>
  <c r="AW347" i="2"/>
  <c r="AV347" i="2"/>
  <c r="AT347" i="2"/>
  <c r="AU347" i="2"/>
  <c r="AV2492" i="2"/>
  <c r="AX2492" i="2" s="1"/>
  <c r="AX158" i="2"/>
  <c r="AR721" i="2"/>
  <c r="U721" i="2" s="1"/>
  <c r="AW762" i="2"/>
  <c r="AW675" i="2"/>
  <c r="AU690" i="2"/>
  <c r="AW715" i="2"/>
  <c r="BA707" i="2"/>
  <c r="AV762" i="2"/>
  <c r="AT675" i="2"/>
  <c r="AR753" i="2"/>
  <c r="O753" i="2" s="1"/>
  <c r="AU762" i="2"/>
  <c r="AN700" i="2"/>
  <c r="AO700" i="2" s="1"/>
  <c r="BA700" i="2" s="1"/>
  <c r="AN774" i="2"/>
  <c r="AO774" i="2" s="1"/>
  <c r="AR774" i="2" s="1"/>
  <c r="U774" i="2" s="1"/>
  <c r="AV702" i="2"/>
  <c r="AR755" i="2"/>
  <c r="U755" i="2" s="1"/>
  <c r="BA755" i="2"/>
  <c r="Q761" i="2"/>
  <c r="AY760" i="2"/>
  <c r="AT773" i="2"/>
  <c r="AU764" i="2"/>
  <c r="AT760" i="2"/>
  <c r="AU773" i="2"/>
  <c r="AU760" i="2"/>
  <c r="AW773" i="2"/>
  <c r="AT764" i="2"/>
  <c r="AV760" i="2"/>
  <c r="AW760" i="2"/>
  <c r="AR758" i="2"/>
  <c r="U758" i="2" s="1"/>
  <c r="AN759" i="2"/>
  <c r="AO759" i="2" s="1"/>
  <c r="AW766" i="2"/>
  <c r="AV766" i="2"/>
  <c r="AU766" i="2"/>
  <c r="AR770" i="2"/>
  <c r="U770" i="2" s="1"/>
  <c r="AR769" i="2"/>
  <c r="U769" i="2" s="1"/>
  <c r="AW777" i="2"/>
  <c r="AT774" i="2"/>
  <c r="AU795" i="2"/>
  <c r="AU788" i="2"/>
  <c r="AT777" i="2"/>
  <c r="AW774" i="2"/>
  <c r="AV774" i="2"/>
  <c r="AV778" i="2"/>
  <c r="AZ756" i="2"/>
  <c r="AZ757" i="2" s="1"/>
  <c r="AZ758" i="2" s="1"/>
  <c r="BA756" i="2"/>
  <c r="BA757" i="2" s="1"/>
  <c r="BA758" i="2" s="1"/>
  <c r="BA759" i="2" s="1"/>
  <c r="AT776" i="2"/>
  <c r="AR757" i="2"/>
  <c r="U757" i="2" s="1"/>
  <c r="AU776" i="2"/>
  <c r="AV776" i="2"/>
  <c r="AN764" i="2"/>
  <c r="AR789" i="2"/>
  <c r="U789" i="2" s="1"/>
  <c r="AN790" i="2"/>
  <c r="AT795" i="2"/>
  <c r="AW788" i="2"/>
  <c r="AR788" i="2"/>
  <c r="O788" i="2" s="1"/>
  <c r="AV795" i="2"/>
  <c r="AW795" i="2"/>
  <c r="Q795" i="2"/>
  <c r="AY794" i="2"/>
  <c r="AU794" i="2"/>
  <c r="AV794" i="2"/>
  <c r="AT794" i="2"/>
  <c r="Q792" i="2"/>
  <c r="AY791" i="2"/>
  <c r="AN794" i="2"/>
  <c r="BA793" i="2"/>
  <c r="AV788" i="2"/>
  <c r="AY787" i="2"/>
  <c r="Q788" i="2"/>
  <c r="AU787" i="2"/>
  <c r="AV787" i="2"/>
  <c r="AW787" i="2"/>
  <c r="AT788" i="2"/>
  <c r="AR784" i="2"/>
  <c r="O784" i="2" s="1"/>
  <c r="AN785" i="2"/>
  <c r="AN780" i="2"/>
  <c r="AO775" i="2"/>
  <c r="AY777" i="2"/>
  <c r="Q778" i="2"/>
  <c r="AY774" i="2"/>
  <c r="Q775" i="2"/>
  <c r="AU778" i="2"/>
  <c r="AP779" i="2"/>
  <c r="AU771" i="2"/>
  <c r="AW771" i="2"/>
  <c r="AW772" i="2"/>
  <c r="AV772" i="2"/>
  <c r="AU769" i="2"/>
  <c r="AT772" i="2"/>
  <c r="AY771" i="2"/>
  <c r="Q772" i="2"/>
  <c r="AV771" i="2"/>
  <c r="Q764" i="2"/>
  <c r="AY763" i="2"/>
  <c r="AY764" i="2"/>
  <c r="Q765" i="2"/>
  <c r="BA763" i="2"/>
  <c r="AW764" i="2"/>
  <c r="AT763" i="2"/>
  <c r="AU763" i="2"/>
  <c r="AZ763" i="2"/>
  <c r="AR684" i="2"/>
  <c r="U684" i="2" s="1"/>
  <c r="AW702" i="2"/>
  <c r="AV737" i="2"/>
  <c r="AT753" i="2"/>
  <c r="AV753" i="2"/>
  <c r="AN716" i="2"/>
  <c r="BA715" i="2"/>
  <c r="AR690" i="2"/>
  <c r="O690" i="2" s="1"/>
  <c r="AR740" i="2"/>
  <c r="O740" i="2" s="1"/>
  <c r="AT702" i="2"/>
  <c r="AW753" i="2"/>
  <c r="AZ699" i="2"/>
  <c r="AU736" i="2"/>
  <c r="AZ744" i="2"/>
  <c r="AZ690" i="2"/>
  <c r="AZ691" i="2" s="1"/>
  <c r="AV711" i="2"/>
  <c r="AU687" i="2"/>
  <c r="BA690" i="2"/>
  <c r="BA691" i="2" s="1"/>
  <c r="AR694" i="2"/>
  <c r="O694" i="2" s="1"/>
  <c r="AN695" i="2"/>
  <c r="AO695" i="2" s="1"/>
  <c r="AZ707" i="2"/>
  <c r="AZ708" i="2" s="1"/>
  <c r="AN711" i="2"/>
  <c r="AO711" i="2" s="1"/>
  <c r="AR711" i="2" s="1"/>
  <c r="O711" i="2" s="1"/>
  <c r="AR751" i="2"/>
  <c r="U751" i="2" s="1"/>
  <c r="AN752" i="2"/>
  <c r="AO752" i="2" s="1"/>
  <c r="AR752" i="2" s="1"/>
  <c r="U752" i="2" s="1"/>
  <c r="AY748" i="2"/>
  <c r="Q749" i="2"/>
  <c r="AY752" i="2"/>
  <c r="Q753" i="2"/>
  <c r="BA751" i="2"/>
  <c r="AZ751" i="2"/>
  <c r="AZ752" i="2" s="1"/>
  <c r="AZ753" i="2" s="1"/>
  <c r="AT752" i="2"/>
  <c r="AR744" i="2"/>
  <c r="U744" i="2" s="1"/>
  <c r="AN745" i="2"/>
  <c r="BA744" i="2"/>
  <c r="AU737" i="2"/>
  <c r="AU740" i="2"/>
  <c r="AP741" i="2"/>
  <c r="AW740" i="2"/>
  <c r="AT740" i="2"/>
  <c r="AT736" i="2"/>
  <c r="AW736" i="2"/>
  <c r="AT737" i="2"/>
  <c r="AW737" i="2"/>
  <c r="AV736" i="2"/>
  <c r="AR734" i="2"/>
  <c r="U734" i="2" s="1"/>
  <c r="AN735" i="2"/>
  <c r="AO735" i="2" s="1"/>
  <c r="BA734" i="2"/>
  <c r="BA728" i="2"/>
  <c r="AN729" i="2"/>
  <c r="Q726" i="2"/>
  <c r="AY725" i="2"/>
  <c r="AR722" i="2"/>
  <c r="U722" i="2" s="1"/>
  <c r="AN723" i="2"/>
  <c r="AO723" i="2" s="1"/>
  <c r="AR723" i="2" s="1"/>
  <c r="U723" i="2" s="1"/>
  <c r="Q721" i="2"/>
  <c r="AY720" i="2"/>
  <c r="AZ721" i="2"/>
  <c r="AZ722" i="2" s="1"/>
  <c r="AZ723" i="2" s="1"/>
  <c r="AZ724" i="2" s="1"/>
  <c r="AV725" i="2"/>
  <c r="AY722" i="2"/>
  <c r="Q723" i="2"/>
  <c r="AY721" i="2"/>
  <c r="Q722" i="2"/>
  <c r="BA721" i="2"/>
  <c r="BA722" i="2" s="1"/>
  <c r="BA723" i="2" s="1"/>
  <c r="BA724" i="2" s="1"/>
  <c r="AY714" i="2"/>
  <c r="Q715" i="2"/>
  <c r="Q716" i="2"/>
  <c r="AY715" i="2"/>
  <c r="AT715" i="2"/>
  <c r="AU711" i="2"/>
  <c r="AP712" i="2"/>
  <c r="AQ712" i="2" s="1"/>
  <c r="AV710" i="2"/>
  <c r="Q708" i="2"/>
  <c r="AY707" i="2"/>
  <c r="Q707" i="2"/>
  <c r="AY706" i="2"/>
  <c r="AV706" i="2"/>
  <c r="AW710" i="2"/>
  <c r="Q710" i="2"/>
  <c r="AY709" i="2"/>
  <c r="AN704" i="2"/>
  <c r="AO704" i="2" s="1"/>
  <c r="Q691" i="2"/>
  <c r="AY690" i="2"/>
  <c r="AX831" i="2"/>
  <c r="AY831" i="2" s="1"/>
  <c r="AW690" i="2"/>
  <c r="AN692" i="2"/>
  <c r="AO637" i="2"/>
  <c r="AR637" i="2" s="1"/>
  <c r="O637" i="2" s="1"/>
  <c r="AX631" i="2"/>
  <c r="AW634" i="2"/>
  <c r="AU663" i="2"/>
  <c r="AT634" i="2"/>
  <c r="AX647" i="2"/>
  <c r="AV634" i="2"/>
  <c r="AV643" i="2"/>
  <c r="AT663" i="2"/>
  <c r="AV663" i="2"/>
  <c r="AW671" i="2"/>
  <c r="AX853" i="2"/>
  <c r="AY853" i="2" s="1"/>
  <c r="AV687" i="2"/>
  <c r="AR685" i="2"/>
  <c r="U685" i="2" s="1"/>
  <c r="AN686" i="2"/>
  <c r="AY676" i="2"/>
  <c r="AX1000" i="2"/>
  <c r="AY658" i="2"/>
  <c r="Q659" i="2"/>
  <c r="AU658" i="2"/>
  <c r="AW658" i="2"/>
  <c r="AX1131" i="2"/>
  <c r="AV656" i="2"/>
  <c r="Q663" i="2"/>
  <c r="AY662" i="2"/>
  <c r="AT658" i="2"/>
  <c r="AX885" i="2"/>
  <c r="AX894" i="2"/>
  <c r="AU671" i="2"/>
  <c r="AX947" i="2"/>
  <c r="AT668" i="2"/>
  <c r="AT671" i="2"/>
  <c r="AV658" i="2"/>
  <c r="AY671" i="2"/>
  <c r="AR667" i="2"/>
  <c r="U667" i="2" s="1"/>
  <c r="AN668" i="2"/>
  <c r="AV676" i="2"/>
  <c r="AU667" i="2"/>
  <c r="AU672" i="2"/>
  <c r="AX844" i="2"/>
  <c r="AY844" i="2" s="1"/>
  <c r="AW676" i="2"/>
  <c r="AT676" i="2"/>
  <c r="AU676" i="2"/>
  <c r="AT667" i="2"/>
  <c r="Q677" i="2"/>
  <c r="AU622" i="2"/>
  <c r="AV637" i="2"/>
  <c r="AP638" i="2"/>
  <c r="AQ638" i="2" s="1"/>
  <c r="AU649" i="2"/>
  <c r="AV672" i="2"/>
  <c r="AW672" i="2"/>
  <c r="AT640" i="2"/>
  <c r="AV649" i="2"/>
  <c r="AY644" i="2"/>
  <c r="Q645" i="2"/>
  <c r="AW649" i="2"/>
  <c r="AX1031" i="2"/>
  <c r="AV640" i="2"/>
  <c r="Q656" i="2"/>
  <c r="AW644" i="2"/>
  <c r="AY630" i="2"/>
  <c r="Q631" i="2"/>
  <c r="AY623" i="2"/>
  <c r="Q624" i="2"/>
  <c r="AY622" i="2"/>
  <c r="Q623" i="2"/>
  <c r="AV622" i="2"/>
  <c r="AR630" i="2"/>
  <c r="U630" i="2" s="1"/>
  <c r="AV623" i="2"/>
  <c r="AU645" i="2"/>
  <c r="AW645" i="2"/>
  <c r="Q638" i="2"/>
  <c r="AY637" i="2"/>
  <c r="AR682" i="2"/>
  <c r="O682" i="2" s="1"/>
  <c r="AU681" i="2"/>
  <c r="Q672" i="2"/>
  <c r="AV671" i="2"/>
  <c r="AR670" i="2"/>
  <c r="U670" i="2" s="1"/>
  <c r="AV668" i="2"/>
  <c r="AX2413" i="2"/>
  <c r="AW668" i="2"/>
  <c r="AT683" i="2"/>
  <c r="AU668" i="2"/>
  <c r="AW683" i="2"/>
  <c r="AU683" i="2"/>
  <c r="AR1653" i="2"/>
  <c r="U1653" i="2" s="1"/>
  <c r="AR683" i="2"/>
  <c r="O683" i="2" s="1"/>
  <c r="BA682" i="2"/>
  <c r="BA683" i="2" s="1"/>
  <c r="BA684" i="2" s="1"/>
  <c r="BA685" i="2" s="1"/>
  <c r="AX1305" i="2"/>
  <c r="AY1305" i="2" s="1"/>
  <c r="AW679" i="2"/>
  <c r="AT679" i="2"/>
  <c r="AU679" i="2"/>
  <c r="AX1535" i="2"/>
  <c r="AX872" i="2"/>
  <c r="AX855" i="2"/>
  <c r="AN675" i="2"/>
  <c r="AO675" i="2" s="1"/>
  <c r="AX1159" i="2"/>
  <c r="AX998" i="2"/>
  <c r="AX1283" i="2"/>
  <c r="AY1283" i="2" s="1"/>
  <c r="AX829" i="2"/>
  <c r="AY829" i="2" s="1"/>
  <c r="AR2422" i="2"/>
  <c r="U2422" i="2" s="1"/>
  <c r="AX1277" i="2"/>
  <c r="AX991" i="2"/>
  <c r="AY991" i="2" s="1"/>
  <c r="AX1070" i="2"/>
  <c r="AY1070" i="2" s="1"/>
  <c r="AX1296" i="2"/>
  <c r="AX1461" i="2"/>
  <c r="AX938" i="2"/>
  <c r="AX892" i="2"/>
  <c r="AX1413" i="2"/>
  <c r="AX1118" i="2"/>
  <c r="AX820" i="2"/>
  <c r="AX940" i="2"/>
  <c r="AR1797" i="2"/>
  <c r="U1797" i="2" s="1"/>
  <c r="AX1342" i="2"/>
  <c r="AY1342" i="2" s="1"/>
  <c r="AX989" i="2"/>
  <c r="AX1154" i="2"/>
  <c r="AR2354" i="2"/>
  <c r="U2354" i="2" s="1"/>
  <c r="AX1331" i="2"/>
  <c r="AX846" i="2"/>
  <c r="AX958" i="2"/>
  <c r="AX1224" i="2"/>
  <c r="AY1224" i="2" s="1"/>
  <c r="AX818" i="2"/>
  <c r="AY818" i="2" s="1"/>
  <c r="AR1621" i="2"/>
  <c r="U1621" i="2" s="1"/>
  <c r="AX1024" i="2"/>
  <c r="AX1035" i="2"/>
  <c r="AX1185" i="2"/>
  <c r="AX1394" i="2"/>
  <c r="AX1367" i="2"/>
  <c r="AX1237" i="2"/>
  <c r="AY1237" i="2" s="1"/>
  <c r="AX905" i="2"/>
  <c r="AX907" i="2"/>
  <c r="AX1281" i="2"/>
  <c r="AY1281" i="2" s="1"/>
  <c r="AR1637" i="2"/>
  <c r="U1637" i="2" s="1"/>
  <c r="AX1046" i="2"/>
  <c r="AX1059" i="2"/>
  <c r="AY1059" i="2" s="1"/>
  <c r="AX822" i="2"/>
  <c r="AX1826" i="2"/>
  <c r="AX1835" i="2"/>
  <c r="AX1165" i="2"/>
  <c r="AX1105" i="2"/>
  <c r="AR2338" i="2"/>
  <c r="U2338" i="2" s="1"/>
  <c r="AX1133" i="2"/>
  <c r="AY1133" i="2" s="1"/>
  <c r="AX833" i="2"/>
  <c r="AX1026" i="2"/>
  <c r="AR671" i="2"/>
  <c r="O671" i="2" s="1"/>
  <c r="AN672" i="2"/>
  <c r="AR1514" i="2"/>
  <c r="U1514" i="2" s="1"/>
  <c r="AX744" i="2"/>
  <c r="AX932" i="2"/>
  <c r="AR2386" i="2"/>
  <c r="U2386" i="2" s="1"/>
  <c r="AX1643" i="2"/>
  <c r="AX1337" i="2"/>
  <c r="AX1066" i="2"/>
  <c r="AY1066" i="2" s="1"/>
  <c r="AX1763" i="2"/>
  <c r="AX1011" i="2"/>
  <c r="AR663" i="2"/>
  <c r="O663" i="2" s="1"/>
  <c r="AN664" i="2"/>
  <c r="AX507" i="2"/>
  <c r="AY507" i="2" s="1"/>
  <c r="G55" i="2"/>
  <c r="G317" i="2"/>
  <c r="G437" i="2"/>
  <c r="G290" i="2"/>
  <c r="G382" i="2"/>
  <c r="G302" i="2"/>
  <c r="G401" i="2"/>
  <c r="G496" i="2"/>
  <c r="G312" i="2"/>
  <c r="G229" i="2"/>
  <c r="G305" i="2"/>
  <c r="G467" i="2"/>
  <c r="Q2481" i="2"/>
  <c r="AY2480" i="2"/>
  <c r="AO59" i="2"/>
  <c r="AR59" i="2" s="1"/>
  <c r="AZ59" i="2"/>
  <c r="AR445" i="2"/>
  <c r="U445" i="2" s="1"/>
  <c r="Q2388" i="2"/>
  <c r="AY2387" i="2"/>
  <c r="Q2392" i="2"/>
  <c r="AY2391" i="2"/>
  <c r="Q2404" i="2"/>
  <c r="AY2403" i="2"/>
  <c r="BA73" i="2"/>
  <c r="AN74" i="2"/>
  <c r="AR73" i="2"/>
  <c r="Q1670" i="2"/>
  <c r="AY1669" i="2"/>
  <c r="Q1734" i="2"/>
  <c r="AY1733" i="2"/>
  <c r="Q1798" i="2"/>
  <c r="AY1797" i="2"/>
  <c r="BA316" i="2"/>
  <c r="AN317" i="2"/>
  <c r="AR316" i="2"/>
  <c r="AZ428" i="2"/>
  <c r="AO428" i="2"/>
  <c r="BA428" i="2" s="1"/>
  <c r="AO185" i="2"/>
  <c r="AN186" i="2" s="1"/>
  <c r="AO487" i="2"/>
  <c r="AZ487" i="2"/>
  <c r="AO140" i="2"/>
  <c r="AR140" i="2" s="1"/>
  <c r="U140" i="2" s="1"/>
  <c r="AO167" i="2"/>
  <c r="AN168" i="2" s="1"/>
  <c r="AO240" i="2"/>
  <c r="AR240" i="2" s="1"/>
  <c r="U240" i="2" s="1"/>
  <c r="AO261" i="2"/>
  <c r="AN262" i="2" s="1"/>
  <c r="AO279" i="2"/>
  <c r="AV565" i="2"/>
  <c r="AX1156" i="2"/>
  <c r="AV655" i="2"/>
  <c r="AU655" i="2"/>
  <c r="AW655" i="2"/>
  <c r="AU652" i="2"/>
  <c r="AY655" i="2"/>
  <c r="AN652" i="2"/>
  <c r="AO652" i="2" s="1"/>
  <c r="AN653" i="2" s="1"/>
  <c r="AO653" i="2" s="1"/>
  <c r="AR653" i="2" s="1"/>
  <c r="U653" i="2" s="1"/>
  <c r="AO126" i="2"/>
  <c r="AZ126" i="2"/>
  <c r="AW111" i="2"/>
  <c r="AV111" i="2"/>
  <c r="Q112" i="2"/>
  <c r="AU111" i="2"/>
  <c r="AY111" i="2"/>
  <c r="AT111" i="2"/>
  <c r="G300" i="2"/>
  <c r="G316" i="2"/>
  <c r="G247" i="2"/>
  <c r="G334" i="2"/>
  <c r="G397" i="2"/>
  <c r="G391" i="2"/>
  <c r="G304" i="2"/>
  <c r="Q2460" i="2"/>
  <c r="AY2459" i="2"/>
  <c r="AR367" i="2"/>
  <c r="AR419" i="2"/>
  <c r="U419" i="2" s="1"/>
  <c r="BA476" i="2"/>
  <c r="AR476" i="2"/>
  <c r="U476" i="2" s="1"/>
  <c r="BA463" i="2"/>
  <c r="Q2368" i="2"/>
  <c r="AY2367" i="2"/>
  <c r="Q2489" i="2"/>
  <c r="AY2488" i="2"/>
  <c r="BA57" i="2"/>
  <c r="AR57" i="2"/>
  <c r="BA469" i="2"/>
  <c r="AY1554" i="2"/>
  <c r="Q1555" i="2"/>
  <c r="Q1598" i="2"/>
  <c r="AY1597" i="2"/>
  <c r="Q1654" i="2"/>
  <c r="AY1653" i="2"/>
  <c r="Q1718" i="2"/>
  <c r="AY1717" i="2"/>
  <c r="Q1782" i="2"/>
  <c r="AY1781" i="2"/>
  <c r="Q1846" i="2"/>
  <c r="AY1845" i="2"/>
  <c r="AY2344" i="2"/>
  <c r="Q2345" i="2"/>
  <c r="AO472" i="2"/>
  <c r="AR472" i="2" s="1"/>
  <c r="U472" i="2" s="1"/>
  <c r="AR491" i="2"/>
  <c r="U491" i="2" s="1"/>
  <c r="AZ283" i="2"/>
  <c r="AO283" i="2"/>
  <c r="AO221" i="2"/>
  <c r="AO271" i="2"/>
  <c r="AN272" i="2" s="1"/>
  <c r="AX52" i="2"/>
  <c r="AO103" i="2"/>
  <c r="AN234" i="2"/>
  <c r="AO193" i="2"/>
  <c r="AN194" i="2" s="1"/>
  <c r="AN181" i="2"/>
  <c r="BA180" i="2"/>
  <c r="AZ240" i="2"/>
  <c r="AT556" i="2"/>
  <c r="AU565" i="2"/>
  <c r="AX730" i="2"/>
  <c r="AV619" i="2"/>
  <c r="AT652" i="2"/>
  <c r="AX903" i="2"/>
  <c r="G68" i="2"/>
  <c r="AU126" i="2"/>
  <c r="AW126" i="2"/>
  <c r="Q127" i="2"/>
  <c r="AV126" i="2"/>
  <c r="AY126" i="2"/>
  <c r="AT126" i="2"/>
  <c r="G260" i="2"/>
  <c r="G309" i="2"/>
  <c r="G323" i="2"/>
  <c r="G280" i="2"/>
  <c r="G350" i="2"/>
  <c r="G428" i="2"/>
  <c r="G465" i="2"/>
  <c r="G423" i="2"/>
  <c r="G292" i="2"/>
  <c r="G403" i="2"/>
  <c r="G476" i="2"/>
  <c r="G297" i="2"/>
  <c r="AY2440" i="2"/>
  <c r="Q2441" i="2"/>
  <c r="Q2452" i="2"/>
  <c r="AY2451" i="2"/>
  <c r="AN332" i="2"/>
  <c r="AO368" i="2"/>
  <c r="AN369" i="2" s="1"/>
  <c r="AR395" i="2"/>
  <c r="U395" i="2" s="1"/>
  <c r="BA465" i="2"/>
  <c r="AR465" i="2"/>
  <c r="U465" i="2" s="1"/>
  <c r="BA331" i="2"/>
  <c r="AR335" i="2"/>
  <c r="AZ496" i="2"/>
  <c r="AO496" i="2"/>
  <c r="BA496" i="2" s="1"/>
  <c r="Q2465" i="2"/>
  <c r="AY2464" i="2"/>
  <c r="Q2473" i="2"/>
  <c r="AY2472" i="2"/>
  <c r="AO216" i="2"/>
  <c r="AR216" i="2" s="1"/>
  <c r="U216" i="2" s="1"/>
  <c r="AZ216" i="2"/>
  <c r="AZ217" i="2" s="1"/>
  <c r="AZ218" i="2" s="1"/>
  <c r="AZ219" i="2" s="1"/>
  <c r="AZ220" i="2" s="1"/>
  <c r="AZ221" i="2" s="1"/>
  <c r="AO304" i="2"/>
  <c r="AN305" i="2" s="1"/>
  <c r="Q1638" i="2"/>
  <c r="AY1637" i="2"/>
  <c r="Q1702" i="2"/>
  <c r="AY1701" i="2"/>
  <c r="Q1766" i="2"/>
  <c r="AY1765" i="2"/>
  <c r="Q1830" i="2"/>
  <c r="AY1829" i="2"/>
  <c r="AY2360" i="2"/>
  <c r="Q2361" i="2"/>
  <c r="AR53" i="2"/>
  <c r="O53" i="2" s="1"/>
  <c r="BA53" i="2"/>
  <c r="AN383" i="2"/>
  <c r="BA382" i="2"/>
  <c r="AR382" i="2"/>
  <c r="U382" i="2" s="1"/>
  <c r="BA397" i="2"/>
  <c r="AU641" i="2"/>
  <c r="AT641" i="2"/>
  <c r="AV1554" i="2"/>
  <c r="AV2464" i="2"/>
  <c r="AN120" i="2"/>
  <c r="AR256" i="2"/>
  <c r="U256" i="2" s="1"/>
  <c r="AX151" i="2"/>
  <c r="AN162" i="2"/>
  <c r="AR134" i="2"/>
  <c r="AO156" i="2"/>
  <c r="AR156" i="2" s="1"/>
  <c r="U156" i="2" s="1"/>
  <c r="AZ156" i="2"/>
  <c r="AR212" i="2"/>
  <c r="B3" i="6"/>
  <c r="A4" i="6"/>
  <c r="AO173" i="2"/>
  <c r="AN174" i="2" s="1"/>
  <c r="AZ173" i="2"/>
  <c r="AR200" i="2"/>
  <c r="AZ140" i="2"/>
  <c r="AW565" i="2"/>
  <c r="AX670" i="2"/>
  <c r="G419" i="2"/>
  <c r="G469" i="2"/>
  <c r="G70" i="2"/>
  <c r="G291" i="2"/>
  <c r="G366" i="2"/>
  <c r="G432" i="2"/>
  <c r="G492" i="2"/>
  <c r="G313" i="2"/>
  <c r="G293" i="2"/>
  <c r="G296" i="2"/>
  <c r="AY2432" i="2"/>
  <c r="Q2433" i="2"/>
  <c r="Q2497" i="2"/>
  <c r="AY2496" i="2"/>
  <c r="AO352" i="2"/>
  <c r="AN353" i="2" s="1"/>
  <c r="BA445" i="2"/>
  <c r="AO336" i="2"/>
  <c r="AN337" i="2" s="1"/>
  <c r="BA406" i="2"/>
  <c r="AR406" i="2"/>
  <c r="U406" i="2" s="1"/>
  <c r="Q2389" i="2"/>
  <c r="AY2388" i="2"/>
  <c r="Q2393" i="2"/>
  <c r="AY2392" i="2"/>
  <c r="AY2404" i="2"/>
  <c r="Q2405" i="2"/>
  <c r="Q2428" i="2"/>
  <c r="AY2427" i="2"/>
  <c r="AO452" i="2"/>
  <c r="BA452" i="2" s="1"/>
  <c r="AZ452" i="2"/>
  <c r="AZ368" i="2"/>
  <c r="Q1622" i="2"/>
  <c r="AY1621" i="2"/>
  <c r="Q1686" i="2"/>
  <c r="AY1685" i="2"/>
  <c r="Q1750" i="2"/>
  <c r="AY1749" i="2"/>
  <c r="Q1814" i="2"/>
  <c r="AY1813" i="2"/>
  <c r="AY2328" i="2"/>
  <c r="Q2329" i="2"/>
  <c r="AZ317" i="2"/>
  <c r="AO376" i="2"/>
  <c r="AR376" i="2" s="1"/>
  <c r="U376" i="2" s="1"/>
  <c r="AR399" i="2"/>
  <c r="U399" i="2" s="1"/>
  <c r="AR427" i="2"/>
  <c r="U427" i="2" s="1"/>
  <c r="AU2404" i="2"/>
  <c r="AU2496" i="2"/>
  <c r="AX2496" i="2" s="1"/>
  <c r="BA483" i="2"/>
  <c r="AR483" i="2"/>
  <c r="U483" i="2" s="1"/>
  <c r="AO147" i="2"/>
  <c r="AR147" i="2" s="1"/>
  <c r="AR184" i="2"/>
  <c r="AO257" i="2"/>
  <c r="AN258" i="2" s="1"/>
  <c r="AZ257" i="2"/>
  <c r="AN99" i="2"/>
  <c r="AO135" i="2"/>
  <c r="AN136" i="2" s="1"/>
  <c r="AZ135" i="2"/>
  <c r="AN268" i="2"/>
  <c r="AN89" i="2"/>
  <c r="AN115" i="2"/>
  <c r="BA114" i="2"/>
  <c r="AN206" i="2"/>
  <c r="BA205" i="2"/>
  <c r="AT2427" i="2"/>
  <c r="AX2427" i="2" s="1"/>
  <c r="AR278" i="2"/>
  <c r="AZ279" i="2"/>
  <c r="BA278" i="2"/>
  <c r="BA279" i="2" s="1"/>
  <c r="BA267" i="2"/>
  <c r="AW659" i="2"/>
  <c r="AV659" i="2"/>
  <c r="AX1009" i="2"/>
  <c r="AX1038" i="2"/>
  <c r="AX1086" i="2"/>
  <c r="AY1086" i="2" s="1"/>
  <c r="AX1226" i="2"/>
  <c r="AX1318" i="2"/>
  <c r="AX765" i="2"/>
  <c r="AX1443" i="2"/>
  <c r="AX1311" i="2"/>
  <c r="AT650" i="2"/>
  <c r="AU650" i="2"/>
  <c r="AX1823" i="2"/>
  <c r="AY656" i="2"/>
  <c r="Q657" i="2"/>
  <c r="AX1834" i="2"/>
  <c r="AW656" i="2"/>
  <c r="AV651" i="2"/>
  <c r="AR654" i="2"/>
  <c r="O654" i="2" s="1"/>
  <c r="AN655" i="2"/>
  <c r="AO655" i="2" s="1"/>
  <c r="AU651" i="2"/>
  <c r="AX1572" i="2"/>
  <c r="AX2444" i="2"/>
  <c r="AX2384" i="2"/>
  <c r="AU656" i="2"/>
  <c r="AT651" i="2"/>
  <c r="AY652" i="2"/>
  <c r="AT656" i="2"/>
  <c r="AP657" i="2"/>
  <c r="AQ657" i="2" s="1"/>
  <c r="AX1272" i="2"/>
  <c r="AX1262" i="2"/>
  <c r="AY1262" i="2" s="1"/>
  <c r="AX743" i="2"/>
  <c r="AO646" i="2"/>
  <c r="AO643" i="2"/>
  <c r="AN644" i="2" s="1"/>
  <c r="AU643" i="2"/>
  <c r="AW643" i="2"/>
  <c r="AX1396" i="2"/>
  <c r="AX1584" i="2"/>
  <c r="AX1574" i="2"/>
  <c r="AX1590" i="2"/>
  <c r="AX1610" i="2"/>
  <c r="AX1774" i="2"/>
  <c r="AX1463" i="2"/>
  <c r="AX1222" i="2"/>
  <c r="AX1008" i="2"/>
  <c r="AY1008" i="2" s="1"/>
  <c r="AX2341" i="2"/>
  <c r="AX1284" i="2"/>
  <c r="AY1284" i="2" s="1"/>
  <c r="AR638" i="2"/>
  <c r="O638" i="2" s="1"/>
  <c r="AN639" i="2"/>
  <c r="AO639" i="2" s="1"/>
  <c r="Y17" i="2"/>
  <c r="Y21" i="2"/>
  <c r="AR631" i="2"/>
  <c r="U631" i="2" s="1"/>
  <c r="AN632" i="2"/>
  <c r="Q21" i="2"/>
  <c r="W21" i="2"/>
  <c r="AR627" i="2"/>
  <c r="O627" i="2" s="1"/>
  <c r="AX2261" i="2"/>
  <c r="AN621" i="2"/>
  <c r="AO621" i="2" s="1"/>
  <c r="BA620" i="2"/>
  <c r="Q620" i="2"/>
  <c r="AY619" i="2"/>
  <c r="AX1568" i="2"/>
  <c r="AX1036" i="2"/>
  <c r="AX1691" i="2"/>
  <c r="AX2293" i="2"/>
  <c r="AX945" i="2"/>
  <c r="AR613" i="2"/>
  <c r="U613" i="2" s="1"/>
  <c r="AN614" i="2"/>
  <c r="BA613" i="2"/>
  <c r="AZ613" i="2"/>
  <c r="AX1310" i="2"/>
  <c r="AX1591" i="2"/>
  <c r="AX1635" i="2"/>
  <c r="AX1646" i="2"/>
  <c r="AX2428" i="2"/>
  <c r="AX1602" i="2"/>
  <c r="AX1638" i="2"/>
  <c r="AX635" i="2"/>
  <c r="AX1626" i="2"/>
  <c r="AX770" i="2"/>
  <c r="AX1247" i="2"/>
  <c r="AY1247" i="2" s="1"/>
  <c r="AX660" i="2"/>
  <c r="AX716" i="2"/>
  <c r="AX611" i="2"/>
  <c r="AX700" i="2"/>
  <c r="AX1631" i="2"/>
  <c r="AX756" i="2"/>
  <c r="AX1430" i="2"/>
  <c r="AX610" i="2"/>
  <c r="AY610" i="2" s="1"/>
  <c r="AX733" i="2"/>
  <c r="AX723" i="2"/>
  <c r="AX755" i="2"/>
  <c r="AY755" i="2" s="1"/>
  <c r="AX761" i="2"/>
  <c r="AU608" i="2"/>
  <c r="AT608" i="2"/>
  <c r="AV608" i="2"/>
  <c r="AX669" i="2"/>
  <c r="AX1206" i="2"/>
  <c r="AY1206" i="2" s="1"/>
  <c r="AX636" i="2"/>
  <c r="AX1214" i="2"/>
  <c r="AX1316" i="2"/>
  <c r="AX1355" i="2"/>
  <c r="AX1198" i="2"/>
  <c r="AX1815" i="2"/>
  <c r="AX830" i="2"/>
  <c r="AY830" i="2" s="1"/>
  <c r="AX734" i="2"/>
  <c r="AX1092" i="2"/>
  <c r="AX749" i="2"/>
  <c r="AX1703" i="2"/>
  <c r="AX1783" i="2"/>
  <c r="AX1799" i="2"/>
  <c r="AX1455" i="2"/>
  <c r="AX717" i="2"/>
  <c r="AX642" i="2"/>
  <c r="AY642" i="2" s="1"/>
  <c r="AX698" i="2"/>
  <c r="AX767" i="2"/>
  <c r="AX612" i="2"/>
  <c r="AX1063" i="2"/>
  <c r="AX1527" i="2"/>
  <c r="AX2309" i="2"/>
  <c r="AX1288" i="2"/>
  <c r="AX1587" i="2"/>
  <c r="AX1187" i="2"/>
  <c r="AX1155" i="2"/>
  <c r="AY1155" i="2" s="1"/>
  <c r="AX1743" i="2"/>
  <c r="AX1759" i="2"/>
  <c r="AX1603" i="2"/>
  <c r="AX1220" i="2"/>
  <c r="AX620" i="2"/>
  <c r="AX719" i="2"/>
  <c r="AX1474" i="2"/>
  <c r="AX950" i="2"/>
  <c r="AX1167" i="2"/>
  <c r="AX1378" i="2"/>
  <c r="AR602" i="2"/>
  <c r="U602" i="2" s="1"/>
  <c r="AN603" i="2"/>
  <c r="AO603" i="2" s="1"/>
  <c r="AZ602" i="2"/>
  <c r="Q602" i="2"/>
  <c r="AY601" i="2"/>
  <c r="AX1232" i="2"/>
  <c r="AY1232" i="2" s="1"/>
  <c r="AX1651" i="2"/>
  <c r="AX1497" i="2"/>
  <c r="AX639" i="2"/>
  <c r="AX1032" i="2"/>
  <c r="AY1032" i="2" s="1"/>
  <c r="AX1538" i="2"/>
  <c r="AX1654" i="2"/>
  <c r="AX1711" i="2"/>
  <c r="AZ592" i="2"/>
  <c r="AN593" i="2"/>
  <c r="AO593" i="2" s="1"/>
  <c r="AX1715" i="2"/>
  <c r="AX1448" i="2"/>
  <c r="AX606" i="2"/>
  <c r="AY606" i="2" s="1"/>
  <c r="AX616" i="2"/>
  <c r="AX745" i="2"/>
  <c r="AX1615" i="2"/>
  <c r="AX1203" i="2"/>
  <c r="AY1203" i="2" s="1"/>
  <c r="AX1555" i="2"/>
  <c r="AX1519" i="2"/>
  <c r="AX2397" i="2"/>
  <c r="AX1704" i="2"/>
  <c r="AX1509" i="2"/>
  <c r="AX1819" i="2"/>
  <c r="AX2285" i="2"/>
  <c r="AX888" i="2"/>
  <c r="AY888" i="2" s="1"/>
  <c r="AX1512" i="2"/>
  <c r="AX1571" i="2"/>
  <c r="AX1623" i="2"/>
  <c r="AX1831" i="2"/>
  <c r="AX902" i="2"/>
  <c r="AX1731" i="2"/>
  <c r="AX1751" i="2"/>
  <c r="AX1003" i="2"/>
  <c r="AX1143" i="2"/>
  <c r="AX758" i="2"/>
  <c r="AX2316" i="2"/>
  <c r="AX1747" i="2"/>
  <c r="AX2277" i="2"/>
  <c r="AX1303" i="2"/>
  <c r="AX757" i="2"/>
  <c r="AX1459" i="2"/>
  <c r="AX729" i="2"/>
  <c r="AX792" i="2"/>
  <c r="AY792" i="2" s="1"/>
  <c r="AX540" i="2"/>
  <c r="AX1472" i="2"/>
  <c r="AW556" i="2"/>
  <c r="AX1855" i="2"/>
  <c r="AX735" i="2"/>
  <c r="AX1312" i="2"/>
  <c r="AX1607" i="2"/>
  <c r="AU556" i="2"/>
  <c r="AX1543" i="2"/>
  <c r="AX751" i="2"/>
  <c r="AX1243" i="2"/>
  <c r="AY1243" i="2" s="1"/>
  <c r="AX1325" i="2"/>
  <c r="AX857" i="2"/>
  <c r="AX1464" i="2"/>
  <c r="AX1559" i="2"/>
  <c r="AX1107" i="2"/>
  <c r="AX908" i="2"/>
  <c r="AX1579" i="2"/>
  <c r="AX1190" i="2"/>
  <c r="AY1190" i="2" s="1"/>
  <c r="AU599" i="2"/>
  <c r="AX1500" i="2"/>
  <c r="AX837" i="2"/>
  <c r="AX1567" i="2"/>
  <c r="AX1767" i="2"/>
  <c r="AX1141" i="2"/>
  <c r="AX1534" i="2"/>
  <c r="AW599" i="2"/>
  <c r="AX845" i="2"/>
  <c r="AX1655" i="2"/>
  <c r="AX1492" i="2"/>
  <c r="AX2300" i="2"/>
  <c r="AX685" i="2"/>
  <c r="AX946" i="2"/>
  <c r="AX1739" i="2"/>
  <c r="AX1595" i="2"/>
  <c r="AX948" i="2"/>
  <c r="AY948" i="2" s="1"/>
  <c r="AX953" i="2"/>
  <c r="AX1210" i="2"/>
  <c r="AY1210" i="2" s="1"/>
  <c r="AX1531" i="2"/>
  <c r="AX1547" i="2"/>
  <c r="AX1368" i="2"/>
  <c r="AY1368" i="2" s="1"/>
  <c r="AR599" i="2"/>
  <c r="O599" i="2" s="1"/>
  <c r="BA599" i="2"/>
  <c r="BA600" i="2" s="1"/>
  <c r="BA601" i="2" s="1"/>
  <c r="BA602" i="2" s="1"/>
  <c r="AX1716" i="2"/>
  <c r="AX653" i="2"/>
  <c r="AX2333" i="2"/>
  <c r="AX1183" i="2"/>
  <c r="AY1183" i="2" s="1"/>
  <c r="AX1007" i="2"/>
  <c r="AX1818" i="2"/>
  <c r="AX1483" i="2"/>
  <c r="AX1079" i="2"/>
  <c r="AX1723" i="2"/>
  <c r="AX1719" i="2"/>
  <c r="AX1020" i="2"/>
  <c r="AX985" i="2"/>
  <c r="AX713" i="2"/>
  <c r="AX1647" i="2"/>
  <c r="AX828" i="2"/>
  <c r="AX1530" i="2"/>
  <c r="AX1830" i="2"/>
  <c r="AX1714" i="2"/>
  <c r="AX1309" i="2"/>
  <c r="AX1320" i="2"/>
  <c r="AY1320" i="2" s="1"/>
  <c r="AX1400" i="2"/>
  <c r="AX1428" i="2"/>
  <c r="AX1627" i="2"/>
  <c r="AX1344" i="2"/>
  <c r="AX1077" i="2"/>
  <c r="AX1779" i="2"/>
  <c r="AX2269" i="2"/>
  <c r="AX2373" i="2"/>
  <c r="AX2265" i="2"/>
  <c r="AX615" i="2"/>
  <c r="AX1028" i="2"/>
  <c r="AX2252" i="2"/>
  <c r="AX722" i="2"/>
  <c r="AV591" i="2"/>
  <c r="AX1532" i="2"/>
  <c r="AX1511" i="2"/>
  <c r="AX2340" i="2"/>
  <c r="AT591" i="2"/>
  <c r="N21" i="2"/>
  <c r="AX2433" i="2"/>
  <c r="AX2420" i="2"/>
  <c r="BA591" i="2"/>
  <c r="BA592" i="2" s="1"/>
  <c r="AX1426" i="2"/>
  <c r="AY1426" i="2" s="1"/>
  <c r="AX2380" i="2"/>
  <c r="AX754" i="2"/>
  <c r="AX1687" i="2"/>
  <c r="AX1219" i="2"/>
  <c r="AX1586" i="2"/>
  <c r="AX1510" i="2"/>
  <c r="AX1239" i="2"/>
  <c r="AY1239" i="2" s="1"/>
  <c r="AX613" i="2"/>
  <c r="AX1755" i="2"/>
  <c r="AX817" i="2"/>
  <c r="AX1576" i="2"/>
  <c r="AX726" i="2"/>
  <c r="AX987" i="2"/>
  <c r="AY987" i="2" s="1"/>
  <c r="AX2301" i="2"/>
  <c r="AX2325" i="2"/>
  <c r="AX1451" i="2"/>
  <c r="AX968" i="2"/>
  <c r="AX1249" i="2"/>
  <c r="AY1249" i="2" s="1"/>
  <c r="AX586" i="2"/>
  <c r="AX609" i="2"/>
  <c r="AX699" i="2"/>
  <c r="AX1395" i="2"/>
  <c r="AT524" i="2"/>
  <c r="AY524" i="2"/>
  <c r="Q525" i="2"/>
  <c r="AU524" i="2"/>
  <c r="AV524" i="2"/>
  <c r="AW524" i="2"/>
  <c r="AT525" i="2"/>
  <c r="AW525" i="2"/>
  <c r="AV525" i="2"/>
  <c r="AU525" i="2"/>
  <c r="AX1712" i="2"/>
  <c r="AX2292" i="2"/>
  <c r="AX1596" i="2"/>
  <c r="AX1642" i="2"/>
  <c r="AX750" i="2"/>
  <c r="AX843" i="2"/>
  <c r="AX1408" i="2"/>
  <c r="AY1408" i="2" s="1"/>
  <c r="AX1558" i="2"/>
  <c r="AX1674" i="2"/>
  <c r="AX1710" i="2"/>
  <c r="AX2332" i="2"/>
  <c r="AX664" i="2"/>
  <c r="AX1018" i="2"/>
  <c r="AX2356" i="2"/>
  <c r="AX1592" i="2"/>
  <c r="AR520" i="2"/>
  <c r="U520" i="2" s="1"/>
  <c r="AX1255" i="2"/>
  <c r="AY1255" i="2" s="1"/>
  <c r="AX1108" i="2"/>
  <c r="AX2317" i="2"/>
  <c r="AX1791" i="2"/>
  <c r="AX1353" i="2"/>
  <c r="AX1245" i="2"/>
  <c r="AY1245" i="2" s="1"/>
  <c r="AX1771" i="2"/>
  <c r="AX1485" i="2"/>
  <c r="AO585" i="2"/>
  <c r="AZ585" i="2"/>
  <c r="AR577" i="2"/>
  <c r="U577" i="2" s="1"/>
  <c r="AN578" i="2"/>
  <c r="AO578" i="2" s="1"/>
  <c r="AW579" i="2"/>
  <c r="AU579" i="2"/>
  <c r="AV579" i="2"/>
  <c r="AP580" i="2"/>
  <c r="AQ580" i="2" s="1"/>
  <c r="AT579" i="2"/>
  <c r="AX2253" i="2"/>
  <c r="AX2289" i="2"/>
  <c r="AX1756" i="2"/>
  <c r="AX1775" i="2"/>
  <c r="AX981" i="2"/>
  <c r="AX983" i="2"/>
  <c r="AX738" i="2"/>
  <c r="AY738" i="2" s="1"/>
  <c r="AX728" i="2"/>
  <c r="AX1636" i="2"/>
  <c r="AX1787" i="2"/>
  <c r="AX1795" i="2"/>
  <c r="AX1847" i="2"/>
  <c r="AX1110" i="2"/>
  <c r="AX1323" i="2"/>
  <c r="AX1453" i="2"/>
  <c r="AX1216" i="2"/>
  <c r="AX949" i="2"/>
  <c r="AY949" i="2" s="1"/>
  <c r="AX2312" i="2"/>
  <c r="AX1782" i="2"/>
  <c r="AX1851" i="2"/>
  <c r="AX2297" i="2"/>
  <c r="AX1520" i="2"/>
  <c r="AX1146" i="2"/>
  <c r="AY1146" i="2" s="1"/>
  <c r="AX1486" i="2"/>
  <c r="AX852" i="2"/>
  <c r="AU577" i="2"/>
  <c r="AW577" i="2"/>
  <c r="AV577" i="2"/>
  <c r="AT577" i="2"/>
  <c r="AX1477" i="2"/>
  <c r="AU576" i="2"/>
  <c r="AV576" i="2"/>
  <c r="AX1867" i="2"/>
  <c r="AX1503" i="2"/>
  <c r="K21" i="2"/>
  <c r="AX2401" i="2"/>
  <c r="AX1648" i="2"/>
  <c r="AX1688" i="2"/>
  <c r="AX1858" i="2"/>
  <c r="AX1550" i="2"/>
  <c r="Q17" i="2"/>
  <c r="AX2405" i="2"/>
  <c r="AX2345" i="2"/>
  <c r="AX1614" i="2"/>
  <c r="AX1662" i="2"/>
  <c r="AX1878" i="2"/>
  <c r="AX2344" i="2"/>
  <c r="AX2408" i="2"/>
  <c r="AX2456" i="2"/>
  <c r="AX2500" i="2"/>
  <c r="AX1540" i="2"/>
  <c r="AX1499" i="2"/>
  <c r="AX1488" i="2"/>
  <c r="AX2365" i="2"/>
  <c r="AX1566" i="2"/>
  <c r="AX1562" i="2"/>
  <c r="AX1807" i="2"/>
  <c r="AX1683" i="2"/>
  <c r="AX1659" i="2"/>
  <c r="AX1803" i="2"/>
  <c r="AX1839" i="2"/>
  <c r="AX1843" i="2"/>
  <c r="AX2273" i="2"/>
  <c r="AX2305" i="2"/>
  <c r="AX1439" i="2"/>
  <c r="AX1211" i="2"/>
  <c r="AY1211" i="2" s="1"/>
  <c r="AX871" i="2"/>
  <c r="AX1738" i="2"/>
  <c r="AX1692" i="2"/>
  <c r="AX1163" i="2"/>
  <c r="AY1163" i="2" s="1"/>
  <c r="AX1675" i="2"/>
  <c r="AX1671" i="2"/>
  <c r="AX2313" i="2"/>
  <c r="AX2321" i="2"/>
  <c r="AX1218" i="2"/>
  <c r="AX1437" i="2"/>
  <c r="AX1123" i="2"/>
  <c r="AX1618" i="2"/>
  <c r="AX2281" i="2"/>
  <c r="AX1639" i="2"/>
  <c r="AX1667" i="2"/>
  <c r="AX1859" i="2"/>
  <c r="AX1005" i="2"/>
  <c r="AX1525" i="2"/>
  <c r="AX2257" i="2"/>
  <c r="AX1340" i="2"/>
  <c r="AX930" i="2"/>
  <c r="AX1811" i="2"/>
  <c r="AX1827" i="2"/>
  <c r="AX2329" i="2"/>
  <c r="AX2477" i="2"/>
  <c r="AX2445" i="2"/>
  <c r="AX2469" i="2"/>
  <c r="AX2437" i="2"/>
  <c r="AX1644" i="2"/>
  <c r="AX1042" i="2"/>
  <c r="AX1346" i="2"/>
  <c r="AX970" i="2"/>
  <c r="AX2409" i="2"/>
  <c r="AX1336" i="2"/>
  <c r="AX2449" i="2"/>
  <c r="AX1094" i="2"/>
  <c r="AX1552" i="2"/>
  <c r="AX2429" i="2"/>
  <c r="AX2353" i="2"/>
  <c r="AX2423" i="2"/>
  <c r="AX2493" i="2"/>
  <c r="AX2461" i="2"/>
  <c r="AX2441" i="2"/>
  <c r="AX2389" i="2"/>
  <c r="AX1780" i="2"/>
  <c r="AX1049" i="2"/>
  <c r="AX1528" i="2"/>
  <c r="AU573" i="2"/>
  <c r="AV573" i="2"/>
  <c r="AT573" i="2"/>
  <c r="AT572" i="2"/>
  <c r="AU572" i="2"/>
  <c r="AW573" i="2"/>
  <c r="AO571" i="2"/>
  <c r="AZ571" i="2"/>
  <c r="AV572" i="2"/>
  <c r="AX1570" i="2"/>
  <c r="AX1542" i="2"/>
  <c r="AX1495" i="2"/>
  <c r="AX1470" i="2"/>
  <c r="AX834" i="2"/>
  <c r="AY834" i="2" s="1"/>
  <c r="AX1630" i="2"/>
  <c r="AX1862" i="2"/>
  <c r="AX742" i="2"/>
  <c r="AX746" i="2"/>
  <c r="AX748" i="2"/>
  <c r="AX793" i="2"/>
  <c r="AX1853" i="2"/>
  <c r="AX1160" i="2"/>
  <c r="AY1160" i="2" s="1"/>
  <c r="AX2497" i="2"/>
  <c r="AX1489" i="2"/>
  <c r="AX1556" i="2"/>
  <c r="AX1684" i="2"/>
  <c r="AX1682" i="2"/>
  <c r="AX1874" i="2"/>
  <c r="AX867" i="2"/>
  <c r="AY867" i="2" s="1"/>
  <c r="AX1746" i="2"/>
  <c r="AX1386" i="2"/>
  <c r="AY1386" i="2" s="1"/>
  <c r="AX1030" i="2"/>
  <c r="AX2460" i="2"/>
  <c r="AX922" i="2"/>
  <c r="AX1598" i="2"/>
  <c r="AX2484" i="2"/>
  <c r="AX1548" i="2"/>
  <c r="AX1624" i="2"/>
  <c r="AX1676" i="2"/>
  <c r="AX1700" i="2"/>
  <c r="AX1740" i="2"/>
  <c r="AX2308" i="2"/>
  <c r="AX2424" i="2"/>
  <c r="AX2383" i="2"/>
  <c r="AX732" i="2"/>
  <c r="AX789" i="2"/>
  <c r="AY789" i="2" s="1"/>
  <c r="AX1010" i="2"/>
  <c r="AX1168" i="2"/>
  <c r="AX2320" i="2"/>
  <c r="L21" i="2"/>
  <c r="AX1666" i="2"/>
  <c r="AX1702" i="2"/>
  <c r="AX1730" i="2"/>
  <c r="AX2268" i="2"/>
  <c r="AX2348" i="2"/>
  <c r="AX2364" i="2"/>
  <c r="AX2476" i="2"/>
  <c r="AX803" i="2"/>
  <c r="AX1054" i="2"/>
  <c r="AY1054" i="2" s="1"/>
  <c r="AX1122" i="2"/>
  <c r="AX1438" i="2"/>
  <c r="AX695" i="2"/>
  <c r="AY695" i="2" s="1"/>
  <c r="AX1680" i="2"/>
  <c r="AX1724" i="2"/>
  <c r="AX2272" i="2"/>
  <c r="AX2421" i="2"/>
  <c r="AX2357" i="2"/>
  <c r="AX2392" i="2"/>
  <c r="AX1640" i="2"/>
  <c r="AX1656" i="2"/>
  <c r="AX824" i="2"/>
  <c r="AX1406" i="2"/>
  <c r="AY1406" i="2" s="1"/>
  <c r="AX1560" i="2"/>
  <c r="AX919" i="2"/>
  <c r="AX926" i="2"/>
  <c r="AX856" i="2"/>
  <c r="AX557" i="2"/>
  <c r="AX869" i="2"/>
  <c r="AX997" i="2"/>
  <c r="AX604" i="2"/>
  <c r="AX543" i="2"/>
  <c r="AX784" i="2"/>
  <c r="AX1273" i="2"/>
  <c r="AX1665" i="2"/>
  <c r="AX1074" i="2"/>
  <c r="AX2376" i="2"/>
  <c r="AX1628" i="2"/>
  <c r="AX1580" i="2"/>
  <c r="AW531" i="2"/>
  <c r="AV531" i="2"/>
  <c r="AX1821" i="2"/>
  <c r="AX2457" i="2"/>
  <c r="AX1760" i="2"/>
  <c r="AX2328" i="2"/>
  <c r="AX2412" i="2"/>
  <c r="AX2448" i="2"/>
  <c r="AX2415" i="2"/>
  <c r="AX1612" i="2"/>
  <c r="AX2455" i="2"/>
  <c r="AX2303" i="2"/>
  <c r="AX1268" i="2"/>
  <c r="AY1268" i="2" s="1"/>
  <c r="AX1536" i="2"/>
  <c r="AX1600" i="2"/>
  <c r="AX1616" i="2"/>
  <c r="AX1060" i="2"/>
  <c r="AY1060" i="2" s="1"/>
  <c r="AX928" i="2"/>
  <c r="AX600" i="2"/>
  <c r="AX2465" i="2"/>
  <c r="AX553" i="2"/>
  <c r="AX1698" i="2"/>
  <c r="AT566" i="2"/>
  <c r="AW566" i="2"/>
  <c r="AU566" i="2"/>
  <c r="AV566" i="2"/>
  <c r="AX1071" i="2"/>
  <c r="AY1071" i="2" s="1"/>
  <c r="AR564" i="2"/>
  <c r="AN565" i="2"/>
  <c r="AO565" i="2" s="1"/>
  <c r="AX1564" i="2"/>
  <c r="AX1620" i="2"/>
  <c r="AX1023" i="2"/>
  <c r="AX590" i="2"/>
  <c r="AX705" i="2"/>
  <c r="AX1067" i="2"/>
  <c r="AY1067" i="2" s="1"/>
  <c r="AX904" i="2"/>
  <c r="AX999" i="2"/>
  <c r="AX2481" i="2"/>
  <c r="AX1752" i="2"/>
  <c r="AX1170" i="2"/>
  <c r="AY1170" i="2" s="1"/>
  <c r="AX1150" i="2"/>
  <c r="AY1150" i="2" s="1"/>
  <c r="AX1748" i="2"/>
  <c r="AX1658" i="2"/>
  <c r="AX1810" i="2"/>
  <c r="AX2264" i="2"/>
  <c r="AX2296" i="2"/>
  <c r="AX1290" i="2"/>
  <c r="AX1854" i="2"/>
  <c r="AX821" i="2"/>
  <c r="AX1664" i="2"/>
  <c r="AX893" i="2"/>
  <c r="AW563" i="2"/>
  <c r="AV563" i="2"/>
  <c r="AU563" i="2"/>
  <c r="AT563" i="2"/>
  <c r="AU562" i="2"/>
  <c r="AV562" i="2"/>
  <c r="AW562" i="2"/>
  <c r="AT562" i="2"/>
  <c r="AX1280" i="2"/>
  <c r="AX854" i="2"/>
  <c r="AY854" i="2" s="1"/>
  <c r="AX859" i="2"/>
  <c r="AY859" i="2" s="1"/>
  <c r="AX708" i="2"/>
  <c r="AX1271" i="2"/>
  <c r="AX1604" i="2"/>
  <c r="AX1772" i="2"/>
  <c r="AX2280" i="2"/>
  <c r="AX1139" i="2"/>
  <c r="AY1139" i="2" s="1"/>
  <c r="AX1482" i="2"/>
  <c r="AX1672" i="2"/>
  <c r="AR559" i="2"/>
  <c r="U559" i="2" s="1"/>
  <c r="AN560" i="2"/>
  <c r="BA559" i="2"/>
  <c r="AX1788" i="2"/>
  <c r="AX1696" i="2"/>
  <c r="AX677" i="2"/>
  <c r="AX936" i="2"/>
  <c r="AX1132" i="2"/>
  <c r="AY1132" i="2" s="1"/>
  <c r="AX884" i="2"/>
  <c r="AX1115" i="2"/>
  <c r="AX1291" i="2"/>
  <c r="AX1119" i="2"/>
  <c r="AX1504" i="2"/>
  <c r="AX839" i="2"/>
  <c r="AX1256" i="2"/>
  <c r="AY1256" i="2" s="1"/>
  <c r="AX693" i="2"/>
  <c r="AX1326" i="2"/>
  <c r="AY1326" i="2" s="1"/>
  <c r="AX1417" i="2"/>
  <c r="AY1417" i="2" s="1"/>
  <c r="AX1652" i="2"/>
  <c r="AX1708" i="2"/>
  <c r="AX1324" i="2"/>
  <c r="AX1728" i="2"/>
  <c r="AX1764" i="2"/>
  <c r="AX886" i="2"/>
  <c r="AX1544" i="2"/>
  <c r="AX1106" i="2"/>
  <c r="AY1106" i="2" s="1"/>
  <c r="AX1175" i="2"/>
  <c r="AX1299" i="2"/>
  <c r="AX1377" i="2"/>
  <c r="AX1117" i="2"/>
  <c r="AX924" i="2"/>
  <c r="AX594" i="2"/>
  <c r="AX990" i="2"/>
  <c r="AX697" i="2"/>
  <c r="AX1732" i="2"/>
  <c r="AX1188" i="2"/>
  <c r="AY1188" i="2" s="1"/>
  <c r="AR551" i="2"/>
  <c r="U551" i="2" s="1"/>
  <c r="AN552" i="2"/>
  <c r="BA551" i="2"/>
  <c r="AX1796" i="2"/>
  <c r="AX696" i="2"/>
  <c r="AY696" i="2" s="1"/>
  <c r="AX688" i="2"/>
  <c r="AX1487" i="2"/>
  <c r="AX1588" i="2"/>
  <c r="AX1393" i="2"/>
  <c r="AX2489" i="2"/>
  <c r="AX1029" i="2"/>
  <c r="AX1601" i="2"/>
  <c r="AX1178" i="2"/>
  <c r="AX895" i="2"/>
  <c r="AX1231" i="2"/>
  <c r="AY1231" i="2" s="1"/>
  <c r="AX598" i="2"/>
  <c r="AY598" i="2" s="1"/>
  <c r="AX558" i="2"/>
  <c r="AX1351" i="2"/>
  <c r="AY1351" i="2" s="1"/>
  <c r="AX1025" i="2"/>
  <c r="AX1784" i="2"/>
  <c r="AX1608" i="2"/>
  <c r="AX1845" i="2"/>
  <c r="AX2479" i="2"/>
  <c r="AX2299" i="2"/>
  <c r="AX1412" i="2"/>
  <c r="AX1471" i="2"/>
  <c r="AX1660" i="2"/>
  <c r="AX1736" i="2"/>
  <c r="AX1813" i="2"/>
  <c r="AX2447" i="2"/>
  <c r="AX2267" i="2"/>
  <c r="AX1589" i="2"/>
  <c r="AX962" i="2"/>
  <c r="AX1227" i="2"/>
  <c r="AY1227" i="2" s="1"/>
  <c r="AX1414" i="2"/>
  <c r="AY1414" i="2" s="1"/>
  <c r="AX1427" i="2"/>
  <c r="AX1433" i="2"/>
  <c r="AX1484" i="2"/>
  <c r="AX841" i="2"/>
  <c r="AY841" i="2" s="1"/>
  <c r="AX1240" i="2"/>
  <c r="AY1240" i="2" s="1"/>
  <c r="AX1347" i="2"/>
  <c r="AX1467" i="2"/>
  <c r="AX691" i="2"/>
  <c r="AX2473" i="2"/>
  <c r="AX1720" i="2"/>
  <c r="AX1124" i="2"/>
  <c r="AX1142" i="2"/>
  <c r="AY1142" i="2" s="1"/>
  <c r="AX1295" i="2"/>
  <c r="AX2471" i="2"/>
  <c r="AX1058" i="2"/>
  <c r="AY1058" i="2" s="1"/>
  <c r="AX1166" i="2"/>
  <c r="AX937" i="2"/>
  <c r="AX1095" i="2"/>
  <c r="AX1127" i="2"/>
  <c r="AY1127" i="2" s="1"/>
  <c r="AX1233" i="2"/>
  <c r="AY1233" i="2" s="1"/>
  <c r="AX1493" i="2"/>
  <c r="AR544" i="2"/>
  <c r="U544" i="2" s="1"/>
  <c r="AN545" i="2"/>
  <c r="AZ544" i="2"/>
  <c r="BA544" i="2"/>
  <c r="AX2407" i="2"/>
  <c r="AX1776" i="2"/>
  <c r="AX1668" i="2"/>
  <c r="AX1182" i="2"/>
  <c r="AX1004" i="2"/>
  <c r="AX1091" i="2"/>
  <c r="AX1217" i="2"/>
  <c r="AX865" i="2"/>
  <c r="AX797" i="2"/>
  <c r="AX799" i="2"/>
  <c r="AX913" i="2"/>
  <c r="AY913" i="2" s="1"/>
  <c r="AX986" i="2"/>
  <c r="AX1052" i="2"/>
  <c r="AX1248" i="2"/>
  <c r="AY1248" i="2" s="1"/>
  <c r="AX1478" i="2"/>
  <c r="AX1502" i="2"/>
  <c r="AX689" i="2"/>
  <c r="AX1322" i="2"/>
  <c r="AX1371" i="2"/>
  <c r="AX542" i="2"/>
  <c r="AX1496" i="2"/>
  <c r="AX1632" i="2"/>
  <c r="AX1744" i="2"/>
  <c r="AX1768" i="2"/>
  <c r="AX1792" i="2"/>
  <c r="AX1476" i="2"/>
  <c r="AX2336" i="2"/>
  <c r="AX939" i="2"/>
  <c r="AX1208" i="2"/>
  <c r="AX1278" i="2"/>
  <c r="AX1462" i="2"/>
  <c r="AX979" i="2"/>
  <c r="AO534" i="2"/>
  <c r="AN535" i="2" s="1"/>
  <c r="AZ534" i="2"/>
  <c r="AX836" i="2"/>
  <c r="AY836" i="2" s="1"/>
  <c r="AR528" i="2"/>
  <c r="U528" i="2" s="1"/>
  <c r="BA528" i="2"/>
  <c r="AN529" i="2"/>
  <c r="AR516" i="2"/>
  <c r="U516" i="2" s="1"/>
  <c r="AN517" i="2"/>
  <c r="AO517" i="2" s="1"/>
  <c r="AO521" i="2"/>
  <c r="AN522" i="2" s="1"/>
  <c r="AX1164" i="2"/>
  <c r="AY1164" i="2" s="1"/>
  <c r="AX1330" i="2"/>
  <c r="AX1518" i="2"/>
  <c r="AX1062" i="2"/>
  <c r="AY1062" i="2" s="1"/>
  <c r="AX1475" i="2"/>
  <c r="AX546" i="2"/>
  <c r="AX863" i="2"/>
  <c r="AX1195" i="2"/>
  <c r="AY1195" i="2" s="1"/>
  <c r="AX1102" i="2"/>
  <c r="AX988" i="2"/>
  <c r="AX1080" i="2"/>
  <c r="AX1282" i="2"/>
  <c r="AY1282" i="2" s="1"/>
  <c r="AX1308" i="2"/>
  <c r="AX1317" i="2"/>
  <c r="AX1431" i="2"/>
  <c r="AX2485" i="2"/>
  <c r="AX805" i="2"/>
  <c r="AX1287" i="2"/>
  <c r="AX1491" i="2"/>
  <c r="AX1513" i="2"/>
  <c r="AX1524" i="2"/>
  <c r="AX538" i="2"/>
  <c r="AX775" i="2"/>
  <c r="AX1006" i="2"/>
  <c r="AX1037" i="2"/>
  <c r="AX1087" i="2"/>
  <c r="AY1087" i="2" s="1"/>
  <c r="AX1145" i="2"/>
  <c r="AX1238" i="2"/>
  <c r="AX1242" i="2"/>
  <c r="AY1242" i="2" s="1"/>
  <c r="AX1246" i="2"/>
  <c r="AY1246" i="2" s="1"/>
  <c r="AX1263" i="2"/>
  <c r="AY1263" i="2" s="1"/>
  <c r="AX1266" i="2"/>
  <c r="AX1274" i="2"/>
  <c r="AX1328" i="2"/>
  <c r="AX1341" i="2"/>
  <c r="AY1341" i="2" s="1"/>
  <c r="AX1345" i="2"/>
  <c r="AX1373" i="2"/>
  <c r="AX1389" i="2"/>
  <c r="AY1389" i="2" s="1"/>
  <c r="AX1402" i="2"/>
  <c r="AX1452" i="2"/>
  <c r="AX548" i="2"/>
  <c r="AX2453" i="2"/>
  <c r="AX2311" i="2"/>
  <c r="AX2395" i="2"/>
  <c r="AX2375" i="2"/>
  <c r="AX811" i="2"/>
  <c r="AX815" i="2"/>
  <c r="AX826" i="2"/>
  <c r="AX861" i="2"/>
  <c r="AX911" i="2"/>
  <c r="AX931" i="2"/>
  <c r="AX1015" i="2"/>
  <c r="AX1019" i="2"/>
  <c r="AX1039" i="2"/>
  <c r="AX1078" i="2"/>
  <c r="AY1078" i="2" s="1"/>
  <c r="AX1111" i="2"/>
  <c r="AX1191" i="2"/>
  <c r="AY1191" i="2" s="1"/>
  <c r="AX1258" i="2"/>
  <c r="AY1258" i="2" s="1"/>
  <c r="AX1436" i="2"/>
  <c r="AX1456" i="2"/>
  <c r="AX1465" i="2"/>
  <c r="AX544" i="2"/>
  <c r="AX589" i="2"/>
  <c r="AX878" i="2"/>
  <c r="AX2295" i="2"/>
  <c r="AX2327" i="2"/>
  <c r="AX1043" i="2"/>
  <c r="AX1354" i="2"/>
  <c r="AX1425" i="2"/>
  <c r="AX783" i="2"/>
  <c r="AX1076" i="2"/>
  <c r="AX1469" i="2"/>
  <c r="AX680" i="2"/>
  <c r="AY680" i="2" s="1"/>
  <c r="AX980" i="2"/>
  <c r="AX1633" i="2"/>
  <c r="AX1669" i="2"/>
  <c r="AX1693" i="2"/>
  <c r="AX1697" i="2"/>
  <c r="AX1757" i="2"/>
  <c r="AX1128" i="2"/>
  <c r="AX1533" i="2"/>
  <c r="AX1557" i="2"/>
  <c r="AX1569" i="2"/>
  <c r="AX1581" i="2"/>
  <c r="AX1605" i="2"/>
  <c r="AX1725" i="2"/>
  <c r="AX1761" i="2"/>
  <c r="AX1849" i="2"/>
  <c r="AX1857" i="2"/>
  <c r="AX2501" i="2"/>
  <c r="AX2287" i="2"/>
  <c r="AX552" i="2"/>
  <c r="AX1304" i="2"/>
  <c r="AX1480" i="2"/>
  <c r="AX603" i="2"/>
  <c r="AX2487" i="2"/>
  <c r="AX2351" i="2"/>
  <c r="AX2439" i="2"/>
  <c r="AX2463" i="2"/>
  <c r="AX1017" i="2"/>
  <c r="AX1162" i="2"/>
  <c r="AX1215" i="2"/>
  <c r="AY1215" i="2" s="1"/>
  <c r="AX1289" i="2"/>
  <c r="AX684" i="2"/>
  <c r="AX2391" i="2"/>
  <c r="AX809" i="2"/>
  <c r="AX813" i="2"/>
  <c r="AY813" i="2" s="1"/>
  <c r="AX1158" i="2"/>
  <c r="AX1515" i="2"/>
  <c r="AX1151" i="2"/>
  <c r="AX1229" i="2"/>
  <c r="AY1229" i="2" s="1"/>
  <c r="AX1297" i="2"/>
  <c r="AX1334" i="2"/>
  <c r="AX1507" i="2"/>
  <c r="AX1321" i="2"/>
  <c r="AY1321" i="2" s="1"/>
  <c r="AX1689" i="2"/>
  <c r="AX1364" i="2"/>
  <c r="AX1379" i="2"/>
  <c r="AX1442" i="2"/>
  <c r="AX2254" i="2"/>
  <c r="AX2366" i="2"/>
  <c r="AX2406" i="2"/>
  <c r="AX2359" i="2"/>
  <c r="AX2331" i="2"/>
  <c r="AX2283" i="2"/>
  <c r="O17" i="2"/>
  <c r="O21" i="2"/>
  <c r="AX2386" i="2"/>
  <c r="AX2416" i="2"/>
  <c r="AX2426" i="2"/>
  <c r="AX849" i="2"/>
  <c r="AX959" i="2"/>
  <c r="AX1494" i="2"/>
  <c r="AX1529" i="2"/>
  <c r="AX1541" i="2"/>
  <c r="AX1649" i="2"/>
  <c r="AX1661" i="2"/>
  <c r="AX1685" i="2"/>
  <c r="AX1733" i="2"/>
  <c r="AX1781" i="2"/>
  <c r="AX1837" i="2"/>
  <c r="AX2259" i="2"/>
  <c r="AX2275" i="2"/>
  <c r="AX2467" i="2"/>
  <c r="AX1140" i="2"/>
  <c r="AX1773" i="2"/>
  <c r="AX2371" i="2"/>
  <c r="AX2330" i="2"/>
  <c r="AX1593" i="2"/>
  <c r="AX2480" i="2"/>
  <c r="AX2266" i="2"/>
  <c r="AX1380" i="2"/>
  <c r="AX1501" i="2"/>
  <c r="AX1537" i="2"/>
  <c r="AX1561" i="2"/>
  <c r="AX1573" i="2"/>
  <c r="AX1681" i="2"/>
  <c r="AX1705" i="2"/>
  <c r="AX1729" i="2"/>
  <c r="AX2307" i="2"/>
  <c r="AX1002" i="2"/>
  <c r="AY1002" i="2" s="1"/>
  <c r="AX1824" i="2"/>
  <c r="AX2258" i="2"/>
  <c r="AX2482" i="2"/>
  <c r="AX2436" i="2"/>
  <c r="AX2279" i="2"/>
  <c r="AX1435" i="2"/>
  <c r="AX2362" i="2"/>
  <c r="AX2382" i="2"/>
  <c r="AX2402" i="2"/>
  <c r="AX2486" i="2"/>
  <c r="AX1864" i="2"/>
  <c r="AX2346" i="2"/>
  <c r="AX2378" i="2"/>
  <c r="AX2394" i="2"/>
  <c r="AX2398" i="2"/>
  <c r="AX2438" i="2"/>
  <c r="AX2454" i="2"/>
  <c r="AX2458" i="2"/>
  <c r="AX2324" i="2"/>
  <c r="AX2388" i="2"/>
  <c r="AX2306" i="2"/>
  <c r="AX2286" i="2"/>
  <c r="AX2350" i="2"/>
  <c r="AX2450" i="2"/>
  <c r="AX2462" i="2"/>
  <c r="AX2319" i="2"/>
  <c r="AX1450" i="2"/>
  <c r="AX1523" i="2"/>
  <c r="AX1549" i="2"/>
  <c r="AX1717" i="2"/>
  <c r="AX1873" i="2"/>
  <c r="AX2399" i="2"/>
  <c r="AX2483" i="2"/>
  <c r="AX1613" i="2"/>
  <c r="AX1625" i="2"/>
  <c r="AX1713" i="2"/>
  <c r="AX1877" i="2"/>
  <c r="AX2403" i="2"/>
  <c r="AX2385" i="2"/>
  <c r="AX1804" i="2"/>
  <c r="AX1840" i="2"/>
  <c r="AX2368" i="2"/>
  <c r="AX2400" i="2"/>
  <c r="AX1565" i="2"/>
  <c r="AX2411" i="2"/>
  <c r="AX2315" i="2"/>
  <c r="AX2443" i="2"/>
  <c r="AX2255" i="2"/>
  <c r="AX944" i="2"/>
  <c r="AX1051" i="2"/>
  <c r="AY1051" i="2" s="1"/>
  <c r="AX1585" i="2"/>
  <c r="AX1609" i="2"/>
  <c r="AX1657" i="2"/>
  <c r="AX2339" i="2"/>
  <c r="AX2387" i="2"/>
  <c r="AX921" i="2"/>
  <c r="AY921" i="2" s="1"/>
  <c r="AX1352" i="2"/>
  <c r="AX1577" i="2"/>
  <c r="AX1721" i="2"/>
  <c r="AX1749" i="2"/>
  <c r="AX1797" i="2"/>
  <c r="AX1805" i="2"/>
  <c r="AX2323" i="2"/>
  <c r="AX2431" i="2"/>
  <c r="AX2491" i="2"/>
  <c r="AX951" i="2"/>
  <c r="AX1265" i="2"/>
  <c r="AY1265" i="2" s="1"/>
  <c r="AX1401" i="2"/>
  <c r="AX1508" i="2"/>
  <c r="AX1617" i="2"/>
  <c r="AX1641" i="2"/>
  <c r="AX1677" i="2"/>
  <c r="AX1737" i="2"/>
  <c r="AX1745" i="2"/>
  <c r="AX1753" i="2"/>
  <c r="AX1769" i="2"/>
  <c r="AX1777" i="2"/>
  <c r="AX1785" i="2"/>
  <c r="AX1793" i="2"/>
  <c r="AX1801" i="2"/>
  <c r="AX1809" i="2"/>
  <c r="AX1817" i="2"/>
  <c r="AX1825" i="2"/>
  <c r="AX1833" i="2"/>
  <c r="AX1841" i="2"/>
  <c r="AX1869" i="2"/>
  <c r="AX2335" i="2"/>
  <c r="AX2435" i="2"/>
  <c r="AX2377" i="2"/>
  <c r="AX2271" i="2"/>
  <c r="AX2363" i="2"/>
  <c r="AX2263" i="2"/>
  <c r="AX1597" i="2"/>
  <c r="AX1621" i="2"/>
  <c r="AX1645" i="2"/>
  <c r="AX2291" i="2"/>
  <c r="AX2419" i="2"/>
  <c r="AX1202" i="2"/>
  <c r="AY1202" i="2" s="1"/>
  <c r="AX1516" i="2"/>
  <c r="AX1553" i="2"/>
  <c r="AX1673" i="2"/>
  <c r="AX1709" i="2"/>
  <c r="AX1741" i="2"/>
  <c r="AX1789" i="2"/>
  <c r="AX2355" i="2"/>
  <c r="AX823" i="2"/>
  <c r="AX896" i="2"/>
  <c r="AY896" i="2" s="1"/>
  <c r="AX1072" i="2"/>
  <c r="AX1545" i="2"/>
  <c r="AX1629" i="2"/>
  <c r="AX1653" i="2"/>
  <c r="AX1861" i="2"/>
  <c r="AX2475" i="2"/>
  <c r="AV517" i="2"/>
  <c r="AT517" i="2"/>
  <c r="AW517" i="2"/>
  <c r="AX2452" i="2"/>
  <c r="AT516" i="2"/>
  <c r="AU516" i="2"/>
  <c r="AV516" i="2"/>
  <c r="AX2343" i="2"/>
  <c r="M21" i="2"/>
  <c r="AX2347" i="2"/>
  <c r="AZ515" i="2"/>
  <c r="AZ516" i="2" s="1"/>
  <c r="AZ517" i="2" s="1"/>
  <c r="AX2262" i="2"/>
  <c r="AX2393" i="2"/>
  <c r="AX2361" i="2"/>
  <c r="AX2337" i="2"/>
  <c r="AX2274" i="2"/>
  <c r="AX1444" i="2"/>
  <c r="AX1860" i="2"/>
  <c r="AX1876" i="2"/>
  <c r="AX2338" i="2"/>
  <c r="AX2422" i="2"/>
  <c r="AX2379" i="2"/>
  <c r="AX2430" i="2"/>
  <c r="AX2442" i="2"/>
  <c r="AX2474" i="2"/>
  <c r="AX2478" i="2"/>
  <c r="AX2490" i="2"/>
  <c r="AX2372" i="2"/>
  <c r="AX2432" i="2"/>
  <c r="AX2260" i="2"/>
  <c r="AX2358" i="2"/>
  <c r="AX2414" i="2"/>
  <c r="AX2434" i="2"/>
  <c r="AX2294" i="2"/>
  <c r="AX1812" i="2"/>
  <c r="AX1816" i="2"/>
  <c r="AX2270" i="2"/>
  <c r="AX2310" i="2"/>
  <c r="AX1844" i="2"/>
  <c r="AX1848" i="2"/>
  <c r="AX1868" i="2"/>
  <c r="AX1872" i="2"/>
  <c r="AX2276" i="2"/>
  <c r="AX2304" i="2"/>
  <c r="AX2352" i="2"/>
  <c r="AX2282" i="2"/>
  <c r="AX800" i="2"/>
  <c r="AX806" i="2"/>
  <c r="AX827" i="2"/>
  <c r="AX862" i="2"/>
  <c r="AY862" i="2" s="1"/>
  <c r="AX864" i="2"/>
  <c r="AX914" i="2"/>
  <c r="AY914" i="2" s="1"/>
  <c r="AX969" i="2"/>
  <c r="AX1403" i="2"/>
  <c r="AX1432" i="2"/>
  <c r="AX1832" i="2"/>
  <c r="AX2298" i="2"/>
  <c r="AX2342" i="2"/>
  <c r="AX2418" i="2"/>
  <c r="AX2494" i="2"/>
  <c r="AX2288" i="2"/>
  <c r="AX2468" i="2"/>
  <c r="AX2499" i="2"/>
  <c r="AX1800" i="2"/>
  <c r="AX1836" i="2"/>
  <c r="AX1820" i="2"/>
  <c r="R21" i="2"/>
  <c r="R17" i="2"/>
  <c r="AX2354" i="2"/>
  <c r="AX2374" i="2"/>
  <c r="AX2390" i="2"/>
  <c r="AX2470" i="2"/>
  <c r="AX1808" i="2"/>
  <c r="AX2314" i="2"/>
  <c r="AX2334" i="2"/>
  <c r="AX2410" i="2"/>
  <c r="AX2446" i="2"/>
  <c r="AX2498" i="2"/>
  <c r="AX925" i="2"/>
  <c r="AX1390" i="2"/>
  <c r="AY1390" i="2" s="1"/>
  <c r="AX1416" i="2"/>
  <c r="AY1416" i="2" s="1"/>
  <c r="AX1418" i="2"/>
  <c r="AX1856" i="2"/>
  <c r="AX877" i="2"/>
  <c r="AX812" i="2"/>
  <c r="AX982" i="2"/>
  <c r="AX1479" i="2"/>
  <c r="AX1498" i="2"/>
  <c r="AX2326" i="2"/>
  <c r="AX2302" i="2"/>
  <c r="AX2322" i="2"/>
  <c r="AX1863" i="2"/>
  <c r="AX2495" i="2"/>
  <c r="AX802" i="2"/>
  <c r="AX814" i="2"/>
  <c r="AX912" i="2"/>
  <c r="AY912" i="2" s="1"/>
  <c r="AX971" i="2"/>
  <c r="AX2318" i="2"/>
  <c r="AX2290" i="2"/>
  <c r="AX2417" i="2"/>
  <c r="AX2278" i="2"/>
  <c r="AX1852" i="2"/>
  <c r="AX798" i="2"/>
  <c r="AX804" i="2"/>
  <c r="AX810" i="2"/>
  <c r="AX840" i="2"/>
  <c r="AX858" i="2"/>
  <c r="AY858" i="2" s="1"/>
  <c r="AX879" i="2"/>
  <c r="AX897" i="2"/>
  <c r="AY897" i="2" s="1"/>
  <c r="AX899" i="2"/>
  <c r="AY899" i="2" s="1"/>
  <c r="AX901" i="2"/>
  <c r="AX927" i="2"/>
  <c r="AX952" i="2"/>
  <c r="AX967" i="2"/>
  <c r="AX1109" i="2"/>
  <c r="AX1392" i="2"/>
  <c r="AY1392" i="2" s="1"/>
  <c r="AX1407" i="2"/>
  <c r="AY1407" i="2" s="1"/>
  <c r="AX1424" i="2"/>
  <c r="AY1424" i="2" s="1"/>
  <c r="AX1460" i="2"/>
  <c r="AX1468" i="2"/>
  <c r="AX1481" i="2"/>
  <c r="AX2425" i="2"/>
  <c r="AX2369" i="2"/>
  <c r="AX2349" i="2"/>
  <c r="AX1871" i="2"/>
  <c r="AX808" i="2"/>
  <c r="AX842" i="2"/>
  <c r="AX920" i="2"/>
  <c r="AY920" i="2" s="1"/>
  <c r="AX933" i="2"/>
  <c r="AX1434" i="2"/>
  <c r="AX1440" i="2"/>
  <c r="AX1446" i="2"/>
  <c r="AX1458" i="2"/>
  <c r="AX1466" i="2"/>
  <c r="AO509" i="2"/>
  <c r="AO506" i="2"/>
  <c r="AN507" i="2" s="1"/>
  <c r="AZ506" i="2"/>
  <c r="G505" i="2"/>
  <c r="AT509" i="2"/>
  <c r="AV509" i="2"/>
  <c r="AW509" i="2"/>
  <c r="AU509" i="2"/>
  <c r="P17" i="2" l="1"/>
  <c r="AX851" i="2"/>
  <c r="X21" i="2"/>
  <c r="AX1842" i="2"/>
  <c r="AX1539" i="2"/>
  <c r="AX648" i="2"/>
  <c r="AY648" i="2" s="1"/>
  <c r="AX1441" i="2"/>
  <c r="AX727" i="2"/>
  <c r="AX192" i="2"/>
  <c r="AO414" i="2"/>
  <c r="AR414" i="2"/>
  <c r="U414" i="2" s="1"/>
  <c r="AR389" i="2"/>
  <c r="U389" i="2" s="1"/>
  <c r="AX415" i="2"/>
  <c r="AO390" i="2"/>
  <c r="AR390" i="2" s="1"/>
  <c r="U390" i="2" s="1"/>
  <c r="AX97" i="2"/>
  <c r="AX196" i="2"/>
  <c r="AX172" i="2"/>
  <c r="AX365" i="2"/>
  <c r="AY365" i="2" s="1"/>
  <c r="AQ325" i="2"/>
  <c r="AR288" i="2"/>
  <c r="AX228" i="2"/>
  <c r="AX108" i="2"/>
  <c r="AX268" i="2"/>
  <c r="O359" i="2"/>
  <c r="U531" i="2"/>
  <c r="AX1319" i="2"/>
  <c r="AY1319" i="2" s="1"/>
  <c r="AX1397" i="2"/>
  <c r="AY1397" i="2" s="1"/>
  <c r="AO349" i="2"/>
  <c r="AX1259" i="2"/>
  <c r="AY1259" i="2" s="1"/>
  <c r="AX807" i="2"/>
  <c r="AY807" i="2" s="1"/>
  <c r="AQ344" i="2"/>
  <c r="AW344" i="2"/>
  <c r="AT344" i="2"/>
  <c r="AV344" i="2"/>
  <c r="AU344" i="2"/>
  <c r="AX1104" i="2"/>
  <c r="AX1381" i="2"/>
  <c r="AY1381" i="2" s="1"/>
  <c r="AX578" i="2"/>
  <c r="AY578" i="2" s="1"/>
  <c r="AX889" i="2"/>
  <c r="AY889" i="2" s="1"/>
  <c r="AX1372" i="2"/>
  <c r="AY1372" i="2" s="1"/>
  <c r="AX790" i="2"/>
  <c r="AY790" i="2" s="1"/>
  <c r="AX898" i="2"/>
  <c r="AY898" i="2" s="1"/>
  <c r="U1242" i="2"/>
  <c r="AW796" i="2"/>
  <c r="AU935" i="2"/>
  <c r="AZ331" i="2"/>
  <c r="AO329" i="2"/>
  <c r="BA329" i="2" s="1"/>
  <c r="AW325" i="2"/>
  <c r="AT325" i="2"/>
  <c r="AU325" i="2"/>
  <c r="AV325" i="2"/>
  <c r="AX1021" i="2"/>
  <c r="AY1021" i="2" s="1"/>
  <c r="AO324" i="2"/>
  <c r="AR324" i="2" s="1"/>
  <c r="O324" i="2" s="1"/>
  <c r="AR325" i="2"/>
  <c r="AX1554" i="2"/>
  <c r="AX752" i="2"/>
  <c r="AT646" i="2"/>
  <c r="AX1121" i="2"/>
  <c r="AX208" i="2"/>
  <c r="AY208" i="2" s="1"/>
  <c r="AX269" i="2"/>
  <c r="AY269" i="2" s="1"/>
  <c r="AX160" i="2"/>
  <c r="AX253" i="2"/>
  <c r="AX308" i="2"/>
  <c r="AY308" i="2" s="1"/>
  <c r="AX281" i="2"/>
  <c r="AY281" i="2" s="1"/>
  <c r="AX221" i="2"/>
  <c r="AY221" i="2" s="1"/>
  <c r="AN313" i="2"/>
  <c r="AX887" i="2"/>
  <c r="AY887" i="2" s="1"/>
  <c r="AT965" i="2"/>
  <c r="AX1264" i="2"/>
  <c r="AY1264" i="2" s="1"/>
  <c r="AZ311" i="2"/>
  <c r="AZ312" i="2" s="1"/>
  <c r="AZ313" i="2" s="1"/>
  <c r="BA311" i="2"/>
  <c r="BA312" i="2" s="1"/>
  <c r="AX1205" i="2"/>
  <c r="AY1205" i="2" s="1"/>
  <c r="U547" i="2"/>
  <c r="AX1270" i="2"/>
  <c r="AY1270" i="2" s="1"/>
  <c r="AX923" i="2"/>
  <c r="AY923" i="2" s="1"/>
  <c r="AR308" i="2"/>
  <c r="O308" i="2" s="1"/>
  <c r="AN309" i="2"/>
  <c r="AX1404" i="2"/>
  <c r="AY1404" i="2" s="1"/>
  <c r="AX666" i="2"/>
  <c r="AY666" i="2" s="1"/>
  <c r="AX995" i="2"/>
  <c r="AY995" i="2" s="1"/>
  <c r="AX881" i="2"/>
  <c r="AY881" i="2" s="1"/>
  <c r="AT624" i="2"/>
  <c r="AW646" i="2"/>
  <c r="AV704" i="2"/>
  <c r="AX2488" i="2"/>
  <c r="AX1064" i="2"/>
  <c r="AY1064" i="2" s="1"/>
  <c r="AX1204" i="2"/>
  <c r="AY1204" i="2" s="1"/>
  <c r="AX673" i="2"/>
  <c r="AY673" i="2" s="1"/>
  <c r="AX588" i="2"/>
  <c r="AY588" i="2" s="1"/>
  <c r="AW624" i="2"/>
  <c r="AV646" i="2"/>
  <c r="AX1302" i="2"/>
  <c r="AV1306" i="2"/>
  <c r="AX2464" i="2"/>
  <c r="AX707" i="2"/>
  <c r="AX1209" i="2"/>
  <c r="AY1209" i="2" s="1"/>
  <c r="AU1388" i="2"/>
  <c r="AX876" i="2"/>
  <c r="AT1388" i="2"/>
  <c r="AW1388" i="2"/>
  <c r="AX1285" i="2"/>
  <c r="AY1285" i="2" s="1"/>
  <c r="AX674" i="2"/>
  <c r="AY674" i="2" s="1"/>
  <c r="O288" i="2"/>
  <c r="AO289" i="2"/>
  <c r="AN290" i="2" s="1"/>
  <c r="AX290" i="2"/>
  <c r="AY290" i="2" s="1"/>
  <c r="AX539" i="2"/>
  <c r="AY539" i="2" s="1"/>
  <c r="AX1234" i="2"/>
  <c r="AY1234" i="2" s="1"/>
  <c r="AX662" i="2"/>
  <c r="AT1236" i="2"/>
  <c r="AX1230" i="2"/>
  <c r="AY1230" i="2" s="1"/>
  <c r="AU1357" i="2"/>
  <c r="AX1315" i="2"/>
  <c r="AX974" i="2"/>
  <c r="AY974" i="2" s="1"/>
  <c r="AU1172" i="2"/>
  <c r="AX769" i="2"/>
  <c r="AY769" i="2" s="1"/>
  <c r="AV796" i="2"/>
  <c r="AT682" i="2"/>
  <c r="AX2459" i="2"/>
  <c r="AX2472" i="2"/>
  <c r="AX1040" i="2"/>
  <c r="AY1040" i="2" s="1"/>
  <c r="AU996" i="2"/>
  <c r="AX1001" i="2"/>
  <c r="AR279" i="2"/>
  <c r="AN280" i="2"/>
  <c r="AO280" i="2" s="1"/>
  <c r="AR280" i="2" s="1"/>
  <c r="O280" i="2" s="1"/>
  <c r="AR62" i="2"/>
  <c r="O62" i="2" s="1"/>
  <c r="BA62" i="2"/>
  <c r="BA63" i="2" s="1"/>
  <c r="AN226" i="2"/>
  <c r="BA225" i="2"/>
  <c r="AX72" i="2"/>
  <c r="AX69" i="2"/>
  <c r="AX141" i="2"/>
  <c r="AV254" i="2"/>
  <c r="AU254" i="2"/>
  <c r="AW254" i="2"/>
  <c r="AT254" i="2"/>
  <c r="AX241" i="2"/>
  <c r="AX212" i="2"/>
  <c r="AY212" i="2" s="1"/>
  <c r="AX216" i="2"/>
  <c r="AY216" i="2" s="1"/>
  <c r="AX204" i="2"/>
  <c r="AR225" i="2"/>
  <c r="O225" i="2" s="1"/>
  <c r="V17" i="2"/>
  <c r="AD17" i="2" s="1"/>
  <c r="AE17" i="2" s="1"/>
  <c r="AB16" i="2" s="1"/>
  <c r="AT1306" i="2"/>
  <c r="AT1251" i="2"/>
  <c r="AX1225" i="2"/>
  <c r="AW1306" i="2"/>
  <c r="AX1199" i="2"/>
  <c r="AY1199" i="2" s="1"/>
  <c r="AX906" i="2"/>
  <c r="AY906" i="2" s="1"/>
  <c r="AX1292" i="2"/>
  <c r="AY1292" i="2" s="1"/>
  <c r="AX692" i="2"/>
  <c r="AX731" i="2"/>
  <c r="AY731" i="2" s="1"/>
  <c r="AX68" i="2"/>
  <c r="AY68" i="2" s="1"/>
  <c r="AX251" i="2"/>
  <c r="AX605" i="2"/>
  <c r="AY605" i="2" s="1"/>
  <c r="AX599" i="2"/>
  <c r="AY599" i="2" s="1"/>
  <c r="AX1045" i="2"/>
  <c r="AX1089" i="2"/>
  <c r="AY1089" i="2" s="1"/>
  <c r="AX816" i="2"/>
  <c r="AX972" i="2"/>
  <c r="AY972" i="2" s="1"/>
  <c r="AX627" i="2"/>
  <c r="AY627" i="2" s="1"/>
  <c r="AX929" i="2"/>
  <c r="AY929" i="2" s="1"/>
  <c r="AX1244" i="2"/>
  <c r="AY1244" i="2" s="1"/>
  <c r="AX2404" i="2"/>
  <c r="AV1172" i="2"/>
  <c r="AU1236" i="2"/>
  <c r="AW596" i="2"/>
  <c r="AV965" i="2"/>
  <c r="AW1172" i="2"/>
  <c r="AX1192" i="2"/>
  <c r="AY1192" i="2" s="1"/>
  <c r="AW1357" i="2"/>
  <c r="AV1357" i="2"/>
  <c r="AU1251" i="2"/>
  <c r="AX355" i="2"/>
  <c r="AX503" i="2"/>
  <c r="AX523" i="2"/>
  <c r="AY523" i="2" s="1"/>
  <c r="AX777" i="2"/>
  <c r="AX2451" i="2"/>
  <c r="AV1236" i="2"/>
  <c r="AX597" i="2"/>
  <c r="AY597" i="2" s="1"/>
  <c r="AT1357" i="2"/>
  <c r="AX1116" i="2"/>
  <c r="AV1251" i="2"/>
  <c r="AW1251" i="2"/>
  <c r="AX119" i="2"/>
  <c r="AY119" i="2" s="1"/>
  <c r="AX343" i="2"/>
  <c r="AY343" i="2" s="1"/>
  <c r="AX351" i="2"/>
  <c r="AY351" i="2" s="1"/>
  <c r="AX303" i="2"/>
  <c r="AX463" i="2"/>
  <c r="AY463" i="2" s="1"/>
  <c r="AX71" i="2"/>
  <c r="AX78" i="2"/>
  <c r="AR221" i="2"/>
  <c r="AN222" i="2"/>
  <c r="AZ222" i="2" s="1"/>
  <c r="AZ223" i="2" s="1"/>
  <c r="AX90" i="2"/>
  <c r="AO213" i="2"/>
  <c r="BA213" i="2" s="1"/>
  <c r="BA214" i="2" s="1"/>
  <c r="AX247" i="2"/>
  <c r="AR103" i="2"/>
  <c r="AN104" i="2"/>
  <c r="AO104" i="2" s="1"/>
  <c r="AQ188" i="2"/>
  <c r="AQ191" i="2"/>
  <c r="AQ190" i="2"/>
  <c r="AT176" i="2"/>
  <c r="AU176" i="2"/>
  <c r="AV176" i="2"/>
  <c r="AW176" i="2"/>
  <c r="AQ176" i="2"/>
  <c r="AO246" i="2"/>
  <c r="AN247" i="2" s="1"/>
  <c r="AO247" i="2" s="1"/>
  <c r="O245" i="2"/>
  <c r="AR153" i="2"/>
  <c r="O153" i="2" s="1"/>
  <c r="AX161" i="2"/>
  <c r="AY161" i="2" s="1"/>
  <c r="AZ213" i="2"/>
  <c r="AZ214" i="2" s="1"/>
  <c r="U638" i="2"/>
  <c r="U1194" i="2"/>
  <c r="U1034" i="2"/>
  <c r="U1093" i="2"/>
  <c r="U711" i="2"/>
  <c r="U525" i="2"/>
  <c r="U650" i="2"/>
  <c r="U1421" i="2"/>
  <c r="U1081" i="2"/>
  <c r="U772" i="2"/>
  <c r="U1306" i="2"/>
  <c r="U53" i="2"/>
  <c r="U627" i="2"/>
  <c r="U1384" i="2"/>
  <c r="U1244" i="2"/>
  <c r="U1201" i="2"/>
  <c r="U1085" i="2"/>
  <c r="U934" i="2"/>
  <c r="U690" i="2"/>
  <c r="U832" i="2"/>
  <c r="U1410" i="2"/>
  <c r="U1176" i="2"/>
  <c r="U954" i="2"/>
  <c r="U654" i="2"/>
  <c r="U694" i="2"/>
  <c r="O564" i="2"/>
  <c r="U564" i="2"/>
  <c r="U682" i="2"/>
  <c r="U1213" i="2"/>
  <c r="U816" i="2"/>
  <c r="U753" i="2"/>
  <c r="U784" i="2"/>
  <c r="U1294" i="2"/>
  <c r="U1177" i="2"/>
  <c r="U683" i="2"/>
  <c r="U599" i="2"/>
  <c r="U1161" i="2"/>
  <c r="U1056" i="2"/>
  <c r="U1033" i="2"/>
  <c r="U916" i="2"/>
  <c r="U671" i="2"/>
  <c r="U898" i="2"/>
  <c r="U1101" i="2"/>
  <c r="O57" i="2"/>
  <c r="O59" i="2"/>
  <c r="U1114" i="2"/>
  <c r="U1090" i="2"/>
  <c r="U889" i="2"/>
  <c r="U788" i="2"/>
  <c r="U740" i="2"/>
  <c r="U1301" i="2"/>
  <c r="U1285" i="2"/>
  <c r="U1157" i="2"/>
  <c r="AX82" i="2"/>
  <c r="AY82" i="2" s="1"/>
  <c r="U1209" i="2"/>
  <c r="U993" i="2"/>
  <c r="U637" i="2"/>
  <c r="U1097" i="2"/>
  <c r="U663" i="2"/>
  <c r="AX1112" i="2"/>
  <c r="AY1112" i="2" s="1"/>
  <c r="AT596" i="2"/>
  <c r="AX530" i="2"/>
  <c r="AX331" i="2"/>
  <c r="AX475" i="2"/>
  <c r="AQ1366" i="2"/>
  <c r="U1366" i="2" s="1"/>
  <c r="AQ1358" i="2"/>
  <c r="U1358" i="2" s="1"/>
  <c r="AQ1415" i="2"/>
  <c r="U1415" i="2" s="1"/>
  <c r="AQ1236" i="2"/>
  <c r="U1236" i="2" s="1"/>
  <c r="AQ965" i="2"/>
  <c r="U965" i="2" s="1"/>
  <c r="AQ1382" i="2"/>
  <c r="U1382" i="2" s="1"/>
  <c r="AQ955" i="2"/>
  <c r="U955" i="2" s="1"/>
  <c r="AQ1014" i="2"/>
  <c r="U1014" i="2" s="1"/>
  <c r="AQ1048" i="2"/>
  <c r="U1048" i="2" s="1"/>
  <c r="AQ1276" i="2"/>
  <c r="U1276" i="2" s="1"/>
  <c r="AQ1405" i="2"/>
  <c r="U1405" i="2" s="1"/>
  <c r="AQ796" i="2"/>
  <c r="U796" i="2" s="1"/>
  <c r="AQ1343" i="2"/>
  <c r="U1343" i="2" s="1"/>
  <c r="AQ1398" i="2"/>
  <c r="U1398" i="2" s="1"/>
  <c r="AQ975" i="2"/>
  <c r="U975" i="2" s="1"/>
  <c r="AQ1082" i="2"/>
  <c r="U1082" i="2" s="1"/>
  <c r="AQ1098" i="2"/>
  <c r="U1098" i="2" s="1"/>
  <c r="AQ1370" i="2"/>
  <c r="U1370" i="2" s="1"/>
  <c r="AU791" i="2"/>
  <c r="AQ875" i="2"/>
  <c r="U875" i="2" s="1"/>
  <c r="AQ1286" i="2"/>
  <c r="U1286" i="2" s="1"/>
  <c r="AQ935" i="2"/>
  <c r="U935" i="2" s="1"/>
  <c r="AQ741" i="2"/>
  <c r="U741" i="2" s="1"/>
  <c r="AQ779" i="2"/>
  <c r="U779" i="2" s="1"/>
  <c r="AQ917" i="2"/>
  <c r="U917" i="2" s="1"/>
  <c r="AQ966" i="2"/>
  <c r="U966" i="2" s="1"/>
  <c r="AQ1172" i="2"/>
  <c r="U1172" i="2" s="1"/>
  <c r="AX1012" i="2"/>
  <c r="AX1419" i="2"/>
  <c r="AY1419" i="2" s="1"/>
  <c r="AV1286" i="2"/>
  <c r="AT996" i="2"/>
  <c r="O559" i="2"/>
  <c r="O613" i="2"/>
  <c r="O631" i="2"/>
  <c r="O278" i="2"/>
  <c r="O483" i="2"/>
  <c r="O134" i="2"/>
  <c r="O335" i="2"/>
  <c r="O395" i="2"/>
  <c r="O491" i="2"/>
  <c r="O367" i="2"/>
  <c r="O279" i="2"/>
  <c r="O240" i="2"/>
  <c r="O670" i="2"/>
  <c r="O685" i="2"/>
  <c r="O751" i="2"/>
  <c r="O755" i="2"/>
  <c r="O447" i="2"/>
  <c r="O982" i="2"/>
  <c r="O1066" i="2"/>
  <c r="O1075" i="2"/>
  <c r="O1078" i="2"/>
  <c r="O1146" i="2"/>
  <c r="O1203" i="2"/>
  <c r="O1202" i="2"/>
  <c r="O1183" i="2"/>
  <c r="O331" i="2"/>
  <c r="O1279" i="2"/>
  <c r="O1295" i="2"/>
  <c r="O1321" i="2"/>
  <c r="O1336" i="2"/>
  <c r="O1371" i="2"/>
  <c r="O812" i="2"/>
  <c r="O1024" i="2"/>
  <c r="AU1306" i="2"/>
  <c r="AW704" i="2"/>
  <c r="AU624" i="2"/>
  <c r="O811" i="2"/>
  <c r="O528" i="2"/>
  <c r="O544" i="2"/>
  <c r="O184" i="2"/>
  <c r="O399" i="2"/>
  <c r="O212" i="2"/>
  <c r="O256" i="2"/>
  <c r="O382" i="2"/>
  <c r="O216" i="2"/>
  <c r="O221" i="2"/>
  <c r="O472" i="2"/>
  <c r="O476" i="2"/>
  <c r="O316" i="2"/>
  <c r="O723" i="2"/>
  <c r="O770" i="2"/>
  <c r="O721" i="2"/>
  <c r="O303" i="2"/>
  <c r="O840" i="2"/>
  <c r="O855" i="2"/>
  <c r="O884" i="2"/>
  <c r="O828" i="2"/>
  <c r="O1017" i="2"/>
  <c r="O1070" i="2"/>
  <c r="O1071" i="2"/>
  <c r="O1119" i="2"/>
  <c r="O1195" i="2"/>
  <c r="O102" i="2"/>
  <c r="O1245" i="2"/>
  <c r="O620" i="2"/>
  <c r="O1272" i="2"/>
  <c r="O1329" i="2"/>
  <c r="O1290" i="2"/>
  <c r="O1345" i="2"/>
  <c r="O1355" i="2"/>
  <c r="O1377" i="2"/>
  <c r="O1393" i="2"/>
  <c r="O1420" i="2"/>
  <c r="O952" i="2"/>
  <c r="O1026" i="2"/>
  <c r="AW1376" i="2"/>
  <c r="AW1136" i="2"/>
  <c r="O516" i="2"/>
  <c r="O577" i="2"/>
  <c r="O520" i="2"/>
  <c r="O376" i="2"/>
  <c r="O200" i="2"/>
  <c r="O465" i="2"/>
  <c r="O653" i="2"/>
  <c r="O140" i="2"/>
  <c r="O630" i="2"/>
  <c r="O722" i="2"/>
  <c r="O734" i="2"/>
  <c r="O684" i="2"/>
  <c r="O789" i="2"/>
  <c r="O757" i="2"/>
  <c r="O769" i="2"/>
  <c r="O774" i="2"/>
  <c r="O172" i="2"/>
  <c r="O403" i="2"/>
  <c r="O636" i="2"/>
  <c r="O515" i="2"/>
  <c r="O410" i="2"/>
  <c r="O351" i="2"/>
  <c r="O871" i="2"/>
  <c r="O878" i="2"/>
  <c r="O903" i="2"/>
  <c r="O804" i="2"/>
  <c r="O920" i="2"/>
  <c r="O1030" i="2"/>
  <c r="O1062" i="2"/>
  <c r="O1130" i="2"/>
  <c r="O192" i="2"/>
  <c r="O1095" i="2"/>
  <c r="O1220" i="2"/>
  <c r="O1240" i="2"/>
  <c r="O232" i="2"/>
  <c r="O1269" i="2"/>
  <c r="O1000" i="2"/>
  <c r="O953" i="2"/>
  <c r="O1025" i="2"/>
  <c r="O233" i="2"/>
  <c r="O375" i="2"/>
  <c r="O1354" i="2"/>
  <c r="O551" i="2"/>
  <c r="O602" i="2"/>
  <c r="O147" i="2"/>
  <c r="O406" i="2"/>
  <c r="O156" i="2"/>
  <c r="O103" i="2"/>
  <c r="O419" i="2"/>
  <c r="O445" i="2"/>
  <c r="O667" i="2"/>
  <c r="O728" i="2"/>
  <c r="O744" i="2"/>
  <c r="O752" i="2"/>
  <c r="O758" i="2"/>
  <c r="O467" i="2"/>
  <c r="O805" i="2"/>
  <c r="O872" i="2"/>
  <c r="O893" i="2"/>
  <c r="O899" i="2"/>
  <c r="O926" i="2"/>
  <c r="O938" i="2"/>
  <c r="O921" i="2"/>
  <c r="O946" i="2"/>
  <c r="O983" i="2"/>
  <c r="O1004" i="2"/>
  <c r="O1044" i="2"/>
  <c r="O962" i="2"/>
  <c r="O932" i="2"/>
  <c r="O1001" i="2"/>
  <c r="O1110" i="2"/>
  <c r="O1150" i="2"/>
  <c r="O443" i="2"/>
  <c r="O1214" i="2"/>
  <c r="O1219" i="2"/>
  <c r="O1257" i="2"/>
  <c r="O1241" i="2"/>
  <c r="O607" i="2"/>
  <c r="O756" i="2"/>
  <c r="O1309" i="2"/>
  <c r="O1401" i="2"/>
  <c r="O1320" i="2"/>
  <c r="O1416" i="2"/>
  <c r="O1324" i="2"/>
  <c r="AU596" i="2"/>
  <c r="AW1254" i="2"/>
  <c r="AT1034" i="2"/>
  <c r="O635" i="2"/>
  <c r="O223" i="2"/>
  <c r="O1191" i="2"/>
  <c r="O299" i="2"/>
  <c r="AX825" i="2"/>
  <c r="AY825" i="2" s="1"/>
  <c r="AX747" i="2"/>
  <c r="AY747" i="2" s="1"/>
  <c r="AX187" i="2"/>
  <c r="AX1093" i="2"/>
  <c r="AX838" i="2"/>
  <c r="AY838" i="2" s="1"/>
  <c r="AX1041" i="2"/>
  <c r="AY1041" i="2" s="1"/>
  <c r="AX900" i="2"/>
  <c r="AY900" i="2" s="1"/>
  <c r="AX1221" i="2"/>
  <c r="AY1221" i="2" s="1"/>
  <c r="AX617" i="2"/>
  <c r="AY617" i="2" s="1"/>
  <c r="AX1186" i="2"/>
  <c r="AY1186" i="2" s="1"/>
  <c r="AX702" i="2"/>
  <c r="AY702" i="2" s="1"/>
  <c r="AV624" i="2"/>
  <c r="AW791" i="2"/>
  <c r="AW1034" i="2"/>
  <c r="AU1136" i="2"/>
  <c r="AT1254" i="2"/>
  <c r="AT1136" i="2"/>
  <c r="AT791" i="2"/>
  <c r="AV791" i="2"/>
  <c r="AV1376" i="2"/>
  <c r="AT1376" i="2"/>
  <c r="AU1254" i="2"/>
  <c r="AX137" i="2"/>
  <c r="AY137" i="2" s="1"/>
  <c r="O73" i="2"/>
  <c r="AX860" i="2"/>
  <c r="AY860" i="2" s="1"/>
  <c r="AX1213" i="2"/>
  <c r="AY1213" i="2" s="1"/>
  <c r="AX1152" i="2"/>
  <c r="AX1055" i="2"/>
  <c r="AY1055" i="2" s="1"/>
  <c r="AX1301" i="2"/>
  <c r="AX258" i="2"/>
  <c r="AY258" i="2" s="1"/>
  <c r="AX201" i="2"/>
  <c r="AY201" i="2" s="1"/>
  <c r="AX1348" i="2"/>
  <c r="AX724" i="2"/>
  <c r="AY724" i="2" s="1"/>
  <c r="AX293" i="2"/>
  <c r="AY293" i="2" s="1"/>
  <c r="AX318" i="2"/>
  <c r="AX346" i="2"/>
  <c r="AX229" i="2"/>
  <c r="AY229" i="2" s="1"/>
  <c r="AV875" i="2"/>
  <c r="AT875" i="2"/>
  <c r="AW875" i="2"/>
  <c r="AU875" i="2"/>
  <c r="AU1286" i="2"/>
  <c r="AW1286" i="2"/>
  <c r="AT1286" i="2"/>
  <c r="AU965" i="2"/>
  <c r="AT935" i="2"/>
  <c r="AW935" i="2"/>
  <c r="AV596" i="2"/>
  <c r="AV682" i="2"/>
  <c r="AW682" i="2"/>
  <c r="AU704" i="2"/>
  <c r="AT704" i="2"/>
  <c r="AP625" i="2"/>
  <c r="AQ625" i="2" s="1"/>
  <c r="AU1376" i="2"/>
  <c r="AV1254" i="2"/>
  <c r="AP1137" i="2"/>
  <c r="AV1136" i="2"/>
  <c r="AU1034" i="2"/>
  <c r="AV1034" i="2"/>
  <c r="AX153" i="2"/>
  <c r="AY153" i="2" s="1"/>
  <c r="AX260" i="2"/>
  <c r="AY260" i="2" s="1"/>
  <c r="AT1415" i="2"/>
  <c r="AV1415" i="2"/>
  <c r="AW1415" i="2"/>
  <c r="AU1415" i="2"/>
  <c r="AP780" i="2"/>
  <c r="AQ780" i="2" s="1"/>
  <c r="AP956" i="2"/>
  <c r="AW956" i="2" s="1"/>
  <c r="AP1261" i="2"/>
  <c r="AV1261" i="2" s="1"/>
  <c r="AW1405" i="2"/>
  <c r="AV1405" i="2"/>
  <c r="AU1405" i="2"/>
  <c r="AT1405" i="2"/>
  <c r="AP1173" i="2"/>
  <c r="AQ1173" i="2" s="1"/>
  <c r="AU796" i="2"/>
  <c r="AX195" i="2"/>
  <c r="AY195" i="2" s="1"/>
  <c r="AP1307" i="2"/>
  <c r="AV1388" i="2"/>
  <c r="AV1194" i="2"/>
  <c r="AW1194" i="2"/>
  <c r="AT1194" i="2"/>
  <c r="AU1194" i="2"/>
  <c r="AW996" i="2"/>
  <c r="AV188" i="2"/>
  <c r="AU188" i="2"/>
  <c r="AW188" i="2"/>
  <c r="AT188" i="2"/>
  <c r="AU1382" i="2"/>
  <c r="AV1382" i="2"/>
  <c r="AW1382" i="2"/>
  <c r="AT1382" i="2"/>
  <c r="AW1398" i="2"/>
  <c r="AU1398" i="2"/>
  <c r="AT1398" i="2"/>
  <c r="AV1398" i="2"/>
  <c r="AP1252" i="2"/>
  <c r="AQ1252" i="2" s="1"/>
  <c r="AW1090" i="2"/>
  <c r="AT1090" i="2"/>
  <c r="AU1090" i="2"/>
  <c r="AV1090" i="2"/>
  <c r="AU646" i="2"/>
  <c r="AT1343" i="2"/>
  <c r="AV1343" i="2"/>
  <c r="AU1343" i="2"/>
  <c r="AW1343" i="2"/>
  <c r="AX116" i="2"/>
  <c r="AU682" i="2"/>
  <c r="AX230" i="2"/>
  <c r="AX526" i="2"/>
  <c r="AX1044" i="2"/>
  <c r="AX522" i="2"/>
  <c r="AY522" i="2" s="1"/>
  <c r="AX495" i="2"/>
  <c r="AX446" i="2"/>
  <c r="BA51" i="2"/>
  <c r="BB51" i="2" s="1"/>
  <c r="BB52" i="2" s="1"/>
  <c r="BB53" i="2" s="1"/>
  <c r="BB54" i="2" s="1"/>
  <c r="AR51" i="2"/>
  <c r="AX387" i="2"/>
  <c r="AX259" i="2"/>
  <c r="AX306" i="2"/>
  <c r="AY306" i="2" s="1"/>
  <c r="AX483" i="2"/>
  <c r="AY483" i="2" s="1"/>
  <c r="AC1891" i="2"/>
  <c r="AC2194" i="2"/>
  <c r="AX394" i="2"/>
  <c r="AX471" i="2"/>
  <c r="AX386" i="2"/>
  <c r="AY386" i="2" s="1"/>
  <c r="AX206" i="2"/>
  <c r="AX482" i="2"/>
  <c r="AX407" i="2"/>
  <c r="AC2227" i="2"/>
  <c r="AC1889" i="2"/>
  <c r="AC2014" i="2"/>
  <c r="AC2202" i="2"/>
  <c r="AX422" i="2"/>
  <c r="AX375" i="2"/>
  <c r="AY375" i="2" s="1"/>
  <c r="AX283" i="2"/>
  <c r="AY283" i="2" s="1"/>
  <c r="AX263" i="2"/>
  <c r="AX182" i="2"/>
  <c r="AY182" i="2" s="1"/>
  <c r="AX587" i="2"/>
  <c r="AX391" i="2"/>
  <c r="AC2177" i="2"/>
  <c r="AC1885" i="2"/>
  <c r="AC1897" i="2"/>
  <c r="AC2145" i="2"/>
  <c r="AX435" i="2"/>
  <c r="AX315" i="2"/>
  <c r="AY315" i="2" s="1"/>
  <c r="AX490" i="2"/>
  <c r="AX274" i="2"/>
  <c r="AY274" i="2" s="1"/>
  <c r="AX571" i="2"/>
  <c r="AX374" i="2"/>
  <c r="AY374" i="2" s="1"/>
  <c r="AX211" i="2"/>
  <c r="AC2187" i="2"/>
  <c r="AC2211" i="2"/>
  <c r="AC2218" i="2"/>
  <c r="AC2230" i="2"/>
  <c r="AC2246" i="2"/>
  <c r="AC2248" i="2"/>
  <c r="AC2247" i="2"/>
  <c r="AC2242" i="2"/>
  <c r="AC2244" i="2"/>
  <c r="AC2243" i="2"/>
  <c r="AC2249" i="2"/>
  <c r="AC2250" i="2"/>
  <c r="AC2245" i="2"/>
  <c r="AC2251" i="2"/>
  <c r="AC2027" i="2"/>
  <c r="AC2241" i="2"/>
  <c r="AC2196" i="2"/>
  <c r="AC2184" i="2"/>
  <c r="AC2192" i="2"/>
  <c r="AC2236" i="2"/>
  <c r="AC2200" i="2"/>
  <c r="AC2216" i="2"/>
  <c r="AC2149" i="2"/>
  <c r="AC2140" i="2"/>
  <c r="AC2111" i="2"/>
  <c r="AC2239" i="2"/>
  <c r="AC1979" i="2"/>
  <c r="AC2007" i="2"/>
  <c r="AC2030" i="2"/>
  <c r="AC2126" i="2"/>
  <c r="AC2082" i="2"/>
  <c r="AC2004" i="2"/>
  <c r="AC2161" i="2"/>
  <c r="AC1935" i="2"/>
  <c r="AC1978" i="2"/>
  <c r="AC1973" i="2"/>
  <c r="AC2168" i="2"/>
  <c r="AC2033" i="2"/>
  <c r="AC2210" i="2"/>
  <c r="AC1884" i="2"/>
  <c r="AC2109" i="2"/>
  <c r="AC2054" i="2"/>
  <c r="AC2085" i="2"/>
  <c r="AC2164" i="2"/>
  <c r="AC2176" i="2"/>
  <c r="AC1983" i="2"/>
  <c r="AC1991" i="2"/>
  <c r="AC1984" i="2"/>
  <c r="AC1969" i="2"/>
  <c r="AC2090" i="2"/>
  <c r="AC1933" i="2"/>
  <c r="AC2061" i="2"/>
  <c r="AC2064" i="2"/>
  <c r="AC2121" i="2"/>
  <c r="AC1972" i="2"/>
  <c r="AC2052" i="2"/>
  <c r="AC1903" i="2"/>
  <c r="AC1892" i="2"/>
  <c r="AC2191" i="2"/>
  <c r="AC2190" i="2"/>
  <c r="AC2108" i="2"/>
  <c r="AC2059" i="2"/>
  <c r="AC1927" i="2"/>
  <c r="AC1941" i="2"/>
  <c r="AC2150" i="2"/>
  <c r="AC2133" i="2"/>
  <c r="AC1997" i="2"/>
  <c r="AC2031" i="2"/>
  <c r="AC1907" i="2"/>
  <c r="AC2063" i="2"/>
  <c r="AC2077" i="2"/>
  <c r="AC1942" i="2"/>
  <c r="AC1995" i="2"/>
  <c r="AC2112" i="2"/>
  <c r="AC1982" i="2"/>
  <c r="AC2162" i="2"/>
  <c r="AC1957" i="2"/>
  <c r="AC2008" i="2"/>
  <c r="AC2098" i="2"/>
  <c r="AC1952" i="2"/>
  <c r="AC2071" i="2"/>
  <c r="AC1918" i="2"/>
  <c r="AC2135" i="2"/>
  <c r="AC2147" i="2"/>
  <c r="AC1937" i="2"/>
  <c r="AC2048" i="2"/>
  <c r="AC2142" i="2"/>
  <c r="AC2101" i="2"/>
  <c r="AC2069" i="2"/>
  <c r="AC2037" i="2"/>
  <c r="AC2137" i="2"/>
  <c r="AC1943" i="2"/>
  <c r="AC2021" i="2"/>
  <c r="AC2151" i="2"/>
  <c r="AC2055" i="2"/>
  <c r="AC1883" i="2"/>
  <c r="AC2215" i="2"/>
  <c r="AC2002" i="2"/>
  <c r="AC2201" i="2"/>
  <c r="AC1890" i="2"/>
  <c r="AC1901" i="2"/>
  <c r="AC2237" i="2"/>
  <c r="AC2193" i="2"/>
  <c r="AC1882" i="2"/>
  <c r="AC2217" i="2"/>
  <c r="AC2170" i="2"/>
  <c r="AC2086" i="2"/>
  <c r="AC1970" i="2"/>
  <c r="AC2095" i="2"/>
  <c r="AC2070" i="2"/>
  <c r="AC2141" i="2"/>
  <c r="AC1954" i="2"/>
  <c r="AC1985" i="2"/>
  <c r="AC2092" i="2"/>
  <c r="AC2106" i="2"/>
  <c r="AC1980" i="2"/>
  <c r="AC2036" i="2"/>
  <c r="AC2134" i="2"/>
  <c r="AC1964" i="2"/>
  <c r="AC2152" i="2"/>
  <c r="AC2171" i="2"/>
  <c r="AC2012" i="2"/>
  <c r="AC2240" i="2"/>
  <c r="AC1949" i="2"/>
  <c r="AC2019" i="2"/>
  <c r="AC2042" i="2"/>
  <c r="AC2107" i="2"/>
  <c r="AC2119" i="2"/>
  <c r="AC2050" i="2"/>
  <c r="AC2116" i="2"/>
  <c r="AC1912" i="2"/>
  <c r="AC1908" i="2"/>
  <c r="AC1944" i="2"/>
  <c r="AC2078" i="2"/>
  <c r="AC2023" i="2"/>
  <c r="AC1989" i="2"/>
  <c r="AC2174" i="2"/>
  <c r="AC1977" i="2"/>
  <c r="AC2072" i="2"/>
  <c r="AC2235" i="2"/>
  <c r="AC1899" i="2"/>
  <c r="AC1881" i="2"/>
  <c r="AC1880" i="2"/>
  <c r="AC2009" i="2"/>
  <c r="AC2102" i="2"/>
  <c r="AC2169" i="2"/>
  <c r="AC1967" i="2"/>
  <c r="AC2025" i="2"/>
  <c r="AC2057" i="2"/>
  <c r="AC2088" i="2"/>
  <c r="AC2049" i="2"/>
  <c r="AC2173" i="2"/>
  <c r="AC2018" i="2"/>
  <c r="AC2041" i="2"/>
  <c r="AC1966" i="2"/>
  <c r="AC1958" i="2"/>
  <c r="AC2110" i="2"/>
  <c r="AC1976" i="2"/>
  <c r="AC2073" i="2"/>
  <c r="AC1951" i="2"/>
  <c r="AC1879" i="2"/>
  <c r="AC2155" i="2"/>
  <c r="AC2015" i="2"/>
  <c r="AC2122" i="2"/>
  <c r="AC1939" i="2"/>
  <c r="AC2156" i="2"/>
  <c r="AC2125" i="2"/>
  <c r="AC1996" i="2"/>
  <c r="AC1923" i="2"/>
  <c r="AC2011" i="2"/>
  <c r="AC2123" i="2"/>
  <c r="AC2005" i="2"/>
  <c r="AC1945" i="2"/>
  <c r="AC2053" i="2"/>
  <c r="AC2028" i="2"/>
  <c r="AC2136" i="2"/>
  <c r="AC1961" i="2"/>
  <c r="AC1924" i="2"/>
  <c r="AC2199" i="2"/>
  <c r="AC2129" i="2"/>
  <c r="AC2188" i="2"/>
  <c r="AC2212" i="2"/>
  <c r="AC2228" i="2"/>
  <c r="AC2208" i="2"/>
  <c r="AC2224" i="2"/>
  <c r="AC2180" i="2"/>
  <c r="AC2204" i="2"/>
  <c r="AC2220" i="2"/>
  <c r="AC2232" i="2"/>
  <c r="AC2165" i="2"/>
  <c r="AC2020" i="2"/>
  <c r="AC2043" i="2"/>
  <c r="AC2017" i="2"/>
  <c r="AC2138" i="2"/>
  <c r="AC2051" i="2"/>
  <c r="AC2117" i="2"/>
  <c r="AC1938" i="2"/>
  <c r="AC2010" i="2"/>
  <c r="AC1992" i="2"/>
  <c r="AC2132" i="2"/>
  <c r="AC2024" i="2"/>
  <c r="AC2065" i="2"/>
  <c r="AC2172" i="2"/>
  <c r="AC1994" i="2"/>
  <c r="AC2074" i="2"/>
  <c r="AC1904" i="2"/>
  <c r="AC2183" i="2"/>
  <c r="AC2143" i="2"/>
  <c r="AC2084" i="2"/>
  <c r="AC1971" i="2"/>
  <c r="AC1928" i="2"/>
  <c r="AC2091" i="2"/>
  <c r="AC2166" i="2"/>
  <c r="AC2060" i="2"/>
  <c r="AC2089" i="2"/>
  <c r="AC2032" i="2"/>
  <c r="AC2081" i="2"/>
  <c r="AC2039" i="2"/>
  <c r="AC2139" i="2"/>
  <c r="AC1916" i="2"/>
  <c r="AC1953" i="2"/>
  <c r="AC2113" i="2"/>
  <c r="AC1946" i="2"/>
  <c r="AC2035" i="2"/>
  <c r="AC2219" i="2"/>
  <c r="AC1888" i="2"/>
  <c r="AC2223" i="2"/>
  <c r="AC2178" i="2"/>
  <c r="AC2222" i="2"/>
  <c r="AC2157" i="2"/>
  <c r="AC1948" i="2"/>
  <c r="AC2016" i="2"/>
  <c r="AC2103" i="2"/>
  <c r="AC2144" i="2"/>
  <c r="AC1926" i="2"/>
  <c r="AC1987" i="2"/>
  <c r="AC2001" i="2"/>
  <c r="AC1968" i="2"/>
  <c r="AC2062" i="2"/>
  <c r="AC2038" i="2"/>
  <c r="AC1922" i="2"/>
  <c r="AC2159" i="2"/>
  <c r="AC2120" i="2"/>
  <c r="AC2022" i="2"/>
  <c r="AC1932" i="2"/>
  <c r="AC2046" i="2"/>
  <c r="AC2182" i="2"/>
  <c r="AC2186" i="2"/>
  <c r="AC2163" i="2"/>
  <c r="AC2118" i="2"/>
  <c r="AC1960" i="2"/>
  <c r="AC2115" i="2"/>
  <c r="AC1909" i="2"/>
  <c r="AC2047" i="2"/>
  <c r="AC2056" i="2"/>
  <c r="AC2076" i="2"/>
  <c r="AC1911" i="2"/>
  <c r="AC1913" i="2"/>
  <c r="AC1993" i="2"/>
  <c r="AC1981" i="2"/>
  <c r="AC1921" i="2"/>
  <c r="AC1936" i="2"/>
  <c r="AC1990" i="2"/>
  <c r="AC2079" i="2"/>
  <c r="AC2068" i="2"/>
  <c r="AC2146" i="2"/>
  <c r="AC1930" i="2"/>
  <c r="AC2195" i="2"/>
  <c r="AC1887" i="2"/>
  <c r="AC2185" i="2"/>
  <c r="AC2214" i="2"/>
  <c r="AC2238" i="2"/>
  <c r="AC2205" i="2"/>
  <c r="AC1894" i="2"/>
  <c r="AC2229" i="2"/>
  <c r="AC2213" i="2"/>
  <c r="AC2225" i="2"/>
  <c r="AC2189" i="2"/>
  <c r="AC2197" i="2"/>
  <c r="AC1886" i="2"/>
  <c r="AC2221" i="2"/>
  <c r="AC2209" i="2"/>
  <c r="AC1898" i="2"/>
  <c r="AC2233" i="2"/>
  <c r="AC2026" i="2"/>
  <c r="AC1934" i="2"/>
  <c r="AC1950" i="2"/>
  <c r="AC1940" i="2"/>
  <c r="AC2097" i="2"/>
  <c r="AC2124" i="2"/>
  <c r="AC2154" i="2"/>
  <c r="AC1975" i="2"/>
  <c r="AC1986" i="2"/>
  <c r="AC2100" i="2"/>
  <c r="AC2040" i="2"/>
  <c r="AC1947" i="2"/>
  <c r="AC2104" i="2"/>
  <c r="AC2226" i="2"/>
  <c r="AC1895" i="2"/>
  <c r="AC2153" i="2"/>
  <c r="AC2114" i="2"/>
  <c r="AC2127" i="2"/>
  <c r="AC1998" i="2"/>
  <c r="AC1999" i="2"/>
  <c r="AC2096" i="2"/>
  <c r="AC1956" i="2"/>
  <c r="AC2029" i="2"/>
  <c r="AC2080" i="2"/>
  <c r="AC2067" i="2"/>
  <c r="AC2006" i="2"/>
  <c r="AC2128" i="2"/>
  <c r="AC2160" i="2"/>
  <c r="AC1959" i="2"/>
  <c r="AC1963" i="2"/>
  <c r="AC2083" i="2"/>
  <c r="AC2013" i="2"/>
  <c r="AC2203" i="2"/>
  <c r="AC2181" i="2"/>
  <c r="AC2207" i="2"/>
  <c r="AC2179" i="2"/>
  <c r="AC2206" i="2"/>
  <c r="AC1902" i="2"/>
  <c r="AC2130" i="2"/>
  <c r="AC2045" i="2"/>
  <c r="AC2087" i="2"/>
  <c r="AC1929" i="2"/>
  <c r="AC2175" i="2"/>
  <c r="AC1905" i="2"/>
  <c r="AC1910" i="2"/>
  <c r="AC1914" i="2"/>
  <c r="AC2066" i="2"/>
  <c r="AC1920" i="2"/>
  <c r="AC2131" i="2"/>
  <c r="AC1988" i="2"/>
  <c r="AC2158" i="2"/>
  <c r="AC1962" i="2"/>
  <c r="AC2003" i="2"/>
  <c r="AC2034" i="2"/>
  <c r="AC2234" i="2"/>
  <c r="AC1900" i="2"/>
  <c r="AC2167" i="2"/>
  <c r="AC2058" i="2"/>
  <c r="AC2044" i="2"/>
  <c r="AC2099" i="2"/>
  <c r="AC2075" i="2"/>
  <c r="AC1925" i="2"/>
  <c r="AC1955" i="2"/>
  <c r="AC2000" i="2"/>
  <c r="AC2093" i="2"/>
  <c r="AC1906" i="2"/>
  <c r="AC1919" i="2"/>
  <c r="AC1915" i="2"/>
  <c r="AC2148" i="2"/>
  <c r="AC1917" i="2"/>
  <c r="AC1965" i="2"/>
  <c r="AC2094" i="2"/>
  <c r="AC1931" i="2"/>
  <c r="AC2105" i="2"/>
  <c r="AC1974" i="2"/>
  <c r="AC1893" i="2"/>
  <c r="AC2231" i="2"/>
  <c r="AC1896" i="2"/>
  <c r="AC2198" i="2"/>
  <c r="AX286" i="2"/>
  <c r="AY286" i="2" s="1"/>
  <c r="AX79" i="2"/>
  <c r="AY79" i="2" s="1"/>
  <c r="AX458" i="2"/>
  <c r="AY458" i="2" s="1"/>
  <c r="AX423" i="2"/>
  <c r="AY423" i="2" s="1"/>
  <c r="AX559" i="2"/>
  <c r="AX487" i="2"/>
  <c r="AY487" i="2" s="1"/>
  <c r="AX491" i="2"/>
  <c r="AY491" i="2" s="1"/>
  <c r="AX359" i="2"/>
  <c r="AY359" i="2" s="1"/>
  <c r="AX271" i="2"/>
  <c r="AX243" i="2"/>
  <c r="AY243" i="2" s="1"/>
  <c r="AX310" i="2"/>
  <c r="AX294" i="2"/>
  <c r="AX454" i="2"/>
  <c r="AY454" i="2" s="1"/>
  <c r="AX450" i="2"/>
  <c r="AY450" i="2" s="1"/>
  <c r="AX434" i="2"/>
  <c r="AY434" i="2" s="1"/>
  <c r="AX362" i="2"/>
  <c r="AX235" i="2"/>
  <c r="AX556" i="2"/>
  <c r="AY556" i="2" s="1"/>
  <c r="AX510" i="2"/>
  <c r="AY510" i="2" s="1"/>
  <c r="AX358" i="2"/>
  <c r="AY358" i="2" s="1"/>
  <c r="AX327" i="2"/>
  <c r="AY327" i="2" s="1"/>
  <c r="AX295" i="2"/>
  <c r="AX207" i="2"/>
  <c r="AY207" i="2" s="1"/>
  <c r="AX519" i="2"/>
  <c r="AY519" i="2" s="1"/>
  <c r="AX427" i="2"/>
  <c r="AX395" i="2"/>
  <c r="AY395" i="2" s="1"/>
  <c r="AX275" i="2"/>
  <c r="AY275" i="2" s="1"/>
  <c r="AX190" i="2"/>
  <c r="AX414" i="2"/>
  <c r="AY414" i="2" s="1"/>
  <c r="AX410" i="2"/>
  <c r="AY410" i="2" s="1"/>
  <c r="AX430" i="2"/>
  <c r="AY430" i="2" s="1"/>
  <c r="AX287" i="2"/>
  <c r="AX222" i="2"/>
  <c r="AX1257" i="2"/>
  <c r="AY1257" i="2" s="1"/>
  <c r="AX339" i="2"/>
  <c r="AY339" i="2" s="1"/>
  <c r="AX70" i="2"/>
  <c r="AY70" i="2" s="1"/>
  <c r="AX322" i="2"/>
  <c r="AY322" i="2" s="1"/>
  <c r="AX223" i="2"/>
  <c r="AY223" i="2" s="1"/>
  <c r="AX378" i="2"/>
  <c r="AX335" i="2"/>
  <c r="AY335" i="2" s="1"/>
  <c r="AX202" i="2"/>
  <c r="AX354" i="2"/>
  <c r="AX191" i="2"/>
  <c r="AX62" i="2"/>
  <c r="AY62" i="2" s="1"/>
  <c r="AX583" i="2"/>
  <c r="AX467" i="2"/>
  <c r="AY467" i="2" s="1"/>
  <c r="AX739" i="2"/>
  <c r="AY739" i="2" s="1"/>
  <c r="AX850" i="2"/>
  <c r="AY850" i="2" s="1"/>
  <c r="AR310" i="2"/>
  <c r="U310" i="2" s="1"/>
  <c r="AX595" i="2"/>
  <c r="AY595" i="2" s="1"/>
  <c r="AX801" i="2"/>
  <c r="AY801" i="2" s="1"/>
  <c r="AX95" i="2"/>
  <c r="AY95" i="2" s="1"/>
  <c r="AX874" i="2"/>
  <c r="AY874" i="2" s="1"/>
  <c r="AR361" i="2"/>
  <c r="AX690" i="2"/>
  <c r="AX1275" i="2"/>
  <c r="AX954" i="2"/>
  <c r="AX1193" i="2"/>
  <c r="AY1193" i="2" s="1"/>
  <c r="AX1200" i="2"/>
  <c r="AY1200" i="2" s="1"/>
  <c r="AX1267" i="2"/>
  <c r="AY1267" i="2" s="1"/>
  <c r="AX1228" i="2"/>
  <c r="AY1228" i="2" s="1"/>
  <c r="AX1360" i="2"/>
  <c r="AY1360" i="2" s="1"/>
  <c r="AX710" i="2"/>
  <c r="AY710" i="2" s="1"/>
  <c r="AX1088" i="2"/>
  <c r="AY1088" i="2" s="1"/>
  <c r="AX1157" i="2"/>
  <c r="AX1250" i="2"/>
  <c r="AY1250" i="2" s="1"/>
  <c r="AX866" i="2"/>
  <c r="AY866" i="2" s="1"/>
  <c r="AX718" i="2"/>
  <c r="AY718" i="2" s="1"/>
  <c r="AX1294" i="2"/>
  <c r="AX910" i="2"/>
  <c r="AY910" i="2" s="1"/>
  <c r="AR412" i="2"/>
  <c r="U412" i="2" s="1"/>
  <c r="AX1332" i="2"/>
  <c r="AY1332" i="2" s="1"/>
  <c r="AO362" i="2"/>
  <c r="AN363" i="2" s="1"/>
  <c r="AO363" i="2" s="1"/>
  <c r="AX1701" i="2"/>
  <c r="AX909" i="2"/>
  <c r="AY909" i="2" s="1"/>
  <c r="AX873" i="2"/>
  <c r="AX880" i="2"/>
  <c r="AX832" i="2"/>
  <c r="AY832" i="2" s="1"/>
  <c r="AX531" i="2"/>
  <c r="AY531" i="2" s="1"/>
  <c r="AX601" i="2"/>
  <c r="AX1153" i="2"/>
  <c r="AY1153" i="2" s="1"/>
  <c r="AX643" i="2"/>
  <c r="AY643" i="2" s="1"/>
  <c r="AX847" i="2"/>
  <c r="AY847" i="2" s="1"/>
  <c r="AX654" i="2"/>
  <c r="AY654" i="2" s="1"/>
  <c r="AX1313" i="2"/>
  <c r="AY1313" i="2" s="1"/>
  <c r="AX1335" i="2"/>
  <c r="AX1422" i="2"/>
  <c r="AY1422" i="2" s="1"/>
  <c r="AX637" i="2"/>
  <c r="AX1253" i="2"/>
  <c r="AY1253" i="2" s="1"/>
  <c r="AX1013" i="2"/>
  <c r="AX1027" i="2"/>
  <c r="AY1027" i="2" s="1"/>
  <c r="AX1084" i="2"/>
  <c r="AX1100" i="2"/>
  <c r="AR1118" i="2"/>
  <c r="U1118" i="2" s="1"/>
  <c r="AX1189" i="2"/>
  <c r="AR1205" i="2"/>
  <c r="U1205" i="2" s="1"/>
  <c r="AX1383" i="2"/>
  <c r="AX1125" i="2"/>
  <c r="AR311" i="2"/>
  <c r="AX623" i="2"/>
  <c r="AX629" i="2"/>
  <c r="AX1096" i="2"/>
  <c r="AY1096" i="2" s="1"/>
  <c r="AX602" i="2"/>
  <c r="AY602" i="2" s="1"/>
  <c r="AX1184" i="2"/>
  <c r="AX678" i="2"/>
  <c r="AX715" i="2"/>
  <c r="AX593" i="2"/>
  <c r="AY593" i="2" s="1"/>
  <c r="AX963" i="2"/>
  <c r="AY963" i="2" s="1"/>
  <c r="AX1085" i="2"/>
  <c r="AX1161" i="2"/>
  <c r="AY1161" i="2" s="1"/>
  <c r="AX1212" i="2"/>
  <c r="AY1212" i="2" s="1"/>
  <c r="AX1201" i="2"/>
  <c r="AY1201" i="2" s="1"/>
  <c r="AX659" i="2"/>
  <c r="AY659" i="2" s="1"/>
  <c r="AX786" i="2"/>
  <c r="AY786" i="2" s="1"/>
  <c r="AX665" i="2"/>
  <c r="AX960" i="2"/>
  <c r="AX626" i="2"/>
  <c r="AY626" i="2" s="1"/>
  <c r="AX619" i="2"/>
  <c r="AX890" i="2"/>
  <c r="AY890" i="2" s="1"/>
  <c r="AR454" i="2"/>
  <c r="U454" i="2" s="1"/>
  <c r="AX565" i="2"/>
  <c r="AY565" i="2" s="1"/>
  <c r="AX166" i="2"/>
  <c r="AX186" i="2"/>
  <c r="AX1081" i="2"/>
  <c r="AR592" i="2"/>
  <c r="U592" i="2" s="1"/>
  <c r="AX768" i="2"/>
  <c r="AX725" i="2"/>
  <c r="AX280" i="2"/>
  <c r="AY280" i="2" s="1"/>
  <c r="AX645" i="2"/>
  <c r="AX118" i="2"/>
  <c r="AR430" i="2"/>
  <c r="U430" i="2" s="1"/>
  <c r="AX649" i="2"/>
  <c r="AY649" i="2" s="1"/>
  <c r="AX661" i="2"/>
  <c r="AY661" i="2" s="1"/>
  <c r="AX364" i="2"/>
  <c r="AY364" i="2" s="1"/>
  <c r="AX1177" i="2"/>
  <c r="AX106" i="2"/>
  <c r="AX655" i="2"/>
  <c r="AR167" i="2"/>
  <c r="AX766" i="2"/>
  <c r="AY766" i="2" s="1"/>
  <c r="AX675" i="2"/>
  <c r="AY675" i="2" s="1"/>
  <c r="AR591" i="2"/>
  <c r="U591" i="2" s="1"/>
  <c r="AR336" i="2"/>
  <c r="AX706" i="2"/>
  <c r="AX1057" i="2"/>
  <c r="AY1057" i="2" s="1"/>
  <c r="AR1094" i="2"/>
  <c r="U1094" i="2" s="1"/>
  <c r="AX129" i="2"/>
  <c r="AX77" i="2"/>
  <c r="AY77" i="2" s="1"/>
  <c r="AL50" i="2"/>
  <c r="AK50" i="2"/>
  <c r="AJ50" i="2"/>
  <c r="AZ1422" i="2"/>
  <c r="AZ1423" i="2" s="1"/>
  <c r="AX1423" i="2"/>
  <c r="AY1423" i="2" s="1"/>
  <c r="AX1375" i="2"/>
  <c r="AY1375" i="2" s="1"/>
  <c r="BA1316" i="2"/>
  <c r="AR1316" i="2"/>
  <c r="U1316" i="2" s="1"/>
  <c r="AX1365" i="2"/>
  <c r="AY1365" i="2" s="1"/>
  <c r="AZ1316" i="2"/>
  <c r="AX1399" i="2"/>
  <c r="AX1339" i="2"/>
  <c r="AY1339" i="2" s="1"/>
  <c r="AX1385" i="2"/>
  <c r="AX1384" i="2"/>
  <c r="AX1369" i="2"/>
  <c r="AY1369" i="2" s="1"/>
  <c r="AO1417" i="2"/>
  <c r="AR1417" i="2" s="1"/>
  <c r="U1417" i="2" s="1"/>
  <c r="AR1359" i="2"/>
  <c r="O1359" i="2" s="1"/>
  <c r="AN1360" i="2"/>
  <c r="AW1366" i="2"/>
  <c r="AV1366" i="2"/>
  <c r="AT1366" i="2"/>
  <c r="AU1366" i="2"/>
  <c r="AW1370" i="2"/>
  <c r="AU1370" i="2"/>
  <c r="AV1370" i="2"/>
  <c r="AT1370" i="2"/>
  <c r="AZ1417" i="2"/>
  <c r="BA1406" i="2"/>
  <c r="AN1407" i="2"/>
  <c r="AO1407" i="2" s="1"/>
  <c r="AR1407" i="2" s="1"/>
  <c r="U1407" i="2" s="1"/>
  <c r="AP1359" i="2"/>
  <c r="AV1358" i="2"/>
  <c r="AT1358" i="2"/>
  <c r="AW1358" i="2"/>
  <c r="AU1358" i="2"/>
  <c r="AZ1372" i="2"/>
  <c r="AR1356" i="2"/>
  <c r="U1356" i="2" s="1"/>
  <c r="AN1357" i="2"/>
  <c r="AO1357" i="2" s="1"/>
  <c r="AR1357" i="2" s="1"/>
  <c r="O1357" i="2" s="1"/>
  <c r="AX1391" i="2"/>
  <c r="AY1391" i="2" s="1"/>
  <c r="AX1361" i="2"/>
  <c r="AX1362" i="2"/>
  <c r="AX1356" i="2"/>
  <c r="AY1356" i="2" s="1"/>
  <c r="AX1387" i="2"/>
  <c r="AY1387" i="2" s="1"/>
  <c r="AX1410" i="2"/>
  <c r="AX1349" i="2"/>
  <c r="AY1349" i="2" s="1"/>
  <c r="AX1363" i="2"/>
  <c r="AY1363" i="2" s="1"/>
  <c r="AX1409" i="2"/>
  <c r="AY1409" i="2" s="1"/>
  <c r="AX1421" i="2"/>
  <c r="AY1421" i="2" s="1"/>
  <c r="AO1422" i="2"/>
  <c r="BA1422" i="2" s="1"/>
  <c r="BA1423" i="2" s="1"/>
  <c r="BA1401" i="2"/>
  <c r="AN1402" i="2"/>
  <c r="AO1402" i="2" s="1"/>
  <c r="AN1403" i="2" s="1"/>
  <c r="AO1403" i="2" s="1"/>
  <c r="AX1420" i="2"/>
  <c r="AY1420" i="2" s="1"/>
  <c r="AX1411" i="2"/>
  <c r="AR1406" i="2"/>
  <c r="U1406" i="2" s="1"/>
  <c r="AR1411" i="2"/>
  <c r="U1411" i="2" s="1"/>
  <c r="AN1412" i="2"/>
  <c r="AZ1411" i="2"/>
  <c r="BA1411" i="2"/>
  <c r="AO1394" i="2"/>
  <c r="AR1385" i="2"/>
  <c r="U1385" i="2" s="1"/>
  <c r="AN1386" i="2"/>
  <c r="AO1386" i="2" s="1"/>
  <c r="AO1378" i="2"/>
  <c r="AZ1378" i="2"/>
  <c r="AO1372" i="2"/>
  <c r="AN1373" i="2" s="1"/>
  <c r="AO1362" i="2"/>
  <c r="AT1350" i="2"/>
  <c r="AW1350" i="2"/>
  <c r="AV1350" i="2"/>
  <c r="AU1350" i="2"/>
  <c r="AO1346" i="2"/>
  <c r="AN1347" i="2" s="1"/>
  <c r="AO1347" i="2" s="1"/>
  <c r="AZ1346" i="2"/>
  <c r="AX1338" i="2"/>
  <c r="AN1337" i="2"/>
  <c r="BA1336" i="2"/>
  <c r="AZ1296" i="2"/>
  <c r="BA1267" i="2"/>
  <c r="AZ1241" i="2"/>
  <c r="AZ1242" i="2" s="1"/>
  <c r="AZ1243" i="2" s="1"/>
  <c r="AZ1244" i="2" s="1"/>
  <c r="AR1267" i="2"/>
  <c r="U1267" i="2" s="1"/>
  <c r="AX1293" i="2"/>
  <c r="BA1259" i="2"/>
  <c r="AZ1267" i="2"/>
  <c r="BA1317" i="2"/>
  <c r="AR1330" i="2"/>
  <c r="U1330" i="2" s="1"/>
  <c r="AN1331" i="2"/>
  <c r="AO1331" i="2" s="1"/>
  <c r="AR1331" i="2" s="1"/>
  <c r="U1331" i="2" s="1"/>
  <c r="AZ1330" i="2"/>
  <c r="BA1330" i="2"/>
  <c r="AR1325" i="2"/>
  <c r="U1325" i="2" s="1"/>
  <c r="AN1326" i="2"/>
  <c r="BA1325" i="2"/>
  <c r="AZ1325" i="2"/>
  <c r="AZ1317" i="2"/>
  <c r="AR1317" i="2"/>
  <c r="U1317" i="2" s="1"/>
  <c r="AN1318" i="2"/>
  <c r="AO1310" i="2"/>
  <c r="AN1311" i="2" s="1"/>
  <c r="AO1311" i="2" s="1"/>
  <c r="AZ1310" i="2"/>
  <c r="BA1302" i="2"/>
  <c r="AR1302" i="2"/>
  <c r="U1302" i="2" s="1"/>
  <c r="AN1303" i="2"/>
  <c r="AO1303" i="2" s="1"/>
  <c r="AZ1302" i="2"/>
  <c r="AR1296" i="2"/>
  <c r="U1296" i="2" s="1"/>
  <c r="AN1297" i="2"/>
  <c r="AO1297" i="2" s="1"/>
  <c r="AR1297" i="2" s="1"/>
  <c r="U1297" i="2" s="1"/>
  <c r="AR1280" i="2"/>
  <c r="U1280" i="2" s="1"/>
  <c r="AN1281" i="2"/>
  <c r="BA1280" i="2"/>
  <c r="AZ1280" i="2"/>
  <c r="AV1276" i="2"/>
  <c r="AT1276" i="2"/>
  <c r="AW1276" i="2"/>
  <c r="AU1276" i="2"/>
  <c r="AO1273" i="2"/>
  <c r="BA1273" i="2" s="1"/>
  <c r="AZ1273" i="2"/>
  <c r="BA1268" i="2"/>
  <c r="BA1269" i="2" s="1"/>
  <c r="BA1270" i="2" s="1"/>
  <c r="AR1268" i="2"/>
  <c r="U1268" i="2" s="1"/>
  <c r="AZ1268" i="2"/>
  <c r="AZ1269" i="2" s="1"/>
  <c r="AZ1270" i="2" s="1"/>
  <c r="AR1259" i="2"/>
  <c r="U1259" i="2" s="1"/>
  <c r="AN1260" i="2"/>
  <c r="AV1260" i="2"/>
  <c r="AU1260" i="2"/>
  <c r="AT1260" i="2"/>
  <c r="AW1260" i="2"/>
  <c r="AR452" i="2"/>
  <c r="U452" i="2" s="1"/>
  <c r="AX681" i="2"/>
  <c r="AY681" i="2" s="1"/>
  <c r="AZ1225" i="2"/>
  <c r="AR1249" i="2"/>
  <c r="U1249" i="2" s="1"/>
  <c r="AR425" i="2"/>
  <c r="U425" i="2" s="1"/>
  <c r="AR64" i="2"/>
  <c r="BA64" i="2"/>
  <c r="BA65" i="2" s="1"/>
  <c r="BA66" i="2" s="1"/>
  <c r="BA67" i="2" s="1"/>
  <c r="BA68" i="2" s="1"/>
  <c r="BA69" i="2" s="1"/>
  <c r="BA70" i="2" s="1"/>
  <c r="AR330" i="2"/>
  <c r="U330" i="2" s="1"/>
  <c r="AZ74" i="2"/>
  <c r="AX634" i="2"/>
  <c r="AY634" i="2" s="1"/>
  <c r="AZ759" i="2"/>
  <c r="AX630" i="2"/>
  <c r="AX2360" i="2"/>
  <c r="AN963" i="2"/>
  <c r="AO963" i="2" s="1"/>
  <c r="AR963" i="2" s="1"/>
  <c r="U963" i="2" s="1"/>
  <c r="AX178" i="2"/>
  <c r="AX175" i="2"/>
  <c r="AY175" i="2" s="1"/>
  <c r="AZ1249" i="2"/>
  <c r="AZ1250" i="2" s="1"/>
  <c r="BA621" i="2"/>
  <c r="AZ806" i="2"/>
  <c r="AZ807" i="2" s="1"/>
  <c r="AR961" i="2"/>
  <c r="U961" i="2" s="1"/>
  <c r="AX1179" i="2"/>
  <c r="AY1179" i="2" s="1"/>
  <c r="AX103" i="2"/>
  <c r="AY103" i="2" s="1"/>
  <c r="AX1235" i="2"/>
  <c r="AY1235" i="2" s="1"/>
  <c r="Q413" i="2"/>
  <c r="AX92" i="2"/>
  <c r="AR1254" i="2"/>
  <c r="O1254" i="2" s="1"/>
  <c r="AN1255" i="2"/>
  <c r="AO1255" i="2" s="1"/>
  <c r="AR1253" i="2"/>
  <c r="U1253" i="2" s="1"/>
  <c r="AO1250" i="2"/>
  <c r="BA1241" i="2"/>
  <c r="BA1242" i="2" s="1"/>
  <c r="BA1243" i="2" s="1"/>
  <c r="BA1244" i="2" s="1"/>
  <c r="AR1228" i="2"/>
  <c r="U1228" i="2" s="1"/>
  <c r="AR1225" i="2"/>
  <c r="U1225" i="2" s="1"/>
  <c r="AN1226" i="2"/>
  <c r="AO1229" i="2"/>
  <c r="AN1230" i="2" s="1"/>
  <c r="AZ1230" i="2" s="1"/>
  <c r="BA1224" i="2"/>
  <c r="BA1225" i="2" s="1"/>
  <c r="AR1224" i="2"/>
  <c r="U1224" i="2" s="1"/>
  <c r="AX1637" i="2"/>
  <c r="AX1765" i="2"/>
  <c r="BA1210" i="2"/>
  <c r="AZ1210" i="2"/>
  <c r="AZ1220" i="2"/>
  <c r="AZ1221" i="2" s="1"/>
  <c r="BA1220" i="2"/>
  <c r="BA1221" i="2" s="1"/>
  <c r="AO1206" i="2"/>
  <c r="AN1207" i="2" s="1"/>
  <c r="AO1207" i="2" s="1"/>
  <c r="AR1207" i="2" s="1"/>
  <c r="U1207" i="2" s="1"/>
  <c r="AO1184" i="2"/>
  <c r="AN1185" i="2" s="1"/>
  <c r="AZ1184" i="2"/>
  <c r="AX111" i="2"/>
  <c r="AX764" i="2"/>
  <c r="AX868" i="2"/>
  <c r="AY868" i="2" s="1"/>
  <c r="AX84" i="2"/>
  <c r="AY84" i="2" s="1"/>
  <c r="BA55" i="2"/>
  <c r="AR55" i="2"/>
  <c r="Q411" i="2"/>
  <c r="AR304" i="2"/>
  <c r="AZ194" i="2"/>
  <c r="AZ195" i="2" s="1"/>
  <c r="AZ196" i="2" s="1"/>
  <c r="AZ197" i="2" s="1"/>
  <c r="AZ198" i="2" s="1"/>
  <c r="AZ199" i="2" s="1"/>
  <c r="AZ200" i="2" s="1"/>
  <c r="AZ201" i="2" s="1"/>
  <c r="AR261" i="2"/>
  <c r="U261" i="2" s="1"/>
  <c r="AZ83" i="2"/>
  <c r="AX762" i="2"/>
  <c r="AY762" i="2" s="1"/>
  <c r="AX720" i="2"/>
  <c r="AX633" i="2"/>
  <c r="AR300" i="2"/>
  <c r="AX122" i="2"/>
  <c r="AX694" i="2"/>
  <c r="AY694" i="2" s="1"/>
  <c r="AR432" i="2"/>
  <c r="U432" i="2" s="1"/>
  <c r="AX973" i="2"/>
  <c r="AY973" i="2" s="1"/>
  <c r="Q407" i="2"/>
  <c r="AX162" i="2"/>
  <c r="AR312" i="2"/>
  <c r="AX703" i="2"/>
  <c r="AY703" i="2" s="1"/>
  <c r="Q459" i="2"/>
  <c r="AX115" i="2"/>
  <c r="AN248" i="2"/>
  <c r="AR247" i="2"/>
  <c r="Q409" i="2"/>
  <c r="AX687" i="2"/>
  <c r="AY687" i="2" s="1"/>
  <c r="AX709" i="2"/>
  <c r="AX1061" i="2"/>
  <c r="AZ1086" i="2"/>
  <c r="AZ1118" i="2"/>
  <c r="AZ1168" i="2"/>
  <c r="Q442" i="2"/>
  <c r="Q219" i="2"/>
  <c r="AX185" i="2"/>
  <c r="AY185" i="2" s="1"/>
  <c r="AO1196" i="2"/>
  <c r="AR1196" i="2" s="1"/>
  <c r="U1196" i="2" s="1"/>
  <c r="AX1176" i="2"/>
  <c r="AR1210" i="2"/>
  <c r="U1210" i="2" s="1"/>
  <c r="AN1211" i="2"/>
  <c r="AO1211" i="2" s="1"/>
  <c r="BA1211" i="2" s="1"/>
  <c r="AX1829" i="2"/>
  <c r="AR1193" i="2"/>
  <c r="U1193" i="2" s="1"/>
  <c r="AR1192" i="2"/>
  <c r="U1192" i="2" s="1"/>
  <c r="BA1178" i="2"/>
  <c r="AZ1178" i="2"/>
  <c r="AX1180" i="2"/>
  <c r="AY1180" i="2" s="1"/>
  <c r="AR1178" i="2"/>
  <c r="U1178" i="2" s="1"/>
  <c r="AN1179" i="2"/>
  <c r="AO1179" i="2" s="1"/>
  <c r="AR1179" i="2" s="1"/>
  <c r="U1179" i="2" s="1"/>
  <c r="AO1168" i="2"/>
  <c r="AR1168" i="2" s="1"/>
  <c r="U1168" i="2" s="1"/>
  <c r="AO1173" i="2"/>
  <c r="AX1171" i="2"/>
  <c r="AY1171" i="2" s="1"/>
  <c r="AR1162" i="2"/>
  <c r="U1162" i="2" s="1"/>
  <c r="AN1163" i="2"/>
  <c r="AO1158" i="2"/>
  <c r="BA1158" i="2" s="1"/>
  <c r="AZ1158" i="2"/>
  <c r="AR1148" i="2"/>
  <c r="U1148" i="2" s="1"/>
  <c r="AO1124" i="2"/>
  <c r="AR1124" i="2" s="1"/>
  <c r="U1124" i="2" s="1"/>
  <c r="BA1102" i="2"/>
  <c r="AX1103" i="2"/>
  <c r="AX1113" i="2"/>
  <c r="AY1113" i="2" s="1"/>
  <c r="BA1119" i="2"/>
  <c r="BA1120" i="2" s="1"/>
  <c r="AX1120" i="2"/>
  <c r="AY1120" i="2" s="1"/>
  <c r="BA1131" i="2"/>
  <c r="AX1135" i="2"/>
  <c r="AY1135" i="2" s="1"/>
  <c r="AX1147" i="2"/>
  <c r="AR1131" i="2"/>
  <c r="U1131" i="2" s="1"/>
  <c r="AN1132" i="2"/>
  <c r="AO1132" i="2" s="1"/>
  <c r="AZ1131" i="2"/>
  <c r="AZ1119" i="2"/>
  <c r="AZ1120" i="2" s="1"/>
  <c r="AT1114" i="2"/>
  <c r="AU1114" i="2"/>
  <c r="AV1114" i="2"/>
  <c r="AW1114" i="2"/>
  <c r="AZ1111" i="2"/>
  <c r="AR1111" i="2"/>
  <c r="U1111" i="2" s="1"/>
  <c r="AN1112" i="2"/>
  <c r="AO1112" i="2" s="1"/>
  <c r="BA1111" i="2"/>
  <c r="BA1112" i="2" s="1"/>
  <c r="AR1102" i="2"/>
  <c r="U1102" i="2" s="1"/>
  <c r="AN1103" i="2"/>
  <c r="AO1103" i="2" s="1"/>
  <c r="AZ1102" i="2"/>
  <c r="AZ1103" i="2" s="1"/>
  <c r="AT1098" i="2"/>
  <c r="AP1099" i="2"/>
  <c r="AU1098" i="2"/>
  <c r="AV1098" i="2"/>
  <c r="AW1098" i="2"/>
  <c r="AX1097" i="2"/>
  <c r="AY1097" i="2" s="1"/>
  <c r="AO1086" i="2"/>
  <c r="AR1086" i="2" s="1"/>
  <c r="U1086" i="2" s="1"/>
  <c r="AP1083" i="2"/>
  <c r="AU1082" i="2"/>
  <c r="AV1082" i="2"/>
  <c r="AW1082" i="2"/>
  <c r="AT1082" i="2"/>
  <c r="AX1069" i="2"/>
  <c r="AY1069" i="2" s="1"/>
  <c r="AX1073" i="2"/>
  <c r="AY1073" i="2" s="1"/>
  <c r="AX1068" i="2"/>
  <c r="AY1068" i="2" s="1"/>
  <c r="AX1056" i="2"/>
  <c r="AY1056" i="2" s="1"/>
  <c r="AX1053" i="2"/>
  <c r="AY1053" i="2" s="1"/>
  <c r="AR1068" i="2"/>
  <c r="U1068" i="2" s="1"/>
  <c r="AO1073" i="2"/>
  <c r="BA1073" i="2" s="1"/>
  <c r="AO1051" i="2"/>
  <c r="AN1052" i="2" s="1"/>
  <c r="AZ1051" i="2"/>
  <c r="AZ1073" i="2"/>
  <c r="AO1057" i="2"/>
  <c r="AN1058" i="2" s="1"/>
  <c r="AZ1057" i="2"/>
  <c r="AX941" i="2"/>
  <c r="AY941" i="2" s="1"/>
  <c r="AX964" i="2"/>
  <c r="AY964" i="2" s="1"/>
  <c r="AX1033" i="2"/>
  <c r="AY1033" i="2" s="1"/>
  <c r="AZ955" i="2"/>
  <c r="AZ956" i="2" s="1"/>
  <c r="AZ957" i="2" s="1"/>
  <c r="BA947" i="2"/>
  <c r="AZ963" i="2"/>
  <c r="AZ964" i="2" s="1"/>
  <c r="AZ965" i="2" s="1"/>
  <c r="AZ966" i="2" s="1"/>
  <c r="AR947" i="2"/>
  <c r="U947" i="2" s="1"/>
  <c r="AN948" i="2"/>
  <c r="AO948" i="2" s="1"/>
  <c r="AR948" i="2" s="1"/>
  <c r="U948" i="2" s="1"/>
  <c r="BA1018" i="2"/>
  <c r="BA963" i="2"/>
  <c r="BA964" i="2" s="1"/>
  <c r="BA965" i="2" s="1"/>
  <c r="BA966" i="2" s="1"/>
  <c r="AO1041" i="2"/>
  <c r="BA1041" i="2" s="1"/>
  <c r="AZ947" i="2"/>
  <c r="AZ992" i="2"/>
  <c r="AZ993" i="2" s="1"/>
  <c r="AZ994" i="2" s="1"/>
  <c r="AZ1041" i="2"/>
  <c r="AV1048" i="2"/>
  <c r="AU1048" i="2"/>
  <c r="AW1048" i="2"/>
  <c r="AT1048" i="2"/>
  <c r="AX1047" i="2"/>
  <c r="AY1047" i="2" s="1"/>
  <c r="AO1045" i="2"/>
  <c r="AZ1045" i="2"/>
  <c r="AR1031" i="2"/>
  <c r="U1031" i="2" s="1"/>
  <c r="AN1032" i="2"/>
  <c r="AO1032" i="2" s="1"/>
  <c r="AR1032" i="2" s="1"/>
  <c r="U1032" i="2" s="1"/>
  <c r="AZ1031" i="2"/>
  <c r="BA1031" i="2"/>
  <c r="AR1018" i="2"/>
  <c r="U1018" i="2" s="1"/>
  <c r="AN1019" i="2"/>
  <c r="AO1019" i="2" s="1"/>
  <c r="AZ1018" i="2"/>
  <c r="AU1014" i="2"/>
  <c r="AV1014" i="2"/>
  <c r="AT1014" i="2"/>
  <c r="AW1014" i="2"/>
  <c r="AR1011" i="2"/>
  <c r="U1011" i="2" s="1"/>
  <c r="AN1012" i="2"/>
  <c r="BA1011" i="2"/>
  <c r="AO1005" i="2"/>
  <c r="BA1005" i="2" s="1"/>
  <c r="AZ1005" i="2"/>
  <c r="AR994" i="2"/>
  <c r="U994" i="2" s="1"/>
  <c r="AN995" i="2"/>
  <c r="AX993" i="2"/>
  <c r="AY993" i="2" s="1"/>
  <c r="AO992" i="2"/>
  <c r="BA992" i="2" s="1"/>
  <c r="BA993" i="2" s="1"/>
  <c r="BA994" i="2" s="1"/>
  <c r="BA983" i="2"/>
  <c r="BA984" i="2" s="1"/>
  <c r="AZ983" i="2"/>
  <c r="AZ984" i="2" s="1"/>
  <c r="AW975" i="2"/>
  <c r="AP976" i="2"/>
  <c r="AQ976" i="2" s="1"/>
  <c r="AV975" i="2"/>
  <c r="AU975" i="2"/>
  <c r="AT975" i="2"/>
  <c r="AR976" i="2"/>
  <c r="O976" i="2" s="1"/>
  <c r="AN977" i="2"/>
  <c r="AN969" i="2"/>
  <c r="BA968" i="2"/>
  <c r="AR968" i="2"/>
  <c r="U968" i="2" s="1"/>
  <c r="AU966" i="2"/>
  <c r="AV966" i="2"/>
  <c r="AW966" i="2"/>
  <c r="AT966" i="2"/>
  <c r="AP957" i="2"/>
  <c r="AW955" i="2"/>
  <c r="AV955" i="2"/>
  <c r="AT955" i="2"/>
  <c r="AU955" i="2"/>
  <c r="AX934" i="2"/>
  <c r="AR834" i="2"/>
  <c r="U834" i="2" s="1"/>
  <c r="BA834" i="2"/>
  <c r="BA927" i="2"/>
  <c r="BA934" i="2"/>
  <c r="BA935" i="2" s="1"/>
  <c r="BA879" i="2"/>
  <c r="AZ939" i="2"/>
  <c r="BA885" i="2"/>
  <c r="AZ927" i="2"/>
  <c r="AR939" i="2"/>
  <c r="U939" i="2" s="1"/>
  <c r="AN940" i="2"/>
  <c r="BA939" i="2"/>
  <c r="AZ934" i="2"/>
  <c r="AZ935" i="2" s="1"/>
  <c r="AR927" i="2"/>
  <c r="U927" i="2" s="1"/>
  <c r="AN928" i="2"/>
  <c r="AX916" i="2"/>
  <c r="AY916" i="2" s="1"/>
  <c r="AW917" i="2"/>
  <c r="AT917" i="2"/>
  <c r="AU917" i="2"/>
  <c r="AV917" i="2"/>
  <c r="BA909" i="2"/>
  <c r="AN910" i="2"/>
  <c r="AO910" i="2" s="1"/>
  <c r="AR909" i="2"/>
  <c r="U909" i="2" s="1"/>
  <c r="AZ904" i="2"/>
  <c r="AR904" i="2"/>
  <c r="U904" i="2" s="1"/>
  <c r="AN905" i="2"/>
  <c r="AO900" i="2"/>
  <c r="AR900" i="2" s="1"/>
  <c r="U900" i="2" s="1"/>
  <c r="AZ894" i="2"/>
  <c r="AO894" i="2"/>
  <c r="AR890" i="2"/>
  <c r="U890" i="2" s="1"/>
  <c r="AR885" i="2"/>
  <c r="U885" i="2" s="1"/>
  <c r="AN886" i="2"/>
  <c r="AZ885" i="2"/>
  <c r="AR879" i="2"/>
  <c r="U879" i="2" s="1"/>
  <c r="AN880" i="2"/>
  <c r="AZ879" i="2"/>
  <c r="AR873" i="2"/>
  <c r="U873" i="2" s="1"/>
  <c r="AN874" i="2"/>
  <c r="AN868" i="2"/>
  <c r="BA873" i="2"/>
  <c r="AZ873" i="2"/>
  <c r="AR863" i="2"/>
  <c r="U863" i="2" s="1"/>
  <c r="AN864" i="2"/>
  <c r="AO864" i="2" s="1"/>
  <c r="BA863" i="2"/>
  <c r="AO856" i="2"/>
  <c r="AN857" i="2" s="1"/>
  <c r="AO857" i="2" s="1"/>
  <c r="AZ856" i="2"/>
  <c r="AO847" i="2"/>
  <c r="AO841" i="2"/>
  <c r="AZ841" i="2"/>
  <c r="AR835" i="2"/>
  <c r="U835" i="2" s="1"/>
  <c r="AN836" i="2"/>
  <c r="BA835" i="2"/>
  <c r="BA822" i="2"/>
  <c r="AR822" i="2"/>
  <c r="U822" i="2" s="1"/>
  <c r="AN823" i="2"/>
  <c r="AO823" i="2" s="1"/>
  <c r="AX2440" i="2"/>
  <c r="AX2367" i="2"/>
  <c r="AO806" i="2"/>
  <c r="BA806" i="2" s="1"/>
  <c r="BA807" i="2" s="1"/>
  <c r="AR797" i="2"/>
  <c r="U797" i="2" s="1"/>
  <c r="AN798" i="2"/>
  <c r="AO708" i="2"/>
  <c r="AR708" i="2" s="1"/>
  <c r="U708" i="2" s="1"/>
  <c r="Q490" i="2"/>
  <c r="AZ603" i="2"/>
  <c r="AZ614" i="2"/>
  <c r="AR135" i="2"/>
  <c r="AR352" i="2"/>
  <c r="AR193" i="2"/>
  <c r="AR185" i="2"/>
  <c r="AR700" i="2"/>
  <c r="U700" i="2" s="1"/>
  <c r="AH53" i="2"/>
  <c r="G52" i="2"/>
  <c r="AI52" i="2"/>
  <c r="AM52" i="2"/>
  <c r="Q433" i="2"/>
  <c r="AR500" i="2"/>
  <c r="U500" i="2" s="1"/>
  <c r="Q426" i="2"/>
  <c r="Q495" i="2"/>
  <c r="Q497" i="2"/>
  <c r="Q211" i="2"/>
  <c r="AN701" i="2"/>
  <c r="AO701" i="2" s="1"/>
  <c r="AR701" i="2" s="1"/>
  <c r="U701" i="2" s="1"/>
  <c r="AX737" i="2"/>
  <c r="AY737" i="2" s="1"/>
  <c r="AX347" i="2"/>
  <c r="AX134" i="2"/>
  <c r="Q415" i="2"/>
  <c r="AX658" i="2"/>
  <c r="AX663" i="2"/>
  <c r="AZ700" i="2"/>
  <c r="Q473" i="2"/>
  <c r="Q499" i="2"/>
  <c r="AK51" i="2"/>
  <c r="AJ51" i="2"/>
  <c r="AL51" i="2"/>
  <c r="Q455" i="2"/>
  <c r="AX138" i="2"/>
  <c r="AR408" i="2"/>
  <c r="U408" i="2" s="1"/>
  <c r="Q446" i="2"/>
  <c r="AX711" i="2"/>
  <c r="AY711" i="2" s="1"/>
  <c r="AZ764" i="2"/>
  <c r="AX772" i="2"/>
  <c r="AY772" i="2" s="1"/>
  <c r="AX773" i="2"/>
  <c r="AY773" i="2" s="1"/>
  <c r="AX760" i="2"/>
  <c r="AX753" i="2"/>
  <c r="AY753" i="2" s="1"/>
  <c r="AR759" i="2"/>
  <c r="U759" i="2" s="1"/>
  <c r="AN760" i="2"/>
  <c r="AZ760" i="2" s="1"/>
  <c r="AX774" i="2"/>
  <c r="AX763" i="2"/>
  <c r="AX794" i="2"/>
  <c r="AX776" i="2"/>
  <c r="AX771" i="2"/>
  <c r="AX778" i="2"/>
  <c r="AY778" i="2" s="1"/>
  <c r="BA752" i="2"/>
  <c r="BA753" i="2" s="1"/>
  <c r="AX788" i="2"/>
  <c r="AY788" i="2" s="1"/>
  <c r="AO764" i="2"/>
  <c r="AN765" i="2" s="1"/>
  <c r="AO765" i="2" s="1"/>
  <c r="AX795" i="2"/>
  <c r="AY795" i="2" s="1"/>
  <c r="AO790" i="2"/>
  <c r="AX787" i="2"/>
  <c r="AO794" i="2"/>
  <c r="AN795" i="2" s="1"/>
  <c r="AO795" i="2" s="1"/>
  <c r="AR795" i="2" s="1"/>
  <c r="U795" i="2" s="1"/>
  <c r="AZ794" i="2"/>
  <c r="AO785" i="2"/>
  <c r="AN786" i="2" s="1"/>
  <c r="AP781" i="2"/>
  <c r="AQ781" i="2" s="1"/>
  <c r="AO780" i="2"/>
  <c r="AN781" i="2" s="1"/>
  <c r="AO781" i="2" s="1"/>
  <c r="AT779" i="2"/>
  <c r="AW779" i="2"/>
  <c r="AU779" i="2"/>
  <c r="AV779" i="2"/>
  <c r="AR775" i="2"/>
  <c r="U775" i="2" s="1"/>
  <c r="AN776" i="2"/>
  <c r="AX740" i="2"/>
  <c r="AY740" i="2" s="1"/>
  <c r="AZ716" i="2"/>
  <c r="AO716" i="2"/>
  <c r="AN712" i="2"/>
  <c r="AO712" i="2" s="1"/>
  <c r="AX671" i="2"/>
  <c r="AX672" i="2"/>
  <c r="AX667" i="2"/>
  <c r="AY667" i="2" s="1"/>
  <c r="AR695" i="2"/>
  <c r="U695" i="2" s="1"/>
  <c r="AN696" i="2"/>
  <c r="AZ745" i="2"/>
  <c r="AO745" i="2"/>
  <c r="AV741" i="2"/>
  <c r="AU741" i="2"/>
  <c r="AT741" i="2"/>
  <c r="AW741" i="2"/>
  <c r="AX736" i="2"/>
  <c r="AY736" i="2" s="1"/>
  <c r="AR735" i="2"/>
  <c r="U735" i="2" s="1"/>
  <c r="AN736" i="2"/>
  <c r="AO736" i="2" s="1"/>
  <c r="AZ735" i="2"/>
  <c r="BA735" i="2"/>
  <c r="AO729" i="2"/>
  <c r="AN730" i="2" s="1"/>
  <c r="AO730" i="2" s="1"/>
  <c r="AR730" i="2" s="1"/>
  <c r="U730" i="2" s="1"/>
  <c r="AZ729" i="2"/>
  <c r="AV712" i="2"/>
  <c r="AU712" i="2"/>
  <c r="AT712" i="2"/>
  <c r="AW712" i="2"/>
  <c r="AR704" i="2"/>
  <c r="O704" i="2" s="1"/>
  <c r="AZ701" i="2"/>
  <c r="AZ702" i="2" s="1"/>
  <c r="AZ703" i="2" s="1"/>
  <c r="AZ704" i="2" s="1"/>
  <c r="AO692" i="2"/>
  <c r="AZ692" i="2"/>
  <c r="AX641" i="2"/>
  <c r="AY641" i="2" s="1"/>
  <c r="AX640" i="2"/>
  <c r="AY640" i="2" s="1"/>
  <c r="AR652" i="2"/>
  <c r="U652" i="2" s="1"/>
  <c r="AO686" i="2"/>
  <c r="AR686" i="2" s="1"/>
  <c r="U686" i="2" s="1"/>
  <c r="AO668" i="2"/>
  <c r="AN669" i="2" s="1"/>
  <c r="AO669" i="2" s="1"/>
  <c r="AR669" i="2" s="1"/>
  <c r="U669" i="2" s="1"/>
  <c r="AX683" i="2"/>
  <c r="AY683" i="2" s="1"/>
  <c r="AX676" i="2"/>
  <c r="AX679" i="2"/>
  <c r="AW638" i="2"/>
  <c r="AV638" i="2"/>
  <c r="AU638" i="2"/>
  <c r="AT638" i="2"/>
  <c r="AO644" i="2"/>
  <c r="AN645" i="2" s="1"/>
  <c r="AO645" i="2" s="1"/>
  <c r="AR645" i="2" s="1"/>
  <c r="U645" i="2" s="1"/>
  <c r="AX652" i="2"/>
  <c r="AX622" i="2"/>
  <c r="AX650" i="2"/>
  <c r="AY650" i="2" s="1"/>
  <c r="AX668" i="2"/>
  <c r="AY668" i="2" s="1"/>
  <c r="AR675" i="2"/>
  <c r="U675" i="2" s="1"/>
  <c r="AN676" i="2"/>
  <c r="AO676" i="2" s="1"/>
  <c r="AO672" i="2"/>
  <c r="AR672" i="2" s="1"/>
  <c r="U672" i="2" s="1"/>
  <c r="AO664" i="2"/>
  <c r="AN665" i="2" s="1"/>
  <c r="AO206" i="2"/>
  <c r="AO115" i="2"/>
  <c r="AN116" i="2" s="1"/>
  <c r="AZ115" i="2"/>
  <c r="AO268" i="2"/>
  <c r="AN269" i="2" s="1"/>
  <c r="AZ268" i="2"/>
  <c r="AO258" i="2"/>
  <c r="AN259" i="2" s="1"/>
  <c r="AC1850" i="2"/>
  <c r="AC2262" i="2"/>
  <c r="AC2277" i="2"/>
  <c r="AC2324" i="2"/>
  <c r="AC2310" i="2"/>
  <c r="AC2304" i="2"/>
  <c r="AC2287" i="2"/>
  <c r="AC2281" i="2"/>
  <c r="AC2270" i="2"/>
  <c r="AC2264" i="2"/>
  <c r="AC2257" i="2"/>
  <c r="AC1877" i="2"/>
  <c r="AC1869" i="2"/>
  <c r="AC1860" i="2"/>
  <c r="AC1848" i="2"/>
  <c r="AC2328" i="2"/>
  <c r="AC2316" i="2"/>
  <c r="AC2299" i="2"/>
  <c r="AC2291" i="2"/>
  <c r="AC2283" i="2"/>
  <c r="AC2275" i="2"/>
  <c r="AC2266" i="2"/>
  <c r="AC2258" i="2"/>
  <c r="AC1865" i="2"/>
  <c r="AC1859" i="2"/>
  <c r="AC1847" i="2"/>
  <c r="AC2252" i="2"/>
  <c r="AC1854" i="2"/>
  <c r="AC1866" i="2"/>
  <c r="AC1872" i="2"/>
  <c r="AC2322" i="2"/>
  <c r="AC2311" i="2"/>
  <c r="AC2303" i="2"/>
  <c r="AC2295" i="2"/>
  <c r="AC2286" i="2"/>
  <c r="AC2280" i="2"/>
  <c r="AC2273" i="2"/>
  <c r="AC2265" i="2"/>
  <c r="AC2256" i="2"/>
  <c r="AC1876" i="2"/>
  <c r="AC1870" i="2"/>
  <c r="AC1863" i="2"/>
  <c r="AC1851" i="2"/>
  <c r="AC2326" i="2"/>
  <c r="AC2315" i="2"/>
  <c r="AC2307" i="2"/>
  <c r="AC2298" i="2"/>
  <c r="AC2292" i="2"/>
  <c r="AC2282" i="2"/>
  <c r="AC2276" i="2"/>
  <c r="AC2269" i="2"/>
  <c r="AC2261" i="2"/>
  <c r="AC1873" i="2"/>
  <c r="AC1864" i="2"/>
  <c r="AC1858" i="2"/>
  <c r="AC2288" i="2"/>
  <c r="AC2319" i="2"/>
  <c r="AC1852" i="2"/>
  <c r="AC2260" i="2"/>
  <c r="AC1855" i="2"/>
  <c r="AC2323" i="2"/>
  <c r="AC2313" i="2"/>
  <c r="AC2302" i="2"/>
  <c r="AC2297" i="2"/>
  <c r="AC2289" i="2"/>
  <c r="AC2278" i="2"/>
  <c r="AC2272" i="2"/>
  <c r="AC2255" i="2"/>
  <c r="AC1868" i="2"/>
  <c r="AC1862" i="2"/>
  <c r="AC2327" i="2"/>
  <c r="AC2314" i="2"/>
  <c r="AC2308" i="2"/>
  <c r="AC2301" i="2"/>
  <c r="AC2290" i="2"/>
  <c r="AC2285" i="2"/>
  <c r="AC2274" i="2"/>
  <c r="AC2268" i="2"/>
  <c r="AC1875" i="2"/>
  <c r="AC1867" i="2"/>
  <c r="AC2318" i="2"/>
  <c r="AC1871" i="2"/>
  <c r="AC2309" i="2"/>
  <c r="AC2320" i="2"/>
  <c r="AC2325" i="2"/>
  <c r="AC2312" i="2"/>
  <c r="AC2305" i="2"/>
  <c r="AC2296" i="2"/>
  <c r="AC2279" i="2"/>
  <c r="AC2271" i="2"/>
  <c r="AC2263" i="2"/>
  <c r="AC2254" i="2"/>
  <c r="AC1878" i="2"/>
  <c r="AC1861" i="2"/>
  <c r="AC1849" i="2"/>
  <c r="AC2329" i="2"/>
  <c r="AC2317" i="2"/>
  <c r="AC2306" i="2"/>
  <c r="AC2300" i="2"/>
  <c r="AC2293" i="2"/>
  <c r="AC2284" i="2"/>
  <c r="AC2267" i="2"/>
  <c r="AC2259" i="2"/>
  <c r="AC2253" i="2"/>
  <c r="AC1874" i="2"/>
  <c r="AC1857" i="2"/>
  <c r="AC1856" i="2"/>
  <c r="AC2321" i="2"/>
  <c r="AC1853" i="2"/>
  <c r="AC2294" i="2"/>
  <c r="AC1744" i="2"/>
  <c r="AC1741" i="2"/>
  <c r="AC1749" i="2"/>
  <c r="AC1737" i="2"/>
  <c r="AC1745" i="2"/>
  <c r="AC1743" i="2"/>
  <c r="AC1742" i="2"/>
  <c r="AC1748" i="2"/>
  <c r="AC1736" i="2"/>
  <c r="AC1747" i="2"/>
  <c r="AC1735" i="2"/>
  <c r="AC1740" i="2"/>
  <c r="AC1739" i="2"/>
  <c r="AC1746" i="2"/>
  <c r="AC1750" i="2"/>
  <c r="AC1738" i="2"/>
  <c r="AC2421" i="2"/>
  <c r="AC2409" i="2"/>
  <c r="AC2427" i="2"/>
  <c r="AC2415" i="2"/>
  <c r="AC2422" i="2"/>
  <c r="AC2411" i="2"/>
  <c r="AC2416" i="2"/>
  <c r="AC2420" i="2"/>
  <c r="AC2408" i="2"/>
  <c r="AC2426" i="2"/>
  <c r="AC2414" i="2"/>
  <c r="AC2425" i="2"/>
  <c r="AC2413" i="2"/>
  <c r="AC2418" i="2"/>
  <c r="AC2406" i="2"/>
  <c r="AC2417" i="2"/>
  <c r="AC2424" i="2"/>
  <c r="AC2412" i="2"/>
  <c r="AC2419" i="2"/>
  <c r="AC2407" i="2"/>
  <c r="AC2428" i="2"/>
  <c r="AC2423" i="2"/>
  <c r="AC2410" i="2"/>
  <c r="AC2389" i="2"/>
  <c r="AZ206" i="2"/>
  <c r="AO174" i="2"/>
  <c r="AC2360" i="2"/>
  <c r="AC2348" i="2"/>
  <c r="AC2357" i="2"/>
  <c r="AC2353" i="2"/>
  <c r="AC2359" i="2"/>
  <c r="AC2346" i="2"/>
  <c r="AC2356" i="2"/>
  <c r="AC2358" i="2"/>
  <c r="AC2347" i="2"/>
  <c r="AC2354" i="2"/>
  <c r="AC2351" i="2"/>
  <c r="AC2361" i="2"/>
  <c r="AC2349" i="2"/>
  <c r="AC2355" i="2"/>
  <c r="AC2350" i="2"/>
  <c r="AC2352" i="2"/>
  <c r="AC1766" i="2"/>
  <c r="AC1754" i="2"/>
  <c r="AC1760" i="2"/>
  <c r="AC1765" i="2"/>
  <c r="AC1753" i="2"/>
  <c r="AC1761" i="2"/>
  <c r="AC1757" i="2"/>
  <c r="AC1764" i="2"/>
  <c r="AC1752" i="2"/>
  <c r="AC1763" i="2"/>
  <c r="AC1751" i="2"/>
  <c r="AC1758" i="2"/>
  <c r="AC1755" i="2"/>
  <c r="AC1762" i="2"/>
  <c r="AC1759" i="2"/>
  <c r="AC1756" i="2"/>
  <c r="AO369" i="2"/>
  <c r="AO234" i="2"/>
  <c r="AN235" i="2" s="1"/>
  <c r="AO235" i="2" s="1"/>
  <c r="AZ234" i="2"/>
  <c r="AO272" i="2"/>
  <c r="AN273" i="2" s="1"/>
  <c r="AC1642" i="2"/>
  <c r="AC1644" i="2"/>
  <c r="AC1643" i="2"/>
  <c r="AC1647" i="2"/>
  <c r="AC1650" i="2"/>
  <c r="AC1654" i="2"/>
  <c r="AC1645" i="2"/>
  <c r="AC1653" i="2"/>
  <c r="AC1641" i="2"/>
  <c r="AC1649" i="2"/>
  <c r="AC1646" i="2"/>
  <c r="AC1652" i="2"/>
  <c r="AC1640" i="2"/>
  <c r="AC1651" i="2"/>
  <c r="AC1648" i="2"/>
  <c r="AC1639" i="2"/>
  <c r="AC1490" i="2"/>
  <c r="AC1495" i="2"/>
  <c r="AC1514" i="2"/>
  <c r="AC1549" i="2"/>
  <c r="AC1539" i="2"/>
  <c r="AC1522" i="2"/>
  <c r="AC1472" i="2"/>
  <c r="AC1459" i="2"/>
  <c r="AC1447" i="2"/>
  <c r="AC1435" i="2"/>
  <c r="AC1502" i="2"/>
  <c r="AC1545" i="2"/>
  <c r="AC1534" i="2"/>
  <c r="AC1527" i="2"/>
  <c r="AC1515" i="2"/>
  <c r="AC1477" i="2"/>
  <c r="AC1465" i="2"/>
  <c r="AC1454" i="2"/>
  <c r="AC1441" i="2"/>
  <c r="AC1429" i="2"/>
  <c r="AC1498" i="2"/>
  <c r="AC1553" i="2"/>
  <c r="AC1540" i="2"/>
  <c r="AC1528" i="2"/>
  <c r="AC1516" i="2"/>
  <c r="AC1510" i="2"/>
  <c r="AC1481" i="2"/>
  <c r="AC1468" i="2"/>
  <c r="AC1456" i="2"/>
  <c r="AC1444" i="2"/>
  <c r="AC1434" i="2"/>
  <c r="AC1484" i="2"/>
  <c r="AC1520" i="2"/>
  <c r="AC1530" i="2"/>
  <c r="AC1448" i="2"/>
  <c r="AC1552" i="2"/>
  <c r="AC1503" i="2"/>
  <c r="AC1550" i="2"/>
  <c r="AC1538" i="2"/>
  <c r="AC1497" i="2"/>
  <c r="AC1471" i="2"/>
  <c r="AC1462" i="2"/>
  <c r="AC1437" i="2"/>
  <c r="AC1544" i="2"/>
  <c r="AC1532" i="2"/>
  <c r="AC1526" i="2"/>
  <c r="AC1505" i="2"/>
  <c r="AC1476" i="2"/>
  <c r="AC1466" i="2"/>
  <c r="AC1451" i="2"/>
  <c r="AC1440" i="2"/>
  <c r="AC1428" i="2"/>
  <c r="AC1536" i="2"/>
  <c r="AC1555" i="2"/>
  <c r="AC1543" i="2"/>
  <c r="AC1531" i="2"/>
  <c r="AC1509" i="2"/>
  <c r="AC1501" i="2"/>
  <c r="AC1480" i="2"/>
  <c r="AC1469" i="2"/>
  <c r="AC1455" i="2"/>
  <c r="AC1443" i="2"/>
  <c r="AC1432" i="2"/>
  <c r="AC1494" i="2"/>
  <c r="AC1546" i="2"/>
  <c r="AC1504" i="2"/>
  <c r="AC1551" i="2"/>
  <c r="AC1535" i="2"/>
  <c r="AC1492" i="2"/>
  <c r="AC1548" i="2"/>
  <c r="AC1521" i="2"/>
  <c r="AC1485" i="2"/>
  <c r="AC1461" i="2"/>
  <c r="AC1449" i="2"/>
  <c r="AC1438" i="2"/>
  <c r="AC1547" i="2"/>
  <c r="AC1525" i="2"/>
  <c r="AC1513" i="2"/>
  <c r="AC1507" i="2"/>
  <c r="AC1475" i="2"/>
  <c r="AC1464" i="2"/>
  <c r="AC1453" i="2"/>
  <c r="AC1439" i="2"/>
  <c r="AC1487" i="2"/>
  <c r="AC1554" i="2"/>
  <c r="AC1542" i="2"/>
  <c r="AC1517" i="2"/>
  <c r="AC1508" i="2"/>
  <c r="AC1500" i="2"/>
  <c r="AC1479" i="2"/>
  <c r="AC1467" i="2"/>
  <c r="AC1458" i="2"/>
  <c r="AC1446" i="2"/>
  <c r="AC1483" i="2"/>
  <c r="AC1496" i="2"/>
  <c r="AC1519" i="2"/>
  <c r="AC1491" i="2"/>
  <c r="AC1537" i="2"/>
  <c r="AC1523" i="2"/>
  <c r="AC1473" i="2"/>
  <c r="AC1460" i="2"/>
  <c r="AC1450" i="2"/>
  <c r="AC1436" i="2"/>
  <c r="AC1486" i="2"/>
  <c r="AC1474" i="2"/>
  <c r="AC1533" i="2"/>
  <c r="AC1524" i="2"/>
  <c r="AC1512" i="2"/>
  <c r="AC1489" i="2"/>
  <c r="AC1478" i="2"/>
  <c r="AC1463" i="2"/>
  <c r="AC1452" i="2"/>
  <c r="AC1442" i="2"/>
  <c r="AC1430" i="2"/>
  <c r="AC1488" i="2"/>
  <c r="AC1541" i="2"/>
  <c r="AC1493" i="2"/>
  <c r="AC1433" i="2"/>
  <c r="AC1482" i="2"/>
  <c r="AC1529" i="2"/>
  <c r="AC1470" i="2"/>
  <c r="AC1499" i="2"/>
  <c r="AC1431" i="2"/>
  <c r="AC1518" i="2"/>
  <c r="AC1457" i="2"/>
  <c r="AC1506" i="2"/>
  <c r="AC1511" i="2"/>
  <c r="AC1445" i="2"/>
  <c r="Q453" i="2"/>
  <c r="BA487" i="2"/>
  <c r="AC1668" i="2"/>
  <c r="AC1656" i="2"/>
  <c r="AC1667" i="2"/>
  <c r="AC1655" i="2"/>
  <c r="AC1662" i="2"/>
  <c r="AC1659" i="2"/>
  <c r="AC1666" i="2"/>
  <c r="AC1664" i="2"/>
  <c r="AC1660" i="2"/>
  <c r="AC1670" i="2"/>
  <c r="AC1658" i="2"/>
  <c r="AC1663" i="2"/>
  <c r="AC1669" i="2"/>
  <c r="AC1657" i="2"/>
  <c r="AC1665" i="2"/>
  <c r="AC1661" i="2"/>
  <c r="BA368" i="2"/>
  <c r="BA369" i="2" s="1"/>
  <c r="AC2479" i="2"/>
  <c r="AC2476" i="2"/>
  <c r="AC2478" i="2"/>
  <c r="AC2474" i="2"/>
  <c r="AC2480" i="2"/>
  <c r="AC2481" i="2"/>
  <c r="AC2475" i="2"/>
  <c r="AC2477" i="2"/>
  <c r="AZ136" i="2"/>
  <c r="AZ137" i="2" s="1"/>
  <c r="AO99" i="2"/>
  <c r="AN100" i="2" s="1"/>
  <c r="AR257" i="2"/>
  <c r="U257" i="2" s="1"/>
  <c r="AN377" i="2"/>
  <c r="BA376" i="2"/>
  <c r="AC1807" i="2"/>
  <c r="AC1813" i="2"/>
  <c r="AC1801" i="2"/>
  <c r="AC1809" i="2"/>
  <c r="AC1805" i="2"/>
  <c r="AC1808" i="2"/>
  <c r="AC1812" i="2"/>
  <c r="AC1800" i="2"/>
  <c r="AC1811" i="2"/>
  <c r="AC1799" i="2"/>
  <c r="AC1806" i="2"/>
  <c r="AC1802" i="2"/>
  <c r="AC1803" i="2"/>
  <c r="AC1810" i="2"/>
  <c r="AC1804" i="2"/>
  <c r="AC1814" i="2"/>
  <c r="AC2405" i="2"/>
  <c r="AC2393" i="2"/>
  <c r="AO337" i="2"/>
  <c r="AN338" i="2" s="1"/>
  <c r="AO353" i="2"/>
  <c r="AN354" i="2" s="1"/>
  <c r="AC2432" i="2"/>
  <c r="AC2431" i="2"/>
  <c r="AC2433" i="2"/>
  <c r="AC2429" i="2"/>
  <c r="AC2430" i="2"/>
  <c r="AR173" i="2"/>
  <c r="AO162" i="2"/>
  <c r="AN163" i="2" s="1"/>
  <c r="AZ162" i="2"/>
  <c r="AO120" i="2"/>
  <c r="AN121" i="2" s="1"/>
  <c r="AZ120" i="2"/>
  <c r="AO383" i="2"/>
  <c r="AN384" i="2" s="1"/>
  <c r="AC1818" i="2"/>
  <c r="AC1830" i="2"/>
  <c r="AC1825" i="2"/>
  <c r="AC1821" i="2"/>
  <c r="AC1829" i="2"/>
  <c r="AC1817" i="2"/>
  <c r="AC1827" i="2"/>
  <c r="AC1815" i="2"/>
  <c r="AC1822" i="2"/>
  <c r="AC1828" i="2"/>
  <c r="AC1816" i="2"/>
  <c r="AC1824" i="2"/>
  <c r="AC1826" i="2"/>
  <c r="AC1820" i="2"/>
  <c r="AC1819" i="2"/>
  <c r="AC1823" i="2"/>
  <c r="AO305" i="2"/>
  <c r="AC2462" i="2"/>
  <c r="AC2463" i="2"/>
  <c r="AC2461" i="2"/>
  <c r="AC2465" i="2"/>
  <c r="AC2464" i="2"/>
  <c r="AC2443" i="2"/>
  <c r="AC2450" i="2"/>
  <c r="AC2447" i="2"/>
  <c r="AC2448" i="2"/>
  <c r="AC2445" i="2"/>
  <c r="AC2451" i="2"/>
  <c r="AC2446" i="2"/>
  <c r="AC2444" i="2"/>
  <c r="AC2449" i="2"/>
  <c r="AC2442" i="2"/>
  <c r="AC2452" i="2"/>
  <c r="AO181" i="2"/>
  <c r="AZ181" i="2"/>
  <c r="AR271" i="2"/>
  <c r="AN284" i="2"/>
  <c r="BA283" i="2"/>
  <c r="AC1707" i="2"/>
  <c r="AC1714" i="2"/>
  <c r="AC1708" i="2"/>
  <c r="AC1718" i="2"/>
  <c r="AC1712" i="2"/>
  <c r="AC1711" i="2"/>
  <c r="AC1717" i="2"/>
  <c r="AC1705" i="2"/>
  <c r="AC1713" i="2"/>
  <c r="AC1709" i="2"/>
  <c r="AC1716" i="2"/>
  <c r="AC1704" i="2"/>
  <c r="AC1706" i="2"/>
  <c r="AC1715" i="2"/>
  <c r="AC1703" i="2"/>
  <c r="AC1710" i="2"/>
  <c r="Q477" i="2"/>
  <c r="AN127" i="2"/>
  <c r="BA126" i="2"/>
  <c r="AO168" i="2"/>
  <c r="AN169" i="2" s="1"/>
  <c r="AO186" i="2"/>
  <c r="AN187" i="2" s="1"/>
  <c r="AC1731" i="2"/>
  <c r="AC1719" i="2"/>
  <c r="AC1726" i="2"/>
  <c r="AC1732" i="2"/>
  <c r="AC1720" i="2"/>
  <c r="AC1727" i="2"/>
  <c r="AC1730" i="2"/>
  <c r="AC1724" i="2"/>
  <c r="AC1723" i="2"/>
  <c r="AC1722" i="2"/>
  <c r="AC1734" i="2"/>
  <c r="AC1729" i="2"/>
  <c r="AC1725" i="2"/>
  <c r="AC1728" i="2"/>
  <c r="AC1721" i="2"/>
  <c r="AC1733" i="2"/>
  <c r="AZ305" i="2"/>
  <c r="AZ306" i="2" s="1"/>
  <c r="AZ307" i="2" s="1"/>
  <c r="AZ308" i="2" s="1"/>
  <c r="AZ309" i="2" s="1"/>
  <c r="AC2385" i="2"/>
  <c r="AC2372" i="2"/>
  <c r="AC2381" i="2"/>
  <c r="AC2377" i="2"/>
  <c r="AC2370" i="2"/>
  <c r="AC2384" i="2"/>
  <c r="AC2380" i="2"/>
  <c r="AC2369" i="2"/>
  <c r="AC2388" i="2"/>
  <c r="AC2376" i="2"/>
  <c r="AC2383" i="2"/>
  <c r="AC2371" i="2"/>
  <c r="AC2379" i="2"/>
  <c r="AC2386" i="2"/>
  <c r="AC2375" i="2"/>
  <c r="AC2382" i="2"/>
  <c r="AC2373" i="2"/>
  <c r="AC2378" i="2"/>
  <c r="AC2387" i="2"/>
  <c r="AC2374" i="2"/>
  <c r="BA304" i="2"/>
  <c r="BA305" i="2" s="1"/>
  <c r="BA306" i="2" s="1"/>
  <c r="BA307" i="2" s="1"/>
  <c r="BA308" i="2" s="1"/>
  <c r="AO89" i="2"/>
  <c r="AN90" i="2" s="1"/>
  <c r="AC1621" i="2"/>
  <c r="AC1609" i="2"/>
  <c r="AC1617" i="2"/>
  <c r="AC1604" i="2"/>
  <c r="AC1613" i="2"/>
  <c r="AC1603" i="2"/>
  <c r="AC1610" i="2"/>
  <c r="AC1620" i="2"/>
  <c r="AC1608" i="2"/>
  <c r="AC1599" i="2"/>
  <c r="AC1619" i="2"/>
  <c r="AC1607" i="2"/>
  <c r="AC1614" i="2"/>
  <c r="AC1602" i="2"/>
  <c r="AC1615" i="2"/>
  <c r="AC1616" i="2"/>
  <c r="AC1611" i="2"/>
  <c r="AC1618" i="2"/>
  <c r="AC1606" i="2"/>
  <c r="AC1612" i="2"/>
  <c r="AC1600" i="2"/>
  <c r="AC1622" i="2"/>
  <c r="AC1605" i="2"/>
  <c r="AC1601" i="2"/>
  <c r="Q501" i="2"/>
  <c r="Q437" i="2"/>
  <c r="Q457" i="2"/>
  <c r="Q402" i="2"/>
  <c r="A5" i="6"/>
  <c r="B4" i="6"/>
  <c r="AN157" i="2"/>
  <c r="BA156" i="2"/>
  <c r="AC1632" i="2"/>
  <c r="AC1638" i="2"/>
  <c r="AC1626" i="2"/>
  <c r="AC1633" i="2"/>
  <c r="AC1629" i="2"/>
  <c r="AC1637" i="2"/>
  <c r="AC1625" i="2"/>
  <c r="AC1631" i="2"/>
  <c r="AC1635" i="2"/>
  <c r="AC1623" i="2"/>
  <c r="AC1630" i="2"/>
  <c r="AC1636" i="2"/>
  <c r="AC1624" i="2"/>
  <c r="AC1634" i="2"/>
  <c r="AC1628" i="2"/>
  <c r="AC1627" i="2"/>
  <c r="AC2466" i="2"/>
  <c r="AC2471" i="2"/>
  <c r="AC2469" i="2"/>
  <c r="AC2470" i="2"/>
  <c r="AC2468" i="2"/>
  <c r="AC2473" i="2"/>
  <c r="AC2467" i="2"/>
  <c r="AC2472" i="2"/>
  <c r="AO332" i="2"/>
  <c r="AZ332" i="2"/>
  <c r="AC2439" i="2"/>
  <c r="AC2434" i="2"/>
  <c r="AC2438" i="2"/>
  <c r="AC2437" i="2"/>
  <c r="AC2441" i="2"/>
  <c r="AC2436" i="2"/>
  <c r="AC2440" i="2"/>
  <c r="AC2435" i="2"/>
  <c r="Q398" i="2"/>
  <c r="AX126" i="2"/>
  <c r="BA173" i="2"/>
  <c r="BA174" i="2" s="1"/>
  <c r="AZ284" i="2"/>
  <c r="BA472" i="2"/>
  <c r="AC2340" i="2"/>
  <c r="AC2332" i="2"/>
  <c r="AC2345" i="2"/>
  <c r="AC2337" i="2"/>
  <c r="AC2339" i="2"/>
  <c r="AC2330" i="2"/>
  <c r="AC2344" i="2"/>
  <c r="AC2338" i="2"/>
  <c r="AC2331" i="2"/>
  <c r="AC2343" i="2"/>
  <c r="AC2334" i="2"/>
  <c r="AC2336" i="2"/>
  <c r="AC2341" i="2"/>
  <c r="AC2333" i="2"/>
  <c r="AC2342" i="2"/>
  <c r="AC2335" i="2"/>
  <c r="AC1778" i="2"/>
  <c r="AC1772" i="2"/>
  <c r="AC1771" i="2"/>
  <c r="AC1776" i="2"/>
  <c r="AC1775" i="2"/>
  <c r="AC1782" i="2"/>
  <c r="AC1777" i="2"/>
  <c r="AC1773" i="2"/>
  <c r="AC1781" i="2"/>
  <c r="AC1769" i="2"/>
  <c r="AC1770" i="2"/>
  <c r="AC1779" i="2"/>
  <c r="AC1767" i="2"/>
  <c r="AC1774" i="2"/>
  <c r="AC1780" i="2"/>
  <c r="AC1768" i="2"/>
  <c r="AC2454" i="2"/>
  <c r="AC2458" i="2"/>
  <c r="AC2457" i="2"/>
  <c r="AC2459" i="2"/>
  <c r="AC2456" i="2"/>
  <c r="AC2453" i="2"/>
  <c r="AC2455" i="2"/>
  <c r="AC2460" i="2"/>
  <c r="Q431" i="2"/>
  <c r="BA135" i="2"/>
  <c r="AR487" i="2"/>
  <c r="U487" i="2" s="1"/>
  <c r="AC1790" i="2"/>
  <c r="AC1791" i="2"/>
  <c r="AC1796" i="2"/>
  <c r="AC1784" i="2"/>
  <c r="AC1795" i="2"/>
  <c r="AC1783" i="2"/>
  <c r="AC1788" i="2"/>
  <c r="AC1787" i="2"/>
  <c r="AC1794" i="2"/>
  <c r="AC1792" i="2"/>
  <c r="AC1798" i="2"/>
  <c r="AC1786" i="2"/>
  <c r="AC1789" i="2"/>
  <c r="AC1797" i="2"/>
  <c r="AC1785" i="2"/>
  <c r="AC1793" i="2"/>
  <c r="AC2390" i="2"/>
  <c r="AC2392" i="2"/>
  <c r="AC2391" i="2"/>
  <c r="BA59" i="2"/>
  <c r="Q435" i="2"/>
  <c r="BA206" i="2"/>
  <c r="BA115" i="2"/>
  <c r="AO136" i="2"/>
  <c r="AR136" i="2" s="1"/>
  <c r="AZ258" i="2"/>
  <c r="AZ259" i="2" s="1"/>
  <c r="AN148" i="2"/>
  <c r="AC1681" i="2"/>
  <c r="AC1677" i="2"/>
  <c r="AC1685" i="2"/>
  <c r="AC1673" i="2"/>
  <c r="AC1683" i="2"/>
  <c r="AC1671" i="2"/>
  <c r="AC1678" i="2"/>
  <c r="AC1684" i="2"/>
  <c r="AC1672" i="2"/>
  <c r="AC1682" i="2"/>
  <c r="AC1680" i="2"/>
  <c r="AC1676" i="2"/>
  <c r="AC1675" i="2"/>
  <c r="AC1679" i="2"/>
  <c r="AC1674" i="2"/>
  <c r="AC1686" i="2"/>
  <c r="AZ369" i="2"/>
  <c r="AC2490" i="2"/>
  <c r="AC2496" i="2"/>
  <c r="AC2491" i="2"/>
  <c r="AC2494" i="2"/>
  <c r="AC2493" i="2"/>
  <c r="AC2495" i="2"/>
  <c r="AC2492" i="2"/>
  <c r="AC2497" i="2"/>
  <c r="AZ174" i="2"/>
  <c r="BA162" i="2"/>
  <c r="AC1702" i="2"/>
  <c r="AC1695" i="2"/>
  <c r="AC1693" i="2"/>
  <c r="AC1701" i="2"/>
  <c r="AC1689" i="2"/>
  <c r="AC1697" i="2"/>
  <c r="AC1696" i="2"/>
  <c r="AC1694" i="2"/>
  <c r="AC1700" i="2"/>
  <c r="AC1688" i="2"/>
  <c r="AC1690" i="2"/>
  <c r="AC1699" i="2"/>
  <c r="AC1687" i="2"/>
  <c r="AC1692" i="2"/>
  <c r="AC1691" i="2"/>
  <c r="AC1698" i="2"/>
  <c r="BA216" i="2"/>
  <c r="BA217" i="2" s="1"/>
  <c r="BA218" i="2" s="1"/>
  <c r="BA219" i="2" s="1"/>
  <c r="BA220" i="2" s="1"/>
  <c r="BA221" i="2" s="1"/>
  <c r="AR496" i="2"/>
  <c r="U496" i="2" s="1"/>
  <c r="BA332" i="2"/>
  <c r="AR368" i="2"/>
  <c r="U368" i="2" s="1"/>
  <c r="Q462" i="2"/>
  <c r="AO194" i="2"/>
  <c r="BA194" i="2" s="1"/>
  <c r="BA195" i="2" s="1"/>
  <c r="BA196" i="2" s="1"/>
  <c r="BA197" i="2" s="1"/>
  <c r="BA198" i="2" s="1"/>
  <c r="BA199" i="2" s="1"/>
  <c r="BA200" i="2" s="1"/>
  <c r="BA201" i="2" s="1"/>
  <c r="AR283" i="2"/>
  <c r="AZ383" i="2"/>
  <c r="AC1836" i="2"/>
  <c r="AC1835" i="2"/>
  <c r="AC1842" i="2"/>
  <c r="AC1846" i="2"/>
  <c r="AC1837" i="2"/>
  <c r="AC1845" i="2"/>
  <c r="AC1833" i="2"/>
  <c r="AC1839" i="2"/>
  <c r="AC1841" i="2"/>
  <c r="AC1834" i="2"/>
  <c r="AC1838" i="2"/>
  <c r="AC1844" i="2"/>
  <c r="AC1832" i="2"/>
  <c r="AC1843" i="2"/>
  <c r="AC1831" i="2"/>
  <c r="AC1840" i="2"/>
  <c r="AC1594" i="2"/>
  <c r="AC1578" i="2"/>
  <c r="AC1598" i="2"/>
  <c r="AC1586" i="2"/>
  <c r="AC1574" i="2"/>
  <c r="AC1592" i="2"/>
  <c r="AC1580" i="2"/>
  <c r="AC1557" i="2"/>
  <c r="AC1591" i="2"/>
  <c r="AC1579" i="2"/>
  <c r="AC1568" i="2"/>
  <c r="AC1596" i="2"/>
  <c r="AC1573" i="2"/>
  <c r="AC1561" i="2"/>
  <c r="AC1595" i="2"/>
  <c r="AC1569" i="2"/>
  <c r="AC1556" i="2"/>
  <c r="AC1590" i="2"/>
  <c r="AC1565" i="2"/>
  <c r="AC1585" i="2"/>
  <c r="AC1572" i="2"/>
  <c r="AC1560" i="2"/>
  <c r="AC1582" i="2"/>
  <c r="AC1571" i="2"/>
  <c r="AC1559" i="2"/>
  <c r="AC1562" i="2"/>
  <c r="AC1589" i="2"/>
  <c r="AC1577" i="2"/>
  <c r="AC1566" i="2"/>
  <c r="AC1597" i="2"/>
  <c r="AC1587" i="2"/>
  <c r="AC1575" i="2"/>
  <c r="AC1563" i="2"/>
  <c r="AC1593" i="2"/>
  <c r="AC1581" i="2"/>
  <c r="AC1570" i="2"/>
  <c r="AC1558" i="2"/>
  <c r="AC1583" i="2"/>
  <c r="AC1584" i="2"/>
  <c r="AC1588" i="2"/>
  <c r="AC1576" i="2"/>
  <c r="AC1564" i="2"/>
  <c r="AC1567" i="2"/>
  <c r="AC2488" i="2"/>
  <c r="AC2482" i="2"/>
  <c r="AC2486" i="2"/>
  <c r="AC2483" i="2"/>
  <c r="AC2487" i="2"/>
  <c r="AC2485" i="2"/>
  <c r="AC2489" i="2"/>
  <c r="AC2484" i="2"/>
  <c r="AC2367" i="2"/>
  <c r="AC2365" i="2"/>
  <c r="AC2368" i="2"/>
  <c r="AC2364" i="2"/>
  <c r="AC2362" i="2"/>
  <c r="AC2366" i="2"/>
  <c r="AC2363" i="2"/>
  <c r="Q503" i="2"/>
  <c r="Q466" i="2"/>
  <c r="AR126" i="2"/>
  <c r="U126" i="2" s="1"/>
  <c r="BA257" i="2"/>
  <c r="BA258" i="2" s="1"/>
  <c r="AO262" i="2"/>
  <c r="AN263" i="2" s="1"/>
  <c r="AN241" i="2"/>
  <c r="BA240" i="2"/>
  <c r="AN141" i="2"/>
  <c r="BA140" i="2"/>
  <c r="AR428" i="2"/>
  <c r="U428" i="2" s="1"/>
  <c r="AO317" i="2"/>
  <c r="BA317" i="2" s="1"/>
  <c r="AO74" i="2"/>
  <c r="AN75" i="2" s="1"/>
  <c r="AC2397" i="2"/>
  <c r="AC2402" i="2"/>
  <c r="AC2399" i="2"/>
  <c r="AC2396" i="2"/>
  <c r="AC2401" i="2"/>
  <c r="AC2400" i="2"/>
  <c r="AC2395" i="2"/>
  <c r="AC2404" i="2"/>
  <c r="AC2394" i="2"/>
  <c r="AC2403" i="2"/>
  <c r="AC2398" i="2"/>
  <c r="AX651" i="2"/>
  <c r="AY651" i="2" s="1"/>
  <c r="AX656" i="2"/>
  <c r="AW657" i="2"/>
  <c r="AV657" i="2"/>
  <c r="AT657" i="2"/>
  <c r="AU657" i="2"/>
  <c r="AR655" i="2"/>
  <c r="U655" i="2" s="1"/>
  <c r="AN656" i="2"/>
  <c r="AO656" i="2" s="1"/>
  <c r="AN647" i="2"/>
  <c r="AO647" i="2" s="1"/>
  <c r="AR646" i="2"/>
  <c r="O646" i="2" s="1"/>
  <c r="AR643" i="2"/>
  <c r="U643" i="2" s="1"/>
  <c r="AR639" i="2"/>
  <c r="U639" i="2" s="1"/>
  <c r="AN640" i="2"/>
  <c r="AO640" i="2" s="1"/>
  <c r="AR640" i="2" s="1"/>
  <c r="U640" i="2" s="1"/>
  <c r="AO632" i="2"/>
  <c r="AN633" i="2" s="1"/>
  <c r="AO633" i="2" s="1"/>
  <c r="AR633" i="2" s="1"/>
  <c r="U633" i="2" s="1"/>
  <c r="AR621" i="2"/>
  <c r="U621" i="2" s="1"/>
  <c r="AN622" i="2"/>
  <c r="AO622" i="2" s="1"/>
  <c r="AZ621" i="2"/>
  <c r="AZ622" i="2" s="1"/>
  <c r="AO614" i="2"/>
  <c r="AN615" i="2" s="1"/>
  <c r="AO615" i="2" s="1"/>
  <c r="AX608" i="2"/>
  <c r="AY608" i="2" s="1"/>
  <c r="AR603" i="2"/>
  <c r="U603" i="2" s="1"/>
  <c r="AN604" i="2"/>
  <c r="AO604" i="2" s="1"/>
  <c r="BA603" i="2"/>
  <c r="BA593" i="2"/>
  <c r="AR593" i="2"/>
  <c r="U593" i="2" s="1"/>
  <c r="AN594" i="2"/>
  <c r="AO594" i="2" s="1"/>
  <c r="BA594" i="2" s="1"/>
  <c r="AZ593" i="2"/>
  <c r="BA517" i="2"/>
  <c r="AX525" i="2"/>
  <c r="AY525" i="2" s="1"/>
  <c r="AX591" i="2"/>
  <c r="AY591" i="2" s="1"/>
  <c r="AX524" i="2"/>
  <c r="AZ535" i="2"/>
  <c r="AN586" i="2"/>
  <c r="AO586" i="2" s="1"/>
  <c r="BA585" i="2"/>
  <c r="AR585" i="2"/>
  <c r="U585" i="2" s="1"/>
  <c r="AX579" i="2"/>
  <c r="AY579" i="2" s="1"/>
  <c r="AT580" i="2"/>
  <c r="AW580" i="2"/>
  <c r="AU580" i="2"/>
  <c r="AV580" i="2"/>
  <c r="AR578" i="2"/>
  <c r="U578" i="2" s="1"/>
  <c r="AN579" i="2"/>
  <c r="AO579" i="2" s="1"/>
  <c r="AX577" i="2"/>
  <c r="AY577" i="2" s="1"/>
  <c r="AX576" i="2"/>
  <c r="AY576" i="2" s="1"/>
  <c r="AX572" i="2"/>
  <c r="AY572" i="2" s="1"/>
  <c r="AN572" i="2"/>
  <c r="AO572" i="2" s="1"/>
  <c r="AR571" i="2"/>
  <c r="U571" i="2" s="1"/>
  <c r="BA571" i="2"/>
  <c r="AX573" i="2"/>
  <c r="AY573" i="2" s="1"/>
  <c r="AZ572" i="2"/>
  <c r="AR521" i="2"/>
  <c r="U521" i="2" s="1"/>
  <c r="AO535" i="2"/>
  <c r="AN536" i="2" s="1"/>
  <c r="AO536" i="2" s="1"/>
  <c r="AZ545" i="2"/>
  <c r="AR565" i="2"/>
  <c r="U565" i="2" s="1"/>
  <c r="AN566" i="2"/>
  <c r="AO566" i="2" s="1"/>
  <c r="AR566" i="2" s="1"/>
  <c r="U566" i="2" s="1"/>
  <c r="AX566" i="2"/>
  <c r="AY566" i="2" s="1"/>
  <c r="AX562" i="2"/>
  <c r="AY562" i="2" s="1"/>
  <c r="AX563" i="2"/>
  <c r="AY563" i="2" s="1"/>
  <c r="AO560" i="2"/>
  <c r="AZ560" i="2"/>
  <c r="AO552" i="2"/>
  <c r="AZ552" i="2"/>
  <c r="AO545" i="2"/>
  <c r="AN546" i="2" s="1"/>
  <c r="AO546" i="2" s="1"/>
  <c r="AR546" i="2" s="1"/>
  <c r="U546" i="2" s="1"/>
  <c r="AH22" i="2"/>
  <c r="AJ22" i="2" s="1"/>
  <c r="AR534" i="2"/>
  <c r="U534" i="2" s="1"/>
  <c r="BA534" i="2"/>
  <c r="AO529" i="2"/>
  <c r="AN530" i="2" s="1"/>
  <c r="AO530" i="2" s="1"/>
  <c r="AR530" i="2" s="1"/>
  <c r="U530" i="2" s="1"/>
  <c r="AZ529" i="2"/>
  <c r="AR517" i="2"/>
  <c r="U517" i="2" s="1"/>
  <c r="AN518" i="2"/>
  <c r="AO518" i="2" s="1"/>
  <c r="AO522" i="2"/>
  <c r="AX517" i="2"/>
  <c r="AY517" i="2" s="1"/>
  <c r="AX516" i="2"/>
  <c r="AY516" i="2" s="1"/>
  <c r="AR509" i="2"/>
  <c r="U509" i="2" s="1"/>
  <c r="AN510" i="2"/>
  <c r="AO510" i="2" s="1"/>
  <c r="AR510" i="2" s="1"/>
  <c r="U510" i="2" s="1"/>
  <c r="BA506" i="2"/>
  <c r="AX509" i="2"/>
  <c r="AY509" i="2" s="1"/>
  <c r="AR506" i="2"/>
  <c r="U506" i="2" s="1"/>
  <c r="AO507" i="2"/>
  <c r="AN508" i="2" s="1"/>
  <c r="AO508" i="2" s="1"/>
  <c r="AR508" i="2" s="1"/>
  <c r="U508" i="2" s="1"/>
  <c r="AZ507" i="2"/>
  <c r="AT956" i="2" l="1"/>
  <c r="AR329" i="2"/>
  <c r="O329" i="2" s="1"/>
  <c r="AR349" i="2"/>
  <c r="AN350" i="2"/>
  <c r="AR363" i="2"/>
  <c r="AN364" i="2"/>
  <c r="AO364" i="2" s="1"/>
  <c r="AR364" i="2" s="1"/>
  <c r="O364" i="2" s="1"/>
  <c r="AR369" i="2"/>
  <c r="AN370" i="2"/>
  <c r="O361" i="2"/>
  <c r="O349" i="2"/>
  <c r="AX344" i="2"/>
  <c r="AY344" i="2" s="1"/>
  <c r="AX965" i="2"/>
  <c r="AY965" i="2" s="1"/>
  <c r="AX935" i="2"/>
  <c r="AY935" i="2" s="1"/>
  <c r="AX646" i="2"/>
  <c r="AR332" i="2"/>
  <c r="AN333" i="2"/>
  <c r="AX325" i="2"/>
  <c r="AY325" i="2" s="1"/>
  <c r="O325" i="2"/>
  <c r="AO313" i="2"/>
  <c r="AN314" i="2" s="1"/>
  <c r="AO309" i="2"/>
  <c r="BA309" i="2" s="1"/>
  <c r="BA310" i="2" s="1"/>
  <c r="AU1261" i="2"/>
  <c r="AX1306" i="2"/>
  <c r="AY1306" i="2" s="1"/>
  <c r="AX1388" i="2"/>
  <c r="AY1388" i="2" s="1"/>
  <c r="AR289" i="2"/>
  <c r="AX796" i="2"/>
  <c r="AY796" i="2" s="1"/>
  <c r="AW780" i="2"/>
  <c r="AT780" i="2"/>
  <c r="O289" i="2"/>
  <c r="AX1172" i="2"/>
  <c r="AY1172" i="2" s="1"/>
  <c r="AO290" i="2"/>
  <c r="AX996" i="2"/>
  <c r="AY996" i="2" s="1"/>
  <c r="AZ280" i="2"/>
  <c r="AZ281" i="2" s="1"/>
  <c r="AZ282" i="2" s="1"/>
  <c r="BA280" i="2"/>
  <c r="BA281" i="2" s="1"/>
  <c r="AX254" i="2"/>
  <c r="AY254" i="2" s="1"/>
  <c r="AO226" i="2"/>
  <c r="AN227" i="2" s="1"/>
  <c r="AR226" i="2"/>
  <c r="O226" i="2" s="1"/>
  <c r="AZ226" i="2"/>
  <c r="AX1251" i="2"/>
  <c r="AY1251" i="2" s="1"/>
  <c r="Q52" i="2"/>
  <c r="AU956" i="2"/>
  <c r="AV956" i="2"/>
  <c r="AX1357" i="2"/>
  <c r="AY1357" i="2" s="1"/>
  <c r="AU780" i="2"/>
  <c r="AV780" i="2"/>
  <c r="AX1376" i="2"/>
  <c r="AY1376" i="2" s="1"/>
  <c r="AX624" i="2"/>
  <c r="AX1236" i="2"/>
  <c r="AY1236" i="2" s="1"/>
  <c r="AT1261" i="2"/>
  <c r="AW1261" i="2"/>
  <c r="AZ163" i="2"/>
  <c r="AR235" i="2"/>
  <c r="AN236" i="2"/>
  <c r="AX176" i="2"/>
  <c r="AY176" i="2" s="1"/>
  <c r="BA181" i="2"/>
  <c r="AN182" i="2"/>
  <c r="AO182" i="2" s="1"/>
  <c r="AR182" i="2" s="1"/>
  <c r="AR174" i="2"/>
  <c r="AN175" i="2"/>
  <c r="AZ235" i="2"/>
  <c r="AR206" i="2"/>
  <c r="AN207" i="2"/>
  <c r="AO207" i="2" s="1"/>
  <c r="AR207" i="2" s="1"/>
  <c r="Q54" i="2"/>
  <c r="AR246" i="2"/>
  <c r="AR104" i="2"/>
  <c r="AN105" i="2"/>
  <c r="AR213" i="2"/>
  <c r="AO222" i="2"/>
  <c r="BA222" i="2" s="1"/>
  <c r="BA223" i="2" s="1"/>
  <c r="U976" i="2"/>
  <c r="BB55" i="2"/>
  <c r="Q56" i="2" s="1"/>
  <c r="U704" i="2"/>
  <c r="U646" i="2"/>
  <c r="U1254" i="2"/>
  <c r="O55" i="2"/>
  <c r="O64" i="2"/>
  <c r="O51" i="2"/>
  <c r="U51" i="2"/>
  <c r="U1357" i="2"/>
  <c r="AX596" i="2"/>
  <c r="AY596" i="2" s="1"/>
  <c r="AQ1099" i="2"/>
  <c r="U1099" i="2" s="1"/>
  <c r="AQ1359" i="2"/>
  <c r="U1359" i="2" s="1"/>
  <c r="AQ1307" i="2"/>
  <c r="U1307" i="2" s="1"/>
  <c r="AQ1261" i="2"/>
  <c r="U1261" i="2" s="1"/>
  <c r="AQ1137" i="2"/>
  <c r="U1137" i="2" s="1"/>
  <c r="AQ1083" i="2"/>
  <c r="U1083" i="2" s="1"/>
  <c r="AQ956" i="2"/>
  <c r="U956" i="2" s="1"/>
  <c r="AQ957" i="2"/>
  <c r="U957" i="2" s="1"/>
  <c r="AX682" i="2"/>
  <c r="AY682" i="2" s="1"/>
  <c r="O571" i="2"/>
  <c r="O585" i="2"/>
  <c r="O633" i="2"/>
  <c r="O496" i="2"/>
  <c r="O487" i="2"/>
  <c r="O206" i="2"/>
  <c r="O675" i="2"/>
  <c r="O695" i="2"/>
  <c r="O759" i="2"/>
  <c r="O408" i="2"/>
  <c r="O701" i="2"/>
  <c r="O352" i="2"/>
  <c r="O822" i="2"/>
  <c r="O835" i="2"/>
  <c r="O863" i="2"/>
  <c r="O879" i="2"/>
  <c r="O890" i="2"/>
  <c r="O927" i="2"/>
  <c r="O939" i="2"/>
  <c r="O834" i="2"/>
  <c r="O1124" i="2"/>
  <c r="O1193" i="2"/>
  <c r="O312" i="2"/>
  <c r="O432" i="2"/>
  <c r="O300" i="2"/>
  <c r="O1249" i="2"/>
  <c r="O452" i="2"/>
  <c r="O1280" i="2"/>
  <c r="O1267" i="2"/>
  <c r="O1406" i="2"/>
  <c r="O1407" i="2"/>
  <c r="O336" i="2"/>
  <c r="O592" i="2"/>
  <c r="O1205" i="2"/>
  <c r="O363" i="2"/>
  <c r="O506" i="2"/>
  <c r="O534" i="2"/>
  <c r="O271" i="2"/>
  <c r="O645" i="2"/>
  <c r="O669" i="2"/>
  <c r="O775" i="2"/>
  <c r="O500" i="2"/>
  <c r="O185" i="2"/>
  <c r="O135" i="2"/>
  <c r="O708" i="2"/>
  <c r="O873" i="2"/>
  <c r="O904" i="2"/>
  <c r="O1032" i="2"/>
  <c r="O948" i="2"/>
  <c r="O1148" i="2"/>
  <c r="O1162" i="2"/>
  <c r="O1168" i="2"/>
  <c r="O1196" i="2"/>
  <c r="O261" i="2"/>
  <c r="O963" i="2"/>
  <c r="O1268" i="2"/>
  <c r="O1297" i="2"/>
  <c r="O1302" i="2"/>
  <c r="O1356" i="2"/>
  <c r="O1417" i="2"/>
  <c r="O1094" i="2"/>
  <c r="O591" i="2"/>
  <c r="O311" i="2"/>
  <c r="O509" i="2"/>
  <c r="O565" i="2"/>
  <c r="O126" i="2"/>
  <c r="O578" i="2"/>
  <c r="O593" i="2"/>
  <c r="O603" i="2"/>
  <c r="O639" i="2"/>
  <c r="O428" i="2"/>
  <c r="O368" i="2"/>
  <c r="O136" i="2"/>
  <c r="O332" i="2"/>
  <c r="O173" i="2"/>
  <c r="O257" i="2"/>
  <c r="O369" i="2"/>
  <c r="O672" i="2"/>
  <c r="O686" i="2"/>
  <c r="O795" i="2"/>
  <c r="O193" i="2"/>
  <c r="O994" i="2"/>
  <c r="O1018" i="2"/>
  <c r="O1031" i="2"/>
  <c r="O947" i="2"/>
  <c r="O1086" i="2"/>
  <c r="O1111" i="2"/>
  <c r="O1179" i="2"/>
  <c r="O247" i="2"/>
  <c r="O1224" i="2"/>
  <c r="O1225" i="2"/>
  <c r="O1296" i="2"/>
  <c r="O1317" i="2"/>
  <c r="O1331" i="2"/>
  <c r="O1385" i="2"/>
  <c r="O1316" i="2"/>
  <c r="O167" i="2"/>
  <c r="O430" i="2"/>
  <c r="O1118" i="2"/>
  <c r="O412" i="2"/>
  <c r="O517" i="2"/>
  <c r="O640" i="2"/>
  <c r="O508" i="2"/>
  <c r="O510" i="2"/>
  <c r="O530" i="2"/>
  <c r="O546" i="2"/>
  <c r="O566" i="2"/>
  <c r="O521" i="2"/>
  <c r="O621" i="2"/>
  <c r="O643" i="2"/>
  <c r="O655" i="2"/>
  <c r="O283" i="2"/>
  <c r="O174" i="2"/>
  <c r="O652" i="2"/>
  <c r="O730" i="2"/>
  <c r="O735" i="2"/>
  <c r="O700" i="2"/>
  <c r="O797" i="2"/>
  <c r="O885" i="2"/>
  <c r="O900" i="2"/>
  <c r="O909" i="2"/>
  <c r="O968" i="2"/>
  <c r="O1011" i="2"/>
  <c r="O1068" i="2"/>
  <c r="O1102" i="2"/>
  <c r="O1131" i="2"/>
  <c r="O1178" i="2"/>
  <c r="O1192" i="2"/>
  <c r="O1210" i="2"/>
  <c r="O304" i="2"/>
  <c r="O1207" i="2"/>
  <c r="O1228" i="2"/>
  <c r="O1253" i="2"/>
  <c r="O961" i="2"/>
  <c r="O330" i="2"/>
  <c r="O425" i="2"/>
  <c r="O1259" i="2"/>
  <c r="O1325" i="2"/>
  <c r="O1330" i="2"/>
  <c r="O1411" i="2"/>
  <c r="O454" i="2"/>
  <c r="AX1136" i="2"/>
  <c r="AY1136" i="2" s="1"/>
  <c r="AX1254" i="2"/>
  <c r="AY1254" i="2" s="1"/>
  <c r="AX791" i="2"/>
  <c r="AX1286" i="2"/>
  <c r="AY1286" i="2" s="1"/>
  <c r="AX1405" i="2"/>
  <c r="AY1405" i="2" s="1"/>
  <c r="AX1034" i="2"/>
  <c r="AY1034" i="2" s="1"/>
  <c r="AX875" i="2"/>
  <c r="AY875" i="2" s="1"/>
  <c r="AX188" i="2"/>
  <c r="AX1194" i="2"/>
  <c r="AY1194" i="2" s="1"/>
  <c r="AX704" i="2"/>
  <c r="AY704" i="2" s="1"/>
  <c r="AP1174" i="2"/>
  <c r="AQ1174" i="2" s="1"/>
  <c r="AW1173" i="2"/>
  <c r="AU1173" i="2"/>
  <c r="AV1173" i="2"/>
  <c r="AT1173" i="2"/>
  <c r="AV625" i="2"/>
  <c r="AW625" i="2"/>
  <c r="AU625" i="2"/>
  <c r="AT625" i="2"/>
  <c r="AX1090" i="2"/>
  <c r="AY1090" i="2" s="1"/>
  <c r="AW1252" i="2"/>
  <c r="AU1252" i="2"/>
  <c r="AV1252" i="2"/>
  <c r="AT1252" i="2"/>
  <c r="AX1415" i="2"/>
  <c r="AY1415" i="2" s="1"/>
  <c r="AW1137" i="2"/>
  <c r="AV1137" i="2"/>
  <c r="AU1137" i="2"/>
  <c r="AT1137" i="2"/>
  <c r="AX1343" i="2"/>
  <c r="AY1343" i="2" s="1"/>
  <c r="AX1398" i="2"/>
  <c r="AY1398" i="2" s="1"/>
  <c r="AX1382" i="2"/>
  <c r="AY1382" i="2" s="1"/>
  <c r="AV1307" i="2"/>
  <c r="AU1307" i="2"/>
  <c r="AT1307" i="2"/>
  <c r="AW1307" i="2"/>
  <c r="AR99" i="2"/>
  <c r="AR362" i="2"/>
  <c r="AZ75" i="2"/>
  <c r="AR668" i="2"/>
  <c r="U668" i="2" s="1"/>
  <c r="AR806" i="2"/>
  <c r="U806" i="2" s="1"/>
  <c r="BA1417" i="2"/>
  <c r="AX1358" i="2"/>
  <c r="AY1358" i="2" s="1"/>
  <c r="AX1366" i="2"/>
  <c r="AY1366" i="2" s="1"/>
  <c r="AW1359" i="2"/>
  <c r="AU1359" i="2"/>
  <c r="AV1359" i="2"/>
  <c r="AT1359" i="2"/>
  <c r="AR1403" i="2"/>
  <c r="U1403" i="2" s="1"/>
  <c r="AN1404" i="2"/>
  <c r="AO1404" i="2" s="1"/>
  <c r="AR1404" i="2" s="1"/>
  <c r="U1404" i="2" s="1"/>
  <c r="BA1407" i="2"/>
  <c r="AO1360" i="2"/>
  <c r="AN1361" i="2" s="1"/>
  <c r="AO1361" i="2" s="1"/>
  <c r="AR1361" i="2" s="1"/>
  <c r="U1361" i="2" s="1"/>
  <c r="AZ1407" i="2"/>
  <c r="AX1370" i="2"/>
  <c r="AY1370" i="2" s="1"/>
  <c r="AZ1412" i="2"/>
  <c r="AR1372" i="2"/>
  <c r="U1372" i="2" s="1"/>
  <c r="AR1386" i="2"/>
  <c r="U1386" i="2" s="1"/>
  <c r="AN1387" i="2"/>
  <c r="AO1387" i="2" s="1"/>
  <c r="AZ1402" i="2"/>
  <c r="AZ1403" i="2" s="1"/>
  <c r="AR1422" i="2"/>
  <c r="U1422" i="2" s="1"/>
  <c r="AO1412" i="2"/>
  <c r="AN1413" i="2" s="1"/>
  <c r="AO1413" i="2" s="1"/>
  <c r="AR1402" i="2"/>
  <c r="U1402" i="2" s="1"/>
  <c r="BA1402" i="2"/>
  <c r="BA1403" i="2" s="1"/>
  <c r="AR1394" i="2"/>
  <c r="U1394" i="2" s="1"/>
  <c r="AN1395" i="2"/>
  <c r="AO1395" i="2" s="1"/>
  <c r="BA1394" i="2"/>
  <c r="AR1378" i="2"/>
  <c r="U1378" i="2" s="1"/>
  <c r="AN1379" i="2"/>
  <c r="AO1379" i="2" s="1"/>
  <c r="BA1378" i="2"/>
  <c r="AO1373" i="2"/>
  <c r="AN1374" i="2" s="1"/>
  <c r="AO1374" i="2" s="1"/>
  <c r="BA1372" i="2"/>
  <c r="AZ1373" i="2"/>
  <c r="BA1362" i="2"/>
  <c r="AN1363" i="2"/>
  <c r="AR1362" i="2"/>
  <c r="U1362" i="2" s="1"/>
  <c r="AX1350" i="2"/>
  <c r="AY1350" i="2" s="1"/>
  <c r="AR1346" i="2"/>
  <c r="U1346" i="2" s="1"/>
  <c r="AZ1347" i="2"/>
  <c r="AR1347" i="2"/>
  <c r="U1347" i="2" s="1"/>
  <c r="AN1348" i="2"/>
  <c r="BA1346" i="2"/>
  <c r="BA1347" i="2" s="1"/>
  <c r="AO1337" i="2"/>
  <c r="AN1338" i="2" s="1"/>
  <c r="AO1338" i="2" s="1"/>
  <c r="AR1338" i="2" s="1"/>
  <c r="U1338" i="2" s="1"/>
  <c r="AZ1337" i="2"/>
  <c r="AZ1303" i="2"/>
  <c r="AR1255" i="2"/>
  <c r="U1255" i="2" s="1"/>
  <c r="AN1256" i="2"/>
  <c r="AZ1331" i="2"/>
  <c r="AZ1332" i="2" s="1"/>
  <c r="BA1331" i="2"/>
  <c r="BA1332" i="2" s="1"/>
  <c r="AZ1326" i="2"/>
  <c r="AO1326" i="2"/>
  <c r="BA1326" i="2" s="1"/>
  <c r="AO1318" i="2"/>
  <c r="BA1318" i="2" s="1"/>
  <c r="BA1319" i="2" s="1"/>
  <c r="BA1320" i="2" s="1"/>
  <c r="BA1321" i="2" s="1"/>
  <c r="AZ1318" i="2"/>
  <c r="AZ1319" i="2" s="1"/>
  <c r="AZ1320" i="2" s="1"/>
  <c r="AZ1321" i="2" s="1"/>
  <c r="AR1310" i="2"/>
  <c r="U1310" i="2" s="1"/>
  <c r="AZ1311" i="2"/>
  <c r="AR1311" i="2"/>
  <c r="U1311" i="2" s="1"/>
  <c r="AN1312" i="2"/>
  <c r="AO1312" i="2" s="1"/>
  <c r="AR1312" i="2" s="1"/>
  <c r="U1312" i="2" s="1"/>
  <c r="BA1310" i="2"/>
  <c r="BA1311" i="2" s="1"/>
  <c r="AR1303" i="2"/>
  <c r="U1303" i="2" s="1"/>
  <c r="AN1304" i="2"/>
  <c r="AO1304" i="2" s="1"/>
  <c r="AR1304" i="2" s="1"/>
  <c r="U1304" i="2" s="1"/>
  <c r="BA1303" i="2"/>
  <c r="BA1297" i="2"/>
  <c r="BA1298" i="2" s="1"/>
  <c r="AZ1297" i="2"/>
  <c r="AZ1298" i="2" s="1"/>
  <c r="AZ1281" i="2"/>
  <c r="AO1281" i="2"/>
  <c r="AX1276" i="2"/>
  <c r="AY1276" i="2" s="1"/>
  <c r="AR1273" i="2"/>
  <c r="U1273" i="2" s="1"/>
  <c r="AN1274" i="2"/>
  <c r="AO1260" i="2"/>
  <c r="BA1260" i="2" s="1"/>
  <c r="BA1261" i="2" s="1"/>
  <c r="AX1260" i="2"/>
  <c r="AY1260" i="2" s="1"/>
  <c r="AZ1185" i="2"/>
  <c r="BA1184" i="2"/>
  <c r="AR305" i="2"/>
  <c r="AZ121" i="2"/>
  <c r="AR234" i="2"/>
  <c r="BA1250" i="2"/>
  <c r="AN1251" i="2"/>
  <c r="AO1251" i="2" s="1"/>
  <c r="AR1250" i="2"/>
  <c r="U1250" i="2" s="1"/>
  <c r="AO1226" i="2"/>
  <c r="AN1227" i="2" s="1"/>
  <c r="AO1227" i="2" s="1"/>
  <c r="AR1227" i="2" s="1"/>
  <c r="U1227" i="2" s="1"/>
  <c r="AR1229" i="2"/>
  <c r="U1229" i="2" s="1"/>
  <c r="AZ1226" i="2"/>
  <c r="AO1230" i="2"/>
  <c r="AN1231" i="2" s="1"/>
  <c r="AO1231" i="2" s="1"/>
  <c r="AR1206" i="2"/>
  <c r="U1206" i="2" s="1"/>
  <c r="BA1206" i="2"/>
  <c r="BA1207" i="2" s="1"/>
  <c r="AR1184" i="2"/>
  <c r="U1184" i="2" s="1"/>
  <c r="AO1185" i="2"/>
  <c r="AN1186" i="2" s="1"/>
  <c r="AR168" i="2"/>
  <c r="AR120" i="2"/>
  <c r="U120" i="2" s="1"/>
  <c r="AZ141" i="2"/>
  <c r="AO248" i="2"/>
  <c r="AN249" i="2" s="1"/>
  <c r="AN1197" i="2"/>
  <c r="AR1211" i="2"/>
  <c r="U1211" i="2" s="1"/>
  <c r="AN1212" i="2"/>
  <c r="AZ1211" i="2"/>
  <c r="BA1179" i="2"/>
  <c r="BA1180" i="2" s="1"/>
  <c r="AZ1179" i="2"/>
  <c r="AZ1180" i="2" s="1"/>
  <c r="AR1173" i="2"/>
  <c r="O1173" i="2" s="1"/>
  <c r="AN1174" i="2"/>
  <c r="AO1174" i="2" s="1"/>
  <c r="AR1174" i="2" s="1"/>
  <c r="O1174" i="2" s="1"/>
  <c r="AN1169" i="2"/>
  <c r="BA1168" i="2"/>
  <c r="AO1163" i="2"/>
  <c r="AN1164" i="2" s="1"/>
  <c r="AR1158" i="2"/>
  <c r="U1158" i="2" s="1"/>
  <c r="AN1159" i="2"/>
  <c r="AO1159" i="2" s="1"/>
  <c r="AR1112" i="2"/>
  <c r="U1112" i="2" s="1"/>
  <c r="AN1113" i="2"/>
  <c r="AN1125" i="2"/>
  <c r="BA1124" i="2"/>
  <c r="AR1132" i="2"/>
  <c r="U1132" i="2" s="1"/>
  <c r="AN1133" i="2"/>
  <c r="AO1133" i="2" s="1"/>
  <c r="AZ1132" i="2"/>
  <c r="AZ1133" i="2" s="1"/>
  <c r="BA1132" i="2"/>
  <c r="AX1114" i="2"/>
  <c r="AY1114" i="2" s="1"/>
  <c r="AZ1112" i="2"/>
  <c r="AZ1113" i="2" s="1"/>
  <c r="AZ1114" i="2" s="1"/>
  <c r="AR1103" i="2"/>
  <c r="U1103" i="2" s="1"/>
  <c r="AN1104" i="2"/>
  <c r="AO1104" i="2" s="1"/>
  <c r="AZ1104" i="2"/>
  <c r="BA1103" i="2"/>
  <c r="BA1104" i="2" s="1"/>
  <c r="AU1099" i="2"/>
  <c r="AT1099" i="2"/>
  <c r="AV1099" i="2"/>
  <c r="AW1099" i="2"/>
  <c r="AX1098" i="2"/>
  <c r="AY1098" i="2" s="1"/>
  <c r="BA1086" i="2"/>
  <c r="AN1087" i="2"/>
  <c r="AX1082" i="2"/>
  <c r="AY1082" i="2" s="1"/>
  <c r="AU1083" i="2"/>
  <c r="AV1083" i="2"/>
  <c r="AT1083" i="2"/>
  <c r="AW1083" i="2"/>
  <c r="AO1058" i="2"/>
  <c r="AN1059" i="2" s="1"/>
  <c r="AZ1058" i="2"/>
  <c r="AO1052" i="2"/>
  <c r="AN1053" i="2" s="1"/>
  <c r="AO1053" i="2" s="1"/>
  <c r="AR1073" i="2"/>
  <c r="U1073" i="2" s="1"/>
  <c r="AZ1052" i="2"/>
  <c r="AR1051" i="2"/>
  <c r="U1051" i="2" s="1"/>
  <c r="BA1051" i="2"/>
  <c r="AR1057" i="2"/>
  <c r="U1057" i="2" s="1"/>
  <c r="BA1057" i="2"/>
  <c r="BA1058" i="2" s="1"/>
  <c r="BA948" i="2"/>
  <c r="BA949" i="2" s="1"/>
  <c r="AX1014" i="2"/>
  <c r="AY1014" i="2" s="1"/>
  <c r="AZ948" i="2"/>
  <c r="AZ949" i="2" s="1"/>
  <c r="AR1041" i="2"/>
  <c r="U1041" i="2" s="1"/>
  <c r="AX966" i="2"/>
  <c r="AY966" i="2" s="1"/>
  <c r="BA1032" i="2"/>
  <c r="BA1033" i="2" s="1"/>
  <c r="BA1034" i="2" s="1"/>
  <c r="AZ1019" i="2"/>
  <c r="AX1048" i="2"/>
  <c r="AY1048" i="2" s="1"/>
  <c r="AR1045" i="2"/>
  <c r="U1045" i="2" s="1"/>
  <c r="AN1046" i="2"/>
  <c r="AO1046" i="2" s="1"/>
  <c r="BA1045" i="2"/>
  <c r="AZ1032" i="2"/>
  <c r="AZ1033" i="2" s="1"/>
  <c r="AZ1034" i="2" s="1"/>
  <c r="AR1019" i="2"/>
  <c r="U1019" i="2" s="1"/>
  <c r="AN1020" i="2"/>
  <c r="AO1020" i="2" s="1"/>
  <c r="AR1020" i="2" s="1"/>
  <c r="U1020" i="2" s="1"/>
  <c r="BA1019" i="2"/>
  <c r="AO1012" i="2"/>
  <c r="AN1013" i="2" s="1"/>
  <c r="AO1013" i="2" s="1"/>
  <c r="AR1013" i="2" s="1"/>
  <c r="U1013" i="2" s="1"/>
  <c r="AZ1012" i="2"/>
  <c r="AR1005" i="2"/>
  <c r="U1005" i="2" s="1"/>
  <c r="AN1006" i="2"/>
  <c r="AO1006" i="2" s="1"/>
  <c r="AO995" i="2"/>
  <c r="AN996" i="2" s="1"/>
  <c r="AZ995" i="2"/>
  <c r="AR992" i="2"/>
  <c r="U992" i="2" s="1"/>
  <c r="AO977" i="2"/>
  <c r="AN978" i="2" s="1"/>
  <c r="AO978" i="2" s="1"/>
  <c r="AR978" i="2" s="1"/>
  <c r="O978" i="2" s="1"/>
  <c r="AT976" i="2"/>
  <c r="AP977" i="2"/>
  <c r="AQ977" i="2" s="1"/>
  <c r="AU976" i="2"/>
  <c r="AW976" i="2"/>
  <c r="AV976" i="2"/>
  <c r="AX975" i="2"/>
  <c r="AY975" i="2" s="1"/>
  <c r="AO969" i="2"/>
  <c r="AN970" i="2" s="1"/>
  <c r="AO970" i="2" s="1"/>
  <c r="AZ969" i="2"/>
  <c r="AT957" i="2"/>
  <c r="AV957" i="2"/>
  <c r="AW957" i="2"/>
  <c r="AU957" i="2"/>
  <c r="AX955" i="2"/>
  <c r="AY955" i="2" s="1"/>
  <c r="AZ874" i="2"/>
  <c r="AZ875" i="2" s="1"/>
  <c r="BA864" i="2"/>
  <c r="AZ880" i="2"/>
  <c r="AZ881" i="2" s="1"/>
  <c r="AZ905" i="2"/>
  <c r="AZ906" i="2" s="1"/>
  <c r="AO940" i="2"/>
  <c r="BA940" i="2" s="1"/>
  <c r="BA941" i="2" s="1"/>
  <c r="AZ940" i="2"/>
  <c r="AZ941" i="2" s="1"/>
  <c r="AO928" i="2"/>
  <c r="BA928" i="2" s="1"/>
  <c r="BA929" i="2" s="1"/>
  <c r="AZ928" i="2"/>
  <c r="AZ929" i="2" s="1"/>
  <c r="AX917" i="2"/>
  <c r="AY917" i="2" s="1"/>
  <c r="AR910" i="2"/>
  <c r="U910" i="2" s="1"/>
  <c r="AN911" i="2"/>
  <c r="AO911" i="2" s="1"/>
  <c r="BA910" i="2"/>
  <c r="AZ910" i="2"/>
  <c r="AO905" i="2"/>
  <c r="BA905" i="2" s="1"/>
  <c r="BA906" i="2" s="1"/>
  <c r="AR894" i="2"/>
  <c r="U894" i="2" s="1"/>
  <c r="AN895" i="2"/>
  <c r="AO895" i="2" s="1"/>
  <c r="BA894" i="2"/>
  <c r="AZ886" i="2"/>
  <c r="AZ887" i="2" s="1"/>
  <c r="AZ888" i="2" s="1"/>
  <c r="AZ889" i="2" s="1"/>
  <c r="AZ890" i="2" s="1"/>
  <c r="AO886" i="2"/>
  <c r="BA886" i="2" s="1"/>
  <c r="BA887" i="2" s="1"/>
  <c r="BA888" i="2" s="1"/>
  <c r="BA889" i="2" s="1"/>
  <c r="BA890" i="2" s="1"/>
  <c r="AO880" i="2"/>
  <c r="BA880" i="2" s="1"/>
  <c r="BA881" i="2" s="1"/>
  <c r="AO874" i="2"/>
  <c r="BA874" i="2" s="1"/>
  <c r="BA875" i="2" s="1"/>
  <c r="AO868" i="2"/>
  <c r="AR868" i="2" s="1"/>
  <c r="U868" i="2" s="1"/>
  <c r="AZ857" i="2"/>
  <c r="AR864" i="2"/>
  <c r="U864" i="2" s="1"/>
  <c r="AN865" i="2"/>
  <c r="AZ864" i="2"/>
  <c r="AR856" i="2"/>
  <c r="U856" i="2" s="1"/>
  <c r="AR857" i="2"/>
  <c r="U857" i="2" s="1"/>
  <c r="AN858" i="2"/>
  <c r="BA856" i="2"/>
  <c r="BA857" i="2" s="1"/>
  <c r="AR847" i="2"/>
  <c r="U847" i="2" s="1"/>
  <c r="AN848" i="2"/>
  <c r="AO848" i="2" s="1"/>
  <c r="AR841" i="2"/>
  <c r="U841" i="2" s="1"/>
  <c r="AN842" i="2"/>
  <c r="BA841" i="2"/>
  <c r="AO836" i="2"/>
  <c r="AN837" i="2" s="1"/>
  <c r="AO837" i="2" s="1"/>
  <c r="AZ836" i="2"/>
  <c r="AZ837" i="2" s="1"/>
  <c r="AR823" i="2"/>
  <c r="U823" i="2" s="1"/>
  <c r="AN824" i="2"/>
  <c r="BA823" i="2"/>
  <c r="AZ823" i="2"/>
  <c r="AO798" i="2"/>
  <c r="AN799" i="2" s="1"/>
  <c r="AO799" i="2" s="1"/>
  <c r="BA186" i="2"/>
  <c r="AK52" i="2"/>
  <c r="AJ52" i="2"/>
  <c r="AL52" i="2"/>
  <c r="BA337" i="2"/>
  <c r="AZ338" i="2"/>
  <c r="BA268" i="2"/>
  <c r="BA535" i="2"/>
  <c r="BA536" i="2" s="1"/>
  <c r="AZ594" i="2"/>
  <c r="AR74" i="2"/>
  <c r="AZ384" i="2"/>
  <c r="AZ385" i="2" s="1"/>
  <c r="AZ386" i="2" s="1"/>
  <c r="AR194" i="2"/>
  <c r="U194" i="2" s="1"/>
  <c r="AR181" i="2"/>
  <c r="AR337" i="2"/>
  <c r="U337" i="2" s="1"/>
  <c r="AR115" i="2"/>
  <c r="AR258" i="2"/>
  <c r="U258" i="2" s="1"/>
  <c r="AI53" i="2"/>
  <c r="AM53" i="2"/>
  <c r="AH54" i="2"/>
  <c r="AN709" i="2"/>
  <c r="BA708" i="2"/>
  <c r="AZ730" i="2"/>
  <c r="AZ731" i="2" s="1"/>
  <c r="AR780" i="2"/>
  <c r="O780" i="2" s="1"/>
  <c r="AR790" i="2"/>
  <c r="U790" i="2" s="1"/>
  <c r="AN791" i="2"/>
  <c r="AO791" i="2" s="1"/>
  <c r="AR791" i="2" s="1"/>
  <c r="U791" i="2" s="1"/>
  <c r="AO760" i="2"/>
  <c r="AR765" i="2"/>
  <c r="U765" i="2" s="1"/>
  <c r="AN766" i="2"/>
  <c r="AO766" i="2" s="1"/>
  <c r="AR764" i="2"/>
  <c r="U764" i="2" s="1"/>
  <c r="BA764" i="2"/>
  <c r="BA765" i="2" s="1"/>
  <c r="AR785" i="2"/>
  <c r="U785" i="2" s="1"/>
  <c r="AZ765" i="2"/>
  <c r="AZ795" i="2"/>
  <c r="AZ796" i="2" s="1"/>
  <c r="AZ797" i="2" s="1"/>
  <c r="AZ798" i="2" s="1"/>
  <c r="AZ799" i="2" s="1"/>
  <c r="AR794" i="2"/>
  <c r="U794" i="2" s="1"/>
  <c r="BA794" i="2"/>
  <c r="BA795" i="2" s="1"/>
  <c r="BA796" i="2" s="1"/>
  <c r="BA797" i="2" s="1"/>
  <c r="BA798" i="2" s="1"/>
  <c r="BA799" i="2" s="1"/>
  <c r="AO786" i="2"/>
  <c r="AN787" i="2" s="1"/>
  <c r="AO787" i="2" s="1"/>
  <c r="AR787" i="2" s="1"/>
  <c r="U787" i="2" s="1"/>
  <c r="AR781" i="2"/>
  <c r="O781" i="2" s="1"/>
  <c r="AN782" i="2"/>
  <c r="AW781" i="2"/>
  <c r="AP782" i="2"/>
  <c r="AQ782" i="2" s="1"/>
  <c r="AU781" i="2"/>
  <c r="AV781" i="2"/>
  <c r="AT781" i="2"/>
  <c r="AO776" i="2"/>
  <c r="AN777" i="2" s="1"/>
  <c r="AX779" i="2"/>
  <c r="AY779" i="2" s="1"/>
  <c r="BA729" i="2"/>
  <c r="BA730" i="2" s="1"/>
  <c r="BA731" i="2" s="1"/>
  <c r="AR729" i="2"/>
  <c r="U729" i="2" s="1"/>
  <c r="AZ736" i="2"/>
  <c r="AN717" i="2"/>
  <c r="AR716" i="2"/>
  <c r="U716" i="2" s="1"/>
  <c r="BA716" i="2"/>
  <c r="BA701" i="2"/>
  <c r="BA702" i="2" s="1"/>
  <c r="BA703" i="2" s="1"/>
  <c r="BA704" i="2" s="1"/>
  <c r="AR736" i="2"/>
  <c r="U736" i="2" s="1"/>
  <c r="AN737" i="2"/>
  <c r="AO696" i="2"/>
  <c r="AR696" i="2" s="1"/>
  <c r="U696" i="2" s="1"/>
  <c r="AR745" i="2"/>
  <c r="U745" i="2" s="1"/>
  <c r="AN746" i="2"/>
  <c r="AO746" i="2" s="1"/>
  <c r="AR746" i="2" s="1"/>
  <c r="U746" i="2" s="1"/>
  <c r="BA745" i="2"/>
  <c r="AX741" i="2"/>
  <c r="AY741" i="2" s="1"/>
  <c r="BA736" i="2"/>
  <c r="AX712" i="2"/>
  <c r="AY712" i="2" s="1"/>
  <c r="AR712" i="2"/>
  <c r="U712" i="2" s="1"/>
  <c r="AR692" i="2"/>
  <c r="U692" i="2" s="1"/>
  <c r="AN693" i="2"/>
  <c r="AO693" i="2" s="1"/>
  <c r="AR693" i="2" s="1"/>
  <c r="U693" i="2" s="1"/>
  <c r="BA692" i="2"/>
  <c r="AX638" i="2"/>
  <c r="BA686" i="2"/>
  <c r="BA687" i="2" s="1"/>
  <c r="AR664" i="2"/>
  <c r="U664" i="2" s="1"/>
  <c r="AR644" i="2"/>
  <c r="U644" i="2" s="1"/>
  <c r="AR676" i="2"/>
  <c r="U676" i="2" s="1"/>
  <c r="AN677" i="2"/>
  <c r="AN673" i="2"/>
  <c r="AO665" i="2"/>
  <c r="AN666" i="2" s="1"/>
  <c r="AO157" i="2"/>
  <c r="AN158" i="2" s="1"/>
  <c r="BA120" i="2"/>
  <c r="AZ269" i="2"/>
  <c r="AZ270" i="2" s="1"/>
  <c r="AZ271" i="2" s="1"/>
  <c r="AZ272" i="2" s="1"/>
  <c r="AZ273" i="2" s="1"/>
  <c r="AO116" i="2"/>
  <c r="AR604" i="2"/>
  <c r="U604" i="2" s="1"/>
  <c r="AN605" i="2"/>
  <c r="AO241" i="2"/>
  <c r="AN242" i="2" s="1"/>
  <c r="AR89" i="2"/>
  <c r="AO169" i="2"/>
  <c r="AO163" i="2"/>
  <c r="AN164" i="2" s="1"/>
  <c r="AZ164" i="2" s="1"/>
  <c r="AO338" i="2"/>
  <c r="AN339" i="2" s="1"/>
  <c r="AZ339" i="2" s="1"/>
  <c r="AR272" i="2"/>
  <c r="AO269" i="2"/>
  <c r="AR269" i="2" s="1"/>
  <c r="U269" i="2" s="1"/>
  <c r="AO90" i="2"/>
  <c r="AN91" i="2" s="1"/>
  <c r="AR507" i="2"/>
  <c r="U507" i="2" s="1"/>
  <c r="AO75" i="2"/>
  <c r="AN76" i="2" s="1"/>
  <c r="AZ76" i="2" s="1"/>
  <c r="AR262" i="2"/>
  <c r="U262" i="2" s="1"/>
  <c r="BA163" i="2"/>
  <c r="AO148" i="2"/>
  <c r="AN149" i="2" s="1"/>
  <c r="B5" i="6"/>
  <c r="A6" i="6"/>
  <c r="AR186" i="2"/>
  <c r="U186" i="2" s="1"/>
  <c r="AR383" i="2"/>
  <c r="U383" i="2" s="1"/>
  <c r="AO121" i="2"/>
  <c r="AN122" i="2" s="1"/>
  <c r="AR162" i="2"/>
  <c r="U162" i="2" s="1"/>
  <c r="AR353" i="2"/>
  <c r="U353" i="2" s="1"/>
  <c r="AO377" i="2"/>
  <c r="AN378" i="2" s="1"/>
  <c r="AZ377" i="2"/>
  <c r="AO100" i="2"/>
  <c r="AO273" i="2"/>
  <c r="AN274" i="2" s="1"/>
  <c r="AZ157" i="2"/>
  <c r="AZ158" i="2" s="1"/>
  <c r="AO259" i="2"/>
  <c r="AN260" i="2" s="1"/>
  <c r="AR268" i="2"/>
  <c r="U268" i="2" s="1"/>
  <c r="AN318" i="2"/>
  <c r="BA136" i="2"/>
  <c r="BA137" i="2" s="1"/>
  <c r="AR317" i="2"/>
  <c r="AO141" i="2"/>
  <c r="AN142" i="2" s="1"/>
  <c r="AO263" i="2"/>
  <c r="AN264" i="2" s="1"/>
  <c r="BA338" i="2"/>
  <c r="BA83" i="2"/>
  <c r="AZ263" i="2"/>
  <c r="AZ241" i="2"/>
  <c r="AZ242" i="2" s="1"/>
  <c r="BA269" i="2"/>
  <c r="BA270" i="2" s="1"/>
  <c r="BA271" i="2" s="1"/>
  <c r="BA272" i="2" s="1"/>
  <c r="AO187" i="2"/>
  <c r="AN188" i="2" s="1"/>
  <c r="AO127" i="2"/>
  <c r="AN128" i="2" s="1"/>
  <c r="AO284" i="2"/>
  <c r="AN285" i="2" s="1"/>
  <c r="AZ285" i="2" s="1"/>
  <c r="AZ286" i="2" s="1"/>
  <c r="AZ287" i="2" s="1"/>
  <c r="AZ288" i="2" s="1"/>
  <c r="AZ289" i="2" s="1"/>
  <c r="AZ290" i="2" s="1"/>
  <c r="AO384" i="2"/>
  <c r="AR384" i="2" s="1"/>
  <c r="U384" i="2" s="1"/>
  <c r="AO354" i="2"/>
  <c r="BA74" i="2"/>
  <c r="AZ127" i="2"/>
  <c r="BA383" i="2"/>
  <c r="BA384" i="2" s="1"/>
  <c r="BA385" i="2" s="1"/>
  <c r="BA386" i="2" s="1"/>
  <c r="AZ116" i="2"/>
  <c r="AR656" i="2"/>
  <c r="U656" i="2" s="1"/>
  <c r="AN657" i="2"/>
  <c r="AX657" i="2"/>
  <c r="AY657" i="2" s="1"/>
  <c r="AR647" i="2"/>
  <c r="U647" i="2" s="1"/>
  <c r="AN648" i="2"/>
  <c r="AR632" i="2"/>
  <c r="U632" i="2" s="1"/>
  <c r="AZ633" i="2"/>
  <c r="AZ634" i="2" s="1"/>
  <c r="AZ635" i="2" s="1"/>
  <c r="AZ636" i="2" s="1"/>
  <c r="AZ637" i="2" s="1"/>
  <c r="AZ638" i="2" s="1"/>
  <c r="AZ639" i="2" s="1"/>
  <c r="AZ640" i="2" s="1"/>
  <c r="AZ641" i="2" s="1"/>
  <c r="AZ642" i="2" s="1"/>
  <c r="AZ643" i="2" s="1"/>
  <c r="AZ644" i="2" s="1"/>
  <c r="AZ645" i="2" s="1"/>
  <c r="AZ646" i="2" s="1"/>
  <c r="AZ647" i="2" s="1"/>
  <c r="AR622" i="2"/>
  <c r="U622" i="2" s="1"/>
  <c r="AN623" i="2"/>
  <c r="AO623" i="2" s="1"/>
  <c r="BA622" i="2"/>
  <c r="AZ615" i="2"/>
  <c r="AR614" i="2"/>
  <c r="U614" i="2" s="1"/>
  <c r="AR615" i="2"/>
  <c r="U615" i="2" s="1"/>
  <c r="AN616" i="2"/>
  <c r="AO616" i="2" s="1"/>
  <c r="AR616" i="2" s="1"/>
  <c r="U616" i="2" s="1"/>
  <c r="BA614" i="2"/>
  <c r="BA615" i="2" s="1"/>
  <c r="C7" i="5"/>
  <c r="E7" i="5" s="1"/>
  <c r="BA604" i="2"/>
  <c r="AZ604" i="2"/>
  <c r="AR594" i="2"/>
  <c r="U594" i="2" s="1"/>
  <c r="AN595" i="2"/>
  <c r="AO595" i="2" s="1"/>
  <c r="AR595" i="2" s="1"/>
  <c r="U595" i="2" s="1"/>
  <c r="AR572" i="2"/>
  <c r="U572" i="2" s="1"/>
  <c r="AN573" i="2"/>
  <c r="BA572" i="2"/>
  <c r="BA586" i="2"/>
  <c r="AR586" i="2"/>
  <c r="U586" i="2" s="1"/>
  <c r="AN587" i="2"/>
  <c r="AO587" i="2" s="1"/>
  <c r="AR587" i="2" s="1"/>
  <c r="U587" i="2" s="1"/>
  <c r="AZ586" i="2"/>
  <c r="AX580" i="2"/>
  <c r="AY580" i="2" s="1"/>
  <c r="AR579" i="2"/>
  <c r="U579" i="2" s="1"/>
  <c r="AN580" i="2"/>
  <c r="AO580" i="2" s="1"/>
  <c r="AR580" i="2" s="1"/>
  <c r="U580" i="2" s="1"/>
  <c r="BA529" i="2"/>
  <c r="BA530" i="2" s="1"/>
  <c r="BA531" i="2" s="1"/>
  <c r="AR529" i="2"/>
  <c r="U529" i="2" s="1"/>
  <c r="AR535" i="2"/>
  <c r="U535" i="2" s="1"/>
  <c r="AR536" i="2"/>
  <c r="U536" i="2" s="1"/>
  <c r="AN537" i="2"/>
  <c r="AZ530" i="2"/>
  <c r="AZ531" i="2" s="1"/>
  <c r="AZ536" i="2"/>
  <c r="AR560" i="2"/>
  <c r="U560" i="2" s="1"/>
  <c r="AN561" i="2"/>
  <c r="AZ561" i="2" s="1"/>
  <c r="BA560" i="2"/>
  <c r="AR552" i="2"/>
  <c r="U552" i="2" s="1"/>
  <c r="AN553" i="2"/>
  <c r="AZ553" i="2" s="1"/>
  <c r="BA552" i="2"/>
  <c r="AR545" i="2"/>
  <c r="U545" i="2" s="1"/>
  <c r="AZ546" i="2"/>
  <c r="AZ547" i="2" s="1"/>
  <c r="BA545" i="2"/>
  <c r="BA546" i="2" s="1"/>
  <c r="BA547" i="2" s="1"/>
  <c r="AR518" i="2"/>
  <c r="U518" i="2" s="1"/>
  <c r="AN519" i="2"/>
  <c r="BA518" i="2"/>
  <c r="AZ518" i="2"/>
  <c r="AZ519" i="2" s="1"/>
  <c r="AZ520" i="2" s="1"/>
  <c r="AZ521" i="2" s="1"/>
  <c r="AZ522" i="2" s="1"/>
  <c r="AR522" i="2"/>
  <c r="U522" i="2" s="1"/>
  <c r="AN523" i="2"/>
  <c r="AZ508" i="2"/>
  <c r="BA507" i="2"/>
  <c r="BA508" i="2" s="1"/>
  <c r="BA509" i="2" s="1"/>
  <c r="BA510" i="2" s="1"/>
  <c r="BA75" i="2" l="1"/>
  <c r="AO350" i="2"/>
  <c r="AR350" i="2" s="1"/>
  <c r="O350" i="2" s="1"/>
  <c r="AO370" i="2"/>
  <c r="AR370" i="2" s="1"/>
  <c r="AZ370" i="2"/>
  <c r="O362" i="2"/>
  <c r="AN355" i="2"/>
  <c r="AO333" i="2"/>
  <c r="AR333" i="2" s="1"/>
  <c r="AZ333" i="2"/>
  <c r="AO314" i="2"/>
  <c r="AR314" i="2"/>
  <c r="AZ314" i="2"/>
  <c r="AZ315" i="2" s="1"/>
  <c r="AR313" i="2"/>
  <c r="BA313" i="2"/>
  <c r="BA314" i="2" s="1"/>
  <c r="BA315" i="2" s="1"/>
  <c r="AX1261" i="2"/>
  <c r="AY1261" i="2" s="1"/>
  <c r="AR309" i="2"/>
  <c r="O309" i="2" s="1"/>
  <c r="BB56" i="2"/>
  <c r="BB57" i="2" s="1"/>
  <c r="Q58" i="2" s="1"/>
  <c r="AX956" i="2"/>
  <c r="AY956" i="2" s="1"/>
  <c r="AR290" i="2"/>
  <c r="O290" i="2" s="1"/>
  <c r="AN291" i="2"/>
  <c r="AX780" i="2"/>
  <c r="AY780" i="2" s="1"/>
  <c r="BA273" i="2"/>
  <c r="AZ227" i="2"/>
  <c r="AO227" i="2"/>
  <c r="AN228" i="2" s="1"/>
  <c r="AO228" i="2" s="1"/>
  <c r="AR228" i="2" s="1"/>
  <c r="O228" i="2" s="1"/>
  <c r="BA226" i="2"/>
  <c r="BA227" i="2" s="1"/>
  <c r="BA228" i="2" s="1"/>
  <c r="BA229" i="2" s="1"/>
  <c r="BA230" i="2" s="1"/>
  <c r="BA231" i="2" s="1"/>
  <c r="BA232" i="2" s="1"/>
  <c r="BA233" i="2" s="1"/>
  <c r="BA234" i="2" s="1"/>
  <c r="BA235" i="2" s="1"/>
  <c r="AZ122" i="2"/>
  <c r="AR222" i="2"/>
  <c r="AO260" i="2"/>
  <c r="AR260" i="2" s="1"/>
  <c r="O222" i="2"/>
  <c r="O104" i="2"/>
  <c r="O207" i="2"/>
  <c r="BA207" i="2"/>
  <c r="BA208" i="2" s="1"/>
  <c r="AO236" i="2"/>
  <c r="AR236" i="2" s="1"/>
  <c r="O182" i="2"/>
  <c r="O235" i="2"/>
  <c r="AO188" i="2"/>
  <c r="AN189" i="2" s="1"/>
  <c r="AO189" i="2" s="1"/>
  <c r="AZ264" i="2"/>
  <c r="AR116" i="2"/>
  <c r="AN117" i="2"/>
  <c r="O213" i="2"/>
  <c r="O246" i="2"/>
  <c r="AZ207" i="2"/>
  <c r="AZ208" i="2" s="1"/>
  <c r="BA182" i="2"/>
  <c r="BA183" i="2" s="1"/>
  <c r="BA184" i="2" s="1"/>
  <c r="BA185" i="2" s="1"/>
  <c r="AZ182" i="2"/>
  <c r="AZ183" i="2" s="1"/>
  <c r="AZ184" i="2" s="1"/>
  <c r="AZ185" i="2" s="1"/>
  <c r="AZ186" i="2" s="1"/>
  <c r="AZ187" i="2" s="1"/>
  <c r="AZ188" i="2" s="1"/>
  <c r="AZ189" i="2" s="1"/>
  <c r="AZ260" i="2"/>
  <c r="AZ261" i="2" s="1"/>
  <c r="AZ262" i="2" s="1"/>
  <c r="AR169" i="2"/>
  <c r="AN170" i="2"/>
  <c r="AO170" i="2" s="1"/>
  <c r="AR170" i="2" s="1"/>
  <c r="AO105" i="2"/>
  <c r="AN106" i="2" s="1"/>
  <c r="AZ236" i="2"/>
  <c r="AO175" i="2"/>
  <c r="BA175" i="2" s="1"/>
  <c r="BA176" i="2" s="1"/>
  <c r="AZ175" i="2"/>
  <c r="AZ176" i="2" s="1"/>
  <c r="U1174" i="2"/>
  <c r="U780" i="2"/>
  <c r="U1173" i="2"/>
  <c r="U781" i="2"/>
  <c r="O572" i="2"/>
  <c r="O693" i="2"/>
  <c r="O787" i="2"/>
  <c r="O841" i="2"/>
  <c r="O305" i="2"/>
  <c r="O1338" i="2"/>
  <c r="O1402" i="2"/>
  <c r="O1404" i="2"/>
  <c r="O99" i="2"/>
  <c r="O552" i="2"/>
  <c r="O579" i="2"/>
  <c r="O656" i="2"/>
  <c r="O162" i="2"/>
  <c r="O664" i="2"/>
  <c r="O745" i="2"/>
  <c r="O194" i="2"/>
  <c r="O1211" i="2"/>
  <c r="O545" i="2"/>
  <c r="O529" i="2"/>
  <c r="O595" i="2"/>
  <c r="O614" i="2"/>
  <c r="O622" i="2"/>
  <c r="O647" i="2"/>
  <c r="O604" i="2"/>
  <c r="O692" i="2"/>
  <c r="O696" i="2"/>
  <c r="O729" i="2"/>
  <c r="O785" i="2"/>
  <c r="O790" i="2"/>
  <c r="O857" i="2"/>
  <c r="O864" i="2"/>
  <c r="O1019" i="2"/>
  <c r="O1045" i="2"/>
  <c r="O1051" i="2"/>
  <c r="O120" i="2"/>
  <c r="O1229" i="2"/>
  <c r="O1312" i="2"/>
  <c r="O1255" i="2"/>
  <c r="O1346" i="2"/>
  <c r="O1386" i="2"/>
  <c r="O1403" i="2"/>
  <c r="O806" i="2"/>
  <c r="O535" i="2"/>
  <c r="O615" i="2"/>
  <c r="O89" i="2"/>
  <c r="O791" i="2"/>
  <c r="O992" i="2"/>
  <c r="O1005" i="2"/>
  <c r="O1132" i="2"/>
  <c r="O1310" i="2"/>
  <c r="O522" i="2"/>
  <c r="O383" i="2"/>
  <c r="O95" i="2"/>
  <c r="O507" i="2"/>
  <c r="O269" i="2"/>
  <c r="O116" i="2"/>
  <c r="O676" i="2"/>
  <c r="O712" i="2"/>
  <c r="O716" i="2"/>
  <c r="O794" i="2"/>
  <c r="O765" i="2"/>
  <c r="O258" i="2"/>
  <c r="O337" i="2"/>
  <c r="O847" i="2"/>
  <c r="O856" i="2"/>
  <c r="O894" i="2"/>
  <c r="O1013" i="2"/>
  <c r="O1041" i="2"/>
  <c r="O1103" i="2"/>
  <c r="O1158" i="2"/>
  <c r="O168" i="2"/>
  <c r="O1206" i="2"/>
  <c r="O1227" i="2"/>
  <c r="O234" i="2"/>
  <c r="O1304" i="2"/>
  <c r="O1311" i="2"/>
  <c r="O1394" i="2"/>
  <c r="O1422" i="2"/>
  <c r="O1372" i="2"/>
  <c r="O1361" i="2"/>
  <c r="O668" i="2"/>
  <c r="O586" i="2"/>
  <c r="O764" i="2"/>
  <c r="O1020" i="2"/>
  <c r="O1112" i="2"/>
  <c r="O1184" i="2"/>
  <c r="O518" i="2"/>
  <c r="O594" i="2"/>
  <c r="O560" i="2"/>
  <c r="O536" i="2"/>
  <c r="O580" i="2"/>
  <c r="O587" i="2"/>
  <c r="O616" i="2"/>
  <c r="O632" i="2"/>
  <c r="O384" i="2"/>
  <c r="O317" i="2"/>
  <c r="O268" i="2"/>
  <c r="O353" i="2"/>
  <c r="O186" i="2"/>
  <c r="O262" i="2"/>
  <c r="O272" i="2"/>
  <c r="O169" i="2"/>
  <c r="O644" i="2"/>
  <c r="O746" i="2"/>
  <c r="O736" i="2"/>
  <c r="O115" i="2"/>
  <c r="O181" i="2"/>
  <c r="O823" i="2"/>
  <c r="O868" i="2"/>
  <c r="O910" i="2"/>
  <c r="O1057" i="2"/>
  <c r="O1073" i="2"/>
  <c r="O1250" i="2"/>
  <c r="O1273" i="2"/>
  <c r="O1303" i="2"/>
  <c r="O1347" i="2"/>
  <c r="O1362" i="2"/>
  <c r="O1378" i="2"/>
  <c r="O74" i="2"/>
  <c r="O83" i="2"/>
  <c r="AX1137" i="2"/>
  <c r="AY1137" i="2" s="1"/>
  <c r="AX625" i="2"/>
  <c r="AY625" i="2" s="1"/>
  <c r="AX1307" i="2"/>
  <c r="AY1307" i="2" s="1"/>
  <c r="AX1173" i="2"/>
  <c r="AY1173" i="2" s="1"/>
  <c r="AX1252" i="2"/>
  <c r="AY1252" i="2" s="1"/>
  <c r="AT1174" i="2"/>
  <c r="AV1174" i="2"/>
  <c r="AW1174" i="2"/>
  <c r="AU1174" i="2"/>
  <c r="AR1226" i="2"/>
  <c r="U1226" i="2" s="1"/>
  <c r="AR241" i="2"/>
  <c r="AR874" i="2"/>
  <c r="U874" i="2" s="1"/>
  <c r="AR1360" i="2"/>
  <c r="U1360" i="2" s="1"/>
  <c r="AX1359" i="2"/>
  <c r="AY1359" i="2" s="1"/>
  <c r="BA1404" i="2"/>
  <c r="BA1405" i="2" s="1"/>
  <c r="AZ1404" i="2"/>
  <c r="AZ1405" i="2" s="1"/>
  <c r="AR1413" i="2"/>
  <c r="U1413" i="2" s="1"/>
  <c r="AN1414" i="2"/>
  <c r="AR1374" i="2"/>
  <c r="U1374" i="2" s="1"/>
  <c r="AN1375" i="2"/>
  <c r="AO1375" i="2" s="1"/>
  <c r="AR1375" i="2" s="1"/>
  <c r="U1375" i="2" s="1"/>
  <c r="AR1387" i="2"/>
  <c r="U1387" i="2" s="1"/>
  <c r="AN1388" i="2"/>
  <c r="BA1395" i="2"/>
  <c r="BA1379" i="2"/>
  <c r="AZ1379" i="2"/>
  <c r="BA1412" i="2"/>
  <c r="BA1413" i="2" s="1"/>
  <c r="AR1412" i="2"/>
  <c r="U1412" i="2" s="1"/>
  <c r="AZ1413" i="2"/>
  <c r="AR1395" i="2"/>
  <c r="U1395" i="2" s="1"/>
  <c r="AN1396" i="2"/>
  <c r="AR1379" i="2"/>
  <c r="U1379" i="2" s="1"/>
  <c r="AN1380" i="2"/>
  <c r="AZ1374" i="2"/>
  <c r="AZ1375" i="2" s="1"/>
  <c r="AZ1376" i="2" s="1"/>
  <c r="BA1373" i="2"/>
  <c r="BA1374" i="2" s="1"/>
  <c r="BA1375" i="2" s="1"/>
  <c r="BA1376" i="2" s="1"/>
  <c r="AR1373" i="2"/>
  <c r="U1373" i="2" s="1"/>
  <c r="AO1363" i="2"/>
  <c r="BA1363" i="2" s="1"/>
  <c r="AO1348" i="2"/>
  <c r="AZ1348" i="2"/>
  <c r="AZ1338" i="2"/>
  <c r="AZ1339" i="2" s="1"/>
  <c r="AR1337" i="2"/>
  <c r="U1337" i="2" s="1"/>
  <c r="BA1337" i="2"/>
  <c r="BA1338" i="2" s="1"/>
  <c r="BA1339" i="2" s="1"/>
  <c r="AR1260" i="2"/>
  <c r="U1260" i="2" s="1"/>
  <c r="AO1256" i="2"/>
  <c r="AR1256" i="2" s="1"/>
  <c r="U1256" i="2" s="1"/>
  <c r="AR1318" i="2"/>
  <c r="U1318" i="2" s="1"/>
  <c r="AR1326" i="2"/>
  <c r="U1326" i="2" s="1"/>
  <c r="AZ1312" i="2"/>
  <c r="AZ1313" i="2" s="1"/>
  <c r="BA1312" i="2"/>
  <c r="BA1313" i="2" s="1"/>
  <c r="BA1304" i="2"/>
  <c r="BA1305" i="2" s="1"/>
  <c r="BA1306" i="2" s="1"/>
  <c r="BA1307" i="2" s="1"/>
  <c r="AZ1304" i="2"/>
  <c r="AZ1305" i="2" s="1"/>
  <c r="AZ1306" i="2" s="1"/>
  <c r="AZ1307" i="2" s="1"/>
  <c r="BA1281" i="2"/>
  <c r="AN1282" i="2"/>
  <c r="AZ1282" i="2"/>
  <c r="AR1281" i="2"/>
  <c r="U1281" i="2" s="1"/>
  <c r="AO1274" i="2"/>
  <c r="AR1274" i="2" s="1"/>
  <c r="U1274" i="2" s="1"/>
  <c r="AZ1274" i="2"/>
  <c r="AR127" i="2"/>
  <c r="AZ1251" i="2"/>
  <c r="AR1251" i="2"/>
  <c r="U1251" i="2" s="1"/>
  <c r="AN1252" i="2"/>
  <c r="BA1251" i="2"/>
  <c r="AR1230" i="2"/>
  <c r="U1230" i="2" s="1"/>
  <c r="AR1231" i="2"/>
  <c r="U1231" i="2" s="1"/>
  <c r="AN1232" i="2"/>
  <c r="AZ1231" i="2"/>
  <c r="AZ1232" i="2" s="1"/>
  <c r="AZ1227" i="2"/>
  <c r="AZ1228" i="2" s="1"/>
  <c r="BA1226" i="2"/>
  <c r="BA1227" i="2" s="1"/>
  <c r="BA1228" i="2" s="1"/>
  <c r="BA1229" i="2" s="1"/>
  <c r="BA1230" i="2" s="1"/>
  <c r="BA1231" i="2" s="1"/>
  <c r="BA1185" i="2"/>
  <c r="AO1186" i="2"/>
  <c r="AN1187" i="2" s="1"/>
  <c r="AO1187" i="2" s="1"/>
  <c r="AR1185" i="2"/>
  <c r="U1185" i="2" s="1"/>
  <c r="AZ1186" i="2"/>
  <c r="AR798" i="2"/>
  <c r="U798" i="2" s="1"/>
  <c r="AZ85" i="2"/>
  <c r="AZ86" i="2" s="1"/>
  <c r="AZ87" i="2" s="1"/>
  <c r="AZ88" i="2" s="1"/>
  <c r="AZ89" i="2" s="1"/>
  <c r="AZ90" i="2" s="1"/>
  <c r="AZ91" i="2" s="1"/>
  <c r="AR163" i="2"/>
  <c r="AR1058" i="2"/>
  <c r="U1058" i="2" s="1"/>
  <c r="AO249" i="2"/>
  <c r="AN250" i="2" s="1"/>
  <c r="AZ249" i="2"/>
  <c r="BA616" i="2"/>
  <c r="BA617" i="2" s="1"/>
  <c r="AZ616" i="2"/>
  <c r="AZ617" i="2" s="1"/>
  <c r="BA259" i="2"/>
  <c r="BA260" i="2" s="1"/>
  <c r="BA261" i="2" s="1"/>
  <c r="BA262" i="2" s="1"/>
  <c r="BA263" i="2" s="1"/>
  <c r="AR248" i="2"/>
  <c r="AO1212" i="2"/>
  <c r="BA1212" i="2" s="1"/>
  <c r="BA1213" i="2" s="1"/>
  <c r="BA1214" i="2" s="1"/>
  <c r="BA1215" i="2" s="1"/>
  <c r="AO1197" i="2"/>
  <c r="AZ1212" i="2"/>
  <c r="AZ1213" i="2" s="1"/>
  <c r="AZ1214" i="2" s="1"/>
  <c r="AZ1215" i="2" s="1"/>
  <c r="AO1169" i="2"/>
  <c r="AN1170" i="2" s="1"/>
  <c r="AO1170" i="2" s="1"/>
  <c r="AZ1169" i="2"/>
  <c r="AR1163" i="2"/>
  <c r="U1163" i="2" s="1"/>
  <c r="AO1164" i="2"/>
  <c r="AR1164" i="2" s="1"/>
  <c r="U1164" i="2" s="1"/>
  <c r="AZ1159" i="2"/>
  <c r="AR1159" i="2"/>
  <c r="U1159" i="2" s="1"/>
  <c r="AN1160" i="2"/>
  <c r="AO1160" i="2" s="1"/>
  <c r="AR1160" i="2" s="1"/>
  <c r="U1160" i="2" s="1"/>
  <c r="BA1159" i="2"/>
  <c r="AZ1125" i="2"/>
  <c r="AZ1126" i="2" s="1"/>
  <c r="AZ1127" i="2" s="1"/>
  <c r="AO1125" i="2"/>
  <c r="BA1125" i="2" s="1"/>
  <c r="BA1126" i="2" s="1"/>
  <c r="BA1127" i="2" s="1"/>
  <c r="AO1113" i="2"/>
  <c r="BA1113" i="2" s="1"/>
  <c r="BA1114" i="2" s="1"/>
  <c r="BA1133" i="2"/>
  <c r="AR1133" i="2"/>
  <c r="U1133" i="2" s="1"/>
  <c r="AN1134" i="2"/>
  <c r="AR1104" i="2"/>
  <c r="U1104" i="2" s="1"/>
  <c r="AN1105" i="2"/>
  <c r="AO1105" i="2" s="1"/>
  <c r="AR1105" i="2" s="1"/>
  <c r="U1105" i="2" s="1"/>
  <c r="AX1099" i="2"/>
  <c r="AY1099" i="2" s="1"/>
  <c r="AO1087" i="2"/>
  <c r="BA1087" i="2" s="1"/>
  <c r="AZ1087" i="2"/>
  <c r="AX1083" i="2"/>
  <c r="AY1083" i="2" s="1"/>
  <c r="AZ1053" i="2"/>
  <c r="BA1052" i="2"/>
  <c r="BA1053" i="2" s="1"/>
  <c r="AR1052" i="2"/>
  <c r="U1052" i="2" s="1"/>
  <c r="AO1059" i="2"/>
  <c r="AN1060" i="2" s="1"/>
  <c r="AR1053" i="2"/>
  <c r="U1053" i="2" s="1"/>
  <c r="AN1054" i="2"/>
  <c r="BA1020" i="2"/>
  <c r="BA1021" i="2" s="1"/>
  <c r="AZ996" i="2"/>
  <c r="AZ970" i="2"/>
  <c r="AR995" i="2"/>
  <c r="U995" i="2" s="1"/>
  <c r="AZ1013" i="2"/>
  <c r="AZ1014" i="2" s="1"/>
  <c r="AZ1020" i="2"/>
  <c r="AZ1021" i="2" s="1"/>
  <c r="AR969" i="2"/>
  <c r="U969" i="2" s="1"/>
  <c r="AR1012" i="2"/>
  <c r="U1012" i="2" s="1"/>
  <c r="AR1046" i="2"/>
  <c r="U1046" i="2" s="1"/>
  <c r="AN1047" i="2"/>
  <c r="AO1047" i="2" s="1"/>
  <c r="AR1047" i="2" s="1"/>
  <c r="U1047" i="2" s="1"/>
  <c r="BA1046" i="2"/>
  <c r="AZ1046" i="2"/>
  <c r="BA1012" i="2"/>
  <c r="BA1013" i="2" s="1"/>
  <c r="BA1014" i="2" s="1"/>
  <c r="AR1006" i="2"/>
  <c r="U1006" i="2" s="1"/>
  <c r="AN1007" i="2"/>
  <c r="AO1007" i="2" s="1"/>
  <c r="AR1007" i="2" s="1"/>
  <c r="U1007" i="2" s="1"/>
  <c r="AZ1006" i="2"/>
  <c r="BA1006" i="2"/>
  <c r="AO996" i="2"/>
  <c r="AR996" i="2" s="1"/>
  <c r="U996" i="2" s="1"/>
  <c r="BA995" i="2"/>
  <c r="AX976" i="2"/>
  <c r="AY976" i="2" s="1"/>
  <c r="AV977" i="2"/>
  <c r="AP978" i="2"/>
  <c r="AU977" i="2"/>
  <c r="AT977" i="2"/>
  <c r="AW977" i="2"/>
  <c r="AR977" i="2"/>
  <c r="O977" i="2" s="1"/>
  <c r="AR970" i="2"/>
  <c r="U970" i="2" s="1"/>
  <c r="AN971" i="2"/>
  <c r="AO971" i="2" s="1"/>
  <c r="BA969" i="2"/>
  <c r="BA970" i="2" s="1"/>
  <c r="AX957" i="2"/>
  <c r="AY957" i="2" s="1"/>
  <c r="AZ824" i="2"/>
  <c r="AZ825" i="2" s="1"/>
  <c r="AR837" i="2"/>
  <c r="U837" i="2" s="1"/>
  <c r="AN838" i="2"/>
  <c r="AZ865" i="2"/>
  <c r="AZ895" i="2"/>
  <c r="BA895" i="2"/>
  <c r="AR895" i="2"/>
  <c r="U895" i="2" s="1"/>
  <c r="AN896" i="2"/>
  <c r="AZ911" i="2"/>
  <c r="AR940" i="2"/>
  <c r="U940" i="2" s="1"/>
  <c r="AR928" i="2"/>
  <c r="U928" i="2" s="1"/>
  <c r="BA911" i="2"/>
  <c r="AR911" i="2"/>
  <c r="U911" i="2" s="1"/>
  <c r="AN912" i="2"/>
  <c r="AO912" i="2" s="1"/>
  <c r="AR905" i="2"/>
  <c r="U905" i="2" s="1"/>
  <c r="AR886" i="2"/>
  <c r="U886" i="2" s="1"/>
  <c r="AR880" i="2"/>
  <c r="U880" i="2" s="1"/>
  <c r="AO865" i="2"/>
  <c r="AO858" i="2"/>
  <c r="AN859" i="2" s="1"/>
  <c r="AO859" i="2" s="1"/>
  <c r="AR859" i="2" s="1"/>
  <c r="U859" i="2" s="1"/>
  <c r="AZ858" i="2"/>
  <c r="BA848" i="2"/>
  <c r="AR848" i="2"/>
  <c r="U848" i="2" s="1"/>
  <c r="AN849" i="2"/>
  <c r="AZ848" i="2"/>
  <c r="AO842" i="2"/>
  <c r="AN843" i="2" s="1"/>
  <c r="AO843" i="2" s="1"/>
  <c r="AZ842" i="2"/>
  <c r="AR836" i="2"/>
  <c r="U836" i="2" s="1"/>
  <c r="BA836" i="2"/>
  <c r="BA837" i="2" s="1"/>
  <c r="AO824" i="2"/>
  <c r="BA824" i="2" s="1"/>
  <c r="BA825" i="2" s="1"/>
  <c r="AR799" i="2"/>
  <c r="U799" i="2" s="1"/>
  <c r="AN800" i="2"/>
  <c r="AO800" i="2" s="1"/>
  <c r="AR800" i="2" s="1"/>
  <c r="U800" i="2" s="1"/>
  <c r="AO709" i="2"/>
  <c r="AR709" i="2" s="1"/>
  <c r="U709" i="2" s="1"/>
  <c r="AZ709" i="2"/>
  <c r="AZ710" i="2" s="1"/>
  <c r="AZ711" i="2" s="1"/>
  <c r="AZ712" i="2" s="1"/>
  <c r="AZ605" i="2"/>
  <c r="BA116" i="2"/>
  <c r="AI54" i="2"/>
  <c r="G54" i="2"/>
  <c r="AM54" i="2"/>
  <c r="AH55" i="2"/>
  <c r="U55" i="2" s="1"/>
  <c r="BA241" i="2"/>
  <c r="AZ128" i="2"/>
  <c r="BA187" i="2"/>
  <c r="BA188" i="2" s="1"/>
  <c r="BA189" i="2" s="1"/>
  <c r="BA157" i="2"/>
  <c r="BA127" i="2"/>
  <c r="AR157" i="2"/>
  <c r="AJ53" i="2"/>
  <c r="AK53" i="2"/>
  <c r="AL53" i="2"/>
  <c r="BA693" i="2"/>
  <c r="BA694" i="2" s="1"/>
  <c r="BA695" i="2" s="1"/>
  <c r="BA696" i="2" s="1"/>
  <c r="AZ766" i="2"/>
  <c r="AN761" i="2"/>
  <c r="BA760" i="2"/>
  <c r="BA766" i="2"/>
  <c r="AR766" i="2"/>
  <c r="U766" i="2" s="1"/>
  <c r="AN767" i="2"/>
  <c r="AO767" i="2" s="1"/>
  <c r="AR767" i="2" s="1"/>
  <c r="U767" i="2" s="1"/>
  <c r="AR760" i="2"/>
  <c r="U760" i="2" s="1"/>
  <c r="AR776" i="2"/>
  <c r="U776" i="2" s="1"/>
  <c r="AZ787" i="2"/>
  <c r="AZ788" i="2" s="1"/>
  <c r="AZ789" i="2" s="1"/>
  <c r="AZ790" i="2" s="1"/>
  <c r="AZ791" i="2" s="1"/>
  <c r="AZ792" i="2" s="1"/>
  <c r="AR786" i="2"/>
  <c r="U786" i="2" s="1"/>
  <c r="AX781" i="2"/>
  <c r="AY781" i="2" s="1"/>
  <c r="AT782" i="2"/>
  <c r="AW782" i="2"/>
  <c r="AV782" i="2"/>
  <c r="AU782" i="2"/>
  <c r="AO782" i="2"/>
  <c r="AO777" i="2"/>
  <c r="AN778" i="2" s="1"/>
  <c r="AO717" i="2"/>
  <c r="BA717" i="2" s="1"/>
  <c r="BA718" i="2" s="1"/>
  <c r="AZ717" i="2"/>
  <c r="AZ718" i="2" s="1"/>
  <c r="AO737" i="2"/>
  <c r="AR737" i="2" s="1"/>
  <c r="U737" i="2" s="1"/>
  <c r="AZ737" i="2"/>
  <c r="AZ738" i="2" s="1"/>
  <c r="AZ739" i="2" s="1"/>
  <c r="AZ740" i="2" s="1"/>
  <c r="AZ741" i="2" s="1"/>
  <c r="BA746" i="2"/>
  <c r="BA747" i="2" s="1"/>
  <c r="AZ746" i="2"/>
  <c r="AZ747" i="2" s="1"/>
  <c r="AZ693" i="2"/>
  <c r="AZ694" i="2" s="1"/>
  <c r="AZ695" i="2" s="1"/>
  <c r="AZ696" i="2" s="1"/>
  <c r="AO677" i="2"/>
  <c r="AN678" i="2" s="1"/>
  <c r="AR665" i="2"/>
  <c r="U665" i="2" s="1"/>
  <c r="AO673" i="2"/>
  <c r="AO666" i="2"/>
  <c r="AR666" i="2" s="1"/>
  <c r="U666" i="2" s="1"/>
  <c r="AR354" i="2"/>
  <c r="AR284" i="2"/>
  <c r="AO264" i="2"/>
  <c r="BA264" i="2" s="1"/>
  <c r="AR259" i="2"/>
  <c r="U259" i="2" s="1"/>
  <c r="AO274" i="2"/>
  <c r="AR274" i="2" s="1"/>
  <c r="AZ378" i="2"/>
  <c r="AO149" i="2"/>
  <c r="AR149" i="2" s="1"/>
  <c r="BA141" i="2"/>
  <c r="AO76" i="2"/>
  <c r="AR90" i="2"/>
  <c r="AR338" i="2"/>
  <c r="U338" i="2" s="1"/>
  <c r="AZ345" i="2"/>
  <c r="AZ346" i="2" s="1"/>
  <c r="AZ347" i="2" s="1"/>
  <c r="AZ348" i="2" s="1"/>
  <c r="AZ349" i="2" s="1"/>
  <c r="AZ350" i="2" s="1"/>
  <c r="AZ351" i="2" s="1"/>
  <c r="AZ352" i="2" s="1"/>
  <c r="AZ353" i="2" s="1"/>
  <c r="AZ354" i="2" s="1"/>
  <c r="AO285" i="2"/>
  <c r="AR285" i="2" s="1"/>
  <c r="U285" i="2" s="1"/>
  <c r="AR187" i="2"/>
  <c r="AR141" i="2"/>
  <c r="U141" i="2" s="1"/>
  <c r="AR377" i="2"/>
  <c r="U377" i="2" s="1"/>
  <c r="AR121" i="2"/>
  <c r="BA284" i="2"/>
  <c r="AO91" i="2"/>
  <c r="AN92" i="2" s="1"/>
  <c r="AO339" i="2"/>
  <c r="AO605" i="2"/>
  <c r="AN606" i="2" s="1"/>
  <c r="AO606" i="2" s="1"/>
  <c r="AR606" i="2" s="1"/>
  <c r="U606" i="2" s="1"/>
  <c r="AZ274" i="2"/>
  <c r="AZ275" i="2" s="1"/>
  <c r="AO142" i="2"/>
  <c r="AO318" i="2"/>
  <c r="AR318" i="2" s="1"/>
  <c r="U318" i="2" s="1"/>
  <c r="AZ318" i="2"/>
  <c r="AO378" i="2"/>
  <c r="AO122" i="2"/>
  <c r="AO158" i="2"/>
  <c r="AZ606" i="2"/>
  <c r="AZ607" i="2" s="1"/>
  <c r="AZ608" i="2" s="1"/>
  <c r="AO128" i="2"/>
  <c r="AN129" i="2" s="1"/>
  <c r="BA274" i="2"/>
  <c r="BA275" i="2" s="1"/>
  <c r="AR263" i="2"/>
  <c r="U263" i="2" s="1"/>
  <c r="AR273" i="2"/>
  <c r="AR100" i="2"/>
  <c r="A7" i="6"/>
  <c r="B6" i="6"/>
  <c r="AR148" i="2"/>
  <c r="AR75" i="2"/>
  <c r="BA377" i="2"/>
  <c r="BA378" i="2" s="1"/>
  <c r="AO164" i="2"/>
  <c r="AN165" i="2" s="1"/>
  <c r="AZ165" i="2" s="1"/>
  <c r="AO242" i="2"/>
  <c r="AN243" i="2" s="1"/>
  <c r="AO243" i="2" s="1"/>
  <c r="BA121" i="2"/>
  <c r="AZ142" i="2"/>
  <c r="AO657" i="2"/>
  <c r="AR657" i="2" s="1"/>
  <c r="U657" i="2" s="1"/>
  <c r="AZ648" i="2"/>
  <c r="AO648" i="2"/>
  <c r="AN649" i="2" s="1"/>
  <c r="AO649" i="2" s="1"/>
  <c r="AR649" i="2" s="1"/>
  <c r="U649" i="2" s="1"/>
  <c r="AR623" i="2"/>
  <c r="U623" i="2" s="1"/>
  <c r="AN624" i="2"/>
  <c r="BA623" i="2"/>
  <c r="AZ623" i="2"/>
  <c r="AZ595" i="2"/>
  <c r="AZ596" i="2" s="1"/>
  <c r="BA595" i="2"/>
  <c r="BA596" i="2" s="1"/>
  <c r="AZ573" i="2"/>
  <c r="AO573" i="2"/>
  <c r="AN574" i="2" s="1"/>
  <c r="AZ587" i="2"/>
  <c r="AZ588" i="2" s="1"/>
  <c r="BA587" i="2"/>
  <c r="BA588" i="2" s="1"/>
  <c r="AZ537" i="2"/>
  <c r="AO537" i="2"/>
  <c r="AR537" i="2" s="1"/>
  <c r="U537" i="2" s="1"/>
  <c r="AO561" i="2"/>
  <c r="AO553" i="2"/>
  <c r="AN554" i="2" s="1"/>
  <c r="AO554" i="2" s="1"/>
  <c r="AO519" i="2"/>
  <c r="BA519" i="2" s="1"/>
  <c r="BA520" i="2" s="1"/>
  <c r="BA521" i="2" s="1"/>
  <c r="BA522" i="2" s="1"/>
  <c r="AO523" i="2"/>
  <c r="AZ523" i="2"/>
  <c r="AZ509" i="2"/>
  <c r="AZ510" i="2" s="1"/>
  <c r="AR227" i="2" l="1"/>
  <c r="O227" i="2" s="1"/>
  <c r="AR378" i="2"/>
  <c r="AN379" i="2"/>
  <c r="O370" i="2"/>
  <c r="AN371" i="2"/>
  <c r="BA370" i="2"/>
  <c r="AO355" i="2"/>
  <c r="AN356" i="2" s="1"/>
  <c r="AZ355" i="2"/>
  <c r="BB58" i="2"/>
  <c r="BB59" i="2" s="1"/>
  <c r="BB60" i="2" s="1"/>
  <c r="BB61" i="2" s="1"/>
  <c r="BB62" i="2" s="1"/>
  <c r="BB63" i="2" s="1"/>
  <c r="BB64" i="2" s="1"/>
  <c r="BB65" i="2" s="1"/>
  <c r="AR339" i="2"/>
  <c r="AN340" i="2"/>
  <c r="O333" i="2"/>
  <c r="AN334" i="2"/>
  <c r="BA333" i="2"/>
  <c r="O314" i="2"/>
  <c r="O313" i="2"/>
  <c r="AO291" i="2"/>
  <c r="AN292" i="2" s="1"/>
  <c r="AZ291" i="2"/>
  <c r="AZ228" i="2"/>
  <c r="AZ229" i="2" s="1"/>
  <c r="AZ230" i="2" s="1"/>
  <c r="AZ231" i="2" s="1"/>
  <c r="AR175" i="2"/>
  <c r="O236" i="2"/>
  <c r="O260" i="2"/>
  <c r="U260" i="2"/>
  <c r="BA122" i="2"/>
  <c r="AO92" i="2"/>
  <c r="AN93" i="2" s="1"/>
  <c r="O175" i="2"/>
  <c r="AO106" i="2"/>
  <c r="AN107" i="2" s="1"/>
  <c r="O170" i="2"/>
  <c r="AO117" i="2"/>
  <c r="AN118" i="2" s="1"/>
  <c r="AO118" i="2" s="1"/>
  <c r="AR118" i="2" s="1"/>
  <c r="AR189" i="2"/>
  <c r="AN190" i="2"/>
  <c r="AO190" i="2" s="1"/>
  <c r="AR190" i="2" s="1"/>
  <c r="AZ243" i="2"/>
  <c r="BA117" i="2"/>
  <c r="BA118" i="2" s="1"/>
  <c r="BA119" i="2" s="1"/>
  <c r="AZ117" i="2"/>
  <c r="AZ118" i="2" s="1"/>
  <c r="AZ119" i="2" s="1"/>
  <c r="AR243" i="2"/>
  <c r="AN244" i="2"/>
  <c r="AO244" i="2" s="1"/>
  <c r="AR244" i="2" s="1"/>
  <c r="AR158" i="2"/>
  <c r="AN159" i="2"/>
  <c r="AR122" i="2"/>
  <c r="O122" i="2" s="1"/>
  <c r="AN123" i="2"/>
  <c r="AR142" i="2"/>
  <c r="AN143" i="2"/>
  <c r="AO143" i="2" s="1"/>
  <c r="AZ92" i="2"/>
  <c r="AR105" i="2"/>
  <c r="AR188" i="2"/>
  <c r="AN237" i="2"/>
  <c r="AO237" i="2" s="1"/>
  <c r="BA236" i="2"/>
  <c r="U977" i="2"/>
  <c r="AQ978" i="2"/>
  <c r="U978" i="2" s="1"/>
  <c r="O649" i="2"/>
  <c r="O263" i="2"/>
  <c r="O1007" i="2"/>
  <c r="O969" i="2"/>
  <c r="O1053" i="2"/>
  <c r="O1133" i="2"/>
  <c r="O248" i="2"/>
  <c r="O1185" i="2"/>
  <c r="O1230" i="2"/>
  <c r="O1281" i="2"/>
  <c r="O1326" i="2"/>
  <c r="O1395" i="2"/>
  <c r="O1387" i="2"/>
  <c r="O1413" i="2"/>
  <c r="O1360" i="2"/>
  <c r="O241" i="2"/>
  <c r="O121" i="2"/>
  <c r="O760" i="2"/>
  <c r="O911" i="2"/>
  <c r="O970" i="2"/>
  <c r="O378" i="2"/>
  <c r="O377" i="2"/>
  <c r="O90" i="2"/>
  <c r="O284" i="2"/>
  <c r="O665" i="2"/>
  <c r="O786" i="2"/>
  <c r="O767" i="2"/>
  <c r="O709" i="2"/>
  <c r="O886" i="2"/>
  <c r="O996" i="2"/>
  <c r="O1006" i="2"/>
  <c r="O1047" i="2"/>
  <c r="O1105" i="2"/>
  <c r="O1164" i="2"/>
  <c r="O127" i="2"/>
  <c r="O1318" i="2"/>
  <c r="O1337" i="2"/>
  <c r="O1375" i="2"/>
  <c r="O1226" i="2"/>
  <c r="O537" i="2"/>
  <c r="O158" i="2"/>
  <c r="O142" i="2"/>
  <c r="O285" i="2"/>
  <c r="O880" i="2"/>
  <c r="O657" i="2"/>
  <c r="O100" i="2"/>
  <c r="O345" i="2"/>
  <c r="O339" i="2"/>
  <c r="O141" i="2"/>
  <c r="O274" i="2"/>
  <c r="O354" i="2"/>
  <c r="O766" i="2"/>
  <c r="O800" i="2"/>
  <c r="O836" i="2"/>
  <c r="O859" i="2"/>
  <c r="O905" i="2"/>
  <c r="O928" i="2"/>
  <c r="O895" i="2"/>
  <c r="O1046" i="2"/>
  <c r="O1052" i="2"/>
  <c r="O1104" i="2"/>
  <c r="O1160" i="2"/>
  <c r="O1163" i="2"/>
  <c r="O1058" i="2"/>
  <c r="O798" i="2"/>
  <c r="O1256" i="2"/>
  <c r="O1373" i="2"/>
  <c r="O1379" i="2"/>
  <c r="O1412" i="2"/>
  <c r="O1374" i="2"/>
  <c r="O606" i="2"/>
  <c r="O149" i="2"/>
  <c r="O623" i="2"/>
  <c r="O148" i="2"/>
  <c r="O273" i="2"/>
  <c r="O318" i="2"/>
  <c r="O187" i="2"/>
  <c r="O338" i="2"/>
  <c r="O259" i="2"/>
  <c r="O666" i="2"/>
  <c r="O737" i="2"/>
  <c r="O776" i="2"/>
  <c r="O157" i="2"/>
  <c r="O799" i="2"/>
  <c r="O848" i="2"/>
  <c r="O940" i="2"/>
  <c r="O837" i="2"/>
  <c r="O1012" i="2"/>
  <c r="O995" i="2"/>
  <c r="O1159" i="2"/>
  <c r="O163" i="2"/>
  <c r="O1231" i="2"/>
  <c r="O1251" i="2"/>
  <c r="O1274" i="2"/>
  <c r="O1260" i="2"/>
  <c r="O874" i="2"/>
  <c r="O75" i="2"/>
  <c r="AX1174" i="2"/>
  <c r="AY1174" i="2" s="1"/>
  <c r="BA76" i="2"/>
  <c r="AN77" i="2"/>
  <c r="Q65" i="2"/>
  <c r="BA1348" i="2"/>
  <c r="AN1349" i="2"/>
  <c r="AO1349" i="2" s="1"/>
  <c r="AZ1414" i="2"/>
  <c r="AZ1415" i="2" s="1"/>
  <c r="AO1388" i="2"/>
  <c r="AN1389" i="2" s="1"/>
  <c r="AO1389" i="2" s="1"/>
  <c r="AO1414" i="2"/>
  <c r="BA1414" i="2" s="1"/>
  <c r="BA1415" i="2" s="1"/>
  <c r="AZ1380" i="2"/>
  <c r="AO1396" i="2"/>
  <c r="AO1380" i="2"/>
  <c r="AR1363" i="2"/>
  <c r="U1363" i="2" s="1"/>
  <c r="AN1364" i="2"/>
  <c r="AR1348" i="2"/>
  <c r="U1348" i="2" s="1"/>
  <c r="AO1282" i="2"/>
  <c r="AN1283" i="2" s="1"/>
  <c r="BA1282" i="2"/>
  <c r="AN1275" i="2"/>
  <c r="AO1275" i="2" s="1"/>
  <c r="AR1275" i="2" s="1"/>
  <c r="U1275" i="2" s="1"/>
  <c r="BA1274" i="2"/>
  <c r="BA709" i="2"/>
  <c r="BA710" i="2" s="1"/>
  <c r="BA711" i="2" s="1"/>
  <c r="BA712" i="2" s="1"/>
  <c r="AR1125" i="2"/>
  <c r="U1125" i="2" s="1"/>
  <c r="AR128" i="2"/>
  <c r="AR1113" i="2"/>
  <c r="U1113" i="2" s="1"/>
  <c r="BA1160" i="2"/>
  <c r="BA1161" i="2" s="1"/>
  <c r="BA1162" i="2" s="1"/>
  <c r="BA1163" i="2" s="1"/>
  <c r="BA1164" i="2" s="1"/>
  <c r="AR1169" i="2"/>
  <c r="U1169" i="2" s="1"/>
  <c r="AR1186" i="2"/>
  <c r="U1186" i="2" s="1"/>
  <c r="AO1252" i="2"/>
  <c r="BA1252" i="2" s="1"/>
  <c r="BA1253" i="2" s="1"/>
  <c r="BA1254" i="2" s="1"/>
  <c r="BA1255" i="2" s="1"/>
  <c r="BA1256" i="2" s="1"/>
  <c r="AZ1252" i="2"/>
  <c r="AZ1253" i="2" s="1"/>
  <c r="AZ1254" i="2" s="1"/>
  <c r="AZ1255" i="2" s="1"/>
  <c r="AZ1256" i="2" s="1"/>
  <c r="AZ1257" i="2" s="1"/>
  <c r="AZ1258" i="2" s="1"/>
  <c r="AZ1259" i="2" s="1"/>
  <c r="AZ1260" i="2" s="1"/>
  <c r="AZ1261" i="2" s="1"/>
  <c r="AO1232" i="2"/>
  <c r="AN1233" i="2" s="1"/>
  <c r="AR1197" i="2"/>
  <c r="U1197" i="2" s="1"/>
  <c r="AN1198" i="2"/>
  <c r="AZ1187" i="2"/>
  <c r="BA1186" i="2"/>
  <c r="BA1187" i="2" s="1"/>
  <c r="AR1187" i="2"/>
  <c r="U1187" i="2" s="1"/>
  <c r="AN1188" i="2"/>
  <c r="AO1188" i="2" s="1"/>
  <c r="AO250" i="2"/>
  <c r="AN251" i="2" s="1"/>
  <c r="BA249" i="2"/>
  <c r="BA128" i="2"/>
  <c r="BA158" i="2"/>
  <c r="AZ624" i="2"/>
  <c r="AZ250" i="2"/>
  <c r="BA85" i="2"/>
  <c r="BA86" i="2" s="1"/>
  <c r="BA87" i="2" s="1"/>
  <c r="BA88" i="2" s="1"/>
  <c r="BA89" i="2" s="1"/>
  <c r="BA90" i="2" s="1"/>
  <c r="AZ129" i="2"/>
  <c r="AR249" i="2"/>
  <c r="U249" i="2" s="1"/>
  <c r="AR1212" i="2"/>
  <c r="U1212" i="2" s="1"/>
  <c r="AZ1170" i="2"/>
  <c r="BA1169" i="2"/>
  <c r="BA1170" i="2" s="1"/>
  <c r="BA1171" i="2" s="1"/>
  <c r="BA1172" i="2" s="1"/>
  <c r="BA1173" i="2" s="1"/>
  <c r="BA1174" i="2" s="1"/>
  <c r="AR1170" i="2"/>
  <c r="U1170" i="2" s="1"/>
  <c r="AN1171" i="2"/>
  <c r="AO1171" i="2" s="1"/>
  <c r="AR1171" i="2" s="1"/>
  <c r="U1171" i="2" s="1"/>
  <c r="AZ1160" i="2"/>
  <c r="AZ1161" i="2" s="1"/>
  <c r="AZ1162" i="2" s="1"/>
  <c r="AZ1163" i="2" s="1"/>
  <c r="AZ1164" i="2" s="1"/>
  <c r="AZ1134" i="2"/>
  <c r="AO1134" i="2"/>
  <c r="AR1134" i="2" s="1"/>
  <c r="U1134" i="2" s="1"/>
  <c r="BA1105" i="2"/>
  <c r="BA1106" i="2" s="1"/>
  <c r="AZ1105" i="2"/>
  <c r="AZ1106" i="2" s="1"/>
  <c r="AR1087" i="2"/>
  <c r="U1087" i="2" s="1"/>
  <c r="AN1088" i="2"/>
  <c r="AZ1088" i="2" s="1"/>
  <c r="AO1060" i="2"/>
  <c r="AZ1060" i="2"/>
  <c r="AR1059" i="2"/>
  <c r="U1059" i="2" s="1"/>
  <c r="AO1054" i="2"/>
  <c r="AZ1054" i="2"/>
  <c r="AZ1007" i="2"/>
  <c r="AZ1008" i="2" s="1"/>
  <c r="BA1007" i="2"/>
  <c r="BA1008" i="2" s="1"/>
  <c r="AR971" i="2"/>
  <c r="U971" i="2" s="1"/>
  <c r="AN972" i="2"/>
  <c r="BA996" i="2"/>
  <c r="AZ1047" i="2"/>
  <c r="AZ1048" i="2" s="1"/>
  <c r="BA1047" i="2"/>
  <c r="BA1048" i="2" s="1"/>
  <c r="AT978" i="2"/>
  <c r="AW978" i="2"/>
  <c r="AV978" i="2"/>
  <c r="AU978" i="2"/>
  <c r="AX977" i="2"/>
  <c r="AY977" i="2" s="1"/>
  <c r="BA971" i="2"/>
  <c r="AZ971" i="2"/>
  <c r="AR824" i="2"/>
  <c r="U824" i="2" s="1"/>
  <c r="AZ843" i="2"/>
  <c r="AO838" i="2"/>
  <c r="AR838" i="2" s="1"/>
  <c r="U838" i="2" s="1"/>
  <c r="BA838" i="2"/>
  <c r="AZ838" i="2"/>
  <c r="AR858" i="2"/>
  <c r="U858" i="2" s="1"/>
  <c r="AZ896" i="2"/>
  <c r="AO896" i="2"/>
  <c r="AN897" i="2" s="1"/>
  <c r="AR912" i="2"/>
  <c r="U912" i="2" s="1"/>
  <c r="AN913" i="2"/>
  <c r="BA912" i="2"/>
  <c r="AZ912" i="2"/>
  <c r="BA865" i="2"/>
  <c r="AN866" i="2"/>
  <c r="AZ849" i="2"/>
  <c r="AZ859" i="2"/>
  <c r="AZ860" i="2" s="1"/>
  <c r="AZ861" i="2" s="1"/>
  <c r="AZ862" i="2" s="1"/>
  <c r="BA858" i="2"/>
  <c r="BA859" i="2" s="1"/>
  <c r="BA860" i="2" s="1"/>
  <c r="BA861" i="2" s="1"/>
  <c r="BA862" i="2" s="1"/>
  <c r="AR865" i="2"/>
  <c r="U865" i="2" s="1"/>
  <c r="AR843" i="2"/>
  <c r="U843" i="2" s="1"/>
  <c r="AN844" i="2"/>
  <c r="AO849" i="2"/>
  <c r="AR842" i="2"/>
  <c r="U842" i="2" s="1"/>
  <c r="BA842" i="2"/>
  <c r="BA843" i="2" s="1"/>
  <c r="BA800" i="2"/>
  <c r="BA801" i="2" s="1"/>
  <c r="AZ800" i="2"/>
  <c r="AZ801" i="2" s="1"/>
  <c r="AR242" i="2"/>
  <c r="BA91" i="2"/>
  <c r="BA92" i="2" s="1"/>
  <c r="BA285" i="2"/>
  <c r="BA286" i="2" s="1"/>
  <c r="BA287" i="2" s="1"/>
  <c r="BA288" i="2" s="1"/>
  <c r="BA289" i="2" s="1"/>
  <c r="BA290" i="2" s="1"/>
  <c r="BA291" i="2" s="1"/>
  <c r="AR264" i="2"/>
  <c r="U264" i="2" s="1"/>
  <c r="AK54" i="2"/>
  <c r="AL54" i="2"/>
  <c r="AJ54" i="2"/>
  <c r="AR76" i="2"/>
  <c r="U76" i="2" s="1"/>
  <c r="AH56" i="2"/>
  <c r="AI55" i="2"/>
  <c r="AM55" i="2"/>
  <c r="AZ767" i="2"/>
  <c r="AZ768" i="2" s="1"/>
  <c r="AZ769" i="2" s="1"/>
  <c r="AZ770" i="2" s="1"/>
  <c r="AZ771" i="2" s="1"/>
  <c r="AZ772" i="2" s="1"/>
  <c r="AZ773" i="2" s="1"/>
  <c r="AZ774" i="2" s="1"/>
  <c r="AZ775" i="2" s="1"/>
  <c r="AZ776" i="2" s="1"/>
  <c r="AZ777" i="2" s="1"/>
  <c r="AZ778" i="2" s="1"/>
  <c r="AZ779" i="2" s="1"/>
  <c r="AZ780" i="2" s="1"/>
  <c r="AZ781" i="2" s="1"/>
  <c r="AZ782" i="2" s="1"/>
  <c r="BA737" i="2"/>
  <c r="BA738" i="2" s="1"/>
  <c r="BA739" i="2" s="1"/>
  <c r="BA740" i="2" s="1"/>
  <c r="BA741" i="2" s="1"/>
  <c r="BA767" i="2"/>
  <c r="BA768" i="2" s="1"/>
  <c r="BA769" i="2" s="1"/>
  <c r="BA770" i="2" s="1"/>
  <c r="BA771" i="2" s="1"/>
  <c r="BA772" i="2" s="1"/>
  <c r="BA773" i="2" s="1"/>
  <c r="BA774" i="2" s="1"/>
  <c r="BA775" i="2" s="1"/>
  <c r="BA776" i="2" s="1"/>
  <c r="BA777" i="2" s="1"/>
  <c r="AR782" i="2"/>
  <c r="U782" i="2" s="1"/>
  <c r="AN783" i="2"/>
  <c r="AO783" i="2" s="1"/>
  <c r="AR783" i="2" s="1"/>
  <c r="U783" i="2" s="1"/>
  <c r="AO761" i="2"/>
  <c r="BA761" i="2" s="1"/>
  <c r="BA762" i="2" s="1"/>
  <c r="AZ761" i="2"/>
  <c r="AZ762" i="2" s="1"/>
  <c r="AR777" i="2"/>
  <c r="U777" i="2" s="1"/>
  <c r="AX782" i="2"/>
  <c r="AY782" i="2" s="1"/>
  <c r="AO778" i="2"/>
  <c r="AR717" i="2"/>
  <c r="U717" i="2" s="1"/>
  <c r="AR677" i="2"/>
  <c r="U677" i="2" s="1"/>
  <c r="AR673" i="2"/>
  <c r="U673" i="2" s="1"/>
  <c r="AN674" i="2"/>
  <c r="AO678" i="2"/>
  <c r="AN679" i="2" s="1"/>
  <c r="BA242" i="2"/>
  <c r="BA243" i="2" s="1"/>
  <c r="BA244" i="2" s="1"/>
  <c r="BA245" i="2" s="1"/>
  <c r="BA246" i="2" s="1"/>
  <c r="BA247" i="2" s="1"/>
  <c r="BA248" i="2" s="1"/>
  <c r="BA339" i="2"/>
  <c r="B7" i="6"/>
  <c r="A8" i="6"/>
  <c r="AR164" i="2"/>
  <c r="AO129" i="2"/>
  <c r="AN130" i="2" s="1"/>
  <c r="AR605" i="2"/>
  <c r="U605" i="2" s="1"/>
  <c r="BA605" i="2"/>
  <c r="BA606" i="2" s="1"/>
  <c r="BA607" i="2" s="1"/>
  <c r="BA608" i="2" s="1"/>
  <c r="AO165" i="2"/>
  <c r="AR91" i="2"/>
  <c r="BA164" i="2"/>
  <c r="AN319" i="2"/>
  <c r="BA318" i="2"/>
  <c r="BA345" i="2"/>
  <c r="BA346" i="2" s="1"/>
  <c r="BA347" i="2" s="1"/>
  <c r="BA348" i="2" s="1"/>
  <c r="BA349" i="2" s="1"/>
  <c r="BA350" i="2" s="1"/>
  <c r="BA351" i="2" s="1"/>
  <c r="BA352" i="2" s="1"/>
  <c r="BA353" i="2" s="1"/>
  <c r="BA354" i="2" s="1"/>
  <c r="BA355" i="2" s="1"/>
  <c r="BA142" i="2"/>
  <c r="BA143" i="2" s="1"/>
  <c r="AN658" i="2"/>
  <c r="AO658" i="2" s="1"/>
  <c r="AR648" i="2"/>
  <c r="U648" i="2" s="1"/>
  <c r="AZ649" i="2"/>
  <c r="AZ650" i="2" s="1"/>
  <c r="AZ651" i="2" s="1"/>
  <c r="AZ652" i="2" s="1"/>
  <c r="AZ653" i="2" s="1"/>
  <c r="AZ654" i="2" s="1"/>
  <c r="AZ655" i="2" s="1"/>
  <c r="AZ656" i="2" s="1"/>
  <c r="AZ657" i="2" s="1"/>
  <c r="AO624" i="2"/>
  <c r="AR573" i="2"/>
  <c r="U573" i="2" s="1"/>
  <c r="AZ574" i="2"/>
  <c r="AO574" i="2"/>
  <c r="AN575" i="2" s="1"/>
  <c r="AO575" i="2" s="1"/>
  <c r="AR575" i="2" s="1"/>
  <c r="U575" i="2" s="1"/>
  <c r="BA573" i="2"/>
  <c r="AN538" i="2"/>
  <c r="BA537" i="2"/>
  <c r="AR554" i="2"/>
  <c r="U554" i="2" s="1"/>
  <c r="AN555" i="2"/>
  <c r="BA561" i="2"/>
  <c r="AN562" i="2"/>
  <c r="AR561" i="2"/>
  <c r="U561" i="2" s="1"/>
  <c r="AR553" i="2"/>
  <c r="U553" i="2" s="1"/>
  <c r="BA553" i="2"/>
  <c r="BA554" i="2" s="1"/>
  <c r="AZ554" i="2"/>
  <c r="AR519" i="2"/>
  <c r="U519" i="2" s="1"/>
  <c r="BA523" i="2"/>
  <c r="AR523" i="2"/>
  <c r="U523" i="2" s="1"/>
  <c r="Q64" i="2" l="1"/>
  <c r="AR291" i="2"/>
  <c r="O291" i="2" s="1"/>
  <c r="AO379" i="2"/>
  <c r="AR379" i="2" s="1"/>
  <c r="AZ379" i="2"/>
  <c r="AZ356" i="2"/>
  <c r="Q60" i="2"/>
  <c r="AR355" i="2"/>
  <c r="O355" i="2" s="1"/>
  <c r="AO371" i="2"/>
  <c r="AN372" i="2" s="1"/>
  <c r="AZ371" i="2"/>
  <c r="AO356" i="2"/>
  <c r="AN357" i="2" s="1"/>
  <c r="AO357" i="2" s="1"/>
  <c r="Q63" i="2"/>
  <c r="AO340" i="2"/>
  <c r="AZ340" i="2"/>
  <c r="AO334" i="2"/>
  <c r="AR334" i="2" s="1"/>
  <c r="BA334" i="2"/>
  <c r="BA335" i="2" s="1"/>
  <c r="BA336" i="2" s="1"/>
  <c r="AZ334" i="2"/>
  <c r="AZ335" i="2" s="1"/>
  <c r="AZ336" i="2" s="1"/>
  <c r="AZ337" i="2" s="1"/>
  <c r="AZ292" i="2"/>
  <c r="AZ293" i="2" s="1"/>
  <c r="AO292" i="2"/>
  <c r="BA292" i="2" s="1"/>
  <c r="BA293" i="2" s="1"/>
  <c r="AR292" i="2"/>
  <c r="AR106" i="2"/>
  <c r="AZ190" i="2"/>
  <c r="AZ191" i="2" s="1"/>
  <c r="AZ192" i="2" s="1"/>
  <c r="AZ193" i="2" s="1"/>
  <c r="AR117" i="2"/>
  <c r="AR92" i="2"/>
  <c r="O92" i="2" s="1"/>
  <c r="AZ93" i="2"/>
  <c r="AO130" i="2"/>
  <c r="AN131" i="2" s="1"/>
  <c r="AR237" i="2"/>
  <c r="AN238" i="2"/>
  <c r="AO238" i="2" s="1"/>
  <c r="AR238" i="2" s="1"/>
  <c r="O190" i="2"/>
  <c r="AR165" i="2"/>
  <c r="O165" i="2" s="1"/>
  <c r="AN166" i="2"/>
  <c r="O188" i="2"/>
  <c r="AO123" i="2"/>
  <c r="AN124" i="2" s="1"/>
  <c r="AO124" i="2" s="1"/>
  <c r="AR124" i="2" s="1"/>
  <c r="AZ123" i="2"/>
  <c r="AZ124" i="2" s="1"/>
  <c r="AZ125" i="2" s="1"/>
  <c r="O244" i="2"/>
  <c r="BA190" i="2"/>
  <c r="BA191" i="2" s="1"/>
  <c r="BA192" i="2" s="1"/>
  <c r="BA193" i="2" s="1"/>
  <c r="O189" i="2"/>
  <c r="O243" i="2"/>
  <c r="O117" i="2"/>
  <c r="O106" i="2"/>
  <c r="AZ143" i="2"/>
  <c r="AZ130" i="2"/>
  <c r="AZ131" i="2" s="1"/>
  <c r="BA237" i="2"/>
  <c r="O105" i="2"/>
  <c r="AR143" i="2"/>
  <c r="AN144" i="2"/>
  <c r="AO144" i="2" s="1"/>
  <c r="BA144" i="2" s="1"/>
  <c r="AO159" i="2"/>
  <c r="BA159" i="2" s="1"/>
  <c r="AZ159" i="2"/>
  <c r="AZ237" i="2"/>
  <c r="AZ244" i="2"/>
  <c r="AZ245" i="2" s="1"/>
  <c r="AZ246" i="2" s="1"/>
  <c r="AZ247" i="2" s="1"/>
  <c r="AZ248" i="2" s="1"/>
  <c r="O118" i="2"/>
  <c r="AO107" i="2"/>
  <c r="AN108" i="2" s="1"/>
  <c r="AO93" i="2"/>
  <c r="AN94" i="2" s="1"/>
  <c r="O912" i="2"/>
  <c r="O824" i="2"/>
  <c r="O971" i="2"/>
  <c r="O1134" i="2"/>
  <c r="O1170" i="2"/>
  <c r="O249" i="2"/>
  <c r="O1169" i="2"/>
  <c r="O128" i="2"/>
  <c r="O1275" i="2"/>
  <c r="O1059" i="2"/>
  <c r="O1087" i="2"/>
  <c r="O1125" i="2"/>
  <c r="O1363" i="2"/>
  <c r="O553" i="2"/>
  <c r="O717" i="2"/>
  <c r="O575" i="2"/>
  <c r="O91" i="2"/>
  <c r="O242" i="2"/>
  <c r="O843" i="2"/>
  <c r="O838" i="2"/>
  <c r="O1113" i="2"/>
  <c r="O605" i="2"/>
  <c r="O519" i="2"/>
  <c r="O561" i="2"/>
  <c r="O554" i="2"/>
  <c r="O648" i="2"/>
  <c r="O673" i="2"/>
  <c r="O783" i="2"/>
  <c r="O523" i="2"/>
  <c r="O573" i="2"/>
  <c r="O164" i="2"/>
  <c r="O677" i="2"/>
  <c r="O777" i="2"/>
  <c r="O782" i="2"/>
  <c r="O264" i="2"/>
  <c r="O842" i="2"/>
  <c r="O865" i="2"/>
  <c r="O858" i="2"/>
  <c r="O1171" i="2"/>
  <c r="O1212" i="2"/>
  <c r="O1187" i="2"/>
  <c r="O1197" i="2"/>
  <c r="O1186" i="2"/>
  <c r="O1348" i="2"/>
  <c r="O85" i="2"/>
  <c r="O76" i="2"/>
  <c r="BB66" i="2"/>
  <c r="Q66" i="2"/>
  <c r="AO77" i="2"/>
  <c r="AN78" i="2" s="1"/>
  <c r="AZ77" i="2"/>
  <c r="AZ78" i="2" s="1"/>
  <c r="AR1349" i="2"/>
  <c r="U1349" i="2" s="1"/>
  <c r="AN1350" i="2"/>
  <c r="AO1350" i="2" s="1"/>
  <c r="AR1350" i="2" s="1"/>
  <c r="U1350" i="2" s="1"/>
  <c r="BA1349" i="2"/>
  <c r="AZ1349" i="2"/>
  <c r="AR1414" i="2"/>
  <c r="U1414" i="2" s="1"/>
  <c r="AR1388" i="2"/>
  <c r="U1388" i="2" s="1"/>
  <c r="BA1396" i="2"/>
  <c r="AN1397" i="2"/>
  <c r="AO1397" i="2" s="1"/>
  <c r="AR1397" i="2" s="1"/>
  <c r="U1397" i="2" s="1"/>
  <c r="BA1380" i="2"/>
  <c r="AN1381" i="2"/>
  <c r="AO1381" i="2" s="1"/>
  <c r="AR1381" i="2" s="1"/>
  <c r="U1381" i="2" s="1"/>
  <c r="AR1389" i="2"/>
  <c r="U1389" i="2" s="1"/>
  <c r="AN1390" i="2"/>
  <c r="AR1380" i="2"/>
  <c r="U1380" i="2" s="1"/>
  <c r="AR1396" i="2"/>
  <c r="U1396" i="2" s="1"/>
  <c r="AO1364" i="2"/>
  <c r="AR1282" i="2"/>
  <c r="U1282" i="2" s="1"/>
  <c r="BA1232" i="2"/>
  <c r="BA1275" i="2"/>
  <c r="BA1276" i="2" s="1"/>
  <c r="AO1283" i="2"/>
  <c r="AR1283" i="2" s="1"/>
  <c r="U1283" i="2" s="1"/>
  <c r="AZ1283" i="2"/>
  <c r="AZ1284" i="2" s="1"/>
  <c r="AZ1285" i="2" s="1"/>
  <c r="AZ1286" i="2" s="1"/>
  <c r="AZ1275" i="2"/>
  <c r="AZ1276" i="2" s="1"/>
  <c r="BA250" i="2"/>
  <c r="AR1252" i="2"/>
  <c r="U1252" i="2" s="1"/>
  <c r="AR1232" i="2"/>
  <c r="U1232" i="2" s="1"/>
  <c r="AZ1233" i="2"/>
  <c r="AZ1234" i="2" s="1"/>
  <c r="AZ1235" i="2" s="1"/>
  <c r="AZ1236" i="2" s="1"/>
  <c r="AO1233" i="2"/>
  <c r="BA1233" i="2" s="1"/>
  <c r="BA1234" i="2" s="1"/>
  <c r="BA1235" i="2" s="1"/>
  <c r="BA1236" i="2" s="1"/>
  <c r="AO1198" i="2"/>
  <c r="AR1198" i="2" s="1"/>
  <c r="U1198" i="2" s="1"/>
  <c r="BA1188" i="2"/>
  <c r="AZ1188" i="2"/>
  <c r="AR1188" i="2"/>
  <c r="U1188" i="2" s="1"/>
  <c r="AN1189" i="2"/>
  <c r="AO1189" i="2" s="1"/>
  <c r="AR1189" i="2" s="1"/>
  <c r="U1189" i="2" s="1"/>
  <c r="BA129" i="2"/>
  <c r="AZ251" i="2"/>
  <c r="AO251" i="2"/>
  <c r="AN252" i="2" s="1"/>
  <c r="AR250" i="2"/>
  <c r="AZ1171" i="2"/>
  <c r="AZ1172" i="2" s="1"/>
  <c r="AZ1173" i="2" s="1"/>
  <c r="AZ1174" i="2" s="1"/>
  <c r="AN1135" i="2"/>
  <c r="AZ1135" i="2" s="1"/>
  <c r="BA1134" i="2"/>
  <c r="AO1088" i="2"/>
  <c r="AR1088" i="2" s="1"/>
  <c r="U1088" i="2" s="1"/>
  <c r="BA1054" i="2"/>
  <c r="AN1055" i="2"/>
  <c r="AO1055" i="2" s="1"/>
  <c r="AR1055" i="2" s="1"/>
  <c r="U1055" i="2" s="1"/>
  <c r="AR1060" i="2"/>
  <c r="U1060" i="2" s="1"/>
  <c r="BA1060" i="2"/>
  <c r="AR1054" i="2"/>
  <c r="U1054" i="2" s="1"/>
  <c r="AZ972" i="2"/>
  <c r="AO972" i="2"/>
  <c r="AN973" i="2" s="1"/>
  <c r="AX978" i="2"/>
  <c r="AY978" i="2" s="1"/>
  <c r="AZ913" i="2"/>
  <c r="BA896" i="2"/>
  <c r="AR896" i="2"/>
  <c r="U896" i="2" s="1"/>
  <c r="AO897" i="2"/>
  <c r="AR897" i="2" s="1"/>
  <c r="U897" i="2" s="1"/>
  <c r="AZ897" i="2"/>
  <c r="AZ898" i="2" s="1"/>
  <c r="AZ899" i="2" s="1"/>
  <c r="AZ900" i="2" s="1"/>
  <c r="AO913" i="2"/>
  <c r="AN914" i="2" s="1"/>
  <c r="AO866" i="2"/>
  <c r="AN867" i="2" s="1"/>
  <c r="AZ866" i="2"/>
  <c r="AR849" i="2"/>
  <c r="U849" i="2" s="1"/>
  <c r="AN850" i="2"/>
  <c r="BA849" i="2"/>
  <c r="AO844" i="2"/>
  <c r="AN845" i="2" s="1"/>
  <c r="AZ844" i="2"/>
  <c r="AJ55" i="2"/>
  <c r="AK55" i="2"/>
  <c r="AL55" i="2"/>
  <c r="AH57" i="2"/>
  <c r="U57" i="2" s="1"/>
  <c r="AM56" i="2"/>
  <c r="AI56" i="2"/>
  <c r="G56" i="2"/>
  <c r="BA165" i="2"/>
  <c r="AR761" i="2"/>
  <c r="U761" i="2" s="1"/>
  <c r="BA778" i="2"/>
  <c r="BA779" i="2" s="1"/>
  <c r="BA780" i="2" s="1"/>
  <c r="BA781" i="2" s="1"/>
  <c r="BA782" i="2" s="1"/>
  <c r="BA783" i="2" s="1"/>
  <c r="BA784" i="2" s="1"/>
  <c r="BA785" i="2" s="1"/>
  <c r="BA786" i="2" s="1"/>
  <c r="BA787" i="2" s="1"/>
  <c r="BA788" i="2" s="1"/>
  <c r="BA789" i="2" s="1"/>
  <c r="BA790" i="2" s="1"/>
  <c r="BA791" i="2" s="1"/>
  <c r="BA792" i="2" s="1"/>
  <c r="AZ783" i="2"/>
  <c r="AZ784" i="2" s="1"/>
  <c r="AZ785" i="2" s="1"/>
  <c r="AZ786" i="2" s="1"/>
  <c r="AR778" i="2"/>
  <c r="U778" i="2" s="1"/>
  <c r="AR678" i="2"/>
  <c r="U678" i="2" s="1"/>
  <c r="AO674" i="2"/>
  <c r="AR674" i="2" s="1"/>
  <c r="U674" i="2" s="1"/>
  <c r="AR658" i="2"/>
  <c r="U658" i="2" s="1"/>
  <c r="AN659" i="2"/>
  <c r="AO659" i="2" s="1"/>
  <c r="BA624" i="2"/>
  <c r="AN625" i="2"/>
  <c r="AO679" i="2"/>
  <c r="AR129" i="2"/>
  <c r="AO319" i="2"/>
  <c r="AN320" i="2" s="1"/>
  <c r="AZ319" i="2"/>
  <c r="A9" i="6"/>
  <c r="B8" i="6"/>
  <c r="AZ658" i="2"/>
  <c r="AR624" i="2"/>
  <c r="U624" i="2" s="1"/>
  <c r="BA574" i="2"/>
  <c r="BA575" i="2" s="1"/>
  <c r="BA576" i="2" s="1"/>
  <c r="BA577" i="2" s="1"/>
  <c r="BA578" i="2" s="1"/>
  <c r="BA579" i="2" s="1"/>
  <c r="BA580" i="2" s="1"/>
  <c r="AZ575" i="2"/>
  <c r="AZ576" i="2" s="1"/>
  <c r="AZ577" i="2" s="1"/>
  <c r="AZ578" i="2" s="1"/>
  <c r="AZ579" i="2" s="1"/>
  <c r="AZ580" i="2" s="1"/>
  <c r="AR574" i="2"/>
  <c r="U574" i="2" s="1"/>
  <c r="AZ555" i="2"/>
  <c r="AZ556" i="2" s="1"/>
  <c r="AO538" i="2"/>
  <c r="AR538" i="2" s="1"/>
  <c r="U538" i="2" s="1"/>
  <c r="AZ538" i="2"/>
  <c r="AZ539" i="2" s="1"/>
  <c r="AO555" i="2"/>
  <c r="BA555" i="2" s="1"/>
  <c r="BA556" i="2" s="1"/>
  <c r="AO562" i="2"/>
  <c r="BA562" i="2" s="1"/>
  <c r="AZ562" i="2"/>
  <c r="O379" i="2" l="1"/>
  <c r="AN380" i="2"/>
  <c r="AO380" i="2" s="1"/>
  <c r="AR380" i="2" s="1"/>
  <c r="BA379" i="2"/>
  <c r="AZ372" i="2"/>
  <c r="BA371" i="2"/>
  <c r="AR371" i="2"/>
  <c r="O371" i="2"/>
  <c r="AO372" i="2"/>
  <c r="AN373" i="2" s="1"/>
  <c r="AO373" i="2" s="1"/>
  <c r="AN374" i="2" s="1"/>
  <c r="AO374" i="2" s="1"/>
  <c r="AR374" i="2" s="1"/>
  <c r="AR357" i="2"/>
  <c r="AN358" i="2"/>
  <c r="AO358" i="2" s="1"/>
  <c r="AR358" i="2" s="1"/>
  <c r="O357" i="2"/>
  <c r="AZ357" i="2"/>
  <c r="AR356" i="2"/>
  <c r="BA356" i="2"/>
  <c r="BA357" i="2" s="1"/>
  <c r="BA358" i="2" s="1"/>
  <c r="BA359" i="2" s="1"/>
  <c r="BA360" i="2" s="1"/>
  <c r="BA361" i="2" s="1"/>
  <c r="BA362" i="2" s="1"/>
  <c r="BA363" i="2" s="1"/>
  <c r="BA364" i="2" s="1"/>
  <c r="BA365" i="2" s="1"/>
  <c r="BA366" i="2" s="1"/>
  <c r="BA367" i="2" s="1"/>
  <c r="AR340" i="2"/>
  <c r="AN341" i="2"/>
  <c r="AO341" i="2" s="1"/>
  <c r="BA340" i="2"/>
  <c r="O334" i="2"/>
  <c r="O292" i="2"/>
  <c r="BA130" i="2"/>
  <c r="AR130" i="2"/>
  <c r="AR93" i="2"/>
  <c r="AR123" i="2"/>
  <c r="AZ94" i="2"/>
  <c r="AZ95" i="2" s="1"/>
  <c r="AZ96" i="2" s="1"/>
  <c r="AZ97" i="2" s="1"/>
  <c r="AZ98" i="2" s="1"/>
  <c r="AZ99" i="2" s="1"/>
  <c r="AZ100" i="2" s="1"/>
  <c r="AZ101" i="2" s="1"/>
  <c r="AZ102" i="2" s="1"/>
  <c r="AZ103" i="2" s="1"/>
  <c r="AZ104" i="2" s="1"/>
  <c r="AZ105" i="2" s="1"/>
  <c r="AZ106" i="2" s="1"/>
  <c r="AZ107" i="2" s="1"/>
  <c r="AZ108" i="2" s="1"/>
  <c r="AZ238" i="2"/>
  <c r="AZ239" i="2" s="1"/>
  <c r="BA93" i="2"/>
  <c r="BA238" i="2"/>
  <c r="BA239" i="2" s="1"/>
  <c r="AZ252" i="2"/>
  <c r="BA123" i="2"/>
  <c r="BA124" i="2" s="1"/>
  <c r="BA125" i="2" s="1"/>
  <c r="AO108" i="2"/>
  <c r="AN109" i="2" s="1"/>
  <c r="AO109" i="2" s="1"/>
  <c r="O143" i="2"/>
  <c r="BB67" i="2"/>
  <c r="Q67" i="2"/>
  <c r="O93" i="2"/>
  <c r="O123" i="2"/>
  <c r="AO94" i="2"/>
  <c r="AN95" i="2" s="1"/>
  <c r="AO95" i="2" s="1"/>
  <c r="AR95" i="2" s="1"/>
  <c r="U95" i="2" s="1"/>
  <c r="AR159" i="2"/>
  <c r="AN160" i="2"/>
  <c r="AO160" i="2" s="1"/>
  <c r="AR160" i="2" s="1"/>
  <c r="O124" i="2"/>
  <c r="AO166" i="2"/>
  <c r="BA166" i="2" s="1"/>
  <c r="BA167" i="2" s="1"/>
  <c r="BA168" i="2" s="1"/>
  <c r="BA169" i="2" s="1"/>
  <c r="BA170" i="2" s="1"/>
  <c r="AZ166" i="2"/>
  <c r="AZ167" i="2" s="1"/>
  <c r="AZ168" i="2" s="1"/>
  <c r="AZ169" i="2" s="1"/>
  <c r="AZ170" i="2" s="1"/>
  <c r="O238" i="2"/>
  <c r="O130" i="2"/>
  <c r="AO252" i="2"/>
  <c r="AN253" i="2" s="1"/>
  <c r="AR107" i="2"/>
  <c r="AR144" i="2"/>
  <c r="AN145" i="2"/>
  <c r="AZ144" i="2"/>
  <c r="O237" i="2"/>
  <c r="AO131" i="2"/>
  <c r="BA131" i="2" s="1"/>
  <c r="O897" i="2"/>
  <c r="O250" i="2"/>
  <c r="O1283" i="2"/>
  <c r="O624" i="2"/>
  <c r="O674" i="2"/>
  <c r="O896" i="2"/>
  <c r="O1060" i="2"/>
  <c r="O1188" i="2"/>
  <c r="O1396" i="2"/>
  <c r="O1381" i="2"/>
  <c r="O1388" i="2"/>
  <c r="O1350" i="2"/>
  <c r="O1088" i="2"/>
  <c r="O1198" i="2"/>
  <c r="O1389" i="2"/>
  <c r="O761" i="2"/>
  <c r="O1380" i="2"/>
  <c r="O1414" i="2"/>
  <c r="O1349" i="2"/>
  <c r="O538" i="2"/>
  <c r="O658" i="2"/>
  <c r="O1189" i="2"/>
  <c r="O1252" i="2"/>
  <c r="O574" i="2"/>
  <c r="O678" i="2"/>
  <c r="O1055" i="2"/>
  <c r="O129" i="2"/>
  <c r="O778" i="2"/>
  <c r="O849" i="2"/>
  <c r="O1054" i="2"/>
  <c r="O1232" i="2"/>
  <c r="O1282" i="2"/>
  <c r="O1397" i="2"/>
  <c r="BA77" i="2"/>
  <c r="BA78" i="2" s="1"/>
  <c r="AR77" i="2"/>
  <c r="U77" i="2" s="1"/>
  <c r="AO78" i="2"/>
  <c r="AZ1350" i="2"/>
  <c r="AZ1351" i="2" s="1"/>
  <c r="AZ1352" i="2" s="1"/>
  <c r="AZ1353" i="2" s="1"/>
  <c r="AZ1354" i="2" s="1"/>
  <c r="AZ1355" i="2" s="1"/>
  <c r="AZ1356" i="2" s="1"/>
  <c r="AZ1357" i="2" s="1"/>
  <c r="AZ1358" i="2" s="1"/>
  <c r="AZ1359" i="2" s="1"/>
  <c r="AZ1360" i="2" s="1"/>
  <c r="AZ1361" i="2" s="1"/>
  <c r="AZ1362" i="2" s="1"/>
  <c r="AZ1363" i="2" s="1"/>
  <c r="AZ1364" i="2" s="1"/>
  <c r="BA1350" i="2"/>
  <c r="BA1351" i="2" s="1"/>
  <c r="BA1352" i="2" s="1"/>
  <c r="BA1353" i="2" s="1"/>
  <c r="BA1354" i="2" s="1"/>
  <c r="BA1355" i="2" s="1"/>
  <c r="BA1356" i="2" s="1"/>
  <c r="BA1357" i="2" s="1"/>
  <c r="BA1358" i="2" s="1"/>
  <c r="BA1359" i="2" s="1"/>
  <c r="BA1360" i="2" s="1"/>
  <c r="BA1397" i="2"/>
  <c r="BA1398" i="2" s="1"/>
  <c r="BA1364" i="2"/>
  <c r="AN1365" i="2"/>
  <c r="AO1390" i="2"/>
  <c r="AN1391" i="2" s="1"/>
  <c r="AO1391" i="2" s="1"/>
  <c r="AZ1381" i="2"/>
  <c r="AZ1382" i="2" s="1"/>
  <c r="AZ1383" i="2" s="1"/>
  <c r="AZ1384" i="2" s="1"/>
  <c r="AZ1385" i="2" s="1"/>
  <c r="AZ1386" i="2" s="1"/>
  <c r="AZ1387" i="2" s="1"/>
  <c r="AZ1388" i="2" s="1"/>
  <c r="AZ1389" i="2" s="1"/>
  <c r="AZ1390" i="2" s="1"/>
  <c r="BA1381" i="2"/>
  <c r="BA1382" i="2" s="1"/>
  <c r="BA1383" i="2" s="1"/>
  <c r="BA1384" i="2" s="1"/>
  <c r="BA1385" i="2" s="1"/>
  <c r="BA1386" i="2" s="1"/>
  <c r="BA1387" i="2" s="1"/>
  <c r="BA1388" i="2" s="1"/>
  <c r="BA1389" i="2" s="1"/>
  <c r="AR1364" i="2"/>
  <c r="U1364" i="2" s="1"/>
  <c r="BA1283" i="2"/>
  <c r="BA1284" i="2" s="1"/>
  <c r="BA1285" i="2" s="1"/>
  <c r="BA1286" i="2" s="1"/>
  <c r="AR972" i="2"/>
  <c r="U972" i="2" s="1"/>
  <c r="AR1233" i="2"/>
  <c r="U1233" i="2" s="1"/>
  <c r="BA1189" i="2"/>
  <c r="BA1190" i="2" s="1"/>
  <c r="BA1191" i="2" s="1"/>
  <c r="BA1192" i="2" s="1"/>
  <c r="BA1193" i="2" s="1"/>
  <c r="BA1194" i="2" s="1"/>
  <c r="BA1195" i="2" s="1"/>
  <c r="BA1196" i="2" s="1"/>
  <c r="BA1197" i="2" s="1"/>
  <c r="BA1198" i="2" s="1"/>
  <c r="BA1199" i="2" s="1"/>
  <c r="AZ1189" i="2"/>
  <c r="AZ1190" i="2" s="1"/>
  <c r="AZ1191" i="2" s="1"/>
  <c r="AZ1192" i="2" s="1"/>
  <c r="AZ1193" i="2" s="1"/>
  <c r="AZ1194" i="2" s="1"/>
  <c r="AZ1195" i="2" s="1"/>
  <c r="AZ1196" i="2" s="1"/>
  <c r="AZ1197" i="2" s="1"/>
  <c r="AZ1198" i="2" s="1"/>
  <c r="AZ1199" i="2" s="1"/>
  <c r="AZ1200" i="2" s="1"/>
  <c r="AZ1201" i="2" s="1"/>
  <c r="AZ1202" i="2" s="1"/>
  <c r="AZ1203" i="2" s="1"/>
  <c r="AZ1204" i="2" s="1"/>
  <c r="AZ1205" i="2" s="1"/>
  <c r="AZ1206" i="2" s="1"/>
  <c r="AZ1207" i="2" s="1"/>
  <c r="AZ1055" i="2"/>
  <c r="AZ1056" i="2" s="1"/>
  <c r="BA251" i="2"/>
  <c r="BA972" i="2"/>
  <c r="BA973" i="2" s="1"/>
  <c r="BA974" i="2" s="1"/>
  <c r="BA975" i="2" s="1"/>
  <c r="BA976" i="2" s="1"/>
  <c r="BA977" i="2" s="1"/>
  <c r="BA978" i="2" s="1"/>
  <c r="AR251" i="2"/>
  <c r="AO1135" i="2"/>
  <c r="AN1136" i="2" s="1"/>
  <c r="AO1136" i="2" s="1"/>
  <c r="AR1136" i="2" s="1"/>
  <c r="U1136" i="2" s="1"/>
  <c r="AN1089" i="2"/>
  <c r="BA1088" i="2"/>
  <c r="BA1055" i="2"/>
  <c r="BA1056" i="2" s="1"/>
  <c r="AO973" i="2"/>
  <c r="AR973" i="2" s="1"/>
  <c r="U973" i="2" s="1"/>
  <c r="AZ973" i="2"/>
  <c r="AZ974" i="2" s="1"/>
  <c r="AZ975" i="2" s="1"/>
  <c r="AZ976" i="2" s="1"/>
  <c r="AZ977" i="2" s="1"/>
  <c r="AZ978" i="2" s="1"/>
  <c r="BA897" i="2"/>
  <c r="BA898" i="2" s="1"/>
  <c r="BA899" i="2" s="1"/>
  <c r="BA900" i="2" s="1"/>
  <c r="BA866" i="2"/>
  <c r="AZ867" i="2"/>
  <c r="AZ868" i="2" s="1"/>
  <c r="BA913" i="2"/>
  <c r="AZ914" i="2"/>
  <c r="AZ915" i="2" s="1"/>
  <c r="AZ916" i="2" s="1"/>
  <c r="AZ917" i="2" s="1"/>
  <c r="AR913" i="2"/>
  <c r="U913" i="2" s="1"/>
  <c r="AO914" i="2"/>
  <c r="AR866" i="2"/>
  <c r="U866" i="2" s="1"/>
  <c r="AZ845" i="2"/>
  <c r="AO867" i="2"/>
  <c r="BA867" i="2" s="1"/>
  <c r="BA868" i="2" s="1"/>
  <c r="AR844" i="2"/>
  <c r="U844" i="2" s="1"/>
  <c r="AO850" i="2"/>
  <c r="AZ850" i="2"/>
  <c r="AO845" i="2"/>
  <c r="AN846" i="2" s="1"/>
  <c r="BA844" i="2"/>
  <c r="AI57" i="2"/>
  <c r="AM57" i="2"/>
  <c r="AH58" i="2"/>
  <c r="AK56" i="2"/>
  <c r="AJ56" i="2"/>
  <c r="AL56" i="2"/>
  <c r="AZ659" i="2"/>
  <c r="AN680" i="2"/>
  <c r="AR659" i="2"/>
  <c r="U659" i="2" s="1"/>
  <c r="AN660" i="2"/>
  <c r="AO625" i="2"/>
  <c r="AN626" i="2" s="1"/>
  <c r="AO626" i="2" s="1"/>
  <c r="AR626" i="2" s="1"/>
  <c r="U626" i="2" s="1"/>
  <c r="AZ625" i="2"/>
  <c r="AR679" i="2"/>
  <c r="U679" i="2" s="1"/>
  <c r="B9" i="6"/>
  <c r="A10" i="6"/>
  <c r="AZ320" i="2"/>
  <c r="AZ321" i="2" s="1"/>
  <c r="AR319" i="2"/>
  <c r="BA319" i="2"/>
  <c r="AO320" i="2"/>
  <c r="AN321" i="2" s="1"/>
  <c r="AR555" i="2"/>
  <c r="U555" i="2" s="1"/>
  <c r="BA538" i="2"/>
  <c r="BA539" i="2" s="1"/>
  <c r="AR562" i="2"/>
  <c r="U562" i="2" s="1"/>
  <c r="AN563" i="2"/>
  <c r="O380" i="2" l="1"/>
  <c r="BA380" i="2"/>
  <c r="BA381" i="2" s="1"/>
  <c r="AZ380" i="2"/>
  <c r="AZ381" i="2" s="1"/>
  <c r="O374" i="2"/>
  <c r="AR373" i="2"/>
  <c r="BA373" i="2"/>
  <c r="BA374" i="2" s="1"/>
  <c r="BA375" i="2" s="1"/>
  <c r="AZ373" i="2"/>
  <c r="AZ374" i="2" s="1"/>
  <c r="AZ375" i="2" s="1"/>
  <c r="BA372" i="2"/>
  <c r="AZ358" i="2"/>
  <c r="AZ359" i="2" s="1"/>
  <c r="AZ360" i="2" s="1"/>
  <c r="AZ361" i="2" s="1"/>
  <c r="AZ362" i="2" s="1"/>
  <c r="AZ363" i="2" s="1"/>
  <c r="AZ364" i="2" s="1"/>
  <c r="AZ365" i="2" s="1"/>
  <c r="AZ366" i="2" s="1"/>
  <c r="AZ367" i="2" s="1"/>
  <c r="AR372" i="2"/>
  <c r="O358" i="2"/>
  <c r="O356" i="2"/>
  <c r="BA341" i="2"/>
  <c r="AR341" i="2"/>
  <c r="AN342" i="2"/>
  <c r="O340" i="2"/>
  <c r="AZ341" i="2"/>
  <c r="AO321" i="2"/>
  <c r="AN322" i="2" s="1"/>
  <c r="AR321" i="2"/>
  <c r="BA252" i="2"/>
  <c r="AR131" i="2"/>
  <c r="BA94" i="2"/>
  <c r="BA95" i="2" s="1"/>
  <c r="BA96" i="2" s="1"/>
  <c r="BA97" i="2" s="1"/>
  <c r="BA98" i="2" s="1"/>
  <c r="BA99" i="2" s="1"/>
  <c r="BA100" i="2" s="1"/>
  <c r="BA101" i="2" s="1"/>
  <c r="BA102" i="2" s="1"/>
  <c r="BA103" i="2" s="1"/>
  <c r="BA104" i="2" s="1"/>
  <c r="BA105" i="2" s="1"/>
  <c r="BA106" i="2" s="1"/>
  <c r="BA107" i="2" s="1"/>
  <c r="BA108" i="2" s="1"/>
  <c r="BA109" i="2" s="1"/>
  <c r="AR94" i="2"/>
  <c r="O94" i="2" s="1"/>
  <c r="AZ145" i="2"/>
  <c r="AR252" i="2"/>
  <c r="AR166" i="2"/>
  <c r="O160" i="2"/>
  <c r="BA160" i="2"/>
  <c r="BA161" i="2" s="1"/>
  <c r="AR109" i="2"/>
  <c r="AN110" i="2"/>
  <c r="AO110" i="2" s="1"/>
  <c r="AR110" i="2" s="1"/>
  <c r="AO145" i="2"/>
  <c r="AR145" i="2" s="1"/>
  <c r="AO253" i="2"/>
  <c r="AN254" i="2" s="1"/>
  <c r="AO254" i="2" s="1"/>
  <c r="AR254" i="2" s="1"/>
  <c r="O159" i="2"/>
  <c r="AZ253" i="2"/>
  <c r="O144" i="2"/>
  <c r="AZ160" i="2"/>
  <c r="AZ161" i="2" s="1"/>
  <c r="AZ109" i="2"/>
  <c r="AN79" i="2"/>
  <c r="O131" i="2"/>
  <c r="O107" i="2"/>
  <c r="AR108" i="2"/>
  <c r="O555" i="2"/>
  <c r="O866" i="2"/>
  <c r="O1233" i="2"/>
  <c r="O626" i="2"/>
  <c r="O973" i="2"/>
  <c r="O562" i="2"/>
  <c r="O913" i="2"/>
  <c r="O251" i="2"/>
  <c r="O844" i="2"/>
  <c r="O1136" i="2"/>
  <c r="O972" i="2"/>
  <c r="O319" i="2"/>
  <c r="O679" i="2"/>
  <c r="O659" i="2"/>
  <c r="O1364" i="2"/>
  <c r="O77" i="2"/>
  <c r="AR78" i="2"/>
  <c r="U78" i="2" s="1"/>
  <c r="BA1390" i="2"/>
  <c r="BA1391" i="2" s="1"/>
  <c r="AZ1391" i="2"/>
  <c r="AR1390" i="2"/>
  <c r="U1390" i="2" s="1"/>
  <c r="AR1391" i="2"/>
  <c r="U1391" i="2" s="1"/>
  <c r="AN1392" i="2"/>
  <c r="AO1365" i="2"/>
  <c r="AR1365" i="2" s="1"/>
  <c r="U1365" i="2" s="1"/>
  <c r="AZ1365" i="2"/>
  <c r="AZ1366" i="2" s="1"/>
  <c r="BA1365" i="2"/>
  <c r="BA1366" i="2" s="1"/>
  <c r="AR625" i="2"/>
  <c r="U625" i="2" s="1"/>
  <c r="AZ1136" i="2"/>
  <c r="AZ1137" i="2" s="1"/>
  <c r="AR1135" i="2"/>
  <c r="U1135" i="2" s="1"/>
  <c r="BA1135" i="2"/>
  <c r="BA1136" i="2" s="1"/>
  <c r="BA1137" i="2" s="1"/>
  <c r="AO1089" i="2"/>
  <c r="AR1089" i="2" s="1"/>
  <c r="U1089" i="2" s="1"/>
  <c r="AZ1089" i="2"/>
  <c r="AZ1090" i="2" s="1"/>
  <c r="BA845" i="2"/>
  <c r="BA914" i="2"/>
  <c r="BA915" i="2" s="1"/>
  <c r="BA916" i="2" s="1"/>
  <c r="BA917" i="2" s="1"/>
  <c r="AR914" i="2"/>
  <c r="U914" i="2" s="1"/>
  <c r="AR867" i="2"/>
  <c r="U867" i="2" s="1"/>
  <c r="AR845" i="2"/>
  <c r="U845" i="2" s="1"/>
  <c r="AR850" i="2"/>
  <c r="U850" i="2" s="1"/>
  <c r="AN851" i="2"/>
  <c r="AO851" i="2" s="1"/>
  <c r="BA850" i="2"/>
  <c r="AO846" i="2"/>
  <c r="AR846" i="2" s="1"/>
  <c r="U846" i="2" s="1"/>
  <c r="AZ846" i="2"/>
  <c r="AZ847" i="2" s="1"/>
  <c r="AZ626" i="2"/>
  <c r="AZ627" i="2" s="1"/>
  <c r="AZ628" i="2" s="1"/>
  <c r="AZ629" i="2" s="1"/>
  <c r="AZ630" i="2" s="1"/>
  <c r="AZ631" i="2" s="1"/>
  <c r="AZ632" i="2" s="1"/>
  <c r="AH59" i="2"/>
  <c r="U59" i="2" s="1"/>
  <c r="G58" i="2"/>
  <c r="AI58" i="2"/>
  <c r="AM58" i="2"/>
  <c r="BA625" i="2"/>
  <c r="BA626" i="2" s="1"/>
  <c r="BA627" i="2" s="1"/>
  <c r="BA628" i="2" s="1"/>
  <c r="BA629" i="2" s="1"/>
  <c r="BA630" i="2" s="1"/>
  <c r="BA631" i="2" s="1"/>
  <c r="BA632" i="2" s="1"/>
  <c r="BA633" i="2" s="1"/>
  <c r="BA634" i="2" s="1"/>
  <c r="BA635" i="2" s="1"/>
  <c r="BA636" i="2" s="1"/>
  <c r="BA637" i="2" s="1"/>
  <c r="BA638" i="2" s="1"/>
  <c r="BA639" i="2" s="1"/>
  <c r="BA640" i="2" s="1"/>
  <c r="BA641" i="2" s="1"/>
  <c r="BA642" i="2" s="1"/>
  <c r="BA643" i="2" s="1"/>
  <c r="BA644" i="2" s="1"/>
  <c r="BA645" i="2" s="1"/>
  <c r="BA646" i="2" s="1"/>
  <c r="BA647" i="2" s="1"/>
  <c r="BA648" i="2" s="1"/>
  <c r="BA649" i="2" s="1"/>
  <c r="BA650" i="2" s="1"/>
  <c r="BA651" i="2" s="1"/>
  <c r="BA652" i="2" s="1"/>
  <c r="BA653" i="2" s="1"/>
  <c r="BA654" i="2" s="1"/>
  <c r="BA655" i="2" s="1"/>
  <c r="BA656" i="2" s="1"/>
  <c r="BA657" i="2" s="1"/>
  <c r="BA658" i="2" s="1"/>
  <c r="BA659" i="2" s="1"/>
  <c r="AL57" i="2"/>
  <c r="AJ57" i="2"/>
  <c r="AK57" i="2"/>
  <c r="AO680" i="2"/>
  <c r="AN681" i="2" s="1"/>
  <c r="AO681" i="2" s="1"/>
  <c r="AR681" i="2" s="1"/>
  <c r="U681" i="2" s="1"/>
  <c r="AO660" i="2"/>
  <c r="AZ660" i="2"/>
  <c r="AZ661" i="2" s="1"/>
  <c r="AZ662" i="2" s="1"/>
  <c r="AZ663" i="2" s="1"/>
  <c r="AZ664" i="2" s="1"/>
  <c r="AZ665" i="2" s="1"/>
  <c r="AZ666" i="2" s="1"/>
  <c r="AZ667" i="2" s="1"/>
  <c r="AZ668" i="2" s="1"/>
  <c r="AZ669" i="2" s="1"/>
  <c r="AZ670" i="2" s="1"/>
  <c r="AZ671" i="2" s="1"/>
  <c r="AZ672" i="2" s="1"/>
  <c r="AZ673" i="2" s="1"/>
  <c r="AZ674" i="2" s="1"/>
  <c r="AZ675" i="2" s="1"/>
  <c r="AZ676" i="2" s="1"/>
  <c r="AZ677" i="2" s="1"/>
  <c r="AZ678" i="2" s="1"/>
  <c r="AZ679" i="2" s="1"/>
  <c r="AZ680" i="2" s="1"/>
  <c r="BA320" i="2"/>
  <c r="BA321" i="2" s="1"/>
  <c r="AR320" i="2"/>
  <c r="A11" i="6"/>
  <c r="B10" i="6"/>
  <c r="AZ563" i="2"/>
  <c r="AZ564" i="2" s="1"/>
  <c r="AZ565" i="2" s="1"/>
  <c r="AZ566" i="2" s="1"/>
  <c r="AO563" i="2"/>
  <c r="BA563" i="2" s="1"/>
  <c r="BA564" i="2" s="1"/>
  <c r="BA565" i="2" s="1"/>
  <c r="BA566" i="2" s="1"/>
  <c r="O373" i="2" l="1"/>
  <c r="O372" i="2"/>
  <c r="AZ342" i="2"/>
  <c r="AO342" i="2"/>
  <c r="AR342" i="2" s="1"/>
  <c r="O341" i="2"/>
  <c r="AO322" i="2"/>
  <c r="BA322" i="2" s="1"/>
  <c r="BA323" i="2" s="1"/>
  <c r="BA324" i="2" s="1"/>
  <c r="BA325" i="2" s="1"/>
  <c r="O321" i="2"/>
  <c r="AZ322" i="2"/>
  <c r="AZ323" i="2" s="1"/>
  <c r="AZ324" i="2" s="1"/>
  <c r="AZ325" i="2" s="1"/>
  <c r="BA110" i="2"/>
  <c r="AZ110" i="2"/>
  <c r="O108" i="2"/>
  <c r="O254" i="2"/>
  <c r="O110" i="2"/>
  <c r="AO79" i="2"/>
  <c r="AR79" i="2" s="1"/>
  <c r="AZ79" i="2"/>
  <c r="O145" i="2"/>
  <c r="O109" i="2"/>
  <c r="O166" i="2"/>
  <c r="AN146" i="2"/>
  <c r="AO146" i="2" s="1"/>
  <c r="AR146" i="2" s="1"/>
  <c r="BA145" i="2"/>
  <c r="O252" i="2"/>
  <c r="BA253" i="2"/>
  <c r="BA254" i="2" s="1"/>
  <c r="AZ254" i="2"/>
  <c r="AR253" i="2"/>
  <c r="O846" i="2"/>
  <c r="O1135" i="2"/>
  <c r="O1390" i="2"/>
  <c r="O320" i="2"/>
  <c r="O681" i="2"/>
  <c r="O1365" i="2"/>
  <c r="O850" i="2"/>
  <c r="O1391" i="2"/>
  <c r="O845" i="2"/>
  <c r="O867" i="2"/>
  <c r="O914" i="2"/>
  <c r="O1089" i="2"/>
  <c r="O625" i="2"/>
  <c r="O78" i="2"/>
  <c r="AZ1392" i="2"/>
  <c r="AZ1393" i="2" s="1"/>
  <c r="AZ1394" i="2" s="1"/>
  <c r="AZ1395" i="2" s="1"/>
  <c r="AZ1396" i="2" s="1"/>
  <c r="AZ1397" i="2" s="1"/>
  <c r="AZ1398" i="2" s="1"/>
  <c r="AO1392" i="2"/>
  <c r="BA1392" i="2" s="1"/>
  <c r="AZ681" i="2"/>
  <c r="AZ682" i="2" s="1"/>
  <c r="AZ683" i="2" s="1"/>
  <c r="AZ684" i="2" s="1"/>
  <c r="AZ685" i="2" s="1"/>
  <c r="AZ686" i="2" s="1"/>
  <c r="AZ687" i="2" s="1"/>
  <c r="BA1089" i="2"/>
  <c r="BA1090" i="2" s="1"/>
  <c r="BA846" i="2"/>
  <c r="BA847" i="2" s="1"/>
  <c r="BA851" i="2"/>
  <c r="AR851" i="2"/>
  <c r="U851" i="2" s="1"/>
  <c r="AN852" i="2"/>
  <c r="AZ851" i="2"/>
  <c r="AI59" i="2"/>
  <c r="AM59" i="2"/>
  <c r="AH60" i="2"/>
  <c r="AJ58" i="2"/>
  <c r="AK58" i="2"/>
  <c r="AL58" i="2"/>
  <c r="BA660" i="2"/>
  <c r="BA661" i="2" s="1"/>
  <c r="BA662" i="2" s="1"/>
  <c r="BA663" i="2" s="1"/>
  <c r="BA664" i="2" s="1"/>
  <c r="BA665" i="2" s="1"/>
  <c r="BA666" i="2" s="1"/>
  <c r="BA667" i="2" s="1"/>
  <c r="BA668" i="2" s="1"/>
  <c r="BA669" i="2" s="1"/>
  <c r="BA670" i="2" s="1"/>
  <c r="BA671" i="2" s="1"/>
  <c r="BA672" i="2" s="1"/>
  <c r="BA673" i="2" s="1"/>
  <c r="BA674" i="2" s="1"/>
  <c r="BA675" i="2" s="1"/>
  <c r="BA676" i="2" s="1"/>
  <c r="BA677" i="2" s="1"/>
  <c r="BA678" i="2" s="1"/>
  <c r="BA679" i="2" s="1"/>
  <c r="BA680" i="2" s="1"/>
  <c r="BA681" i="2" s="1"/>
  <c r="AR680" i="2"/>
  <c r="U680" i="2" s="1"/>
  <c r="AR660" i="2"/>
  <c r="U660" i="2" s="1"/>
  <c r="B11" i="6"/>
  <c r="A12" i="6"/>
  <c r="AR563" i="2"/>
  <c r="U563" i="2" s="1"/>
  <c r="AR322" i="2" l="1"/>
  <c r="O342" i="2"/>
  <c r="AN343" i="2"/>
  <c r="BA342" i="2"/>
  <c r="O322" i="2"/>
  <c r="AZ146" i="2"/>
  <c r="AZ147" i="2" s="1"/>
  <c r="AZ148" i="2" s="1"/>
  <c r="AZ149" i="2" s="1"/>
  <c r="AZ150" i="2" s="1"/>
  <c r="AZ151" i="2" s="1"/>
  <c r="AZ152" i="2" s="1"/>
  <c r="AZ153" i="2" s="1"/>
  <c r="AZ154" i="2" s="1"/>
  <c r="AZ155" i="2" s="1"/>
  <c r="U79" i="2"/>
  <c r="O79" i="2"/>
  <c r="O253" i="2"/>
  <c r="AN80" i="2"/>
  <c r="AZ80" i="2" s="1"/>
  <c r="BA79" i="2"/>
  <c r="BA146" i="2"/>
  <c r="BA147" i="2" s="1"/>
  <c r="BA148" i="2" s="1"/>
  <c r="BA149" i="2" s="1"/>
  <c r="BA150" i="2" s="1"/>
  <c r="BA151" i="2" s="1"/>
  <c r="BA152" i="2" s="1"/>
  <c r="BA153" i="2" s="1"/>
  <c r="BA154" i="2" s="1"/>
  <c r="BA155" i="2" s="1"/>
  <c r="O146" i="2"/>
  <c r="O660" i="2"/>
  <c r="O851" i="2"/>
  <c r="O563" i="2"/>
  <c r="O680" i="2"/>
  <c r="AR1392" i="2"/>
  <c r="U1392" i="2" s="1"/>
  <c r="AZ852" i="2"/>
  <c r="AO852" i="2"/>
  <c r="AL59" i="2"/>
  <c r="AJ59" i="2"/>
  <c r="AK59" i="2"/>
  <c r="AI60" i="2"/>
  <c r="AM60" i="2"/>
  <c r="AH61" i="2"/>
  <c r="A13" i="6"/>
  <c r="B12" i="6"/>
  <c r="AO343" i="2" l="1"/>
  <c r="AN344" i="2" s="1"/>
  <c r="AR343" i="2"/>
  <c r="AZ343" i="2"/>
  <c r="AO80" i="2"/>
  <c r="BA80" i="2" s="1"/>
  <c r="O1392" i="2"/>
  <c r="BA852" i="2"/>
  <c r="AN853" i="2"/>
  <c r="AR852" i="2"/>
  <c r="U852" i="2" s="1"/>
  <c r="AK60" i="2"/>
  <c r="AJ60" i="2"/>
  <c r="AL60" i="2"/>
  <c r="AM61" i="2"/>
  <c r="G61" i="2"/>
  <c r="AH62" i="2"/>
  <c r="U62" i="2" s="1"/>
  <c r="AI61" i="2"/>
  <c r="B13" i="6"/>
  <c r="A14" i="6"/>
  <c r="AZ344" i="2" l="1"/>
  <c r="O343" i="2"/>
  <c r="AO344" i="2"/>
  <c r="AR344" i="2" s="1"/>
  <c r="BA343" i="2"/>
  <c r="AR80" i="2"/>
  <c r="AN81" i="2"/>
  <c r="O852" i="2"/>
  <c r="G62" i="2"/>
  <c r="AO853" i="2"/>
  <c r="AR853" i="2" s="1"/>
  <c r="U853" i="2" s="1"/>
  <c r="AZ853" i="2"/>
  <c r="AZ854" i="2" s="1"/>
  <c r="AJ61" i="2"/>
  <c r="AK61" i="2"/>
  <c r="AL61" i="2"/>
  <c r="AI62" i="2"/>
  <c r="AM62" i="2"/>
  <c r="AH63" i="2"/>
  <c r="U63" i="2" s="1"/>
  <c r="A15" i="6"/>
  <c r="B14" i="6"/>
  <c r="O344" i="2" l="1"/>
  <c r="AN345" i="2"/>
  <c r="AO345" i="2" s="1"/>
  <c r="AR345" i="2" s="1"/>
  <c r="U345" i="2" s="1"/>
  <c r="BA344" i="2"/>
  <c r="U80" i="2"/>
  <c r="O80" i="2"/>
  <c r="AO81" i="2"/>
  <c r="AN82" i="2" s="1"/>
  <c r="AZ81" i="2"/>
  <c r="O853" i="2"/>
  <c r="BA853" i="2"/>
  <c r="BA854" i="2" s="1"/>
  <c r="AM63" i="2"/>
  <c r="AH64" i="2"/>
  <c r="U64" i="2" s="1"/>
  <c r="AI63" i="2"/>
  <c r="G63" i="2"/>
  <c r="AJ62" i="2"/>
  <c r="AK62" i="2"/>
  <c r="AL62" i="2"/>
  <c r="B15" i="6"/>
  <c r="A16" i="6"/>
  <c r="AZ82" i="2" l="1"/>
  <c r="AO82" i="2"/>
  <c r="AN83" i="2" s="1"/>
  <c r="AR82" i="2"/>
  <c r="AR81" i="2"/>
  <c r="BA81" i="2"/>
  <c r="BA82" i="2" s="1"/>
  <c r="G64" i="2"/>
  <c r="AL63" i="2"/>
  <c r="AJ63" i="2"/>
  <c r="AK63" i="2"/>
  <c r="AM64" i="2"/>
  <c r="AI64" i="2"/>
  <c r="AH65" i="2"/>
  <c r="U65" i="2" s="1"/>
  <c r="A17" i="6"/>
  <c r="B16" i="6"/>
  <c r="U82" i="2" l="1"/>
  <c r="O82" i="2"/>
  <c r="AO83" i="2"/>
  <c r="AN84" i="2" s="1"/>
  <c r="O81" i="2"/>
  <c r="U81" i="2"/>
  <c r="AK64" i="2"/>
  <c r="AJ64" i="2"/>
  <c r="AL64" i="2"/>
  <c r="AI65" i="2"/>
  <c r="AM65" i="2"/>
  <c r="G65" i="2"/>
  <c r="AH66" i="2"/>
  <c r="U66" i="2" s="1"/>
  <c r="B17" i="6"/>
  <c r="A18" i="6"/>
  <c r="AR83" i="2" l="1"/>
  <c r="U83" i="2" s="1"/>
  <c r="AO84" i="2"/>
  <c r="AR84" i="2" s="1"/>
  <c r="AZ84" i="2"/>
  <c r="G66" i="2"/>
  <c r="AK65" i="2"/>
  <c r="AL65" i="2"/>
  <c r="AJ65" i="2"/>
  <c r="AI66" i="2"/>
  <c r="AH67" i="2"/>
  <c r="U67" i="2" s="1"/>
  <c r="AM66" i="2"/>
  <c r="A19" i="6"/>
  <c r="B18" i="6"/>
  <c r="U84" i="2" l="1"/>
  <c r="O84" i="2"/>
  <c r="AN85" i="2"/>
  <c r="BA84" i="2"/>
  <c r="AJ66" i="2"/>
  <c r="AK66" i="2"/>
  <c r="AL66" i="2"/>
  <c r="AH68" i="2"/>
  <c r="U68" i="2" s="1"/>
  <c r="AI67" i="2"/>
  <c r="AM67" i="2"/>
  <c r="G67" i="2"/>
  <c r="B19" i="6"/>
  <c r="A20" i="6"/>
  <c r="AO85" i="2" l="1"/>
  <c r="AR85" i="2" s="1"/>
  <c r="U85" i="2" s="1"/>
  <c r="AL67" i="2"/>
  <c r="AJ67" i="2"/>
  <c r="AK67" i="2"/>
  <c r="AM68" i="2"/>
  <c r="AH69" i="2"/>
  <c r="U69" i="2" s="1"/>
  <c r="AI68" i="2"/>
  <c r="A21" i="6"/>
  <c r="B20" i="6"/>
  <c r="AL68" i="2" l="1"/>
  <c r="AJ68" i="2"/>
  <c r="AK68" i="2"/>
  <c r="G69" i="2"/>
  <c r="AI69" i="2"/>
  <c r="AM69" i="2"/>
  <c r="AH70" i="2"/>
  <c r="U70" i="2" s="1"/>
  <c r="B21" i="6"/>
  <c r="A22" i="6"/>
  <c r="AI70" i="2" l="1"/>
  <c r="AM70" i="2"/>
  <c r="AH71" i="2"/>
  <c r="AJ69" i="2"/>
  <c r="AL69" i="2"/>
  <c r="AK69" i="2"/>
  <c r="A23" i="6"/>
  <c r="B22" i="6"/>
  <c r="G71" i="2" l="1"/>
  <c r="AK70" i="2"/>
  <c r="AL70" i="2"/>
  <c r="AJ70" i="2"/>
  <c r="AH72" i="2"/>
  <c r="U72" i="2" s="1"/>
  <c r="AI71" i="2"/>
  <c r="AM71" i="2"/>
  <c r="B23" i="6"/>
  <c r="A24" i="6"/>
  <c r="AI72" i="2" l="1"/>
  <c r="AM72" i="2"/>
  <c r="G72" i="2"/>
  <c r="AH73" i="2"/>
  <c r="U73" i="2" s="1"/>
  <c r="AK71" i="2"/>
  <c r="AJ71" i="2"/>
  <c r="AL71" i="2"/>
  <c r="A25" i="6"/>
  <c r="B24" i="6"/>
  <c r="AH74" i="2" l="1"/>
  <c r="AI73" i="2"/>
  <c r="AM73" i="2"/>
  <c r="AK72" i="2"/>
  <c r="AL72" i="2"/>
  <c r="AJ72" i="2"/>
  <c r="B25" i="6"/>
  <c r="A26" i="6"/>
  <c r="G74" i="2" l="1"/>
  <c r="U74" i="2"/>
  <c r="AJ73" i="2"/>
  <c r="AK73" i="2"/>
  <c r="AL73" i="2"/>
  <c r="AM74" i="2"/>
  <c r="AH75" i="2"/>
  <c r="U75" i="2" s="1"/>
  <c r="AI74" i="2"/>
  <c r="A27" i="6"/>
  <c r="B26" i="6"/>
  <c r="AL74" i="2" l="1"/>
  <c r="AK74" i="2"/>
  <c r="AJ74" i="2"/>
  <c r="AI75" i="2"/>
  <c r="AM75" i="2"/>
  <c r="AH76" i="2"/>
  <c r="B27" i="6"/>
  <c r="A28" i="6"/>
  <c r="G76" i="2" l="1"/>
  <c r="AJ75" i="2"/>
  <c r="AK75" i="2"/>
  <c r="AL75" i="2"/>
  <c r="AM76" i="2"/>
  <c r="AI76" i="2"/>
  <c r="AH77" i="2"/>
  <c r="A29" i="6"/>
  <c r="B28" i="6"/>
  <c r="AH78" i="2" l="1"/>
  <c r="G78" i="2" s="1"/>
  <c r="AI77" i="2"/>
  <c r="AM77" i="2"/>
  <c r="AL76" i="2"/>
  <c r="AK76" i="2"/>
  <c r="AJ76" i="2"/>
  <c r="B29" i="6"/>
  <c r="A30" i="6"/>
  <c r="AH79" i="2" l="1"/>
  <c r="AI78" i="2"/>
  <c r="AM78" i="2"/>
  <c r="AK77" i="2"/>
  <c r="AJ77" i="2"/>
  <c r="AL77" i="2"/>
  <c r="A31" i="6"/>
  <c r="B30" i="6"/>
  <c r="G79" i="2" l="1"/>
  <c r="AK78" i="2"/>
  <c r="AL78" i="2"/>
  <c r="AJ78" i="2"/>
  <c r="AM79" i="2"/>
  <c r="AH80" i="2"/>
  <c r="AI79" i="2"/>
  <c r="B31" i="6"/>
  <c r="A32" i="6"/>
  <c r="AJ79" i="2" l="1"/>
  <c r="AK79" i="2"/>
  <c r="AL79" i="2"/>
  <c r="AM80" i="2"/>
  <c r="G80" i="2"/>
  <c r="AI80" i="2"/>
  <c r="AH81" i="2"/>
  <c r="A33" i="6"/>
  <c r="B32" i="6"/>
  <c r="G81" i="2" l="1"/>
  <c r="AK80" i="2"/>
  <c r="AL80" i="2"/>
  <c r="AJ80" i="2"/>
  <c r="AM81" i="2"/>
  <c r="AH82" i="2"/>
  <c r="AI81" i="2"/>
  <c r="B33" i="6"/>
  <c r="A34" i="6"/>
  <c r="AJ81" i="2" l="1"/>
  <c r="AK81" i="2"/>
  <c r="AL81" i="2"/>
  <c r="AM82" i="2"/>
  <c r="AH83" i="2"/>
  <c r="AI82" i="2"/>
  <c r="A35" i="6"/>
  <c r="B34" i="6"/>
  <c r="G83" i="2" l="1"/>
  <c r="AM83" i="2"/>
  <c r="AH84" i="2"/>
  <c r="AI83" i="2"/>
  <c r="AL82" i="2"/>
  <c r="AJ82" i="2"/>
  <c r="AK82" i="2"/>
  <c r="B35" i="6"/>
  <c r="A36" i="6"/>
  <c r="AI84" i="2" l="1"/>
  <c r="AM84" i="2"/>
  <c r="AH85" i="2"/>
  <c r="G85" i="2" s="1"/>
  <c r="AJ83" i="2"/>
  <c r="AK83" i="2"/>
  <c r="AL83" i="2"/>
  <c r="A37" i="6"/>
  <c r="B36" i="6"/>
  <c r="AI85" i="2" l="1"/>
  <c r="AM85" i="2"/>
  <c r="AH86" i="2"/>
  <c r="U86" i="2" s="1"/>
  <c r="AL84" i="2"/>
  <c r="AK84" i="2"/>
  <c r="AJ84" i="2"/>
  <c r="B37" i="6"/>
  <c r="A38" i="6"/>
  <c r="AL85" i="2" l="1"/>
  <c r="AK85" i="2"/>
  <c r="AJ85" i="2"/>
  <c r="AM86" i="2"/>
  <c r="AH87" i="2"/>
  <c r="U87" i="2" s="1"/>
  <c r="AI86" i="2"/>
  <c r="A39" i="6"/>
  <c r="B38" i="6"/>
  <c r="AM87" i="2" l="1"/>
  <c r="G87" i="2"/>
  <c r="AH88" i="2"/>
  <c r="U88" i="2" s="1"/>
  <c r="AI87" i="2"/>
  <c r="AK86" i="2"/>
  <c r="AL86" i="2"/>
  <c r="AJ86" i="2"/>
  <c r="B39" i="6"/>
  <c r="A40" i="6"/>
  <c r="AJ87" i="2" l="1"/>
  <c r="AK87" i="2"/>
  <c r="AL87" i="2"/>
  <c r="AI88" i="2"/>
  <c r="AM88" i="2"/>
  <c r="AH89" i="2"/>
  <c r="U89" i="2" s="1"/>
  <c r="A41" i="6"/>
  <c r="B40" i="6"/>
  <c r="AH90" i="2" l="1"/>
  <c r="U90" i="2" s="1"/>
  <c r="AI89" i="2"/>
  <c r="AM89" i="2"/>
  <c r="AK88" i="2"/>
  <c r="AJ88" i="2"/>
  <c r="AL88" i="2"/>
  <c r="B41" i="6"/>
  <c r="A42" i="6"/>
  <c r="AL89" i="2" l="1"/>
  <c r="AK89" i="2"/>
  <c r="AJ89" i="2"/>
  <c r="AM90" i="2"/>
  <c r="AH91" i="2"/>
  <c r="U91" i="2" s="1"/>
  <c r="AI90" i="2"/>
  <c r="A43" i="6"/>
  <c r="B42" i="6"/>
  <c r="AH92" i="2" l="1"/>
  <c r="U92" i="2" s="1"/>
  <c r="AI91" i="2"/>
  <c r="AM91" i="2"/>
  <c r="AJ90" i="2"/>
  <c r="AK90" i="2"/>
  <c r="AL90" i="2"/>
  <c r="B43" i="6"/>
  <c r="A44" i="6"/>
  <c r="AK91" i="2" l="1"/>
  <c r="AJ91" i="2"/>
  <c r="AL91" i="2"/>
  <c r="AH93" i="2"/>
  <c r="U93" i="2" s="1"/>
  <c r="AI92" i="2"/>
  <c r="AM92" i="2"/>
  <c r="A45" i="6"/>
  <c r="B44" i="6"/>
  <c r="AL92" i="2" l="1"/>
  <c r="AJ92" i="2"/>
  <c r="AK92" i="2"/>
  <c r="AM93" i="2"/>
  <c r="AH94" i="2"/>
  <c r="U94" i="2" s="1"/>
  <c r="AI93" i="2"/>
  <c r="B45" i="6"/>
  <c r="A46" i="6"/>
  <c r="AI94" i="2" l="1"/>
  <c r="AM94" i="2"/>
  <c r="AH95" i="2"/>
  <c r="G95" i="2" s="1"/>
  <c r="AK93" i="2"/>
  <c r="AL93" i="2"/>
  <c r="AJ93" i="2"/>
  <c r="A47" i="6"/>
  <c r="B46" i="6"/>
  <c r="AM95" i="2" l="1"/>
  <c r="AH96" i="2"/>
  <c r="AI95" i="2"/>
  <c r="AK94" i="2"/>
  <c r="AL94" i="2"/>
  <c r="AJ94" i="2"/>
  <c r="B47" i="6"/>
  <c r="A48" i="6"/>
  <c r="U96" i="2" l="1"/>
  <c r="AK95" i="2"/>
  <c r="AL95" i="2"/>
  <c r="AJ95" i="2"/>
  <c r="AM96" i="2"/>
  <c r="AI96" i="2"/>
  <c r="G96" i="2"/>
  <c r="AH97" i="2"/>
  <c r="U97" i="2" s="1"/>
  <c r="A49" i="6"/>
  <c r="B48" i="6"/>
  <c r="AI97" i="2" l="1"/>
  <c r="AM97" i="2"/>
  <c r="AH98" i="2"/>
  <c r="U98" i="2" s="1"/>
  <c r="AL96" i="2"/>
  <c r="AJ96" i="2"/>
  <c r="AK96" i="2"/>
  <c r="B49" i="6"/>
  <c r="A50" i="6"/>
  <c r="AI98" i="2" l="1"/>
  <c r="AH99" i="2"/>
  <c r="U99" i="2" s="1"/>
  <c r="AM98" i="2"/>
  <c r="AK97" i="2"/>
  <c r="AL97" i="2"/>
  <c r="AJ97" i="2"/>
  <c r="A51" i="6"/>
  <c r="B50" i="6"/>
  <c r="AH100" i="2" l="1"/>
  <c r="U100" i="2" s="1"/>
  <c r="AI99" i="2"/>
  <c r="AM99" i="2"/>
  <c r="AK98" i="2"/>
  <c r="AL98" i="2"/>
  <c r="AJ98" i="2"/>
  <c r="B51" i="6"/>
  <c r="A52" i="6"/>
  <c r="AK99" i="2" l="1"/>
  <c r="AL99" i="2"/>
  <c r="AJ99" i="2"/>
  <c r="AH101" i="2"/>
  <c r="G101" i="2" s="1"/>
  <c r="AI100" i="2"/>
  <c r="AM100" i="2"/>
  <c r="A53" i="6"/>
  <c r="B52" i="6"/>
  <c r="AH102" i="2" l="1"/>
  <c r="U102" i="2" s="1"/>
  <c r="AI101" i="2"/>
  <c r="AM101" i="2"/>
  <c r="AJ100" i="2"/>
  <c r="AL100" i="2"/>
  <c r="AK100" i="2"/>
  <c r="B53" i="6"/>
  <c r="A54" i="6"/>
  <c r="AK101" i="2" l="1"/>
  <c r="AL101" i="2"/>
  <c r="AJ101" i="2"/>
  <c r="AM102" i="2"/>
  <c r="AI102" i="2"/>
  <c r="AH103" i="2"/>
  <c r="U103" i="2" s="1"/>
  <c r="A55" i="6"/>
  <c r="B54" i="6"/>
  <c r="AI103" i="2" l="1"/>
  <c r="AM103" i="2"/>
  <c r="AH104" i="2"/>
  <c r="AL102" i="2"/>
  <c r="AK102" i="2"/>
  <c r="AJ102" i="2"/>
  <c r="B55" i="6"/>
  <c r="A56" i="6"/>
  <c r="U104" i="2" l="1"/>
  <c r="AI104" i="2"/>
  <c r="G104" i="2"/>
  <c r="AH105" i="2"/>
  <c r="U105" i="2" s="1"/>
  <c r="AM104" i="2"/>
  <c r="AJ103" i="2"/>
  <c r="AK103" i="2"/>
  <c r="AL103" i="2"/>
  <c r="A57" i="6"/>
  <c r="B56" i="6"/>
  <c r="AI105" i="2" l="1"/>
  <c r="AM105" i="2"/>
  <c r="AH106" i="2"/>
  <c r="U106" i="2" s="1"/>
  <c r="AK104" i="2"/>
  <c r="AL104" i="2"/>
  <c r="AJ104" i="2"/>
  <c r="B57" i="6"/>
  <c r="A58" i="6"/>
  <c r="AI106" i="2" l="1"/>
  <c r="AH107" i="2"/>
  <c r="U107" i="2" s="1"/>
  <c r="AM106" i="2"/>
  <c r="AJ105" i="2"/>
  <c r="AK105" i="2"/>
  <c r="AL105" i="2"/>
  <c r="A59" i="6"/>
  <c r="B58" i="6"/>
  <c r="AH108" i="2" l="1"/>
  <c r="U108" i="2" s="1"/>
  <c r="AM107" i="2"/>
  <c r="AI107" i="2"/>
  <c r="AK106" i="2"/>
  <c r="AL106" i="2"/>
  <c r="AJ106" i="2"/>
  <c r="B59" i="6"/>
  <c r="A60" i="6"/>
  <c r="AI108" i="2" l="1"/>
  <c r="AM108" i="2"/>
  <c r="AH109" i="2"/>
  <c r="U109" i="2" s="1"/>
  <c r="AL107" i="2"/>
  <c r="AJ107" i="2"/>
  <c r="AK107" i="2"/>
  <c r="A61" i="6"/>
  <c r="B60" i="6"/>
  <c r="AK108" i="2" l="1"/>
  <c r="AL108" i="2"/>
  <c r="AJ108" i="2"/>
  <c r="AH110" i="2"/>
  <c r="U110" i="2" s="1"/>
  <c r="AI109" i="2"/>
  <c r="AM109" i="2"/>
  <c r="B61" i="6"/>
  <c r="A62" i="6"/>
  <c r="AJ109" i="2" l="1"/>
  <c r="AK109" i="2"/>
  <c r="AL109" i="2"/>
  <c r="AI110" i="2"/>
  <c r="AM110" i="2"/>
  <c r="AH111" i="2"/>
  <c r="G111" i="2" s="1"/>
  <c r="A63" i="6"/>
  <c r="B62" i="6"/>
  <c r="AH112" i="2" l="1"/>
  <c r="AI111" i="2"/>
  <c r="AM111" i="2"/>
  <c r="AL110" i="2"/>
  <c r="AK110" i="2"/>
  <c r="AJ110" i="2"/>
  <c r="B63" i="6"/>
  <c r="A64" i="6"/>
  <c r="U112" i="2" l="1"/>
  <c r="AJ111" i="2"/>
  <c r="AL111" i="2"/>
  <c r="AK111" i="2"/>
  <c r="AI112" i="2"/>
  <c r="AH113" i="2"/>
  <c r="AM112" i="2"/>
  <c r="G112" i="2"/>
  <c r="A65" i="6"/>
  <c r="B64" i="6"/>
  <c r="AI113" i="2" l="1"/>
  <c r="AM113" i="2"/>
  <c r="AH114" i="2"/>
  <c r="G114" i="2" s="1"/>
  <c r="AJ112" i="2"/>
  <c r="AK112" i="2"/>
  <c r="AL112" i="2"/>
  <c r="B65" i="6"/>
  <c r="A66" i="6"/>
  <c r="AL113" i="2" l="1"/>
  <c r="AK113" i="2"/>
  <c r="AJ113" i="2"/>
  <c r="AH115" i="2"/>
  <c r="U115" i="2" s="1"/>
  <c r="AM114" i="2"/>
  <c r="AI114" i="2"/>
  <c r="A67" i="6"/>
  <c r="B66" i="6"/>
  <c r="AJ114" i="2" l="1"/>
  <c r="AK114" i="2"/>
  <c r="AL114" i="2"/>
  <c r="AM115" i="2"/>
  <c r="AH116" i="2"/>
  <c r="U116" i="2" s="1"/>
  <c r="AI115" i="2"/>
  <c r="B67" i="6"/>
  <c r="A68" i="6"/>
  <c r="AK115" i="2" l="1"/>
  <c r="AL115" i="2"/>
  <c r="AJ115" i="2"/>
  <c r="AM116" i="2"/>
  <c r="AI116" i="2"/>
  <c r="AH117" i="2"/>
  <c r="U117" i="2" s="1"/>
  <c r="A69" i="6"/>
  <c r="B68" i="6"/>
  <c r="AI117" i="2" l="1"/>
  <c r="AM117" i="2"/>
  <c r="AH118" i="2"/>
  <c r="AK116" i="2"/>
  <c r="AL116" i="2"/>
  <c r="AJ116" i="2"/>
  <c r="B69" i="6"/>
  <c r="A70" i="6"/>
  <c r="U118" i="2" l="1"/>
  <c r="AL117" i="2"/>
  <c r="AK117" i="2"/>
  <c r="AJ117" i="2"/>
  <c r="AI118" i="2"/>
  <c r="G118" i="2"/>
  <c r="AM118" i="2"/>
  <c r="AH119" i="2"/>
  <c r="U119" i="2" s="1"/>
  <c r="A71" i="6"/>
  <c r="B70" i="6"/>
  <c r="AL118" i="2" l="1"/>
  <c r="AJ118" i="2"/>
  <c r="AK118" i="2"/>
  <c r="AH120" i="2"/>
  <c r="G120" i="2" s="1"/>
  <c r="AI119" i="2"/>
  <c r="AM119" i="2"/>
  <c r="B71" i="6"/>
  <c r="A72" i="6"/>
  <c r="AM120" i="2" l="1"/>
  <c r="AH121" i="2"/>
  <c r="U121" i="2" s="1"/>
  <c r="AI120" i="2"/>
  <c r="AL119" i="2"/>
  <c r="AJ119" i="2"/>
  <c r="AK119" i="2"/>
  <c r="A73" i="6"/>
  <c r="B72" i="6"/>
  <c r="AL120" i="2" l="1"/>
  <c r="AJ120" i="2"/>
  <c r="AK120" i="2"/>
  <c r="AI121" i="2"/>
  <c r="AM121" i="2"/>
  <c r="AH122" i="2"/>
  <c r="U122" i="2" s="1"/>
  <c r="B73" i="6"/>
  <c r="A74" i="6"/>
  <c r="AJ121" i="2" l="1"/>
  <c r="AK121" i="2"/>
  <c r="AL121" i="2"/>
  <c r="AM122" i="2"/>
  <c r="AH123" i="2"/>
  <c r="U123" i="2" s="1"/>
  <c r="AI122" i="2"/>
  <c r="A75" i="6"/>
  <c r="B74" i="6"/>
  <c r="AJ122" i="2" l="1"/>
  <c r="AK122" i="2"/>
  <c r="AL122" i="2"/>
  <c r="AI123" i="2"/>
  <c r="AM123" i="2"/>
  <c r="AH124" i="2"/>
  <c r="U124" i="2" s="1"/>
  <c r="B75" i="6"/>
  <c r="A76" i="6"/>
  <c r="AH125" i="2" l="1"/>
  <c r="AM124" i="2"/>
  <c r="AI124" i="2"/>
  <c r="AL123" i="2"/>
  <c r="AJ123" i="2"/>
  <c r="AK123" i="2"/>
  <c r="A77" i="6"/>
  <c r="B76" i="6"/>
  <c r="U125" i="2" l="1"/>
  <c r="G125" i="2"/>
  <c r="AM125" i="2"/>
  <c r="AH126" i="2"/>
  <c r="G126" i="2" s="1"/>
  <c r="AI125" i="2"/>
  <c r="AJ124" i="2"/>
  <c r="AK124" i="2"/>
  <c r="AL124" i="2"/>
  <c r="B77" i="6"/>
  <c r="A78" i="6"/>
  <c r="AL125" i="2" l="1"/>
  <c r="AJ125" i="2"/>
  <c r="AK125" i="2"/>
  <c r="AM126" i="2"/>
  <c r="AH127" i="2"/>
  <c r="U127" i="2" s="1"/>
  <c r="AI126" i="2"/>
  <c r="A79" i="6"/>
  <c r="B78" i="6"/>
  <c r="AI127" i="2" l="1"/>
  <c r="AM127" i="2"/>
  <c r="AH128" i="2"/>
  <c r="U128" i="2" s="1"/>
  <c r="AK126" i="2"/>
  <c r="AL126" i="2"/>
  <c r="AJ126" i="2"/>
  <c r="B79" i="6"/>
  <c r="A80" i="6"/>
  <c r="AK127" i="2" l="1"/>
  <c r="AJ127" i="2"/>
  <c r="AL127" i="2"/>
  <c r="AH129" i="2"/>
  <c r="U129" i="2" s="1"/>
  <c r="AM128" i="2"/>
  <c r="AI128" i="2"/>
  <c r="A81" i="6"/>
  <c r="B80" i="6"/>
  <c r="AI129" i="2" l="1"/>
  <c r="AM129" i="2"/>
  <c r="AH130" i="2"/>
  <c r="U130" i="2" s="1"/>
  <c r="AL128" i="2"/>
  <c r="AJ128" i="2"/>
  <c r="AK128" i="2"/>
  <c r="B81" i="6"/>
  <c r="A82" i="6"/>
  <c r="AI130" i="2" l="1"/>
  <c r="AH131" i="2"/>
  <c r="U131" i="2" s="1"/>
  <c r="AM130" i="2"/>
  <c r="AJ129" i="2"/>
  <c r="AK129" i="2"/>
  <c r="AL129" i="2"/>
  <c r="A83" i="6"/>
  <c r="B82" i="6"/>
  <c r="AH132" i="2" l="1"/>
  <c r="AM131" i="2"/>
  <c r="AI131" i="2"/>
  <c r="AK130" i="2"/>
  <c r="AJ130" i="2"/>
  <c r="AL130" i="2"/>
  <c r="B83" i="6"/>
  <c r="A84" i="6"/>
  <c r="AK131" i="2" l="1"/>
  <c r="AJ131" i="2"/>
  <c r="AL131" i="2"/>
  <c r="AH133" i="2"/>
  <c r="U133" i="2" s="1"/>
  <c r="G132" i="2"/>
  <c r="AI132" i="2"/>
  <c r="AM132" i="2"/>
  <c r="A85" i="6"/>
  <c r="B84" i="6"/>
  <c r="AJ132" i="2" l="1"/>
  <c r="AL132" i="2"/>
  <c r="AK132" i="2"/>
  <c r="AH134" i="2"/>
  <c r="U134" i="2" s="1"/>
  <c r="AI133" i="2"/>
  <c r="AM133" i="2"/>
  <c r="B85" i="6"/>
  <c r="A86" i="6"/>
  <c r="AK133" i="2" l="1"/>
  <c r="AJ133" i="2"/>
  <c r="AL133" i="2"/>
  <c r="AM134" i="2"/>
  <c r="AH135" i="2"/>
  <c r="U135" i="2" s="1"/>
  <c r="AI134" i="2"/>
  <c r="A87" i="6"/>
  <c r="B86" i="6"/>
  <c r="AJ134" i="2" l="1"/>
  <c r="AK134" i="2"/>
  <c r="AL134" i="2"/>
  <c r="AI135" i="2"/>
  <c r="AM135" i="2"/>
  <c r="AH136" i="2"/>
  <c r="U136" i="2" s="1"/>
  <c r="B87" i="6"/>
  <c r="A88" i="6"/>
  <c r="AM136" i="2" l="1"/>
  <c r="AI136" i="2"/>
  <c r="AH137" i="2"/>
  <c r="U137" i="2" s="1"/>
  <c r="AL135" i="2"/>
  <c r="AK135" i="2"/>
  <c r="AJ135" i="2"/>
  <c r="A89" i="6"/>
  <c r="B88" i="6"/>
  <c r="AI137" i="2" l="1"/>
  <c r="AH138" i="2"/>
  <c r="AM137" i="2"/>
  <c r="AL136" i="2"/>
  <c r="AK136" i="2"/>
  <c r="AJ136" i="2"/>
  <c r="B89" i="6"/>
  <c r="A90" i="6"/>
  <c r="AH139" i="2" l="1"/>
  <c r="U139" i="2" s="1"/>
  <c r="G138" i="2"/>
  <c r="AM138" i="2"/>
  <c r="AI138" i="2"/>
  <c r="AL137" i="2"/>
  <c r="AK137" i="2"/>
  <c r="AJ137" i="2"/>
  <c r="A91" i="6"/>
  <c r="B90" i="6"/>
  <c r="AL138" i="2" l="1"/>
  <c r="AK138" i="2"/>
  <c r="AJ138" i="2"/>
  <c r="AH140" i="2"/>
  <c r="AI139" i="2"/>
  <c r="AM139" i="2"/>
  <c r="B91" i="6"/>
  <c r="A92" i="6"/>
  <c r="G592" i="2"/>
  <c r="AJ139" i="2" l="1"/>
  <c r="AK139" i="2"/>
  <c r="AL139" i="2"/>
  <c r="AM140" i="2"/>
  <c r="AH141" i="2"/>
  <c r="G141" i="2" s="1"/>
  <c r="AI140" i="2"/>
  <c r="A93" i="6"/>
  <c r="B92" i="6"/>
  <c r="AI141" i="2" l="1"/>
  <c r="AM141" i="2"/>
  <c r="AH142" i="2"/>
  <c r="U142" i="2" s="1"/>
  <c r="AL140" i="2"/>
  <c r="AJ140" i="2"/>
  <c r="AK140" i="2"/>
  <c r="B93" i="6"/>
  <c r="A94" i="6"/>
  <c r="G594" i="2"/>
  <c r="AL141" i="2" l="1"/>
  <c r="AJ141" i="2"/>
  <c r="AK141" i="2"/>
  <c r="AI142" i="2"/>
  <c r="AM142" i="2"/>
  <c r="AH143" i="2"/>
  <c r="U143" i="2" s="1"/>
  <c r="A95" i="6"/>
  <c r="B94" i="6"/>
  <c r="AI143" i="2" l="1"/>
  <c r="AM143" i="2"/>
  <c r="AH144" i="2"/>
  <c r="AJ142" i="2"/>
  <c r="AK142" i="2"/>
  <c r="AL142" i="2"/>
  <c r="B95" i="6"/>
  <c r="A96" i="6"/>
  <c r="G596" i="2"/>
  <c r="U144" i="2" l="1"/>
  <c r="AL143" i="2"/>
  <c r="AK143" i="2"/>
  <c r="AJ143" i="2"/>
  <c r="AH145" i="2"/>
  <c r="AM144" i="2"/>
  <c r="AI144" i="2"/>
  <c r="A97" i="6"/>
  <c r="B96" i="6"/>
  <c r="U145" i="2" l="1"/>
  <c r="AM145" i="2"/>
  <c r="G145" i="2"/>
  <c r="AH146" i="2"/>
  <c r="U146" i="2" s="1"/>
  <c r="AI145" i="2"/>
  <c r="AL144" i="2"/>
  <c r="AJ144" i="2"/>
  <c r="AK144" i="2"/>
  <c r="B97" i="6"/>
  <c r="A98" i="6"/>
  <c r="G598" i="2"/>
  <c r="AH147" i="2" l="1"/>
  <c r="U147" i="2" s="1"/>
  <c r="AM146" i="2"/>
  <c r="AI146" i="2"/>
  <c r="AJ145" i="2"/>
  <c r="AK145" i="2"/>
  <c r="AL145" i="2"/>
  <c r="A99" i="6"/>
  <c r="B98" i="6"/>
  <c r="AL146" i="2" l="1"/>
  <c r="AJ146" i="2"/>
  <c r="AK146" i="2"/>
  <c r="AI147" i="2"/>
  <c r="AM147" i="2"/>
  <c r="AH148" i="2"/>
  <c r="U148" i="2" s="1"/>
  <c r="B99" i="6"/>
  <c r="A100" i="6"/>
  <c r="AL147" i="2" l="1"/>
  <c r="AK147" i="2"/>
  <c r="AJ147" i="2"/>
  <c r="AH149" i="2"/>
  <c r="U149" i="2" s="1"/>
  <c r="AI148" i="2"/>
  <c r="AM148" i="2"/>
  <c r="A101" i="6"/>
  <c r="B100" i="6"/>
  <c r="G601" i="2"/>
  <c r="AM149" i="2" l="1"/>
  <c r="AH150" i="2"/>
  <c r="G150" i="2" s="1"/>
  <c r="AI149" i="2"/>
  <c r="AK148" i="2"/>
  <c r="AJ148" i="2"/>
  <c r="AL148" i="2"/>
  <c r="B101" i="6"/>
  <c r="A102" i="6"/>
  <c r="AL149" i="2" l="1"/>
  <c r="AJ149" i="2"/>
  <c r="AK149" i="2"/>
  <c r="AI150" i="2"/>
  <c r="AM150" i="2"/>
  <c r="AH151" i="2"/>
  <c r="A103" i="6"/>
  <c r="B102" i="6"/>
  <c r="U151" i="2" l="1"/>
  <c r="AK150" i="2"/>
  <c r="AL150" i="2"/>
  <c r="AJ150" i="2"/>
  <c r="AH152" i="2"/>
  <c r="U152" i="2" s="1"/>
  <c r="AI151" i="2"/>
  <c r="AM151" i="2"/>
  <c r="G151" i="2"/>
  <c r="B103" i="6"/>
  <c r="A104" i="6"/>
  <c r="AL151" i="2" l="1"/>
  <c r="AK151" i="2"/>
  <c r="AJ151" i="2"/>
  <c r="AH153" i="2"/>
  <c r="U153" i="2" s="1"/>
  <c r="AM152" i="2"/>
  <c r="AI152" i="2"/>
  <c r="A105" i="6"/>
  <c r="B104" i="6"/>
  <c r="AH154" i="2" l="1"/>
  <c r="AI153" i="2"/>
  <c r="AM153" i="2"/>
  <c r="AJ152" i="2"/>
  <c r="AK152" i="2"/>
  <c r="AL152" i="2"/>
  <c r="B105" i="6"/>
  <c r="A106" i="6"/>
  <c r="U154" i="2" l="1"/>
  <c r="AJ153" i="2"/>
  <c r="AL153" i="2"/>
  <c r="AK153" i="2"/>
  <c r="G154" i="2"/>
  <c r="AI154" i="2"/>
  <c r="AM154" i="2"/>
  <c r="AH155" i="2"/>
  <c r="U155" i="2" s="1"/>
  <c r="A107" i="6"/>
  <c r="B106" i="6"/>
  <c r="AI155" i="2" l="1"/>
  <c r="AM155" i="2"/>
  <c r="AH156" i="2"/>
  <c r="G156" i="2" s="1"/>
  <c r="AL154" i="2"/>
  <c r="AJ154" i="2"/>
  <c r="AK154" i="2"/>
  <c r="B107" i="6"/>
  <c r="A108" i="6"/>
  <c r="AH157" i="2" l="1"/>
  <c r="U157" i="2" s="1"/>
  <c r="AM156" i="2"/>
  <c r="AI156" i="2"/>
  <c r="AL155" i="2"/>
  <c r="AJ155" i="2"/>
  <c r="AK155" i="2"/>
  <c r="A109" i="6"/>
  <c r="B108" i="6"/>
  <c r="AL156" i="2" l="1"/>
  <c r="AJ156" i="2"/>
  <c r="AK156" i="2"/>
  <c r="AI157" i="2"/>
  <c r="AM157" i="2"/>
  <c r="AH158" i="2"/>
  <c r="U158" i="2" s="1"/>
  <c r="B109" i="6"/>
  <c r="A110" i="6"/>
  <c r="AM158" i="2" l="1"/>
  <c r="AH159" i="2"/>
  <c r="U159" i="2" s="1"/>
  <c r="AI158" i="2"/>
  <c r="AK157" i="2"/>
  <c r="AL157" i="2"/>
  <c r="AJ157" i="2"/>
  <c r="A111" i="6"/>
  <c r="B110" i="6"/>
  <c r="AI159" i="2" l="1"/>
  <c r="AM159" i="2"/>
  <c r="AH160" i="2"/>
  <c r="AJ158" i="2"/>
  <c r="AK158" i="2"/>
  <c r="AL158" i="2"/>
  <c r="B111" i="6"/>
  <c r="A112" i="6"/>
  <c r="U160" i="2" l="1"/>
  <c r="AI160" i="2"/>
  <c r="AH161" i="2"/>
  <c r="U161" i="2" s="1"/>
  <c r="G160" i="2"/>
  <c r="AM160" i="2"/>
  <c r="AL159" i="2"/>
  <c r="AJ159" i="2"/>
  <c r="AK159" i="2"/>
  <c r="A113" i="6"/>
  <c r="B112" i="6"/>
  <c r="AH162" i="2" l="1"/>
  <c r="G162" i="2" s="1"/>
  <c r="AI161" i="2"/>
  <c r="AM161" i="2"/>
  <c r="AK160" i="2"/>
  <c r="AJ160" i="2"/>
  <c r="AL160" i="2"/>
  <c r="B113" i="6"/>
  <c r="A114" i="6"/>
  <c r="AK161" i="2" l="1"/>
  <c r="AJ161" i="2"/>
  <c r="AL161" i="2"/>
  <c r="AH163" i="2"/>
  <c r="U163" i="2" s="1"/>
  <c r="AM162" i="2"/>
  <c r="AI162" i="2"/>
  <c r="A115" i="6"/>
  <c r="B114" i="6"/>
  <c r="AJ162" i="2" l="1"/>
  <c r="AK162" i="2"/>
  <c r="AL162" i="2"/>
  <c r="AM163" i="2"/>
  <c r="AH164" i="2"/>
  <c r="U164" i="2" s="1"/>
  <c r="AI163" i="2"/>
  <c r="B115" i="6"/>
  <c r="A116" i="6"/>
  <c r="AL163" i="2" l="1"/>
  <c r="AJ163" i="2"/>
  <c r="AK163" i="2"/>
  <c r="AH165" i="2"/>
  <c r="U165" i="2" s="1"/>
  <c r="AI164" i="2"/>
  <c r="AM164" i="2"/>
  <c r="A117" i="6"/>
  <c r="B116" i="6"/>
  <c r="AI165" i="2" l="1"/>
  <c r="AM165" i="2"/>
  <c r="AH166" i="2"/>
  <c r="U166" i="2" s="1"/>
  <c r="AL164" i="2"/>
  <c r="AJ164" i="2"/>
  <c r="AK164" i="2"/>
  <c r="B117" i="6"/>
  <c r="A118" i="6"/>
  <c r="AI166" i="2" l="1"/>
  <c r="AM166" i="2"/>
  <c r="AH167" i="2"/>
  <c r="U167" i="2" s="1"/>
  <c r="AK165" i="2"/>
  <c r="AJ165" i="2"/>
  <c r="AL165" i="2"/>
  <c r="A119" i="6"/>
  <c r="B118" i="6"/>
  <c r="AM167" i="2" l="1"/>
  <c r="AH168" i="2"/>
  <c r="U168" i="2" s="1"/>
  <c r="AI167" i="2"/>
  <c r="AL166" i="2"/>
  <c r="AK166" i="2"/>
  <c r="AJ166" i="2"/>
  <c r="B119" i="6"/>
  <c r="A120" i="6"/>
  <c r="AK167" i="2" l="1"/>
  <c r="AL167" i="2"/>
  <c r="AJ167" i="2"/>
  <c r="AM168" i="2"/>
  <c r="AI168" i="2"/>
  <c r="AH169" i="2"/>
  <c r="U169" i="2" s="1"/>
  <c r="A121" i="6"/>
  <c r="B120" i="6"/>
  <c r="AH170" i="2" l="1"/>
  <c r="AM169" i="2"/>
  <c r="AI169" i="2"/>
  <c r="AJ168" i="2"/>
  <c r="AL168" i="2"/>
  <c r="AK168" i="2"/>
  <c r="B121" i="6"/>
  <c r="A122" i="6"/>
  <c r="U170" i="2" l="1"/>
  <c r="AK169" i="2"/>
  <c r="AJ169" i="2"/>
  <c r="AL169" i="2"/>
  <c r="AH171" i="2"/>
  <c r="G171" i="2" s="1"/>
  <c r="G170" i="2"/>
  <c r="AI170" i="2"/>
  <c r="AM170" i="2"/>
  <c r="A123" i="6"/>
  <c r="B122" i="6"/>
  <c r="AJ170" i="2" l="1"/>
  <c r="AL170" i="2"/>
  <c r="AK170" i="2"/>
  <c r="AM171" i="2"/>
  <c r="AH172" i="2"/>
  <c r="U172" i="2" s="1"/>
  <c r="AI171" i="2"/>
  <c r="B123" i="6"/>
  <c r="A124" i="6"/>
  <c r="AJ171" i="2" l="1"/>
  <c r="AK171" i="2"/>
  <c r="AL171" i="2"/>
  <c r="AH173" i="2"/>
  <c r="U173" i="2" s="1"/>
  <c r="AI172" i="2"/>
  <c r="AM172" i="2"/>
  <c r="A125" i="6"/>
  <c r="B124" i="6"/>
  <c r="AL172" i="2" l="1"/>
  <c r="AK172" i="2"/>
  <c r="AJ172" i="2"/>
  <c r="AI173" i="2"/>
  <c r="AH174" i="2"/>
  <c r="U174" i="2" s="1"/>
  <c r="AM173" i="2"/>
  <c r="B125" i="6"/>
  <c r="A126" i="6"/>
  <c r="AM174" i="2" l="1"/>
  <c r="AH175" i="2"/>
  <c r="U175" i="2" s="1"/>
  <c r="AI174" i="2"/>
  <c r="AJ173" i="2"/>
  <c r="AK173" i="2"/>
  <c r="AL173" i="2"/>
  <c r="A127" i="6"/>
  <c r="B126" i="6"/>
  <c r="AK174" i="2" l="1"/>
  <c r="AL174" i="2"/>
  <c r="AJ174" i="2"/>
  <c r="AH176" i="2"/>
  <c r="AI175" i="2"/>
  <c r="AM175" i="2"/>
  <c r="B127" i="6"/>
  <c r="A128" i="6"/>
  <c r="U176" i="2" l="1"/>
  <c r="AI176" i="2"/>
  <c r="AH177" i="2"/>
  <c r="AM176" i="2"/>
  <c r="AJ175" i="2"/>
  <c r="AK175" i="2"/>
  <c r="AL175" i="2"/>
  <c r="A129" i="6"/>
  <c r="B128" i="6"/>
  <c r="AI177" i="2" l="1"/>
  <c r="AM177" i="2"/>
  <c r="AH178" i="2"/>
  <c r="G178" i="2" s="1"/>
  <c r="G177" i="2"/>
  <c r="AJ176" i="2"/>
  <c r="AL176" i="2"/>
  <c r="AK176" i="2"/>
  <c r="B129" i="6"/>
  <c r="A130" i="6"/>
  <c r="AI178" i="2" l="1"/>
  <c r="AM178" i="2"/>
  <c r="AH179" i="2"/>
  <c r="U179" i="2" s="1"/>
  <c r="AK177" i="2"/>
  <c r="AL177" i="2"/>
  <c r="AJ177" i="2"/>
  <c r="A131" i="6"/>
  <c r="B130" i="6"/>
  <c r="AM179" i="2" l="1"/>
  <c r="AH180" i="2"/>
  <c r="U180" i="2" s="1"/>
  <c r="AI179" i="2"/>
  <c r="AJ178" i="2"/>
  <c r="AK178" i="2"/>
  <c r="AL178" i="2"/>
  <c r="B131" i="6"/>
  <c r="A132" i="6"/>
  <c r="AL179" i="2" l="1"/>
  <c r="AJ179" i="2"/>
  <c r="AK179" i="2"/>
  <c r="AI180" i="2"/>
  <c r="AM180" i="2"/>
  <c r="AH181" i="2"/>
  <c r="U181" i="2" s="1"/>
  <c r="A133" i="6"/>
  <c r="B132" i="6"/>
  <c r="AH182" i="2" l="1"/>
  <c r="U182" i="2" s="1"/>
  <c r="AI181" i="2"/>
  <c r="AM181" i="2"/>
  <c r="AJ180" i="2"/>
  <c r="AL180" i="2"/>
  <c r="AK180" i="2"/>
  <c r="B133" i="6"/>
  <c r="A134" i="6"/>
  <c r="AK181" i="2" l="1"/>
  <c r="AL181" i="2"/>
  <c r="AJ181" i="2"/>
  <c r="AM182" i="2"/>
  <c r="AH183" i="2"/>
  <c r="AI182" i="2"/>
  <c r="A135" i="6"/>
  <c r="B134" i="6"/>
  <c r="U183" i="2" l="1"/>
  <c r="AL182" i="2"/>
  <c r="AJ182" i="2"/>
  <c r="AK182" i="2"/>
  <c r="AI183" i="2"/>
  <c r="AM183" i="2"/>
  <c r="G183" i="2"/>
  <c r="AH184" i="2"/>
  <c r="U184" i="2" s="1"/>
  <c r="B135" i="6"/>
  <c r="A136" i="6"/>
  <c r="AJ183" i="2" l="1"/>
  <c r="AK183" i="2"/>
  <c r="AL183" i="2"/>
  <c r="AM184" i="2"/>
  <c r="AI184" i="2"/>
  <c r="AH185" i="2"/>
  <c r="U185" i="2" s="1"/>
  <c r="A137" i="6"/>
  <c r="B136" i="6"/>
  <c r="AI185" i="2" l="1"/>
  <c r="AM185" i="2"/>
  <c r="AH186" i="2"/>
  <c r="G186" i="2" s="1"/>
  <c r="AK184" i="2"/>
  <c r="AL184" i="2"/>
  <c r="AJ184" i="2"/>
  <c r="B137" i="6"/>
  <c r="A138" i="6"/>
  <c r="AJ185" i="2" l="1"/>
  <c r="AK185" i="2"/>
  <c r="AL185" i="2"/>
  <c r="AM186" i="2"/>
  <c r="AI186" i="2"/>
  <c r="AH187" i="2"/>
  <c r="U187" i="2" s="1"/>
  <c r="A139" i="6"/>
  <c r="B138" i="6"/>
  <c r="AI187" i="2" l="1"/>
  <c r="AM187" i="2"/>
  <c r="AH188" i="2"/>
  <c r="U188" i="2" s="1"/>
  <c r="AJ186" i="2"/>
  <c r="AK186" i="2"/>
  <c r="AL186" i="2"/>
  <c r="B139" i="6"/>
  <c r="A140" i="6"/>
  <c r="AJ187" i="2" l="1"/>
  <c r="AK187" i="2"/>
  <c r="AL187" i="2"/>
  <c r="AI188" i="2"/>
  <c r="AH189" i="2"/>
  <c r="U189" i="2" s="1"/>
  <c r="AM188" i="2"/>
  <c r="A141" i="6"/>
  <c r="B140" i="6"/>
  <c r="AJ188" i="2" l="1"/>
  <c r="AK188" i="2"/>
  <c r="AL188" i="2"/>
  <c r="AH190" i="2"/>
  <c r="AI189" i="2"/>
  <c r="AM189" i="2"/>
  <c r="B141" i="6"/>
  <c r="A142" i="6"/>
  <c r="U190" i="2" l="1"/>
  <c r="AL189" i="2"/>
  <c r="AJ189" i="2"/>
  <c r="AK189" i="2"/>
  <c r="AM190" i="2"/>
  <c r="AH191" i="2"/>
  <c r="U191" i="2" s="1"/>
  <c r="AI190" i="2"/>
  <c r="G190" i="2"/>
  <c r="A143" i="6"/>
  <c r="B142" i="6"/>
  <c r="AI191" i="2" l="1"/>
  <c r="AM191" i="2"/>
  <c r="AH192" i="2"/>
  <c r="U192" i="2" s="1"/>
  <c r="AL190" i="2"/>
  <c r="AK190" i="2"/>
  <c r="AJ190" i="2"/>
  <c r="B143" i="6"/>
  <c r="A144" i="6"/>
  <c r="AH193" i="2" l="1"/>
  <c r="U193" i="2" s="1"/>
  <c r="AM192" i="2"/>
  <c r="AI192" i="2"/>
  <c r="AK191" i="2"/>
  <c r="AJ191" i="2"/>
  <c r="AL191" i="2"/>
  <c r="A145" i="6"/>
  <c r="B144" i="6"/>
  <c r="AJ192" i="2" l="1"/>
  <c r="AK192" i="2"/>
  <c r="AL192" i="2"/>
  <c r="AI193" i="2"/>
  <c r="AH194" i="2"/>
  <c r="G194" i="2" s="1"/>
  <c r="AM193" i="2"/>
  <c r="B145" i="6"/>
  <c r="A146" i="6"/>
  <c r="AH195" i="2" l="1"/>
  <c r="U195" i="2" s="1"/>
  <c r="AI194" i="2"/>
  <c r="AM194" i="2"/>
  <c r="AL193" i="2"/>
  <c r="AK193" i="2"/>
  <c r="AJ193" i="2"/>
  <c r="A147" i="6"/>
  <c r="B146" i="6"/>
  <c r="AK194" i="2" l="1"/>
  <c r="AJ194" i="2"/>
  <c r="AL194" i="2"/>
  <c r="AI195" i="2"/>
  <c r="AM195" i="2"/>
  <c r="AH196" i="2"/>
  <c r="B147" i="6"/>
  <c r="A148" i="6"/>
  <c r="U196" i="2" l="1"/>
  <c r="AI196" i="2"/>
  <c r="AM196" i="2"/>
  <c r="G196" i="2"/>
  <c r="AH197" i="2"/>
  <c r="U197" i="2" s="1"/>
  <c r="AL195" i="2"/>
  <c r="AK195" i="2"/>
  <c r="AJ195" i="2"/>
  <c r="A149" i="6"/>
  <c r="B148" i="6"/>
  <c r="AH198" i="2" l="1"/>
  <c r="U198" i="2" s="1"/>
  <c r="AI197" i="2"/>
  <c r="AM197" i="2"/>
  <c r="AJ196" i="2"/>
  <c r="AK196" i="2"/>
  <c r="AL196" i="2"/>
  <c r="B149" i="6"/>
  <c r="A150" i="6"/>
  <c r="AJ197" i="2" l="1"/>
  <c r="AK197" i="2"/>
  <c r="AL197" i="2"/>
  <c r="AH199" i="2"/>
  <c r="U199" i="2" s="1"/>
  <c r="AI198" i="2"/>
  <c r="AM198" i="2"/>
  <c r="A151" i="6"/>
  <c r="B150" i="6"/>
  <c r="G651" i="2"/>
  <c r="AK198" i="2" l="1"/>
  <c r="AL198" i="2"/>
  <c r="AJ198" i="2"/>
  <c r="AI199" i="2"/>
  <c r="AH200" i="2"/>
  <c r="U200" i="2" s="1"/>
  <c r="AM199" i="2"/>
  <c r="B151" i="6"/>
  <c r="A152" i="6"/>
  <c r="AH201" i="2" l="1"/>
  <c r="U201" i="2" s="1"/>
  <c r="AI200" i="2"/>
  <c r="AM200" i="2"/>
  <c r="AL199" i="2"/>
  <c r="AK199" i="2"/>
  <c r="AJ199" i="2"/>
  <c r="A153" i="6"/>
  <c r="B152" i="6"/>
  <c r="AJ200" i="2" l="1"/>
  <c r="AK200" i="2"/>
  <c r="AL200" i="2"/>
  <c r="AI201" i="2"/>
  <c r="AM201" i="2"/>
  <c r="AH202" i="2"/>
  <c r="B153" i="6"/>
  <c r="A154" i="6"/>
  <c r="AM202" i="2" l="1"/>
  <c r="AI202" i="2"/>
  <c r="G202" i="2"/>
  <c r="AH203" i="2"/>
  <c r="U203" i="2" s="1"/>
  <c r="AL201" i="2"/>
  <c r="AJ201" i="2"/>
  <c r="AK201" i="2"/>
  <c r="A155" i="6"/>
  <c r="B154" i="6"/>
  <c r="AI203" i="2" l="1"/>
  <c r="AM203" i="2"/>
  <c r="AH204" i="2"/>
  <c r="U204" i="2" s="1"/>
  <c r="AK202" i="2"/>
  <c r="AL202" i="2"/>
  <c r="AJ202" i="2"/>
  <c r="B155" i="6"/>
  <c r="A156" i="6"/>
  <c r="AL203" i="2" l="1"/>
  <c r="AJ203" i="2"/>
  <c r="AK203" i="2"/>
  <c r="AH205" i="2"/>
  <c r="U205" i="2" s="1"/>
  <c r="AI204" i="2"/>
  <c r="AM204" i="2"/>
  <c r="A157" i="6"/>
  <c r="B156" i="6"/>
  <c r="AL204" i="2" l="1"/>
  <c r="AJ204" i="2"/>
  <c r="AK204" i="2"/>
  <c r="AI205" i="2"/>
  <c r="AH206" i="2"/>
  <c r="U206" i="2" s="1"/>
  <c r="AM205" i="2"/>
  <c r="B157" i="6"/>
  <c r="A158" i="6"/>
  <c r="AJ205" i="2" l="1"/>
  <c r="AL205" i="2"/>
  <c r="AK205" i="2"/>
  <c r="AI206" i="2"/>
  <c r="AM206" i="2"/>
  <c r="AH207" i="2"/>
  <c r="U207" i="2" s="1"/>
  <c r="A159" i="6"/>
  <c r="B158" i="6"/>
  <c r="AK206" i="2" l="1"/>
  <c r="AL206" i="2"/>
  <c r="AJ206" i="2"/>
  <c r="AM207" i="2"/>
  <c r="AH208" i="2"/>
  <c r="AI207" i="2"/>
  <c r="B159" i="6"/>
  <c r="A160" i="6"/>
  <c r="U208" i="2" l="1"/>
  <c r="AK207" i="2"/>
  <c r="AL207" i="2"/>
  <c r="AJ207" i="2"/>
  <c r="AH209" i="2"/>
  <c r="AI208" i="2"/>
  <c r="AM208" i="2"/>
  <c r="A161" i="6"/>
  <c r="B160" i="6"/>
  <c r="AM209" i="2" l="1"/>
  <c r="AI209" i="2"/>
  <c r="G209" i="2"/>
  <c r="AH210" i="2"/>
  <c r="U210" i="2" s="1"/>
  <c r="AK208" i="2"/>
  <c r="AL208" i="2"/>
  <c r="AJ208" i="2"/>
  <c r="B161" i="6"/>
  <c r="A162" i="6"/>
  <c r="AL209" i="2" l="1"/>
  <c r="AK209" i="2"/>
  <c r="AJ209" i="2"/>
  <c r="AI210" i="2"/>
  <c r="AH211" i="2"/>
  <c r="AM210" i="2"/>
  <c r="A163" i="6"/>
  <c r="B162" i="6"/>
  <c r="U211" i="2" l="1"/>
  <c r="G211" i="2"/>
  <c r="AI211" i="2"/>
  <c r="AM211" i="2"/>
  <c r="AH212" i="2"/>
  <c r="U212" i="2" s="1"/>
  <c r="AL210" i="2"/>
  <c r="AK210" i="2"/>
  <c r="AJ210" i="2"/>
  <c r="B163" i="6"/>
  <c r="A164" i="6"/>
  <c r="AK211" i="2" l="1"/>
  <c r="AJ211" i="2"/>
  <c r="AL211" i="2"/>
  <c r="AH213" i="2"/>
  <c r="AI212" i="2"/>
  <c r="AM212" i="2"/>
  <c r="A165" i="6"/>
  <c r="B164" i="6"/>
  <c r="U213" i="2" l="1"/>
  <c r="AL212" i="2"/>
  <c r="AK212" i="2"/>
  <c r="AJ212" i="2"/>
  <c r="AM213" i="2"/>
  <c r="G213" i="2"/>
  <c r="AI213" i="2"/>
  <c r="AH214" i="2"/>
  <c r="U214" i="2" s="1"/>
  <c r="B165" i="6"/>
  <c r="A166" i="6"/>
  <c r="AI214" i="2" l="1"/>
  <c r="AM214" i="2"/>
  <c r="AH215" i="2"/>
  <c r="AL213" i="2"/>
  <c r="AJ213" i="2"/>
  <c r="AK213" i="2"/>
  <c r="A167" i="6"/>
  <c r="B166" i="6"/>
  <c r="AI215" i="2" l="1"/>
  <c r="G215" i="2"/>
  <c r="AM215" i="2"/>
  <c r="AH216" i="2"/>
  <c r="G216" i="2" s="1"/>
  <c r="AK214" i="2"/>
  <c r="AJ214" i="2"/>
  <c r="AL214" i="2"/>
  <c r="B167" i="6"/>
  <c r="A168" i="6"/>
  <c r="AI216" i="2" l="1"/>
  <c r="AM216" i="2"/>
  <c r="AH217" i="2"/>
  <c r="AL215" i="2"/>
  <c r="AJ215" i="2"/>
  <c r="AK215" i="2"/>
  <c r="A169" i="6"/>
  <c r="B168" i="6"/>
  <c r="U217" i="2" l="1"/>
  <c r="AL216" i="2"/>
  <c r="AJ216" i="2"/>
  <c r="AK216" i="2"/>
  <c r="AH218" i="2"/>
  <c r="U218" i="2" s="1"/>
  <c r="AM217" i="2"/>
  <c r="AI217" i="2"/>
  <c r="G217" i="2"/>
  <c r="B169" i="6"/>
  <c r="A170" i="6"/>
  <c r="AL217" i="2" l="1"/>
  <c r="AK217" i="2"/>
  <c r="AJ217" i="2"/>
  <c r="AH219" i="2"/>
  <c r="AM218" i="2"/>
  <c r="AI218" i="2"/>
  <c r="A171" i="6"/>
  <c r="B170" i="6"/>
  <c r="U219" i="2" l="1"/>
  <c r="AI219" i="2"/>
  <c r="AM219" i="2"/>
  <c r="AH220" i="2"/>
  <c r="AK218" i="2"/>
  <c r="AL218" i="2"/>
  <c r="AJ218" i="2"/>
  <c r="B171" i="6"/>
  <c r="A172" i="6"/>
  <c r="U220" i="2" l="1"/>
  <c r="G220" i="2"/>
  <c r="AH221" i="2"/>
  <c r="U221" i="2" s="1"/>
  <c r="AI220" i="2"/>
  <c r="AM220" i="2"/>
  <c r="AK219" i="2"/>
  <c r="AJ219" i="2"/>
  <c r="AL219" i="2"/>
  <c r="A173" i="6"/>
  <c r="B172" i="6"/>
  <c r="AI221" i="2" l="1"/>
  <c r="AM221" i="2"/>
  <c r="AH222" i="2"/>
  <c r="AL220" i="2"/>
  <c r="AK220" i="2"/>
  <c r="AJ220" i="2"/>
  <c r="B173" i="6"/>
  <c r="A174" i="6"/>
  <c r="U222" i="2" l="1"/>
  <c r="AK221" i="2"/>
  <c r="AJ221" i="2"/>
  <c r="AL221" i="2"/>
  <c r="G222" i="2"/>
  <c r="AM222" i="2"/>
  <c r="AH223" i="2"/>
  <c r="U223" i="2" s="1"/>
  <c r="AI222" i="2"/>
  <c r="A175" i="6"/>
  <c r="B174" i="6"/>
  <c r="AI223" i="2" l="1"/>
  <c r="AH224" i="2"/>
  <c r="AM223" i="2"/>
  <c r="AL222" i="2"/>
  <c r="AJ222" i="2"/>
  <c r="AK222" i="2"/>
  <c r="B175" i="6"/>
  <c r="A176" i="6"/>
  <c r="AM224" i="2" l="1"/>
  <c r="AH225" i="2"/>
  <c r="U225" i="2" s="1"/>
  <c r="G224" i="2"/>
  <c r="AI224" i="2"/>
  <c r="AJ223" i="2"/>
  <c r="AL223" i="2"/>
  <c r="AK223" i="2"/>
  <c r="A177" i="6"/>
  <c r="B176" i="6"/>
  <c r="AL224" i="2" l="1"/>
  <c r="AJ224" i="2"/>
  <c r="AK224" i="2"/>
  <c r="AI225" i="2"/>
  <c r="AM225" i="2"/>
  <c r="AH226" i="2"/>
  <c r="U226" i="2" s="1"/>
  <c r="B177" i="6"/>
  <c r="A178" i="6"/>
  <c r="AK225" i="2" l="1"/>
  <c r="AJ225" i="2"/>
  <c r="AL225" i="2"/>
  <c r="AH227" i="2"/>
  <c r="U227" i="2" s="1"/>
  <c r="AI226" i="2"/>
  <c r="AM226" i="2"/>
  <c r="A179" i="6"/>
  <c r="B178" i="6"/>
  <c r="AH228" i="2" l="1"/>
  <c r="U228" i="2" s="1"/>
  <c r="AI227" i="2"/>
  <c r="AM227" i="2"/>
  <c r="AL226" i="2"/>
  <c r="AK226" i="2"/>
  <c r="AJ226" i="2"/>
  <c r="B179" i="6"/>
  <c r="A180" i="6"/>
  <c r="AJ227" i="2" l="1"/>
  <c r="AL227" i="2"/>
  <c r="AK227" i="2"/>
  <c r="AI228" i="2"/>
  <c r="AM228" i="2"/>
  <c r="AH229" i="2"/>
  <c r="U229" i="2" s="1"/>
  <c r="A181" i="6"/>
  <c r="B180" i="6"/>
  <c r="AI229" i="2" l="1"/>
  <c r="AM229" i="2"/>
  <c r="AH230" i="2"/>
  <c r="AK228" i="2"/>
  <c r="AJ228" i="2"/>
  <c r="AL228" i="2"/>
  <c r="B181" i="6"/>
  <c r="A182" i="6"/>
  <c r="U230" i="2" l="1"/>
  <c r="AI230" i="2"/>
  <c r="AM230" i="2"/>
  <c r="G230" i="2"/>
  <c r="AH231" i="2"/>
  <c r="U231" i="2" s="1"/>
  <c r="AJ229" i="2"/>
  <c r="AK229" i="2"/>
  <c r="AL229" i="2"/>
  <c r="A183" i="6"/>
  <c r="B182" i="6"/>
  <c r="AH232" i="2" l="1"/>
  <c r="G232" i="2" s="1"/>
  <c r="AI231" i="2"/>
  <c r="AM231" i="2"/>
  <c r="AK230" i="2"/>
  <c r="AL230" i="2"/>
  <c r="AJ230" i="2"/>
  <c r="B183" i="6"/>
  <c r="A184" i="6"/>
  <c r="AJ231" i="2" l="1"/>
  <c r="AL231" i="2"/>
  <c r="AK231" i="2"/>
  <c r="AI232" i="2"/>
  <c r="AM232" i="2"/>
  <c r="AH233" i="2"/>
  <c r="U233" i="2" s="1"/>
  <c r="A185" i="6"/>
  <c r="B184" i="6"/>
  <c r="AM233" i="2" l="1"/>
  <c r="AH234" i="2"/>
  <c r="U234" i="2" s="1"/>
  <c r="AI233" i="2"/>
  <c r="AJ232" i="2"/>
  <c r="AK232" i="2"/>
  <c r="AL232" i="2"/>
  <c r="B185" i="6"/>
  <c r="A186" i="6"/>
  <c r="AK233" i="2" l="1"/>
  <c r="AJ233" i="2"/>
  <c r="AL233" i="2"/>
  <c r="AI234" i="2"/>
  <c r="AM234" i="2"/>
  <c r="AH235" i="2"/>
  <c r="U235" i="2" s="1"/>
  <c r="A187" i="6"/>
  <c r="B186" i="6"/>
  <c r="AH236" i="2" l="1"/>
  <c r="U236" i="2" s="1"/>
  <c r="AI235" i="2"/>
  <c r="AM235" i="2"/>
  <c r="AK234" i="2"/>
  <c r="AJ234" i="2"/>
  <c r="AL234" i="2"/>
  <c r="B187" i="6"/>
  <c r="A188" i="6"/>
  <c r="AL235" i="2" l="1"/>
  <c r="AJ235" i="2"/>
  <c r="AK235" i="2"/>
  <c r="AM236" i="2"/>
  <c r="AI236" i="2"/>
  <c r="AH237" i="2"/>
  <c r="U237" i="2" s="1"/>
  <c r="A189" i="6"/>
  <c r="B188" i="6"/>
  <c r="AM237" i="2" l="1"/>
  <c r="AI237" i="2"/>
  <c r="AH238" i="2"/>
  <c r="AK236" i="2"/>
  <c r="AL236" i="2"/>
  <c r="AJ236" i="2"/>
  <c r="B189" i="6"/>
  <c r="A190" i="6"/>
  <c r="U238" i="2" l="1"/>
  <c r="AK237" i="2"/>
  <c r="AJ237" i="2"/>
  <c r="AL237" i="2"/>
  <c r="AH239" i="2"/>
  <c r="U239" i="2" s="1"/>
  <c r="AI238" i="2"/>
  <c r="G238" i="2"/>
  <c r="AM238" i="2"/>
  <c r="A191" i="6"/>
  <c r="B190" i="6"/>
  <c r="AK238" i="2" l="1"/>
  <c r="AJ238" i="2"/>
  <c r="AL238" i="2"/>
  <c r="AH240" i="2"/>
  <c r="G240" i="2" s="1"/>
  <c r="AM239" i="2"/>
  <c r="AI239" i="2"/>
  <c r="B191" i="6"/>
  <c r="A192" i="6"/>
  <c r="AJ239" i="2" l="1"/>
  <c r="AL239" i="2"/>
  <c r="AK239" i="2"/>
  <c r="AH241" i="2"/>
  <c r="U241" i="2" s="1"/>
  <c r="AM240" i="2"/>
  <c r="AI240" i="2"/>
  <c r="A193" i="6"/>
  <c r="B192" i="6"/>
  <c r="AI241" i="2" l="1"/>
  <c r="AM241" i="2"/>
  <c r="AH242" i="2"/>
  <c r="U242" i="2" s="1"/>
  <c r="AJ240" i="2"/>
  <c r="AK240" i="2"/>
  <c r="AL240" i="2"/>
  <c r="B193" i="6"/>
  <c r="A194" i="6"/>
  <c r="AI242" i="2" l="1"/>
  <c r="AM242" i="2"/>
  <c r="AH243" i="2"/>
  <c r="U243" i="2" s="1"/>
  <c r="AK241" i="2"/>
  <c r="AL241" i="2"/>
  <c r="AJ241" i="2"/>
  <c r="A195" i="6"/>
  <c r="B194" i="6"/>
  <c r="AH244" i="2" l="1"/>
  <c r="AI243" i="2"/>
  <c r="AM243" i="2"/>
  <c r="AK242" i="2"/>
  <c r="AJ242" i="2"/>
  <c r="AL242" i="2"/>
  <c r="B195" i="6"/>
  <c r="A196" i="6"/>
  <c r="U244" i="2" l="1"/>
  <c r="AL243" i="2"/>
  <c r="AJ243" i="2"/>
  <c r="AK243" i="2"/>
  <c r="AH245" i="2"/>
  <c r="AI244" i="2"/>
  <c r="AM244" i="2"/>
  <c r="A197" i="6"/>
  <c r="B196" i="6"/>
  <c r="U245" i="2" l="1"/>
  <c r="AK244" i="2"/>
  <c r="AL244" i="2"/>
  <c r="AJ244" i="2"/>
  <c r="AM245" i="2"/>
  <c r="AI245" i="2"/>
  <c r="G245" i="2"/>
  <c r="AH246" i="2"/>
  <c r="U246" i="2" s="1"/>
  <c r="B197" i="6"/>
  <c r="A198" i="6"/>
  <c r="AM246" i="2" l="1"/>
  <c r="AH247" i="2"/>
  <c r="U247" i="2" s="1"/>
  <c r="AI246" i="2"/>
  <c r="AK245" i="2"/>
  <c r="AL245" i="2"/>
  <c r="AJ245" i="2"/>
  <c r="A199" i="6"/>
  <c r="B198" i="6"/>
  <c r="AK246" i="2" l="1"/>
  <c r="AJ246" i="2"/>
  <c r="AL246" i="2"/>
  <c r="AI247" i="2"/>
  <c r="AM247" i="2"/>
  <c r="AH248" i="2"/>
  <c r="U248" i="2" s="1"/>
  <c r="B199" i="6"/>
  <c r="A200" i="6"/>
  <c r="AL247" i="2" l="1"/>
  <c r="AK247" i="2"/>
  <c r="AJ247" i="2"/>
  <c r="AM248" i="2"/>
  <c r="AI248" i="2"/>
  <c r="AH249" i="2"/>
  <c r="G249" i="2" s="1"/>
  <c r="A201" i="6"/>
  <c r="B200" i="6"/>
  <c r="AM249" i="2" l="1"/>
  <c r="AH250" i="2"/>
  <c r="U250" i="2" s="1"/>
  <c r="AI249" i="2"/>
  <c r="AL248" i="2"/>
  <c r="AK248" i="2"/>
  <c r="AJ248" i="2"/>
  <c r="A202" i="6"/>
  <c r="B201" i="6"/>
  <c r="AL249" i="2" l="1"/>
  <c r="AJ249" i="2"/>
  <c r="AK249" i="2"/>
  <c r="AI250" i="2"/>
  <c r="AM250" i="2"/>
  <c r="AH251" i="2"/>
  <c r="U251" i="2" s="1"/>
  <c r="A203" i="6"/>
  <c r="B202" i="6"/>
  <c r="AM251" i="2" l="1"/>
  <c r="AH252" i="2"/>
  <c r="U252" i="2" s="1"/>
  <c r="AI251" i="2"/>
  <c r="AJ250" i="2"/>
  <c r="AK250" i="2"/>
  <c r="AL250" i="2"/>
  <c r="B203" i="6"/>
  <c r="A204" i="6"/>
  <c r="AH253" i="2" l="1"/>
  <c r="U253" i="2" s="1"/>
  <c r="AI252" i="2"/>
  <c r="AM252" i="2"/>
  <c r="AK251" i="2"/>
  <c r="AJ251" i="2"/>
  <c r="AL251" i="2"/>
  <c r="A205" i="6"/>
  <c r="B204" i="6"/>
  <c r="AK252" i="2" l="1"/>
  <c r="AL252" i="2"/>
  <c r="AJ252" i="2"/>
  <c r="AH254" i="2"/>
  <c r="U254" i="2" s="1"/>
  <c r="AI253" i="2"/>
  <c r="AM253" i="2"/>
  <c r="B205" i="6"/>
  <c r="A206" i="6"/>
  <c r="AI254" i="2" l="1"/>
  <c r="AM254" i="2"/>
  <c r="AH255" i="2"/>
  <c r="AK253" i="2"/>
  <c r="AL253" i="2"/>
  <c r="AJ253" i="2"/>
  <c r="A207" i="6"/>
  <c r="B206" i="6"/>
  <c r="G255" i="2" l="1"/>
  <c r="AI255" i="2"/>
  <c r="AM255" i="2"/>
  <c r="AH256" i="2"/>
  <c r="AL254" i="2"/>
  <c r="AJ254" i="2"/>
  <c r="AK254" i="2"/>
  <c r="B207" i="6"/>
  <c r="A208" i="6"/>
  <c r="AM256" i="2" l="1"/>
  <c r="AI256" i="2"/>
  <c r="AH257" i="2"/>
  <c r="G257" i="2" s="1"/>
  <c r="AK255" i="2"/>
  <c r="AL255" i="2"/>
  <c r="AJ255" i="2"/>
  <c r="A209" i="6"/>
  <c r="B208" i="6"/>
  <c r="AH258" i="2" l="1"/>
  <c r="AI257" i="2"/>
  <c r="AM257" i="2"/>
  <c r="AJ256" i="2"/>
  <c r="AK256" i="2"/>
  <c r="AL256" i="2"/>
  <c r="A210" i="6"/>
  <c r="B209" i="6"/>
  <c r="AJ257" i="2" l="1"/>
  <c r="AK257" i="2"/>
  <c r="AL257" i="2"/>
  <c r="AI258" i="2"/>
  <c r="AM258" i="2"/>
  <c r="AH259" i="2"/>
  <c r="G259" i="2" s="1"/>
  <c r="A211" i="6"/>
  <c r="B210" i="6"/>
  <c r="AJ258" i="2" l="1"/>
  <c r="AK258" i="2"/>
  <c r="AL258" i="2"/>
  <c r="AI259" i="2"/>
  <c r="AM259" i="2"/>
  <c r="AH260" i="2"/>
  <c r="B211" i="6"/>
  <c r="A212" i="6"/>
  <c r="AL259" i="2" l="1"/>
  <c r="AK259" i="2"/>
  <c r="AJ259" i="2"/>
  <c r="AM260" i="2"/>
  <c r="AI260" i="2"/>
  <c r="AH261" i="2"/>
  <c r="G261" i="2" s="1"/>
  <c r="A213" i="6"/>
  <c r="B212" i="6"/>
  <c r="AI261" i="2" l="1"/>
  <c r="AM261" i="2"/>
  <c r="AH262" i="2"/>
  <c r="AL260" i="2"/>
  <c r="AJ260" i="2"/>
  <c r="AK260" i="2"/>
  <c r="B213" i="6"/>
  <c r="A214" i="6"/>
  <c r="AH263" i="2" l="1"/>
  <c r="G263" i="2" s="1"/>
  <c r="AI262" i="2"/>
  <c r="AM262" i="2"/>
  <c r="AL261" i="2"/>
  <c r="AK261" i="2"/>
  <c r="AJ261" i="2"/>
  <c r="A215" i="6"/>
  <c r="B214" i="6"/>
  <c r="AL262" i="2" l="1"/>
  <c r="AJ262" i="2"/>
  <c r="AK262" i="2"/>
  <c r="AI263" i="2"/>
  <c r="AM263" i="2"/>
  <c r="AH264" i="2"/>
  <c r="B215" i="6"/>
  <c r="A216" i="6"/>
  <c r="AK263" i="2" l="1"/>
  <c r="AL263" i="2"/>
  <c r="AJ263" i="2"/>
  <c r="AH265" i="2"/>
  <c r="AM264" i="2"/>
  <c r="AI264" i="2"/>
  <c r="A217" i="6"/>
  <c r="B216" i="6"/>
  <c r="AI265" i="2" l="1"/>
  <c r="G265" i="2"/>
  <c r="AM265" i="2"/>
  <c r="AH266" i="2"/>
  <c r="G266" i="2" s="1"/>
  <c r="AL264" i="2"/>
  <c r="AJ264" i="2"/>
  <c r="AK264" i="2"/>
  <c r="A218" i="6"/>
  <c r="B217" i="6"/>
  <c r="AI266" i="2" l="1"/>
  <c r="AM266" i="2"/>
  <c r="AH267" i="2"/>
  <c r="AL265" i="2"/>
  <c r="AJ265" i="2"/>
  <c r="AK265" i="2"/>
  <c r="A219" i="6"/>
  <c r="B218" i="6"/>
  <c r="AI267" i="2" l="1"/>
  <c r="AM267" i="2"/>
  <c r="AH268" i="2"/>
  <c r="G268" i="2" s="1"/>
  <c r="AJ266" i="2"/>
  <c r="AK266" i="2"/>
  <c r="AL266" i="2"/>
  <c r="B219" i="6"/>
  <c r="A220" i="6"/>
  <c r="AH269" i="2" l="1"/>
  <c r="AI268" i="2"/>
  <c r="AM268" i="2"/>
  <c r="AJ267" i="2"/>
  <c r="AL267" i="2"/>
  <c r="AK267" i="2"/>
  <c r="A221" i="6"/>
  <c r="B220" i="6"/>
  <c r="AJ268" i="2" l="1"/>
  <c r="AK268" i="2"/>
  <c r="AL268" i="2"/>
  <c r="AM269" i="2"/>
  <c r="AH270" i="2"/>
  <c r="G270" i="2" s="1"/>
  <c r="AI269" i="2"/>
  <c r="B221" i="6"/>
  <c r="A222" i="6"/>
  <c r="AJ269" i="2" l="1"/>
  <c r="AK269" i="2"/>
  <c r="AL269" i="2"/>
  <c r="AH271" i="2"/>
  <c r="U271" i="2" s="1"/>
  <c r="AI270" i="2"/>
  <c r="AM270" i="2"/>
  <c r="A223" i="6"/>
  <c r="B222" i="6"/>
  <c r="AM271" i="2" l="1"/>
  <c r="AI271" i="2"/>
  <c r="AH272" i="2"/>
  <c r="U272" i="2" s="1"/>
  <c r="AK270" i="2"/>
  <c r="AJ270" i="2"/>
  <c r="AL270" i="2"/>
  <c r="B223" i="6"/>
  <c r="A224" i="6"/>
  <c r="AM272" i="2" l="1"/>
  <c r="AH273" i="2"/>
  <c r="U273" i="2" s="1"/>
  <c r="AI272" i="2"/>
  <c r="AJ271" i="2"/>
  <c r="AL271" i="2"/>
  <c r="AK271" i="2"/>
  <c r="A225" i="6"/>
  <c r="B224" i="6"/>
  <c r="AM273" i="2" l="1"/>
  <c r="AH274" i="2"/>
  <c r="U274" i="2" s="1"/>
  <c r="AI273" i="2"/>
  <c r="AK272" i="2"/>
  <c r="AL272" i="2"/>
  <c r="AJ272" i="2"/>
  <c r="A226" i="6"/>
  <c r="B225" i="6"/>
  <c r="AJ273" i="2" l="1"/>
  <c r="AL273" i="2"/>
  <c r="AK273" i="2"/>
  <c r="AI274" i="2"/>
  <c r="AM274" i="2"/>
  <c r="AH275" i="2"/>
  <c r="U275" i="2" s="1"/>
  <c r="A227" i="6"/>
  <c r="B226" i="6"/>
  <c r="AL274" i="2" l="1"/>
  <c r="AK274" i="2"/>
  <c r="AJ274" i="2"/>
  <c r="AH276" i="2"/>
  <c r="G276" i="2" s="1"/>
  <c r="AI275" i="2"/>
  <c r="G275" i="2"/>
  <c r="AM275" i="2"/>
  <c r="B227" i="6"/>
  <c r="A228" i="6"/>
  <c r="AJ275" i="2" l="1"/>
  <c r="AK275" i="2"/>
  <c r="AL275" i="2"/>
  <c r="AI276" i="2"/>
  <c r="AM276" i="2"/>
  <c r="AH277" i="2"/>
  <c r="U277" i="2" s="1"/>
  <c r="A229" i="6"/>
  <c r="B228" i="6"/>
  <c r="AI277" i="2" l="1"/>
  <c r="AH278" i="2"/>
  <c r="U278" i="2" s="1"/>
  <c r="AM277" i="2"/>
  <c r="AJ276" i="2"/>
  <c r="AK276" i="2"/>
  <c r="AL276" i="2"/>
  <c r="B229" i="6"/>
  <c r="A230" i="6"/>
  <c r="AH279" i="2" l="1"/>
  <c r="U279" i="2" s="1"/>
  <c r="AI278" i="2"/>
  <c r="AM278" i="2"/>
  <c r="AJ277" i="2"/>
  <c r="AL277" i="2"/>
  <c r="AK277" i="2"/>
  <c r="A231" i="6"/>
  <c r="B230" i="6"/>
  <c r="AK278" i="2" l="1"/>
  <c r="AJ278" i="2"/>
  <c r="AL278" i="2"/>
  <c r="AI279" i="2"/>
  <c r="AM279" i="2"/>
  <c r="AH280" i="2"/>
  <c r="U280" i="2" s="1"/>
  <c r="B231" i="6"/>
  <c r="A232" i="6"/>
  <c r="AH281" i="2" l="1"/>
  <c r="U281" i="2" s="1"/>
  <c r="AM280" i="2"/>
  <c r="AI280" i="2"/>
  <c r="AK279" i="2"/>
  <c r="AL279" i="2"/>
  <c r="AJ279" i="2"/>
  <c r="A233" i="6"/>
  <c r="B232" i="6"/>
  <c r="AL280" i="2" l="1"/>
  <c r="AJ280" i="2"/>
  <c r="AK280" i="2"/>
  <c r="AH282" i="2"/>
  <c r="U282" i="2" s="1"/>
  <c r="AI281" i="2"/>
  <c r="G281" i="2"/>
  <c r="AM281" i="2"/>
  <c r="A234" i="6"/>
  <c r="B233" i="6"/>
  <c r="AI282" i="2" l="1"/>
  <c r="AM282" i="2"/>
  <c r="AH283" i="2"/>
  <c r="U283" i="2" s="1"/>
  <c r="AL281" i="2"/>
  <c r="AJ281" i="2"/>
  <c r="AK281" i="2"/>
  <c r="A235" i="6"/>
  <c r="B234" i="6"/>
  <c r="AM283" i="2" l="1"/>
  <c r="AI283" i="2"/>
  <c r="AH284" i="2"/>
  <c r="U284" i="2" s="1"/>
  <c r="AK282" i="2"/>
  <c r="AJ282" i="2"/>
  <c r="AL282" i="2"/>
  <c r="B235" i="6"/>
  <c r="A236" i="6"/>
  <c r="AK283" i="2" l="1"/>
  <c r="AL283" i="2"/>
  <c r="AJ283" i="2"/>
  <c r="AH285" i="2"/>
  <c r="G285" i="2" s="1"/>
  <c r="AI284" i="2"/>
  <c r="AM284" i="2"/>
  <c r="A237" i="6"/>
  <c r="B236" i="6"/>
  <c r="AK284" i="2" l="1"/>
  <c r="AL284" i="2"/>
  <c r="AJ284" i="2"/>
  <c r="AI285" i="2"/>
  <c r="AM285" i="2"/>
  <c r="AH286" i="2"/>
  <c r="U286" i="2" s="1"/>
  <c r="B237" i="6"/>
  <c r="A238" i="6"/>
  <c r="AJ285" i="2" l="1"/>
  <c r="AL285" i="2"/>
  <c r="AK285" i="2"/>
  <c r="AI286" i="2"/>
  <c r="AM286" i="2"/>
  <c r="AH287" i="2"/>
  <c r="U287" i="2" s="1"/>
  <c r="A239" i="6"/>
  <c r="B238" i="6"/>
  <c r="AI287" i="2" l="1"/>
  <c r="AM287" i="2"/>
  <c r="AH288" i="2"/>
  <c r="U288" i="2" s="1"/>
  <c r="AK286" i="2"/>
  <c r="AJ286" i="2"/>
  <c r="AL286" i="2"/>
  <c r="B239" i="6"/>
  <c r="A240" i="6"/>
  <c r="AH289" i="2" l="1"/>
  <c r="U289" i="2" s="1"/>
  <c r="G288" i="2"/>
  <c r="AI288" i="2"/>
  <c r="AM288" i="2"/>
  <c r="AK287" i="2"/>
  <c r="AJ287" i="2"/>
  <c r="AL287" i="2"/>
  <c r="A241" i="6"/>
  <c r="B240" i="6"/>
  <c r="AK288" i="2" l="1"/>
  <c r="AJ288" i="2"/>
  <c r="AL288" i="2"/>
  <c r="AI289" i="2"/>
  <c r="AM289" i="2"/>
  <c r="AH290" i="2"/>
  <c r="U290" i="2" s="1"/>
  <c r="A242" i="6"/>
  <c r="B241" i="6"/>
  <c r="AH291" i="2" l="1"/>
  <c r="U291" i="2" s="1"/>
  <c r="AM290" i="2"/>
  <c r="AI290" i="2"/>
  <c r="AJ289" i="2"/>
  <c r="AL289" i="2"/>
  <c r="AK289" i="2"/>
  <c r="A243" i="6"/>
  <c r="B242" i="6"/>
  <c r="AM291" i="2" l="1"/>
  <c r="AI291" i="2"/>
  <c r="AH292" i="2"/>
  <c r="U292" i="2" s="1"/>
  <c r="AL290" i="2"/>
  <c r="AJ290" i="2"/>
  <c r="AK290" i="2"/>
  <c r="B243" i="6"/>
  <c r="A244" i="6"/>
  <c r="AM292" i="2" l="1"/>
  <c r="AH293" i="2"/>
  <c r="U293" i="2" s="1"/>
  <c r="AI292" i="2"/>
  <c r="AK291" i="2"/>
  <c r="AJ291" i="2"/>
  <c r="AL291" i="2"/>
  <c r="A245" i="6"/>
  <c r="B244" i="6"/>
  <c r="AJ292" i="2" l="1"/>
  <c r="AK292" i="2"/>
  <c r="AL292" i="2"/>
  <c r="AH294" i="2"/>
  <c r="AM293" i="2"/>
  <c r="AI293" i="2"/>
  <c r="B245" i="6"/>
  <c r="A246" i="6"/>
  <c r="AH295" i="2" l="1"/>
  <c r="G295" i="2" s="1"/>
  <c r="AI294" i="2"/>
  <c r="AM294" i="2"/>
  <c r="G294" i="2"/>
  <c r="AJ293" i="2"/>
  <c r="AK293" i="2"/>
  <c r="AL293" i="2"/>
  <c r="A247" i="6"/>
  <c r="B246" i="6"/>
  <c r="AK294" i="2" l="1"/>
  <c r="AJ294" i="2"/>
  <c r="AL294" i="2"/>
  <c r="AM295" i="2"/>
  <c r="AI295" i="2"/>
  <c r="AH296" i="2"/>
  <c r="U296" i="2" s="1"/>
  <c r="B247" i="6"/>
  <c r="A248" i="6"/>
  <c r="AM296" i="2" l="1"/>
  <c r="AH297" i="2"/>
  <c r="U297" i="2" s="1"/>
  <c r="AI296" i="2"/>
  <c r="AL295" i="2"/>
  <c r="AK295" i="2"/>
  <c r="AJ295" i="2"/>
  <c r="A249" i="6"/>
  <c r="B248" i="6"/>
  <c r="AK296" i="2" l="1"/>
  <c r="AL296" i="2"/>
  <c r="AJ296" i="2"/>
  <c r="AI297" i="2"/>
  <c r="AM297" i="2"/>
  <c r="AH298" i="2"/>
  <c r="U298" i="2" s="1"/>
  <c r="A250" i="6"/>
  <c r="B249" i="6"/>
  <c r="AH299" i="2" l="1"/>
  <c r="U299" i="2" s="1"/>
  <c r="AI298" i="2"/>
  <c r="AM298" i="2"/>
  <c r="AK297" i="2"/>
  <c r="AL297" i="2"/>
  <c r="AJ297" i="2"/>
  <c r="A251" i="6"/>
  <c r="B250" i="6"/>
  <c r="AK298" i="2" l="1"/>
  <c r="AJ298" i="2"/>
  <c r="AL298" i="2"/>
  <c r="AI299" i="2"/>
  <c r="AM299" i="2"/>
  <c r="AH300" i="2"/>
  <c r="U300" i="2" s="1"/>
  <c r="B251" i="6"/>
  <c r="A252" i="6"/>
  <c r="AK299" i="2" l="1"/>
  <c r="AJ299" i="2"/>
  <c r="AL299" i="2"/>
  <c r="AH301" i="2"/>
  <c r="AI300" i="2"/>
  <c r="AM300" i="2"/>
  <c r="A253" i="6"/>
  <c r="B252" i="6"/>
  <c r="AK300" i="2" l="1"/>
  <c r="AL300" i="2"/>
  <c r="AJ300" i="2"/>
  <c r="AI301" i="2"/>
  <c r="AM301" i="2"/>
  <c r="G301" i="2"/>
  <c r="AH302" i="2"/>
  <c r="U302" i="2" s="1"/>
  <c r="B253" i="6"/>
  <c r="A254" i="6"/>
  <c r="AH303" i="2" l="1"/>
  <c r="U303" i="2" s="1"/>
  <c r="AI302" i="2"/>
  <c r="AM302" i="2"/>
  <c r="AK301" i="2"/>
  <c r="AL301" i="2"/>
  <c r="AJ301" i="2"/>
  <c r="A255" i="6"/>
  <c r="B254" i="6"/>
  <c r="AL302" i="2" l="1"/>
  <c r="AJ302" i="2"/>
  <c r="AK302" i="2"/>
  <c r="AM303" i="2"/>
  <c r="AH304" i="2"/>
  <c r="U304" i="2" s="1"/>
  <c r="AI303" i="2"/>
  <c r="B255" i="6"/>
  <c r="A256" i="6"/>
  <c r="AJ303" i="2" l="1"/>
  <c r="AL303" i="2"/>
  <c r="AK303" i="2"/>
  <c r="AM304" i="2"/>
  <c r="AI304" i="2"/>
  <c r="AH305" i="2"/>
  <c r="U305" i="2" s="1"/>
  <c r="A257" i="6"/>
  <c r="B256" i="6"/>
  <c r="AH306" i="2" l="1"/>
  <c r="U306" i="2" s="1"/>
  <c r="AM305" i="2"/>
  <c r="AI305" i="2"/>
  <c r="AK304" i="2"/>
  <c r="AL304" i="2"/>
  <c r="AJ304" i="2"/>
  <c r="A258" i="6"/>
  <c r="B257" i="6"/>
  <c r="AK305" i="2" l="1"/>
  <c r="AJ305" i="2"/>
  <c r="AL305" i="2"/>
  <c r="AM306" i="2"/>
  <c r="AH307" i="2"/>
  <c r="U307" i="2" s="1"/>
  <c r="AI306" i="2"/>
  <c r="A259" i="6"/>
  <c r="B258" i="6"/>
  <c r="AJ306" i="2" l="1"/>
  <c r="AL306" i="2"/>
  <c r="AK306" i="2"/>
  <c r="AM307" i="2"/>
  <c r="AH308" i="2"/>
  <c r="U308" i="2" s="1"/>
  <c r="AI307" i="2"/>
  <c r="B259" i="6"/>
  <c r="A260" i="6"/>
  <c r="AJ307" i="2" l="1"/>
  <c r="AK307" i="2"/>
  <c r="AL307" i="2"/>
  <c r="G308" i="2"/>
  <c r="AH309" i="2"/>
  <c r="U309" i="2" s="1"/>
  <c r="AI308" i="2"/>
  <c r="AM308" i="2"/>
  <c r="A261" i="6"/>
  <c r="B260" i="6"/>
  <c r="AK308" i="2" l="1"/>
  <c r="AL308" i="2"/>
  <c r="AJ308" i="2"/>
  <c r="AH310" i="2"/>
  <c r="G310" i="2" s="1"/>
  <c r="AI309" i="2"/>
  <c r="AM309" i="2"/>
  <c r="B261" i="6"/>
  <c r="A262" i="6"/>
  <c r="AI310" i="2" l="1"/>
  <c r="AM310" i="2"/>
  <c r="AH311" i="2"/>
  <c r="U311" i="2" s="1"/>
  <c r="AK309" i="2"/>
  <c r="AL309" i="2"/>
  <c r="AJ309" i="2"/>
  <c r="A263" i="6"/>
  <c r="B262" i="6"/>
  <c r="AM311" i="2" l="1"/>
  <c r="AH312" i="2"/>
  <c r="U312" i="2" s="1"/>
  <c r="AI311" i="2"/>
  <c r="AJ310" i="2"/>
  <c r="AK310" i="2"/>
  <c r="AL310" i="2"/>
  <c r="B263" i="6"/>
  <c r="A264" i="6"/>
  <c r="AJ311" i="2" l="1"/>
  <c r="AK311" i="2"/>
  <c r="AL311" i="2"/>
  <c r="AI312" i="2"/>
  <c r="AM312" i="2"/>
  <c r="AH313" i="2"/>
  <c r="U313" i="2" s="1"/>
  <c r="A265" i="6"/>
  <c r="B264" i="6"/>
  <c r="AI313" i="2" l="1"/>
  <c r="AM313" i="2"/>
  <c r="AH314" i="2"/>
  <c r="U314" i="2" s="1"/>
  <c r="AL312" i="2"/>
  <c r="AJ312" i="2"/>
  <c r="AK312" i="2"/>
  <c r="A266" i="6"/>
  <c r="B265" i="6"/>
  <c r="AI314" i="2" l="1"/>
  <c r="AH315" i="2"/>
  <c r="U315" i="2" s="1"/>
  <c r="AM314" i="2"/>
  <c r="AL313" i="2"/>
  <c r="AK313" i="2"/>
  <c r="AJ313" i="2"/>
  <c r="A267" i="6"/>
  <c r="B266" i="6"/>
  <c r="G315" i="2" l="1"/>
  <c r="AM315" i="2"/>
  <c r="AH316" i="2"/>
  <c r="U316" i="2" s="1"/>
  <c r="AI315" i="2"/>
  <c r="AL314" i="2"/>
  <c r="AJ314" i="2"/>
  <c r="AK314" i="2"/>
  <c r="B267" i="6"/>
  <c r="A268" i="6"/>
  <c r="AK315" i="2" l="1"/>
  <c r="AL315" i="2"/>
  <c r="AJ315" i="2"/>
  <c r="AI316" i="2"/>
  <c r="AH317" i="2"/>
  <c r="U317" i="2" s="1"/>
  <c r="AM316" i="2"/>
  <c r="A269" i="6"/>
  <c r="B268" i="6"/>
  <c r="AI317" i="2" l="1"/>
  <c r="AM317" i="2"/>
  <c r="AH318" i="2"/>
  <c r="G318" i="2" s="1"/>
  <c r="AL316" i="2"/>
  <c r="AJ316" i="2"/>
  <c r="AK316" i="2"/>
  <c r="B269" i="6"/>
  <c r="A270" i="6"/>
  <c r="AI318" i="2" l="1"/>
  <c r="AM318" i="2"/>
  <c r="AH319" i="2"/>
  <c r="U319" i="2" s="1"/>
  <c r="AJ317" i="2"/>
  <c r="AK317" i="2"/>
  <c r="AL317" i="2"/>
  <c r="A271" i="6"/>
  <c r="B270" i="6"/>
  <c r="AI319" i="2" l="1"/>
  <c r="AH320" i="2"/>
  <c r="U320" i="2" s="1"/>
  <c r="AM319" i="2"/>
  <c r="AL318" i="2"/>
  <c r="AJ318" i="2"/>
  <c r="AK318" i="2"/>
  <c r="B271" i="6"/>
  <c r="A272" i="6"/>
  <c r="AI320" i="2" l="1"/>
  <c r="AM320" i="2"/>
  <c r="AH321" i="2"/>
  <c r="U321" i="2" s="1"/>
  <c r="AL319" i="2"/>
  <c r="AK319" i="2"/>
  <c r="AJ319" i="2"/>
  <c r="A273" i="6"/>
  <c r="B272" i="6"/>
  <c r="AI321" i="2" l="1"/>
  <c r="AM321" i="2"/>
  <c r="AH322" i="2"/>
  <c r="U322" i="2" s="1"/>
  <c r="AL320" i="2"/>
  <c r="AJ320" i="2"/>
  <c r="AK320" i="2"/>
  <c r="A274" i="6"/>
  <c r="B273" i="6"/>
  <c r="AM322" i="2" l="1"/>
  <c r="AH323" i="2"/>
  <c r="U323" i="2" s="1"/>
  <c r="AI322" i="2"/>
  <c r="AJ321" i="2"/>
  <c r="AL321" i="2"/>
  <c r="AK321" i="2"/>
  <c r="A275" i="6"/>
  <c r="B274" i="6"/>
  <c r="AJ322" i="2" l="1"/>
  <c r="AK322" i="2"/>
  <c r="AL322" i="2"/>
  <c r="AH324" i="2"/>
  <c r="U324" i="2" s="1"/>
  <c r="AI323" i="2"/>
  <c r="AM323" i="2"/>
  <c r="B275" i="6"/>
  <c r="A276" i="6"/>
  <c r="AK323" i="2" l="1"/>
  <c r="AJ323" i="2"/>
  <c r="AL323" i="2"/>
  <c r="AI324" i="2"/>
  <c r="G324" i="2"/>
  <c r="AH325" i="2"/>
  <c r="U325" i="2" s="1"/>
  <c r="AM324" i="2"/>
  <c r="A277" i="6"/>
  <c r="B276" i="6"/>
  <c r="AL324" i="2" l="1"/>
  <c r="AJ324" i="2"/>
  <c r="AK324" i="2"/>
  <c r="AI325" i="2"/>
  <c r="AM325" i="2"/>
  <c r="AH326" i="2"/>
  <c r="U326" i="2" s="1"/>
  <c r="B277" i="6"/>
  <c r="A278" i="6"/>
  <c r="AJ325" i="2" l="1"/>
  <c r="AK325" i="2"/>
  <c r="AL325" i="2"/>
  <c r="G326" i="2"/>
  <c r="AI326" i="2"/>
  <c r="AM326" i="2"/>
  <c r="AH327" i="2"/>
  <c r="U327" i="2" s="1"/>
  <c r="A279" i="6"/>
  <c r="B278" i="6"/>
  <c r="AM327" i="2" l="1"/>
  <c r="AH328" i="2"/>
  <c r="U328" i="2" s="1"/>
  <c r="AI327" i="2"/>
  <c r="AJ326" i="2"/>
  <c r="AK326" i="2"/>
  <c r="AL326" i="2"/>
  <c r="B279" i="6"/>
  <c r="A280" i="6"/>
  <c r="AL327" i="2" l="1"/>
  <c r="AK327" i="2"/>
  <c r="AJ327" i="2"/>
  <c r="AM328" i="2"/>
  <c r="AH329" i="2"/>
  <c r="U329" i="2" s="1"/>
  <c r="AI328" i="2"/>
  <c r="G328" i="2"/>
  <c r="A281" i="6"/>
  <c r="B280" i="6"/>
  <c r="AL328" i="2" l="1"/>
  <c r="AJ328" i="2"/>
  <c r="AK328" i="2"/>
  <c r="AI329" i="2"/>
  <c r="AM329" i="2"/>
  <c r="AH330" i="2"/>
  <c r="G330" i="2" s="1"/>
  <c r="A282" i="6"/>
  <c r="B281" i="6"/>
  <c r="AK329" i="2" l="1"/>
  <c r="AL329" i="2"/>
  <c r="AJ329" i="2"/>
  <c r="AM330" i="2"/>
  <c r="AH331" i="2"/>
  <c r="U331" i="2" s="1"/>
  <c r="AI330" i="2"/>
  <c r="A283" i="6"/>
  <c r="B282" i="6"/>
  <c r="AI331" i="2" l="1"/>
  <c r="AM331" i="2"/>
  <c r="AH332" i="2"/>
  <c r="U332" i="2" s="1"/>
  <c r="AL330" i="2"/>
  <c r="AJ330" i="2"/>
  <c r="AK330" i="2"/>
  <c r="B283" i="6"/>
  <c r="A284" i="6"/>
  <c r="AM332" i="2" l="1"/>
  <c r="AI332" i="2"/>
  <c r="AH333" i="2"/>
  <c r="U333" i="2" s="1"/>
  <c r="AL331" i="2"/>
  <c r="AK331" i="2"/>
  <c r="AJ331" i="2"/>
  <c r="A285" i="6"/>
  <c r="B284" i="6"/>
  <c r="AI333" i="2" l="1"/>
  <c r="AH334" i="2"/>
  <c r="U334" i="2" s="1"/>
  <c r="AM333" i="2"/>
  <c r="AL332" i="2"/>
  <c r="AJ332" i="2"/>
  <c r="AK332" i="2"/>
  <c r="B285" i="6"/>
  <c r="A286" i="6"/>
  <c r="AI334" i="2" l="1"/>
  <c r="AM334" i="2"/>
  <c r="AH335" i="2"/>
  <c r="U335" i="2" s="1"/>
  <c r="AJ333" i="2"/>
  <c r="AK333" i="2"/>
  <c r="AL333" i="2"/>
  <c r="A287" i="6"/>
  <c r="B286" i="6"/>
  <c r="AM335" i="2" l="1"/>
  <c r="AH336" i="2"/>
  <c r="U336" i="2" s="1"/>
  <c r="AI335" i="2"/>
  <c r="AL334" i="2"/>
  <c r="AJ334" i="2"/>
  <c r="AK334" i="2"/>
  <c r="B287" i="6"/>
  <c r="A288" i="6"/>
  <c r="AL335" i="2" l="1"/>
  <c r="AK335" i="2"/>
  <c r="AJ335" i="2"/>
  <c r="AH337" i="2"/>
  <c r="AI336" i="2"/>
  <c r="AM336" i="2"/>
  <c r="A289" i="6"/>
  <c r="B288" i="6"/>
  <c r="AI337" i="2" l="1"/>
  <c r="AM337" i="2"/>
  <c r="AH338" i="2"/>
  <c r="G338" i="2" s="1"/>
  <c r="AJ336" i="2"/>
  <c r="AK336" i="2"/>
  <c r="AL336" i="2"/>
  <c r="A290" i="6"/>
  <c r="B289" i="6"/>
  <c r="AM338" i="2" l="1"/>
  <c r="AI338" i="2"/>
  <c r="AH339" i="2"/>
  <c r="U339" i="2" s="1"/>
  <c r="AL337" i="2"/>
  <c r="AK337" i="2"/>
  <c r="AJ337" i="2"/>
  <c r="A291" i="6"/>
  <c r="B290" i="6"/>
  <c r="AI339" i="2" l="1"/>
  <c r="AH340" i="2"/>
  <c r="U340" i="2" s="1"/>
  <c r="AM339" i="2"/>
  <c r="AJ338" i="2"/>
  <c r="AK338" i="2"/>
  <c r="AL338" i="2"/>
  <c r="B291" i="6"/>
  <c r="A292" i="6"/>
  <c r="G340" i="2" l="1"/>
  <c r="AH341" i="2"/>
  <c r="U341" i="2" s="1"/>
  <c r="AI340" i="2"/>
  <c r="AM340" i="2"/>
  <c r="AL339" i="2"/>
  <c r="AK339" i="2"/>
  <c r="AJ339" i="2"/>
  <c r="A293" i="6"/>
  <c r="B292" i="6"/>
  <c r="AK340" i="2" l="1"/>
  <c r="AL340" i="2"/>
  <c r="AJ340" i="2"/>
  <c r="AI341" i="2"/>
  <c r="AM341" i="2"/>
  <c r="AH342" i="2"/>
  <c r="U342" i="2" s="1"/>
  <c r="B293" i="6"/>
  <c r="A294" i="6"/>
  <c r="AL341" i="2" l="1"/>
  <c r="AJ341" i="2"/>
  <c r="AK341" i="2"/>
  <c r="AH343" i="2"/>
  <c r="U343" i="2" s="1"/>
  <c r="AI342" i="2"/>
  <c r="AM342" i="2"/>
  <c r="A295" i="6"/>
  <c r="B294" i="6"/>
  <c r="AM343" i="2" l="1"/>
  <c r="AH344" i="2"/>
  <c r="U344" i="2" s="1"/>
  <c r="AI343" i="2"/>
  <c r="AK342" i="2"/>
  <c r="AL342" i="2"/>
  <c r="AJ342" i="2"/>
  <c r="B295" i="6"/>
  <c r="A296" i="6"/>
  <c r="AH345" i="2" l="1"/>
  <c r="G345" i="2" s="1"/>
  <c r="AI344" i="2"/>
  <c r="AM344" i="2"/>
  <c r="AL343" i="2"/>
  <c r="AK343" i="2"/>
  <c r="AJ343" i="2"/>
  <c r="A297" i="6"/>
  <c r="B296" i="6"/>
  <c r="AK344" i="2" l="1"/>
  <c r="AJ344" i="2"/>
  <c r="AL344" i="2"/>
  <c r="AM345" i="2"/>
  <c r="AH346" i="2"/>
  <c r="U346" i="2" s="1"/>
  <c r="AI345" i="2"/>
  <c r="A298" i="6"/>
  <c r="B297" i="6"/>
  <c r="AK345" i="2" l="1"/>
  <c r="AL345" i="2"/>
  <c r="AJ345" i="2"/>
  <c r="AH347" i="2"/>
  <c r="U347" i="2" s="1"/>
  <c r="AI346" i="2"/>
  <c r="AM346" i="2"/>
  <c r="A299" i="6"/>
  <c r="B298" i="6"/>
  <c r="AI347" i="2" l="1"/>
  <c r="AM347" i="2"/>
  <c r="AH348" i="2"/>
  <c r="U348" i="2" s="1"/>
  <c r="AK346" i="2"/>
  <c r="AJ346" i="2"/>
  <c r="AL346" i="2"/>
  <c r="B299" i="6"/>
  <c r="A300" i="6"/>
  <c r="AJ347" i="2" l="1"/>
  <c r="AK347" i="2"/>
  <c r="AL347" i="2"/>
  <c r="AI348" i="2"/>
  <c r="AM348" i="2"/>
  <c r="AH349" i="2"/>
  <c r="U349" i="2" s="1"/>
  <c r="A301" i="6"/>
  <c r="B300" i="6"/>
  <c r="AM349" i="2" l="1"/>
  <c r="AH350" i="2"/>
  <c r="U350" i="2" s="1"/>
  <c r="AI349" i="2"/>
  <c r="G349" i="2"/>
  <c r="AL348" i="2"/>
  <c r="AJ348" i="2"/>
  <c r="AK348" i="2"/>
  <c r="B301" i="6"/>
  <c r="A302" i="6"/>
  <c r="AJ349" i="2" l="1"/>
  <c r="AK349" i="2"/>
  <c r="AL349" i="2"/>
  <c r="AI350" i="2"/>
  <c r="AM350" i="2"/>
  <c r="AH351" i="2"/>
  <c r="U351" i="2" s="1"/>
  <c r="A303" i="6"/>
  <c r="B302" i="6"/>
  <c r="AH352" i="2" l="1"/>
  <c r="U352" i="2" s="1"/>
  <c r="AI351" i="2"/>
  <c r="AM351" i="2"/>
  <c r="AJ350" i="2"/>
  <c r="AK350" i="2"/>
  <c r="AL350" i="2"/>
  <c r="B303" i="6"/>
  <c r="A304" i="6"/>
  <c r="AL351" i="2" l="1"/>
  <c r="AK351" i="2"/>
  <c r="AJ351" i="2"/>
  <c r="AI352" i="2"/>
  <c r="AM352" i="2"/>
  <c r="AH353" i="2"/>
  <c r="G353" i="2" s="1"/>
  <c r="A305" i="6"/>
  <c r="B304" i="6"/>
  <c r="AI353" i="2" l="1"/>
  <c r="AM353" i="2"/>
  <c r="AH354" i="2"/>
  <c r="U354" i="2" s="1"/>
  <c r="AK352" i="2"/>
  <c r="AL352" i="2"/>
  <c r="AJ352" i="2"/>
  <c r="A306" i="6"/>
  <c r="B305" i="6"/>
  <c r="AJ353" i="2" l="1"/>
  <c r="AK353" i="2"/>
  <c r="AL353" i="2"/>
  <c r="AM354" i="2"/>
  <c r="AH355" i="2"/>
  <c r="U355" i="2" s="1"/>
  <c r="AI354" i="2"/>
  <c r="A307" i="6"/>
  <c r="B306" i="6"/>
  <c r="AJ354" i="2" l="1"/>
  <c r="AL354" i="2"/>
  <c r="AK354" i="2"/>
  <c r="AI355" i="2"/>
  <c r="AM355" i="2"/>
  <c r="AH356" i="2"/>
  <c r="U356" i="2" s="1"/>
  <c r="B307" i="6"/>
  <c r="A308" i="6"/>
  <c r="AH357" i="2" l="1"/>
  <c r="U357" i="2" s="1"/>
  <c r="AM356" i="2"/>
  <c r="AI356" i="2"/>
  <c r="AL355" i="2"/>
  <c r="AK355" i="2"/>
  <c r="AJ355" i="2"/>
  <c r="A309" i="6"/>
  <c r="B308" i="6"/>
  <c r="AK356" i="2" l="1"/>
  <c r="AL356" i="2"/>
  <c r="AJ356" i="2"/>
  <c r="AH358" i="2"/>
  <c r="U358" i="2" s="1"/>
  <c r="AI357" i="2"/>
  <c r="AM357" i="2"/>
  <c r="B309" i="6"/>
  <c r="A310" i="6"/>
  <c r="AK357" i="2" l="1"/>
  <c r="AJ357" i="2"/>
  <c r="AL357" i="2"/>
  <c r="AM358" i="2"/>
  <c r="AH359" i="2"/>
  <c r="U359" i="2" s="1"/>
  <c r="AI358" i="2"/>
  <c r="A311" i="6"/>
  <c r="B310" i="6"/>
  <c r="G359" i="2" l="1"/>
  <c r="AM359" i="2"/>
  <c r="AH360" i="2"/>
  <c r="G360" i="2" s="1"/>
  <c r="AI359" i="2"/>
  <c r="AL358" i="2"/>
  <c r="AJ358" i="2"/>
  <c r="AK358" i="2"/>
  <c r="B311" i="6"/>
  <c r="A312" i="6"/>
  <c r="AL359" i="2" l="1"/>
  <c r="AK359" i="2"/>
  <c r="AJ359" i="2"/>
  <c r="AI360" i="2"/>
  <c r="AH361" i="2"/>
  <c r="U361" i="2" s="1"/>
  <c r="AM360" i="2"/>
  <c r="A313" i="6"/>
  <c r="B312" i="6"/>
  <c r="AI361" i="2" l="1"/>
  <c r="AM361" i="2"/>
  <c r="AH362" i="2"/>
  <c r="U362" i="2" s="1"/>
  <c r="AJ360" i="2"/>
  <c r="AK360" i="2"/>
  <c r="AL360" i="2"/>
  <c r="A314" i="6"/>
  <c r="B313" i="6"/>
  <c r="AH363" i="2" l="1"/>
  <c r="U363" i="2" s="1"/>
  <c r="AM362" i="2"/>
  <c r="AI362" i="2"/>
  <c r="AL361" i="2"/>
  <c r="AJ361" i="2"/>
  <c r="AK361" i="2"/>
  <c r="A315" i="6"/>
  <c r="B314" i="6"/>
  <c r="AL362" i="2" l="1"/>
  <c r="AK362" i="2"/>
  <c r="AJ362" i="2"/>
  <c r="AI363" i="2"/>
  <c r="AM363" i="2"/>
  <c r="AH364" i="2"/>
  <c r="U364" i="2" s="1"/>
  <c r="B315" i="6"/>
  <c r="A316" i="6"/>
  <c r="AH365" i="2" l="1"/>
  <c r="U365" i="2" s="1"/>
  <c r="AI364" i="2"/>
  <c r="AM364" i="2"/>
  <c r="AL363" i="2"/>
  <c r="AK363" i="2"/>
  <c r="AJ363" i="2"/>
  <c r="A317" i="6"/>
  <c r="B316" i="6"/>
  <c r="AK364" i="2" l="1"/>
  <c r="AL364" i="2"/>
  <c r="AJ364" i="2"/>
  <c r="G365" i="2"/>
  <c r="AM365" i="2"/>
  <c r="AH366" i="2"/>
  <c r="U366" i="2" s="1"/>
  <c r="AI365" i="2"/>
  <c r="B317" i="6"/>
  <c r="A318" i="6"/>
  <c r="AK365" i="2" l="1"/>
  <c r="AJ365" i="2"/>
  <c r="AL365" i="2"/>
  <c r="AI366" i="2"/>
  <c r="AM366" i="2"/>
  <c r="AH367" i="2"/>
  <c r="U367" i="2" s="1"/>
  <c r="A319" i="6"/>
  <c r="B318" i="6"/>
  <c r="AJ366" i="2" l="1"/>
  <c r="AK366" i="2"/>
  <c r="AL366" i="2"/>
  <c r="AH368" i="2"/>
  <c r="G368" i="2" s="1"/>
  <c r="AI367" i="2"/>
  <c r="AM367" i="2"/>
  <c r="B319" i="6"/>
  <c r="A320" i="6"/>
  <c r="AI368" i="2" l="1"/>
  <c r="AH369" i="2"/>
  <c r="U369" i="2" s="1"/>
  <c r="AM368" i="2"/>
  <c r="AK367" i="2"/>
  <c r="AL367" i="2"/>
  <c r="AJ367" i="2"/>
  <c r="A321" i="6"/>
  <c r="B320" i="6"/>
  <c r="AH370" i="2" l="1"/>
  <c r="U370" i="2" s="1"/>
  <c r="AI369" i="2"/>
  <c r="AM369" i="2"/>
  <c r="AK368" i="2"/>
  <c r="AL368" i="2"/>
  <c r="AJ368" i="2"/>
  <c r="A322" i="6"/>
  <c r="B321" i="6"/>
  <c r="AL369" i="2" l="1"/>
  <c r="AK369" i="2"/>
  <c r="AJ369" i="2"/>
  <c r="AI370" i="2"/>
  <c r="AM370" i="2"/>
  <c r="AH371" i="2"/>
  <c r="U371" i="2" s="1"/>
  <c r="A323" i="6"/>
  <c r="B322" i="6"/>
  <c r="AJ370" i="2" l="1"/>
  <c r="AK370" i="2"/>
  <c r="AL370" i="2"/>
  <c r="AH372" i="2"/>
  <c r="U372" i="2" s="1"/>
  <c r="AI371" i="2"/>
  <c r="AM371" i="2"/>
  <c r="B323" i="6"/>
  <c r="A324" i="6"/>
  <c r="AI372" i="2" l="1"/>
  <c r="AM372" i="2"/>
  <c r="AH373" i="2"/>
  <c r="U373" i="2" s="1"/>
  <c r="AK371" i="2"/>
  <c r="AJ371" i="2"/>
  <c r="AL371" i="2"/>
  <c r="A325" i="6"/>
  <c r="B324" i="6"/>
  <c r="AM373" i="2" l="1"/>
  <c r="AH374" i="2"/>
  <c r="U374" i="2" s="1"/>
  <c r="AI373" i="2"/>
  <c r="AL372" i="2"/>
  <c r="AJ372" i="2"/>
  <c r="AK372" i="2"/>
  <c r="B325" i="6"/>
  <c r="A326" i="6"/>
  <c r="AI374" i="2" l="1"/>
  <c r="AM374" i="2"/>
  <c r="AH375" i="2"/>
  <c r="U375" i="2" s="1"/>
  <c r="G374" i="2"/>
  <c r="AK373" i="2"/>
  <c r="AL373" i="2"/>
  <c r="AJ373" i="2"/>
  <c r="A327" i="6"/>
  <c r="B326" i="6"/>
  <c r="AM375" i="2" l="1"/>
  <c r="AH376" i="2"/>
  <c r="AI375" i="2"/>
  <c r="AJ374" i="2"/>
  <c r="AK374" i="2"/>
  <c r="AL374" i="2"/>
  <c r="B327" i="6"/>
  <c r="A328" i="6"/>
  <c r="AM376" i="2" l="1"/>
  <c r="AH377" i="2"/>
  <c r="G377" i="2" s="1"/>
  <c r="AI376" i="2"/>
  <c r="AK375" i="2"/>
  <c r="AJ375" i="2"/>
  <c r="AL375" i="2"/>
  <c r="A329" i="6"/>
  <c r="B328" i="6"/>
  <c r="AL376" i="2" l="1"/>
  <c r="AJ376" i="2"/>
  <c r="AK376" i="2"/>
  <c r="AM377" i="2"/>
  <c r="AH378" i="2"/>
  <c r="U378" i="2" s="1"/>
  <c r="AI377" i="2"/>
  <c r="A330" i="6"/>
  <c r="B329" i="6"/>
  <c r="AK377" i="2" l="1"/>
  <c r="AJ377" i="2"/>
  <c r="AL377" i="2"/>
  <c r="AI378" i="2"/>
  <c r="AM378" i="2"/>
  <c r="AH379" i="2"/>
  <c r="U379" i="2" s="1"/>
  <c r="A331" i="6"/>
  <c r="B330" i="6"/>
  <c r="AH380" i="2" l="1"/>
  <c r="U380" i="2" s="1"/>
  <c r="AI379" i="2"/>
  <c r="AM379" i="2"/>
  <c r="AK378" i="2"/>
  <c r="AJ378" i="2"/>
  <c r="AL378" i="2"/>
  <c r="B331" i="6"/>
  <c r="A332" i="6"/>
  <c r="AK379" i="2" l="1"/>
  <c r="AJ379" i="2"/>
  <c r="AL379" i="2"/>
  <c r="AM380" i="2"/>
  <c r="AI380" i="2"/>
  <c r="AH381" i="2"/>
  <c r="G380" i="2"/>
  <c r="A333" i="6"/>
  <c r="B332" i="6"/>
  <c r="AI381" i="2" l="1"/>
  <c r="AM381" i="2"/>
  <c r="AH382" i="2"/>
  <c r="AJ380" i="2"/>
  <c r="AL380" i="2"/>
  <c r="AK380" i="2"/>
  <c r="B333" i="6"/>
  <c r="A334" i="6"/>
  <c r="AH383" i="2" l="1"/>
  <c r="AI382" i="2"/>
  <c r="AM382" i="2"/>
  <c r="AL381" i="2"/>
  <c r="AJ381" i="2"/>
  <c r="AK381" i="2"/>
  <c r="A335" i="6"/>
  <c r="B334" i="6"/>
  <c r="AL382" i="2" l="1"/>
  <c r="AJ382" i="2"/>
  <c r="AK382" i="2"/>
  <c r="AI383" i="2"/>
  <c r="AM383" i="2"/>
  <c r="AH384" i="2"/>
  <c r="B335" i="6"/>
  <c r="A336" i="6"/>
  <c r="AK383" i="2" l="1"/>
  <c r="AJ383" i="2"/>
  <c r="AL383" i="2"/>
  <c r="AM384" i="2"/>
  <c r="AH385" i="2"/>
  <c r="AI384" i="2"/>
  <c r="A337" i="6"/>
  <c r="B336" i="6"/>
  <c r="AL384" i="2" l="1"/>
  <c r="AJ384" i="2"/>
  <c r="AK384" i="2"/>
  <c r="AM385" i="2"/>
  <c r="AH386" i="2"/>
  <c r="AI385" i="2"/>
  <c r="A338" i="6"/>
  <c r="B337" i="6"/>
  <c r="AH387" i="2" l="1"/>
  <c r="AI386" i="2"/>
  <c r="AM386" i="2"/>
  <c r="AK385" i="2"/>
  <c r="AJ385" i="2"/>
  <c r="AL385" i="2"/>
  <c r="A339" i="6"/>
  <c r="B338" i="6"/>
  <c r="AJ386" i="2" l="1"/>
  <c r="AL386" i="2"/>
  <c r="AK386" i="2"/>
  <c r="AM387" i="2"/>
  <c r="AH388" i="2"/>
  <c r="AI387" i="2"/>
  <c r="G387" i="2"/>
  <c r="B339" i="6"/>
  <c r="A340" i="6"/>
  <c r="AJ387" i="2" l="1"/>
  <c r="AL387" i="2"/>
  <c r="AK387" i="2"/>
  <c r="AI388" i="2"/>
  <c r="AM388" i="2"/>
  <c r="AH389" i="2"/>
  <c r="A341" i="6"/>
  <c r="B340" i="6"/>
  <c r="AM389" i="2" l="1"/>
  <c r="AH390" i="2"/>
  <c r="AI389" i="2"/>
  <c r="AL388" i="2"/>
  <c r="AJ388" i="2"/>
  <c r="AK388" i="2"/>
  <c r="B341" i="6"/>
  <c r="A342" i="6"/>
  <c r="AL389" i="2" l="1"/>
  <c r="AK389" i="2"/>
  <c r="AJ389" i="2"/>
  <c r="AM390" i="2"/>
  <c r="AI390" i="2"/>
  <c r="AH391" i="2"/>
  <c r="A343" i="6"/>
  <c r="B342" i="6"/>
  <c r="AL390" i="2" l="1"/>
  <c r="AJ390" i="2"/>
  <c r="AK390" i="2"/>
  <c r="AI391" i="2"/>
  <c r="AM391" i="2"/>
  <c r="AH392" i="2"/>
  <c r="B343" i="6"/>
  <c r="A344" i="6"/>
  <c r="AM392" i="2" l="1"/>
  <c r="AI392" i="2"/>
  <c r="AH393" i="2"/>
  <c r="AJ391" i="2"/>
  <c r="AK391" i="2"/>
  <c r="AL391" i="2"/>
  <c r="A345" i="6"/>
  <c r="B344" i="6"/>
  <c r="AH394" i="2" l="1"/>
  <c r="AM393" i="2"/>
  <c r="AI393" i="2"/>
  <c r="AJ392" i="2"/>
  <c r="AK392" i="2"/>
  <c r="AL392" i="2"/>
  <c r="A346" i="6"/>
  <c r="B345" i="6"/>
  <c r="AJ393" i="2" l="1"/>
  <c r="AK393" i="2"/>
  <c r="AL393" i="2"/>
  <c r="G394" i="2"/>
  <c r="AI394" i="2"/>
  <c r="AM394" i="2"/>
  <c r="AH395" i="2"/>
  <c r="A347" i="6"/>
  <c r="B346" i="6"/>
  <c r="AI395" i="2" l="1"/>
  <c r="AH396" i="2"/>
  <c r="AM395" i="2"/>
  <c r="AJ394" i="2"/>
  <c r="AL394" i="2"/>
  <c r="AK394" i="2"/>
  <c r="B347" i="6"/>
  <c r="A348" i="6"/>
  <c r="AI396" i="2" l="1"/>
  <c r="AM396" i="2"/>
  <c r="AH397" i="2"/>
  <c r="G396" i="2"/>
  <c r="AK395" i="2"/>
  <c r="AJ395" i="2"/>
  <c r="AL395" i="2"/>
  <c r="A349" i="6"/>
  <c r="B348" i="6"/>
  <c r="AH398" i="2" l="1"/>
  <c r="AI397" i="2"/>
  <c r="AM397" i="2"/>
  <c r="AL396" i="2"/>
  <c r="AJ396" i="2"/>
  <c r="AK396" i="2"/>
  <c r="B349" i="6"/>
  <c r="A350" i="6"/>
  <c r="AK397" i="2" l="1"/>
  <c r="AL397" i="2"/>
  <c r="AJ397" i="2"/>
  <c r="AH399" i="2"/>
  <c r="G398" i="2"/>
  <c r="AM398" i="2"/>
  <c r="AI398" i="2"/>
  <c r="A351" i="6"/>
  <c r="B350" i="6"/>
  <c r="AL398" i="2" l="1"/>
  <c r="AJ398" i="2"/>
  <c r="AK398" i="2"/>
  <c r="AM399" i="2"/>
  <c r="AH400" i="2"/>
  <c r="AI399" i="2"/>
  <c r="B351" i="6"/>
  <c r="A352" i="6"/>
  <c r="AI400" i="2" l="1"/>
  <c r="AM400" i="2"/>
  <c r="AH401" i="2"/>
  <c r="G400" i="2"/>
  <c r="AL399" i="2"/>
  <c r="AK399" i="2"/>
  <c r="AJ399" i="2"/>
  <c r="A353" i="6"/>
  <c r="B352" i="6"/>
  <c r="AH402" i="2" l="1"/>
  <c r="AI401" i="2"/>
  <c r="AM401" i="2"/>
  <c r="AJ400" i="2"/>
  <c r="AK400" i="2"/>
  <c r="AL400" i="2"/>
  <c r="A354" i="6"/>
  <c r="B353" i="6"/>
  <c r="AK401" i="2" l="1"/>
  <c r="AJ401" i="2"/>
  <c r="AL401" i="2"/>
  <c r="G402" i="2"/>
  <c r="AM402" i="2"/>
  <c r="AH403" i="2"/>
  <c r="AI402" i="2"/>
  <c r="A355" i="6"/>
  <c r="B354" i="6"/>
  <c r="AJ402" i="2" l="1"/>
  <c r="AK402" i="2"/>
  <c r="AL402" i="2"/>
  <c r="AM403" i="2"/>
  <c r="AH404" i="2"/>
  <c r="AI403" i="2"/>
  <c r="B355" i="6"/>
  <c r="A356" i="6"/>
  <c r="AH405" i="2" l="1"/>
  <c r="AI404" i="2"/>
  <c r="AM404" i="2"/>
  <c r="AL403" i="2"/>
  <c r="AJ403" i="2"/>
  <c r="AK403" i="2"/>
  <c r="A357" i="6"/>
  <c r="B356" i="6"/>
  <c r="AJ404" i="2" l="1"/>
  <c r="AK404" i="2"/>
  <c r="AL404" i="2"/>
  <c r="G405" i="2"/>
  <c r="AH406" i="2"/>
  <c r="AM405" i="2"/>
  <c r="AI405" i="2"/>
  <c r="B357" i="6"/>
  <c r="A358" i="6"/>
  <c r="AJ405" i="2" l="1"/>
  <c r="AL405" i="2"/>
  <c r="AK405" i="2"/>
  <c r="AI406" i="2"/>
  <c r="AH407" i="2"/>
  <c r="AM406" i="2"/>
  <c r="A359" i="6"/>
  <c r="B358" i="6"/>
  <c r="AJ406" i="2" l="1"/>
  <c r="AK406" i="2"/>
  <c r="AL406" i="2"/>
  <c r="AM407" i="2"/>
  <c r="AH408" i="2"/>
  <c r="G407" i="2"/>
  <c r="AI407" i="2"/>
  <c r="B359" i="6"/>
  <c r="A360" i="6"/>
  <c r="AK407" i="2" l="1"/>
  <c r="AJ407" i="2"/>
  <c r="AL407" i="2"/>
  <c r="AH409" i="2"/>
  <c r="AM408" i="2"/>
  <c r="AI408" i="2"/>
  <c r="A361" i="6"/>
  <c r="B360" i="6"/>
  <c r="AL408" i="2" l="1"/>
  <c r="AJ408" i="2"/>
  <c r="AK408" i="2"/>
  <c r="AM409" i="2"/>
  <c r="AI409" i="2"/>
  <c r="AH410" i="2"/>
  <c r="G409" i="2"/>
  <c r="A362" i="6"/>
  <c r="B361" i="6"/>
  <c r="AH411" i="2" l="1"/>
  <c r="AI410" i="2"/>
  <c r="AM410" i="2"/>
  <c r="AJ409" i="2"/>
  <c r="AK409" i="2"/>
  <c r="AL409" i="2"/>
  <c r="A363" i="6"/>
  <c r="B362" i="6"/>
  <c r="AL410" i="2" l="1"/>
  <c r="AJ410" i="2"/>
  <c r="AK410" i="2"/>
  <c r="AI411" i="2"/>
  <c r="AM411" i="2"/>
  <c r="AH412" i="2"/>
  <c r="G411" i="2"/>
  <c r="B363" i="6"/>
  <c r="A364" i="6"/>
  <c r="AH413" i="2" l="1"/>
  <c r="AM412" i="2"/>
  <c r="AI412" i="2"/>
  <c r="AL411" i="2"/>
  <c r="AJ411" i="2"/>
  <c r="AK411" i="2"/>
  <c r="A365" i="6"/>
  <c r="B364" i="6"/>
  <c r="AK412" i="2" l="1"/>
  <c r="AL412" i="2"/>
  <c r="AJ412" i="2"/>
  <c r="AH414" i="2"/>
  <c r="G413" i="2"/>
  <c r="AM413" i="2"/>
  <c r="AI413" i="2"/>
  <c r="B365" i="6"/>
  <c r="A366" i="6"/>
  <c r="AI414" i="2" l="1"/>
  <c r="AM414" i="2"/>
  <c r="AH415" i="2"/>
  <c r="AK413" i="2"/>
  <c r="AJ413" i="2"/>
  <c r="AL413" i="2"/>
  <c r="A367" i="6"/>
  <c r="B366" i="6"/>
  <c r="AI415" i="2" l="1"/>
  <c r="AM415" i="2"/>
  <c r="AH416" i="2"/>
  <c r="AJ414" i="2"/>
  <c r="AK414" i="2"/>
  <c r="AL414" i="2"/>
  <c r="B367" i="6"/>
  <c r="A368" i="6"/>
  <c r="B368" i="6" s="1"/>
  <c r="AI416" i="2" l="1"/>
  <c r="AM416" i="2"/>
  <c r="AH417" i="2"/>
  <c r="G416" i="2"/>
  <c r="AL415" i="2"/>
  <c r="AJ415" i="2"/>
  <c r="AK415" i="2"/>
  <c r="Q9" i="2"/>
  <c r="M9" i="2"/>
  <c r="N9" i="2"/>
  <c r="O9" i="2"/>
  <c r="R9" i="2"/>
  <c r="X9" i="2"/>
  <c r="K9" i="2"/>
  <c r="L9" i="2"/>
  <c r="P9" i="2"/>
  <c r="V9" i="2"/>
  <c r="Y9" i="2"/>
  <c r="W9" i="2"/>
  <c r="AI417" i="2" l="1"/>
  <c r="AM417" i="2"/>
  <c r="AH418" i="2"/>
  <c r="AL416" i="2"/>
  <c r="AK416" i="2"/>
  <c r="AJ416" i="2"/>
  <c r="AH419" i="2" l="1"/>
  <c r="G418" i="2"/>
  <c r="AI418" i="2"/>
  <c r="AM418" i="2"/>
  <c r="AL417" i="2"/>
  <c r="AK417" i="2"/>
  <c r="AJ417" i="2"/>
  <c r="AL418" i="2" l="1"/>
  <c r="AJ418" i="2"/>
  <c r="AK418" i="2"/>
  <c r="AM419" i="2"/>
  <c r="AI419" i="2"/>
  <c r="AH420" i="2"/>
  <c r="AJ419" i="2" l="1"/>
  <c r="AK419" i="2"/>
  <c r="AL419" i="2"/>
  <c r="AM420" i="2"/>
  <c r="AH421" i="2"/>
  <c r="G420" i="2"/>
  <c r="AI420" i="2"/>
  <c r="AJ420" i="2" l="1"/>
  <c r="AK420" i="2"/>
  <c r="AL420" i="2"/>
  <c r="AM421" i="2"/>
  <c r="AI421" i="2"/>
  <c r="AH422" i="2"/>
  <c r="AK421" i="2" l="1"/>
  <c r="AL421" i="2"/>
  <c r="AJ421" i="2"/>
  <c r="AH423" i="2"/>
  <c r="AI422" i="2"/>
  <c r="G422" i="2"/>
  <c r="AM422" i="2"/>
  <c r="AI423" i="2" l="1"/>
  <c r="AH424" i="2"/>
  <c r="AM423" i="2"/>
  <c r="AL422" i="2"/>
  <c r="AJ422" i="2"/>
  <c r="AK422" i="2"/>
  <c r="AM424" i="2" l="1"/>
  <c r="AI424" i="2"/>
  <c r="AH425" i="2"/>
  <c r="G424" i="2"/>
  <c r="AJ423" i="2"/>
  <c r="AK423" i="2"/>
  <c r="AL423" i="2"/>
  <c r="AL424" i="2" l="1"/>
  <c r="AJ424" i="2"/>
  <c r="AK424" i="2"/>
  <c r="AI425" i="2"/>
  <c r="AH426" i="2"/>
  <c r="AM425" i="2"/>
  <c r="AH427" i="2" l="1"/>
  <c r="AI426" i="2"/>
  <c r="AM426" i="2"/>
  <c r="AJ425" i="2"/>
  <c r="AK425" i="2"/>
  <c r="AL425" i="2"/>
  <c r="AL426" i="2" l="1"/>
  <c r="AK426" i="2"/>
  <c r="AJ426" i="2"/>
  <c r="AI427" i="2"/>
  <c r="AM427" i="2"/>
  <c r="AH428" i="2"/>
  <c r="G427" i="2"/>
  <c r="AI428" i="2" l="1"/>
  <c r="AM428" i="2"/>
  <c r="AH429" i="2"/>
  <c r="AK427" i="2"/>
  <c r="AL427" i="2"/>
  <c r="AJ427" i="2"/>
  <c r="G429" i="2" l="1"/>
  <c r="AM429" i="2"/>
  <c r="AI429" i="2"/>
  <c r="AH430" i="2"/>
  <c r="AL428" i="2"/>
  <c r="AJ428" i="2"/>
  <c r="AK428" i="2"/>
  <c r="AI430" i="2" l="1"/>
  <c r="AH431" i="2"/>
  <c r="AM430" i="2"/>
  <c r="AK429" i="2"/>
  <c r="AL429" i="2"/>
  <c r="AJ429" i="2"/>
  <c r="AM431" i="2" l="1"/>
  <c r="AI431" i="2"/>
  <c r="AH432" i="2"/>
  <c r="G431" i="2"/>
  <c r="AK430" i="2"/>
  <c r="AL430" i="2"/>
  <c r="AJ430" i="2"/>
  <c r="AI432" i="2" l="1"/>
  <c r="AM432" i="2"/>
  <c r="AH433" i="2"/>
  <c r="AJ431" i="2"/>
  <c r="AK431" i="2"/>
  <c r="AL431" i="2"/>
  <c r="AM433" i="2" l="1"/>
  <c r="AI433" i="2"/>
  <c r="G433" i="2"/>
  <c r="AH434" i="2"/>
  <c r="AK432" i="2"/>
  <c r="AL432" i="2"/>
  <c r="AJ432" i="2"/>
  <c r="AM434" i="2" l="1"/>
  <c r="AI434" i="2"/>
  <c r="AH435" i="2"/>
  <c r="AL433" i="2"/>
  <c r="AK433" i="2"/>
  <c r="AJ433" i="2"/>
  <c r="AL434" i="2" l="1"/>
  <c r="AJ434" i="2"/>
  <c r="AK434" i="2"/>
  <c r="AM435" i="2"/>
  <c r="AI435" i="2"/>
  <c r="G435" i="2"/>
  <c r="AH436" i="2"/>
  <c r="AH437" i="2" l="1"/>
  <c r="AI436" i="2"/>
  <c r="AM436" i="2"/>
  <c r="AJ435" i="2"/>
  <c r="AK435" i="2"/>
  <c r="AL435" i="2"/>
  <c r="AK436" i="2" l="1"/>
  <c r="AJ436" i="2"/>
  <c r="AL436" i="2"/>
  <c r="AH438" i="2"/>
  <c r="AM437" i="2"/>
  <c r="AI437" i="2"/>
  <c r="AH439" i="2" l="1"/>
  <c r="AI438" i="2"/>
  <c r="G438" i="2"/>
  <c r="AM438" i="2"/>
  <c r="AK437" i="2"/>
  <c r="AL437" i="2"/>
  <c r="AJ437" i="2"/>
  <c r="AJ438" i="2" l="1"/>
  <c r="AK438" i="2"/>
  <c r="AL438" i="2"/>
  <c r="AI439" i="2"/>
  <c r="AH440" i="2"/>
  <c r="AM439" i="2"/>
  <c r="AJ439" i="2" l="1"/>
  <c r="AK439" i="2"/>
  <c r="AL439" i="2"/>
  <c r="AH441" i="2"/>
  <c r="AM440" i="2"/>
  <c r="G440" i="2"/>
  <c r="AI440" i="2"/>
  <c r="AI441" i="2" l="1"/>
  <c r="AM441" i="2"/>
  <c r="AH442" i="2"/>
  <c r="AK440" i="2"/>
  <c r="AJ440" i="2"/>
  <c r="AL440" i="2"/>
  <c r="AH443" i="2" l="1"/>
  <c r="G442" i="2"/>
  <c r="AI442" i="2"/>
  <c r="AM442" i="2"/>
  <c r="AK441" i="2"/>
  <c r="AJ441" i="2"/>
  <c r="AL441" i="2"/>
  <c r="AL442" i="2" l="1"/>
  <c r="AJ442" i="2"/>
  <c r="AK442" i="2"/>
  <c r="AH444" i="2"/>
  <c r="AM443" i="2"/>
  <c r="AI443" i="2"/>
  <c r="AI444" i="2" l="1"/>
  <c r="AH445" i="2"/>
  <c r="G444" i="2"/>
  <c r="AM444" i="2"/>
  <c r="AL443" i="2"/>
  <c r="AJ443" i="2"/>
  <c r="AK443" i="2"/>
  <c r="AI445" i="2" l="1"/>
  <c r="AH446" i="2"/>
  <c r="AM445" i="2"/>
  <c r="AK444" i="2"/>
  <c r="AL444" i="2"/>
  <c r="AJ444" i="2"/>
  <c r="G446" i="2" l="1"/>
  <c r="AI446" i="2"/>
  <c r="AM446" i="2"/>
  <c r="AH447" i="2"/>
  <c r="AL445" i="2"/>
  <c r="AK445" i="2"/>
  <c r="AJ445" i="2"/>
  <c r="AH448" i="2" l="1"/>
  <c r="AM447" i="2"/>
  <c r="AI447" i="2"/>
  <c r="AK446" i="2"/>
  <c r="AL446" i="2"/>
  <c r="AJ446" i="2"/>
  <c r="AK447" i="2" l="1"/>
  <c r="AL447" i="2"/>
  <c r="AJ447" i="2"/>
  <c r="AH449" i="2"/>
  <c r="AI448" i="2"/>
  <c r="AM448" i="2"/>
  <c r="AI449" i="2" l="1"/>
  <c r="AH450" i="2"/>
  <c r="AM449" i="2"/>
  <c r="G449" i="2"/>
  <c r="AL448" i="2"/>
  <c r="AK448" i="2"/>
  <c r="AJ448" i="2"/>
  <c r="AM450" i="2" l="1"/>
  <c r="AH451" i="2"/>
  <c r="AI450" i="2"/>
  <c r="AJ449" i="2"/>
  <c r="AK449" i="2"/>
  <c r="AL449" i="2"/>
  <c r="AJ450" i="2" l="1"/>
  <c r="AL450" i="2"/>
  <c r="AK450" i="2"/>
  <c r="AM451" i="2"/>
  <c r="G451" i="2"/>
  <c r="AI451" i="2"/>
  <c r="AH452" i="2"/>
  <c r="AI452" i="2" l="1"/>
  <c r="AM452" i="2"/>
  <c r="AH453" i="2"/>
  <c r="AJ451" i="2"/>
  <c r="AK451" i="2"/>
  <c r="AL451" i="2"/>
  <c r="G453" i="2" l="1"/>
  <c r="AI453" i="2"/>
  <c r="AH454" i="2"/>
  <c r="AM453" i="2"/>
  <c r="AJ452" i="2"/>
  <c r="AL452" i="2"/>
  <c r="AK452" i="2"/>
  <c r="AI454" i="2" l="1"/>
  <c r="AM454" i="2"/>
  <c r="AH455" i="2"/>
  <c r="AL453" i="2"/>
  <c r="AJ453" i="2"/>
  <c r="AK453" i="2"/>
  <c r="AI455" i="2" l="1"/>
  <c r="AM455" i="2"/>
  <c r="G455" i="2"/>
  <c r="AH456" i="2"/>
  <c r="AL454" i="2"/>
  <c r="AJ454" i="2"/>
  <c r="AK454" i="2"/>
  <c r="AH457" i="2" l="1"/>
  <c r="AI456" i="2"/>
  <c r="AM456" i="2"/>
  <c r="AL455" i="2"/>
  <c r="AJ455" i="2"/>
  <c r="AK455" i="2"/>
  <c r="AK456" i="2" l="1"/>
  <c r="AL456" i="2"/>
  <c r="AJ456" i="2"/>
  <c r="AM457" i="2"/>
  <c r="AI457" i="2"/>
  <c r="AH458" i="2"/>
  <c r="G457" i="2"/>
  <c r="AI458" i="2" l="1"/>
  <c r="AM458" i="2"/>
  <c r="AH459" i="2"/>
  <c r="AL457" i="2"/>
  <c r="AJ457" i="2"/>
  <c r="AK457" i="2"/>
  <c r="AM459" i="2" l="1"/>
  <c r="AH460" i="2"/>
  <c r="AI459" i="2"/>
  <c r="AL458" i="2"/>
  <c r="AJ458" i="2"/>
  <c r="AK458" i="2"/>
  <c r="AL459" i="2" l="1"/>
  <c r="AK459" i="2"/>
  <c r="AJ459" i="2"/>
  <c r="AI460" i="2"/>
  <c r="G460" i="2"/>
  <c r="AH461" i="2"/>
  <c r="AM460" i="2"/>
  <c r="AI461" i="2" l="1"/>
  <c r="AM461" i="2"/>
  <c r="AH462" i="2"/>
  <c r="AL460" i="2"/>
  <c r="AK460" i="2"/>
  <c r="AJ460" i="2"/>
  <c r="G462" i="2" l="1"/>
  <c r="AM462" i="2"/>
  <c r="AH463" i="2"/>
  <c r="AI462" i="2"/>
  <c r="AL461" i="2"/>
  <c r="AJ461" i="2"/>
  <c r="AK461" i="2"/>
  <c r="AJ462" i="2" l="1"/>
  <c r="AK462" i="2"/>
  <c r="AL462" i="2"/>
  <c r="AI463" i="2"/>
  <c r="AM463" i="2"/>
  <c r="AH464" i="2"/>
  <c r="AK463" i="2" l="1"/>
  <c r="AL463" i="2"/>
  <c r="AJ463" i="2"/>
  <c r="AM464" i="2"/>
  <c r="AH465" i="2"/>
  <c r="G464" i="2"/>
  <c r="AI464" i="2"/>
  <c r="AL464" i="2" l="1"/>
  <c r="AJ464" i="2"/>
  <c r="AK464" i="2"/>
  <c r="AI465" i="2"/>
  <c r="AH466" i="2"/>
  <c r="AM465" i="2"/>
  <c r="AH467" i="2" l="1"/>
  <c r="AM466" i="2"/>
  <c r="AI466" i="2"/>
  <c r="G466" i="2"/>
  <c r="AL465" i="2"/>
  <c r="AK465" i="2"/>
  <c r="AJ465" i="2"/>
  <c r="AL466" i="2" l="1"/>
  <c r="AJ466" i="2"/>
  <c r="AK466" i="2"/>
  <c r="AI467" i="2"/>
  <c r="AM467" i="2"/>
  <c r="AH468" i="2"/>
  <c r="AK467" i="2" l="1"/>
  <c r="AL467" i="2"/>
  <c r="AJ467" i="2"/>
  <c r="AH469" i="2"/>
  <c r="G468" i="2"/>
  <c r="AI468" i="2"/>
  <c r="AM468" i="2"/>
  <c r="AH470" i="2" l="1"/>
  <c r="AI469" i="2"/>
  <c r="AM469" i="2"/>
  <c r="AK468" i="2"/>
  <c r="AL468" i="2"/>
  <c r="AJ468" i="2"/>
  <c r="AK469" i="2" l="1"/>
  <c r="AL469" i="2"/>
  <c r="AJ469" i="2"/>
  <c r="AH471" i="2"/>
  <c r="AI470" i="2"/>
  <c r="AM470" i="2"/>
  <c r="AI471" i="2" l="1"/>
  <c r="AM471" i="2"/>
  <c r="AH472" i="2"/>
  <c r="G471" i="2"/>
  <c r="AL470" i="2"/>
  <c r="AJ470" i="2"/>
  <c r="AK470" i="2"/>
  <c r="AI472" i="2" l="1"/>
  <c r="AM472" i="2"/>
  <c r="AH473" i="2"/>
  <c r="AL471" i="2"/>
  <c r="AJ471" i="2"/>
  <c r="AK471" i="2"/>
  <c r="AK472" i="2" l="1"/>
  <c r="AL472" i="2"/>
  <c r="AJ472" i="2"/>
  <c r="AI473" i="2"/>
  <c r="AH474" i="2"/>
  <c r="G473" i="2"/>
  <c r="AM473" i="2"/>
  <c r="AJ473" i="2" l="1"/>
  <c r="AK473" i="2"/>
  <c r="AL473" i="2"/>
  <c r="AH475" i="2"/>
  <c r="AI474" i="2"/>
  <c r="AM474" i="2"/>
  <c r="G475" i="2" l="1"/>
  <c r="AM475" i="2"/>
  <c r="AI475" i="2"/>
  <c r="AH476" i="2"/>
  <c r="AK474" i="2"/>
  <c r="AL474" i="2"/>
  <c r="AJ474" i="2"/>
  <c r="AI476" i="2" l="1"/>
  <c r="AM476" i="2"/>
  <c r="AH477" i="2"/>
  <c r="AJ475" i="2"/>
  <c r="AK475" i="2"/>
  <c r="AL475" i="2"/>
  <c r="AM477" i="2" l="1"/>
  <c r="AI477" i="2"/>
  <c r="AH478" i="2"/>
  <c r="G477" i="2"/>
  <c r="AK476" i="2"/>
  <c r="AL476" i="2"/>
  <c r="AJ476" i="2"/>
  <c r="AL477" i="2" l="1"/>
  <c r="AK477" i="2"/>
  <c r="AJ477" i="2"/>
  <c r="AH479" i="2"/>
  <c r="AM478" i="2"/>
  <c r="AI478" i="2"/>
  <c r="AK478" i="2" l="1"/>
  <c r="AL478" i="2"/>
  <c r="AJ478" i="2"/>
  <c r="G479" i="2"/>
  <c r="AM479" i="2"/>
  <c r="AH480" i="2"/>
  <c r="AI479" i="2"/>
  <c r="AL479" i="2" l="1"/>
  <c r="AJ479" i="2"/>
  <c r="AK479" i="2"/>
  <c r="AI480" i="2"/>
  <c r="AM480" i="2"/>
  <c r="AH481" i="2"/>
  <c r="AH482" i="2" l="1"/>
  <c r="AM481" i="2"/>
  <c r="AI481" i="2"/>
  <c r="AJ480" i="2"/>
  <c r="AK480" i="2"/>
  <c r="AL480" i="2"/>
  <c r="AL481" i="2" l="1"/>
  <c r="AJ481" i="2"/>
  <c r="AK481" i="2"/>
  <c r="AI482" i="2"/>
  <c r="AM482" i="2"/>
  <c r="AH483" i="2"/>
  <c r="G482" i="2"/>
  <c r="AK482" i="2" l="1"/>
  <c r="AL482" i="2"/>
  <c r="AJ482" i="2"/>
  <c r="AH484" i="2"/>
  <c r="AI483" i="2"/>
  <c r="AM483" i="2"/>
  <c r="AM484" i="2" l="1"/>
  <c r="AH485" i="2"/>
  <c r="G484" i="2"/>
  <c r="AI484" i="2"/>
  <c r="AK483" i="2"/>
  <c r="AL483" i="2"/>
  <c r="AJ483" i="2"/>
  <c r="AL484" i="2" l="1"/>
  <c r="AK484" i="2"/>
  <c r="AJ484" i="2"/>
  <c r="AI485" i="2"/>
  <c r="AM485" i="2"/>
  <c r="AH486" i="2"/>
  <c r="AK485" i="2" l="1"/>
  <c r="AL485" i="2"/>
  <c r="AJ485" i="2"/>
  <c r="AI486" i="2"/>
  <c r="G486" i="2"/>
  <c r="AH487" i="2"/>
  <c r="AM486" i="2"/>
  <c r="AL486" i="2" l="1"/>
  <c r="AJ486" i="2"/>
  <c r="AK486" i="2"/>
  <c r="AM487" i="2"/>
  <c r="AH488" i="2"/>
  <c r="AI487" i="2"/>
  <c r="AK487" i="2" l="1"/>
  <c r="AL487" i="2"/>
  <c r="AJ487" i="2"/>
  <c r="AH489" i="2"/>
  <c r="G488" i="2"/>
  <c r="AI488" i="2"/>
  <c r="AM488" i="2"/>
  <c r="AM489" i="2" l="1"/>
  <c r="AH490" i="2"/>
  <c r="AI489" i="2"/>
  <c r="AK488" i="2"/>
  <c r="AL488" i="2"/>
  <c r="AJ488" i="2"/>
  <c r="AK489" i="2" l="1"/>
  <c r="AL489" i="2"/>
  <c r="AJ489" i="2"/>
  <c r="G490" i="2"/>
  <c r="AI490" i="2"/>
  <c r="AM490" i="2"/>
  <c r="AH491" i="2"/>
  <c r="AI491" i="2" l="1"/>
  <c r="AM491" i="2"/>
  <c r="AH492" i="2"/>
  <c r="AL490" i="2"/>
  <c r="AJ490" i="2"/>
  <c r="AK490" i="2"/>
  <c r="AI492" i="2" l="1"/>
  <c r="AM492" i="2"/>
  <c r="AH493" i="2"/>
  <c r="AL491" i="2"/>
  <c r="AJ491" i="2"/>
  <c r="AK491" i="2"/>
  <c r="AM493" i="2" l="1"/>
  <c r="AI493" i="2"/>
  <c r="AH494" i="2"/>
  <c r="G493" i="2"/>
  <c r="AK492" i="2"/>
  <c r="AL492" i="2"/>
  <c r="AJ492" i="2"/>
  <c r="AH495" i="2" l="1"/>
  <c r="AI494" i="2"/>
  <c r="AM494" i="2"/>
  <c r="AJ493" i="2"/>
  <c r="AK493" i="2"/>
  <c r="AL493" i="2"/>
  <c r="AK494" i="2" l="1"/>
  <c r="AL494" i="2"/>
  <c r="AJ494" i="2"/>
  <c r="AM495" i="2"/>
  <c r="G495" i="2"/>
  <c r="AI495" i="2"/>
  <c r="AH496" i="2"/>
  <c r="AL495" i="2" l="1"/>
  <c r="AJ495" i="2"/>
  <c r="AK495" i="2"/>
  <c r="AI496" i="2"/>
  <c r="AM496" i="2"/>
  <c r="AH497" i="2"/>
  <c r="G497" i="2" l="1"/>
  <c r="AM497" i="2"/>
  <c r="AI497" i="2"/>
  <c r="AH498" i="2"/>
  <c r="AK496" i="2"/>
  <c r="AL496" i="2"/>
  <c r="AJ496" i="2"/>
  <c r="AH499" i="2" l="1"/>
  <c r="AM498" i="2"/>
  <c r="AI498" i="2"/>
  <c r="AL497" i="2"/>
  <c r="AJ497" i="2"/>
  <c r="AK497" i="2"/>
  <c r="AK498" i="2" l="1"/>
  <c r="AL498" i="2"/>
  <c r="AJ498" i="2"/>
  <c r="AH500" i="2"/>
  <c r="AM499" i="2"/>
  <c r="AI499" i="2"/>
  <c r="G499" i="2"/>
  <c r="AI500" i="2" l="1"/>
  <c r="AM500" i="2"/>
  <c r="AH501" i="2"/>
  <c r="AL499" i="2"/>
  <c r="AK499" i="2"/>
  <c r="AJ499" i="2"/>
  <c r="AM501" i="2" l="1"/>
  <c r="AI501" i="2"/>
  <c r="AH502" i="2"/>
  <c r="G501" i="2"/>
  <c r="AK500" i="2"/>
  <c r="AJ500" i="2"/>
  <c r="AL500" i="2"/>
  <c r="AH503" i="2" l="1"/>
  <c r="AI502" i="2"/>
  <c r="AM502" i="2"/>
  <c r="AL501" i="2"/>
  <c r="AJ501" i="2"/>
  <c r="AK501" i="2"/>
  <c r="AJ502" i="2" l="1"/>
  <c r="AL502" i="2"/>
  <c r="AK502" i="2"/>
  <c r="AH504" i="2"/>
  <c r="AI503" i="2"/>
  <c r="AM503" i="2"/>
  <c r="AH505" i="2" l="1"/>
  <c r="G504" i="2"/>
  <c r="AI504" i="2"/>
  <c r="AM504" i="2"/>
  <c r="AL503" i="2"/>
  <c r="AJ503" i="2"/>
  <c r="AK503" i="2"/>
  <c r="AH506" i="2" l="1"/>
  <c r="AM505" i="2"/>
  <c r="AI505" i="2"/>
  <c r="AL504" i="2"/>
  <c r="AJ504" i="2"/>
  <c r="AK504" i="2"/>
  <c r="AK505" i="2" l="1"/>
  <c r="AJ505" i="2"/>
  <c r="AL505" i="2"/>
  <c r="AM506" i="2"/>
  <c r="AI506" i="2"/>
  <c r="AH507" i="2"/>
  <c r="AH508" i="2" l="1"/>
  <c r="AI507" i="2"/>
  <c r="AM507" i="2"/>
  <c r="AJ506" i="2"/>
  <c r="AL506" i="2"/>
  <c r="AK506" i="2"/>
  <c r="AJ507" i="2" l="1"/>
  <c r="AK507" i="2"/>
  <c r="AL507" i="2"/>
  <c r="AH509" i="2"/>
  <c r="AI508" i="2"/>
  <c r="AM508" i="2"/>
  <c r="AK508" i="2" l="1"/>
  <c r="AL508" i="2"/>
  <c r="AJ508" i="2"/>
  <c r="AM509" i="2"/>
  <c r="AH510" i="2"/>
  <c r="AI509" i="2"/>
  <c r="AJ509" i="2" l="1"/>
  <c r="AK509" i="2"/>
  <c r="AL509" i="2"/>
  <c r="AH511" i="2"/>
  <c r="AI510" i="2"/>
  <c r="AM510" i="2"/>
  <c r="AJ510" i="2" l="1"/>
  <c r="AL510" i="2"/>
  <c r="AK510" i="2"/>
  <c r="AM511" i="2"/>
  <c r="AH512" i="2"/>
  <c r="AI511" i="2"/>
  <c r="G511" i="2"/>
  <c r="AJ511" i="2" l="1"/>
  <c r="AK511" i="2"/>
  <c r="AL511" i="2"/>
  <c r="AI512" i="2"/>
  <c r="AM512" i="2"/>
  <c r="AH513" i="2"/>
  <c r="AJ512" i="2" l="1"/>
  <c r="AK512" i="2"/>
  <c r="AL512" i="2"/>
  <c r="AM513" i="2"/>
  <c r="AI513" i="2"/>
  <c r="G513" i="2"/>
  <c r="AH514" i="2"/>
  <c r="AL513" i="2" l="1"/>
  <c r="AJ513" i="2"/>
  <c r="AK513" i="2"/>
  <c r="AM514" i="2"/>
  <c r="AI514" i="2"/>
  <c r="AH515" i="2"/>
  <c r="AL514" i="2" l="1"/>
  <c r="AK514" i="2"/>
  <c r="AJ514" i="2"/>
  <c r="AI515" i="2"/>
  <c r="AH516" i="2"/>
  <c r="AM515" i="2"/>
  <c r="AH517" i="2" l="1"/>
  <c r="AM516" i="2"/>
  <c r="AI516" i="2"/>
  <c r="AK515" i="2"/>
  <c r="AJ515" i="2"/>
  <c r="AL515" i="2"/>
  <c r="AJ516" i="2" l="1"/>
  <c r="AK516" i="2"/>
  <c r="AL516" i="2"/>
  <c r="AI517" i="2"/>
  <c r="AH518" i="2"/>
  <c r="AM517" i="2"/>
  <c r="AK517" i="2" l="1"/>
  <c r="AL517" i="2"/>
  <c r="AJ517" i="2"/>
  <c r="AH519" i="2"/>
  <c r="AI518" i="2"/>
  <c r="AM518" i="2"/>
  <c r="AI519" i="2" l="1"/>
  <c r="AM519" i="2"/>
  <c r="AH520" i="2"/>
  <c r="AK518" i="2"/>
  <c r="AL518" i="2"/>
  <c r="AJ518" i="2"/>
  <c r="AM520" i="2" l="1"/>
  <c r="AH521" i="2"/>
  <c r="AI520" i="2"/>
  <c r="AK519" i="2"/>
  <c r="AL519" i="2"/>
  <c r="AJ519" i="2"/>
  <c r="AL520" i="2" l="1"/>
  <c r="AJ520" i="2"/>
  <c r="AK520" i="2"/>
  <c r="AI521" i="2"/>
  <c r="AH522" i="2"/>
  <c r="AM521" i="2"/>
  <c r="AH523" i="2" l="1"/>
  <c r="AI522" i="2"/>
  <c r="AM522" i="2"/>
  <c r="AK521" i="2"/>
  <c r="AL521" i="2"/>
  <c r="AJ521" i="2"/>
  <c r="AJ522" i="2" l="1"/>
  <c r="AL522" i="2"/>
  <c r="AK522" i="2"/>
  <c r="AH524" i="2"/>
  <c r="AI523" i="2"/>
  <c r="AM523" i="2"/>
  <c r="AM524" i="2" l="1"/>
  <c r="G524" i="2"/>
  <c r="AH525" i="2"/>
  <c r="AI524" i="2"/>
  <c r="AK523" i="2"/>
  <c r="AL523" i="2"/>
  <c r="AJ523" i="2"/>
  <c r="AL524" i="2" l="1"/>
  <c r="AJ524" i="2"/>
  <c r="AK524" i="2"/>
  <c r="AH526" i="2"/>
  <c r="AI525" i="2"/>
  <c r="AM525" i="2"/>
  <c r="AK525" i="2" l="1"/>
  <c r="AL525" i="2"/>
  <c r="AJ525" i="2"/>
  <c r="G526" i="2"/>
  <c r="AH527" i="2"/>
  <c r="AM526" i="2"/>
  <c r="AI526" i="2"/>
  <c r="AJ526" i="2" l="1"/>
  <c r="AK526" i="2"/>
  <c r="AL526" i="2"/>
  <c r="AM527" i="2"/>
  <c r="AH528" i="2"/>
  <c r="AI527" i="2"/>
  <c r="AJ527" i="2" l="1"/>
  <c r="AL527" i="2"/>
  <c r="AK527" i="2"/>
  <c r="AH529" i="2"/>
  <c r="AI528" i="2"/>
  <c r="AM528" i="2"/>
  <c r="AM529" i="2" l="1"/>
  <c r="AH530" i="2"/>
  <c r="AI529" i="2"/>
  <c r="AK528" i="2"/>
  <c r="AL528" i="2"/>
  <c r="AJ528" i="2"/>
  <c r="AJ529" i="2" l="1"/>
  <c r="AK529" i="2"/>
  <c r="AL529" i="2"/>
  <c r="AM530" i="2"/>
  <c r="AI530" i="2"/>
  <c r="AH531" i="2"/>
  <c r="AH532" i="2" l="1"/>
  <c r="AI531" i="2"/>
  <c r="AM531" i="2"/>
  <c r="AL530" i="2"/>
  <c r="AJ530" i="2"/>
  <c r="AK530" i="2"/>
  <c r="AL531" i="2" l="1"/>
  <c r="AK531" i="2"/>
  <c r="AJ531" i="2"/>
  <c r="AM532" i="2"/>
  <c r="AH533" i="2"/>
  <c r="AI532" i="2"/>
  <c r="AM533" i="2" l="1"/>
  <c r="AI533" i="2"/>
  <c r="G533" i="2"/>
  <c r="AH534" i="2"/>
  <c r="AJ532" i="2"/>
  <c r="AL532" i="2"/>
  <c r="AK532" i="2"/>
  <c r="AH535" i="2" l="1"/>
  <c r="AI534" i="2"/>
  <c r="AM534" i="2"/>
  <c r="AK533" i="2"/>
  <c r="AJ533" i="2"/>
  <c r="AL533" i="2"/>
  <c r="AJ534" i="2" l="1"/>
  <c r="AL534" i="2"/>
  <c r="AK534" i="2"/>
  <c r="AI535" i="2"/>
  <c r="AM535" i="2"/>
  <c r="AH536" i="2"/>
  <c r="AM536" i="2" l="1"/>
  <c r="AH537" i="2"/>
  <c r="AI536" i="2"/>
  <c r="AK535" i="2"/>
  <c r="AJ535" i="2"/>
  <c r="AL535" i="2"/>
  <c r="AI537" i="2" l="1"/>
  <c r="AM537" i="2"/>
  <c r="AH538" i="2"/>
  <c r="AL536" i="2"/>
  <c r="AJ536" i="2"/>
  <c r="AK536" i="2"/>
  <c r="AK537" i="2" l="1"/>
  <c r="AJ537" i="2"/>
  <c r="AL537" i="2"/>
  <c r="AM538" i="2"/>
  <c r="AI538" i="2"/>
  <c r="AH539" i="2"/>
  <c r="AM539" i="2" l="1"/>
  <c r="AI539" i="2"/>
  <c r="AH540" i="2"/>
  <c r="AL538" i="2"/>
  <c r="AJ538" i="2"/>
  <c r="AK538" i="2"/>
  <c r="AK539" i="2" l="1"/>
  <c r="AL539" i="2"/>
  <c r="AJ539" i="2"/>
  <c r="AI540" i="2"/>
  <c r="G540" i="2"/>
  <c r="AH541" i="2"/>
  <c r="AM540" i="2"/>
  <c r="AK540" i="2" l="1"/>
  <c r="AL540" i="2"/>
  <c r="AJ540" i="2"/>
  <c r="AI541" i="2"/>
  <c r="AM541" i="2"/>
  <c r="AH542" i="2"/>
  <c r="AK541" i="2" l="1"/>
  <c r="AL541" i="2"/>
  <c r="AJ541" i="2"/>
  <c r="AH543" i="2"/>
  <c r="G542" i="2"/>
  <c r="AI542" i="2"/>
  <c r="AM542" i="2"/>
  <c r="AL542" i="2" l="1"/>
  <c r="AK542" i="2"/>
  <c r="AJ542" i="2"/>
  <c r="AI543" i="2"/>
  <c r="AH544" i="2"/>
  <c r="AM543" i="2"/>
  <c r="AI544" i="2" l="1"/>
  <c r="AM544" i="2"/>
  <c r="AH545" i="2"/>
  <c r="AL543" i="2"/>
  <c r="AK543" i="2"/>
  <c r="AJ543" i="2"/>
  <c r="AM545" i="2" l="1"/>
  <c r="AI545" i="2"/>
  <c r="AH546" i="2"/>
  <c r="AK544" i="2"/>
  <c r="AJ544" i="2"/>
  <c r="AL544" i="2"/>
  <c r="AI546" i="2" l="1"/>
  <c r="AM546" i="2"/>
  <c r="AH547" i="2"/>
  <c r="AK545" i="2"/>
  <c r="AL545" i="2"/>
  <c r="AJ545" i="2"/>
  <c r="AJ546" i="2" l="1"/>
  <c r="AK546" i="2"/>
  <c r="AL546" i="2"/>
  <c r="AI547" i="2"/>
  <c r="AH548" i="2"/>
  <c r="AM547" i="2"/>
  <c r="AL547" i="2" l="1"/>
  <c r="AJ547" i="2"/>
  <c r="AK547" i="2"/>
  <c r="AI548" i="2"/>
  <c r="G548" i="2"/>
  <c r="AH549" i="2"/>
  <c r="AM548" i="2"/>
  <c r="AK548" i="2" l="1"/>
  <c r="AL548" i="2"/>
  <c r="AJ548" i="2"/>
  <c r="AM549" i="2"/>
  <c r="AI549" i="2"/>
  <c r="AH550" i="2"/>
  <c r="AK549" i="2" l="1"/>
  <c r="AL549" i="2"/>
  <c r="AJ549" i="2"/>
  <c r="G550" i="2"/>
  <c r="AI550" i="2"/>
  <c r="AH551" i="2"/>
  <c r="AM550" i="2"/>
  <c r="AH552" i="2" l="1"/>
  <c r="AM551" i="2"/>
  <c r="AI551" i="2"/>
  <c r="AK550" i="2"/>
  <c r="AJ550" i="2"/>
  <c r="AL550" i="2"/>
  <c r="AJ551" i="2" l="1"/>
  <c r="AK551" i="2"/>
  <c r="AL551" i="2"/>
  <c r="AH553" i="2"/>
  <c r="AI552" i="2"/>
  <c r="AM552" i="2"/>
  <c r="AI553" i="2" l="1"/>
  <c r="AM553" i="2"/>
  <c r="AH554" i="2"/>
  <c r="AL552" i="2"/>
  <c r="AK552" i="2"/>
  <c r="AJ552" i="2"/>
  <c r="AM554" i="2" l="1"/>
  <c r="AH555" i="2"/>
  <c r="AI554" i="2"/>
  <c r="AK553" i="2"/>
  <c r="AL553" i="2"/>
  <c r="AJ553" i="2"/>
  <c r="AH556" i="2" l="1"/>
  <c r="AM555" i="2"/>
  <c r="AI555" i="2"/>
  <c r="AJ554" i="2"/>
  <c r="AL554" i="2"/>
  <c r="AK554" i="2"/>
  <c r="AL555" i="2" l="1"/>
  <c r="AK555" i="2"/>
  <c r="AJ555" i="2"/>
  <c r="AI556" i="2"/>
  <c r="AM556" i="2"/>
  <c r="AH557" i="2"/>
  <c r="AL556" i="2" l="1"/>
  <c r="AK556" i="2"/>
  <c r="AJ556" i="2"/>
  <c r="AH558" i="2"/>
  <c r="AI557" i="2"/>
  <c r="AM557" i="2"/>
  <c r="AK557" i="2" l="1"/>
  <c r="AL557" i="2"/>
  <c r="AJ557" i="2"/>
  <c r="AM558" i="2"/>
  <c r="AH559" i="2"/>
  <c r="AI558" i="2"/>
  <c r="G558" i="2"/>
  <c r="AK558" i="2" l="1"/>
  <c r="AL558" i="2"/>
  <c r="AJ558" i="2"/>
  <c r="AM559" i="2"/>
  <c r="AH560" i="2"/>
  <c r="AI559" i="2"/>
  <c r="AL559" i="2" l="1"/>
  <c r="AJ559" i="2"/>
  <c r="AK559" i="2"/>
  <c r="AH561" i="2"/>
  <c r="AI560" i="2"/>
  <c r="AM560" i="2"/>
  <c r="AK560" i="2" l="1"/>
  <c r="AJ560" i="2"/>
  <c r="AL560" i="2"/>
  <c r="AH562" i="2"/>
  <c r="AI561" i="2"/>
  <c r="AM561" i="2"/>
  <c r="AK561" i="2" l="1"/>
  <c r="AL561" i="2"/>
  <c r="AJ561" i="2"/>
  <c r="AH563" i="2"/>
  <c r="AI562" i="2"/>
  <c r="AM562" i="2"/>
  <c r="AL562" i="2" l="1"/>
  <c r="AJ562" i="2"/>
  <c r="AK562" i="2"/>
  <c r="AH564" i="2"/>
  <c r="AI563" i="2"/>
  <c r="AM563" i="2"/>
  <c r="AJ563" i="2" l="1"/>
  <c r="AK563" i="2"/>
  <c r="AL563" i="2"/>
  <c r="AM564" i="2"/>
  <c r="AI564" i="2"/>
  <c r="AH565" i="2"/>
  <c r="AM565" i="2" l="1"/>
  <c r="AH566" i="2"/>
  <c r="AI565" i="2"/>
  <c r="AJ564" i="2"/>
  <c r="AL564" i="2"/>
  <c r="AK564" i="2"/>
  <c r="AI566" i="2" l="1"/>
  <c r="AH567" i="2"/>
  <c r="AM566" i="2"/>
  <c r="AK565" i="2"/>
  <c r="AL565" i="2"/>
  <c r="AJ565" i="2"/>
  <c r="AM567" i="2" l="1"/>
  <c r="G567" i="2"/>
  <c r="AH568" i="2"/>
  <c r="AI567" i="2"/>
  <c r="AL566" i="2"/>
  <c r="AK566" i="2"/>
  <c r="AJ566" i="2"/>
  <c r="AJ567" i="2" l="1"/>
  <c r="AL567" i="2"/>
  <c r="AK567" i="2"/>
  <c r="AM568" i="2"/>
  <c r="AH569" i="2"/>
  <c r="AI568" i="2"/>
  <c r="AK568" i="2" l="1"/>
  <c r="AL568" i="2"/>
  <c r="AJ568" i="2"/>
  <c r="AM569" i="2"/>
  <c r="AH570" i="2"/>
  <c r="AI569" i="2"/>
  <c r="G569" i="2"/>
  <c r="AH571" i="2" l="1"/>
  <c r="AI570" i="2"/>
  <c r="AM570" i="2"/>
  <c r="AJ569" i="2"/>
  <c r="AK569" i="2"/>
  <c r="AL569" i="2"/>
  <c r="AL570" i="2" l="1"/>
  <c r="AJ570" i="2"/>
  <c r="AK570" i="2"/>
  <c r="AI571" i="2"/>
  <c r="AH572" i="2"/>
  <c r="AM571" i="2"/>
  <c r="AK571" i="2" l="1"/>
  <c r="AJ571" i="2"/>
  <c r="AL571" i="2"/>
  <c r="AH573" i="2"/>
  <c r="AM572" i="2"/>
  <c r="AI572" i="2"/>
  <c r="AK572" i="2" l="1"/>
  <c r="AL572" i="2"/>
  <c r="AJ572" i="2"/>
  <c r="AI573" i="2"/>
  <c r="AM573" i="2"/>
  <c r="AH574" i="2"/>
  <c r="AJ573" i="2" l="1"/>
  <c r="AL573" i="2"/>
  <c r="AK573" i="2"/>
  <c r="AI574" i="2"/>
  <c r="AM574" i="2"/>
  <c r="AH575" i="2"/>
  <c r="AM575" i="2" l="1"/>
  <c r="AH576" i="2"/>
  <c r="AI575" i="2"/>
  <c r="AJ574" i="2"/>
  <c r="AL574" i="2"/>
  <c r="AK574" i="2"/>
  <c r="AJ575" i="2" l="1"/>
  <c r="AL575" i="2"/>
  <c r="AK575" i="2"/>
  <c r="AM576" i="2"/>
  <c r="AI576" i="2"/>
  <c r="AH577" i="2"/>
  <c r="AH578" i="2" l="1"/>
  <c r="AM577" i="2"/>
  <c r="AI577" i="2"/>
  <c r="AJ576" i="2"/>
  <c r="AK576" i="2"/>
  <c r="AL576" i="2"/>
  <c r="AK577" i="2" l="1"/>
  <c r="AL577" i="2"/>
  <c r="AJ577" i="2"/>
  <c r="AI578" i="2"/>
  <c r="AH579" i="2"/>
  <c r="AM578" i="2"/>
  <c r="AH580" i="2" l="1"/>
  <c r="AI579" i="2"/>
  <c r="AM579" i="2"/>
  <c r="AL578" i="2"/>
  <c r="AK578" i="2"/>
  <c r="AJ578" i="2"/>
  <c r="AI580" i="2" l="1"/>
  <c r="AH581" i="2"/>
  <c r="AM580" i="2"/>
  <c r="AK579" i="2"/>
  <c r="AL579" i="2"/>
  <c r="AJ579" i="2"/>
  <c r="AM581" i="2" l="1"/>
  <c r="AH582" i="2"/>
  <c r="AI581" i="2"/>
  <c r="G581" i="2"/>
  <c r="AK580" i="2"/>
  <c r="AL580" i="2"/>
  <c r="AJ580" i="2"/>
  <c r="AI582" i="2" l="1"/>
  <c r="AH583" i="2"/>
  <c r="AM582" i="2"/>
  <c r="AL581" i="2"/>
  <c r="AK581" i="2"/>
  <c r="AJ581" i="2"/>
  <c r="AI583" i="2" l="1"/>
  <c r="G583" i="2"/>
  <c r="AM583" i="2"/>
  <c r="AH584" i="2"/>
  <c r="AL582" i="2"/>
  <c r="AK582" i="2"/>
  <c r="AJ582" i="2"/>
  <c r="AH585" i="2" l="1"/>
  <c r="AI584" i="2"/>
  <c r="AM584" i="2"/>
  <c r="AL583" i="2"/>
  <c r="AJ583" i="2"/>
  <c r="AK583" i="2"/>
  <c r="AJ584" i="2" l="1"/>
  <c r="AK584" i="2"/>
  <c r="AL584" i="2"/>
  <c r="AH586" i="2"/>
  <c r="AI585" i="2"/>
  <c r="AM585" i="2"/>
  <c r="AK585" i="2" l="1"/>
  <c r="AL585" i="2"/>
  <c r="AJ585" i="2"/>
  <c r="AI586" i="2"/>
  <c r="AM586" i="2"/>
  <c r="AH587" i="2"/>
  <c r="AL586" i="2" l="1"/>
  <c r="AK586" i="2"/>
  <c r="AJ586" i="2"/>
  <c r="AH588" i="2"/>
  <c r="AI587" i="2"/>
  <c r="AM587" i="2"/>
  <c r="AH589" i="2" l="1"/>
  <c r="AM588" i="2"/>
  <c r="AI588" i="2"/>
  <c r="AL587" i="2"/>
  <c r="AJ587" i="2"/>
  <c r="AK587" i="2"/>
  <c r="AL588" i="2" l="1"/>
  <c r="AJ588" i="2"/>
  <c r="AK588" i="2"/>
  <c r="AH590" i="2"/>
  <c r="AI589" i="2"/>
  <c r="AM589" i="2"/>
  <c r="AL589" i="2" l="1"/>
  <c r="AJ589" i="2"/>
  <c r="AK589" i="2"/>
  <c r="AH591" i="2"/>
  <c r="G590" i="2"/>
  <c r="AI590" i="2"/>
  <c r="AM590" i="2"/>
  <c r="AI591" i="2" l="1"/>
  <c r="AH592" i="2"/>
  <c r="AM591" i="2"/>
  <c r="AK590" i="2"/>
  <c r="AL590" i="2"/>
  <c r="AJ590" i="2"/>
  <c r="AH593" i="2" l="1"/>
  <c r="AI592" i="2"/>
  <c r="AM592" i="2"/>
  <c r="AK591" i="2"/>
  <c r="AJ591" i="2"/>
  <c r="AL591" i="2"/>
  <c r="AJ592" i="2" l="1"/>
  <c r="AK592" i="2"/>
  <c r="AL592" i="2"/>
  <c r="AM593" i="2"/>
  <c r="AH594" i="2"/>
  <c r="AI593" i="2"/>
  <c r="AL593" i="2" l="1"/>
  <c r="AK593" i="2"/>
  <c r="AJ593" i="2"/>
  <c r="AM594" i="2"/>
  <c r="AI594" i="2"/>
  <c r="AH595" i="2"/>
  <c r="AL594" i="2" l="1"/>
  <c r="AJ594" i="2"/>
  <c r="AK594" i="2"/>
  <c r="AM595" i="2"/>
  <c r="AH596" i="2"/>
  <c r="AI595" i="2"/>
  <c r="AI596" i="2" l="1"/>
  <c r="AM596" i="2"/>
  <c r="AH597" i="2"/>
  <c r="AK595" i="2"/>
  <c r="AL595" i="2"/>
  <c r="AJ595" i="2"/>
  <c r="AI597" i="2" l="1"/>
  <c r="G597" i="2"/>
  <c r="AH598" i="2"/>
  <c r="AM597" i="2"/>
  <c r="AJ596" i="2"/>
  <c r="AK596" i="2"/>
  <c r="AL596" i="2"/>
  <c r="AH599" i="2" l="1"/>
  <c r="AM598" i="2"/>
  <c r="AI598" i="2"/>
  <c r="AK597" i="2"/>
  <c r="AJ597" i="2"/>
  <c r="AL597" i="2"/>
  <c r="AK598" i="2" l="1"/>
  <c r="AJ598" i="2"/>
  <c r="AL598" i="2"/>
  <c r="AH600" i="2"/>
  <c r="G599" i="2"/>
  <c r="AM599" i="2"/>
  <c r="AI599" i="2"/>
  <c r="AL599" i="2" l="1"/>
  <c r="AK599" i="2"/>
  <c r="AJ599" i="2"/>
  <c r="AM600" i="2"/>
  <c r="AH601" i="2"/>
  <c r="AI600" i="2"/>
  <c r="AI601" i="2" l="1"/>
  <c r="AH602" i="2"/>
  <c r="AM601" i="2"/>
  <c r="AK600" i="2"/>
  <c r="AL600" i="2"/>
  <c r="AJ600" i="2"/>
  <c r="AH603" i="2" l="1"/>
  <c r="AI602" i="2"/>
  <c r="AM602" i="2"/>
  <c r="AK601" i="2"/>
  <c r="AJ601" i="2"/>
  <c r="AL601" i="2"/>
  <c r="AJ602" i="2" l="1"/>
  <c r="AL602" i="2"/>
  <c r="AK602" i="2"/>
  <c r="AH604" i="2"/>
  <c r="AM603" i="2"/>
  <c r="AI603" i="2"/>
  <c r="AL603" i="2" l="1"/>
  <c r="AK603" i="2"/>
  <c r="AJ603" i="2"/>
  <c r="AI604" i="2"/>
  <c r="AM604" i="2"/>
  <c r="AH605" i="2"/>
  <c r="AH606" i="2" l="1"/>
  <c r="AM605" i="2"/>
  <c r="AI605" i="2"/>
  <c r="AK604" i="2"/>
  <c r="AL604" i="2"/>
  <c r="AJ604" i="2"/>
  <c r="AM606" i="2" l="1"/>
  <c r="AI606" i="2"/>
  <c r="AH607" i="2"/>
  <c r="AJ605" i="2"/>
  <c r="AK605" i="2"/>
  <c r="AL605" i="2"/>
  <c r="AL606" i="2" l="1"/>
  <c r="AJ606" i="2"/>
  <c r="AK606" i="2"/>
  <c r="AI607" i="2"/>
  <c r="AM607" i="2"/>
  <c r="AH608" i="2"/>
  <c r="AH609" i="2" l="1"/>
  <c r="AI608" i="2"/>
  <c r="AM608" i="2"/>
  <c r="AL607" i="2"/>
  <c r="AK607" i="2"/>
  <c r="AJ607" i="2"/>
  <c r="AK608" i="2" l="1"/>
  <c r="AL608" i="2"/>
  <c r="AJ608" i="2"/>
  <c r="AH610" i="2"/>
  <c r="AI609" i="2"/>
  <c r="AM609" i="2"/>
  <c r="G609" i="2"/>
  <c r="AH611" i="2" l="1"/>
  <c r="AM610" i="2"/>
  <c r="AI610" i="2"/>
  <c r="AJ609" i="2"/>
  <c r="AK609" i="2"/>
  <c r="AL609" i="2"/>
  <c r="AK610" i="2" l="1"/>
  <c r="AL610" i="2"/>
  <c r="AJ610" i="2"/>
  <c r="AM611" i="2"/>
  <c r="AI611" i="2"/>
  <c r="AH612" i="2"/>
  <c r="G611" i="2"/>
  <c r="AH613" i="2" l="1"/>
  <c r="AI612" i="2"/>
  <c r="AM612" i="2"/>
  <c r="AJ611" i="2"/>
  <c r="AK611" i="2"/>
  <c r="AL611" i="2"/>
  <c r="AK612" i="2" l="1"/>
  <c r="AL612" i="2"/>
  <c r="AJ612" i="2"/>
  <c r="AM613" i="2"/>
  <c r="AI613" i="2"/>
  <c r="AH614" i="2"/>
  <c r="AI614" i="2" l="1"/>
  <c r="AH615" i="2"/>
  <c r="AM614" i="2"/>
  <c r="AL613" i="2"/>
  <c r="AJ613" i="2"/>
  <c r="AK613" i="2"/>
  <c r="AM615" i="2" l="1"/>
  <c r="AI615" i="2"/>
  <c r="AH616" i="2"/>
  <c r="AK614" i="2"/>
  <c r="AJ614" i="2"/>
  <c r="AL614" i="2"/>
  <c r="AH617" i="2" l="1"/>
  <c r="AM616" i="2"/>
  <c r="AI616" i="2"/>
  <c r="AJ615" i="2"/>
  <c r="AK615" i="2"/>
  <c r="AL615" i="2"/>
  <c r="AJ616" i="2" l="1"/>
  <c r="AK616" i="2"/>
  <c r="AL616" i="2"/>
  <c r="AI617" i="2"/>
  <c r="AM617" i="2"/>
  <c r="AH618" i="2"/>
  <c r="AI618" i="2" l="1"/>
  <c r="AM618" i="2"/>
  <c r="AH619" i="2"/>
  <c r="AJ617" i="2"/>
  <c r="AK617" i="2"/>
  <c r="AL617" i="2"/>
  <c r="G619" i="2" l="1"/>
  <c r="AM619" i="2"/>
  <c r="AH620" i="2"/>
  <c r="AI619" i="2"/>
  <c r="AL618" i="2"/>
  <c r="AJ618" i="2"/>
  <c r="AK618" i="2"/>
  <c r="AK619" i="2" l="1"/>
  <c r="AJ619" i="2"/>
  <c r="AL619" i="2"/>
  <c r="AI620" i="2"/>
  <c r="AM620" i="2"/>
  <c r="AH621" i="2"/>
  <c r="AJ620" i="2" l="1"/>
  <c r="AK620" i="2"/>
  <c r="AL620" i="2"/>
  <c r="AH622" i="2"/>
  <c r="AM621" i="2"/>
  <c r="AI621" i="2"/>
  <c r="AM622" i="2" l="1"/>
  <c r="AH623" i="2"/>
  <c r="AI622" i="2"/>
  <c r="AJ621" i="2"/>
  <c r="AL621" i="2"/>
  <c r="AK621" i="2"/>
  <c r="AM623" i="2" l="1"/>
  <c r="AH624" i="2"/>
  <c r="AI623" i="2"/>
  <c r="AK622" i="2"/>
  <c r="AJ622" i="2"/>
  <c r="AL622" i="2"/>
  <c r="AH625" i="2" l="1"/>
  <c r="AI624" i="2"/>
  <c r="AM624" i="2"/>
  <c r="AL623" i="2"/>
  <c r="AK623" i="2"/>
  <c r="AJ623" i="2"/>
  <c r="AJ624" i="2" l="1"/>
  <c r="AL624" i="2"/>
  <c r="AK624" i="2"/>
  <c r="AH626" i="2"/>
  <c r="AI625" i="2"/>
  <c r="AM625" i="2"/>
  <c r="G628" i="2"/>
  <c r="AL625" i="2" l="1"/>
  <c r="AJ625" i="2"/>
  <c r="AK625" i="2"/>
  <c r="AI626" i="2"/>
  <c r="AH627" i="2"/>
  <c r="AM626" i="2"/>
  <c r="AJ626" i="2" l="1"/>
  <c r="AL626" i="2"/>
  <c r="AK626" i="2"/>
  <c r="G627" i="2"/>
  <c r="AH628" i="2"/>
  <c r="AI627" i="2"/>
  <c r="AM627" i="2"/>
  <c r="AJ627" i="2" l="1"/>
  <c r="AK627" i="2"/>
  <c r="AL627" i="2"/>
  <c r="AM628" i="2"/>
  <c r="AI628" i="2"/>
  <c r="AH629" i="2"/>
  <c r="AI629" i="2" l="1"/>
  <c r="AM629" i="2"/>
  <c r="AH630" i="2"/>
  <c r="AK628" i="2"/>
  <c r="AL628" i="2"/>
  <c r="AJ628" i="2"/>
  <c r="AM630" i="2" l="1"/>
  <c r="AI630" i="2"/>
  <c r="AH631" i="2"/>
  <c r="AL629" i="2"/>
  <c r="AK629" i="2"/>
  <c r="AJ629" i="2"/>
  <c r="AL630" i="2" l="1"/>
  <c r="AJ630" i="2"/>
  <c r="AK630" i="2"/>
  <c r="AM631" i="2"/>
  <c r="AH632" i="2"/>
  <c r="AI631" i="2"/>
  <c r="AJ631" i="2" l="1"/>
  <c r="AL631" i="2"/>
  <c r="AK631" i="2"/>
  <c r="AH633" i="2"/>
  <c r="AI632" i="2"/>
  <c r="AM632" i="2"/>
  <c r="G635" i="2"/>
  <c r="AL632" i="2" l="1"/>
  <c r="AJ632" i="2"/>
  <c r="AK632" i="2"/>
  <c r="G633" i="2"/>
  <c r="AI633" i="2"/>
  <c r="AM633" i="2"/>
  <c r="AH634" i="2"/>
  <c r="AK633" i="2" l="1"/>
  <c r="AL633" i="2"/>
  <c r="AJ633" i="2"/>
  <c r="AM634" i="2"/>
  <c r="AH635" i="2"/>
  <c r="AI634" i="2"/>
  <c r="AL634" i="2" l="1"/>
  <c r="AJ634" i="2"/>
  <c r="AK634" i="2"/>
  <c r="AM635" i="2"/>
  <c r="AI635" i="2"/>
  <c r="AH636" i="2"/>
  <c r="AH637" i="2" l="1"/>
  <c r="AM636" i="2"/>
  <c r="AI636" i="2"/>
  <c r="AK635" i="2"/>
  <c r="AL635" i="2"/>
  <c r="AJ635" i="2"/>
  <c r="AJ636" i="2" l="1"/>
  <c r="AK636" i="2"/>
  <c r="AL636" i="2"/>
  <c r="AI637" i="2"/>
  <c r="AM637" i="2"/>
  <c r="AH638" i="2"/>
  <c r="AL637" i="2" l="1"/>
  <c r="AK637" i="2"/>
  <c r="AJ637" i="2"/>
  <c r="AM638" i="2"/>
  <c r="AH639" i="2"/>
  <c r="AI638" i="2"/>
  <c r="AK638" i="2" l="1"/>
  <c r="AL638" i="2"/>
  <c r="AJ638" i="2"/>
  <c r="AM639" i="2"/>
  <c r="AI639" i="2"/>
  <c r="AH640" i="2"/>
  <c r="AM640" i="2" l="1"/>
  <c r="AI640" i="2"/>
  <c r="AH641" i="2"/>
  <c r="AL639" i="2"/>
  <c r="AK639" i="2"/>
  <c r="AJ639" i="2"/>
  <c r="AL640" i="2" l="1"/>
  <c r="AK640" i="2"/>
  <c r="AJ640" i="2"/>
  <c r="G641" i="2"/>
  <c r="AI641" i="2"/>
  <c r="AM641" i="2"/>
  <c r="AH642" i="2"/>
  <c r="G644" i="2"/>
  <c r="AI642" i="2" l="1"/>
  <c r="AM642" i="2"/>
  <c r="AH643" i="2"/>
  <c r="AJ641" i="2"/>
  <c r="AK641" i="2"/>
  <c r="AL641" i="2"/>
  <c r="AJ642" i="2" l="1"/>
  <c r="AK642" i="2"/>
  <c r="AL642" i="2"/>
  <c r="AH644" i="2"/>
  <c r="AM643" i="2"/>
  <c r="AI643" i="2"/>
  <c r="AJ643" i="2" l="1"/>
  <c r="AL643" i="2"/>
  <c r="AK643" i="2"/>
  <c r="AI644" i="2"/>
  <c r="AM644" i="2"/>
  <c r="AH645" i="2"/>
  <c r="AH646" i="2" l="1"/>
  <c r="AM645" i="2"/>
  <c r="AI645" i="2"/>
  <c r="AL644" i="2"/>
  <c r="AK644" i="2"/>
  <c r="AJ644" i="2"/>
  <c r="AK645" i="2" l="1"/>
  <c r="AL645" i="2"/>
  <c r="AJ645" i="2"/>
  <c r="AI646" i="2"/>
  <c r="AM646" i="2"/>
  <c r="AH647" i="2"/>
  <c r="AL646" i="2" l="1"/>
  <c r="AJ646" i="2"/>
  <c r="AK646" i="2"/>
  <c r="AM647" i="2"/>
  <c r="AH648" i="2"/>
  <c r="AI647" i="2"/>
  <c r="AL647" i="2" l="1"/>
  <c r="AK647" i="2"/>
  <c r="AJ647" i="2"/>
  <c r="AI648" i="2"/>
  <c r="AM648" i="2"/>
  <c r="AH649" i="2"/>
  <c r="G649" i="2" l="1"/>
  <c r="AI649" i="2"/>
  <c r="AM649" i="2"/>
  <c r="AH650" i="2"/>
  <c r="AJ648" i="2"/>
  <c r="AK648" i="2"/>
  <c r="AL648" i="2"/>
  <c r="AM650" i="2" l="1"/>
  <c r="AI650" i="2"/>
  <c r="AH651" i="2"/>
  <c r="AJ649" i="2"/>
  <c r="AK649" i="2"/>
  <c r="AL649" i="2"/>
  <c r="G653" i="2"/>
  <c r="AK650" i="2" l="1"/>
  <c r="AL650" i="2"/>
  <c r="AJ650" i="2"/>
  <c r="AH652" i="2"/>
  <c r="AM651" i="2"/>
  <c r="AI651" i="2"/>
  <c r="AJ651" i="2" l="1"/>
  <c r="AK651" i="2"/>
  <c r="AL651" i="2"/>
  <c r="AH653" i="2"/>
  <c r="AI652" i="2"/>
  <c r="AM652" i="2"/>
  <c r="AH654" i="2" l="1"/>
  <c r="AM653" i="2"/>
  <c r="AI653" i="2"/>
  <c r="AL652" i="2"/>
  <c r="AJ652" i="2"/>
  <c r="AK652" i="2"/>
  <c r="AK653" i="2" l="1"/>
  <c r="AL653" i="2"/>
  <c r="AJ653" i="2"/>
  <c r="AH655" i="2"/>
  <c r="AM654" i="2"/>
  <c r="AI654" i="2"/>
  <c r="AI655" i="2" l="1"/>
  <c r="AH656" i="2"/>
  <c r="AM655" i="2"/>
  <c r="AK654" i="2"/>
  <c r="AL654" i="2"/>
  <c r="AJ654" i="2"/>
  <c r="G656" i="2" l="1"/>
  <c r="AM656" i="2"/>
  <c r="AH657" i="2"/>
  <c r="AI656" i="2"/>
  <c r="AK655" i="2"/>
  <c r="AL655" i="2"/>
  <c r="AJ655" i="2"/>
  <c r="AJ656" i="2" l="1"/>
  <c r="AK656" i="2"/>
  <c r="AL656" i="2"/>
  <c r="AH658" i="2"/>
  <c r="AI657" i="2"/>
  <c r="AM657" i="2"/>
  <c r="AL657" i="2" l="1"/>
  <c r="AK657" i="2"/>
  <c r="AJ657" i="2"/>
  <c r="AH659" i="2"/>
  <c r="AI658" i="2"/>
  <c r="AM658" i="2"/>
  <c r="G661" i="2"/>
  <c r="AJ658" i="2" l="1"/>
  <c r="AK658" i="2"/>
  <c r="AL658" i="2"/>
  <c r="AM659" i="2"/>
  <c r="AH660" i="2"/>
  <c r="AI659" i="2"/>
  <c r="AL659" i="2" l="1"/>
  <c r="AJ659" i="2"/>
  <c r="AK659" i="2"/>
  <c r="AH661" i="2"/>
  <c r="AM660" i="2"/>
  <c r="AI660" i="2"/>
  <c r="AK660" i="2" l="1"/>
  <c r="AJ660" i="2"/>
  <c r="AL660" i="2"/>
  <c r="AI661" i="2"/>
  <c r="AH662" i="2"/>
  <c r="AM661" i="2"/>
  <c r="G662" i="2" l="1"/>
  <c r="AM662" i="2"/>
  <c r="AI662" i="2"/>
  <c r="AH663" i="2"/>
  <c r="AL661" i="2"/>
  <c r="AJ661" i="2"/>
  <c r="AK661" i="2"/>
  <c r="AH664" i="2" l="1"/>
  <c r="AM663" i="2"/>
  <c r="AI663" i="2"/>
  <c r="AL662" i="2"/>
  <c r="AJ662" i="2"/>
  <c r="AK662" i="2"/>
  <c r="AM664" i="2" l="1"/>
  <c r="AH665" i="2"/>
  <c r="AI664" i="2"/>
  <c r="AK663" i="2"/>
  <c r="AL663" i="2"/>
  <c r="AJ663" i="2"/>
  <c r="G667" i="2"/>
  <c r="AH666" i="2" l="1"/>
  <c r="AM665" i="2"/>
  <c r="AI665" i="2"/>
  <c r="AL664" i="2"/>
  <c r="AK664" i="2"/>
  <c r="AJ664" i="2"/>
  <c r="G668" i="2"/>
  <c r="AI666" i="2" l="1"/>
  <c r="AM666" i="2"/>
  <c r="AH667" i="2"/>
  <c r="AJ665" i="2"/>
  <c r="AK665" i="2"/>
  <c r="AL665" i="2"/>
  <c r="AL666" i="2" l="1"/>
  <c r="AJ666" i="2"/>
  <c r="AK666" i="2"/>
  <c r="AH668" i="2"/>
  <c r="AI667" i="2"/>
  <c r="AM667" i="2"/>
  <c r="AL667" i="2" l="1"/>
  <c r="AJ667" i="2"/>
  <c r="AK667" i="2"/>
  <c r="AM668" i="2"/>
  <c r="AH669" i="2"/>
  <c r="AI668" i="2"/>
  <c r="AJ668" i="2" l="1"/>
  <c r="AK668" i="2"/>
  <c r="AL668" i="2"/>
  <c r="AH670" i="2"/>
  <c r="G669" i="2"/>
  <c r="AM669" i="2"/>
  <c r="AI669" i="2"/>
  <c r="AK669" i="2" l="1"/>
  <c r="AL669" i="2"/>
  <c r="AJ669" i="2"/>
  <c r="AI670" i="2"/>
  <c r="AH671" i="2"/>
  <c r="AM670" i="2"/>
  <c r="AH672" i="2" l="1"/>
  <c r="AM671" i="2"/>
  <c r="AI671" i="2"/>
  <c r="AL670" i="2"/>
  <c r="AJ670" i="2"/>
  <c r="AK670" i="2"/>
  <c r="G674" i="2"/>
  <c r="AM672" i="2" l="1"/>
  <c r="AH673" i="2"/>
  <c r="AI672" i="2"/>
  <c r="AK671" i="2"/>
  <c r="AL671" i="2"/>
  <c r="AJ671" i="2"/>
  <c r="AH674" i="2" l="1"/>
  <c r="AI673" i="2"/>
  <c r="AM673" i="2"/>
  <c r="AL672" i="2"/>
  <c r="AK672" i="2"/>
  <c r="AJ672" i="2"/>
  <c r="AL673" i="2" l="1"/>
  <c r="AJ673" i="2"/>
  <c r="AK673" i="2"/>
  <c r="AM674" i="2"/>
  <c r="AH675" i="2"/>
  <c r="AI674" i="2"/>
  <c r="AK674" i="2" l="1"/>
  <c r="AL674" i="2"/>
  <c r="AJ674" i="2"/>
  <c r="AH676" i="2"/>
  <c r="AM675" i="2"/>
  <c r="AI675" i="2"/>
  <c r="AK675" i="2" l="1"/>
  <c r="AL675" i="2"/>
  <c r="AJ675" i="2"/>
  <c r="G676" i="2"/>
  <c r="AH677" i="2"/>
  <c r="AI676" i="2"/>
  <c r="AM676" i="2"/>
  <c r="AK676" i="2" l="1"/>
  <c r="AJ676" i="2"/>
  <c r="AL676" i="2"/>
  <c r="AI677" i="2"/>
  <c r="AM677" i="2"/>
  <c r="AH678" i="2"/>
  <c r="AH679" i="2" l="1"/>
  <c r="AM678" i="2"/>
  <c r="AI678" i="2"/>
  <c r="AJ677" i="2"/>
  <c r="AK677" i="2"/>
  <c r="AL677" i="2"/>
  <c r="AJ678" i="2" l="1"/>
  <c r="AK678" i="2"/>
  <c r="AL678" i="2"/>
  <c r="AM679" i="2"/>
  <c r="AH680" i="2"/>
  <c r="AI679" i="2"/>
  <c r="AK679" i="2" l="1"/>
  <c r="AL679" i="2"/>
  <c r="AJ679" i="2"/>
  <c r="AI680" i="2"/>
  <c r="AM680" i="2"/>
  <c r="AH681" i="2"/>
  <c r="AM681" i="2" l="1"/>
  <c r="AI681" i="2"/>
  <c r="AH682" i="2"/>
  <c r="AL680" i="2"/>
  <c r="AJ680" i="2"/>
  <c r="AK680" i="2"/>
  <c r="G682" i="2" l="1"/>
  <c r="AI682" i="2"/>
  <c r="AM682" i="2"/>
  <c r="AH683" i="2"/>
  <c r="AJ681" i="2"/>
  <c r="AL681" i="2"/>
  <c r="AK681" i="2"/>
  <c r="AH684" i="2" l="1"/>
  <c r="AM683" i="2"/>
  <c r="AI683" i="2"/>
  <c r="AK682" i="2"/>
  <c r="AJ682" i="2"/>
  <c r="AL682" i="2"/>
  <c r="AI684" i="2" l="1"/>
  <c r="AH685" i="2"/>
  <c r="AM684" i="2"/>
  <c r="AL683" i="2"/>
  <c r="AK683" i="2"/>
  <c r="AJ683" i="2"/>
  <c r="AI685" i="2" l="1"/>
  <c r="AH686" i="2"/>
  <c r="AM685" i="2"/>
  <c r="AJ684" i="2"/>
  <c r="AL684" i="2"/>
  <c r="AK684" i="2"/>
  <c r="AI686" i="2" l="1"/>
  <c r="AM686" i="2"/>
  <c r="AH687" i="2"/>
  <c r="AL685" i="2"/>
  <c r="AJ685" i="2"/>
  <c r="AK685" i="2"/>
  <c r="AM687" i="2" l="1"/>
  <c r="AH688" i="2"/>
  <c r="AI687" i="2"/>
  <c r="AL686" i="2"/>
  <c r="AK686" i="2"/>
  <c r="AJ686" i="2"/>
  <c r="AI688" i="2" l="1"/>
  <c r="AM688" i="2"/>
  <c r="AH689" i="2"/>
  <c r="AJ687" i="2"/>
  <c r="AL687" i="2"/>
  <c r="AK687" i="2"/>
  <c r="G689" i="2" l="1"/>
  <c r="AH690" i="2"/>
  <c r="AI689" i="2"/>
  <c r="AM689" i="2"/>
  <c r="AJ688" i="2"/>
  <c r="AL688" i="2"/>
  <c r="AK688" i="2"/>
  <c r="AL689" i="2" l="1"/>
  <c r="AJ689" i="2"/>
  <c r="AK689" i="2"/>
  <c r="AH691" i="2"/>
  <c r="AM690" i="2"/>
  <c r="AI690" i="2"/>
  <c r="AK690" i="2" l="1"/>
  <c r="AJ690" i="2"/>
  <c r="AL690" i="2"/>
  <c r="AM691" i="2"/>
  <c r="AI691" i="2"/>
  <c r="AH692" i="2"/>
  <c r="AH693" i="2" l="1"/>
  <c r="AI692" i="2"/>
  <c r="AM692" i="2"/>
  <c r="AK691" i="2"/>
  <c r="AJ691" i="2"/>
  <c r="AL691" i="2"/>
  <c r="AK692" i="2" l="1"/>
  <c r="AJ692" i="2"/>
  <c r="AL692" i="2"/>
  <c r="AI693" i="2"/>
  <c r="AH694" i="2"/>
  <c r="AM693" i="2"/>
  <c r="AM694" i="2" l="1"/>
  <c r="AH695" i="2"/>
  <c r="AI694" i="2"/>
  <c r="AL693" i="2"/>
  <c r="AK693" i="2"/>
  <c r="AJ693" i="2"/>
  <c r="AK694" i="2" l="1"/>
  <c r="AJ694" i="2"/>
  <c r="AL694" i="2"/>
  <c r="AM695" i="2"/>
  <c r="AI695" i="2"/>
  <c r="AH696" i="2"/>
  <c r="AL695" i="2" l="1"/>
  <c r="AK695" i="2"/>
  <c r="AJ695" i="2"/>
  <c r="AI696" i="2"/>
  <c r="AH697" i="2"/>
  <c r="AM696" i="2"/>
  <c r="G697" i="2" l="1"/>
  <c r="AM697" i="2"/>
  <c r="AH698" i="2"/>
  <c r="AI697" i="2"/>
  <c r="AJ696" i="2"/>
  <c r="AK696" i="2"/>
  <c r="AL696" i="2"/>
  <c r="AL697" i="2" l="1"/>
  <c r="AK697" i="2"/>
  <c r="AJ697" i="2"/>
  <c r="AM698" i="2"/>
  <c r="AI698" i="2"/>
  <c r="AH699" i="2"/>
  <c r="AI699" i="2" l="1"/>
  <c r="AH700" i="2"/>
  <c r="AM699" i="2"/>
  <c r="AK698" i="2"/>
  <c r="AL698" i="2"/>
  <c r="AJ698" i="2"/>
  <c r="AH701" i="2" l="1"/>
  <c r="AI700" i="2"/>
  <c r="AM700" i="2"/>
  <c r="AK699" i="2"/>
  <c r="AJ699" i="2"/>
  <c r="AL699" i="2"/>
  <c r="AJ700" i="2" l="1"/>
  <c r="AK700" i="2"/>
  <c r="AL700" i="2"/>
  <c r="AM701" i="2"/>
  <c r="AH702" i="2"/>
  <c r="AI701" i="2"/>
  <c r="AJ701" i="2" l="1"/>
  <c r="AK701" i="2"/>
  <c r="AL701" i="2"/>
  <c r="AI702" i="2"/>
  <c r="AH703" i="2"/>
  <c r="AM702" i="2"/>
  <c r="AM703" i="2" l="1"/>
  <c r="AI703" i="2"/>
  <c r="AH704" i="2"/>
  <c r="AJ702" i="2"/>
  <c r="AK702" i="2"/>
  <c r="AL702" i="2"/>
  <c r="AH705" i="2" l="1"/>
  <c r="AI704" i="2"/>
  <c r="AM704" i="2"/>
  <c r="AK703" i="2"/>
  <c r="AL703" i="2"/>
  <c r="AJ703" i="2"/>
  <c r="AK704" i="2" l="1"/>
  <c r="AJ704" i="2"/>
  <c r="AL704" i="2"/>
  <c r="G705" i="2"/>
  <c r="AH706" i="2"/>
  <c r="AI705" i="2"/>
  <c r="AM705" i="2"/>
  <c r="AM706" i="2" l="1"/>
  <c r="AI706" i="2"/>
  <c r="AH707" i="2"/>
  <c r="AL705" i="2"/>
  <c r="AK705" i="2"/>
  <c r="AJ705" i="2"/>
  <c r="AH708" i="2" l="1"/>
  <c r="AI707" i="2"/>
  <c r="AM707" i="2"/>
  <c r="AK706" i="2"/>
  <c r="AJ706" i="2"/>
  <c r="AL706" i="2"/>
  <c r="AM708" i="2" l="1"/>
  <c r="AH709" i="2"/>
  <c r="AI708" i="2"/>
  <c r="AL707" i="2"/>
  <c r="AK707" i="2"/>
  <c r="AJ707" i="2"/>
  <c r="AL708" i="2" l="1"/>
  <c r="AK708" i="2"/>
  <c r="AJ708" i="2"/>
  <c r="AI709" i="2"/>
  <c r="AM709" i="2"/>
  <c r="AH710" i="2"/>
  <c r="AM710" i="2" l="1"/>
  <c r="AH711" i="2"/>
  <c r="AI710" i="2"/>
  <c r="AK709" i="2"/>
  <c r="AJ709" i="2"/>
  <c r="AL709" i="2"/>
  <c r="AK710" i="2" l="1"/>
  <c r="AJ710" i="2"/>
  <c r="AL710" i="2"/>
  <c r="AH712" i="2"/>
  <c r="AI711" i="2"/>
  <c r="AM711" i="2"/>
  <c r="AJ711" i="2" l="1"/>
  <c r="AL711" i="2"/>
  <c r="AK711" i="2"/>
  <c r="AI712" i="2"/>
  <c r="AH713" i="2"/>
  <c r="AM712" i="2"/>
  <c r="G713" i="2" l="1"/>
  <c r="AI713" i="2"/>
  <c r="AM713" i="2"/>
  <c r="AH714" i="2"/>
  <c r="AL712" i="2"/>
  <c r="AK712" i="2"/>
  <c r="AJ712" i="2"/>
  <c r="AI714" i="2" l="1"/>
  <c r="AM714" i="2"/>
  <c r="AH715" i="2"/>
  <c r="AJ713" i="2"/>
  <c r="AK713" i="2"/>
  <c r="AL713" i="2"/>
  <c r="AM715" i="2" l="1"/>
  <c r="AI715" i="2"/>
  <c r="AH716" i="2"/>
  <c r="AK714" i="2"/>
  <c r="AL714" i="2"/>
  <c r="AJ714" i="2"/>
  <c r="AI716" i="2" l="1"/>
  <c r="AM716" i="2"/>
  <c r="AH717" i="2"/>
  <c r="AJ715" i="2"/>
  <c r="AL715" i="2"/>
  <c r="AK715" i="2"/>
  <c r="AM717" i="2" l="1"/>
  <c r="AH718" i="2"/>
  <c r="AI717" i="2"/>
  <c r="AK716" i="2"/>
  <c r="AL716" i="2"/>
  <c r="AJ716" i="2"/>
  <c r="AL717" i="2" l="1"/>
  <c r="AJ717" i="2"/>
  <c r="AK717" i="2"/>
  <c r="AI718" i="2"/>
  <c r="AM718" i="2"/>
  <c r="AH719" i="2"/>
  <c r="G719" i="2" l="1"/>
  <c r="AH720" i="2"/>
  <c r="AI719" i="2"/>
  <c r="AM719" i="2"/>
  <c r="AJ718" i="2"/>
  <c r="AL718" i="2"/>
  <c r="AK718" i="2"/>
  <c r="AJ719" i="2" l="1"/>
  <c r="AL719" i="2"/>
  <c r="AK719" i="2"/>
  <c r="AM720" i="2"/>
  <c r="AH721" i="2"/>
  <c r="AI720" i="2"/>
  <c r="AJ720" i="2" l="1"/>
  <c r="AK720" i="2"/>
  <c r="AL720" i="2"/>
  <c r="AH722" i="2"/>
  <c r="AM721" i="2"/>
  <c r="AI721" i="2"/>
  <c r="AL721" i="2" l="1"/>
  <c r="AJ721" i="2"/>
  <c r="AK721" i="2"/>
  <c r="AM722" i="2"/>
  <c r="AI722" i="2"/>
  <c r="AH723" i="2"/>
  <c r="AM723" i="2" l="1"/>
  <c r="AH724" i="2"/>
  <c r="AI723" i="2"/>
  <c r="AK722" i="2"/>
  <c r="AJ722" i="2"/>
  <c r="AL722" i="2"/>
  <c r="AH725" i="2" l="1"/>
  <c r="AI724" i="2"/>
  <c r="AM724" i="2"/>
  <c r="AJ723" i="2"/>
  <c r="AL723" i="2"/>
  <c r="AK723" i="2"/>
  <c r="AJ724" i="2" l="1"/>
  <c r="AK724" i="2"/>
  <c r="AL724" i="2"/>
  <c r="AH726" i="2"/>
  <c r="AI725" i="2"/>
  <c r="AM725" i="2"/>
  <c r="G726" i="2" l="1"/>
  <c r="AH727" i="2"/>
  <c r="AI726" i="2"/>
  <c r="AM726" i="2"/>
  <c r="AJ725" i="2"/>
  <c r="AK725" i="2"/>
  <c r="AL725" i="2"/>
  <c r="AK726" i="2" l="1"/>
  <c r="AL726" i="2"/>
  <c r="AJ726" i="2"/>
  <c r="AH728" i="2"/>
  <c r="AI727" i="2"/>
  <c r="AM727" i="2"/>
  <c r="AK727" i="2" l="1"/>
  <c r="AL727" i="2"/>
  <c r="AJ727" i="2"/>
  <c r="AH729" i="2"/>
  <c r="AI728" i="2"/>
  <c r="AM728" i="2"/>
  <c r="AK728" i="2" l="1"/>
  <c r="AL728" i="2"/>
  <c r="AJ728" i="2"/>
  <c r="AI729" i="2"/>
  <c r="AM729" i="2"/>
  <c r="AH730" i="2"/>
  <c r="AM730" i="2" l="1"/>
  <c r="AI730" i="2"/>
  <c r="AH731" i="2"/>
  <c r="AL729" i="2"/>
  <c r="AK729" i="2"/>
  <c r="AJ729" i="2"/>
  <c r="AI731" i="2" l="1"/>
  <c r="AH732" i="2"/>
  <c r="AM731" i="2"/>
  <c r="AK730" i="2"/>
  <c r="AJ730" i="2"/>
  <c r="AL730" i="2"/>
  <c r="G732" i="2" l="1"/>
  <c r="AM732" i="2"/>
  <c r="AI732" i="2"/>
  <c r="AH733" i="2"/>
  <c r="AJ731" i="2"/>
  <c r="AK731" i="2"/>
  <c r="AL731" i="2"/>
  <c r="AI733" i="2" l="1"/>
  <c r="AM733" i="2"/>
  <c r="AH734" i="2"/>
  <c r="AJ732" i="2"/>
  <c r="AK732" i="2"/>
  <c r="AL732" i="2"/>
  <c r="AM734" i="2" l="1"/>
  <c r="AH735" i="2"/>
  <c r="AI734" i="2"/>
  <c r="AK733" i="2"/>
  <c r="AJ733" i="2"/>
  <c r="AL733" i="2"/>
  <c r="AI735" i="2" l="1"/>
  <c r="AH736" i="2"/>
  <c r="AM735" i="2"/>
  <c r="AL734" i="2"/>
  <c r="AK734" i="2"/>
  <c r="AJ734" i="2"/>
  <c r="AK735" i="2" l="1"/>
  <c r="AJ735" i="2"/>
  <c r="AL735" i="2"/>
  <c r="AM736" i="2"/>
  <c r="AH737" i="2"/>
  <c r="AI736" i="2"/>
  <c r="AH738" i="2" l="1"/>
  <c r="AI737" i="2"/>
  <c r="AM737" i="2"/>
  <c r="AK736" i="2"/>
  <c r="AJ736" i="2"/>
  <c r="AL736" i="2"/>
  <c r="AI738" i="2" l="1"/>
  <c r="AM738" i="2"/>
  <c r="AH739" i="2"/>
  <c r="AJ737" i="2"/>
  <c r="AK737" i="2"/>
  <c r="AL737" i="2"/>
  <c r="AM739" i="2" l="1"/>
  <c r="AI739" i="2"/>
  <c r="AH740" i="2"/>
  <c r="AL738" i="2"/>
  <c r="AJ738" i="2"/>
  <c r="AK738" i="2"/>
  <c r="AI740" i="2" l="1"/>
  <c r="AM740" i="2"/>
  <c r="AH741" i="2"/>
  <c r="AK739" i="2"/>
  <c r="AL739" i="2"/>
  <c r="AJ739" i="2"/>
  <c r="AK740" i="2" l="1"/>
  <c r="AL740" i="2"/>
  <c r="AJ740" i="2"/>
  <c r="AM741" i="2"/>
  <c r="AH742" i="2"/>
  <c r="AI741" i="2"/>
  <c r="G742" i="2" l="1"/>
  <c r="AM742" i="2"/>
  <c r="AH743" i="2"/>
  <c r="AI742" i="2"/>
  <c r="AK741" i="2"/>
  <c r="AL741" i="2"/>
  <c r="AJ741" i="2"/>
  <c r="AI743" i="2" l="1"/>
  <c r="AH744" i="2"/>
  <c r="AM743" i="2"/>
  <c r="AJ742" i="2"/>
  <c r="AL742" i="2"/>
  <c r="AK742" i="2"/>
  <c r="AI744" i="2" l="1"/>
  <c r="AH745" i="2"/>
  <c r="AM744" i="2"/>
  <c r="AL743" i="2"/>
  <c r="AK743" i="2"/>
  <c r="AJ743" i="2"/>
  <c r="AH746" i="2" l="1"/>
  <c r="AI745" i="2"/>
  <c r="AM745" i="2"/>
  <c r="AJ744" i="2"/>
  <c r="AK744" i="2"/>
  <c r="AL744" i="2"/>
  <c r="AJ745" i="2" l="1"/>
  <c r="AL745" i="2"/>
  <c r="AK745" i="2"/>
  <c r="AM746" i="2"/>
  <c r="AI746" i="2"/>
  <c r="AH747" i="2"/>
  <c r="AI747" i="2" l="1"/>
  <c r="AM747" i="2"/>
  <c r="AH748" i="2"/>
  <c r="AL746" i="2"/>
  <c r="AK746" i="2"/>
  <c r="AJ746" i="2"/>
  <c r="G748" i="2" l="1"/>
  <c r="AH749" i="2"/>
  <c r="AI748" i="2"/>
  <c r="AM748" i="2"/>
  <c r="AJ747" i="2"/>
  <c r="AK747" i="2"/>
  <c r="AL747" i="2"/>
  <c r="AK748" i="2" l="1"/>
  <c r="AL748" i="2"/>
  <c r="AJ748" i="2"/>
  <c r="AH750" i="2"/>
  <c r="AM749" i="2"/>
  <c r="AI749" i="2"/>
  <c r="AI750" i="2" l="1"/>
  <c r="AH751" i="2"/>
  <c r="AM750" i="2"/>
  <c r="AJ749" i="2"/>
  <c r="AL749" i="2"/>
  <c r="AK749" i="2"/>
  <c r="AI751" i="2" l="1"/>
  <c r="AM751" i="2"/>
  <c r="AH752" i="2"/>
  <c r="AJ750" i="2"/>
  <c r="AK750" i="2"/>
  <c r="AL750" i="2"/>
  <c r="AM752" i="2" l="1"/>
  <c r="AH753" i="2"/>
  <c r="AI752" i="2"/>
  <c r="AJ751" i="2"/>
  <c r="AK751" i="2"/>
  <c r="AL751" i="2"/>
  <c r="AJ752" i="2" l="1"/>
  <c r="AK752" i="2"/>
  <c r="AL752" i="2"/>
  <c r="AI753" i="2"/>
  <c r="AM753" i="2"/>
  <c r="AH754" i="2"/>
  <c r="G754" i="2" l="1"/>
  <c r="AH755" i="2"/>
  <c r="AI754" i="2"/>
  <c r="AM754" i="2"/>
  <c r="AJ753" i="2"/>
  <c r="AL753" i="2"/>
  <c r="AK753" i="2"/>
  <c r="AL754" i="2" l="1"/>
  <c r="AJ754" i="2"/>
  <c r="AK754" i="2"/>
  <c r="AH756" i="2"/>
  <c r="AM755" i="2"/>
  <c r="AI755" i="2"/>
  <c r="AJ755" i="2" l="1"/>
  <c r="AK755" i="2"/>
  <c r="AL755" i="2"/>
  <c r="AH757" i="2"/>
  <c r="AM756" i="2"/>
  <c r="AI756" i="2"/>
  <c r="AJ756" i="2" l="1"/>
  <c r="AK756" i="2"/>
  <c r="AL756" i="2"/>
  <c r="AH758" i="2"/>
  <c r="AM757" i="2"/>
  <c r="G757" i="2"/>
  <c r="AI757" i="2"/>
  <c r="AI758" i="2" l="1"/>
  <c r="AM758" i="2"/>
  <c r="AH759" i="2"/>
  <c r="AL757" i="2"/>
  <c r="AJ757" i="2"/>
  <c r="AK757" i="2"/>
  <c r="G761" i="2"/>
  <c r="AM759" i="2" l="1"/>
  <c r="AH760" i="2"/>
  <c r="AI759" i="2"/>
  <c r="AJ758" i="2"/>
  <c r="AK758" i="2"/>
  <c r="AL758" i="2"/>
  <c r="AL759" i="2" l="1"/>
  <c r="AK759" i="2"/>
  <c r="AJ759" i="2"/>
  <c r="AH761" i="2"/>
  <c r="AM760" i="2"/>
  <c r="AI760" i="2"/>
  <c r="AH762" i="2" l="1"/>
  <c r="AI761" i="2"/>
  <c r="AM761" i="2"/>
  <c r="AK760" i="2"/>
  <c r="AJ760" i="2"/>
  <c r="AL760" i="2"/>
  <c r="AK761" i="2" l="1"/>
  <c r="AJ761" i="2"/>
  <c r="AL761" i="2"/>
  <c r="AI762" i="2"/>
  <c r="AH763" i="2"/>
  <c r="AM762" i="2"/>
  <c r="AM763" i="2" l="1"/>
  <c r="AH764" i="2"/>
  <c r="AI763" i="2"/>
  <c r="G763" i="2"/>
  <c r="AL762" i="2"/>
  <c r="AK762" i="2"/>
  <c r="AJ762" i="2"/>
  <c r="AJ763" i="2" l="1"/>
  <c r="AK763" i="2"/>
  <c r="AL763" i="2"/>
  <c r="AM764" i="2"/>
  <c r="AI764" i="2"/>
  <c r="AH765" i="2"/>
  <c r="G767" i="2"/>
  <c r="AJ764" i="2" l="1"/>
  <c r="AL764" i="2"/>
  <c r="AK764" i="2"/>
  <c r="AM765" i="2"/>
  <c r="AH766" i="2"/>
  <c r="AI765" i="2"/>
  <c r="AJ765" i="2" l="1"/>
  <c r="AL765" i="2"/>
  <c r="AK765" i="2"/>
  <c r="AH767" i="2"/>
  <c r="AI766" i="2"/>
  <c r="AM766" i="2"/>
  <c r="AJ766" i="2" l="1"/>
  <c r="AL766" i="2"/>
  <c r="AK766" i="2"/>
  <c r="AM767" i="2"/>
  <c r="AH768" i="2"/>
  <c r="AI767" i="2"/>
  <c r="AM768" i="2" l="1"/>
  <c r="AI768" i="2"/>
  <c r="AH769" i="2"/>
  <c r="AJ767" i="2"/>
  <c r="AK767" i="2"/>
  <c r="AL767" i="2"/>
  <c r="AH770" i="2" l="1"/>
  <c r="AM769" i="2"/>
  <c r="AI769" i="2"/>
  <c r="AK768" i="2"/>
  <c r="AL768" i="2"/>
  <c r="AJ768" i="2"/>
  <c r="AJ769" i="2" l="1"/>
  <c r="AK769" i="2"/>
  <c r="AL769" i="2"/>
  <c r="G770" i="2"/>
  <c r="AH771" i="2"/>
  <c r="AI770" i="2"/>
  <c r="AM770" i="2"/>
  <c r="AJ770" i="2" l="1"/>
  <c r="AL770" i="2"/>
  <c r="AK770" i="2"/>
  <c r="AI771" i="2"/>
  <c r="AM771" i="2"/>
  <c r="AH772" i="2"/>
  <c r="G774" i="2"/>
  <c r="AJ771" i="2" l="1"/>
  <c r="AL771" i="2"/>
  <c r="AK771" i="2"/>
  <c r="AI772" i="2"/>
  <c r="AM772" i="2"/>
  <c r="AH773" i="2"/>
  <c r="AL772" i="2" l="1"/>
  <c r="AK772" i="2"/>
  <c r="AJ772" i="2"/>
  <c r="AH774" i="2"/>
  <c r="AI773" i="2"/>
  <c r="AM773" i="2"/>
  <c r="AL773" i="2" l="1"/>
  <c r="AJ773" i="2"/>
  <c r="AK773" i="2"/>
  <c r="AM774" i="2"/>
  <c r="AI774" i="2"/>
  <c r="AH775" i="2"/>
  <c r="AM775" i="2" l="1"/>
  <c r="AH776" i="2"/>
  <c r="AI775" i="2"/>
  <c r="AK774" i="2"/>
  <c r="AJ774" i="2"/>
  <c r="AL774" i="2"/>
  <c r="AL775" i="2" l="1"/>
  <c r="AJ775" i="2"/>
  <c r="AK775" i="2"/>
  <c r="AH777" i="2"/>
  <c r="AM776" i="2"/>
  <c r="AI776" i="2"/>
  <c r="AI777" i="2" l="1"/>
  <c r="AM777" i="2"/>
  <c r="AH778" i="2"/>
  <c r="AL776" i="2"/>
  <c r="AJ776" i="2"/>
  <c r="AK776" i="2"/>
  <c r="AI778" i="2" l="1"/>
  <c r="AH779" i="2"/>
  <c r="AM778" i="2"/>
  <c r="AJ777" i="2"/>
  <c r="AK777" i="2"/>
  <c r="AL777" i="2"/>
  <c r="G779" i="2" l="1"/>
  <c r="AM779" i="2"/>
  <c r="AH780" i="2"/>
  <c r="AI779" i="2"/>
  <c r="AJ778" i="2"/>
  <c r="AK778" i="2"/>
  <c r="AL778" i="2"/>
  <c r="AJ779" i="2" l="1"/>
  <c r="AL779" i="2"/>
  <c r="AK779" i="2"/>
  <c r="AH781" i="2"/>
  <c r="AM780" i="2"/>
  <c r="AI780" i="2"/>
  <c r="G783" i="2"/>
  <c r="AK780" i="2" l="1"/>
  <c r="AJ780" i="2"/>
  <c r="AL780" i="2"/>
  <c r="AM781" i="2"/>
  <c r="AH782" i="2"/>
  <c r="AI781" i="2"/>
  <c r="AL781" i="2" l="1"/>
  <c r="AJ781" i="2"/>
  <c r="AK781" i="2"/>
  <c r="AH783" i="2"/>
  <c r="AM782" i="2"/>
  <c r="AI782" i="2"/>
  <c r="AK782" i="2" l="1"/>
  <c r="AL782" i="2"/>
  <c r="AJ782" i="2"/>
  <c r="AH784" i="2"/>
  <c r="AI783" i="2"/>
  <c r="AM783" i="2"/>
  <c r="AK783" i="2" l="1"/>
  <c r="AL783" i="2"/>
  <c r="AJ783" i="2"/>
  <c r="AM784" i="2"/>
  <c r="AH785" i="2"/>
  <c r="AI784" i="2"/>
  <c r="AM785" i="2" l="1"/>
  <c r="AH786" i="2"/>
  <c r="AI785" i="2"/>
  <c r="AJ784" i="2"/>
  <c r="AK784" i="2"/>
  <c r="AL784" i="2"/>
  <c r="AK785" i="2" l="1"/>
  <c r="AL785" i="2"/>
  <c r="AJ785" i="2"/>
  <c r="AI786" i="2"/>
  <c r="AM786" i="2"/>
  <c r="AH787" i="2"/>
  <c r="G787" i="2" l="1"/>
  <c r="AM787" i="2"/>
  <c r="AH788" i="2"/>
  <c r="AI787" i="2"/>
  <c r="AK786" i="2"/>
  <c r="AL786" i="2"/>
  <c r="AJ786" i="2"/>
  <c r="AL787" i="2" l="1"/>
  <c r="AJ787" i="2"/>
  <c r="AK787" i="2"/>
  <c r="AM788" i="2"/>
  <c r="AI788" i="2"/>
  <c r="AH789" i="2"/>
  <c r="G791" i="2"/>
  <c r="AH790" i="2" l="1"/>
  <c r="AI789" i="2"/>
  <c r="AM789" i="2"/>
  <c r="AK788" i="2"/>
  <c r="AJ788" i="2"/>
  <c r="AL788" i="2"/>
  <c r="AJ789" i="2" l="1"/>
  <c r="AK789" i="2"/>
  <c r="AL789" i="2"/>
  <c r="AI790" i="2"/>
  <c r="AH791" i="2"/>
  <c r="AM790" i="2"/>
  <c r="AK790" i="2" l="1"/>
  <c r="AL790" i="2"/>
  <c r="AJ790" i="2"/>
  <c r="AI791" i="2"/>
  <c r="AM791" i="2"/>
  <c r="AH792" i="2"/>
  <c r="AL791" i="2" l="1"/>
  <c r="AJ791" i="2"/>
  <c r="AK791" i="2"/>
  <c r="AM792" i="2"/>
  <c r="AH793" i="2"/>
  <c r="AI792" i="2"/>
  <c r="AL792" i="2" l="1"/>
  <c r="AJ792" i="2"/>
  <c r="AK792" i="2"/>
  <c r="AM793" i="2"/>
  <c r="AH794" i="2"/>
  <c r="AI793" i="2"/>
  <c r="AL793" i="2" l="1"/>
  <c r="AK793" i="2"/>
  <c r="AJ793" i="2"/>
  <c r="G794" i="2"/>
  <c r="AM794" i="2"/>
  <c r="AH795" i="2"/>
  <c r="AI794" i="2"/>
  <c r="AK794" i="2" l="1"/>
  <c r="AL794" i="2"/>
  <c r="AJ794" i="2"/>
  <c r="AM795" i="2"/>
  <c r="AI795" i="2"/>
  <c r="AH796" i="2"/>
  <c r="G796" i="2" s="1"/>
  <c r="AH797" i="2" l="1"/>
  <c r="AM796" i="2"/>
  <c r="AI796" i="2"/>
  <c r="AL795" i="2"/>
  <c r="AK795" i="2"/>
  <c r="AJ795" i="2"/>
  <c r="AL796" i="2" l="1"/>
  <c r="AJ796" i="2"/>
  <c r="AK796" i="2"/>
  <c r="AH798" i="2"/>
  <c r="AI797" i="2"/>
  <c r="AM797" i="2"/>
  <c r="AM798" i="2" l="1"/>
  <c r="AH799" i="2"/>
  <c r="AI798" i="2"/>
  <c r="AJ797" i="2"/>
  <c r="AL797" i="2"/>
  <c r="AK797" i="2"/>
  <c r="AJ798" i="2" l="1"/>
  <c r="AK798" i="2"/>
  <c r="AL798" i="2"/>
  <c r="AI799" i="2"/>
  <c r="AM799" i="2"/>
  <c r="AH800" i="2"/>
  <c r="AL799" i="2" l="1"/>
  <c r="AK799" i="2"/>
  <c r="AJ799" i="2"/>
  <c r="AM800" i="2"/>
  <c r="AH801" i="2"/>
  <c r="AI800" i="2"/>
  <c r="AK800" i="2" l="1"/>
  <c r="AL800" i="2"/>
  <c r="AJ800" i="2"/>
  <c r="AM801" i="2"/>
  <c r="AH802" i="2"/>
  <c r="G802" i="2" s="1"/>
  <c r="AI801" i="2"/>
  <c r="AK801" i="2" l="1"/>
  <c r="AL801" i="2"/>
  <c r="AJ801" i="2"/>
  <c r="AI802" i="2"/>
  <c r="AH803" i="2"/>
  <c r="AM802" i="2"/>
  <c r="AJ802" i="2" l="1"/>
  <c r="AK802" i="2"/>
  <c r="AL802" i="2"/>
  <c r="AM803" i="2"/>
  <c r="AH804" i="2"/>
  <c r="AI803" i="2"/>
  <c r="AK803" i="2" l="1"/>
  <c r="AJ803" i="2"/>
  <c r="AL803" i="2"/>
  <c r="AH805" i="2"/>
  <c r="AI804" i="2"/>
  <c r="AM804" i="2"/>
  <c r="AI805" i="2" l="1"/>
  <c r="AH806" i="2"/>
  <c r="AM805" i="2"/>
  <c r="AL804" i="2"/>
  <c r="AJ804" i="2"/>
  <c r="AK804" i="2"/>
  <c r="AK805" i="2" l="1"/>
  <c r="AL805" i="2"/>
  <c r="AJ805" i="2"/>
  <c r="AM806" i="2"/>
  <c r="AI806" i="2"/>
  <c r="AH807" i="2"/>
  <c r="AJ806" i="2" l="1"/>
  <c r="AK806" i="2"/>
  <c r="AL806" i="2"/>
  <c r="AI807" i="2"/>
  <c r="AH808" i="2"/>
  <c r="G808" i="2" s="1"/>
  <c r="AM807" i="2"/>
  <c r="AI808" i="2" l="1"/>
  <c r="AM808" i="2"/>
  <c r="AH809" i="2"/>
  <c r="AJ807" i="2"/>
  <c r="AK807" i="2"/>
  <c r="AL807" i="2"/>
  <c r="AK808" i="2" l="1"/>
  <c r="AL808" i="2"/>
  <c r="AJ808" i="2"/>
  <c r="AI809" i="2"/>
  <c r="AM809" i="2"/>
  <c r="AH810" i="2"/>
  <c r="AM810" i="2" l="1"/>
  <c r="AI810" i="2"/>
  <c r="AH811" i="2"/>
  <c r="AK809" i="2"/>
  <c r="AJ809" i="2"/>
  <c r="AL809" i="2"/>
  <c r="AM811" i="2" l="1"/>
  <c r="AH812" i="2"/>
  <c r="AI811" i="2"/>
  <c r="AK810" i="2"/>
  <c r="AL810" i="2"/>
  <c r="AJ810" i="2"/>
  <c r="AI812" i="2" l="1"/>
  <c r="AM812" i="2"/>
  <c r="AH813" i="2"/>
  <c r="AL811" i="2"/>
  <c r="AK811" i="2"/>
  <c r="AJ811" i="2"/>
  <c r="AJ812" i="2" l="1"/>
  <c r="AK812" i="2"/>
  <c r="AL812" i="2"/>
  <c r="AI813" i="2"/>
  <c r="AM813" i="2"/>
  <c r="AH814" i="2"/>
  <c r="G814" i="2" s="1"/>
  <c r="AK813" i="2" l="1"/>
  <c r="AJ813" i="2"/>
  <c r="AL813" i="2"/>
  <c r="AM814" i="2"/>
  <c r="AH815" i="2"/>
  <c r="AI814" i="2"/>
  <c r="AM815" i="2" l="1"/>
  <c r="AI815" i="2"/>
  <c r="AH816" i="2"/>
  <c r="AL814" i="2"/>
  <c r="AK814" i="2"/>
  <c r="AJ814" i="2"/>
  <c r="AL815" i="2" l="1"/>
  <c r="AK815" i="2"/>
  <c r="AJ815" i="2"/>
  <c r="AH817" i="2"/>
  <c r="AI816" i="2"/>
  <c r="AM816" i="2"/>
  <c r="AJ816" i="2" l="1"/>
  <c r="AK816" i="2"/>
  <c r="AL816" i="2"/>
  <c r="AM817" i="2"/>
  <c r="AH818" i="2"/>
  <c r="AI817" i="2"/>
  <c r="AH819" i="2" l="1"/>
  <c r="AM818" i="2"/>
  <c r="AI818" i="2"/>
  <c r="AJ817" i="2"/>
  <c r="AK817" i="2"/>
  <c r="AL817" i="2"/>
  <c r="AM819" i="2" l="1"/>
  <c r="AH820" i="2"/>
  <c r="G820" i="2" s="1"/>
  <c r="AI819" i="2"/>
  <c r="AL818" i="2"/>
  <c r="AK818" i="2"/>
  <c r="AJ818" i="2"/>
  <c r="AI820" i="2" l="1"/>
  <c r="AM820" i="2"/>
  <c r="AH821" i="2"/>
  <c r="AL819" i="2"/>
  <c r="AJ819" i="2"/>
  <c r="AK819" i="2"/>
  <c r="AK820" i="2" l="1"/>
  <c r="AJ820" i="2"/>
  <c r="AL820" i="2"/>
  <c r="AH822" i="2"/>
  <c r="AI821" i="2"/>
  <c r="AM821" i="2"/>
  <c r="AM822" i="2" l="1"/>
  <c r="AI822" i="2"/>
  <c r="AH823" i="2"/>
  <c r="AK821" i="2"/>
  <c r="AJ821" i="2"/>
  <c r="AL821" i="2"/>
  <c r="AM823" i="2" l="1"/>
  <c r="AH824" i="2"/>
  <c r="AI823" i="2"/>
  <c r="AL822" i="2"/>
  <c r="AJ822" i="2"/>
  <c r="AK822" i="2"/>
  <c r="AJ823" i="2" l="1"/>
  <c r="AK823" i="2"/>
  <c r="AL823" i="2"/>
  <c r="AI824" i="2"/>
  <c r="AM824" i="2"/>
  <c r="AH825" i="2"/>
  <c r="AJ824" i="2" l="1"/>
  <c r="AL824" i="2"/>
  <c r="AK824" i="2"/>
  <c r="AH826" i="2"/>
  <c r="G826" i="2" s="1"/>
  <c r="AM825" i="2"/>
  <c r="AI825" i="2"/>
  <c r="AH827" i="2" l="1"/>
  <c r="AM826" i="2"/>
  <c r="AI826" i="2"/>
  <c r="AJ825" i="2"/>
  <c r="AK825" i="2"/>
  <c r="AL825" i="2"/>
  <c r="AL826" i="2" l="1"/>
  <c r="AK826" i="2"/>
  <c r="AJ826" i="2"/>
  <c r="AM827" i="2"/>
  <c r="AI827" i="2"/>
  <c r="AH828" i="2"/>
  <c r="AL827" i="2" l="1"/>
  <c r="AJ827" i="2"/>
  <c r="AK827" i="2"/>
  <c r="AI828" i="2"/>
  <c r="AM828" i="2"/>
  <c r="AH829" i="2"/>
  <c r="AK828" i="2" l="1"/>
  <c r="AL828" i="2"/>
  <c r="AJ828" i="2"/>
  <c r="AH830" i="2"/>
  <c r="AM829" i="2"/>
  <c r="AI829" i="2"/>
  <c r="AM830" i="2" l="1"/>
  <c r="AI830" i="2"/>
  <c r="AH831" i="2"/>
  <c r="AJ829" i="2"/>
  <c r="AK829" i="2"/>
  <c r="AL829" i="2"/>
  <c r="AJ830" i="2" l="1"/>
  <c r="AL830" i="2"/>
  <c r="AK830" i="2"/>
  <c r="AI831" i="2"/>
  <c r="AM831" i="2"/>
  <c r="AH832" i="2"/>
  <c r="AJ831" i="2" l="1"/>
  <c r="AK831" i="2"/>
  <c r="AL831" i="2"/>
  <c r="AH833" i="2"/>
  <c r="G833" i="2" s="1"/>
  <c r="AM832" i="2"/>
  <c r="AI832" i="2"/>
  <c r="AH834" i="2" l="1"/>
  <c r="AM833" i="2"/>
  <c r="AI833" i="2"/>
  <c r="AJ832" i="2"/>
  <c r="AK832" i="2"/>
  <c r="AL832" i="2"/>
  <c r="AL833" i="2" l="1"/>
  <c r="AJ833" i="2"/>
  <c r="AK833" i="2"/>
  <c r="AI834" i="2"/>
  <c r="AM834" i="2"/>
  <c r="AH835" i="2"/>
  <c r="G835" i="2" s="1"/>
  <c r="AL834" i="2" l="1"/>
  <c r="AJ834" i="2"/>
  <c r="AK834" i="2"/>
  <c r="AH836" i="2"/>
  <c r="AI835" i="2"/>
  <c r="AM835" i="2"/>
  <c r="AK835" i="2" l="1"/>
  <c r="AL835" i="2"/>
  <c r="AJ835" i="2"/>
  <c r="AH837" i="2"/>
  <c r="AM836" i="2"/>
  <c r="AI836" i="2"/>
  <c r="G837" i="2" l="1"/>
  <c r="AH838" i="2"/>
  <c r="AM837" i="2"/>
  <c r="AI837" i="2"/>
  <c r="AK836" i="2"/>
  <c r="AL836" i="2"/>
  <c r="AJ836" i="2"/>
  <c r="AI838" i="2" l="1"/>
  <c r="AM838" i="2"/>
  <c r="AH839" i="2"/>
  <c r="G839" i="2" s="1"/>
  <c r="AL837" i="2"/>
  <c r="AJ837" i="2"/>
  <c r="AK837" i="2"/>
  <c r="AM839" i="2" l="1"/>
  <c r="AI839" i="2"/>
  <c r="AH840" i="2"/>
  <c r="AL838" i="2"/>
  <c r="AK838" i="2"/>
  <c r="AJ838" i="2"/>
  <c r="G840" i="2" l="1"/>
  <c r="AM840" i="2"/>
  <c r="AH841" i="2"/>
  <c r="AI840" i="2"/>
  <c r="AK839" i="2"/>
  <c r="AL839" i="2"/>
  <c r="AJ839" i="2"/>
  <c r="AK840" i="2" l="1"/>
  <c r="AL840" i="2"/>
  <c r="AJ840" i="2"/>
  <c r="AM841" i="2"/>
  <c r="AH842" i="2"/>
  <c r="G842" i="2" s="1"/>
  <c r="AI841" i="2"/>
  <c r="AH843" i="2" l="1"/>
  <c r="AI842" i="2"/>
  <c r="AM842" i="2"/>
  <c r="AJ841" i="2"/>
  <c r="AK841" i="2"/>
  <c r="AL841" i="2"/>
  <c r="AJ842" i="2" l="1"/>
  <c r="AK842" i="2"/>
  <c r="AL842" i="2"/>
  <c r="AM843" i="2"/>
  <c r="AH844" i="2"/>
  <c r="AI843" i="2"/>
  <c r="AL843" i="2" l="1"/>
  <c r="AK843" i="2"/>
  <c r="AJ843" i="2"/>
  <c r="AI844" i="2"/>
  <c r="AH845" i="2"/>
  <c r="AM844" i="2"/>
  <c r="G845" i="2" l="1"/>
  <c r="AK844" i="2"/>
  <c r="AL844" i="2"/>
  <c r="AJ844" i="2"/>
  <c r="AM845" i="2"/>
  <c r="AH846" i="2"/>
  <c r="AI845" i="2"/>
  <c r="AK845" i="2" l="1"/>
  <c r="AL845" i="2"/>
  <c r="AJ845" i="2"/>
  <c r="AM846" i="2"/>
  <c r="AI846" i="2"/>
  <c r="AH847" i="2"/>
  <c r="AH848" i="2" l="1"/>
  <c r="AI847" i="2"/>
  <c r="AM847" i="2"/>
  <c r="AK846" i="2"/>
  <c r="AL846" i="2"/>
  <c r="AJ846" i="2"/>
  <c r="G848" i="2" l="1"/>
  <c r="AH849" i="2"/>
  <c r="AI848" i="2"/>
  <c r="AM848" i="2"/>
  <c r="AK847" i="2"/>
  <c r="AL847" i="2"/>
  <c r="AJ847" i="2"/>
  <c r="AL848" i="2" l="1"/>
  <c r="AK848" i="2"/>
  <c r="AJ848" i="2"/>
  <c r="AH850" i="2"/>
  <c r="AI849" i="2"/>
  <c r="AM849" i="2"/>
  <c r="AL849" i="2" l="1"/>
  <c r="AJ849" i="2"/>
  <c r="AK849" i="2"/>
  <c r="AI850" i="2"/>
  <c r="AM850" i="2"/>
  <c r="AH851" i="2"/>
  <c r="AJ850" i="2" l="1"/>
  <c r="AL850" i="2"/>
  <c r="AK850" i="2"/>
  <c r="AM851" i="2"/>
  <c r="AH852" i="2"/>
  <c r="AI851" i="2"/>
  <c r="AH853" i="2" l="1"/>
  <c r="AI852" i="2"/>
  <c r="AM852" i="2"/>
  <c r="AK851" i="2"/>
  <c r="AL851" i="2"/>
  <c r="AJ851" i="2"/>
  <c r="AL852" i="2" l="1"/>
  <c r="AK852" i="2"/>
  <c r="AJ852" i="2"/>
  <c r="AH854" i="2"/>
  <c r="AI853" i="2"/>
  <c r="AM853" i="2"/>
  <c r="G854" i="2" l="1"/>
  <c r="AI854" i="2"/>
  <c r="AM854" i="2"/>
  <c r="AH855" i="2"/>
  <c r="G855" i="2" s="1"/>
  <c r="AL853" i="2"/>
  <c r="AK853" i="2"/>
  <c r="AJ853" i="2"/>
  <c r="AJ854" i="2" l="1"/>
  <c r="AL854" i="2"/>
  <c r="AK854" i="2"/>
  <c r="AM855" i="2"/>
  <c r="AI855" i="2"/>
  <c r="AH856" i="2"/>
  <c r="AK855" i="2" l="1"/>
  <c r="AL855" i="2"/>
  <c r="AJ855" i="2"/>
  <c r="AI856" i="2"/>
  <c r="AH857" i="2"/>
  <c r="AM856" i="2"/>
  <c r="AI857" i="2" l="1"/>
  <c r="AM857" i="2"/>
  <c r="AH858" i="2"/>
  <c r="AK856" i="2"/>
  <c r="AJ856" i="2"/>
  <c r="AL856" i="2"/>
  <c r="AI858" i="2" l="1"/>
  <c r="AM858" i="2"/>
  <c r="AH859" i="2"/>
  <c r="AJ857" i="2"/>
  <c r="AK857" i="2"/>
  <c r="AL857" i="2"/>
  <c r="AI859" i="2" l="1"/>
  <c r="AM859" i="2"/>
  <c r="AH860" i="2"/>
  <c r="AL858" i="2"/>
  <c r="AK858" i="2"/>
  <c r="AJ858" i="2"/>
  <c r="AH861" i="2" l="1"/>
  <c r="AI860" i="2"/>
  <c r="AM860" i="2"/>
  <c r="AJ859" i="2"/>
  <c r="AL859" i="2"/>
  <c r="AK859" i="2"/>
  <c r="G861" i="2" l="1"/>
  <c r="AJ860" i="2"/>
  <c r="AL860" i="2"/>
  <c r="AK860" i="2"/>
  <c r="AH862" i="2"/>
  <c r="AI861" i="2"/>
  <c r="AM861" i="2"/>
  <c r="AJ861" i="2" l="1"/>
  <c r="AK861" i="2"/>
  <c r="AL861" i="2"/>
  <c r="AI862" i="2"/>
  <c r="AM862" i="2"/>
  <c r="AH863" i="2"/>
  <c r="G863" i="2" s="1"/>
  <c r="AJ862" i="2" l="1"/>
  <c r="AL862" i="2"/>
  <c r="AK862" i="2"/>
  <c r="AH864" i="2"/>
  <c r="AI863" i="2"/>
  <c r="AM863" i="2"/>
  <c r="AH865" i="2" l="1"/>
  <c r="AI864" i="2"/>
  <c r="AM864" i="2"/>
  <c r="AK863" i="2"/>
  <c r="AL863" i="2"/>
  <c r="AJ863" i="2"/>
  <c r="AJ864" i="2" l="1"/>
  <c r="AK864" i="2"/>
  <c r="AL864" i="2"/>
  <c r="AH866" i="2"/>
  <c r="AM865" i="2"/>
  <c r="AI865" i="2"/>
  <c r="AL865" i="2" l="1"/>
  <c r="AJ865" i="2"/>
  <c r="AK865" i="2"/>
  <c r="AM866" i="2"/>
  <c r="AH867" i="2"/>
  <c r="AI866" i="2"/>
  <c r="AJ866" i="2" l="1"/>
  <c r="AK866" i="2"/>
  <c r="AL866" i="2"/>
  <c r="AM867" i="2"/>
  <c r="AH868" i="2"/>
  <c r="AI867" i="2"/>
  <c r="AJ867" i="2" l="1"/>
  <c r="AL867" i="2"/>
  <c r="AK867" i="2"/>
  <c r="AH869" i="2"/>
  <c r="G869" i="2" s="1"/>
  <c r="AM868" i="2"/>
  <c r="AI868" i="2"/>
  <c r="AJ868" i="2" l="1"/>
  <c r="AK868" i="2"/>
  <c r="AL868" i="2"/>
  <c r="AI869" i="2"/>
  <c r="AM869" i="2"/>
  <c r="AH870" i="2"/>
  <c r="G870" i="2" s="1"/>
  <c r="AH871" i="2" l="1"/>
  <c r="AI870" i="2"/>
  <c r="AM870" i="2"/>
  <c r="AK869" i="2"/>
  <c r="AL869" i="2"/>
  <c r="AJ869" i="2"/>
  <c r="AK870" i="2" l="1"/>
  <c r="AJ870" i="2"/>
  <c r="AL870" i="2"/>
  <c r="AI871" i="2"/>
  <c r="AH872" i="2"/>
  <c r="AM871" i="2"/>
  <c r="AH873" i="2" l="1"/>
  <c r="AI872" i="2"/>
  <c r="AM872" i="2"/>
  <c r="AK871" i="2"/>
  <c r="AJ871" i="2"/>
  <c r="AL871" i="2"/>
  <c r="AJ872" i="2" l="1"/>
  <c r="AK872" i="2"/>
  <c r="AL872" i="2"/>
  <c r="AH874" i="2"/>
  <c r="AM873" i="2"/>
  <c r="AI873" i="2"/>
  <c r="AI874" i="2" l="1"/>
  <c r="AM874" i="2"/>
  <c r="AH875" i="2"/>
  <c r="AJ873" i="2"/>
  <c r="AL873" i="2"/>
  <c r="AK873" i="2"/>
  <c r="AM875" i="2" l="1"/>
  <c r="AI875" i="2"/>
  <c r="AH876" i="2"/>
  <c r="G876" i="2" s="1"/>
  <c r="AJ874" i="2"/>
  <c r="AL874" i="2"/>
  <c r="AK874" i="2"/>
  <c r="AH877" i="2" l="1"/>
  <c r="AI876" i="2"/>
  <c r="AM876" i="2"/>
  <c r="AK875" i="2"/>
  <c r="AL875" i="2"/>
  <c r="AJ875" i="2"/>
  <c r="AJ876" i="2" l="1"/>
  <c r="AL876" i="2"/>
  <c r="AK876" i="2"/>
  <c r="AI877" i="2"/>
  <c r="AM877" i="2"/>
  <c r="AH878" i="2"/>
  <c r="AH879" i="2" l="1"/>
  <c r="AM878" i="2"/>
  <c r="AI878" i="2"/>
  <c r="AL877" i="2"/>
  <c r="AK877" i="2"/>
  <c r="AJ877" i="2"/>
  <c r="AJ878" i="2" l="1"/>
  <c r="AL878" i="2"/>
  <c r="AK878" i="2"/>
  <c r="AI879" i="2"/>
  <c r="AM879" i="2"/>
  <c r="AH880" i="2"/>
  <c r="AK879" i="2" l="1"/>
  <c r="AL879" i="2"/>
  <c r="AJ879" i="2"/>
  <c r="AI880" i="2"/>
  <c r="AM880" i="2"/>
  <c r="AH881" i="2"/>
  <c r="AL880" i="2" l="1"/>
  <c r="AK880" i="2"/>
  <c r="AJ880" i="2"/>
  <c r="AI881" i="2"/>
  <c r="AM881" i="2"/>
  <c r="AH882" i="2"/>
  <c r="G882" i="2" s="1"/>
  <c r="AK881" i="2" l="1"/>
  <c r="AJ881" i="2"/>
  <c r="AL881" i="2"/>
  <c r="AI882" i="2"/>
  <c r="AM882" i="2"/>
  <c r="AH883" i="2"/>
  <c r="AJ882" i="2" l="1"/>
  <c r="AK882" i="2"/>
  <c r="AL882" i="2"/>
  <c r="AM883" i="2"/>
  <c r="AH884" i="2"/>
  <c r="AI883" i="2"/>
  <c r="AJ883" i="2" l="1"/>
  <c r="AK883" i="2"/>
  <c r="AL883" i="2"/>
  <c r="AM884" i="2"/>
  <c r="AH885" i="2"/>
  <c r="AI884" i="2"/>
  <c r="AH886" i="2" l="1"/>
  <c r="AM885" i="2"/>
  <c r="AI885" i="2"/>
  <c r="AJ884" i="2"/>
  <c r="AK884" i="2"/>
  <c r="AL884" i="2"/>
  <c r="AJ885" i="2" l="1"/>
  <c r="AK885" i="2"/>
  <c r="AL885" i="2"/>
  <c r="AI886" i="2"/>
  <c r="AH887" i="2"/>
  <c r="AM886" i="2"/>
  <c r="AL886" i="2" l="1"/>
  <c r="AJ886" i="2"/>
  <c r="AK886" i="2"/>
  <c r="AH888" i="2"/>
  <c r="AM887" i="2"/>
  <c r="AI887" i="2"/>
  <c r="AI888" i="2" l="1"/>
  <c r="AM888" i="2"/>
  <c r="AH889" i="2"/>
  <c r="AL887" i="2"/>
  <c r="AK887" i="2"/>
  <c r="AJ887" i="2"/>
  <c r="AM889" i="2" l="1"/>
  <c r="AH890" i="2"/>
  <c r="AI889" i="2"/>
  <c r="AL888" i="2"/>
  <c r="AJ888" i="2"/>
  <c r="AK888" i="2"/>
  <c r="AK889" i="2" l="1"/>
  <c r="AL889" i="2"/>
  <c r="AJ889" i="2"/>
  <c r="AM890" i="2"/>
  <c r="AI890" i="2"/>
  <c r="AH891" i="2"/>
  <c r="G891" i="2" s="1"/>
  <c r="AI891" i="2" l="1"/>
  <c r="AM891" i="2"/>
  <c r="AH892" i="2"/>
  <c r="AJ890" i="2"/>
  <c r="AK890" i="2"/>
  <c r="AL890" i="2"/>
  <c r="AJ891" i="2" l="1"/>
  <c r="AK891" i="2"/>
  <c r="AL891" i="2"/>
  <c r="AH893" i="2"/>
  <c r="AI892" i="2"/>
  <c r="AM892" i="2"/>
  <c r="AH894" i="2" l="1"/>
  <c r="AI893" i="2"/>
  <c r="AM893" i="2"/>
  <c r="AL892" i="2"/>
  <c r="AK892" i="2"/>
  <c r="AJ892" i="2"/>
  <c r="AJ893" i="2" l="1"/>
  <c r="AL893" i="2"/>
  <c r="AK893" i="2"/>
  <c r="AI894" i="2"/>
  <c r="AH895" i="2"/>
  <c r="AM894" i="2"/>
  <c r="AK894" i="2" l="1"/>
  <c r="AL894" i="2"/>
  <c r="AJ894" i="2"/>
  <c r="AH896" i="2"/>
  <c r="AI895" i="2"/>
  <c r="AM895" i="2"/>
  <c r="AH897" i="2" l="1"/>
  <c r="AM896" i="2"/>
  <c r="AI896" i="2"/>
  <c r="AK895" i="2"/>
  <c r="AL895" i="2"/>
  <c r="AJ895" i="2"/>
  <c r="AI897" i="2" l="1"/>
  <c r="AM897" i="2"/>
  <c r="AH898" i="2"/>
  <c r="AK896" i="2"/>
  <c r="AL896" i="2"/>
  <c r="AJ896" i="2"/>
  <c r="AL897" i="2" l="1"/>
  <c r="AK897" i="2"/>
  <c r="AJ897" i="2"/>
  <c r="AH899" i="2"/>
  <c r="AM898" i="2"/>
  <c r="AI898" i="2"/>
  <c r="AM899" i="2" l="1"/>
  <c r="AH900" i="2"/>
  <c r="AI899" i="2"/>
  <c r="AJ898" i="2"/>
  <c r="AL898" i="2"/>
  <c r="AK898" i="2"/>
  <c r="AJ899" i="2" l="1"/>
  <c r="AK899" i="2"/>
  <c r="AL899" i="2"/>
  <c r="AM900" i="2"/>
  <c r="AH901" i="2"/>
  <c r="G901" i="2" s="1"/>
  <c r="AI900" i="2"/>
  <c r="AJ900" i="2" l="1"/>
  <c r="AK900" i="2"/>
  <c r="AL900" i="2"/>
  <c r="AH902" i="2"/>
  <c r="AI901" i="2"/>
  <c r="AM901" i="2"/>
  <c r="AL901" i="2" l="1"/>
  <c r="AJ901" i="2"/>
  <c r="AK901" i="2"/>
  <c r="AI902" i="2"/>
  <c r="AH903" i="2"/>
  <c r="AM902" i="2"/>
  <c r="AK902" i="2" l="1"/>
  <c r="AL902" i="2"/>
  <c r="AJ902" i="2"/>
  <c r="AH904" i="2"/>
  <c r="AM903" i="2"/>
  <c r="AI903" i="2"/>
  <c r="AH905" i="2" l="1"/>
  <c r="AI904" i="2"/>
  <c r="AM904" i="2"/>
  <c r="AK903" i="2"/>
  <c r="AL903" i="2"/>
  <c r="AJ903" i="2"/>
  <c r="AJ904" i="2" l="1"/>
  <c r="AL904" i="2"/>
  <c r="AK904" i="2"/>
  <c r="AM905" i="2"/>
  <c r="AH906" i="2"/>
  <c r="AI905" i="2"/>
  <c r="AI906" i="2" l="1"/>
  <c r="AM906" i="2"/>
  <c r="AH907" i="2"/>
  <c r="AJ905" i="2"/>
  <c r="AL905" i="2"/>
  <c r="AK905" i="2"/>
  <c r="AM907" i="2" l="1"/>
  <c r="AI907" i="2"/>
  <c r="AH908" i="2"/>
  <c r="AJ906" i="2"/>
  <c r="AL906" i="2"/>
  <c r="AK906" i="2"/>
  <c r="G908" i="2" l="1"/>
  <c r="AK907" i="2"/>
  <c r="AJ907" i="2"/>
  <c r="AL907" i="2"/>
  <c r="AM908" i="2"/>
  <c r="AI908" i="2"/>
  <c r="AH909" i="2"/>
  <c r="AJ908" i="2" l="1"/>
  <c r="AK908" i="2"/>
  <c r="AL908" i="2"/>
  <c r="AI909" i="2"/>
  <c r="AH910" i="2"/>
  <c r="AM909" i="2"/>
  <c r="AM910" i="2" l="1"/>
  <c r="AI910" i="2"/>
  <c r="AH911" i="2"/>
  <c r="AJ909" i="2"/>
  <c r="AK909" i="2"/>
  <c r="AL909" i="2"/>
  <c r="AI911" i="2" l="1"/>
  <c r="AM911" i="2"/>
  <c r="AH912" i="2"/>
  <c r="AJ910" i="2"/>
  <c r="AK910" i="2"/>
  <c r="AL910" i="2"/>
  <c r="AH913" i="2" l="1"/>
  <c r="AI912" i="2"/>
  <c r="AM912" i="2"/>
  <c r="AK911" i="2"/>
  <c r="AL911" i="2"/>
  <c r="AJ911" i="2"/>
  <c r="AJ912" i="2" l="1"/>
  <c r="AL912" i="2"/>
  <c r="AK912" i="2"/>
  <c r="AM913" i="2"/>
  <c r="AH914" i="2"/>
  <c r="AI913" i="2"/>
  <c r="AK913" i="2" l="1"/>
  <c r="AJ913" i="2"/>
  <c r="AL913" i="2"/>
  <c r="AH915" i="2"/>
  <c r="AM914" i="2"/>
  <c r="AI914" i="2"/>
  <c r="AJ914" i="2" l="1"/>
  <c r="AK914" i="2"/>
  <c r="AL914" i="2"/>
  <c r="AH916" i="2"/>
  <c r="AI915" i="2"/>
  <c r="AM915" i="2"/>
  <c r="AK915" i="2" l="1"/>
  <c r="AL915" i="2"/>
  <c r="AJ915" i="2"/>
  <c r="AM916" i="2"/>
  <c r="AI916" i="2"/>
  <c r="AH917" i="2"/>
  <c r="AH918" i="2" l="1"/>
  <c r="G918" i="2" s="1"/>
  <c r="AM917" i="2"/>
  <c r="AI917" i="2"/>
  <c r="AK916" i="2"/>
  <c r="AL916" i="2"/>
  <c r="AJ916" i="2"/>
  <c r="AK917" i="2" l="1"/>
  <c r="AL917" i="2"/>
  <c r="AJ917" i="2"/>
  <c r="AI918" i="2"/>
  <c r="AM918" i="2"/>
  <c r="AH919" i="2"/>
  <c r="AH920" i="2" l="1"/>
  <c r="AM919" i="2"/>
  <c r="AI919" i="2"/>
  <c r="AK918" i="2"/>
  <c r="AJ918" i="2"/>
  <c r="AL918" i="2"/>
  <c r="AI920" i="2" l="1"/>
  <c r="AH921" i="2"/>
  <c r="AM920" i="2"/>
  <c r="AK919" i="2"/>
  <c r="AL919" i="2"/>
  <c r="AJ919" i="2"/>
  <c r="AM921" i="2" l="1"/>
  <c r="AH922" i="2"/>
  <c r="AI921" i="2"/>
  <c r="AL920" i="2"/>
  <c r="AK920" i="2"/>
  <c r="AJ920" i="2"/>
  <c r="AJ921" i="2" l="1"/>
  <c r="AL921" i="2"/>
  <c r="AK921" i="2"/>
  <c r="AM922" i="2"/>
  <c r="AH923" i="2"/>
  <c r="AI922" i="2"/>
  <c r="AL922" i="2" l="1"/>
  <c r="AK922" i="2"/>
  <c r="AJ922" i="2"/>
  <c r="AI923" i="2"/>
  <c r="AH924" i="2"/>
  <c r="G924" i="2" s="1"/>
  <c r="AM923" i="2"/>
  <c r="AM924" i="2" l="1"/>
  <c r="AH925" i="2"/>
  <c r="AI924" i="2"/>
  <c r="AK923" i="2"/>
  <c r="AL923" i="2"/>
  <c r="AJ923" i="2"/>
  <c r="AI925" i="2" l="1"/>
  <c r="AM925" i="2"/>
  <c r="AH926" i="2"/>
  <c r="AL924" i="2"/>
  <c r="AK924" i="2"/>
  <c r="AJ924" i="2"/>
  <c r="AL925" i="2" l="1"/>
  <c r="AJ925" i="2"/>
  <c r="AK925" i="2"/>
  <c r="AI926" i="2"/>
  <c r="AH927" i="2"/>
  <c r="AM926" i="2"/>
  <c r="AH928" i="2" l="1"/>
  <c r="AI927" i="2"/>
  <c r="AM927" i="2"/>
  <c r="AJ926" i="2"/>
  <c r="AK926" i="2"/>
  <c r="AL926" i="2"/>
  <c r="AH929" i="2" l="1"/>
  <c r="AM928" i="2"/>
  <c r="AI928" i="2"/>
  <c r="AJ927" i="2"/>
  <c r="AK927" i="2"/>
  <c r="AL927" i="2"/>
  <c r="AL928" i="2" l="1"/>
  <c r="AJ928" i="2"/>
  <c r="AK928" i="2"/>
  <c r="AI929" i="2"/>
  <c r="AH930" i="2"/>
  <c r="G930" i="2" s="1"/>
  <c r="AM929" i="2"/>
  <c r="AH931" i="2" l="1"/>
  <c r="AM930" i="2"/>
  <c r="AI930" i="2"/>
  <c r="AL929" i="2"/>
  <c r="AK929" i="2"/>
  <c r="AJ929" i="2"/>
  <c r="AJ930" i="2" l="1"/>
  <c r="AL930" i="2"/>
  <c r="AK930" i="2"/>
  <c r="AI931" i="2"/>
  <c r="AH932" i="2"/>
  <c r="AM931" i="2"/>
  <c r="AI932" i="2" l="1"/>
  <c r="AH933" i="2"/>
  <c r="AM932" i="2"/>
  <c r="AJ931" i="2"/>
  <c r="AL931" i="2"/>
  <c r="AK931" i="2"/>
  <c r="AM933" i="2" l="1"/>
  <c r="AH934" i="2"/>
  <c r="AI933" i="2"/>
  <c r="AL932" i="2"/>
  <c r="AJ932" i="2"/>
  <c r="AK932" i="2"/>
  <c r="AK933" i="2" l="1"/>
  <c r="AJ933" i="2"/>
  <c r="AL933" i="2"/>
  <c r="AH935" i="2"/>
  <c r="AI934" i="2"/>
  <c r="AM934" i="2"/>
  <c r="AM935" i="2" l="1"/>
  <c r="AI935" i="2"/>
  <c r="AH936" i="2"/>
  <c r="G936" i="2" s="1"/>
  <c r="AL934" i="2"/>
  <c r="AK934" i="2"/>
  <c r="AJ934" i="2"/>
  <c r="AL935" i="2" l="1"/>
  <c r="AJ935" i="2"/>
  <c r="AK935" i="2"/>
  <c r="AM936" i="2"/>
  <c r="AH937" i="2"/>
  <c r="AI936" i="2"/>
  <c r="AI937" i="2" l="1"/>
  <c r="AH938" i="2"/>
  <c r="AM937" i="2"/>
  <c r="AJ936" i="2"/>
  <c r="AL936" i="2"/>
  <c r="AK936" i="2"/>
  <c r="AH939" i="2" l="1"/>
  <c r="AM938" i="2"/>
  <c r="AI938" i="2"/>
  <c r="AK937" i="2"/>
  <c r="AJ937" i="2"/>
  <c r="AL937" i="2"/>
  <c r="AI939" i="2" l="1"/>
  <c r="AM939" i="2"/>
  <c r="AH940" i="2"/>
  <c r="AL938" i="2"/>
  <c r="AK938" i="2"/>
  <c r="AJ938" i="2"/>
  <c r="AJ939" i="2" l="1"/>
  <c r="AL939" i="2"/>
  <c r="AK939" i="2"/>
  <c r="AH941" i="2"/>
  <c r="AM940" i="2"/>
  <c r="AI940" i="2"/>
  <c r="AJ940" i="2" l="1"/>
  <c r="AK940" i="2"/>
  <c r="AL940" i="2"/>
  <c r="AM941" i="2"/>
  <c r="AH942" i="2"/>
  <c r="AI941" i="2"/>
  <c r="AJ941" i="2" l="1"/>
  <c r="AL941" i="2"/>
  <c r="AK941" i="2"/>
  <c r="AM942" i="2"/>
  <c r="AI942" i="2"/>
  <c r="AH943" i="2"/>
  <c r="G943" i="2" s="1"/>
  <c r="AH944" i="2" l="1"/>
  <c r="AI943" i="2"/>
  <c r="AM943" i="2"/>
  <c r="AL942" i="2"/>
  <c r="AJ942" i="2"/>
  <c r="AK942" i="2"/>
  <c r="AK943" i="2" l="1"/>
  <c r="AL943" i="2"/>
  <c r="AJ943" i="2"/>
  <c r="AI944" i="2"/>
  <c r="AM944" i="2"/>
  <c r="AH945" i="2"/>
  <c r="AM945" i="2" l="1"/>
  <c r="AH946" i="2"/>
  <c r="AI945" i="2"/>
  <c r="AK944" i="2"/>
  <c r="AL944" i="2"/>
  <c r="AJ944" i="2"/>
  <c r="AK945" i="2" l="1"/>
  <c r="AJ945" i="2"/>
  <c r="AL945" i="2"/>
  <c r="AM946" i="2"/>
  <c r="AH947" i="2"/>
  <c r="AI946" i="2"/>
  <c r="AM947" i="2" l="1"/>
  <c r="AI947" i="2"/>
  <c r="AH948" i="2"/>
  <c r="AK946" i="2"/>
  <c r="AL946" i="2"/>
  <c r="AJ946" i="2"/>
  <c r="AJ947" i="2" l="1"/>
  <c r="AL947" i="2"/>
  <c r="AK947" i="2"/>
  <c r="AH949" i="2"/>
  <c r="AI948" i="2"/>
  <c r="AM948" i="2"/>
  <c r="AH950" i="2" l="1"/>
  <c r="G950" i="2" s="1"/>
  <c r="AI949" i="2"/>
  <c r="AM949" i="2"/>
  <c r="AK948" i="2"/>
  <c r="AL948" i="2"/>
  <c r="AJ948" i="2"/>
  <c r="AH951" i="2" l="1"/>
  <c r="AM950" i="2"/>
  <c r="AI950" i="2"/>
  <c r="AK949" i="2"/>
  <c r="AJ949" i="2"/>
  <c r="AL949" i="2"/>
  <c r="AK950" i="2" l="1"/>
  <c r="AL950" i="2"/>
  <c r="AJ950" i="2"/>
  <c r="AM951" i="2"/>
  <c r="AH952" i="2"/>
  <c r="AI951" i="2"/>
  <c r="AI952" i="2" l="1"/>
  <c r="AM952" i="2"/>
  <c r="AH953" i="2"/>
  <c r="AJ951" i="2"/>
  <c r="AK951" i="2"/>
  <c r="AL951" i="2"/>
  <c r="AL952" i="2" l="1"/>
  <c r="AJ952" i="2"/>
  <c r="AK952" i="2"/>
  <c r="AM953" i="2"/>
  <c r="AH954" i="2"/>
  <c r="AI953" i="2"/>
  <c r="AI954" i="2" l="1"/>
  <c r="AM954" i="2"/>
  <c r="AH955" i="2"/>
  <c r="AJ953" i="2"/>
  <c r="AL953" i="2"/>
  <c r="AK953" i="2"/>
  <c r="AM955" i="2" l="1"/>
  <c r="AH956" i="2"/>
  <c r="AI955" i="2"/>
  <c r="AK954" i="2"/>
  <c r="AL954" i="2"/>
  <c r="AJ954" i="2"/>
  <c r="AK955" i="2" l="1"/>
  <c r="AJ955" i="2"/>
  <c r="AL955" i="2"/>
  <c r="AI956" i="2"/>
  <c r="AM956" i="2"/>
  <c r="AH957" i="2"/>
  <c r="AH958" i="2" l="1"/>
  <c r="G958" i="2" s="1"/>
  <c r="AI957" i="2"/>
  <c r="AM957" i="2"/>
  <c r="AK956" i="2"/>
  <c r="AL956" i="2"/>
  <c r="AJ956" i="2"/>
  <c r="AH959" i="2" l="1"/>
  <c r="AI958" i="2"/>
  <c r="AM958" i="2"/>
  <c r="AL957" i="2"/>
  <c r="AK957" i="2"/>
  <c r="AJ957" i="2"/>
  <c r="AH960" i="2" l="1"/>
  <c r="AI959" i="2"/>
  <c r="AM959" i="2"/>
  <c r="AK958" i="2"/>
  <c r="AJ958" i="2"/>
  <c r="AL958" i="2"/>
  <c r="AL959" i="2" l="1"/>
  <c r="AJ959" i="2"/>
  <c r="AK959" i="2"/>
  <c r="AM960" i="2"/>
  <c r="AH961" i="2"/>
  <c r="AI960" i="2"/>
  <c r="AL960" i="2" l="1"/>
  <c r="AK960" i="2"/>
  <c r="AJ960" i="2"/>
  <c r="AH962" i="2"/>
  <c r="AI961" i="2"/>
  <c r="AM961" i="2"/>
  <c r="AK961" i="2" l="1"/>
  <c r="AJ961" i="2"/>
  <c r="AL961" i="2"/>
  <c r="AH963" i="2"/>
  <c r="AM962" i="2"/>
  <c r="AI962" i="2"/>
  <c r="AH964" i="2" l="1"/>
  <c r="AM963" i="2"/>
  <c r="AI963" i="2"/>
  <c r="AK962" i="2"/>
  <c r="AJ962" i="2"/>
  <c r="AL962" i="2"/>
  <c r="AJ963" i="2" l="1"/>
  <c r="AK963" i="2"/>
  <c r="AL963" i="2"/>
  <c r="AI964" i="2"/>
  <c r="AM964" i="2"/>
  <c r="AH965" i="2"/>
  <c r="AK964" i="2" l="1"/>
  <c r="AL964" i="2"/>
  <c r="AJ964" i="2"/>
  <c r="AH966" i="2"/>
  <c r="AM965" i="2"/>
  <c r="AI965" i="2"/>
  <c r="AJ965" i="2" l="1"/>
  <c r="AL965" i="2"/>
  <c r="AK965" i="2"/>
  <c r="AI966" i="2"/>
  <c r="AH967" i="2"/>
  <c r="G967" i="2" s="1"/>
  <c r="AM966" i="2"/>
  <c r="AM967" i="2" l="1"/>
  <c r="AH968" i="2"/>
  <c r="AI967" i="2"/>
  <c r="AL966" i="2"/>
  <c r="AJ966" i="2"/>
  <c r="AK966" i="2"/>
  <c r="AK967" i="2" l="1"/>
  <c r="AL967" i="2"/>
  <c r="AJ967" i="2"/>
  <c r="AI968" i="2"/>
  <c r="AH969" i="2"/>
  <c r="AM968" i="2"/>
  <c r="AH970" i="2" l="1"/>
  <c r="AI969" i="2"/>
  <c r="AM969" i="2"/>
  <c r="AL968" i="2"/>
  <c r="AK968" i="2"/>
  <c r="AJ968" i="2"/>
  <c r="AJ969" i="2" l="1"/>
  <c r="AK969" i="2"/>
  <c r="AL969" i="2"/>
  <c r="AH971" i="2"/>
  <c r="AI970" i="2"/>
  <c r="AM970" i="2"/>
  <c r="AJ970" i="2" l="1"/>
  <c r="AK970" i="2"/>
  <c r="AL970" i="2"/>
  <c r="AH972" i="2"/>
  <c r="AI971" i="2"/>
  <c r="AM971" i="2"/>
  <c r="AK971" i="2" l="1"/>
  <c r="AJ971" i="2"/>
  <c r="AL971" i="2"/>
  <c r="AM972" i="2"/>
  <c r="AH973" i="2"/>
  <c r="AI972" i="2"/>
  <c r="AL972" i="2" l="1"/>
  <c r="AK972" i="2"/>
  <c r="AJ972" i="2"/>
  <c r="AI973" i="2"/>
  <c r="AH974" i="2"/>
  <c r="AM973" i="2"/>
  <c r="AM974" i="2" l="1"/>
  <c r="AH975" i="2"/>
  <c r="AI974" i="2"/>
  <c r="AL973" i="2"/>
  <c r="AK973" i="2"/>
  <c r="AJ973" i="2"/>
  <c r="AL974" i="2" l="1"/>
  <c r="AK974" i="2"/>
  <c r="AJ974" i="2"/>
  <c r="AI975" i="2"/>
  <c r="AM975" i="2"/>
  <c r="AH976" i="2"/>
  <c r="AJ975" i="2" l="1"/>
  <c r="AK975" i="2"/>
  <c r="AL975" i="2"/>
  <c r="AM976" i="2"/>
  <c r="AI976" i="2"/>
  <c r="AH977" i="2"/>
  <c r="AJ976" i="2" l="1"/>
  <c r="AL976" i="2"/>
  <c r="AK976" i="2"/>
  <c r="AI977" i="2"/>
  <c r="AH978" i="2"/>
  <c r="AM977" i="2"/>
  <c r="AH979" i="2" l="1"/>
  <c r="G979" i="2" s="1"/>
  <c r="AI978" i="2"/>
  <c r="AM978" i="2"/>
  <c r="AL977" i="2"/>
  <c r="AJ977" i="2"/>
  <c r="AK977" i="2"/>
  <c r="AJ978" i="2" l="1"/>
  <c r="AK978" i="2"/>
  <c r="AL978" i="2"/>
  <c r="AI979" i="2"/>
  <c r="AM979" i="2"/>
  <c r="AH980" i="2"/>
  <c r="AH981" i="2" l="1"/>
  <c r="AI980" i="2"/>
  <c r="AM980" i="2"/>
  <c r="AL979" i="2"/>
  <c r="AJ979" i="2"/>
  <c r="AK979" i="2"/>
  <c r="AL980" i="2" l="1"/>
  <c r="AK980" i="2"/>
  <c r="AJ980" i="2"/>
  <c r="AI981" i="2"/>
  <c r="AH982" i="2"/>
  <c r="AM981" i="2"/>
  <c r="AK981" i="2" l="1"/>
  <c r="AL981" i="2"/>
  <c r="AJ981" i="2"/>
  <c r="AM982" i="2"/>
  <c r="AH983" i="2"/>
  <c r="AI982" i="2"/>
  <c r="AJ982" i="2" l="1"/>
  <c r="AK982" i="2"/>
  <c r="AL982" i="2"/>
  <c r="AM983" i="2"/>
  <c r="AH984" i="2"/>
  <c r="AI983" i="2"/>
  <c r="AK983" i="2" l="1"/>
  <c r="AL983" i="2"/>
  <c r="AJ983" i="2"/>
  <c r="AH985" i="2"/>
  <c r="AI984" i="2"/>
  <c r="AM984" i="2"/>
  <c r="AJ984" i="2" l="1"/>
  <c r="AK984" i="2"/>
  <c r="AL984" i="2"/>
  <c r="AM985" i="2"/>
  <c r="AI985" i="2"/>
  <c r="AH986" i="2"/>
  <c r="G986" i="2" l="1"/>
  <c r="AI986" i="2"/>
  <c r="AH987" i="2"/>
  <c r="AM986" i="2"/>
  <c r="AL985" i="2"/>
  <c r="AK985" i="2"/>
  <c r="AJ985" i="2"/>
  <c r="AI987" i="2" l="1"/>
  <c r="AM987" i="2"/>
  <c r="AH988" i="2"/>
  <c r="G988" i="2" s="1"/>
  <c r="AJ986" i="2"/>
  <c r="AK986" i="2"/>
  <c r="AL986" i="2"/>
  <c r="AK987" i="2" l="1"/>
  <c r="AL987" i="2"/>
  <c r="AJ987" i="2"/>
  <c r="AM988" i="2"/>
  <c r="AI988" i="2"/>
  <c r="AH989" i="2"/>
  <c r="AH990" i="2" l="1"/>
  <c r="AI989" i="2"/>
  <c r="AM989" i="2"/>
  <c r="AK988" i="2"/>
  <c r="AL988" i="2"/>
  <c r="AJ988" i="2"/>
  <c r="AJ989" i="2" l="1"/>
  <c r="AK989" i="2"/>
  <c r="AL989" i="2"/>
  <c r="AM990" i="2"/>
  <c r="AH991" i="2"/>
  <c r="AI990" i="2"/>
  <c r="AJ990" i="2" l="1"/>
  <c r="AK990" i="2"/>
  <c r="AL990" i="2"/>
  <c r="AH992" i="2"/>
  <c r="AI991" i="2"/>
  <c r="AM991" i="2"/>
  <c r="AL991" i="2" l="1"/>
  <c r="AJ991" i="2"/>
  <c r="AK991" i="2"/>
  <c r="AM992" i="2"/>
  <c r="AI992" i="2"/>
  <c r="AH993" i="2"/>
  <c r="AH994" i="2" l="1"/>
  <c r="AI993" i="2"/>
  <c r="AM993" i="2"/>
  <c r="AK992" i="2"/>
  <c r="AL992" i="2"/>
  <c r="AJ992" i="2"/>
  <c r="AJ993" i="2" l="1"/>
  <c r="AK993" i="2"/>
  <c r="AL993" i="2"/>
  <c r="AH995" i="2"/>
  <c r="AI994" i="2"/>
  <c r="AM994" i="2"/>
  <c r="AH996" i="2" l="1"/>
  <c r="AI995" i="2"/>
  <c r="AM995" i="2"/>
  <c r="AL994" i="2"/>
  <c r="AJ994" i="2"/>
  <c r="AK994" i="2"/>
  <c r="AL995" i="2" l="1"/>
  <c r="AJ995" i="2"/>
  <c r="AK995" i="2"/>
  <c r="AH997" i="2"/>
  <c r="G997" i="2" s="1"/>
  <c r="AM996" i="2"/>
  <c r="AI996" i="2"/>
  <c r="AM997" i="2" l="1"/>
  <c r="AH998" i="2"/>
  <c r="AI997" i="2"/>
  <c r="AJ996" i="2"/>
  <c r="AK996" i="2"/>
  <c r="AL996" i="2"/>
  <c r="AM998" i="2" l="1"/>
  <c r="AI998" i="2"/>
  <c r="AH999" i="2"/>
  <c r="AL997" i="2"/>
  <c r="AJ997" i="2"/>
  <c r="AK997" i="2"/>
  <c r="AH1000" i="2" l="1"/>
  <c r="AI999" i="2"/>
  <c r="AM999" i="2"/>
  <c r="AJ998" i="2"/>
  <c r="AL998" i="2"/>
  <c r="AK998" i="2"/>
  <c r="AJ999" i="2" l="1"/>
  <c r="AK999" i="2"/>
  <c r="AL999" i="2"/>
  <c r="AI1000" i="2"/>
  <c r="AM1000" i="2"/>
  <c r="AH1001" i="2"/>
  <c r="AI1001" i="2" l="1"/>
  <c r="AM1001" i="2"/>
  <c r="AH1002" i="2"/>
  <c r="AK1000" i="2"/>
  <c r="AL1000" i="2"/>
  <c r="AJ1000" i="2"/>
  <c r="AH1003" i="2" l="1"/>
  <c r="G1003" i="2" s="1"/>
  <c r="AI1002" i="2"/>
  <c r="AM1002" i="2"/>
  <c r="AJ1001" i="2"/>
  <c r="AL1001" i="2"/>
  <c r="AK1001" i="2"/>
  <c r="AK1002" i="2" l="1"/>
  <c r="AL1002" i="2"/>
  <c r="AJ1002" i="2"/>
  <c r="AM1003" i="2"/>
  <c r="AH1004" i="2"/>
  <c r="AI1003" i="2"/>
  <c r="AL1003" i="2" l="1"/>
  <c r="AK1003" i="2"/>
  <c r="AJ1003" i="2"/>
  <c r="AM1004" i="2"/>
  <c r="AI1004" i="2"/>
  <c r="AH1005" i="2"/>
  <c r="AK1004" i="2" l="1"/>
  <c r="AJ1004" i="2"/>
  <c r="AL1004" i="2"/>
  <c r="AH1006" i="2"/>
  <c r="AM1005" i="2"/>
  <c r="AI1005" i="2"/>
  <c r="AJ1005" i="2" l="1"/>
  <c r="AL1005" i="2"/>
  <c r="AK1005" i="2"/>
  <c r="AH1007" i="2"/>
  <c r="AM1006" i="2"/>
  <c r="AI1006" i="2"/>
  <c r="AJ1006" i="2" l="1"/>
  <c r="AL1006" i="2"/>
  <c r="AK1006" i="2"/>
  <c r="AH1008" i="2"/>
  <c r="AI1007" i="2"/>
  <c r="AM1007" i="2"/>
  <c r="AH1009" i="2" l="1"/>
  <c r="G1009" i="2" s="1"/>
  <c r="AM1008" i="2"/>
  <c r="AI1008" i="2"/>
  <c r="AL1007" i="2"/>
  <c r="AJ1007" i="2"/>
  <c r="AK1007" i="2"/>
  <c r="AH1010" i="2" l="1"/>
  <c r="AI1009" i="2"/>
  <c r="AM1009" i="2"/>
  <c r="AJ1008" i="2"/>
  <c r="AL1008" i="2"/>
  <c r="AK1008" i="2"/>
  <c r="AK1009" i="2" l="1"/>
  <c r="AL1009" i="2"/>
  <c r="AJ1009" i="2"/>
  <c r="AI1010" i="2"/>
  <c r="AH1011" i="2"/>
  <c r="AM1010" i="2"/>
  <c r="AJ1010" i="2" l="1"/>
  <c r="AL1010" i="2"/>
  <c r="AK1010" i="2"/>
  <c r="AI1011" i="2"/>
  <c r="AH1012" i="2"/>
  <c r="AM1011" i="2"/>
  <c r="AI1012" i="2" l="1"/>
  <c r="AH1013" i="2"/>
  <c r="AM1012" i="2"/>
  <c r="AJ1011" i="2"/>
  <c r="AK1011" i="2"/>
  <c r="AL1011" i="2"/>
  <c r="AH1014" i="2" l="1"/>
  <c r="AM1013" i="2"/>
  <c r="AI1013" i="2"/>
  <c r="AJ1012" i="2"/>
  <c r="AL1012" i="2"/>
  <c r="AK1012" i="2"/>
  <c r="AI1014" i="2" l="1"/>
  <c r="AM1014" i="2"/>
  <c r="AH1015" i="2"/>
  <c r="AJ1013" i="2"/>
  <c r="AL1013" i="2"/>
  <c r="AK1013" i="2"/>
  <c r="AK1014" i="2" l="1"/>
  <c r="AJ1014" i="2"/>
  <c r="AL1014" i="2"/>
  <c r="AH1016" i="2"/>
  <c r="AI1015" i="2"/>
  <c r="AM1015" i="2"/>
  <c r="G1016" i="2" l="1"/>
  <c r="AL1015" i="2"/>
  <c r="AJ1015" i="2"/>
  <c r="AK1015" i="2"/>
  <c r="AI1016" i="2"/>
  <c r="AH1017" i="2"/>
  <c r="AM1016" i="2"/>
  <c r="AL1016" i="2" l="1"/>
  <c r="AJ1016" i="2"/>
  <c r="AK1016" i="2"/>
  <c r="AM1017" i="2"/>
  <c r="AI1017" i="2"/>
  <c r="AH1018" i="2"/>
  <c r="AM1018" i="2" l="1"/>
  <c r="AI1018" i="2"/>
  <c r="AH1019" i="2"/>
  <c r="AL1017" i="2"/>
  <c r="AJ1017" i="2"/>
  <c r="AK1017" i="2"/>
  <c r="AI1019" i="2" l="1"/>
  <c r="AM1019" i="2"/>
  <c r="AH1020" i="2"/>
  <c r="AL1018" i="2"/>
  <c r="AJ1018" i="2"/>
  <c r="AK1018" i="2"/>
  <c r="AL1019" i="2" l="1"/>
  <c r="AK1019" i="2"/>
  <c r="AJ1019" i="2"/>
  <c r="AM1020" i="2"/>
  <c r="AH1021" i="2"/>
  <c r="AI1020" i="2"/>
  <c r="AM1021" i="2" l="1"/>
  <c r="AI1021" i="2"/>
  <c r="AH1022" i="2"/>
  <c r="G1022" i="2" s="1"/>
  <c r="AJ1020" i="2"/>
  <c r="AL1020" i="2"/>
  <c r="AK1020" i="2"/>
  <c r="AM1022" i="2" l="1"/>
  <c r="AI1022" i="2"/>
  <c r="AH1023" i="2"/>
  <c r="AL1021" i="2"/>
  <c r="AJ1021" i="2"/>
  <c r="AK1021" i="2"/>
  <c r="AK1022" i="2" l="1"/>
  <c r="AL1022" i="2"/>
  <c r="AJ1022" i="2"/>
  <c r="AH1024" i="2"/>
  <c r="AM1023" i="2"/>
  <c r="AI1023" i="2"/>
  <c r="AH1025" i="2" l="1"/>
  <c r="AM1024" i="2"/>
  <c r="AI1024" i="2"/>
  <c r="AJ1023" i="2"/>
  <c r="AK1023" i="2"/>
  <c r="AL1023" i="2"/>
  <c r="AJ1024" i="2" l="1"/>
  <c r="AK1024" i="2"/>
  <c r="AL1024" i="2"/>
  <c r="AI1025" i="2"/>
  <c r="AM1025" i="2"/>
  <c r="AH1026" i="2"/>
  <c r="AK1025" i="2" l="1"/>
  <c r="AL1025" i="2"/>
  <c r="AJ1025" i="2"/>
  <c r="AM1026" i="2"/>
  <c r="AI1026" i="2"/>
  <c r="AH1027" i="2"/>
  <c r="AI1027" i="2" l="1"/>
  <c r="AM1027" i="2"/>
  <c r="AH1028" i="2"/>
  <c r="G1028" i="2" s="1"/>
  <c r="AK1026" i="2"/>
  <c r="AJ1026" i="2"/>
  <c r="AL1026" i="2"/>
  <c r="AJ1027" i="2" l="1"/>
  <c r="AL1027" i="2"/>
  <c r="AK1027" i="2"/>
  <c r="AH1029" i="2"/>
  <c r="AM1028" i="2"/>
  <c r="AI1028" i="2"/>
  <c r="AH1030" i="2" l="1"/>
  <c r="AM1029" i="2"/>
  <c r="AI1029" i="2"/>
  <c r="AJ1028" i="2"/>
  <c r="AK1028" i="2"/>
  <c r="AL1028" i="2"/>
  <c r="AJ1029" i="2" l="1"/>
  <c r="AK1029" i="2"/>
  <c r="AL1029" i="2"/>
  <c r="AI1030" i="2"/>
  <c r="AH1031" i="2"/>
  <c r="AM1030" i="2"/>
  <c r="AJ1030" i="2" l="1"/>
  <c r="AL1030" i="2"/>
  <c r="AK1030" i="2"/>
  <c r="AH1032" i="2"/>
  <c r="AM1031" i="2"/>
  <c r="AI1031" i="2"/>
  <c r="AI1032" i="2" l="1"/>
  <c r="AH1033" i="2"/>
  <c r="AM1032" i="2"/>
  <c r="AK1031" i="2"/>
  <c r="AJ1031" i="2"/>
  <c r="AL1031" i="2"/>
  <c r="AM1033" i="2" l="1"/>
  <c r="AH1034" i="2"/>
  <c r="AI1033" i="2"/>
  <c r="AJ1032" i="2"/>
  <c r="AL1032" i="2"/>
  <c r="AK1032" i="2"/>
  <c r="AK1033" i="2" l="1"/>
  <c r="AL1033" i="2"/>
  <c r="AJ1033" i="2"/>
  <c r="AI1034" i="2"/>
  <c r="AH1035" i="2"/>
  <c r="G1035" i="2" s="1"/>
  <c r="AM1034" i="2"/>
  <c r="AM1035" i="2" l="1"/>
  <c r="AH1036" i="2"/>
  <c r="AI1035" i="2"/>
  <c r="AJ1034" i="2"/>
  <c r="AL1034" i="2"/>
  <c r="AK1034" i="2"/>
  <c r="AJ1035" i="2" l="1"/>
  <c r="AL1035" i="2"/>
  <c r="AK1035" i="2"/>
  <c r="AH1037" i="2"/>
  <c r="AM1036" i="2"/>
  <c r="AI1036" i="2"/>
  <c r="AM1037" i="2" l="1"/>
  <c r="AI1037" i="2"/>
  <c r="AH1038" i="2"/>
  <c r="AJ1036" i="2"/>
  <c r="AK1036" i="2"/>
  <c r="AL1036" i="2"/>
  <c r="AL1037" i="2" l="1"/>
  <c r="AK1037" i="2"/>
  <c r="AJ1037" i="2"/>
  <c r="AH1039" i="2"/>
  <c r="AI1038" i="2"/>
  <c r="AM1038" i="2"/>
  <c r="AK1038" i="2" l="1"/>
  <c r="AL1038" i="2"/>
  <c r="AJ1038" i="2"/>
  <c r="AH1040" i="2"/>
  <c r="AM1039" i="2"/>
  <c r="AI1039" i="2"/>
  <c r="AH1041" i="2" l="1"/>
  <c r="AM1040" i="2"/>
  <c r="AI1040" i="2"/>
  <c r="AJ1039" i="2"/>
  <c r="AK1039" i="2"/>
  <c r="AL1039" i="2"/>
  <c r="AM1041" i="2" l="1"/>
  <c r="AI1041" i="2"/>
  <c r="AH1042" i="2"/>
  <c r="G1042" i="2" s="1"/>
  <c r="AL1040" i="2"/>
  <c r="AK1040" i="2"/>
  <c r="AJ1040" i="2"/>
  <c r="AK1041" i="2" l="1"/>
  <c r="AJ1041" i="2"/>
  <c r="AL1041" i="2"/>
  <c r="AH1043" i="2"/>
  <c r="AM1042" i="2"/>
  <c r="AI1042" i="2"/>
  <c r="AM1043" i="2" l="1"/>
  <c r="AI1043" i="2"/>
  <c r="AH1044" i="2"/>
  <c r="AL1042" i="2"/>
  <c r="AK1042" i="2"/>
  <c r="AJ1042" i="2"/>
  <c r="AI1044" i="2" l="1"/>
  <c r="AM1044" i="2"/>
  <c r="AH1045" i="2"/>
  <c r="AL1043" i="2"/>
  <c r="AK1043" i="2"/>
  <c r="AJ1043" i="2"/>
  <c r="AM1045" i="2" l="1"/>
  <c r="AH1046" i="2"/>
  <c r="AI1045" i="2"/>
  <c r="AK1044" i="2"/>
  <c r="AJ1044" i="2"/>
  <c r="AL1044" i="2"/>
  <c r="AI1046" i="2" l="1"/>
  <c r="AH1047" i="2"/>
  <c r="AM1046" i="2"/>
  <c r="AJ1045" i="2"/>
  <c r="AL1045" i="2"/>
  <c r="AK1045" i="2"/>
  <c r="AH1048" i="2" l="1"/>
  <c r="AM1047" i="2"/>
  <c r="AI1047" i="2"/>
  <c r="AK1046" i="2"/>
  <c r="AL1046" i="2"/>
  <c r="AJ1046" i="2"/>
  <c r="AK1047" i="2" l="1"/>
  <c r="AL1047" i="2"/>
  <c r="AJ1047" i="2"/>
  <c r="AM1048" i="2"/>
  <c r="AH1049" i="2"/>
  <c r="AI1048" i="2"/>
  <c r="AJ1048" i="2" l="1"/>
  <c r="AL1048" i="2"/>
  <c r="AK1048" i="2"/>
  <c r="AH1050" i="2"/>
  <c r="AI1049" i="2"/>
  <c r="AM1049" i="2"/>
  <c r="G1050" i="2" l="1"/>
  <c r="AM1050" i="2"/>
  <c r="AH1051" i="2"/>
  <c r="AI1050" i="2"/>
  <c r="AL1049" i="2"/>
  <c r="AJ1049" i="2"/>
  <c r="AK1049" i="2"/>
  <c r="AK1050" i="2" l="1"/>
  <c r="AJ1050" i="2"/>
  <c r="AL1050" i="2"/>
  <c r="AH1052" i="2"/>
  <c r="AI1051" i="2"/>
  <c r="AM1051" i="2"/>
  <c r="G1052" i="2" l="1"/>
  <c r="AM1052" i="2"/>
  <c r="AH1053" i="2"/>
  <c r="AI1052" i="2"/>
  <c r="AK1051" i="2"/>
  <c r="AL1051" i="2"/>
  <c r="AJ1051" i="2"/>
  <c r="AK1052" i="2" l="1"/>
  <c r="AL1052" i="2"/>
  <c r="AJ1052" i="2"/>
  <c r="AM1053" i="2"/>
  <c r="AH1054" i="2"/>
  <c r="AI1053" i="2"/>
  <c r="G1054" i="2" l="1"/>
  <c r="AJ1053" i="2"/>
  <c r="AK1053" i="2"/>
  <c r="AL1053" i="2"/>
  <c r="AI1054" i="2"/>
  <c r="AH1055" i="2"/>
  <c r="AM1054" i="2"/>
  <c r="AH1056" i="2" l="1"/>
  <c r="AM1055" i="2"/>
  <c r="AI1055" i="2"/>
  <c r="AJ1054" i="2"/>
  <c r="AL1054" i="2"/>
  <c r="AK1054" i="2"/>
  <c r="G1056" i="2" l="1"/>
  <c r="AH1057" i="2"/>
  <c r="AM1056" i="2"/>
  <c r="AI1056" i="2"/>
  <c r="AJ1055" i="2"/>
  <c r="AL1055" i="2"/>
  <c r="AK1055" i="2"/>
  <c r="G1057" i="2" l="1"/>
  <c r="AM1057" i="2"/>
  <c r="AH1058" i="2"/>
  <c r="AI1057" i="2"/>
  <c r="AJ1056" i="2"/>
  <c r="AK1056" i="2"/>
  <c r="AL1056" i="2"/>
  <c r="G1058" i="2" l="1"/>
  <c r="AH1059" i="2"/>
  <c r="G1059" i="2" s="1"/>
  <c r="AI1058" i="2"/>
  <c r="AM1058" i="2"/>
  <c r="AL1057" i="2"/>
  <c r="AJ1057" i="2"/>
  <c r="AK1057" i="2"/>
  <c r="AI1059" i="2" l="1"/>
  <c r="AM1059" i="2"/>
  <c r="AH1060" i="2"/>
  <c r="AL1058" i="2"/>
  <c r="AJ1058" i="2"/>
  <c r="AK1058" i="2"/>
  <c r="AK1059" i="2" l="1"/>
  <c r="AL1059" i="2"/>
  <c r="AJ1059" i="2"/>
  <c r="AI1060" i="2"/>
  <c r="AH1061" i="2"/>
  <c r="G1061" i="2" s="1"/>
  <c r="AM1060" i="2"/>
  <c r="AM1061" i="2" l="1"/>
  <c r="AI1061" i="2"/>
  <c r="AH1062" i="2"/>
  <c r="AJ1060" i="2"/>
  <c r="AK1060" i="2"/>
  <c r="AL1060" i="2"/>
  <c r="AI1062" i="2" l="1"/>
  <c r="AH1063" i="2"/>
  <c r="G1063" i="2" s="1"/>
  <c r="AM1062" i="2"/>
  <c r="AK1061" i="2"/>
  <c r="AL1061" i="2"/>
  <c r="AJ1061" i="2"/>
  <c r="AK1062" i="2" l="1"/>
  <c r="AJ1062" i="2"/>
  <c r="AL1062" i="2"/>
  <c r="AM1063" i="2"/>
  <c r="AH1064" i="2"/>
  <c r="AI1063" i="2"/>
  <c r="AI1064" i="2" l="1"/>
  <c r="AH1065" i="2"/>
  <c r="G1065" i="2" s="1"/>
  <c r="AM1064" i="2"/>
  <c r="AK1063" i="2"/>
  <c r="AL1063" i="2"/>
  <c r="AJ1063" i="2"/>
  <c r="AH1066" i="2" l="1"/>
  <c r="AI1065" i="2"/>
  <c r="AM1065" i="2"/>
  <c r="AJ1064" i="2"/>
  <c r="AL1064" i="2"/>
  <c r="AK1064" i="2"/>
  <c r="G1066" i="2" l="1"/>
  <c r="AL1065" i="2"/>
  <c r="AK1065" i="2"/>
  <c r="AJ1065" i="2"/>
  <c r="AH1067" i="2"/>
  <c r="AM1066" i="2"/>
  <c r="AI1066" i="2"/>
  <c r="G1067" i="2" l="1"/>
  <c r="AH1068" i="2"/>
  <c r="G1068" i="2" s="1"/>
  <c r="AI1067" i="2"/>
  <c r="AM1067" i="2"/>
  <c r="AK1066" i="2"/>
  <c r="AL1066" i="2"/>
  <c r="AJ1066" i="2"/>
  <c r="AJ1067" i="2" l="1"/>
  <c r="AL1067" i="2"/>
  <c r="AK1067" i="2"/>
  <c r="AH1069" i="2"/>
  <c r="AI1068" i="2"/>
  <c r="AM1068" i="2"/>
  <c r="G1069" i="2" l="1"/>
  <c r="AM1069" i="2"/>
  <c r="AI1069" i="2"/>
  <c r="AH1070" i="2"/>
  <c r="AL1068" i="2"/>
  <c r="AK1068" i="2"/>
  <c r="AJ1068" i="2"/>
  <c r="G1070" i="2" l="1"/>
  <c r="AI1070" i="2"/>
  <c r="AH1071" i="2"/>
  <c r="AM1070" i="2"/>
  <c r="AJ1069" i="2"/>
  <c r="AK1069" i="2"/>
  <c r="AL1069" i="2"/>
  <c r="AH1072" i="2" l="1"/>
  <c r="G1072" i="2" s="1"/>
  <c r="AM1071" i="2"/>
  <c r="AI1071" i="2"/>
  <c r="AL1070" i="2"/>
  <c r="AK1070" i="2"/>
  <c r="AJ1070" i="2"/>
  <c r="AM1072" i="2" l="1"/>
  <c r="AI1072" i="2"/>
  <c r="AH1073" i="2"/>
  <c r="AL1071" i="2"/>
  <c r="AK1071" i="2"/>
  <c r="AJ1071" i="2"/>
  <c r="AM1073" i="2" l="1"/>
  <c r="AH1074" i="2"/>
  <c r="G1074" i="2" s="1"/>
  <c r="AI1073" i="2"/>
  <c r="AK1072" i="2"/>
  <c r="AL1072" i="2"/>
  <c r="AJ1072" i="2"/>
  <c r="AL1073" i="2" l="1"/>
  <c r="AJ1073" i="2"/>
  <c r="AK1073" i="2"/>
  <c r="AI1074" i="2"/>
  <c r="AM1074" i="2"/>
  <c r="AH1075" i="2"/>
  <c r="AM1075" i="2" l="1"/>
  <c r="AI1075" i="2"/>
  <c r="AH1076" i="2"/>
  <c r="AJ1074" i="2"/>
  <c r="AL1074" i="2"/>
  <c r="AK1074" i="2"/>
  <c r="AL1075" i="2" l="1"/>
  <c r="AJ1075" i="2"/>
  <c r="AK1075" i="2"/>
  <c r="AH1077" i="2"/>
  <c r="AI1076" i="2"/>
  <c r="AM1076" i="2"/>
  <c r="G1077" i="2" l="1"/>
  <c r="AJ1076" i="2"/>
  <c r="AK1076" i="2"/>
  <c r="AL1076" i="2"/>
  <c r="AH1078" i="2"/>
  <c r="AI1077" i="2"/>
  <c r="AM1077" i="2"/>
  <c r="AL1077" i="2" l="1"/>
  <c r="AK1077" i="2"/>
  <c r="AJ1077" i="2"/>
  <c r="AI1078" i="2"/>
  <c r="AM1078" i="2"/>
  <c r="AH1079" i="2"/>
  <c r="G1079" i="2" s="1"/>
  <c r="AJ1078" i="2" l="1"/>
  <c r="AL1078" i="2"/>
  <c r="AK1078" i="2"/>
  <c r="AI1079" i="2"/>
  <c r="AM1079" i="2"/>
  <c r="AH1080" i="2"/>
  <c r="AH1081" i="2" l="1"/>
  <c r="AI1080" i="2"/>
  <c r="AM1080" i="2"/>
  <c r="AK1079" i="2"/>
  <c r="AL1079" i="2"/>
  <c r="AJ1079" i="2"/>
  <c r="AJ1080" i="2" l="1"/>
  <c r="AK1080" i="2"/>
  <c r="AL1080" i="2"/>
  <c r="AI1081" i="2"/>
  <c r="AM1081" i="2"/>
  <c r="AH1082" i="2"/>
  <c r="AL1081" i="2" l="1"/>
  <c r="AK1081" i="2"/>
  <c r="AJ1081" i="2"/>
  <c r="AH1083" i="2"/>
  <c r="AM1082" i="2"/>
  <c r="AI1082" i="2"/>
  <c r="G1083" i="2" l="1"/>
  <c r="AI1083" i="2"/>
  <c r="AM1083" i="2"/>
  <c r="AH1084" i="2"/>
  <c r="AK1082" i="2"/>
  <c r="AJ1082" i="2"/>
  <c r="AL1082" i="2"/>
  <c r="AH1085" i="2" l="1"/>
  <c r="AI1084" i="2"/>
  <c r="AM1084" i="2"/>
  <c r="AL1083" i="2"/>
  <c r="AK1083" i="2"/>
  <c r="AJ1083" i="2"/>
  <c r="AM1085" i="2" l="1"/>
  <c r="AH1086" i="2"/>
  <c r="AI1085" i="2"/>
  <c r="AK1084" i="2"/>
  <c r="AJ1084" i="2"/>
  <c r="AL1084" i="2"/>
  <c r="AM1086" i="2" l="1"/>
  <c r="AH1087" i="2"/>
  <c r="AI1086" i="2"/>
  <c r="AL1085" i="2"/>
  <c r="AK1085" i="2"/>
  <c r="AJ1085" i="2"/>
  <c r="AH1088" i="2" l="1"/>
  <c r="AI1087" i="2"/>
  <c r="AM1087" i="2"/>
  <c r="AL1086" i="2"/>
  <c r="AK1086" i="2"/>
  <c r="AJ1086" i="2"/>
  <c r="AI1088" i="2" l="1"/>
  <c r="AM1088" i="2"/>
  <c r="AH1089" i="2"/>
  <c r="AL1087" i="2"/>
  <c r="AJ1087" i="2"/>
  <c r="AK1087" i="2"/>
  <c r="AM1089" i="2" l="1"/>
  <c r="AH1090" i="2"/>
  <c r="AI1089" i="2"/>
  <c r="AK1088" i="2"/>
  <c r="AJ1088" i="2"/>
  <c r="AL1088" i="2"/>
  <c r="AM1090" i="2" l="1"/>
  <c r="AI1090" i="2"/>
  <c r="AH1091" i="2"/>
  <c r="G1091" i="2" s="1"/>
  <c r="AJ1089" i="2"/>
  <c r="AK1089" i="2"/>
  <c r="AL1089" i="2"/>
  <c r="AJ1090" i="2" l="1"/>
  <c r="AL1090" i="2"/>
  <c r="AK1090" i="2"/>
  <c r="AM1091" i="2"/>
  <c r="AH1092" i="2"/>
  <c r="AI1091" i="2"/>
  <c r="AI1092" i="2" l="1"/>
  <c r="AH1093" i="2"/>
  <c r="AM1092" i="2"/>
  <c r="AK1091" i="2"/>
  <c r="AL1091" i="2"/>
  <c r="AJ1091" i="2"/>
  <c r="AK1092" i="2" l="1"/>
  <c r="AL1092" i="2"/>
  <c r="AJ1092" i="2"/>
  <c r="AH1094" i="2"/>
  <c r="AI1093" i="2"/>
  <c r="AM1093" i="2"/>
  <c r="AL1093" i="2" l="1"/>
  <c r="AK1093" i="2"/>
  <c r="AJ1093" i="2"/>
  <c r="AM1094" i="2"/>
  <c r="AH1095" i="2"/>
  <c r="AI1094" i="2"/>
  <c r="AM1095" i="2" l="1"/>
  <c r="AH1096" i="2"/>
  <c r="AI1095" i="2"/>
  <c r="AL1094" i="2"/>
  <c r="AJ1094" i="2"/>
  <c r="AK1094" i="2"/>
  <c r="AK1095" i="2" l="1"/>
  <c r="AL1095" i="2"/>
  <c r="AJ1095" i="2"/>
  <c r="AI1096" i="2"/>
  <c r="AH1097" i="2"/>
  <c r="AM1096" i="2"/>
  <c r="AM1097" i="2" l="1"/>
  <c r="AH1098" i="2"/>
  <c r="AI1097" i="2"/>
  <c r="AJ1096" i="2"/>
  <c r="AK1096" i="2"/>
  <c r="AL1096" i="2"/>
  <c r="AK1097" i="2" l="1"/>
  <c r="AJ1097" i="2"/>
  <c r="AL1097" i="2"/>
  <c r="AH1099" i="2"/>
  <c r="AM1098" i="2"/>
  <c r="AI1098" i="2"/>
  <c r="AH1100" i="2" l="1"/>
  <c r="G1100" i="2" s="1"/>
  <c r="AM1099" i="2"/>
  <c r="AI1099" i="2"/>
  <c r="AL1098" i="2"/>
  <c r="AJ1098" i="2"/>
  <c r="AK1098" i="2"/>
  <c r="AM1100" i="2" l="1"/>
  <c r="AI1100" i="2"/>
  <c r="AH1101" i="2"/>
  <c r="AL1099" i="2"/>
  <c r="AJ1099" i="2"/>
  <c r="AK1099" i="2"/>
  <c r="AL1100" i="2" l="1"/>
  <c r="AJ1100" i="2"/>
  <c r="AK1100" i="2"/>
  <c r="AH1102" i="2"/>
  <c r="AI1101" i="2"/>
  <c r="AM1101" i="2"/>
  <c r="AM1102" i="2" l="1"/>
  <c r="AH1103" i="2"/>
  <c r="AI1102" i="2"/>
  <c r="AL1101" i="2"/>
  <c r="AJ1101" i="2"/>
  <c r="AK1101" i="2"/>
  <c r="AJ1102" i="2" l="1"/>
  <c r="AL1102" i="2"/>
  <c r="AK1102" i="2"/>
  <c r="AH1104" i="2"/>
  <c r="AI1103" i="2"/>
  <c r="AM1103" i="2"/>
  <c r="AK1103" i="2" l="1"/>
  <c r="AL1103" i="2"/>
  <c r="AJ1103" i="2"/>
  <c r="AI1104" i="2"/>
  <c r="AH1105" i="2"/>
  <c r="AM1104" i="2"/>
  <c r="AH1106" i="2" l="1"/>
  <c r="AM1105" i="2"/>
  <c r="AI1105" i="2"/>
  <c r="AL1104" i="2"/>
  <c r="AK1104" i="2"/>
  <c r="AJ1104" i="2"/>
  <c r="AM1106" i="2" l="1"/>
  <c r="AI1106" i="2"/>
  <c r="AH1107" i="2"/>
  <c r="AL1105" i="2"/>
  <c r="AK1105" i="2"/>
  <c r="AJ1105" i="2"/>
  <c r="AM1107" i="2" l="1"/>
  <c r="AI1107" i="2"/>
  <c r="AH1108" i="2"/>
  <c r="G1108" i="2" s="1"/>
  <c r="AL1106" i="2"/>
  <c r="AJ1106" i="2"/>
  <c r="AK1106" i="2"/>
  <c r="AM1108" i="2" l="1"/>
  <c r="AH1109" i="2"/>
  <c r="AI1108" i="2"/>
  <c r="AK1107" i="2"/>
  <c r="AL1107" i="2"/>
  <c r="AJ1107" i="2"/>
  <c r="AK1108" i="2" l="1"/>
  <c r="AJ1108" i="2"/>
  <c r="AL1108" i="2"/>
  <c r="AI1109" i="2"/>
  <c r="AM1109" i="2"/>
  <c r="AH1110" i="2"/>
  <c r="AI1110" i="2" l="1"/>
  <c r="AM1110" i="2"/>
  <c r="AH1111" i="2"/>
  <c r="AK1109" i="2"/>
  <c r="AJ1109" i="2"/>
  <c r="AL1109" i="2"/>
  <c r="AJ1110" i="2" l="1"/>
  <c r="AL1110" i="2"/>
  <c r="AK1110" i="2"/>
  <c r="AH1112" i="2"/>
  <c r="AI1111" i="2"/>
  <c r="AM1111" i="2"/>
  <c r="AM1112" i="2" l="1"/>
  <c r="AH1113" i="2"/>
  <c r="AI1112" i="2"/>
  <c r="AK1111" i="2"/>
  <c r="AL1111" i="2"/>
  <c r="AJ1111" i="2"/>
  <c r="AL1112" i="2" l="1"/>
  <c r="AK1112" i="2"/>
  <c r="AJ1112" i="2"/>
  <c r="AH1114" i="2"/>
  <c r="AM1113" i="2"/>
  <c r="AI1113" i="2"/>
  <c r="AI1114" i="2" l="1"/>
  <c r="AM1114" i="2"/>
  <c r="AH1115" i="2"/>
  <c r="G1115" i="2" s="1"/>
  <c r="AL1113" i="2"/>
  <c r="AJ1113" i="2"/>
  <c r="AK1113" i="2"/>
  <c r="AM1115" i="2" l="1"/>
  <c r="AI1115" i="2"/>
  <c r="AH1116" i="2"/>
  <c r="AL1114" i="2"/>
  <c r="AK1114" i="2"/>
  <c r="AJ1114" i="2"/>
  <c r="AM1116" i="2" l="1"/>
  <c r="AH1117" i="2"/>
  <c r="AI1116" i="2"/>
  <c r="AK1115" i="2"/>
  <c r="AJ1115" i="2"/>
  <c r="AL1115" i="2"/>
  <c r="AK1116" i="2" l="1"/>
  <c r="AL1116" i="2"/>
  <c r="AJ1116" i="2"/>
  <c r="AH1118" i="2"/>
  <c r="AI1117" i="2"/>
  <c r="AM1117" i="2"/>
  <c r="AJ1117" i="2" l="1"/>
  <c r="AK1117" i="2"/>
  <c r="AL1117" i="2"/>
  <c r="AM1118" i="2"/>
  <c r="AI1118" i="2"/>
  <c r="AH1119" i="2"/>
  <c r="AH1120" i="2" l="1"/>
  <c r="AM1119" i="2"/>
  <c r="AI1119" i="2"/>
  <c r="AJ1118" i="2"/>
  <c r="AK1118" i="2"/>
  <c r="AL1118" i="2"/>
  <c r="AI1120" i="2" l="1"/>
  <c r="AM1120" i="2"/>
  <c r="AH1121" i="2"/>
  <c r="G1121" i="2" s="1"/>
  <c r="AJ1119" i="2"/>
  <c r="AL1119" i="2"/>
  <c r="AK1119" i="2"/>
  <c r="AI1121" i="2" l="1"/>
  <c r="AM1121" i="2"/>
  <c r="AH1122" i="2"/>
  <c r="AJ1120" i="2"/>
  <c r="AL1120" i="2"/>
  <c r="AK1120" i="2"/>
  <c r="AH1123" i="2" l="1"/>
  <c r="AI1122" i="2"/>
  <c r="AM1122" i="2"/>
  <c r="AL1121" i="2"/>
  <c r="AK1121" i="2"/>
  <c r="AJ1121" i="2"/>
  <c r="AJ1122" i="2" l="1"/>
  <c r="AK1122" i="2"/>
  <c r="AL1122" i="2"/>
  <c r="AM1123" i="2"/>
  <c r="AH1124" i="2"/>
  <c r="AI1123" i="2"/>
  <c r="AM1124" i="2" l="1"/>
  <c r="AI1124" i="2"/>
  <c r="AH1125" i="2"/>
  <c r="AL1123" i="2"/>
  <c r="AK1123" i="2"/>
  <c r="AJ1123" i="2"/>
  <c r="AI1125" i="2" l="1"/>
  <c r="AM1125" i="2"/>
  <c r="AH1126" i="2"/>
  <c r="AL1124" i="2"/>
  <c r="AJ1124" i="2"/>
  <c r="AK1124" i="2"/>
  <c r="AH1127" i="2" l="1"/>
  <c r="AI1126" i="2"/>
  <c r="AM1126" i="2"/>
  <c r="AL1125" i="2"/>
  <c r="AJ1125" i="2"/>
  <c r="AK1125" i="2"/>
  <c r="AJ1126" i="2" l="1"/>
  <c r="AK1126" i="2"/>
  <c r="AL1126" i="2"/>
  <c r="AH1128" i="2"/>
  <c r="G1128" i="2" s="1"/>
  <c r="AM1127" i="2"/>
  <c r="AI1127" i="2"/>
  <c r="AM1128" i="2" l="1"/>
  <c r="AH1129" i="2"/>
  <c r="AI1128" i="2"/>
  <c r="AJ1127" i="2"/>
  <c r="AK1127" i="2"/>
  <c r="AL1127" i="2"/>
  <c r="AK1128" i="2" l="1"/>
  <c r="AJ1128" i="2"/>
  <c r="AL1128" i="2"/>
  <c r="AM1129" i="2"/>
  <c r="AH1130" i="2"/>
  <c r="AI1129" i="2"/>
  <c r="AJ1129" i="2" l="1"/>
  <c r="AK1129" i="2"/>
  <c r="AL1129" i="2"/>
  <c r="AM1130" i="2"/>
  <c r="AI1130" i="2"/>
  <c r="AH1131" i="2"/>
  <c r="AI1131" i="2" l="1"/>
  <c r="AM1131" i="2"/>
  <c r="AH1132" i="2"/>
  <c r="AK1130" i="2"/>
  <c r="AL1130" i="2"/>
  <c r="AJ1130" i="2"/>
  <c r="AM1132" i="2" l="1"/>
  <c r="AI1132" i="2"/>
  <c r="AH1133" i="2"/>
  <c r="AK1131" i="2"/>
  <c r="AL1131" i="2"/>
  <c r="AJ1131" i="2"/>
  <c r="AM1133" i="2" l="1"/>
  <c r="AI1133" i="2"/>
  <c r="AH1134" i="2"/>
  <c r="AK1132" i="2"/>
  <c r="AJ1132" i="2"/>
  <c r="AL1132" i="2"/>
  <c r="AJ1133" i="2" l="1"/>
  <c r="AL1133" i="2"/>
  <c r="AK1133" i="2"/>
  <c r="AH1135" i="2"/>
  <c r="AM1134" i="2"/>
  <c r="AI1134" i="2"/>
  <c r="AH1136" i="2" l="1"/>
  <c r="AI1135" i="2"/>
  <c r="AM1135" i="2"/>
  <c r="AJ1134" i="2"/>
  <c r="AK1134" i="2"/>
  <c r="AL1134" i="2"/>
  <c r="AK1135" i="2" l="1"/>
  <c r="AL1135" i="2"/>
  <c r="AJ1135" i="2"/>
  <c r="AM1136" i="2"/>
  <c r="AI1136" i="2"/>
  <c r="AH1137" i="2"/>
  <c r="AK1136" i="2" l="1"/>
  <c r="AJ1136" i="2"/>
  <c r="AL1136" i="2"/>
  <c r="AI1137" i="2"/>
  <c r="AH1138" i="2"/>
  <c r="G1138" i="2" s="1"/>
  <c r="AM1137" i="2"/>
  <c r="AH1139" i="2" l="1"/>
  <c r="AI1138" i="2"/>
  <c r="AM1138" i="2"/>
  <c r="AJ1137" i="2"/>
  <c r="AK1137" i="2"/>
  <c r="AL1137" i="2"/>
  <c r="AK1138" i="2" l="1"/>
  <c r="AL1138" i="2"/>
  <c r="AJ1138" i="2"/>
  <c r="AH1140" i="2"/>
  <c r="AI1139" i="2"/>
  <c r="AM1139" i="2"/>
  <c r="AI1140" i="2" l="1"/>
  <c r="AM1140" i="2"/>
  <c r="AH1141" i="2"/>
  <c r="AJ1139" i="2"/>
  <c r="AK1139" i="2"/>
  <c r="AL1139" i="2"/>
  <c r="G1141" i="2" l="1"/>
  <c r="AK1140" i="2"/>
  <c r="AL1140" i="2"/>
  <c r="AJ1140" i="2"/>
  <c r="AI1141" i="2"/>
  <c r="AM1141" i="2"/>
  <c r="AH1142" i="2"/>
  <c r="AJ1141" i="2" l="1"/>
  <c r="AL1141" i="2"/>
  <c r="AK1141" i="2"/>
  <c r="AI1142" i="2"/>
  <c r="AM1142" i="2"/>
  <c r="AH1143" i="2"/>
  <c r="G1143" i="2" s="1"/>
  <c r="AK1142" i="2" l="1"/>
  <c r="AL1142" i="2"/>
  <c r="AJ1142" i="2"/>
  <c r="AH1144" i="2"/>
  <c r="AI1143" i="2"/>
  <c r="AM1143" i="2"/>
  <c r="AH1145" i="2" l="1"/>
  <c r="G1145" i="2" s="1"/>
  <c r="AI1144" i="2"/>
  <c r="AM1144" i="2"/>
  <c r="AK1143" i="2"/>
  <c r="AL1143" i="2"/>
  <c r="AJ1143" i="2"/>
  <c r="AK1144" i="2" l="1"/>
  <c r="AJ1144" i="2"/>
  <c r="AL1144" i="2"/>
  <c r="AH1146" i="2"/>
  <c r="AI1145" i="2"/>
  <c r="AM1145" i="2"/>
  <c r="AI1146" i="2" l="1"/>
  <c r="AM1146" i="2"/>
  <c r="AH1147" i="2"/>
  <c r="G1147" i="2" s="1"/>
  <c r="AJ1145" i="2"/>
  <c r="AK1145" i="2"/>
  <c r="AL1145" i="2"/>
  <c r="AM1147" i="2" l="1"/>
  <c r="AI1147" i="2"/>
  <c r="AH1148" i="2"/>
  <c r="AJ1146" i="2"/>
  <c r="AK1146" i="2"/>
  <c r="AL1146" i="2"/>
  <c r="AH1149" i="2" l="1"/>
  <c r="G1149" i="2" s="1"/>
  <c r="AM1148" i="2"/>
  <c r="AI1148" i="2"/>
  <c r="AK1147" i="2"/>
  <c r="AJ1147" i="2"/>
  <c r="AL1147" i="2"/>
  <c r="AI1149" i="2" l="1"/>
  <c r="AM1149" i="2"/>
  <c r="AH1150" i="2"/>
  <c r="AK1148" i="2"/>
  <c r="AL1148" i="2"/>
  <c r="AJ1148" i="2"/>
  <c r="AJ1149" i="2" l="1"/>
  <c r="AK1149" i="2"/>
  <c r="AL1149" i="2"/>
  <c r="AI1150" i="2"/>
  <c r="AM1150" i="2"/>
  <c r="AH1151" i="2"/>
  <c r="AH1152" i="2" l="1"/>
  <c r="AM1151" i="2"/>
  <c r="AI1151" i="2"/>
  <c r="AK1150" i="2"/>
  <c r="AJ1150" i="2"/>
  <c r="AL1150" i="2"/>
  <c r="G1152" i="2" l="1"/>
  <c r="AM1152" i="2"/>
  <c r="AH1153" i="2"/>
  <c r="AI1152" i="2"/>
  <c r="AL1151" i="2"/>
  <c r="AJ1151" i="2"/>
  <c r="AK1151" i="2"/>
  <c r="AH1154" i="2" l="1"/>
  <c r="G1154" i="2" s="1"/>
  <c r="AI1153" i="2"/>
  <c r="AM1153" i="2"/>
  <c r="AK1152" i="2"/>
  <c r="AL1152" i="2"/>
  <c r="AJ1152" i="2"/>
  <c r="AH1155" i="2" l="1"/>
  <c r="AI1154" i="2"/>
  <c r="AM1154" i="2"/>
  <c r="AJ1153" i="2"/>
  <c r="AK1153" i="2"/>
  <c r="AL1153" i="2"/>
  <c r="AK1154" i="2" l="1"/>
  <c r="AJ1154" i="2"/>
  <c r="AL1154" i="2"/>
  <c r="AM1155" i="2"/>
  <c r="AH1156" i="2"/>
  <c r="G1156" i="2" s="1"/>
  <c r="AI1155" i="2"/>
  <c r="AL1155" i="2" l="1"/>
  <c r="AJ1155" i="2"/>
  <c r="AK1155" i="2"/>
  <c r="AI1156" i="2"/>
  <c r="AH1157" i="2"/>
  <c r="AM1156" i="2"/>
  <c r="AL1156" i="2" l="1"/>
  <c r="AJ1156" i="2"/>
  <c r="AK1156" i="2"/>
  <c r="AH1158" i="2"/>
  <c r="AI1157" i="2"/>
  <c r="AM1157" i="2"/>
  <c r="AL1157" i="2" l="1"/>
  <c r="AK1157" i="2"/>
  <c r="AJ1157" i="2"/>
  <c r="AH1159" i="2"/>
  <c r="AM1158" i="2"/>
  <c r="AI1158" i="2"/>
  <c r="AL1158" i="2" l="1"/>
  <c r="AJ1158" i="2"/>
  <c r="AK1158" i="2"/>
  <c r="AI1159" i="2"/>
  <c r="AM1159" i="2"/>
  <c r="AH1160" i="2"/>
  <c r="AK1159" i="2" l="1"/>
  <c r="AL1159" i="2"/>
  <c r="AJ1159" i="2"/>
  <c r="AI1160" i="2"/>
  <c r="AM1160" i="2"/>
  <c r="AH1161" i="2"/>
  <c r="AK1160" i="2" l="1"/>
  <c r="AL1160" i="2"/>
  <c r="AJ1160" i="2"/>
  <c r="AI1161" i="2"/>
  <c r="AM1161" i="2"/>
  <c r="AH1162" i="2"/>
  <c r="G1162" i="2" l="1"/>
  <c r="AL1161" i="2"/>
  <c r="AJ1161" i="2"/>
  <c r="AK1161" i="2"/>
  <c r="AM1162" i="2"/>
  <c r="AH1163" i="2"/>
  <c r="AI1162" i="2"/>
  <c r="AK1162" i="2" l="1"/>
  <c r="AL1162" i="2"/>
  <c r="AJ1162" i="2"/>
  <c r="AM1163" i="2"/>
  <c r="AI1163" i="2"/>
  <c r="AH1164" i="2"/>
  <c r="AM1164" i="2" l="1"/>
  <c r="AH1165" i="2"/>
  <c r="G1165" i="2" s="1"/>
  <c r="AI1164" i="2"/>
  <c r="AL1163" i="2"/>
  <c r="AJ1163" i="2"/>
  <c r="AK1163" i="2"/>
  <c r="AH1166" i="2" l="1"/>
  <c r="AI1165" i="2"/>
  <c r="AM1165" i="2"/>
  <c r="AL1164" i="2"/>
  <c r="AJ1164" i="2"/>
  <c r="AK1164" i="2"/>
  <c r="AL1165" i="2" l="1"/>
  <c r="AK1165" i="2"/>
  <c r="AJ1165" i="2"/>
  <c r="AI1166" i="2"/>
  <c r="AM1166" i="2"/>
  <c r="AH1167" i="2"/>
  <c r="AH1168" i="2" l="1"/>
  <c r="AM1167" i="2"/>
  <c r="AI1167" i="2"/>
  <c r="AJ1166" i="2"/>
  <c r="AK1166" i="2"/>
  <c r="AL1166" i="2"/>
  <c r="AL1167" i="2" l="1"/>
  <c r="AJ1167" i="2"/>
  <c r="AK1167" i="2"/>
  <c r="AH1169" i="2"/>
  <c r="AI1168" i="2"/>
  <c r="AM1168" i="2"/>
  <c r="AH1170" i="2" l="1"/>
  <c r="AM1169" i="2"/>
  <c r="AI1169" i="2"/>
  <c r="AJ1168" i="2"/>
  <c r="AK1168" i="2"/>
  <c r="AL1168" i="2"/>
  <c r="AM1170" i="2" l="1"/>
  <c r="AH1171" i="2"/>
  <c r="AI1170" i="2"/>
  <c r="AK1169" i="2"/>
  <c r="AJ1169" i="2"/>
  <c r="AL1169" i="2"/>
  <c r="AH1172" i="2" l="1"/>
  <c r="AI1171" i="2"/>
  <c r="AM1171" i="2"/>
  <c r="AK1170" i="2"/>
  <c r="AL1170" i="2"/>
  <c r="AJ1170" i="2"/>
  <c r="AJ1171" i="2" l="1"/>
  <c r="AK1171" i="2"/>
  <c r="AL1171" i="2"/>
  <c r="AM1172" i="2"/>
  <c r="AI1172" i="2"/>
  <c r="AH1173" i="2"/>
  <c r="AJ1172" i="2" l="1"/>
  <c r="AL1172" i="2"/>
  <c r="AK1172" i="2"/>
  <c r="AI1173" i="2"/>
  <c r="AM1173" i="2"/>
  <c r="AH1174" i="2"/>
  <c r="AK1173" i="2" l="1"/>
  <c r="AL1173" i="2"/>
  <c r="AJ1173" i="2"/>
  <c r="AH1175" i="2"/>
  <c r="G1175" i="2" s="1"/>
  <c r="AI1174" i="2"/>
  <c r="AM1174" i="2"/>
  <c r="AI1175" i="2" l="1"/>
  <c r="AM1175" i="2"/>
  <c r="AH1176" i="2"/>
  <c r="AJ1174" i="2"/>
  <c r="AK1174" i="2"/>
  <c r="AL1174" i="2"/>
  <c r="AH1177" i="2" l="1"/>
  <c r="AM1176" i="2"/>
  <c r="AI1176" i="2"/>
  <c r="AK1175" i="2"/>
  <c r="AJ1175" i="2"/>
  <c r="AL1175" i="2"/>
  <c r="AI1177" i="2" l="1"/>
  <c r="AM1177" i="2"/>
  <c r="AH1178" i="2"/>
  <c r="AL1176" i="2"/>
  <c r="AJ1176" i="2"/>
  <c r="AK1176" i="2"/>
  <c r="AJ1177" i="2" l="1"/>
  <c r="AK1177" i="2"/>
  <c r="AL1177" i="2"/>
  <c r="AM1178" i="2"/>
  <c r="AI1178" i="2"/>
  <c r="AH1179" i="2"/>
  <c r="AK1178" i="2" l="1"/>
  <c r="AL1178" i="2"/>
  <c r="AJ1178" i="2"/>
  <c r="AM1179" i="2"/>
  <c r="AH1180" i="2"/>
  <c r="AI1179" i="2"/>
  <c r="AH1181" i="2" l="1"/>
  <c r="AI1180" i="2"/>
  <c r="AM1180" i="2"/>
  <c r="AK1179" i="2"/>
  <c r="AL1179" i="2"/>
  <c r="AJ1179" i="2"/>
  <c r="AL1180" i="2" l="1"/>
  <c r="AK1180" i="2"/>
  <c r="AJ1180" i="2"/>
  <c r="AH1182" i="2"/>
  <c r="AM1181" i="2"/>
  <c r="AI1181" i="2"/>
  <c r="G1182" i="2" l="1"/>
  <c r="AM1182" i="2"/>
  <c r="AI1182" i="2"/>
  <c r="AH1183" i="2"/>
  <c r="AK1181" i="2"/>
  <c r="AL1181" i="2"/>
  <c r="AJ1181" i="2"/>
  <c r="AJ1182" i="2" l="1"/>
  <c r="AK1182" i="2"/>
  <c r="AL1182" i="2"/>
  <c r="AH1184" i="2"/>
  <c r="AI1183" i="2"/>
  <c r="AM1183" i="2"/>
  <c r="AK1183" i="2" l="1"/>
  <c r="AJ1183" i="2"/>
  <c r="AL1183" i="2"/>
  <c r="AI1184" i="2"/>
  <c r="AM1184" i="2"/>
  <c r="AH1185" i="2"/>
  <c r="G1185" i="2" l="1"/>
  <c r="AK1184" i="2"/>
  <c r="AJ1184" i="2"/>
  <c r="AL1184" i="2"/>
  <c r="AM1185" i="2"/>
  <c r="AH1186" i="2"/>
  <c r="AI1185" i="2"/>
  <c r="AM1186" i="2" l="1"/>
  <c r="AH1187" i="2"/>
  <c r="AI1186" i="2"/>
  <c r="AK1185" i="2"/>
  <c r="AL1185" i="2"/>
  <c r="AJ1185" i="2"/>
  <c r="G1187" i="2" l="1"/>
  <c r="AH1188" i="2"/>
  <c r="AM1187" i="2"/>
  <c r="AI1187" i="2"/>
  <c r="AK1186" i="2"/>
  <c r="AJ1186" i="2"/>
  <c r="AL1186" i="2"/>
  <c r="AM1188" i="2" l="1"/>
  <c r="AH1189" i="2"/>
  <c r="AI1188" i="2"/>
  <c r="AK1187" i="2"/>
  <c r="AL1187" i="2"/>
  <c r="AJ1187" i="2"/>
  <c r="G1189" i="2" l="1"/>
  <c r="AJ1188" i="2"/>
  <c r="AK1188" i="2"/>
  <c r="AL1188" i="2"/>
  <c r="AI1189" i="2"/>
  <c r="AH1190" i="2"/>
  <c r="AM1189" i="2"/>
  <c r="AM1190" i="2" l="1"/>
  <c r="AH1191" i="2"/>
  <c r="AI1190" i="2"/>
  <c r="AK1189" i="2"/>
  <c r="AL1189" i="2"/>
  <c r="AJ1189" i="2"/>
  <c r="AH1192" i="2" l="1"/>
  <c r="AI1191" i="2"/>
  <c r="AM1191" i="2"/>
  <c r="AL1190" i="2"/>
  <c r="AK1190" i="2"/>
  <c r="AJ1190" i="2"/>
  <c r="AL1191" i="2" l="1"/>
  <c r="AJ1191" i="2"/>
  <c r="AK1191" i="2"/>
  <c r="AI1192" i="2"/>
  <c r="AM1192" i="2"/>
  <c r="AH1193" i="2"/>
  <c r="AH1194" i="2" l="1"/>
  <c r="AI1193" i="2"/>
  <c r="AM1193" i="2"/>
  <c r="AL1192" i="2"/>
  <c r="AK1192" i="2"/>
  <c r="AJ1192" i="2"/>
  <c r="G1194" i="2" l="1"/>
  <c r="AL1193" i="2"/>
  <c r="AK1193" i="2"/>
  <c r="AJ1193" i="2"/>
  <c r="AI1194" i="2"/>
  <c r="AM1194" i="2"/>
  <c r="AH1195" i="2"/>
  <c r="AI1195" i="2" l="1"/>
  <c r="AH1196" i="2"/>
  <c r="AM1195" i="2"/>
  <c r="AJ1194" i="2"/>
  <c r="AK1194" i="2"/>
  <c r="AL1194" i="2"/>
  <c r="AL1195" i="2" l="1"/>
  <c r="AK1195" i="2"/>
  <c r="AJ1195" i="2"/>
  <c r="AH1197" i="2"/>
  <c r="AI1196" i="2"/>
  <c r="AM1196" i="2"/>
  <c r="AM1197" i="2" l="1"/>
  <c r="AI1197" i="2"/>
  <c r="AH1198" i="2"/>
  <c r="AL1196" i="2"/>
  <c r="AK1196" i="2"/>
  <c r="AJ1196" i="2"/>
  <c r="G1198" i="2" l="1"/>
  <c r="AJ1197" i="2"/>
  <c r="AK1197" i="2"/>
  <c r="AL1197" i="2"/>
  <c r="AI1198" i="2"/>
  <c r="AM1198" i="2"/>
  <c r="AH1199" i="2"/>
  <c r="AI1199" i="2" l="1"/>
  <c r="AH1200" i="2"/>
  <c r="AM1199" i="2"/>
  <c r="AJ1198" i="2"/>
  <c r="AL1198" i="2"/>
  <c r="AK1198" i="2"/>
  <c r="G1200" i="2" l="1"/>
  <c r="AI1200" i="2"/>
  <c r="AM1200" i="2"/>
  <c r="AH1201" i="2"/>
  <c r="AJ1199" i="2"/>
  <c r="AL1199" i="2"/>
  <c r="AK1199" i="2"/>
  <c r="AM1201" i="2" l="1"/>
  <c r="AH1202" i="2"/>
  <c r="AI1201" i="2"/>
  <c r="AL1200" i="2"/>
  <c r="AK1200" i="2"/>
  <c r="AJ1200" i="2"/>
  <c r="AJ1201" i="2" l="1"/>
  <c r="AK1201" i="2"/>
  <c r="AL1201" i="2"/>
  <c r="AI1202" i="2"/>
  <c r="AM1202" i="2"/>
  <c r="AH1203" i="2"/>
  <c r="AJ1202" i="2" l="1"/>
  <c r="AK1202" i="2"/>
  <c r="AL1202" i="2"/>
  <c r="AM1203" i="2"/>
  <c r="AH1204" i="2"/>
  <c r="AI1203" i="2"/>
  <c r="AH1205" i="2" l="1"/>
  <c r="AI1204" i="2"/>
  <c r="AM1204" i="2"/>
  <c r="AK1203" i="2"/>
  <c r="AL1203" i="2"/>
  <c r="AJ1203" i="2"/>
  <c r="AJ1204" i="2" l="1"/>
  <c r="AL1204" i="2"/>
  <c r="AK1204" i="2"/>
  <c r="AI1205" i="2"/>
  <c r="AH1206" i="2"/>
  <c r="AM1205" i="2"/>
  <c r="AI1206" i="2" l="1"/>
  <c r="AM1206" i="2"/>
  <c r="AH1207" i="2"/>
  <c r="AJ1205" i="2"/>
  <c r="AL1205" i="2"/>
  <c r="AK1205" i="2"/>
  <c r="AL1206" i="2" l="1"/>
  <c r="AJ1206" i="2"/>
  <c r="AK1206" i="2"/>
  <c r="AI1207" i="2"/>
  <c r="AH1208" i="2"/>
  <c r="G1208" i="2" s="1"/>
  <c r="AM1207" i="2"/>
  <c r="AJ1207" i="2" l="1"/>
  <c r="AK1207" i="2"/>
  <c r="AL1207" i="2"/>
  <c r="AH1209" i="2"/>
  <c r="AI1208" i="2"/>
  <c r="AM1208" i="2"/>
  <c r="AK1208" i="2" l="1"/>
  <c r="AL1208" i="2"/>
  <c r="AJ1208" i="2"/>
  <c r="AI1209" i="2"/>
  <c r="AM1209" i="2"/>
  <c r="AH1210" i="2"/>
  <c r="AK1209" i="2" l="1"/>
  <c r="AL1209" i="2"/>
  <c r="AJ1209" i="2"/>
  <c r="AH1211" i="2"/>
  <c r="AM1210" i="2"/>
  <c r="AI1210" i="2"/>
  <c r="AI1211" i="2" l="1"/>
  <c r="AM1211" i="2"/>
  <c r="AH1212" i="2"/>
  <c r="AL1210" i="2"/>
  <c r="AJ1210" i="2"/>
  <c r="AK1210" i="2"/>
  <c r="AH1213" i="2" l="1"/>
  <c r="AI1212" i="2"/>
  <c r="AM1212" i="2"/>
  <c r="AJ1211" i="2"/>
  <c r="AL1211" i="2"/>
  <c r="AK1211" i="2"/>
  <c r="AJ1212" i="2" l="1"/>
  <c r="AK1212" i="2"/>
  <c r="AL1212" i="2"/>
  <c r="AI1213" i="2"/>
  <c r="AM1213" i="2"/>
  <c r="AH1214" i="2"/>
  <c r="AH1215" i="2" l="1"/>
  <c r="AM1214" i="2"/>
  <c r="AI1214" i="2"/>
  <c r="AJ1213" i="2"/>
  <c r="AK1213" i="2"/>
  <c r="AL1213" i="2"/>
  <c r="AL1214" i="2" l="1"/>
  <c r="AK1214" i="2"/>
  <c r="AJ1214" i="2"/>
  <c r="AH1216" i="2"/>
  <c r="G1216" i="2" s="1"/>
  <c r="AM1215" i="2"/>
  <c r="AI1215" i="2"/>
  <c r="AI1216" i="2" l="1"/>
  <c r="AM1216" i="2"/>
  <c r="AH1217" i="2"/>
  <c r="AK1215" i="2"/>
  <c r="AJ1215" i="2"/>
  <c r="AL1215" i="2"/>
  <c r="AH1218" i="2" l="1"/>
  <c r="AM1217" i="2"/>
  <c r="AI1217" i="2"/>
  <c r="AL1216" i="2"/>
  <c r="AK1216" i="2"/>
  <c r="AJ1216" i="2"/>
  <c r="AK1217" i="2" l="1"/>
  <c r="AL1217" i="2"/>
  <c r="AJ1217" i="2"/>
  <c r="AI1218" i="2"/>
  <c r="AM1218" i="2"/>
  <c r="AH1219" i="2"/>
  <c r="AI1219" i="2" l="1"/>
  <c r="AM1219" i="2"/>
  <c r="AH1220" i="2"/>
  <c r="AJ1218" i="2"/>
  <c r="AK1218" i="2"/>
  <c r="AL1218" i="2"/>
  <c r="AH1221" i="2" l="1"/>
  <c r="AM1220" i="2"/>
  <c r="AI1220" i="2"/>
  <c r="AK1219" i="2"/>
  <c r="AL1219" i="2"/>
  <c r="AJ1219" i="2"/>
  <c r="AL1220" i="2" l="1"/>
  <c r="AK1220" i="2"/>
  <c r="AJ1220" i="2"/>
  <c r="AH1222" i="2"/>
  <c r="AM1221" i="2"/>
  <c r="AI1221" i="2"/>
  <c r="AL1221" i="2" l="1"/>
  <c r="AK1221" i="2"/>
  <c r="AJ1221" i="2"/>
  <c r="AM1222" i="2"/>
  <c r="AH1223" i="2"/>
  <c r="G1223" i="2" s="1"/>
  <c r="AI1222" i="2"/>
  <c r="AM1223" i="2" l="1"/>
  <c r="AI1223" i="2"/>
  <c r="AH1224" i="2"/>
  <c r="AL1222" i="2"/>
  <c r="AK1222" i="2"/>
  <c r="AJ1222" i="2"/>
  <c r="AM1224" i="2" l="1"/>
  <c r="AH1225" i="2"/>
  <c r="AI1224" i="2"/>
  <c r="AL1223" i="2"/>
  <c r="AJ1223" i="2"/>
  <c r="AK1223" i="2"/>
  <c r="AM1225" i="2" l="1"/>
  <c r="AH1226" i="2"/>
  <c r="AI1225" i="2"/>
  <c r="AL1224" i="2"/>
  <c r="AJ1224" i="2"/>
  <c r="AK1224" i="2"/>
  <c r="G1226" i="2" l="1"/>
  <c r="AL1225" i="2"/>
  <c r="AJ1225" i="2"/>
  <c r="AK1225" i="2"/>
  <c r="AI1226" i="2"/>
  <c r="AH1227" i="2"/>
  <c r="AM1226" i="2"/>
  <c r="AM1227" i="2" l="1"/>
  <c r="AH1228" i="2"/>
  <c r="AI1227" i="2"/>
  <c r="AL1226" i="2"/>
  <c r="AJ1226" i="2"/>
  <c r="AK1226" i="2"/>
  <c r="AL1227" i="2" l="1"/>
  <c r="AK1227" i="2"/>
  <c r="AJ1227" i="2"/>
  <c r="AH1229" i="2"/>
  <c r="AM1228" i="2"/>
  <c r="AI1228" i="2"/>
  <c r="G1229" i="2" l="1"/>
  <c r="AI1229" i="2"/>
  <c r="AM1229" i="2"/>
  <c r="AH1230" i="2"/>
  <c r="AJ1228" i="2"/>
  <c r="AK1228" i="2"/>
  <c r="AL1228" i="2"/>
  <c r="AH1231" i="2" l="1"/>
  <c r="AM1230" i="2"/>
  <c r="AI1230" i="2"/>
  <c r="AK1229" i="2"/>
  <c r="AL1229" i="2"/>
  <c r="AJ1229" i="2"/>
  <c r="AJ1230" i="2" l="1"/>
  <c r="AL1230" i="2"/>
  <c r="AK1230" i="2"/>
  <c r="AI1231" i="2"/>
  <c r="AM1231" i="2"/>
  <c r="AH1232" i="2"/>
  <c r="AI1232" i="2" l="1"/>
  <c r="AM1232" i="2"/>
  <c r="AH1233" i="2"/>
  <c r="AJ1231" i="2"/>
  <c r="AL1231" i="2"/>
  <c r="AK1231" i="2"/>
  <c r="AL1232" i="2" l="1"/>
  <c r="AK1232" i="2"/>
  <c r="AJ1232" i="2"/>
  <c r="AI1233" i="2"/>
  <c r="AM1233" i="2"/>
  <c r="AH1234" i="2"/>
  <c r="AK1233" i="2" l="1"/>
  <c r="AJ1233" i="2"/>
  <c r="AL1233" i="2"/>
  <c r="AI1234" i="2"/>
  <c r="AM1234" i="2"/>
  <c r="AH1235" i="2"/>
  <c r="AJ1234" i="2" l="1"/>
  <c r="AK1234" i="2"/>
  <c r="AL1234" i="2"/>
  <c r="AI1235" i="2"/>
  <c r="AH1236" i="2"/>
  <c r="AM1235" i="2"/>
  <c r="AM1236" i="2" l="1"/>
  <c r="AH1237" i="2"/>
  <c r="AI1236" i="2"/>
  <c r="AK1235" i="2"/>
  <c r="AL1235" i="2"/>
  <c r="AJ1235" i="2"/>
  <c r="G1237" i="2" l="1"/>
  <c r="AJ1236" i="2"/>
  <c r="AK1236" i="2"/>
  <c r="AL1236" i="2"/>
  <c r="AI1237" i="2"/>
  <c r="AH1238" i="2"/>
  <c r="AM1237" i="2"/>
  <c r="G1238" i="2" l="1"/>
  <c r="AM1238" i="2"/>
  <c r="AH1239" i="2"/>
  <c r="AI1238" i="2"/>
  <c r="AL1237" i="2"/>
  <c r="AJ1237" i="2"/>
  <c r="AK1237" i="2"/>
  <c r="AJ1238" i="2" l="1"/>
  <c r="AK1238" i="2"/>
  <c r="AL1238" i="2"/>
  <c r="AI1239" i="2"/>
  <c r="AM1239" i="2"/>
  <c r="AH1240" i="2"/>
  <c r="AL1239" i="2" l="1"/>
  <c r="AJ1239" i="2"/>
  <c r="AK1239" i="2"/>
  <c r="AI1240" i="2"/>
  <c r="AM1240" i="2"/>
  <c r="AH1241" i="2"/>
  <c r="AK1240" i="2" l="1"/>
  <c r="AJ1240" i="2"/>
  <c r="AL1240" i="2"/>
  <c r="AM1241" i="2"/>
  <c r="AH1242" i="2"/>
  <c r="AI1241" i="2"/>
  <c r="AK1241" i="2" l="1"/>
  <c r="AL1241" i="2"/>
  <c r="AJ1241" i="2"/>
  <c r="AH1243" i="2"/>
  <c r="AI1242" i="2"/>
  <c r="AM1242" i="2"/>
  <c r="AL1242" i="2" l="1"/>
  <c r="AK1242" i="2"/>
  <c r="AJ1242" i="2"/>
  <c r="AH1244" i="2"/>
  <c r="AM1243" i="2"/>
  <c r="AI1243" i="2"/>
  <c r="G1244" i="2" l="1"/>
  <c r="AM1244" i="2"/>
  <c r="AI1244" i="2"/>
  <c r="AH1245" i="2"/>
  <c r="AJ1243" i="2"/>
  <c r="AL1243" i="2"/>
  <c r="AK1243" i="2"/>
  <c r="G1245" i="2" l="1"/>
  <c r="AI1245" i="2"/>
  <c r="AH1246" i="2"/>
  <c r="AM1245" i="2"/>
  <c r="AJ1244" i="2"/>
  <c r="AK1244" i="2"/>
  <c r="AL1244" i="2"/>
  <c r="AK1245" i="2" l="1"/>
  <c r="AJ1245" i="2"/>
  <c r="AL1245" i="2"/>
  <c r="AM1246" i="2"/>
  <c r="AH1247" i="2"/>
  <c r="AI1246" i="2"/>
  <c r="AJ1246" i="2" l="1"/>
  <c r="AL1246" i="2"/>
  <c r="AK1246" i="2"/>
  <c r="AM1247" i="2"/>
  <c r="AH1248" i="2"/>
  <c r="AI1247" i="2"/>
  <c r="AK1247" i="2" l="1"/>
  <c r="AJ1247" i="2"/>
  <c r="AL1247" i="2"/>
  <c r="AH1249" i="2"/>
  <c r="AI1248" i="2"/>
  <c r="AM1248" i="2"/>
  <c r="AJ1248" i="2" l="1"/>
  <c r="AK1248" i="2"/>
  <c r="AL1248" i="2"/>
  <c r="AM1249" i="2"/>
  <c r="AI1249" i="2"/>
  <c r="AH1250" i="2"/>
  <c r="AL1249" i="2" l="1"/>
  <c r="AJ1249" i="2"/>
  <c r="AK1249" i="2"/>
  <c r="AI1250" i="2"/>
  <c r="AH1251" i="2"/>
  <c r="AM1250" i="2"/>
  <c r="AL1250" i="2" l="1"/>
  <c r="AK1250" i="2"/>
  <c r="AJ1250" i="2"/>
  <c r="AI1251" i="2"/>
  <c r="AM1251" i="2"/>
  <c r="AH1252" i="2"/>
  <c r="G1252" i="2" l="1"/>
  <c r="AH1253" i="2"/>
  <c r="AI1252" i="2"/>
  <c r="AM1252" i="2"/>
  <c r="AJ1251" i="2"/>
  <c r="AK1251" i="2"/>
  <c r="AL1251" i="2"/>
  <c r="AJ1252" i="2" l="1"/>
  <c r="AK1252" i="2"/>
  <c r="AL1252" i="2"/>
  <c r="AH1254" i="2"/>
  <c r="AI1253" i="2"/>
  <c r="AM1253" i="2"/>
  <c r="AM1254" i="2" l="1"/>
  <c r="AI1254" i="2"/>
  <c r="AH1255" i="2"/>
  <c r="AL1253" i="2"/>
  <c r="AK1253" i="2"/>
  <c r="AJ1253" i="2"/>
  <c r="AJ1254" i="2" l="1"/>
  <c r="AK1254" i="2"/>
  <c r="AL1254" i="2"/>
  <c r="AM1255" i="2"/>
  <c r="AH1256" i="2"/>
  <c r="AI1255" i="2"/>
  <c r="G1256" i="2" l="1"/>
  <c r="AM1256" i="2"/>
  <c r="AI1256" i="2"/>
  <c r="AH1257" i="2"/>
  <c r="AL1255" i="2"/>
  <c r="AJ1255" i="2"/>
  <c r="AK1255" i="2"/>
  <c r="G1257" i="2" l="1"/>
  <c r="AH1258" i="2"/>
  <c r="AI1257" i="2"/>
  <c r="AM1257" i="2"/>
  <c r="AL1256" i="2"/>
  <c r="AJ1256" i="2"/>
  <c r="AK1256" i="2"/>
  <c r="AJ1257" i="2" l="1"/>
  <c r="AL1257" i="2"/>
  <c r="AK1257" i="2"/>
  <c r="AI1258" i="2"/>
  <c r="AH1259" i="2"/>
  <c r="AM1258" i="2"/>
  <c r="AK1258" i="2" l="1"/>
  <c r="AJ1258" i="2"/>
  <c r="AL1258" i="2"/>
  <c r="AH1260" i="2"/>
  <c r="AI1259" i="2"/>
  <c r="AM1259" i="2"/>
  <c r="G1260" i="2" l="1"/>
  <c r="AJ1259" i="2"/>
  <c r="AL1259" i="2"/>
  <c r="AK1259" i="2"/>
  <c r="AI1260" i="2"/>
  <c r="AH1261" i="2"/>
  <c r="AM1260" i="2"/>
  <c r="AK1260" i="2" l="1"/>
  <c r="AJ1260" i="2"/>
  <c r="AL1260" i="2"/>
  <c r="AH1262" i="2"/>
  <c r="AI1261" i="2"/>
  <c r="AM1261" i="2"/>
  <c r="AL1261" i="2" l="1"/>
  <c r="AJ1261" i="2"/>
  <c r="AK1261" i="2"/>
  <c r="AH1263" i="2"/>
  <c r="AI1262" i="2"/>
  <c r="AM1262" i="2"/>
  <c r="G1263" i="2" l="1"/>
  <c r="AI1263" i="2"/>
  <c r="AH1264" i="2"/>
  <c r="AM1263" i="2"/>
  <c r="AJ1262" i="2"/>
  <c r="AL1262" i="2"/>
  <c r="AK1262" i="2"/>
  <c r="AM1264" i="2" l="1"/>
  <c r="AH1265" i="2"/>
  <c r="AI1264" i="2"/>
  <c r="AK1263" i="2"/>
  <c r="AL1263" i="2"/>
  <c r="AJ1263" i="2"/>
  <c r="AM1265" i="2" l="1"/>
  <c r="AI1265" i="2"/>
  <c r="AH1266" i="2"/>
  <c r="AL1264" i="2"/>
  <c r="AK1264" i="2"/>
  <c r="AJ1264" i="2"/>
  <c r="AI1266" i="2" l="1"/>
  <c r="AM1266" i="2"/>
  <c r="AH1267" i="2"/>
  <c r="AL1265" i="2"/>
  <c r="AJ1265" i="2"/>
  <c r="AK1265" i="2"/>
  <c r="AL1266" i="2" l="1"/>
  <c r="AJ1266" i="2"/>
  <c r="AK1266" i="2"/>
  <c r="AM1267" i="2"/>
  <c r="AI1267" i="2"/>
  <c r="AH1268" i="2"/>
  <c r="AJ1267" i="2" l="1"/>
  <c r="AK1267" i="2"/>
  <c r="AL1267" i="2"/>
  <c r="AM1268" i="2"/>
  <c r="AI1268" i="2"/>
  <c r="AH1269" i="2"/>
  <c r="AL1268" i="2" l="1"/>
  <c r="AJ1268" i="2"/>
  <c r="AK1268" i="2"/>
  <c r="AM1269" i="2"/>
  <c r="AH1270" i="2"/>
  <c r="AI1269" i="2"/>
  <c r="AL1269" i="2" l="1"/>
  <c r="AJ1269" i="2"/>
  <c r="AK1269" i="2"/>
  <c r="AM1270" i="2"/>
  <c r="AH1271" i="2"/>
  <c r="G1271" i="2" s="1"/>
  <c r="AI1270" i="2"/>
  <c r="AM1271" i="2" l="1"/>
  <c r="AH1272" i="2"/>
  <c r="AI1271" i="2"/>
  <c r="AJ1270" i="2"/>
  <c r="AK1270" i="2"/>
  <c r="AL1270" i="2"/>
  <c r="AH1273" i="2" l="1"/>
  <c r="AI1272" i="2"/>
  <c r="AM1272" i="2"/>
  <c r="AJ1271" i="2"/>
  <c r="AK1271" i="2"/>
  <c r="AL1271" i="2"/>
  <c r="AJ1272" i="2" l="1"/>
  <c r="AK1272" i="2"/>
  <c r="AL1272" i="2"/>
  <c r="AM1273" i="2"/>
  <c r="AH1274" i="2"/>
  <c r="AI1273" i="2"/>
  <c r="AK1273" i="2" l="1"/>
  <c r="AL1273" i="2"/>
  <c r="AJ1273" i="2"/>
  <c r="AM1274" i="2"/>
  <c r="AH1275" i="2"/>
  <c r="AI1274" i="2"/>
  <c r="AK1274" i="2" l="1"/>
  <c r="AL1274" i="2"/>
  <c r="AJ1274" i="2"/>
  <c r="AI1275" i="2"/>
  <c r="AM1275" i="2"/>
  <c r="AH1276" i="2"/>
  <c r="AK1275" i="2" l="1"/>
  <c r="AL1275" i="2"/>
  <c r="AJ1275" i="2"/>
  <c r="AI1276" i="2"/>
  <c r="AM1276" i="2"/>
  <c r="AH1277" i="2"/>
  <c r="G1277" i="2" s="1"/>
  <c r="AL1276" i="2" l="1"/>
  <c r="AK1276" i="2"/>
  <c r="AJ1276" i="2"/>
  <c r="AI1277" i="2"/>
  <c r="AH1278" i="2"/>
  <c r="AM1277" i="2"/>
  <c r="AM1278" i="2" l="1"/>
  <c r="AI1278" i="2"/>
  <c r="AH1279" i="2"/>
  <c r="AK1277" i="2"/>
  <c r="AL1277" i="2"/>
  <c r="AJ1277" i="2"/>
  <c r="AH1280" i="2" l="1"/>
  <c r="AI1279" i="2"/>
  <c r="AM1279" i="2"/>
  <c r="AK1278" i="2"/>
  <c r="AJ1278" i="2"/>
  <c r="AL1278" i="2"/>
  <c r="AJ1279" i="2" l="1"/>
  <c r="AK1279" i="2"/>
  <c r="AL1279" i="2"/>
  <c r="AH1281" i="2"/>
  <c r="AM1280" i="2"/>
  <c r="AI1280" i="2"/>
  <c r="AM1281" i="2" l="1"/>
  <c r="AH1282" i="2"/>
  <c r="AI1281" i="2"/>
  <c r="AK1280" i="2"/>
  <c r="AL1280" i="2"/>
  <c r="AJ1280" i="2"/>
  <c r="AH1283" i="2" l="1"/>
  <c r="AM1282" i="2"/>
  <c r="AI1282" i="2"/>
  <c r="AK1281" i="2"/>
  <c r="AL1281" i="2"/>
  <c r="AJ1281" i="2"/>
  <c r="AK1282" i="2" l="1"/>
  <c r="AJ1282" i="2"/>
  <c r="AL1282" i="2"/>
  <c r="AH1284" i="2"/>
  <c r="AM1283" i="2"/>
  <c r="AI1283" i="2"/>
  <c r="AL1283" i="2" l="1"/>
  <c r="AK1283" i="2"/>
  <c r="AJ1283" i="2"/>
  <c r="AI1284" i="2"/>
  <c r="AM1284" i="2"/>
  <c r="AH1285" i="2"/>
  <c r="AJ1284" i="2" l="1"/>
  <c r="AL1284" i="2"/>
  <c r="AK1284" i="2"/>
  <c r="AH1286" i="2"/>
  <c r="AI1285" i="2"/>
  <c r="AM1285" i="2"/>
  <c r="AM1286" i="2" l="1"/>
  <c r="AI1286" i="2"/>
  <c r="AH1287" i="2"/>
  <c r="G1287" i="2" s="1"/>
  <c r="AK1285" i="2"/>
  <c r="AL1285" i="2"/>
  <c r="AJ1285" i="2"/>
  <c r="AK1286" i="2" l="1"/>
  <c r="AL1286" i="2"/>
  <c r="AJ1286" i="2"/>
  <c r="AH1288" i="2"/>
  <c r="AM1287" i="2"/>
  <c r="AI1287" i="2"/>
  <c r="AI1288" i="2" l="1"/>
  <c r="AM1288" i="2"/>
  <c r="AH1289" i="2"/>
  <c r="AJ1287" i="2"/>
  <c r="AK1287" i="2"/>
  <c r="AL1287" i="2"/>
  <c r="AI1289" i="2" l="1"/>
  <c r="AM1289" i="2"/>
  <c r="AH1290" i="2"/>
  <c r="AL1288" i="2"/>
  <c r="AK1288" i="2"/>
  <c r="AJ1288" i="2"/>
  <c r="AI1290" i="2" l="1"/>
  <c r="AH1291" i="2"/>
  <c r="AM1290" i="2"/>
  <c r="AJ1289" i="2"/>
  <c r="AL1289" i="2"/>
  <c r="AK1289" i="2"/>
  <c r="AJ1290" i="2" l="1"/>
  <c r="AK1290" i="2"/>
  <c r="AL1290" i="2"/>
  <c r="AH1292" i="2"/>
  <c r="AM1291" i="2"/>
  <c r="AI1291" i="2"/>
  <c r="AH1293" i="2" l="1"/>
  <c r="G1293" i="2" s="1"/>
  <c r="AI1292" i="2"/>
  <c r="AM1292" i="2"/>
  <c r="AJ1291" i="2"/>
  <c r="AK1291" i="2"/>
  <c r="AL1291" i="2"/>
  <c r="AJ1292" i="2" l="1"/>
  <c r="AK1292" i="2"/>
  <c r="AL1292" i="2"/>
  <c r="AH1294" i="2"/>
  <c r="AI1293" i="2"/>
  <c r="AM1293" i="2"/>
  <c r="AH1295" i="2" l="1"/>
  <c r="AI1294" i="2"/>
  <c r="AM1294" i="2"/>
  <c r="AJ1293" i="2"/>
  <c r="AL1293" i="2"/>
  <c r="AK1293" i="2"/>
  <c r="AK1294" i="2" l="1"/>
  <c r="AL1294" i="2"/>
  <c r="AJ1294" i="2"/>
  <c r="AM1295" i="2"/>
  <c r="AH1296" i="2"/>
  <c r="AI1295" i="2"/>
  <c r="AL1295" i="2" l="1"/>
  <c r="AJ1295" i="2"/>
  <c r="AK1295" i="2"/>
  <c r="AM1296" i="2"/>
  <c r="AH1297" i="2"/>
  <c r="AI1296" i="2"/>
  <c r="AK1296" i="2" l="1"/>
  <c r="AJ1296" i="2"/>
  <c r="AL1296" i="2"/>
  <c r="AI1297" i="2"/>
  <c r="AM1297" i="2"/>
  <c r="AH1298" i="2"/>
  <c r="AI1298" i="2" l="1"/>
  <c r="AM1298" i="2"/>
  <c r="AH1299" i="2"/>
  <c r="AL1297" i="2"/>
  <c r="AJ1297" i="2"/>
  <c r="AK1297" i="2"/>
  <c r="AM1299" i="2" l="1"/>
  <c r="AI1299" i="2"/>
  <c r="AH1300" i="2"/>
  <c r="G1300" i="2" s="1"/>
  <c r="AJ1298" i="2"/>
  <c r="AK1298" i="2"/>
  <c r="AL1298" i="2"/>
  <c r="AM1300" i="2" l="1"/>
  <c r="AI1300" i="2"/>
  <c r="AH1301" i="2"/>
  <c r="AJ1299" i="2"/>
  <c r="AK1299" i="2"/>
  <c r="AL1299" i="2"/>
  <c r="AK1300" i="2" l="1"/>
  <c r="AJ1300" i="2"/>
  <c r="AL1300" i="2"/>
  <c r="AI1301" i="2"/>
  <c r="AM1301" i="2"/>
  <c r="AH1302" i="2"/>
  <c r="AK1301" i="2" l="1"/>
  <c r="AJ1301" i="2"/>
  <c r="AL1301" i="2"/>
  <c r="AH1303" i="2"/>
  <c r="AI1302" i="2"/>
  <c r="AM1302" i="2"/>
  <c r="AM1303" i="2" l="1"/>
  <c r="AI1303" i="2"/>
  <c r="AH1304" i="2"/>
  <c r="AJ1302" i="2"/>
  <c r="AK1302" i="2"/>
  <c r="AL1302" i="2"/>
  <c r="AK1303" i="2" l="1"/>
  <c r="AL1303" i="2"/>
  <c r="AJ1303" i="2"/>
  <c r="AH1305" i="2"/>
  <c r="AM1304" i="2"/>
  <c r="AI1304" i="2"/>
  <c r="AI1305" i="2" l="1"/>
  <c r="AM1305" i="2"/>
  <c r="AH1306" i="2"/>
  <c r="AK1304" i="2"/>
  <c r="AL1304" i="2"/>
  <c r="AJ1304" i="2"/>
  <c r="AK1305" i="2" l="1"/>
  <c r="AL1305" i="2"/>
  <c r="AJ1305" i="2"/>
  <c r="AM1306" i="2"/>
  <c r="AH1307" i="2"/>
  <c r="AI1306" i="2"/>
  <c r="AJ1306" i="2" l="1"/>
  <c r="AK1306" i="2"/>
  <c r="AL1306" i="2"/>
  <c r="AI1307" i="2"/>
  <c r="AH1308" i="2"/>
  <c r="G1308" i="2" s="1"/>
  <c r="AM1307" i="2"/>
  <c r="AM1308" i="2" l="1"/>
  <c r="AH1309" i="2"/>
  <c r="AI1308" i="2"/>
  <c r="AL1307" i="2"/>
  <c r="AK1307" i="2"/>
  <c r="AJ1307" i="2"/>
  <c r="AL1308" i="2" l="1"/>
  <c r="AK1308" i="2"/>
  <c r="AJ1308" i="2"/>
  <c r="AM1309" i="2"/>
  <c r="AI1309" i="2"/>
  <c r="AH1310" i="2"/>
  <c r="AM1310" i="2" l="1"/>
  <c r="AI1310" i="2"/>
  <c r="AH1311" i="2"/>
  <c r="AK1309" i="2"/>
  <c r="AJ1309" i="2"/>
  <c r="AL1309" i="2"/>
  <c r="AJ1310" i="2" l="1"/>
  <c r="AL1310" i="2"/>
  <c r="AK1310" i="2"/>
  <c r="AH1312" i="2"/>
  <c r="AI1311" i="2"/>
  <c r="AM1311" i="2"/>
  <c r="AL1311" i="2" l="1"/>
  <c r="AJ1311" i="2"/>
  <c r="AK1311" i="2"/>
  <c r="AI1312" i="2"/>
  <c r="AH1313" i="2"/>
  <c r="AM1312" i="2"/>
  <c r="AI1313" i="2" l="1"/>
  <c r="AM1313" i="2"/>
  <c r="AH1314" i="2"/>
  <c r="G1314" i="2" s="1"/>
  <c r="AJ1312" i="2"/>
  <c r="AL1312" i="2"/>
  <c r="AK1312" i="2"/>
  <c r="AH1315" i="2" l="1"/>
  <c r="AM1314" i="2"/>
  <c r="AI1314" i="2"/>
  <c r="AK1313" i="2"/>
  <c r="AL1313" i="2"/>
  <c r="AJ1313" i="2"/>
  <c r="AL1314" i="2" l="1"/>
  <c r="AJ1314" i="2"/>
  <c r="AK1314" i="2"/>
  <c r="AI1315" i="2"/>
  <c r="AH1316" i="2"/>
  <c r="AM1315" i="2"/>
  <c r="AM1316" i="2" l="1"/>
  <c r="AH1317" i="2"/>
  <c r="AI1316" i="2"/>
  <c r="AL1315" i="2"/>
  <c r="AJ1315" i="2"/>
  <c r="AK1315" i="2"/>
  <c r="AK1316" i="2" l="1"/>
  <c r="AL1316" i="2"/>
  <c r="AJ1316" i="2"/>
  <c r="AI1317" i="2"/>
  <c r="AH1318" i="2"/>
  <c r="AM1317" i="2"/>
  <c r="AJ1317" i="2" l="1"/>
  <c r="AK1317" i="2"/>
  <c r="AL1317" i="2"/>
  <c r="AH1319" i="2"/>
  <c r="AI1318" i="2"/>
  <c r="AM1318" i="2"/>
  <c r="AL1318" i="2" l="1"/>
  <c r="AJ1318" i="2"/>
  <c r="AK1318" i="2"/>
  <c r="AI1319" i="2"/>
  <c r="AM1319" i="2"/>
  <c r="AH1320" i="2"/>
  <c r="AL1319" i="2" l="1"/>
  <c r="AK1319" i="2"/>
  <c r="AJ1319" i="2"/>
  <c r="AH1321" i="2"/>
  <c r="AI1320" i="2"/>
  <c r="AM1320" i="2"/>
  <c r="AH1322" i="2" l="1"/>
  <c r="G1322" i="2" s="1"/>
  <c r="AM1321" i="2"/>
  <c r="AI1321" i="2"/>
  <c r="AK1320" i="2"/>
  <c r="AL1320" i="2"/>
  <c r="AJ1320" i="2"/>
  <c r="AM1322" i="2" l="1"/>
  <c r="AI1322" i="2"/>
  <c r="AH1323" i="2"/>
  <c r="AL1321" i="2"/>
  <c r="AK1321" i="2"/>
  <c r="AJ1321" i="2"/>
  <c r="AJ1322" i="2" l="1"/>
  <c r="AL1322" i="2"/>
  <c r="AK1322" i="2"/>
  <c r="AM1323" i="2"/>
  <c r="AH1324" i="2"/>
  <c r="AI1323" i="2"/>
  <c r="AK1323" i="2" l="1"/>
  <c r="AL1323" i="2"/>
  <c r="AJ1323" i="2"/>
  <c r="AI1324" i="2"/>
  <c r="AH1325" i="2"/>
  <c r="AM1324" i="2"/>
  <c r="AM1325" i="2" l="1"/>
  <c r="AI1325" i="2"/>
  <c r="AH1326" i="2"/>
  <c r="AK1324" i="2"/>
  <c r="AL1324" i="2"/>
  <c r="AJ1324" i="2"/>
  <c r="AL1325" i="2" l="1"/>
  <c r="AJ1325" i="2"/>
  <c r="AK1325" i="2"/>
  <c r="AI1326" i="2"/>
  <c r="AM1326" i="2"/>
  <c r="AH1327" i="2"/>
  <c r="G1327" i="2" s="1"/>
  <c r="AL1326" i="2" l="1"/>
  <c r="AK1326" i="2"/>
  <c r="AJ1326" i="2"/>
  <c r="AI1327" i="2"/>
  <c r="AM1327" i="2"/>
  <c r="AH1328" i="2"/>
  <c r="AH1329" i="2" l="1"/>
  <c r="AI1328" i="2"/>
  <c r="AM1328" i="2"/>
  <c r="AJ1327" i="2"/>
  <c r="AK1327" i="2"/>
  <c r="AL1327" i="2"/>
  <c r="AL1328" i="2" l="1"/>
  <c r="AK1328" i="2"/>
  <c r="AJ1328" i="2"/>
  <c r="AM1329" i="2"/>
  <c r="AI1329" i="2"/>
  <c r="AH1330" i="2"/>
  <c r="AH1331" i="2" l="1"/>
  <c r="AM1330" i="2"/>
  <c r="AI1330" i="2"/>
  <c r="AK1329" i="2"/>
  <c r="AL1329" i="2"/>
  <c r="AJ1329" i="2"/>
  <c r="AI1331" i="2" l="1"/>
  <c r="AH1332" i="2"/>
  <c r="AM1331" i="2"/>
  <c r="AJ1330" i="2"/>
  <c r="AL1330" i="2"/>
  <c r="AK1330" i="2"/>
  <c r="AL1331" i="2" l="1"/>
  <c r="AJ1331" i="2"/>
  <c r="AK1331" i="2"/>
  <c r="AI1332" i="2"/>
  <c r="AH1333" i="2"/>
  <c r="AM1332" i="2"/>
  <c r="AI1333" i="2" l="1"/>
  <c r="AH1334" i="2"/>
  <c r="AM1333" i="2"/>
  <c r="AJ1332" i="2"/>
  <c r="AL1332" i="2"/>
  <c r="AK1332" i="2"/>
  <c r="G1334" i="2" l="1"/>
  <c r="AJ1333" i="2"/>
  <c r="AK1333" i="2"/>
  <c r="AL1333" i="2"/>
  <c r="AH1335" i="2"/>
  <c r="AM1334" i="2"/>
  <c r="AI1334" i="2"/>
  <c r="AL1334" i="2" l="1"/>
  <c r="AJ1334" i="2"/>
  <c r="AK1334" i="2"/>
  <c r="AI1335" i="2"/>
  <c r="AM1335" i="2"/>
  <c r="AH1336" i="2"/>
  <c r="AK1335" i="2" l="1"/>
  <c r="AJ1335" i="2"/>
  <c r="AL1335" i="2"/>
  <c r="AH1337" i="2"/>
  <c r="AM1336" i="2"/>
  <c r="AI1336" i="2"/>
  <c r="AH1338" i="2" l="1"/>
  <c r="AI1337" i="2"/>
  <c r="AM1337" i="2"/>
  <c r="AL1336" i="2"/>
  <c r="AK1336" i="2"/>
  <c r="AJ1336" i="2"/>
  <c r="AM1338" i="2" l="1"/>
  <c r="AI1338" i="2"/>
  <c r="AH1339" i="2"/>
  <c r="AJ1337" i="2"/>
  <c r="AK1337" i="2"/>
  <c r="AL1337" i="2"/>
  <c r="AI1339" i="2" l="1"/>
  <c r="AH1340" i="2"/>
  <c r="G1340" i="2" s="1"/>
  <c r="AM1339" i="2"/>
  <c r="AK1338" i="2"/>
  <c r="AL1338" i="2"/>
  <c r="AJ1338" i="2"/>
  <c r="AL1339" i="2" l="1"/>
  <c r="AK1339" i="2"/>
  <c r="AJ1339" i="2"/>
  <c r="AH1341" i="2"/>
  <c r="AM1340" i="2"/>
  <c r="AI1340" i="2"/>
  <c r="AH1342" i="2" l="1"/>
  <c r="AI1341" i="2"/>
  <c r="AM1341" i="2"/>
  <c r="AL1340" i="2"/>
  <c r="AJ1340" i="2"/>
  <c r="AK1340" i="2"/>
  <c r="AM1342" i="2" l="1"/>
  <c r="AH1343" i="2"/>
  <c r="AI1342" i="2"/>
  <c r="AL1341" i="2"/>
  <c r="AJ1341" i="2"/>
  <c r="AK1341" i="2"/>
  <c r="AI1343" i="2" l="1"/>
  <c r="AH1344" i="2"/>
  <c r="G1344" i="2" s="1"/>
  <c r="AM1343" i="2"/>
  <c r="AJ1342" i="2"/>
  <c r="AK1342" i="2"/>
  <c r="AL1342" i="2"/>
  <c r="AH1345" i="2" l="1"/>
  <c r="AM1344" i="2"/>
  <c r="AI1344" i="2"/>
  <c r="AK1343" i="2"/>
  <c r="AJ1343" i="2"/>
  <c r="AL1343" i="2"/>
  <c r="AM1345" i="2" l="1"/>
  <c r="AH1346" i="2"/>
  <c r="AI1345" i="2"/>
  <c r="AK1344" i="2"/>
  <c r="AJ1344" i="2"/>
  <c r="AL1344" i="2"/>
  <c r="AJ1345" i="2" l="1"/>
  <c r="AL1345" i="2"/>
  <c r="AK1345" i="2"/>
  <c r="AH1347" i="2"/>
  <c r="AM1346" i="2"/>
  <c r="AI1346" i="2"/>
  <c r="AI1347" i="2" l="1"/>
  <c r="AH1348" i="2"/>
  <c r="AM1347" i="2"/>
  <c r="AJ1346" i="2"/>
  <c r="AK1346" i="2"/>
  <c r="AL1346" i="2"/>
  <c r="AL1347" i="2" l="1"/>
  <c r="AJ1347" i="2"/>
  <c r="AK1347" i="2"/>
  <c r="AH1349" i="2"/>
  <c r="AM1348" i="2"/>
  <c r="AI1348" i="2"/>
  <c r="AH1350" i="2" l="1"/>
  <c r="AM1349" i="2"/>
  <c r="AI1349" i="2"/>
  <c r="AJ1348" i="2"/>
  <c r="AK1348" i="2"/>
  <c r="AL1348" i="2"/>
  <c r="AI1350" i="2" l="1"/>
  <c r="AM1350" i="2"/>
  <c r="AH1351" i="2"/>
  <c r="AL1349" i="2"/>
  <c r="AK1349" i="2"/>
  <c r="AJ1349" i="2"/>
  <c r="G1351" i="2" l="1"/>
  <c r="AH1352" i="2"/>
  <c r="G1352" i="2" s="1"/>
  <c r="AI1351" i="2"/>
  <c r="AM1351" i="2"/>
  <c r="AK1350" i="2"/>
  <c r="AL1350" i="2"/>
  <c r="AJ1350" i="2"/>
  <c r="AJ1351" i="2" l="1"/>
  <c r="AL1351" i="2"/>
  <c r="AK1351" i="2"/>
  <c r="AI1352" i="2"/>
  <c r="AM1352" i="2"/>
  <c r="AH1353" i="2"/>
  <c r="AH1354" i="2" l="1"/>
  <c r="AI1353" i="2"/>
  <c r="AM1353" i="2"/>
  <c r="AL1352" i="2"/>
  <c r="AK1352" i="2"/>
  <c r="AJ1352" i="2"/>
  <c r="AH1355" i="2" l="1"/>
  <c r="AM1354" i="2"/>
  <c r="AI1354" i="2"/>
  <c r="AJ1353" i="2"/>
  <c r="AL1353" i="2"/>
  <c r="AK1353" i="2"/>
  <c r="AH1356" i="2" l="1"/>
  <c r="AM1355" i="2"/>
  <c r="AI1355" i="2"/>
  <c r="AK1354" i="2"/>
  <c r="AL1354" i="2"/>
  <c r="AJ1354" i="2"/>
  <c r="AH1357" i="2" l="1"/>
  <c r="AI1356" i="2"/>
  <c r="AM1356" i="2"/>
  <c r="AL1355" i="2"/>
  <c r="AJ1355" i="2"/>
  <c r="AK1355" i="2"/>
  <c r="AH1358" i="2" l="1"/>
  <c r="AI1357" i="2"/>
  <c r="AM1357" i="2"/>
  <c r="AL1356" i="2"/>
  <c r="AK1356" i="2"/>
  <c r="AJ1356" i="2"/>
  <c r="G1358" i="2" l="1"/>
  <c r="AJ1357" i="2"/>
  <c r="AK1357" i="2"/>
  <c r="AL1357" i="2"/>
  <c r="AH1359" i="2"/>
  <c r="AM1358" i="2"/>
  <c r="AI1358" i="2"/>
  <c r="AI1359" i="2" l="1"/>
  <c r="AM1359" i="2"/>
  <c r="AH1360" i="2"/>
  <c r="G1360" i="2" s="1"/>
  <c r="AL1358" i="2"/>
  <c r="AK1358" i="2"/>
  <c r="AJ1358" i="2"/>
  <c r="AK1359" i="2" l="1"/>
  <c r="AL1359" i="2"/>
  <c r="AJ1359" i="2"/>
  <c r="AI1360" i="2"/>
  <c r="AH1361" i="2"/>
  <c r="AM1360" i="2"/>
  <c r="G1361" i="2" l="1"/>
  <c r="AH1362" i="2"/>
  <c r="AI1361" i="2"/>
  <c r="AM1361" i="2"/>
  <c r="AL1360" i="2"/>
  <c r="AJ1360" i="2"/>
  <c r="AK1360" i="2"/>
  <c r="AL1361" i="2" l="1"/>
  <c r="AK1361" i="2"/>
  <c r="AJ1361" i="2"/>
  <c r="AM1362" i="2"/>
  <c r="AI1362" i="2"/>
  <c r="AH1363" i="2"/>
  <c r="AH1364" i="2" l="1"/>
  <c r="AI1363" i="2"/>
  <c r="AM1363" i="2"/>
  <c r="AJ1362" i="2"/>
  <c r="AL1362" i="2"/>
  <c r="AK1362" i="2"/>
  <c r="AJ1363" i="2" l="1"/>
  <c r="AK1363" i="2"/>
  <c r="AL1363" i="2"/>
  <c r="AH1365" i="2"/>
  <c r="AI1364" i="2"/>
  <c r="AM1364" i="2"/>
  <c r="AL1364" i="2" l="1"/>
  <c r="AK1364" i="2"/>
  <c r="AJ1364" i="2"/>
  <c r="AM1365" i="2"/>
  <c r="AH1366" i="2"/>
  <c r="AI1365" i="2"/>
  <c r="AM1366" i="2" l="1"/>
  <c r="AH1367" i="2"/>
  <c r="AI1366" i="2"/>
  <c r="AK1365" i="2"/>
  <c r="AL1365" i="2"/>
  <c r="AJ1365" i="2"/>
  <c r="G1367" i="2" l="1"/>
  <c r="AK1366" i="2"/>
  <c r="AL1366" i="2"/>
  <c r="AJ1366" i="2"/>
  <c r="AH1368" i="2"/>
  <c r="G1368" i="2" s="1"/>
  <c r="AI1367" i="2"/>
  <c r="AM1367" i="2"/>
  <c r="AL1367" i="2" l="1"/>
  <c r="AJ1367" i="2"/>
  <c r="AK1367" i="2"/>
  <c r="AM1368" i="2"/>
  <c r="AH1369" i="2"/>
  <c r="AI1368" i="2"/>
  <c r="AK1368" i="2" l="1"/>
  <c r="AJ1368" i="2"/>
  <c r="AL1368" i="2"/>
  <c r="AH1370" i="2"/>
  <c r="AI1369" i="2"/>
  <c r="AM1369" i="2"/>
  <c r="G1370" i="2" l="1"/>
  <c r="AH1371" i="2"/>
  <c r="AI1370" i="2"/>
  <c r="AM1370" i="2"/>
  <c r="AL1369" i="2"/>
  <c r="AJ1369" i="2"/>
  <c r="AK1369" i="2"/>
  <c r="G1371" i="2" l="1"/>
  <c r="AK1370" i="2"/>
  <c r="AL1370" i="2"/>
  <c r="AJ1370" i="2"/>
  <c r="AH1372" i="2"/>
  <c r="AM1371" i="2"/>
  <c r="AI1371" i="2"/>
  <c r="AI1372" i="2" l="1"/>
  <c r="AH1373" i="2"/>
  <c r="AM1372" i="2"/>
  <c r="AJ1371" i="2"/>
  <c r="AL1371" i="2"/>
  <c r="AK1371" i="2"/>
  <c r="AJ1372" i="2" l="1"/>
  <c r="AL1372" i="2"/>
  <c r="AK1372" i="2"/>
  <c r="AM1373" i="2"/>
  <c r="AH1374" i="2"/>
  <c r="AI1373" i="2"/>
  <c r="AJ1373" i="2" l="1"/>
  <c r="AL1373" i="2"/>
  <c r="AK1373" i="2"/>
  <c r="AM1374" i="2"/>
  <c r="AI1374" i="2"/>
  <c r="AH1375" i="2"/>
  <c r="AL1374" i="2" l="1"/>
  <c r="AJ1374" i="2"/>
  <c r="AK1374" i="2"/>
  <c r="AH1376" i="2"/>
  <c r="AI1375" i="2"/>
  <c r="AM1375" i="2"/>
  <c r="G1376" i="2" l="1"/>
  <c r="AI1376" i="2"/>
  <c r="AH1377" i="2"/>
  <c r="AM1376" i="2"/>
  <c r="AJ1375" i="2"/>
  <c r="AK1375" i="2"/>
  <c r="AL1375" i="2"/>
  <c r="G1377" i="2" l="1"/>
  <c r="AK1376" i="2"/>
  <c r="AL1376" i="2"/>
  <c r="AJ1376" i="2"/>
  <c r="AH1378" i="2"/>
  <c r="AI1377" i="2"/>
  <c r="AM1377" i="2"/>
  <c r="AK1377" i="2" l="1"/>
  <c r="AJ1377" i="2"/>
  <c r="AL1377" i="2"/>
  <c r="AM1378" i="2"/>
  <c r="AI1378" i="2"/>
  <c r="AH1379" i="2"/>
  <c r="AH1380" i="2" l="1"/>
  <c r="AI1379" i="2"/>
  <c r="AM1379" i="2"/>
  <c r="AL1378" i="2"/>
  <c r="AK1378" i="2"/>
  <c r="AJ1378" i="2"/>
  <c r="AK1379" i="2" l="1"/>
  <c r="AL1379" i="2"/>
  <c r="AJ1379" i="2"/>
  <c r="AH1381" i="2"/>
  <c r="AI1380" i="2"/>
  <c r="AM1380" i="2"/>
  <c r="AL1380" i="2" l="1"/>
  <c r="AK1380" i="2"/>
  <c r="AJ1380" i="2"/>
  <c r="AM1381" i="2"/>
  <c r="AI1381" i="2"/>
  <c r="AH1382" i="2"/>
  <c r="G1382" i="2" l="1"/>
  <c r="AK1381" i="2"/>
  <c r="AJ1381" i="2"/>
  <c r="AL1381" i="2"/>
  <c r="AH1383" i="2"/>
  <c r="AM1382" i="2"/>
  <c r="AI1382" i="2"/>
  <c r="G1383" i="2" l="1"/>
  <c r="AH1384" i="2"/>
  <c r="AM1383" i="2"/>
  <c r="AI1383" i="2"/>
  <c r="AL1382" i="2"/>
  <c r="AK1382" i="2"/>
  <c r="AJ1382" i="2"/>
  <c r="AJ1383" i="2" l="1"/>
  <c r="AL1383" i="2"/>
  <c r="AK1383" i="2"/>
  <c r="AH1385" i="2"/>
  <c r="AI1384" i="2"/>
  <c r="AM1384" i="2"/>
  <c r="AL1384" i="2" l="1"/>
  <c r="AJ1384" i="2"/>
  <c r="AK1384" i="2"/>
  <c r="AI1385" i="2"/>
  <c r="AM1385" i="2"/>
  <c r="AH1386" i="2"/>
  <c r="AL1385" i="2" l="1"/>
  <c r="AK1385" i="2"/>
  <c r="AJ1385" i="2"/>
  <c r="AM1386" i="2"/>
  <c r="AI1386" i="2"/>
  <c r="AH1387" i="2"/>
  <c r="AI1387" i="2" l="1"/>
  <c r="AH1388" i="2"/>
  <c r="AM1387" i="2"/>
  <c r="AL1386" i="2"/>
  <c r="AJ1386" i="2"/>
  <c r="AK1386" i="2"/>
  <c r="AI1388" i="2" l="1"/>
  <c r="AM1388" i="2"/>
  <c r="AH1389" i="2"/>
  <c r="AJ1387" i="2"/>
  <c r="AK1387" i="2"/>
  <c r="AL1387" i="2"/>
  <c r="AI1389" i="2" l="1"/>
  <c r="AM1389" i="2"/>
  <c r="AH1390" i="2"/>
  <c r="AK1388" i="2"/>
  <c r="AJ1388" i="2"/>
  <c r="AL1388" i="2"/>
  <c r="AL1389" i="2" l="1"/>
  <c r="AK1389" i="2"/>
  <c r="AJ1389" i="2"/>
  <c r="AI1390" i="2"/>
  <c r="AM1390" i="2"/>
  <c r="AH1391" i="2"/>
  <c r="AK1390" i="2" l="1"/>
  <c r="AJ1390" i="2"/>
  <c r="AL1390" i="2"/>
  <c r="AM1391" i="2"/>
  <c r="AH1392" i="2"/>
  <c r="AI1391" i="2"/>
  <c r="G1392" i="2" l="1"/>
  <c r="AH1393" i="2"/>
  <c r="G1393" i="2" s="1"/>
  <c r="AM1392" i="2"/>
  <c r="AI1392" i="2"/>
  <c r="AL1391" i="2"/>
  <c r="AK1391" i="2"/>
  <c r="AJ1391" i="2"/>
  <c r="AK1392" i="2" l="1"/>
  <c r="AJ1392" i="2"/>
  <c r="AL1392" i="2"/>
  <c r="AH1394" i="2"/>
  <c r="AI1393" i="2"/>
  <c r="AM1393" i="2"/>
  <c r="AI1394" i="2" l="1"/>
  <c r="AM1394" i="2"/>
  <c r="AH1395" i="2"/>
  <c r="AL1393" i="2"/>
  <c r="AJ1393" i="2"/>
  <c r="AK1393" i="2"/>
  <c r="AL1394" i="2" l="1"/>
  <c r="AJ1394" i="2"/>
  <c r="AK1394" i="2"/>
  <c r="AI1395" i="2"/>
  <c r="AH1396" i="2"/>
  <c r="AM1395" i="2"/>
  <c r="AJ1395" i="2" l="1"/>
  <c r="AL1395" i="2"/>
  <c r="AK1395" i="2"/>
  <c r="AH1397" i="2"/>
  <c r="AM1396" i="2"/>
  <c r="AI1396" i="2"/>
  <c r="AL1396" i="2" l="1"/>
  <c r="AJ1396" i="2"/>
  <c r="AK1396" i="2"/>
  <c r="AH1398" i="2"/>
  <c r="AM1397" i="2"/>
  <c r="AI1397" i="2"/>
  <c r="AI1398" i="2" l="1"/>
  <c r="AH1399" i="2"/>
  <c r="G1399" i="2" s="1"/>
  <c r="AM1398" i="2"/>
  <c r="AJ1397" i="2"/>
  <c r="AK1397" i="2"/>
  <c r="AL1397" i="2"/>
  <c r="AM1399" i="2" l="1"/>
  <c r="AI1399" i="2"/>
  <c r="AH1400" i="2"/>
  <c r="AK1398" i="2"/>
  <c r="AL1398" i="2"/>
  <c r="AJ1398" i="2"/>
  <c r="G1400" i="2" l="1"/>
  <c r="AH1401" i="2"/>
  <c r="AI1400" i="2"/>
  <c r="AM1400" i="2"/>
  <c r="AJ1399" i="2"/>
  <c r="AK1399" i="2"/>
  <c r="AL1399" i="2"/>
  <c r="AK1400" i="2" l="1"/>
  <c r="AL1400" i="2"/>
  <c r="AJ1400" i="2"/>
  <c r="AM1401" i="2"/>
  <c r="AH1402" i="2"/>
  <c r="AI1401" i="2"/>
  <c r="AJ1401" i="2" l="1"/>
  <c r="AK1401" i="2"/>
  <c r="AL1401" i="2"/>
  <c r="AH1403" i="2"/>
  <c r="AM1402" i="2"/>
  <c r="AI1402" i="2"/>
  <c r="AM1403" i="2" l="1"/>
  <c r="AI1403" i="2"/>
  <c r="AH1404" i="2"/>
  <c r="AL1402" i="2"/>
  <c r="AJ1402" i="2"/>
  <c r="AK1402" i="2"/>
  <c r="AH1405" i="2" l="1"/>
  <c r="AM1404" i="2"/>
  <c r="AI1404" i="2"/>
  <c r="AK1403" i="2"/>
  <c r="AJ1403" i="2"/>
  <c r="AL1403" i="2"/>
  <c r="G1405" i="2" l="1"/>
  <c r="AJ1404" i="2"/>
  <c r="AK1404" i="2"/>
  <c r="AL1404" i="2"/>
  <c r="AM1405" i="2"/>
  <c r="AH1406" i="2"/>
  <c r="G1406" i="2" s="1"/>
  <c r="AI1405" i="2"/>
  <c r="AJ1405" i="2" l="1"/>
  <c r="AK1405" i="2"/>
  <c r="AL1405" i="2"/>
  <c r="AM1406" i="2"/>
  <c r="AI1406" i="2"/>
  <c r="AH1407" i="2"/>
  <c r="G1407" i="2" l="1"/>
  <c r="AK1406" i="2"/>
  <c r="AL1406" i="2"/>
  <c r="AJ1406" i="2"/>
  <c r="AH1408" i="2"/>
  <c r="G1408" i="2" s="1"/>
  <c r="AI1407" i="2"/>
  <c r="AM1407" i="2"/>
  <c r="AL1407" i="2" l="1"/>
  <c r="AK1407" i="2"/>
  <c r="AJ1407" i="2"/>
  <c r="AM1408" i="2"/>
  <c r="AH1409" i="2"/>
  <c r="AI1408" i="2"/>
  <c r="G1409" i="2" l="1"/>
  <c r="AK1408" i="2"/>
  <c r="AJ1408" i="2"/>
  <c r="AL1408" i="2"/>
  <c r="AH1410" i="2"/>
  <c r="G1410" i="2" s="1"/>
  <c r="AI1409" i="2"/>
  <c r="AM1409" i="2"/>
  <c r="AK1409" i="2" l="1"/>
  <c r="AJ1409" i="2"/>
  <c r="AL1409" i="2"/>
  <c r="AI1410" i="2"/>
  <c r="AH1411" i="2"/>
  <c r="AM1410" i="2"/>
  <c r="AM1411" i="2" l="1"/>
  <c r="AH1412" i="2"/>
  <c r="AI1411" i="2"/>
  <c r="AL1410" i="2"/>
  <c r="AJ1410" i="2"/>
  <c r="AK1410" i="2"/>
  <c r="AK1411" i="2" l="1"/>
  <c r="AL1411" i="2"/>
  <c r="AJ1411" i="2"/>
  <c r="AH1413" i="2"/>
  <c r="AI1412" i="2"/>
  <c r="AM1412" i="2"/>
  <c r="AM1413" i="2" l="1"/>
  <c r="AI1413" i="2"/>
  <c r="AH1414" i="2"/>
  <c r="AJ1412" i="2"/>
  <c r="AK1412" i="2"/>
  <c r="AL1412" i="2"/>
  <c r="AK1413" i="2" l="1"/>
  <c r="AJ1413" i="2"/>
  <c r="AL1413" i="2"/>
  <c r="AH1415" i="2"/>
  <c r="AM1414" i="2"/>
  <c r="AI1414" i="2"/>
  <c r="G1415" i="2" l="1"/>
  <c r="AL1414" i="2"/>
  <c r="AK1414" i="2"/>
  <c r="AJ1414" i="2"/>
  <c r="AM1415" i="2"/>
  <c r="AI1415" i="2"/>
  <c r="AH1416" i="2"/>
  <c r="G1416" i="2" s="1"/>
  <c r="AK1415" i="2" l="1"/>
  <c r="AJ1415" i="2"/>
  <c r="AL1415" i="2"/>
  <c r="AI1416" i="2"/>
  <c r="AM1416" i="2"/>
  <c r="AH1417" i="2"/>
  <c r="AL1416" i="2" l="1"/>
  <c r="AJ1416" i="2"/>
  <c r="AK1416" i="2"/>
  <c r="AI1417" i="2"/>
  <c r="AH1418" i="2"/>
  <c r="G1418" i="2" s="1"/>
  <c r="AM1417" i="2"/>
  <c r="AM1418" i="2" l="1"/>
  <c r="AI1418" i="2"/>
  <c r="AH1419" i="2"/>
  <c r="G1419" i="2" s="1"/>
  <c r="AJ1417" i="2"/>
  <c r="AK1417" i="2"/>
  <c r="AL1417" i="2"/>
  <c r="AL1418" i="2" l="1"/>
  <c r="AJ1418" i="2"/>
  <c r="AK1418" i="2"/>
  <c r="AM1419" i="2"/>
  <c r="AI1419" i="2"/>
  <c r="AH1420" i="2"/>
  <c r="G1420" i="2" l="1"/>
  <c r="AH1421" i="2"/>
  <c r="G1421" i="2" s="1"/>
  <c r="AI1420" i="2"/>
  <c r="AM1420" i="2"/>
  <c r="AL1419" i="2"/>
  <c r="AK1419" i="2"/>
  <c r="AJ1419" i="2"/>
  <c r="AM1421" i="2" l="1"/>
  <c r="AH1422" i="2"/>
  <c r="AI1421" i="2"/>
  <c r="AJ1420" i="2"/>
  <c r="AK1420" i="2"/>
  <c r="AL1420" i="2"/>
  <c r="G1422" i="2" l="1"/>
  <c r="AM1422" i="2"/>
  <c r="AH1423" i="2"/>
  <c r="AI1422" i="2"/>
  <c r="AJ1421" i="2"/>
  <c r="AK1421" i="2"/>
  <c r="AL1421" i="2"/>
  <c r="G1423" i="2" l="1"/>
  <c r="AL1422" i="2"/>
  <c r="AJ1422" i="2"/>
  <c r="AK1422" i="2"/>
  <c r="AI1423" i="2"/>
  <c r="AH1424" i="2"/>
  <c r="AM1423" i="2"/>
  <c r="AK1423" i="2" l="1"/>
  <c r="AL1423" i="2"/>
  <c r="AJ1423" i="2"/>
  <c r="AH1425" i="2"/>
  <c r="G1425" i="2" s="1"/>
  <c r="AM1424" i="2"/>
  <c r="AI1424" i="2"/>
  <c r="AH1426" i="2" l="1"/>
  <c r="AM1425" i="2"/>
  <c r="AI1425" i="2"/>
  <c r="AK1424" i="2"/>
  <c r="AL1424" i="2"/>
  <c r="AJ1424" i="2"/>
  <c r="AM1426" i="2" l="1"/>
  <c r="AH1427" i="2"/>
  <c r="AI1426" i="2"/>
  <c r="AL1425" i="2"/>
  <c r="AK1425" i="2"/>
  <c r="AJ1425" i="2"/>
  <c r="AJ1426" i="2" l="1"/>
  <c r="AL1426" i="2"/>
  <c r="AK1426" i="2"/>
  <c r="AI1427" i="2"/>
  <c r="AM1427" i="2"/>
  <c r="AH1428" i="2"/>
  <c r="AG1428" i="2" s="1"/>
  <c r="AB1428" i="2" l="1"/>
  <c r="BE1427" i="2"/>
  <c r="AM1428" i="2"/>
  <c r="D1428" i="2"/>
  <c r="AH1429" i="2"/>
  <c r="AG1429" i="2" s="1"/>
  <c r="AI1428" i="2"/>
  <c r="AK1427" i="2"/>
  <c r="AL1427" i="2"/>
  <c r="AJ1427" i="2"/>
  <c r="AB1429" i="2" l="1"/>
  <c r="BE1428" i="2"/>
  <c r="AJ1428" i="2"/>
  <c r="A1428" i="2" s="1"/>
  <c r="AL1428" i="2"/>
  <c r="C1428" i="2" s="1"/>
  <c r="AK1428" i="2"/>
  <c r="B1428" i="2" s="1"/>
  <c r="AH1430" i="2"/>
  <c r="AG1430" i="2" s="1"/>
  <c r="AI1429" i="2"/>
  <c r="D1429" i="2"/>
  <c r="AM1429" i="2"/>
  <c r="AK1429" i="2" l="1"/>
  <c r="B1429" i="2" s="1"/>
  <c r="AL1429" i="2"/>
  <c r="C1429" i="2" s="1"/>
  <c r="AJ1429" i="2"/>
  <c r="A1429" i="2" s="1"/>
  <c r="BE1429" i="2"/>
  <c r="AB1430" i="2"/>
  <c r="AM1430" i="2"/>
  <c r="AI1430" i="2"/>
  <c r="D1430" i="2"/>
  <c r="AH1431" i="2"/>
  <c r="AG1431" i="2" s="1"/>
  <c r="AL1430" i="2" l="1"/>
  <c r="C1430" i="2" s="1"/>
  <c r="AJ1430" i="2"/>
  <c r="A1430" i="2" s="1"/>
  <c r="AK1430" i="2"/>
  <c r="B1430" i="2" s="1"/>
  <c r="BE1430" i="2"/>
  <c r="AB1431" i="2"/>
  <c r="AM1431" i="2"/>
  <c r="AI1431" i="2"/>
  <c r="D1431" i="2"/>
  <c r="AH1432" i="2"/>
  <c r="AG1432" i="2" l="1"/>
  <c r="AM1432" i="2"/>
  <c r="AI1432" i="2"/>
  <c r="AH1433" i="2"/>
  <c r="AG1433" i="2" s="1"/>
  <c r="D1432" i="2"/>
  <c r="AJ1431" i="2"/>
  <c r="A1431" i="2" s="1"/>
  <c r="AK1431" i="2"/>
  <c r="B1431" i="2" s="1"/>
  <c r="AL1431" i="2"/>
  <c r="C1431" i="2" s="1"/>
  <c r="D1433" i="2" l="1"/>
  <c r="AH1434" i="2"/>
  <c r="AI1433" i="2"/>
  <c r="AM1433" i="2"/>
  <c r="AL1432" i="2"/>
  <c r="C1432" i="2" s="1"/>
  <c r="AJ1432" i="2"/>
  <c r="A1432" i="2" s="1"/>
  <c r="AK1432" i="2"/>
  <c r="B1432" i="2" s="1"/>
  <c r="AB1433" i="2"/>
  <c r="BE1432" i="2"/>
  <c r="AB1432" i="2"/>
  <c r="BE1431" i="2"/>
  <c r="AL1433" i="2" l="1"/>
  <c r="C1433" i="2" s="1"/>
  <c r="AK1433" i="2"/>
  <c r="B1433" i="2" s="1"/>
  <c r="AJ1433" i="2"/>
  <c r="A1433" i="2" s="1"/>
  <c r="AI1434" i="2"/>
  <c r="D1434" i="2"/>
  <c r="AH1435" i="2"/>
  <c r="AM1434" i="2"/>
  <c r="AG1434" i="2"/>
  <c r="AI1435" i="2" l="1"/>
  <c r="AM1435" i="2"/>
  <c r="AH1436" i="2"/>
  <c r="D1435" i="2"/>
  <c r="AG1435" i="2"/>
  <c r="AJ1434" i="2"/>
  <c r="A1434" i="2" s="1"/>
  <c r="AL1434" i="2"/>
  <c r="C1434" i="2" s="1"/>
  <c r="AK1434" i="2"/>
  <c r="B1434" i="2" s="1"/>
  <c r="AB1434" i="2"/>
  <c r="BE1433" i="2"/>
  <c r="AG1436" i="2" l="1"/>
  <c r="AI1436" i="2"/>
  <c r="AM1436" i="2"/>
  <c r="AH1437" i="2"/>
  <c r="D1436" i="2"/>
  <c r="BE1434" i="2"/>
  <c r="AB1435" i="2"/>
  <c r="AK1435" i="2"/>
  <c r="B1435" i="2" s="1"/>
  <c r="AL1435" i="2"/>
  <c r="C1435" i="2" s="1"/>
  <c r="AJ1435" i="2"/>
  <c r="A1435" i="2" s="1"/>
  <c r="AG1437" i="2" l="1"/>
  <c r="AM1437" i="2"/>
  <c r="AH1438" i="2"/>
  <c r="D1437" i="2"/>
  <c r="AI1437" i="2"/>
  <c r="AL1436" i="2"/>
  <c r="C1436" i="2" s="1"/>
  <c r="AK1436" i="2"/>
  <c r="B1436" i="2" s="1"/>
  <c r="AJ1436" i="2"/>
  <c r="A1436" i="2" s="1"/>
  <c r="BE1435" i="2"/>
  <c r="AB1436" i="2"/>
  <c r="D1438" i="2" l="1"/>
  <c r="AM1438" i="2"/>
  <c r="AH1439" i="2"/>
  <c r="AI1438" i="2"/>
  <c r="AG1438" i="2"/>
  <c r="AK1437" i="2"/>
  <c r="B1437" i="2" s="1"/>
  <c r="AL1437" i="2"/>
  <c r="C1437" i="2" s="1"/>
  <c r="AJ1437" i="2"/>
  <c r="A1437" i="2" s="1"/>
  <c r="AB1437" i="2"/>
  <c r="BE1436" i="2"/>
  <c r="AL1438" i="2" l="1"/>
  <c r="C1438" i="2" s="1"/>
  <c r="AJ1438" i="2"/>
  <c r="A1438" i="2" s="1"/>
  <c r="AK1438" i="2"/>
  <c r="B1438" i="2" s="1"/>
  <c r="AH1440" i="2"/>
  <c r="D1439" i="2"/>
  <c r="AI1439" i="2"/>
  <c r="AM1439" i="2"/>
  <c r="BE1437" i="2"/>
  <c r="AB1438" i="2"/>
  <c r="AG1439" i="2"/>
  <c r="AG1440" i="2" l="1"/>
  <c r="D1440" i="2"/>
  <c r="AM1440" i="2"/>
  <c r="AI1440" i="2"/>
  <c r="AH1441" i="2"/>
  <c r="BE1438" i="2"/>
  <c r="AB1439" i="2"/>
  <c r="AK1439" i="2"/>
  <c r="B1439" i="2" s="1"/>
  <c r="AJ1439" i="2"/>
  <c r="A1439" i="2" s="1"/>
  <c r="AL1439" i="2"/>
  <c r="C1439" i="2" s="1"/>
  <c r="AJ1440" i="2" l="1"/>
  <c r="A1440" i="2" s="1"/>
  <c r="AK1440" i="2"/>
  <c r="B1440" i="2" s="1"/>
  <c r="AL1440" i="2"/>
  <c r="C1440" i="2" s="1"/>
  <c r="AG1441" i="2"/>
  <c r="AM1441" i="2"/>
  <c r="D1441" i="2"/>
  <c r="AH1442" i="2"/>
  <c r="AI1441" i="2"/>
  <c r="AB1440" i="2"/>
  <c r="BE1439" i="2"/>
  <c r="AJ1441" i="2" l="1"/>
  <c r="A1441" i="2" s="1"/>
  <c r="AK1441" i="2"/>
  <c r="B1441" i="2" s="1"/>
  <c r="AL1441" i="2"/>
  <c r="C1441" i="2" s="1"/>
  <c r="BE1440" i="2"/>
  <c r="AB1441" i="2"/>
  <c r="AI1442" i="2"/>
  <c r="D1442" i="2"/>
  <c r="AM1442" i="2"/>
  <c r="AH1443" i="2"/>
  <c r="AG1443" i="2" s="1"/>
  <c r="AG1442" i="2"/>
  <c r="BE1442" i="2" l="1"/>
  <c r="AB1443" i="2"/>
  <c r="BE1441" i="2"/>
  <c r="AB1442" i="2"/>
  <c r="AL1442" i="2"/>
  <c r="C1442" i="2" s="1"/>
  <c r="AJ1442" i="2"/>
  <c r="A1442" i="2" s="1"/>
  <c r="AK1442" i="2"/>
  <c r="B1442" i="2" s="1"/>
  <c r="AI1443" i="2"/>
  <c r="D1443" i="2"/>
  <c r="AH1444" i="2"/>
  <c r="AG1444" i="2" s="1"/>
  <c r="AM1443" i="2"/>
  <c r="AJ1443" i="2" l="1"/>
  <c r="A1443" i="2" s="1"/>
  <c r="AK1443" i="2"/>
  <c r="B1443" i="2" s="1"/>
  <c r="AL1443" i="2"/>
  <c r="C1443" i="2" s="1"/>
  <c r="BE1443" i="2"/>
  <c r="AB1444" i="2"/>
  <c r="AI1444" i="2"/>
  <c r="D1444" i="2"/>
  <c r="AM1444" i="2"/>
  <c r="AH1445" i="2"/>
  <c r="AG1445" i="2" s="1"/>
  <c r="BE1444" i="2" l="1"/>
  <c r="AB1445" i="2"/>
  <c r="AL1444" i="2"/>
  <c r="C1444" i="2" s="1"/>
  <c r="AJ1444" i="2"/>
  <c r="A1444" i="2" s="1"/>
  <c r="AK1444" i="2"/>
  <c r="B1444" i="2" s="1"/>
  <c r="AM1445" i="2"/>
  <c r="AI1445" i="2"/>
  <c r="D1445" i="2"/>
  <c r="AH1446" i="2"/>
  <c r="AG1446" i="2" s="1"/>
  <c r="AJ1445" i="2" l="1"/>
  <c r="A1445" i="2" s="1"/>
  <c r="AK1445" i="2"/>
  <c r="B1445" i="2" s="1"/>
  <c r="AL1445" i="2"/>
  <c r="C1445" i="2" s="1"/>
  <c r="AB1446" i="2"/>
  <c r="BE1445" i="2"/>
  <c r="D1446" i="2"/>
  <c r="AI1446" i="2"/>
  <c r="AM1446" i="2"/>
  <c r="AH1447" i="2"/>
  <c r="AG1447" i="2" s="1"/>
  <c r="AL1446" i="2" l="1"/>
  <c r="C1446" i="2" s="1"/>
  <c r="AJ1446" i="2"/>
  <c r="A1446" i="2" s="1"/>
  <c r="AK1446" i="2"/>
  <c r="B1446" i="2" s="1"/>
  <c r="AB1447" i="2"/>
  <c r="BE1446" i="2"/>
  <c r="AI1447" i="2"/>
  <c r="AM1447" i="2"/>
  <c r="D1447" i="2"/>
  <c r="AH1448" i="2"/>
  <c r="AG1448" i="2" s="1"/>
  <c r="AK1447" i="2" l="1"/>
  <c r="B1447" i="2" s="1"/>
  <c r="AL1447" i="2"/>
  <c r="C1447" i="2" s="1"/>
  <c r="AJ1447" i="2"/>
  <c r="A1447" i="2" s="1"/>
  <c r="BE1447" i="2"/>
  <c r="AB1448" i="2"/>
  <c r="D1448" i="2"/>
  <c r="AH1449" i="2"/>
  <c r="AG1449" i="2" s="1"/>
  <c r="AI1448" i="2"/>
  <c r="AM1448" i="2"/>
  <c r="AB1449" i="2" l="1"/>
  <c r="BE1448" i="2"/>
  <c r="AJ1448" i="2"/>
  <c r="A1448" i="2" s="1"/>
  <c r="AK1448" i="2"/>
  <c r="B1448" i="2" s="1"/>
  <c r="AL1448" i="2"/>
  <c r="C1448" i="2" s="1"/>
  <c r="AH1450" i="2"/>
  <c r="AG1450" i="2" s="1"/>
  <c r="AM1449" i="2"/>
  <c r="D1449" i="2"/>
  <c r="AI1449" i="2"/>
  <c r="BE1449" i="2" l="1"/>
  <c r="AB1450" i="2"/>
  <c r="AH1451" i="2"/>
  <c r="AG1451" i="2" s="1"/>
  <c r="AM1450" i="2"/>
  <c r="D1450" i="2"/>
  <c r="AI1450" i="2"/>
  <c r="AK1449" i="2"/>
  <c r="B1449" i="2" s="1"/>
  <c r="AL1449" i="2"/>
  <c r="C1449" i="2" s="1"/>
  <c r="AJ1449" i="2"/>
  <c r="A1449" i="2" s="1"/>
  <c r="AB1451" i="2" l="1"/>
  <c r="BE1450" i="2"/>
  <c r="D1451" i="2"/>
  <c r="AH1452" i="2"/>
  <c r="AG1452" i="2" s="1"/>
  <c r="AI1451" i="2"/>
  <c r="AM1451" i="2"/>
  <c r="AL1450" i="2"/>
  <c r="C1450" i="2" s="1"/>
  <c r="AJ1450" i="2"/>
  <c r="A1450" i="2" s="1"/>
  <c r="AK1450" i="2"/>
  <c r="B1450" i="2" s="1"/>
  <c r="AI1452" i="2" l="1"/>
  <c r="AM1452" i="2"/>
  <c r="D1452" i="2"/>
  <c r="AH1453" i="2"/>
  <c r="BE1451" i="2"/>
  <c r="AB1452" i="2"/>
  <c r="AL1451" i="2"/>
  <c r="C1451" i="2" s="1"/>
  <c r="AJ1451" i="2"/>
  <c r="A1451" i="2" s="1"/>
  <c r="AK1451" i="2"/>
  <c r="B1451" i="2" s="1"/>
  <c r="AM1453" i="2" l="1"/>
  <c r="AH1454" i="2"/>
  <c r="D1453" i="2"/>
  <c r="AI1453" i="2"/>
  <c r="AG1453" i="2"/>
  <c r="AJ1452" i="2"/>
  <c r="A1452" i="2" s="1"/>
  <c r="AL1452" i="2"/>
  <c r="C1452" i="2" s="1"/>
  <c r="AK1452" i="2"/>
  <c r="B1452" i="2" s="1"/>
  <c r="AL1453" i="2" l="1"/>
  <c r="C1453" i="2" s="1"/>
  <c r="AJ1453" i="2"/>
  <c r="A1453" i="2" s="1"/>
  <c r="AK1453" i="2"/>
  <c r="B1453" i="2" s="1"/>
  <c r="AB1453" i="2"/>
  <c r="BE1452" i="2"/>
  <c r="D1454" i="2"/>
  <c r="AI1454" i="2"/>
  <c r="AH1455" i="2"/>
  <c r="AG1455" i="2" s="1"/>
  <c r="AM1454" i="2"/>
  <c r="AG1454" i="2"/>
  <c r="AM1455" i="2" l="1"/>
  <c r="D1455" i="2"/>
  <c r="AI1455" i="2"/>
  <c r="AH1456" i="2"/>
  <c r="BE1453" i="2"/>
  <c r="AB1454" i="2"/>
  <c r="AJ1454" i="2"/>
  <c r="A1454" i="2" s="1"/>
  <c r="AK1454" i="2"/>
  <c r="B1454" i="2" s="1"/>
  <c r="AL1454" i="2"/>
  <c r="C1454" i="2" s="1"/>
  <c r="AB1455" i="2"/>
  <c r="BE1454" i="2"/>
  <c r="D1456" i="2" l="1"/>
  <c r="AM1456" i="2"/>
  <c r="AI1456" i="2"/>
  <c r="AH1457" i="2"/>
  <c r="AL1455" i="2"/>
  <c r="C1455" i="2" s="1"/>
  <c r="AK1455" i="2"/>
  <c r="B1455" i="2" s="1"/>
  <c r="AJ1455" i="2"/>
  <c r="A1455" i="2" s="1"/>
  <c r="AG1456" i="2"/>
  <c r="AH1458" i="2" l="1"/>
  <c r="AG1458" i="2" s="1"/>
  <c r="AM1457" i="2"/>
  <c r="D1457" i="2"/>
  <c r="AI1457" i="2"/>
  <c r="AJ1456" i="2"/>
  <c r="A1456" i="2" s="1"/>
  <c r="AL1456" i="2"/>
  <c r="C1456" i="2" s="1"/>
  <c r="AK1456" i="2"/>
  <c r="B1456" i="2" s="1"/>
  <c r="BE1455" i="2"/>
  <c r="AB1456" i="2"/>
  <c r="AG1457" i="2"/>
  <c r="AK1457" i="2" l="1"/>
  <c r="B1457" i="2" s="1"/>
  <c r="AL1457" i="2"/>
  <c r="C1457" i="2" s="1"/>
  <c r="AJ1457" i="2"/>
  <c r="A1457" i="2" s="1"/>
  <c r="AB1457" i="2"/>
  <c r="BE1456" i="2"/>
  <c r="BE1457" i="2"/>
  <c r="AB1458" i="2"/>
  <c r="AH1459" i="2"/>
  <c r="AG1459" i="2" s="1"/>
  <c r="D1458" i="2"/>
  <c r="AI1458" i="2"/>
  <c r="AM1458" i="2"/>
  <c r="AB1459" i="2" l="1"/>
  <c r="BE1458" i="2"/>
  <c r="AM1459" i="2"/>
  <c r="AI1459" i="2"/>
  <c r="AH1460" i="2"/>
  <c r="AG1460" i="2" s="1"/>
  <c r="D1459" i="2"/>
  <c r="AJ1458" i="2"/>
  <c r="A1458" i="2" s="1"/>
  <c r="AK1458" i="2"/>
  <c r="B1458" i="2" s="1"/>
  <c r="AL1458" i="2"/>
  <c r="C1458" i="2" s="1"/>
  <c r="AK1459" i="2" l="1"/>
  <c r="B1459" i="2" s="1"/>
  <c r="AL1459" i="2"/>
  <c r="C1459" i="2" s="1"/>
  <c r="AJ1459" i="2"/>
  <c r="A1459" i="2" s="1"/>
  <c r="BE1459" i="2"/>
  <c r="AB1460" i="2"/>
  <c r="AM1460" i="2"/>
  <c r="AH1461" i="2"/>
  <c r="AI1460" i="2"/>
  <c r="D1460" i="2"/>
  <c r="D1461" i="2" l="1"/>
  <c r="AH1462" i="2"/>
  <c r="AM1461" i="2"/>
  <c r="AI1461" i="2"/>
  <c r="AK1460" i="2"/>
  <c r="B1460" i="2" s="1"/>
  <c r="AL1460" i="2"/>
  <c r="C1460" i="2" s="1"/>
  <c r="AJ1460" i="2"/>
  <c r="A1460" i="2" s="1"/>
  <c r="AG1461" i="2"/>
  <c r="AJ1461" i="2" l="1"/>
  <c r="A1461" i="2" s="1"/>
  <c r="AK1461" i="2"/>
  <c r="B1461" i="2" s="1"/>
  <c r="AL1461" i="2"/>
  <c r="C1461" i="2" s="1"/>
  <c r="AH1463" i="2"/>
  <c r="AG1463" i="2" s="1"/>
  <c r="AI1462" i="2"/>
  <c r="AM1462" i="2"/>
  <c r="D1462" i="2"/>
  <c r="BE1460" i="2"/>
  <c r="AB1461" i="2"/>
  <c r="AG1462" i="2"/>
  <c r="BE1461" i="2" l="1"/>
  <c r="AB1462" i="2"/>
  <c r="AB1463" i="2"/>
  <c r="BE1462" i="2"/>
  <c r="AI1463" i="2"/>
  <c r="AH1464" i="2"/>
  <c r="AG1464" i="2" s="1"/>
  <c r="D1463" i="2"/>
  <c r="AM1463" i="2"/>
  <c r="AJ1462" i="2"/>
  <c r="A1462" i="2" s="1"/>
  <c r="AL1462" i="2"/>
  <c r="C1462" i="2" s="1"/>
  <c r="AK1462" i="2"/>
  <c r="B1462" i="2" s="1"/>
  <c r="AM1464" i="2" l="1"/>
  <c r="AI1464" i="2"/>
  <c r="AH1465" i="2"/>
  <c r="D1464" i="2"/>
  <c r="BE1463" i="2"/>
  <c r="AB1464" i="2"/>
  <c r="AL1463" i="2"/>
  <c r="C1463" i="2" s="1"/>
  <c r="AK1463" i="2"/>
  <c r="B1463" i="2" s="1"/>
  <c r="AJ1463" i="2"/>
  <c r="A1463" i="2" s="1"/>
  <c r="AI1465" i="2" l="1"/>
  <c r="AH1466" i="2"/>
  <c r="D1465" i="2"/>
  <c r="AM1465" i="2"/>
  <c r="AJ1464" i="2"/>
  <c r="A1464" i="2" s="1"/>
  <c r="AL1464" i="2"/>
  <c r="C1464" i="2" s="1"/>
  <c r="AK1464" i="2"/>
  <c r="B1464" i="2" s="1"/>
  <c r="AG1465" i="2"/>
  <c r="D1466" i="2" l="1"/>
  <c r="AI1466" i="2"/>
  <c r="AH1467" i="2"/>
  <c r="AM1466" i="2"/>
  <c r="AB1465" i="2"/>
  <c r="BE1464" i="2"/>
  <c r="AG1466" i="2"/>
  <c r="AL1465" i="2"/>
  <c r="C1465" i="2" s="1"/>
  <c r="AJ1465" i="2"/>
  <c r="A1465" i="2" s="1"/>
  <c r="AK1465" i="2"/>
  <c r="B1465" i="2" s="1"/>
  <c r="BE1465" i="2" l="1"/>
  <c r="AB1466" i="2"/>
  <c r="AI1467" i="2"/>
  <c r="AM1467" i="2"/>
  <c r="AH1468" i="2"/>
  <c r="D1467" i="2"/>
  <c r="AK1466" i="2"/>
  <c r="B1466" i="2" s="1"/>
  <c r="AL1466" i="2"/>
  <c r="C1466" i="2" s="1"/>
  <c r="AJ1466" i="2"/>
  <c r="A1466" i="2" s="1"/>
  <c r="AG1467" i="2"/>
  <c r="AL1467" i="2" l="1"/>
  <c r="C1467" i="2" s="1"/>
  <c r="AK1467" i="2"/>
  <c r="B1467" i="2" s="1"/>
  <c r="AJ1467" i="2"/>
  <c r="A1467" i="2" s="1"/>
  <c r="AB1467" i="2"/>
  <c r="BE1466" i="2"/>
  <c r="AG1468" i="2"/>
  <c r="AI1468" i="2"/>
  <c r="AM1468" i="2"/>
  <c r="AH1469" i="2"/>
  <c r="AG1469" i="2" s="1"/>
  <c r="D1468" i="2"/>
  <c r="AB1468" i="2" l="1"/>
  <c r="BE1467" i="2"/>
  <c r="AB1469" i="2"/>
  <c r="BE1468" i="2"/>
  <c r="AL1468" i="2"/>
  <c r="C1468" i="2" s="1"/>
  <c r="AK1468" i="2"/>
  <c r="B1468" i="2" s="1"/>
  <c r="AJ1468" i="2"/>
  <c r="A1468" i="2" s="1"/>
  <c r="D1469" i="2"/>
  <c r="AH1470" i="2"/>
  <c r="AG1470" i="2" s="1"/>
  <c r="AI1469" i="2"/>
  <c r="AM1469" i="2"/>
  <c r="AB1470" i="2" l="1"/>
  <c r="BE1469" i="2"/>
  <c r="AK1469" i="2"/>
  <c r="B1469" i="2" s="1"/>
  <c r="AJ1469" i="2"/>
  <c r="A1469" i="2" s="1"/>
  <c r="AL1469" i="2"/>
  <c r="C1469" i="2" s="1"/>
  <c r="D1470" i="2"/>
  <c r="AM1470" i="2"/>
  <c r="AI1470" i="2"/>
  <c r="AH1471" i="2"/>
  <c r="AG1471" i="2" l="1"/>
  <c r="AH1472" i="2"/>
  <c r="AG1472" i="2" s="1"/>
  <c r="AM1471" i="2"/>
  <c r="D1471" i="2"/>
  <c r="AI1471" i="2"/>
  <c r="AJ1470" i="2"/>
  <c r="A1470" i="2" s="1"/>
  <c r="AL1470" i="2"/>
  <c r="C1470" i="2" s="1"/>
  <c r="AK1470" i="2"/>
  <c r="B1470" i="2" s="1"/>
  <c r="BE1471" i="2" l="1"/>
  <c r="AB1472" i="2"/>
  <c r="AH1473" i="2"/>
  <c r="AG1473" i="2" s="1"/>
  <c r="AM1472" i="2"/>
  <c r="AI1472" i="2"/>
  <c r="D1472" i="2"/>
  <c r="AL1471" i="2"/>
  <c r="C1471" i="2" s="1"/>
  <c r="AJ1471" i="2"/>
  <c r="A1471" i="2" s="1"/>
  <c r="AK1471" i="2"/>
  <c r="B1471" i="2" s="1"/>
  <c r="AB1471" i="2"/>
  <c r="BE1470" i="2"/>
  <c r="AB1473" i="2" l="1"/>
  <c r="BE1472" i="2"/>
  <c r="D1473" i="2"/>
  <c r="AI1473" i="2"/>
  <c r="AH1474" i="2"/>
  <c r="AG1474" i="2" s="1"/>
  <c r="AM1473" i="2"/>
  <c r="AJ1472" i="2"/>
  <c r="A1472" i="2" s="1"/>
  <c r="AK1472" i="2"/>
  <c r="B1472" i="2" s="1"/>
  <c r="AL1472" i="2"/>
  <c r="C1472" i="2" s="1"/>
  <c r="AJ1473" i="2" l="1"/>
  <c r="A1473" i="2" s="1"/>
  <c r="AL1473" i="2"/>
  <c r="C1473" i="2" s="1"/>
  <c r="AK1473" i="2"/>
  <c r="B1473" i="2" s="1"/>
  <c r="AB1474" i="2"/>
  <c r="BE1473" i="2"/>
  <c r="AI1474" i="2"/>
  <c r="D1474" i="2"/>
  <c r="AH1475" i="2"/>
  <c r="AG1475" i="2" s="1"/>
  <c r="AM1474" i="2"/>
  <c r="BE1474" i="2" l="1"/>
  <c r="AB1475" i="2"/>
  <c r="D1475" i="2"/>
  <c r="AM1475" i="2"/>
  <c r="AI1475" i="2"/>
  <c r="AH1476" i="2"/>
  <c r="AG1476" i="2" s="1"/>
  <c r="AL1474" i="2"/>
  <c r="C1474" i="2" s="1"/>
  <c r="AJ1474" i="2"/>
  <c r="A1474" i="2" s="1"/>
  <c r="AK1474" i="2"/>
  <c r="B1474" i="2" s="1"/>
  <c r="BE1475" i="2" l="1"/>
  <c r="AB1476" i="2"/>
  <c r="AH1477" i="2"/>
  <c r="AG1477" i="2" s="1"/>
  <c r="AI1476" i="2"/>
  <c r="AM1476" i="2"/>
  <c r="D1476" i="2"/>
  <c r="AL1475" i="2"/>
  <c r="C1475" i="2" s="1"/>
  <c r="AK1475" i="2"/>
  <c r="B1475" i="2" s="1"/>
  <c r="AJ1475" i="2"/>
  <c r="A1475" i="2" s="1"/>
  <c r="AL1476" i="2" l="1"/>
  <c r="C1476" i="2" s="1"/>
  <c r="AJ1476" i="2"/>
  <c r="A1476" i="2" s="1"/>
  <c r="AK1476" i="2"/>
  <c r="B1476" i="2" s="1"/>
  <c r="BE1476" i="2"/>
  <c r="AB1477" i="2"/>
  <c r="AM1477" i="2"/>
  <c r="AI1477" i="2"/>
  <c r="D1477" i="2"/>
  <c r="AH1478" i="2"/>
  <c r="AG1478" i="2" s="1"/>
  <c r="AB1478" i="2" l="1"/>
  <c r="BE1477" i="2"/>
  <c r="AK1477" i="2"/>
  <c r="B1477" i="2" s="1"/>
  <c r="AL1477" i="2"/>
  <c r="C1477" i="2" s="1"/>
  <c r="AJ1477" i="2"/>
  <c r="A1477" i="2" s="1"/>
  <c r="AM1478" i="2"/>
  <c r="D1478" i="2"/>
  <c r="AI1478" i="2"/>
  <c r="AH1479" i="2"/>
  <c r="AG1479" i="2" s="1"/>
  <c r="AL1478" i="2" l="1"/>
  <c r="C1478" i="2" s="1"/>
  <c r="AJ1478" i="2"/>
  <c r="A1478" i="2" s="1"/>
  <c r="AK1478" i="2"/>
  <c r="B1478" i="2" s="1"/>
  <c r="AB1479" i="2"/>
  <c r="BE1478" i="2"/>
  <c r="AI1479" i="2"/>
  <c r="D1479" i="2"/>
  <c r="AM1479" i="2"/>
  <c r="AH1480" i="2"/>
  <c r="AG1480" i="2" s="1"/>
  <c r="AB1480" i="2" l="1"/>
  <c r="BE1479" i="2"/>
  <c r="AL1479" i="2"/>
  <c r="C1479" i="2" s="1"/>
  <c r="AK1479" i="2"/>
  <c r="B1479" i="2" s="1"/>
  <c r="AJ1479" i="2"/>
  <c r="A1479" i="2" s="1"/>
  <c r="AH1481" i="2"/>
  <c r="AI1480" i="2"/>
  <c r="D1480" i="2"/>
  <c r="AM1480" i="2"/>
  <c r="AJ1480" i="2" l="1"/>
  <c r="A1480" i="2" s="1"/>
  <c r="AL1480" i="2"/>
  <c r="C1480" i="2" s="1"/>
  <c r="AK1480" i="2"/>
  <c r="B1480" i="2" s="1"/>
  <c r="AG1481" i="2"/>
  <c r="AM1481" i="2"/>
  <c r="D1481" i="2"/>
  <c r="AH1482" i="2"/>
  <c r="AI1481" i="2"/>
  <c r="AJ1481" i="2" l="1"/>
  <c r="A1481" i="2" s="1"/>
  <c r="AK1481" i="2"/>
  <c r="B1481" i="2" s="1"/>
  <c r="AL1481" i="2"/>
  <c r="C1481" i="2" s="1"/>
  <c r="AB1481" i="2"/>
  <c r="BE1480" i="2"/>
  <c r="AM1482" i="2"/>
  <c r="AH1483" i="2"/>
  <c r="D1482" i="2"/>
  <c r="AI1482" i="2"/>
  <c r="AG1482" i="2"/>
  <c r="AB1482" i="2" l="1"/>
  <c r="BE1481" i="2"/>
  <c r="AI1483" i="2"/>
  <c r="AM1483" i="2"/>
  <c r="AH1484" i="2"/>
  <c r="D1483" i="2"/>
  <c r="AG1483" i="2"/>
  <c r="AJ1482" i="2"/>
  <c r="A1482" i="2" s="1"/>
  <c r="AK1482" i="2"/>
  <c r="B1482" i="2" s="1"/>
  <c r="AL1482" i="2"/>
  <c r="C1482" i="2" s="1"/>
  <c r="AB1483" i="2" l="1"/>
  <c r="BE1482" i="2"/>
  <c r="AJ1483" i="2"/>
  <c r="A1483" i="2" s="1"/>
  <c r="AK1483" i="2"/>
  <c r="B1483" i="2" s="1"/>
  <c r="AL1483" i="2"/>
  <c r="C1483" i="2" s="1"/>
  <c r="AG1484" i="2"/>
  <c r="AM1484" i="2"/>
  <c r="D1484" i="2"/>
  <c r="AH1485" i="2"/>
  <c r="AI1484" i="2"/>
  <c r="AG1485" i="2" l="1"/>
  <c r="AM1485" i="2"/>
  <c r="AH1486" i="2"/>
  <c r="AG1486" i="2" s="1"/>
  <c r="AI1485" i="2"/>
  <c r="D1485" i="2"/>
  <c r="AJ1484" i="2"/>
  <c r="A1484" i="2" s="1"/>
  <c r="AL1484" i="2"/>
  <c r="C1484" i="2" s="1"/>
  <c r="AK1484" i="2"/>
  <c r="B1484" i="2" s="1"/>
  <c r="BE1483" i="2"/>
  <c r="AB1484" i="2"/>
  <c r="AL1485" i="2" l="1"/>
  <c r="C1485" i="2" s="1"/>
  <c r="AK1485" i="2"/>
  <c r="B1485" i="2" s="1"/>
  <c r="AJ1485" i="2"/>
  <c r="A1485" i="2" s="1"/>
  <c r="AH1487" i="2"/>
  <c r="AG1487" i="2" s="1"/>
  <c r="D1486" i="2"/>
  <c r="AI1486" i="2"/>
  <c r="AM1486" i="2"/>
  <c r="AB1486" i="2"/>
  <c r="BE1485" i="2"/>
  <c r="BE1484" i="2"/>
  <c r="AB1485" i="2"/>
  <c r="AL1486" i="2" l="1"/>
  <c r="C1486" i="2" s="1"/>
  <c r="AJ1486" i="2"/>
  <c r="A1486" i="2" s="1"/>
  <c r="AK1486" i="2"/>
  <c r="B1486" i="2" s="1"/>
  <c r="BE1486" i="2"/>
  <c r="AB1487" i="2"/>
  <c r="D1487" i="2"/>
  <c r="AI1487" i="2"/>
  <c r="AM1487" i="2"/>
  <c r="AH1488" i="2"/>
  <c r="AG1488" i="2" s="1"/>
  <c r="AL1487" i="2" l="1"/>
  <c r="C1487" i="2" s="1"/>
  <c r="AK1487" i="2"/>
  <c r="B1487" i="2" s="1"/>
  <c r="AJ1487" i="2"/>
  <c r="A1487" i="2" s="1"/>
  <c r="BE1487" i="2"/>
  <c r="AB1488" i="2"/>
  <c r="AI1488" i="2"/>
  <c r="AM1488" i="2"/>
  <c r="AH1489" i="2"/>
  <c r="AG1489" i="2" s="1"/>
  <c r="D1488" i="2"/>
  <c r="AB1489" i="2" l="1"/>
  <c r="BE1488" i="2"/>
  <c r="AI1489" i="2"/>
  <c r="AH1490" i="2"/>
  <c r="AG1490" i="2" s="1"/>
  <c r="D1489" i="2"/>
  <c r="AM1489" i="2"/>
  <c r="AL1488" i="2"/>
  <c r="C1488" i="2" s="1"/>
  <c r="AJ1488" i="2"/>
  <c r="A1488" i="2" s="1"/>
  <c r="AK1488" i="2"/>
  <c r="B1488" i="2" s="1"/>
  <c r="D1490" i="2" l="1"/>
  <c r="AH1491" i="2"/>
  <c r="AG1491" i="2" s="1"/>
  <c r="AI1490" i="2"/>
  <c r="AM1490" i="2"/>
  <c r="AB1490" i="2"/>
  <c r="BE1489" i="2"/>
  <c r="AK1489" i="2"/>
  <c r="B1489" i="2" s="1"/>
  <c r="AJ1489" i="2"/>
  <c r="A1489" i="2" s="1"/>
  <c r="AL1489" i="2"/>
  <c r="C1489" i="2" s="1"/>
  <c r="AK1490" i="2" l="1"/>
  <c r="B1490" i="2" s="1"/>
  <c r="AL1490" i="2"/>
  <c r="C1490" i="2" s="1"/>
  <c r="AJ1490" i="2"/>
  <c r="A1490" i="2" s="1"/>
  <c r="AM1491" i="2"/>
  <c r="AH1492" i="2"/>
  <c r="AG1492" i="2" s="1"/>
  <c r="AI1491" i="2"/>
  <c r="D1491" i="2"/>
  <c r="BE1490" i="2"/>
  <c r="AB1491" i="2"/>
  <c r="BE1491" i="2" l="1"/>
  <c r="AB1492" i="2"/>
  <c r="AK1491" i="2"/>
  <c r="B1491" i="2" s="1"/>
  <c r="AJ1491" i="2"/>
  <c r="A1491" i="2" s="1"/>
  <c r="AL1491" i="2"/>
  <c r="C1491" i="2" s="1"/>
  <c r="AH1493" i="2"/>
  <c r="AG1493" i="2" s="1"/>
  <c r="D1492" i="2"/>
  <c r="AI1492" i="2"/>
  <c r="AM1492" i="2"/>
  <c r="D1493" i="2" l="1"/>
  <c r="AM1493" i="2"/>
  <c r="AH1494" i="2"/>
  <c r="AI1493" i="2"/>
  <c r="AL1492" i="2"/>
  <c r="C1492" i="2" s="1"/>
  <c r="AK1492" i="2"/>
  <c r="B1492" i="2" s="1"/>
  <c r="AJ1492" i="2"/>
  <c r="A1492" i="2" s="1"/>
  <c r="BE1492" i="2"/>
  <c r="AB1493" i="2"/>
  <c r="AK1493" i="2" l="1"/>
  <c r="B1493" i="2" s="1"/>
  <c r="AJ1493" i="2"/>
  <c r="A1493" i="2" s="1"/>
  <c r="AL1493" i="2"/>
  <c r="C1493" i="2" s="1"/>
  <c r="AH1495" i="2"/>
  <c r="AG1495" i="2" s="1"/>
  <c r="D1494" i="2"/>
  <c r="AM1494" i="2"/>
  <c r="AI1494" i="2"/>
  <c r="AG1494" i="2"/>
  <c r="AH1496" i="2" l="1"/>
  <c r="AG1496" i="2" s="1"/>
  <c r="AM1495" i="2"/>
  <c r="AI1495" i="2"/>
  <c r="D1495" i="2"/>
  <c r="BE1494" i="2"/>
  <c r="AB1495" i="2"/>
  <c r="AL1494" i="2"/>
  <c r="C1494" i="2" s="1"/>
  <c r="AJ1494" i="2"/>
  <c r="A1494" i="2" s="1"/>
  <c r="AK1494" i="2"/>
  <c r="B1494" i="2" s="1"/>
  <c r="AB1494" i="2"/>
  <c r="BE1493" i="2"/>
  <c r="AK1495" i="2" l="1"/>
  <c r="B1495" i="2" s="1"/>
  <c r="AJ1495" i="2"/>
  <c r="A1495" i="2" s="1"/>
  <c r="AL1495" i="2"/>
  <c r="C1495" i="2" s="1"/>
  <c r="BE1495" i="2"/>
  <c r="AB1496" i="2"/>
  <c r="AH1497" i="2"/>
  <c r="D1496" i="2"/>
  <c r="AM1496" i="2"/>
  <c r="AI1496" i="2"/>
  <c r="AG1497" i="2" l="1"/>
  <c r="AH1498" i="2"/>
  <c r="AG1498" i="2" s="1"/>
  <c r="D1497" i="2"/>
  <c r="AM1497" i="2"/>
  <c r="AI1497" i="2"/>
  <c r="AJ1496" i="2"/>
  <c r="A1496" i="2" s="1"/>
  <c r="AK1496" i="2"/>
  <c r="B1496" i="2" s="1"/>
  <c r="AL1496" i="2"/>
  <c r="C1496" i="2" s="1"/>
  <c r="AH1499" i="2" l="1"/>
  <c r="AG1499" i="2" s="1"/>
  <c r="AM1498" i="2"/>
  <c r="D1498" i="2"/>
  <c r="AI1498" i="2"/>
  <c r="BE1497" i="2"/>
  <c r="AB1498" i="2"/>
  <c r="AK1497" i="2"/>
  <c r="B1497" i="2" s="1"/>
  <c r="AJ1497" i="2"/>
  <c r="A1497" i="2" s="1"/>
  <c r="AL1497" i="2"/>
  <c r="C1497" i="2" s="1"/>
  <c r="BE1496" i="2"/>
  <c r="AB1497" i="2"/>
  <c r="AJ1498" i="2" l="1"/>
  <c r="A1498" i="2" s="1"/>
  <c r="AL1498" i="2"/>
  <c r="C1498" i="2" s="1"/>
  <c r="AK1498" i="2"/>
  <c r="B1498" i="2" s="1"/>
  <c r="AB1499" i="2"/>
  <c r="BE1498" i="2"/>
  <c r="AH1500" i="2"/>
  <c r="AG1500" i="2" s="1"/>
  <c r="AI1499" i="2"/>
  <c r="AM1499" i="2"/>
  <c r="D1499" i="2"/>
  <c r="AJ1499" i="2" l="1"/>
  <c r="A1499" i="2" s="1"/>
  <c r="AL1499" i="2"/>
  <c r="C1499" i="2" s="1"/>
  <c r="AK1499" i="2"/>
  <c r="B1499" i="2" s="1"/>
  <c r="AB1500" i="2"/>
  <c r="BE1499" i="2"/>
  <c r="D1500" i="2"/>
  <c r="AI1500" i="2"/>
  <c r="AH1501" i="2"/>
  <c r="AG1501" i="2" s="1"/>
  <c r="AM1500" i="2"/>
  <c r="AL1500" i="2" l="1"/>
  <c r="C1500" i="2" s="1"/>
  <c r="AJ1500" i="2"/>
  <c r="A1500" i="2" s="1"/>
  <c r="AK1500" i="2"/>
  <c r="B1500" i="2" s="1"/>
  <c r="AH1502" i="2"/>
  <c r="D1501" i="2"/>
  <c r="AM1501" i="2"/>
  <c r="AI1501" i="2"/>
  <c r="AB1501" i="2"/>
  <c r="BE1500" i="2"/>
  <c r="AG1502" i="2" l="1"/>
  <c r="AI1502" i="2"/>
  <c r="AH1503" i="2"/>
  <c r="AG1503" i="2" s="1"/>
  <c r="D1502" i="2"/>
  <c r="AM1502" i="2"/>
  <c r="AK1501" i="2"/>
  <c r="B1501" i="2" s="1"/>
  <c r="AJ1501" i="2"/>
  <c r="A1501" i="2" s="1"/>
  <c r="AL1501" i="2"/>
  <c r="C1501" i="2" s="1"/>
  <c r="AH1504" i="2" l="1"/>
  <c r="AG1504" i="2" s="1"/>
  <c r="AI1503" i="2"/>
  <c r="AM1503" i="2"/>
  <c r="D1503" i="2"/>
  <c r="BE1502" i="2"/>
  <c r="AB1503" i="2"/>
  <c r="AK1502" i="2"/>
  <c r="B1502" i="2" s="1"/>
  <c r="AL1502" i="2"/>
  <c r="C1502" i="2" s="1"/>
  <c r="AJ1502" i="2"/>
  <c r="A1502" i="2" s="1"/>
  <c r="AB1502" i="2"/>
  <c r="BE1501" i="2"/>
  <c r="AJ1503" i="2" l="1"/>
  <c r="A1503" i="2" s="1"/>
  <c r="AL1503" i="2"/>
  <c r="C1503" i="2" s="1"/>
  <c r="AK1503" i="2"/>
  <c r="B1503" i="2" s="1"/>
  <c r="AB1504" i="2"/>
  <c r="BE1503" i="2"/>
  <c r="AM1504" i="2"/>
  <c r="AH1505" i="2"/>
  <c r="AI1504" i="2"/>
  <c r="D1504" i="2"/>
  <c r="AJ1504" i="2" l="1"/>
  <c r="A1504" i="2" s="1"/>
  <c r="AK1504" i="2"/>
  <c r="B1504" i="2" s="1"/>
  <c r="AL1504" i="2"/>
  <c r="C1504" i="2" s="1"/>
  <c r="AM1505" i="2"/>
  <c r="AI1505" i="2"/>
  <c r="D1505" i="2"/>
  <c r="AH1506" i="2"/>
  <c r="AG1506" i="2" s="1"/>
  <c r="AG1505" i="2"/>
  <c r="BE1505" i="2" l="1"/>
  <c r="AB1506" i="2"/>
  <c r="AM1506" i="2"/>
  <c r="D1506" i="2"/>
  <c r="AI1506" i="2"/>
  <c r="AH1507" i="2"/>
  <c r="AG1507" i="2" s="1"/>
  <c r="BE1504" i="2"/>
  <c r="AB1505" i="2"/>
  <c r="AL1505" i="2"/>
  <c r="C1505" i="2" s="1"/>
  <c r="AK1505" i="2"/>
  <c r="B1505" i="2" s="1"/>
  <c r="AJ1505" i="2"/>
  <c r="A1505" i="2" s="1"/>
  <c r="BE1506" i="2" l="1"/>
  <c r="AB1507" i="2"/>
  <c r="AH1508" i="2"/>
  <c r="AG1508" i="2" s="1"/>
  <c r="D1507" i="2"/>
  <c r="AI1507" i="2"/>
  <c r="AM1507" i="2"/>
  <c r="AJ1506" i="2"/>
  <c r="A1506" i="2" s="1"/>
  <c r="AK1506" i="2"/>
  <c r="B1506" i="2" s="1"/>
  <c r="AL1506" i="2"/>
  <c r="C1506" i="2" s="1"/>
  <c r="BE1507" i="2" l="1"/>
  <c r="AB1508" i="2"/>
  <c r="AI1508" i="2"/>
  <c r="D1508" i="2"/>
  <c r="AM1508" i="2"/>
  <c r="AH1509" i="2"/>
  <c r="AG1509" i="2" s="1"/>
  <c r="AK1507" i="2"/>
  <c r="B1507" i="2" s="1"/>
  <c r="AL1507" i="2"/>
  <c r="C1507" i="2" s="1"/>
  <c r="AJ1507" i="2"/>
  <c r="A1507" i="2" s="1"/>
  <c r="BE1508" i="2" l="1"/>
  <c r="AB1509" i="2"/>
  <c r="AK1508" i="2"/>
  <c r="B1508" i="2" s="1"/>
  <c r="AL1508" i="2"/>
  <c r="C1508" i="2" s="1"/>
  <c r="AJ1508" i="2"/>
  <c r="A1508" i="2" s="1"/>
  <c r="D1509" i="2"/>
  <c r="AM1509" i="2"/>
  <c r="AH1510" i="2"/>
  <c r="AI1509" i="2"/>
  <c r="AH1511" i="2" l="1"/>
  <c r="AG1511" i="2" s="1"/>
  <c r="AM1510" i="2"/>
  <c r="D1510" i="2"/>
  <c r="AI1510" i="2"/>
  <c r="AG1510" i="2"/>
  <c r="AL1509" i="2"/>
  <c r="C1509" i="2" s="1"/>
  <c r="AK1509" i="2"/>
  <c r="B1509" i="2" s="1"/>
  <c r="AJ1509" i="2"/>
  <c r="A1509" i="2" s="1"/>
  <c r="AB1510" i="2" l="1"/>
  <c r="BE1509" i="2"/>
  <c r="AK1510" i="2"/>
  <c r="B1510" i="2" s="1"/>
  <c r="AL1510" i="2"/>
  <c r="C1510" i="2" s="1"/>
  <c r="AJ1510" i="2"/>
  <c r="A1510" i="2" s="1"/>
  <c r="AB1511" i="2"/>
  <c r="BE1510" i="2"/>
  <c r="AH1512" i="2"/>
  <c r="AG1512" i="2" s="1"/>
  <c r="AI1511" i="2"/>
  <c r="AM1511" i="2"/>
  <c r="D1511" i="2"/>
  <c r="BE1511" i="2" l="1"/>
  <c r="AB1512" i="2"/>
  <c r="AI1512" i="2"/>
  <c r="AH1513" i="2"/>
  <c r="AG1513" i="2" s="1"/>
  <c r="AM1512" i="2"/>
  <c r="D1512" i="2"/>
  <c r="AL1511" i="2"/>
  <c r="C1511" i="2" s="1"/>
  <c r="AK1511" i="2"/>
  <c r="B1511" i="2" s="1"/>
  <c r="AJ1511" i="2"/>
  <c r="A1511" i="2" s="1"/>
  <c r="AI1513" i="2" l="1"/>
  <c r="AM1513" i="2"/>
  <c r="AH1514" i="2"/>
  <c r="D1513" i="2"/>
  <c r="AB1513" i="2"/>
  <c r="BE1512" i="2"/>
  <c r="AL1512" i="2"/>
  <c r="C1512" i="2" s="1"/>
  <c r="AJ1512" i="2"/>
  <c r="A1512" i="2" s="1"/>
  <c r="AK1512" i="2"/>
  <c r="B1512" i="2" s="1"/>
  <c r="AM1514" i="2" l="1"/>
  <c r="AH1515" i="2"/>
  <c r="D1514" i="2"/>
  <c r="AI1514" i="2"/>
  <c r="AG1514" i="2"/>
  <c r="AJ1513" i="2"/>
  <c r="A1513" i="2" s="1"/>
  <c r="AK1513" i="2"/>
  <c r="B1513" i="2" s="1"/>
  <c r="AL1513" i="2"/>
  <c r="C1513" i="2" s="1"/>
  <c r="AJ1514" i="2" l="1"/>
  <c r="A1514" i="2" s="1"/>
  <c r="AL1514" i="2"/>
  <c r="C1514" i="2" s="1"/>
  <c r="AK1514" i="2"/>
  <c r="B1514" i="2" s="1"/>
  <c r="AB1514" i="2"/>
  <c r="BE1513" i="2"/>
  <c r="AM1515" i="2"/>
  <c r="D1515" i="2"/>
  <c r="AH1516" i="2"/>
  <c r="AI1515" i="2"/>
  <c r="AG1515" i="2"/>
  <c r="AI1516" i="2" l="1"/>
  <c r="AM1516" i="2"/>
  <c r="D1516" i="2"/>
  <c r="AH1517" i="2"/>
  <c r="BE1514" i="2"/>
  <c r="AB1515" i="2"/>
  <c r="AG1516" i="2"/>
  <c r="AJ1515" i="2"/>
  <c r="A1515" i="2" s="1"/>
  <c r="AK1515" i="2"/>
  <c r="B1515" i="2" s="1"/>
  <c r="AL1515" i="2"/>
  <c r="C1515" i="2" s="1"/>
  <c r="AB1516" i="2" l="1"/>
  <c r="BE1515" i="2"/>
  <c r="AI1517" i="2"/>
  <c r="AM1517" i="2"/>
  <c r="D1517" i="2"/>
  <c r="AH1518" i="2"/>
  <c r="AG1518" i="2" s="1"/>
  <c r="AG1517" i="2"/>
  <c r="AK1516" i="2"/>
  <c r="B1516" i="2" s="1"/>
  <c r="AJ1516" i="2"/>
  <c r="A1516" i="2" s="1"/>
  <c r="AL1516" i="2"/>
  <c r="C1516" i="2" s="1"/>
  <c r="BE1516" i="2" l="1"/>
  <c r="AB1517" i="2"/>
  <c r="BE1517" i="2"/>
  <c r="AB1518" i="2"/>
  <c r="AJ1517" i="2"/>
  <c r="A1517" i="2" s="1"/>
  <c r="AL1517" i="2"/>
  <c r="C1517" i="2" s="1"/>
  <c r="AK1517" i="2"/>
  <c r="B1517" i="2" s="1"/>
  <c r="AM1518" i="2"/>
  <c r="D1518" i="2"/>
  <c r="AI1518" i="2"/>
  <c r="AH1519" i="2"/>
  <c r="AG1519" i="2" s="1"/>
  <c r="AB1519" i="2" l="1"/>
  <c r="BE1518" i="2"/>
  <c r="AH1520" i="2"/>
  <c r="AG1520" i="2" s="1"/>
  <c r="AM1519" i="2"/>
  <c r="D1519" i="2"/>
  <c r="AI1519" i="2"/>
  <c r="AK1518" i="2"/>
  <c r="B1518" i="2" s="1"/>
  <c r="AL1518" i="2"/>
  <c r="C1518" i="2" s="1"/>
  <c r="AJ1518" i="2"/>
  <c r="A1518" i="2" s="1"/>
  <c r="BE1519" i="2" l="1"/>
  <c r="AB1520" i="2"/>
  <c r="AI1520" i="2"/>
  <c r="AH1521" i="2"/>
  <c r="AM1520" i="2"/>
  <c r="D1520" i="2"/>
  <c r="AL1519" i="2"/>
  <c r="C1519" i="2" s="1"/>
  <c r="AJ1519" i="2"/>
  <c r="A1519" i="2" s="1"/>
  <c r="AK1519" i="2"/>
  <c r="B1519" i="2" s="1"/>
  <c r="AG1521" i="2" l="1"/>
  <c r="AH1522" i="2"/>
  <c r="AG1522" i="2" s="1"/>
  <c r="AM1521" i="2"/>
  <c r="D1521" i="2"/>
  <c r="AI1521" i="2"/>
  <c r="AK1520" i="2"/>
  <c r="B1520" i="2" s="1"/>
  <c r="AL1520" i="2"/>
  <c r="C1520" i="2" s="1"/>
  <c r="AJ1520" i="2"/>
  <c r="A1520" i="2" s="1"/>
  <c r="BE1521" i="2" l="1"/>
  <c r="AB1522" i="2"/>
  <c r="D1522" i="2"/>
  <c r="AM1522" i="2"/>
  <c r="AI1522" i="2"/>
  <c r="AH1523" i="2"/>
  <c r="AG1523" i="2" s="1"/>
  <c r="AK1521" i="2"/>
  <c r="B1521" i="2" s="1"/>
  <c r="AJ1521" i="2"/>
  <c r="A1521" i="2" s="1"/>
  <c r="AL1521" i="2"/>
  <c r="C1521" i="2" s="1"/>
  <c r="BE1520" i="2"/>
  <c r="AB1521" i="2"/>
  <c r="AH1524" i="2" l="1"/>
  <c r="AG1524" i="2" s="1"/>
  <c r="D1523" i="2"/>
  <c r="AM1523" i="2"/>
  <c r="AI1523" i="2"/>
  <c r="BE1522" i="2"/>
  <c r="AB1523" i="2"/>
  <c r="AJ1522" i="2"/>
  <c r="A1522" i="2" s="1"/>
  <c r="AK1522" i="2"/>
  <c r="B1522" i="2" s="1"/>
  <c r="AL1522" i="2"/>
  <c r="C1522" i="2" s="1"/>
  <c r="AJ1523" i="2" l="1"/>
  <c r="A1523" i="2" s="1"/>
  <c r="AL1523" i="2"/>
  <c r="C1523" i="2" s="1"/>
  <c r="AK1523" i="2"/>
  <c r="B1523" i="2" s="1"/>
  <c r="BE1523" i="2"/>
  <c r="AB1524" i="2"/>
  <c r="D1524" i="2"/>
  <c r="AH1525" i="2"/>
  <c r="AI1524" i="2"/>
  <c r="AM1524" i="2"/>
  <c r="D1525" i="2" l="1"/>
  <c r="AM1525" i="2"/>
  <c r="AI1525" i="2"/>
  <c r="AH1526" i="2"/>
  <c r="AG1525" i="2"/>
  <c r="AL1524" i="2"/>
  <c r="C1524" i="2" s="1"/>
  <c r="AK1524" i="2"/>
  <c r="B1524" i="2" s="1"/>
  <c r="AJ1524" i="2"/>
  <c r="A1524" i="2" s="1"/>
  <c r="AI1526" i="2" l="1"/>
  <c r="D1526" i="2"/>
  <c r="AH1527" i="2"/>
  <c r="AM1526" i="2"/>
  <c r="AJ1525" i="2"/>
  <c r="A1525" i="2" s="1"/>
  <c r="AL1525" i="2"/>
  <c r="C1525" i="2" s="1"/>
  <c r="AK1525" i="2"/>
  <c r="B1525" i="2" s="1"/>
  <c r="BE1524" i="2"/>
  <c r="AB1525" i="2"/>
  <c r="AG1526" i="2"/>
  <c r="AM1527" i="2" l="1"/>
  <c r="D1527" i="2"/>
  <c r="AI1527" i="2"/>
  <c r="AH1528" i="2"/>
  <c r="AG1528" i="2" s="1"/>
  <c r="AB1526" i="2"/>
  <c r="BE1525" i="2"/>
  <c r="AG1527" i="2"/>
  <c r="AK1526" i="2"/>
  <c r="B1526" i="2" s="1"/>
  <c r="AL1526" i="2"/>
  <c r="C1526" i="2" s="1"/>
  <c r="AJ1526" i="2"/>
  <c r="A1526" i="2" s="1"/>
  <c r="BE1526" i="2" l="1"/>
  <c r="AB1527" i="2"/>
  <c r="AH1529" i="2"/>
  <c r="AG1529" i="2" s="1"/>
  <c r="D1528" i="2"/>
  <c r="AI1528" i="2"/>
  <c r="AM1528" i="2"/>
  <c r="AJ1527" i="2"/>
  <c r="A1527" i="2" s="1"/>
  <c r="AK1527" i="2"/>
  <c r="B1527" i="2" s="1"/>
  <c r="AL1527" i="2"/>
  <c r="C1527" i="2" s="1"/>
  <c r="BE1527" i="2"/>
  <c r="AB1528" i="2"/>
  <c r="BE1528" i="2" l="1"/>
  <c r="AB1529" i="2"/>
  <c r="AH1530" i="2"/>
  <c r="AG1530" i="2" s="1"/>
  <c r="AI1529" i="2"/>
  <c r="D1529" i="2"/>
  <c r="AM1529" i="2"/>
  <c r="AJ1528" i="2"/>
  <c r="A1528" i="2" s="1"/>
  <c r="AL1528" i="2"/>
  <c r="C1528" i="2" s="1"/>
  <c r="AK1528" i="2"/>
  <c r="B1528" i="2" s="1"/>
  <c r="AK1529" i="2" l="1"/>
  <c r="B1529" i="2" s="1"/>
  <c r="AJ1529" i="2"/>
  <c r="A1529" i="2" s="1"/>
  <c r="AL1529" i="2"/>
  <c r="C1529" i="2" s="1"/>
  <c r="BE1529" i="2"/>
  <c r="AB1530" i="2"/>
  <c r="D1530" i="2"/>
  <c r="AM1530" i="2"/>
  <c r="AH1531" i="2"/>
  <c r="AG1531" i="2" s="1"/>
  <c r="AI1530" i="2"/>
  <c r="AL1530" i="2" l="1"/>
  <c r="C1530" i="2" s="1"/>
  <c r="AK1530" i="2"/>
  <c r="B1530" i="2" s="1"/>
  <c r="AJ1530" i="2"/>
  <c r="A1530" i="2" s="1"/>
  <c r="AM1531" i="2"/>
  <c r="AI1531" i="2"/>
  <c r="AH1532" i="2"/>
  <c r="D1531" i="2"/>
  <c r="BE1530" i="2"/>
  <c r="AB1531" i="2"/>
  <c r="D1532" i="2" l="1"/>
  <c r="AM1532" i="2"/>
  <c r="AH1533" i="2"/>
  <c r="AI1532" i="2"/>
  <c r="AL1531" i="2"/>
  <c r="C1531" i="2" s="1"/>
  <c r="AJ1531" i="2"/>
  <c r="A1531" i="2" s="1"/>
  <c r="AK1531" i="2"/>
  <c r="B1531" i="2" s="1"/>
  <c r="AG1532" i="2"/>
  <c r="AJ1532" i="2" l="1"/>
  <c r="A1532" i="2" s="1"/>
  <c r="AL1532" i="2"/>
  <c r="C1532" i="2" s="1"/>
  <c r="AK1532" i="2"/>
  <c r="B1532" i="2" s="1"/>
  <c r="AH1534" i="2"/>
  <c r="AG1534" i="2" s="1"/>
  <c r="AI1533" i="2"/>
  <c r="D1533" i="2"/>
  <c r="AM1533" i="2"/>
  <c r="AB1532" i="2"/>
  <c r="BE1531" i="2"/>
  <c r="AG1533" i="2"/>
  <c r="BE1533" i="2" l="1"/>
  <c r="AB1534" i="2"/>
  <c r="D1534" i="2"/>
  <c r="AH1535" i="2"/>
  <c r="AG1535" i="2" s="1"/>
  <c r="AI1534" i="2"/>
  <c r="AM1534" i="2"/>
  <c r="BE1532" i="2"/>
  <c r="AB1533" i="2"/>
  <c r="AL1533" i="2"/>
  <c r="C1533" i="2" s="1"/>
  <c r="AK1533" i="2"/>
  <c r="B1533" i="2" s="1"/>
  <c r="AJ1533" i="2"/>
  <c r="A1533" i="2" s="1"/>
  <c r="AB1535" i="2" l="1"/>
  <c r="BE1534" i="2"/>
  <c r="AH1536" i="2"/>
  <c r="AG1536" i="2" s="1"/>
  <c r="AM1535" i="2"/>
  <c r="D1535" i="2"/>
  <c r="AI1535" i="2"/>
  <c r="AL1534" i="2"/>
  <c r="C1534" i="2" s="1"/>
  <c r="AJ1534" i="2"/>
  <c r="A1534" i="2" s="1"/>
  <c r="AK1534" i="2"/>
  <c r="B1534" i="2" s="1"/>
  <c r="D1536" i="2" l="1"/>
  <c r="AM1536" i="2"/>
  <c r="AH1537" i="2"/>
  <c r="AI1536" i="2"/>
  <c r="AL1535" i="2"/>
  <c r="C1535" i="2" s="1"/>
  <c r="AK1535" i="2"/>
  <c r="B1535" i="2" s="1"/>
  <c r="AJ1535" i="2"/>
  <c r="A1535" i="2" s="1"/>
  <c r="BE1535" i="2"/>
  <c r="AB1536" i="2"/>
  <c r="AJ1536" i="2" l="1"/>
  <c r="A1536" i="2" s="1"/>
  <c r="AK1536" i="2"/>
  <c r="B1536" i="2" s="1"/>
  <c r="AL1536" i="2"/>
  <c r="C1536" i="2" s="1"/>
  <c r="D1537" i="2"/>
  <c r="AM1537" i="2"/>
  <c r="AI1537" i="2"/>
  <c r="AH1538" i="2"/>
  <c r="AG1537" i="2"/>
  <c r="AL1537" i="2" l="1"/>
  <c r="C1537" i="2" s="1"/>
  <c r="AJ1537" i="2"/>
  <c r="A1537" i="2" s="1"/>
  <c r="AK1537" i="2"/>
  <c r="B1537" i="2" s="1"/>
  <c r="BE1536" i="2"/>
  <c r="AB1537" i="2"/>
  <c r="AG1538" i="2"/>
  <c r="D1538" i="2"/>
  <c r="AM1538" i="2"/>
  <c r="AH1539" i="2"/>
  <c r="AG1539" i="2" s="1"/>
  <c r="AI1538" i="2"/>
  <c r="BE1538" i="2" l="1"/>
  <c r="AB1539" i="2"/>
  <c r="AI1539" i="2"/>
  <c r="AM1539" i="2"/>
  <c r="D1539" i="2"/>
  <c r="AH1540" i="2"/>
  <c r="AG1540" i="2" s="1"/>
  <c r="AL1538" i="2"/>
  <c r="C1538" i="2" s="1"/>
  <c r="AK1538" i="2"/>
  <c r="B1538" i="2" s="1"/>
  <c r="AJ1538" i="2"/>
  <c r="A1538" i="2" s="1"/>
  <c r="BE1537" i="2"/>
  <c r="AB1538" i="2"/>
  <c r="BE1539" i="2" l="1"/>
  <c r="AB1540" i="2"/>
  <c r="AL1539" i="2"/>
  <c r="C1539" i="2" s="1"/>
  <c r="AJ1539" i="2"/>
  <c r="A1539" i="2" s="1"/>
  <c r="AK1539" i="2"/>
  <c r="B1539" i="2" s="1"/>
  <c r="D1540" i="2"/>
  <c r="AM1540" i="2"/>
  <c r="AH1541" i="2"/>
  <c r="AG1541" i="2" s="1"/>
  <c r="AI1540" i="2"/>
  <c r="AB1541" i="2" l="1"/>
  <c r="BE1540" i="2"/>
  <c r="AM1541" i="2"/>
  <c r="D1541" i="2"/>
  <c r="AI1541" i="2"/>
  <c r="AH1542" i="2"/>
  <c r="AG1542" i="2" s="1"/>
  <c r="AK1540" i="2"/>
  <c r="B1540" i="2" s="1"/>
  <c r="AJ1540" i="2"/>
  <c r="A1540" i="2" s="1"/>
  <c r="AL1540" i="2"/>
  <c r="C1540" i="2" s="1"/>
  <c r="AB1542" i="2" l="1"/>
  <c r="BE1541" i="2"/>
  <c r="AM1542" i="2"/>
  <c r="D1542" i="2"/>
  <c r="AI1542" i="2"/>
  <c r="AH1543" i="2"/>
  <c r="AJ1541" i="2"/>
  <c r="A1541" i="2" s="1"/>
  <c r="AK1541" i="2"/>
  <c r="B1541" i="2" s="1"/>
  <c r="AL1541" i="2"/>
  <c r="C1541" i="2" s="1"/>
  <c r="AG1543" i="2" l="1"/>
  <c r="AH1544" i="2"/>
  <c r="AG1544" i="2" s="1"/>
  <c r="AI1543" i="2"/>
  <c r="D1543" i="2"/>
  <c r="AM1543" i="2"/>
  <c r="AJ1542" i="2"/>
  <c r="A1542" i="2" s="1"/>
  <c r="AK1542" i="2"/>
  <c r="B1542" i="2" s="1"/>
  <c r="AL1542" i="2"/>
  <c r="C1542" i="2" s="1"/>
  <c r="AK1543" i="2" l="1"/>
  <c r="B1543" i="2" s="1"/>
  <c r="AL1543" i="2"/>
  <c r="C1543" i="2" s="1"/>
  <c r="AJ1543" i="2"/>
  <c r="A1543" i="2" s="1"/>
  <c r="AB1544" i="2"/>
  <c r="BE1543" i="2"/>
  <c r="AM1544" i="2"/>
  <c r="AI1544" i="2"/>
  <c r="AH1545" i="2"/>
  <c r="AG1545" i="2" s="1"/>
  <c r="D1544" i="2"/>
  <c r="AB1543" i="2"/>
  <c r="BE1542" i="2"/>
  <c r="BE1544" i="2" l="1"/>
  <c r="AB1545" i="2"/>
  <c r="AH1546" i="2"/>
  <c r="AM1545" i="2"/>
  <c r="AI1545" i="2"/>
  <c r="D1545" i="2"/>
  <c r="AJ1544" i="2"/>
  <c r="A1544" i="2" s="1"/>
  <c r="AL1544" i="2"/>
  <c r="C1544" i="2" s="1"/>
  <c r="AK1544" i="2"/>
  <c r="B1544" i="2" s="1"/>
  <c r="AG1546" i="2" l="1"/>
  <c r="AI1546" i="2"/>
  <c r="AM1546" i="2"/>
  <c r="D1546" i="2"/>
  <c r="AH1547" i="2"/>
  <c r="AG1547" i="2" s="1"/>
  <c r="AL1545" i="2"/>
  <c r="C1545" i="2" s="1"/>
  <c r="AK1545" i="2"/>
  <c r="B1545" i="2" s="1"/>
  <c r="AJ1545" i="2"/>
  <c r="A1545" i="2" s="1"/>
  <c r="BE1546" i="2" l="1"/>
  <c r="AB1547" i="2"/>
  <c r="AL1546" i="2"/>
  <c r="C1546" i="2" s="1"/>
  <c r="AJ1546" i="2"/>
  <c r="A1546" i="2" s="1"/>
  <c r="AK1546" i="2"/>
  <c r="B1546" i="2" s="1"/>
  <c r="D1547" i="2"/>
  <c r="AH1548" i="2"/>
  <c r="AI1547" i="2"/>
  <c r="AM1547" i="2"/>
  <c r="BE1545" i="2"/>
  <c r="AB1546" i="2"/>
  <c r="AL1547" i="2" l="1"/>
  <c r="C1547" i="2" s="1"/>
  <c r="AJ1547" i="2"/>
  <c r="A1547" i="2" s="1"/>
  <c r="AK1547" i="2"/>
  <c r="B1547" i="2" s="1"/>
  <c r="AG1548" i="2"/>
  <c r="AH1549" i="2"/>
  <c r="AG1549" i="2" s="1"/>
  <c r="D1548" i="2"/>
  <c r="AI1548" i="2"/>
  <c r="AM1548" i="2"/>
  <c r="AJ1548" i="2" l="1"/>
  <c r="A1548" i="2" s="1"/>
  <c r="AK1548" i="2"/>
  <c r="B1548" i="2" s="1"/>
  <c r="AL1548" i="2"/>
  <c r="C1548" i="2" s="1"/>
  <c r="AB1548" i="2"/>
  <c r="BE1547" i="2"/>
  <c r="AB1549" i="2"/>
  <c r="BE1548" i="2"/>
  <c r="AH1550" i="2"/>
  <c r="AG1550" i="2" s="1"/>
  <c r="AM1549" i="2"/>
  <c r="AI1549" i="2"/>
  <c r="D1549" i="2"/>
  <c r="AL1549" i="2" l="1"/>
  <c r="C1549" i="2" s="1"/>
  <c r="AK1549" i="2"/>
  <c r="B1549" i="2" s="1"/>
  <c r="AJ1549" i="2"/>
  <c r="A1549" i="2" s="1"/>
  <c r="BE1549" i="2"/>
  <c r="AB1550" i="2"/>
  <c r="AH1551" i="2"/>
  <c r="AG1551" i="2" s="1"/>
  <c r="AI1550" i="2"/>
  <c r="D1550" i="2"/>
  <c r="AM1550" i="2"/>
  <c r="AB1551" i="2" l="1"/>
  <c r="BE1550" i="2"/>
  <c r="AM1551" i="2"/>
  <c r="AH1552" i="2"/>
  <c r="AG1552" i="2" s="1"/>
  <c r="AI1551" i="2"/>
  <c r="D1551" i="2"/>
  <c r="AK1550" i="2"/>
  <c r="B1550" i="2" s="1"/>
  <c r="AJ1550" i="2"/>
  <c r="A1550" i="2" s="1"/>
  <c r="AL1550" i="2"/>
  <c r="C1550" i="2" s="1"/>
  <c r="AM1552" i="2" l="1"/>
  <c r="D1552" i="2"/>
  <c r="AI1552" i="2"/>
  <c r="AH1553" i="2"/>
  <c r="AG1553" i="2" s="1"/>
  <c r="BE1551" i="2"/>
  <c r="AB1552" i="2"/>
  <c r="AJ1551" i="2"/>
  <c r="A1551" i="2" s="1"/>
  <c r="AL1551" i="2"/>
  <c r="C1551" i="2" s="1"/>
  <c r="AK1551" i="2"/>
  <c r="B1551" i="2" s="1"/>
  <c r="AL1552" i="2" l="1"/>
  <c r="C1552" i="2" s="1"/>
  <c r="AK1552" i="2"/>
  <c r="B1552" i="2" s="1"/>
  <c r="AJ1552" i="2"/>
  <c r="A1552" i="2" s="1"/>
  <c r="AH1554" i="2"/>
  <c r="AG1554" i="2" s="1"/>
  <c r="AM1553" i="2"/>
  <c r="AI1553" i="2"/>
  <c r="D1553" i="2"/>
  <c r="BE1552" i="2"/>
  <c r="AB1553" i="2"/>
  <c r="AJ1553" i="2" l="1"/>
  <c r="A1553" i="2" s="1"/>
  <c r="AL1553" i="2"/>
  <c r="C1553" i="2" s="1"/>
  <c r="AK1553" i="2"/>
  <c r="B1553" i="2" s="1"/>
  <c r="BE1553" i="2"/>
  <c r="AB1554" i="2"/>
  <c r="AI1554" i="2"/>
  <c r="AH1555" i="2"/>
  <c r="D1554" i="2"/>
  <c r="AM1554" i="2"/>
  <c r="AH1556" i="2" l="1"/>
  <c r="AG1556" i="2" s="1"/>
  <c r="D1555" i="2"/>
  <c r="AI1555" i="2"/>
  <c r="AM1555" i="2"/>
  <c r="AG1555" i="2"/>
  <c r="AK1554" i="2"/>
  <c r="B1554" i="2" s="1"/>
  <c r="AL1554" i="2"/>
  <c r="C1554" i="2" s="1"/>
  <c r="AJ1554" i="2"/>
  <c r="A1554" i="2" s="1"/>
  <c r="AL1555" i="2" l="1"/>
  <c r="C1555" i="2" s="1"/>
  <c r="AJ1555" i="2"/>
  <c r="A1555" i="2" s="1"/>
  <c r="AK1555" i="2"/>
  <c r="B1555" i="2" s="1"/>
  <c r="AB1555" i="2"/>
  <c r="BE1554" i="2"/>
  <c r="AB1556" i="2"/>
  <c r="BE1555" i="2"/>
  <c r="D1556" i="2"/>
  <c r="AH1557" i="2"/>
  <c r="AG1557" i="2" s="1"/>
  <c r="AI1556" i="2"/>
  <c r="AM1556" i="2"/>
  <c r="AL1556" i="2" l="1"/>
  <c r="C1556" i="2" s="1"/>
  <c r="AJ1556" i="2"/>
  <c r="A1556" i="2" s="1"/>
  <c r="AK1556" i="2"/>
  <c r="B1556" i="2" s="1"/>
  <c r="AB1557" i="2"/>
  <c r="BE1556" i="2"/>
  <c r="AH1558" i="2"/>
  <c r="AG1558" i="2" s="1"/>
  <c r="AI1557" i="2"/>
  <c r="AM1557" i="2"/>
  <c r="D1557" i="2"/>
  <c r="BE1557" i="2" l="1"/>
  <c r="AB1558" i="2"/>
  <c r="AL1557" i="2"/>
  <c r="C1557" i="2" s="1"/>
  <c r="AJ1557" i="2"/>
  <c r="A1557" i="2" s="1"/>
  <c r="AK1557" i="2"/>
  <c r="B1557" i="2" s="1"/>
  <c r="AH1559" i="2"/>
  <c r="AG1559" i="2" s="1"/>
  <c r="D1558" i="2"/>
  <c r="AI1558" i="2"/>
  <c r="AM1558" i="2"/>
  <c r="AM1559" i="2" l="1"/>
  <c r="AI1559" i="2"/>
  <c r="D1559" i="2"/>
  <c r="AH1560" i="2"/>
  <c r="AG1560" i="2" s="1"/>
  <c r="AK1558" i="2"/>
  <c r="B1558" i="2" s="1"/>
  <c r="AJ1558" i="2"/>
  <c r="A1558" i="2" s="1"/>
  <c r="AL1558" i="2"/>
  <c r="C1558" i="2" s="1"/>
  <c r="AB1559" i="2"/>
  <c r="BE1558" i="2"/>
  <c r="AK1559" i="2" l="1"/>
  <c r="B1559" i="2" s="1"/>
  <c r="AL1559" i="2"/>
  <c r="C1559" i="2" s="1"/>
  <c r="AJ1559" i="2"/>
  <c r="A1559" i="2" s="1"/>
  <c r="BE1559" i="2"/>
  <c r="AB1560" i="2"/>
  <c r="AM1560" i="2"/>
  <c r="D1560" i="2"/>
  <c r="AH1561" i="2"/>
  <c r="AI1560" i="2"/>
  <c r="AH1562" i="2" l="1"/>
  <c r="D1561" i="2"/>
  <c r="AM1561" i="2"/>
  <c r="AI1561" i="2"/>
  <c r="AG1562" i="2"/>
  <c r="AG1561" i="2"/>
  <c r="AJ1560" i="2"/>
  <c r="A1560" i="2" s="1"/>
  <c r="AL1560" i="2"/>
  <c r="C1560" i="2" s="1"/>
  <c r="AK1560" i="2"/>
  <c r="B1560" i="2" s="1"/>
  <c r="BE1560" i="2" l="1"/>
  <c r="AB1561" i="2"/>
  <c r="AK1561" i="2"/>
  <c r="B1561" i="2" s="1"/>
  <c r="AJ1561" i="2"/>
  <c r="A1561" i="2" s="1"/>
  <c r="AL1561" i="2"/>
  <c r="C1561" i="2" s="1"/>
  <c r="BE1561" i="2"/>
  <c r="AB1562" i="2"/>
  <c r="D1562" i="2"/>
  <c r="AI1562" i="2"/>
  <c r="AH1563" i="2"/>
  <c r="AM1562" i="2"/>
  <c r="AI1563" i="2" l="1"/>
  <c r="D1563" i="2"/>
  <c r="AM1563" i="2"/>
  <c r="AH1564" i="2"/>
  <c r="AG1564" i="2" s="1"/>
  <c r="AG1563" i="2"/>
  <c r="AL1562" i="2"/>
  <c r="C1562" i="2" s="1"/>
  <c r="AK1562" i="2"/>
  <c r="B1562" i="2" s="1"/>
  <c r="AJ1562" i="2"/>
  <c r="A1562" i="2" s="1"/>
  <c r="BE1562" i="2" l="1"/>
  <c r="AB1563" i="2"/>
  <c r="BE1563" i="2"/>
  <c r="AB1564" i="2"/>
  <c r="D1564" i="2"/>
  <c r="AM1564" i="2"/>
  <c r="AI1564" i="2"/>
  <c r="AH1565" i="2"/>
  <c r="AG1565" i="2" s="1"/>
  <c r="AJ1563" i="2"/>
  <c r="A1563" i="2" s="1"/>
  <c r="AK1563" i="2"/>
  <c r="B1563" i="2" s="1"/>
  <c r="AL1563" i="2"/>
  <c r="C1563" i="2" s="1"/>
  <c r="AJ1564" i="2" l="1"/>
  <c r="A1564" i="2" s="1"/>
  <c r="AK1564" i="2"/>
  <c r="B1564" i="2" s="1"/>
  <c r="AL1564" i="2"/>
  <c r="C1564" i="2" s="1"/>
  <c r="BE1564" i="2"/>
  <c r="AB1565" i="2"/>
  <c r="AM1565" i="2"/>
  <c r="AH1566" i="2"/>
  <c r="AG1566" i="2" s="1"/>
  <c r="AI1565" i="2"/>
  <c r="D1565" i="2"/>
  <c r="AB1566" i="2" l="1"/>
  <c r="BE1565" i="2"/>
  <c r="AK1565" i="2"/>
  <c r="B1565" i="2" s="1"/>
  <c r="AJ1565" i="2"/>
  <c r="A1565" i="2" s="1"/>
  <c r="AL1565" i="2"/>
  <c r="C1565" i="2" s="1"/>
  <c r="AM1566" i="2"/>
  <c r="AI1566" i="2"/>
  <c r="AH1567" i="2"/>
  <c r="AG1567" i="2" s="1"/>
  <c r="D1566" i="2"/>
  <c r="AL1566" i="2" l="1"/>
  <c r="C1566" i="2" s="1"/>
  <c r="AK1566" i="2"/>
  <c r="B1566" i="2" s="1"/>
  <c r="AJ1566" i="2"/>
  <c r="A1566" i="2" s="1"/>
  <c r="BE1566" i="2"/>
  <c r="AB1567" i="2"/>
  <c r="AM1567" i="2"/>
  <c r="D1567" i="2"/>
  <c r="AH1568" i="2"/>
  <c r="AG1568" i="2" s="1"/>
  <c r="AI1567" i="2"/>
  <c r="BE1567" i="2" l="1"/>
  <c r="AB1568" i="2"/>
  <c r="AJ1567" i="2"/>
  <c r="A1567" i="2" s="1"/>
  <c r="AK1567" i="2"/>
  <c r="B1567" i="2" s="1"/>
  <c r="AL1567" i="2"/>
  <c r="C1567" i="2" s="1"/>
  <c r="D1568" i="2"/>
  <c r="AI1568" i="2"/>
  <c r="AM1568" i="2"/>
  <c r="AH1569" i="2"/>
  <c r="AG1569" i="2" s="1"/>
  <c r="BE1568" i="2" l="1"/>
  <c r="AB1569" i="2"/>
  <c r="AH1570" i="2"/>
  <c r="AG1570" i="2" s="1"/>
  <c r="AI1569" i="2"/>
  <c r="AM1569" i="2"/>
  <c r="D1569" i="2"/>
  <c r="AJ1568" i="2"/>
  <c r="A1568" i="2" s="1"/>
  <c r="AK1568" i="2"/>
  <c r="B1568" i="2" s="1"/>
  <c r="AL1568" i="2"/>
  <c r="C1568" i="2" s="1"/>
  <c r="BE1569" i="2" l="1"/>
  <c r="AB1570" i="2"/>
  <c r="AH1571" i="2"/>
  <c r="AG1571" i="2" s="1"/>
  <c r="AI1570" i="2"/>
  <c r="AM1570" i="2"/>
  <c r="D1570" i="2"/>
  <c r="AJ1569" i="2"/>
  <c r="A1569" i="2" s="1"/>
  <c r="AL1569" i="2"/>
  <c r="C1569" i="2" s="1"/>
  <c r="AK1569" i="2"/>
  <c r="B1569" i="2" s="1"/>
  <c r="BE1570" i="2" l="1"/>
  <c r="AB1571" i="2"/>
  <c r="AI1571" i="2"/>
  <c r="D1571" i="2"/>
  <c r="AH1572" i="2"/>
  <c r="AG1572" i="2" s="1"/>
  <c r="AM1571" i="2"/>
  <c r="AL1570" i="2"/>
  <c r="C1570" i="2" s="1"/>
  <c r="AJ1570" i="2"/>
  <c r="A1570" i="2" s="1"/>
  <c r="AK1570" i="2"/>
  <c r="B1570" i="2" s="1"/>
  <c r="BE1571" i="2" l="1"/>
  <c r="AB1572" i="2"/>
  <c r="AL1571" i="2"/>
  <c r="C1571" i="2" s="1"/>
  <c r="AK1571" i="2"/>
  <c r="B1571" i="2" s="1"/>
  <c r="AJ1571" i="2"/>
  <c r="A1571" i="2" s="1"/>
  <c r="AI1572" i="2"/>
  <c r="D1572" i="2"/>
  <c r="AM1572" i="2"/>
  <c r="AH1573" i="2"/>
  <c r="AG1573" i="2" s="1"/>
  <c r="AB1573" i="2" l="1"/>
  <c r="BE1572" i="2"/>
  <c r="AL1572" i="2"/>
  <c r="C1572" i="2" s="1"/>
  <c r="AJ1572" i="2"/>
  <c r="A1572" i="2" s="1"/>
  <c r="AK1572" i="2"/>
  <c r="B1572" i="2" s="1"/>
  <c r="AH1574" i="2"/>
  <c r="AG1574" i="2" s="1"/>
  <c r="D1573" i="2"/>
  <c r="AI1573" i="2"/>
  <c r="AM1573" i="2"/>
  <c r="AL1573" i="2" l="1"/>
  <c r="C1573" i="2" s="1"/>
  <c r="AJ1573" i="2"/>
  <c r="A1573" i="2" s="1"/>
  <c r="AK1573" i="2"/>
  <c r="B1573" i="2" s="1"/>
  <c r="BE1573" i="2"/>
  <c r="AB1574" i="2"/>
  <c r="D1574" i="2"/>
  <c r="AM1574" i="2"/>
  <c r="AI1574" i="2"/>
  <c r="AH1575" i="2"/>
  <c r="AG1575" i="2" s="1"/>
  <c r="D1575" i="2" l="1"/>
  <c r="AI1575" i="2"/>
  <c r="AH1576" i="2"/>
  <c r="AM1575" i="2"/>
  <c r="AL1574" i="2"/>
  <c r="C1574" i="2" s="1"/>
  <c r="AJ1574" i="2"/>
  <c r="A1574" i="2" s="1"/>
  <c r="AK1574" i="2"/>
  <c r="B1574" i="2" s="1"/>
  <c r="AB1575" i="2"/>
  <c r="BE1574" i="2"/>
  <c r="AJ1575" i="2" l="1"/>
  <c r="A1575" i="2" s="1"/>
  <c r="AL1575" i="2"/>
  <c r="C1575" i="2" s="1"/>
  <c r="AK1575" i="2"/>
  <c r="B1575" i="2" s="1"/>
  <c r="AM1576" i="2"/>
  <c r="AI1576" i="2"/>
  <c r="AH1577" i="2"/>
  <c r="AG1577" i="2" s="1"/>
  <c r="D1576" i="2"/>
  <c r="AG1576" i="2"/>
  <c r="AB1577" i="2" l="1"/>
  <c r="BE1576" i="2"/>
  <c r="AB1576" i="2"/>
  <c r="BE1575" i="2"/>
  <c r="AK1576" i="2"/>
  <c r="B1576" i="2" s="1"/>
  <c r="AJ1576" i="2"/>
  <c r="A1576" i="2" s="1"/>
  <c r="AL1576" i="2"/>
  <c r="C1576" i="2" s="1"/>
  <c r="D1577" i="2"/>
  <c r="AM1577" i="2"/>
  <c r="AI1577" i="2"/>
  <c r="AH1578" i="2"/>
  <c r="AG1578" i="2" l="1"/>
  <c r="AH1579" i="2"/>
  <c r="AG1579" i="2" s="1"/>
  <c r="AI1578" i="2"/>
  <c r="D1578" i="2"/>
  <c r="AM1578" i="2"/>
  <c r="AK1577" i="2"/>
  <c r="B1577" i="2" s="1"/>
  <c r="AJ1577" i="2"/>
  <c r="A1577" i="2" s="1"/>
  <c r="AL1577" i="2"/>
  <c r="C1577" i="2" s="1"/>
  <c r="AJ1578" i="2" l="1"/>
  <c r="A1578" i="2" s="1"/>
  <c r="AK1578" i="2"/>
  <c r="B1578" i="2" s="1"/>
  <c r="AL1578" i="2"/>
  <c r="C1578" i="2" s="1"/>
  <c r="AB1579" i="2"/>
  <c r="BE1578" i="2"/>
  <c r="AH1580" i="2"/>
  <c r="AG1580" i="2" s="1"/>
  <c r="AI1579" i="2"/>
  <c r="AM1579" i="2"/>
  <c r="D1579" i="2"/>
  <c r="BE1577" i="2"/>
  <c r="AB1578" i="2"/>
  <c r="AK1579" i="2" l="1"/>
  <c r="B1579" i="2" s="1"/>
  <c r="AJ1579" i="2"/>
  <c r="A1579" i="2" s="1"/>
  <c r="AL1579" i="2"/>
  <c r="C1579" i="2" s="1"/>
  <c r="AB1580" i="2"/>
  <c r="BE1579" i="2"/>
  <c r="AH1581" i="2"/>
  <c r="AG1581" i="2" s="1"/>
  <c r="AM1580" i="2"/>
  <c r="D1580" i="2"/>
  <c r="AI1580" i="2"/>
  <c r="BE1580" i="2" l="1"/>
  <c r="AB1581" i="2"/>
  <c r="AM1581" i="2"/>
  <c r="D1581" i="2"/>
  <c r="AH1582" i="2"/>
  <c r="AI1581" i="2"/>
  <c r="AK1580" i="2"/>
  <c r="B1580" i="2" s="1"/>
  <c r="AL1580" i="2"/>
  <c r="C1580" i="2" s="1"/>
  <c r="AJ1580" i="2"/>
  <c r="A1580" i="2" s="1"/>
  <c r="AK1581" i="2" l="1"/>
  <c r="B1581" i="2" s="1"/>
  <c r="AL1581" i="2"/>
  <c r="C1581" i="2" s="1"/>
  <c r="AJ1581" i="2"/>
  <c r="A1581" i="2" s="1"/>
  <c r="AG1582" i="2"/>
  <c r="AM1582" i="2"/>
  <c r="D1582" i="2"/>
  <c r="AI1582" i="2"/>
  <c r="AH1583" i="2"/>
  <c r="AI1583" i="2" l="1"/>
  <c r="AH1584" i="2"/>
  <c r="AM1583" i="2"/>
  <c r="D1583" i="2"/>
  <c r="AB1582" i="2"/>
  <c r="BE1581" i="2"/>
  <c r="AJ1582" i="2"/>
  <c r="A1582" i="2" s="1"/>
  <c r="AK1582" i="2"/>
  <c r="B1582" i="2" s="1"/>
  <c r="AL1582" i="2"/>
  <c r="C1582" i="2" s="1"/>
  <c r="AG1583" i="2"/>
  <c r="AB1583" i="2" l="1"/>
  <c r="BE1582" i="2"/>
  <c r="AI1584" i="2"/>
  <c r="AM1584" i="2"/>
  <c r="AH1585" i="2"/>
  <c r="AG1585" i="2" s="1"/>
  <c r="D1584" i="2"/>
  <c r="AG1584" i="2"/>
  <c r="AJ1583" i="2"/>
  <c r="A1583" i="2" s="1"/>
  <c r="AK1583" i="2"/>
  <c r="B1583" i="2" s="1"/>
  <c r="AL1583" i="2"/>
  <c r="C1583" i="2" s="1"/>
  <c r="AB1584" i="2" l="1"/>
  <c r="BE1583" i="2"/>
  <c r="BE1584" i="2"/>
  <c r="AB1585" i="2"/>
  <c r="AL1584" i="2"/>
  <c r="C1584" i="2" s="1"/>
  <c r="AJ1584" i="2"/>
  <c r="A1584" i="2" s="1"/>
  <c r="AK1584" i="2"/>
  <c r="B1584" i="2" s="1"/>
  <c r="AH1586" i="2"/>
  <c r="AG1586" i="2" s="1"/>
  <c r="AI1585" i="2"/>
  <c r="D1585" i="2"/>
  <c r="AM1585" i="2"/>
  <c r="BE1585" i="2" l="1"/>
  <c r="AB1586" i="2"/>
  <c r="AI1586" i="2"/>
  <c r="AM1586" i="2"/>
  <c r="AH1587" i="2"/>
  <c r="AG1587" i="2" s="1"/>
  <c r="D1586" i="2"/>
  <c r="AJ1585" i="2"/>
  <c r="A1585" i="2" s="1"/>
  <c r="AK1585" i="2"/>
  <c r="B1585" i="2" s="1"/>
  <c r="AL1585" i="2"/>
  <c r="C1585" i="2" s="1"/>
  <c r="AB1587" i="2" l="1"/>
  <c r="BE1586" i="2"/>
  <c r="AL1586" i="2"/>
  <c r="C1586" i="2" s="1"/>
  <c r="AK1586" i="2"/>
  <c r="B1586" i="2" s="1"/>
  <c r="AJ1586" i="2"/>
  <c r="A1586" i="2" s="1"/>
  <c r="AM1587" i="2"/>
  <c r="D1587" i="2"/>
  <c r="AH1588" i="2"/>
  <c r="AG1588" i="2" s="1"/>
  <c r="AI1587" i="2"/>
  <c r="AB1588" i="2" l="1"/>
  <c r="BE1587" i="2"/>
  <c r="AL1587" i="2"/>
  <c r="C1587" i="2" s="1"/>
  <c r="AK1587" i="2"/>
  <c r="B1587" i="2" s="1"/>
  <c r="AJ1587" i="2"/>
  <c r="A1587" i="2" s="1"/>
  <c r="AI1588" i="2"/>
  <c r="AH1589" i="2"/>
  <c r="AM1588" i="2"/>
  <c r="D1588" i="2"/>
  <c r="AM1589" i="2" l="1"/>
  <c r="D1589" i="2"/>
  <c r="AH1590" i="2"/>
  <c r="AI1589" i="2"/>
  <c r="AG1589" i="2"/>
  <c r="AJ1588" i="2"/>
  <c r="A1588" i="2" s="1"/>
  <c r="AK1588" i="2"/>
  <c r="B1588" i="2" s="1"/>
  <c r="AL1588" i="2"/>
  <c r="C1588" i="2" s="1"/>
  <c r="AL1589" i="2" l="1"/>
  <c r="C1589" i="2" s="1"/>
  <c r="AJ1589" i="2"/>
  <c r="A1589" i="2" s="1"/>
  <c r="AK1589" i="2"/>
  <c r="B1589" i="2" s="1"/>
  <c r="D1590" i="2"/>
  <c r="AH1591" i="2"/>
  <c r="AI1590" i="2"/>
  <c r="AM1590" i="2"/>
  <c r="AB1589" i="2"/>
  <c r="BE1588" i="2"/>
  <c r="AG1590" i="2"/>
  <c r="AB1590" i="2" l="1"/>
  <c r="BE1589" i="2"/>
  <c r="AI1591" i="2"/>
  <c r="AM1591" i="2"/>
  <c r="D1591" i="2"/>
  <c r="AH1592" i="2"/>
  <c r="AG1591" i="2"/>
  <c r="AJ1590" i="2"/>
  <c r="A1590" i="2" s="1"/>
  <c r="AK1590" i="2"/>
  <c r="B1590" i="2" s="1"/>
  <c r="AL1590" i="2"/>
  <c r="C1590" i="2" s="1"/>
  <c r="AB1591" i="2" l="1"/>
  <c r="BE1590" i="2"/>
  <c r="AG1592" i="2"/>
  <c r="AH1593" i="2"/>
  <c r="AG1593" i="2" s="1"/>
  <c r="D1592" i="2"/>
  <c r="AM1592" i="2"/>
  <c r="AI1592" i="2"/>
  <c r="AJ1591" i="2"/>
  <c r="A1591" i="2" s="1"/>
  <c r="AK1591" i="2"/>
  <c r="B1591" i="2" s="1"/>
  <c r="AL1591" i="2"/>
  <c r="C1591" i="2" s="1"/>
  <c r="AB1592" i="2" l="1"/>
  <c r="BE1591" i="2"/>
  <c r="AB1593" i="2"/>
  <c r="BE1592" i="2"/>
  <c r="AJ1592" i="2"/>
  <c r="A1592" i="2" s="1"/>
  <c r="AK1592" i="2"/>
  <c r="B1592" i="2" s="1"/>
  <c r="AL1592" i="2"/>
  <c r="C1592" i="2" s="1"/>
  <c r="D1593" i="2"/>
  <c r="AI1593" i="2"/>
  <c r="AM1593" i="2"/>
  <c r="AH1594" i="2"/>
  <c r="AM1594" i="2" l="1"/>
  <c r="AH1595" i="2"/>
  <c r="AI1594" i="2"/>
  <c r="D1594" i="2"/>
  <c r="AK1593" i="2"/>
  <c r="B1593" i="2" s="1"/>
  <c r="AJ1593" i="2"/>
  <c r="A1593" i="2" s="1"/>
  <c r="AL1593" i="2"/>
  <c r="C1593" i="2" s="1"/>
  <c r="AG1594" i="2"/>
  <c r="AM1595" i="2" l="1"/>
  <c r="D1595" i="2"/>
  <c r="AH1596" i="2"/>
  <c r="AI1595" i="2"/>
  <c r="AJ1594" i="2"/>
  <c r="A1594" i="2" s="1"/>
  <c r="AL1594" i="2"/>
  <c r="C1594" i="2" s="1"/>
  <c r="AK1594" i="2"/>
  <c r="B1594" i="2" s="1"/>
  <c r="BE1593" i="2"/>
  <c r="AB1594" i="2"/>
  <c r="AG1595" i="2"/>
  <c r="AM1596" i="2" l="1"/>
  <c r="AH1597" i="2"/>
  <c r="AI1596" i="2"/>
  <c r="D1596" i="2"/>
  <c r="AG1596" i="2"/>
  <c r="AL1595" i="2"/>
  <c r="C1595" i="2" s="1"/>
  <c r="AK1595" i="2"/>
  <c r="B1595" i="2" s="1"/>
  <c r="AJ1595" i="2"/>
  <c r="A1595" i="2" s="1"/>
  <c r="AB1595" i="2"/>
  <c r="BE1594" i="2"/>
  <c r="AJ1596" i="2" l="1"/>
  <c r="A1596" i="2" s="1"/>
  <c r="AL1596" i="2"/>
  <c r="C1596" i="2" s="1"/>
  <c r="AK1596" i="2"/>
  <c r="B1596" i="2" s="1"/>
  <c r="AI1597" i="2"/>
  <c r="AM1597" i="2"/>
  <c r="AH1598" i="2"/>
  <c r="D1597" i="2"/>
  <c r="AB1596" i="2"/>
  <c r="BE1595" i="2"/>
  <c r="AG1597" i="2"/>
  <c r="BE1596" i="2" l="1"/>
  <c r="AB1597" i="2"/>
  <c r="D1598" i="2"/>
  <c r="AH1599" i="2"/>
  <c r="AG1599" i="2" s="1"/>
  <c r="AI1598" i="2"/>
  <c r="AM1598" i="2"/>
  <c r="AG1598" i="2"/>
  <c r="AL1597" i="2"/>
  <c r="C1597" i="2" s="1"/>
  <c r="AK1597" i="2"/>
  <c r="B1597" i="2" s="1"/>
  <c r="AJ1597" i="2"/>
  <c r="A1597" i="2" s="1"/>
  <c r="BE1598" i="2" l="1"/>
  <c r="AB1599" i="2"/>
  <c r="AB1598" i="2"/>
  <c r="BE1597" i="2"/>
  <c r="AH1600" i="2"/>
  <c r="AI1599" i="2"/>
  <c r="AM1599" i="2"/>
  <c r="D1599" i="2"/>
  <c r="AJ1598" i="2"/>
  <c r="A1598" i="2" s="1"/>
  <c r="AK1598" i="2"/>
  <c r="B1598" i="2" s="1"/>
  <c r="AL1598" i="2"/>
  <c r="C1598" i="2" s="1"/>
  <c r="AG1600" i="2" l="1"/>
  <c r="AM1600" i="2"/>
  <c r="AI1600" i="2"/>
  <c r="D1600" i="2"/>
  <c r="AH1601" i="2"/>
  <c r="AG1601" i="2" s="1"/>
  <c r="AK1599" i="2"/>
  <c r="B1599" i="2" s="1"/>
  <c r="AJ1599" i="2"/>
  <c r="A1599" i="2" s="1"/>
  <c r="AL1599" i="2"/>
  <c r="C1599" i="2" s="1"/>
  <c r="BE1600" i="2" l="1"/>
  <c r="AB1601" i="2"/>
  <c r="AK1600" i="2"/>
  <c r="B1600" i="2" s="1"/>
  <c r="AL1600" i="2"/>
  <c r="C1600" i="2" s="1"/>
  <c r="AJ1600" i="2"/>
  <c r="A1600" i="2" s="1"/>
  <c r="AH1602" i="2"/>
  <c r="AG1602" i="2" s="1"/>
  <c r="AI1601" i="2"/>
  <c r="D1601" i="2"/>
  <c r="AM1601" i="2"/>
  <c r="AB1600" i="2"/>
  <c r="BE1599" i="2"/>
  <c r="BE1601" i="2" l="1"/>
  <c r="AB1602" i="2"/>
  <c r="D1602" i="2"/>
  <c r="AM1602" i="2"/>
  <c r="AH1603" i="2"/>
  <c r="AG1603" i="2" s="1"/>
  <c r="AI1602" i="2"/>
  <c r="AJ1601" i="2"/>
  <c r="A1601" i="2" s="1"/>
  <c r="AK1601" i="2"/>
  <c r="B1601" i="2" s="1"/>
  <c r="AL1601" i="2"/>
  <c r="C1601" i="2" s="1"/>
  <c r="BE1602" i="2" l="1"/>
  <c r="AB1603" i="2"/>
  <c r="AL1602" i="2"/>
  <c r="C1602" i="2" s="1"/>
  <c r="AK1602" i="2"/>
  <c r="B1602" i="2" s="1"/>
  <c r="AJ1602" i="2"/>
  <c r="A1602" i="2" s="1"/>
  <c r="AM1603" i="2"/>
  <c r="D1603" i="2"/>
  <c r="AH1604" i="2"/>
  <c r="AG1604" i="2" s="1"/>
  <c r="AI1603" i="2"/>
  <c r="AB1604" i="2" l="1"/>
  <c r="BE1603" i="2"/>
  <c r="AM1604" i="2"/>
  <c r="D1604" i="2"/>
  <c r="AI1604" i="2"/>
  <c r="AH1605" i="2"/>
  <c r="AG1605" i="2" s="1"/>
  <c r="AL1603" i="2"/>
  <c r="C1603" i="2" s="1"/>
  <c r="AJ1603" i="2"/>
  <c r="A1603" i="2" s="1"/>
  <c r="AK1603" i="2"/>
  <c r="B1603" i="2" s="1"/>
  <c r="AB1605" i="2" l="1"/>
  <c r="BE1604" i="2"/>
  <c r="D1605" i="2"/>
  <c r="AM1605" i="2"/>
  <c r="AH1606" i="2"/>
  <c r="AG1606" i="2" s="1"/>
  <c r="AI1605" i="2"/>
  <c r="AK1604" i="2"/>
  <c r="B1604" i="2" s="1"/>
  <c r="AL1604" i="2"/>
  <c r="C1604" i="2" s="1"/>
  <c r="AJ1604" i="2"/>
  <c r="A1604" i="2" s="1"/>
  <c r="BE1605" i="2" l="1"/>
  <c r="AB1606" i="2"/>
  <c r="AL1605" i="2"/>
  <c r="C1605" i="2" s="1"/>
  <c r="AK1605" i="2"/>
  <c r="B1605" i="2" s="1"/>
  <c r="AJ1605" i="2"/>
  <c r="A1605" i="2" s="1"/>
  <c r="AM1606" i="2"/>
  <c r="AH1607" i="2"/>
  <c r="D1606" i="2"/>
  <c r="AI1606" i="2"/>
  <c r="AH1608" i="2" l="1"/>
  <c r="AG1608" i="2" s="1"/>
  <c r="AM1607" i="2"/>
  <c r="D1607" i="2"/>
  <c r="AI1607" i="2"/>
  <c r="AG1607" i="2"/>
  <c r="AL1606" i="2"/>
  <c r="C1606" i="2" s="1"/>
  <c r="AJ1606" i="2"/>
  <c r="A1606" i="2" s="1"/>
  <c r="AK1606" i="2"/>
  <c r="B1606" i="2" s="1"/>
  <c r="AL1607" i="2" l="1"/>
  <c r="C1607" i="2" s="1"/>
  <c r="AJ1607" i="2"/>
  <c r="A1607" i="2" s="1"/>
  <c r="AK1607" i="2"/>
  <c r="B1607" i="2" s="1"/>
  <c r="AB1607" i="2"/>
  <c r="BE1606" i="2"/>
  <c r="BE1607" i="2"/>
  <c r="AB1608" i="2"/>
  <c r="AH1609" i="2"/>
  <c r="AG1609" i="2" s="1"/>
  <c r="AI1608" i="2"/>
  <c r="AM1608" i="2"/>
  <c r="D1608" i="2"/>
  <c r="AJ1608" i="2" l="1"/>
  <c r="A1608" i="2" s="1"/>
  <c r="AL1608" i="2"/>
  <c r="C1608" i="2" s="1"/>
  <c r="AK1608" i="2"/>
  <c r="B1608" i="2" s="1"/>
  <c r="AB1609" i="2"/>
  <c r="BE1608" i="2"/>
  <c r="D1609" i="2"/>
  <c r="AH1610" i="2"/>
  <c r="AG1610" i="2" s="1"/>
  <c r="AI1609" i="2"/>
  <c r="AM1609" i="2"/>
  <c r="AB1610" i="2" l="1"/>
  <c r="BE1609" i="2"/>
  <c r="AK1609" i="2"/>
  <c r="B1609" i="2" s="1"/>
  <c r="AJ1609" i="2"/>
  <c r="A1609" i="2" s="1"/>
  <c r="AL1609" i="2"/>
  <c r="C1609" i="2" s="1"/>
  <c r="AI1610" i="2"/>
  <c r="D1610" i="2"/>
  <c r="AM1610" i="2"/>
  <c r="AH1611" i="2"/>
  <c r="AG1611" i="2" s="1"/>
  <c r="AB1611" i="2" l="1"/>
  <c r="BE1610" i="2"/>
  <c r="AL1610" i="2"/>
  <c r="C1610" i="2" s="1"/>
  <c r="AJ1610" i="2"/>
  <c r="A1610" i="2" s="1"/>
  <c r="AK1610" i="2"/>
  <c r="B1610" i="2" s="1"/>
  <c r="AM1611" i="2"/>
  <c r="AH1612" i="2"/>
  <c r="D1611" i="2"/>
  <c r="AI1611" i="2"/>
  <c r="AI1612" i="2" l="1"/>
  <c r="AH1613" i="2"/>
  <c r="D1612" i="2"/>
  <c r="AM1612" i="2"/>
  <c r="AG1612" i="2"/>
  <c r="AL1611" i="2"/>
  <c r="C1611" i="2" s="1"/>
  <c r="AK1611" i="2"/>
  <c r="B1611" i="2" s="1"/>
  <c r="AJ1611" i="2"/>
  <c r="A1611" i="2" s="1"/>
  <c r="AG1613" i="2" l="1"/>
  <c r="AI1613" i="2"/>
  <c r="AM1613" i="2"/>
  <c r="AH1614" i="2"/>
  <c r="AG1614" i="2" s="1"/>
  <c r="D1613" i="2"/>
  <c r="BE1611" i="2"/>
  <c r="AB1612" i="2"/>
  <c r="AJ1612" i="2"/>
  <c r="A1612" i="2" s="1"/>
  <c r="AL1612" i="2"/>
  <c r="C1612" i="2" s="1"/>
  <c r="AK1612" i="2"/>
  <c r="B1612" i="2" s="1"/>
  <c r="AM1614" i="2" l="1"/>
  <c r="AI1614" i="2"/>
  <c r="AH1615" i="2"/>
  <c r="D1614" i="2"/>
  <c r="AB1614" i="2"/>
  <c r="BE1613" i="2"/>
  <c r="AL1613" i="2"/>
  <c r="C1613" i="2" s="1"/>
  <c r="AJ1613" i="2"/>
  <c r="A1613" i="2" s="1"/>
  <c r="AK1613" i="2"/>
  <c r="B1613" i="2" s="1"/>
  <c r="AB1613" i="2"/>
  <c r="BE1612" i="2"/>
  <c r="AH1616" i="2" l="1"/>
  <c r="AG1616" i="2" s="1"/>
  <c r="D1615" i="2"/>
  <c r="AM1615" i="2"/>
  <c r="AI1615" i="2"/>
  <c r="AL1614" i="2"/>
  <c r="C1614" i="2" s="1"/>
  <c r="AJ1614" i="2"/>
  <c r="A1614" i="2" s="1"/>
  <c r="AK1614" i="2"/>
  <c r="B1614" i="2" s="1"/>
  <c r="AG1615" i="2"/>
  <c r="AB1615" i="2" l="1"/>
  <c r="BE1614" i="2"/>
  <c r="BE1615" i="2"/>
  <c r="AB1616" i="2"/>
  <c r="AH1617" i="2"/>
  <c r="D1616" i="2"/>
  <c r="AM1616" i="2"/>
  <c r="AI1616" i="2"/>
  <c r="AG1617" i="2"/>
  <c r="AL1615" i="2"/>
  <c r="C1615" i="2" s="1"/>
  <c r="AK1615" i="2"/>
  <c r="B1615" i="2" s="1"/>
  <c r="AJ1615" i="2"/>
  <c r="A1615" i="2" s="1"/>
  <c r="AL1616" i="2" l="1"/>
  <c r="C1616" i="2" s="1"/>
  <c r="AJ1616" i="2"/>
  <c r="A1616" i="2" s="1"/>
  <c r="AK1616" i="2"/>
  <c r="B1616" i="2" s="1"/>
  <c r="BE1616" i="2"/>
  <c r="AB1617" i="2"/>
  <c r="D1617" i="2"/>
  <c r="AH1618" i="2"/>
  <c r="AI1617" i="2"/>
  <c r="AM1617" i="2"/>
  <c r="AM1618" i="2" l="1"/>
  <c r="AI1618" i="2"/>
  <c r="AH1619" i="2"/>
  <c r="D1618" i="2"/>
  <c r="AG1618" i="2"/>
  <c r="AL1617" i="2"/>
  <c r="C1617" i="2" s="1"/>
  <c r="AK1617" i="2"/>
  <c r="B1617" i="2" s="1"/>
  <c r="AJ1617" i="2"/>
  <c r="A1617" i="2" s="1"/>
  <c r="AM1619" i="2" l="1"/>
  <c r="AH1620" i="2"/>
  <c r="D1619" i="2"/>
  <c r="AI1619" i="2"/>
  <c r="BE1617" i="2"/>
  <c r="AB1618" i="2"/>
  <c r="AK1618" i="2"/>
  <c r="B1618" i="2" s="1"/>
  <c r="AL1618" i="2"/>
  <c r="C1618" i="2" s="1"/>
  <c r="AJ1618" i="2"/>
  <c r="A1618" i="2" s="1"/>
  <c r="AG1619" i="2"/>
  <c r="AB1619" i="2" l="1"/>
  <c r="BE1618" i="2"/>
  <c r="AI1620" i="2"/>
  <c r="AM1620" i="2"/>
  <c r="AH1621" i="2"/>
  <c r="D1620" i="2"/>
  <c r="AL1619" i="2"/>
  <c r="C1619" i="2" s="1"/>
  <c r="AK1619" i="2"/>
  <c r="B1619" i="2" s="1"/>
  <c r="AJ1619" i="2"/>
  <c r="A1619" i="2" s="1"/>
  <c r="AG1620" i="2"/>
  <c r="AK1620" i="2" l="1"/>
  <c r="B1620" i="2" s="1"/>
  <c r="AJ1620" i="2"/>
  <c r="A1620" i="2" s="1"/>
  <c r="AL1620" i="2"/>
  <c r="C1620" i="2" s="1"/>
  <c r="AB1620" i="2"/>
  <c r="BE1619" i="2"/>
  <c r="AG1621" i="2"/>
  <c r="AI1621" i="2"/>
  <c r="D1621" i="2"/>
  <c r="AH1622" i="2"/>
  <c r="AG1622" i="2" s="1"/>
  <c r="AM1621" i="2"/>
  <c r="AB1621" i="2" l="1"/>
  <c r="BE1620" i="2"/>
  <c r="BE1621" i="2"/>
  <c r="AB1622" i="2"/>
  <c r="AJ1621" i="2"/>
  <c r="A1621" i="2" s="1"/>
  <c r="AK1621" i="2"/>
  <c r="B1621" i="2" s="1"/>
  <c r="AL1621" i="2"/>
  <c r="C1621" i="2" s="1"/>
  <c r="AM1622" i="2"/>
  <c r="AI1622" i="2"/>
  <c r="D1622" i="2"/>
  <c r="AH1623" i="2"/>
  <c r="AG1623" i="2" s="1"/>
  <c r="BE1622" i="2" l="1"/>
  <c r="AB1623" i="2"/>
  <c r="D1623" i="2"/>
  <c r="AM1623" i="2"/>
  <c r="AI1623" i="2"/>
  <c r="AH1624" i="2"/>
  <c r="AJ1622" i="2"/>
  <c r="A1622" i="2" s="1"/>
  <c r="AK1622" i="2"/>
  <c r="B1622" i="2" s="1"/>
  <c r="AL1622" i="2"/>
  <c r="C1622" i="2" s="1"/>
  <c r="AK1623" i="2" l="1"/>
  <c r="B1623" i="2" s="1"/>
  <c r="AJ1623" i="2"/>
  <c r="A1623" i="2" s="1"/>
  <c r="AL1623" i="2"/>
  <c r="C1623" i="2" s="1"/>
  <c r="AG1624" i="2"/>
  <c r="AI1624" i="2"/>
  <c r="D1624" i="2"/>
  <c r="AH1625" i="2"/>
  <c r="AM1624" i="2"/>
  <c r="AB1624" i="2" l="1"/>
  <c r="BE1623" i="2"/>
  <c r="AG1625" i="2"/>
  <c r="AM1625" i="2"/>
  <c r="AI1625" i="2"/>
  <c r="AH1626" i="2"/>
  <c r="AG1626" i="2" s="1"/>
  <c r="D1625" i="2"/>
  <c r="AL1624" i="2"/>
  <c r="C1624" i="2" s="1"/>
  <c r="AJ1624" i="2"/>
  <c r="A1624" i="2" s="1"/>
  <c r="AK1624" i="2"/>
  <c r="B1624" i="2" s="1"/>
  <c r="BE1625" i="2" l="1"/>
  <c r="AB1626" i="2"/>
  <c r="BE1624" i="2"/>
  <c r="AB1625" i="2"/>
  <c r="D1626" i="2"/>
  <c r="AH1627" i="2"/>
  <c r="AI1626" i="2"/>
  <c r="AM1626" i="2"/>
  <c r="AJ1625" i="2"/>
  <c r="A1625" i="2" s="1"/>
  <c r="AL1625" i="2"/>
  <c r="C1625" i="2" s="1"/>
  <c r="AK1625" i="2"/>
  <c r="B1625" i="2" s="1"/>
  <c r="AJ1626" i="2" l="1"/>
  <c r="A1626" i="2" s="1"/>
  <c r="AK1626" i="2"/>
  <c r="B1626" i="2" s="1"/>
  <c r="AL1626" i="2"/>
  <c r="C1626" i="2" s="1"/>
  <c r="D1627" i="2"/>
  <c r="AH1628" i="2"/>
  <c r="AG1628" i="2" s="1"/>
  <c r="AI1627" i="2"/>
  <c r="AM1627" i="2"/>
  <c r="AG1627" i="2"/>
  <c r="BE1627" i="2" l="1"/>
  <c r="AB1628" i="2"/>
  <c r="AL1627" i="2"/>
  <c r="C1627" i="2" s="1"/>
  <c r="AK1627" i="2"/>
  <c r="B1627" i="2" s="1"/>
  <c r="AJ1627" i="2"/>
  <c r="A1627" i="2" s="1"/>
  <c r="AB1627" i="2"/>
  <c r="BE1626" i="2"/>
  <c r="AM1628" i="2"/>
  <c r="D1628" i="2"/>
  <c r="AI1628" i="2"/>
  <c r="AH1629" i="2"/>
  <c r="AG1629" i="2" s="1"/>
  <c r="BE1628" i="2" l="1"/>
  <c r="AB1629" i="2"/>
  <c r="AJ1628" i="2"/>
  <c r="A1628" i="2" s="1"/>
  <c r="AL1628" i="2"/>
  <c r="C1628" i="2" s="1"/>
  <c r="AK1628" i="2"/>
  <c r="B1628" i="2" s="1"/>
  <c r="AH1630" i="2"/>
  <c r="AG1630" i="2" s="1"/>
  <c r="D1629" i="2"/>
  <c r="AM1629" i="2"/>
  <c r="AI1629" i="2"/>
  <c r="AB1630" i="2" l="1"/>
  <c r="BE1629" i="2"/>
  <c r="AM1630" i="2"/>
  <c r="AH1631" i="2"/>
  <c r="AG1631" i="2" s="1"/>
  <c r="AI1630" i="2"/>
  <c r="D1630" i="2"/>
  <c r="AK1629" i="2"/>
  <c r="B1629" i="2" s="1"/>
  <c r="AJ1629" i="2"/>
  <c r="A1629" i="2" s="1"/>
  <c r="AL1629" i="2"/>
  <c r="C1629" i="2" s="1"/>
  <c r="AM1631" i="2" l="1"/>
  <c r="AH1632" i="2"/>
  <c r="AG1632" i="2" s="1"/>
  <c r="AI1631" i="2"/>
  <c r="D1631" i="2"/>
  <c r="BE1630" i="2"/>
  <c r="AB1631" i="2"/>
  <c r="AK1630" i="2"/>
  <c r="B1630" i="2" s="1"/>
  <c r="AL1630" i="2"/>
  <c r="C1630" i="2" s="1"/>
  <c r="AJ1630" i="2"/>
  <c r="A1630" i="2" s="1"/>
  <c r="AL1631" i="2" l="1"/>
  <c r="C1631" i="2" s="1"/>
  <c r="AJ1631" i="2"/>
  <c r="A1631" i="2" s="1"/>
  <c r="AK1631" i="2"/>
  <c r="B1631" i="2" s="1"/>
  <c r="AM1632" i="2"/>
  <c r="AI1632" i="2"/>
  <c r="D1632" i="2"/>
  <c r="AH1633" i="2"/>
  <c r="AG1633" i="2" s="1"/>
  <c r="BE1631" i="2"/>
  <c r="AB1632" i="2"/>
  <c r="BE1632" i="2" l="1"/>
  <c r="AB1633" i="2"/>
  <c r="AJ1632" i="2"/>
  <c r="A1632" i="2" s="1"/>
  <c r="AL1632" i="2"/>
  <c r="C1632" i="2" s="1"/>
  <c r="AK1632" i="2"/>
  <c r="B1632" i="2" s="1"/>
  <c r="AH1634" i="2"/>
  <c r="AG1634" i="2" s="1"/>
  <c r="AI1633" i="2"/>
  <c r="D1633" i="2"/>
  <c r="AM1633" i="2"/>
  <c r="AK1633" i="2" l="1"/>
  <c r="B1633" i="2" s="1"/>
  <c r="AL1633" i="2"/>
  <c r="C1633" i="2" s="1"/>
  <c r="AJ1633" i="2"/>
  <c r="A1633" i="2" s="1"/>
  <c r="BE1633" i="2"/>
  <c r="AB1634" i="2"/>
  <c r="AI1634" i="2"/>
  <c r="D1634" i="2"/>
  <c r="AH1635" i="2"/>
  <c r="AG1635" i="2" s="1"/>
  <c r="AM1634" i="2"/>
  <c r="AB1635" i="2" l="1"/>
  <c r="BE1634" i="2"/>
  <c r="AM1635" i="2"/>
  <c r="AH1636" i="2"/>
  <c r="D1635" i="2"/>
  <c r="AI1635" i="2"/>
  <c r="AJ1634" i="2"/>
  <c r="A1634" i="2" s="1"/>
  <c r="AK1634" i="2"/>
  <c r="B1634" i="2" s="1"/>
  <c r="AL1634" i="2"/>
  <c r="C1634" i="2" s="1"/>
  <c r="AI1636" i="2" l="1"/>
  <c r="AH1637" i="2"/>
  <c r="AM1636" i="2"/>
  <c r="D1636" i="2"/>
  <c r="AG1636" i="2"/>
  <c r="AL1635" i="2"/>
  <c r="C1635" i="2" s="1"/>
  <c r="AK1635" i="2"/>
  <c r="B1635" i="2" s="1"/>
  <c r="AJ1635" i="2"/>
  <c r="A1635" i="2" s="1"/>
  <c r="AH1638" i="2" l="1"/>
  <c r="AI1637" i="2"/>
  <c r="AM1637" i="2"/>
  <c r="D1637" i="2"/>
  <c r="BE1635" i="2"/>
  <c r="AB1636" i="2"/>
  <c r="AG1637" i="2"/>
  <c r="AJ1636" i="2"/>
  <c r="A1636" i="2" s="1"/>
  <c r="AL1636" i="2"/>
  <c r="C1636" i="2" s="1"/>
  <c r="AK1636" i="2"/>
  <c r="B1636" i="2" s="1"/>
  <c r="AB1637" i="2" l="1"/>
  <c r="BE1636" i="2"/>
  <c r="AJ1637" i="2"/>
  <c r="A1637" i="2" s="1"/>
  <c r="AK1637" i="2"/>
  <c r="B1637" i="2" s="1"/>
  <c r="AL1637" i="2"/>
  <c r="C1637" i="2" s="1"/>
  <c r="AG1638" i="2"/>
  <c r="AI1638" i="2"/>
  <c r="D1638" i="2"/>
  <c r="AM1638" i="2"/>
  <c r="AH1639" i="2"/>
  <c r="AG1639" i="2" s="1"/>
  <c r="AB1639" i="2" l="1"/>
  <c r="BE1638" i="2"/>
  <c r="AH1640" i="2"/>
  <c r="AG1640" i="2" s="1"/>
  <c r="AM1639" i="2"/>
  <c r="D1639" i="2"/>
  <c r="AI1639" i="2"/>
  <c r="AJ1638" i="2"/>
  <c r="A1638" i="2" s="1"/>
  <c r="AK1638" i="2"/>
  <c r="B1638" i="2" s="1"/>
  <c r="AL1638" i="2"/>
  <c r="C1638" i="2" s="1"/>
  <c r="AB1638" i="2"/>
  <c r="BE1637" i="2"/>
  <c r="BE1639" i="2" l="1"/>
  <c r="AB1640" i="2"/>
  <c r="AI1640" i="2"/>
  <c r="D1640" i="2"/>
  <c r="AH1641" i="2"/>
  <c r="AG1641" i="2" s="1"/>
  <c r="AM1640" i="2"/>
  <c r="AJ1639" i="2"/>
  <c r="A1639" i="2" s="1"/>
  <c r="AL1639" i="2"/>
  <c r="C1639" i="2" s="1"/>
  <c r="AK1639" i="2"/>
  <c r="B1639" i="2" s="1"/>
  <c r="AJ1640" i="2" l="1"/>
  <c r="A1640" i="2" s="1"/>
  <c r="AL1640" i="2"/>
  <c r="C1640" i="2" s="1"/>
  <c r="AK1640" i="2"/>
  <c r="B1640" i="2" s="1"/>
  <c r="BE1640" i="2"/>
  <c r="AB1641" i="2"/>
  <c r="D1641" i="2"/>
  <c r="AH1642" i="2"/>
  <c r="AM1641" i="2"/>
  <c r="AI1641" i="2"/>
  <c r="AM1642" i="2" l="1"/>
  <c r="D1642" i="2"/>
  <c r="AI1642" i="2"/>
  <c r="AH1643" i="2"/>
  <c r="AG1642" i="2"/>
  <c r="AL1641" i="2"/>
  <c r="C1641" i="2" s="1"/>
  <c r="AK1641" i="2"/>
  <c r="B1641" i="2" s="1"/>
  <c r="AJ1641" i="2"/>
  <c r="A1641" i="2" s="1"/>
  <c r="AB1642" i="2" l="1"/>
  <c r="BE1641" i="2"/>
  <c r="AI1643" i="2"/>
  <c r="AM1643" i="2"/>
  <c r="AH1644" i="2"/>
  <c r="AG1644" i="2" s="1"/>
  <c r="D1643" i="2"/>
  <c r="AJ1642" i="2"/>
  <c r="A1642" i="2" s="1"/>
  <c r="AK1642" i="2"/>
  <c r="B1642" i="2" s="1"/>
  <c r="AL1642" i="2"/>
  <c r="C1642" i="2" s="1"/>
  <c r="AG1643" i="2"/>
  <c r="BE1642" i="2" l="1"/>
  <c r="AB1643" i="2"/>
  <c r="BE1643" i="2"/>
  <c r="AB1644" i="2"/>
  <c r="AL1643" i="2"/>
  <c r="C1643" i="2" s="1"/>
  <c r="AK1643" i="2"/>
  <c r="B1643" i="2" s="1"/>
  <c r="AJ1643" i="2"/>
  <c r="A1643" i="2" s="1"/>
  <c r="AH1645" i="2"/>
  <c r="AG1645" i="2" s="1"/>
  <c r="AM1644" i="2"/>
  <c r="D1644" i="2"/>
  <c r="AI1644" i="2"/>
  <c r="BE1644" i="2" l="1"/>
  <c r="AB1645" i="2"/>
  <c r="AI1645" i="2"/>
  <c r="D1645" i="2"/>
  <c r="AH1646" i="2"/>
  <c r="AG1646" i="2" s="1"/>
  <c r="AM1645" i="2"/>
  <c r="AL1644" i="2"/>
  <c r="C1644" i="2" s="1"/>
  <c r="AJ1644" i="2"/>
  <c r="A1644" i="2" s="1"/>
  <c r="AK1644" i="2"/>
  <c r="B1644" i="2" s="1"/>
  <c r="AB1646" i="2" l="1"/>
  <c r="BE1645" i="2"/>
  <c r="AL1645" i="2"/>
  <c r="C1645" i="2" s="1"/>
  <c r="AJ1645" i="2"/>
  <c r="A1645" i="2" s="1"/>
  <c r="AK1645" i="2"/>
  <c r="B1645" i="2" s="1"/>
  <c r="AH1647" i="2"/>
  <c r="AG1647" i="2" s="1"/>
  <c r="AI1646" i="2"/>
  <c r="AM1646" i="2"/>
  <c r="D1646" i="2"/>
  <c r="BE1646" i="2" l="1"/>
  <c r="AB1647" i="2"/>
  <c r="D1647" i="2"/>
  <c r="AH1648" i="2"/>
  <c r="AG1648" i="2" s="1"/>
  <c r="AM1647" i="2"/>
  <c r="AI1647" i="2"/>
  <c r="AK1646" i="2"/>
  <c r="B1646" i="2" s="1"/>
  <c r="AL1646" i="2"/>
  <c r="C1646" i="2" s="1"/>
  <c r="AJ1646" i="2"/>
  <c r="A1646" i="2" s="1"/>
  <c r="AB1648" i="2" l="1"/>
  <c r="BE1647" i="2"/>
  <c r="AL1647" i="2"/>
  <c r="C1647" i="2" s="1"/>
  <c r="AJ1647" i="2"/>
  <c r="A1647" i="2" s="1"/>
  <c r="AK1647" i="2"/>
  <c r="B1647" i="2" s="1"/>
  <c r="AM1648" i="2"/>
  <c r="D1648" i="2"/>
  <c r="AI1648" i="2"/>
  <c r="AH1649" i="2"/>
  <c r="AK1648" i="2" l="1"/>
  <c r="B1648" i="2" s="1"/>
  <c r="AL1648" i="2"/>
  <c r="C1648" i="2" s="1"/>
  <c r="AJ1648" i="2"/>
  <c r="A1648" i="2" s="1"/>
  <c r="AG1649" i="2"/>
  <c r="AH1650" i="2"/>
  <c r="AG1650" i="2" s="1"/>
  <c r="D1649" i="2"/>
  <c r="AI1649" i="2"/>
  <c r="AM1649" i="2"/>
  <c r="BE1648" i="2" l="1"/>
  <c r="AB1649" i="2"/>
  <c r="AL1649" i="2"/>
  <c r="C1649" i="2" s="1"/>
  <c r="AK1649" i="2"/>
  <c r="B1649" i="2" s="1"/>
  <c r="AJ1649" i="2"/>
  <c r="A1649" i="2" s="1"/>
  <c r="BE1649" i="2"/>
  <c r="AB1650" i="2"/>
  <c r="AM1650" i="2"/>
  <c r="AH1651" i="2"/>
  <c r="AG1651" i="2" s="1"/>
  <c r="D1650" i="2"/>
  <c r="AI1650" i="2"/>
  <c r="AB1651" i="2" l="1"/>
  <c r="BE1650" i="2"/>
  <c r="AK1650" i="2"/>
  <c r="B1650" i="2" s="1"/>
  <c r="AL1650" i="2"/>
  <c r="C1650" i="2" s="1"/>
  <c r="AJ1650" i="2"/>
  <c r="A1650" i="2" s="1"/>
  <c r="AM1651" i="2"/>
  <c r="D1651" i="2"/>
  <c r="AH1652" i="2"/>
  <c r="AI1651" i="2"/>
  <c r="D1652" i="2" l="1"/>
  <c r="AI1652" i="2"/>
  <c r="AH1653" i="2"/>
  <c r="AM1652" i="2"/>
  <c r="AG1652" i="2"/>
  <c r="AK1651" i="2"/>
  <c r="B1651" i="2" s="1"/>
  <c r="AJ1651" i="2"/>
  <c r="A1651" i="2" s="1"/>
  <c r="AL1651" i="2"/>
  <c r="C1651" i="2" s="1"/>
  <c r="AH1654" i="2" l="1"/>
  <c r="AM1653" i="2"/>
  <c r="D1653" i="2"/>
  <c r="AI1653" i="2"/>
  <c r="BE1651" i="2"/>
  <c r="AB1652" i="2"/>
  <c r="AJ1652" i="2"/>
  <c r="A1652" i="2" s="1"/>
  <c r="AK1652" i="2"/>
  <c r="B1652" i="2" s="1"/>
  <c r="AL1652" i="2"/>
  <c r="C1652" i="2" s="1"/>
  <c r="AG1653" i="2"/>
  <c r="AJ1653" i="2" l="1"/>
  <c r="A1653" i="2" s="1"/>
  <c r="AK1653" i="2"/>
  <c r="B1653" i="2" s="1"/>
  <c r="AL1653" i="2"/>
  <c r="C1653" i="2" s="1"/>
  <c r="AB1653" i="2"/>
  <c r="BE1652" i="2"/>
  <c r="AG1654" i="2"/>
  <c r="AM1654" i="2"/>
  <c r="AI1654" i="2"/>
  <c r="AH1655" i="2"/>
  <c r="AG1655" i="2" s="1"/>
  <c r="D1654" i="2"/>
  <c r="AI1655" i="2" l="1"/>
  <c r="AH1656" i="2"/>
  <c r="D1655" i="2"/>
  <c r="AM1655" i="2"/>
  <c r="AL1654" i="2"/>
  <c r="C1654" i="2" s="1"/>
  <c r="AJ1654" i="2"/>
  <c r="A1654" i="2" s="1"/>
  <c r="AK1654" i="2"/>
  <c r="B1654" i="2" s="1"/>
  <c r="AB1655" i="2"/>
  <c r="BE1654" i="2"/>
  <c r="AB1654" i="2"/>
  <c r="BE1653" i="2"/>
  <c r="D1656" i="2" l="1"/>
  <c r="AI1656" i="2"/>
  <c r="AH1657" i="2"/>
  <c r="AM1656" i="2"/>
  <c r="AG1656" i="2"/>
  <c r="AJ1655" i="2"/>
  <c r="A1655" i="2" s="1"/>
  <c r="AK1655" i="2"/>
  <c r="B1655" i="2" s="1"/>
  <c r="AL1655" i="2"/>
  <c r="C1655" i="2" s="1"/>
  <c r="AH1658" i="2" l="1"/>
  <c r="AI1657" i="2"/>
  <c r="D1657" i="2"/>
  <c r="AM1657" i="2"/>
  <c r="BE1655" i="2"/>
  <c r="AB1656" i="2"/>
  <c r="AK1656" i="2"/>
  <c r="B1656" i="2" s="1"/>
  <c r="AL1656" i="2"/>
  <c r="C1656" i="2" s="1"/>
  <c r="AJ1656" i="2"/>
  <c r="A1656" i="2" s="1"/>
  <c r="AG1657" i="2"/>
  <c r="AB1657" i="2" l="1"/>
  <c r="BE1656" i="2"/>
  <c r="AK1657" i="2"/>
  <c r="B1657" i="2" s="1"/>
  <c r="AL1657" i="2"/>
  <c r="C1657" i="2" s="1"/>
  <c r="AJ1657" i="2"/>
  <c r="A1657" i="2" s="1"/>
  <c r="AG1658" i="2"/>
  <c r="AH1659" i="2"/>
  <c r="AG1659" i="2" s="1"/>
  <c r="D1658" i="2"/>
  <c r="AI1658" i="2"/>
  <c r="AM1658" i="2"/>
  <c r="AB1659" i="2" l="1"/>
  <c r="BE1658" i="2"/>
  <c r="AM1659" i="2"/>
  <c r="AH1660" i="2"/>
  <c r="AG1660" i="2" s="1"/>
  <c r="AI1659" i="2"/>
  <c r="D1659" i="2"/>
  <c r="AB1658" i="2"/>
  <c r="BE1657" i="2"/>
  <c r="AL1658" i="2"/>
  <c r="C1658" i="2" s="1"/>
  <c r="AJ1658" i="2"/>
  <c r="A1658" i="2" s="1"/>
  <c r="AK1658" i="2"/>
  <c r="B1658" i="2" s="1"/>
  <c r="AJ1659" i="2" l="1"/>
  <c r="A1659" i="2" s="1"/>
  <c r="AK1659" i="2"/>
  <c r="B1659" i="2" s="1"/>
  <c r="AL1659" i="2"/>
  <c r="C1659" i="2" s="1"/>
  <c r="AH1661" i="2"/>
  <c r="AG1661" i="2" s="1"/>
  <c r="AM1660" i="2"/>
  <c r="D1660" i="2"/>
  <c r="AI1660" i="2"/>
  <c r="AB1660" i="2"/>
  <c r="BE1659" i="2"/>
  <c r="BE1660" i="2" l="1"/>
  <c r="AB1661" i="2"/>
  <c r="AM1661" i="2"/>
  <c r="AH1662" i="2"/>
  <c r="D1661" i="2"/>
  <c r="AI1661" i="2"/>
  <c r="AK1660" i="2"/>
  <c r="B1660" i="2" s="1"/>
  <c r="AJ1660" i="2"/>
  <c r="A1660" i="2" s="1"/>
  <c r="AL1660" i="2"/>
  <c r="C1660" i="2" s="1"/>
  <c r="AG1662" i="2" l="1"/>
  <c r="AH1663" i="2"/>
  <c r="AG1663" i="2" s="1"/>
  <c r="AI1662" i="2"/>
  <c r="D1662" i="2"/>
  <c r="AM1662" i="2"/>
  <c r="AL1661" i="2"/>
  <c r="C1661" i="2" s="1"/>
  <c r="AJ1661" i="2"/>
  <c r="A1661" i="2" s="1"/>
  <c r="AK1661" i="2"/>
  <c r="B1661" i="2" s="1"/>
  <c r="AL1662" i="2" l="1"/>
  <c r="C1662" i="2" s="1"/>
  <c r="AK1662" i="2"/>
  <c r="B1662" i="2" s="1"/>
  <c r="AJ1662" i="2"/>
  <c r="A1662" i="2" s="1"/>
  <c r="AB1663" i="2"/>
  <c r="BE1662" i="2"/>
  <c r="AI1663" i="2"/>
  <c r="AM1663" i="2"/>
  <c r="D1663" i="2"/>
  <c r="AH1664" i="2"/>
  <c r="AG1664" i="2" s="1"/>
  <c r="BE1661" i="2"/>
  <c r="AB1662" i="2"/>
  <c r="BE1663" i="2" l="1"/>
  <c r="AB1664" i="2"/>
  <c r="D1664" i="2"/>
  <c r="AM1664" i="2"/>
  <c r="AH1665" i="2"/>
  <c r="AG1665" i="2" s="1"/>
  <c r="AI1664" i="2"/>
  <c r="AJ1663" i="2"/>
  <c r="A1663" i="2" s="1"/>
  <c r="AL1663" i="2"/>
  <c r="C1663" i="2" s="1"/>
  <c r="AK1663" i="2"/>
  <c r="B1663" i="2" s="1"/>
  <c r="AK1664" i="2" l="1"/>
  <c r="B1664" i="2" s="1"/>
  <c r="AL1664" i="2"/>
  <c r="C1664" i="2" s="1"/>
  <c r="AJ1664" i="2"/>
  <c r="A1664" i="2" s="1"/>
  <c r="AB1665" i="2"/>
  <c r="BE1664" i="2"/>
  <c r="AH1666" i="2"/>
  <c r="AG1666" i="2" s="1"/>
  <c r="AI1665" i="2"/>
  <c r="AM1665" i="2"/>
  <c r="D1665" i="2"/>
  <c r="BE1665" i="2" l="1"/>
  <c r="AB1666" i="2"/>
  <c r="AJ1665" i="2"/>
  <c r="A1665" i="2" s="1"/>
  <c r="AK1665" i="2"/>
  <c r="B1665" i="2" s="1"/>
  <c r="AL1665" i="2"/>
  <c r="C1665" i="2" s="1"/>
  <c r="AH1667" i="2"/>
  <c r="AG1667" i="2" s="1"/>
  <c r="AM1666" i="2"/>
  <c r="AI1666" i="2"/>
  <c r="D1666" i="2"/>
  <c r="AK1666" i="2" l="1"/>
  <c r="B1666" i="2" s="1"/>
  <c r="AL1666" i="2"/>
  <c r="C1666" i="2" s="1"/>
  <c r="AJ1666" i="2"/>
  <c r="A1666" i="2" s="1"/>
  <c r="AB1667" i="2"/>
  <c r="BE1666" i="2"/>
  <c r="AM1667" i="2"/>
  <c r="D1667" i="2"/>
  <c r="AH1668" i="2"/>
  <c r="AG1668" i="2" s="1"/>
  <c r="AI1667" i="2"/>
  <c r="AL1667" i="2" l="1"/>
  <c r="C1667" i="2" s="1"/>
  <c r="AK1667" i="2"/>
  <c r="B1667" i="2" s="1"/>
  <c r="AJ1667" i="2"/>
  <c r="A1667" i="2" s="1"/>
  <c r="AM1668" i="2"/>
  <c r="AH1669" i="2"/>
  <c r="D1668" i="2"/>
  <c r="AI1668" i="2"/>
  <c r="BE1667" i="2"/>
  <c r="AB1668" i="2"/>
  <c r="AJ1668" i="2" l="1"/>
  <c r="A1668" i="2" s="1"/>
  <c r="AK1668" i="2"/>
  <c r="B1668" i="2" s="1"/>
  <c r="AL1668" i="2"/>
  <c r="C1668" i="2" s="1"/>
  <c r="AH1670" i="2"/>
  <c r="AG1670" i="2" s="1"/>
  <c r="D1669" i="2"/>
  <c r="AI1669" i="2"/>
  <c r="AM1669" i="2"/>
  <c r="AG1669" i="2"/>
  <c r="AK1669" i="2" l="1"/>
  <c r="B1669" i="2" s="1"/>
  <c r="AJ1669" i="2"/>
  <c r="A1669" i="2" s="1"/>
  <c r="AL1669" i="2"/>
  <c r="C1669" i="2" s="1"/>
  <c r="BE1669" i="2"/>
  <c r="AB1670" i="2"/>
  <c r="AI1670" i="2"/>
  <c r="AH1671" i="2"/>
  <c r="D1670" i="2"/>
  <c r="AM1670" i="2"/>
  <c r="AB1669" i="2"/>
  <c r="BE1668" i="2"/>
  <c r="AM1671" i="2" l="1"/>
  <c r="AI1671" i="2"/>
  <c r="AH1672" i="2"/>
  <c r="AG1672" i="2" s="1"/>
  <c r="D1671" i="2"/>
  <c r="AG1671" i="2"/>
  <c r="AK1670" i="2"/>
  <c r="B1670" i="2" s="1"/>
  <c r="AL1670" i="2"/>
  <c r="C1670" i="2" s="1"/>
  <c r="AJ1670" i="2"/>
  <c r="A1670" i="2" s="1"/>
  <c r="AB1672" i="2" l="1"/>
  <c r="BE1671" i="2"/>
  <c r="BE1670" i="2"/>
  <c r="AB1671" i="2"/>
  <c r="AJ1671" i="2"/>
  <c r="A1671" i="2" s="1"/>
  <c r="AL1671" i="2"/>
  <c r="C1671" i="2" s="1"/>
  <c r="AK1671" i="2"/>
  <c r="B1671" i="2" s="1"/>
  <c r="D1672" i="2"/>
  <c r="AH1673" i="2"/>
  <c r="AG1673" i="2" s="1"/>
  <c r="AM1672" i="2"/>
  <c r="AI1672" i="2"/>
  <c r="AB1673" i="2" l="1"/>
  <c r="BE1672" i="2"/>
  <c r="AJ1672" i="2"/>
  <c r="A1672" i="2" s="1"/>
  <c r="AK1672" i="2"/>
  <c r="B1672" i="2" s="1"/>
  <c r="AL1672" i="2"/>
  <c r="C1672" i="2" s="1"/>
  <c r="AH1674" i="2"/>
  <c r="AG1674" i="2" s="1"/>
  <c r="AM1673" i="2"/>
  <c r="D1673" i="2"/>
  <c r="AI1673" i="2"/>
  <c r="AB1674" i="2" l="1"/>
  <c r="BE1673" i="2"/>
  <c r="AH1675" i="2"/>
  <c r="AG1675" i="2" s="1"/>
  <c r="AM1674" i="2"/>
  <c r="AI1674" i="2"/>
  <c r="D1674" i="2"/>
  <c r="AK1673" i="2"/>
  <c r="B1673" i="2" s="1"/>
  <c r="AJ1673" i="2"/>
  <c r="A1673" i="2" s="1"/>
  <c r="AL1673" i="2"/>
  <c r="C1673" i="2" s="1"/>
  <c r="BE1674" i="2" l="1"/>
  <c r="AB1675" i="2"/>
  <c r="AM1675" i="2"/>
  <c r="D1675" i="2"/>
  <c r="AH1676" i="2"/>
  <c r="AG1676" i="2" s="1"/>
  <c r="AI1675" i="2"/>
  <c r="AK1674" i="2"/>
  <c r="B1674" i="2" s="1"/>
  <c r="AL1674" i="2"/>
  <c r="C1674" i="2" s="1"/>
  <c r="AJ1674" i="2"/>
  <c r="A1674" i="2" s="1"/>
  <c r="AB1676" i="2" l="1"/>
  <c r="BE1675" i="2"/>
  <c r="AJ1675" i="2"/>
  <c r="A1675" i="2" s="1"/>
  <c r="AK1675" i="2"/>
  <c r="B1675" i="2" s="1"/>
  <c r="AL1675" i="2"/>
  <c r="C1675" i="2" s="1"/>
  <c r="AH1677" i="2"/>
  <c r="AG1677" i="2" s="1"/>
  <c r="AI1676" i="2"/>
  <c r="D1676" i="2"/>
  <c r="AM1676" i="2"/>
  <c r="BE1676" i="2" l="1"/>
  <c r="AB1677" i="2"/>
  <c r="AI1677" i="2"/>
  <c r="AM1677" i="2"/>
  <c r="D1677" i="2"/>
  <c r="AH1678" i="2"/>
  <c r="AG1678" i="2" s="1"/>
  <c r="AK1676" i="2"/>
  <c r="B1676" i="2" s="1"/>
  <c r="AJ1676" i="2"/>
  <c r="A1676" i="2" s="1"/>
  <c r="AL1676" i="2"/>
  <c r="C1676" i="2" s="1"/>
  <c r="BE1677" i="2" l="1"/>
  <c r="AB1678" i="2"/>
  <c r="AJ1677" i="2"/>
  <c r="A1677" i="2" s="1"/>
  <c r="AK1677" i="2"/>
  <c r="B1677" i="2" s="1"/>
  <c r="AL1677" i="2"/>
  <c r="C1677" i="2" s="1"/>
  <c r="D1678" i="2"/>
  <c r="AH1679" i="2"/>
  <c r="AI1678" i="2"/>
  <c r="AM1678" i="2"/>
  <c r="AJ1678" i="2" l="1"/>
  <c r="A1678" i="2" s="1"/>
  <c r="AL1678" i="2"/>
  <c r="C1678" i="2" s="1"/>
  <c r="AK1678" i="2"/>
  <c r="B1678" i="2" s="1"/>
  <c r="AG1679" i="2"/>
  <c r="D1679" i="2"/>
  <c r="AI1679" i="2"/>
  <c r="AM1679" i="2"/>
  <c r="AH1680" i="2"/>
  <c r="AH1681" i="2" l="1"/>
  <c r="AG1681" i="2" s="1"/>
  <c r="D1680" i="2"/>
  <c r="AI1680" i="2"/>
  <c r="AM1680" i="2"/>
  <c r="AB1679" i="2"/>
  <c r="BE1678" i="2"/>
  <c r="AJ1679" i="2"/>
  <c r="A1679" i="2" s="1"/>
  <c r="AK1679" i="2"/>
  <c r="B1679" i="2" s="1"/>
  <c r="AL1679" i="2"/>
  <c r="C1679" i="2" s="1"/>
  <c r="AG1680" i="2"/>
  <c r="BE1679" i="2" l="1"/>
  <c r="AB1680" i="2"/>
  <c r="AJ1680" i="2"/>
  <c r="A1680" i="2" s="1"/>
  <c r="AK1680" i="2"/>
  <c r="B1680" i="2" s="1"/>
  <c r="AL1680" i="2"/>
  <c r="C1680" i="2" s="1"/>
  <c r="AB1681" i="2"/>
  <c r="BE1680" i="2"/>
  <c r="AH1682" i="2"/>
  <c r="AG1682" i="2" s="1"/>
  <c r="D1681" i="2"/>
  <c r="AI1681" i="2"/>
  <c r="AM1681" i="2"/>
  <c r="BE1681" i="2" l="1"/>
  <c r="AB1682" i="2"/>
  <c r="AH1683" i="2"/>
  <c r="AG1683" i="2" s="1"/>
  <c r="D1682" i="2"/>
  <c r="AM1682" i="2"/>
  <c r="AI1682" i="2"/>
  <c r="AL1681" i="2"/>
  <c r="C1681" i="2" s="1"/>
  <c r="AK1681" i="2"/>
  <c r="B1681" i="2" s="1"/>
  <c r="AJ1681" i="2"/>
  <c r="A1681" i="2" s="1"/>
  <c r="AB1683" i="2" l="1"/>
  <c r="BE1682" i="2"/>
  <c r="D1683" i="2"/>
  <c r="AH1684" i="2"/>
  <c r="AG1684" i="2" s="1"/>
  <c r="AI1683" i="2"/>
  <c r="AM1683" i="2"/>
  <c r="AK1682" i="2"/>
  <c r="B1682" i="2" s="1"/>
  <c r="AJ1682" i="2"/>
  <c r="A1682" i="2" s="1"/>
  <c r="AL1682" i="2"/>
  <c r="C1682" i="2" s="1"/>
  <c r="AB1684" i="2" l="1"/>
  <c r="BE1683" i="2"/>
  <c r="AI1684" i="2"/>
  <c r="AM1684" i="2"/>
  <c r="D1684" i="2"/>
  <c r="AH1685" i="2"/>
  <c r="AG1685" i="2" s="1"/>
  <c r="AJ1683" i="2"/>
  <c r="A1683" i="2" s="1"/>
  <c r="AL1683" i="2"/>
  <c r="C1683" i="2" s="1"/>
  <c r="AK1683" i="2"/>
  <c r="B1683" i="2" s="1"/>
  <c r="BE1684" i="2" l="1"/>
  <c r="AB1685" i="2"/>
  <c r="AJ1684" i="2"/>
  <c r="A1684" i="2" s="1"/>
  <c r="AL1684" i="2"/>
  <c r="C1684" i="2" s="1"/>
  <c r="AK1684" i="2"/>
  <c r="B1684" i="2" s="1"/>
  <c r="AH1686" i="2"/>
  <c r="AG1686" i="2" s="1"/>
  <c r="D1685" i="2"/>
  <c r="AM1685" i="2"/>
  <c r="AI1685" i="2"/>
  <c r="BE1685" i="2" l="1"/>
  <c r="AB1686" i="2"/>
  <c r="AH1687" i="2"/>
  <c r="AG1687" i="2" s="1"/>
  <c r="D1686" i="2"/>
  <c r="AI1686" i="2"/>
  <c r="AM1686" i="2"/>
  <c r="AJ1685" i="2"/>
  <c r="A1685" i="2" s="1"/>
  <c r="AK1685" i="2"/>
  <c r="B1685" i="2" s="1"/>
  <c r="AL1685" i="2"/>
  <c r="C1685" i="2" s="1"/>
  <c r="BE1686" i="2" l="1"/>
  <c r="AB1687" i="2"/>
  <c r="D1687" i="2"/>
  <c r="AM1687" i="2"/>
  <c r="AH1688" i="2"/>
  <c r="AG1688" i="2" s="1"/>
  <c r="AI1687" i="2"/>
  <c r="AL1686" i="2"/>
  <c r="C1686" i="2" s="1"/>
  <c r="AJ1686" i="2"/>
  <c r="A1686" i="2" s="1"/>
  <c r="AK1686" i="2"/>
  <c r="B1686" i="2" s="1"/>
  <c r="BE1687" i="2" l="1"/>
  <c r="AB1688" i="2"/>
  <c r="AJ1687" i="2"/>
  <c r="A1687" i="2" s="1"/>
  <c r="AK1687" i="2"/>
  <c r="B1687" i="2" s="1"/>
  <c r="AL1687" i="2"/>
  <c r="C1687" i="2" s="1"/>
  <c r="AH1689" i="2"/>
  <c r="D1688" i="2"/>
  <c r="AI1688" i="2"/>
  <c r="AM1688" i="2"/>
  <c r="AK1688" i="2" l="1"/>
  <c r="B1688" i="2" s="1"/>
  <c r="AL1688" i="2"/>
  <c r="C1688" i="2" s="1"/>
  <c r="AJ1688" i="2"/>
  <c r="A1688" i="2" s="1"/>
  <c r="AG1689" i="2"/>
  <c r="AM1689" i="2"/>
  <c r="D1689" i="2"/>
  <c r="AH1690" i="2"/>
  <c r="AI1689" i="2"/>
  <c r="AB1689" i="2" l="1"/>
  <c r="BE1688" i="2"/>
  <c r="AK1689" i="2"/>
  <c r="B1689" i="2" s="1"/>
  <c r="AL1689" i="2"/>
  <c r="C1689" i="2" s="1"/>
  <c r="AJ1689" i="2"/>
  <c r="A1689" i="2" s="1"/>
  <c r="AH1691" i="2"/>
  <c r="AG1691" i="2" s="1"/>
  <c r="AI1690" i="2"/>
  <c r="AM1690" i="2"/>
  <c r="D1690" i="2"/>
  <c r="AG1690" i="2"/>
  <c r="BE1689" i="2" l="1"/>
  <c r="AB1690" i="2"/>
  <c r="AJ1690" i="2"/>
  <c r="A1690" i="2" s="1"/>
  <c r="AL1690" i="2"/>
  <c r="C1690" i="2" s="1"/>
  <c r="AK1690" i="2"/>
  <c r="B1690" i="2" s="1"/>
  <c r="BE1690" i="2"/>
  <c r="AB1691" i="2"/>
  <c r="AM1691" i="2"/>
  <c r="D1691" i="2"/>
  <c r="AH1692" i="2"/>
  <c r="AG1692" i="2" s="1"/>
  <c r="AI1691" i="2"/>
  <c r="BE1691" i="2" l="1"/>
  <c r="AB1692" i="2"/>
  <c r="AM1692" i="2"/>
  <c r="D1692" i="2"/>
  <c r="AI1692" i="2"/>
  <c r="AH1693" i="2"/>
  <c r="AG1693" i="2" s="1"/>
  <c r="AK1691" i="2"/>
  <c r="B1691" i="2" s="1"/>
  <c r="AL1691" i="2"/>
  <c r="C1691" i="2" s="1"/>
  <c r="AJ1691" i="2"/>
  <c r="A1691" i="2" s="1"/>
  <c r="AB1693" i="2" l="1"/>
  <c r="BE1692" i="2"/>
  <c r="D1693" i="2"/>
  <c r="AH1694" i="2"/>
  <c r="AG1694" i="2" s="1"/>
  <c r="AI1693" i="2"/>
  <c r="AM1693" i="2"/>
  <c r="AJ1692" i="2"/>
  <c r="A1692" i="2" s="1"/>
  <c r="AK1692" i="2"/>
  <c r="B1692" i="2" s="1"/>
  <c r="AL1692" i="2"/>
  <c r="C1692" i="2" s="1"/>
  <c r="AB1694" i="2" l="1"/>
  <c r="BE1693" i="2"/>
  <c r="AK1693" i="2"/>
  <c r="B1693" i="2" s="1"/>
  <c r="AL1693" i="2"/>
  <c r="C1693" i="2" s="1"/>
  <c r="AJ1693" i="2"/>
  <c r="A1693" i="2" s="1"/>
  <c r="AM1694" i="2"/>
  <c r="D1694" i="2"/>
  <c r="AI1694" i="2"/>
  <c r="AH1695" i="2"/>
  <c r="AG1695" i="2" s="1"/>
  <c r="AJ1694" i="2" l="1"/>
  <c r="A1694" i="2" s="1"/>
  <c r="AK1694" i="2"/>
  <c r="B1694" i="2" s="1"/>
  <c r="AL1694" i="2"/>
  <c r="C1694" i="2" s="1"/>
  <c r="AB1695" i="2"/>
  <c r="BE1694" i="2"/>
  <c r="D1695" i="2"/>
  <c r="AI1695" i="2"/>
  <c r="AM1695" i="2"/>
  <c r="AH1696" i="2"/>
  <c r="AG1696" i="2" s="1"/>
  <c r="AJ1695" i="2" l="1"/>
  <c r="A1695" i="2" s="1"/>
  <c r="AK1695" i="2"/>
  <c r="B1695" i="2" s="1"/>
  <c r="AL1695" i="2"/>
  <c r="C1695" i="2" s="1"/>
  <c r="BE1695" i="2"/>
  <c r="AB1696" i="2"/>
  <c r="AM1696" i="2"/>
  <c r="D1696" i="2"/>
  <c r="AH1697" i="2"/>
  <c r="AG1697" i="2" s="1"/>
  <c r="AI1696" i="2"/>
  <c r="BE1696" i="2" l="1"/>
  <c r="AB1697" i="2"/>
  <c r="AI1697" i="2"/>
  <c r="AM1697" i="2"/>
  <c r="D1697" i="2"/>
  <c r="AH1698" i="2"/>
  <c r="AG1698" i="2" s="1"/>
  <c r="AL1696" i="2"/>
  <c r="C1696" i="2" s="1"/>
  <c r="AJ1696" i="2"/>
  <c r="A1696" i="2" s="1"/>
  <c r="AK1696" i="2"/>
  <c r="B1696" i="2" s="1"/>
  <c r="AB1698" i="2" l="1"/>
  <c r="BE1697" i="2"/>
  <c r="AJ1697" i="2"/>
  <c r="A1697" i="2" s="1"/>
  <c r="AK1697" i="2"/>
  <c r="B1697" i="2" s="1"/>
  <c r="AL1697" i="2"/>
  <c r="C1697" i="2" s="1"/>
  <c r="D1698" i="2"/>
  <c r="AM1698" i="2"/>
  <c r="AI1698" i="2"/>
  <c r="AH1699" i="2"/>
  <c r="AG1699" i="2" s="1"/>
  <c r="AJ1698" i="2" l="1"/>
  <c r="A1698" i="2" s="1"/>
  <c r="AK1698" i="2"/>
  <c r="B1698" i="2" s="1"/>
  <c r="AL1698" i="2"/>
  <c r="C1698" i="2" s="1"/>
  <c r="BE1698" i="2"/>
  <c r="AB1699" i="2"/>
  <c r="AI1699" i="2"/>
  <c r="D1699" i="2"/>
  <c r="AH1700" i="2"/>
  <c r="AG1700" i="2" s="1"/>
  <c r="AM1699" i="2"/>
  <c r="AB1700" i="2" l="1"/>
  <c r="BE1699" i="2"/>
  <c r="AL1699" i="2"/>
  <c r="C1699" i="2" s="1"/>
  <c r="AK1699" i="2"/>
  <c r="B1699" i="2" s="1"/>
  <c r="AJ1699" i="2"/>
  <c r="A1699" i="2" s="1"/>
  <c r="D1700" i="2"/>
  <c r="AM1700" i="2"/>
  <c r="AH1701" i="2"/>
  <c r="AI1700" i="2"/>
  <c r="AJ1700" i="2" l="1"/>
  <c r="A1700" i="2" s="1"/>
  <c r="AK1700" i="2"/>
  <c r="B1700" i="2" s="1"/>
  <c r="AL1700" i="2"/>
  <c r="C1700" i="2" s="1"/>
  <c r="AG1701" i="2"/>
  <c r="AH1702" i="2"/>
  <c r="AG1702" i="2" s="1"/>
  <c r="AI1701" i="2"/>
  <c r="AM1701" i="2"/>
  <c r="D1701" i="2"/>
  <c r="AL1701" i="2" l="1"/>
  <c r="C1701" i="2" s="1"/>
  <c r="AJ1701" i="2"/>
  <c r="A1701" i="2" s="1"/>
  <c r="AK1701" i="2"/>
  <c r="B1701" i="2" s="1"/>
  <c r="AB1701" i="2"/>
  <c r="BE1700" i="2"/>
  <c r="BE1701" i="2"/>
  <c r="AB1702" i="2"/>
  <c r="D1702" i="2"/>
  <c r="AH1703" i="2"/>
  <c r="AG1703" i="2" s="1"/>
  <c r="AI1702" i="2"/>
  <c r="AM1702" i="2"/>
  <c r="BE1702" i="2" l="1"/>
  <c r="AB1703" i="2"/>
  <c r="AJ1702" i="2"/>
  <c r="A1702" i="2" s="1"/>
  <c r="AK1702" i="2"/>
  <c r="B1702" i="2" s="1"/>
  <c r="AL1702" i="2"/>
  <c r="C1702" i="2" s="1"/>
  <c r="AH1704" i="2"/>
  <c r="AG1704" i="2" s="1"/>
  <c r="AM1703" i="2"/>
  <c r="AI1703" i="2"/>
  <c r="D1703" i="2"/>
  <c r="AB1704" i="2" l="1"/>
  <c r="BE1703" i="2"/>
  <c r="AH1705" i="2"/>
  <c r="AI1704" i="2"/>
  <c r="D1704" i="2"/>
  <c r="AM1704" i="2"/>
  <c r="AJ1703" i="2"/>
  <c r="A1703" i="2" s="1"/>
  <c r="AK1703" i="2"/>
  <c r="B1703" i="2" s="1"/>
  <c r="AL1703" i="2"/>
  <c r="C1703" i="2" s="1"/>
  <c r="AK1704" i="2" l="1"/>
  <c r="B1704" i="2" s="1"/>
  <c r="AJ1704" i="2"/>
  <c r="A1704" i="2" s="1"/>
  <c r="AL1704" i="2"/>
  <c r="C1704" i="2" s="1"/>
  <c r="AG1705" i="2"/>
  <c r="AM1705" i="2"/>
  <c r="AI1705" i="2"/>
  <c r="AH1706" i="2"/>
  <c r="D1705" i="2"/>
  <c r="BE1704" i="2" l="1"/>
  <c r="AB1705" i="2"/>
  <c r="D1706" i="2"/>
  <c r="AM1706" i="2"/>
  <c r="AH1707" i="2"/>
  <c r="AG1707" i="2" s="1"/>
  <c r="AI1706" i="2"/>
  <c r="AJ1705" i="2"/>
  <c r="A1705" i="2" s="1"/>
  <c r="AK1705" i="2"/>
  <c r="B1705" i="2" s="1"/>
  <c r="AL1705" i="2"/>
  <c r="C1705" i="2" s="1"/>
  <c r="AG1706" i="2"/>
  <c r="BE1705" i="2" l="1"/>
  <c r="AB1706" i="2"/>
  <c r="BE1706" i="2"/>
  <c r="AB1707" i="2"/>
  <c r="AL1706" i="2"/>
  <c r="C1706" i="2" s="1"/>
  <c r="AK1706" i="2"/>
  <c r="B1706" i="2" s="1"/>
  <c r="AJ1706" i="2"/>
  <c r="A1706" i="2" s="1"/>
  <c r="AI1707" i="2"/>
  <c r="D1707" i="2"/>
  <c r="AM1707" i="2"/>
  <c r="AH1708" i="2"/>
  <c r="AG1708" i="2" s="1"/>
  <c r="AB1708" i="2" l="1"/>
  <c r="BE1707" i="2"/>
  <c r="AL1707" i="2"/>
  <c r="C1707" i="2" s="1"/>
  <c r="AJ1707" i="2"/>
  <c r="A1707" i="2" s="1"/>
  <c r="AK1707" i="2"/>
  <c r="B1707" i="2" s="1"/>
  <c r="AI1708" i="2"/>
  <c r="AH1709" i="2"/>
  <c r="AM1708" i="2"/>
  <c r="D1708" i="2"/>
  <c r="AM1709" i="2" l="1"/>
  <c r="AI1709" i="2"/>
  <c r="D1709" i="2"/>
  <c r="AH1710" i="2"/>
  <c r="AG1709" i="2"/>
  <c r="AK1708" i="2"/>
  <c r="B1708" i="2" s="1"/>
  <c r="AJ1708" i="2"/>
  <c r="A1708" i="2" s="1"/>
  <c r="AL1708" i="2"/>
  <c r="C1708" i="2" s="1"/>
  <c r="AG1710" i="2" l="1"/>
  <c r="D1710" i="2"/>
  <c r="AM1710" i="2"/>
  <c r="AH1711" i="2"/>
  <c r="AG1711" i="2" s="1"/>
  <c r="AI1710" i="2"/>
  <c r="AK1709" i="2"/>
  <c r="B1709" i="2" s="1"/>
  <c r="AL1709" i="2"/>
  <c r="C1709" i="2" s="1"/>
  <c r="AJ1709" i="2"/>
  <c r="A1709" i="2" s="1"/>
  <c r="BE1708" i="2"/>
  <c r="AB1709" i="2"/>
  <c r="AB1711" i="2" l="1"/>
  <c r="BE1710" i="2"/>
  <c r="AH1712" i="2"/>
  <c r="AG1712" i="2" s="1"/>
  <c r="AI1711" i="2"/>
  <c r="AM1711" i="2"/>
  <c r="D1711" i="2"/>
  <c r="AL1710" i="2"/>
  <c r="C1710" i="2" s="1"/>
  <c r="AJ1710" i="2"/>
  <c r="A1710" i="2" s="1"/>
  <c r="AK1710" i="2"/>
  <c r="B1710" i="2" s="1"/>
  <c r="AB1710" i="2"/>
  <c r="BE1709" i="2"/>
  <c r="AL1711" i="2" l="1"/>
  <c r="C1711" i="2" s="1"/>
  <c r="AJ1711" i="2"/>
  <c r="A1711" i="2" s="1"/>
  <c r="AK1711" i="2"/>
  <c r="B1711" i="2" s="1"/>
  <c r="D1712" i="2"/>
  <c r="AH1713" i="2"/>
  <c r="AG1713" i="2" s="1"/>
  <c r="AM1712" i="2"/>
  <c r="AI1712" i="2"/>
  <c r="BE1711" i="2"/>
  <c r="AB1712" i="2"/>
  <c r="AJ1712" i="2" l="1"/>
  <c r="A1712" i="2" s="1"/>
  <c r="AK1712" i="2"/>
  <c r="B1712" i="2" s="1"/>
  <c r="AL1712" i="2"/>
  <c r="C1712" i="2" s="1"/>
  <c r="BE1712" i="2"/>
  <c r="AB1713" i="2"/>
  <c r="AH1714" i="2"/>
  <c r="AI1713" i="2"/>
  <c r="AM1713" i="2"/>
  <c r="D1713" i="2"/>
  <c r="AG1714" i="2" l="1"/>
  <c r="AM1714" i="2"/>
  <c r="D1714" i="2"/>
  <c r="AH1715" i="2"/>
  <c r="AG1715" i="2" s="1"/>
  <c r="AI1714" i="2"/>
  <c r="AJ1713" i="2"/>
  <c r="A1713" i="2" s="1"/>
  <c r="AK1713" i="2"/>
  <c r="B1713" i="2" s="1"/>
  <c r="AL1713" i="2"/>
  <c r="C1713" i="2" s="1"/>
  <c r="AJ1714" i="2" l="1"/>
  <c r="A1714" i="2" s="1"/>
  <c r="AL1714" i="2"/>
  <c r="C1714" i="2" s="1"/>
  <c r="AK1714" i="2"/>
  <c r="B1714" i="2" s="1"/>
  <c r="AH1716" i="2"/>
  <c r="AG1716" i="2" s="1"/>
  <c r="AI1715" i="2"/>
  <c r="D1715" i="2"/>
  <c r="AM1715" i="2"/>
  <c r="BE1714" i="2"/>
  <c r="AB1715" i="2"/>
  <c r="AB1714" i="2"/>
  <c r="BE1713" i="2"/>
  <c r="AL1715" i="2" l="1"/>
  <c r="C1715" i="2" s="1"/>
  <c r="AJ1715" i="2"/>
  <c r="A1715" i="2" s="1"/>
  <c r="AK1715" i="2"/>
  <c r="B1715" i="2" s="1"/>
  <c r="BE1715" i="2"/>
  <c r="AB1716" i="2"/>
  <c r="AI1716" i="2"/>
  <c r="AM1716" i="2"/>
  <c r="D1716" i="2"/>
  <c r="AH1717" i="2"/>
  <c r="AG1717" i="2" s="1"/>
  <c r="D1717" i="2" l="1"/>
  <c r="AI1717" i="2"/>
  <c r="AM1717" i="2"/>
  <c r="AH1718" i="2"/>
  <c r="AG1718" i="2" s="1"/>
  <c r="BE1716" i="2"/>
  <c r="AB1717" i="2"/>
  <c r="AL1716" i="2"/>
  <c r="C1716" i="2" s="1"/>
  <c r="AJ1716" i="2"/>
  <c r="A1716" i="2" s="1"/>
  <c r="AK1716" i="2"/>
  <c r="B1716" i="2" s="1"/>
  <c r="AL1717" i="2" l="1"/>
  <c r="C1717" i="2" s="1"/>
  <c r="AJ1717" i="2"/>
  <c r="A1717" i="2" s="1"/>
  <c r="AK1717" i="2"/>
  <c r="B1717" i="2" s="1"/>
  <c r="D1718" i="2"/>
  <c r="AH1719" i="2"/>
  <c r="AM1718" i="2"/>
  <c r="AI1718" i="2"/>
  <c r="AB1718" i="2"/>
  <c r="BE1717" i="2"/>
  <c r="AK1718" i="2" l="1"/>
  <c r="B1718" i="2" s="1"/>
  <c r="AL1718" i="2"/>
  <c r="C1718" i="2" s="1"/>
  <c r="AJ1718" i="2"/>
  <c r="A1718" i="2" s="1"/>
  <c r="AM1719" i="2"/>
  <c r="AH1720" i="2"/>
  <c r="D1719" i="2"/>
  <c r="AI1719" i="2"/>
  <c r="AG1719" i="2"/>
  <c r="AJ1719" i="2" l="1"/>
  <c r="A1719" i="2" s="1"/>
  <c r="AK1719" i="2"/>
  <c r="B1719" i="2" s="1"/>
  <c r="AL1719" i="2"/>
  <c r="C1719" i="2" s="1"/>
  <c r="AG1720" i="2"/>
  <c r="AI1720" i="2"/>
  <c r="D1720" i="2"/>
  <c r="AH1721" i="2"/>
  <c r="AM1720" i="2"/>
  <c r="BE1718" i="2"/>
  <c r="AB1719" i="2"/>
  <c r="AG1721" i="2" l="1"/>
  <c r="AM1721" i="2"/>
  <c r="AH1722" i="2"/>
  <c r="AI1721" i="2"/>
  <c r="D1721" i="2"/>
  <c r="BE1719" i="2"/>
  <c r="AB1720" i="2"/>
  <c r="AL1720" i="2"/>
  <c r="C1720" i="2" s="1"/>
  <c r="AJ1720" i="2"/>
  <c r="A1720" i="2" s="1"/>
  <c r="AK1720" i="2"/>
  <c r="B1720" i="2" s="1"/>
  <c r="AM1722" i="2" l="1"/>
  <c r="D1722" i="2"/>
  <c r="AH1723" i="2"/>
  <c r="AI1722" i="2"/>
  <c r="AG1722" i="2"/>
  <c r="BE1720" i="2"/>
  <c r="AB1721" i="2"/>
  <c r="AL1721" i="2"/>
  <c r="C1721" i="2" s="1"/>
  <c r="AJ1721" i="2"/>
  <c r="A1721" i="2" s="1"/>
  <c r="AK1721" i="2"/>
  <c r="B1721" i="2" s="1"/>
  <c r="D1723" i="2" l="1"/>
  <c r="AI1723" i="2"/>
  <c r="AM1723" i="2"/>
  <c r="AH1724" i="2"/>
  <c r="AG1724" i="2" s="1"/>
  <c r="AB1722" i="2"/>
  <c r="BE1721" i="2"/>
  <c r="AG1723" i="2"/>
  <c r="AL1722" i="2"/>
  <c r="C1722" i="2" s="1"/>
  <c r="AK1722" i="2"/>
  <c r="B1722" i="2" s="1"/>
  <c r="AJ1722" i="2"/>
  <c r="A1722" i="2" s="1"/>
  <c r="AJ1723" i="2" l="1"/>
  <c r="A1723" i="2" s="1"/>
  <c r="AK1723" i="2"/>
  <c r="B1723" i="2" s="1"/>
  <c r="AL1723" i="2"/>
  <c r="C1723" i="2" s="1"/>
  <c r="AB1724" i="2"/>
  <c r="BE1723" i="2"/>
  <c r="AB1723" i="2"/>
  <c r="BE1722" i="2"/>
  <c r="D1724" i="2"/>
  <c r="AH1725" i="2"/>
  <c r="AI1724" i="2"/>
  <c r="AM1724" i="2"/>
  <c r="AL1724" i="2" l="1"/>
  <c r="C1724" i="2" s="1"/>
  <c r="AK1724" i="2"/>
  <c r="B1724" i="2" s="1"/>
  <c r="AJ1724" i="2"/>
  <c r="A1724" i="2" s="1"/>
  <c r="AM1725" i="2"/>
  <c r="AI1725" i="2"/>
  <c r="AH1726" i="2"/>
  <c r="D1725" i="2"/>
  <c r="AG1725" i="2"/>
  <c r="AH1727" i="2" l="1"/>
  <c r="AG1727" i="2" s="1"/>
  <c r="AM1726" i="2"/>
  <c r="AI1726" i="2"/>
  <c r="D1726" i="2"/>
  <c r="AB1725" i="2"/>
  <c r="BE1724" i="2"/>
  <c r="AK1725" i="2"/>
  <c r="B1725" i="2" s="1"/>
  <c r="AJ1725" i="2"/>
  <c r="A1725" i="2" s="1"/>
  <c r="AL1725" i="2"/>
  <c r="C1725" i="2" s="1"/>
  <c r="AG1726" i="2"/>
  <c r="BE1726" i="2" l="1"/>
  <c r="AB1727" i="2"/>
  <c r="BE1725" i="2"/>
  <c r="AB1726" i="2"/>
  <c r="AL1726" i="2"/>
  <c r="C1726" i="2" s="1"/>
  <c r="AJ1726" i="2"/>
  <c r="A1726" i="2" s="1"/>
  <c r="AK1726" i="2"/>
  <c r="B1726" i="2" s="1"/>
  <c r="AH1728" i="2"/>
  <c r="AG1728" i="2" s="1"/>
  <c r="AM1727" i="2"/>
  <c r="D1727" i="2"/>
  <c r="AI1727" i="2"/>
  <c r="BE1727" i="2" l="1"/>
  <c r="AB1728" i="2"/>
  <c r="AH1729" i="2"/>
  <c r="AG1729" i="2" s="1"/>
  <c r="AI1728" i="2"/>
  <c r="D1728" i="2"/>
  <c r="AM1728" i="2"/>
  <c r="AK1727" i="2"/>
  <c r="B1727" i="2" s="1"/>
  <c r="AJ1727" i="2"/>
  <c r="A1727" i="2" s="1"/>
  <c r="AL1727" i="2"/>
  <c r="C1727" i="2" s="1"/>
  <c r="BE1728" i="2" l="1"/>
  <c r="AB1729" i="2"/>
  <c r="AJ1728" i="2"/>
  <c r="A1728" i="2" s="1"/>
  <c r="AK1728" i="2"/>
  <c r="B1728" i="2" s="1"/>
  <c r="AL1728" i="2"/>
  <c r="C1728" i="2" s="1"/>
  <c r="AH1730" i="2"/>
  <c r="AG1730" i="2" s="1"/>
  <c r="AM1729" i="2"/>
  <c r="AI1729" i="2"/>
  <c r="D1729" i="2"/>
  <c r="BE1729" i="2" l="1"/>
  <c r="AB1730" i="2"/>
  <c r="AI1730" i="2"/>
  <c r="AM1730" i="2"/>
  <c r="D1730" i="2"/>
  <c r="AH1731" i="2"/>
  <c r="AK1729" i="2"/>
  <c r="B1729" i="2" s="1"/>
  <c r="AL1729" i="2"/>
  <c r="C1729" i="2" s="1"/>
  <c r="AJ1729" i="2"/>
  <c r="A1729" i="2" s="1"/>
  <c r="AJ1730" i="2" l="1"/>
  <c r="A1730" i="2" s="1"/>
  <c r="AK1730" i="2"/>
  <c r="B1730" i="2" s="1"/>
  <c r="AL1730" i="2"/>
  <c r="C1730" i="2" s="1"/>
  <c r="AG1731" i="2"/>
  <c r="D1731" i="2"/>
  <c r="AI1731" i="2"/>
  <c r="AH1732" i="2"/>
  <c r="AM1731" i="2"/>
  <c r="AL1731" i="2" l="1"/>
  <c r="C1731" i="2" s="1"/>
  <c r="AK1731" i="2"/>
  <c r="B1731" i="2" s="1"/>
  <c r="AJ1731" i="2"/>
  <c r="A1731" i="2" s="1"/>
  <c r="BE1730" i="2"/>
  <c r="AB1731" i="2"/>
  <c r="AI1732" i="2"/>
  <c r="AM1732" i="2"/>
  <c r="D1732" i="2"/>
  <c r="AH1733" i="2"/>
  <c r="AG1733" i="2" s="1"/>
  <c r="AG1732" i="2"/>
  <c r="BE1731" i="2" l="1"/>
  <c r="AB1732" i="2"/>
  <c r="AB1733" i="2"/>
  <c r="BE1732" i="2"/>
  <c r="AL1732" i="2"/>
  <c r="C1732" i="2" s="1"/>
  <c r="AJ1732" i="2"/>
  <c r="A1732" i="2" s="1"/>
  <c r="AK1732" i="2"/>
  <c r="B1732" i="2" s="1"/>
  <c r="AI1733" i="2"/>
  <c r="D1733" i="2"/>
  <c r="AH1734" i="2"/>
  <c r="AM1733" i="2"/>
  <c r="AI1734" i="2" l="1"/>
  <c r="AM1734" i="2"/>
  <c r="AH1735" i="2"/>
  <c r="D1734" i="2"/>
  <c r="AG1734" i="2"/>
  <c r="AJ1733" i="2"/>
  <c r="A1733" i="2" s="1"/>
  <c r="AK1733" i="2"/>
  <c r="B1733" i="2" s="1"/>
  <c r="AL1733" i="2"/>
  <c r="C1733" i="2" s="1"/>
  <c r="AB1734" i="2" l="1"/>
  <c r="BE1733" i="2"/>
  <c r="AM1735" i="2"/>
  <c r="AH1736" i="2"/>
  <c r="AG1736" i="2" s="1"/>
  <c r="D1735" i="2"/>
  <c r="AI1735" i="2"/>
  <c r="AG1735" i="2"/>
  <c r="AL1734" i="2"/>
  <c r="C1734" i="2" s="1"/>
  <c r="AJ1734" i="2"/>
  <c r="A1734" i="2" s="1"/>
  <c r="AK1734" i="2"/>
  <c r="B1734" i="2" s="1"/>
  <c r="BE1735" i="2" l="1"/>
  <c r="AB1736" i="2"/>
  <c r="AJ1735" i="2"/>
  <c r="A1735" i="2" s="1"/>
  <c r="AL1735" i="2"/>
  <c r="C1735" i="2" s="1"/>
  <c r="AK1735" i="2"/>
  <c r="B1735" i="2" s="1"/>
  <c r="AB1735" i="2"/>
  <c r="BE1734" i="2"/>
  <c r="AH1737" i="2"/>
  <c r="AG1737" i="2" s="1"/>
  <c r="D1736" i="2"/>
  <c r="AI1736" i="2"/>
  <c r="AM1736" i="2"/>
  <c r="AL1736" i="2" l="1"/>
  <c r="C1736" i="2" s="1"/>
  <c r="AJ1736" i="2"/>
  <c r="A1736" i="2" s="1"/>
  <c r="AK1736" i="2"/>
  <c r="B1736" i="2" s="1"/>
  <c r="BE1736" i="2"/>
  <c r="AB1737" i="2"/>
  <c r="D1737" i="2"/>
  <c r="AH1738" i="2"/>
  <c r="AI1737" i="2"/>
  <c r="AM1737" i="2"/>
  <c r="AH1739" i="2" l="1"/>
  <c r="AG1739" i="2" s="1"/>
  <c r="AI1738" i="2"/>
  <c r="D1738" i="2"/>
  <c r="AM1738" i="2"/>
  <c r="AG1738" i="2"/>
  <c r="AK1737" i="2"/>
  <c r="B1737" i="2" s="1"/>
  <c r="AL1737" i="2"/>
  <c r="C1737" i="2" s="1"/>
  <c r="AJ1737" i="2"/>
  <c r="A1737" i="2" s="1"/>
  <c r="BE1737" i="2" l="1"/>
  <c r="AB1738" i="2"/>
  <c r="AJ1738" i="2"/>
  <c r="A1738" i="2" s="1"/>
  <c r="AK1738" i="2"/>
  <c r="B1738" i="2" s="1"/>
  <c r="AL1738" i="2"/>
  <c r="C1738" i="2" s="1"/>
  <c r="AB1739" i="2"/>
  <c r="BE1738" i="2"/>
  <c r="AM1739" i="2"/>
  <c r="AI1739" i="2"/>
  <c r="D1739" i="2"/>
  <c r="AH1740" i="2"/>
  <c r="AI1740" i="2" l="1"/>
  <c r="AH1741" i="2"/>
  <c r="D1740" i="2"/>
  <c r="AM1740" i="2"/>
  <c r="AK1739" i="2"/>
  <c r="B1739" i="2" s="1"/>
  <c r="AL1739" i="2"/>
  <c r="C1739" i="2" s="1"/>
  <c r="AJ1739" i="2"/>
  <c r="A1739" i="2" s="1"/>
  <c r="AG1740" i="2"/>
  <c r="AM1741" i="2" l="1"/>
  <c r="AI1741" i="2"/>
  <c r="AH1742" i="2"/>
  <c r="D1741" i="2"/>
  <c r="BE1739" i="2"/>
  <c r="AB1740" i="2"/>
  <c r="AG1741" i="2"/>
  <c r="AL1740" i="2"/>
  <c r="C1740" i="2" s="1"/>
  <c r="AJ1740" i="2"/>
  <c r="A1740" i="2" s="1"/>
  <c r="AK1740" i="2"/>
  <c r="B1740" i="2" s="1"/>
  <c r="AM1742" i="2" l="1"/>
  <c r="AH1743" i="2"/>
  <c r="D1742" i="2"/>
  <c r="AI1742" i="2"/>
  <c r="AK1741" i="2"/>
  <c r="B1741" i="2" s="1"/>
  <c r="AL1741" i="2"/>
  <c r="C1741" i="2" s="1"/>
  <c r="AJ1741" i="2"/>
  <c r="A1741" i="2" s="1"/>
  <c r="AG1742" i="2"/>
  <c r="BE1740" i="2"/>
  <c r="AB1741" i="2"/>
  <c r="AH1744" i="2" l="1"/>
  <c r="AG1744" i="2" s="1"/>
  <c r="D1743" i="2"/>
  <c r="AI1743" i="2"/>
  <c r="AM1743" i="2"/>
  <c r="BE1741" i="2"/>
  <c r="AB1742" i="2"/>
  <c r="AG1743" i="2"/>
  <c r="AK1742" i="2"/>
  <c r="B1742" i="2" s="1"/>
  <c r="AJ1742" i="2"/>
  <c r="A1742" i="2" s="1"/>
  <c r="AL1742" i="2"/>
  <c r="C1742" i="2" s="1"/>
  <c r="AB1744" i="2" l="1"/>
  <c r="BE1743" i="2"/>
  <c r="AM1744" i="2"/>
  <c r="AH1745" i="2"/>
  <c r="AG1745" i="2" s="1"/>
  <c r="D1744" i="2"/>
  <c r="AI1744" i="2"/>
  <c r="AB1743" i="2"/>
  <c r="BE1742" i="2"/>
  <c r="AK1743" i="2"/>
  <c r="B1743" i="2" s="1"/>
  <c r="AJ1743" i="2"/>
  <c r="A1743" i="2" s="1"/>
  <c r="AL1743" i="2"/>
  <c r="C1743" i="2" s="1"/>
  <c r="AB1745" i="2" l="1"/>
  <c r="BE1744" i="2"/>
  <c r="AL1744" i="2"/>
  <c r="C1744" i="2" s="1"/>
  <c r="AK1744" i="2"/>
  <c r="B1744" i="2" s="1"/>
  <c r="AJ1744" i="2"/>
  <c r="A1744" i="2" s="1"/>
  <c r="AI1745" i="2"/>
  <c r="AM1745" i="2"/>
  <c r="D1745" i="2"/>
  <c r="AH1746" i="2"/>
  <c r="AG1746" i="2" s="1"/>
  <c r="AB1746" i="2" l="1"/>
  <c r="BE1745" i="2"/>
  <c r="AJ1745" i="2"/>
  <c r="A1745" i="2" s="1"/>
  <c r="AL1745" i="2"/>
  <c r="C1745" i="2" s="1"/>
  <c r="AK1745" i="2"/>
  <c r="B1745" i="2" s="1"/>
  <c r="AM1746" i="2"/>
  <c r="AH1747" i="2"/>
  <c r="AI1746" i="2"/>
  <c r="D1746" i="2"/>
  <c r="AM1747" i="2" l="1"/>
  <c r="AH1748" i="2"/>
  <c r="AI1747" i="2"/>
  <c r="D1747" i="2"/>
  <c r="AG1747" i="2"/>
  <c r="AJ1746" i="2"/>
  <c r="A1746" i="2" s="1"/>
  <c r="AK1746" i="2"/>
  <c r="B1746" i="2" s="1"/>
  <c r="AL1746" i="2"/>
  <c r="C1746" i="2" s="1"/>
  <c r="AL1747" i="2" l="1"/>
  <c r="C1747" i="2" s="1"/>
  <c r="AK1747" i="2"/>
  <c r="B1747" i="2" s="1"/>
  <c r="AJ1747" i="2"/>
  <c r="A1747" i="2" s="1"/>
  <c r="AG1748" i="2"/>
  <c r="D1748" i="2"/>
  <c r="AM1748" i="2"/>
  <c r="AH1749" i="2"/>
  <c r="AI1748" i="2"/>
  <c r="BE1746" i="2"/>
  <c r="AB1747" i="2"/>
  <c r="AH1750" i="2" l="1"/>
  <c r="AG1750" i="2" s="1"/>
  <c r="AI1749" i="2"/>
  <c r="D1749" i="2"/>
  <c r="AM1749" i="2"/>
  <c r="AG1749" i="2"/>
  <c r="AK1748" i="2"/>
  <c r="B1748" i="2" s="1"/>
  <c r="AL1748" i="2"/>
  <c r="C1748" i="2" s="1"/>
  <c r="AJ1748" i="2"/>
  <c r="A1748" i="2" s="1"/>
  <c r="AB1748" i="2"/>
  <c r="BE1747" i="2"/>
  <c r="BE1748" i="2" l="1"/>
  <c r="AB1749" i="2"/>
  <c r="AJ1749" i="2"/>
  <c r="A1749" i="2" s="1"/>
  <c r="AL1749" i="2"/>
  <c r="C1749" i="2" s="1"/>
  <c r="AK1749" i="2"/>
  <c r="B1749" i="2" s="1"/>
  <c r="BE1749" i="2"/>
  <c r="AB1750" i="2"/>
  <c r="AH1751" i="2"/>
  <c r="AG1751" i="2" s="1"/>
  <c r="AM1750" i="2"/>
  <c r="D1750" i="2"/>
  <c r="AI1750" i="2"/>
  <c r="AJ1750" i="2" l="1"/>
  <c r="A1750" i="2" s="1"/>
  <c r="AK1750" i="2"/>
  <c r="B1750" i="2" s="1"/>
  <c r="AL1750" i="2"/>
  <c r="C1750" i="2" s="1"/>
  <c r="AB1751" i="2"/>
  <c r="BE1750" i="2"/>
  <c r="AM1751" i="2"/>
  <c r="D1751" i="2"/>
  <c r="AH1752" i="2"/>
  <c r="AG1752" i="2" s="1"/>
  <c r="AI1751" i="2"/>
  <c r="BE1751" i="2" l="1"/>
  <c r="AB1752" i="2"/>
  <c r="AL1751" i="2"/>
  <c r="C1751" i="2" s="1"/>
  <c r="AK1751" i="2"/>
  <c r="B1751" i="2" s="1"/>
  <c r="AJ1751" i="2"/>
  <c r="A1751" i="2" s="1"/>
  <c r="AM1752" i="2"/>
  <c r="D1752" i="2"/>
  <c r="AI1752" i="2"/>
  <c r="AH1753" i="2"/>
  <c r="AG1753" i="2" s="1"/>
  <c r="BE1752" i="2" l="1"/>
  <c r="AB1753" i="2"/>
  <c r="AM1753" i="2"/>
  <c r="D1753" i="2"/>
  <c r="AI1753" i="2"/>
  <c r="AH1754" i="2"/>
  <c r="AG1754" i="2" s="1"/>
  <c r="AL1752" i="2"/>
  <c r="C1752" i="2" s="1"/>
  <c r="AJ1752" i="2"/>
  <c r="A1752" i="2" s="1"/>
  <c r="AK1752" i="2"/>
  <c r="B1752" i="2" s="1"/>
  <c r="AB1754" i="2" l="1"/>
  <c r="BE1753" i="2"/>
  <c r="D1754" i="2"/>
  <c r="AH1755" i="2"/>
  <c r="AG1755" i="2" s="1"/>
  <c r="AI1754" i="2"/>
  <c r="AM1754" i="2"/>
  <c r="AK1753" i="2"/>
  <c r="B1753" i="2" s="1"/>
  <c r="AL1753" i="2"/>
  <c r="C1753" i="2" s="1"/>
  <c r="AJ1753" i="2"/>
  <c r="A1753" i="2" s="1"/>
  <c r="AB1755" i="2" l="1"/>
  <c r="BE1754" i="2"/>
  <c r="AJ1754" i="2"/>
  <c r="A1754" i="2" s="1"/>
  <c r="AL1754" i="2"/>
  <c r="C1754" i="2" s="1"/>
  <c r="AK1754" i="2"/>
  <c r="B1754" i="2" s="1"/>
  <c r="AH1756" i="2"/>
  <c r="AG1756" i="2" s="1"/>
  <c r="AM1755" i="2"/>
  <c r="AI1755" i="2"/>
  <c r="D1755" i="2"/>
  <c r="AB1756" i="2" l="1"/>
  <c r="BE1755" i="2"/>
  <c r="AM1756" i="2"/>
  <c r="AH1757" i="2"/>
  <c r="AG1757" i="2" s="1"/>
  <c r="AI1756" i="2"/>
  <c r="D1756" i="2"/>
  <c r="AK1755" i="2"/>
  <c r="B1755" i="2" s="1"/>
  <c r="AL1755" i="2"/>
  <c r="C1755" i="2" s="1"/>
  <c r="AJ1755" i="2"/>
  <c r="A1755" i="2" s="1"/>
  <c r="AB1757" i="2" l="1"/>
  <c r="BE1756" i="2"/>
  <c r="AJ1756" i="2"/>
  <c r="A1756" i="2" s="1"/>
  <c r="AK1756" i="2"/>
  <c r="B1756" i="2" s="1"/>
  <c r="AL1756" i="2"/>
  <c r="C1756" i="2" s="1"/>
  <c r="AM1757" i="2"/>
  <c r="D1757" i="2"/>
  <c r="AH1758" i="2"/>
  <c r="AG1758" i="2" s="1"/>
  <c r="AI1757" i="2"/>
  <c r="BE1757" i="2" l="1"/>
  <c r="AB1758" i="2"/>
  <c r="AK1757" i="2"/>
  <c r="B1757" i="2" s="1"/>
  <c r="AJ1757" i="2"/>
  <c r="A1757" i="2" s="1"/>
  <c r="AL1757" i="2"/>
  <c r="C1757" i="2" s="1"/>
  <c r="AM1758" i="2"/>
  <c r="AI1758" i="2"/>
  <c r="AH1759" i="2"/>
  <c r="AG1759" i="2" s="1"/>
  <c r="D1758" i="2"/>
  <c r="AJ1758" i="2" l="1"/>
  <c r="A1758" i="2" s="1"/>
  <c r="AK1758" i="2"/>
  <c r="B1758" i="2" s="1"/>
  <c r="AL1758" i="2"/>
  <c r="C1758" i="2" s="1"/>
  <c r="AB1759" i="2"/>
  <c r="BE1758" i="2"/>
  <c r="AI1759" i="2"/>
  <c r="D1759" i="2"/>
  <c r="AH1760" i="2"/>
  <c r="AM1759" i="2"/>
  <c r="AJ1759" i="2" l="1"/>
  <c r="A1759" i="2" s="1"/>
  <c r="AK1759" i="2"/>
  <c r="B1759" i="2" s="1"/>
  <c r="AL1759" i="2"/>
  <c r="C1759" i="2" s="1"/>
  <c r="AG1760" i="2"/>
  <c r="D1760" i="2"/>
  <c r="AM1760" i="2"/>
  <c r="AH1761" i="2"/>
  <c r="AI1760" i="2"/>
  <c r="AH1762" i="2" l="1"/>
  <c r="AG1762" i="2" s="1"/>
  <c r="AM1761" i="2"/>
  <c r="D1761" i="2"/>
  <c r="AI1761" i="2"/>
  <c r="AG1761" i="2"/>
  <c r="AL1760" i="2"/>
  <c r="C1760" i="2" s="1"/>
  <c r="AJ1760" i="2"/>
  <c r="A1760" i="2" s="1"/>
  <c r="AK1760" i="2"/>
  <c r="B1760" i="2" s="1"/>
  <c r="AB1760" i="2"/>
  <c r="BE1759" i="2"/>
  <c r="BE1760" i="2" l="1"/>
  <c r="AB1761" i="2"/>
  <c r="BE1761" i="2"/>
  <c r="AB1762" i="2"/>
  <c r="AI1762" i="2"/>
  <c r="AM1762" i="2"/>
  <c r="AH1763" i="2"/>
  <c r="D1762" i="2"/>
  <c r="AK1761" i="2"/>
  <c r="B1761" i="2" s="1"/>
  <c r="AL1761" i="2"/>
  <c r="C1761" i="2" s="1"/>
  <c r="AJ1761" i="2"/>
  <c r="A1761" i="2" s="1"/>
  <c r="AI1763" i="2" l="1"/>
  <c r="D1763" i="2"/>
  <c r="AM1763" i="2"/>
  <c r="AH1764" i="2"/>
  <c r="AG1764" i="2" s="1"/>
  <c r="AG1763" i="2"/>
  <c r="AK1762" i="2"/>
  <c r="B1762" i="2" s="1"/>
  <c r="AJ1762" i="2"/>
  <c r="A1762" i="2" s="1"/>
  <c r="AL1762" i="2"/>
  <c r="C1762" i="2" s="1"/>
  <c r="BE1762" i="2" l="1"/>
  <c r="AB1763" i="2"/>
  <c r="BE1763" i="2"/>
  <c r="AB1764" i="2"/>
  <c r="AL1763" i="2"/>
  <c r="C1763" i="2" s="1"/>
  <c r="AK1763" i="2"/>
  <c r="B1763" i="2" s="1"/>
  <c r="AJ1763" i="2"/>
  <c r="A1763" i="2" s="1"/>
  <c r="AH1765" i="2"/>
  <c r="AI1764" i="2"/>
  <c r="AM1764" i="2"/>
  <c r="D1764" i="2"/>
  <c r="AL1764" i="2" l="1"/>
  <c r="C1764" i="2" s="1"/>
  <c r="AJ1764" i="2"/>
  <c r="A1764" i="2" s="1"/>
  <c r="AK1764" i="2"/>
  <c r="B1764" i="2" s="1"/>
  <c r="AG1765" i="2"/>
  <c r="AH1766" i="2"/>
  <c r="AG1766" i="2" s="1"/>
  <c r="AI1765" i="2"/>
  <c r="AM1765" i="2"/>
  <c r="D1765" i="2"/>
  <c r="AL1765" i="2" l="1"/>
  <c r="C1765" i="2" s="1"/>
  <c r="AJ1765" i="2"/>
  <c r="A1765" i="2" s="1"/>
  <c r="AK1765" i="2"/>
  <c r="B1765" i="2" s="1"/>
  <c r="AB1766" i="2"/>
  <c r="BE1765" i="2"/>
  <c r="AM1766" i="2"/>
  <c r="D1766" i="2"/>
  <c r="AI1766" i="2"/>
  <c r="AH1767" i="2"/>
  <c r="AG1767" i="2" s="1"/>
  <c r="AB1765" i="2"/>
  <c r="BE1764" i="2"/>
  <c r="BE1766" i="2" l="1"/>
  <c r="AB1767" i="2"/>
  <c r="AI1767" i="2"/>
  <c r="D1767" i="2"/>
  <c r="AM1767" i="2"/>
  <c r="AH1768" i="2"/>
  <c r="AL1766" i="2"/>
  <c r="C1766" i="2" s="1"/>
  <c r="AK1766" i="2"/>
  <c r="B1766" i="2" s="1"/>
  <c r="AJ1766" i="2"/>
  <c r="A1766" i="2" s="1"/>
  <c r="AK1767" i="2" l="1"/>
  <c r="B1767" i="2" s="1"/>
  <c r="AL1767" i="2"/>
  <c r="C1767" i="2" s="1"/>
  <c r="AJ1767" i="2"/>
  <c r="A1767" i="2" s="1"/>
  <c r="AG1768" i="2"/>
  <c r="AI1768" i="2"/>
  <c r="AM1768" i="2"/>
  <c r="D1768" i="2"/>
  <c r="AH1769" i="2"/>
  <c r="AG1769" i="2" s="1"/>
  <c r="AB1769" i="2" l="1"/>
  <c r="BE1768" i="2"/>
  <c r="AL1768" i="2"/>
  <c r="C1768" i="2" s="1"/>
  <c r="AJ1768" i="2"/>
  <c r="A1768" i="2" s="1"/>
  <c r="AK1768" i="2"/>
  <c r="B1768" i="2" s="1"/>
  <c r="AI1769" i="2"/>
  <c r="AM1769" i="2"/>
  <c r="AH1770" i="2"/>
  <c r="AG1770" i="2" s="1"/>
  <c r="D1769" i="2"/>
  <c r="BE1767" i="2"/>
  <c r="AB1768" i="2"/>
  <c r="AB1770" i="2" l="1"/>
  <c r="BE1769" i="2"/>
  <c r="AK1769" i="2"/>
  <c r="B1769" i="2" s="1"/>
  <c r="AL1769" i="2"/>
  <c r="C1769" i="2" s="1"/>
  <c r="AJ1769" i="2"/>
  <c r="A1769" i="2" s="1"/>
  <c r="AI1770" i="2"/>
  <c r="AM1770" i="2"/>
  <c r="D1770" i="2"/>
  <c r="AH1771" i="2"/>
  <c r="AG1771" i="2" s="1"/>
  <c r="BE1770" i="2" l="1"/>
  <c r="AB1771" i="2"/>
  <c r="AL1770" i="2"/>
  <c r="C1770" i="2" s="1"/>
  <c r="AJ1770" i="2"/>
  <c r="A1770" i="2" s="1"/>
  <c r="AK1770" i="2"/>
  <c r="B1770" i="2" s="1"/>
  <c r="AH1772" i="2"/>
  <c r="AM1771" i="2"/>
  <c r="AI1771" i="2"/>
  <c r="D1771" i="2"/>
  <c r="Q509" i="2"/>
  <c r="Q510" i="2"/>
  <c r="AG1772" i="2" l="1"/>
  <c r="D1772" i="2"/>
  <c r="AI1772" i="2"/>
  <c r="AM1772" i="2"/>
  <c r="AH1773" i="2"/>
  <c r="AG1773" i="2" s="1"/>
  <c r="AJ1771" i="2"/>
  <c r="A1771" i="2" s="1"/>
  <c r="AL1771" i="2"/>
  <c r="C1771" i="2" s="1"/>
  <c r="AK1771" i="2"/>
  <c r="B1771" i="2" s="1"/>
  <c r="AL1772" i="2" l="1"/>
  <c r="C1772" i="2" s="1"/>
  <c r="AK1772" i="2"/>
  <c r="B1772" i="2" s="1"/>
  <c r="AJ1772" i="2"/>
  <c r="A1772" i="2" s="1"/>
  <c r="BE1772" i="2"/>
  <c r="AB1773" i="2"/>
  <c r="AH1774" i="2"/>
  <c r="AG1774" i="2" s="1"/>
  <c r="AM1773" i="2"/>
  <c r="AI1773" i="2"/>
  <c r="D1773" i="2"/>
  <c r="BE1771" i="2"/>
  <c r="AB1772" i="2"/>
  <c r="AK1773" i="2" l="1"/>
  <c r="B1773" i="2" s="1"/>
  <c r="AJ1773" i="2"/>
  <c r="A1773" i="2" s="1"/>
  <c r="AL1773" i="2"/>
  <c r="C1773" i="2" s="1"/>
  <c r="AB1774" i="2"/>
  <c r="BE1773" i="2"/>
  <c r="D1774" i="2"/>
  <c r="AI1774" i="2"/>
  <c r="AH1775" i="2"/>
  <c r="AG1775" i="2" s="1"/>
  <c r="AM1774" i="2"/>
  <c r="Q517" i="2"/>
  <c r="AK1774" i="2" l="1"/>
  <c r="B1774" i="2" s="1"/>
  <c r="AL1774" i="2"/>
  <c r="C1774" i="2" s="1"/>
  <c r="AJ1774" i="2"/>
  <c r="A1774" i="2" s="1"/>
  <c r="D1775" i="2"/>
  <c r="AM1775" i="2"/>
  <c r="AI1775" i="2"/>
  <c r="AH1776" i="2"/>
  <c r="AB1775" i="2"/>
  <c r="BE1774" i="2"/>
  <c r="Q518" i="2"/>
  <c r="D1776" i="2" l="1"/>
  <c r="AH1777" i="2"/>
  <c r="AM1776" i="2"/>
  <c r="AI1776" i="2"/>
  <c r="AK1775" i="2"/>
  <c r="B1775" i="2" s="1"/>
  <c r="AL1775" i="2"/>
  <c r="C1775" i="2" s="1"/>
  <c r="AJ1775" i="2"/>
  <c r="A1775" i="2" s="1"/>
  <c r="AG1776" i="2"/>
  <c r="Q519" i="2"/>
  <c r="D1777" i="2" l="1"/>
  <c r="AM1777" i="2"/>
  <c r="AI1777" i="2"/>
  <c r="AH1778" i="2"/>
  <c r="AG1778" i="2" s="1"/>
  <c r="AB1776" i="2"/>
  <c r="BE1775" i="2"/>
  <c r="AG1777" i="2"/>
  <c r="AL1776" i="2"/>
  <c r="C1776" i="2" s="1"/>
  <c r="AJ1776" i="2"/>
  <c r="A1776" i="2" s="1"/>
  <c r="AK1776" i="2"/>
  <c r="B1776" i="2" s="1"/>
  <c r="Q520" i="2"/>
  <c r="AL1777" i="2" l="1"/>
  <c r="C1777" i="2" s="1"/>
  <c r="AJ1777" i="2"/>
  <c r="A1777" i="2" s="1"/>
  <c r="AK1777" i="2"/>
  <c r="B1777" i="2" s="1"/>
  <c r="AB1778" i="2"/>
  <c r="BE1777" i="2"/>
  <c r="BE1776" i="2"/>
  <c r="AB1777" i="2"/>
  <c r="D1778" i="2"/>
  <c r="AH1779" i="2"/>
  <c r="AI1778" i="2"/>
  <c r="AM1778" i="2"/>
  <c r="Q521" i="2"/>
  <c r="AJ1778" i="2" l="1"/>
  <c r="A1778" i="2" s="1"/>
  <c r="AL1778" i="2"/>
  <c r="C1778" i="2" s="1"/>
  <c r="AK1778" i="2"/>
  <c r="B1778" i="2" s="1"/>
  <c r="AG1779" i="2"/>
  <c r="AI1779" i="2"/>
  <c r="D1779" i="2"/>
  <c r="AH1780" i="2"/>
  <c r="AM1779" i="2"/>
  <c r="Q522" i="2"/>
  <c r="AG1780" i="2" l="1"/>
  <c r="AI1780" i="2"/>
  <c r="AM1780" i="2"/>
  <c r="D1780" i="2"/>
  <c r="AH1781" i="2"/>
  <c r="AK1779" i="2"/>
  <c r="B1779" i="2" s="1"/>
  <c r="AJ1779" i="2"/>
  <c r="A1779" i="2" s="1"/>
  <c r="AL1779" i="2"/>
  <c r="C1779" i="2" s="1"/>
  <c r="BE1778" i="2"/>
  <c r="AB1779" i="2"/>
  <c r="Q523" i="2"/>
  <c r="AJ1780" i="2" l="1"/>
  <c r="A1780" i="2" s="1"/>
  <c r="AK1780" i="2"/>
  <c r="B1780" i="2" s="1"/>
  <c r="AL1780" i="2"/>
  <c r="C1780" i="2" s="1"/>
  <c r="AG1781" i="2"/>
  <c r="AH1782" i="2"/>
  <c r="AG1782" i="2" s="1"/>
  <c r="AI1781" i="2"/>
  <c r="D1781" i="2"/>
  <c r="AM1781" i="2"/>
  <c r="BE1779" i="2"/>
  <c r="AB1780" i="2"/>
  <c r="AK1781" i="2" l="1"/>
  <c r="B1781" i="2" s="1"/>
  <c r="AJ1781" i="2"/>
  <c r="A1781" i="2" s="1"/>
  <c r="AL1781" i="2"/>
  <c r="C1781" i="2" s="1"/>
  <c r="BE1780" i="2"/>
  <c r="AB1781" i="2"/>
  <c r="AB1782" i="2"/>
  <c r="BE1781" i="2"/>
  <c r="AI1782" i="2"/>
  <c r="AH1783" i="2"/>
  <c r="AM1782" i="2"/>
  <c r="D1782" i="2"/>
  <c r="AM1783" i="2" l="1"/>
  <c r="AH1784" i="2"/>
  <c r="AI1783" i="2"/>
  <c r="D1783" i="2"/>
  <c r="AG1783" i="2"/>
  <c r="AK1782" i="2"/>
  <c r="B1782" i="2" s="1"/>
  <c r="AL1782" i="2"/>
  <c r="C1782" i="2" s="1"/>
  <c r="AJ1782" i="2"/>
  <c r="A1782" i="2" s="1"/>
  <c r="AL1783" i="2" l="1"/>
  <c r="C1783" i="2" s="1"/>
  <c r="AJ1783" i="2"/>
  <c r="A1783" i="2" s="1"/>
  <c r="AK1783" i="2"/>
  <c r="B1783" i="2" s="1"/>
  <c r="AB1783" i="2"/>
  <c r="BE1782" i="2"/>
  <c r="AM1784" i="2"/>
  <c r="AI1784" i="2"/>
  <c r="D1784" i="2"/>
  <c r="AH1785" i="2"/>
  <c r="AG1785" i="2" s="1"/>
  <c r="AG1784" i="2"/>
  <c r="Q535" i="2"/>
  <c r="AB1784" i="2" l="1"/>
  <c r="BE1783" i="2"/>
  <c r="AH1786" i="2"/>
  <c r="AG1786" i="2" s="1"/>
  <c r="AM1785" i="2"/>
  <c r="AI1785" i="2"/>
  <c r="D1785" i="2"/>
  <c r="BE1784" i="2"/>
  <c r="AB1785" i="2"/>
  <c r="AL1784" i="2"/>
  <c r="C1784" i="2" s="1"/>
  <c r="AJ1784" i="2"/>
  <c r="A1784" i="2" s="1"/>
  <c r="AK1784" i="2"/>
  <c r="B1784" i="2" s="1"/>
  <c r="Q536" i="2"/>
  <c r="AB1786" i="2" l="1"/>
  <c r="BE1785" i="2"/>
  <c r="AI1786" i="2"/>
  <c r="AM1786" i="2"/>
  <c r="D1786" i="2"/>
  <c r="AH1787" i="2"/>
  <c r="AG1787" i="2" s="1"/>
  <c r="AK1785" i="2"/>
  <c r="B1785" i="2" s="1"/>
  <c r="AL1785" i="2"/>
  <c r="C1785" i="2" s="1"/>
  <c r="AJ1785" i="2"/>
  <c r="A1785" i="2" s="1"/>
  <c r="AB1787" i="2" l="1"/>
  <c r="BE1786" i="2"/>
  <c r="AK1786" i="2"/>
  <c r="B1786" i="2" s="1"/>
  <c r="AL1786" i="2"/>
  <c r="C1786" i="2" s="1"/>
  <c r="AJ1786" i="2"/>
  <c r="A1786" i="2" s="1"/>
  <c r="AH1788" i="2"/>
  <c r="AG1788" i="2" s="1"/>
  <c r="AM1787" i="2"/>
  <c r="D1787" i="2"/>
  <c r="AI1787" i="2"/>
  <c r="BE1787" i="2" l="1"/>
  <c r="AB1788" i="2"/>
  <c r="AI1788" i="2"/>
  <c r="AM1788" i="2"/>
  <c r="AH1789" i="2"/>
  <c r="AG1789" i="2" s="1"/>
  <c r="D1788" i="2"/>
  <c r="AL1787" i="2"/>
  <c r="C1787" i="2" s="1"/>
  <c r="AK1787" i="2"/>
  <c r="B1787" i="2" s="1"/>
  <c r="AJ1787" i="2"/>
  <c r="A1787" i="2" s="1"/>
  <c r="BE1788" i="2" l="1"/>
  <c r="AB1789" i="2"/>
  <c r="AK1788" i="2"/>
  <c r="B1788" i="2" s="1"/>
  <c r="AJ1788" i="2"/>
  <c r="A1788" i="2" s="1"/>
  <c r="AL1788" i="2"/>
  <c r="C1788" i="2" s="1"/>
  <c r="AM1789" i="2"/>
  <c r="AI1789" i="2"/>
  <c r="AH1790" i="2"/>
  <c r="D1789" i="2"/>
  <c r="AH1791" i="2" l="1"/>
  <c r="AG1791" i="2" s="1"/>
  <c r="AM1790" i="2"/>
  <c r="AI1790" i="2"/>
  <c r="D1790" i="2"/>
  <c r="AJ1789" i="2"/>
  <c r="A1789" i="2" s="1"/>
  <c r="AL1789" i="2"/>
  <c r="C1789" i="2" s="1"/>
  <c r="AK1789" i="2"/>
  <c r="B1789" i="2" s="1"/>
  <c r="AG1790" i="2"/>
  <c r="Q555" i="2"/>
  <c r="AK1790" i="2" l="1"/>
  <c r="B1790" i="2" s="1"/>
  <c r="AL1790" i="2"/>
  <c r="C1790" i="2" s="1"/>
  <c r="AJ1790" i="2"/>
  <c r="A1790" i="2" s="1"/>
  <c r="BE1789" i="2"/>
  <c r="AB1790" i="2"/>
  <c r="AB1791" i="2"/>
  <c r="BE1790" i="2"/>
  <c r="AI1791" i="2"/>
  <c r="AM1791" i="2"/>
  <c r="D1791" i="2"/>
  <c r="AH1792" i="2"/>
  <c r="AG1792" i="2" s="1"/>
  <c r="Q556" i="2"/>
  <c r="BE1791" i="2" l="1"/>
  <c r="AB1792" i="2"/>
  <c r="AJ1791" i="2"/>
  <c r="A1791" i="2" s="1"/>
  <c r="AK1791" i="2"/>
  <c r="B1791" i="2" s="1"/>
  <c r="AL1791" i="2"/>
  <c r="C1791" i="2" s="1"/>
  <c r="D1792" i="2"/>
  <c r="AM1792" i="2"/>
  <c r="AI1792" i="2"/>
  <c r="AH1793" i="2"/>
  <c r="AL1792" i="2" l="1"/>
  <c r="C1792" i="2" s="1"/>
  <c r="AK1792" i="2"/>
  <c r="B1792" i="2" s="1"/>
  <c r="AJ1792" i="2"/>
  <c r="A1792" i="2" s="1"/>
  <c r="AG1793" i="2"/>
  <c r="D1793" i="2"/>
  <c r="AI1793" i="2"/>
  <c r="AM1793" i="2"/>
  <c r="AH1794" i="2"/>
  <c r="AG1794" i="2" s="1"/>
  <c r="Q562" i="2"/>
  <c r="AJ1793" i="2" l="1"/>
  <c r="A1793" i="2" s="1"/>
  <c r="AK1793" i="2"/>
  <c r="B1793" i="2" s="1"/>
  <c r="AL1793" i="2"/>
  <c r="C1793" i="2" s="1"/>
  <c r="BE1793" i="2"/>
  <c r="AB1794" i="2"/>
  <c r="AM1794" i="2"/>
  <c r="D1794" i="2"/>
  <c r="AI1794" i="2"/>
  <c r="AH1795" i="2"/>
  <c r="AG1795" i="2" s="1"/>
  <c r="AB1793" i="2"/>
  <c r="BE1792" i="2"/>
  <c r="Q563" i="2"/>
  <c r="D1795" i="2" l="1"/>
  <c r="AM1795" i="2"/>
  <c r="AH1796" i="2"/>
  <c r="AI1795" i="2"/>
  <c r="AK1794" i="2"/>
  <c r="B1794" i="2" s="1"/>
  <c r="AL1794" i="2"/>
  <c r="C1794" i="2" s="1"/>
  <c r="AJ1794" i="2"/>
  <c r="A1794" i="2" s="1"/>
  <c r="BE1794" i="2"/>
  <c r="AB1795" i="2"/>
  <c r="Q564" i="2"/>
  <c r="AI1796" i="2" l="1"/>
  <c r="D1796" i="2"/>
  <c r="AH1797" i="2"/>
  <c r="AM1796" i="2"/>
  <c r="AG1796" i="2"/>
  <c r="AK1795" i="2"/>
  <c r="B1795" i="2" s="1"/>
  <c r="AL1795" i="2"/>
  <c r="C1795" i="2" s="1"/>
  <c r="AJ1795" i="2"/>
  <c r="A1795" i="2" s="1"/>
  <c r="Q565" i="2"/>
  <c r="D1797" i="2" l="1"/>
  <c r="AM1797" i="2"/>
  <c r="AH1798" i="2"/>
  <c r="AI1797" i="2"/>
  <c r="AB1796" i="2"/>
  <c r="BE1795" i="2"/>
  <c r="AG1797" i="2"/>
  <c r="AK1796" i="2"/>
  <c r="B1796" i="2" s="1"/>
  <c r="AL1796" i="2"/>
  <c r="C1796" i="2" s="1"/>
  <c r="AJ1796" i="2"/>
  <c r="A1796" i="2" s="1"/>
  <c r="Q566" i="2"/>
  <c r="AB1797" i="2" l="1"/>
  <c r="BE1796" i="2"/>
  <c r="AL1797" i="2"/>
  <c r="C1797" i="2" s="1"/>
  <c r="AK1797" i="2"/>
  <c r="B1797" i="2" s="1"/>
  <c r="AJ1797" i="2"/>
  <c r="A1797" i="2" s="1"/>
  <c r="AM1798" i="2"/>
  <c r="D1798" i="2"/>
  <c r="AH1799" i="2"/>
  <c r="AG1799" i="2" s="1"/>
  <c r="AI1798" i="2"/>
  <c r="AG1798" i="2"/>
  <c r="BE1797" i="2" l="1"/>
  <c r="AB1798" i="2"/>
  <c r="BE1798" i="2"/>
  <c r="AB1799" i="2"/>
  <c r="AK1798" i="2"/>
  <c r="B1798" i="2" s="1"/>
  <c r="AL1798" i="2"/>
  <c r="C1798" i="2" s="1"/>
  <c r="AJ1798" i="2"/>
  <c r="A1798" i="2" s="1"/>
  <c r="AH1800" i="2"/>
  <c r="AI1799" i="2"/>
  <c r="AM1799" i="2"/>
  <c r="D1799" i="2"/>
  <c r="AJ1799" i="2" l="1"/>
  <c r="A1799" i="2" s="1"/>
  <c r="AK1799" i="2"/>
  <c r="B1799" i="2" s="1"/>
  <c r="AL1799" i="2"/>
  <c r="C1799" i="2" s="1"/>
  <c r="AG1800" i="2"/>
  <c r="D1800" i="2"/>
  <c r="AH1801" i="2"/>
  <c r="AI1800" i="2"/>
  <c r="AM1800" i="2"/>
  <c r="Q573" i="2"/>
  <c r="AI1801" i="2" l="1"/>
  <c r="D1801" i="2"/>
  <c r="AH1802" i="2"/>
  <c r="AM1801" i="2"/>
  <c r="AG1801" i="2"/>
  <c r="BE1799" i="2"/>
  <c r="AB1800" i="2"/>
  <c r="AJ1800" i="2"/>
  <c r="A1800" i="2" s="1"/>
  <c r="AK1800" i="2"/>
  <c r="B1800" i="2" s="1"/>
  <c r="AL1800" i="2"/>
  <c r="C1800" i="2" s="1"/>
  <c r="Q574" i="2"/>
  <c r="AI1802" i="2" l="1"/>
  <c r="AM1802" i="2"/>
  <c r="AH1803" i="2"/>
  <c r="AG1803" i="2" s="1"/>
  <c r="D1802" i="2"/>
  <c r="AB1801" i="2"/>
  <c r="BE1800" i="2"/>
  <c r="AG1802" i="2"/>
  <c r="AJ1801" i="2"/>
  <c r="A1801" i="2" s="1"/>
  <c r="AL1801" i="2"/>
  <c r="C1801" i="2" s="1"/>
  <c r="AK1801" i="2"/>
  <c r="B1801" i="2" s="1"/>
  <c r="Q575" i="2"/>
  <c r="AB1803" i="2" l="1"/>
  <c r="BE1802" i="2"/>
  <c r="AL1802" i="2"/>
  <c r="C1802" i="2" s="1"/>
  <c r="AJ1802" i="2"/>
  <c r="A1802" i="2" s="1"/>
  <c r="AK1802" i="2"/>
  <c r="B1802" i="2" s="1"/>
  <c r="BE1801" i="2"/>
  <c r="AB1802" i="2"/>
  <c r="AI1803" i="2"/>
  <c r="AM1803" i="2"/>
  <c r="AH1804" i="2"/>
  <c r="AG1804" i="2" s="1"/>
  <c r="D1803" i="2"/>
  <c r="Q576" i="2"/>
  <c r="BE1803" i="2" l="1"/>
  <c r="AB1804" i="2"/>
  <c r="AJ1803" i="2"/>
  <c r="A1803" i="2" s="1"/>
  <c r="AK1803" i="2"/>
  <c r="B1803" i="2" s="1"/>
  <c r="AL1803" i="2"/>
  <c r="C1803" i="2" s="1"/>
  <c r="D1804" i="2"/>
  <c r="AI1804" i="2"/>
  <c r="AM1804" i="2"/>
  <c r="AH1805" i="2"/>
  <c r="Q577" i="2"/>
  <c r="AI1805" i="2" l="1"/>
  <c r="D1805" i="2"/>
  <c r="AH1806" i="2"/>
  <c r="AM1805" i="2"/>
  <c r="AG1805" i="2"/>
  <c r="AJ1804" i="2"/>
  <c r="A1804" i="2" s="1"/>
  <c r="AL1804" i="2"/>
  <c r="C1804" i="2" s="1"/>
  <c r="AK1804" i="2"/>
  <c r="B1804" i="2" s="1"/>
  <c r="Q578" i="2"/>
  <c r="AI1806" i="2" l="1"/>
  <c r="D1806" i="2"/>
  <c r="AM1806" i="2"/>
  <c r="AH1807" i="2"/>
  <c r="AG1807" i="2" s="1"/>
  <c r="AB1805" i="2"/>
  <c r="BE1804" i="2"/>
  <c r="AG1806" i="2"/>
  <c r="AL1805" i="2"/>
  <c r="C1805" i="2" s="1"/>
  <c r="AK1805" i="2"/>
  <c r="B1805" i="2" s="1"/>
  <c r="AJ1805" i="2"/>
  <c r="A1805" i="2" s="1"/>
  <c r="Q579" i="2"/>
  <c r="BE1805" i="2" l="1"/>
  <c r="AB1806" i="2"/>
  <c r="AM1807" i="2"/>
  <c r="D1807" i="2"/>
  <c r="AH1808" i="2"/>
  <c r="AG1808" i="2" s="1"/>
  <c r="AI1807" i="2"/>
  <c r="AB1807" i="2"/>
  <c r="BE1806" i="2"/>
  <c r="AK1806" i="2"/>
  <c r="B1806" i="2" s="1"/>
  <c r="AL1806" i="2"/>
  <c r="C1806" i="2" s="1"/>
  <c r="AJ1806" i="2"/>
  <c r="A1806" i="2" s="1"/>
  <c r="Q580" i="2"/>
  <c r="AB1808" i="2" l="1"/>
  <c r="BE1807" i="2"/>
  <c r="AK1807" i="2"/>
  <c r="B1807" i="2" s="1"/>
  <c r="AL1807" i="2"/>
  <c r="C1807" i="2" s="1"/>
  <c r="AJ1807" i="2"/>
  <c r="A1807" i="2" s="1"/>
  <c r="AI1808" i="2"/>
  <c r="D1808" i="2"/>
  <c r="AH1809" i="2"/>
  <c r="AM1808" i="2"/>
  <c r="AG1809" i="2" l="1"/>
  <c r="AI1809" i="2"/>
  <c r="AH1810" i="2"/>
  <c r="AG1810" i="2" s="1"/>
  <c r="AM1809" i="2"/>
  <c r="D1809" i="2"/>
  <c r="AK1808" i="2"/>
  <c r="B1808" i="2" s="1"/>
  <c r="AJ1808" i="2"/>
  <c r="A1808" i="2" s="1"/>
  <c r="AL1808" i="2"/>
  <c r="C1808" i="2" s="1"/>
  <c r="BE1809" i="2" l="1"/>
  <c r="AB1810" i="2"/>
  <c r="AK1809" i="2"/>
  <c r="B1809" i="2" s="1"/>
  <c r="AL1809" i="2"/>
  <c r="C1809" i="2" s="1"/>
  <c r="AJ1809" i="2"/>
  <c r="A1809" i="2" s="1"/>
  <c r="AI1810" i="2"/>
  <c r="D1810" i="2"/>
  <c r="AM1810" i="2"/>
  <c r="AH1811" i="2"/>
  <c r="AG1811" i="2" s="1"/>
  <c r="BE1808" i="2"/>
  <c r="AB1809" i="2"/>
  <c r="BE1810" i="2" l="1"/>
  <c r="AB1811" i="2"/>
  <c r="AL1810" i="2"/>
  <c r="C1810" i="2" s="1"/>
  <c r="AJ1810" i="2"/>
  <c r="A1810" i="2" s="1"/>
  <c r="AK1810" i="2"/>
  <c r="B1810" i="2" s="1"/>
  <c r="AI1811" i="2"/>
  <c r="AH1812" i="2"/>
  <c r="AG1812" i="2" s="1"/>
  <c r="AM1811" i="2"/>
  <c r="D1811" i="2"/>
  <c r="Q592" i="2"/>
  <c r="BE1811" i="2" l="1"/>
  <c r="AB1812" i="2"/>
  <c r="AJ1811" i="2"/>
  <c r="A1811" i="2" s="1"/>
  <c r="AK1811" i="2"/>
  <c r="B1811" i="2" s="1"/>
  <c r="AL1811" i="2"/>
  <c r="C1811" i="2" s="1"/>
  <c r="AI1812" i="2"/>
  <c r="AM1812" i="2"/>
  <c r="D1812" i="2"/>
  <c r="AH1813" i="2"/>
  <c r="AG1813" i="2" s="1"/>
  <c r="Q594" i="2"/>
  <c r="BE1812" i="2" l="1"/>
  <c r="AB1813" i="2"/>
  <c r="AJ1812" i="2"/>
  <c r="A1812" i="2" s="1"/>
  <c r="AK1812" i="2"/>
  <c r="B1812" i="2" s="1"/>
  <c r="AL1812" i="2"/>
  <c r="C1812" i="2" s="1"/>
  <c r="AM1813" i="2"/>
  <c r="AI1813" i="2"/>
  <c r="AH1814" i="2"/>
  <c r="AG1814" i="2" s="1"/>
  <c r="D1813" i="2"/>
  <c r="Q596" i="2"/>
  <c r="D1814" i="2" l="1"/>
  <c r="AH1815" i="2"/>
  <c r="AI1814" i="2"/>
  <c r="AM1814" i="2"/>
  <c r="AB1814" i="2"/>
  <c r="BE1813" i="2"/>
  <c r="AJ1813" i="2"/>
  <c r="A1813" i="2" s="1"/>
  <c r="AK1813" i="2"/>
  <c r="B1813" i="2" s="1"/>
  <c r="AL1813" i="2"/>
  <c r="C1813" i="2" s="1"/>
  <c r="Q598" i="2"/>
  <c r="AJ1814" i="2" l="1"/>
  <c r="A1814" i="2" s="1"/>
  <c r="AL1814" i="2"/>
  <c r="C1814" i="2" s="1"/>
  <c r="AK1814" i="2"/>
  <c r="B1814" i="2" s="1"/>
  <c r="AM1815" i="2"/>
  <c r="AH1816" i="2"/>
  <c r="D1815" i="2"/>
  <c r="AI1815" i="2"/>
  <c r="AG1815" i="2"/>
  <c r="Q600" i="2"/>
  <c r="AL1815" i="2" l="1"/>
  <c r="C1815" i="2" s="1"/>
  <c r="AK1815" i="2"/>
  <c r="B1815" i="2" s="1"/>
  <c r="AJ1815" i="2"/>
  <c r="A1815" i="2" s="1"/>
  <c r="BE1814" i="2"/>
  <c r="AB1815" i="2"/>
  <c r="AH1817" i="2"/>
  <c r="AG1817" i="2" s="1"/>
  <c r="AM1816" i="2"/>
  <c r="AI1816" i="2"/>
  <c r="D1816" i="2"/>
  <c r="AG1816" i="2"/>
  <c r="Q599" i="2"/>
  <c r="Q603" i="2"/>
  <c r="BE1815" i="2" l="1"/>
  <c r="AB1816" i="2"/>
  <c r="AL1816" i="2"/>
  <c r="C1816" i="2" s="1"/>
  <c r="AJ1816" i="2"/>
  <c r="A1816" i="2" s="1"/>
  <c r="AK1816" i="2"/>
  <c r="B1816" i="2" s="1"/>
  <c r="BE1816" i="2"/>
  <c r="AB1817" i="2"/>
  <c r="D1817" i="2"/>
  <c r="AI1817" i="2"/>
  <c r="AH1818" i="2"/>
  <c r="AM1817" i="2"/>
  <c r="AG1818" i="2" l="1"/>
  <c r="AI1818" i="2"/>
  <c r="AM1818" i="2"/>
  <c r="D1818" i="2"/>
  <c r="AH1819" i="2"/>
  <c r="AG1819" i="2" s="1"/>
  <c r="AK1817" i="2"/>
  <c r="B1817" i="2" s="1"/>
  <c r="AJ1817" i="2"/>
  <c r="A1817" i="2" s="1"/>
  <c r="AL1817" i="2"/>
  <c r="C1817" i="2" s="1"/>
  <c r="Q606" i="2"/>
  <c r="BE1818" i="2" l="1"/>
  <c r="AB1819" i="2"/>
  <c r="AL1818" i="2"/>
  <c r="C1818" i="2" s="1"/>
  <c r="AJ1818" i="2"/>
  <c r="A1818" i="2" s="1"/>
  <c r="AK1818" i="2"/>
  <c r="B1818" i="2" s="1"/>
  <c r="AH1820" i="2"/>
  <c r="AG1820" i="2" s="1"/>
  <c r="AI1819" i="2"/>
  <c r="AM1819" i="2"/>
  <c r="D1819" i="2"/>
  <c r="BE1817" i="2"/>
  <c r="AB1818" i="2"/>
  <c r="Q607" i="2"/>
  <c r="AJ1819" i="2" l="1"/>
  <c r="A1819" i="2" s="1"/>
  <c r="AK1819" i="2"/>
  <c r="B1819" i="2" s="1"/>
  <c r="AL1819" i="2"/>
  <c r="C1819" i="2" s="1"/>
  <c r="D1820" i="2"/>
  <c r="AM1820" i="2"/>
  <c r="AH1821" i="2"/>
  <c r="AG1821" i="2" s="1"/>
  <c r="AI1820" i="2"/>
  <c r="BE1819" i="2"/>
  <c r="AB1820" i="2"/>
  <c r="Q608" i="2"/>
  <c r="AB1821" i="2" l="1"/>
  <c r="BE1820" i="2"/>
  <c r="AK1820" i="2"/>
  <c r="B1820" i="2" s="1"/>
  <c r="AL1820" i="2"/>
  <c r="C1820" i="2" s="1"/>
  <c r="AJ1820" i="2"/>
  <c r="A1820" i="2" s="1"/>
  <c r="D1821" i="2"/>
  <c r="AM1821" i="2"/>
  <c r="AI1821" i="2"/>
  <c r="AH1822" i="2"/>
  <c r="AG1822" i="2" s="1"/>
  <c r="AB1822" i="2" l="1"/>
  <c r="BE1821" i="2"/>
  <c r="AK1821" i="2"/>
  <c r="B1821" i="2" s="1"/>
  <c r="AJ1821" i="2"/>
  <c r="A1821" i="2" s="1"/>
  <c r="AL1821" i="2"/>
  <c r="C1821" i="2" s="1"/>
  <c r="D1822" i="2"/>
  <c r="AI1822" i="2"/>
  <c r="AM1822" i="2"/>
  <c r="AH1823" i="2"/>
  <c r="AL1822" i="2" l="1"/>
  <c r="C1822" i="2" s="1"/>
  <c r="AJ1822" i="2"/>
  <c r="A1822" i="2" s="1"/>
  <c r="AK1822" i="2"/>
  <c r="B1822" i="2" s="1"/>
  <c r="AM1823" i="2"/>
  <c r="D1823" i="2"/>
  <c r="AH1824" i="2"/>
  <c r="AG1824" i="2" s="1"/>
  <c r="AI1823" i="2"/>
  <c r="AG1823" i="2"/>
  <c r="AB1824" i="2" l="1"/>
  <c r="BE1823" i="2"/>
  <c r="AL1823" i="2"/>
  <c r="C1823" i="2" s="1"/>
  <c r="AJ1823" i="2"/>
  <c r="A1823" i="2" s="1"/>
  <c r="AK1823" i="2"/>
  <c r="B1823" i="2" s="1"/>
  <c r="BE1822" i="2"/>
  <c r="AB1823" i="2"/>
  <c r="AH1825" i="2"/>
  <c r="AG1825" i="2" s="1"/>
  <c r="D1824" i="2"/>
  <c r="AI1824" i="2"/>
  <c r="AM1824" i="2"/>
  <c r="Q626" i="2"/>
  <c r="AL1824" i="2" l="1"/>
  <c r="C1824" i="2" s="1"/>
  <c r="AJ1824" i="2"/>
  <c r="A1824" i="2" s="1"/>
  <c r="AK1824" i="2"/>
  <c r="B1824" i="2" s="1"/>
  <c r="AB1825" i="2"/>
  <c r="BE1824" i="2"/>
  <c r="D1825" i="2"/>
  <c r="AH1826" i="2"/>
  <c r="AI1825" i="2"/>
  <c r="AM1825" i="2"/>
  <c r="AG1826" i="2" l="1"/>
  <c r="AM1826" i="2"/>
  <c r="AH1827" i="2"/>
  <c r="AG1827" i="2" s="1"/>
  <c r="D1826" i="2"/>
  <c r="AI1826" i="2"/>
  <c r="AK1825" i="2"/>
  <c r="B1825" i="2" s="1"/>
  <c r="AL1825" i="2"/>
  <c r="C1825" i="2" s="1"/>
  <c r="AJ1825" i="2"/>
  <c r="A1825" i="2" s="1"/>
  <c r="BE1826" i="2" l="1"/>
  <c r="AB1827" i="2"/>
  <c r="AM1827" i="2"/>
  <c r="AH1828" i="2"/>
  <c r="AG1828" i="2" s="1"/>
  <c r="D1827" i="2"/>
  <c r="AI1827" i="2"/>
  <c r="AL1826" i="2"/>
  <c r="C1826" i="2" s="1"/>
  <c r="AJ1826" i="2"/>
  <c r="A1826" i="2" s="1"/>
  <c r="AK1826" i="2"/>
  <c r="B1826" i="2" s="1"/>
  <c r="BE1825" i="2"/>
  <c r="AB1826" i="2"/>
  <c r="D1828" i="2" l="1"/>
  <c r="AH1829" i="2"/>
  <c r="AI1828" i="2"/>
  <c r="AM1828" i="2"/>
  <c r="AB1828" i="2"/>
  <c r="BE1827" i="2"/>
  <c r="AK1827" i="2"/>
  <c r="B1827" i="2" s="1"/>
  <c r="AL1827" i="2"/>
  <c r="C1827" i="2" s="1"/>
  <c r="AJ1827" i="2"/>
  <c r="A1827" i="2" s="1"/>
  <c r="AL1828" i="2" l="1"/>
  <c r="C1828" i="2" s="1"/>
  <c r="AJ1828" i="2"/>
  <c r="A1828" i="2" s="1"/>
  <c r="AK1828" i="2"/>
  <c r="B1828" i="2" s="1"/>
  <c r="D1829" i="2"/>
  <c r="AM1829" i="2"/>
  <c r="AH1830" i="2"/>
  <c r="AI1829" i="2"/>
  <c r="AG1829" i="2"/>
  <c r="Q642" i="2"/>
  <c r="AJ1829" i="2" l="1"/>
  <c r="A1829" i="2" s="1"/>
  <c r="AK1829" i="2"/>
  <c r="B1829" i="2" s="1"/>
  <c r="AL1829" i="2"/>
  <c r="C1829" i="2" s="1"/>
  <c r="D1830" i="2"/>
  <c r="AM1830" i="2"/>
  <c r="AI1830" i="2"/>
  <c r="AH1831" i="2"/>
  <c r="BE1828" i="2"/>
  <c r="AB1829" i="2"/>
  <c r="AG1830" i="2"/>
  <c r="Q643" i="2"/>
  <c r="BE1829" i="2" l="1"/>
  <c r="AB1830" i="2"/>
  <c r="AI1831" i="2"/>
  <c r="AM1831" i="2"/>
  <c r="D1831" i="2"/>
  <c r="AH1832" i="2"/>
  <c r="AK1830" i="2"/>
  <c r="B1830" i="2" s="1"/>
  <c r="AL1830" i="2"/>
  <c r="C1830" i="2" s="1"/>
  <c r="AJ1830" i="2"/>
  <c r="A1830" i="2" s="1"/>
  <c r="AG1831" i="2"/>
  <c r="AJ1831" i="2" l="1"/>
  <c r="A1831" i="2" s="1"/>
  <c r="AL1831" i="2"/>
  <c r="C1831" i="2" s="1"/>
  <c r="AK1831" i="2"/>
  <c r="B1831" i="2" s="1"/>
  <c r="AG1832" i="2"/>
  <c r="AM1832" i="2"/>
  <c r="D1832" i="2"/>
  <c r="AI1832" i="2"/>
  <c r="AH1833" i="2"/>
  <c r="AG1833" i="2" s="1"/>
  <c r="BE1830" i="2"/>
  <c r="AB1831" i="2"/>
  <c r="Q650" i="2"/>
  <c r="Q651" i="2"/>
  <c r="AM1833" i="2" l="1"/>
  <c r="AI1833" i="2"/>
  <c r="AH1834" i="2"/>
  <c r="D1833" i="2"/>
  <c r="AB1832" i="2"/>
  <c r="BE1831" i="2"/>
  <c r="AL1832" i="2"/>
  <c r="C1832" i="2" s="1"/>
  <c r="AK1832" i="2"/>
  <c r="B1832" i="2" s="1"/>
  <c r="AJ1832" i="2"/>
  <c r="A1832" i="2" s="1"/>
  <c r="AB1833" i="2"/>
  <c r="BE1832" i="2"/>
  <c r="Q658" i="2"/>
  <c r="AH1835" i="2" l="1"/>
  <c r="AG1835" i="2" s="1"/>
  <c r="AI1834" i="2"/>
  <c r="AM1834" i="2"/>
  <c r="D1834" i="2"/>
  <c r="AJ1833" i="2"/>
  <c r="A1833" i="2" s="1"/>
  <c r="AK1833" i="2"/>
  <c r="B1833" i="2" s="1"/>
  <c r="AL1833" i="2"/>
  <c r="C1833" i="2" s="1"/>
  <c r="AG1834" i="2"/>
  <c r="Q652" i="2"/>
  <c r="AK1834" i="2" l="1"/>
  <c r="B1834" i="2" s="1"/>
  <c r="AL1834" i="2"/>
  <c r="C1834" i="2" s="1"/>
  <c r="AJ1834" i="2"/>
  <c r="A1834" i="2" s="1"/>
  <c r="AB1834" i="2"/>
  <c r="BE1833" i="2"/>
  <c r="BE1834" i="2"/>
  <c r="AB1835" i="2"/>
  <c r="AI1835" i="2"/>
  <c r="AH1836" i="2"/>
  <c r="AM1835" i="2"/>
  <c r="D1835" i="2"/>
  <c r="AG1836" i="2" l="1"/>
  <c r="D1836" i="2"/>
  <c r="AI1836" i="2"/>
  <c r="AM1836" i="2"/>
  <c r="AH1837" i="2"/>
  <c r="AJ1835" i="2"/>
  <c r="A1835" i="2" s="1"/>
  <c r="AL1835" i="2"/>
  <c r="C1835" i="2" s="1"/>
  <c r="AK1835" i="2"/>
  <c r="B1835" i="2" s="1"/>
  <c r="AG1837" i="2" l="1"/>
  <c r="AI1837" i="2"/>
  <c r="D1837" i="2"/>
  <c r="AH1838" i="2"/>
  <c r="AM1837" i="2"/>
  <c r="AJ1836" i="2"/>
  <c r="A1836" i="2" s="1"/>
  <c r="AL1836" i="2"/>
  <c r="C1836" i="2" s="1"/>
  <c r="AK1836" i="2"/>
  <c r="B1836" i="2" s="1"/>
  <c r="AB1836" i="2"/>
  <c r="BE1835" i="2"/>
  <c r="AG1838" i="2" l="1"/>
  <c r="AM1838" i="2"/>
  <c r="D1838" i="2"/>
  <c r="AI1838" i="2"/>
  <c r="AH1839" i="2"/>
  <c r="AG1839" i="2" s="1"/>
  <c r="AK1837" i="2"/>
  <c r="B1837" i="2" s="1"/>
  <c r="AJ1837" i="2"/>
  <c r="A1837" i="2" s="1"/>
  <c r="AL1837" i="2"/>
  <c r="C1837" i="2" s="1"/>
  <c r="AB1837" i="2"/>
  <c r="BE1836" i="2"/>
  <c r="AK1838" i="2" l="1"/>
  <c r="B1838" i="2" s="1"/>
  <c r="AL1838" i="2"/>
  <c r="C1838" i="2" s="1"/>
  <c r="AJ1838" i="2"/>
  <c r="A1838" i="2" s="1"/>
  <c r="AB1839" i="2"/>
  <c r="BE1838" i="2"/>
  <c r="AM1839" i="2"/>
  <c r="D1839" i="2"/>
  <c r="AH1840" i="2"/>
  <c r="AG1840" i="2" s="1"/>
  <c r="AI1839" i="2"/>
  <c r="BE1837" i="2"/>
  <c r="AB1838" i="2"/>
  <c r="AB1840" i="2" l="1"/>
  <c r="BE1839" i="2"/>
  <c r="AL1839" i="2"/>
  <c r="C1839" i="2" s="1"/>
  <c r="AK1839" i="2"/>
  <c r="B1839" i="2" s="1"/>
  <c r="AJ1839" i="2"/>
  <c r="A1839" i="2" s="1"/>
  <c r="AM1840" i="2"/>
  <c r="D1840" i="2"/>
  <c r="AH1841" i="2"/>
  <c r="AI1840" i="2"/>
  <c r="AM1841" i="2" l="1"/>
  <c r="AI1841" i="2"/>
  <c r="D1841" i="2"/>
  <c r="AH1842" i="2"/>
  <c r="AG1841" i="2"/>
  <c r="AL1840" i="2"/>
  <c r="C1840" i="2" s="1"/>
  <c r="AJ1840" i="2"/>
  <c r="A1840" i="2" s="1"/>
  <c r="AK1840" i="2"/>
  <c r="B1840" i="2" s="1"/>
  <c r="AL1841" i="2" l="1"/>
  <c r="C1841" i="2" s="1"/>
  <c r="AJ1841" i="2"/>
  <c r="A1841" i="2" s="1"/>
  <c r="AK1841" i="2"/>
  <c r="B1841" i="2" s="1"/>
  <c r="AB1841" i="2"/>
  <c r="BE1840" i="2"/>
  <c r="AG1842" i="2"/>
  <c r="AI1842" i="2"/>
  <c r="D1842" i="2"/>
  <c r="AM1842" i="2"/>
  <c r="AH1843" i="2"/>
  <c r="AG1843" i="2" s="1"/>
  <c r="BE1842" i="2" l="1"/>
  <c r="AB1843" i="2"/>
  <c r="BE1841" i="2"/>
  <c r="AB1842" i="2"/>
  <c r="AJ1842" i="2"/>
  <c r="A1842" i="2" s="1"/>
  <c r="AL1842" i="2"/>
  <c r="C1842" i="2" s="1"/>
  <c r="AK1842" i="2"/>
  <c r="B1842" i="2" s="1"/>
  <c r="AM1843" i="2"/>
  <c r="AI1843" i="2"/>
  <c r="AH1844" i="2"/>
  <c r="D1843" i="2"/>
  <c r="AI1844" i="2" l="1"/>
  <c r="AH1845" i="2"/>
  <c r="D1844" i="2"/>
  <c r="AM1844" i="2"/>
  <c r="AJ1843" i="2"/>
  <c r="A1843" i="2" s="1"/>
  <c r="AL1843" i="2"/>
  <c r="C1843" i="2" s="1"/>
  <c r="AK1843" i="2"/>
  <c r="B1843" i="2" s="1"/>
  <c r="AG1844" i="2"/>
  <c r="AM1845" i="2" l="1"/>
  <c r="AI1845" i="2"/>
  <c r="D1845" i="2"/>
  <c r="AH1846" i="2"/>
  <c r="BE1843" i="2"/>
  <c r="AB1844" i="2"/>
  <c r="AG1845" i="2"/>
  <c r="AJ1844" i="2"/>
  <c r="A1844" i="2" s="1"/>
  <c r="AK1844" i="2"/>
  <c r="B1844" i="2" s="1"/>
  <c r="AL1844" i="2"/>
  <c r="C1844" i="2" s="1"/>
  <c r="AG1846" i="2" l="1"/>
  <c r="D1846" i="2"/>
  <c r="AH1847" i="2"/>
  <c r="AM1846" i="2"/>
  <c r="AI1846" i="2"/>
  <c r="BE1844" i="2"/>
  <c r="AB1845" i="2"/>
  <c r="AJ1845" i="2"/>
  <c r="A1845" i="2" s="1"/>
  <c r="AK1845" i="2"/>
  <c r="B1845" i="2" s="1"/>
  <c r="AL1845" i="2"/>
  <c r="C1845" i="2" s="1"/>
  <c r="AI1847" i="2" l="1"/>
  <c r="AM1847" i="2"/>
  <c r="AH1848" i="2"/>
  <c r="D1847" i="2"/>
  <c r="AG1847" i="2"/>
  <c r="AK1846" i="2"/>
  <c r="B1846" i="2" s="1"/>
  <c r="AL1846" i="2"/>
  <c r="C1846" i="2" s="1"/>
  <c r="AJ1846" i="2"/>
  <c r="A1846" i="2" s="1"/>
  <c r="BE1845" i="2"/>
  <c r="AB1846" i="2"/>
  <c r="AI1848" i="2" l="1"/>
  <c r="D1848" i="2"/>
  <c r="AH1849" i="2"/>
  <c r="AM1848" i="2"/>
  <c r="AB1847" i="2"/>
  <c r="BE1846" i="2"/>
  <c r="AG1848" i="2"/>
  <c r="AJ1847" i="2"/>
  <c r="A1847" i="2" s="1"/>
  <c r="AK1847" i="2"/>
  <c r="B1847" i="2" s="1"/>
  <c r="AL1847" i="2"/>
  <c r="C1847" i="2" s="1"/>
  <c r="AB1848" i="2" l="1"/>
  <c r="BE1847" i="2"/>
  <c r="D1849" i="2"/>
  <c r="AM1849" i="2"/>
  <c r="AH1850" i="2"/>
  <c r="AG1850" i="2" s="1"/>
  <c r="AI1849" i="2"/>
  <c r="AG1849" i="2"/>
  <c r="AJ1848" i="2"/>
  <c r="A1848" i="2" s="1"/>
  <c r="AL1848" i="2"/>
  <c r="C1848" i="2" s="1"/>
  <c r="AK1848" i="2"/>
  <c r="B1848" i="2" s="1"/>
  <c r="AB1850" i="2" l="1"/>
  <c r="BE1849" i="2"/>
  <c r="AK1849" i="2"/>
  <c r="B1849" i="2" s="1"/>
  <c r="AL1849" i="2"/>
  <c r="C1849" i="2" s="1"/>
  <c r="AJ1849" i="2"/>
  <c r="A1849" i="2" s="1"/>
  <c r="AB1849" i="2"/>
  <c r="BE1848" i="2"/>
  <c r="AM1850" i="2"/>
  <c r="D1850" i="2"/>
  <c r="AI1850" i="2"/>
  <c r="AH1851" i="2"/>
  <c r="AM1851" i="2" l="1"/>
  <c r="D1851" i="2"/>
  <c r="AI1851" i="2"/>
  <c r="AH1852" i="2"/>
  <c r="AG1852" i="2" s="1"/>
  <c r="AL1850" i="2"/>
  <c r="C1850" i="2" s="1"/>
  <c r="AK1850" i="2"/>
  <c r="B1850" i="2" s="1"/>
  <c r="AJ1850" i="2"/>
  <c r="A1850" i="2" s="1"/>
  <c r="AG1851" i="2"/>
  <c r="AL1851" i="2" l="1"/>
  <c r="C1851" i="2" s="1"/>
  <c r="AK1851" i="2"/>
  <c r="B1851" i="2" s="1"/>
  <c r="AJ1851" i="2"/>
  <c r="A1851" i="2" s="1"/>
  <c r="AB1851" i="2"/>
  <c r="BE1850" i="2"/>
  <c r="BE1851" i="2"/>
  <c r="AB1852" i="2"/>
  <c r="AH1853" i="2"/>
  <c r="AG1853" i="2" s="1"/>
  <c r="AM1852" i="2"/>
  <c r="D1852" i="2"/>
  <c r="AI1852" i="2"/>
  <c r="AB1853" i="2" l="1"/>
  <c r="BE1852" i="2"/>
  <c r="AJ1852" i="2"/>
  <c r="A1852" i="2" s="1"/>
  <c r="AL1852" i="2"/>
  <c r="C1852" i="2" s="1"/>
  <c r="AK1852" i="2"/>
  <c r="B1852" i="2" s="1"/>
  <c r="AM1853" i="2"/>
  <c r="AI1853" i="2"/>
  <c r="D1853" i="2"/>
  <c r="AH1854" i="2"/>
  <c r="AG1854" i="2" s="1"/>
  <c r="BE1853" i="2" l="1"/>
  <c r="AB1854" i="2"/>
  <c r="AI1854" i="2"/>
  <c r="D1854" i="2"/>
  <c r="AH1855" i="2"/>
  <c r="AG1855" i="2" s="1"/>
  <c r="AM1854" i="2"/>
  <c r="AJ1853" i="2"/>
  <c r="A1853" i="2" s="1"/>
  <c r="AK1853" i="2"/>
  <c r="B1853" i="2" s="1"/>
  <c r="AL1853" i="2"/>
  <c r="C1853" i="2" s="1"/>
  <c r="AB1855" i="2" l="1"/>
  <c r="BE1854" i="2"/>
  <c r="AK1854" i="2"/>
  <c r="B1854" i="2" s="1"/>
  <c r="AL1854" i="2"/>
  <c r="C1854" i="2" s="1"/>
  <c r="AJ1854" i="2"/>
  <c r="A1854" i="2" s="1"/>
  <c r="AI1855" i="2"/>
  <c r="AM1855" i="2"/>
  <c r="AH1856" i="2"/>
  <c r="AG1856" i="2" s="1"/>
  <c r="D1855" i="2"/>
  <c r="AB1856" i="2" l="1"/>
  <c r="BE1855" i="2"/>
  <c r="AJ1855" i="2"/>
  <c r="A1855" i="2" s="1"/>
  <c r="AK1855" i="2"/>
  <c r="B1855" i="2" s="1"/>
  <c r="AL1855" i="2"/>
  <c r="C1855" i="2" s="1"/>
  <c r="AH1857" i="2"/>
  <c r="AI1856" i="2"/>
  <c r="D1856" i="2"/>
  <c r="AM1856" i="2"/>
  <c r="AG1857" i="2" l="1"/>
  <c r="D1857" i="2"/>
  <c r="AM1857" i="2"/>
  <c r="AH1858" i="2"/>
  <c r="AG1858" i="2" s="1"/>
  <c r="AI1857" i="2"/>
  <c r="AK1856" i="2"/>
  <c r="B1856" i="2" s="1"/>
  <c r="AJ1856" i="2"/>
  <c r="A1856" i="2" s="1"/>
  <c r="AL1856" i="2"/>
  <c r="C1856" i="2" s="1"/>
  <c r="AM1858" i="2" l="1"/>
  <c r="D1858" i="2"/>
  <c r="AI1858" i="2"/>
  <c r="AH1859" i="2"/>
  <c r="AG1859" i="2" s="1"/>
  <c r="AB1858" i="2"/>
  <c r="BE1857" i="2"/>
  <c r="AJ1857" i="2"/>
  <c r="A1857" i="2" s="1"/>
  <c r="AL1857" i="2"/>
  <c r="C1857" i="2" s="1"/>
  <c r="AK1857" i="2"/>
  <c r="B1857" i="2" s="1"/>
  <c r="BE1856" i="2"/>
  <c r="AB1857" i="2"/>
  <c r="AK1858" i="2" l="1"/>
  <c r="B1858" i="2" s="1"/>
  <c r="AL1858" i="2"/>
  <c r="C1858" i="2" s="1"/>
  <c r="AJ1858" i="2"/>
  <c r="A1858" i="2" s="1"/>
  <c r="AB1859" i="2"/>
  <c r="BE1858" i="2"/>
  <c r="AI1859" i="2"/>
  <c r="AH1860" i="2"/>
  <c r="AM1859" i="2"/>
  <c r="D1859" i="2"/>
  <c r="AL1859" i="2" l="1"/>
  <c r="C1859" i="2" s="1"/>
  <c r="AJ1859" i="2"/>
  <c r="A1859" i="2" s="1"/>
  <c r="AK1859" i="2"/>
  <c r="B1859" i="2" s="1"/>
  <c r="AG1860" i="2"/>
  <c r="D1860" i="2"/>
  <c r="AM1860" i="2"/>
  <c r="AH1861" i="2"/>
  <c r="AG1861" i="2" s="1"/>
  <c r="AI1860" i="2"/>
  <c r="AB1861" i="2" l="1"/>
  <c r="BE1860" i="2"/>
  <c r="AJ1860" i="2"/>
  <c r="A1860" i="2" s="1"/>
  <c r="AK1860" i="2"/>
  <c r="B1860" i="2" s="1"/>
  <c r="AL1860" i="2"/>
  <c r="C1860" i="2" s="1"/>
  <c r="AB1860" i="2"/>
  <c r="BE1859" i="2"/>
  <c r="D1861" i="2"/>
  <c r="AH1862" i="2"/>
  <c r="AM1861" i="2"/>
  <c r="AI1861" i="2"/>
  <c r="AL1861" i="2" l="1"/>
  <c r="C1861" i="2" s="1"/>
  <c r="AK1861" i="2"/>
  <c r="B1861" i="2" s="1"/>
  <c r="AJ1861" i="2"/>
  <c r="A1861" i="2" s="1"/>
  <c r="D1862" i="2"/>
  <c r="AI1862" i="2"/>
  <c r="AH1863" i="2"/>
  <c r="AG1863" i="2" s="1"/>
  <c r="AM1862" i="2"/>
  <c r="AG1862" i="2"/>
  <c r="AB1863" i="2" l="1"/>
  <c r="BE1862" i="2"/>
  <c r="BE1861" i="2"/>
  <c r="AB1862" i="2"/>
  <c r="AK1862" i="2"/>
  <c r="B1862" i="2" s="1"/>
  <c r="AL1862" i="2"/>
  <c r="C1862" i="2" s="1"/>
  <c r="AJ1862" i="2"/>
  <c r="A1862" i="2" s="1"/>
  <c r="AI1863" i="2"/>
  <c r="AM1863" i="2"/>
  <c r="D1863" i="2"/>
  <c r="AH1864" i="2"/>
  <c r="AG1864" i="2" s="1"/>
  <c r="BE1863" i="2" l="1"/>
  <c r="AB1864" i="2"/>
  <c r="AL1863" i="2"/>
  <c r="C1863" i="2" s="1"/>
  <c r="AJ1863" i="2"/>
  <c r="A1863" i="2" s="1"/>
  <c r="AK1863" i="2"/>
  <c r="B1863" i="2" s="1"/>
  <c r="AM1864" i="2"/>
  <c r="AH1865" i="2"/>
  <c r="AI1864" i="2"/>
  <c r="D1864" i="2"/>
  <c r="D1865" i="2" l="1"/>
  <c r="AH1866" i="2"/>
  <c r="AI1865" i="2"/>
  <c r="AM1865" i="2"/>
  <c r="AG1865" i="2"/>
  <c r="AK1864" i="2"/>
  <c r="B1864" i="2" s="1"/>
  <c r="AL1864" i="2"/>
  <c r="C1864" i="2" s="1"/>
  <c r="AJ1864" i="2"/>
  <c r="A1864" i="2" s="1"/>
  <c r="AJ1865" i="2" l="1"/>
  <c r="A1865" i="2" s="1"/>
  <c r="AK1865" i="2"/>
  <c r="B1865" i="2" s="1"/>
  <c r="AL1865" i="2"/>
  <c r="C1865" i="2" s="1"/>
  <c r="D1866" i="2"/>
  <c r="AI1866" i="2"/>
  <c r="AM1866" i="2"/>
  <c r="AH1867" i="2"/>
  <c r="AG1867" i="2" s="1"/>
  <c r="BE1864" i="2"/>
  <c r="AB1865" i="2"/>
  <c r="AG1866" i="2"/>
  <c r="BE1866" i="2" l="1"/>
  <c r="AB1867" i="2"/>
  <c r="BE1865" i="2"/>
  <c r="AB1866" i="2"/>
  <c r="AL1866" i="2"/>
  <c r="C1866" i="2" s="1"/>
  <c r="AJ1866" i="2"/>
  <c r="A1866" i="2" s="1"/>
  <c r="AK1866" i="2"/>
  <c r="B1866" i="2" s="1"/>
  <c r="AM1867" i="2"/>
  <c r="AH1868" i="2"/>
  <c r="AG1868" i="2" s="1"/>
  <c r="D1867" i="2"/>
  <c r="AI1867" i="2"/>
  <c r="BE1867" i="2" l="1"/>
  <c r="AB1868" i="2"/>
  <c r="AL1867" i="2"/>
  <c r="C1867" i="2" s="1"/>
  <c r="AJ1867" i="2"/>
  <c r="A1867" i="2" s="1"/>
  <c r="AK1867" i="2"/>
  <c r="B1867" i="2" s="1"/>
  <c r="AH1869" i="2"/>
  <c r="AG1869" i="2" s="1"/>
  <c r="AI1868" i="2"/>
  <c r="AM1868" i="2"/>
  <c r="D1868" i="2"/>
  <c r="AJ1868" i="2" l="1"/>
  <c r="A1868" i="2" s="1"/>
  <c r="AK1868" i="2"/>
  <c r="B1868" i="2" s="1"/>
  <c r="AL1868" i="2"/>
  <c r="C1868" i="2" s="1"/>
  <c r="BE1868" i="2"/>
  <c r="AB1869" i="2"/>
  <c r="D1869" i="2"/>
  <c r="AI1869" i="2"/>
  <c r="AH1870" i="2"/>
  <c r="AG1870" i="2" s="1"/>
  <c r="AM1869" i="2"/>
  <c r="AH1871" i="2" l="1"/>
  <c r="AG1871" i="2" s="1"/>
  <c r="D1870" i="2"/>
  <c r="AM1870" i="2"/>
  <c r="AI1870" i="2"/>
  <c r="AL1869" i="2"/>
  <c r="C1869" i="2" s="1"/>
  <c r="AK1869" i="2"/>
  <c r="B1869" i="2" s="1"/>
  <c r="AJ1869" i="2"/>
  <c r="A1869" i="2" s="1"/>
  <c r="AB1870" i="2"/>
  <c r="BE1869" i="2"/>
  <c r="AJ1870" i="2" l="1"/>
  <c r="A1870" i="2" s="1"/>
  <c r="AL1870" i="2"/>
  <c r="C1870" i="2" s="1"/>
  <c r="AK1870" i="2"/>
  <c r="B1870" i="2" s="1"/>
  <c r="BE1870" i="2"/>
  <c r="AB1871" i="2"/>
  <c r="D1871" i="2"/>
  <c r="AM1871" i="2"/>
  <c r="AI1871" i="2"/>
  <c r="AH1872" i="2"/>
  <c r="AG1872" i="2" s="1"/>
  <c r="AM1872" i="2" l="1"/>
  <c r="AI1872" i="2"/>
  <c r="D1872" i="2"/>
  <c r="AH1873" i="2"/>
  <c r="AL1871" i="2"/>
  <c r="C1871" i="2" s="1"/>
  <c r="AJ1871" i="2"/>
  <c r="A1871" i="2" s="1"/>
  <c r="AK1871" i="2"/>
  <c r="B1871" i="2" s="1"/>
  <c r="AB1872" i="2"/>
  <c r="BE1871" i="2"/>
  <c r="AG1873" i="2" l="1"/>
  <c r="D1873" i="2"/>
  <c r="AH1874" i="2"/>
  <c r="AI1873" i="2"/>
  <c r="AM1873" i="2"/>
  <c r="AJ1872" i="2"/>
  <c r="A1872" i="2" s="1"/>
  <c r="AK1872" i="2"/>
  <c r="B1872" i="2" s="1"/>
  <c r="AL1872" i="2"/>
  <c r="C1872" i="2" s="1"/>
  <c r="AJ1873" i="2" l="1"/>
  <c r="A1873" i="2" s="1"/>
  <c r="AL1873" i="2"/>
  <c r="C1873" i="2" s="1"/>
  <c r="AK1873" i="2"/>
  <c r="B1873" i="2" s="1"/>
  <c r="AH1875" i="2"/>
  <c r="D1874" i="2"/>
  <c r="AM1874" i="2"/>
  <c r="AI1874" i="2"/>
  <c r="AG1874" i="2"/>
  <c r="AB1873" i="2"/>
  <c r="BE1872" i="2"/>
  <c r="AL1874" i="2" l="1"/>
  <c r="C1874" i="2" s="1"/>
  <c r="AK1874" i="2"/>
  <c r="B1874" i="2" s="1"/>
  <c r="AJ1874" i="2"/>
  <c r="A1874" i="2" s="1"/>
  <c r="AB1874" i="2"/>
  <c r="BE1873" i="2"/>
  <c r="AG1875" i="2"/>
  <c r="AH1876" i="2"/>
  <c r="AG1876" i="2" s="1"/>
  <c r="AI1875" i="2"/>
  <c r="D1875" i="2"/>
  <c r="AM1875" i="2"/>
  <c r="AK1875" i="2" l="1"/>
  <c r="B1875" i="2" s="1"/>
  <c r="AL1875" i="2"/>
  <c r="C1875" i="2" s="1"/>
  <c r="AJ1875" i="2"/>
  <c r="A1875" i="2" s="1"/>
  <c r="AB1876" i="2"/>
  <c r="BE1875" i="2"/>
  <c r="AH1877" i="2"/>
  <c r="AG1877" i="2" s="1"/>
  <c r="AI1876" i="2"/>
  <c r="D1876" i="2"/>
  <c r="AM1876" i="2"/>
  <c r="BE1874" i="2"/>
  <c r="AB1875" i="2"/>
  <c r="AJ1876" i="2" l="1"/>
  <c r="A1876" i="2" s="1"/>
  <c r="AL1876" i="2"/>
  <c r="C1876" i="2" s="1"/>
  <c r="AK1876" i="2"/>
  <c r="B1876" i="2" s="1"/>
  <c r="AB1877" i="2"/>
  <c r="BE1876" i="2"/>
  <c r="D1877" i="2"/>
  <c r="AH1878" i="2"/>
  <c r="AI1877" i="2"/>
  <c r="AM1877" i="2"/>
  <c r="D1878" i="2" l="1"/>
  <c r="AH1879" i="2"/>
  <c r="AG1879" i="2" s="1"/>
  <c r="AB1879" i="2" s="1"/>
  <c r="AI1878" i="2"/>
  <c r="AM1878" i="2"/>
  <c r="AG1878" i="2"/>
  <c r="AK1877" i="2"/>
  <c r="B1877" i="2" s="1"/>
  <c r="AL1877" i="2"/>
  <c r="C1877" i="2" s="1"/>
  <c r="AJ1877" i="2"/>
  <c r="A1877" i="2" s="1"/>
  <c r="AI1879" i="2" l="1"/>
  <c r="AM1879" i="2"/>
  <c r="AH1880" i="2"/>
  <c r="D1879" i="2"/>
  <c r="AK1878" i="2"/>
  <c r="B1878" i="2" s="1"/>
  <c r="AL1878" i="2"/>
  <c r="C1878" i="2" s="1"/>
  <c r="AJ1878" i="2"/>
  <c r="A1878" i="2" s="1"/>
  <c r="AB1878" i="2"/>
  <c r="BE1877" i="2"/>
  <c r="BE1878" i="2"/>
  <c r="AM1880" i="2" l="1"/>
  <c r="AI1880" i="2"/>
  <c r="AH1881" i="2"/>
  <c r="AG1881" i="2" s="1"/>
  <c r="AG1880" i="2"/>
  <c r="AL1879" i="2"/>
  <c r="C1879" i="2" s="1"/>
  <c r="AJ1879" i="2"/>
  <c r="A1879" i="2" s="1"/>
  <c r="AK1879" i="2"/>
  <c r="B1879" i="2" s="1"/>
  <c r="D1880" i="2"/>
  <c r="BE1880" i="2" l="1"/>
  <c r="AB1881" i="2"/>
  <c r="AI1881" i="2"/>
  <c r="AM1881" i="2"/>
  <c r="AH1882" i="2"/>
  <c r="D1882" i="2" s="1"/>
  <c r="AG1882" i="2"/>
  <c r="BE1879" i="2"/>
  <c r="AB1880" i="2"/>
  <c r="AJ1880" i="2"/>
  <c r="A1880" i="2" s="1"/>
  <c r="AK1880" i="2"/>
  <c r="B1880" i="2" s="1"/>
  <c r="AL1880" i="2"/>
  <c r="C1880" i="2" s="1"/>
  <c r="D1881" i="2"/>
  <c r="AB1882" i="2" l="1"/>
  <c r="BE1881" i="2"/>
  <c r="AL1881" i="2"/>
  <c r="C1881" i="2" s="1"/>
  <c r="AJ1881" i="2"/>
  <c r="A1881" i="2" s="1"/>
  <c r="AK1881" i="2"/>
  <c r="AI1882" i="2"/>
  <c r="AM1882" i="2"/>
  <c r="AH1883" i="2"/>
  <c r="AG1883" i="2" s="1"/>
  <c r="B1881" i="2"/>
  <c r="BE1882" i="2" l="1"/>
  <c r="AB1883" i="2"/>
  <c r="AI1883" i="2"/>
  <c r="AM1883" i="2"/>
  <c r="AH1884" i="2"/>
  <c r="AG1884" i="2"/>
  <c r="AJ1882" i="2"/>
  <c r="A1882" i="2" s="1"/>
  <c r="AK1882" i="2"/>
  <c r="B1882" i="2" s="1"/>
  <c r="AL1882" i="2"/>
  <c r="D1883" i="2"/>
  <c r="D1884" i="2"/>
  <c r="C1882" i="2" l="1"/>
  <c r="AB1884" i="2"/>
  <c r="BE1883" i="2"/>
  <c r="AL1883" i="2"/>
  <c r="C1883" i="2" s="1"/>
  <c r="AK1883" i="2"/>
  <c r="B1883" i="2" s="1"/>
  <c r="AJ1883" i="2"/>
  <c r="A1883" i="2" s="1"/>
  <c r="AM1884" i="2"/>
  <c r="AI1884" i="2"/>
  <c r="AH1885" i="2"/>
  <c r="AG1885" i="2" s="1"/>
  <c r="D1885" i="2" l="1"/>
  <c r="BE1884" i="2"/>
  <c r="AB1885" i="2"/>
  <c r="AJ1884" i="2"/>
  <c r="A1884" i="2" s="1"/>
  <c r="AK1884" i="2"/>
  <c r="B1884" i="2" s="1"/>
  <c r="AL1884" i="2"/>
  <c r="C1884" i="2" s="1"/>
  <c r="AI1885" i="2"/>
  <c r="AM1885" i="2"/>
  <c r="AH1886" i="2"/>
  <c r="AM1886" i="2" l="1"/>
  <c r="AI1886" i="2"/>
  <c r="AH1887" i="2"/>
  <c r="D1887" i="2" s="1"/>
  <c r="AG1886" i="2"/>
  <c r="AL1885" i="2"/>
  <c r="C1885" i="2" s="1"/>
  <c r="AJ1885" i="2"/>
  <c r="A1885" i="2" s="1"/>
  <c r="AK1885" i="2"/>
  <c r="B1885" i="2" s="1"/>
  <c r="D1886" i="2"/>
  <c r="AJ1886" i="2" l="1"/>
  <c r="AL1886" i="2"/>
  <c r="C1886" i="2" s="1"/>
  <c r="AK1886" i="2"/>
  <c r="B1886" i="2" s="1"/>
  <c r="AG1887" i="2"/>
  <c r="BE1885" i="2"/>
  <c r="AB1886" i="2"/>
  <c r="AM1887" i="2"/>
  <c r="AI1887" i="2"/>
  <c r="AH1888" i="2"/>
  <c r="AG1888" i="2" s="1"/>
  <c r="A1886" i="2"/>
  <c r="D1888" i="2" l="1"/>
  <c r="AI1888" i="2"/>
  <c r="AM1888" i="2"/>
  <c r="AH1889" i="2"/>
  <c r="AB1888" i="2"/>
  <c r="BE1887" i="2"/>
  <c r="AL1887" i="2"/>
  <c r="C1887" i="2" s="1"/>
  <c r="AK1887" i="2"/>
  <c r="B1887" i="2" s="1"/>
  <c r="AJ1887" i="2"/>
  <c r="A1887" i="2" s="1"/>
  <c r="BE1886" i="2"/>
  <c r="AB1887" i="2"/>
  <c r="AI1889" i="2" l="1"/>
  <c r="AM1889" i="2"/>
  <c r="AH1890" i="2"/>
  <c r="AG1890" i="2" s="1"/>
  <c r="AG1889" i="2"/>
  <c r="AJ1888" i="2"/>
  <c r="A1888" i="2" s="1"/>
  <c r="AK1888" i="2"/>
  <c r="B1888" i="2" s="1"/>
  <c r="AL1888" i="2"/>
  <c r="D1889" i="2"/>
  <c r="C1888" i="2" l="1"/>
  <c r="AM1890" i="2"/>
  <c r="AI1890" i="2"/>
  <c r="AH1891" i="2"/>
  <c r="AG1891" i="2" s="1"/>
  <c r="AB1889" i="2"/>
  <c r="BE1888" i="2"/>
  <c r="AJ1889" i="2"/>
  <c r="A1889" i="2" s="1"/>
  <c r="AK1889" i="2"/>
  <c r="B1889" i="2" s="1"/>
  <c r="AL1889" i="2"/>
  <c r="AB1890" i="2"/>
  <c r="BE1889" i="2"/>
  <c r="D1890" i="2"/>
  <c r="AB1891" i="2" l="1"/>
  <c r="BE1890" i="2"/>
  <c r="C1889" i="2"/>
  <c r="AL1890" i="2"/>
  <c r="C1890" i="2" s="1"/>
  <c r="AJ1890" i="2"/>
  <c r="A1890" i="2" s="1"/>
  <c r="AK1890" i="2"/>
  <c r="B1890" i="2" s="1"/>
  <c r="AM1891" i="2"/>
  <c r="AI1891" i="2"/>
  <c r="AH1892" i="2"/>
  <c r="AG1892" i="2" s="1"/>
  <c r="D1891" i="2"/>
  <c r="D1892" i="2" l="1"/>
  <c r="BE1891" i="2"/>
  <c r="AB1892" i="2"/>
  <c r="AI1892" i="2"/>
  <c r="AM1892" i="2"/>
  <c r="AH1893" i="2"/>
  <c r="AG1893" i="2"/>
  <c r="AJ1891" i="2"/>
  <c r="A1891" i="2" s="1"/>
  <c r="AL1891" i="2"/>
  <c r="C1891" i="2" s="1"/>
  <c r="AK1891" i="2"/>
  <c r="B1891" i="2" s="1"/>
  <c r="AL1892" i="2" l="1"/>
  <c r="C1892" i="2" s="1"/>
  <c r="AJ1892" i="2"/>
  <c r="A1892" i="2" s="1"/>
  <c r="AK1892" i="2"/>
  <c r="B1892" i="2" s="1"/>
  <c r="AB1893" i="2"/>
  <c r="BE1892" i="2"/>
  <c r="AI1893" i="2"/>
  <c r="AM1893" i="2"/>
  <c r="AH1894" i="2"/>
  <c r="AG1894" i="2" s="1"/>
  <c r="D1893" i="2"/>
  <c r="AJ1893" i="2" l="1"/>
  <c r="AK1893" i="2"/>
  <c r="B1893" i="2" s="1"/>
  <c r="AL1893" i="2"/>
  <c r="C1893" i="2" s="1"/>
  <c r="AB1894" i="2"/>
  <c r="BE1893" i="2"/>
  <c r="AI1894" i="2"/>
  <c r="AM1894" i="2"/>
  <c r="AH1895" i="2"/>
  <c r="AG1895" i="2" s="1"/>
  <c r="D1894" i="2"/>
  <c r="A1893" i="2"/>
  <c r="D1895" i="2" l="1"/>
  <c r="AJ1894" i="2"/>
  <c r="A1894" i="2" s="1"/>
  <c r="AK1894" i="2"/>
  <c r="B1894" i="2" s="1"/>
  <c r="AL1894" i="2"/>
  <c r="C1894" i="2" s="1"/>
  <c r="BE1894" i="2"/>
  <c r="AB1895" i="2"/>
  <c r="AI1895" i="2"/>
  <c r="AM1895" i="2"/>
  <c r="AH1896" i="2"/>
  <c r="AG1896" i="2" s="1"/>
  <c r="AB1896" i="2" l="1"/>
  <c r="BE1895" i="2"/>
  <c r="AL1895" i="2"/>
  <c r="C1895" i="2" s="1"/>
  <c r="AK1895" i="2"/>
  <c r="B1895" i="2" s="1"/>
  <c r="AJ1895" i="2"/>
  <c r="A1895" i="2" s="1"/>
  <c r="AM1896" i="2"/>
  <c r="AI1896" i="2"/>
  <c r="AH1897" i="2"/>
  <c r="AG1897" i="2" s="1"/>
  <c r="D1896" i="2"/>
  <c r="BE1896" i="2" l="1"/>
  <c r="AB1897" i="2"/>
  <c r="AM1897" i="2"/>
  <c r="AI1897" i="2"/>
  <c r="AH1898" i="2"/>
  <c r="AG1898" i="2"/>
  <c r="AJ1896" i="2"/>
  <c r="A1896" i="2" s="1"/>
  <c r="AK1896" i="2"/>
  <c r="B1896" i="2" s="1"/>
  <c r="AL1896" i="2"/>
  <c r="C1896" i="2" s="1"/>
  <c r="D1897" i="2"/>
  <c r="D1898" i="2"/>
  <c r="AM1898" i="2" l="1"/>
  <c r="AI1898" i="2"/>
  <c r="AH1899" i="2"/>
  <c r="AG1899" i="2" s="1"/>
  <c r="AL1897" i="2"/>
  <c r="C1897" i="2" s="1"/>
  <c r="AK1897" i="2"/>
  <c r="B1897" i="2" s="1"/>
  <c r="AJ1897" i="2"/>
  <c r="A1897" i="2" s="1"/>
  <c r="AB1898" i="2"/>
  <c r="BE1897" i="2"/>
  <c r="BE1898" i="2" l="1"/>
  <c r="AB1899" i="2"/>
  <c r="AI1899" i="2"/>
  <c r="AM1899" i="2"/>
  <c r="AH1900" i="2"/>
  <c r="AG1900" i="2"/>
  <c r="AJ1898" i="2"/>
  <c r="A1898" i="2" s="1"/>
  <c r="AK1898" i="2"/>
  <c r="B1898" i="2" s="1"/>
  <c r="AL1898" i="2"/>
  <c r="C1898" i="2" s="1"/>
  <c r="D1899" i="2"/>
  <c r="AM1900" i="2" l="1"/>
  <c r="AI1900" i="2"/>
  <c r="AH1901" i="2"/>
  <c r="AG1901" i="2" s="1"/>
  <c r="BE1899" i="2"/>
  <c r="AB1900" i="2"/>
  <c r="AL1899" i="2"/>
  <c r="C1899" i="2" s="1"/>
  <c r="AJ1899" i="2"/>
  <c r="A1899" i="2" s="1"/>
  <c r="AK1899" i="2"/>
  <c r="B1899" i="2" s="1"/>
  <c r="D1900" i="2"/>
  <c r="BE1900" i="2" l="1"/>
  <c r="AB1901" i="2"/>
  <c r="AM1901" i="2"/>
  <c r="AI1901" i="2"/>
  <c r="AH1902" i="2"/>
  <c r="AG1902" i="2"/>
  <c r="AJ1900" i="2"/>
  <c r="A1900" i="2" s="1"/>
  <c r="AL1900" i="2"/>
  <c r="C1900" i="2" s="1"/>
  <c r="AK1900" i="2"/>
  <c r="D1901" i="2"/>
  <c r="B1900" i="2"/>
  <c r="AM1902" i="2" l="1"/>
  <c r="AI1902" i="2"/>
  <c r="AH1903" i="2"/>
  <c r="AG1903" i="2" s="1"/>
  <c r="AL1901" i="2"/>
  <c r="AK1901" i="2"/>
  <c r="B1901" i="2" s="1"/>
  <c r="AJ1901" i="2"/>
  <c r="A1901" i="2" s="1"/>
  <c r="AB1902" i="2"/>
  <c r="BE1901" i="2"/>
  <c r="D1902" i="2"/>
  <c r="BE1902" i="2" l="1"/>
  <c r="AB1903" i="2"/>
  <c r="AM1903" i="2"/>
  <c r="AH1904" i="2"/>
  <c r="AG1904" i="2" s="1"/>
  <c r="AI1903" i="2"/>
  <c r="D1903" i="2"/>
  <c r="AJ1902" i="2"/>
  <c r="A1902" i="2" s="1"/>
  <c r="AK1902" i="2"/>
  <c r="B1902" i="2" s="1"/>
  <c r="AL1902" i="2"/>
  <c r="C1901" i="2"/>
  <c r="AL1903" i="2" l="1"/>
  <c r="AK1903" i="2"/>
  <c r="B1903" i="2" s="1"/>
  <c r="AJ1903" i="2"/>
  <c r="A1903" i="2" s="1"/>
  <c r="AM1904" i="2"/>
  <c r="AI1904" i="2"/>
  <c r="AH1905" i="2"/>
  <c r="D1904" i="2"/>
  <c r="AB1904" i="2"/>
  <c r="BE1903" i="2"/>
  <c r="C1902" i="2"/>
  <c r="AI1905" i="2" l="1"/>
  <c r="AM1905" i="2"/>
  <c r="AH1906" i="2"/>
  <c r="D1905" i="2"/>
  <c r="AJ1904" i="2"/>
  <c r="A1904" i="2" s="1"/>
  <c r="AK1904" i="2"/>
  <c r="B1904" i="2" s="1"/>
  <c r="AL1904" i="2"/>
  <c r="AG1905" i="2"/>
  <c r="C1903" i="2"/>
  <c r="C1904" i="2" l="1"/>
  <c r="AM1906" i="2"/>
  <c r="AI1906" i="2"/>
  <c r="AH1907" i="2"/>
  <c r="D1906" i="2"/>
  <c r="AG1906" i="2"/>
  <c r="BE1904" i="2"/>
  <c r="AB1905" i="2"/>
  <c r="AL1905" i="2"/>
  <c r="AJ1905" i="2"/>
  <c r="A1905" i="2" s="1"/>
  <c r="AK1905" i="2"/>
  <c r="B1905" i="2" s="1"/>
  <c r="AM1907" i="2" l="1"/>
  <c r="AI1907" i="2"/>
  <c r="AH1908" i="2"/>
  <c r="AG1908" i="2" s="1"/>
  <c r="D1907" i="2"/>
  <c r="C1905" i="2"/>
  <c r="AJ1906" i="2"/>
  <c r="A1906" i="2" s="1"/>
  <c r="AL1906" i="2"/>
  <c r="AK1906" i="2"/>
  <c r="B1906" i="2" s="1"/>
  <c r="BE1905" i="2"/>
  <c r="AB1906" i="2"/>
  <c r="AG1907" i="2"/>
  <c r="AB1908" i="2" l="1"/>
  <c r="BE1907" i="2"/>
  <c r="BE1906" i="2"/>
  <c r="AB1907" i="2"/>
  <c r="AL1907" i="2"/>
  <c r="AK1907" i="2"/>
  <c r="B1907" i="2" s="1"/>
  <c r="AJ1907" i="2"/>
  <c r="A1907" i="2" s="1"/>
  <c r="C1906" i="2"/>
  <c r="AM1908" i="2"/>
  <c r="AI1908" i="2"/>
  <c r="AH1909" i="2"/>
  <c r="D1908" i="2"/>
  <c r="AI1909" i="2" l="1"/>
  <c r="AM1909" i="2"/>
  <c r="AH1910" i="2"/>
  <c r="D1909" i="2"/>
  <c r="AJ1908" i="2"/>
  <c r="A1908" i="2" s="1"/>
  <c r="AK1908" i="2"/>
  <c r="B1908" i="2" s="1"/>
  <c r="AL1908" i="2"/>
  <c r="AG1909" i="2"/>
  <c r="C1907" i="2"/>
  <c r="AM1910" i="2" l="1"/>
  <c r="AI1910" i="2"/>
  <c r="AH1911" i="2"/>
  <c r="D1910" i="2"/>
  <c r="BE1908" i="2"/>
  <c r="AB1909" i="2"/>
  <c r="C1908" i="2"/>
  <c r="AG1910" i="2"/>
  <c r="AL1909" i="2"/>
  <c r="AJ1909" i="2"/>
  <c r="A1909" i="2" s="1"/>
  <c r="AK1909" i="2"/>
  <c r="B1909" i="2" s="1"/>
  <c r="AM1911" i="2" l="1"/>
  <c r="AI1911" i="2"/>
  <c r="AH1912" i="2"/>
  <c r="D1911" i="2"/>
  <c r="C1909" i="2"/>
  <c r="AJ1910" i="2"/>
  <c r="A1910" i="2" s="1"/>
  <c r="AL1910" i="2"/>
  <c r="AK1910" i="2"/>
  <c r="B1910" i="2" s="1"/>
  <c r="AG1911" i="2"/>
  <c r="BE1909" i="2"/>
  <c r="AB1910" i="2"/>
  <c r="C1910" i="2" l="1"/>
  <c r="AM1912" i="2"/>
  <c r="AI1912" i="2"/>
  <c r="AH1913" i="2"/>
  <c r="AG1913" i="2" s="1"/>
  <c r="D1912" i="2"/>
  <c r="AL1911" i="2"/>
  <c r="AK1911" i="2"/>
  <c r="B1911" i="2" s="1"/>
  <c r="AJ1911" i="2"/>
  <c r="A1911" i="2" s="1"/>
  <c r="BE1910" i="2"/>
  <c r="AB1911" i="2"/>
  <c r="AG1912" i="2"/>
  <c r="AB1912" i="2" l="1"/>
  <c r="BE1911" i="2"/>
  <c r="AB1913" i="2"/>
  <c r="BE1912" i="2"/>
  <c r="AM1913" i="2"/>
  <c r="AI1913" i="2"/>
  <c r="AH1914" i="2"/>
  <c r="D1913" i="2"/>
  <c r="C1911" i="2"/>
  <c r="AJ1912" i="2"/>
  <c r="A1912" i="2" s="1"/>
  <c r="AK1912" i="2"/>
  <c r="B1912" i="2" s="1"/>
  <c r="AL1912" i="2"/>
  <c r="AI1914" i="2" l="1"/>
  <c r="AM1914" i="2"/>
  <c r="AH1915" i="2"/>
  <c r="AG1915" i="2" s="1"/>
  <c r="D1914" i="2"/>
  <c r="AK1913" i="2"/>
  <c r="B1913" i="2" s="1"/>
  <c r="AL1913" i="2"/>
  <c r="AJ1913" i="2"/>
  <c r="A1913" i="2" s="1"/>
  <c r="AG1914" i="2"/>
  <c r="C1912" i="2"/>
  <c r="AB1915" i="2" l="1"/>
  <c r="BE1914" i="2"/>
  <c r="BE1913" i="2"/>
  <c r="AB1914" i="2"/>
  <c r="AJ1914" i="2"/>
  <c r="A1914" i="2" s="1"/>
  <c r="AL1914" i="2"/>
  <c r="AK1914" i="2"/>
  <c r="B1914" i="2" s="1"/>
  <c r="C1913" i="2"/>
  <c r="AM1915" i="2"/>
  <c r="AI1915" i="2"/>
  <c r="AH1916" i="2"/>
  <c r="D1915" i="2"/>
  <c r="C1914" i="2" l="1"/>
  <c r="AG1916" i="2"/>
  <c r="AK1915" i="2"/>
  <c r="B1915" i="2" s="1"/>
  <c r="AL1915" i="2"/>
  <c r="AJ1915" i="2"/>
  <c r="A1915" i="2" s="1"/>
  <c r="AI1916" i="2"/>
  <c r="AM1916" i="2"/>
  <c r="AH1917" i="2"/>
  <c r="AG1917" i="2" s="1"/>
  <c r="D1916" i="2"/>
  <c r="C1915" i="2" l="1"/>
  <c r="BE1916" i="2"/>
  <c r="AB1917" i="2"/>
  <c r="AJ1916" i="2"/>
  <c r="A1916" i="2" s="1"/>
  <c r="AK1916" i="2"/>
  <c r="B1916" i="2" s="1"/>
  <c r="AL1916" i="2"/>
  <c r="AI1917" i="2"/>
  <c r="AM1917" i="2"/>
  <c r="AH1918" i="2"/>
  <c r="D1917" i="2"/>
  <c r="BE1915" i="2"/>
  <c r="AB1916" i="2"/>
  <c r="AI1918" i="2" l="1"/>
  <c r="AM1918" i="2"/>
  <c r="AH1919" i="2"/>
  <c r="D1918" i="2"/>
  <c r="C1916" i="2"/>
  <c r="AG1918" i="2"/>
  <c r="AL1917" i="2"/>
  <c r="AJ1917" i="2"/>
  <c r="A1917" i="2" s="1"/>
  <c r="AK1917" i="2"/>
  <c r="B1917" i="2" s="1"/>
  <c r="AI1919" i="2" l="1"/>
  <c r="AM1919" i="2"/>
  <c r="AH1920" i="2"/>
  <c r="D1919" i="2"/>
  <c r="C1917" i="2"/>
  <c r="BE1917" i="2"/>
  <c r="AB1918" i="2"/>
  <c r="AG1919" i="2"/>
  <c r="AL1918" i="2"/>
  <c r="AJ1918" i="2"/>
  <c r="A1918" i="2" s="1"/>
  <c r="AK1918" i="2"/>
  <c r="B1918" i="2" s="1"/>
  <c r="AI1920" i="2" l="1"/>
  <c r="AM1920" i="2"/>
  <c r="AH1921" i="2"/>
  <c r="D1920" i="2"/>
  <c r="C1918" i="2"/>
  <c r="AB1919" i="2"/>
  <c r="BE1918" i="2"/>
  <c r="AG1920" i="2"/>
  <c r="AJ1919" i="2"/>
  <c r="A1919" i="2" s="1"/>
  <c r="AK1919" i="2"/>
  <c r="B1919" i="2" s="1"/>
  <c r="AL1919" i="2"/>
  <c r="C1919" i="2" l="1"/>
  <c r="AL1920" i="2"/>
  <c r="AK1920" i="2"/>
  <c r="B1920" i="2" s="1"/>
  <c r="AJ1920" i="2"/>
  <c r="A1920" i="2" s="1"/>
  <c r="AI1921" i="2"/>
  <c r="AM1921" i="2"/>
  <c r="AH1922" i="2"/>
  <c r="D1921" i="2"/>
  <c r="BE1919" i="2"/>
  <c r="AB1920" i="2"/>
  <c r="AG1921" i="2"/>
  <c r="AI1922" i="2" l="1"/>
  <c r="AM1922" i="2"/>
  <c r="AH1923" i="2"/>
  <c r="AG1923" i="2" s="1"/>
  <c r="D1922" i="2"/>
  <c r="AB1921" i="2"/>
  <c r="BE1920" i="2"/>
  <c r="AG1922" i="2"/>
  <c r="AJ1921" i="2"/>
  <c r="A1921" i="2" s="1"/>
  <c r="AK1921" i="2"/>
  <c r="B1921" i="2" s="1"/>
  <c r="AL1921" i="2"/>
  <c r="C1920" i="2"/>
  <c r="BE1922" i="2" l="1"/>
  <c r="AB1923" i="2"/>
  <c r="BE1921" i="2"/>
  <c r="AB1922" i="2"/>
  <c r="AL1922" i="2"/>
  <c r="AJ1922" i="2"/>
  <c r="A1922" i="2" s="1"/>
  <c r="AK1922" i="2"/>
  <c r="B1922" i="2" s="1"/>
  <c r="C1921" i="2"/>
  <c r="AM1923" i="2"/>
  <c r="AI1923" i="2"/>
  <c r="AH1924" i="2"/>
  <c r="D1923" i="2"/>
  <c r="AI1924" i="2" l="1"/>
  <c r="AM1924" i="2"/>
  <c r="AH1925" i="2"/>
  <c r="AG1925" i="2" s="1"/>
  <c r="D1924" i="2"/>
  <c r="AJ1923" i="2"/>
  <c r="A1923" i="2" s="1"/>
  <c r="AK1923" i="2"/>
  <c r="B1923" i="2" s="1"/>
  <c r="AL1923" i="2"/>
  <c r="AG1924" i="2"/>
  <c r="C1922" i="2"/>
  <c r="BE1924" i="2" l="1"/>
  <c r="AB1925" i="2"/>
  <c r="C1923" i="2"/>
  <c r="AL1924" i="2"/>
  <c r="AK1924" i="2"/>
  <c r="B1924" i="2" s="1"/>
  <c r="AJ1924" i="2"/>
  <c r="A1924" i="2" s="1"/>
  <c r="BE1923" i="2"/>
  <c r="AB1924" i="2"/>
  <c r="AM1925" i="2"/>
  <c r="AI1925" i="2"/>
  <c r="AH1926" i="2"/>
  <c r="AG1926" i="2" s="1"/>
  <c r="D1925" i="2"/>
  <c r="BE1925" i="2" l="1"/>
  <c r="AB1926" i="2"/>
  <c r="AJ1925" i="2"/>
  <c r="A1925" i="2" s="1"/>
  <c r="AK1925" i="2"/>
  <c r="B1925" i="2" s="1"/>
  <c r="AL1925" i="2"/>
  <c r="AI1926" i="2"/>
  <c r="AM1926" i="2"/>
  <c r="AH1927" i="2"/>
  <c r="D1926" i="2"/>
  <c r="C1924" i="2"/>
  <c r="AI1927" i="2" l="1"/>
  <c r="AM1927" i="2"/>
  <c r="AH1928" i="2"/>
  <c r="D1927" i="2"/>
  <c r="C1925" i="2"/>
  <c r="AG1927" i="2"/>
  <c r="AL1926" i="2"/>
  <c r="AJ1926" i="2"/>
  <c r="A1926" i="2" s="1"/>
  <c r="AK1926" i="2"/>
  <c r="B1926" i="2" s="1"/>
  <c r="AI1928" i="2" l="1"/>
  <c r="AM1928" i="2"/>
  <c r="AH1929" i="2"/>
  <c r="AG1929" i="2" s="1"/>
  <c r="D1928" i="2"/>
  <c r="BE1926" i="2"/>
  <c r="AB1927" i="2"/>
  <c r="C1926" i="2"/>
  <c r="AG1928" i="2"/>
  <c r="AJ1927" i="2"/>
  <c r="A1927" i="2" s="1"/>
  <c r="AK1927" i="2"/>
  <c r="B1927" i="2" s="1"/>
  <c r="AL1927" i="2"/>
  <c r="AB1929" i="2" l="1"/>
  <c r="BE1928" i="2"/>
  <c r="AL1928" i="2"/>
  <c r="AJ1928" i="2"/>
  <c r="A1928" i="2" s="1"/>
  <c r="AK1928" i="2"/>
  <c r="B1928" i="2" s="1"/>
  <c r="C1927" i="2"/>
  <c r="AI1929" i="2"/>
  <c r="AM1929" i="2"/>
  <c r="AH1930" i="2"/>
  <c r="D1929" i="2"/>
  <c r="BE1927" i="2"/>
  <c r="AB1928" i="2"/>
  <c r="AG1930" i="2" l="1"/>
  <c r="AJ1929" i="2"/>
  <c r="A1929" i="2" s="1"/>
  <c r="AL1929" i="2"/>
  <c r="AK1929" i="2"/>
  <c r="B1929" i="2" s="1"/>
  <c r="AM1930" i="2"/>
  <c r="AI1930" i="2"/>
  <c r="AH1931" i="2"/>
  <c r="AG1931" i="2" s="1"/>
  <c r="D1930" i="2"/>
  <c r="C1928" i="2"/>
  <c r="AB1931" i="2" l="1"/>
  <c r="BE1930" i="2"/>
  <c r="BE1929" i="2"/>
  <c r="AB1930" i="2"/>
  <c r="AI1931" i="2"/>
  <c r="AM1931" i="2"/>
  <c r="AH1932" i="2"/>
  <c r="AG1932" i="2" s="1"/>
  <c r="D1931" i="2"/>
  <c r="AL1930" i="2"/>
  <c r="AJ1930" i="2"/>
  <c r="A1930" i="2" s="1"/>
  <c r="AK1930" i="2"/>
  <c r="B1930" i="2" s="1"/>
  <c r="C1929" i="2"/>
  <c r="AB1932" i="2" l="1"/>
  <c r="BE1931" i="2"/>
  <c r="AJ1931" i="2"/>
  <c r="A1931" i="2" s="1"/>
  <c r="AK1931" i="2"/>
  <c r="B1931" i="2" s="1"/>
  <c r="AL1931" i="2"/>
  <c r="C1930" i="2"/>
  <c r="AM1932" i="2"/>
  <c r="AI1932" i="2"/>
  <c r="AH1933" i="2"/>
  <c r="D1932" i="2"/>
  <c r="AI1933" i="2" l="1"/>
  <c r="AM1933" i="2"/>
  <c r="AH1934" i="2"/>
  <c r="D1933" i="2"/>
  <c r="AG1933" i="2"/>
  <c r="AL1932" i="2"/>
  <c r="AK1932" i="2"/>
  <c r="B1932" i="2" s="1"/>
  <c r="AJ1932" i="2"/>
  <c r="A1932" i="2" s="1"/>
  <c r="C1931" i="2"/>
  <c r="C1932" i="2" l="1"/>
  <c r="AM1934" i="2"/>
  <c r="AI1934" i="2"/>
  <c r="AH1935" i="2"/>
  <c r="D1934" i="2"/>
  <c r="AB1933" i="2"/>
  <c r="BE1932" i="2"/>
  <c r="AG1934" i="2"/>
  <c r="AJ1933" i="2"/>
  <c r="A1933" i="2" s="1"/>
  <c r="AL1933" i="2"/>
  <c r="AK1933" i="2"/>
  <c r="B1933" i="2" s="1"/>
  <c r="C1933" i="2" l="1"/>
  <c r="AI1935" i="2"/>
  <c r="AM1935" i="2"/>
  <c r="AH1936" i="2"/>
  <c r="AG1936" i="2" s="1"/>
  <c r="D1935" i="2"/>
  <c r="AL1934" i="2"/>
  <c r="AJ1934" i="2"/>
  <c r="A1934" i="2" s="1"/>
  <c r="AK1934" i="2"/>
  <c r="B1934" i="2" s="1"/>
  <c r="AG1935" i="2"/>
  <c r="BE1933" i="2"/>
  <c r="AB1934" i="2"/>
  <c r="AB1936" i="2" l="1"/>
  <c r="BE1935" i="2"/>
  <c r="AJ1935" i="2"/>
  <c r="A1935" i="2" s="1"/>
  <c r="AK1935" i="2"/>
  <c r="B1935" i="2" s="1"/>
  <c r="AL1935" i="2"/>
  <c r="AM1936" i="2"/>
  <c r="AI1936" i="2"/>
  <c r="AH1937" i="2"/>
  <c r="D1936" i="2"/>
  <c r="AB1935" i="2"/>
  <c r="BE1934" i="2"/>
  <c r="C1934" i="2"/>
  <c r="AI1937" i="2" l="1"/>
  <c r="AM1937" i="2"/>
  <c r="AH1938" i="2"/>
  <c r="D1937" i="2"/>
  <c r="AG1937" i="2"/>
  <c r="AL1936" i="2"/>
  <c r="AK1936" i="2"/>
  <c r="B1936" i="2" s="1"/>
  <c r="AJ1936" i="2"/>
  <c r="A1936" i="2" s="1"/>
  <c r="C1935" i="2"/>
  <c r="C1936" i="2" l="1"/>
  <c r="AM1938" i="2"/>
  <c r="AI1938" i="2"/>
  <c r="AH1939" i="2"/>
  <c r="AG1939" i="2" s="1"/>
  <c r="D1938" i="2"/>
  <c r="AB1937" i="2"/>
  <c r="BE1936" i="2"/>
  <c r="AG1938" i="2"/>
  <c r="AJ1937" i="2"/>
  <c r="A1937" i="2" s="1"/>
  <c r="AL1937" i="2"/>
  <c r="AK1937" i="2"/>
  <c r="B1937" i="2" s="1"/>
  <c r="AB1939" i="2" l="1"/>
  <c r="BE1938" i="2"/>
  <c r="BE1937" i="2"/>
  <c r="AB1938" i="2"/>
  <c r="AM1939" i="2"/>
  <c r="AI1939" i="2"/>
  <c r="AH1940" i="2"/>
  <c r="D1939" i="2"/>
  <c r="C1937" i="2"/>
  <c r="AL1938" i="2"/>
  <c r="AJ1938" i="2"/>
  <c r="A1938" i="2" s="1"/>
  <c r="AK1938" i="2"/>
  <c r="B1938" i="2" s="1"/>
  <c r="C1938" i="2" l="1"/>
  <c r="AM1940" i="2"/>
  <c r="AI1940" i="2"/>
  <c r="AH1941" i="2"/>
  <c r="AG1941" i="2" s="1"/>
  <c r="D1940" i="2"/>
  <c r="AG1940" i="2"/>
  <c r="AL1939" i="2"/>
  <c r="AJ1939" i="2"/>
  <c r="A1939" i="2" s="1"/>
  <c r="AK1939" i="2"/>
  <c r="B1939" i="2" s="1"/>
  <c r="AB1940" i="2" l="1"/>
  <c r="BE1939" i="2"/>
  <c r="BE1940" i="2"/>
  <c r="AB1941" i="2"/>
  <c r="C1939" i="2"/>
  <c r="AM1941" i="2"/>
  <c r="AI1941" i="2"/>
  <c r="AH1942" i="2"/>
  <c r="AG1942" i="2" s="1"/>
  <c r="D1941" i="2"/>
  <c r="AJ1940" i="2"/>
  <c r="A1940" i="2" s="1"/>
  <c r="AL1940" i="2"/>
  <c r="AK1940" i="2"/>
  <c r="B1940" i="2" s="1"/>
  <c r="AB1942" i="2" l="1"/>
  <c r="BE1941" i="2"/>
  <c r="AL1941" i="2"/>
  <c r="AJ1941" i="2"/>
  <c r="A1941" i="2" s="1"/>
  <c r="AK1941" i="2"/>
  <c r="B1941" i="2" s="1"/>
  <c r="AI1942" i="2"/>
  <c r="AM1942" i="2"/>
  <c r="AH1943" i="2"/>
  <c r="D1942" i="2"/>
  <c r="C1940" i="2"/>
  <c r="C1941" i="2" l="1"/>
  <c r="AM1943" i="2"/>
  <c r="AI1943" i="2"/>
  <c r="AH1944" i="2"/>
  <c r="AG1944" i="2" s="1"/>
  <c r="D1943" i="2"/>
  <c r="AG1943" i="2"/>
  <c r="AJ1942" i="2"/>
  <c r="A1942" i="2" s="1"/>
  <c r="AK1942" i="2"/>
  <c r="B1942" i="2" s="1"/>
  <c r="AL1942" i="2"/>
  <c r="C1942" i="2" l="1"/>
  <c r="AI1944" i="2"/>
  <c r="AM1944" i="2"/>
  <c r="AH1945" i="2"/>
  <c r="D1944" i="2"/>
  <c r="AL1943" i="2"/>
  <c r="AJ1943" i="2"/>
  <c r="A1943" i="2" s="1"/>
  <c r="AK1943" i="2"/>
  <c r="B1943" i="2" s="1"/>
  <c r="AB1944" i="2"/>
  <c r="BE1943" i="2"/>
  <c r="AB1943" i="2"/>
  <c r="BE1942" i="2"/>
  <c r="C1943" i="2" l="1"/>
  <c r="AG1945" i="2"/>
  <c r="AJ1944" i="2"/>
  <c r="A1944" i="2" s="1"/>
  <c r="AL1944" i="2"/>
  <c r="AK1944" i="2"/>
  <c r="B1944" i="2" s="1"/>
  <c r="AM1945" i="2"/>
  <c r="AI1945" i="2"/>
  <c r="AH1946" i="2"/>
  <c r="D1945" i="2"/>
  <c r="AI1946" i="2" l="1"/>
  <c r="AM1946" i="2"/>
  <c r="AH1947" i="2"/>
  <c r="AG1947" i="2" s="1"/>
  <c r="D1946" i="2"/>
  <c r="AB1945" i="2"/>
  <c r="BE1944" i="2"/>
  <c r="AG1946" i="2"/>
  <c r="AL1945" i="2"/>
  <c r="AJ1945" i="2"/>
  <c r="A1945" i="2" s="1"/>
  <c r="AK1945" i="2"/>
  <c r="B1945" i="2" s="1"/>
  <c r="C1944" i="2"/>
  <c r="AB1947" i="2" l="1"/>
  <c r="BE1946" i="2"/>
  <c r="C1945" i="2"/>
  <c r="AJ1946" i="2"/>
  <c r="A1946" i="2" s="1"/>
  <c r="AL1946" i="2"/>
  <c r="AK1946" i="2"/>
  <c r="B1946" i="2" s="1"/>
  <c r="AB1946" i="2"/>
  <c r="BE1945" i="2"/>
  <c r="AM1947" i="2"/>
  <c r="AI1947" i="2"/>
  <c r="AH1948" i="2"/>
  <c r="AG1948" i="2" s="1"/>
  <c r="D1947" i="2"/>
  <c r="C1946" i="2" l="1"/>
  <c r="AI1948" i="2"/>
  <c r="AM1948" i="2"/>
  <c r="AH1949" i="2"/>
  <c r="D1948" i="2"/>
  <c r="AL1947" i="2"/>
  <c r="AJ1947" i="2"/>
  <c r="A1947" i="2" s="1"/>
  <c r="AK1947" i="2"/>
  <c r="B1947" i="2" s="1"/>
  <c r="AB1948" i="2"/>
  <c r="BE1947" i="2"/>
  <c r="AM1949" i="2" l="1"/>
  <c r="AI1949" i="2"/>
  <c r="AH1950" i="2"/>
  <c r="AG1950" i="2" s="1"/>
  <c r="D1949" i="2"/>
  <c r="C1947" i="2"/>
  <c r="AG1949" i="2"/>
  <c r="AJ1948" i="2"/>
  <c r="A1948" i="2" s="1"/>
  <c r="AL1948" i="2"/>
  <c r="AK1948" i="2"/>
  <c r="B1948" i="2" s="1"/>
  <c r="AB1950" i="2" l="1"/>
  <c r="BE1949" i="2"/>
  <c r="AB1949" i="2"/>
  <c r="BE1948" i="2"/>
  <c r="AL1949" i="2"/>
  <c r="AJ1949" i="2"/>
  <c r="A1949" i="2" s="1"/>
  <c r="AK1949" i="2"/>
  <c r="B1949" i="2" s="1"/>
  <c r="C1948" i="2"/>
  <c r="AI1950" i="2"/>
  <c r="AM1950" i="2"/>
  <c r="AH1951" i="2"/>
  <c r="D1950" i="2"/>
  <c r="AM1951" i="2" l="1"/>
  <c r="AI1951" i="2"/>
  <c r="AH1952" i="2"/>
  <c r="AG1952" i="2" s="1"/>
  <c r="D1951" i="2"/>
  <c r="AG1951" i="2"/>
  <c r="AJ1950" i="2"/>
  <c r="A1950" i="2" s="1"/>
  <c r="AL1950" i="2"/>
  <c r="AK1950" i="2"/>
  <c r="B1950" i="2" s="1"/>
  <c r="C1949" i="2"/>
  <c r="AB1951" i="2" l="1"/>
  <c r="BE1950" i="2"/>
  <c r="AI1952" i="2"/>
  <c r="AM1952" i="2"/>
  <c r="AH1953" i="2"/>
  <c r="AG1953" i="2" s="1"/>
  <c r="D1952" i="2"/>
  <c r="AL1951" i="2"/>
  <c r="AJ1951" i="2"/>
  <c r="A1951" i="2" s="1"/>
  <c r="AK1951" i="2"/>
  <c r="B1951" i="2" s="1"/>
  <c r="C1950" i="2"/>
  <c r="AB1952" i="2"/>
  <c r="BE1951" i="2"/>
  <c r="C1951" i="2" l="1"/>
  <c r="AM1953" i="2"/>
  <c r="AI1953" i="2"/>
  <c r="AH1954" i="2"/>
  <c r="D1953" i="2"/>
  <c r="AB1953" i="2"/>
  <c r="BE1952" i="2"/>
  <c r="AJ1952" i="2"/>
  <c r="A1952" i="2" s="1"/>
  <c r="AL1952" i="2"/>
  <c r="AK1952" i="2"/>
  <c r="B1952" i="2" s="1"/>
  <c r="AI1954" i="2" l="1"/>
  <c r="AM1954" i="2"/>
  <c r="AH1955" i="2"/>
  <c r="D1954" i="2"/>
  <c r="C1952" i="2"/>
  <c r="AG1954" i="2"/>
  <c r="AL1953" i="2"/>
  <c r="AJ1953" i="2"/>
  <c r="A1953" i="2" s="1"/>
  <c r="AK1953" i="2"/>
  <c r="B1953" i="2" s="1"/>
  <c r="C1953" i="2" l="1"/>
  <c r="AM1955" i="2"/>
  <c r="AI1955" i="2"/>
  <c r="AH1956" i="2"/>
  <c r="AG1956" i="2" s="1"/>
  <c r="D1955" i="2"/>
  <c r="AB1954" i="2"/>
  <c r="BE1953" i="2"/>
  <c r="AG1955" i="2"/>
  <c r="AJ1954" i="2"/>
  <c r="A1954" i="2" s="1"/>
  <c r="AL1954" i="2"/>
  <c r="AK1954" i="2"/>
  <c r="B1954" i="2" s="1"/>
  <c r="C1954" i="2" l="1"/>
  <c r="AI1956" i="2"/>
  <c r="AM1956" i="2"/>
  <c r="AH1957" i="2"/>
  <c r="D1956" i="2"/>
  <c r="AL1955" i="2"/>
  <c r="AJ1955" i="2"/>
  <c r="A1955" i="2" s="1"/>
  <c r="AK1955" i="2"/>
  <c r="B1955" i="2" s="1"/>
  <c r="AB1955" i="2"/>
  <c r="BE1954" i="2"/>
  <c r="AB1956" i="2"/>
  <c r="BE1955" i="2"/>
  <c r="C1955" i="2" l="1"/>
  <c r="AM1957" i="2"/>
  <c r="AI1957" i="2"/>
  <c r="AH1958" i="2"/>
  <c r="AG1958" i="2" s="1"/>
  <c r="D1957" i="2"/>
  <c r="AG1957" i="2"/>
  <c r="AJ1956" i="2"/>
  <c r="A1956" i="2" s="1"/>
  <c r="AL1956" i="2"/>
  <c r="AK1956" i="2"/>
  <c r="B1956" i="2" s="1"/>
  <c r="AB1957" i="2" l="1"/>
  <c r="BE1956" i="2"/>
  <c r="AI1958" i="2"/>
  <c r="AM1958" i="2"/>
  <c r="AH1959" i="2"/>
  <c r="D1958" i="2"/>
  <c r="C1956" i="2"/>
  <c r="AB1958" i="2"/>
  <c r="BE1957" i="2"/>
  <c r="AL1957" i="2"/>
  <c r="AJ1957" i="2"/>
  <c r="A1957" i="2" s="1"/>
  <c r="AK1957" i="2"/>
  <c r="B1957" i="2" s="1"/>
  <c r="C1957" i="2" l="1"/>
  <c r="AM1959" i="2"/>
  <c r="AI1959" i="2"/>
  <c r="AH1960" i="2"/>
  <c r="AG1960" i="2" s="1"/>
  <c r="D1959" i="2"/>
  <c r="AG1959" i="2"/>
  <c r="AJ1958" i="2"/>
  <c r="A1958" i="2" s="1"/>
  <c r="AL1958" i="2"/>
  <c r="AK1958" i="2"/>
  <c r="B1958" i="2" s="1"/>
  <c r="AB1959" i="2" l="1"/>
  <c r="BE1958" i="2"/>
  <c r="C1958" i="2"/>
  <c r="AI1960" i="2"/>
  <c r="AM1960" i="2"/>
  <c r="AH1961" i="2"/>
  <c r="D1960" i="2"/>
  <c r="AL1959" i="2"/>
  <c r="AJ1959" i="2"/>
  <c r="A1959" i="2" s="1"/>
  <c r="AK1959" i="2"/>
  <c r="B1959" i="2" s="1"/>
  <c r="AB1960" i="2"/>
  <c r="BE1959" i="2"/>
  <c r="AG1961" i="2" l="1"/>
  <c r="C1959" i="2"/>
  <c r="AK1960" i="2"/>
  <c r="B1960" i="2" s="1"/>
  <c r="AJ1960" i="2"/>
  <c r="A1960" i="2" s="1"/>
  <c r="AL1960" i="2"/>
  <c r="AI1961" i="2"/>
  <c r="AM1961" i="2"/>
  <c r="AH1962" i="2"/>
  <c r="D1961" i="2"/>
  <c r="C1960" i="2" l="1"/>
  <c r="AI1962" i="2"/>
  <c r="AM1962" i="2"/>
  <c r="AH1963" i="2"/>
  <c r="D1962" i="2"/>
  <c r="AG1962" i="2"/>
  <c r="BE1960" i="2"/>
  <c r="AB1961" i="2"/>
  <c r="AK1961" i="2"/>
  <c r="B1961" i="2" s="1"/>
  <c r="AJ1961" i="2"/>
  <c r="A1961" i="2" s="1"/>
  <c r="AL1961" i="2"/>
  <c r="AK1962" i="2" l="1"/>
  <c r="B1962" i="2" s="1"/>
  <c r="AJ1962" i="2"/>
  <c r="A1962" i="2" s="1"/>
  <c r="AL1962" i="2"/>
  <c r="C1961" i="2"/>
  <c r="AI1963" i="2"/>
  <c r="AM1963" i="2"/>
  <c r="AH1964" i="2"/>
  <c r="D1963" i="2"/>
  <c r="BE1961" i="2"/>
  <c r="AB1962" i="2"/>
  <c r="AG1963" i="2"/>
  <c r="AI1964" i="2" l="1"/>
  <c r="AM1964" i="2"/>
  <c r="AH1965" i="2"/>
  <c r="AG1965" i="2" s="1"/>
  <c r="D1964" i="2"/>
  <c r="AG1964" i="2"/>
  <c r="AK1963" i="2"/>
  <c r="B1963" i="2" s="1"/>
  <c r="AL1963" i="2"/>
  <c r="AJ1963" i="2"/>
  <c r="A1963" i="2" s="1"/>
  <c r="BE1962" i="2"/>
  <c r="AB1963" i="2"/>
  <c r="C1962" i="2"/>
  <c r="BE1964" i="2" l="1"/>
  <c r="AB1965" i="2"/>
  <c r="C1963" i="2"/>
  <c r="AB1964" i="2"/>
  <c r="BE1963" i="2"/>
  <c r="AK1964" i="2"/>
  <c r="B1964" i="2" s="1"/>
  <c r="AJ1964" i="2"/>
  <c r="A1964" i="2" s="1"/>
  <c r="AL1964" i="2"/>
  <c r="AI1965" i="2"/>
  <c r="AM1965" i="2"/>
  <c r="AH1966" i="2"/>
  <c r="AG1966" i="2" s="1"/>
  <c r="D1965" i="2"/>
  <c r="AB1966" i="2" l="1"/>
  <c r="BE1965" i="2"/>
  <c r="AL1965" i="2"/>
  <c r="AJ1965" i="2"/>
  <c r="A1965" i="2" s="1"/>
  <c r="AK1965" i="2"/>
  <c r="B1965" i="2" s="1"/>
  <c r="AM1966" i="2"/>
  <c r="AI1966" i="2"/>
  <c r="AH1967" i="2"/>
  <c r="AG1967" i="2" s="1"/>
  <c r="D1966" i="2"/>
  <c r="C1964" i="2"/>
  <c r="AI1967" i="2" l="1"/>
  <c r="AM1967" i="2"/>
  <c r="AH1968" i="2"/>
  <c r="D1967" i="2"/>
  <c r="AK1966" i="2"/>
  <c r="B1966" i="2" s="1"/>
  <c r="AJ1966" i="2"/>
  <c r="A1966" i="2" s="1"/>
  <c r="AL1966" i="2"/>
  <c r="BE1966" i="2"/>
  <c r="AB1967" i="2"/>
  <c r="C1965" i="2"/>
  <c r="C1966" i="2" l="1"/>
  <c r="AM1968" i="2"/>
  <c r="AI1968" i="2"/>
  <c r="AH1969" i="2"/>
  <c r="AG1969" i="2" s="1"/>
  <c r="D1968" i="2"/>
  <c r="AG1968" i="2"/>
  <c r="AJ1967" i="2"/>
  <c r="A1967" i="2" s="1"/>
  <c r="AK1967" i="2"/>
  <c r="B1967" i="2" s="1"/>
  <c r="AL1967" i="2"/>
  <c r="C1967" i="2" l="1"/>
  <c r="BE1968" i="2"/>
  <c r="AB1969" i="2"/>
  <c r="BE1967" i="2"/>
  <c r="AB1968" i="2"/>
  <c r="AI1969" i="2"/>
  <c r="AM1969" i="2"/>
  <c r="AH1970" i="2"/>
  <c r="AG1970" i="2" s="1"/>
  <c r="D1969" i="2"/>
  <c r="AK1968" i="2"/>
  <c r="B1968" i="2" s="1"/>
  <c r="AL1968" i="2"/>
  <c r="AJ1968" i="2"/>
  <c r="A1968" i="2" s="1"/>
  <c r="AB1970" i="2" l="1"/>
  <c r="BE1969" i="2"/>
  <c r="C1968" i="2"/>
  <c r="AJ1969" i="2"/>
  <c r="A1969" i="2" s="1"/>
  <c r="AK1969" i="2"/>
  <c r="B1969" i="2" s="1"/>
  <c r="AL1969" i="2"/>
  <c r="AM1970" i="2"/>
  <c r="AI1970" i="2"/>
  <c r="AH1971" i="2"/>
  <c r="D1970" i="2"/>
  <c r="AK1970" i="2" l="1"/>
  <c r="B1970" i="2" s="1"/>
  <c r="AJ1970" i="2"/>
  <c r="A1970" i="2" s="1"/>
  <c r="AL1970" i="2"/>
  <c r="AI1971" i="2"/>
  <c r="AM1971" i="2"/>
  <c r="AH1972" i="2"/>
  <c r="AG1972" i="2" s="1"/>
  <c r="D1971" i="2"/>
  <c r="AG1971" i="2"/>
  <c r="C1969" i="2"/>
  <c r="AB1972" i="2" l="1"/>
  <c r="BE1971" i="2"/>
  <c r="BE1970" i="2"/>
  <c r="AB1971" i="2"/>
  <c r="AK1971" i="2"/>
  <c r="B1971" i="2" s="1"/>
  <c r="AL1971" i="2"/>
  <c r="AJ1971" i="2"/>
  <c r="A1971" i="2" s="1"/>
  <c r="AI1972" i="2"/>
  <c r="AM1972" i="2"/>
  <c r="AH1973" i="2"/>
  <c r="AG1973" i="2" s="1"/>
  <c r="D1972" i="2"/>
  <c r="C1970" i="2"/>
  <c r="C1971" i="2" l="1"/>
  <c r="BE1972" i="2"/>
  <c r="AB1973" i="2"/>
  <c r="AK1972" i="2"/>
  <c r="B1972" i="2" s="1"/>
  <c r="AJ1972" i="2"/>
  <c r="A1972" i="2" s="1"/>
  <c r="AL1972" i="2"/>
  <c r="AI1973" i="2"/>
  <c r="AM1973" i="2"/>
  <c r="AH1974" i="2"/>
  <c r="D1973" i="2"/>
  <c r="AM1974" i="2" l="1"/>
  <c r="AI1974" i="2"/>
  <c r="AH1975" i="2"/>
  <c r="D1974" i="2"/>
  <c r="C1972" i="2"/>
  <c r="AG1974" i="2"/>
  <c r="AL1973" i="2"/>
  <c r="AJ1973" i="2"/>
  <c r="A1973" i="2" s="1"/>
  <c r="AK1973" i="2"/>
  <c r="B1973" i="2" s="1"/>
  <c r="AI1975" i="2" l="1"/>
  <c r="AM1975" i="2"/>
  <c r="AH1976" i="2"/>
  <c r="AG1976" i="2" s="1"/>
  <c r="D1975" i="2"/>
  <c r="AK1974" i="2"/>
  <c r="B1974" i="2" s="1"/>
  <c r="AJ1974" i="2"/>
  <c r="A1974" i="2" s="1"/>
  <c r="AL1974" i="2"/>
  <c r="C1973" i="2"/>
  <c r="AG1975" i="2"/>
  <c r="AB1974" i="2"/>
  <c r="BE1973" i="2"/>
  <c r="BE1975" i="2" l="1"/>
  <c r="AB1976" i="2"/>
  <c r="BE1974" i="2"/>
  <c r="AB1975" i="2"/>
  <c r="C1974" i="2"/>
  <c r="AJ1975" i="2"/>
  <c r="A1975" i="2" s="1"/>
  <c r="AK1975" i="2"/>
  <c r="B1975" i="2" s="1"/>
  <c r="AL1975" i="2"/>
  <c r="AM1976" i="2"/>
  <c r="AI1976" i="2"/>
  <c r="AH1977" i="2"/>
  <c r="AG1977" i="2" s="1"/>
  <c r="D1976" i="2"/>
  <c r="BE1976" i="2" l="1"/>
  <c r="AB1977" i="2"/>
  <c r="AI1977" i="2"/>
  <c r="AM1977" i="2"/>
  <c r="AH1978" i="2"/>
  <c r="AG1978" i="2" s="1"/>
  <c r="D1977" i="2"/>
  <c r="C1975" i="2"/>
  <c r="AK1976" i="2"/>
  <c r="B1976" i="2" s="1"/>
  <c r="AL1976" i="2"/>
  <c r="AJ1976" i="2"/>
  <c r="A1976" i="2" s="1"/>
  <c r="AB1978" i="2" l="1"/>
  <c r="BE1977" i="2"/>
  <c r="C1976" i="2"/>
  <c r="AJ1977" i="2"/>
  <c r="A1977" i="2" s="1"/>
  <c r="AK1977" i="2"/>
  <c r="B1977" i="2" s="1"/>
  <c r="AL1977" i="2"/>
  <c r="AM1978" i="2"/>
  <c r="AI1978" i="2"/>
  <c r="AH1979" i="2"/>
  <c r="AG1979" i="2" s="1"/>
  <c r="D1978" i="2"/>
  <c r="AI1979" i="2" l="1"/>
  <c r="AM1979" i="2"/>
  <c r="AH1980" i="2"/>
  <c r="D1979" i="2"/>
  <c r="C1977" i="2"/>
  <c r="AK1978" i="2"/>
  <c r="B1978" i="2" s="1"/>
  <c r="AJ1978" i="2"/>
  <c r="A1978" i="2" s="1"/>
  <c r="AL1978" i="2"/>
  <c r="BE1978" i="2"/>
  <c r="AB1979" i="2"/>
  <c r="C1978" i="2" l="1"/>
  <c r="AI1980" i="2"/>
  <c r="AM1980" i="2"/>
  <c r="AH1981" i="2"/>
  <c r="AG1981" i="2" s="1"/>
  <c r="D1980" i="2"/>
  <c r="AG1980" i="2"/>
  <c r="AK1979" i="2"/>
  <c r="B1979" i="2" s="1"/>
  <c r="AL1979" i="2"/>
  <c r="AJ1979" i="2"/>
  <c r="A1979" i="2" s="1"/>
  <c r="C1979" i="2" l="1"/>
  <c r="AB1980" i="2"/>
  <c r="BE1979" i="2"/>
  <c r="BE1980" i="2"/>
  <c r="AB1981" i="2"/>
  <c r="AK1980" i="2"/>
  <c r="B1980" i="2" s="1"/>
  <c r="AJ1980" i="2"/>
  <c r="A1980" i="2" s="1"/>
  <c r="AL1980" i="2"/>
  <c r="AI1981" i="2"/>
  <c r="AM1981" i="2"/>
  <c r="AH1982" i="2"/>
  <c r="AG1982" i="2" s="1"/>
  <c r="D1981" i="2"/>
  <c r="AL1981" i="2" l="1"/>
  <c r="AJ1981" i="2"/>
  <c r="A1981" i="2" s="1"/>
  <c r="AK1981" i="2"/>
  <c r="B1981" i="2" s="1"/>
  <c r="AM1982" i="2"/>
  <c r="AI1982" i="2"/>
  <c r="AH1983" i="2"/>
  <c r="AG1983" i="2" s="1"/>
  <c r="D1982" i="2"/>
  <c r="C1980" i="2"/>
  <c r="AB1982" i="2"/>
  <c r="BE1981" i="2"/>
  <c r="AI1983" i="2" l="1"/>
  <c r="AM1983" i="2"/>
  <c r="AH1984" i="2"/>
  <c r="AG1984" i="2" s="1"/>
  <c r="D1983" i="2"/>
  <c r="AK1982" i="2"/>
  <c r="B1982" i="2" s="1"/>
  <c r="AJ1982" i="2"/>
  <c r="A1982" i="2" s="1"/>
  <c r="AL1982" i="2"/>
  <c r="BE1982" i="2"/>
  <c r="AB1983" i="2"/>
  <c r="C1981" i="2"/>
  <c r="BE1983" i="2" l="1"/>
  <c r="AB1984" i="2"/>
  <c r="C1982" i="2"/>
  <c r="AK1983" i="2"/>
  <c r="B1983" i="2" s="1"/>
  <c r="AJ1983" i="2"/>
  <c r="A1983" i="2" s="1"/>
  <c r="AL1983" i="2"/>
  <c r="AI1984" i="2"/>
  <c r="AM1984" i="2"/>
  <c r="AH1985" i="2"/>
  <c r="D1984" i="2"/>
  <c r="AI1985" i="2" l="1"/>
  <c r="AM1985" i="2"/>
  <c r="AH1986" i="2"/>
  <c r="AG1986" i="2" s="1"/>
  <c r="D1985" i="2"/>
  <c r="C1983" i="2"/>
  <c r="AK1984" i="2"/>
  <c r="B1984" i="2" s="1"/>
  <c r="AL1984" i="2"/>
  <c r="AJ1984" i="2"/>
  <c r="A1984" i="2" s="1"/>
  <c r="AG1985" i="2"/>
  <c r="AB1986" i="2" l="1"/>
  <c r="BE1985" i="2"/>
  <c r="BE1984" i="2"/>
  <c r="AB1985" i="2"/>
  <c r="AJ1985" i="2"/>
  <c r="A1985" i="2" s="1"/>
  <c r="AL1985" i="2"/>
  <c r="AK1985" i="2"/>
  <c r="B1985" i="2" s="1"/>
  <c r="C1984" i="2"/>
  <c r="AM1986" i="2"/>
  <c r="AI1986" i="2"/>
  <c r="AH1987" i="2"/>
  <c r="AG1987" i="2" s="1"/>
  <c r="D1986" i="2"/>
  <c r="BE1986" i="2" l="1"/>
  <c r="AB1987" i="2"/>
  <c r="AI1987" i="2"/>
  <c r="AM1987" i="2"/>
  <c r="AH1988" i="2"/>
  <c r="D1987" i="2"/>
  <c r="AK1986" i="2"/>
  <c r="B1986" i="2" s="1"/>
  <c r="AJ1986" i="2"/>
  <c r="A1986" i="2" s="1"/>
  <c r="AL1986" i="2"/>
  <c r="C1985" i="2"/>
  <c r="AK1987" i="2" l="1"/>
  <c r="B1987" i="2" s="1"/>
  <c r="AJ1987" i="2"/>
  <c r="A1987" i="2" s="1"/>
  <c r="AL1987" i="2"/>
  <c r="AI1988" i="2"/>
  <c r="AM1988" i="2"/>
  <c r="AH1989" i="2"/>
  <c r="AG1989" i="2" s="1"/>
  <c r="D1988" i="2"/>
  <c r="C1986" i="2"/>
  <c r="AG1988" i="2"/>
  <c r="AK1988" i="2" l="1"/>
  <c r="B1988" i="2" s="1"/>
  <c r="AL1988" i="2"/>
  <c r="AJ1988" i="2"/>
  <c r="A1988" i="2" s="1"/>
  <c r="AI1989" i="2"/>
  <c r="AM1989" i="2"/>
  <c r="AH1990" i="2"/>
  <c r="D1989" i="2"/>
  <c r="C1987" i="2"/>
  <c r="BE1987" i="2"/>
  <c r="AB1988" i="2"/>
  <c r="BE1988" i="2"/>
  <c r="AB1989" i="2"/>
  <c r="AL1989" i="2" l="1"/>
  <c r="AJ1989" i="2"/>
  <c r="A1989" i="2" s="1"/>
  <c r="AK1989" i="2"/>
  <c r="B1989" i="2" s="1"/>
  <c r="AM1990" i="2"/>
  <c r="AI1990" i="2"/>
  <c r="AH1991" i="2"/>
  <c r="AG1991" i="2" s="1"/>
  <c r="D1990" i="2"/>
  <c r="C1988" i="2"/>
  <c r="AG1990" i="2"/>
  <c r="AB1990" i="2" l="1"/>
  <c r="BE1989" i="2"/>
  <c r="AI1991" i="2"/>
  <c r="AM1991" i="2"/>
  <c r="AH1992" i="2"/>
  <c r="D1991" i="2"/>
  <c r="AK1990" i="2"/>
  <c r="B1990" i="2" s="1"/>
  <c r="AJ1990" i="2"/>
  <c r="A1990" i="2" s="1"/>
  <c r="AL1990" i="2"/>
  <c r="BE1990" i="2"/>
  <c r="AB1991" i="2"/>
  <c r="C1989" i="2"/>
  <c r="AK1991" i="2" l="1"/>
  <c r="B1991" i="2" s="1"/>
  <c r="AL1991" i="2"/>
  <c r="AJ1991" i="2"/>
  <c r="A1991" i="2" s="1"/>
  <c r="AI1992" i="2"/>
  <c r="AM1992" i="2"/>
  <c r="AH1993" i="2"/>
  <c r="D1992" i="2"/>
  <c r="AG1993" i="2"/>
  <c r="C1990" i="2"/>
  <c r="AG1992" i="2"/>
  <c r="AK1992" i="2" l="1"/>
  <c r="B1992" i="2" s="1"/>
  <c r="AL1992" i="2"/>
  <c r="AJ1992" i="2"/>
  <c r="A1992" i="2" s="1"/>
  <c r="AI1993" i="2"/>
  <c r="AM1993" i="2"/>
  <c r="AH1994" i="2"/>
  <c r="D1993" i="2"/>
  <c r="C1991" i="2"/>
  <c r="BE1991" i="2"/>
  <c r="AB1992" i="2"/>
  <c r="BE1992" i="2"/>
  <c r="AB1993" i="2"/>
  <c r="AJ1993" i="2" l="1"/>
  <c r="A1993" i="2" s="1"/>
  <c r="AL1993" i="2"/>
  <c r="AK1993" i="2"/>
  <c r="B1993" i="2" s="1"/>
  <c r="AM1994" i="2"/>
  <c r="AI1994" i="2"/>
  <c r="AH1995" i="2"/>
  <c r="D1994" i="2"/>
  <c r="AG1995" i="2"/>
  <c r="C1992" i="2"/>
  <c r="AG1994" i="2"/>
  <c r="AB1994" i="2" l="1"/>
  <c r="BE1993" i="2"/>
  <c r="AI1995" i="2"/>
  <c r="AM1995" i="2"/>
  <c r="AH1996" i="2"/>
  <c r="D1995" i="2"/>
  <c r="AK1994" i="2"/>
  <c r="B1994" i="2" s="1"/>
  <c r="AJ1994" i="2"/>
  <c r="A1994" i="2" s="1"/>
  <c r="AL1994" i="2"/>
  <c r="C1993" i="2"/>
  <c r="BE1994" i="2"/>
  <c r="AB1995" i="2"/>
  <c r="C1994" i="2" l="1"/>
  <c r="AK1995" i="2"/>
  <c r="B1995" i="2" s="1"/>
  <c r="AL1995" i="2"/>
  <c r="AJ1995" i="2"/>
  <c r="A1995" i="2" s="1"/>
  <c r="AI1996" i="2"/>
  <c r="AM1996" i="2"/>
  <c r="AH1997" i="2"/>
  <c r="AG1997" i="2" s="1"/>
  <c r="D1996" i="2"/>
  <c r="AG1996" i="2"/>
  <c r="BE1996" i="2" l="1"/>
  <c r="AB1997" i="2"/>
  <c r="C1995" i="2"/>
  <c r="AK1996" i="2"/>
  <c r="B1996" i="2" s="1"/>
  <c r="AL1996" i="2"/>
  <c r="AJ1996" i="2"/>
  <c r="A1996" i="2" s="1"/>
  <c r="BE1995" i="2"/>
  <c r="AB1996" i="2"/>
  <c r="AI1997" i="2"/>
  <c r="AM1997" i="2"/>
  <c r="AH1998" i="2"/>
  <c r="AG1998" i="2" s="1"/>
  <c r="D1997" i="2"/>
  <c r="AB1998" i="2" l="1"/>
  <c r="BE1997" i="2"/>
  <c r="AM1998" i="2"/>
  <c r="AI1998" i="2"/>
  <c r="AH1999" i="2"/>
  <c r="D1998" i="2"/>
  <c r="AL1997" i="2"/>
  <c r="AJ1997" i="2"/>
  <c r="A1997" i="2" s="1"/>
  <c r="AK1997" i="2"/>
  <c r="B1997" i="2" s="1"/>
  <c r="C1996" i="2"/>
  <c r="C1997" i="2" l="1"/>
  <c r="AK1998" i="2"/>
  <c r="B1998" i="2" s="1"/>
  <c r="AJ1998" i="2"/>
  <c r="A1998" i="2" s="1"/>
  <c r="AL1998" i="2"/>
  <c r="AG1999" i="2"/>
  <c r="AI1999" i="2"/>
  <c r="AM1999" i="2"/>
  <c r="AH2000" i="2"/>
  <c r="D1999" i="2"/>
  <c r="AI2000" i="2" l="1"/>
  <c r="AM2000" i="2"/>
  <c r="AH2001" i="2"/>
  <c r="AG2001" i="2" s="1"/>
  <c r="D2000" i="2"/>
  <c r="AG2000" i="2"/>
  <c r="BE1998" i="2"/>
  <c r="AB1999" i="2"/>
  <c r="AK1999" i="2"/>
  <c r="B1999" i="2" s="1"/>
  <c r="AJ1999" i="2"/>
  <c r="A1999" i="2" s="1"/>
  <c r="AL1999" i="2"/>
  <c r="C1998" i="2"/>
  <c r="BE2000" i="2" l="1"/>
  <c r="AB2001" i="2"/>
  <c r="BE1999" i="2"/>
  <c r="AB2000" i="2"/>
  <c r="AK2000" i="2"/>
  <c r="B2000" i="2" s="1"/>
  <c r="AL2000" i="2"/>
  <c r="AJ2000" i="2"/>
  <c r="A2000" i="2" s="1"/>
  <c r="C1999" i="2"/>
  <c r="AI2001" i="2"/>
  <c r="AM2001" i="2"/>
  <c r="AH2002" i="2"/>
  <c r="AG2002" i="2" s="1"/>
  <c r="D2001" i="2"/>
  <c r="AB2002" i="2" l="1"/>
  <c r="BE2001" i="2"/>
  <c r="C2000" i="2"/>
  <c r="AL2001" i="2"/>
  <c r="AK2001" i="2"/>
  <c r="B2001" i="2" s="1"/>
  <c r="AJ2001" i="2"/>
  <c r="A2001" i="2" s="1"/>
  <c r="AM2002" i="2"/>
  <c r="AI2002" i="2"/>
  <c r="AH2003" i="2"/>
  <c r="AG2003" i="2" s="1"/>
  <c r="D2002" i="2"/>
  <c r="BE2002" i="2" l="1"/>
  <c r="AB2003" i="2"/>
  <c r="AK2002" i="2"/>
  <c r="B2002" i="2" s="1"/>
  <c r="AJ2002" i="2"/>
  <c r="A2002" i="2" s="1"/>
  <c r="AL2002" i="2"/>
  <c r="C2001" i="2"/>
  <c r="AI2003" i="2"/>
  <c r="AM2003" i="2"/>
  <c r="AH2004" i="2"/>
  <c r="AG2004" i="2" s="1"/>
  <c r="D2003" i="2"/>
  <c r="BE2003" i="2" l="1"/>
  <c r="AB2004" i="2"/>
  <c r="AL2003" i="2"/>
  <c r="AJ2003" i="2"/>
  <c r="A2003" i="2" s="1"/>
  <c r="AK2003" i="2"/>
  <c r="B2003" i="2" s="1"/>
  <c r="AI2004" i="2"/>
  <c r="AM2004" i="2"/>
  <c r="AH2005" i="2"/>
  <c r="AG2005" i="2" s="1"/>
  <c r="D2004" i="2"/>
  <c r="C2002" i="2"/>
  <c r="BE2004" i="2" l="1"/>
  <c r="AB2005" i="2"/>
  <c r="C2003" i="2"/>
  <c r="AK2004" i="2"/>
  <c r="B2004" i="2" s="1"/>
  <c r="AJ2004" i="2"/>
  <c r="A2004" i="2" s="1"/>
  <c r="AL2004" i="2"/>
  <c r="AI2005" i="2"/>
  <c r="AM2005" i="2"/>
  <c r="AH2006" i="2"/>
  <c r="AG2006" i="2" s="1"/>
  <c r="D2005" i="2"/>
  <c r="AB2006" i="2" l="1"/>
  <c r="BE2005" i="2"/>
  <c r="AL2005" i="2"/>
  <c r="AK2005" i="2"/>
  <c r="B2005" i="2" s="1"/>
  <c r="AJ2005" i="2"/>
  <c r="A2005" i="2" s="1"/>
  <c r="AI2006" i="2"/>
  <c r="AM2006" i="2"/>
  <c r="AH2007" i="2"/>
  <c r="AG2007" i="2" s="1"/>
  <c r="D2006" i="2"/>
  <c r="C2004" i="2"/>
  <c r="BE2006" i="2" l="1"/>
  <c r="AB2007" i="2"/>
  <c r="AK2006" i="2"/>
  <c r="B2006" i="2" s="1"/>
  <c r="AJ2006" i="2"/>
  <c r="A2006" i="2" s="1"/>
  <c r="AL2006" i="2"/>
  <c r="AI2007" i="2"/>
  <c r="AM2007" i="2"/>
  <c r="AH2008" i="2"/>
  <c r="AG2008" i="2" s="1"/>
  <c r="D2007" i="2"/>
  <c r="C2005" i="2"/>
  <c r="BE2007" i="2" l="1"/>
  <c r="AB2008" i="2"/>
  <c r="AL2007" i="2"/>
  <c r="AJ2007" i="2"/>
  <c r="A2007" i="2" s="1"/>
  <c r="AK2007" i="2"/>
  <c r="B2007" i="2" s="1"/>
  <c r="AM2008" i="2"/>
  <c r="AI2008" i="2"/>
  <c r="AH2009" i="2"/>
  <c r="AG2009" i="2" s="1"/>
  <c r="D2008" i="2"/>
  <c r="C2006" i="2"/>
  <c r="AI2009" i="2" l="1"/>
  <c r="AM2009" i="2"/>
  <c r="AH2010" i="2"/>
  <c r="AG2010" i="2" s="1"/>
  <c r="D2009" i="2"/>
  <c r="AK2008" i="2"/>
  <c r="B2008" i="2" s="1"/>
  <c r="AL2008" i="2"/>
  <c r="AJ2008" i="2"/>
  <c r="A2008" i="2" s="1"/>
  <c r="BE2008" i="2"/>
  <c r="AB2009" i="2"/>
  <c r="C2007" i="2"/>
  <c r="BE2009" i="2" l="1"/>
  <c r="AB2010" i="2"/>
  <c r="AJ2009" i="2"/>
  <c r="A2009" i="2" s="1"/>
  <c r="AL2009" i="2"/>
  <c r="AK2009" i="2"/>
  <c r="B2009" i="2" s="1"/>
  <c r="C2008" i="2"/>
  <c r="AM2010" i="2"/>
  <c r="AH2011" i="2"/>
  <c r="AG2011" i="2" s="1"/>
  <c r="AI2010" i="2"/>
  <c r="D2010" i="2"/>
  <c r="BE2010" i="2" l="1"/>
  <c r="AB2011" i="2"/>
  <c r="AK2010" i="2"/>
  <c r="B2010" i="2" s="1"/>
  <c r="AJ2010" i="2"/>
  <c r="A2010" i="2" s="1"/>
  <c r="AL2010" i="2"/>
  <c r="AI2011" i="2"/>
  <c r="AM2011" i="2"/>
  <c r="AH2012" i="2"/>
  <c r="AG2012" i="2" s="1"/>
  <c r="D2011" i="2"/>
  <c r="C2009" i="2"/>
  <c r="AB2012" i="2" l="1"/>
  <c r="BE2011" i="2"/>
  <c r="AK2011" i="2"/>
  <c r="B2011" i="2" s="1"/>
  <c r="AJ2011" i="2"/>
  <c r="A2011" i="2" s="1"/>
  <c r="AL2011" i="2"/>
  <c r="AI2012" i="2"/>
  <c r="AM2012" i="2"/>
  <c r="AH2013" i="2"/>
  <c r="AG2013" i="2" s="1"/>
  <c r="D2012" i="2"/>
  <c r="C2010" i="2"/>
  <c r="AJ2012" i="2" l="1"/>
  <c r="A2012" i="2" s="1"/>
  <c r="AK2012" i="2"/>
  <c r="B2012" i="2" s="1"/>
  <c r="AL2012" i="2"/>
  <c r="AM2013" i="2"/>
  <c r="AI2013" i="2"/>
  <c r="AH2014" i="2"/>
  <c r="D2013" i="2"/>
  <c r="AG2014" i="2"/>
  <c r="C2011" i="2"/>
  <c r="AB2013" i="2"/>
  <c r="BE2012" i="2"/>
  <c r="AI2014" i="2" l="1"/>
  <c r="AM2014" i="2"/>
  <c r="AH2015" i="2"/>
  <c r="D2014" i="2"/>
  <c r="C2012" i="2"/>
  <c r="AK2013" i="2"/>
  <c r="B2013" i="2" s="1"/>
  <c r="AJ2013" i="2"/>
  <c r="A2013" i="2" s="1"/>
  <c r="AL2013" i="2"/>
  <c r="BE2013" i="2"/>
  <c r="AB2014" i="2"/>
  <c r="C2013" i="2" l="1"/>
  <c r="AM2015" i="2"/>
  <c r="AI2015" i="2"/>
  <c r="AH2016" i="2"/>
  <c r="AG2016" i="2" s="1"/>
  <c r="D2015" i="2"/>
  <c r="AG2015" i="2"/>
  <c r="AJ2014" i="2"/>
  <c r="A2014" i="2" s="1"/>
  <c r="AK2014" i="2"/>
  <c r="B2014" i="2" s="1"/>
  <c r="AL2014" i="2"/>
  <c r="BE2015" i="2" l="1"/>
  <c r="AB2016" i="2"/>
  <c r="AI2016" i="2"/>
  <c r="AM2016" i="2"/>
  <c r="AH2017" i="2"/>
  <c r="D2016" i="2"/>
  <c r="C2014" i="2"/>
  <c r="BE2014" i="2"/>
  <c r="AB2015" i="2"/>
  <c r="AK2015" i="2"/>
  <c r="B2015" i="2" s="1"/>
  <c r="AL2015" i="2"/>
  <c r="AJ2015" i="2"/>
  <c r="A2015" i="2" s="1"/>
  <c r="AM2017" i="2" l="1"/>
  <c r="AI2017" i="2"/>
  <c r="AH2018" i="2"/>
  <c r="AG2018" i="2" s="1"/>
  <c r="D2017" i="2"/>
  <c r="AG2017" i="2"/>
  <c r="C2015" i="2"/>
  <c r="AJ2016" i="2"/>
  <c r="A2016" i="2" s="1"/>
  <c r="AK2016" i="2"/>
  <c r="B2016" i="2" s="1"/>
  <c r="AL2016" i="2"/>
  <c r="C2016" i="2" l="1"/>
  <c r="AB2017" i="2"/>
  <c r="BE2016" i="2"/>
  <c r="BE2017" i="2"/>
  <c r="AB2018" i="2"/>
  <c r="AI2018" i="2"/>
  <c r="AM2018" i="2"/>
  <c r="AH2019" i="2"/>
  <c r="AG2019" i="2" s="1"/>
  <c r="D2018" i="2"/>
  <c r="AK2017" i="2"/>
  <c r="B2017" i="2" s="1"/>
  <c r="AJ2017" i="2"/>
  <c r="A2017" i="2" s="1"/>
  <c r="AL2017" i="2"/>
  <c r="C2017" i="2" l="1"/>
  <c r="AB2019" i="2"/>
  <c r="BE2018" i="2"/>
  <c r="AK2018" i="2"/>
  <c r="B2018" i="2" s="1"/>
  <c r="AL2018" i="2"/>
  <c r="AJ2018" i="2"/>
  <c r="A2018" i="2" s="1"/>
  <c r="AI2019" i="2"/>
  <c r="AM2019" i="2"/>
  <c r="AH2020" i="2"/>
  <c r="D2019" i="2"/>
  <c r="AI2020" i="2" l="1"/>
  <c r="AM2020" i="2"/>
  <c r="AH2021" i="2"/>
  <c r="AG2021" i="2" s="1"/>
  <c r="D2020" i="2"/>
  <c r="AG2020" i="2"/>
  <c r="C2018" i="2"/>
  <c r="AK2019" i="2"/>
  <c r="B2019" i="2" s="1"/>
  <c r="AJ2019" i="2"/>
  <c r="A2019" i="2" s="1"/>
  <c r="AL2019" i="2"/>
  <c r="AB2021" i="2" l="1"/>
  <c r="BE2020" i="2"/>
  <c r="C2019" i="2"/>
  <c r="AL2020" i="2"/>
  <c r="AJ2020" i="2"/>
  <c r="A2020" i="2" s="1"/>
  <c r="AK2020" i="2"/>
  <c r="B2020" i="2" s="1"/>
  <c r="BE2019" i="2"/>
  <c r="AB2020" i="2"/>
  <c r="AM2021" i="2"/>
  <c r="AI2021" i="2"/>
  <c r="AH2022" i="2"/>
  <c r="AG2022" i="2" s="1"/>
  <c r="D2021" i="2"/>
  <c r="BE2021" i="2" l="1"/>
  <c r="AB2022" i="2"/>
  <c r="AI2022" i="2"/>
  <c r="AM2022" i="2"/>
  <c r="AH2023" i="2"/>
  <c r="AG2023" i="2" s="1"/>
  <c r="D2022" i="2"/>
  <c r="C2020" i="2"/>
  <c r="AK2021" i="2"/>
  <c r="B2021" i="2" s="1"/>
  <c r="AJ2021" i="2"/>
  <c r="A2021" i="2" s="1"/>
  <c r="AL2021" i="2"/>
  <c r="BE2022" i="2" l="1"/>
  <c r="AB2023" i="2"/>
  <c r="AJ2022" i="2"/>
  <c r="A2022" i="2" s="1"/>
  <c r="AK2022" i="2"/>
  <c r="B2022" i="2" s="1"/>
  <c r="AL2022" i="2"/>
  <c r="C2021" i="2"/>
  <c r="AM2023" i="2"/>
  <c r="AI2023" i="2"/>
  <c r="AH2024" i="2"/>
  <c r="D2023" i="2"/>
  <c r="AK2023" i="2" l="1"/>
  <c r="B2023" i="2" s="1"/>
  <c r="AL2023" i="2"/>
  <c r="AJ2023" i="2"/>
  <c r="A2023" i="2" s="1"/>
  <c r="AG2024" i="2"/>
  <c r="AI2024" i="2"/>
  <c r="AM2024" i="2"/>
  <c r="AH2025" i="2"/>
  <c r="D2024" i="2"/>
  <c r="C2022" i="2"/>
  <c r="AJ2024" i="2" l="1"/>
  <c r="A2024" i="2" s="1"/>
  <c r="AK2024" i="2"/>
  <c r="B2024" i="2" s="1"/>
  <c r="AL2024" i="2"/>
  <c r="C2023" i="2"/>
  <c r="BE2023" i="2"/>
  <c r="AB2024" i="2"/>
  <c r="AM2025" i="2"/>
  <c r="AI2025" i="2"/>
  <c r="AH2026" i="2"/>
  <c r="AG2026" i="2" s="1"/>
  <c r="D2025" i="2"/>
  <c r="AG2025" i="2"/>
  <c r="AB2025" i="2" l="1"/>
  <c r="BE2024" i="2"/>
  <c r="AI2026" i="2"/>
  <c r="AM2026" i="2"/>
  <c r="AH2027" i="2"/>
  <c r="D2026" i="2"/>
  <c r="C2024" i="2"/>
  <c r="AK2025" i="2"/>
  <c r="B2025" i="2" s="1"/>
  <c r="AJ2025" i="2"/>
  <c r="A2025" i="2" s="1"/>
  <c r="AL2025" i="2"/>
  <c r="BE2025" i="2"/>
  <c r="AB2026" i="2"/>
  <c r="C2025" i="2" l="1"/>
  <c r="AK2026" i="2"/>
  <c r="B2026" i="2" s="1"/>
  <c r="AL2026" i="2"/>
  <c r="AJ2026" i="2"/>
  <c r="A2026" i="2" s="1"/>
  <c r="AI2027" i="2"/>
  <c r="AM2027" i="2"/>
  <c r="AH2028" i="2"/>
  <c r="AG2028" i="2" s="1"/>
  <c r="D2027" i="2"/>
  <c r="AG2027" i="2"/>
  <c r="BE2027" i="2" l="1"/>
  <c r="AB2028" i="2"/>
  <c r="AK2027" i="2"/>
  <c r="B2027" i="2" s="1"/>
  <c r="AJ2027" i="2"/>
  <c r="A2027" i="2" s="1"/>
  <c r="AL2027" i="2"/>
  <c r="AB2027" i="2"/>
  <c r="BE2026" i="2"/>
  <c r="AI2028" i="2"/>
  <c r="AM2028" i="2"/>
  <c r="AH2029" i="2"/>
  <c r="AG2029" i="2" s="1"/>
  <c r="D2028" i="2"/>
  <c r="C2026" i="2"/>
  <c r="AB2029" i="2" l="1"/>
  <c r="BE2028" i="2"/>
  <c r="AL2028" i="2"/>
  <c r="AJ2028" i="2"/>
  <c r="A2028" i="2" s="1"/>
  <c r="AK2028" i="2"/>
  <c r="B2028" i="2" s="1"/>
  <c r="C2027" i="2"/>
  <c r="AM2029" i="2"/>
  <c r="AI2029" i="2"/>
  <c r="AH2030" i="2"/>
  <c r="D2029" i="2"/>
  <c r="AI2030" i="2" l="1"/>
  <c r="AM2030" i="2"/>
  <c r="AH2031" i="2"/>
  <c r="D2030" i="2"/>
  <c r="AG2030" i="2"/>
  <c r="C2028" i="2"/>
  <c r="AK2029" i="2"/>
  <c r="B2029" i="2" s="1"/>
  <c r="AJ2029" i="2"/>
  <c r="A2029" i="2" s="1"/>
  <c r="AL2029" i="2"/>
  <c r="C2029" i="2" l="1"/>
  <c r="AM2031" i="2"/>
  <c r="AI2031" i="2"/>
  <c r="AH2032" i="2"/>
  <c r="D2031" i="2"/>
  <c r="BE2029" i="2"/>
  <c r="AB2030" i="2"/>
  <c r="AG2031" i="2"/>
  <c r="AJ2030" i="2"/>
  <c r="A2030" i="2" s="1"/>
  <c r="AK2030" i="2"/>
  <c r="B2030" i="2" s="1"/>
  <c r="AL2030" i="2"/>
  <c r="AI2032" i="2" l="1"/>
  <c r="AM2032" i="2"/>
  <c r="AH2033" i="2"/>
  <c r="AG2033" i="2" s="1"/>
  <c r="D2032" i="2"/>
  <c r="AK2031" i="2"/>
  <c r="B2031" i="2" s="1"/>
  <c r="AL2031" i="2"/>
  <c r="AJ2031" i="2"/>
  <c r="A2031" i="2" s="1"/>
  <c r="C2030" i="2"/>
  <c r="AG2032" i="2"/>
  <c r="BE2030" i="2"/>
  <c r="AB2031" i="2"/>
  <c r="BE2031" i="2" l="1"/>
  <c r="AB2032" i="2"/>
  <c r="C2031" i="2"/>
  <c r="BE2032" i="2"/>
  <c r="AB2033" i="2"/>
  <c r="AJ2032" i="2"/>
  <c r="A2032" i="2" s="1"/>
  <c r="AK2032" i="2"/>
  <c r="B2032" i="2" s="1"/>
  <c r="AL2032" i="2"/>
  <c r="AI2033" i="2"/>
  <c r="AM2033" i="2"/>
  <c r="AH2034" i="2"/>
  <c r="D2033" i="2"/>
  <c r="AI2034" i="2" l="1"/>
  <c r="AM2034" i="2"/>
  <c r="AH2035" i="2"/>
  <c r="D2034" i="2"/>
  <c r="C2032" i="2"/>
  <c r="AG2034" i="2"/>
  <c r="AL2033" i="2"/>
  <c r="AJ2033" i="2"/>
  <c r="A2033" i="2" s="1"/>
  <c r="AK2033" i="2"/>
  <c r="B2033" i="2" s="1"/>
  <c r="AI2035" i="2" l="1"/>
  <c r="AM2035" i="2"/>
  <c r="AH2036" i="2"/>
  <c r="AG2036" i="2" s="1"/>
  <c r="D2035" i="2"/>
  <c r="BE2033" i="2"/>
  <c r="AB2034" i="2"/>
  <c r="C2033" i="2"/>
  <c r="AG2035" i="2"/>
  <c r="AJ2034" i="2"/>
  <c r="A2034" i="2" s="1"/>
  <c r="AK2034" i="2"/>
  <c r="B2034" i="2" s="1"/>
  <c r="AL2034" i="2"/>
  <c r="BE2035" i="2" l="1"/>
  <c r="AB2036" i="2"/>
  <c r="BE2034" i="2"/>
  <c r="AB2035" i="2"/>
  <c r="C2034" i="2"/>
  <c r="AL2035" i="2"/>
  <c r="AJ2035" i="2"/>
  <c r="A2035" i="2" s="1"/>
  <c r="AK2035" i="2"/>
  <c r="B2035" i="2" s="1"/>
  <c r="AI2036" i="2"/>
  <c r="AM2036" i="2"/>
  <c r="AH2037" i="2"/>
  <c r="D2036" i="2"/>
  <c r="AI2037" i="2" l="1"/>
  <c r="AM2037" i="2"/>
  <c r="AH2038" i="2"/>
  <c r="AG2038" i="2" s="1"/>
  <c r="D2037" i="2"/>
  <c r="AG2037" i="2"/>
  <c r="AJ2036" i="2"/>
  <c r="A2036" i="2" s="1"/>
  <c r="AK2036" i="2"/>
  <c r="B2036" i="2" s="1"/>
  <c r="AL2036" i="2"/>
  <c r="C2035" i="2"/>
  <c r="AB2038" i="2" l="1"/>
  <c r="BE2037" i="2"/>
  <c r="BE2036" i="2"/>
  <c r="AB2037" i="2"/>
  <c r="C2036" i="2"/>
  <c r="AL2037" i="2"/>
  <c r="AJ2037" i="2"/>
  <c r="A2037" i="2" s="1"/>
  <c r="AK2037" i="2"/>
  <c r="B2037" i="2" s="1"/>
  <c r="AM2038" i="2"/>
  <c r="AI2038" i="2"/>
  <c r="AH2039" i="2"/>
  <c r="D2038" i="2"/>
  <c r="AI2039" i="2" l="1"/>
  <c r="AM2039" i="2"/>
  <c r="AH2040" i="2"/>
  <c r="AG2040" i="2" s="1"/>
  <c r="D2039" i="2"/>
  <c r="AJ2038" i="2"/>
  <c r="A2038" i="2" s="1"/>
  <c r="AK2038" i="2"/>
  <c r="B2038" i="2" s="1"/>
  <c r="AL2038" i="2"/>
  <c r="AG2039" i="2"/>
  <c r="C2037" i="2"/>
  <c r="AB2040" i="2" l="1"/>
  <c r="BE2039" i="2"/>
  <c r="C2038" i="2"/>
  <c r="AL2039" i="2"/>
  <c r="AJ2039" i="2"/>
  <c r="A2039" i="2" s="1"/>
  <c r="AK2039" i="2"/>
  <c r="B2039" i="2" s="1"/>
  <c r="BE2038" i="2"/>
  <c r="AB2039" i="2"/>
  <c r="AI2040" i="2"/>
  <c r="AM2040" i="2"/>
  <c r="AH2041" i="2"/>
  <c r="D2040" i="2"/>
  <c r="AI2041" i="2" l="1"/>
  <c r="AM2041" i="2"/>
  <c r="AH2042" i="2"/>
  <c r="AG2042" i="2" s="1"/>
  <c r="D2041" i="2"/>
  <c r="C2039" i="2"/>
  <c r="AG2041" i="2"/>
  <c r="AJ2040" i="2"/>
  <c r="A2040" i="2" s="1"/>
  <c r="AK2040" i="2"/>
  <c r="B2040" i="2" s="1"/>
  <c r="AL2040" i="2"/>
  <c r="BE2041" i="2" l="1"/>
  <c r="AB2042" i="2"/>
  <c r="BE2040" i="2"/>
  <c r="AB2041" i="2"/>
  <c r="C2040" i="2"/>
  <c r="AL2041" i="2"/>
  <c r="AJ2041" i="2"/>
  <c r="A2041" i="2" s="1"/>
  <c r="AK2041" i="2"/>
  <c r="B2041" i="2" s="1"/>
  <c r="AI2042" i="2"/>
  <c r="AM2042" i="2"/>
  <c r="AH2043" i="2"/>
  <c r="AG2043" i="2" s="1"/>
  <c r="D2042" i="2"/>
  <c r="BE2042" i="2" l="1"/>
  <c r="AB2043" i="2"/>
  <c r="AJ2042" i="2"/>
  <c r="A2042" i="2" s="1"/>
  <c r="AK2042" i="2"/>
  <c r="B2042" i="2" s="1"/>
  <c r="AL2042" i="2"/>
  <c r="C2041" i="2"/>
  <c r="AI2043" i="2"/>
  <c r="AM2043" i="2"/>
  <c r="AH2044" i="2"/>
  <c r="D2043" i="2"/>
  <c r="C2042" i="2" l="1"/>
  <c r="AG2044" i="2"/>
  <c r="AL2043" i="2"/>
  <c r="AJ2043" i="2"/>
  <c r="A2043" i="2" s="1"/>
  <c r="AK2043" i="2"/>
  <c r="B2043" i="2" s="1"/>
  <c r="AI2044" i="2"/>
  <c r="AM2044" i="2"/>
  <c r="AH2045" i="2"/>
  <c r="AG2045" i="2" s="1"/>
  <c r="D2044" i="2"/>
  <c r="BE2044" i="2" l="1"/>
  <c r="AB2045" i="2"/>
  <c r="AJ2044" i="2"/>
  <c r="A2044" i="2" s="1"/>
  <c r="AK2044" i="2"/>
  <c r="B2044" i="2" s="1"/>
  <c r="AL2044" i="2"/>
  <c r="C2043" i="2"/>
  <c r="AI2045" i="2"/>
  <c r="AM2045" i="2"/>
  <c r="AH2046" i="2"/>
  <c r="AG2046" i="2" s="1"/>
  <c r="D2045" i="2"/>
  <c r="BE2043" i="2"/>
  <c r="AB2044" i="2"/>
  <c r="AM2046" i="2" l="1"/>
  <c r="AH2047" i="2"/>
  <c r="AG2047" i="2" s="1"/>
  <c r="AI2046" i="2"/>
  <c r="D2046" i="2"/>
  <c r="C2044" i="2"/>
  <c r="BE2045" i="2"/>
  <c r="AB2046" i="2"/>
  <c r="AL2045" i="2"/>
  <c r="AJ2045" i="2"/>
  <c r="A2045" i="2" s="1"/>
  <c r="AK2045" i="2"/>
  <c r="B2045" i="2" s="1"/>
  <c r="AK2046" i="2" l="1"/>
  <c r="B2046" i="2" s="1"/>
  <c r="AL2046" i="2"/>
  <c r="AJ2046" i="2"/>
  <c r="A2046" i="2" s="1"/>
  <c r="AI2047" i="2"/>
  <c r="AM2047" i="2"/>
  <c r="AH2048" i="2"/>
  <c r="AG2048" i="2" s="1"/>
  <c r="D2047" i="2"/>
  <c r="C2045" i="2"/>
  <c r="BE2046" i="2"/>
  <c r="AB2047" i="2"/>
  <c r="BE2047" i="2" l="1"/>
  <c r="AB2048" i="2"/>
  <c r="AJ2047" i="2"/>
  <c r="A2047" i="2" s="1"/>
  <c r="AK2047" i="2"/>
  <c r="B2047" i="2" s="1"/>
  <c r="AL2047" i="2"/>
  <c r="AI2048" i="2"/>
  <c r="AM2048" i="2"/>
  <c r="AH2049" i="2"/>
  <c r="D2048" i="2"/>
  <c r="C2046" i="2"/>
  <c r="AI2049" i="2" l="1"/>
  <c r="AM2049" i="2"/>
  <c r="AH2050" i="2"/>
  <c r="AG2050" i="2" s="1"/>
  <c r="D2049" i="2"/>
  <c r="C2047" i="2"/>
  <c r="AG2049" i="2"/>
  <c r="AK2048" i="2"/>
  <c r="B2048" i="2" s="1"/>
  <c r="AL2048" i="2"/>
  <c r="AJ2048" i="2"/>
  <c r="A2048" i="2" s="1"/>
  <c r="AB2050" i="2" l="1"/>
  <c r="BE2049" i="2"/>
  <c r="BE2048" i="2"/>
  <c r="AB2049" i="2"/>
  <c r="C2048" i="2"/>
  <c r="AJ2049" i="2"/>
  <c r="A2049" i="2" s="1"/>
  <c r="AK2049" i="2"/>
  <c r="B2049" i="2" s="1"/>
  <c r="AL2049" i="2"/>
  <c r="AI2050" i="2"/>
  <c r="AM2050" i="2"/>
  <c r="AH2051" i="2"/>
  <c r="D2050" i="2"/>
  <c r="AK2050" i="2" l="1"/>
  <c r="B2050" i="2" s="1"/>
  <c r="AL2050" i="2"/>
  <c r="AJ2050" i="2"/>
  <c r="A2050" i="2" s="1"/>
  <c r="AI2051" i="2"/>
  <c r="AM2051" i="2"/>
  <c r="AH2052" i="2"/>
  <c r="D2051" i="2"/>
  <c r="C2049" i="2"/>
  <c r="AG2051" i="2"/>
  <c r="AG2052" i="2" l="1"/>
  <c r="C2050" i="2"/>
  <c r="AJ2051" i="2"/>
  <c r="A2051" i="2" s="1"/>
  <c r="AK2051" i="2"/>
  <c r="B2051" i="2" s="1"/>
  <c r="AL2051" i="2"/>
  <c r="BE2050" i="2"/>
  <c r="AB2051" i="2"/>
  <c r="AM2052" i="2"/>
  <c r="AI2052" i="2"/>
  <c r="AH2053" i="2"/>
  <c r="D2052" i="2"/>
  <c r="AG2053" i="2"/>
  <c r="AI2053" i="2" l="1"/>
  <c r="AM2053" i="2"/>
  <c r="AH2054" i="2"/>
  <c r="D2053" i="2"/>
  <c r="AB2052" i="2"/>
  <c r="BE2051" i="2"/>
  <c r="BE2052" i="2"/>
  <c r="AB2053" i="2"/>
  <c r="AK2052" i="2"/>
  <c r="B2052" i="2" s="1"/>
  <c r="AL2052" i="2"/>
  <c r="AJ2052" i="2"/>
  <c r="A2052" i="2" s="1"/>
  <c r="C2051" i="2"/>
  <c r="AM2054" i="2" l="1"/>
  <c r="AI2054" i="2"/>
  <c r="AH2055" i="2"/>
  <c r="D2054" i="2"/>
  <c r="C2052" i="2"/>
  <c r="AG2054" i="2"/>
  <c r="AJ2053" i="2"/>
  <c r="A2053" i="2" s="1"/>
  <c r="AL2053" i="2"/>
  <c r="AK2053" i="2"/>
  <c r="B2053" i="2" s="1"/>
  <c r="BE2053" i="2" l="1"/>
  <c r="AB2054" i="2"/>
  <c r="AI2055" i="2"/>
  <c r="AM2055" i="2"/>
  <c r="AH2056" i="2"/>
  <c r="D2055" i="2"/>
  <c r="AG2055" i="2"/>
  <c r="AK2054" i="2"/>
  <c r="B2054" i="2" s="1"/>
  <c r="AL2054" i="2"/>
  <c r="AJ2054" i="2"/>
  <c r="A2054" i="2" s="1"/>
  <c r="C2053" i="2"/>
  <c r="C2054" i="2" l="1"/>
  <c r="AI2056" i="2"/>
  <c r="AM2056" i="2"/>
  <c r="AH2057" i="2"/>
  <c r="AG2057" i="2" s="1"/>
  <c r="D2056" i="2"/>
  <c r="BE2054" i="2"/>
  <c r="AB2055" i="2"/>
  <c r="AG2056" i="2"/>
  <c r="AJ2055" i="2"/>
  <c r="A2055" i="2" s="1"/>
  <c r="AK2055" i="2"/>
  <c r="B2055" i="2" s="1"/>
  <c r="AL2055" i="2"/>
  <c r="BE2056" i="2" l="1"/>
  <c r="AB2057" i="2"/>
  <c r="AK2056" i="2"/>
  <c r="B2056" i="2" s="1"/>
  <c r="AL2056" i="2"/>
  <c r="AJ2056" i="2"/>
  <c r="A2056" i="2" s="1"/>
  <c r="AI2057" i="2"/>
  <c r="AM2057" i="2"/>
  <c r="AH2058" i="2"/>
  <c r="AG2058" i="2" s="1"/>
  <c r="D2057" i="2"/>
  <c r="C2055" i="2"/>
  <c r="BE2055" i="2"/>
  <c r="AB2056" i="2"/>
  <c r="AB2058" i="2" l="1"/>
  <c r="BE2057" i="2"/>
  <c r="AJ2057" i="2"/>
  <c r="A2057" i="2" s="1"/>
  <c r="AK2057" i="2"/>
  <c r="B2057" i="2" s="1"/>
  <c r="AL2057" i="2"/>
  <c r="AI2058" i="2"/>
  <c r="AM2058" i="2"/>
  <c r="AH2059" i="2"/>
  <c r="AG2059" i="2" s="1"/>
  <c r="D2058" i="2"/>
  <c r="C2056" i="2"/>
  <c r="AK2058" i="2" l="1"/>
  <c r="B2058" i="2" s="1"/>
  <c r="AL2058" i="2"/>
  <c r="AJ2058" i="2"/>
  <c r="A2058" i="2" s="1"/>
  <c r="BE2058" i="2"/>
  <c r="AB2059" i="2"/>
  <c r="AI2059" i="2"/>
  <c r="AM2059" i="2"/>
  <c r="AH2060" i="2"/>
  <c r="AG2060" i="2" s="1"/>
  <c r="D2059" i="2"/>
  <c r="C2057" i="2"/>
  <c r="AB2060" i="2" l="1"/>
  <c r="BE2059" i="2"/>
  <c r="AJ2059" i="2"/>
  <c r="A2059" i="2" s="1"/>
  <c r="AK2059" i="2"/>
  <c r="B2059" i="2" s="1"/>
  <c r="AL2059" i="2"/>
  <c r="C2058" i="2"/>
  <c r="AM2060" i="2"/>
  <c r="AI2060" i="2"/>
  <c r="AH2061" i="2"/>
  <c r="AG2061" i="2" s="1"/>
  <c r="D2060" i="2"/>
  <c r="BE2060" i="2" l="1"/>
  <c r="AB2061" i="2"/>
  <c r="AI2061" i="2"/>
  <c r="AM2061" i="2"/>
  <c r="AH2062" i="2"/>
  <c r="D2061" i="2"/>
  <c r="AK2060" i="2"/>
  <c r="B2060" i="2" s="1"/>
  <c r="AL2060" i="2"/>
  <c r="AJ2060" i="2"/>
  <c r="A2060" i="2" s="1"/>
  <c r="C2059" i="2"/>
  <c r="AM2062" i="2" l="1"/>
  <c r="AI2062" i="2"/>
  <c r="AH2063" i="2"/>
  <c r="AG2063" i="2" s="1"/>
  <c r="D2062" i="2"/>
  <c r="C2060" i="2"/>
  <c r="AG2062" i="2"/>
  <c r="AJ2061" i="2"/>
  <c r="A2061" i="2" s="1"/>
  <c r="AL2061" i="2"/>
  <c r="AK2061" i="2"/>
  <c r="B2061" i="2" s="1"/>
  <c r="BE2062" i="2" l="1"/>
  <c r="AB2063" i="2"/>
  <c r="C2061" i="2"/>
  <c r="AB2062" i="2"/>
  <c r="BE2061" i="2"/>
  <c r="AK2062" i="2"/>
  <c r="B2062" i="2" s="1"/>
  <c r="AL2062" i="2"/>
  <c r="AJ2062" i="2"/>
  <c r="A2062" i="2" s="1"/>
  <c r="AI2063" i="2"/>
  <c r="AM2063" i="2"/>
  <c r="AH2064" i="2"/>
  <c r="D2063" i="2"/>
  <c r="AI2064" i="2" l="1"/>
  <c r="AM2064" i="2"/>
  <c r="AH2065" i="2"/>
  <c r="AG2065" i="2" s="1"/>
  <c r="D2064" i="2"/>
  <c r="AG2064" i="2"/>
  <c r="AJ2063" i="2"/>
  <c r="A2063" i="2" s="1"/>
  <c r="AK2063" i="2"/>
  <c r="B2063" i="2" s="1"/>
  <c r="AL2063" i="2"/>
  <c r="C2062" i="2"/>
  <c r="BE2063" i="2" l="1"/>
  <c r="AB2064" i="2"/>
  <c r="BE2064" i="2"/>
  <c r="AB2065" i="2"/>
  <c r="AK2064" i="2"/>
  <c r="B2064" i="2" s="1"/>
  <c r="AL2064" i="2"/>
  <c r="AJ2064" i="2"/>
  <c r="A2064" i="2" s="1"/>
  <c r="C2063" i="2"/>
  <c r="AI2065" i="2"/>
  <c r="AM2065" i="2"/>
  <c r="AH2066" i="2"/>
  <c r="D2065" i="2"/>
  <c r="AJ2065" i="2" l="1"/>
  <c r="A2065" i="2" s="1"/>
  <c r="AK2065" i="2"/>
  <c r="B2065" i="2" s="1"/>
  <c r="AL2065" i="2"/>
  <c r="AI2066" i="2"/>
  <c r="AM2066" i="2"/>
  <c r="AH2067" i="2"/>
  <c r="D2066" i="2"/>
  <c r="AG2067" i="2"/>
  <c r="C2064" i="2"/>
  <c r="AG2066" i="2"/>
  <c r="AB2066" i="2" l="1"/>
  <c r="BE2065" i="2"/>
  <c r="AK2066" i="2"/>
  <c r="B2066" i="2" s="1"/>
  <c r="AL2066" i="2"/>
  <c r="AJ2066" i="2"/>
  <c r="A2066" i="2" s="1"/>
  <c r="AI2067" i="2"/>
  <c r="AM2067" i="2"/>
  <c r="AH2068" i="2"/>
  <c r="AG2068" i="2" s="1"/>
  <c r="D2067" i="2"/>
  <c r="C2065" i="2"/>
  <c r="BE2066" i="2"/>
  <c r="AB2067" i="2"/>
  <c r="C2066" i="2" l="1"/>
  <c r="AB2068" i="2"/>
  <c r="BE2067" i="2"/>
  <c r="AJ2067" i="2"/>
  <c r="A2067" i="2" s="1"/>
  <c r="AL2067" i="2"/>
  <c r="AK2067" i="2"/>
  <c r="B2067" i="2" s="1"/>
  <c r="AM2068" i="2"/>
  <c r="AI2068" i="2"/>
  <c r="AH2069" i="2"/>
  <c r="AG2069" i="2" s="1"/>
  <c r="D2068" i="2"/>
  <c r="AI2069" i="2" l="1"/>
  <c r="AM2069" i="2"/>
  <c r="AH2070" i="2"/>
  <c r="AG2070" i="2" s="1"/>
  <c r="D2069" i="2"/>
  <c r="AK2068" i="2"/>
  <c r="B2068" i="2" s="1"/>
  <c r="AL2068" i="2"/>
  <c r="AJ2068" i="2"/>
  <c r="A2068" i="2" s="1"/>
  <c r="C2067" i="2"/>
  <c r="BE2068" i="2"/>
  <c r="AB2069" i="2"/>
  <c r="AB2070" i="2" l="1"/>
  <c r="BE2069" i="2"/>
  <c r="C2068" i="2"/>
  <c r="AJ2069" i="2"/>
  <c r="A2069" i="2" s="1"/>
  <c r="AL2069" i="2"/>
  <c r="AK2069" i="2"/>
  <c r="B2069" i="2" s="1"/>
  <c r="AM2070" i="2"/>
  <c r="AI2070" i="2"/>
  <c r="AH2071" i="2"/>
  <c r="AG2071" i="2" s="1"/>
  <c r="D2070" i="2"/>
  <c r="C2069" i="2" l="1"/>
  <c r="BE2070" i="2"/>
  <c r="AB2071" i="2"/>
  <c r="AK2070" i="2"/>
  <c r="B2070" i="2" s="1"/>
  <c r="AL2070" i="2"/>
  <c r="AJ2070" i="2"/>
  <c r="A2070" i="2" s="1"/>
  <c r="AI2071" i="2"/>
  <c r="AM2071" i="2"/>
  <c r="AH2072" i="2"/>
  <c r="D2071" i="2"/>
  <c r="AI2072" i="2" l="1"/>
  <c r="AM2072" i="2"/>
  <c r="AH2073" i="2"/>
  <c r="AG2073" i="2" s="1"/>
  <c r="D2072" i="2"/>
  <c r="AG2072" i="2"/>
  <c r="AJ2071" i="2"/>
  <c r="A2071" i="2" s="1"/>
  <c r="AK2071" i="2"/>
  <c r="B2071" i="2" s="1"/>
  <c r="AL2071" i="2"/>
  <c r="C2070" i="2"/>
  <c r="BE2072" i="2" l="1"/>
  <c r="AB2073" i="2"/>
  <c r="C2071" i="2"/>
  <c r="AL2072" i="2"/>
  <c r="AJ2072" i="2"/>
  <c r="A2072" i="2" s="1"/>
  <c r="AK2072" i="2"/>
  <c r="B2072" i="2" s="1"/>
  <c r="BE2071" i="2"/>
  <c r="AB2072" i="2"/>
  <c r="AM2073" i="2"/>
  <c r="AI2073" i="2"/>
  <c r="AH2074" i="2"/>
  <c r="AG2074" i="2" s="1"/>
  <c r="D2073" i="2"/>
  <c r="AJ2073" i="2" l="1"/>
  <c r="A2073" i="2" s="1"/>
  <c r="AK2073" i="2"/>
  <c r="B2073" i="2" s="1"/>
  <c r="AL2073" i="2"/>
  <c r="BE2073" i="2"/>
  <c r="AB2074" i="2"/>
  <c r="AM2074" i="2"/>
  <c r="AI2074" i="2"/>
  <c r="AH2075" i="2"/>
  <c r="AG2075" i="2" s="1"/>
  <c r="D2074" i="2"/>
  <c r="C2072" i="2"/>
  <c r="AB2075" i="2" l="1"/>
  <c r="BE2074" i="2"/>
  <c r="C2073" i="2"/>
  <c r="AI2075" i="2"/>
  <c r="AM2075" i="2"/>
  <c r="AH2076" i="2"/>
  <c r="D2075" i="2"/>
  <c r="AL2074" i="2"/>
  <c r="AK2074" i="2"/>
  <c r="B2074" i="2" s="1"/>
  <c r="AJ2074" i="2"/>
  <c r="A2074" i="2" s="1"/>
  <c r="AI2076" i="2" l="1"/>
  <c r="AM2076" i="2"/>
  <c r="AH2077" i="2"/>
  <c r="AG2077" i="2" s="1"/>
  <c r="D2076" i="2"/>
  <c r="C2074" i="2"/>
  <c r="AG2076" i="2"/>
  <c r="AJ2075" i="2"/>
  <c r="A2075" i="2" s="1"/>
  <c r="AK2075" i="2"/>
  <c r="B2075" i="2" s="1"/>
  <c r="AL2075" i="2"/>
  <c r="C2075" i="2" l="1"/>
  <c r="AM2077" i="2"/>
  <c r="AI2077" i="2"/>
  <c r="AH2078" i="2"/>
  <c r="D2077" i="2"/>
  <c r="AB2076" i="2"/>
  <c r="BE2075" i="2"/>
  <c r="BE2076" i="2"/>
  <c r="AB2077" i="2"/>
  <c r="AL2076" i="2"/>
  <c r="AJ2076" i="2"/>
  <c r="A2076" i="2" s="1"/>
  <c r="AK2076" i="2"/>
  <c r="B2076" i="2" s="1"/>
  <c r="C2076" i="2" l="1"/>
  <c r="AM2078" i="2"/>
  <c r="AI2078" i="2"/>
  <c r="AH2079" i="2"/>
  <c r="D2078" i="2"/>
  <c r="AJ2077" i="2"/>
  <c r="A2077" i="2" s="1"/>
  <c r="AK2077" i="2"/>
  <c r="B2077" i="2" s="1"/>
  <c r="AL2077" i="2"/>
  <c r="AG2078" i="2"/>
  <c r="AI2079" i="2" l="1"/>
  <c r="AM2079" i="2"/>
  <c r="AH2080" i="2"/>
  <c r="D2079" i="2"/>
  <c r="BE2077" i="2"/>
  <c r="AB2078" i="2"/>
  <c r="AL2078" i="2"/>
  <c r="AK2078" i="2"/>
  <c r="B2078" i="2" s="1"/>
  <c r="AJ2078" i="2"/>
  <c r="A2078" i="2" s="1"/>
  <c r="C2077" i="2"/>
  <c r="AG2079" i="2"/>
  <c r="AI2080" i="2" l="1"/>
  <c r="AM2080" i="2"/>
  <c r="AH2081" i="2"/>
  <c r="AG2081" i="2" s="1"/>
  <c r="D2080" i="2"/>
  <c r="C2078" i="2"/>
  <c r="AB2079" i="2"/>
  <c r="BE2078" i="2"/>
  <c r="AG2080" i="2"/>
  <c r="AJ2079" i="2"/>
  <c r="A2079" i="2" s="1"/>
  <c r="AK2079" i="2"/>
  <c r="B2079" i="2" s="1"/>
  <c r="AL2079" i="2"/>
  <c r="AM2081" i="2" l="1"/>
  <c r="AI2081" i="2"/>
  <c r="AH2082" i="2"/>
  <c r="AG2082" i="2" s="1"/>
  <c r="D2081" i="2"/>
  <c r="AB2080" i="2"/>
  <c r="BE2079" i="2"/>
  <c r="BE2080" i="2"/>
  <c r="AB2081" i="2"/>
  <c r="C2079" i="2"/>
  <c r="AL2080" i="2"/>
  <c r="AJ2080" i="2"/>
  <c r="A2080" i="2" s="1"/>
  <c r="AK2080" i="2"/>
  <c r="B2080" i="2" s="1"/>
  <c r="BE2081" i="2" l="1"/>
  <c r="AB2082" i="2"/>
  <c r="AJ2081" i="2"/>
  <c r="A2081" i="2" s="1"/>
  <c r="AK2081" i="2"/>
  <c r="B2081" i="2" s="1"/>
  <c r="AL2081" i="2"/>
  <c r="C2080" i="2"/>
  <c r="AM2082" i="2"/>
  <c r="AI2082" i="2"/>
  <c r="AH2083" i="2"/>
  <c r="AG2083" i="2" s="1"/>
  <c r="D2082" i="2"/>
  <c r="AL2082" i="2" l="1"/>
  <c r="AK2082" i="2"/>
  <c r="B2082" i="2" s="1"/>
  <c r="AJ2082" i="2"/>
  <c r="A2082" i="2" s="1"/>
  <c r="AB2083" i="2"/>
  <c r="BE2082" i="2"/>
  <c r="C2081" i="2"/>
  <c r="AI2083" i="2"/>
  <c r="AM2083" i="2"/>
  <c r="AH2084" i="2"/>
  <c r="AG2084" i="2" s="1"/>
  <c r="D2083" i="2"/>
  <c r="AI2084" i="2" l="1"/>
  <c r="AM2084" i="2"/>
  <c r="AH2085" i="2"/>
  <c r="AG2085" i="2" s="1"/>
  <c r="D2084" i="2"/>
  <c r="AB2084" i="2"/>
  <c r="BE2083" i="2"/>
  <c r="AJ2083" i="2"/>
  <c r="A2083" i="2" s="1"/>
  <c r="AK2083" i="2"/>
  <c r="B2083" i="2" s="1"/>
  <c r="AL2083" i="2"/>
  <c r="C2082" i="2"/>
  <c r="C2083" i="2" l="1"/>
  <c r="AI2085" i="2"/>
  <c r="AM2085" i="2"/>
  <c r="AH2086" i="2"/>
  <c r="D2085" i="2"/>
  <c r="BE2084" i="2"/>
  <c r="AB2085" i="2"/>
  <c r="AL2084" i="2"/>
  <c r="AJ2084" i="2"/>
  <c r="A2084" i="2" s="1"/>
  <c r="AK2084" i="2"/>
  <c r="B2084" i="2" s="1"/>
  <c r="AM2086" i="2" l="1"/>
  <c r="AI2086" i="2"/>
  <c r="AH2087" i="2"/>
  <c r="AG2087" i="2" s="1"/>
  <c r="D2086" i="2"/>
  <c r="C2084" i="2"/>
  <c r="AG2086" i="2"/>
  <c r="AJ2085" i="2"/>
  <c r="A2085" i="2" s="1"/>
  <c r="AK2085" i="2"/>
  <c r="B2085" i="2" s="1"/>
  <c r="AL2085" i="2"/>
  <c r="BE2086" i="2" l="1"/>
  <c r="AB2087" i="2"/>
  <c r="AB2086" i="2"/>
  <c r="BE2085" i="2"/>
  <c r="AK2086" i="2"/>
  <c r="B2086" i="2" s="1"/>
  <c r="AL2086" i="2"/>
  <c r="AJ2086" i="2"/>
  <c r="A2086" i="2" s="1"/>
  <c r="C2085" i="2"/>
  <c r="AI2087" i="2"/>
  <c r="AM2087" i="2"/>
  <c r="AH2088" i="2"/>
  <c r="D2087" i="2"/>
  <c r="AI2088" i="2" l="1"/>
  <c r="AM2088" i="2"/>
  <c r="AH2089" i="2"/>
  <c r="AG2089" i="2" s="1"/>
  <c r="D2088" i="2"/>
  <c r="AG2088" i="2"/>
  <c r="AJ2087" i="2"/>
  <c r="A2087" i="2" s="1"/>
  <c r="AK2087" i="2"/>
  <c r="B2087" i="2" s="1"/>
  <c r="AL2087" i="2"/>
  <c r="C2086" i="2"/>
  <c r="C2087" i="2" l="1"/>
  <c r="AI2089" i="2"/>
  <c r="AM2089" i="2"/>
  <c r="AH2090" i="2"/>
  <c r="D2089" i="2"/>
  <c r="BE2087" i="2"/>
  <c r="AB2088" i="2"/>
  <c r="BE2088" i="2"/>
  <c r="AB2089" i="2"/>
  <c r="AK2088" i="2"/>
  <c r="B2088" i="2" s="1"/>
  <c r="AL2088" i="2"/>
  <c r="AJ2088" i="2"/>
  <c r="A2088" i="2" s="1"/>
  <c r="AM2090" i="2" l="1"/>
  <c r="AI2090" i="2"/>
  <c r="AH2091" i="2"/>
  <c r="D2090" i="2"/>
  <c r="AG2090" i="2"/>
  <c r="AJ2089" i="2"/>
  <c r="A2089" i="2" s="1"/>
  <c r="AK2089" i="2"/>
  <c r="B2089" i="2" s="1"/>
  <c r="AL2089" i="2"/>
  <c r="C2088" i="2"/>
  <c r="C2089" i="2" l="1"/>
  <c r="AB2090" i="2"/>
  <c r="BE2089" i="2"/>
  <c r="AI2091" i="2"/>
  <c r="AM2091" i="2"/>
  <c r="AH2092" i="2"/>
  <c r="AG2092" i="2" s="1"/>
  <c r="D2091" i="2"/>
  <c r="AG2091" i="2"/>
  <c r="AK2090" i="2"/>
  <c r="B2090" i="2" s="1"/>
  <c r="AL2090" i="2"/>
  <c r="AJ2090" i="2"/>
  <c r="A2090" i="2" s="1"/>
  <c r="BE2091" i="2" l="1"/>
  <c r="AB2092" i="2"/>
  <c r="AJ2091" i="2"/>
  <c r="A2091" i="2" s="1"/>
  <c r="AK2091" i="2"/>
  <c r="B2091" i="2" s="1"/>
  <c r="AL2091" i="2"/>
  <c r="BE2090" i="2"/>
  <c r="AB2091" i="2"/>
  <c r="C2090" i="2"/>
  <c r="AI2092" i="2"/>
  <c r="AM2092" i="2"/>
  <c r="AH2093" i="2"/>
  <c r="AG2093" i="2" s="1"/>
  <c r="D2092" i="2"/>
  <c r="BE2092" i="2" l="1"/>
  <c r="AB2093" i="2"/>
  <c r="AK2092" i="2"/>
  <c r="B2092" i="2" s="1"/>
  <c r="AL2092" i="2"/>
  <c r="AJ2092" i="2"/>
  <c r="A2092" i="2" s="1"/>
  <c r="C2091" i="2"/>
  <c r="AI2093" i="2"/>
  <c r="AM2093" i="2"/>
  <c r="AH2094" i="2"/>
  <c r="D2093" i="2"/>
  <c r="AM2094" i="2" l="1"/>
  <c r="AI2094" i="2"/>
  <c r="AH2095" i="2"/>
  <c r="D2094" i="2"/>
  <c r="C2092" i="2"/>
  <c r="AG2094" i="2"/>
  <c r="AJ2093" i="2"/>
  <c r="A2093" i="2" s="1"/>
  <c r="AK2093" i="2"/>
  <c r="B2093" i="2" s="1"/>
  <c r="AL2093" i="2"/>
  <c r="AB2094" i="2" l="1"/>
  <c r="BE2093" i="2"/>
  <c r="AI2095" i="2"/>
  <c r="AM2095" i="2"/>
  <c r="AH2096" i="2"/>
  <c r="D2095" i="2"/>
  <c r="AG2095" i="2"/>
  <c r="AK2094" i="2"/>
  <c r="B2094" i="2" s="1"/>
  <c r="AL2094" i="2"/>
  <c r="AJ2094" i="2"/>
  <c r="A2094" i="2" s="1"/>
  <c r="C2093" i="2"/>
  <c r="C2094" i="2" l="1"/>
  <c r="AI2096" i="2"/>
  <c r="AM2096" i="2"/>
  <c r="AH2097" i="2"/>
  <c r="D2096" i="2"/>
  <c r="BE2094" i="2"/>
  <c r="AB2095" i="2"/>
  <c r="AG2096" i="2"/>
  <c r="AJ2095" i="2"/>
  <c r="A2095" i="2" s="1"/>
  <c r="AK2095" i="2"/>
  <c r="B2095" i="2" s="1"/>
  <c r="AL2095" i="2"/>
  <c r="AI2097" i="2" l="1"/>
  <c r="AM2097" i="2"/>
  <c r="AH2098" i="2"/>
  <c r="AG2098" i="2" s="1"/>
  <c r="D2097" i="2"/>
  <c r="C2095" i="2"/>
  <c r="BE2095" i="2"/>
  <c r="AB2096" i="2"/>
  <c r="AG2097" i="2"/>
  <c r="AK2096" i="2"/>
  <c r="B2096" i="2" s="1"/>
  <c r="AL2096" i="2"/>
  <c r="AJ2096" i="2"/>
  <c r="A2096" i="2" s="1"/>
  <c r="AB2098" i="2" l="1"/>
  <c r="BE2097" i="2"/>
  <c r="BE2096" i="2"/>
  <c r="AB2097" i="2"/>
  <c r="C2096" i="2"/>
  <c r="AJ2097" i="2"/>
  <c r="A2097" i="2" s="1"/>
  <c r="AK2097" i="2"/>
  <c r="B2097" i="2" s="1"/>
  <c r="AL2097" i="2"/>
  <c r="AM2098" i="2"/>
  <c r="AI2098" i="2"/>
  <c r="AH2099" i="2"/>
  <c r="AG2099" i="2" s="1"/>
  <c r="D2098" i="2"/>
  <c r="C2097" i="2" l="1"/>
  <c r="AI2099" i="2"/>
  <c r="AM2099" i="2"/>
  <c r="AH2100" i="2"/>
  <c r="D2099" i="2"/>
  <c r="BE2098" i="2"/>
  <c r="AB2099" i="2"/>
  <c r="AK2098" i="2"/>
  <c r="B2098" i="2" s="1"/>
  <c r="AL2098" i="2"/>
  <c r="AJ2098" i="2"/>
  <c r="A2098" i="2" s="1"/>
  <c r="C2098" i="2" l="1"/>
  <c r="AJ2099" i="2"/>
  <c r="A2099" i="2" s="1"/>
  <c r="AK2099" i="2"/>
  <c r="B2099" i="2" s="1"/>
  <c r="AL2099" i="2"/>
  <c r="AI2100" i="2"/>
  <c r="AM2100" i="2"/>
  <c r="AH2101" i="2"/>
  <c r="AG2101" i="2" s="1"/>
  <c r="D2100" i="2"/>
  <c r="AG2100" i="2"/>
  <c r="AK2100" i="2" l="1"/>
  <c r="B2100" i="2" s="1"/>
  <c r="AL2100" i="2"/>
  <c r="AJ2100" i="2"/>
  <c r="A2100" i="2" s="1"/>
  <c r="AI2101" i="2"/>
  <c r="AM2101" i="2"/>
  <c r="AH2102" i="2"/>
  <c r="D2101" i="2"/>
  <c r="C2099" i="2"/>
  <c r="BE2099" i="2"/>
  <c r="AB2100" i="2"/>
  <c r="BE2100" i="2"/>
  <c r="AB2101" i="2"/>
  <c r="AJ2101" i="2" l="1"/>
  <c r="A2101" i="2" s="1"/>
  <c r="AK2101" i="2"/>
  <c r="B2101" i="2" s="1"/>
  <c r="AL2101" i="2"/>
  <c r="AM2102" i="2"/>
  <c r="AI2102" i="2"/>
  <c r="AH2103" i="2"/>
  <c r="D2102" i="2"/>
  <c r="C2100" i="2"/>
  <c r="AG2102" i="2"/>
  <c r="AB2102" i="2" l="1"/>
  <c r="BE2101" i="2"/>
  <c r="AI2103" i="2"/>
  <c r="AM2103" i="2"/>
  <c r="AH2104" i="2"/>
  <c r="D2103" i="2"/>
  <c r="C2101" i="2"/>
  <c r="AG2103" i="2"/>
  <c r="AK2102" i="2"/>
  <c r="B2102" i="2" s="1"/>
  <c r="AL2102" i="2"/>
  <c r="AJ2102" i="2"/>
  <c r="A2102" i="2" s="1"/>
  <c r="AJ2103" i="2" l="1"/>
  <c r="A2103" i="2" s="1"/>
  <c r="AK2103" i="2"/>
  <c r="B2103" i="2" s="1"/>
  <c r="AL2103" i="2"/>
  <c r="C2102" i="2"/>
  <c r="AI2104" i="2"/>
  <c r="AM2104" i="2"/>
  <c r="AH2105" i="2"/>
  <c r="D2104" i="2"/>
  <c r="BE2102" i="2"/>
  <c r="AB2103" i="2"/>
  <c r="AG2104" i="2"/>
  <c r="AK2104" i="2" l="1"/>
  <c r="B2104" i="2" s="1"/>
  <c r="AL2104" i="2"/>
  <c r="AJ2104" i="2"/>
  <c r="A2104" i="2" s="1"/>
  <c r="AI2105" i="2"/>
  <c r="AM2105" i="2"/>
  <c r="AH2106" i="2"/>
  <c r="D2105" i="2"/>
  <c r="C2103" i="2"/>
  <c r="BE2103" i="2"/>
  <c r="AB2104" i="2"/>
  <c r="AG2105" i="2"/>
  <c r="AJ2105" i="2" l="1"/>
  <c r="A2105" i="2" s="1"/>
  <c r="AK2105" i="2"/>
  <c r="B2105" i="2" s="1"/>
  <c r="AL2105" i="2"/>
  <c r="AM2106" i="2"/>
  <c r="AI2106" i="2"/>
  <c r="AH2107" i="2"/>
  <c r="D2106" i="2"/>
  <c r="BE2104" i="2"/>
  <c r="AB2105" i="2"/>
  <c r="C2104" i="2"/>
  <c r="AG2106" i="2"/>
  <c r="AB2106" i="2" l="1"/>
  <c r="BE2105" i="2"/>
  <c r="AI2107" i="2"/>
  <c r="AM2107" i="2"/>
  <c r="AH2108" i="2"/>
  <c r="D2107" i="2"/>
  <c r="C2105" i="2"/>
  <c r="AG2107" i="2"/>
  <c r="AK2106" i="2"/>
  <c r="B2106" i="2" s="1"/>
  <c r="AL2106" i="2"/>
  <c r="AJ2106" i="2"/>
  <c r="A2106" i="2" s="1"/>
  <c r="BE2106" i="2" l="1"/>
  <c r="AB2107" i="2"/>
  <c r="AJ2107" i="2"/>
  <c r="A2107" i="2" s="1"/>
  <c r="AK2107" i="2"/>
  <c r="B2107" i="2" s="1"/>
  <c r="AL2107" i="2"/>
  <c r="C2106" i="2"/>
  <c r="AI2108" i="2"/>
  <c r="AM2108" i="2"/>
  <c r="AH2109" i="2"/>
  <c r="AG2109" i="2" s="1"/>
  <c r="D2108" i="2"/>
  <c r="AG2108" i="2"/>
  <c r="AI2109" i="2" l="1"/>
  <c r="AM2109" i="2"/>
  <c r="AH2110" i="2"/>
  <c r="D2109" i="2"/>
  <c r="BE2107" i="2"/>
  <c r="AB2108" i="2"/>
  <c r="BE2108" i="2"/>
  <c r="AB2109" i="2"/>
  <c r="C2107" i="2"/>
  <c r="AK2108" i="2"/>
  <c r="B2108" i="2" s="1"/>
  <c r="AL2108" i="2"/>
  <c r="AJ2108" i="2"/>
  <c r="A2108" i="2" s="1"/>
  <c r="AM2110" i="2" l="1"/>
  <c r="AI2110" i="2"/>
  <c r="AH2111" i="2"/>
  <c r="D2110" i="2"/>
  <c r="C2108" i="2"/>
  <c r="AG2110" i="2"/>
  <c r="AJ2109" i="2"/>
  <c r="A2109" i="2" s="1"/>
  <c r="AK2109" i="2"/>
  <c r="B2109" i="2" s="1"/>
  <c r="AL2109" i="2"/>
  <c r="AI2111" i="2" l="1"/>
  <c r="AM2111" i="2"/>
  <c r="AH2112" i="2"/>
  <c r="D2111" i="2"/>
  <c r="AG2111" i="2"/>
  <c r="AK2110" i="2"/>
  <c r="B2110" i="2" s="1"/>
  <c r="AL2110" i="2"/>
  <c r="AJ2110" i="2"/>
  <c r="A2110" i="2" s="1"/>
  <c r="C2109" i="2"/>
  <c r="AB2110" i="2"/>
  <c r="BE2109" i="2"/>
  <c r="AI2112" i="2" l="1"/>
  <c r="AM2112" i="2"/>
  <c r="AH2113" i="2"/>
  <c r="AG2113" i="2" s="1"/>
  <c r="D2112" i="2"/>
  <c r="C2110" i="2"/>
  <c r="BE2110" i="2"/>
  <c r="AB2111" i="2"/>
  <c r="AG2112" i="2"/>
  <c r="AJ2111" i="2"/>
  <c r="A2111" i="2" s="1"/>
  <c r="AK2111" i="2"/>
  <c r="B2111" i="2" s="1"/>
  <c r="AL2111" i="2"/>
  <c r="BE2112" i="2" l="1"/>
  <c r="AB2113" i="2"/>
  <c r="C2111" i="2"/>
  <c r="BE2111" i="2"/>
  <c r="AB2112" i="2"/>
  <c r="AK2112" i="2"/>
  <c r="B2112" i="2" s="1"/>
  <c r="AL2112" i="2"/>
  <c r="AJ2112" i="2"/>
  <c r="A2112" i="2" s="1"/>
  <c r="AI2113" i="2"/>
  <c r="AM2113" i="2"/>
  <c r="AH2114" i="2"/>
  <c r="D2113" i="2"/>
  <c r="AM2114" i="2" l="1"/>
  <c r="AI2114" i="2"/>
  <c r="AH2115" i="2"/>
  <c r="D2114" i="2"/>
  <c r="AJ2113" i="2"/>
  <c r="A2113" i="2" s="1"/>
  <c r="AK2113" i="2"/>
  <c r="B2113" i="2" s="1"/>
  <c r="AL2113" i="2"/>
  <c r="C2112" i="2"/>
  <c r="AG2114" i="2"/>
  <c r="AB2114" i="2" l="1"/>
  <c r="BE2113" i="2"/>
  <c r="AI2115" i="2"/>
  <c r="AM2115" i="2"/>
  <c r="AH2116" i="2"/>
  <c r="AG2116" i="2" s="1"/>
  <c r="D2115" i="2"/>
  <c r="AG2115" i="2"/>
  <c r="AK2114" i="2"/>
  <c r="B2114" i="2" s="1"/>
  <c r="AL2114" i="2"/>
  <c r="AJ2114" i="2"/>
  <c r="A2114" i="2" s="1"/>
  <c r="C2113" i="2"/>
  <c r="BE2114" i="2" l="1"/>
  <c r="AB2115" i="2"/>
  <c r="BE2115" i="2"/>
  <c r="AB2116" i="2"/>
  <c r="AJ2115" i="2"/>
  <c r="A2115" i="2" s="1"/>
  <c r="AK2115" i="2"/>
  <c r="B2115" i="2" s="1"/>
  <c r="AL2115" i="2"/>
  <c r="C2114" i="2"/>
  <c r="AI2116" i="2"/>
  <c r="AM2116" i="2"/>
  <c r="AH2117" i="2"/>
  <c r="D2116" i="2"/>
  <c r="C2115" i="2" l="1"/>
  <c r="AG2117" i="2"/>
  <c r="AK2116" i="2"/>
  <c r="B2116" i="2" s="1"/>
  <c r="AL2116" i="2"/>
  <c r="AJ2116" i="2"/>
  <c r="A2116" i="2" s="1"/>
  <c r="AI2117" i="2"/>
  <c r="AM2117" i="2"/>
  <c r="AH2118" i="2"/>
  <c r="D2117" i="2"/>
  <c r="AG2118" i="2" l="1"/>
  <c r="AJ2117" i="2"/>
  <c r="A2117" i="2" s="1"/>
  <c r="AL2117" i="2"/>
  <c r="AK2117" i="2"/>
  <c r="B2117" i="2" s="1"/>
  <c r="BE2116" i="2"/>
  <c r="AB2117" i="2"/>
  <c r="AM2118" i="2"/>
  <c r="AH2119" i="2"/>
  <c r="AG2119" i="2" s="1"/>
  <c r="AI2118" i="2"/>
  <c r="D2118" i="2"/>
  <c r="C2116" i="2"/>
  <c r="BE2118" i="2" l="1"/>
  <c r="AB2119" i="2"/>
  <c r="AB2118" i="2"/>
  <c r="BE2117" i="2"/>
  <c r="AK2118" i="2"/>
  <c r="B2118" i="2" s="1"/>
  <c r="AL2118" i="2"/>
  <c r="AJ2118" i="2"/>
  <c r="A2118" i="2" s="1"/>
  <c r="C2117" i="2"/>
  <c r="AI2119" i="2"/>
  <c r="AM2119" i="2"/>
  <c r="AH2120" i="2"/>
  <c r="D2119" i="2"/>
  <c r="AI2120" i="2" l="1"/>
  <c r="AM2120" i="2"/>
  <c r="AH2121" i="2"/>
  <c r="AG2121" i="2" s="1"/>
  <c r="D2120" i="2"/>
  <c r="AG2120" i="2"/>
  <c r="C2118" i="2"/>
  <c r="AJ2119" i="2"/>
  <c r="A2119" i="2" s="1"/>
  <c r="AK2119" i="2"/>
  <c r="B2119" i="2" s="1"/>
  <c r="AL2119" i="2"/>
  <c r="C2119" i="2" l="1"/>
  <c r="BE2119" i="2"/>
  <c r="AB2120" i="2"/>
  <c r="AI2121" i="2"/>
  <c r="AM2121" i="2"/>
  <c r="AH2122" i="2"/>
  <c r="D2121" i="2"/>
  <c r="AG2122" i="2"/>
  <c r="BE2120" i="2"/>
  <c r="AB2121" i="2"/>
  <c r="AK2120" i="2"/>
  <c r="B2120" i="2" s="1"/>
  <c r="AL2120" i="2"/>
  <c r="AJ2120" i="2"/>
  <c r="A2120" i="2" s="1"/>
  <c r="AB2122" i="2" l="1"/>
  <c r="BE2121" i="2"/>
  <c r="AJ2121" i="2"/>
  <c r="A2121" i="2" s="1"/>
  <c r="AK2121" i="2"/>
  <c r="B2121" i="2" s="1"/>
  <c r="AL2121" i="2"/>
  <c r="C2120" i="2"/>
  <c r="AM2122" i="2"/>
  <c r="AI2122" i="2"/>
  <c r="AH2123" i="2"/>
  <c r="D2122" i="2"/>
  <c r="AI2123" i="2" l="1"/>
  <c r="AM2123" i="2"/>
  <c r="AH2124" i="2"/>
  <c r="AG2124" i="2" s="1"/>
  <c r="D2123" i="2"/>
  <c r="C2121" i="2"/>
  <c r="AG2123" i="2"/>
  <c r="AK2122" i="2"/>
  <c r="B2122" i="2" s="1"/>
  <c r="AL2122" i="2"/>
  <c r="AJ2122" i="2"/>
  <c r="A2122" i="2" s="1"/>
  <c r="BE2123" i="2" l="1"/>
  <c r="AB2124" i="2"/>
  <c r="BE2122" i="2"/>
  <c r="AB2123" i="2"/>
  <c r="C2122" i="2"/>
  <c r="AJ2123" i="2"/>
  <c r="A2123" i="2" s="1"/>
  <c r="AK2123" i="2"/>
  <c r="B2123" i="2" s="1"/>
  <c r="AL2123" i="2"/>
  <c r="AI2124" i="2"/>
  <c r="AM2124" i="2"/>
  <c r="AH2125" i="2"/>
  <c r="AG2125" i="2" s="1"/>
  <c r="D2124" i="2"/>
  <c r="AK2124" i="2" l="1"/>
  <c r="B2124" i="2" s="1"/>
  <c r="AL2124" i="2"/>
  <c r="AJ2124" i="2"/>
  <c r="A2124" i="2" s="1"/>
  <c r="AI2125" i="2"/>
  <c r="AM2125" i="2"/>
  <c r="AH2126" i="2"/>
  <c r="D2125" i="2"/>
  <c r="C2123" i="2"/>
  <c r="BE2124" i="2"/>
  <c r="AB2125" i="2"/>
  <c r="AM2126" i="2" l="1"/>
  <c r="AH2127" i="2"/>
  <c r="AG2127" i="2" s="1"/>
  <c r="AI2126" i="2"/>
  <c r="D2126" i="2"/>
  <c r="C2124" i="2"/>
  <c r="AG2126" i="2"/>
  <c r="AJ2125" i="2"/>
  <c r="A2125" i="2" s="1"/>
  <c r="AL2125" i="2"/>
  <c r="AK2125" i="2"/>
  <c r="B2125" i="2" s="1"/>
  <c r="AB2126" i="2" l="1"/>
  <c r="BE2125" i="2"/>
  <c r="C2125" i="2"/>
  <c r="AK2126" i="2"/>
  <c r="B2126" i="2" s="1"/>
  <c r="AL2126" i="2"/>
  <c r="AJ2126" i="2"/>
  <c r="A2126" i="2" s="1"/>
  <c r="AI2127" i="2"/>
  <c r="AM2127" i="2"/>
  <c r="AH2128" i="2"/>
  <c r="D2127" i="2"/>
  <c r="BE2126" i="2"/>
  <c r="AB2127" i="2"/>
  <c r="AJ2127" i="2" l="1"/>
  <c r="A2127" i="2" s="1"/>
  <c r="AK2127" i="2"/>
  <c r="B2127" i="2" s="1"/>
  <c r="AL2127" i="2"/>
  <c r="AI2128" i="2"/>
  <c r="AM2128" i="2"/>
  <c r="AH2129" i="2"/>
  <c r="D2128" i="2"/>
  <c r="AG2129" i="2"/>
  <c r="AG2128" i="2"/>
  <c r="C2126" i="2"/>
  <c r="BE2128" i="2" l="1"/>
  <c r="AB2129" i="2"/>
  <c r="AK2128" i="2"/>
  <c r="B2128" i="2" s="1"/>
  <c r="AL2128" i="2"/>
  <c r="AJ2128" i="2"/>
  <c r="A2128" i="2" s="1"/>
  <c r="AI2129" i="2"/>
  <c r="AM2129" i="2"/>
  <c r="AH2130" i="2"/>
  <c r="AG2130" i="2" s="1"/>
  <c r="D2129" i="2"/>
  <c r="C2127" i="2"/>
  <c r="BE2127" i="2"/>
  <c r="AB2128" i="2"/>
  <c r="C2128" i="2" l="1"/>
  <c r="AB2130" i="2"/>
  <c r="BE2129" i="2"/>
  <c r="AJ2129" i="2"/>
  <c r="A2129" i="2" s="1"/>
  <c r="AK2129" i="2"/>
  <c r="B2129" i="2" s="1"/>
  <c r="AL2129" i="2"/>
  <c r="AM2130" i="2"/>
  <c r="AI2130" i="2"/>
  <c r="AH2131" i="2"/>
  <c r="AG2131" i="2" s="1"/>
  <c r="D2130" i="2"/>
  <c r="BE2130" i="2" l="1"/>
  <c r="AB2131" i="2"/>
  <c r="AK2130" i="2"/>
  <c r="B2130" i="2" s="1"/>
  <c r="AL2130" i="2"/>
  <c r="AJ2130" i="2"/>
  <c r="A2130" i="2" s="1"/>
  <c r="AI2131" i="2"/>
  <c r="AM2131" i="2"/>
  <c r="AH2132" i="2"/>
  <c r="D2131" i="2"/>
  <c r="C2129" i="2"/>
  <c r="AI2132" i="2" l="1"/>
  <c r="AM2132" i="2"/>
  <c r="AH2133" i="2"/>
  <c r="AG2133" i="2" s="1"/>
  <c r="D2132" i="2"/>
  <c r="AG2132" i="2"/>
  <c r="AJ2131" i="2"/>
  <c r="A2131" i="2" s="1"/>
  <c r="AK2131" i="2"/>
  <c r="B2131" i="2" s="1"/>
  <c r="AL2131" i="2"/>
  <c r="C2130" i="2"/>
  <c r="C2131" i="2" l="1"/>
  <c r="BE2131" i="2"/>
  <c r="AB2132" i="2"/>
  <c r="BE2132" i="2"/>
  <c r="AB2133" i="2"/>
  <c r="AK2132" i="2"/>
  <c r="B2132" i="2" s="1"/>
  <c r="AL2132" i="2"/>
  <c r="AJ2132" i="2"/>
  <c r="A2132" i="2" s="1"/>
  <c r="AI2133" i="2"/>
  <c r="AM2133" i="2"/>
  <c r="AH2134" i="2"/>
  <c r="D2133" i="2"/>
  <c r="AM2134" i="2" l="1"/>
  <c r="AI2134" i="2"/>
  <c r="AH2135" i="2"/>
  <c r="AG2135" i="2" s="1"/>
  <c r="D2134" i="2"/>
  <c r="AG2134" i="2"/>
  <c r="C2132" i="2"/>
  <c r="AJ2133" i="2"/>
  <c r="A2133" i="2" s="1"/>
  <c r="AL2133" i="2"/>
  <c r="AK2133" i="2"/>
  <c r="B2133" i="2" s="1"/>
  <c r="AK2134" i="2" l="1"/>
  <c r="B2134" i="2" s="1"/>
  <c r="AL2134" i="2"/>
  <c r="AJ2134" i="2"/>
  <c r="A2134" i="2" s="1"/>
  <c r="BE2134" i="2"/>
  <c r="AB2135" i="2"/>
  <c r="C2133" i="2"/>
  <c r="BE2133" i="2"/>
  <c r="AB2134" i="2"/>
  <c r="AI2135" i="2"/>
  <c r="AM2135" i="2"/>
  <c r="AH2136" i="2"/>
  <c r="AG2136" i="2" s="1"/>
  <c r="D2135" i="2"/>
  <c r="AB2136" i="2" l="1"/>
  <c r="BE2135" i="2"/>
  <c r="AJ2135" i="2"/>
  <c r="A2135" i="2" s="1"/>
  <c r="AK2135" i="2"/>
  <c r="B2135" i="2" s="1"/>
  <c r="AL2135" i="2"/>
  <c r="AM2136" i="2"/>
  <c r="AI2136" i="2"/>
  <c r="AH2137" i="2"/>
  <c r="AG2137" i="2" s="1"/>
  <c r="D2136" i="2"/>
  <c r="C2134" i="2"/>
  <c r="BE2136" i="2" l="1"/>
  <c r="AB2137" i="2"/>
  <c r="AI2137" i="2"/>
  <c r="AM2137" i="2"/>
  <c r="AH2138" i="2"/>
  <c r="D2137" i="2"/>
  <c r="C2135" i="2"/>
  <c r="AK2136" i="2"/>
  <c r="B2136" i="2" s="1"/>
  <c r="AJ2136" i="2"/>
  <c r="A2136" i="2" s="1"/>
  <c r="AL2136" i="2"/>
  <c r="AI2138" i="2" l="1"/>
  <c r="AM2138" i="2"/>
  <c r="AH2139" i="2"/>
  <c r="AG2139" i="2" s="1"/>
  <c r="D2138" i="2"/>
  <c r="C2136" i="2"/>
  <c r="AG2138" i="2"/>
  <c r="AK2137" i="2"/>
  <c r="B2137" i="2" s="1"/>
  <c r="AL2137" i="2"/>
  <c r="AJ2137" i="2"/>
  <c r="A2137" i="2" s="1"/>
  <c r="BE2138" i="2" l="1"/>
  <c r="AB2139" i="2"/>
  <c r="AB2138" i="2"/>
  <c r="BE2137" i="2"/>
  <c r="C2137" i="2"/>
  <c r="AK2138" i="2"/>
  <c r="B2138" i="2" s="1"/>
  <c r="AJ2138" i="2"/>
  <c r="A2138" i="2" s="1"/>
  <c r="AL2138" i="2"/>
  <c r="AI2139" i="2"/>
  <c r="AM2139" i="2"/>
  <c r="AH2140" i="2"/>
  <c r="AG2140" i="2" s="1"/>
  <c r="D2139" i="2"/>
  <c r="AB2140" i="2" l="1"/>
  <c r="BE2139" i="2"/>
  <c r="AL2139" i="2"/>
  <c r="AJ2139" i="2"/>
  <c r="A2139" i="2" s="1"/>
  <c r="AK2139" i="2"/>
  <c r="B2139" i="2" s="1"/>
  <c r="AI2140" i="2"/>
  <c r="AM2140" i="2"/>
  <c r="AH2141" i="2"/>
  <c r="AG2141" i="2" s="1"/>
  <c r="D2140" i="2"/>
  <c r="C2138" i="2"/>
  <c r="AK2140" i="2" l="1"/>
  <c r="B2140" i="2" s="1"/>
  <c r="AJ2140" i="2"/>
  <c r="A2140" i="2" s="1"/>
  <c r="AL2140" i="2"/>
  <c r="AI2141" i="2"/>
  <c r="AM2141" i="2"/>
  <c r="AH2142" i="2"/>
  <c r="D2141" i="2"/>
  <c r="BE2140" i="2"/>
  <c r="AB2141" i="2"/>
  <c r="C2139" i="2"/>
  <c r="AM2142" i="2" l="1"/>
  <c r="AI2142" i="2"/>
  <c r="AH2143" i="2"/>
  <c r="D2142" i="2"/>
  <c r="C2140" i="2"/>
  <c r="AG2142" i="2"/>
  <c r="AK2141" i="2"/>
  <c r="B2141" i="2" s="1"/>
  <c r="AL2141" i="2"/>
  <c r="AJ2141" i="2"/>
  <c r="A2141" i="2" s="1"/>
  <c r="AM2143" i="2" l="1"/>
  <c r="AI2143" i="2"/>
  <c r="AH2144" i="2"/>
  <c r="AG2144" i="2" s="1"/>
  <c r="D2143" i="2"/>
  <c r="BE2141" i="2"/>
  <c r="AB2142" i="2"/>
  <c r="AJ2142" i="2"/>
  <c r="A2142" i="2" s="1"/>
  <c r="AK2142" i="2"/>
  <c r="B2142" i="2" s="1"/>
  <c r="AL2142" i="2"/>
  <c r="C2141" i="2"/>
  <c r="AG2143" i="2"/>
  <c r="AB2144" i="2" l="1"/>
  <c r="BE2143" i="2"/>
  <c r="BE2142" i="2"/>
  <c r="AB2143" i="2"/>
  <c r="C2142" i="2"/>
  <c r="AM2144" i="2"/>
  <c r="AI2144" i="2"/>
  <c r="AH2145" i="2"/>
  <c r="D2144" i="2"/>
  <c r="AL2143" i="2"/>
  <c r="AK2143" i="2"/>
  <c r="B2143" i="2" s="1"/>
  <c r="AJ2143" i="2"/>
  <c r="A2143" i="2" s="1"/>
  <c r="AI2145" i="2" l="1"/>
  <c r="AM2145" i="2"/>
  <c r="AH2146" i="2"/>
  <c r="AG2146" i="2" s="1"/>
  <c r="D2145" i="2"/>
  <c r="C2143" i="2"/>
  <c r="AJ2144" i="2"/>
  <c r="A2144" i="2" s="1"/>
  <c r="AK2144" i="2"/>
  <c r="B2144" i="2" s="1"/>
  <c r="AL2144" i="2"/>
  <c r="AG2145" i="2"/>
  <c r="BE2144" i="2" l="1"/>
  <c r="AB2145" i="2"/>
  <c r="BE2145" i="2"/>
  <c r="AB2146" i="2"/>
  <c r="C2144" i="2"/>
  <c r="AL2145" i="2"/>
  <c r="AJ2145" i="2"/>
  <c r="A2145" i="2" s="1"/>
  <c r="AK2145" i="2"/>
  <c r="B2145" i="2" s="1"/>
  <c r="AM2146" i="2"/>
  <c r="AI2146" i="2"/>
  <c r="AH2147" i="2"/>
  <c r="D2146" i="2"/>
  <c r="C2145" i="2" l="1"/>
  <c r="AM2147" i="2"/>
  <c r="AI2147" i="2"/>
  <c r="AH2148" i="2"/>
  <c r="D2147" i="2"/>
  <c r="AJ2146" i="2"/>
  <c r="A2146" i="2" s="1"/>
  <c r="AK2146" i="2"/>
  <c r="B2146" i="2" s="1"/>
  <c r="AL2146" i="2"/>
  <c r="AG2147" i="2"/>
  <c r="AL2147" i="2" l="1"/>
  <c r="AK2147" i="2"/>
  <c r="B2147" i="2" s="1"/>
  <c r="AJ2147" i="2"/>
  <c r="A2147" i="2" s="1"/>
  <c r="AG2148" i="2"/>
  <c r="BE2146" i="2"/>
  <c r="AB2147" i="2"/>
  <c r="C2146" i="2"/>
  <c r="AM2148" i="2"/>
  <c r="AI2148" i="2"/>
  <c r="AH2149" i="2"/>
  <c r="D2148" i="2"/>
  <c r="AI2149" i="2" l="1"/>
  <c r="AM2149" i="2"/>
  <c r="AH2150" i="2"/>
  <c r="AG2150" i="2" s="1"/>
  <c r="D2149" i="2"/>
  <c r="AB2148" i="2"/>
  <c r="BE2147" i="2"/>
  <c r="C2147" i="2"/>
  <c r="AJ2148" i="2"/>
  <c r="A2148" i="2" s="1"/>
  <c r="AK2148" i="2"/>
  <c r="B2148" i="2" s="1"/>
  <c r="AL2148" i="2"/>
  <c r="AG2149" i="2"/>
  <c r="AM2150" i="2" l="1"/>
  <c r="AI2150" i="2"/>
  <c r="AH2151" i="2"/>
  <c r="D2150" i="2"/>
  <c r="C2148" i="2"/>
  <c r="BE2148" i="2"/>
  <c r="AB2149" i="2"/>
  <c r="BE2149" i="2"/>
  <c r="AB2150" i="2"/>
  <c r="AL2149" i="2"/>
  <c r="AJ2149" i="2"/>
  <c r="A2149" i="2" s="1"/>
  <c r="AK2149" i="2"/>
  <c r="B2149" i="2" s="1"/>
  <c r="C2149" i="2" l="1"/>
  <c r="AM2151" i="2"/>
  <c r="AI2151" i="2"/>
  <c r="AH2152" i="2"/>
  <c r="D2151" i="2"/>
  <c r="AJ2150" i="2"/>
  <c r="A2150" i="2" s="1"/>
  <c r="AK2150" i="2"/>
  <c r="B2150" i="2" s="1"/>
  <c r="AL2150" i="2"/>
  <c r="AG2151" i="2"/>
  <c r="AM2152" i="2" l="1"/>
  <c r="AI2152" i="2"/>
  <c r="AH2153" i="2"/>
  <c r="AG2153" i="2" s="1"/>
  <c r="D2152" i="2"/>
  <c r="AL2151" i="2"/>
  <c r="AK2151" i="2"/>
  <c r="B2151" i="2" s="1"/>
  <c r="AJ2151" i="2"/>
  <c r="A2151" i="2" s="1"/>
  <c r="C2150" i="2"/>
  <c r="BE2150" i="2"/>
  <c r="AB2151" i="2"/>
  <c r="AG2152" i="2"/>
  <c r="BE2152" i="2" l="1"/>
  <c r="AB2153" i="2"/>
  <c r="AJ2152" i="2"/>
  <c r="A2152" i="2" s="1"/>
  <c r="AK2152" i="2"/>
  <c r="B2152" i="2" s="1"/>
  <c r="AL2152" i="2"/>
  <c r="AB2152" i="2"/>
  <c r="BE2151" i="2"/>
  <c r="C2151" i="2"/>
  <c r="AI2153" i="2"/>
  <c r="AM2153" i="2"/>
  <c r="AH2154" i="2"/>
  <c r="AG2154" i="2" s="1"/>
  <c r="D2153" i="2"/>
  <c r="AL2153" i="2" l="1"/>
  <c r="AJ2153" i="2"/>
  <c r="A2153" i="2" s="1"/>
  <c r="AK2153" i="2"/>
  <c r="B2153" i="2" s="1"/>
  <c r="BE2153" i="2"/>
  <c r="AB2154" i="2"/>
  <c r="C2152" i="2"/>
  <c r="AM2154" i="2"/>
  <c r="AI2154" i="2"/>
  <c r="AH2155" i="2"/>
  <c r="AG2155" i="2" s="1"/>
  <c r="D2154" i="2"/>
  <c r="BE2154" i="2" l="1"/>
  <c r="AB2155" i="2"/>
  <c r="AM2155" i="2"/>
  <c r="AI2155" i="2"/>
  <c r="AH2156" i="2"/>
  <c r="D2155" i="2"/>
  <c r="AJ2154" i="2"/>
  <c r="A2154" i="2" s="1"/>
  <c r="AK2154" i="2"/>
  <c r="B2154" i="2" s="1"/>
  <c r="AL2154" i="2"/>
  <c r="C2153" i="2"/>
  <c r="C2154" i="2" l="1"/>
  <c r="AM2156" i="2"/>
  <c r="AI2156" i="2"/>
  <c r="AH2157" i="2"/>
  <c r="D2156" i="2"/>
  <c r="AL2155" i="2"/>
  <c r="AK2155" i="2"/>
  <c r="B2155" i="2" s="1"/>
  <c r="AJ2155" i="2"/>
  <c r="A2155" i="2" s="1"/>
  <c r="AG2156" i="2"/>
  <c r="AB2156" i="2" l="1"/>
  <c r="BE2155" i="2"/>
  <c r="C2155" i="2"/>
  <c r="AJ2156" i="2"/>
  <c r="A2156" i="2" s="1"/>
  <c r="AK2156" i="2"/>
  <c r="B2156" i="2" s="1"/>
  <c r="AL2156" i="2"/>
  <c r="AG2157" i="2"/>
  <c r="AI2157" i="2"/>
  <c r="AM2157" i="2"/>
  <c r="AH2158" i="2"/>
  <c r="AG2158" i="2" s="1"/>
  <c r="D2157" i="2"/>
  <c r="AL2157" i="2" l="1"/>
  <c r="AJ2157" i="2"/>
  <c r="A2157" i="2" s="1"/>
  <c r="AK2157" i="2"/>
  <c r="B2157" i="2" s="1"/>
  <c r="C2156" i="2"/>
  <c r="BE2157" i="2"/>
  <c r="AB2158" i="2"/>
  <c r="AM2158" i="2"/>
  <c r="AI2158" i="2"/>
  <c r="AH2159" i="2"/>
  <c r="D2158" i="2"/>
  <c r="BE2156" i="2"/>
  <c r="AB2157" i="2"/>
  <c r="AM2159" i="2" l="1"/>
  <c r="AI2159" i="2"/>
  <c r="AH2160" i="2"/>
  <c r="D2159" i="2"/>
  <c r="C2157" i="2"/>
  <c r="AJ2158" i="2"/>
  <c r="A2158" i="2" s="1"/>
  <c r="AK2158" i="2"/>
  <c r="B2158" i="2" s="1"/>
  <c r="AL2158" i="2"/>
  <c r="AG2159" i="2"/>
  <c r="BE2158" i="2" l="1"/>
  <c r="AB2159" i="2"/>
  <c r="AM2160" i="2"/>
  <c r="AI2160" i="2"/>
  <c r="AH2161" i="2"/>
  <c r="D2160" i="2"/>
  <c r="AG2161" i="2"/>
  <c r="C2158" i="2"/>
  <c r="AL2159" i="2"/>
  <c r="AK2159" i="2"/>
  <c r="B2159" i="2" s="1"/>
  <c r="AJ2159" i="2"/>
  <c r="A2159" i="2" s="1"/>
  <c r="AG2160" i="2"/>
  <c r="AI2161" i="2" l="1"/>
  <c r="AM2161" i="2"/>
  <c r="AH2162" i="2"/>
  <c r="AG2162" i="2" s="1"/>
  <c r="D2161" i="2"/>
  <c r="AB2160" i="2"/>
  <c r="BE2159" i="2"/>
  <c r="C2159" i="2"/>
  <c r="AJ2160" i="2"/>
  <c r="A2160" i="2" s="1"/>
  <c r="AK2160" i="2"/>
  <c r="B2160" i="2" s="1"/>
  <c r="AL2160" i="2"/>
  <c r="BE2160" i="2"/>
  <c r="AB2161" i="2"/>
  <c r="AM2162" i="2" l="1"/>
  <c r="AI2162" i="2"/>
  <c r="AH2163" i="2"/>
  <c r="D2162" i="2"/>
  <c r="BE2161" i="2"/>
  <c r="AB2162" i="2"/>
  <c r="C2160" i="2"/>
  <c r="AL2161" i="2"/>
  <c r="AJ2161" i="2"/>
  <c r="A2161" i="2" s="1"/>
  <c r="AK2161" i="2"/>
  <c r="B2161" i="2" s="1"/>
  <c r="AJ2162" i="2" l="1"/>
  <c r="A2162" i="2" s="1"/>
  <c r="AK2162" i="2"/>
  <c r="B2162" i="2" s="1"/>
  <c r="AL2162" i="2"/>
  <c r="C2161" i="2"/>
  <c r="AG2163" i="2"/>
  <c r="AM2163" i="2"/>
  <c r="AI2163" i="2"/>
  <c r="AH2164" i="2"/>
  <c r="D2163" i="2"/>
  <c r="AL2163" i="2" l="1"/>
  <c r="AK2163" i="2"/>
  <c r="B2163" i="2" s="1"/>
  <c r="AJ2163" i="2"/>
  <c r="A2163" i="2" s="1"/>
  <c r="AG2164" i="2"/>
  <c r="BE2162" i="2"/>
  <c r="AB2163" i="2"/>
  <c r="AM2164" i="2"/>
  <c r="AI2164" i="2"/>
  <c r="AH2165" i="2"/>
  <c r="AG2165" i="2" s="1"/>
  <c r="D2164" i="2"/>
  <c r="C2162" i="2"/>
  <c r="BE2164" i="2" l="1"/>
  <c r="AB2165" i="2"/>
  <c r="AI2165" i="2"/>
  <c r="AM2165" i="2"/>
  <c r="AH2166" i="2"/>
  <c r="D2165" i="2"/>
  <c r="C2163" i="2"/>
  <c r="AJ2164" i="2"/>
  <c r="A2164" i="2" s="1"/>
  <c r="AK2164" i="2"/>
  <c r="B2164" i="2" s="1"/>
  <c r="AL2164" i="2"/>
  <c r="AB2164" i="2"/>
  <c r="BE2163" i="2"/>
  <c r="C2164" i="2" l="1"/>
  <c r="AG2166" i="2"/>
  <c r="AL2165" i="2"/>
  <c r="AJ2165" i="2"/>
  <c r="A2165" i="2" s="1"/>
  <c r="AK2165" i="2"/>
  <c r="B2165" i="2" s="1"/>
  <c r="AM2166" i="2"/>
  <c r="AI2166" i="2"/>
  <c r="AH2167" i="2"/>
  <c r="D2166" i="2"/>
  <c r="AG2167" i="2" l="1"/>
  <c r="C2165" i="2"/>
  <c r="AM2167" i="2"/>
  <c r="AI2167" i="2"/>
  <c r="AH2168" i="2"/>
  <c r="AG2168" i="2" s="1"/>
  <c r="D2167" i="2"/>
  <c r="AJ2166" i="2"/>
  <c r="A2166" i="2" s="1"/>
  <c r="AK2166" i="2"/>
  <c r="B2166" i="2" s="1"/>
  <c r="AL2166" i="2"/>
  <c r="BE2165" i="2"/>
  <c r="AB2166" i="2"/>
  <c r="AB2168" i="2" l="1"/>
  <c r="BE2167" i="2"/>
  <c r="AL2167" i="2"/>
  <c r="AK2167" i="2"/>
  <c r="B2167" i="2" s="1"/>
  <c r="AJ2167" i="2"/>
  <c r="A2167" i="2" s="1"/>
  <c r="C2166" i="2"/>
  <c r="BE2166" i="2"/>
  <c r="AB2167" i="2"/>
  <c r="AM2168" i="2"/>
  <c r="AI2168" i="2"/>
  <c r="AH2169" i="2"/>
  <c r="AG2169" i="2" s="1"/>
  <c r="D2168" i="2"/>
  <c r="C2167" i="2" l="1"/>
  <c r="AI2169" i="2"/>
  <c r="AM2169" i="2"/>
  <c r="AH2170" i="2"/>
  <c r="AG2170" i="2" s="1"/>
  <c r="D2169" i="2"/>
  <c r="AJ2168" i="2"/>
  <c r="A2168" i="2" s="1"/>
  <c r="AK2168" i="2"/>
  <c r="B2168" i="2" s="1"/>
  <c r="AL2168" i="2"/>
  <c r="BE2168" i="2"/>
  <c r="AB2169" i="2"/>
  <c r="BE2169" i="2" l="1"/>
  <c r="AB2170" i="2"/>
  <c r="AL2169" i="2"/>
  <c r="AJ2169" i="2"/>
  <c r="A2169" i="2" s="1"/>
  <c r="AK2169" i="2"/>
  <c r="B2169" i="2" s="1"/>
  <c r="AM2170" i="2"/>
  <c r="AI2170" i="2"/>
  <c r="AH2171" i="2"/>
  <c r="D2170" i="2"/>
  <c r="C2168" i="2"/>
  <c r="AM2171" i="2" l="1"/>
  <c r="AI2171" i="2"/>
  <c r="AH2172" i="2"/>
  <c r="AG2172" i="2" s="1"/>
  <c r="D2171" i="2"/>
  <c r="AJ2170" i="2"/>
  <c r="A2170" i="2" s="1"/>
  <c r="AK2170" i="2"/>
  <c r="B2170" i="2" s="1"/>
  <c r="AL2170" i="2"/>
  <c r="AG2171" i="2"/>
  <c r="C2169" i="2"/>
  <c r="AB2172" i="2" l="1"/>
  <c r="BE2171" i="2"/>
  <c r="AL2171" i="2"/>
  <c r="AK2171" i="2"/>
  <c r="B2171" i="2" s="1"/>
  <c r="AJ2171" i="2"/>
  <c r="A2171" i="2" s="1"/>
  <c r="BE2170" i="2"/>
  <c r="AB2171" i="2"/>
  <c r="C2170" i="2"/>
  <c r="AM2172" i="2"/>
  <c r="AI2172" i="2"/>
  <c r="AH2173" i="2"/>
  <c r="D2172" i="2"/>
  <c r="C2171" i="2" l="1"/>
  <c r="AI2173" i="2"/>
  <c r="AM2173" i="2"/>
  <c r="AH2174" i="2"/>
  <c r="D2173" i="2"/>
  <c r="AJ2172" i="2"/>
  <c r="A2172" i="2" s="1"/>
  <c r="AK2172" i="2"/>
  <c r="B2172" i="2" s="1"/>
  <c r="AL2172" i="2"/>
  <c r="AG2173" i="2"/>
  <c r="C2172" i="2" l="1"/>
  <c r="BE2172" i="2"/>
  <c r="AB2173" i="2"/>
  <c r="AG2174" i="2"/>
  <c r="AL2173" i="2"/>
  <c r="AJ2173" i="2"/>
  <c r="A2173" i="2" s="1"/>
  <c r="AK2173" i="2"/>
  <c r="B2173" i="2" s="1"/>
  <c r="AM2174" i="2"/>
  <c r="AI2174" i="2"/>
  <c r="AH2175" i="2"/>
  <c r="AG2175" i="2" s="1"/>
  <c r="D2174" i="2"/>
  <c r="BE2173" i="2" l="1"/>
  <c r="AB2174" i="2"/>
  <c r="AM2175" i="2"/>
  <c r="AI2175" i="2"/>
  <c r="AH2176" i="2"/>
  <c r="D2175" i="2"/>
  <c r="AJ2174" i="2"/>
  <c r="A2174" i="2" s="1"/>
  <c r="AK2174" i="2"/>
  <c r="B2174" i="2" s="1"/>
  <c r="AL2174" i="2"/>
  <c r="BE2174" i="2"/>
  <c r="AB2175" i="2"/>
  <c r="C2173" i="2"/>
  <c r="AL2175" i="2" l="1"/>
  <c r="AK2175" i="2"/>
  <c r="B2175" i="2" s="1"/>
  <c r="AJ2175" i="2"/>
  <c r="A2175" i="2" s="1"/>
  <c r="C2174" i="2"/>
  <c r="AG2176" i="2"/>
  <c r="AM2176" i="2"/>
  <c r="AI2176" i="2"/>
  <c r="AH2177" i="2"/>
  <c r="D2176" i="2"/>
  <c r="AI2177" i="2" l="1"/>
  <c r="AM2177" i="2"/>
  <c r="AH2178" i="2"/>
  <c r="AG2178" i="2" s="1"/>
  <c r="D2177" i="2"/>
  <c r="AJ2176" i="2"/>
  <c r="A2176" i="2" s="1"/>
  <c r="AK2176" i="2"/>
  <c r="B2176" i="2" s="1"/>
  <c r="AL2176" i="2"/>
  <c r="AB2176" i="2"/>
  <c r="BE2175" i="2"/>
  <c r="C2175" i="2"/>
  <c r="AG2177" i="2"/>
  <c r="BE2177" i="2" l="1"/>
  <c r="AB2178" i="2"/>
  <c r="BE2176" i="2"/>
  <c r="AB2177" i="2"/>
  <c r="C2176" i="2"/>
  <c r="AL2177" i="2"/>
  <c r="AJ2177" i="2"/>
  <c r="A2177" i="2" s="1"/>
  <c r="AK2177" i="2"/>
  <c r="B2177" i="2" s="1"/>
  <c r="AM2178" i="2"/>
  <c r="AI2178" i="2"/>
  <c r="AH2179" i="2"/>
  <c r="AG2179" i="2" s="1"/>
  <c r="D2178" i="2"/>
  <c r="BE2178" i="2" l="1"/>
  <c r="AB2179" i="2"/>
  <c r="AJ2178" i="2"/>
  <c r="A2178" i="2" s="1"/>
  <c r="AK2178" i="2"/>
  <c r="B2178" i="2" s="1"/>
  <c r="AL2178" i="2"/>
  <c r="C2177" i="2"/>
  <c r="AM2179" i="2"/>
  <c r="AI2179" i="2"/>
  <c r="AH2180" i="2"/>
  <c r="D2179" i="2"/>
  <c r="AG2180" i="2" l="1"/>
  <c r="AM2180" i="2"/>
  <c r="AI2180" i="2"/>
  <c r="AH2181" i="2"/>
  <c r="AG2181" i="2" s="1"/>
  <c r="D2180" i="2"/>
  <c r="AL2179" i="2"/>
  <c r="AK2179" i="2"/>
  <c r="B2179" i="2" s="1"/>
  <c r="AJ2179" i="2"/>
  <c r="A2179" i="2" s="1"/>
  <c r="C2178" i="2"/>
  <c r="BE2180" i="2" l="1"/>
  <c r="AB2181" i="2"/>
  <c r="AI2181" i="2"/>
  <c r="AM2181" i="2"/>
  <c r="AH2182" i="2"/>
  <c r="AG2182" i="2"/>
  <c r="D2181" i="2"/>
  <c r="AB2180" i="2"/>
  <c r="BE2179" i="2"/>
  <c r="C2179" i="2"/>
  <c r="AJ2180" i="2"/>
  <c r="A2180" i="2" s="1"/>
  <c r="AK2180" i="2"/>
  <c r="B2180" i="2" s="1"/>
  <c r="AL2180" i="2"/>
  <c r="AM2182" i="2" l="1"/>
  <c r="AI2182" i="2"/>
  <c r="AH2183" i="2"/>
  <c r="AG2183" i="2" s="1"/>
  <c r="D2182" i="2"/>
  <c r="C2180" i="2"/>
  <c r="BE2181" i="2"/>
  <c r="AB2182" i="2"/>
  <c r="AL2181" i="2"/>
  <c r="AJ2181" i="2"/>
  <c r="A2181" i="2" s="1"/>
  <c r="AK2181" i="2"/>
  <c r="B2181" i="2" s="1"/>
  <c r="C2181" i="2" l="1"/>
  <c r="BE2182" i="2"/>
  <c r="AB2183" i="2"/>
  <c r="AM2183" i="2"/>
  <c r="AI2183" i="2"/>
  <c r="AH2184" i="2"/>
  <c r="D2183" i="2"/>
  <c r="AJ2182" i="2"/>
  <c r="A2182" i="2" s="1"/>
  <c r="AK2182" i="2"/>
  <c r="B2182" i="2" s="1"/>
  <c r="AL2182" i="2"/>
  <c r="AM2184" i="2" l="1"/>
  <c r="AI2184" i="2"/>
  <c r="AH2185" i="2"/>
  <c r="AG2185" i="2" s="1"/>
  <c r="D2184" i="2"/>
  <c r="C2182" i="2"/>
  <c r="AG2184" i="2"/>
  <c r="AL2183" i="2"/>
  <c r="AK2183" i="2"/>
  <c r="B2183" i="2" s="1"/>
  <c r="AJ2183" i="2"/>
  <c r="A2183" i="2" s="1"/>
  <c r="AI2185" i="2" l="1"/>
  <c r="AM2185" i="2"/>
  <c r="AH2186" i="2"/>
  <c r="AG2186" i="2" s="1"/>
  <c r="D2185" i="2"/>
  <c r="AJ2184" i="2"/>
  <c r="A2184" i="2" s="1"/>
  <c r="AK2184" i="2"/>
  <c r="B2184" i="2" s="1"/>
  <c r="AL2184" i="2"/>
  <c r="AB2184" i="2"/>
  <c r="BE2183" i="2"/>
  <c r="C2183" i="2"/>
  <c r="BE2184" i="2"/>
  <c r="AB2185" i="2"/>
  <c r="BE2185" i="2" l="1"/>
  <c r="AB2186" i="2"/>
  <c r="AL2185" i="2"/>
  <c r="AJ2185" i="2"/>
  <c r="A2185" i="2" s="1"/>
  <c r="AK2185" i="2"/>
  <c r="B2185" i="2" s="1"/>
  <c r="AM2186" i="2"/>
  <c r="AI2186" i="2"/>
  <c r="AH2187" i="2"/>
  <c r="AG2187" i="2" s="1"/>
  <c r="D2186" i="2"/>
  <c r="C2184" i="2"/>
  <c r="BE2186" i="2" l="1"/>
  <c r="AB2187" i="2"/>
  <c r="AM2187" i="2"/>
  <c r="AI2187" i="2"/>
  <c r="AH2188" i="2"/>
  <c r="AG2188" i="2" s="1"/>
  <c r="D2187" i="2"/>
  <c r="AJ2186" i="2"/>
  <c r="A2186" i="2" s="1"/>
  <c r="AK2186" i="2"/>
  <c r="B2186" i="2" s="1"/>
  <c r="AL2186" i="2"/>
  <c r="C2185" i="2"/>
  <c r="C2186" i="2" l="1"/>
  <c r="AB2188" i="2"/>
  <c r="BE2187" i="2"/>
  <c r="AM2188" i="2"/>
  <c r="AI2188" i="2"/>
  <c r="AH2189" i="2"/>
  <c r="AG2189" i="2"/>
  <c r="D2188" i="2"/>
  <c r="AL2187" i="2"/>
  <c r="AK2187" i="2"/>
  <c r="B2187" i="2" s="1"/>
  <c r="AJ2187" i="2"/>
  <c r="A2187" i="2" s="1"/>
  <c r="C2187" i="2" l="1"/>
  <c r="BE2188" i="2"/>
  <c r="AB2189" i="2"/>
  <c r="AI2189" i="2"/>
  <c r="AM2189" i="2"/>
  <c r="AH2190" i="2"/>
  <c r="D2189" i="2"/>
  <c r="AJ2188" i="2"/>
  <c r="A2188" i="2" s="1"/>
  <c r="AK2188" i="2"/>
  <c r="B2188" i="2" s="1"/>
  <c r="AL2188" i="2"/>
  <c r="AM2190" i="2" l="1"/>
  <c r="AI2190" i="2"/>
  <c r="AH2191" i="2"/>
  <c r="D2190" i="2"/>
  <c r="C2188" i="2"/>
  <c r="AG2190" i="2"/>
  <c r="AL2189" i="2"/>
  <c r="AJ2189" i="2"/>
  <c r="A2189" i="2" s="1"/>
  <c r="AK2189" i="2"/>
  <c r="B2189" i="2" s="1"/>
  <c r="AJ2190" i="2" l="1"/>
  <c r="A2190" i="2" s="1"/>
  <c r="AK2190" i="2"/>
  <c r="B2190" i="2" s="1"/>
  <c r="AL2190" i="2"/>
  <c r="C2189" i="2"/>
  <c r="BE2189" i="2"/>
  <c r="AB2190" i="2"/>
  <c r="AG2191" i="2"/>
  <c r="AM2191" i="2"/>
  <c r="AI2191" i="2"/>
  <c r="AH2192" i="2"/>
  <c r="D2191" i="2"/>
  <c r="AM2192" i="2" l="1"/>
  <c r="AI2192" i="2"/>
  <c r="AH2193" i="2"/>
  <c r="D2192" i="2"/>
  <c r="AL2191" i="2"/>
  <c r="AK2191" i="2"/>
  <c r="B2191" i="2" s="1"/>
  <c r="AJ2191" i="2"/>
  <c r="A2191" i="2" s="1"/>
  <c r="BE2190" i="2"/>
  <c r="AB2191" i="2"/>
  <c r="AG2192" i="2"/>
  <c r="C2190" i="2"/>
  <c r="AI2193" i="2" l="1"/>
  <c r="AM2193" i="2"/>
  <c r="AH2194" i="2"/>
  <c r="D2193" i="2"/>
  <c r="C2191" i="2"/>
  <c r="AJ2192" i="2"/>
  <c r="A2192" i="2" s="1"/>
  <c r="AK2192" i="2"/>
  <c r="B2192" i="2" s="1"/>
  <c r="AL2192" i="2"/>
  <c r="AB2192" i="2"/>
  <c r="BE2191" i="2"/>
  <c r="AG2193" i="2"/>
  <c r="AM2194" i="2" l="1"/>
  <c r="AI2194" i="2"/>
  <c r="AH2195" i="2"/>
  <c r="AG2195" i="2"/>
  <c r="D2194" i="2"/>
  <c r="BE2192" i="2"/>
  <c r="AB2193" i="2"/>
  <c r="C2192" i="2"/>
  <c r="AG2194" i="2"/>
  <c r="AL2193" i="2"/>
  <c r="AJ2193" i="2"/>
  <c r="A2193" i="2" s="1"/>
  <c r="AK2193" i="2"/>
  <c r="B2193" i="2" s="1"/>
  <c r="AJ2194" i="2" l="1"/>
  <c r="A2194" i="2" s="1"/>
  <c r="AK2194" i="2"/>
  <c r="B2194" i="2" s="1"/>
  <c r="AL2194" i="2"/>
  <c r="BE2193" i="2"/>
  <c r="AB2194" i="2"/>
  <c r="C2193" i="2"/>
  <c r="BE2194" i="2"/>
  <c r="AB2195" i="2"/>
  <c r="AM2195" i="2"/>
  <c r="AI2195" i="2"/>
  <c r="AH2196" i="2"/>
  <c r="D2195" i="2"/>
  <c r="AG2196" i="2" l="1"/>
  <c r="AM2196" i="2"/>
  <c r="AI2196" i="2"/>
  <c r="AH2197" i="2"/>
  <c r="AG2197" i="2" s="1"/>
  <c r="D2196" i="2"/>
  <c r="AL2195" i="2"/>
  <c r="AK2195" i="2"/>
  <c r="B2195" i="2" s="1"/>
  <c r="AJ2195" i="2"/>
  <c r="A2195" i="2" s="1"/>
  <c r="C2194" i="2"/>
  <c r="AJ2196" i="2" l="1"/>
  <c r="A2196" i="2" s="1"/>
  <c r="AK2196" i="2"/>
  <c r="B2196" i="2" s="1"/>
  <c r="AL2196" i="2"/>
  <c r="BE2196" i="2"/>
  <c r="AB2197" i="2"/>
  <c r="C2195" i="2"/>
  <c r="AI2197" i="2"/>
  <c r="AM2197" i="2"/>
  <c r="AH2198" i="2"/>
  <c r="AG2198" i="2" s="1"/>
  <c r="D2197" i="2"/>
  <c r="AB2196" i="2"/>
  <c r="BE2195" i="2"/>
  <c r="BE2197" i="2" l="1"/>
  <c r="AB2198" i="2"/>
  <c r="C2196" i="2"/>
  <c r="AL2197" i="2"/>
  <c r="AJ2197" i="2"/>
  <c r="A2197" i="2" s="1"/>
  <c r="AK2197" i="2"/>
  <c r="B2197" i="2" s="1"/>
  <c r="AM2198" i="2"/>
  <c r="AI2198" i="2"/>
  <c r="AH2199" i="2"/>
  <c r="AG2199" i="2" s="1"/>
  <c r="D2198" i="2"/>
  <c r="BE2198" i="2" l="1"/>
  <c r="AB2199" i="2"/>
  <c r="AJ2198" i="2"/>
  <c r="A2198" i="2" s="1"/>
  <c r="AK2198" i="2"/>
  <c r="B2198" i="2" s="1"/>
  <c r="AL2198" i="2"/>
  <c r="C2197" i="2"/>
  <c r="AM2199" i="2"/>
  <c r="AI2199" i="2"/>
  <c r="AH2200" i="2"/>
  <c r="AG2200" i="2" s="1"/>
  <c r="D2199" i="2"/>
  <c r="AM2200" i="2" l="1"/>
  <c r="AI2200" i="2"/>
  <c r="AH2201" i="2"/>
  <c r="AG2201" i="2" s="1"/>
  <c r="D2200" i="2"/>
  <c r="AL2199" i="2"/>
  <c r="AK2199" i="2"/>
  <c r="B2199" i="2" s="1"/>
  <c r="AJ2199" i="2"/>
  <c r="A2199" i="2" s="1"/>
  <c r="AB2200" i="2"/>
  <c r="BE2199" i="2"/>
  <c r="C2198" i="2"/>
  <c r="AJ2200" i="2" l="1"/>
  <c r="A2200" i="2" s="1"/>
  <c r="AK2200" i="2"/>
  <c r="B2200" i="2" s="1"/>
  <c r="AL2200" i="2"/>
  <c r="C2199" i="2"/>
  <c r="BE2200" i="2"/>
  <c r="AB2201" i="2"/>
  <c r="AI2201" i="2"/>
  <c r="AM2201" i="2"/>
  <c r="AH2202" i="2"/>
  <c r="AG2202" i="2" s="1"/>
  <c r="D2201" i="2"/>
  <c r="C2200" i="2" l="1"/>
  <c r="BE2201" i="2"/>
  <c r="AB2202" i="2"/>
  <c r="AL2201" i="2"/>
  <c r="AJ2201" i="2"/>
  <c r="A2201" i="2" s="1"/>
  <c r="AK2201" i="2"/>
  <c r="B2201" i="2" s="1"/>
  <c r="AM2202" i="2"/>
  <c r="AI2202" i="2"/>
  <c r="AH2203" i="2"/>
  <c r="D2202" i="2"/>
  <c r="C2201" i="2" l="1"/>
  <c r="AG2203" i="2"/>
  <c r="AM2203" i="2"/>
  <c r="AI2203" i="2"/>
  <c r="AH2204" i="2"/>
  <c r="D2203" i="2"/>
  <c r="AJ2202" i="2"/>
  <c r="A2202" i="2" s="1"/>
  <c r="AK2202" i="2"/>
  <c r="B2202" i="2" s="1"/>
  <c r="AL2202" i="2"/>
  <c r="AL2203" i="2" l="1"/>
  <c r="AK2203" i="2"/>
  <c r="B2203" i="2" s="1"/>
  <c r="AJ2203" i="2"/>
  <c r="A2203" i="2" s="1"/>
  <c r="BE2202" i="2"/>
  <c r="AB2203" i="2"/>
  <c r="C2202" i="2"/>
  <c r="AG2204" i="2"/>
  <c r="AM2204" i="2"/>
  <c r="AI2204" i="2"/>
  <c r="AH2205" i="2"/>
  <c r="D2204" i="2"/>
  <c r="AG2205" i="2" l="1"/>
  <c r="AI2205" i="2"/>
  <c r="AM2205" i="2"/>
  <c r="AH2206" i="2"/>
  <c r="AG2206" i="2" s="1"/>
  <c r="D2205" i="2"/>
  <c r="AJ2204" i="2"/>
  <c r="A2204" i="2" s="1"/>
  <c r="AK2204" i="2"/>
  <c r="B2204" i="2" s="1"/>
  <c r="AL2204" i="2"/>
  <c r="AB2204" i="2"/>
  <c r="BE2203" i="2"/>
  <c r="C2203" i="2"/>
  <c r="AM2206" i="2" l="1"/>
  <c r="AI2206" i="2"/>
  <c r="AH2207" i="2"/>
  <c r="AG2207" i="2" s="1"/>
  <c r="D2206" i="2"/>
  <c r="BE2204" i="2"/>
  <c r="AB2205" i="2"/>
  <c r="C2204" i="2"/>
  <c r="BE2205" i="2"/>
  <c r="AB2206" i="2"/>
  <c r="AL2205" i="2"/>
  <c r="AJ2205" i="2"/>
  <c r="A2205" i="2" s="1"/>
  <c r="AK2205" i="2"/>
  <c r="B2205" i="2" s="1"/>
  <c r="AJ2206" i="2" l="1"/>
  <c r="A2206" i="2" s="1"/>
  <c r="AK2206" i="2"/>
  <c r="B2206" i="2" s="1"/>
  <c r="AL2206" i="2"/>
  <c r="C2205" i="2"/>
  <c r="BE2206" i="2"/>
  <c r="AB2207" i="2"/>
  <c r="AM2207" i="2"/>
  <c r="AI2207" i="2"/>
  <c r="AH2208" i="2"/>
  <c r="AG2208" i="2" s="1"/>
  <c r="D2207" i="2"/>
  <c r="AB2208" i="2" l="1"/>
  <c r="BE2207" i="2"/>
  <c r="AM2208" i="2"/>
  <c r="AI2208" i="2"/>
  <c r="AH2209" i="2"/>
  <c r="D2208" i="2"/>
  <c r="C2206" i="2"/>
  <c r="AL2207" i="2"/>
  <c r="AK2207" i="2"/>
  <c r="B2207" i="2" s="1"/>
  <c r="AJ2207" i="2"/>
  <c r="A2207" i="2" s="1"/>
  <c r="C2207" i="2" l="1"/>
  <c r="AJ2208" i="2"/>
  <c r="A2208" i="2" s="1"/>
  <c r="AK2208" i="2"/>
  <c r="B2208" i="2" s="1"/>
  <c r="AL2208" i="2"/>
  <c r="AG2209" i="2"/>
  <c r="AI2209" i="2"/>
  <c r="AM2209" i="2"/>
  <c r="AH2210" i="2"/>
  <c r="AG2210" i="2" s="1"/>
  <c r="D2209" i="2"/>
  <c r="BE2209" i="2" l="1"/>
  <c r="AB2210" i="2"/>
  <c r="C2208" i="2"/>
  <c r="AL2209" i="2"/>
  <c r="AJ2209" i="2"/>
  <c r="A2209" i="2" s="1"/>
  <c r="AK2209" i="2"/>
  <c r="B2209" i="2" s="1"/>
  <c r="AM2210" i="2"/>
  <c r="AI2210" i="2"/>
  <c r="AH2211" i="2"/>
  <c r="AG2211" i="2" s="1"/>
  <c r="D2210" i="2"/>
  <c r="BE2208" i="2"/>
  <c r="AB2209" i="2"/>
  <c r="C2209" i="2" l="1"/>
  <c r="BE2210" i="2"/>
  <c r="AB2211" i="2"/>
  <c r="AM2211" i="2"/>
  <c r="AI2211" i="2"/>
  <c r="AH2212" i="2"/>
  <c r="AG2212" i="2"/>
  <c r="D2211" i="2"/>
  <c r="AJ2210" i="2"/>
  <c r="A2210" i="2" s="1"/>
  <c r="AK2210" i="2"/>
  <c r="B2210" i="2" s="1"/>
  <c r="AL2210" i="2"/>
  <c r="AB2212" i="2" l="1"/>
  <c r="BE2211" i="2"/>
  <c r="C2210" i="2"/>
  <c r="AL2211" i="2"/>
  <c r="AK2211" i="2"/>
  <c r="B2211" i="2" s="1"/>
  <c r="AJ2211" i="2"/>
  <c r="A2211" i="2" s="1"/>
  <c r="AM2212" i="2"/>
  <c r="AI2212" i="2"/>
  <c r="AH2213" i="2"/>
  <c r="D2212" i="2"/>
  <c r="AG2213" i="2" l="1"/>
  <c r="AI2213" i="2"/>
  <c r="AM2213" i="2"/>
  <c r="AH2214" i="2"/>
  <c r="AG2214" i="2" s="1"/>
  <c r="D2213" i="2"/>
  <c r="C2211" i="2"/>
  <c r="AJ2212" i="2"/>
  <c r="A2212" i="2" s="1"/>
  <c r="AK2212" i="2"/>
  <c r="B2212" i="2" s="1"/>
  <c r="AL2212" i="2"/>
  <c r="BE2213" i="2" l="1"/>
  <c r="AB2214" i="2"/>
  <c r="AL2213" i="2"/>
  <c r="AJ2213" i="2"/>
  <c r="A2213" i="2" s="1"/>
  <c r="AK2213" i="2"/>
  <c r="B2213" i="2" s="1"/>
  <c r="AM2214" i="2"/>
  <c r="AI2214" i="2"/>
  <c r="AH2215" i="2"/>
  <c r="AG2215" i="2" s="1"/>
  <c r="D2214" i="2"/>
  <c r="BE2212" i="2"/>
  <c r="AB2213" i="2"/>
  <c r="C2212" i="2"/>
  <c r="AM2215" i="2" l="1"/>
  <c r="AI2215" i="2"/>
  <c r="AH2216" i="2"/>
  <c r="AG2216" i="2" s="1"/>
  <c r="D2215" i="2"/>
  <c r="AJ2214" i="2"/>
  <c r="A2214" i="2" s="1"/>
  <c r="AK2214" i="2"/>
  <c r="B2214" i="2" s="1"/>
  <c r="AL2214" i="2"/>
  <c r="C2213" i="2"/>
  <c r="BE2214" i="2"/>
  <c r="AB2215" i="2"/>
  <c r="AM2216" i="2" l="1"/>
  <c r="AI2216" i="2"/>
  <c r="AH2217" i="2"/>
  <c r="AG2217" i="2" s="1"/>
  <c r="D2216" i="2"/>
  <c r="AL2215" i="2"/>
  <c r="AK2215" i="2"/>
  <c r="B2215" i="2" s="1"/>
  <c r="AJ2215" i="2"/>
  <c r="A2215" i="2" s="1"/>
  <c r="C2214" i="2"/>
  <c r="AB2216" i="2"/>
  <c r="BE2215" i="2"/>
  <c r="AI2217" i="2" l="1"/>
  <c r="AM2217" i="2"/>
  <c r="AH2218" i="2"/>
  <c r="D2217" i="2"/>
  <c r="AJ2216" i="2"/>
  <c r="A2216" i="2" s="1"/>
  <c r="AK2216" i="2"/>
  <c r="B2216" i="2" s="1"/>
  <c r="AL2216" i="2"/>
  <c r="C2215" i="2"/>
  <c r="BE2216" i="2"/>
  <c r="AB2217" i="2"/>
  <c r="AM2218" i="2" l="1"/>
  <c r="AI2218" i="2"/>
  <c r="AH2219" i="2"/>
  <c r="AG2219" i="2" s="1"/>
  <c r="D2218" i="2"/>
  <c r="C2216" i="2"/>
  <c r="AG2218" i="2"/>
  <c r="AL2217" i="2"/>
  <c r="AJ2217" i="2"/>
  <c r="A2217" i="2" s="1"/>
  <c r="AK2217" i="2"/>
  <c r="B2217" i="2" s="1"/>
  <c r="BE2217" i="2" l="1"/>
  <c r="AB2218" i="2"/>
  <c r="AM2219" i="2"/>
  <c r="AI2219" i="2"/>
  <c r="AH2220" i="2"/>
  <c r="AG2220" i="2"/>
  <c r="D2219" i="2"/>
  <c r="AJ2218" i="2"/>
  <c r="A2218" i="2" s="1"/>
  <c r="AK2218" i="2"/>
  <c r="B2218" i="2" s="1"/>
  <c r="AL2218" i="2"/>
  <c r="C2217" i="2"/>
  <c r="BE2218" i="2"/>
  <c r="AB2219" i="2"/>
  <c r="C2218" i="2" l="1"/>
  <c r="AB2220" i="2"/>
  <c r="BE2219" i="2"/>
  <c r="AM2220" i="2"/>
  <c r="AI2220" i="2"/>
  <c r="AH2221" i="2"/>
  <c r="AG2221" i="2"/>
  <c r="D2220" i="2"/>
  <c r="AL2219" i="2"/>
  <c r="AK2219" i="2"/>
  <c r="B2219" i="2" s="1"/>
  <c r="AJ2219" i="2"/>
  <c r="A2219" i="2" s="1"/>
  <c r="BE2220" i="2" l="1"/>
  <c r="AB2221" i="2"/>
  <c r="AI2221" i="2"/>
  <c r="AM2221" i="2"/>
  <c r="AH2222" i="2"/>
  <c r="AG2222" i="2" s="1"/>
  <c r="D2221" i="2"/>
  <c r="C2219" i="2"/>
  <c r="AJ2220" i="2"/>
  <c r="A2220" i="2" s="1"/>
  <c r="AK2220" i="2"/>
  <c r="B2220" i="2" s="1"/>
  <c r="AL2220" i="2"/>
  <c r="Q644" i="2"/>
  <c r="Q628" i="2"/>
  <c r="Q653" i="2"/>
  <c r="C2220" i="2" l="1"/>
  <c r="AM2222" i="2"/>
  <c r="AI2222" i="2"/>
  <c r="AH2223" i="2"/>
  <c r="D2222" i="2"/>
  <c r="BE2221" i="2"/>
  <c r="AB2222" i="2"/>
  <c r="AL2221" i="2"/>
  <c r="AJ2221" i="2"/>
  <c r="A2221" i="2" s="1"/>
  <c r="AK2221" i="2"/>
  <c r="B2221" i="2" s="1"/>
  <c r="Q660" i="2"/>
  <c r="Q635" i="2"/>
  <c r="AJ2222" i="2" l="1"/>
  <c r="A2222" i="2" s="1"/>
  <c r="AK2222" i="2"/>
  <c r="B2222" i="2" s="1"/>
  <c r="AL2222" i="2"/>
  <c r="C2221" i="2"/>
  <c r="AG2223" i="2"/>
  <c r="AM2223" i="2"/>
  <c r="AI2223" i="2"/>
  <c r="AH2224" i="2"/>
  <c r="D2223" i="2"/>
  <c r="Q104" i="2"/>
  <c r="Q125" i="2"/>
  <c r="Q244" i="2"/>
  <c r="Q170" i="2"/>
  <c r="Q183" i="2"/>
  <c r="Q340" i="2"/>
  <c r="Q275" i="2"/>
  <c r="Q393" i="2"/>
  <c r="Q315" i="2"/>
  <c r="Q380" i="2"/>
  <c r="Q96" i="2"/>
  <c r="Q176" i="2"/>
  <c r="Q190" i="2"/>
  <c r="Q154" i="2"/>
  <c r="Q668" i="2"/>
  <c r="AM2224" i="2" l="1"/>
  <c r="AI2224" i="2"/>
  <c r="AH2225" i="2"/>
  <c r="AG2225" i="2" s="1"/>
  <c r="D2224" i="2"/>
  <c r="BE2222" i="2"/>
  <c r="AB2223" i="2"/>
  <c r="AL2223" i="2"/>
  <c r="AK2223" i="2"/>
  <c r="B2223" i="2" s="1"/>
  <c r="AJ2223" i="2"/>
  <c r="A2223" i="2" s="1"/>
  <c r="AG2224" i="2"/>
  <c r="C2222" i="2"/>
  <c r="R15" i="2"/>
  <c r="Y13" i="2"/>
  <c r="Y14" i="2"/>
  <c r="Y22" i="2"/>
  <c r="Y15" i="2"/>
  <c r="R14" i="2"/>
  <c r="R13" i="2"/>
  <c r="O13" i="2"/>
  <c r="N13" i="2"/>
  <c r="Q15" i="2"/>
  <c r="P15" i="2"/>
  <c r="Q13" i="2"/>
  <c r="Q618" i="2"/>
  <c r="N15" i="2"/>
  <c r="Q14" i="2"/>
  <c r="O15" i="2"/>
  <c r="P14" i="2"/>
  <c r="P13" i="2"/>
  <c r="P22" i="2"/>
  <c r="Q22" i="2"/>
  <c r="N14" i="2"/>
  <c r="O22" i="2"/>
  <c r="R22" i="2"/>
  <c r="Q323" i="2"/>
  <c r="Q532" i="2"/>
  <c r="Q557" i="2"/>
  <c r="O14" i="2"/>
  <c r="N22" i="2"/>
  <c r="X15" i="2"/>
  <c r="X22" i="2"/>
  <c r="X14" i="2"/>
  <c r="X13" i="2"/>
  <c r="Q160" i="2"/>
  <c r="Q581" i="2"/>
  <c r="Q387" i="2"/>
  <c r="Q118" i="2"/>
  <c r="Q144" i="2"/>
  <c r="Q524" i="2"/>
  <c r="Q511" i="2"/>
  <c r="Q238" i="2"/>
  <c r="Q230" i="2"/>
  <c r="Q567" i="2"/>
  <c r="Q208" i="2"/>
  <c r="Q287" i="2"/>
  <c r="BC51" i="2"/>
  <c r="Q611" i="2"/>
  <c r="W13" i="2"/>
  <c r="W14" i="2"/>
  <c r="W15" i="2"/>
  <c r="W22" i="2"/>
  <c r="Q583" i="2"/>
  <c r="Q513" i="2"/>
  <c r="Q526" i="2"/>
  <c r="BC50" i="2"/>
  <c r="V15" i="2"/>
  <c r="V14" i="2"/>
  <c r="V13" i="2"/>
  <c r="V22" i="2"/>
  <c r="Q627" i="2"/>
  <c r="Q674" i="2"/>
  <c r="Q675" i="2"/>
  <c r="AB2224" i="2" l="1"/>
  <c r="BE2223" i="2"/>
  <c r="C2223" i="2"/>
  <c r="AJ2224" i="2"/>
  <c r="A2224" i="2" s="1"/>
  <c r="AK2224" i="2"/>
  <c r="AL2224" i="2"/>
  <c r="BE2224" i="2"/>
  <c r="AB2225" i="2"/>
  <c r="AI2225" i="2"/>
  <c r="AM2225" i="2"/>
  <c r="AH2226" i="2"/>
  <c r="AG2226" i="2"/>
  <c r="D2225" i="2"/>
  <c r="N18" i="2"/>
  <c r="N19" i="2" s="1"/>
  <c r="Y18" i="2"/>
  <c r="Y19" i="2" s="1"/>
  <c r="R18" i="2"/>
  <c r="R19" i="2" s="1"/>
  <c r="P18" i="2"/>
  <c r="P19" i="2" s="1"/>
  <c r="Q18" i="2"/>
  <c r="Q19" i="2" s="1"/>
  <c r="O18" i="2"/>
  <c r="O19" i="2" s="1"/>
  <c r="X18" i="2"/>
  <c r="X19" i="2" s="1"/>
  <c r="Q542" i="2"/>
  <c r="Q569" i="2"/>
  <c r="W18" i="2"/>
  <c r="W19" i="2" s="1"/>
  <c r="Q589" i="2"/>
  <c r="V18" i="2"/>
  <c r="V19" i="2" s="1"/>
  <c r="Q633" i="2"/>
  <c r="BE2225" i="2" l="1"/>
  <c r="AB2226" i="2"/>
  <c r="AL2225" i="2"/>
  <c r="AJ2225" i="2"/>
  <c r="A2225" i="2" s="1"/>
  <c r="AK2225" i="2"/>
  <c r="B2224" i="2"/>
  <c r="AM2226" i="2"/>
  <c r="AI2226" i="2"/>
  <c r="AH2227" i="2"/>
  <c r="D2226" i="2"/>
  <c r="C2224" i="2"/>
  <c r="Q548" i="2"/>
  <c r="Q649" i="2"/>
  <c r="Q641" i="2"/>
  <c r="Q681" i="2"/>
  <c r="Q683" i="2"/>
  <c r="AG2227" i="2" l="1"/>
  <c r="C2225" i="2"/>
  <c r="AM2227" i="2"/>
  <c r="AI2227" i="2"/>
  <c r="AH2228" i="2"/>
  <c r="D2227" i="2"/>
  <c r="AJ2226" i="2"/>
  <c r="A2226" i="2" s="1"/>
  <c r="AK2226" i="2"/>
  <c r="AL2226" i="2"/>
  <c r="B2225" i="2"/>
  <c r="Q151" i="2"/>
  <c r="Q550" i="2"/>
  <c r="Q684" i="2"/>
  <c r="C2226" i="2" l="1"/>
  <c r="AM2228" i="2"/>
  <c r="AI2228" i="2"/>
  <c r="AH2229" i="2"/>
  <c r="D2228" i="2"/>
  <c r="B2226" i="2"/>
  <c r="AL2227" i="2"/>
  <c r="AK2227" i="2"/>
  <c r="AJ2227" i="2"/>
  <c r="A2227" i="2" s="1"/>
  <c r="AG2228" i="2"/>
  <c r="BE2226" i="2"/>
  <c r="AB2227" i="2"/>
  <c r="Q655" i="2"/>
  <c r="Q667" i="2"/>
  <c r="B2227" i="2" l="1"/>
  <c r="AB2228" i="2"/>
  <c r="BE2227" i="2"/>
  <c r="C2227" i="2"/>
  <c r="AG2229" i="2"/>
  <c r="AI2229" i="2"/>
  <c r="AM2229" i="2"/>
  <c r="AH2230" i="2"/>
  <c r="AG2230" i="2" s="1"/>
  <c r="D2229" i="2"/>
  <c r="AJ2228" i="2"/>
  <c r="A2228" i="2" s="1"/>
  <c r="AK2228" i="2"/>
  <c r="AL2228" i="2"/>
  <c r="Q196" i="2"/>
  <c r="O26" i="2"/>
  <c r="Q669" i="2"/>
  <c r="Q662" i="2"/>
  <c r="B2228" i="2" l="1"/>
  <c r="AM2230" i="2"/>
  <c r="AI2230" i="2"/>
  <c r="AH2231" i="2"/>
  <c r="AG2231" i="2" s="1"/>
  <c r="D2230" i="2"/>
  <c r="BE2228" i="2"/>
  <c r="AB2229" i="2"/>
  <c r="BE2229" i="2"/>
  <c r="AB2230" i="2"/>
  <c r="AL2229" i="2"/>
  <c r="AJ2229" i="2"/>
  <c r="A2229" i="2" s="1"/>
  <c r="AK2229" i="2"/>
  <c r="B2229" i="2" s="1"/>
  <c r="C2228" i="2"/>
  <c r="P26" i="2"/>
  <c r="N24" i="2"/>
  <c r="Q676" i="2"/>
  <c r="BE2230" i="2" l="1"/>
  <c r="AB2231" i="2"/>
  <c r="AM2231" i="2"/>
  <c r="AI2231" i="2"/>
  <c r="AH2232" i="2"/>
  <c r="AG2232" i="2"/>
  <c r="D2231" i="2"/>
  <c r="AJ2230" i="2"/>
  <c r="A2230" i="2" s="1"/>
  <c r="AK2230" i="2"/>
  <c r="AL2230" i="2"/>
  <c r="C2229" i="2"/>
  <c r="O24" i="2"/>
  <c r="Q26" i="2"/>
  <c r="Q682" i="2"/>
  <c r="C2230" i="2" l="1"/>
  <c r="AB2232" i="2"/>
  <c r="BE2231" i="2"/>
  <c r="B2230" i="2"/>
  <c r="AM2232" i="2"/>
  <c r="AI2232" i="2"/>
  <c r="AH2233" i="2"/>
  <c r="D2232" i="2"/>
  <c r="AL2231" i="2"/>
  <c r="AK2231" i="2"/>
  <c r="B2231" i="2" s="1"/>
  <c r="AJ2231" i="2"/>
  <c r="A2231" i="2" s="1"/>
  <c r="Q217" i="2"/>
  <c r="R26" i="2"/>
  <c r="P24" i="2"/>
  <c r="Q688" i="2"/>
  <c r="AI2233" i="2" l="1"/>
  <c r="AM2233" i="2"/>
  <c r="AH2234" i="2"/>
  <c r="AG2234" i="2" s="1"/>
  <c r="D2233" i="2"/>
  <c r="C2231" i="2"/>
  <c r="AJ2232" i="2"/>
  <c r="A2232" i="2" s="1"/>
  <c r="AK2232" i="2"/>
  <c r="B2232" i="2" s="1"/>
  <c r="AL2232" i="2"/>
  <c r="AG2233" i="2"/>
  <c r="Q24" i="2"/>
  <c r="V26" i="2"/>
  <c r="Q695" i="2"/>
  <c r="BE2233" i="2" l="1"/>
  <c r="AB2234" i="2"/>
  <c r="BE2232" i="2"/>
  <c r="AB2233" i="2"/>
  <c r="AL2233" i="2"/>
  <c r="AJ2233" i="2"/>
  <c r="A2233" i="2" s="1"/>
  <c r="AK2233" i="2"/>
  <c r="B2233" i="2" s="1"/>
  <c r="C2232" i="2"/>
  <c r="AM2234" i="2"/>
  <c r="AI2234" i="2"/>
  <c r="AH2235" i="2"/>
  <c r="D2234" i="2"/>
  <c r="W26" i="2"/>
  <c r="R24" i="2"/>
  <c r="Q696" i="2"/>
  <c r="AM2235" i="2" l="1"/>
  <c r="AI2235" i="2"/>
  <c r="AH2236" i="2"/>
  <c r="D2235" i="2"/>
  <c r="AJ2234" i="2"/>
  <c r="A2234" i="2" s="1"/>
  <c r="AK2234" i="2"/>
  <c r="B2234" i="2" s="1"/>
  <c r="AL2234" i="2"/>
  <c r="C2233" i="2"/>
  <c r="AG2235" i="2"/>
  <c r="X26" i="2"/>
  <c r="V24" i="2"/>
  <c r="Q697" i="2"/>
  <c r="BE2234" i="2" l="1"/>
  <c r="AB2235" i="2"/>
  <c r="AL2235" i="2"/>
  <c r="AK2235" i="2"/>
  <c r="B2235" i="2" s="1"/>
  <c r="AJ2235" i="2"/>
  <c r="A2235" i="2" s="1"/>
  <c r="AG2236" i="2"/>
  <c r="C2234" i="2"/>
  <c r="AM2236" i="2"/>
  <c r="AI2236" i="2"/>
  <c r="AH2237" i="2"/>
  <c r="AG2237" i="2" s="1"/>
  <c r="D2236" i="2"/>
  <c r="W24" i="2"/>
  <c r="Q703" i="2"/>
  <c r="AJ2236" i="2" l="1"/>
  <c r="A2236" i="2" s="1"/>
  <c r="AK2236" i="2"/>
  <c r="B2236" i="2" s="1"/>
  <c r="AL2236" i="2"/>
  <c r="AI2237" i="2"/>
  <c r="AM2237" i="2"/>
  <c r="AH2238" i="2"/>
  <c r="AG2238" i="2"/>
  <c r="D2237" i="2"/>
  <c r="C2235" i="2"/>
  <c r="BE2236" i="2"/>
  <c r="AB2237" i="2"/>
  <c r="AB2236" i="2"/>
  <c r="BE2235" i="2"/>
  <c r="X24" i="2"/>
  <c r="Q704" i="2"/>
  <c r="AM2238" i="2" l="1"/>
  <c r="AI2238" i="2"/>
  <c r="AH2239" i="2"/>
  <c r="AG2239" i="2" s="1"/>
  <c r="D2238" i="2"/>
  <c r="C2236" i="2"/>
  <c r="BE2237" i="2"/>
  <c r="AB2238" i="2"/>
  <c r="AL2237" i="2"/>
  <c r="AJ2237" i="2"/>
  <c r="A2237" i="2" s="1"/>
  <c r="AK2237" i="2"/>
  <c r="B2237" i="2" s="1"/>
  <c r="Q705" i="2"/>
  <c r="AM2239" i="2" l="1"/>
  <c r="AI2239" i="2"/>
  <c r="AH2240" i="2"/>
  <c r="AG2240" i="2" s="1"/>
  <c r="D2239" i="2"/>
  <c r="AJ2238" i="2"/>
  <c r="A2238" i="2" s="1"/>
  <c r="AK2238" i="2"/>
  <c r="B2238" i="2" s="1"/>
  <c r="AL2238" i="2"/>
  <c r="C2237" i="2"/>
  <c r="BE2238" i="2"/>
  <c r="AB2239" i="2"/>
  <c r="Q711" i="2"/>
  <c r="AL2239" i="2" l="1"/>
  <c r="AK2239" i="2"/>
  <c r="B2239" i="2" s="1"/>
  <c r="AJ2239" i="2"/>
  <c r="A2239" i="2" s="1"/>
  <c r="AB2240" i="2"/>
  <c r="BE2239" i="2"/>
  <c r="C2238" i="2"/>
  <c r="AM2240" i="2"/>
  <c r="AI2240" i="2"/>
  <c r="AH2241" i="2"/>
  <c r="AG2241" i="2" s="1"/>
  <c r="D2240" i="2"/>
  <c r="Q712" i="2"/>
  <c r="AI2241" i="2" l="1"/>
  <c r="AM2241" i="2"/>
  <c r="AH2242" i="2"/>
  <c r="D2241" i="2"/>
  <c r="BE2240" i="2"/>
  <c r="AB2241" i="2"/>
  <c r="AJ2240" i="2"/>
  <c r="A2240" i="2" s="1"/>
  <c r="AK2240" i="2"/>
  <c r="B2240" i="2" s="1"/>
  <c r="AL2240" i="2"/>
  <c r="C2239" i="2"/>
  <c r="Q713" i="2"/>
  <c r="AM2242" i="2" l="1"/>
  <c r="AI2242" i="2"/>
  <c r="AH2243" i="2"/>
  <c r="AG2243" i="2" s="1"/>
  <c r="D2242" i="2"/>
  <c r="C2240" i="2"/>
  <c r="AG2242" i="2"/>
  <c r="AL2241" i="2"/>
  <c r="AJ2241" i="2"/>
  <c r="A2241" i="2" s="1"/>
  <c r="AK2241" i="2"/>
  <c r="B2241" i="2" s="1"/>
  <c r="Q404" i="2"/>
  <c r="Q719" i="2"/>
  <c r="AI2243" i="2" l="1"/>
  <c r="AM2243" i="2"/>
  <c r="AH2244" i="2"/>
  <c r="AG2244" i="2" s="1"/>
  <c r="D2243" i="2"/>
  <c r="AJ2242" i="2"/>
  <c r="A2242" i="2" s="1"/>
  <c r="AK2242" i="2"/>
  <c r="B2242" i="2" s="1"/>
  <c r="AL2242" i="2"/>
  <c r="BE2241" i="2"/>
  <c r="AB2242" i="2"/>
  <c r="C2241" i="2"/>
  <c r="BE2242" i="2"/>
  <c r="AB2243" i="2"/>
  <c r="Q418" i="2"/>
  <c r="Q725" i="2"/>
  <c r="C2242" i="2" l="1"/>
  <c r="AM2244" i="2"/>
  <c r="AI2244" i="2"/>
  <c r="AH2245" i="2"/>
  <c r="D2244" i="2"/>
  <c r="AL2243" i="2"/>
  <c r="AK2243" i="2"/>
  <c r="B2243" i="2" s="1"/>
  <c r="AJ2243" i="2"/>
  <c r="A2243" i="2" s="1"/>
  <c r="BE2243" i="2"/>
  <c r="AB2244" i="2"/>
  <c r="Q422" i="2"/>
  <c r="Q732" i="2"/>
  <c r="C2243" i="2" l="1"/>
  <c r="AJ2244" i="2"/>
  <c r="A2244" i="2" s="1"/>
  <c r="AK2244" i="2"/>
  <c r="B2244" i="2" s="1"/>
  <c r="AL2244" i="2"/>
  <c r="AG2245" i="2"/>
  <c r="AI2245" i="2"/>
  <c r="AM2245" i="2"/>
  <c r="AH2246" i="2"/>
  <c r="AG2246" i="2" s="1"/>
  <c r="D2245" i="2"/>
  <c r="Q424" i="2"/>
  <c r="Q737" i="2"/>
  <c r="Q738" i="2"/>
  <c r="BE2245" i="2" l="1"/>
  <c r="AB2246" i="2"/>
  <c r="AL2245" i="2"/>
  <c r="AK2245" i="2"/>
  <c r="B2245" i="2" s="1"/>
  <c r="AJ2245" i="2"/>
  <c r="A2245" i="2" s="1"/>
  <c r="AM2246" i="2"/>
  <c r="AI2246" i="2"/>
  <c r="AH2247" i="2"/>
  <c r="AG2247" i="2" s="1"/>
  <c r="D2246" i="2"/>
  <c r="BE2244" i="2"/>
  <c r="AB2245" i="2"/>
  <c r="C2244" i="2"/>
  <c r="Q429" i="2"/>
  <c r="Q739" i="2"/>
  <c r="AJ2246" i="2" l="1"/>
  <c r="A2246" i="2" s="1"/>
  <c r="AK2246" i="2"/>
  <c r="B2246" i="2" s="1"/>
  <c r="AL2246" i="2"/>
  <c r="C2245" i="2"/>
  <c r="BE2246" i="2"/>
  <c r="AB2247" i="2"/>
  <c r="AI2247" i="2"/>
  <c r="AM2247" i="2"/>
  <c r="AH2248" i="2"/>
  <c r="AG2248" i="2" s="1"/>
  <c r="D2247" i="2"/>
  <c r="Q448" i="2"/>
  <c r="Q740" i="2"/>
  <c r="BE2247" i="2" l="1"/>
  <c r="AB2248" i="2"/>
  <c r="AM2248" i="2"/>
  <c r="AI2248" i="2"/>
  <c r="AH2249" i="2"/>
  <c r="AG2249" i="2"/>
  <c r="D2248" i="2"/>
  <c r="C2246" i="2"/>
  <c r="AL2247" i="2"/>
  <c r="AK2247" i="2"/>
  <c r="B2247" i="2" s="1"/>
  <c r="AJ2247" i="2"/>
  <c r="A2247" i="2" s="1"/>
  <c r="Q468" i="2"/>
  <c r="Q741" i="2"/>
  <c r="AI2249" i="2" l="1"/>
  <c r="AM2249" i="2"/>
  <c r="AH2250" i="2"/>
  <c r="AG2250" i="2" s="1"/>
  <c r="D2249" i="2"/>
  <c r="BE2248" i="2"/>
  <c r="AB2249" i="2"/>
  <c r="AJ2248" i="2"/>
  <c r="A2248" i="2" s="1"/>
  <c r="AK2248" i="2"/>
  <c r="B2248" i="2" s="1"/>
  <c r="AL2248" i="2"/>
  <c r="C2247" i="2"/>
  <c r="Q475" i="2"/>
  <c r="Q742" i="2"/>
  <c r="BE2249" i="2" l="1"/>
  <c r="AB2250" i="2"/>
  <c r="AL2249" i="2"/>
  <c r="AK2249" i="2"/>
  <c r="B2249" i="2" s="1"/>
  <c r="AJ2249" i="2"/>
  <c r="A2249" i="2" s="1"/>
  <c r="AM2250" i="2"/>
  <c r="AI2250" i="2"/>
  <c r="AH2251" i="2"/>
  <c r="D2250" i="2"/>
  <c r="C2248" i="2"/>
  <c r="Q479" i="2"/>
  <c r="Q748" i="2"/>
  <c r="AG2251" i="2" l="1"/>
  <c r="AM2251" i="2"/>
  <c r="AI2251" i="2"/>
  <c r="D2251" i="2"/>
  <c r="AH2252" i="2"/>
  <c r="AJ2250" i="2"/>
  <c r="A2250" i="2" s="1"/>
  <c r="AK2250" i="2"/>
  <c r="B2250" i="2" s="1"/>
  <c r="AL2250" i="2"/>
  <c r="C2249" i="2"/>
  <c r="Q481" i="2"/>
  <c r="Q754" i="2"/>
  <c r="AL2251" i="2" l="1"/>
  <c r="AJ2251" i="2"/>
  <c r="A2251" i="2" s="1"/>
  <c r="AK2251" i="2"/>
  <c r="B2251" i="2" s="1"/>
  <c r="C2250" i="2"/>
  <c r="AB2251" i="2"/>
  <c r="BE2250" i="2"/>
  <c r="AG2252" i="2"/>
  <c r="AM2252" i="2"/>
  <c r="AI2252" i="2"/>
  <c r="D2252" i="2"/>
  <c r="AH2253" i="2"/>
  <c r="Q484" i="2"/>
  <c r="Q756" i="2"/>
  <c r="Q760" i="2"/>
  <c r="AK2252" i="2" l="1"/>
  <c r="B2252" i="2" s="1"/>
  <c r="AJ2252" i="2"/>
  <c r="A2252" i="2" s="1"/>
  <c r="AL2252" i="2"/>
  <c r="C2251" i="2"/>
  <c r="AG2253" i="2"/>
  <c r="AI2253" i="2"/>
  <c r="D2253" i="2"/>
  <c r="AH2254" i="2"/>
  <c r="AG2254" i="2" s="1"/>
  <c r="AM2253" i="2"/>
  <c r="BE2251" i="2"/>
  <c r="AB2252" i="2"/>
  <c r="Q486" i="2"/>
  <c r="Q763" i="2"/>
  <c r="Q767" i="2"/>
  <c r="C2252" i="2" l="1"/>
  <c r="BE2253" i="2"/>
  <c r="AB2254" i="2"/>
  <c r="AJ2253" i="2"/>
  <c r="A2253" i="2" s="1"/>
  <c r="AL2253" i="2"/>
  <c r="AK2253" i="2"/>
  <c r="B2253" i="2" s="1"/>
  <c r="AB2253" i="2"/>
  <c r="BE2252" i="2"/>
  <c r="AH2255" i="2"/>
  <c r="AM2254" i="2"/>
  <c r="AI2254" i="2"/>
  <c r="D2254" i="2"/>
  <c r="Q508" i="2"/>
  <c r="Q770" i="2"/>
  <c r="Q773" i="2"/>
  <c r="C2253" i="2" l="1"/>
  <c r="AK2254" i="2"/>
  <c r="B2254" i="2" s="1"/>
  <c r="AL2254" i="2"/>
  <c r="AJ2254" i="2"/>
  <c r="A2254" i="2" s="1"/>
  <c r="AG2255" i="2"/>
  <c r="D2255" i="2"/>
  <c r="AM2255" i="2"/>
  <c r="AI2255" i="2"/>
  <c r="AH2256" i="2"/>
  <c r="AG2256" i="2" s="1"/>
  <c r="Q774" i="2"/>
  <c r="AB2256" i="2" l="1"/>
  <c r="BE2255" i="2"/>
  <c r="AJ2255" i="2"/>
  <c r="A2255" i="2" s="1"/>
  <c r="AL2255" i="2"/>
  <c r="AK2255" i="2"/>
  <c r="B2255" i="2" s="1"/>
  <c r="C2254" i="2"/>
  <c r="AI2256" i="2"/>
  <c r="AM2256" i="2"/>
  <c r="AH2257" i="2"/>
  <c r="D2256" i="2"/>
  <c r="BE2254" i="2"/>
  <c r="AB2255" i="2"/>
  <c r="Q779" i="2"/>
  <c r="Q780" i="2"/>
  <c r="C2255" i="2" l="1"/>
  <c r="AK2256" i="2"/>
  <c r="B2256" i="2" s="1"/>
  <c r="AL2256" i="2"/>
  <c r="AJ2256" i="2"/>
  <c r="A2256" i="2" s="1"/>
  <c r="AG2257" i="2"/>
  <c r="AH2258" i="2"/>
  <c r="AM2257" i="2"/>
  <c r="D2257" i="2"/>
  <c r="AI2257" i="2"/>
  <c r="Q781" i="2"/>
  <c r="AG2258" i="2" l="1"/>
  <c r="AM2258" i="2"/>
  <c r="AI2258" i="2"/>
  <c r="AH2259" i="2"/>
  <c r="D2258" i="2"/>
  <c r="C2256" i="2"/>
  <c r="AL2257" i="2"/>
  <c r="AK2257" i="2"/>
  <c r="B2257" i="2" s="1"/>
  <c r="AJ2257" i="2"/>
  <c r="A2257" i="2" s="1"/>
  <c r="AB2257" i="2"/>
  <c r="BE2256" i="2"/>
  <c r="Q782" i="2"/>
  <c r="AG2259" i="2" l="1"/>
  <c r="AH2260" i="2"/>
  <c r="AM2259" i="2"/>
  <c r="AI2259" i="2"/>
  <c r="D2259" i="2"/>
  <c r="C2257" i="2"/>
  <c r="AL2258" i="2"/>
  <c r="AK2258" i="2"/>
  <c r="B2258" i="2" s="1"/>
  <c r="AJ2258" i="2"/>
  <c r="A2258" i="2" s="1"/>
  <c r="AB2258" i="2"/>
  <c r="BE2257" i="2"/>
  <c r="Q783" i="2"/>
  <c r="AL2259" i="2" l="1"/>
  <c r="AJ2259" i="2"/>
  <c r="A2259" i="2" s="1"/>
  <c r="AK2259" i="2"/>
  <c r="B2259" i="2" s="1"/>
  <c r="C2258" i="2"/>
  <c r="AG2260" i="2"/>
  <c r="D2260" i="2"/>
  <c r="AM2260" i="2"/>
  <c r="AH2261" i="2"/>
  <c r="AI2260" i="2"/>
  <c r="BE2258" i="2"/>
  <c r="AB2259" i="2"/>
  <c r="Q787" i="2"/>
  <c r="Q789" i="2"/>
  <c r="AG2261" i="2" l="1"/>
  <c r="AH2262" i="2"/>
  <c r="AM2261" i="2"/>
  <c r="AI2261" i="2"/>
  <c r="D2261" i="2"/>
  <c r="AJ2260" i="2"/>
  <c r="A2260" i="2" s="1"/>
  <c r="AK2260" i="2"/>
  <c r="B2260" i="2" s="1"/>
  <c r="AL2260" i="2"/>
  <c r="BE2259" i="2"/>
  <c r="AB2260" i="2"/>
  <c r="C2259" i="2"/>
  <c r="Q790" i="2"/>
  <c r="C2260" i="2" l="1"/>
  <c r="AG2262" i="2"/>
  <c r="AH2263" i="2"/>
  <c r="AG2263" i="2" s="1"/>
  <c r="AI2262" i="2"/>
  <c r="D2262" i="2"/>
  <c r="AM2262" i="2"/>
  <c r="AL2261" i="2"/>
  <c r="AJ2261" i="2"/>
  <c r="A2261" i="2" s="1"/>
  <c r="AK2261" i="2"/>
  <c r="B2261" i="2" s="1"/>
  <c r="AB2261" i="2"/>
  <c r="BE2260" i="2"/>
  <c r="Q540" i="2"/>
  <c r="Q791" i="2"/>
  <c r="AJ2262" i="2" l="1"/>
  <c r="A2262" i="2" s="1"/>
  <c r="AL2262" i="2"/>
  <c r="AK2262" i="2"/>
  <c r="B2262" i="2" s="1"/>
  <c r="BE2262" i="2"/>
  <c r="AB2263" i="2"/>
  <c r="D2263" i="2"/>
  <c r="AM2263" i="2"/>
  <c r="AH2264" i="2"/>
  <c r="AI2263" i="2"/>
  <c r="BE2261" i="2"/>
  <c r="AB2262" i="2"/>
  <c r="C2261" i="2"/>
  <c r="Q793" i="2"/>
  <c r="Q797" i="2"/>
  <c r="AI2264" i="2" l="1"/>
  <c r="AH2265" i="2"/>
  <c r="AG2265" i="2" s="1"/>
  <c r="AM2264" i="2"/>
  <c r="D2264" i="2"/>
  <c r="AG2264" i="2"/>
  <c r="C2262" i="2"/>
  <c r="AJ2263" i="2"/>
  <c r="A2263" i="2" s="1"/>
  <c r="AL2263" i="2"/>
  <c r="AK2263" i="2"/>
  <c r="B2263" i="2" s="1"/>
  <c r="Q796" i="2"/>
  <c r="C2263" i="2" l="1"/>
  <c r="AH2266" i="2"/>
  <c r="AG2266" i="2" s="1"/>
  <c r="D2265" i="2"/>
  <c r="AI2265" i="2"/>
  <c r="AM2265" i="2"/>
  <c r="BE2263" i="2"/>
  <c r="AB2264" i="2"/>
  <c r="BE2264" i="2"/>
  <c r="AB2265" i="2"/>
  <c r="AK2264" i="2"/>
  <c r="B2264" i="2" s="1"/>
  <c r="AJ2264" i="2"/>
  <c r="A2264" i="2" s="1"/>
  <c r="AL2264" i="2"/>
  <c r="Q802" i="2"/>
  <c r="C2264" i="2" l="1"/>
  <c r="AJ2265" i="2"/>
  <c r="A2265" i="2" s="1"/>
  <c r="AK2265" i="2"/>
  <c r="B2265" i="2" s="1"/>
  <c r="AL2265" i="2"/>
  <c r="BE2265" i="2"/>
  <c r="AB2266" i="2"/>
  <c r="AI2266" i="2"/>
  <c r="AH2267" i="2"/>
  <c r="AG2267" i="2" s="1"/>
  <c r="D2266" i="2"/>
  <c r="AM2266" i="2"/>
  <c r="Q808" i="2"/>
  <c r="AM2267" i="2" l="1"/>
  <c r="AI2267" i="2"/>
  <c r="AH2268" i="2"/>
  <c r="D2267" i="2"/>
  <c r="C2265" i="2"/>
  <c r="AB2267" i="2"/>
  <c r="BE2266" i="2"/>
  <c r="AJ2266" i="2"/>
  <c r="A2266" i="2" s="1"/>
  <c r="AK2266" i="2"/>
  <c r="B2266" i="2" s="1"/>
  <c r="AL2266" i="2"/>
  <c r="Q814" i="2"/>
  <c r="AG2268" i="2" l="1"/>
  <c r="AM2268" i="2"/>
  <c r="D2268" i="2"/>
  <c r="AH2269" i="2"/>
  <c r="AI2268" i="2"/>
  <c r="C2266" i="2"/>
  <c r="AL2267" i="2"/>
  <c r="AJ2267" i="2"/>
  <c r="A2267" i="2" s="1"/>
  <c r="AK2267" i="2"/>
  <c r="B2267" i="2" s="1"/>
  <c r="Q819" i="2"/>
  <c r="Q820" i="2"/>
  <c r="AG2269" i="2" l="1"/>
  <c r="AI2269" i="2"/>
  <c r="AM2269" i="2"/>
  <c r="D2269" i="2"/>
  <c r="AH2270" i="2"/>
  <c r="AG2270" i="2" s="1"/>
  <c r="C2267" i="2"/>
  <c r="AK2268" i="2"/>
  <c r="B2268" i="2" s="1"/>
  <c r="AJ2268" i="2"/>
  <c r="A2268" i="2" s="1"/>
  <c r="AL2268" i="2"/>
  <c r="AB2268" i="2"/>
  <c r="BE2267" i="2"/>
  <c r="Q826" i="2"/>
  <c r="C2268" i="2" l="1"/>
  <c r="BE2269" i="2"/>
  <c r="AB2270" i="2"/>
  <c r="AJ2269" i="2"/>
  <c r="A2269" i="2" s="1"/>
  <c r="AL2269" i="2"/>
  <c r="AK2269" i="2"/>
  <c r="B2269" i="2" s="1"/>
  <c r="D2270" i="2"/>
  <c r="AI2270" i="2"/>
  <c r="AM2270" i="2"/>
  <c r="AH2271" i="2"/>
  <c r="AB2269" i="2"/>
  <c r="BE2268" i="2"/>
  <c r="Q830" i="2"/>
  <c r="AL2270" i="2" l="1"/>
  <c r="AK2270" i="2"/>
  <c r="B2270" i="2" s="1"/>
  <c r="AJ2270" i="2"/>
  <c r="A2270" i="2" s="1"/>
  <c r="C2269" i="2"/>
  <c r="AG2271" i="2"/>
  <c r="AH2272" i="2"/>
  <c r="AG2272" i="2" s="1"/>
  <c r="AM2271" i="2"/>
  <c r="D2271" i="2"/>
  <c r="AI2271" i="2"/>
  <c r="Q831" i="2"/>
  <c r="AB2272" i="2" l="1"/>
  <c r="BE2271" i="2"/>
  <c r="AH2273" i="2"/>
  <c r="AG2273" i="2" s="1"/>
  <c r="AM2272" i="2"/>
  <c r="D2272" i="2"/>
  <c r="AI2272" i="2"/>
  <c r="AJ2271" i="2"/>
  <c r="A2271" i="2" s="1"/>
  <c r="AK2271" i="2"/>
  <c r="B2271" i="2" s="1"/>
  <c r="AL2271" i="2"/>
  <c r="BE2270" i="2"/>
  <c r="AB2271" i="2"/>
  <c r="C2270" i="2"/>
  <c r="Q832" i="2"/>
  <c r="AB2273" i="2" l="1"/>
  <c r="BE2272" i="2"/>
  <c r="AI2273" i="2"/>
  <c r="D2273" i="2"/>
  <c r="AH2274" i="2"/>
  <c r="AM2273" i="2"/>
  <c r="AL2272" i="2"/>
  <c r="AK2272" i="2"/>
  <c r="B2272" i="2" s="1"/>
  <c r="AJ2272" i="2"/>
  <c r="A2272" i="2" s="1"/>
  <c r="C2271" i="2"/>
  <c r="Q597" i="2"/>
  <c r="Q833" i="2"/>
  <c r="AK2273" i="2" l="1"/>
  <c r="B2273" i="2" s="1"/>
  <c r="AL2273" i="2"/>
  <c r="AJ2273" i="2"/>
  <c r="A2273" i="2" s="1"/>
  <c r="C2272" i="2"/>
  <c r="AG2274" i="2"/>
  <c r="AM2274" i="2"/>
  <c r="AH2275" i="2"/>
  <c r="AI2274" i="2"/>
  <c r="D2274" i="2"/>
  <c r="Q835" i="2"/>
  <c r="AL2274" i="2" l="1"/>
  <c r="AJ2274" i="2"/>
  <c r="A2274" i="2" s="1"/>
  <c r="AK2274" i="2"/>
  <c r="B2274" i="2" s="1"/>
  <c r="AG2275" i="2"/>
  <c r="AI2275" i="2"/>
  <c r="D2275" i="2"/>
  <c r="AM2275" i="2"/>
  <c r="AH2276" i="2"/>
  <c r="AG2276" i="2" s="1"/>
  <c r="BE2273" i="2"/>
  <c r="AB2274" i="2"/>
  <c r="C2273" i="2"/>
  <c r="Q609" i="2"/>
  <c r="Q837" i="2"/>
  <c r="Q845" i="2"/>
  <c r="D2276" i="2" l="1"/>
  <c r="AH2277" i="2"/>
  <c r="AG2277" i="2" s="1"/>
  <c r="AI2276" i="2"/>
  <c r="AM2276" i="2"/>
  <c r="BE2274" i="2"/>
  <c r="AB2275" i="2"/>
  <c r="BE2275" i="2"/>
  <c r="AB2276" i="2"/>
  <c r="AL2275" i="2"/>
  <c r="AK2275" i="2"/>
  <c r="B2275" i="2" s="1"/>
  <c r="AJ2275" i="2"/>
  <c r="A2275" i="2" s="1"/>
  <c r="C2274" i="2"/>
  <c r="Q839" i="2"/>
  <c r="Q851" i="2"/>
  <c r="AK2276" i="2" l="1"/>
  <c r="B2276" i="2" s="1"/>
  <c r="AJ2276" i="2"/>
  <c r="A2276" i="2" s="1"/>
  <c r="AL2276" i="2"/>
  <c r="C2275" i="2"/>
  <c r="D2277" i="2"/>
  <c r="AM2277" i="2"/>
  <c r="AH2278" i="2"/>
  <c r="AG2278" i="2" s="1"/>
  <c r="AI2277" i="2"/>
  <c r="BE2276" i="2"/>
  <c r="AB2277" i="2"/>
  <c r="Q842" i="2"/>
  <c r="BE2277" i="2" l="1"/>
  <c r="AB2278" i="2"/>
  <c r="AJ2277" i="2"/>
  <c r="A2277" i="2" s="1"/>
  <c r="AL2277" i="2"/>
  <c r="AK2277" i="2"/>
  <c r="B2277" i="2" s="1"/>
  <c r="C2276" i="2"/>
  <c r="AH2279" i="2"/>
  <c r="AG2279" i="2" s="1"/>
  <c r="AI2278" i="2"/>
  <c r="AM2278" i="2"/>
  <c r="D2278" i="2"/>
  <c r="Q848" i="2"/>
  <c r="BE2278" i="2" l="1"/>
  <c r="AB2279" i="2"/>
  <c r="AM2279" i="2"/>
  <c r="AH2280" i="2"/>
  <c r="AI2279" i="2"/>
  <c r="D2279" i="2"/>
  <c r="AJ2278" i="2"/>
  <c r="A2278" i="2" s="1"/>
  <c r="AL2278" i="2"/>
  <c r="AK2278" i="2"/>
  <c r="B2278" i="2" s="1"/>
  <c r="C2277" i="2"/>
  <c r="Q854" i="2"/>
  <c r="AG2280" i="2" l="1"/>
  <c r="AH2281" i="2"/>
  <c r="AI2280" i="2"/>
  <c r="AM2280" i="2"/>
  <c r="D2280" i="2"/>
  <c r="C2278" i="2"/>
  <c r="AJ2279" i="2"/>
  <c r="A2279" i="2" s="1"/>
  <c r="AK2279" i="2"/>
  <c r="B2279" i="2" s="1"/>
  <c r="AL2279" i="2"/>
  <c r="Q855" i="2"/>
  <c r="Q859" i="2"/>
  <c r="Q860" i="2"/>
  <c r="C2279" i="2" l="1"/>
  <c r="AK2280" i="2"/>
  <c r="B2280" i="2" s="1"/>
  <c r="AL2280" i="2"/>
  <c r="AJ2280" i="2"/>
  <c r="A2280" i="2" s="1"/>
  <c r="AG2281" i="2"/>
  <c r="AM2281" i="2"/>
  <c r="AI2281" i="2"/>
  <c r="AH2282" i="2"/>
  <c r="AG2282" i="2" s="1"/>
  <c r="D2281" i="2"/>
  <c r="BE2279" i="2"/>
  <c r="AB2280" i="2"/>
  <c r="Q861" i="2"/>
  <c r="AB2281" i="2" l="1"/>
  <c r="BE2280" i="2"/>
  <c r="AH2283" i="2"/>
  <c r="AG2283" i="2" s="1"/>
  <c r="AM2282" i="2"/>
  <c r="D2282" i="2"/>
  <c r="AI2282" i="2"/>
  <c r="AB2282" i="2"/>
  <c r="BE2281" i="2"/>
  <c r="AL2281" i="2"/>
  <c r="AK2281" i="2"/>
  <c r="B2281" i="2" s="1"/>
  <c r="AJ2281" i="2"/>
  <c r="A2281" i="2" s="1"/>
  <c r="C2280" i="2"/>
  <c r="Q863" i="2"/>
  <c r="Q867" i="2"/>
  <c r="BE2282" i="2" l="1"/>
  <c r="AB2283" i="2"/>
  <c r="AI2283" i="2"/>
  <c r="D2283" i="2"/>
  <c r="AH2284" i="2"/>
  <c r="AM2283" i="2"/>
  <c r="AL2282" i="2"/>
  <c r="AK2282" i="2"/>
  <c r="B2282" i="2" s="1"/>
  <c r="AJ2282" i="2"/>
  <c r="A2282" i="2" s="1"/>
  <c r="C2281" i="2"/>
  <c r="Q868" i="2"/>
  <c r="AG2284" i="2" l="1"/>
  <c r="AI2284" i="2"/>
  <c r="AH2285" i="2"/>
  <c r="D2284" i="2"/>
  <c r="AM2284" i="2"/>
  <c r="C2282" i="2"/>
  <c r="AL2283" i="2"/>
  <c r="AK2283" i="2"/>
  <c r="B2283" i="2" s="1"/>
  <c r="AJ2283" i="2"/>
  <c r="A2283" i="2" s="1"/>
  <c r="Q869" i="2"/>
  <c r="C2283" i="2" l="1"/>
  <c r="AG2285" i="2"/>
  <c r="D2285" i="2"/>
  <c r="AH2286" i="2"/>
  <c r="AG2286" i="2" s="1"/>
  <c r="AM2285" i="2"/>
  <c r="AI2285" i="2"/>
  <c r="AL2284" i="2"/>
  <c r="AJ2284" i="2"/>
  <c r="A2284" i="2" s="1"/>
  <c r="AK2284" i="2"/>
  <c r="B2284" i="2" s="1"/>
  <c r="BE2283" i="2"/>
  <c r="AB2284" i="2"/>
  <c r="Q875" i="2"/>
  <c r="D2286" i="2" l="1"/>
  <c r="AH2287" i="2"/>
  <c r="AI2286" i="2"/>
  <c r="AM2286" i="2"/>
  <c r="C2284" i="2"/>
  <c r="AB2286" i="2"/>
  <c r="BE2285" i="2"/>
  <c r="AJ2285" i="2"/>
  <c r="A2285" i="2" s="1"/>
  <c r="AK2285" i="2"/>
  <c r="B2285" i="2" s="1"/>
  <c r="AL2285" i="2"/>
  <c r="AB2285" i="2"/>
  <c r="BE2284" i="2"/>
  <c r="Q876" i="2"/>
  <c r="C2285" i="2" l="1"/>
  <c r="AM2287" i="2"/>
  <c r="AI2287" i="2"/>
  <c r="D2287" i="2"/>
  <c r="AH2288" i="2"/>
  <c r="AG2287" i="2"/>
  <c r="AL2286" i="2"/>
  <c r="AJ2286" i="2"/>
  <c r="A2286" i="2" s="1"/>
  <c r="AK2286" i="2"/>
  <c r="B2286" i="2" s="1"/>
  <c r="Q882" i="2"/>
  <c r="AJ2287" i="2" l="1"/>
  <c r="A2287" i="2" s="1"/>
  <c r="AL2287" i="2"/>
  <c r="AK2287" i="2"/>
  <c r="B2287" i="2" s="1"/>
  <c r="AG2288" i="2"/>
  <c r="D2288" i="2"/>
  <c r="AH2289" i="2"/>
  <c r="AM2288" i="2"/>
  <c r="AI2288" i="2"/>
  <c r="C2286" i="2"/>
  <c r="BE2286" i="2"/>
  <c r="AB2287" i="2"/>
  <c r="Q888" i="2"/>
  <c r="AL2288" i="2" l="1"/>
  <c r="AK2288" i="2"/>
  <c r="B2288" i="2" s="1"/>
  <c r="AJ2288" i="2"/>
  <c r="A2288" i="2" s="1"/>
  <c r="BE2287" i="2"/>
  <c r="AB2288" i="2"/>
  <c r="AG2289" i="2"/>
  <c r="AM2289" i="2"/>
  <c r="AH2290" i="2"/>
  <c r="D2289" i="2"/>
  <c r="AI2289" i="2"/>
  <c r="C2287" i="2"/>
  <c r="Q889" i="2"/>
  <c r="AJ2289" i="2" l="1"/>
  <c r="A2289" i="2" s="1"/>
  <c r="AL2289" i="2"/>
  <c r="AK2289" i="2"/>
  <c r="B2289" i="2" s="1"/>
  <c r="AB2289" i="2"/>
  <c r="BE2288" i="2"/>
  <c r="C2288" i="2"/>
  <c r="AG2290" i="2"/>
  <c r="AM2290" i="2"/>
  <c r="D2290" i="2"/>
  <c r="AI2290" i="2"/>
  <c r="AH2291" i="2"/>
  <c r="Q890" i="2"/>
  <c r="AG2291" i="2" l="1"/>
  <c r="AH2292" i="2"/>
  <c r="AG2292" i="2" s="1"/>
  <c r="AI2291" i="2"/>
  <c r="D2291" i="2"/>
  <c r="AM2291" i="2"/>
  <c r="AB2290" i="2"/>
  <c r="BE2289" i="2"/>
  <c r="AK2290" i="2"/>
  <c r="B2290" i="2" s="1"/>
  <c r="AL2290" i="2"/>
  <c r="AJ2290" i="2"/>
  <c r="A2290" i="2" s="1"/>
  <c r="C2289" i="2"/>
  <c r="Q891" i="2"/>
  <c r="AJ2291" i="2" l="1"/>
  <c r="A2291" i="2" s="1"/>
  <c r="AL2291" i="2"/>
  <c r="AK2291" i="2"/>
  <c r="B2291" i="2" s="1"/>
  <c r="AB2292" i="2"/>
  <c r="BE2291" i="2"/>
  <c r="AM2292" i="2"/>
  <c r="D2292" i="2"/>
  <c r="AI2292" i="2"/>
  <c r="AH2293" i="2"/>
  <c r="AG2293" i="2" s="1"/>
  <c r="AB2291" i="2"/>
  <c r="BE2290" i="2"/>
  <c r="C2290" i="2"/>
  <c r="Q897" i="2"/>
  <c r="AB2293" i="2" l="1"/>
  <c r="BE2292" i="2"/>
  <c r="D2293" i="2"/>
  <c r="AI2293" i="2"/>
  <c r="AH2294" i="2"/>
  <c r="AM2293" i="2"/>
  <c r="C2291" i="2"/>
  <c r="AK2292" i="2"/>
  <c r="B2292" i="2" s="1"/>
  <c r="AL2292" i="2"/>
  <c r="AJ2292" i="2"/>
  <c r="A2292" i="2" s="1"/>
  <c r="Q898" i="2"/>
  <c r="AG2294" i="2" l="1"/>
  <c r="AM2294" i="2"/>
  <c r="AH2295" i="2"/>
  <c r="AI2294" i="2"/>
  <c r="D2294" i="2"/>
  <c r="C2292" i="2"/>
  <c r="AK2293" i="2"/>
  <c r="B2293" i="2" s="1"/>
  <c r="AL2293" i="2"/>
  <c r="AJ2293" i="2"/>
  <c r="A2293" i="2" s="1"/>
  <c r="Q899" i="2"/>
  <c r="C2293" i="2" l="1"/>
  <c r="AG2295" i="2"/>
  <c r="AM2295" i="2"/>
  <c r="D2295" i="2"/>
  <c r="AH2296" i="2"/>
  <c r="AI2295" i="2"/>
  <c r="BE2293" i="2"/>
  <c r="AB2294" i="2"/>
  <c r="AJ2294" i="2"/>
  <c r="A2294" i="2" s="1"/>
  <c r="AK2294" i="2"/>
  <c r="B2294" i="2" s="1"/>
  <c r="AL2294" i="2"/>
  <c r="Q900" i="2"/>
  <c r="C2294" i="2" l="1"/>
  <c r="AK2295" i="2"/>
  <c r="B2295" i="2" s="1"/>
  <c r="AJ2295" i="2"/>
  <c r="A2295" i="2" s="1"/>
  <c r="AL2295" i="2"/>
  <c r="BE2294" i="2"/>
  <c r="AB2295" i="2"/>
  <c r="AG2296" i="2"/>
  <c r="AH2297" i="2"/>
  <c r="D2296" i="2"/>
  <c r="AI2296" i="2"/>
  <c r="AM2296" i="2"/>
  <c r="Q901" i="2"/>
  <c r="AG2297" i="2" l="1"/>
  <c r="AM2297" i="2"/>
  <c r="D2297" i="2"/>
  <c r="AI2297" i="2"/>
  <c r="AH2298" i="2"/>
  <c r="AG2298" i="2" s="1"/>
  <c r="AB2296" i="2"/>
  <c r="BE2295" i="2"/>
  <c r="AJ2296" i="2"/>
  <c r="A2296" i="2" s="1"/>
  <c r="AL2296" i="2"/>
  <c r="AK2296" i="2"/>
  <c r="B2296" i="2" s="1"/>
  <c r="C2295" i="2"/>
  <c r="Q907" i="2"/>
  <c r="BE2297" i="2" l="1"/>
  <c r="AB2298" i="2"/>
  <c r="AJ2297" i="2"/>
  <c r="A2297" i="2" s="1"/>
  <c r="AK2297" i="2"/>
  <c r="B2297" i="2" s="1"/>
  <c r="AL2297" i="2"/>
  <c r="C2296" i="2"/>
  <c r="AH2299" i="2"/>
  <c r="AM2298" i="2"/>
  <c r="D2298" i="2"/>
  <c r="AI2298" i="2"/>
  <c r="BE2296" i="2"/>
  <c r="AB2297" i="2"/>
  <c r="Q910" i="2"/>
  <c r="AG2299" i="2" l="1"/>
  <c r="AM2299" i="2"/>
  <c r="AH2300" i="2"/>
  <c r="D2299" i="2"/>
  <c r="AI2299" i="2"/>
  <c r="AJ2298" i="2"/>
  <c r="A2298" i="2" s="1"/>
  <c r="AK2298" i="2"/>
  <c r="B2298" i="2" s="1"/>
  <c r="AL2298" i="2"/>
  <c r="C2297" i="2"/>
  <c r="Q911" i="2"/>
  <c r="C2298" i="2" l="1"/>
  <c r="AG2300" i="2"/>
  <c r="AI2300" i="2"/>
  <c r="AM2300" i="2"/>
  <c r="D2300" i="2"/>
  <c r="AH2301" i="2"/>
  <c r="AG2301" i="2" s="1"/>
  <c r="AJ2299" i="2"/>
  <c r="A2299" i="2" s="1"/>
  <c r="AK2299" i="2"/>
  <c r="B2299" i="2" s="1"/>
  <c r="AL2299" i="2"/>
  <c r="BE2298" i="2"/>
  <c r="AB2299" i="2"/>
  <c r="Q913" i="2"/>
  <c r="AB2301" i="2" l="1"/>
  <c r="BE2300" i="2"/>
  <c r="AL2300" i="2"/>
  <c r="AJ2300" i="2"/>
  <c r="A2300" i="2" s="1"/>
  <c r="AK2300" i="2"/>
  <c r="B2300" i="2" s="1"/>
  <c r="C2299" i="2"/>
  <c r="AH2302" i="2"/>
  <c r="AI2301" i="2"/>
  <c r="D2301" i="2"/>
  <c r="AM2301" i="2"/>
  <c r="BE2299" i="2"/>
  <c r="AB2300" i="2"/>
  <c r="Q914" i="2"/>
  <c r="AL2301" i="2" l="1"/>
  <c r="AJ2301" i="2"/>
  <c r="A2301" i="2" s="1"/>
  <c r="AK2301" i="2"/>
  <c r="B2301" i="2" s="1"/>
  <c r="AG2302" i="2"/>
  <c r="AH2303" i="2"/>
  <c r="D2302" i="2"/>
  <c r="AM2302" i="2"/>
  <c r="AI2302" i="2"/>
  <c r="C2300" i="2"/>
  <c r="Q915" i="2"/>
  <c r="AG2303" i="2" l="1"/>
  <c r="AI2303" i="2"/>
  <c r="AH2304" i="2"/>
  <c r="AM2303" i="2"/>
  <c r="D2303" i="2"/>
  <c r="C2301" i="2"/>
  <c r="AJ2302" i="2"/>
  <c r="A2302" i="2" s="1"/>
  <c r="AK2302" i="2"/>
  <c r="B2302" i="2" s="1"/>
  <c r="AL2302" i="2"/>
  <c r="BE2301" i="2"/>
  <c r="AB2302" i="2"/>
  <c r="Q916" i="2"/>
  <c r="AG2304" i="2" l="1"/>
  <c r="D2304" i="2"/>
  <c r="AI2304" i="2"/>
  <c r="AH2305" i="2"/>
  <c r="AM2304" i="2"/>
  <c r="AL2303" i="2"/>
  <c r="AJ2303" i="2"/>
  <c r="A2303" i="2" s="1"/>
  <c r="AK2303" i="2"/>
  <c r="B2303" i="2" s="1"/>
  <c r="C2302" i="2"/>
  <c r="AB2303" i="2"/>
  <c r="BE2302" i="2"/>
  <c r="Q917" i="2"/>
  <c r="AB2304" i="2" l="1"/>
  <c r="BE2303" i="2"/>
  <c r="C2303" i="2"/>
  <c r="AG2305" i="2"/>
  <c r="AH2306" i="2"/>
  <c r="D2305" i="2"/>
  <c r="AM2305" i="2"/>
  <c r="AI2305" i="2"/>
  <c r="AJ2304" i="2"/>
  <c r="A2304" i="2" s="1"/>
  <c r="AL2304" i="2"/>
  <c r="AK2304" i="2"/>
  <c r="B2304" i="2" s="1"/>
  <c r="Q918" i="2"/>
  <c r="C2304" i="2" l="1"/>
  <c r="AG2306" i="2"/>
  <c r="AI2306" i="2"/>
  <c r="D2306" i="2"/>
  <c r="AH2307" i="2"/>
  <c r="AM2306" i="2"/>
  <c r="AL2305" i="2"/>
  <c r="AJ2305" i="2"/>
  <c r="A2305" i="2" s="1"/>
  <c r="AK2305" i="2"/>
  <c r="B2305" i="2" s="1"/>
  <c r="BE2304" i="2"/>
  <c r="AB2305" i="2"/>
  <c r="Q921" i="2"/>
  <c r="AL2306" i="2" l="1"/>
  <c r="AK2306" i="2"/>
  <c r="B2306" i="2" s="1"/>
  <c r="AJ2306" i="2"/>
  <c r="A2306" i="2" s="1"/>
  <c r="AB2306" i="2"/>
  <c r="BE2305" i="2"/>
  <c r="C2305" i="2"/>
  <c r="AG2307" i="2"/>
  <c r="D2307" i="2"/>
  <c r="AM2307" i="2"/>
  <c r="AI2307" i="2"/>
  <c r="AH2308" i="2"/>
  <c r="Q922" i="2"/>
  <c r="AG2308" i="2" l="1"/>
  <c r="AI2308" i="2"/>
  <c r="AM2308" i="2"/>
  <c r="D2308" i="2"/>
  <c r="AH2309" i="2"/>
  <c r="AG2309" i="2" s="1"/>
  <c r="BE2306" i="2"/>
  <c r="AB2307" i="2"/>
  <c r="AK2307" i="2"/>
  <c r="B2307" i="2" s="1"/>
  <c r="AL2307" i="2"/>
  <c r="AJ2307" i="2"/>
  <c r="A2307" i="2" s="1"/>
  <c r="C2306" i="2"/>
  <c r="Q924" i="2"/>
  <c r="BE2308" i="2" l="1"/>
  <c r="AB2309" i="2"/>
  <c r="AJ2308" i="2"/>
  <c r="A2308" i="2" s="1"/>
  <c r="AK2308" i="2"/>
  <c r="B2308" i="2" s="1"/>
  <c r="AL2308" i="2"/>
  <c r="AM2309" i="2"/>
  <c r="D2309" i="2"/>
  <c r="AH2310" i="2"/>
  <c r="AI2309" i="2"/>
  <c r="BE2307" i="2"/>
  <c r="AB2308" i="2"/>
  <c r="C2307" i="2"/>
  <c r="Q930" i="2"/>
  <c r="AL2309" i="2" l="1"/>
  <c r="AJ2309" i="2"/>
  <c r="A2309" i="2" s="1"/>
  <c r="AK2309" i="2"/>
  <c r="B2309" i="2" s="1"/>
  <c r="C2308" i="2"/>
  <c r="AG2310" i="2"/>
  <c r="AI2310" i="2"/>
  <c r="AH2311" i="2"/>
  <c r="AM2310" i="2"/>
  <c r="D2310" i="2"/>
  <c r="Q936" i="2"/>
  <c r="AG2311" i="2" l="1"/>
  <c r="AI2311" i="2"/>
  <c r="D2311" i="2"/>
  <c r="AM2311" i="2"/>
  <c r="AH2312" i="2"/>
  <c r="AJ2310" i="2"/>
  <c r="A2310" i="2" s="1"/>
  <c r="AL2310" i="2"/>
  <c r="AK2310" i="2"/>
  <c r="B2310" i="2" s="1"/>
  <c r="BE2309" i="2"/>
  <c r="AB2310" i="2"/>
  <c r="C2309" i="2"/>
  <c r="Q942" i="2"/>
  <c r="AK2311" i="2" l="1"/>
  <c r="B2311" i="2" s="1"/>
  <c r="AJ2311" i="2"/>
  <c r="A2311" i="2" s="1"/>
  <c r="AL2311" i="2"/>
  <c r="C2310" i="2"/>
  <c r="AG2312" i="2"/>
  <c r="AM2312" i="2"/>
  <c r="D2312" i="2"/>
  <c r="AI2312" i="2"/>
  <c r="AH2313" i="2"/>
  <c r="AG2313" i="2" s="1"/>
  <c r="BE2310" i="2"/>
  <c r="AB2311" i="2"/>
  <c r="Q949" i="2"/>
  <c r="BE2312" i="2" l="1"/>
  <c r="AB2313" i="2"/>
  <c r="D2313" i="2"/>
  <c r="AM2313" i="2"/>
  <c r="AH2314" i="2"/>
  <c r="AI2313" i="2"/>
  <c r="AB2312" i="2"/>
  <c r="BE2311" i="2"/>
  <c r="C2311" i="2"/>
  <c r="AJ2312" i="2"/>
  <c r="A2312" i="2" s="1"/>
  <c r="AL2312" i="2"/>
  <c r="AK2312" i="2"/>
  <c r="B2312" i="2" s="1"/>
  <c r="Q950" i="2"/>
  <c r="AJ2313" i="2" l="1"/>
  <c r="A2313" i="2" s="1"/>
  <c r="AL2313" i="2"/>
  <c r="AK2313" i="2"/>
  <c r="B2313" i="2" s="1"/>
  <c r="C2312" i="2"/>
  <c r="AG2314" i="2"/>
  <c r="AH2315" i="2"/>
  <c r="D2314" i="2"/>
  <c r="AM2314" i="2"/>
  <c r="AI2314" i="2"/>
  <c r="AG2315" i="2"/>
  <c r="Q956" i="2"/>
  <c r="BE2314" i="2" l="1"/>
  <c r="AB2315" i="2"/>
  <c r="AM2315" i="2"/>
  <c r="AH2316" i="2"/>
  <c r="D2315" i="2"/>
  <c r="AI2315" i="2"/>
  <c r="AK2314" i="2"/>
  <c r="B2314" i="2" s="1"/>
  <c r="AL2314" i="2"/>
  <c r="AJ2314" i="2"/>
  <c r="A2314" i="2" s="1"/>
  <c r="BE2313" i="2"/>
  <c r="AB2314" i="2"/>
  <c r="C2313" i="2"/>
  <c r="Q957" i="2"/>
  <c r="AI2316" i="2" l="1"/>
  <c r="D2316" i="2"/>
  <c r="AH2317" i="2"/>
  <c r="AM2316" i="2"/>
  <c r="AG2316" i="2"/>
  <c r="C2314" i="2"/>
  <c r="AK2315" i="2"/>
  <c r="B2315" i="2" s="1"/>
  <c r="AJ2315" i="2"/>
  <c r="A2315" i="2" s="1"/>
  <c r="AL2315" i="2"/>
  <c r="Q958" i="2"/>
  <c r="AG2317" i="2" l="1"/>
  <c r="AI2317" i="2"/>
  <c r="AH2318" i="2"/>
  <c r="AG2318" i="2" s="1"/>
  <c r="AM2317" i="2"/>
  <c r="D2317" i="2"/>
  <c r="BE2315" i="2"/>
  <c r="AB2316" i="2"/>
  <c r="C2315" i="2"/>
  <c r="AK2316" i="2"/>
  <c r="B2316" i="2" s="1"/>
  <c r="AL2316" i="2"/>
  <c r="AJ2316" i="2"/>
  <c r="A2316" i="2" s="1"/>
  <c r="Q964" i="2"/>
  <c r="AB2318" i="2" l="1"/>
  <c r="BE2317" i="2"/>
  <c r="AK2317" i="2"/>
  <c r="B2317" i="2" s="1"/>
  <c r="AL2317" i="2"/>
  <c r="AJ2317" i="2"/>
  <c r="A2317" i="2" s="1"/>
  <c r="C2316" i="2"/>
  <c r="BE2316" i="2"/>
  <c r="AB2317" i="2"/>
  <c r="AI2318" i="2"/>
  <c r="AM2318" i="2"/>
  <c r="AH2319" i="2"/>
  <c r="AG2319" i="2" s="1"/>
  <c r="D2318" i="2"/>
  <c r="Q965" i="2"/>
  <c r="AB2319" i="2" l="1"/>
  <c r="BE2318" i="2"/>
  <c r="AJ2318" i="2"/>
  <c r="A2318" i="2" s="1"/>
  <c r="AK2318" i="2"/>
  <c r="B2318" i="2" s="1"/>
  <c r="AL2318" i="2"/>
  <c r="D2319" i="2"/>
  <c r="AI2319" i="2"/>
  <c r="AM2319" i="2"/>
  <c r="AH2320" i="2"/>
  <c r="C2317" i="2"/>
  <c r="Q966" i="2"/>
  <c r="AJ2319" i="2" l="1"/>
  <c r="A2319" i="2" s="1"/>
  <c r="AL2319" i="2"/>
  <c r="AK2319" i="2"/>
  <c r="B2319" i="2" s="1"/>
  <c r="AG2320" i="2"/>
  <c r="AM2320" i="2"/>
  <c r="AI2320" i="2"/>
  <c r="D2320" i="2"/>
  <c r="AH2321" i="2"/>
  <c r="AG2321" i="2" s="1"/>
  <c r="C2318" i="2"/>
  <c r="Q967" i="2"/>
  <c r="AL2320" i="2" l="1"/>
  <c r="AK2320" i="2"/>
  <c r="B2320" i="2" s="1"/>
  <c r="AJ2320" i="2"/>
  <c r="A2320" i="2" s="1"/>
  <c r="BE2320" i="2"/>
  <c r="AB2321" i="2"/>
  <c r="C2319" i="2"/>
  <c r="AM2321" i="2"/>
  <c r="AI2321" i="2"/>
  <c r="AH2322" i="2"/>
  <c r="AG2322" i="2" s="1"/>
  <c r="D2321" i="2"/>
  <c r="AB2320" i="2"/>
  <c r="BE2319" i="2"/>
  <c r="Q973" i="2"/>
  <c r="BE2321" i="2" l="1"/>
  <c r="AB2322" i="2"/>
  <c r="D2322" i="2"/>
  <c r="AH2323" i="2"/>
  <c r="AG2323" i="2" s="1"/>
  <c r="AI2322" i="2"/>
  <c r="AM2322" i="2"/>
  <c r="AJ2321" i="2"/>
  <c r="A2321" i="2" s="1"/>
  <c r="AK2321" i="2"/>
  <c r="B2321" i="2" s="1"/>
  <c r="AL2321" i="2"/>
  <c r="C2320" i="2"/>
  <c r="Q974" i="2"/>
  <c r="BE2322" i="2" l="1"/>
  <c r="AB2323" i="2"/>
  <c r="AJ2322" i="2"/>
  <c r="A2322" i="2" s="1"/>
  <c r="AL2322" i="2"/>
  <c r="AK2322" i="2"/>
  <c r="B2322" i="2" s="1"/>
  <c r="C2321" i="2"/>
  <c r="AM2323" i="2"/>
  <c r="AI2323" i="2"/>
  <c r="AH2324" i="2"/>
  <c r="AG2324" i="2" s="1"/>
  <c r="D2323" i="2"/>
  <c r="Q975" i="2"/>
  <c r="D2324" i="2" l="1"/>
  <c r="AM2324" i="2"/>
  <c r="AH2325" i="2"/>
  <c r="AI2324" i="2"/>
  <c r="AK2323" i="2"/>
  <c r="B2323" i="2" s="1"/>
  <c r="AJ2323" i="2"/>
  <c r="A2323" i="2" s="1"/>
  <c r="AL2323" i="2"/>
  <c r="BE2323" i="2"/>
  <c r="AB2324" i="2"/>
  <c r="C2322" i="2"/>
  <c r="Q976" i="2"/>
  <c r="C2323" i="2" l="1"/>
  <c r="D2325" i="2"/>
  <c r="AH2326" i="2"/>
  <c r="AI2325" i="2"/>
  <c r="AM2325" i="2"/>
  <c r="AG2325" i="2"/>
  <c r="AL2324" i="2"/>
  <c r="AJ2324" i="2"/>
  <c r="A2324" i="2" s="1"/>
  <c r="AK2324" i="2"/>
  <c r="B2324" i="2" s="1"/>
  <c r="Q977" i="2"/>
  <c r="BE2324" i="2" l="1"/>
  <c r="AB2325" i="2"/>
  <c r="AJ2325" i="2"/>
  <c r="A2325" i="2" s="1"/>
  <c r="AK2325" i="2"/>
  <c r="B2325" i="2" s="1"/>
  <c r="AL2325" i="2"/>
  <c r="AG2326" i="2"/>
  <c r="AH2327" i="2"/>
  <c r="AI2326" i="2"/>
  <c r="D2326" i="2"/>
  <c r="AM2326" i="2"/>
  <c r="C2324" i="2"/>
  <c r="Q978" i="2"/>
  <c r="C2325" i="2" l="1"/>
  <c r="AL2326" i="2"/>
  <c r="AJ2326" i="2"/>
  <c r="A2326" i="2" s="1"/>
  <c r="AK2326" i="2"/>
  <c r="B2326" i="2" s="1"/>
  <c r="AG2327" i="2"/>
  <c r="AM2327" i="2"/>
  <c r="AH2328" i="2"/>
  <c r="AG2328" i="2" s="1"/>
  <c r="D2327" i="2"/>
  <c r="AI2327" i="2"/>
  <c r="AB2326" i="2"/>
  <c r="BE2325" i="2"/>
  <c r="Q979" i="2"/>
  <c r="AM2328" i="2" l="1"/>
  <c r="AH2329" i="2"/>
  <c r="AI2328" i="2"/>
  <c r="D2328" i="2"/>
  <c r="AB2328" i="2"/>
  <c r="BE2327" i="2"/>
  <c r="AL2327" i="2"/>
  <c r="AJ2327" i="2"/>
  <c r="A2327" i="2" s="1"/>
  <c r="AK2327" i="2"/>
  <c r="B2327" i="2" s="1"/>
  <c r="AB2327" i="2"/>
  <c r="BE2326" i="2"/>
  <c r="C2326" i="2"/>
  <c r="Q985" i="2"/>
  <c r="C2327" i="2" l="1"/>
  <c r="AJ2328" i="2"/>
  <c r="A2328" i="2" s="1"/>
  <c r="AK2328" i="2"/>
  <c r="B2328" i="2" s="1"/>
  <c r="AL2328" i="2"/>
  <c r="AG2329" i="2"/>
  <c r="D2329" i="2"/>
  <c r="AH2330" i="2"/>
  <c r="AI2329" i="2"/>
  <c r="AM2329" i="2"/>
  <c r="Q988" i="2"/>
  <c r="AB2329" i="2" l="1"/>
  <c r="BE2328" i="2"/>
  <c r="AL2329" i="2"/>
  <c r="AJ2329" i="2"/>
  <c r="A2329" i="2" s="1"/>
  <c r="AK2329" i="2"/>
  <c r="B2329" i="2" s="1"/>
  <c r="C2328" i="2"/>
  <c r="AM2330" i="2"/>
  <c r="AI2330" i="2"/>
  <c r="AH2331" i="2"/>
  <c r="AG2331" i="2" s="1"/>
  <c r="D2330" i="2"/>
  <c r="AG2330" i="2"/>
  <c r="Q992" i="2"/>
  <c r="AJ2330" i="2" l="1"/>
  <c r="A2330" i="2" s="1"/>
  <c r="AK2330" i="2"/>
  <c r="B2330" i="2" s="1"/>
  <c r="AL2330" i="2"/>
  <c r="BE2330" i="2"/>
  <c r="AB2331" i="2"/>
  <c r="AB2330" i="2"/>
  <c r="BE2329" i="2"/>
  <c r="AM2331" i="2"/>
  <c r="D2331" i="2"/>
  <c r="AH2332" i="2"/>
  <c r="AI2331" i="2"/>
  <c r="C2329" i="2"/>
  <c r="Q993" i="2"/>
  <c r="AI2332" i="2" l="1"/>
  <c r="AM2332" i="2"/>
  <c r="D2332" i="2"/>
  <c r="AH2333" i="2"/>
  <c r="AG2332" i="2"/>
  <c r="AJ2331" i="2"/>
  <c r="A2331" i="2" s="1"/>
  <c r="AL2331" i="2"/>
  <c r="AK2331" i="2"/>
  <c r="B2331" i="2" s="1"/>
  <c r="C2330" i="2"/>
  <c r="Q994" i="2"/>
  <c r="AL2332" i="2" l="1"/>
  <c r="AJ2332" i="2"/>
  <c r="A2332" i="2" s="1"/>
  <c r="AK2332" i="2"/>
  <c r="B2332" i="2" s="1"/>
  <c r="AG2333" i="2"/>
  <c r="D2333" i="2"/>
  <c r="AI2333" i="2"/>
  <c r="AH2334" i="2"/>
  <c r="AM2333" i="2"/>
  <c r="AB2332" i="2"/>
  <c r="BE2331" i="2"/>
  <c r="C2331" i="2"/>
  <c r="Q995" i="2"/>
  <c r="AG2334" i="2" l="1"/>
  <c r="AI2334" i="2"/>
  <c r="D2334" i="2"/>
  <c r="AH2335" i="2"/>
  <c r="AM2334" i="2"/>
  <c r="AL2333" i="2"/>
  <c r="AJ2333" i="2"/>
  <c r="A2333" i="2" s="1"/>
  <c r="AK2333" i="2"/>
  <c r="B2333" i="2" s="1"/>
  <c r="BE2332" i="2"/>
  <c r="AB2333" i="2"/>
  <c r="C2332" i="2"/>
  <c r="Q996" i="2"/>
  <c r="C2333" i="2" l="1"/>
  <c r="AJ2334" i="2"/>
  <c r="A2334" i="2" s="1"/>
  <c r="AL2334" i="2"/>
  <c r="AK2334" i="2"/>
  <c r="B2334" i="2" s="1"/>
  <c r="AB2334" i="2"/>
  <c r="BE2333" i="2"/>
  <c r="AG2335" i="2"/>
  <c r="AI2335" i="2"/>
  <c r="AH2336" i="2"/>
  <c r="AG2336" i="2" s="1"/>
  <c r="D2335" i="2"/>
  <c r="AM2335" i="2"/>
  <c r="Q997" i="2"/>
  <c r="AH2337" i="2" l="1"/>
  <c r="D2336" i="2"/>
  <c r="AM2336" i="2"/>
  <c r="AI2336" i="2"/>
  <c r="AG2337" i="2"/>
  <c r="C2334" i="2"/>
  <c r="AB2336" i="2"/>
  <c r="BE2335" i="2"/>
  <c r="AJ2335" i="2"/>
  <c r="A2335" i="2" s="1"/>
  <c r="AL2335" i="2"/>
  <c r="AK2335" i="2"/>
  <c r="B2335" i="2" s="1"/>
  <c r="AB2335" i="2"/>
  <c r="BE2334" i="2"/>
  <c r="Q1003" i="2"/>
  <c r="C2335" i="2" l="1"/>
  <c r="AB2337" i="2"/>
  <c r="BE2336" i="2"/>
  <c r="AM2337" i="2"/>
  <c r="D2337" i="2"/>
  <c r="AH2338" i="2"/>
  <c r="AG2338" i="2" s="1"/>
  <c r="AI2337" i="2"/>
  <c r="AJ2336" i="2"/>
  <c r="A2336" i="2" s="1"/>
  <c r="AL2336" i="2"/>
  <c r="AK2336" i="2"/>
  <c r="B2336" i="2" s="1"/>
  <c r="Q1009" i="2"/>
  <c r="AH2339" i="2" l="1"/>
  <c r="D2338" i="2"/>
  <c r="AM2338" i="2"/>
  <c r="AI2338" i="2"/>
  <c r="AG2339" i="2"/>
  <c r="C2336" i="2"/>
  <c r="BE2337" i="2"/>
  <c r="AB2338" i="2"/>
  <c r="AL2337" i="2"/>
  <c r="AK2337" i="2"/>
  <c r="B2337" i="2" s="1"/>
  <c r="AJ2337" i="2"/>
  <c r="A2337" i="2" s="1"/>
  <c r="Q1015" i="2"/>
  <c r="AB2339" i="2" l="1"/>
  <c r="BE2338" i="2"/>
  <c r="D2339" i="2"/>
  <c r="AM2339" i="2"/>
  <c r="AI2339" i="2"/>
  <c r="AH2340" i="2"/>
  <c r="C2337" i="2"/>
  <c r="AL2338" i="2"/>
  <c r="AK2338" i="2"/>
  <c r="B2338" i="2" s="1"/>
  <c r="AJ2338" i="2"/>
  <c r="A2338" i="2" s="1"/>
  <c r="Q1022" i="2"/>
  <c r="AG2340" i="2" l="1"/>
  <c r="AH2341" i="2"/>
  <c r="AI2340" i="2"/>
  <c r="D2340" i="2"/>
  <c r="AM2340" i="2"/>
  <c r="C2338" i="2"/>
  <c r="AJ2339" i="2"/>
  <c r="A2339" i="2" s="1"/>
  <c r="AL2339" i="2"/>
  <c r="AK2339" i="2"/>
  <c r="B2339" i="2" s="1"/>
  <c r="Q1028" i="2"/>
  <c r="AG2341" i="2" l="1"/>
  <c r="D2341" i="2"/>
  <c r="AH2342" i="2"/>
  <c r="AI2341" i="2"/>
  <c r="AM2341" i="2"/>
  <c r="AB2340" i="2"/>
  <c r="BE2339" i="2"/>
  <c r="C2339" i="2"/>
  <c r="AK2340" i="2"/>
  <c r="B2340" i="2" s="1"/>
  <c r="AJ2340" i="2"/>
  <c r="A2340" i="2" s="1"/>
  <c r="AL2340" i="2"/>
  <c r="Q1033" i="2"/>
  <c r="Q1034" i="2"/>
  <c r="AG2342" i="2" l="1"/>
  <c r="D2342" i="2"/>
  <c r="AH2343" i="2"/>
  <c r="AG2343" i="2" s="1"/>
  <c r="AI2342" i="2"/>
  <c r="AM2342" i="2"/>
  <c r="C2340" i="2"/>
  <c r="AB2341" i="2"/>
  <c r="BE2340" i="2"/>
  <c r="AJ2341" i="2"/>
  <c r="A2341" i="2" s="1"/>
  <c r="AK2341" i="2"/>
  <c r="B2341" i="2" s="1"/>
  <c r="AL2341" i="2"/>
  <c r="Q1035" i="2"/>
  <c r="AM2343" i="2" l="1"/>
  <c r="AI2343" i="2"/>
  <c r="AH2344" i="2"/>
  <c r="D2343" i="2"/>
  <c r="C2341" i="2"/>
  <c r="AB2343" i="2"/>
  <c r="BE2342" i="2"/>
  <c r="AB2342" i="2"/>
  <c r="BE2341" i="2"/>
  <c r="AK2342" i="2"/>
  <c r="B2342" i="2" s="1"/>
  <c r="AJ2342" i="2"/>
  <c r="A2342" i="2" s="1"/>
  <c r="AL2342" i="2"/>
  <c r="Q1041" i="2"/>
  <c r="C2342" i="2" l="1"/>
  <c r="AG2344" i="2"/>
  <c r="AH2345" i="2"/>
  <c r="AI2344" i="2"/>
  <c r="AM2344" i="2"/>
  <c r="D2344" i="2"/>
  <c r="AL2343" i="2"/>
  <c r="AK2343" i="2"/>
  <c r="B2343" i="2" s="1"/>
  <c r="AJ2343" i="2"/>
  <c r="A2343" i="2" s="1"/>
  <c r="Q1042" i="2"/>
  <c r="AG2345" i="2" l="1"/>
  <c r="AH2346" i="2"/>
  <c r="AG2346" i="2" s="1"/>
  <c r="AI2345" i="2"/>
  <c r="AM2345" i="2"/>
  <c r="D2345" i="2"/>
  <c r="AB2344" i="2"/>
  <c r="BE2343" i="2"/>
  <c r="C2343" i="2"/>
  <c r="AL2344" i="2"/>
  <c r="AK2344" i="2"/>
  <c r="B2344" i="2" s="1"/>
  <c r="AJ2344" i="2"/>
  <c r="A2344" i="2" s="1"/>
  <c r="Q1048" i="2"/>
  <c r="AK2345" i="2" l="1"/>
  <c r="B2345" i="2" s="1"/>
  <c r="AJ2345" i="2"/>
  <c r="A2345" i="2" s="1"/>
  <c r="AL2345" i="2"/>
  <c r="C2344" i="2"/>
  <c r="BE2345" i="2"/>
  <c r="AB2346" i="2"/>
  <c r="AH2347" i="2"/>
  <c r="D2346" i="2"/>
  <c r="AM2346" i="2"/>
  <c r="AI2346" i="2"/>
  <c r="BE2344" i="2"/>
  <c r="AB2345" i="2"/>
  <c r="Q1049" i="2"/>
  <c r="C2345" i="2" l="1"/>
  <c r="AG2347" i="2"/>
  <c r="D2347" i="2"/>
  <c r="AH2348" i="2"/>
  <c r="AG2348" i="2" s="1"/>
  <c r="AM2347" i="2"/>
  <c r="AI2347" i="2"/>
  <c r="AK2346" i="2"/>
  <c r="B2346" i="2" s="1"/>
  <c r="AL2346" i="2"/>
  <c r="AJ2346" i="2"/>
  <c r="A2346" i="2" s="1"/>
  <c r="Q1052" i="2"/>
  <c r="AB2348" i="2" l="1"/>
  <c r="BE2347" i="2"/>
  <c r="D2348" i="2"/>
  <c r="AH2349" i="2"/>
  <c r="AI2348" i="2"/>
  <c r="AM2348" i="2"/>
  <c r="C2346" i="2"/>
  <c r="AL2347" i="2"/>
  <c r="AJ2347" i="2"/>
  <c r="A2347" i="2" s="1"/>
  <c r="AK2347" i="2"/>
  <c r="B2347" i="2" s="1"/>
  <c r="BE2346" i="2"/>
  <c r="AB2347" i="2"/>
  <c r="Q1054" i="2"/>
  <c r="AK2348" i="2" l="1"/>
  <c r="B2348" i="2" s="1"/>
  <c r="AL2348" i="2"/>
  <c r="AJ2348" i="2"/>
  <c r="A2348" i="2" s="1"/>
  <c r="C2347" i="2"/>
  <c r="AG2349" i="2"/>
  <c r="AM2349" i="2"/>
  <c r="AH2350" i="2"/>
  <c r="D2349" i="2"/>
  <c r="AI2349" i="2"/>
  <c r="Q1055" i="2"/>
  <c r="Q1056" i="2"/>
  <c r="C2348" i="2" l="1"/>
  <c r="AG2350" i="2"/>
  <c r="AH2351" i="2"/>
  <c r="D2350" i="2"/>
  <c r="AM2350" i="2"/>
  <c r="AI2350" i="2"/>
  <c r="AL2349" i="2"/>
  <c r="AJ2349" i="2"/>
  <c r="A2349" i="2" s="1"/>
  <c r="AK2349" i="2"/>
  <c r="B2349" i="2" s="1"/>
  <c r="AB2349" i="2"/>
  <c r="BE2348" i="2"/>
  <c r="Q1057" i="2"/>
  <c r="Q1058" i="2"/>
  <c r="AJ2350" i="2" l="1"/>
  <c r="A2350" i="2" s="1"/>
  <c r="AK2350" i="2"/>
  <c r="B2350" i="2" s="1"/>
  <c r="AL2350" i="2"/>
  <c r="BE2349" i="2"/>
  <c r="AB2350" i="2"/>
  <c r="C2349" i="2"/>
  <c r="AG2351" i="2"/>
  <c r="AI2351" i="2"/>
  <c r="AM2351" i="2"/>
  <c r="AH2352" i="2"/>
  <c r="D2351" i="2"/>
  <c r="Q1059" i="2"/>
  <c r="Q1060" i="2"/>
  <c r="AB2351" i="2" l="1"/>
  <c r="BE2350" i="2"/>
  <c r="C2350" i="2"/>
  <c r="AG2352" i="2"/>
  <c r="AH2353" i="2"/>
  <c r="AM2352" i="2"/>
  <c r="AI2352" i="2"/>
  <c r="D2352" i="2"/>
  <c r="AJ2351" i="2"/>
  <c r="A2351" i="2" s="1"/>
  <c r="AL2351" i="2"/>
  <c r="AK2351" i="2"/>
  <c r="B2351" i="2" s="1"/>
  <c r="Q1061" i="2"/>
  <c r="C2351" i="2" l="1"/>
  <c r="AJ2352" i="2"/>
  <c r="A2352" i="2" s="1"/>
  <c r="AK2352" i="2"/>
  <c r="B2352" i="2" s="1"/>
  <c r="AL2352" i="2"/>
  <c r="AG2353" i="2"/>
  <c r="D2353" i="2"/>
  <c r="AH2354" i="2"/>
  <c r="AM2353" i="2"/>
  <c r="AI2353" i="2"/>
  <c r="BE2351" i="2"/>
  <c r="AB2352" i="2"/>
  <c r="AM2354" i="2" l="1"/>
  <c r="D2354" i="2"/>
  <c r="AI2354" i="2"/>
  <c r="AH2355" i="2"/>
  <c r="AG2354" i="2"/>
  <c r="C2352" i="2"/>
  <c r="AJ2353" i="2"/>
  <c r="A2353" i="2" s="1"/>
  <c r="AK2353" i="2"/>
  <c r="B2353" i="2" s="1"/>
  <c r="AL2353" i="2"/>
  <c r="BE2352" i="2"/>
  <c r="AB2353" i="2"/>
  <c r="Q1065" i="2"/>
  <c r="Q1067" i="2"/>
  <c r="BE2353" i="2" l="1"/>
  <c r="AB2354" i="2"/>
  <c r="AI2355" i="2"/>
  <c r="D2355" i="2"/>
  <c r="AH2356" i="2"/>
  <c r="AM2355" i="2"/>
  <c r="AG2356" i="2"/>
  <c r="C2353" i="2"/>
  <c r="AL2354" i="2"/>
  <c r="AJ2354" i="2"/>
  <c r="A2354" i="2" s="1"/>
  <c r="AK2354" i="2"/>
  <c r="B2354" i="2" s="1"/>
  <c r="AG2355" i="2"/>
  <c r="Q1068" i="2"/>
  <c r="Q1069" i="2"/>
  <c r="C2354" i="2" l="1"/>
  <c r="D2356" i="2"/>
  <c r="AI2356" i="2"/>
  <c r="AH2357" i="2"/>
  <c r="AG2357" i="2" s="1"/>
  <c r="AM2356" i="2"/>
  <c r="AB2355" i="2"/>
  <c r="BE2354" i="2"/>
  <c r="AB2356" i="2"/>
  <c r="BE2355" i="2"/>
  <c r="AJ2355" i="2"/>
  <c r="A2355" i="2" s="1"/>
  <c r="AK2355" i="2"/>
  <c r="B2355" i="2" s="1"/>
  <c r="AL2355" i="2"/>
  <c r="Q1070" i="2"/>
  <c r="Q1071" i="2"/>
  <c r="AB2357" i="2" l="1"/>
  <c r="BE2356" i="2"/>
  <c r="C2355" i="2"/>
  <c r="AJ2356" i="2"/>
  <c r="A2356" i="2" s="1"/>
  <c r="AK2356" i="2"/>
  <c r="B2356" i="2" s="1"/>
  <c r="AL2356" i="2"/>
  <c r="D2357" i="2"/>
  <c r="AM2357" i="2"/>
  <c r="AH2358" i="2"/>
  <c r="AI2357" i="2"/>
  <c r="Q1072" i="2"/>
  <c r="AG2358" i="2" l="1"/>
  <c r="AM2358" i="2"/>
  <c r="D2358" i="2"/>
  <c r="AH2359" i="2"/>
  <c r="AG2359" i="2" s="1"/>
  <c r="AI2358" i="2"/>
  <c r="AL2357" i="2"/>
  <c r="AK2357" i="2"/>
  <c r="B2357" i="2" s="1"/>
  <c r="AJ2357" i="2"/>
  <c r="A2357" i="2" s="1"/>
  <c r="C2356" i="2"/>
  <c r="Q1074" i="2"/>
  <c r="BE2358" i="2" l="1"/>
  <c r="AB2359" i="2"/>
  <c r="AK2358" i="2"/>
  <c r="B2358" i="2" s="1"/>
  <c r="AL2358" i="2"/>
  <c r="AJ2358" i="2"/>
  <c r="A2358" i="2" s="1"/>
  <c r="C2357" i="2"/>
  <c r="AB2358" i="2"/>
  <c r="BE2357" i="2"/>
  <c r="AM2359" i="2"/>
  <c r="D2359" i="2"/>
  <c r="AI2359" i="2"/>
  <c r="AH2360" i="2"/>
  <c r="Q1076" i="2"/>
  <c r="D2360" i="2" l="1"/>
  <c r="AM2360" i="2"/>
  <c r="AI2360" i="2"/>
  <c r="AH2361" i="2"/>
  <c r="AL2359" i="2"/>
  <c r="AK2359" i="2"/>
  <c r="B2359" i="2" s="1"/>
  <c r="AJ2359" i="2"/>
  <c r="A2359" i="2" s="1"/>
  <c r="AG2360" i="2"/>
  <c r="C2358" i="2"/>
  <c r="Q1079" i="2"/>
  <c r="C2359" i="2" l="1"/>
  <c r="AH2362" i="2"/>
  <c r="AG2362" i="2" s="1"/>
  <c r="AM2361" i="2"/>
  <c r="AI2361" i="2"/>
  <c r="D2361" i="2"/>
  <c r="AK2360" i="2"/>
  <c r="B2360" i="2" s="1"/>
  <c r="AJ2360" i="2"/>
  <c r="A2360" i="2" s="1"/>
  <c r="AL2360" i="2"/>
  <c r="AB2360" i="2"/>
  <c r="BE2359" i="2"/>
  <c r="AG2361" i="2"/>
  <c r="Q1083" i="2"/>
  <c r="Q1084" i="2"/>
  <c r="C2360" i="2" l="1"/>
  <c r="BE2361" i="2"/>
  <c r="AB2362" i="2"/>
  <c r="D2362" i="2"/>
  <c r="AH2363" i="2"/>
  <c r="AM2362" i="2"/>
  <c r="AI2362" i="2"/>
  <c r="BE2360" i="2"/>
  <c r="AB2361" i="2"/>
  <c r="AK2361" i="2"/>
  <c r="B2361" i="2" s="1"/>
  <c r="AL2361" i="2"/>
  <c r="AJ2361" i="2"/>
  <c r="A2361" i="2" s="1"/>
  <c r="Q1087" i="2"/>
  <c r="AL2362" i="2" l="1"/>
  <c r="AK2362" i="2"/>
  <c r="B2362" i="2" s="1"/>
  <c r="AJ2362" i="2"/>
  <c r="A2362" i="2" s="1"/>
  <c r="C2361" i="2"/>
  <c r="AG2363" i="2"/>
  <c r="AH2364" i="2"/>
  <c r="AI2363" i="2"/>
  <c r="AM2363" i="2"/>
  <c r="D2363" i="2"/>
  <c r="Q1088" i="2"/>
  <c r="C2362" i="2" l="1"/>
  <c r="AK2363" i="2"/>
  <c r="B2363" i="2" s="1"/>
  <c r="AJ2363" i="2"/>
  <c r="A2363" i="2" s="1"/>
  <c r="AL2363" i="2"/>
  <c r="AG2364" i="2"/>
  <c r="AM2364" i="2"/>
  <c r="D2364" i="2"/>
  <c r="AI2364" i="2"/>
  <c r="AH2365" i="2"/>
  <c r="BE2362" i="2"/>
  <c r="AB2363" i="2"/>
  <c r="Q1089" i="2"/>
  <c r="AM2365" i="2" l="1"/>
  <c r="D2365" i="2"/>
  <c r="AH2366" i="2"/>
  <c r="AI2365" i="2"/>
  <c r="BE2363" i="2"/>
  <c r="AB2364" i="2"/>
  <c r="AL2364" i="2"/>
  <c r="AJ2364" i="2"/>
  <c r="A2364" i="2" s="1"/>
  <c r="AK2364" i="2"/>
  <c r="B2364" i="2" s="1"/>
  <c r="C2363" i="2"/>
  <c r="AG2365" i="2"/>
  <c r="Q1090" i="2"/>
  <c r="C2364" i="2" l="1"/>
  <c r="BE2364" i="2"/>
  <c r="AB2365" i="2"/>
  <c r="AK2365" i="2"/>
  <c r="B2365" i="2" s="1"/>
  <c r="AJ2365" i="2"/>
  <c r="A2365" i="2" s="1"/>
  <c r="AL2365" i="2"/>
  <c r="AG2366" i="2"/>
  <c r="AI2366" i="2"/>
  <c r="AM2366" i="2"/>
  <c r="D2366" i="2"/>
  <c r="AH2367" i="2"/>
  <c r="AG2367" i="2" s="1"/>
  <c r="Q1091" i="2"/>
  <c r="AB2367" i="2" l="1"/>
  <c r="BE2366" i="2"/>
  <c r="AL2366" i="2"/>
  <c r="AJ2366" i="2"/>
  <c r="A2366" i="2" s="1"/>
  <c r="AK2366" i="2"/>
  <c r="B2366" i="2" s="1"/>
  <c r="AI2367" i="2"/>
  <c r="D2367" i="2"/>
  <c r="AH2368" i="2"/>
  <c r="AM2367" i="2"/>
  <c r="AB2366" i="2"/>
  <c r="BE2365" i="2"/>
  <c r="C2365" i="2"/>
  <c r="Q1097" i="2"/>
  <c r="AH2369" i="2" l="1"/>
  <c r="AM2368" i="2"/>
  <c r="AI2368" i="2"/>
  <c r="D2368" i="2"/>
  <c r="AG2369" i="2"/>
  <c r="AG2368" i="2"/>
  <c r="C2366" i="2"/>
  <c r="AJ2367" i="2"/>
  <c r="A2367" i="2" s="1"/>
  <c r="AK2367" i="2"/>
  <c r="B2367" i="2" s="1"/>
  <c r="AL2367" i="2"/>
  <c r="Q1098" i="2"/>
  <c r="C2367" i="2" l="1"/>
  <c r="AK2368" i="2"/>
  <c r="B2368" i="2" s="1"/>
  <c r="AJ2368" i="2"/>
  <c r="A2368" i="2" s="1"/>
  <c r="AL2368" i="2"/>
  <c r="AB2368" i="2"/>
  <c r="BE2367" i="2"/>
  <c r="BE2368" i="2"/>
  <c r="AB2369" i="2"/>
  <c r="AH2370" i="2"/>
  <c r="AM2369" i="2"/>
  <c r="AI2369" i="2"/>
  <c r="D2369" i="2"/>
  <c r="Q1099" i="2"/>
  <c r="AG2370" i="2" l="1"/>
  <c r="AI2370" i="2"/>
  <c r="D2370" i="2"/>
  <c r="AH2371" i="2"/>
  <c r="AM2370" i="2"/>
  <c r="C2368" i="2"/>
  <c r="AL2369" i="2"/>
  <c r="AK2369" i="2"/>
  <c r="B2369" i="2" s="1"/>
  <c r="AJ2369" i="2"/>
  <c r="A2369" i="2" s="1"/>
  <c r="Q1100" i="2"/>
  <c r="C2369" i="2" l="1"/>
  <c r="AM2371" i="2"/>
  <c r="D2371" i="2"/>
  <c r="AH2372" i="2"/>
  <c r="AI2371" i="2"/>
  <c r="AG2371" i="2"/>
  <c r="AJ2370" i="2"/>
  <c r="A2370" i="2" s="1"/>
  <c r="AK2370" i="2"/>
  <c r="B2370" i="2" s="1"/>
  <c r="AL2370" i="2"/>
  <c r="AB2370" i="2"/>
  <c r="BE2369" i="2"/>
  <c r="Q1107" i="2"/>
  <c r="AB2371" i="2" l="1"/>
  <c r="BE2370" i="2"/>
  <c r="C2370" i="2"/>
  <c r="AJ2371" i="2"/>
  <c r="A2371" i="2" s="1"/>
  <c r="AK2371" i="2"/>
  <c r="B2371" i="2" s="1"/>
  <c r="AL2371" i="2"/>
  <c r="AG2372" i="2"/>
  <c r="AI2372" i="2"/>
  <c r="D2372" i="2"/>
  <c r="AM2372" i="2"/>
  <c r="AH2373" i="2"/>
  <c r="Q1113" i="2"/>
  <c r="AL2372" i="2" l="1"/>
  <c r="AK2372" i="2"/>
  <c r="B2372" i="2" s="1"/>
  <c r="AJ2372" i="2"/>
  <c r="A2372" i="2" s="1"/>
  <c r="C2371" i="2"/>
  <c r="AG2373" i="2"/>
  <c r="AH2374" i="2"/>
  <c r="AM2373" i="2"/>
  <c r="D2373" i="2"/>
  <c r="AI2373" i="2"/>
  <c r="BE2371" i="2"/>
  <c r="AB2372" i="2"/>
  <c r="Q1114" i="2"/>
  <c r="AJ2373" i="2" l="1"/>
  <c r="A2373" i="2" s="1"/>
  <c r="AK2373" i="2"/>
  <c r="B2373" i="2" s="1"/>
  <c r="AL2373" i="2"/>
  <c r="BE2372" i="2"/>
  <c r="AB2373" i="2"/>
  <c r="C2372" i="2"/>
  <c r="AG2374" i="2"/>
  <c r="AM2374" i="2"/>
  <c r="D2374" i="2"/>
  <c r="AH2375" i="2"/>
  <c r="AI2374" i="2"/>
  <c r="Q1115" i="2"/>
  <c r="AK2374" i="2" l="1"/>
  <c r="B2374" i="2" s="1"/>
  <c r="AJ2374" i="2"/>
  <c r="A2374" i="2" s="1"/>
  <c r="AL2374" i="2"/>
  <c r="BE2373" i="2"/>
  <c r="AB2374" i="2"/>
  <c r="C2373" i="2"/>
  <c r="AG2375" i="2"/>
  <c r="AH2376" i="2"/>
  <c r="AM2375" i="2"/>
  <c r="D2375" i="2"/>
  <c r="AI2375" i="2"/>
  <c r="Q1121" i="2"/>
  <c r="C2374" i="2" l="1"/>
  <c r="AG2376" i="2"/>
  <c r="AM2376" i="2"/>
  <c r="AI2376" i="2"/>
  <c r="AH2377" i="2"/>
  <c r="D2376" i="2"/>
  <c r="AL2375" i="2"/>
  <c r="AJ2375" i="2"/>
  <c r="A2375" i="2" s="1"/>
  <c r="AK2375" i="2"/>
  <c r="B2375" i="2" s="1"/>
  <c r="AB2375" i="2"/>
  <c r="BE2374" i="2"/>
  <c r="Q1128" i="2"/>
  <c r="AG2377" i="2" l="1"/>
  <c r="AM2377" i="2"/>
  <c r="D2377" i="2"/>
  <c r="AI2377" i="2"/>
  <c r="AH2378" i="2"/>
  <c r="AL2376" i="2"/>
  <c r="AJ2376" i="2"/>
  <c r="A2376" i="2" s="1"/>
  <c r="AK2376" i="2"/>
  <c r="B2376" i="2" s="1"/>
  <c r="C2375" i="2"/>
  <c r="AB2376" i="2"/>
  <c r="BE2375" i="2"/>
  <c r="Q1133" i="2"/>
  <c r="C2376" i="2" l="1"/>
  <c r="AG2378" i="2"/>
  <c r="D2378" i="2"/>
  <c r="AM2378" i="2"/>
  <c r="AH2379" i="2"/>
  <c r="AI2378" i="2"/>
  <c r="BE2376" i="2"/>
  <c r="AB2377" i="2"/>
  <c r="AL2377" i="2"/>
  <c r="AJ2377" i="2"/>
  <c r="A2377" i="2" s="1"/>
  <c r="AK2377" i="2"/>
  <c r="B2377" i="2" s="1"/>
  <c r="Q1134" i="2"/>
  <c r="AI2379" i="2" l="1"/>
  <c r="AH2380" i="2"/>
  <c r="AM2379" i="2"/>
  <c r="D2379" i="2"/>
  <c r="AG2379" i="2"/>
  <c r="C2377" i="2"/>
  <c r="AK2378" i="2"/>
  <c r="B2378" i="2" s="1"/>
  <c r="AL2378" i="2"/>
  <c r="AJ2378" i="2"/>
  <c r="A2378" i="2" s="1"/>
  <c r="BE2377" i="2"/>
  <c r="AB2378" i="2"/>
  <c r="Q1135" i="2"/>
  <c r="C2378" i="2" l="1"/>
  <c r="D2380" i="2"/>
  <c r="AH2381" i="2"/>
  <c r="AI2380" i="2"/>
  <c r="AM2380" i="2"/>
  <c r="AG2380" i="2"/>
  <c r="AL2379" i="2"/>
  <c r="AK2379" i="2"/>
  <c r="B2379" i="2" s="1"/>
  <c r="AJ2379" i="2"/>
  <c r="A2379" i="2" s="1"/>
  <c r="BE2378" i="2"/>
  <c r="AB2379" i="2"/>
  <c r="Q1136" i="2"/>
  <c r="AL2380" i="2" l="1"/>
  <c r="AK2380" i="2"/>
  <c r="B2380" i="2" s="1"/>
  <c r="AJ2380" i="2"/>
  <c r="A2380" i="2" s="1"/>
  <c r="AG2381" i="2"/>
  <c r="AM2381" i="2"/>
  <c r="AI2381" i="2"/>
  <c r="D2381" i="2"/>
  <c r="AH2382" i="2"/>
  <c r="AG2382" i="2" s="1"/>
  <c r="C2379" i="2"/>
  <c r="BE2379" i="2"/>
  <c r="AB2380" i="2"/>
  <c r="Q1137" i="2"/>
  <c r="BE2381" i="2" l="1"/>
  <c r="AB2382" i="2"/>
  <c r="AL2381" i="2"/>
  <c r="AK2381" i="2"/>
  <c r="B2381" i="2" s="1"/>
  <c r="AJ2381" i="2"/>
  <c r="A2381" i="2" s="1"/>
  <c r="C2380" i="2"/>
  <c r="AH2383" i="2"/>
  <c r="AG2383" i="2" s="1"/>
  <c r="D2382" i="2"/>
  <c r="AI2382" i="2"/>
  <c r="AM2382" i="2"/>
  <c r="BE2380" i="2"/>
  <c r="AB2381" i="2"/>
  <c r="Q1138" i="2"/>
  <c r="C2381" i="2" l="1"/>
  <c r="AB2383" i="2"/>
  <c r="BE2382" i="2"/>
  <c r="AH2384" i="2"/>
  <c r="AM2383" i="2"/>
  <c r="AI2383" i="2"/>
  <c r="D2383" i="2"/>
  <c r="AK2382" i="2"/>
  <c r="B2382" i="2" s="1"/>
  <c r="AL2382" i="2"/>
  <c r="AJ2382" i="2"/>
  <c r="A2382" i="2" s="1"/>
  <c r="Q1140" i="2"/>
  <c r="C2382" i="2" l="1"/>
  <c r="AG2384" i="2"/>
  <c r="D2384" i="2"/>
  <c r="AH2385" i="2"/>
  <c r="AI2384" i="2"/>
  <c r="AM2384" i="2"/>
  <c r="AJ2383" i="2"/>
  <c r="A2383" i="2" s="1"/>
  <c r="AK2383" i="2"/>
  <c r="B2383" i="2" s="1"/>
  <c r="AL2383" i="2"/>
  <c r="Q1143" i="2"/>
  <c r="C2383" i="2" l="1"/>
  <c r="BE2383" i="2"/>
  <c r="AB2384" i="2"/>
  <c r="AJ2384" i="2"/>
  <c r="A2384" i="2" s="1"/>
  <c r="AK2384" i="2"/>
  <c r="B2384" i="2" s="1"/>
  <c r="AL2384" i="2"/>
  <c r="AG2385" i="2"/>
  <c r="AM2385" i="2"/>
  <c r="AI2385" i="2"/>
  <c r="AH2386" i="2"/>
  <c r="D2385" i="2"/>
  <c r="Q1145" i="2"/>
  <c r="AB2385" i="2" l="1"/>
  <c r="BE2384" i="2"/>
  <c r="AG2386" i="2"/>
  <c r="AM2386" i="2"/>
  <c r="AI2386" i="2"/>
  <c r="D2386" i="2"/>
  <c r="AH2387" i="2"/>
  <c r="C2384" i="2"/>
  <c r="AK2385" i="2"/>
  <c r="B2385" i="2" s="1"/>
  <c r="AJ2385" i="2"/>
  <c r="A2385" i="2" s="1"/>
  <c r="AL2385" i="2"/>
  <c r="Q1147" i="2"/>
  <c r="AJ2386" i="2" l="1"/>
  <c r="A2386" i="2" s="1"/>
  <c r="AK2386" i="2"/>
  <c r="B2386" i="2" s="1"/>
  <c r="AL2386" i="2"/>
  <c r="C2385" i="2"/>
  <c r="AG2387" i="2"/>
  <c r="AM2387" i="2"/>
  <c r="AI2387" i="2"/>
  <c r="D2387" i="2"/>
  <c r="AH2388" i="2"/>
  <c r="AB2386" i="2"/>
  <c r="BE2385" i="2"/>
  <c r="Q1149" i="2"/>
  <c r="AK2387" i="2" l="1"/>
  <c r="B2387" i="2" s="1"/>
  <c r="AJ2387" i="2"/>
  <c r="A2387" i="2" s="1"/>
  <c r="AL2387" i="2"/>
  <c r="C2386" i="2"/>
  <c r="AG2388" i="2"/>
  <c r="AM2388" i="2"/>
  <c r="D2388" i="2"/>
  <c r="AI2388" i="2"/>
  <c r="AH2389" i="2"/>
  <c r="AG2389" i="2" s="1"/>
  <c r="BE2386" i="2"/>
  <c r="AB2387" i="2"/>
  <c r="Q1151" i="2"/>
  <c r="BE2388" i="2" l="1"/>
  <c r="AB2389" i="2"/>
  <c r="AI2389" i="2"/>
  <c r="AM2389" i="2"/>
  <c r="AH2390" i="2"/>
  <c r="AG2390" i="2" s="1"/>
  <c r="D2389" i="2"/>
  <c r="BE2387" i="2"/>
  <c r="AB2388" i="2"/>
  <c r="AJ2388" i="2"/>
  <c r="A2388" i="2" s="1"/>
  <c r="AK2388" i="2"/>
  <c r="B2388" i="2" s="1"/>
  <c r="AL2388" i="2"/>
  <c r="C2387" i="2"/>
  <c r="Q1154" i="2"/>
  <c r="D2390" i="2" l="1"/>
  <c r="AH2391" i="2"/>
  <c r="AM2390" i="2"/>
  <c r="AI2390" i="2"/>
  <c r="BE2389" i="2"/>
  <c r="AB2390" i="2"/>
  <c r="AL2389" i="2"/>
  <c r="AK2389" i="2"/>
  <c r="B2389" i="2" s="1"/>
  <c r="AJ2389" i="2"/>
  <c r="A2389" i="2" s="1"/>
  <c r="C2388" i="2"/>
  <c r="Q1156" i="2"/>
  <c r="AG2391" i="2" l="1"/>
  <c r="AH2392" i="2"/>
  <c r="AM2391" i="2"/>
  <c r="D2391" i="2"/>
  <c r="AI2391" i="2"/>
  <c r="C2389" i="2"/>
  <c r="AJ2390" i="2"/>
  <c r="A2390" i="2" s="1"/>
  <c r="AK2390" i="2"/>
  <c r="B2390" i="2" s="1"/>
  <c r="AL2390" i="2"/>
  <c r="Q1161" i="2"/>
  <c r="C2390" i="2" l="1"/>
  <c r="AG2392" i="2"/>
  <c r="AH2393" i="2"/>
  <c r="D2392" i="2"/>
  <c r="AI2392" i="2"/>
  <c r="AM2392" i="2"/>
  <c r="AK2391" i="2"/>
  <c r="B2391" i="2" s="1"/>
  <c r="AL2391" i="2"/>
  <c r="AJ2391" i="2"/>
  <c r="A2391" i="2" s="1"/>
  <c r="BE2390" i="2"/>
  <c r="AB2391" i="2"/>
  <c r="Q1162" i="2"/>
  <c r="C2391" i="2" l="1"/>
  <c r="AG2393" i="2"/>
  <c r="AH2394" i="2"/>
  <c r="AM2393" i="2"/>
  <c r="D2393" i="2"/>
  <c r="AI2393" i="2"/>
  <c r="AJ2392" i="2"/>
  <c r="A2392" i="2" s="1"/>
  <c r="AK2392" i="2"/>
  <c r="B2392" i="2" s="1"/>
  <c r="AL2392" i="2"/>
  <c r="BE2391" i="2"/>
  <c r="AB2392" i="2"/>
  <c r="C2392" i="2" l="1"/>
  <c r="AG2394" i="2"/>
  <c r="AM2394" i="2"/>
  <c r="D2394" i="2"/>
  <c r="AH2395" i="2"/>
  <c r="AG2395" i="2" s="1"/>
  <c r="AI2394" i="2"/>
  <c r="AL2393" i="2"/>
  <c r="AJ2393" i="2"/>
  <c r="A2393" i="2" s="1"/>
  <c r="AK2393" i="2"/>
  <c r="B2393" i="2" s="1"/>
  <c r="BE2392" i="2"/>
  <c r="AB2393" i="2"/>
  <c r="Q1165" i="2"/>
  <c r="C2393" i="2" l="1"/>
  <c r="AJ2394" i="2"/>
  <c r="A2394" i="2" s="1"/>
  <c r="AL2394" i="2"/>
  <c r="AK2394" i="2"/>
  <c r="B2394" i="2" s="1"/>
  <c r="BE2393" i="2"/>
  <c r="AB2394" i="2"/>
  <c r="AB2395" i="2"/>
  <c r="BE2394" i="2"/>
  <c r="AM2395" i="2"/>
  <c r="AI2395" i="2"/>
  <c r="AH2396" i="2"/>
  <c r="D2395" i="2"/>
  <c r="Q1170" i="2"/>
  <c r="D2396" i="2" l="1"/>
  <c r="AM2396" i="2"/>
  <c r="AI2396" i="2"/>
  <c r="AH2397" i="2"/>
  <c r="AL2395" i="2"/>
  <c r="AK2395" i="2"/>
  <c r="B2395" i="2" s="1"/>
  <c r="AJ2395" i="2"/>
  <c r="A2395" i="2" s="1"/>
  <c r="C2394" i="2"/>
  <c r="AG2396" i="2"/>
  <c r="Q1171" i="2"/>
  <c r="C2395" i="2" l="1"/>
  <c r="AH2398" i="2"/>
  <c r="AM2397" i="2"/>
  <c r="AI2397" i="2"/>
  <c r="D2397" i="2"/>
  <c r="BE2395" i="2"/>
  <c r="AB2396" i="2"/>
  <c r="AL2396" i="2"/>
  <c r="AK2396" i="2"/>
  <c r="B2396" i="2" s="1"/>
  <c r="AJ2396" i="2"/>
  <c r="A2396" i="2" s="1"/>
  <c r="AG2397" i="2"/>
  <c r="Q1172" i="2"/>
  <c r="AG2398" i="2" l="1"/>
  <c r="D2398" i="2"/>
  <c r="AH2399" i="2"/>
  <c r="AI2398" i="2"/>
  <c r="AM2398" i="2"/>
  <c r="C2396" i="2"/>
  <c r="BE2396" i="2"/>
  <c r="AB2397" i="2"/>
  <c r="AK2397" i="2"/>
  <c r="B2397" i="2" s="1"/>
  <c r="AL2397" i="2"/>
  <c r="AJ2397" i="2"/>
  <c r="A2397" i="2" s="1"/>
  <c r="Q1173" i="2"/>
  <c r="C2397" i="2" l="1"/>
  <c r="AH2400" i="2"/>
  <c r="AG2400" i="2" s="1"/>
  <c r="AI2399" i="2"/>
  <c r="AM2399" i="2"/>
  <c r="D2399" i="2"/>
  <c r="AG2399" i="2"/>
  <c r="BE2397" i="2"/>
  <c r="AB2398" i="2"/>
  <c r="AJ2398" i="2"/>
  <c r="A2398" i="2" s="1"/>
  <c r="AK2398" i="2"/>
  <c r="B2398" i="2" s="1"/>
  <c r="AL2398" i="2"/>
  <c r="Q1174" i="2"/>
  <c r="BE2398" i="2" l="1"/>
  <c r="AB2399" i="2"/>
  <c r="AB2400" i="2"/>
  <c r="BE2399" i="2"/>
  <c r="AI2400" i="2"/>
  <c r="D2400" i="2"/>
  <c r="AM2400" i="2"/>
  <c r="AH2401" i="2"/>
  <c r="C2398" i="2"/>
  <c r="AK2399" i="2"/>
  <c r="B2399" i="2" s="1"/>
  <c r="AJ2399" i="2"/>
  <c r="A2399" i="2" s="1"/>
  <c r="AL2399" i="2"/>
  <c r="Q1175" i="2"/>
  <c r="C2399" i="2" l="1"/>
  <c r="AG2401" i="2"/>
  <c r="AH2402" i="2"/>
  <c r="AG2402" i="2" s="1"/>
  <c r="AM2401" i="2"/>
  <c r="D2401" i="2"/>
  <c r="AI2401" i="2"/>
  <c r="AL2400" i="2"/>
  <c r="AJ2400" i="2"/>
  <c r="A2400" i="2" s="1"/>
  <c r="AK2400" i="2"/>
  <c r="B2400" i="2" s="1"/>
  <c r="Q1180" i="2"/>
  <c r="C2400" i="2" l="1"/>
  <c r="AB2402" i="2"/>
  <c r="BE2401" i="2"/>
  <c r="AH2403" i="2"/>
  <c r="AM2402" i="2"/>
  <c r="D2402" i="2"/>
  <c r="AI2402" i="2"/>
  <c r="AJ2401" i="2"/>
  <c r="A2401" i="2" s="1"/>
  <c r="AL2401" i="2"/>
  <c r="AK2401" i="2"/>
  <c r="B2401" i="2" s="1"/>
  <c r="BE2400" i="2"/>
  <c r="AB2401" i="2"/>
  <c r="Q1181" i="2"/>
  <c r="C2401" i="2" l="1"/>
  <c r="AG2403" i="2"/>
  <c r="D2403" i="2"/>
  <c r="AI2403" i="2"/>
  <c r="AM2403" i="2"/>
  <c r="AH2404" i="2"/>
  <c r="AJ2402" i="2"/>
  <c r="A2402" i="2" s="1"/>
  <c r="AK2402" i="2"/>
  <c r="B2402" i="2" s="1"/>
  <c r="AL2402" i="2"/>
  <c r="Q1184" i="2"/>
  <c r="AI2404" i="2" l="1"/>
  <c r="D2404" i="2"/>
  <c r="AM2404" i="2"/>
  <c r="AH2405" i="2"/>
  <c r="AG2405" i="2" s="1"/>
  <c r="AB2403" i="2"/>
  <c r="BE2402" i="2"/>
  <c r="C2402" i="2"/>
  <c r="AK2403" i="2"/>
  <c r="B2403" i="2" s="1"/>
  <c r="AJ2403" i="2"/>
  <c r="A2403" i="2" s="1"/>
  <c r="AL2403" i="2"/>
  <c r="AG2404" i="2"/>
  <c r="Q1187" i="2"/>
  <c r="AB2405" i="2" l="1"/>
  <c r="BE2404" i="2"/>
  <c r="C2403" i="2"/>
  <c r="AK2404" i="2"/>
  <c r="B2404" i="2" s="1"/>
  <c r="AL2404" i="2"/>
  <c r="AJ2404" i="2"/>
  <c r="A2404" i="2" s="1"/>
  <c r="BE2403" i="2"/>
  <c r="AB2404" i="2"/>
  <c r="AH2406" i="2"/>
  <c r="D2405" i="2"/>
  <c r="AM2405" i="2"/>
  <c r="AI2405" i="2"/>
  <c r="Q1189" i="2"/>
  <c r="AG2406" i="2" l="1"/>
  <c r="AM2406" i="2"/>
  <c r="AH2407" i="2"/>
  <c r="D2406" i="2"/>
  <c r="AI2406" i="2"/>
  <c r="C2404" i="2"/>
  <c r="AJ2405" i="2"/>
  <c r="A2405" i="2" s="1"/>
  <c r="AK2405" i="2"/>
  <c r="B2405" i="2" s="1"/>
  <c r="AL2405" i="2"/>
  <c r="Q1191" i="2"/>
  <c r="AG2407" i="2" l="1"/>
  <c r="AM2407" i="2"/>
  <c r="AI2407" i="2"/>
  <c r="AH2408" i="2"/>
  <c r="AG2408" i="2" s="1"/>
  <c r="D2407" i="2"/>
  <c r="AL2406" i="2"/>
  <c r="AJ2406" i="2"/>
  <c r="A2406" i="2" s="1"/>
  <c r="AK2406" i="2"/>
  <c r="B2406" i="2" s="1"/>
  <c r="AB2406" i="2"/>
  <c r="BE2405" i="2"/>
  <c r="C2405" i="2"/>
  <c r="Q1192" i="2"/>
  <c r="BE2407" i="2" l="1"/>
  <c r="AB2408" i="2"/>
  <c r="BE2406" i="2"/>
  <c r="AB2407" i="2"/>
  <c r="AM2408" i="2"/>
  <c r="AI2408" i="2"/>
  <c r="D2408" i="2"/>
  <c r="AH2409" i="2"/>
  <c r="AG2409" i="2" s="1"/>
  <c r="C2406" i="2"/>
  <c r="AL2407" i="2"/>
  <c r="AK2407" i="2"/>
  <c r="B2407" i="2" s="1"/>
  <c r="AJ2407" i="2"/>
  <c r="A2407" i="2" s="1"/>
  <c r="Q1193" i="2"/>
  <c r="BE2408" i="2" l="1"/>
  <c r="AB2409" i="2"/>
  <c r="AI2409" i="2"/>
  <c r="AM2409" i="2"/>
  <c r="AH2410" i="2"/>
  <c r="D2409" i="2"/>
  <c r="C2407" i="2"/>
  <c r="AL2408" i="2"/>
  <c r="AJ2408" i="2"/>
  <c r="A2408" i="2" s="1"/>
  <c r="AK2408" i="2"/>
  <c r="B2408" i="2" s="1"/>
  <c r="Q1194" i="2"/>
  <c r="C2408" i="2" l="1"/>
  <c r="AG2410" i="2"/>
  <c r="AH2411" i="2"/>
  <c r="AM2410" i="2"/>
  <c r="AI2410" i="2"/>
  <c r="D2410" i="2"/>
  <c r="AJ2409" i="2"/>
  <c r="A2409" i="2" s="1"/>
  <c r="AK2409" i="2"/>
  <c r="B2409" i="2" s="1"/>
  <c r="AL2409" i="2"/>
  <c r="Q1195" i="2"/>
  <c r="AL2410" i="2" l="1"/>
  <c r="AK2410" i="2"/>
  <c r="B2410" i="2" s="1"/>
  <c r="AJ2410" i="2"/>
  <c r="A2410" i="2" s="1"/>
  <c r="AG2411" i="2"/>
  <c r="AM2411" i="2"/>
  <c r="D2411" i="2"/>
  <c r="AI2411" i="2"/>
  <c r="AH2412" i="2"/>
  <c r="AB2410" i="2"/>
  <c r="BE2409" i="2"/>
  <c r="C2409" i="2"/>
  <c r="Q1196" i="2"/>
  <c r="AG2412" i="2" l="1"/>
  <c r="AI2412" i="2"/>
  <c r="AM2412" i="2"/>
  <c r="D2412" i="2"/>
  <c r="AH2413" i="2"/>
  <c r="AG2413" i="2" s="1"/>
  <c r="AB2411" i="2"/>
  <c r="BE2410" i="2"/>
  <c r="C2410" i="2"/>
  <c r="AK2411" i="2"/>
  <c r="B2411" i="2" s="1"/>
  <c r="AJ2411" i="2"/>
  <c r="A2411" i="2" s="1"/>
  <c r="AL2411" i="2"/>
  <c r="Q1197" i="2"/>
  <c r="BE2412" i="2" l="1"/>
  <c r="AB2413" i="2"/>
  <c r="AJ2412" i="2"/>
  <c r="A2412" i="2" s="1"/>
  <c r="AK2412" i="2"/>
  <c r="B2412" i="2" s="1"/>
  <c r="AL2412" i="2"/>
  <c r="C2411" i="2"/>
  <c r="D2413" i="2"/>
  <c r="AM2413" i="2"/>
  <c r="AH2414" i="2"/>
  <c r="AG2414" i="2" s="1"/>
  <c r="AI2413" i="2"/>
  <c r="AB2412" i="2"/>
  <c r="BE2411" i="2"/>
  <c r="Q1198" i="2"/>
  <c r="AL2413" i="2" l="1"/>
  <c r="AK2413" i="2"/>
  <c r="B2413" i="2" s="1"/>
  <c r="AJ2413" i="2"/>
  <c r="A2413" i="2" s="1"/>
  <c r="D2414" i="2"/>
  <c r="AM2414" i="2"/>
  <c r="AH2415" i="2"/>
  <c r="AI2414" i="2"/>
  <c r="C2412" i="2"/>
  <c r="AB2414" i="2"/>
  <c r="BE2413" i="2"/>
  <c r="Q1200" i="2"/>
  <c r="AL2414" i="2" l="1"/>
  <c r="AK2414" i="2"/>
  <c r="B2414" i="2" s="1"/>
  <c r="AJ2414" i="2"/>
  <c r="A2414" i="2" s="1"/>
  <c r="AG2415" i="2"/>
  <c r="D2415" i="2"/>
  <c r="AH2416" i="2"/>
  <c r="AI2415" i="2"/>
  <c r="AM2415" i="2"/>
  <c r="C2413" i="2"/>
  <c r="Q1201" i="2"/>
  <c r="AB2415" i="2" l="1"/>
  <c r="BE2414" i="2"/>
  <c r="AK2415" i="2"/>
  <c r="B2415" i="2" s="1"/>
  <c r="AL2415" i="2"/>
  <c r="AJ2415" i="2"/>
  <c r="A2415" i="2" s="1"/>
  <c r="AG2416" i="2"/>
  <c r="AH2417" i="2"/>
  <c r="D2416" i="2"/>
  <c r="AM2416" i="2"/>
  <c r="AI2416" i="2"/>
  <c r="C2414" i="2"/>
  <c r="Q1202" i="2"/>
  <c r="C2415" i="2" l="1"/>
  <c r="AG2417" i="2"/>
  <c r="AH2418" i="2"/>
  <c r="AI2417" i="2"/>
  <c r="D2417" i="2"/>
  <c r="AM2417" i="2"/>
  <c r="AJ2416" i="2"/>
  <c r="A2416" i="2" s="1"/>
  <c r="AL2416" i="2"/>
  <c r="AK2416" i="2"/>
  <c r="B2416" i="2" s="1"/>
  <c r="BE2415" i="2"/>
  <c r="AB2416" i="2"/>
  <c r="Q1203" i="2"/>
  <c r="C2416" i="2" l="1"/>
  <c r="AK2417" i="2"/>
  <c r="B2417" i="2" s="1"/>
  <c r="AL2417" i="2"/>
  <c r="AJ2417" i="2"/>
  <c r="A2417" i="2" s="1"/>
  <c r="AG2418" i="2"/>
  <c r="D2418" i="2"/>
  <c r="AI2418" i="2"/>
  <c r="AM2418" i="2"/>
  <c r="AH2419" i="2"/>
  <c r="AB2417" i="2"/>
  <c r="BE2416" i="2"/>
  <c r="Q1204" i="2"/>
  <c r="AG2419" i="2" l="1"/>
  <c r="D2419" i="2"/>
  <c r="AI2419" i="2"/>
  <c r="AM2419" i="2"/>
  <c r="AH2420" i="2"/>
  <c r="AG2420" i="2" s="1"/>
  <c r="AB2418" i="2"/>
  <c r="BE2417" i="2"/>
  <c r="C2417" i="2"/>
  <c r="AK2418" i="2"/>
  <c r="B2418" i="2" s="1"/>
  <c r="AL2418" i="2"/>
  <c r="AJ2418" i="2"/>
  <c r="A2418" i="2" s="1"/>
  <c r="Q1205" i="2"/>
  <c r="AB2420" i="2" l="1"/>
  <c r="BE2419" i="2"/>
  <c r="AK2419" i="2"/>
  <c r="B2419" i="2" s="1"/>
  <c r="AL2419" i="2"/>
  <c r="AJ2419" i="2"/>
  <c r="A2419" i="2" s="1"/>
  <c r="C2418" i="2"/>
  <c r="D2420" i="2"/>
  <c r="AM2420" i="2"/>
  <c r="AI2420" i="2"/>
  <c r="AH2421" i="2"/>
  <c r="AG2421" i="2" s="1"/>
  <c r="BE2418" i="2"/>
  <c r="AB2419" i="2"/>
  <c r="Q1206" i="2"/>
  <c r="BE2420" i="2" l="1"/>
  <c r="AB2421" i="2"/>
  <c r="AI2421" i="2"/>
  <c r="AM2421" i="2"/>
  <c r="D2421" i="2"/>
  <c r="AH2422" i="2"/>
  <c r="AG2422" i="2"/>
  <c r="C2419" i="2"/>
  <c r="AK2420" i="2"/>
  <c r="B2420" i="2" s="1"/>
  <c r="AJ2420" i="2"/>
  <c r="A2420" i="2" s="1"/>
  <c r="AL2420" i="2"/>
  <c r="Q1207" i="2"/>
  <c r="BE2421" i="2" l="1"/>
  <c r="AB2422" i="2"/>
  <c r="AK2421" i="2"/>
  <c r="B2421" i="2" s="1"/>
  <c r="AJ2421" i="2"/>
  <c r="A2421" i="2" s="1"/>
  <c r="AL2421" i="2"/>
  <c r="C2420" i="2"/>
  <c r="AI2422" i="2"/>
  <c r="D2422" i="2"/>
  <c r="AM2422" i="2"/>
  <c r="AH2423" i="2"/>
  <c r="Q1208" i="2"/>
  <c r="AJ2422" i="2" l="1"/>
  <c r="A2422" i="2" s="1"/>
  <c r="AL2422" i="2"/>
  <c r="AK2422" i="2"/>
  <c r="B2422" i="2" s="1"/>
  <c r="AG2423" i="2"/>
  <c r="AH2424" i="2"/>
  <c r="AI2423" i="2"/>
  <c r="AM2423" i="2"/>
  <c r="D2423" i="2"/>
  <c r="AG2424" i="2"/>
  <c r="C2421" i="2"/>
  <c r="Q1210" i="2"/>
  <c r="AJ2423" i="2" l="1"/>
  <c r="A2423" i="2" s="1"/>
  <c r="AK2423" i="2"/>
  <c r="B2423" i="2" s="1"/>
  <c r="AL2423" i="2"/>
  <c r="C2422" i="2"/>
  <c r="AB2424" i="2"/>
  <c r="BE2423" i="2"/>
  <c r="AI2424" i="2"/>
  <c r="AM2424" i="2"/>
  <c r="AH2425" i="2"/>
  <c r="D2424" i="2"/>
  <c r="BE2422" i="2"/>
  <c r="AB2423" i="2"/>
  <c r="Q1211" i="2"/>
  <c r="AJ2424" i="2" l="1"/>
  <c r="A2424" i="2" s="1"/>
  <c r="AK2424" i="2"/>
  <c r="B2424" i="2" s="1"/>
  <c r="AL2424" i="2"/>
  <c r="AG2425" i="2"/>
  <c r="AI2425" i="2"/>
  <c r="AH2426" i="2"/>
  <c r="AM2425" i="2"/>
  <c r="D2425" i="2"/>
  <c r="C2423" i="2"/>
  <c r="Q1212" i="2"/>
  <c r="AM2426" i="2" l="1"/>
  <c r="AH2427" i="2"/>
  <c r="D2426" i="2"/>
  <c r="AI2426" i="2"/>
  <c r="AG2426" i="2"/>
  <c r="AJ2425" i="2"/>
  <c r="A2425" i="2" s="1"/>
  <c r="AL2425" i="2"/>
  <c r="AK2425" i="2"/>
  <c r="B2425" i="2" s="1"/>
  <c r="C2424" i="2"/>
  <c r="BE2424" i="2"/>
  <c r="AB2425" i="2"/>
  <c r="Q1213" i="2"/>
  <c r="C2425" i="2" l="1"/>
  <c r="BE2425" i="2"/>
  <c r="AB2426" i="2"/>
  <c r="AG2427" i="2"/>
  <c r="D2427" i="2"/>
  <c r="AH2428" i="2"/>
  <c r="AI2427" i="2"/>
  <c r="AM2427" i="2"/>
  <c r="AJ2426" i="2"/>
  <c r="A2426" i="2" s="1"/>
  <c r="AK2426" i="2"/>
  <c r="B2426" i="2" s="1"/>
  <c r="AL2426" i="2"/>
  <c r="Q1214" i="2"/>
  <c r="AB2427" i="2" l="1"/>
  <c r="BE2426" i="2"/>
  <c r="AK2427" i="2"/>
  <c r="B2427" i="2" s="1"/>
  <c r="AL2427" i="2"/>
  <c r="AJ2427" i="2"/>
  <c r="A2427" i="2" s="1"/>
  <c r="C2426" i="2"/>
  <c r="AG2428" i="2"/>
  <c r="AM2428" i="2"/>
  <c r="D2428" i="2"/>
  <c r="AH2429" i="2"/>
  <c r="AI2428" i="2"/>
  <c r="Q1216" i="2"/>
  <c r="AK2428" i="2" l="1"/>
  <c r="B2428" i="2" s="1"/>
  <c r="AL2428" i="2"/>
  <c r="AJ2428" i="2"/>
  <c r="A2428" i="2" s="1"/>
  <c r="AB2428" i="2"/>
  <c r="BE2427" i="2"/>
  <c r="AG2429" i="2"/>
  <c r="AI2429" i="2"/>
  <c r="AH2430" i="2"/>
  <c r="D2429" i="2"/>
  <c r="AM2429" i="2"/>
  <c r="C2427" i="2"/>
  <c r="Q1222" i="2"/>
  <c r="AM2430" i="2" l="1"/>
  <c r="AH2431" i="2"/>
  <c r="AG2431" i="2" s="1"/>
  <c r="D2430" i="2"/>
  <c r="AI2430" i="2"/>
  <c r="AG2430" i="2"/>
  <c r="AK2429" i="2"/>
  <c r="B2429" i="2" s="1"/>
  <c r="AL2429" i="2"/>
  <c r="AJ2429" i="2"/>
  <c r="A2429" i="2" s="1"/>
  <c r="AB2429" i="2"/>
  <c r="BE2428" i="2"/>
  <c r="C2428" i="2"/>
  <c r="Q1225" i="2"/>
  <c r="C2429" i="2" l="1"/>
  <c r="AJ2430" i="2"/>
  <c r="A2430" i="2" s="1"/>
  <c r="AL2430" i="2"/>
  <c r="AK2430" i="2"/>
  <c r="B2430" i="2" s="1"/>
  <c r="BE2429" i="2"/>
  <c r="AB2430" i="2"/>
  <c r="AH2432" i="2"/>
  <c r="AG2432" i="2" s="1"/>
  <c r="D2431" i="2"/>
  <c r="AI2431" i="2"/>
  <c r="AM2431" i="2"/>
  <c r="AB2431" i="2"/>
  <c r="BE2430" i="2"/>
  <c r="Q1228" i="2"/>
  <c r="AL2431" i="2" l="1"/>
  <c r="AK2431" i="2"/>
  <c r="B2431" i="2" s="1"/>
  <c r="AJ2431" i="2"/>
  <c r="A2431" i="2" s="1"/>
  <c r="AB2432" i="2"/>
  <c r="BE2431" i="2"/>
  <c r="D2432" i="2"/>
  <c r="AM2432" i="2"/>
  <c r="AH2433" i="2"/>
  <c r="AG2433" i="2" s="1"/>
  <c r="AI2432" i="2"/>
  <c r="C2430" i="2"/>
  <c r="Q1229" i="2"/>
  <c r="AJ2432" i="2" l="1"/>
  <c r="A2432" i="2" s="1"/>
  <c r="AL2432" i="2"/>
  <c r="AK2432" i="2"/>
  <c r="B2432" i="2" s="1"/>
  <c r="AI2433" i="2"/>
  <c r="AM2433" i="2"/>
  <c r="D2433" i="2"/>
  <c r="AH2434" i="2"/>
  <c r="C2431" i="2"/>
  <c r="BE2432" i="2"/>
  <c r="AB2433" i="2"/>
  <c r="Q1230" i="2"/>
  <c r="AK2433" i="2" l="1"/>
  <c r="B2433" i="2" s="1"/>
  <c r="AL2433" i="2"/>
  <c r="AJ2433" i="2"/>
  <c r="A2433" i="2" s="1"/>
  <c r="AG2434" i="2"/>
  <c r="AI2434" i="2"/>
  <c r="D2434" i="2"/>
  <c r="AH2435" i="2"/>
  <c r="AM2434" i="2"/>
  <c r="C2432" i="2"/>
  <c r="Q1231" i="2"/>
  <c r="AM2435" i="2" l="1"/>
  <c r="AI2435" i="2"/>
  <c r="D2435" i="2"/>
  <c r="AH2436" i="2"/>
  <c r="C2433" i="2"/>
  <c r="AG2435" i="2"/>
  <c r="AL2434" i="2"/>
  <c r="AJ2434" i="2"/>
  <c r="A2434" i="2" s="1"/>
  <c r="AK2434" i="2"/>
  <c r="B2434" i="2" s="1"/>
  <c r="BE2433" i="2"/>
  <c r="AB2434" i="2"/>
  <c r="Q1232" i="2"/>
  <c r="AG2436" i="2" l="1"/>
  <c r="D2436" i="2"/>
  <c r="AI2436" i="2"/>
  <c r="AH2437" i="2"/>
  <c r="AM2436" i="2"/>
  <c r="C2434" i="2"/>
  <c r="BE2434" i="2"/>
  <c r="AB2435" i="2"/>
  <c r="AK2435" i="2"/>
  <c r="B2435" i="2" s="1"/>
  <c r="AL2435" i="2"/>
  <c r="AJ2435" i="2"/>
  <c r="A2435" i="2" s="1"/>
  <c r="Q1233" i="2"/>
  <c r="C2435" i="2" l="1"/>
  <c r="AI2437" i="2"/>
  <c r="AH2438" i="2"/>
  <c r="D2437" i="2"/>
  <c r="AM2437" i="2"/>
  <c r="AJ2436" i="2"/>
  <c r="A2436" i="2" s="1"/>
  <c r="AK2436" i="2"/>
  <c r="B2436" i="2" s="1"/>
  <c r="AL2436" i="2"/>
  <c r="AG2437" i="2"/>
  <c r="AB2436" i="2"/>
  <c r="BE2435" i="2"/>
  <c r="Q1234" i="2"/>
  <c r="BE2436" i="2" l="1"/>
  <c r="AB2437" i="2"/>
  <c r="AG2438" i="2"/>
  <c r="AI2438" i="2"/>
  <c r="AH2439" i="2"/>
  <c r="AG2439" i="2" s="1"/>
  <c r="D2438" i="2"/>
  <c r="AM2438" i="2"/>
  <c r="C2436" i="2"/>
  <c r="AK2437" i="2"/>
  <c r="B2437" i="2" s="1"/>
  <c r="AL2437" i="2"/>
  <c r="AJ2437" i="2"/>
  <c r="A2437" i="2" s="1"/>
  <c r="Q1235" i="2"/>
  <c r="C2437" i="2" l="1"/>
  <c r="AI2439" i="2"/>
  <c r="AH2440" i="2"/>
  <c r="D2439" i="2"/>
  <c r="AM2439" i="2"/>
  <c r="BE2438" i="2"/>
  <c r="AB2439" i="2"/>
  <c r="AL2438" i="2"/>
  <c r="AJ2438" i="2"/>
  <c r="A2438" i="2" s="1"/>
  <c r="AK2438" i="2"/>
  <c r="B2438" i="2" s="1"/>
  <c r="BE2437" i="2"/>
  <c r="AB2438" i="2"/>
  <c r="Q1236" i="2"/>
  <c r="AG2440" i="2" l="1"/>
  <c r="D2440" i="2"/>
  <c r="AI2440" i="2"/>
  <c r="AM2440" i="2"/>
  <c r="AH2441" i="2"/>
  <c r="AG2441" i="2" s="1"/>
  <c r="C2438" i="2"/>
  <c r="AK2439" i="2"/>
  <c r="B2439" i="2" s="1"/>
  <c r="AJ2439" i="2"/>
  <c r="A2439" i="2" s="1"/>
  <c r="AL2439" i="2"/>
  <c r="Q1237" i="2"/>
  <c r="AL2440" i="2" l="1"/>
  <c r="AK2440" i="2"/>
  <c r="B2440" i="2" s="1"/>
  <c r="AJ2440" i="2"/>
  <c r="A2440" i="2" s="1"/>
  <c r="C2439" i="2"/>
  <c r="BE2440" i="2"/>
  <c r="AB2441" i="2"/>
  <c r="D2441" i="2"/>
  <c r="AH2442" i="2"/>
  <c r="AM2441" i="2"/>
  <c r="AI2441" i="2"/>
  <c r="BE2439" i="2"/>
  <c r="AB2440" i="2"/>
  <c r="Q1238" i="2"/>
  <c r="AK2441" i="2" l="1"/>
  <c r="B2441" i="2" s="1"/>
  <c r="AJ2441" i="2"/>
  <c r="A2441" i="2" s="1"/>
  <c r="AL2441" i="2"/>
  <c r="AH2443" i="2"/>
  <c r="D2442" i="2"/>
  <c r="AM2442" i="2"/>
  <c r="AI2442" i="2"/>
  <c r="C2440" i="2"/>
  <c r="AG2442" i="2"/>
  <c r="Q1240" i="2"/>
  <c r="AB2442" i="2" l="1"/>
  <c r="BE2441" i="2"/>
  <c r="AG2443" i="2"/>
  <c r="AM2443" i="2"/>
  <c r="D2443" i="2"/>
  <c r="AH2444" i="2"/>
  <c r="AG2444" i="2" s="1"/>
  <c r="AI2443" i="2"/>
  <c r="C2441" i="2"/>
  <c r="AJ2442" i="2"/>
  <c r="A2442" i="2" s="1"/>
  <c r="AK2442" i="2"/>
  <c r="B2442" i="2" s="1"/>
  <c r="AL2442" i="2"/>
  <c r="Q1241" i="2"/>
  <c r="AB2444" i="2" l="1"/>
  <c r="BE2443" i="2"/>
  <c r="C2442" i="2"/>
  <c r="AK2443" i="2"/>
  <c r="B2443" i="2" s="1"/>
  <c r="AJ2443" i="2"/>
  <c r="A2443" i="2" s="1"/>
  <c r="AL2443" i="2"/>
  <c r="BE2442" i="2"/>
  <c r="AB2443" i="2"/>
  <c r="AM2444" i="2"/>
  <c r="AH2445" i="2"/>
  <c r="AI2444" i="2"/>
  <c r="D2444" i="2"/>
  <c r="Q1242" i="2"/>
  <c r="AG2445" i="2" l="1"/>
  <c r="AM2445" i="2"/>
  <c r="AI2445" i="2"/>
  <c r="D2445" i="2"/>
  <c r="AH2446" i="2"/>
  <c r="AG2446" i="2" s="1"/>
  <c r="C2443" i="2"/>
  <c r="AK2444" i="2"/>
  <c r="B2444" i="2" s="1"/>
  <c r="AJ2444" i="2"/>
  <c r="A2444" i="2" s="1"/>
  <c r="AL2444" i="2"/>
  <c r="Q1243" i="2"/>
  <c r="C2444" i="2" l="1"/>
  <c r="AK2445" i="2"/>
  <c r="B2445" i="2" s="1"/>
  <c r="AL2445" i="2"/>
  <c r="AJ2445" i="2"/>
  <c r="A2445" i="2" s="1"/>
  <c r="BE2445" i="2"/>
  <c r="AB2446" i="2"/>
  <c r="AI2446" i="2"/>
  <c r="AM2446" i="2"/>
  <c r="D2446" i="2"/>
  <c r="AH2447" i="2"/>
  <c r="BE2444" i="2"/>
  <c r="AB2445" i="2"/>
  <c r="Q1244" i="2"/>
  <c r="C2445" i="2" l="1"/>
  <c r="AH2448" i="2"/>
  <c r="AG2448" i="2" s="1"/>
  <c r="AI2447" i="2"/>
  <c r="D2447" i="2"/>
  <c r="AM2447" i="2"/>
  <c r="AG2447" i="2"/>
  <c r="AK2446" i="2"/>
  <c r="B2446" i="2" s="1"/>
  <c r="AJ2446" i="2"/>
  <c r="A2446" i="2" s="1"/>
  <c r="AL2446" i="2"/>
  <c r="Q1245" i="2"/>
  <c r="Q1246" i="2"/>
  <c r="BE2447" i="2" l="1"/>
  <c r="AB2448" i="2"/>
  <c r="AH2449" i="2"/>
  <c r="AI2448" i="2"/>
  <c r="D2448" i="2"/>
  <c r="AM2448" i="2"/>
  <c r="BE2446" i="2"/>
  <c r="AB2447" i="2"/>
  <c r="C2446" i="2"/>
  <c r="AK2447" i="2"/>
  <c r="B2447" i="2" s="1"/>
  <c r="AJ2447" i="2"/>
  <c r="A2447" i="2" s="1"/>
  <c r="AL2447" i="2"/>
  <c r="Q1247" i="2"/>
  <c r="AG2449" i="2" l="1"/>
  <c r="D2449" i="2"/>
  <c r="AI2449" i="2"/>
  <c r="AM2449" i="2"/>
  <c r="AH2450" i="2"/>
  <c r="AG2450" i="2" s="1"/>
  <c r="C2447" i="2"/>
  <c r="AL2448" i="2"/>
  <c r="AJ2448" i="2"/>
  <c r="A2448" i="2" s="1"/>
  <c r="AK2448" i="2"/>
  <c r="B2448" i="2" s="1"/>
  <c r="Q1248" i="2"/>
  <c r="AM2450" i="2" l="1"/>
  <c r="D2450" i="2"/>
  <c r="AH2451" i="2"/>
  <c r="AI2450" i="2"/>
  <c r="BE2448" i="2"/>
  <c r="AB2449" i="2"/>
  <c r="AL2449" i="2"/>
  <c r="AJ2449" i="2"/>
  <c r="A2449" i="2" s="1"/>
  <c r="AK2449" i="2"/>
  <c r="B2449" i="2" s="1"/>
  <c r="C2448" i="2"/>
  <c r="BE2449" i="2"/>
  <c r="AB2450" i="2"/>
  <c r="Q1249" i="2"/>
  <c r="AL2450" i="2" l="1"/>
  <c r="AJ2450" i="2"/>
  <c r="A2450" i="2" s="1"/>
  <c r="AK2450" i="2"/>
  <c r="B2450" i="2" s="1"/>
  <c r="AG2451" i="2"/>
  <c r="AM2451" i="2"/>
  <c r="AH2452" i="2"/>
  <c r="D2451" i="2"/>
  <c r="AI2451" i="2"/>
  <c r="C2449" i="2"/>
  <c r="Q1250" i="2"/>
  <c r="AJ2451" i="2" l="1"/>
  <c r="A2451" i="2" s="1"/>
  <c r="AK2451" i="2"/>
  <c r="B2451" i="2" s="1"/>
  <c r="AL2451" i="2"/>
  <c r="AB2451" i="2"/>
  <c r="BE2450" i="2"/>
  <c r="AG2452" i="2"/>
  <c r="AM2452" i="2"/>
  <c r="AI2452" i="2"/>
  <c r="AH2453" i="2"/>
  <c r="AG2453" i="2" s="1"/>
  <c r="D2452" i="2"/>
  <c r="C2450" i="2"/>
  <c r="Q1251" i="2"/>
  <c r="AL2452" i="2" l="1"/>
  <c r="AJ2452" i="2"/>
  <c r="A2452" i="2" s="1"/>
  <c r="AK2452" i="2"/>
  <c r="B2452" i="2" s="1"/>
  <c r="BE2452" i="2"/>
  <c r="AB2453" i="2"/>
  <c r="C2451" i="2"/>
  <c r="AB2452" i="2"/>
  <c r="BE2451" i="2"/>
  <c r="AI2453" i="2"/>
  <c r="AM2453" i="2"/>
  <c r="AH2454" i="2"/>
  <c r="AG2454" i="2" s="1"/>
  <c r="D2453" i="2"/>
  <c r="Q1252" i="2"/>
  <c r="AB2454" i="2" l="1"/>
  <c r="BE2453" i="2"/>
  <c r="AL2453" i="2"/>
  <c r="AJ2453" i="2"/>
  <c r="A2453" i="2" s="1"/>
  <c r="AK2453" i="2"/>
  <c r="B2453" i="2" s="1"/>
  <c r="AI2454" i="2"/>
  <c r="D2454" i="2"/>
  <c r="AM2454" i="2"/>
  <c r="AH2455" i="2"/>
  <c r="AG2455" i="2" s="1"/>
  <c r="C2452" i="2"/>
  <c r="Q1253" i="2"/>
  <c r="Q1254" i="2"/>
  <c r="BE2454" i="2" l="1"/>
  <c r="AB2455" i="2"/>
  <c r="AL2454" i="2"/>
  <c r="AJ2454" i="2"/>
  <c r="A2454" i="2" s="1"/>
  <c r="AK2454" i="2"/>
  <c r="B2454" i="2" s="1"/>
  <c r="C2453" i="2"/>
  <c r="AI2455" i="2"/>
  <c r="D2455" i="2"/>
  <c r="AH2456" i="2"/>
  <c r="AM2455" i="2"/>
  <c r="Q1255" i="2"/>
  <c r="AM2456" i="2" l="1"/>
  <c r="D2456" i="2"/>
  <c r="AH2457" i="2"/>
  <c r="AI2456" i="2"/>
  <c r="C2454" i="2"/>
  <c r="AG2456" i="2"/>
  <c r="AJ2455" i="2"/>
  <c r="A2455" i="2" s="1"/>
  <c r="AK2455" i="2"/>
  <c r="B2455" i="2" s="1"/>
  <c r="AL2455" i="2"/>
  <c r="Q1256" i="2"/>
  <c r="AL2456" i="2" l="1"/>
  <c r="AK2456" i="2"/>
  <c r="B2456" i="2" s="1"/>
  <c r="AJ2456" i="2"/>
  <c r="A2456" i="2" s="1"/>
  <c r="BE2455" i="2"/>
  <c r="AB2456" i="2"/>
  <c r="AG2457" i="2"/>
  <c r="AM2457" i="2"/>
  <c r="AI2457" i="2"/>
  <c r="AH2458" i="2"/>
  <c r="D2457" i="2"/>
  <c r="C2455" i="2"/>
  <c r="Q1257" i="2"/>
  <c r="AB2457" i="2" l="1"/>
  <c r="BE2456" i="2"/>
  <c r="D2458" i="2"/>
  <c r="AI2458" i="2"/>
  <c r="AM2458" i="2"/>
  <c r="AH2459" i="2"/>
  <c r="AJ2457" i="2"/>
  <c r="A2457" i="2" s="1"/>
  <c r="AL2457" i="2"/>
  <c r="AK2457" i="2"/>
  <c r="B2457" i="2" s="1"/>
  <c r="C2456" i="2"/>
  <c r="AG2458" i="2"/>
  <c r="Q1258" i="2"/>
  <c r="AK2458" i="2" l="1"/>
  <c r="B2458" i="2" s="1"/>
  <c r="AJ2458" i="2"/>
  <c r="A2458" i="2" s="1"/>
  <c r="AL2458" i="2"/>
  <c r="AB2458" i="2"/>
  <c r="BE2457" i="2"/>
  <c r="C2457" i="2"/>
  <c r="AG2459" i="2"/>
  <c r="AI2459" i="2"/>
  <c r="AM2459" i="2"/>
  <c r="D2459" i="2"/>
  <c r="AH2460" i="2"/>
  <c r="Q1259" i="2"/>
  <c r="AJ2459" i="2" l="1"/>
  <c r="A2459" i="2" s="1"/>
  <c r="AK2459" i="2"/>
  <c r="B2459" i="2" s="1"/>
  <c r="AL2459" i="2"/>
  <c r="AG2460" i="2"/>
  <c r="AM2460" i="2"/>
  <c r="AH2461" i="2"/>
  <c r="AG2461" i="2" s="1"/>
  <c r="D2460" i="2"/>
  <c r="AI2460" i="2"/>
  <c r="BE2458" i="2"/>
  <c r="AB2459" i="2"/>
  <c r="C2458" i="2"/>
  <c r="Q1260" i="2"/>
  <c r="AJ2460" i="2" l="1"/>
  <c r="A2460" i="2" s="1"/>
  <c r="AK2460" i="2"/>
  <c r="B2460" i="2" s="1"/>
  <c r="AL2460" i="2"/>
  <c r="BE2459" i="2"/>
  <c r="AB2460" i="2"/>
  <c r="C2459" i="2"/>
  <c r="AH2462" i="2"/>
  <c r="D2461" i="2"/>
  <c r="AI2461" i="2"/>
  <c r="AM2461" i="2"/>
  <c r="AB2461" i="2"/>
  <c r="BE2460" i="2"/>
  <c r="Q1261" i="2"/>
  <c r="AG2462" i="2" l="1"/>
  <c r="D2462" i="2"/>
  <c r="AH2463" i="2"/>
  <c r="AM2462" i="2"/>
  <c r="AI2462" i="2"/>
  <c r="C2460" i="2"/>
  <c r="AK2461" i="2"/>
  <c r="B2461" i="2" s="1"/>
  <c r="AJ2461" i="2"/>
  <c r="A2461" i="2" s="1"/>
  <c r="AL2461" i="2"/>
  <c r="Q1262" i="2"/>
  <c r="Q1263" i="2"/>
  <c r="AG2463" i="2" l="1"/>
  <c r="AM2463" i="2"/>
  <c r="AH2464" i="2"/>
  <c r="AG2464" i="2" s="1"/>
  <c r="D2463" i="2"/>
  <c r="AI2463" i="2"/>
  <c r="C2461" i="2"/>
  <c r="AL2462" i="2"/>
  <c r="AJ2462" i="2"/>
  <c r="A2462" i="2" s="1"/>
  <c r="AK2462" i="2"/>
  <c r="B2462" i="2" s="1"/>
  <c r="BE2461" i="2"/>
  <c r="AB2462" i="2"/>
  <c r="Q1264" i="2"/>
  <c r="AL2463" i="2" l="1"/>
  <c r="AK2463" i="2"/>
  <c r="B2463" i="2" s="1"/>
  <c r="AJ2463" i="2"/>
  <c r="A2463" i="2" s="1"/>
  <c r="AB2463" i="2"/>
  <c r="BE2462" i="2"/>
  <c r="C2462" i="2"/>
  <c r="AI2464" i="2"/>
  <c r="AM2464" i="2"/>
  <c r="AH2465" i="2"/>
  <c r="D2464" i="2"/>
  <c r="AB2464" i="2"/>
  <c r="BE2463" i="2"/>
  <c r="Q1265" i="2"/>
  <c r="AM2465" i="2" l="1"/>
  <c r="AH2466" i="2"/>
  <c r="AG2466" i="2" s="1"/>
  <c r="AI2465" i="2"/>
  <c r="D2465" i="2"/>
  <c r="AG2465" i="2"/>
  <c r="AL2464" i="2"/>
  <c r="AJ2464" i="2"/>
  <c r="A2464" i="2" s="1"/>
  <c r="AK2464" i="2"/>
  <c r="B2464" i="2" s="1"/>
  <c r="C2463" i="2"/>
  <c r="Q1266" i="2"/>
  <c r="C2464" i="2" l="1"/>
  <c r="AL2465" i="2"/>
  <c r="AK2465" i="2"/>
  <c r="B2465" i="2" s="1"/>
  <c r="AJ2465" i="2"/>
  <c r="A2465" i="2" s="1"/>
  <c r="AB2465" i="2"/>
  <c r="BE2464" i="2"/>
  <c r="AM2466" i="2"/>
  <c r="AH2467" i="2"/>
  <c r="AI2466" i="2"/>
  <c r="D2466" i="2"/>
  <c r="AB2466" i="2"/>
  <c r="BE2465" i="2"/>
  <c r="Q1268" i="2"/>
  <c r="AM2467" i="2" l="1"/>
  <c r="AH2468" i="2"/>
  <c r="D2467" i="2"/>
  <c r="AI2467" i="2"/>
  <c r="AG2467" i="2"/>
  <c r="C2465" i="2"/>
  <c r="AJ2466" i="2"/>
  <c r="A2466" i="2" s="1"/>
  <c r="AK2466" i="2"/>
  <c r="B2466" i="2" s="1"/>
  <c r="AL2466" i="2"/>
  <c r="Q1269" i="2"/>
  <c r="C2466" i="2" l="1"/>
  <c r="AG2468" i="2"/>
  <c r="D2468" i="2"/>
  <c r="AH2469" i="2"/>
  <c r="AG2469" i="2" s="1"/>
  <c r="AM2468" i="2"/>
  <c r="AI2468" i="2"/>
  <c r="AB2467" i="2"/>
  <c r="BE2466" i="2"/>
  <c r="AL2467" i="2"/>
  <c r="AJ2467" i="2"/>
  <c r="A2467" i="2" s="1"/>
  <c r="AK2467" i="2"/>
  <c r="B2467" i="2" s="1"/>
  <c r="Q1270" i="2"/>
  <c r="AK2468" i="2" l="1"/>
  <c r="B2468" i="2" s="1"/>
  <c r="AL2468" i="2"/>
  <c r="AJ2468" i="2"/>
  <c r="A2468" i="2" s="1"/>
  <c r="BE2467" i="2"/>
  <c r="AB2468" i="2"/>
  <c r="C2467" i="2"/>
  <c r="AM2469" i="2"/>
  <c r="AH2470" i="2"/>
  <c r="D2469" i="2"/>
  <c r="AI2469" i="2"/>
  <c r="AB2469" i="2"/>
  <c r="BE2468" i="2"/>
  <c r="Q1271" i="2"/>
  <c r="AI2470" i="2" l="1"/>
  <c r="D2470" i="2"/>
  <c r="AH2471" i="2"/>
  <c r="AM2470" i="2"/>
  <c r="AG2470" i="2"/>
  <c r="AK2469" i="2"/>
  <c r="B2469" i="2" s="1"/>
  <c r="AL2469" i="2"/>
  <c r="AJ2469" i="2"/>
  <c r="A2469" i="2" s="1"/>
  <c r="C2468" i="2"/>
  <c r="Q1277" i="2"/>
  <c r="AB2470" i="2" l="1"/>
  <c r="BE2469" i="2"/>
  <c r="AG2471" i="2"/>
  <c r="D2471" i="2"/>
  <c r="AM2471" i="2"/>
  <c r="AI2471" i="2"/>
  <c r="AH2472" i="2"/>
  <c r="C2469" i="2"/>
  <c r="AJ2470" i="2"/>
  <c r="A2470" i="2" s="1"/>
  <c r="AL2470" i="2"/>
  <c r="AK2470" i="2"/>
  <c r="B2470" i="2" s="1"/>
  <c r="Q1282" i="2"/>
  <c r="AG2472" i="2" l="1"/>
  <c r="D2472" i="2"/>
  <c r="AI2472" i="2"/>
  <c r="AH2473" i="2"/>
  <c r="AM2472" i="2"/>
  <c r="BE2470" i="2"/>
  <c r="AB2471" i="2"/>
  <c r="C2470" i="2"/>
  <c r="AK2471" i="2"/>
  <c r="B2471" i="2" s="1"/>
  <c r="AJ2471" i="2"/>
  <c r="A2471" i="2" s="1"/>
  <c r="AL2471" i="2"/>
  <c r="Q1283" i="2"/>
  <c r="AJ2472" i="2" l="1"/>
  <c r="A2472" i="2" s="1"/>
  <c r="AK2472" i="2"/>
  <c r="B2472" i="2" s="1"/>
  <c r="AL2472" i="2"/>
  <c r="C2471" i="2"/>
  <c r="AB2472" i="2"/>
  <c r="BE2471" i="2"/>
  <c r="AG2473" i="2"/>
  <c r="AM2473" i="2"/>
  <c r="AI2473" i="2"/>
  <c r="D2473" i="2"/>
  <c r="AH2474" i="2"/>
  <c r="AG2474" i="2" s="1"/>
  <c r="Q1284" i="2"/>
  <c r="AL2473" i="2" l="1"/>
  <c r="AK2473" i="2"/>
  <c r="B2473" i="2" s="1"/>
  <c r="AJ2473" i="2"/>
  <c r="A2473" i="2" s="1"/>
  <c r="BE2473" i="2"/>
  <c r="AB2474" i="2"/>
  <c r="C2472" i="2"/>
  <c r="AI2474" i="2"/>
  <c r="D2474" i="2"/>
  <c r="AM2474" i="2"/>
  <c r="AH2475" i="2"/>
  <c r="BE2472" i="2"/>
  <c r="AB2473" i="2"/>
  <c r="Q1285" i="2"/>
  <c r="AG2475" i="2" l="1"/>
  <c r="AM2475" i="2"/>
  <c r="AI2475" i="2"/>
  <c r="D2475" i="2"/>
  <c r="AH2476" i="2"/>
  <c r="AL2474" i="2"/>
  <c r="AK2474" i="2"/>
  <c r="B2474" i="2" s="1"/>
  <c r="AJ2474" i="2"/>
  <c r="A2474" i="2" s="1"/>
  <c r="C2473" i="2"/>
  <c r="Q1286" i="2"/>
  <c r="AL2475" i="2" l="1"/>
  <c r="AK2475" i="2"/>
  <c r="B2475" i="2" s="1"/>
  <c r="AJ2475" i="2"/>
  <c r="A2475" i="2" s="1"/>
  <c r="C2474" i="2"/>
  <c r="AG2476" i="2"/>
  <c r="AM2476" i="2"/>
  <c r="AH2477" i="2"/>
  <c r="AG2477" i="2" s="1"/>
  <c r="D2476" i="2"/>
  <c r="AI2476" i="2"/>
  <c r="BE2474" i="2"/>
  <c r="AB2475" i="2"/>
  <c r="Q1287" i="2"/>
  <c r="AB2477" i="2" l="1"/>
  <c r="BE2476" i="2"/>
  <c r="AJ2476" i="2"/>
  <c r="A2476" i="2" s="1"/>
  <c r="AL2476" i="2"/>
  <c r="AK2476" i="2"/>
  <c r="B2476" i="2" s="1"/>
  <c r="BE2475" i="2"/>
  <c r="AB2476" i="2"/>
  <c r="C2475" i="2"/>
  <c r="AM2477" i="2"/>
  <c r="AH2478" i="2"/>
  <c r="AI2477" i="2"/>
  <c r="D2477" i="2"/>
  <c r="Q1293" i="2"/>
  <c r="C2476" i="2" l="1"/>
  <c r="AJ2477" i="2"/>
  <c r="A2477" i="2" s="1"/>
  <c r="AL2477" i="2"/>
  <c r="AK2477" i="2"/>
  <c r="B2477" i="2" s="1"/>
  <c r="AG2478" i="2"/>
  <c r="AH2479" i="2"/>
  <c r="AG2479" i="2" s="1"/>
  <c r="D2478" i="2"/>
  <c r="AM2478" i="2"/>
  <c r="AI2478" i="2"/>
  <c r="Q1299" i="2"/>
  <c r="AL2478" i="2" l="1"/>
  <c r="AJ2478" i="2"/>
  <c r="A2478" i="2" s="1"/>
  <c r="AK2478" i="2"/>
  <c r="B2478" i="2" s="1"/>
  <c r="AB2478" i="2"/>
  <c r="BE2477" i="2"/>
  <c r="C2477" i="2"/>
  <c r="BE2478" i="2"/>
  <c r="AB2479" i="2"/>
  <c r="D2479" i="2"/>
  <c r="AH2480" i="2"/>
  <c r="AI2479" i="2"/>
  <c r="AM2479" i="2"/>
  <c r="Q1306" i="2"/>
  <c r="C2478" i="2" l="1"/>
  <c r="AG2480" i="2"/>
  <c r="AK2479" i="2"/>
  <c r="B2479" i="2" s="1"/>
  <c r="AL2479" i="2"/>
  <c r="AJ2479" i="2"/>
  <c r="A2479" i="2" s="1"/>
  <c r="AI2480" i="2"/>
  <c r="AM2480" i="2"/>
  <c r="D2480" i="2"/>
  <c r="AH2481" i="2"/>
  <c r="Q1307" i="2"/>
  <c r="AK2480" i="2" l="1"/>
  <c r="B2480" i="2" s="1"/>
  <c r="AL2480" i="2"/>
  <c r="AJ2480" i="2"/>
  <c r="A2480" i="2" s="1"/>
  <c r="AG2481" i="2"/>
  <c r="AI2481" i="2"/>
  <c r="D2481" i="2"/>
  <c r="AH2482" i="2"/>
  <c r="AM2481" i="2"/>
  <c r="C2479" i="2"/>
  <c r="AB2480" i="2"/>
  <c r="BE2479" i="2"/>
  <c r="Q1308" i="2"/>
  <c r="AH2483" i="2" l="1"/>
  <c r="AI2482" i="2"/>
  <c r="D2482" i="2"/>
  <c r="AM2482" i="2"/>
  <c r="AG2483" i="2"/>
  <c r="C2480" i="2"/>
  <c r="AG2482" i="2"/>
  <c r="AL2481" i="2"/>
  <c r="AJ2481" i="2"/>
  <c r="A2481" i="2" s="1"/>
  <c r="AK2481" i="2"/>
  <c r="B2481" i="2" s="1"/>
  <c r="BE2480" i="2"/>
  <c r="AB2481" i="2"/>
  <c r="Q1314" i="2"/>
  <c r="C2481" i="2" l="1"/>
  <c r="AK2482" i="2"/>
  <c r="B2482" i="2" s="1"/>
  <c r="AL2482" i="2"/>
  <c r="AJ2482" i="2"/>
  <c r="A2482" i="2" s="1"/>
  <c r="AB2482" i="2"/>
  <c r="BE2481" i="2"/>
  <c r="AB2483" i="2"/>
  <c r="BE2482" i="2"/>
  <c r="AH2484" i="2"/>
  <c r="AI2483" i="2"/>
  <c r="AM2483" i="2"/>
  <c r="D2483" i="2"/>
  <c r="Q1320" i="2"/>
  <c r="AL2483" i="2" l="1"/>
  <c r="AK2483" i="2"/>
  <c r="B2483" i="2" s="1"/>
  <c r="AJ2483" i="2"/>
  <c r="A2483" i="2" s="1"/>
  <c r="C2482" i="2"/>
  <c r="AG2484" i="2"/>
  <c r="AH2485" i="2"/>
  <c r="D2484" i="2"/>
  <c r="AI2484" i="2"/>
  <c r="AM2484" i="2"/>
  <c r="AG2485" i="2"/>
  <c r="Q1321" i="2"/>
  <c r="BE2484" i="2" l="1"/>
  <c r="AB2485" i="2"/>
  <c r="D2485" i="2"/>
  <c r="AM2485" i="2"/>
  <c r="AH2486" i="2"/>
  <c r="AI2485" i="2"/>
  <c r="BE2483" i="2"/>
  <c r="AB2484" i="2"/>
  <c r="AL2484" i="2"/>
  <c r="AJ2484" i="2"/>
  <c r="A2484" i="2" s="1"/>
  <c r="AK2484" i="2"/>
  <c r="B2484" i="2" s="1"/>
  <c r="C2483" i="2"/>
  <c r="Q1322" i="2"/>
  <c r="C2484" i="2" l="1"/>
  <c r="AJ2485" i="2"/>
  <c r="A2485" i="2" s="1"/>
  <c r="AL2485" i="2"/>
  <c r="AK2485" i="2"/>
  <c r="B2485" i="2" s="1"/>
  <c r="AG2486" i="2"/>
  <c r="AM2486" i="2"/>
  <c r="AH2487" i="2"/>
  <c r="D2486" i="2"/>
  <c r="AI2486" i="2"/>
  <c r="Q1327" i="2"/>
  <c r="AG2487" i="2" l="1"/>
  <c r="D2487" i="2"/>
  <c r="AI2487" i="2"/>
  <c r="AM2487" i="2"/>
  <c r="AH2488" i="2"/>
  <c r="C2485" i="2"/>
  <c r="AK2486" i="2"/>
  <c r="B2486" i="2" s="1"/>
  <c r="AL2486" i="2"/>
  <c r="AJ2486" i="2"/>
  <c r="A2486" i="2" s="1"/>
  <c r="BE2485" i="2"/>
  <c r="AB2486" i="2"/>
  <c r="Q1333" i="2"/>
  <c r="C2486" i="2" l="1"/>
  <c r="AJ2487" i="2"/>
  <c r="A2487" i="2" s="1"/>
  <c r="AK2487" i="2"/>
  <c r="B2487" i="2" s="1"/>
  <c r="AL2487" i="2"/>
  <c r="AG2488" i="2"/>
  <c r="AH2489" i="2"/>
  <c r="D2488" i="2"/>
  <c r="AM2488" i="2"/>
  <c r="AI2488" i="2"/>
  <c r="AG2489" i="2"/>
  <c r="BE2486" i="2"/>
  <c r="AB2487" i="2"/>
  <c r="Q1340" i="2"/>
  <c r="AB2489" i="2" l="1"/>
  <c r="BE2488" i="2"/>
  <c r="AM2489" i="2"/>
  <c r="AH2490" i="2"/>
  <c r="D2489" i="2"/>
  <c r="AI2489" i="2"/>
  <c r="AJ2488" i="2"/>
  <c r="A2488" i="2" s="1"/>
  <c r="AL2488" i="2"/>
  <c r="AK2488" i="2"/>
  <c r="B2488" i="2" s="1"/>
  <c r="AB2488" i="2"/>
  <c r="BE2487" i="2"/>
  <c r="C2487" i="2"/>
  <c r="Q1342" i="2"/>
  <c r="C2488" i="2" l="1"/>
  <c r="AM2490" i="2"/>
  <c r="AI2490" i="2"/>
  <c r="AH2491" i="2"/>
  <c r="D2490" i="2"/>
  <c r="AG2490" i="2"/>
  <c r="AK2489" i="2"/>
  <c r="B2489" i="2" s="1"/>
  <c r="AJ2489" i="2"/>
  <c r="A2489" i="2" s="1"/>
  <c r="AL2489" i="2"/>
  <c r="Q1343" i="2"/>
  <c r="C2489" i="2" l="1"/>
  <c r="AB2490" i="2"/>
  <c r="BE2489" i="2"/>
  <c r="AG2491" i="2"/>
  <c r="AH2492" i="2"/>
  <c r="AG2492" i="2" s="1"/>
  <c r="D2491" i="2"/>
  <c r="AM2491" i="2"/>
  <c r="AI2491" i="2"/>
  <c r="AJ2490" i="2"/>
  <c r="A2490" i="2" s="1"/>
  <c r="AL2490" i="2"/>
  <c r="AK2490" i="2"/>
  <c r="B2490" i="2" s="1"/>
  <c r="Q1344" i="2"/>
  <c r="AK2491" i="2" l="1"/>
  <c r="B2491" i="2" s="1"/>
  <c r="AL2491" i="2"/>
  <c r="AJ2491" i="2"/>
  <c r="A2491" i="2" s="1"/>
  <c r="BE2490" i="2"/>
  <c r="AB2491" i="2"/>
  <c r="C2490" i="2"/>
  <c r="BE2491" i="2"/>
  <c r="AB2492" i="2"/>
  <c r="AH2493" i="2"/>
  <c r="AG2493" i="2" s="1"/>
  <c r="AM2492" i="2"/>
  <c r="D2492" i="2"/>
  <c r="AI2492" i="2"/>
  <c r="Q1350" i="2"/>
  <c r="AB2493" i="2" l="1"/>
  <c r="BE2492" i="2"/>
  <c r="AI2493" i="2"/>
  <c r="D2493" i="2"/>
  <c r="AM2493" i="2"/>
  <c r="AH2494" i="2"/>
  <c r="C2491" i="2"/>
  <c r="AL2492" i="2"/>
  <c r="AJ2492" i="2"/>
  <c r="A2492" i="2" s="1"/>
  <c r="AK2492" i="2"/>
  <c r="B2492" i="2" s="1"/>
  <c r="Q1351" i="2"/>
  <c r="AG2494" i="2" l="1"/>
  <c r="D2494" i="2"/>
  <c r="AM2494" i="2"/>
  <c r="AI2494" i="2"/>
  <c r="AH2495" i="2"/>
  <c r="AG2495" i="2" s="1"/>
  <c r="AL2493" i="2"/>
  <c r="AK2493" i="2"/>
  <c r="B2493" i="2" s="1"/>
  <c r="AJ2493" i="2"/>
  <c r="A2493" i="2" s="1"/>
  <c r="C2492" i="2"/>
  <c r="Q1352" i="2"/>
  <c r="Q1357" i="2"/>
  <c r="C2493" i="2" l="1"/>
  <c r="BE2494" i="2"/>
  <c r="AB2495" i="2"/>
  <c r="AH2496" i="2"/>
  <c r="AG2496" i="2" s="1"/>
  <c r="AM2495" i="2"/>
  <c r="AI2495" i="2"/>
  <c r="D2495" i="2"/>
  <c r="BE2493" i="2"/>
  <c r="AB2494" i="2"/>
  <c r="AK2494" i="2"/>
  <c r="B2494" i="2" s="1"/>
  <c r="AL2494" i="2"/>
  <c r="AJ2494" i="2"/>
  <c r="A2494" i="2" s="1"/>
  <c r="Q1358" i="2"/>
  <c r="AJ2495" i="2" l="1"/>
  <c r="A2495" i="2" s="1"/>
  <c r="AK2495" i="2"/>
  <c r="B2495" i="2" s="1"/>
  <c r="AL2495" i="2"/>
  <c r="C2494" i="2"/>
  <c r="AB2496" i="2"/>
  <c r="BE2495" i="2"/>
  <c r="AI2496" i="2"/>
  <c r="AM2496" i="2"/>
  <c r="AH2497" i="2"/>
  <c r="AG2497" i="2" s="1"/>
  <c r="D2496" i="2"/>
  <c r="Q1359" i="2"/>
  <c r="Q1364" i="2"/>
  <c r="AM2497" i="2" l="1"/>
  <c r="D2497" i="2"/>
  <c r="AI2497" i="2"/>
  <c r="AH2498" i="2"/>
  <c r="C2495" i="2"/>
  <c r="BE2496" i="2"/>
  <c r="AB2497" i="2"/>
  <c r="AL2496" i="2"/>
  <c r="AJ2496" i="2"/>
  <c r="A2496" i="2" s="1"/>
  <c r="AK2496" i="2"/>
  <c r="B2496" i="2" s="1"/>
  <c r="Q1360" i="2"/>
  <c r="C2496" i="2" l="1"/>
  <c r="AL2497" i="2"/>
  <c r="AJ2497" i="2"/>
  <c r="A2497" i="2" s="1"/>
  <c r="AK2497" i="2"/>
  <c r="B2497" i="2" s="1"/>
  <c r="AG2498" i="2"/>
  <c r="AM2498" i="2"/>
  <c r="D2498" i="2"/>
  <c r="AH2499" i="2"/>
  <c r="AG2499" i="2" s="1"/>
  <c r="AI2498" i="2"/>
  <c r="Q1361" i="2"/>
  <c r="Q1366" i="2"/>
  <c r="C2497" i="2" l="1"/>
  <c r="BE2498" i="2"/>
  <c r="AB2499" i="2"/>
  <c r="AL2498" i="2"/>
  <c r="AK2498" i="2"/>
  <c r="B2498" i="2" s="1"/>
  <c r="AJ2498" i="2"/>
  <c r="A2498" i="2" s="1"/>
  <c r="AB2498" i="2"/>
  <c r="BE2497" i="2"/>
  <c r="AH2500" i="2"/>
  <c r="AS2499" i="2" s="1"/>
  <c r="D2499" i="2"/>
  <c r="AM2499" i="2"/>
  <c r="AI2499" i="2"/>
  <c r="AS2495" i="2"/>
  <c r="AS2497" i="2"/>
  <c r="Q1367" i="2"/>
  <c r="Q1369" i="2"/>
  <c r="Q1373" i="2"/>
  <c r="AG2500" i="2" l="1"/>
  <c r="AK2499" i="2"/>
  <c r="B2499" i="2" s="1"/>
  <c r="AL2499" i="2"/>
  <c r="AJ2499" i="2"/>
  <c r="A2499" i="2" s="1"/>
  <c r="AB2500" i="2"/>
  <c r="BE2499" i="2"/>
  <c r="AS1879" i="2"/>
  <c r="AS1880" i="2"/>
  <c r="AS1881" i="2"/>
  <c r="AS1883" i="2"/>
  <c r="AS1886" i="2"/>
  <c r="AS1882" i="2"/>
  <c r="AS1885" i="2"/>
  <c r="AS1884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9" i="2"/>
  <c r="AS1898" i="2"/>
  <c r="AS1900" i="2"/>
  <c r="AS1901" i="2"/>
  <c r="AS1902" i="2"/>
  <c r="AS1903" i="2"/>
  <c r="AS1904" i="2"/>
  <c r="AS1906" i="2"/>
  <c r="AS1905" i="2"/>
  <c r="AS1907" i="2"/>
  <c r="AS1909" i="2"/>
  <c r="AS1908" i="2"/>
  <c r="AS1910" i="2"/>
  <c r="AS1911" i="2"/>
  <c r="AS1913" i="2"/>
  <c r="AS1912" i="2"/>
  <c r="AS1914" i="2"/>
  <c r="AS1915" i="2"/>
  <c r="AS1916" i="2"/>
  <c r="AS1919" i="2"/>
  <c r="AS1917" i="2"/>
  <c r="AS1918" i="2"/>
  <c r="AS1920" i="2"/>
  <c r="AS1921" i="2"/>
  <c r="AS1922" i="2"/>
  <c r="AS1923" i="2"/>
  <c r="AS1924" i="2"/>
  <c r="AS1925" i="2"/>
  <c r="AS1926" i="2"/>
  <c r="AS1929" i="2"/>
  <c r="AS1927" i="2"/>
  <c r="AS1928" i="2"/>
  <c r="AS1930" i="2"/>
  <c r="AS1931" i="2"/>
  <c r="AS1932" i="2"/>
  <c r="AS1934" i="2"/>
  <c r="AS1933" i="2"/>
  <c r="AS1935" i="2"/>
  <c r="AS1936" i="2"/>
  <c r="AS1937" i="2"/>
  <c r="AS1938" i="2"/>
  <c r="AS1942" i="2"/>
  <c r="AS1939" i="2"/>
  <c r="AS1944" i="2"/>
  <c r="AS1940" i="2"/>
  <c r="AS1941" i="2"/>
  <c r="AS1945" i="2"/>
  <c r="AS1943" i="2"/>
  <c r="AS1946" i="2"/>
  <c r="AS1947" i="2"/>
  <c r="AS1948" i="2"/>
  <c r="AS1949" i="2"/>
  <c r="AS1950" i="2"/>
  <c r="AS1951" i="2"/>
  <c r="AS1952" i="2"/>
  <c r="AS1954" i="2"/>
  <c r="AS1956" i="2"/>
  <c r="AS1953" i="2"/>
  <c r="AS1955" i="2"/>
  <c r="AS1960" i="2"/>
  <c r="AS1961" i="2"/>
  <c r="AS1957" i="2"/>
  <c r="AS1958" i="2"/>
  <c r="AS1959" i="2"/>
  <c r="AS1962" i="2"/>
  <c r="AS1964" i="2"/>
  <c r="AS1963" i="2"/>
  <c r="AS1965" i="2"/>
  <c r="AS1966" i="2"/>
  <c r="AS1967" i="2"/>
  <c r="AS1969" i="2"/>
  <c r="AS1968" i="2"/>
  <c r="AS1970" i="2"/>
  <c r="AS1971" i="2"/>
  <c r="AS1973" i="2"/>
  <c r="AS1972" i="2"/>
  <c r="AS1974" i="2"/>
  <c r="AS1976" i="2"/>
  <c r="AS1975" i="2"/>
  <c r="AS1977" i="2"/>
  <c r="AS1978" i="2"/>
  <c r="AS1979" i="2"/>
  <c r="AS1980" i="2"/>
  <c r="AS1981" i="2"/>
  <c r="AS1982" i="2"/>
  <c r="AS1984" i="2"/>
  <c r="AS1983" i="2"/>
  <c r="AS1985" i="2"/>
  <c r="AS1986" i="2"/>
  <c r="AS1987" i="2"/>
  <c r="AS1988" i="2"/>
  <c r="AS1989" i="2"/>
  <c r="AS1990" i="2"/>
  <c r="AS1992" i="2"/>
  <c r="AS1991" i="2"/>
  <c r="AS1996" i="2"/>
  <c r="AS1993" i="2"/>
  <c r="AS1998" i="2"/>
  <c r="AS1994" i="2"/>
  <c r="AS1995" i="2"/>
  <c r="AS1997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6" i="2"/>
  <c r="AS2013" i="2"/>
  <c r="AS2015" i="2"/>
  <c r="AS2014" i="2"/>
  <c r="AS2017" i="2"/>
  <c r="AS2019" i="2"/>
  <c r="AS2018" i="2"/>
  <c r="AS2023" i="2"/>
  <c r="AS2024" i="2"/>
  <c r="AS2020" i="2"/>
  <c r="AS2021" i="2"/>
  <c r="AS2022" i="2"/>
  <c r="AS2025" i="2"/>
  <c r="AS2026" i="2"/>
  <c r="AS2027" i="2"/>
  <c r="AS2028" i="2"/>
  <c r="AS2029" i="2"/>
  <c r="AS2030" i="2"/>
  <c r="AS2031" i="2"/>
  <c r="AS2032" i="2"/>
  <c r="AS2033" i="2"/>
  <c r="AS2034" i="2"/>
  <c r="AS2040" i="2"/>
  <c r="AS2035" i="2"/>
  <c r="AS2039" i="2"/>
  <c r="AS2036" i="2"/>
  <c r="AS2038" i="2"/>
  <c r="AS2037" i="2"/>
  <c r="AS2043" i="2"/>
  <c r="AS2042" i="2"/>
  <c r="AS2041" i="2"/>
  <c r="AS2044" i="2"/>
  <c r="AS2045" i="2"/>
  <c r="AS2047" i="2"/>
  <c r="AS2049" i="2"/>
  <c r="AS2046" i="2"/>
  <c r="AS2048" i="2"/>
  <c r="AS2050" i="2"/>
  <c r="AS2051" i="2"/>
  <c r="AS2052" i="2"/>
  <c r="AS2053" i="2"/>
  <c r="AS2055" i="2"/>
  <c r="AS2054" i="2"/>
  <c r="AS2057" i="2"/>
  <c r="AS2056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1" i="2"/>
  <c r="AS2070" i="2"/>
  <c r="AS2072" i="2"/>
  <c r="AS2075" i="2"/>
  <c r="AS2073" i="2"/>
  <c r="AS2074" i="2"/>
  <c r="AS2076" i="2"/>
  <c r="AS2077" i="2"/>
  <c r="AS2078" i="2"/>
  <c r="AS2079" i="2"/>
  <c r="AS2080" i="2"/>
  <c r="AS2081" i="2"/>
  <c r="AS2083" i="2"/>
  <c r="AS2082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13" i="2"/>
  <c r="AS2109" i="2"/>
  <c r="AS2111" i="2"/>
  <c r="AS2110" i="2"/>
  <c r="AS2112" i="2"/>
  <c r="AS2114" i="2"/>
  <c r="AS2115" i="2"/>
  <c r="AS2116" i="2"/>
  <c r="AS2117" i="2"/>
  <c r="AS2118" i="2"/>
  <c r="AS2119" i="2"/>
  <c r="AS2120" i="2"/>
  <c r="AS2125" i="2"/>
  <c r="AS2121" i="2"/>
  <c r="AS2122" i="2"/>
  <c r="AS2123" i="2"/>
  <c r="AS2127" i="2"/>
  <c r="AS2124" i="2"/>
  <c r="AS2126" i="2"/>
  <c r="AS2128" i="2"/>
  <c r="AS2129" i="2"/>
  <c r="AS2130" i="2"/>
  <c r="AS2131" i="2"/>
  <c r="AS2133" i="2"/>
  <c r="AS2132" i="2"/>
  <c r="AS2134" i="2"/>
  <c r="AS2135" i="2"/>
  <c r="AS2136" i="2"/>
  <c r="AS2137" i="2"/>
  <c r="AS2139" i="2"/>
  <c r="AS2138" i="2"/>
  <c r="AS2141" i="2"/>
  <c r="AS2140" i="2"/>
  <c r="AS2142" i="2"/>
  <c r="AS2146" i="2"/>
  <c r="AS2143" i="2"/>
  <c r="AS2144" i="2"/>
  <c r="AS2147" i="2"/>
  <c r="AS2145" i="2"/>
  <c r="AS2148" i="2"/>
  <c r="AS2149" i="2"/>
  <c r="AS2150" i="2"/>
  <c r="AS2151" i="2"/>
  <c r="AS2154" i="2"/>
  <c r="AS2152" i="2"/>
  <c r="AS2156" i="2"/>
  <c r="AS2153" i="2"/>
  <c r="AS2155" i="2"/>
  <c r="AS2162" i="2"/>
  <c r="AS2159" i="2"/>
  <c r="AS2157" i="2"/>
  <c r="AS2158" i="2"/>
  <c r="AS2165" i="2"/>
  <c r="AS2161" i="2"/>
  <c r="AS2160" i="2"/>
  <c r="AS2163" i="2"/>
  <c r="AS2164" i="2"/>
  <c r="AS2166" i="2"/>
  <c r="AS2167" i="2"/>
  <c r="AS2168" i="2"/>
  <c r="AS2169" i="2"/>
  <c r="AS2170" i="2"/>
  <c r="AS2175" i="2"/>
  <c r="AS2171" i="2"/>
  <c r="AS2172" i="2"/>
  <c r="AS2173" i="2"/>
  <c r="AS2176" i="2"/>
  <c r="AS2174" i="2"/>
  <c r="AS2179" i="2"/>
  <c r="AS2177" i="2"/>
  <c r="AS2178" i="2"/>
  <c r="AS2181" i="2"/>
  <c r="AS2180" i="2"/>
  <c r="AS2183" i="2"/>
  <c r="AS2182" i="2"/>
  <c r="AS2184" i="2"/>
  <c r="AS2190" i="2"/>
  <c r="AS2185" i="2"/>
  <c r="AS2187" i="2"/>
  <c r="AS2186" i="2"/>
  <c r="AS2188" i="2"/>
  <c r="AS2191" i="2"/>
  <c r="AS2189" i="2"/>
  <c r="AS2192" i="2"/>
  <c r="AS2195" i="2"/>
  <c r="AS2193" i="2"/>
  <c r="AS2194" i="2"/>
  <c r="AS2196" i="2"/>
  <c r="AS2197" i="2"/>
  <c r="AS2198" i="2"/>
  <c r="AS2202" i="2"/>
  <c r="AS2203" i="2"/>
  <c r="AS2199" i="2"/>
  <c r="AS2200" i="2"/>
  <c r="AS2201" i="2"/>
  <c r="AS2204" i="2"/>
  <c r="AS2206" i="2"/>
  <c r="AS2205" i="2"/>
  <c r="AS2208" i="2"/>
  <c r="AS2209" i="2"/>
  <c r="AS2207" i="2"/>
  <c r="AS2212" i="2"/>
  <c r="AS2210" i="2"/>
  <c r="AS2211" i="2"/>
  <c r="AS2213" i="2"/>
  <c r="AS2214" i="2"/>
  <c r="AM2500" i="2"/>
  <c r="AH2501" i="2"/>
  <c r="AI2500" i="2"/>
  <c r="D2500" i="2"/>
  <c r="AS2500" i="2"/>
  <c r="AS2215" i="2"/>
  <c r="AS2217" i="2"/>
  <c r="AS2216" i="2"/>
  <c r="AS2220" i="2"/>
  <c r="AS2218" i="2"/>
  <c r="AS2222" i="2"/>
  <c r="AS2219" i="2"/>
  <c r="AS2221" i="2"/>
  <c r="AS1776" i="2"/>
  <c r="AS146" i="2"/>
  <c r="AS1563" i="2"/>
  <c r="AS195" i="2"/>
  <c r="AS1677" i="2"/>
  <c r="AS536" i="2"/>
  <c r="AS1204" i="2"/>
  <c r="AS333" i="2"/>
  <c r="AS691" i="2"/>
  <c r="AS1832" i="2"/>
  <c r="AS821" i="2"/>
  <c r="AS61" i="2"/>
  <c r="AS886" i="2"/>
  <c r="AS1491" i="2"/>
  <c r="AS2223" i="2"/>
  <c r="AS1630" i="2"/>
  <c r="AS267" i="2"/>
  <c r="AS1526" i="2"/>
  <c r="AS360" i="2"/>
  <c r="AS840" i="2"/>
  <c r="AS1131" i="2"/>
  <c r="AS230" i="2"/>
  <c r="AS1766" i="2"/>
  <c r="AS1618" i="2"/>
  <c r="AS104" i="2"/>
  <c r="AS693" i="2"/>
  <c r="AS1056" i="2"/>
  <c r="AS1095" i="2"/>
  <c r="AS617" i="2"/>
  <c r="AS822" i="2"/>
  <c r="AS274" i="2"/>
  <c r="AS155" i="2"/>
  <c r="AS1560" i="2"/>
  <c r="AS363" i="2"/>
  <c r="P364" i="2" s="1"/>
  <c r="AS854" i="2"/>
  <c r="AS1393" i="2"/>
  <c r="AS1830" i="2"/>
  <c r="AS1838" i="2"/>
  <c r="AS2226" i="2"/>
  <c r="AS867" i="2"/>
  <c r="AS1697" i="2"/>
  <c r="AS1419" i="2"/>
  <c r="AS520" i="2"/>
  <c r="AS1572" i="2"/>
  <c r="AS75" i="2"/>
  <c r="P76" i="2" s="1"/>
  <c r="AS1439" i="2"/>
  <c r="AS1416" i="2"/>
  <c r="AS1195" i="2"/>
  <c r="AS1235" i="2"/>
  <c r="AS499" i="2"/>
  <c r="AS199" i="2"/>
  <c r="AS201" i="2"/>
  <c r="AS1725" i="2"/>
  <c r="AS1265" i="2"/>
  <c r="AS940" i="2"/>
  <c r="AS1681" i="2"/>
  <c r="AS1294" i="2"/>
  <c r="AS681" i="2"/>
  <c r="AS487" i="2"/>
  <c r="AS637" i="2"/>
  <c r="AS1450" i="2"/>
  <c r="AS1440" i="2"/>
  <c r="AS1248" i="2"/>
  <c r="AS1854" i="2"/>
  <c r="AS348" i="2"/>
  <c r="P349" i="2" s="1"/>
  <c r="AS736" i="2"/>
  <c r="AS596" i="2"/>
  <c r="AS1350" i="2"/>
  <c r="AS1049" i="2"/>
  <c r="AS725" i="2"/>
  <c r="AS1062" i="2"/>
  <c r="AS1019" i="2"/>
  <c r="AS474" i="2"/>
  <c r="AS919" i="2"/>
  <c r="AS809" i="2"/>
  <c r="AS1591" i="2"/>
  <c r="AS546" i="2"/>
  <c r="AS313" i="2"/>
  <c r="AS953" i="2"/>
  <c r="AS548" i="2"/>
  <c r="AS834" i="2"/>
  <c r="AS860" i="2"/>
  <c r="AS670" i="2"/>
  <c r="AS1865" i="2"/>
  <c r="AS930" i="2"/>
  <c r="AS172" i="2"/>
  <c r="AS82" i="2"/>
  <c r="P83" i="2" s="1"/>
  <c r="AS1839" i="2"/>
  <c r="AS1014" i="2"/>
  <c r="AS1422" i="2"/>
  <c r="AS819" i="2"/>
  <c r="AS1807" i="2"/>
  <c r="AS1279" i="2"/>
  <c r="AS1775" i="2"/>
  <c r="AS183" i="2"/>
  <c r="AS314" i="2"/>
  <c r="AS347" i="2"/>
  <c r="AS1273" i="2"/>
  <c r="AS1797" i="2"/>
  <c r="AS1111" i="2"/>
  <c r="AS1331" i="2"/>
  <c r="AS786" i="2"/>
  <c r="AS1569" i="2"/>
  <c r="AS806" i="2"/>
  <c r="AS846" i="2"/>
  <c r="AS773" i="2"/>
  <c r="AS1548" i="2"/>
  <c r="AS403" i="2"/>
  <c r="AS501" i="2"/>
  <c r="AS957" i="2"/>
  <c r="AS1254" i="2"/>
  <c r="AS799" i="2"/>
  <c r="AS153" i="2"/>
  <c r="AS133" i="2"/>
  <c r="AS818" i="2"/>
  <c r="AS673" i="2"/>
  <c r="AS1092" i="2"/>
  <c r="AS977" i="2"/>
  <c r="AS341" i="2"/>
  <c r="AS948" i="2"/>
  <c r="AS1873" i="2"/>
  <c r="AS142" i="2"/>
  <c r="AS857" i="2"/>
  <c r="AS1043" i="2"/>
  <c r="AS881" i="2"/>
  <c r="AS242" i="2"/>
  <c r="AS1161" i="2"/>
  <c r="AS534" i="2"/>
  <c r="AS1152" i="2"/>
  <c r="AS496" i="2"/>
  <c r="AS511" i="2"/>
  <c r="AS1696" i="2"/>
  <c r="AS1721" i="2"/>
  <c r="AS1801" i="2"/>
  <c r="AS1455" i="2"/>
  <c r="AS1651" i="2"/>
  <c r="AS1619" i="2"/>
  <c r="AS1813" i="2"/>
  <c r="AS990" i="2"/>
  <c r="AS1734" i="2"/>
  <c r="AS707" i="2"/>
  <c r="AS524" i="2"/>
  <c r="AS1370" i="2"/>
  <c r="AS1363" i="2"/>
  <c r="AS516" i="2"/>
  <c r="AS751" i="2"/>
  <c r="AS1318" i="2"/>
  <c r="AS710" i="2"/>
  <c r="AS632" i="2"/>
  <c r="AS134" i="2"/>
  <c r="AS257" i="2"/>
  <c r="AS507" i="2"/>
  <c r="AS112" i="2"/>
  <c r="AS443" i="2"/>
  <c r="AS1260" i="2"/>
  <c r="AS1815" i="2"/>
  <c r="AS1457" i="2"/>
  <c r="AS1008" i="2"/>
  <c r="AS887" i="2"/>
  <c r="AS1859" i="2"/>
  <c r="AS735" i="2"/>
  <c r="AS1076" i="2"/>
  <c r="AS1245" i="2"/>
  <c r="AS1787" i="2"/>
  <c r="AS880" i="2"/>
  <c r="AS928" i="2"/>
  <c r="AS1665" i="2"/>
  <c r="AS750" i="2"/>
  <c r="AS567" i="2"/>
  <c r="AS591" i="2"/>
  <c r="AS974" i="2"/>
  <c r="AS1473" i="2"/>
  <c r="AS65" i="2"/>
  <c r="AS988" i="2"/>
  <c r="AS1199" i="2"/>
  <c r="AS1531" i="2"/>
  <c r="AS93" i="2"/>
  <c r="AS429" i="2"/>
  <c r="AS892" i="2"/>
  <c r="AS1616" i="2"/>
  <c r="AS1493" i="2"/>
  <c r="AS1135" i="2"/>
  <c r="AS494" i="2"/>
  <c r="AS807" i="2"/>
  <c r="AS428" i="2"/>
  <c r="AS1708" i="2"/>
  <c r="AS471" i="2"/>
  <c r="AS1337" i="2"/>
  <c r="AS364" i="2"/>
  <c r="P365" i="2" s="1"/>
  <c r="AS1113" i="2"/>
  <c r="AS1287" i="2"/>
  <c r="AS813" i="2"/>
  <c r="AS1523" i="2"/>
  <c r="AS56" i="2"/>
  <c r="AS1486" i="2"/>
  <c r="AS1224" i="2"/>
  <c r="AS317" i="2"/>
  <c r="P318" i="2" s="1"/>
  <c r="AS1389" i="2"/>
  <c r="AS1009" i="2"/>
  <c r="AS182" i="2"/>
  <c r="AS63" i="2"/>
  <c r="AS1642" i="2"/>
  <c r="AS1125" i="2"/>
  <c r="AS1407" i="2"/>
  <c r="AS413" i="2"/>
  <c r="AS1850" i="2"/>
  <c r="AS1027" i="2"/>
  <c r="AS1462" i="2"/>
  <c r="AS1737" i="2"/>
  <c r="AS1532" i="2"/>
  <c r="AS827" i="2"/>
  <c r="AS981" i="2"/>
  <c r="AS288" i="2"/>
  <c r="AS1373" i="2"/>
  <c r="AS1837" i="2"/>
  <c r="AS334" i="2"/>
  <c r="P335" i="2" s="1"/>
  <c r="AS1349" i="2"/>
  <c r="AS1703" i="2"/>
  <c r="AS76" i="2"/>
  <c r="AS1166" i="2"/>
  <c r="AS972" i="2"/>
  <c r="AS768" i="2"/>
  <c r="AS1250" i="2"/>
  <c r="AS1252" i="2"/>
  <c r="AS979" i="2"/>
  <c r="AS692" i="2"/>
  <c r="AS694" i="2"/>
  <c r="AS485" i="2"/>
  <c r="AS140" i="2"/>
  <c r="AS1313" i="2"/>
  <c r="AS432" i="2"/>
  <c r="AS833" i="2"/>
  <c r="AS1436" i="2"/>
  <c r="AS1097" i="2"/>
  <c r="AS148" i="2"/>
  <c r="AS1367" i="2"/>
  <c r="AS1794" i="2"/>
  <c r="AS502" i="2"/>
  <c r="AS1701" i="2"/>
  <c r="AS780" i="2"/>
  <c r="AS517" i="2"/>
  <c r="AS877" i="2"/>
  <c r="AS212" i="2"/>
  <c r="AS192" i="2"/>
  <c r="AS628" i="2"/>
  <c r="AS331" i="2"/>
  <c r="AS1130" i="2"/>
  <c r="AS453" i="2"/>
  <c r="AS154" i="2"/>
  <c r="AS1622" i="2"/>
  <c r="AS1505" i="2"/>
  <c r="AS912" i="2"/>
  <c r="AS715" i="2"/>
  <c r="AS1165" i="2"/>
  <c r="AS491" i="2"/>
  <c r="AS459" i="2"/>
  <c r="AS991" i="2"/>
  <c r="AS1268" i="2"/>
  <c r="AS438" i="2"/>
  <c r="AS1377" i="2"/>
  <c r="AS1645" i="2"/>
  <c r="AS875" i="2"/>
  <c r="AS1768" i="2"/>
  <c r="AS1541" i="2"/>
  <c r="AS1525" i="2"/>
  <c r="AS392" i="2"/>
  <c r="AS746" i="2"/>
  <c r="AS1593" i="2"/>
  <c r="AS1386" i="2"/>
  <c r="AS1018" i="2"/>
  <c r="AS1484" i="2"/>
  <c r="AS1698" i="2"/>
  <c r="AS653" i="2"/>
  <c r="AS498" i="2"/>
  <c r="AS1264" i="2"/>
  <c r="AS53" i="2"/>
  <c r="P54" i="2" s="1"/>
  <c r="AS927" i="2"/>
  <c r="AS1853" i="2"/>
  <c r="AS1415" i="2"/>
  <c r="AS826" i="2"/>
  <c r="AS1582" i="2"/>
  <c r="AS525" i="2"/>
  <c r="AS1468" i="2"/>
  <c r="AS1510" i="2"/>
  <c r="AS1173" i="2"/>
  <c r="AS655" i="2"/>
  <c r="AS1126" i="2"/>
  <c r="AS1528" i="2"/>
  <c r="AS107" i="2"/>
  <c r="AS116" i="2"/>
  <c r="AS2228" i="2"/>
  <c r="AS176" i="2"/>
  <c r="AS640" i="2"/>
  <c r="AS385" i="2"/>
  <c r="AS942" i="2"/>
  <c r="AS745" i="2"/>
  <c r="AS1550" i="2"/>
  <c r="AS272" i="2"/>
  <c r="AS1460" i="2"/>
  <c r="AS1871" i="2"/>
  <c r="AS1096" i="2"/>
  <c r="AS641" i="2"/>
  <c r="AS202" i="2"/>
  <c r="AS1529" i="2"/>
  <c r="AS1733" i="2"/>
  <c r="AS302" i="2"/>
  <c r="AS479" i="2"/>
  <c r="AS856" i="2"/>
  <c r="AS238" i="2"/>
  <c r="AS609" i="2"/>
  <c r="AS441" i="2"/>
  <c r="AS1841" i="2"/>
  <c r="AS1300" i="2"/>
  <c r="AS101" i="2"/>
  <c r="AS1117" i="2"/>
  <c r="AS128" i="2"/>
  <c r="AS1739" i="2"/>
  <c r="AS1391" i="2"/>
  <c r="AS848" i="2"/>
  <c r="AS1400" i="2"/>
  <c r="AS150" i="2"/>
  <c r="AS1658" i="2"/>
  <c r="AS169" i="2"/>
  <c r="AS1045" i="2"/>
  <c r="AS1158" i="2"/>
  <c r="AS1750" i="2"/>
  <c r="AS80" i="2"/>
  <c r="P81" i="2" s="1"/>
  <c r="AS513" i="2"/>
  <c r="AS1179" i="2"/>
  <c r="AS569" i="2"/>
  <c r="AS1845" i="2"/>
  <c r="AS489" i="2"/>
  <c r="AS240" i="2"/>
  <c r="AS1221" i="2"/>
  <c r="AS1718" i="2"/>
  <c r="AS1713" i="2"/>
  <c r="AS1437" i="2"/>
  <c r="AS1077" i="2"/>
  <c r="AS1039" i="2"/>
  <c r="AS836" i="2"/>
  <c r="AS1141" i="2"/>
  <c r="AS170" i="2"/>
  <c r="AS1003" i="2"/>
  <c r="AS967" i="2"/>
  <c r="AS1746" i="2"/>
  <c r="AS449" i="2"/>
  <c r="AS831" i="2"/>
  <c r="AS173" i="2"/>
  <c r="AS1192" i="2"/>
  <c r="AS1376" i="2"/>
  <c r="AS1387" i="2"/>
  <c r="AS1000" i="2"/>
  <c r="AS598" i="2"/>
  <c r="AS686" i="2"/>
  <c r="AS1406" i="2"/>
  <c r="AS921" i="2"/>
  <c r="AS706" i="2"/>
  <c r="AS237" i="2"/>
  <c r="AS1072" i="2"/>
  <c r="AS1494" i="2"/>
  <c r="AS1441" i="2"/>
  <c r="AS914" i="2"/>
  <c r="AS1355" i="2"/>
  <c r="AS1653" i="2"/>
  <c r="AS1771" i="2"/>
  <c r="AS1067" i="2"/>
  <c r="AS654" i="2"/>
  <c r="AS639" i="2"/>
  <c r="AS622" i="2"/>
  <c r="AS842" i="2"/>
  <c r="AS1762" i="2"/>
  <c r="AS409" i="2"/>
  <c r="AS1401" i="2"/>
  <c r="AS433" i="2"/>
  <c r="AS729" i="2"/>
  <c r="AS595" i="2"/>
  <c r="AS210" i="2"/>
  <c r="AS231" i="2"/>
  <c r="AS1727" i="2"/>
  <c r="AS935" i="2"/>
  <c r="AS648" i="2"/>
  <c r="AS1409" i="2"/>
  <c r="AS659" i="2"/>
  <c r="AS1626" i="2"/>
  <c r="AS414" i="2"/>
  <c r="AS574" i="2"/>
  <c r="AS1247" i="2"/>
  <c r="AS1119" i="2"/>
  <c r="AS335" i="2"/>
  <c r="P336" i="2" s="1"/>
  <c r="AS503" i="2"/>
  <c r="AS369" i="2"/>
  <c r="AS1380" i="2"/>
  <c r="AS922" i="2"/>
  <c r="AS1444" i="2"/>
  <c r="AS1748" i="2"/>
  <c r="AS67" i="2"/>
  <c r="AS266" i="2"/>
  <c r="AS1280" i="2"/>
  <c r="AS590" i="2"/>
  <c r="AS1672" i="2"/>
  <c r="AS1476" i="2"/>
  <c r="AS614" i="2"/>
  <c r="AS217" i="2"/>
  <c r="AS1010" i="2"/>
  <c r="AS1424" i="2"/>
  <c r="AS239" i="2"/>
  <c r="AS1206" i="2"/>
  <c r="AS430" i="2"/>
  <c r="AS664" i="2"/>
  <c r="AS1184" i="2"/>
  <c r="AS708" i="2"/>
  <c r="AS476" i="2"/>
  <c r="AS1704" i="2"/>
  <c r="AS337" i="2"/>
  <c r="AS1609" i="2"/>
  <c r="AS486" i="2"/>
  <c r="AS81" i="2"/>
  <c r="AS1304" i="2"/>
  <c r="AS802" i="2"/>
  <c r="AS804" i="2"/>
  <c r="AS1760" i="2"/>
  <c r="AS220" i="2"/>
  <c r="AS1479" i="2"/>
  <c r="AS1844" i="2"/>
  <c r="AS509" i="2"/>
  <c r="AS644" i="2"/>
  <c r="AS747" i="2"/>
  <c r="AS452" i="2"/>
  <c r="AS1385" i="2"/>
  <c r="AS159" i="2"/>
  <c r="AS1868" i="2"/>
  <c r="AS404" i="2"/>
  <c r="AS278" i="2"/>
  <c r="AS1670" i="2"/>
  <c r="AS1358" i="2"/>
  <c r="AS416" i="2"/>
  <c r="AS338" i="2"/>
  <c r="AS1236" i="2"/>
  <c r="AS555" i="2"/>
  <c r="AS815" i="2"/>
  <c r="AS688" i="2"/>
  <c r="AS1612" i="2"/>
  <c r="AS1770" i="2"/>
  <c r="AS426" i="2"/>
  <c r="AS529" i="2"/>
  <c r="AS764" i="2"/>
  <c r="AS1874" i="2"/>
  <c r="AS1064" i="2"/>
  <c r="AS1046" i="2"/>
  <c r="AS732" i="2"/>
  <c r="AS1094" i="2"/>
  <c r="AS1655" i="2"/>
  <c r="AS1189" i="2"/>
  <c r="AS1684" i="2"/>
  <c r="AS251" i="2"/>
  <c r="AS1109" i="2"/>
  <c r="AS1262" i="2"/>
  <c r="AS657" i="2"/>
  <c r="AS174" i="2"/>
  <c r="AS327" i="2"/>
  <c r="P328" i="2" s="1"/>
  <c r="AS1648" i="2"/>
  <c r="AS1728" i="2"/>
  <c r="AS1033" i="2"/>
  <c r="AS1592" i="2"/>
  <c r="AS993" i="2"/>
  <c r="AS1824" i="2"/>
  <c r="AS143" i="2"/>
  <c r="AS127" i="2"/>
  <c r="AS425" i="2"/>
  <c r="AS1388" i="2"/>
  <c r="AS1537" i="2"/>
  <c r="AS227" i="2"/>
  <c r="AS424" i="2"/>
  <c r="AS310" i="2"/>
  <c r="AS141" i="2"/>
  <c r="AS618" i="2"/>
  <c r="AS1657" i="2"/>
  <c r="AS1082" i="2"/>
  <c r="AS682" i="2"/>
  <c r="AS1780" i="2"/>
  <c r="AS500" i="2"/>
  <c r="AS73" i="2"/>
  <c r="AS1298" i="2"/>
  <c r="AS1652" i="2"/>
  <c r="AS446" i="2"/>
  <c r="AS483" i="2"/>
  <c r="AS1418" i="2"/>
  <c r="AS1059" i="2"/>
  <c r="AS896" i="2"/>
  <c r="AS461" i="2"/>
  <c r="AS1202" i="2"/>
  <c r="AS733" i="2"/>
  <c r="AS832" i="2"/>
  <c r="AS544" i="2"/>
  <c r="AS961" i="2"/>
  <c r="AS898" i="2"/>
  <c r="AS739" i="2"/>
  <c r="AS431" i="2"/>
  <c r="AS1225" i="2"/>
  <c r="AS1288" i="2"/>
  <c r="AS796" i="2"/>
  <c r="AS689" i="2"/>
  <c r="AS1359" i="2"/>
  <c r="AS124" i="2"/>
  <c r="AS379" i="2"/>
  <c r="AS117" i="2"/>
  <c r="AS1774" i="2"/>
  <c r="AS1291" i="2"/>
  <c r="AS1303" i="2"/>
  <c r="AS241" i="2"/>
  <c r="AS779" i="2"/>
  <c r="AS209" i="2"/>
  <c r="AS816" i="2"/>
  <c r="AS1544" i="2"/>
  <c r="AS298" i="2"/>
  <c r="AS999" i="2"/>
  <c r="AS575" i="2"/>
  <c r="AS1275" i="2"/>
  <c r="AS774" i="2"/>
  <c r="AS58" i="2"/>
  <c r="AS1398" i="2"/>
  <c r="AS1379" i="2"/>
  <c r="AS1284" i="2"/>
  <c r="AS224" i="2"/>
  <c r="AS377" i="2"/>
  <c r="AS358" i="2"/>
  <c r="P359" i="2" s="1"/>
  <c r="AS1757" i="2"/>
  <c r="AS1709" i="2"/>
  <c r="AS1013" i="2"/>
  <c r="AS828" i="2"/>
  <c r="AS1831" i="2"/>
  <c r="AS568" i="2"/>
  <c r="AS1276" i="2"/>
  <c r="AS937" i="2"/>
  <c r="AS110" i="2"/>
  <c r="AS1601" i="2"/>
  <c r="AS2224" i="2"/>
  <c r="AS753" i="2"/>
  <c r="AS1564" i="2"/>
  <c r="AS870" i="2"/>
  <c r="AS540" i="2"/>
  <c r="AS325" i="2"/>
  <c r="P326" i="2" s="1"/>
  <c r="AS945" i="2"/>
  <c r="AS915" i="2"/>
  <c r="AS1656" i="2"/>
  <c r="AS1791" i="2"/>
  <c r="AS351" i="2"/>
  <c r="P352" i="2" s="1"/>
  <c r="AS615" i="2"/>
  <c r="AS1478" i="2"/>
  <c r="AS1754" i="2"/>
  <c r="AS132" i="2"/>
  <c r="AS1203" i="2"/>
  <c r="AS757" i="2"/>
  <c r="AS1869" i="2"/>
  <c r="AS1168" i="2"/>
  <c r="AS1061" i="2"/>
  <c r="AS1669" i="2"/>
  <c r="AS905" i="2"/>
  <c r="AS899" i="2"/>
  <c r="AS203" i="2"/>
  <c r="AS1678" i="2"/>
  <c r="AS1432" i="2"/>
  <c r="AS584" i="2"/>
  <c r="AS1825" i="2"/>
  <c r="AS1621" i="2"/>
  <c r="AS986" i="2"/>
  <c r="AS1654" i="2"/>
  <c r="AS1779" i="2"/>
  <c r="AS488" i="2"/>
  <c r="AS1551" i="2"/>
  <c r="AS436" i="2"/>
  <c r="AS1310" i="2"/>
  <c r="AS1463" i="2"/>
  <c r="AS188" i="2"/>
  <c r="AS1302" i="2"/>
  <c r="AS1180" i="2"/>
  <c r="AS1821" i="2"/>
  <c r="AS855" i="2"/>
  <c r="AS878" i="2"/>
  <c r="AS1107" i="2"/>
  <c r="AS1833" i="2"/>
  <c r="AS1413" i="2"/>
  <c r="AS1005" i="2"/>
  <c r="AS98" i="2"/>
  <c r="AS306" i="2"/>
  <c r="P307" i="2" s="1"/>
  <c r="AS1641" i="2"/>
  <c r="AS1149" i="2"/>
  <c r="AS1057" i="2"/>
  <c r="AS667" i="2"/>
  <c r="AS882" i="2"/>
  <c r="AS838" i="2"/>
  <c r="AS181" i="2"/>
  <c r="AS1673" i="2"/>
  <c r="AS493" i="2"/>
  <c r="AS561" i="2"/>
  <c r="AS527" i="2"/>
  <c r="AS695" i="2"/>
  <c r="AS1461" i="2"/>
  <c r="AS1198" i="2"/>
  <c r="AS1546" i="2"/>
  <c r="AS891" i="2"/>
  <c r="AS200" i="2"/>
  <c r="AS742" i="2"/>
  <c r="AS1052" i="2"/>
  <c r="AS1329" i="2"/>
  <c r="AS1316" i="2"/>
  <c r="AS1875" i="2"/>
  <c r="AS215" i="2"/>
  <c r="AS1598" i="2"/>
  <c r="AS261" i="2"/>
  <c r="AS1840" i="2"/>
  <c r="AS315" i="2"/>
  <c r="P316" i="2" s="1"/>
  <c r="AS79" i="2"/>
  <c r="P80" i="2" s="1"/>
  <c r="AS1134" i="2"/>
  <c r="AS1308" i="2"/>
  <c r="AS539" i="2"/>
  <c r="AS946" i="2"/>
  <c r="AS547" i="2"/>
  <c r="AS1020" i="2"/>
  <c r="AS1635" i="2"/>
  <c r="AS687" i="2"/>
  <c r="AS1876" i="2"/>
  <c r="AS626" i="2"/>
  <c r="AS1093" i="2"/>
  <c r="AS904" i="2"/>
  <c r="AS1878" i="2"/>
  <c r="AS457" i="2"/>
  <c r="AS582" i="2"/>
  <c r="AS1090" i="2"/>
  <c r="AS1822" i="2"/>
  <c r="AS611" i="2"/>
  <c r="AS1036" i="2"/>
  <c r="AS106" i="2"/>
  <c r="AS1172" i="2"/>
  <c r="AS849" i="2"/>
  <c r="AS1738" i="2"/>
  <c r="AS743" i="2"/>
  <c r="AS763" i="2"/>
  <c r="AS658" i="2"/>
  <c r="AS672" i="2"/>
  <c r="AS1625" i="2"/>
  <c r="AS1151" i="2"/>
  <c r="AS166" i="2"/>
  <c r="AS730" i="2"/>
  <c r="AS1383" i="2"/>
  <c r="AS504" i="2"/>
  <c r="AS718" i="2"/>
  <c r="AS605" i="2"/>
  <c r="AS1412" i="2"/>
  <c r="AS1452" i="2"/>
  <c r="AS374" i="2"/>
  <c r="P375" i="2" s="1"/>
  <c r="AS949" i="2"/>
  <c r="AS1867" i="2"/>
  <c r="AS1477" i="2"/>
  <c r="AS1364" i="2"/>
  <c r="AS234" i="2"/>
  <c r="AS1553" i="2"/>
  <c r="AS1781" i="2"/>
  <c r="AS1759" i="2"/>
  <c r="AS1499" i="2"/>
  <c r="AS375" i="2"/>
  <c r="P376" i="2" s="1"/>
  <c r="AS1694" i="2"/>
  <c r="AS1447" i="2"/>
  <c r="AS1354" i="2"/>
  <c r="AS179" i="2"/>
  <c r="AS131" i="2"/>
  <c r="AS1190" i="2"/>
  <c r="AS1751" i="2"/>
  <c r="AS97" i="2"/>
  <c r="AS1232" i="2"/>
  <c r="AS719" i="2"/>
  <c r="AS1578" i="2"/>
  <c r="AS214" i="2"/>
  <c r="AS125" i="2"/>
  <c r="AS954" i="2"/>
  <c r="AS435" i="2"/>
  <c r="AS1604" i="2"/>
  <c r="AS1711" i="2"/>
  <c r="AS382" i="2"/>
  <c r="AS531" i="2"/>
  <c r="AS597" i="2"/>
  <c r="AS1197" i="2"/>
  <c r="AS390" i="2"/>
  <c r="AS1783" i="2"/>
  <c r="AS1666" i="2"/>
  <c r="AS85" i="2"/>
  <c r="AS185" i="2"/>
  <c r="AS1176" i="2"/>
  <c r="AS625" i="2"/>
  <c r="AS992" i="2"/>
  <c r="AS468" i="2"/>
  <c r="AS968" i="2"/>
  <c r="AS1674" i="2"/>
  <c r="AS553" i="2"/>
  <c r="AS1051" i="2"/>
  <c r="AS285" i="2"/>
  <c r="AS1032" i="2"/>
  <c r="AS1402" i="2"/>
  <c r="AS1448" i="2"/>
  <c r="AS1599" i="2"/>
  <c r="AS1446" i="2"/>
  <c r="AS1615" i="2"/>
  <c r="AS699" i="2"/>
  <c r="AS1342" i="2"/>
  <c r="AS389" i="2"/>
  <c r="AS78" i="2"/>
  <c r="AS1504" i="2"/>
  <c r="AS1038" i="2"/>
  <c r="AS405" i="2"/>
  <c r="AS562" i="2"/>
  <c r="AS542" i="2"/>
  <c r="AS1312" i="2"/>
  <c r="AS1695" i="2"/>
  <c r="AS254" i="2"/>
  <c r="AS311" i="2"/>
  <c r="AS631" i="2"/>
  <c r="AS1638" i="2"/>
  <c r="AS370" i="2"/>
  <c r="AS1338" i="2"/>
  <c r="AS704" i="2"/>
  <c r="AS1545" i="2"/>
  <c r="AS1333" i="2"/>
  <c r="AS671" i="2"/>
  <c r="AS1605" i="2"/>
  <c r="AS1576" i="2"/>
  <c r="AS1205" i="2"/>
  <c r="AS984" i="2"/>
  <c r="AS936" i="2"/>
  <c r="AS1136" i="2"/>
  <c r="AS1193" i="2"/>
  <c r="AS1084" i="2"/>
  <c r="AS1374" i="2"/>
  <c r="AS559" i="2"/>
  <c r="AS105" i="2"/>
  <c r="AS1767" i="2"/>
  <c r="AS941" i="2"/>
  <c r="AS995" i="2"/>
  <c r="AS255" i="2"/>
  <c r="AS1321" i="2"/>
  <c r="AS1712" i="2"/>
  <c r="AS1395" i="2"/>
  <c r="AS316" i="2"/>
  <c r="P317" i="2" s="1"/>
  <c r="AS797" i="2"/>
  <c r="AS1029" i="2"/>
  <c r="AS326" i="2"/>
  <c r="P327" i="2" s="1"/>
  <c r="AS190" i="2"/>
  <c r="AS68" i="2"/>
  <c r="P69" i="2" s="1"/>
  <c r="AS1132" i="2"/>
  <c r="AS1035" i="2"/>
  <c r="AS1256" i="2"/>
  <c r="AS1613" i="2"/>
  <c r="AS1031" i="2"/>
  <c r="AS362" i="2"/>
  <c r="AS1607" i="2"/>
  <c r="AS1808" i="2"/>
  <c r="AS252" i="2"/>
  <c r="AS1827" i="2"/>
  <c r="AS464" i="2"/>
  <c r="AS1163" i="2"/>
  <c r="AS1570" i="2"/>
  <c r="AS1083" i="2"/>
  <c r="AS303" i="2"/>
  <c r="AS1392" i="2"/>
  <c r="AS1351" i="2"/>
  <c r="AS620" i="2"/>
  <c r="AS841" i="2"/>
  <c r="AS72" i="2"/>
  <c r="AS1571" i="2"/>
  <c r="AS1200" i="2"/>
  <c r="AS1087" i="2"/>
  <c r="AS1293" i="2"/>
  <c r="AS62" i="2"/>
  <c r="AS1683" i="2"/>
  <c r="AS1755" i="2"/>
  <c r="AS1596" i="2"/>
  <c r="AS391" i="2"/>
  <c r="AS1274" i="2"/>
  <c r="AS1561" i="2"/>
  <c r="AS543" i="2"/>
  <c r="AS1761" i="2"/>
  <c r="AS365" i="2"/>
  <c r="P366" i="2" s="1"/>
  <c r="AS521" i="2"/>
  <c r="AS1428" i="2"/>
  <c r="AS324" i="2"/>
  <c r="P325" i="2" s="1"/>
  <c r="AS1575" i="2"/>
  <c r="AS1410" i="2"/>
  <c r="AS1445" i="2"/>
  <c r="AS264" i="2"/>
  <c r="AS1700" i="2"/>
  <c r="AS57" i="2"/>
  <c r="P58" i="2" s="1"/>
  <c r="AS998" i="2"/>
  <c r="AS1118" i="2"/>
  <c r="AS1185" i="2"/>
  <c r="AS484" i="2"/>
  <c r="AS1089" i="2"/>
  <c r="AS308" i="2"/>
  <c r="P309" i="2" s="1"/>
  <c r="AS675" i="2"/>
  <c r="AS765" i="2"/>
  <c r="AS532" i="2"/>
  <c r="AS1121" i="2"/>
  <c r="AS1562" i="2"/>
  <c r="AS1685" i="2"/>
  <c r="AS1715" i="2"/>
  <c r="AS293" i="2"/>
  <c r="P294" i="2" s="1"/>
  <c r="AS1623" i="2"/>
  <c r="AS89" i="2"/>
  <c r="AS955" i="2"/>
  <c r="AS1390" i="2"/>
  <c r="AS1627" i="2"/>
  <c r="AS1301" i="2"/>
  <c r="AS1311" i="2"/>
  <c r="AS740" i="2"/>
  <c r="AS281" i="2"/>
  <c r="P282" i="2" s="1"/>
  <c r="AS1660" i="2"/>
  <c r="AS1438" i="2"/>
  <c r="AS1442" i="2"/>
  <c r="AS1086" i="2"/>
  <c r="AS460" i="2"/>
  <c r="AS1512" i="2"/>
  <c r="AS1417" i="2"/>
  <c r="AS1608" i="2"/>
  <c r="AS92" i="2"/>
  <c r="AS633" i="2"/>
  <c r="AS778" i="2"/>
  <c r="AS938" i="2"/>
  <c r="AS1483" i="2"/>
  <c r="AS1812" i="2"/>
  <c r="AS1357" i="2"/>
  <c r="AS1332" i="2"/>
  <c r="AS167" i="2"/>
  <c r="AS490" i="2"/>
  <c r="AS1729" i="2"/>
  <c r="AS144" i="2"/>
  <c r="AS541" i="2"/>
  <c r="AS1272" i="2"/>
  <c r="AS1269" i="2"/>
  <c r="AS318" i="2"/>
  <c r="AS607" i="2"/>
  <c r="AS538" i="2"/>
  <c r="AS1002" i="2"/>
  <c r="AS1481" i="2"/>
  <c r="AS330" i="2"/>
  <c r="AS1335" i="2"/>
  <c r="AS1041" i="2"/>
  <c r="AS301" i="2"/>
  <c r="AS271" i="2"/>
  <c r="AS1327" i="2"/>
  <c r="AS966" i="2"/>
  <c r="AS384" i="2"/>
  <c r="AS1343" i="2"/>
  <c r="AS139" i="2"/>
  <c r="AS74" i="2"/>
  <c r="AS393" i="2"/>
  <c r="AS295" i="2"/>
  <c r="AS985" i="2"/>
  <c r="AS401" i="2"/>
  <c r="AS1344" i="2"/>
  <c r="AS720" i="2"/>
  <c r="AS1617" i="2"/>
  <c r="AS1583" i="2"/>
  <c r="AS218" i="2"/>
  <c r="AS1320" i="2"/>
  <c r="AS1795" i="2"/>
  <c r="AS1503" i="2"/>
  <c r="AS94" i="2"/>
  <c r="AS381" i="2"/>
  <c r="AS790" i="2"/>
  <c r="AS1207" i="2"/>
  <c r="AS959" i="2"/>
  <c r="AS450" i="2"/>
  <c r="AS346" i="2"/>
  <c r="AS1164" i="2"/>
  <c r="AS1102" i="2"/>
  <c r="AS549" i="2"/>
  <c r="AS893" i="2"/>
  <c r="AS1075" i="2"/>
  <c r="AS1012" i="2"/>
  <c r="AS1758" i="2"/>
  <c r="AS1763" i="2"/>
  <c r="AS976" i="2"/>
  <c r="AS1469" i="2"/>
  <c r="AS1628" i="2"/>
  <c r="AS863" i="2"/>
  <c r="AS386" i="2"/>
  <c r="AS1110" i="2"/>
  <c r="AS1877" i="2"/>
  <c r="AS343" i="2"/>
  <c r="P344" i="2" s="1"/>
  <c r="AS634" i="2"/>
  <c r="AS853" i="2"/>
  <c r="AS795" i="2"/>
  <c r="AS1138" i="2"/>
  <c r="AS1277" i="2"/>
  <c r="AS1496" i="2"/>
  <c r="AS910" i="2"/>
  <c r="AS1314" i="2"/>
  <c r="AS244" i="2"/>
  <c r="AS785" i="2"/>
  <c r="AS1756" i="2"/>
  <c r="AS345" i="2"/>
  <c r="AS1558" i="2"/>
  <c r="AS1255" i="2"/>
  <c r="AS1663" i="2"/>
  <c r="AS652" i="2"/>
  <c r="AS289" i="2"/>
  <c r="AS1050" i="2"/>
  <c r="AS256" i="2"/>
  <c r="AS145" i="2"/>
  <c r="AS958" i="2"/>
  <c r="AS349" i="2"/>
  <c r="P350" i="2" s="1"/>
  <c r="AS837" i="2"/>
  <c r="AS193" i="2"/>
  <c r="AS593" i="2"/>
  <c r="AS1856" i="2"/>
  <c r="AS160" i="2"/>
  <c r="AS783" i="2"/>
  <c r="AS581" i="2"/>
  <c r="AS135" i="2"/>
  <c r="AS1586" i="2"/>
  <c r="AS1144" i="2"/>
  <c r="AS696" i="2"/>
  <c r="AS1285" i="2"/>
  <c r="AS380" i="2"/>
  <c r="P381" i="2" s="1"/>
  <c r="AS497" i="2"/>
  <c r="AS1108" i="2"/>
  <c r="AS621" i="2"/>
  <c r="AS721" i="2"/>
  <c r="AS1866" i="2"/>
  <c r="AS448" i="2"/>
  <c r="AS723" i="2"/>
  <c r="AS537" i="2"/>
  <c r="AS1848" i="2"/>
  <c r="AS162" i="2"/>
  <c r="AS963" i="2"/>
  <c r="AS859" i="2"/>
  <c r="AS933" i="2"/>
  <c r="AS1150" i="2"/>
  <c r="AS1226" i="2"/>
  <c r="AS1632" i="2"/>
  <c r="AS1802" i="2"/>
  <c r="AS1597" i="2"/>
  <c r="AS858" i="2"/>
  <c r="AS1384" i="2"/>
  <c r="AS465" i="2"/>
  <c r="AS624" i="2"/>
  <c r="AS1375" i="2"/>
  <c r="AS297" i="2"/>
  <c r="AS1552" i="2"/>
  <c r="AS1691" i="2"/>
  <c r="AS191" i="2"/>
  <c r="AS1764" i="2"/>
  <c r="AS962" i="2"/>
  <c r="AS1263" i="2"/>
  <c r="AS613" i="2"/>
  <c r="AS1699" i="2"/>
  <c r="AS1071" i="2"/>
  <c r="AS583" i="2"/>
  <c r="AS817" i="2"/>
  <c r="AS1849" i="2"/>
  <c r="AS1640" i="2"/>
  <c r="AS175" i="2"/>
  <c r="AS55" i="2"/>
  <c r="P56" i="2" s="1"/>
  <c r="AS1595" i="2"/>
  <c r="AS1356" i="2"/>
  <c r="AS366" i="2"/>
  <c r="P367" i="2" s="1"/>
  <c r="AS902" i="2"/>
  <c r="AS866" i="2"/>
  <c r="AS645" i="2"/>
  <c r="AS1208" i="2"/>
  <c r="AS585" i="2"/>
  <c r="AS1191" i="2"/>
  <c r="AS350" i="2"/>
  <c r="P351" i="2" s="1"/>
  <c r="AS588" i="2"/>
  <c r="AS1085" i="2"/>
  <c r="AS322" i="2"/>
  <c r="AS1323" i="2"/>
  <c r="AS177" i="2"/>
  <c r="AS1620" i="2"/>
  <c r="AS1120" i="2"/>
  <c r="AS1148" i="2"/>
  <c r="AS1174" i="2"/>
  <c r="AS60" i="2"/>
  <c r="AS400" i="2"/>
  <c r="AS1716" i="2"/>
  <c r="AS1317" i="2"/>
  <c r="AS1196" i="2"/>
  <c r="AS371" i="2"/>
  <c r="P372" i="2" s="1"/>
  <c r="AS888" i="2"/>
  <c r="AS1223" i="2"/>
  <c r="AS1543" i="2"/>
  <c r="AS917" i="2"/>
  <c r="AS1210" i="2"/>
  <c r="AS586" i="2"/>
  <c r="AS630" i="2"/>
  <c r="AS1855" i="2"/>
  <c r="AS1707" i="2"/>
  <c r="AS638" i="2"/>
  <c r="AS572" i="2"/>
  <c r="AS1037" i="2"/>
  <c r="AS876" i="2"/>
  <c r="AS769" i="2"/>
  <c r="AS820" i="2"/>
  <c r="AS1167" i="2"/>
  <c r="AS1025" i="2"/>
  <c r="AS357" i="2"/>
  <c r="P358" i="2" s="1"/>
  <c r="AS1490" i="2"/>
  <c r="AS398" i="2"/>
  <c r="AS321" i="2"/>
  <c r="AS533" i="2"/>
  <c r="AS137" i="2"/>
  <c r="AS510" i="2"/>
  <c r="AS1453" i="2"/>
  <c r="AS178" i="2"/>
  <c r="AS1116" i="2"/>
  <c r="AS396" i="2"/>
  <c r="AS978" i="2"/>
  <c r="AS1803" i="2"/>
  <c r="AS997" i="2"/>
  <c r="AS759" i="2"/>
  <c r="AS909" i="2"/>
  <c r="AS1584" i="2"/>
  <c r="AS1485" i="2"/>
  <c r="AS861" i="2"/>
  <c r="AS1639" i="2"/>
  <c r="AS1811" i="2"/>
  <c r="AS903" i="2"/>
  <c r="AS421" i="2"/>
  <c r="AS784" i="2"/>
  <c r="AS1022" i="2"/>
  <c r="AS1661" i="2"/>
  <c r="AS1800" i="2"/>
  <c r="AS1147" i="2"/>
  <c r="AS300" i="2"/>
  <c r="P301" i="2" s="1"/>
  <c r="AS1458" i="2"/>
  <c r="AS1295" i="2"/>
  <c r="AS248" i="2"/>
  <c r="AS1662" i="2"/>
  <c r="AS245" i="2"/>
  <c r="AS550" i="2"/>
  <c r="AS1804" i="2"/>
  <c r="AS320" i="2"/>
  <c r="AS1309" i="2"/>
  <c r="AS737" i="2"/>
  <c r="AS1782" i="2"/>
  <c r="AS1753" i="2"/>
  <c r="AS1643" i="2"/>
  <c r="AS1058" i="2"/>
  <c r="AS566" i="2"/>
  <c r="AS601" i="2"/>
  <c r="AS1104" i="2"/>
  <c r="AS1714" i="2"/>
  <c r="AS1500" i="2"/>
  <c r="AS1511" i="2"/>
  <c r="AS1587" i="2"/>
  <c r="AS726" i="2"/>
  <c r="AS1730" i="2"/>
  <c r="AS969" i="2"/>
  <c r="AS198" i="2"/>
  <c r="AS1211" i="2"/>
  <c r="AS1034" i="2"/>
  <c r="AS455" i="2"/>
  <c r="AS1103" i="2"/>
  <c r="AS427" i="2"/>
  <c r="AS810" i="2"/>
  <c r="AS189" i="2"/>
  <c r="AS1257" i="2"/>
  <c r="AS336" i="2"/>
  <c r="P337" i="2" s="1"/>
  <c r="AS1283" i="2"/>
  <c r="AS1234" i="2"/>
  <c r="AS685" i="2"/>
  <c r="AS717" i="2"/>
  <c r="AS1188" i="2"/>
  <c r="AS1271" i="2"/>
  <c r="AS748" i="2"/>
  <c r="AS1143" i="2"/>
  <c r="AS1299" i="2"/>
  <c r="AS1055" i="2"/>
  <c r="AS228" i="2"/>
  <c r="AS1769" i="2"/>
  <c r="AS1501" i="2"/>
  <c r="AS680" i="2"/>
  <c r="AS86" i="2"/>
  <c r="AS417" i="2"/>
  <c r="AS578" i="2"/>
  <c r="AS1470" i="2"/>
  <c r="AS1508" i="2"/>
  <c r="AS1330" i="2"/>
  <c r="AS1105" i="2"/>
  <c r="AS1026" i="2"/>
  <c r="AS480" i="2"/>
  <c r="AS1024" i="2"/>
  <c r="AS829" i="2"/>
  <c r="AS342" i="2"/>
  <c r="AS1006" i="2"/>
  <c r="AS1675" i="2"/>
  <c r="AS1114" i="2"/>
  <c r="AS1420" i="2"/>
  <c r="AS51" i="2"/>
  <c r="P52" i="2" s="1"/>
  <c r="AS714" i="2"/>
  <c r="AS752" i="2"/>
  <c r="AS1177" i="2"/>
  <c r="AS678" i="2"/>
  <c r="AS1785" i="2"/>
  <c r="AS1142" i="2"/>
  <c r="AS1676" i="2"/>
  <c r="AS1098" i="2"/>
  <c r="AS205" i="2"/>
  <c r="AS920" i="2"/>
  <c r="AS482" i="2"/>
  <c r="AS1793" i="2"/>
  <c r="AS1101" i="2"/>
  <c r="AS789" i="2"/>
  <c r="AS1047" i="2"/>
  <c r="AS1520" i="2"/>
  <c r="AS1362" i="2"/>
  <c r="AS528" i="2"/>
  <c r="AS219" i="2"/>
  <c r="AS1241" i="2"/>
  <c r="AS397" i="2"/>
  <c r="AS701" i="2"/>
  <c r="AS1834" i="2"/>
  <c r="AS552" i="2"/>
  <c r="AS1229" i="2"/>
  <c r="AS186" i="2"/>
  <c r="AS367" i="2"/>
  <c r="P368" i="2" s="1"/>
  <c r="AS1566" i="2"/>
  <c r="AS279" i="2"/>
  <c r="P280" i="2" s="1"/>
  <c r="AS1536" i="2"/>
  <c r="AS368" i="2"/>
  <c r="AS1411" i="2"/>
  <c r="AS99" i="2"/>
  <c r="AS282" i="2"/>
  <c r="P283" i="2" s="1"/>
  <c r="AS1828" i="2"/>
  <c r="AS661" i="2"/>
  <c r="AS1430" i="2"/>
  <c r="AS378" i="2"/>
  <c r="AS1843" i="2"/>
  <c r="AS1228" i="2"/>
  <c r="AS1860" i="2"/>
  <c r="AS1649" i="2"/>
  <c r="AS1405" i="2"/>
  <c r="AS1588" i="2"/>
  <c r="AS939" i="2"/>
  <c r="AS734" i="2"/>
  <c r="AS1540" i="2"/>
  <c r="AS353" i="2"/>
  <c r="AS1194" i="2"/>
  <c r="AS665" i="2"/>
  <c r="AS119" i="2"/>
  <c r="AS770" i="2"/>
  <c r="AS319" i="2"/>
  <c r="AS808" i="2"/>
  <c r="AS437" i="2"/>
  <c r="AS931" i="2"/>
  <c r="AS204" i="2"/>
  <c r="AS943" i="2"/>
  <c r="AS157" i="2"/>
  <c r="AS1249" i="2"/>
  <c r="AS307" i="2"/>
  <c r="P308" i="2" s="1"/>
  <c r="AS944" i="2"/>
  <c r="AS1790" i="2"/>
  <c r="AS287" i="2"/>
  <c r="AS1372" i="2"/>
  <c r="AS1687" i="2"/>
  <c r="AS492" i="2"/>
  <c r="AS352" i="2"/>
  <c r="P353" i="2" s="1"/>
  <c r="AS440" i="2"/>
  <c r="AS1743" i="2"/>
  <c r="AS850" i="2"/>
  <c r="AS1259" i="2"/>
  <c r="AS771" i="2"/>
  <c r="AS206" i="2"/>
  <c r="AS1381" i="2"/>
  <c r="AS1115" i="2"/>
  <c r="AS1796" i="2"/>
  <c r="AS1720" i="2"/>
  <c r="AS724" i="2"/>
  <c r="AS1261" i="2"/>
  <c r="AS1863" i="2"/>
  <c r="AS1423" i="2"/>
  <c r="AS1156" i="2"/>
  <c r="AS964" i="2"/>
  <c r="AS1183" i="2"/>
  <c r="AS1297" i="2"/>
  <c r="AS305" i="2"/>
  <c r="AS512" i="2"/>
  <c r="AS1467" i="2"/>
  <c r="AS1004" i="2"/>
  <c r="AS738" i="2"/>
  <c r="AS1124" i="2"/>
  <c r="AS1378" i="2"/>
  <c r="AS1847" i="2"/>
  <c r="AS1631" i="2"/>
  <c r="AS1773" i="2"/>
  <c r="AS518" i="2"/>
  <c r="AS754" i="2"/>
  <c r="AS1636" i="2"/>
  <c r="AS755" i="2"/>
  <c r="AS1218" i="2"/>
  <c r="AS456" i="2"/>
  <c r="AS247" i="2"/>
  <c r="AS1799" i="2"/>
  <c r="AS951" i="2"/>
  <c r="AS1722" i="2"/>
  <c r="AS1459" i="2"/>
  <c r="AS276" i="2"/>
  <c r="AS232" i="2"/>
  <c r="AS1017" i="2"/>
  <c r="AS925" i="2"/>
  <c r="AS1201" i="2"/>
  <c r="AS243" i="2"/>
  <c r="AS1048" i="2"/>
  <c r="AS258" i="2"/>
  <c r="AS1471" i="2"/>
  <c r="AS823" i="2"/>
  <c r="AS1671" i="2"/>
  <c r="AS164" i="2"/>
  <c r="AS270" i="2"/>
  <c r="AS1209" i="2"/>
  <c r="AS419" i="2"/>
  <c r="AS1507" i="2"/>
  <c r="AS1861" i="2"/>
  <c r="AS994" i="2"/>
  <c r="AS650" i="2"/>
  <c r="AS1710" i="2"/>
  <c r="AS1518" i="2"/>
  <c r="AS225" i="2"/>
  <c r="AS454" i="2"/>
  <c r="AS879" i="2"/>
  <c r="AS668" i="2"/>
  <c r="AS556" i="2"/>
  <c r="AS1568" i="2"/>
  <c r="AS744" i="2"/>
  <c r="AS973" i="2"/>
  <c r="AS1053" i="2"/>
  <c r="AS772" i="2"/>
  <c r="AS1238" i="2"/>
  <c r="AS702" i="2"/>
  <c r="AS1319" i="2"/>
  <c r="AS168" i="2"/>
  <c r="AS1724" i="2"/>
  <c r="AS643" i="2"/>
  <c r="AS1282" i="2"/>
  <c r="AS152" i="2"/>
  <c r="AS283" i="2"/>
  <c r="P284" i="2" s="1"/>
  <c r="AS1589" i="2"/>
  <c r="AS70" i="2"/>
  <c r="P71" i="2" s="1"/>
  <c r="AS451" i="2"/>
  <c r="AS791" i="2"/>
  <c r="AS926" i="2"/>
  <c r="AS1806" i="2"/>
  <c r="AS1723" i="2"/>
  <c r="AS1214" i="2"/>
  <c r="AS475" i="2"/>
  <c r="AS1603" i="2"/>
  <c r="AS1133" i="2"/>
  <c r="AS1600" i="2"/>
  <c r="AS294" i="2"/>
  <c r="AS422" i="2"/>
  <c r="AS329" i="2"/>
  <c r="P330" i="2" s="1"/>
  <c r="AS1023" i="2"/>
  <c r="AS66" i="2"/>
  <c r="AS1070" i="2"/>
  <c r="AS760" i="2"/>
  <c r="AS871" i="2"/>
  <c r="AS932" i="2"/>
  <c r="AS1425" i="2"/>
  <c r="AS864" i="2"/>
  <c r="AS1140" i="2"/>
  <c r="AS869" i="2"/>
  <c r="AS545" i="2"/>
  <c r="AS610" i="2"/>
  <c r="AS466" i="2"/>
  <c r="AS1175" i="2"/>
  <c r="AS1361" i="2"/>
  <c r="AS286" i="2"/>
  <c r="AS423" i="2"/>
  <c r="AS885" i="2"/>
  <c r="AS1524" i="2"/>
  <c r="AS1421" i="2"/>
  <c r="AS600" i="2"/>
  <c r="AS660" i="2"/>
  <c r="AS1145" i="2"/>
  <c r="AS84" i="2"/>
  <c r="P85" i="2" s="1"/>
  <c r="AS69" i="2"/>
  <c r="AS1519" i="2"/>
  <c r="AS1515" i="2"/>
  <c r="AS1454" i="2"/>
  <c r="AS515" i="2"/>
  <c r="AS1858" i="2"/>
  <c r="AS623" i="2"/>
  <c r="AS1590" i="2"/>
  <c r="AS662" i="2"/>
  <c r="AS514" i="2"/>
  <c r="AS211" i="2"/>
  <c r="AS83" i="2"/>
  <c r="AS800" i="2"/>
  <c r="AS1580" i="2"/>
  <c r="AS1408" i="2"/>
  <c r="AS924" i="2"/>
  <c r="AS249" i="2"/>
  <c r="AS1360" i="2"/>
  <c r="AS1187" i="2"/>
  <c r="AS564" i="2"/>
  <c r="AS109" i="2"/>
  <c r="AS1434" i="2"/>
  <c r="AS1154" i="2"/>
  <c r="AS1292" i="2"/>
  <c r="AS599" i="2"/>
  <c r="AS1251" i="2"/>
  <c r="AS830" i="2"/>
  <c r="AS1534" i="2"/>
  <c r="AS906" i="2"/>
  <c r="AS1502" i="2"/>
  <c r="AS1506" i="2"/>
  <c r="AS1326" i="2"/>
  <c r="AS1170" i="2"/>
  <c r="AS138" i="2"/>
  <c r="AS1044" i="2"/>
  <c r="AS749" i="2"/>
  <c r="AS1611" i="2"/>
  <c r="AS1826" i="2"/>
  <c r="AS1219" i="2"/>
  <c r="AS761" i="2"/>
  <c r="AS312" i="2"/>
  <c r="AS309" i="2"/>
  <c r="P310" i="2" s="1"/>
  <c r="AS1353" i="2"/>
  <c r="AS987" i="2"/>
  <c r="AS1243" i="2"/>
  <c r="AS1497" i="2"/>
  <c r="AS1369" i="2"/>
  <c r="AS1246" i="2"/>
  <c r="AS236" i="2"/>
  <c r="AS814" i="2"/>
  <c r="AS679" i="2"/>
  <c r="AS1778" i="2"/>
  <c r="AS259" i="2"/>
  <c r="AS519" i="2"/>
  <c r="AS1602" i="2"/>
  <c r="AS1798" i="2"/>
  <c r="AS304" i="2"/>
  <c r="AS573" i="2"/>
  <c r="AS604" i="2"/>
  <c r="AS1851" i="2"/>
  <c r="AS1366" i="2"/>
  <c r="AS1074" i="2"/>
  <c r="AS1495" i="2"/>
  <c r="AS222" i="2"/>
  <c r="AS339" i="2"/>
  <c r="AS1347" i="2"/>
  <c r="AS462" i="2"/>
  <c r="AS649" i="2"/>
  <c r="AS1805" i="2"/>
  <c r="AS872" i="2"/>
  <c r="AS1735" i="2"/>
  <c r="AS1322" i="2"/>
  <c r="AS408" i="2"/>
  <c r="AS700" i="2"/>
  <c r="AS589" i="2"/>
  <c r="AS402" i="2"/>
  <c r="AS889" i="2"/>
  <c r="AS1159" i="2"/>
  <c r="AS1686" i="2"/>
  <c r="AS713" i="2"/>
  <c r="AS273" i="2"/>
  <c r="AS1270" i="2"/>
  <c r="AS1646" i="2"/>
  <c r="AS213" i="2"/>
  <c r="AS1644" i="2"/>
  <c r="AS1680" i="2"/>
  <c r="AS412" i="2"/>
  <c r="AS674" i="2"/>
  <c r="AS1606" i="2"/>
  <c r="AS703" i="2"/>
  <c r="AS669" i="2"/>
  <c r="AS594" i="2"/>
  <c r="AS1222" i="2"/>
  <c r="AS1324" i="2"/>
  <c r="AS975" i="2"/>
  <c r="AS1693" i="2"/>
  <c r="AS952" i="2"/>
  <c r="AS383" i="2"/>
  <c r="AS1846" i="2"/>
  <c r="AS71" i="2"/>
  <c r="AS777" i="2"/>
  <c r="AS407" i="2"/>
  <c r="AS1488" i="2"/>
  <c r="AS728" i="2"/>
  <c r="AS845" i="2"/>
  <c r="AS1474" i="2"/>
  <c r="AS1717" i="2"/>
  <c r="AS798" i="2"/>
  <c r="AS1842" i="2"/>
  <c r="AS268" i="2"/>
  <c r="AS758" i="2"/>
  <c r="AS115" i="2"/>
  <c r="AS194" i="2"/>
  <c r="AS296" i="2"/>
  <c r="AS663" i="2"/>
  <c r="AS1634" i="2"/>
  <c r="AS603" i="2"/>
  <c r="AS1517" i="2"/>
  <c r="AS399" i="2"/>
  <c r="AS1668" i="2"/>
  <c r="AS1449" i="2"/>
  <c r="AS1091" i="2"/>
  <c r="AS263" i="2"/>
  <c r="AS299" i="2"/>
  <c r="AS1230" i="2"/>
  <c r="AS1368" i="2"/>
  <c r="AS971" i="2"/>
  <c r="AS1433" i="2"/>
  <c r="AS557" i="2"/>
  <c r="AS253" i="2"/>
  <c r="AS1829" i="2"/>
  <c r="AS651" i="2"/>
  <c r="AS1547" i="2"/>
  <c r="AS1305" i="2"/>
  <c r="AS102" i="2"/>
  <c r="AS1042" i="2"/>
  <c r="AS1533" i="2"/>
  <c r="AS136" i="2"/>
  <c r="AS1088" i="2"/>
  <c r="AS996" i="2"/>
  <c r="AS1823" i="2"/>
  <c r="AS1160" i="2"/>
  <c r="AS434" i="2"/>
  <c r="AS722" i="2"/>
  <c r="AS560" i="2"/>
  <c r="AS395" i="2"/>
  <c r="AS1365" i="2"/>
  <c r="AS727" i="2"/>
  <c r="AS149" i="2"/>
  <c r="AS1559" i="2"/>
  <c r="AS467" i="2"/>
  <c r="AS1549" i="2"/>
  <c r="AS1692" i="2"/>
  <c r="AS781" i="2"/>
  <c r="AS95" i="2"/>
  <c r="AS647" i="2"/>
  <c r="AS824" i="2"/>
  <c r="AS415" i="2"/>
  <c r="AS1565" i="2"/>
  <c r="AS565" i="2"/>
  <c r="AS1688" i="2"/>
  <c r="AS709" i="2"/>
  <c r="AS1542" i="2"/>
  <c r="AS1296" i="2"/>
  <c r="AS1240" i="2"/>
  <c r="AS1535" i="2"/>
  <c r="AS406" i="2"/>
  <c r="AS1789" i="2"/>
  <c r="AS184" i="2"/>
  <c r="AS52" i="2"/>
  <c r="AS616" i="2"/>
  <c r="AS1178" i="2"/>
  <c r="AS1345" i="2"/>
  <c r="AS1465" i="2"/>
  <c r="AS284" i="2"/>
  <c r="P285" i="2" s="1"/>
  <c r="AS1777" i="2"/>
  <c r="AS1732" i="2"/>
  <c r="AS1464" i="2"/>
  <c r="AS1213" i="2"/>
  <c r="AS1509" i="2"/>
  <c r="AS1744" i="2"/>
  <c r="AS1489" i="2"/>
  <c r="AS410" i="2"/>
  <c r="AS1106" i="2"/>
  <c r="AS1066" i="2"/>
  <c r="AS207" i="2"/>
  <c r="AS980" i="2"/>
  <c r="AS576" i="2"/>
  <c r="AS1054" i="2"/>
  <c r="AS1290" i="2"/>
  <c r="AS1153" i="2"/>
  <c r="AS470" i="2"/>
  <c r="AS291" i="2"/>
  <c r="P292" i="2" s="1"/>
  <c r="AS90" i="2"/>
  <c r="AS1127" i="2"/>
  <c r="AS1742" i="2"/>
  <c r="AS1397" i="2"/>
  <c r="AS602" i="2"/>
  <c r="AS265" i="2"/>
  <c r="AS1527" i="2"/>
  <c r="AS563" i="2"/>
  <c r="AS1456" i="2"/>
  <c r="AS825" i="2"/>
  <c r="AS1063" i="2"/>
  <c r="AS1336" i="2"/>
  <c r="AS87" i="2"/>
  <c r="AS982" i="2"/>
  <c r="AS1555" i="2"/>
  <c r="AS332" i="2"/>
  <c r="AS1146" i="2"/>
  <c r="AS684" i="2"/>
  <c r="AS1289" i="2"/>
  <c r="AS627" i="2"/>
  <c r="AS965" i="2"/>
  <c r="AS794" i="2"/>
  <c r="AS54" i="2"/>
  <c r="AS1538" i="2"/>
  <c r="AS1129" i="2"/>
  <c r="AS1112" i="2"/>
  <c r="AS1819" i="2"/>
  <c r="AS1765" i="2"/>
  <c r="AS551" i="2"/>
  <c r="AS1040" i="2"/>
  <c r="AS1426" i="2"/>
  <c r="AS1028" i="2"/>
  <c r="AS1099" i="2"/>
  <c r="AS1181" i="2"/>
  <c r="AS1414" i="2"/>
  <c r="AS1073" i="2"/>
  <c r="AS1080" i="2"/>
  <c r="AS766" i="2"/>
  <c r="AS1719" i="2"/>
  <c r="AS1487" i="2"/>
  <c r="AS1123" i="2"/>
  <c r="AS1079" i="2"/>
  <c r="AS947" i="2"/>
  <c r="AS1784" i="2"/>
  <c r="AS865" i="2"/>
  <c r="AS1212" i="2"/>
  <c r="AS120" i="2"/>
  <c r="AS1792" i="2"/>
  <c r="AS478" i="2"/>
  <c r="AS292" i="2"/>
  <c r="P293" i="2" s="1"/>
  <c r="AS1513" i="2"/>
  <c r="AS1307" i="2"/>
  <c r="AS782" i="2"/>
  <c r="AS418" i="2"/>
  <c r="AS811" i="2"/>
  <c r="AS1233" i="2"/>
  <c r="AS103" i="2"/>
  <c r="AS1231" i="2"/>
  <c r="AS1217" i="2"/>
  <c r="AS1702" i="2"/>
  <c r="AS1122" i="2"/>
  <c r="AS676" i="2"/>
  <c r="AS1814" i="2"/>
  <c r="AS161" i="2"/>
  <c r="AS580" i="2"/>
  <c r="AS506" i="2"/>
  <c r="AS1816" i="2"/>
  <c r="AS1740" i="2"/>
  <c r="AS847" i="2"/>
  <c r="AS873" i="2"/>
  <c r="AS1431" i="2"/>
  <c r="AS1427" i="2"/>
  <c r="AS356" i="2"/>
  <c r="P357" i="2" s="1"/>
  <c r="AS100" i="2"/>
  <c r="AS1396" i="2"/>
  <c r="AS1404" i="2"/>
  <c r="AS1341" i="2"/>
  <c r="AS1514" i="2"/>
  <c r="AS447" i="2"/>
  <c r="AS570" i="2"/>
  <c r="AS1650" i="2"/>
  <c r="AS1429" i="2"/>
  <c r="AS1480" i="2"/>
  <c r="AS1325" i="2"/>
  <c r="AS262" i="2"/>
  <c r="AS1573" i="2"/>
  <c r="AS577" i="2"/>
  <c r="AS163" i="2"/>
  <c r="AS762" i="2"/>
  <c r="AS1281" i="2"/>
  <c r="AS1382" i="2"/>
  <c r="AS1011" i="2"/>
  <c r="AS1726" i="2"/>
  <c r="AS439" i="2"/>
  <c r="AS788" i="2"/>
  <c r="AS64" i="2"/>
  <c r="AS1705" i="2"/>
  <c r="AS50" i="2"/>
  <c r="AS1315" i="2"/>
  <c r="AS1633" i="2"/>
  <c r="AS113" i="2"/>
  <c r="AS250" i="2"/>
  <c r="AS803" i="2"/>
  <c r="AS646" i="2"/>
  <c r="AS741" i="2"/>
  <c r="AS1007" i="2"/>
  <c r="AS874" i="2"/>
  <c r="AS1852" i="2"/>
  <c r="AS1667" i="2"/>
  <c r="AS1747" i="2"/>
  <c r="AS323" i="2"/>
  <c r="P324" i="2" s="1"/>
  <c r="AS913" i="2"/>
  <c r="AS420" i="2"/>
  <c r="AS1522" i="2"/>
  <c r="AS1749" i="2"/>
  <c r="AS123" i="2"/>
  <c r="AS812" i="2"/>
  <c r="AS592" i="2"/>
  <c r="AS1015" i="2"/>
  <c r="AS711" i="2"/>
  <c r="AS280" i="2"/>
  <c r="P281" i="2" s="1"/>
  <c r="AS394" i="2"/>
  <c r="AS1554" i="2"/>
  <c r="AS1629" i="2"/>
  <c r="AS88" i="2"/>
  <c r="AS1809" i="2"/>
  <c r="AS126" i="2"/>
  <c r="AS495" i="2"/>
  <c r="AS216" i="2"/>
  <c r="AS731" i="2"/>
  <c r="AS290" i="2"/>
  <c r="P291" i="2" s="1"/>
  <c r="AS1171" i="2"/>
  <c r="AS1371" i="2"/>
  <c r="AS793" i="2"/>
  <c r="AS792" i="2"/>
  <c r="AS908" i="2"/>
  <c r="AS508" i="2"/>
  <c r="AS1068" i="2"/>
  <c r="AS328" i="2"/>
  <c r="P329" i="2" s="1"/>
  <c r="AS801" i="2"/>
  <c r="AS108" i="2"/>
  <c r="AS1258" i="2"/>
  <c r="AS171" i="2"/>
  <c r="AS1137" i="2"/>
  <c r="AS1237" i="2"/>
  <c r="AS1394" i="2"/>
  <c r="AS1403" i="2"/>
  <c r="AS1857" i="2"/>
  <c r="AS697" i="2"/>
  <c r="AS122" i="2"/>
  <c r="AS918" i="2"/>
  <c r="AS372" i="2"/>
  <c r="P373" i="2" s="1"/>
  <c r="AS187" i="2"/>
  <c r="AS1081" i="2"/>
  <c r="AS260" i="2"/>
  <c r="AS1574" i="2"/>
  <c r="AS129" i="2"/>
  <c r="AS151" i="2"/>
  <c r="AS1647" i="2"/>
  <c r="AS388" i="2"/>
  <c r="AS894" i="2"/>
  <c r="AS1155" i="2"/>
  <c r="AS1216" i="2"/>
  <c r="AS656" i="2"/>
  <c r="AS989" i="2"/>
  <c r="AS554" i="2"/>
  <c r="AS1581" i="2"/>
  <c r="AS1139" i="2"/>
  <c r="AS1244" i="2"/>
  <c r="AS1286" i="2"/>
  <c r="AS340" i="2"/>
  <c r="AS1340" i="2"/>
  <c r="AS1030" i="2"/>
  <c r="AS197" i="2"/>
  <c r="AS698" i="2"/>
  <c r="AS1472" i="2"/>
  <c r="AS712" i="2"/>
  <c r="AS344" i="2"/>
  <c r="P345" i="2" s="1"/>
  <c r="AS900" i="2"/>
  <c r="AS1557" i="2"/>
  <c r="AS77" i="2"/>
  <c r="P78" i="2" s="1"/>
  <c r="AS787" i="2"/>
  <c r="AS505" i="2"/>
  <c r="AS376" i="2"/>
  <c r="AS275" i="2"/>
  <c r="P276" i="2" s="1"/>
  <c r="AS1078" i="2"/>
  <c r="AS530" i="2"/>
  <c r="AS1579" i="2"/>
  <c r="AS1016" i="2"/>
  <c r="AS767" i="2"/>
  <c r="AS901" i="2"/>
  <c r="AS1021" i="2"/>
  <c r="AS233" i="2"/>
  <c r="AS229" i="2"/>
  <c r="AS895" i="2"/>
  <c r="AS523" i="2"/>
  <c r="AS1577" i="2"/>
  <c r="AS923" i="2"/>
  <c r="AS1334" i="2"/>
  <c r="AS883" i="2"/>
  <c r="AS208" i="2"/>
  <c r="AS1835" i="2"/>
  <c r="AS907" i="2"/>
  <c r="AS1339" i="2"/>
  <c r="AS445" i="2"/>
  <c r="AS677" i="2"/>
  <c r="AS1162" i="2"/>
  <c r="AS361" i="2"/>
  <c r="AS1482" i="2"/>
  <c r="AS612" i="2"/>
  <c r="AS705" i="2"/>
  <c r="AS1267" i="2"/>
  <c r="AS619" i="2"/>
  <c r="AS956" i="2"/>
  <c r="AS1741" i="2"/>
  <c r="AS1736" i="2"/>
  <c r="AS805" i="2"/>
  <c r="AS1242" i="2"/>
  <c r="AS1466" i="2"/>
  <c r="AS223" i="2"/>
  <c r="AS897" i="2"/>
  <c r="AS1539" i="2"/>
  <c r="AS1516" i="2"/>
  <c r="AS158" i="2"/>
  <c r="AS1772" i="2"/>
  <c r="AS1128" i="2"/>
  <c r="AS642" i="2"/>
  <c r="AS916" i="2"/>
  <c r="AS458" i="2"/>
  <c r="AS1328" i="2"/>
  <c r="AS96" i="2"/>
  <c r="AS1278" i="2"/>
  <c r="AS1435" i="2"/>
  <c r="AS1266" i="2"/>
  <c r="AS355" i="2"/>
  <c r="AS716" i="2"/>
  <c r="AS1659" i="2"/>
  <c r="AS851" i="2"/>
  <c r="AS571" i="2"/>
  <c r="AS1060" i="2"/>
  <c r="AS1492" i="2"/>
  <c r="AS1227" i="2"/>
  <c r="AS226" i="2"/>
  <c r="AS411" i="2"/>
  <c r="AS477" i="2"/>
  <c r="AS1530" i="2"/>
  <c r="AS481" i="2"/>
  <c r="AS235" i="2"/>
  <c r="AS983" i="2"/>
  <c r="AS950" i="2"/>
  <c r="AS180" i="2"/>
  <c r="AS970" i="2"/>
  <c r="AS130" i="2"/>
  <c r="AS629" i="2"/>
  <c r="AS1870" i="2"/>
  <c r="AS1745" i="2"/>
  <c r="AS884" i="2"/>
  <c r="AS1594" i="2"/>
  <c r="AS472" i="2"/>
  <c r="AS1100" i="2"/>
  <c r="AS522" i="2"/>
  <c r="AS1690" i="2"/>
  <c r="AS1186" i="2"/>
  <c r="AS1864" i="2"/>
  <c r="AS608" i="2"/>
  <c r="AS579" i="2"/>
  <c r="AS165" i="2"/>
  <c r="AS868" i="2"/>
  <c r="AS269" i="2"/>
  <c r="AS776" i="2"/>
  <c r="AS473" i="2"/>
  <c r="AS1215" i="2"/>
  <c r="AS526" i="2"/>
  <c r="AS1752" i="2"/>
  <c r="AS835" i="2"/>
  <c r="AS469" i="2"/>
  <c r="AS1585" i="2"/>
  <c r="AS1810" i="2"/>
  <c r="AS929" i="2"/>
  <c r="AS91" i="2"/>
  <c r="AS1352" i="2"/>
  <c r="AS156" i="2"/>
  <c r="AS1157" i="2"/>
  <c r="AS683" i="2"/>
  <c r="AS1679" i="2"/>
  <c r="AS756" i="2"/>
  <c r="AS1786" i="2"/>
  <c r="AS1065" i="2"/>
  <c r="AS1001" i="2"/>
  <c r="AS1451" i="2"/>
  <c r="AS1567" i="2"/>
  <c r="AS1182" i="2"/>
  <c r="AS114" i="2"/>
  <c r="AS1788" i="2"/>
  <c r="AS636" i="2"/>
  <c r="AS1610" i="2"/>
  <c r="AS196" i="2"/>
  <c r="AS1706" i="2"/>
  <c r="AS1306" i="2"/>
  <c r="AS246" i="2"/>
  <c r="AS277" i="2"/>
  <c r="AS839" i="2"/>
  <c r="AS1253" i="2"/>
  <c r="AS111" i="2"/>
  <c r="AS1220" i="2"/>
  <c r="AS1498" i="2"/>
  <c r="AS852" i="2"/>
  <c r="AS1664" i="2"/>
  <c r="AS1862" i="2"/>
  <c r="AS1348" i="2"/>
  <c r="AS118" i="2"/>
  <c r="AS221" i="2"/>
  <c r="AS1872" i="2"/>
  <c r="AS1682" i="2"/>
  <c r="AS666" i="2"/>
  <c r="AS844" i="2"/>
  <c r="AS354" i="2"/>
  <c r="AS775" i="2"/>
  <c r="AS934" i="2"/>
  <c r="AS1556" i="2"/>
  <c r="AS1836" i="2"/>
  <c r="AS960" i="2"/>
  <c r="AS1820" i="2"/>
  <c r="AS911" i="2"/>
  <c r="AS1346" i="2"/>
  <c r="AS1624" i="2"/>
  <c r="AS635" i="2"/>
  <c r="AS1443" i="2"/>
  <c r="AS121" i="2"/>
  <c r="AS862" i="2"/>
  <c r="AS690" i="2"/>
  <c r="AS147" i="2"/>
  <c r="AS1069" i="2"/>
  <c r="AS59" i="2"/>
  <c r="P60" i="2" s="1"/>
  <c r="AS558" i="2"/>
  <c r="AS1818" i="2"/>
  <c r="AS1614" i="2"/>
  <c r="AS1689" i="2"/>
  <c r="AS1239" i="2"/>
  <c r="AS1817" i="2"/>
  <c r="AS606" i="2"/>
  <c r="AS463" i="2"/>
  <c r="AS1399" i="2"/>
  <c r="AS373" i="2"/>
  <c r="P374" i="2" s="1"/>
  <c r="AS444" i="2"/>
  <c r="AS843" i="2"/>
  <c r="AS387" i="2"/>
  <c r="AS587" i="2"/>
  <c r="AS535" i="2"/>
  <c r="AS1521" i="2"/>
  <c r="AS890" i="2"/>
  <c r="AS1475" i="2"/>
  <c r="AS1169" i="2"/>
  <c r="AS442" i="2"/>
  <c r="AS1731" i="2"/>
  <c r="AS359" i="2"/>
  <c r="P360" i="2" s="1"/>
  <c r="AS1637" i="2"/>
  <c r="AS2225" i="2"/>
  <c r="AS2227" i="2"/>
  <c r="AS2230" i="2"/>
  <c r="AS2229" i="2"/>
  <c r="AS2233" i="2"/>
  <c r="AS2231" i="2"/>
  <c r="AS2232" i="2"/>
  <c r="AS2235" i="2"/>
  <c r="AS2234" i="2"/>
  <c r="AS2236" i="2"/>
  <c r="AS2237" i="2"/>
  <c r="AS2238" i="2"/>
  <c r="AS2239" i="2"/>
  <c r="AS2244" i="2"/>
  <c r="AS2240" i="2"/>
  <c r="AS2241" i="2"/>
  <c r="AS2243" i="2"/>
  <c r="AS2242" i="2"/>
  <c r="AS2247" i="2"/>
  <c r="AS2245" i="2"/>
  <c r="AS2249" i="2"/>
  <c r="AS2248" i="2"/>
  <c r="AS2246" i="2"/>
  <c r="AS2250" i="2"/>
  <c r="AS2251" i="2"/>
  <c r="AS2252" i="2"/>
  <c r="AS2256" i="2"/>
  <c r="AS2254" i="2"/>
  <c r="AS2253" i="2"/>
  <c r="AS2255" i="2"/>
  <c r="AS2258" i="2"/>
  <c r="AS2257" i="2"/>
  <c r="AS2259" i="2"/>
  <c r="AS2260" i="2"/>
  <c r="AS2261" i="2"/>
  <c r="AS2262" i="2"/>
  <c r="AS2263" i="2"/>
  <c r="AS2264" i="2"/>
  <c r="AS2266" i="2"/>
  <c r="AS2265" i="2"/>
  <c r="AS2267" i="2"/>
  <c r="AS2268" i="2"/>
  <c r="AS2270" i="2"/>
  <c r="AS2269" i="2"/>
  <c r="AS2271" i="2"/>
  <c r="AS2272" i="2"/>
  <c r="AS2273" i="2"/>
  <c r="AS2274" i="2"/>
  <c r="AS2276" i="2"/>
  <c r="AS2275" i="2"/>
  <c r="AS2278" i="2"/>
  <c r="AS2277" i="2"/>
  <c r="AS2279" i="2"/>
  <c r="AS2280" i="2"/>
  <c r="AS2282" i="2"/>
  <c r="AS2281" i="2"/>
  <c r="AS2283" i="2"/>
  <c r="AS2284" i="2"/>
  <c r="AS2285" i="2"/>
  <c r="AS2288" i="2"/>
  <c r="AS2286" i="2"/>
  <c r="AS2290" i="2"/>
  <c r="AS2287" i="2"/>
  <c r="AS2289" i="2"/>
  <c r="AS2292" i="2"/>
  <c r="AS2293" i="2"/>
  <c r="AS2291" i="2"/>
  <c r="AS2294" i="2"/>
  <c r="AS2295" i="2"/>
  <c r="AS2296" i="2"/>
  <c r="AS2299" i="2"/>
  <c r="AS2297" i="2"/>
  <c r="AS2298" i="2"/>
  <c r="AS2300" i="2"/>
  <c r="AS2302" i="2"/>
  <c r="AS2301" i="2"/>
  <c r="AS2304" i="2"/>
  <c r="AS2303" i="2"/>
  <c r="AS2305" i="2"/>
  <c r="AS2306" i="2"/>
  <c r="AS2307" i="2"/>
  <c r="AS2308" i="2"/>
  <c r="AS2309" i="2"/>
  <c r="AS2310" i="2"/>
  <c r="AS2311" i="2"/>
  <c r="AS2312" i="2"/>
  <c r="AS2313" i="2"/>
  <c r="AS2315" i="2"/>
  <c r="AS2314" i="2"/>
  <c r="AS2316" i="2"/>
  <c r="AS2317" i="2"/>
  <c r="AS2318" i="2"/>
  <c r="AS2319" i="2"/>
  <c r="AS2320" i="2"/>
  <c r="AS2321" i="2"/>
  <c r="AS2324" i="2"/>
  <c r="AS2322" i="2"/>
  <c r="AS2323" i="2"/>
  <c r="AS2325" i="2"/>
  <c r="AS2327" i="2"/>
  <c r="AS2326" i="2"/>
  <c r="AS2331" i="2"/>
  <c r="AS2329" i="2"/>
  <c r="AS2332" i="2"/>
  <c r="AS2330" i="2"/>
  <c r="AS2328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5" i="2"/>
  <c r="AS2344" i="2"/>
  <c r="AS2346" i="2"/>
  <c r="AS2347" i="2"/>
  <c r="AS2348" i="2"/>
  <c r="AS2351" i="2"/>
  <c r="AS2349" i="2"/>
  <c r="AS2350" i="2"/>
  <c r="AS2354" i="2"/>
  <c r="AS2352" i="2"/>
  <c r="AS2353" i="2"/>
  <c r="AS2355" i="2"/>
  <c r="AS2356" i="2"/>
  <c r="AS2358" i="2"/>
  <c r="AS2360" i="2"/>
  <c r="AS2357" i="2"/>
  <c r="AS2359" i="2"/>
  <c r="AS2362" i="2"/>
  <c r="AS2361" i="2"/>
  <c r="AS2363" i="2"/>
  <c r="AS2364" i="2"/>
  <c r="AS2365" i="2"/>
  <c r="AS2369" i="2"/>
  <c r="AS2367" i="2"/>
  <c r="AS2366" i="2"/>
  <c r="AS2370" i="2"/>
  <c r="AS2368" i="2"/>
  <c r="AS2371" i="2"/>
  <c r="AS2372" i="2"/>
  <c r="AS2374" i="2"/>
  <c r="AS2373" i="2"/>
  <c r="AS2378" i="2"/>
  <c r="AS2376" i="2"/>
  <c r="AS2375" i="2"/>
  <c r="AS2377" i="2"/>
  <c r="AS2379" i="2"/>
  <c r="AS2380" i="2"/>
  <c r="AS2381" i="2"/>
  <c r="AS2382" i="2"/>
  <c r="AS2383" i="2"/>
  <c r="AS2386" i="2"/>
  <c r="AS2384" i="2"/>
  <c r="AS2385" i="2"/>
  <c r="AS2387" i="2"/>
  <c r="AS2388" i="2"/>
  <c r="AS2389" i="2"/>
  <c r="AS2390" i="2"/>
  <c r="AS2391" i="2"/>
  <c r="AS2392" i="2"/>
  <c r="AS2395" i="2"/>
  <c r="AS2394" i="2"/>
  <c r="AS2393" i="2"/>
  <c r="AS2398" i="2"/>
  <c r="AS2396" i="2"/>
  <c r="AS2397" i="2"/>
  <c r="AS2399" i="2"/>
  <c r="AS2402" i="2"/>
  <c r="AS2401" i="2"/>
  <c r="AS2400" i="2"/>
  <c r="AS2404" i="2"/>
  <c r="AS2403" i="2"/>
  <c r="AS2405" i="2"/>
  <c r="AS2406" i="2"/>
  <c r="AS2407" i="2"/>
  <c r="AS2408" i="2"/>
  <c r="AS2409" i="2"/>
  <c r="AS2410" i="2"/>
  <c r="AS2411" i="2"/>
  <c r="AS2412" i="2"/>
  <c r="AS2413" i="2"/>
  <c r="AS2414" i="2"/>
  <c r="AS2416" i="2"/>
  <c r="AS2415" i="2"/>
  <c r="AS2417" i="2"/>
  <c r="AS2418" i="2"/>
  <c r="AS2419" i="2"/>
  <c r="AS2420" i="2"/>
  <c r="AS2424" i="2"/>
  <c r="AS2421" i="2"/>
  <c r="AS2423" i="2"/>
  <c r="AS2422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40" i="2"/>
  <c r="AS2439" i="2"/>
  <c r="AS2441" i="2"/>
  <c r="AS2442" i="2"/>
  <c r="AS2443" i="2"/>
  <c r="AS2444" i="2"/>
  <c r="AS2445" i="2"/>
  <c r="AS2447" i="2"/>
  <c r="AS2446" i="2"/>
  <c r="AS2448" i="2"/>
  <c r="AS2450" i="2"/>
  <c r="AS2449" i="2"/>
  <c r="AS2454" i="2"/>
  <c r="AS2452" i="2"/>
  <c r="AS2451" i="2"/>
  <c r="AS2453" i="2"/>
  <c r="AS2455" i="2"/>
  <c r="AS2456" i="2"/>
  <c r="AS2457" i="2"/>
  <c r="AS2458" i="2"/>
  <c r="AS2459" i="2"/>
  <c r="AS2460" i="2"/>
  <c r="AS2462" i="2"/>
  <c r="AS2461" i="2"/>
  <c r="AS2464" i="2"/>
  <c r="AS2463" i="2"/>
  <c r="AS2465" i="2"/>
  <c r="AS2466" i="2"/>
  <c r="AS2467" i="2"/>
  <c r="AS2468" i="2"/>
  <c r="AS2469" i="2"/>
  <c r="AS2471" i="2"/>
  <c r="AS2470" i="2"/>
  <c r="AS2472" i="2"/>
  <c r="AS2473" i="2"/>
  <c r="AS2474" i="2"/>
  <c r="AS2475" i="2"/>
  <c r="AS2476" i="2"/>
  <c r="AS2479" i="2"/>
  <c r="AS2477" i="2"/>
  <c r="AS2478" i="2"/>
  <c r="AS2481" i="2"/>
  <c r="AS2480" i="2"/>
  <c r="AS2482" i="2"/>
  <c r="AS2484" i="2"/>
  <c r="AS2483" i="2"/>
  <c r="AS2486" i="2"/>
  <c r="AS2485" i="2"/>
  <c r="AS2488" i="2"/>
  <c r="AS2487" i="2"/>
  <c r="AS2489" i="2"/>
  <c r="AS2492" i="2"/>
  <c r="AS2490" i="2"/>
  <c r="AS2491" i="2"/>
  <c r="AS2494" i="2"/>
  <c r="AS2498" i="2"/>
  <c r="AS2496" i="2"/>
  <c r="AS2493" i="2"/>
  <c r="AI12" i="2" a="1"/>
  <c r="AI12" i="2" s="1"/>
  <c r="C4" i="5" s="1"/>
  <c r="E4" i="5" s="1"/>
  <c r="C2498" i="2"/>
  <c r="Q1370" i="2"/>
  <c r="P101" i="2" l="1"/>
  <c r="P257" i="2"/>
  <c r="P255" i="2"/>
  <c r="P126" i="2"/>
  <c r="P132" i="2"/>
  <c r="P74" i="2"/>
  <c r="P240" i="2"/>
  <c r="P232" i="2"/>
  <c r="P171" i="2"/>
  <c r="P270" i="2"/>
  <c r="P209" i="2"/>
  <c r="P263" i="2"/>
  <c r="P67" i="2"/>
  <c r="P138" i="2"/>
  <c r="P95" i="2"/>
  <c r="P215" i="2"/>
  <c r="P82" i="2"/>
  <c r="P113" i="2"/>
  <c r="P268" i="2"/>
  <c r="P224" i="2"/>
  <c r="P65" i="2"/>
  <c r="P162" i="2"/>
  <c r="P150" i="2"/>
  <c r="P259" i="2"/>
  <c r="P120" i="2"/>
  <c r="P265" i="2"/>
  <c r="P63" i="2"/>
  <c r="P177" i="2"/>
  <c r="P202" i="2"/>
  <c r="P156" i="2"/>
  <c r="P261" i="2"/>
  <c r="P249" i="2"/>
  <c r="P194" i="2"/>
  <c r="P140" i="2"/>
  <c r="P186" i="2"/>
  <c r="P111" i="2"/>
  <c r="P90" i="2"/>
  <c r="P89" i="2"/>
  <c r="P88" i="2"/>
  <c r="P87" i="2"/>
  <c r="P64" i="2"/>
  <c r="P66" i="2"/>
  <c r="AG2501" i="2"/>
  <c r="BE2500" i="2" s="1"/>
  <c r="AI2501" i="2"/>
  <c r="AS2501" i="2"/>
  <c r="AM2501" i="2"/>
  <c r="C2499" i="2"/>
  <c r="BB68" i="2"/>
  <c r="AG11" i="2" a="1"/>
  <c r="AG11" i="2" s="1"/>
  <c r="AG12" i="2" s="1"/>
  <c r="AB12" i="2" s="1"/>
  <c r="AK2500" i="2"/>
  <c r="AJ2500" i="2"/>
  <c r="A2500" i="2" s="1"/>
  <c r="AL2500" i="2"/>
  <c r="Q1371" i="2"/>
  <c r="Q1376" i="2"/>
  <c r="BB69" i="2" l="1"/>
  <c r="BB70" i="2" s="1"/>
  <c r="Q69" i="2"/>
  <c r="Q88" i="2"/>
  <c r="BC1879" i="2"/>
  <c r="BD1879" i="2"/>
  <c r="BC1880" i="2"/>
  <c r="BC1881" i="2"/>
  <c r="BC1884" i="2"/>
  <c r="BC1882" i="2"/>
  <c r="BD1881" i="2"/>
  <c r="BD1880" i="2"/>
  <c r="BC1883" i="2"/>
  <c r="BC1885" i="2"/>
  <c r="BD1883" i="2"/>
  <c r="BD1882" i="2"/>
  <c r="BD1885" i="2"/>
  <c r="BC1886" i="2"/>
  <c r="BD1884" i="2"/>
  <c r="BC1888" i="2"/>
  <c r="BC1887" i="2"/>
  <c r="BD1886" i="2"/>
  <c r="BC1889" i="2"/>
  <c r="BD1887" i="2"/>
  <c r="BC1890" i="2"/>
  <c r="BD1888" i="2"/>
  <c r="BD1889" i="2"/>
  <c r="BC1891" i="2"/>
  <c r="BD1890" i="2"/>
  <c r="BC1895" i="2"/>
  <c r="BD1891" i="2"/>
  <c r="BC1892" i="2"/>
  <c r="BC1893" i="2"/>
  <c r="BD1894" i="2"/>
  <c r="BC1897" i="2"/>
  <c r="BD1893" i="2"/>
  <c r="BC1894" i="2"/>
  <c r="BD1892" i="2"/>
  <c r="BC1896" i="2"/>
  <c r="BD1896" i="2"/>
  <c r="BD1895" i="2"/>
  <c r="BD1898" i="2"/>
  <c r="BC1898" i="2"/>
  <c r="BD1899" i="2"/>
  <c r="BC1899" i="2"/>
  <c r="BC1900" i="2"/>
  <c r="BD1897" i="2"/>
  <c r="BD1900" i="2"/>
  <c r="BC1902" i="2"/>
  <c r="BC1901" i="2"/>
  <c r="BC1903" i="2"/>
  <c r="BC1904" i="2"/>
  <c r="BC1905" i="2"/>
  <c r="BD1901" i="2"/>
  <c r="BD1902" i="2"/>
  <c r="BC1906" i="2"/>
  <c r="BD1904" i="2"/>
  <c r="BD1903" i="2"/>
  <c r="BC1907" i="2"/>
  <c r="BD1905" i="2"/>
  <c r="BD1906" i="2"/>
  <c r="BC1908" i="2"/>
  <c r="BD1909" i="2"/>
  <c r="BC1909" i="2"/>
  <c r="BC1912" i="2"/>
  <c r="BD1907" i="2"/>
  <c r="BC1910" i="2"/>
  <c r="BD1908" i="2"/>
  <c r="BC1911" i="2"/>
  <c r="BD1910" i="2"/>
  <c r="BC1913" i="2"/>
  <c r="BC1914" i="2"/>
  <c r="BD1911" i="2"/>
  <c r="BD1912" i="2"/>
  <c r="BC1915" i="2"/>
  <c r="BD1914" i="2"/>
  <c r="BC1916" i="2"/>
  <c r="BD1913" i="2"/>
  <c r="BD1915" i="2"/>
  <c r="BC1917" i="2"/>
  <c r="BC1918" i="2"/>
  <c r="BD1916" i="2"/>
  <c r="BC1922" i="2"/>
  <c r="BC1919" i="2"/>
  <c r="BD1917" i="2"/>
  <c r="BC1920" i="2"/>
  <c r="BD1918" i="2"/>
  <c r="BC1921" i="2"/>
  <c r="BD1921" i="2"/>
  <c r="BD1922" i="2"/>
  <c r="BC1925" i="2"/>
  <c r="BC1923" i="2"/>
  <c r="BD1919" i="2"/>
  <c r="BD1920" i="2"/>
  <c r="BC1924" i="2"/>
  <c r="BD1925" i="2"/>
  <c r="BC1928" i="2"/>
  <c r="BC1926" i="2"/>
  <c r="BD1923" i="2"/>
  <c r="BC1929" i="2"/>
  <c r="BC1927" i="2"/>
  <c r="BC1930" i="2"/>
  <c r="BD1924" i="2"/>
  <c r="BD1926" i="2"/>
  <c r="BC1932" i="2"/>
  <c r="BD1927" i="2"/>
  <c r="BD1928" i="2"/>
  <c r="BC1931" i="2"/>
  <c r="BD1929" i="2"/>
  <c r="BD1930" i="2"/>
  <c r="BC1933" i="2"/>
  <c r="BD1931" i="2"/>
  <c r="BC1934" i="2"/>
  <c r="BC1935" i="2"/>
  <c r="BD1934" i="2"/>
  <c r="BC1937" i="2"/>
  <c r="BD1932" i="2"/>
  <c r="BD1933" i="2"/>
  <c r="BC1936" i="2"/>
  <c r="BC1938" i="2"/>
  <c r="BD1935" i="2"/>
  <c r="BD1936" i="2"/>
  <c r="BC1940" i="2"/>
  <c r="BD1937" i="2"/>
  <c r="BC1939" i="2"/>
  <c r="BD1938" i="2"/>
  <c r="BD1940" i="2"/>
  <c r="BC1941" i="2"/>
  <c r="BD1939" i="2"/>
  <c r="BC1942" i="2"/>
  <c r="BC1944" i="2"/>
  <c r="BC1943" i="2"/>
  <c r="BD1941" i="2"/>
  <c r="BD1942" i="2"/>
  <c r="BD1945" i="2"/>
  <c r="BC1945" i="2"/>
  <c r="BD1943" i="2"/>
  <c r="BC1946" i="2"/>
  <c r="BC1950" i="2"/>
  <c r="BD1944" i="2"/>
  <c r="BD1946" i="2"/>
  <c r="BC1948" i="2"/>
  <c r="BC1947" i="2"/>
  <c r="BC1949" i="2"/>
  <c r="BD1947" i="2"/>
  <c r="BC1952" i="2"/>
  <c r="BC1951" i="2"/>
  <c r="BD1949" i="2"/>
  <c r="BC1953" i="2"/>
  <c r="BD1948" i="2"/>
  <c r="BC1954" i="2"/>
  <c r="BD1951" i="2"/>
  <c r="BD1950" i="2"/>
  <c r="BC1955" i="2"/>
  <c r="BD1953" i="2"/>
  <c r="BD1952" i="2"/>
  <c r="BC1956" i="2"/>
  <c r="BD1955" i="2"/>
  <c r="BD1954" i="2"/>
  <c r="BC1958" i="2"/>
  <c r="BD1956" i="2"/>
  <c r="BC1957" i="2"/>
  <c r="BD1960" i="2"/>
  <c r="BD1957" i="2"/>
  <c r="BD1959" i="2"/>
  <c r="BC1960" i="2"/>
  <c r="BC1959" i="2"/>
  <c r="BD1958" i="2"/>
  <c r="BC1961" i="2"/>
  <c r="BD1961" i="2"/>
  <c r="BC1962" i="2"/>
  <c r="BC1963" i="2"/>
  <c r="BC1964" i="2"/>
  <c r="BD1963" i="2"/>
  <c r="BC1965" i="2"/>
  <c r="BD1962" i="2"/>
  <c r="BD1964" i="2"/>
  <c r="BC1966" i="2"/>
  <c r="BC1967" i="2"/>
  <c r="BD1968" i="2"/>
  <c r="BD1965" i="2"/>
  <c r="BC1970" i="2"/>
  <c r="BC1968" i="2"/>
  <c r="BD1967" i="2"/>
  <c r="BD1966" i="2"/>
  <c r="BC1969" i="2"/>
  <c r="BD1969" i="2"/>
  <c r="BC1971" i="2"/>
  <c r="BC1972" i="2"/>
  <c r="BC1973" i="2"/>
  <c r="BD1972" i="2"/>
  <c r="BD1970" i="2"/>
  <c r="BC1975" i="2"/>
  <c r="BD1974" i="2"/>
  <c r="BD1971" i="2"/>
  <c r="BC1976" i="2"/>
  <c r="BC1974" i="2"/>
  <c r="BD1973" i="2"/>
  <c r="BD1975" i="2"/>
  <c r="BC1977" i="2"/>
  <c r="BD1976" i="2"/>
  <c r="BC1978" i="2"/>
  <c r="BC1980" i="2"/>
  <c r="BC1979" i="2"/>
  <c r="BD1979" i="2"/>
  <c r="BD1978" i="2"/>
  <c r="BC1981" i="2"/>
  <c r="BD1981" i="2"/>
  <c r="BD1977" i="2"/>
  <c r="BD1982" i="2"/>
  <c r="BC1982" i="2"/>
  <c r="BC1983" i="2"/>
  <c r="BD1980" i="2"/>
  <c r="BC1985" i="2"/>
  <c r="BC1984" i="2"/>
  <c r="BC1986" i="2"/>
  <c r="BD1983" i="2"/>
  <c r="BD1984" i="2"/>
  <c r="BC1987" i="2"/>
  <c r="BD1985" i="2"/>
  <c r="BC1988" i="2"/>
  <c r="BD1986" i="2"/>
  <c r="BC1990" i="2"/>
  <c r="BC1989" i="2"/>
  <c r="BD1987" i="2"/>
  <c r="BC1991" i="2"/>
  <c r="BC1992" i="2"/>
  <c r="BD1989" i="2"/>
  <c r="BD1988" i="2"/>
  <c r="BD1990" i="2"/>
  <c r="BC1993" i="2"/>
  <c r="BC1994" i="2"/>
  <c r="BD1991" i="2"/>
  <c r="BD1992" i="2"/>
  <c r="BC1996" i="2"/>
  <c r="BC1995" i="2"/>
  <c r="BD1994" i="2"/>
  <c r="BD1993" i="2"/>
  <c r="BC1997" i="2"/>
  <c r="BD1995" i="2"/>
  <c r="BD1997" i="2"/>
  <c r="BC1999" i="2"/>
  <c r="BC1998" i="2"/>
  <c r="BD1996" i="2"/>
  <c r="BC2000" i="2"/>
  <c r="BD1998" i="2"/>
  <c r="BC2001" i="2"/>
  <c r="BD2000" i="2"/>
  <c r="BC2003" i="2"/>
  <c r="BD1999" i="2"/>
  <c r="BC2006" i="2"/>
  <c r="BC2002" i="2"/>
  <c r="BD2001" i="2"/>
  <c r="BC2007" i="2"/>
  <c r="BC2004" i="2"/>
  <c r="BD2003" i="2"/>
  <c r="BD2002" i="2"/>
  <c r="BC2005" i="2"/>
  <c r="BC2010" i="2"/>
  <c r="BD2004" i="2"/>
  <c r="BC2011" i="2"/>
  <c r="BC2008" i="2"/>
  <c r="BC2009" i="2"/>
  <c r="BD2005" i="2"/>
  <c r="BD2009" i="2"/>
  <c r="BD2006" i="2"/>
  <c r="BD2007" i="2"/>
  <c r="BD2008" i="2"/>
  <c r="BC2013" i="2"/>
  <c r="BC2012" i="2"/>
  <c r="BD2013" i="2"/>
  <c r="BD2011" i="2"/>
  <c r="BD2010" i="2"/>
  <c r="BC2015" i="2"/>
  <c r="BD2014" i="2"/>
  <c r="BC2014" i="2"/>
  <c r="BD2012" i="2"/>
  <c r="BC2019" i="2"/>
  <c r="BC2016" i="2"/>
  <c r="BC2017" i="2"/>
  <c r="BD2015" i="2"/>
  <c r="BC2018" i="2"/>
  <c r="BD2017" i="2"/>
  <c r="BD2016" i="2"/>
  <c r="BC2020" i="2"/>
  <c r="BD2018" i="2"/>
  <c r="BD2020" i="2"/>
  <c r="BC2022" i="2"/>
  <c r="BC2021" i="2"/>
  <c r="BD2019" i="2"/>
  <c r="BC2023" i="2"/>
  <c r="BC2024" i="2"/>
  <c r="BD2023" i="2"/>
  <c r="BD2021" i="2"/>
  <c r="BC2025" i="2"/>
  <c r="BD2024" i="2"/>
  <c r="BC2026" i="2"/>
  <c r="BC2027" i="2"/>
  <c r="BC2028" i="2"/>
  <c r="BD2022" i="2"/>
  <c r="BC2029" i="2"/>
  <c r="BD2026" i="2"/>
  <c r="BD2025" i="2"/>
  <c r="BC2030" i="2"/>
  <c r="BD2027" i="2"/>
  <c r="BD2028" i="2"/>
  <c r="BD2029" i="2"/>
  <c r="BD2030" i="2"/>
  <c r="BC2034" i="2"/>
  <c r="BC2032" i="2"/>
  <c r="BC2031" i="2"/>
  <c r="BD2031" i="2"/>
  <c r="BC2033" i="2"/>
  <c r="BD2032" i="2"/>
  <c r="BC2036" i="2"/>
  <c r="BD2034" i="2"/>
  <c r="BC2035" i="2"/>
  <c r="BD2033" i="2"/>
  <c r="BC2037" i="2"/>
  <c r="BC2039" i="2"/>
  <c r="BD2036" i="2"/>
  <c r="BC2038" i="2"/>
  <c r="BD2039" i="2"/>
  <c r="BD2037" i="2"/>
  <c r="BC2042" i="2"/>
  <c r="BD2035" i="2"/>
  <c r="BD2038" i="2"/>
  <c r="BC2040" i="2"/>
  <c r="BC2041" i="2"/>
  <c r="BC2044" i="2"/>
  <c r="BC2045" i="2"/>
  <c r="BD2040" i="2"/>
  <c r="BC2043" i="2"/>
  <c r="BD2044" i="2"/>
  <c r="BD2041" i="2"/>
  <c r="BC2047" i="2"/>
  <c r="BC2046" i="2"/>
  <c r="BD2042" i="2"/>
  <c r="BC2048" i="2"/>
  <c r="BD2047" i="2"/>
  <c r="BD2043" i="2"/>
  <c r="BC2049" i="2"/>
  <c r="BD2045" i="2"/>
  <c r="BD2046" i="2"/>
  <c r="BD2050" i="2"/>
  <c r="BD2049" i="2"/>
  <c r="BC2050" i="2"/>
  <c r="BC2051" i="2"/>
  <c r="BD2048" i="2"/>
  <c r="BC2052" i="2"/>
  <c r="BC2053" i="2"/>
  <c r="BD2051" i="2"/>
  <c r="BD2052" i="2"/>
  <c r="BC2054" i="2"/>
  <c r="BC2057" i="2"/>
  <c r="BC2055" i="2"/>
  <c r="BC2059" i="2"/>
  <c r="BD2053" i="2"/>
  <c r="BD2054" i="2"/>
  <c r="BC2056" i="2"/>
  <c r="BC2058" i="2"/>
  <c r="BD2055" i="2"/>
  <c r="BD2057" i="2"/>
  <c r="BD2056" i="2"/>
  <c r="BC2060" i="2"/>
  <c r="BD2061" i="2"/>
  <c r="BD2059" i="2"/>
  <c r="BC2061" i="2"/>
  <c r="BD2058" i="2"/>
  <c r="BD2060" i="2"/>
  <c r="BC2062" i="2"/>
  <c r="BC2064" i="2"/>
  <c r="BC2063" i="2"/>
  <c r="BD2064" i="2"/>
  <c r="BC2065" i="2"/>
  <c r="BD2062" i="2"/>
  <c r="BD2063" i="2"/>
  <c r="BC2066" i="2"/>
  <c r="BC2067" i="2"/>
  <c r="BD2065" i="2"/>
  <c r="BC2068" i="2"/>
  <c r="BD2066" i="2"/>
  <c r="BC2069" i="2"/>
  <c r="BD2068" i="2"/>
  <c r="BD2067" i="2"/>
  <c r="BC2070" i="2"/>
  <c r="BD2069" i="2"/>
  <c r="BC2074" i="2"/>
  <c r="BC2071" i="2"/>
  <c r="BD2070" i="2"/>
  <c r="BC2072" i="2"/>
  <c r="BD2071" i="2"/>
  <c r="BC2073" i="2"/>
  <c r="BD2072" i="2"/>
  <c r="BD2073" i="2"/>
  <c r="BC2075" i="2"/>
  <c r="BC2076" i="2"/>
  <c r="BD2074" i="2"/>
  <c r="BD2075" i="2"/>
  <c r="BC2077" i="2"/>
  <c r="BD2078" i="2"/>
  <c r="BC2079" i="2"/>
  <c r="BC2078" i="2"/>
  <c r="BD2076" i="2"/>
  <c r="BD2079" i="2"/>
  <c r="BD2077" i="2"/>
  <c r="BC2080" i="2"/>
  <c r="BC2081" i="2"/>
  <c r="BC2082" i="2"/>
  <c r="BD2081" i="2"/>
  <c r="BD2082" i="2"/>
  <c r="BC2083" i="2"/>
  <c r="BC2084" i="2"/>
  <c r="BD2080" i="2"/>
  <c r="BD2085" i="2"/>
  <c r="BC2086" i="2"/>
  <c r="BD2084" i="2"/>
  <c r="BC2089" i="2"/>
  <c r="BC2085" i="2"/>
  <c r="BD2083" i="2"/>
  <c r="BC2087" i="2"/>
  <c r="BC2088" i="2"/>
  <c r="BD2086" i="2"/>
  <c r="BD2087" i="2"/>
  <c r="BD2088" i="2"/>
  <c r="BC2091" i="2"/>
  <c r="BC2090" i="2"/>
  <c r="BD2089" i="2"/>
  <c r="BD2090" i="2"/>
  <c r="BD2092" i="2"/>
  <c r="BC2093" i="2"/>
  <c r="BC2092" i="2"/>
  <c r="BC2094" i="2"/>
  <c r="BD2091" i="2"/>
  <c r="BC2095" i="2"/>
  <c r="BD2093" i="2"/>
  <c r="BC2096" i="2"/>
  <c r="BD2094" i="2"/>
  <c r="BD2095" i="2"/>
  <c r="BC2097" i="2"/>
  <c r="BC2098" i="2"/>
  <c r="BD2096" i="2"/>
  <c r="BD2097" i="2"/>
  <c r="BC2100" i="2"/>
  <c r="BC2099" i="2"/>
  <c r="BD2098" i="2"/>
  <c r="BC2101" i="2"/>
  <c r="BC2102" i="2"/>
  <c r="BD2099" i="2"/>
  <c r="BC2103" i="2"/>
  <c r="BD2101" i="2"/>
  <c r="BD2100" i="2"/>
  <c r="BD2103" i="2"/>
  <c r="BC2104" i="2"/>
  <c r="BD2102" i="2"/>
  <c r="BC2105" i="2"/>
  <c r="BD2104" i="2"/>
  <c r="BC2108" i="2"/>
  <c r="BC2107" i="2"/>
  <c r="BC2106" i="2"/>
  <c r="BD2108" i="2"/>
  <c r="BD2105" i="2"/>
  <c r="BD2106" i="2"/>
  <c r="BC2109" i="2"/>
  <c r="BC2110" i="2"/>
  <c r="BC2111" i="2"/>
  <c r="BD2107" i="2"/>
  <c r="BD2110" i="2"/>
  <c r="BC2112" i="2"/>
  <c r="BD2109" i="2"/>
  <c r="BC2114" i="2"/>
  <c r="BC2113" i="2"/>
  <c r="BD2111" i="2"/>
  <c r="BD2115" i="2"/>
  <c r="BC2116" i="2"/>
  <c r="BC2117" i="2"/>
  <c r="BC2115" i="2"/>
  <c r="BD2112" i="2"/>
  <c r="BD2113" i="2"/>
  <c r="BD2114" i="2"/>
  <c r="BC2118" i="2"/>
  <c r="BC2121" i="2"/>
  <c r="BD2117" i="2"/>
  <c r="BC2119" i="2"/>
  <c r="BD2119" i="2"/>
  <c r="BD2116" i="2"/>
  <c r="BC2120" i="2"/>
  <c r="BD2118" i="2"/>
  <c r="BC2122" i="2"/>
  <c r="BD2120" i="2"/>
  <c r="BD2121" i="2"/>
  <c r="BC2123" i="2"/>
  <c r="BC2124" i="2"/>
  <c r="BD2125" i="2"/>
  <c r="BC2125" i="2"/>
  <c r="BD2122" i="2"/>
  <c r="BD2123" i="2"/>
  <c r="BC2126" i="2"/>
  <c r="BC2130" i="2"/>
  <c r="BD2124" i="2"/>
  <c r="BC2127" i="2"/>
  <c r="BD2129" i="2"/>
  <c r="BC2128" i="2"/>
  <c r="BD2127" i="2"/>
  <c r="BC2129" i="2"/>
  <c r="BD2126" i="2"/>
  <c r="BD2128" i="2"/>
  <c r="BC2131" i="2"/>
  <c r="BC2135" i="2"/>
  <c r="BC2132" i="2"/>
  <c r="BC2133" i="2"/>
  <c r="BC2136" i="2"/>
  <c r="BD2130" i="2"/>
  <c r="BD2133" i="2"/>
  <c r="BD2131" i="2"/>
  <c r="BD2132" i="2"/>
  <c r="BD2134" i="2"/>
  <c r="BC2134" i="2"/>
  <c r="BC2137" i="2"/>
  <c r="BC2139" i="2"/>
  <c r="BD2135" i="2"/>
  <c r="BC2138" i="2"/>
  <c r="BD2136" i="2"/>
  <c r="BC2141" i="2"/>
  <c r="BD2137" i="2"/>
  <c r="BC2143" i="2"/>
  <c r="BD2138" i="2"/>
  <c r="BC2140" i="2"/>
  <c r="BD2139" i="2"/>
  <c r="BC2142" i="2"/>
  <c r="BD2140" i="2"/>
  <c r="BC2145" i="2"/>
  <c r="BC2144" i="2"/>
  <c r="BD2142" i="2"/>
  <c r="BD2141" i="2"/>
  <c r="BD2143" i="2"/>
  <c r="BC2146" i="2"/>
  <c r="BD2144" i="2"/>
  <c r="BD2147" i="2"/>
  <c r="BC2148" i="2"/>
  <c r="BC2147" i="2"/>
  <c r="BD2145" i="2"/>
  <c r="BC2149" i="2"/>
  <c r="BD2146" i="2"/>
  <c r="BC2150" i="2"/>
  <c r="BD2148" i="2"/>
  <c r="BC2151" i="2"/>
  <c r="BD2149" i="2"/>
  <c r="BC2152" i="2"/>
  <c r="BD2150" i="2"/>
  <c r="BD2153" i="2"/>
  <c r="BC2154" i="2"/>
  <c r="BD2151" i="2"/>
  <c r="BC2153" i="2"/>
  <c r="BD2155" i="2"/>
  <c r="BD2152" i="2"/>
  <c r="BC2155" i="2"/>
  <c r="BC2157" i="2"/>
  <c r="BC2156" i="2"/>
  <c r="BD2154" i="2"/>
  <c r="BD2157" i="2"/>
  <c r="BD2156" i="2"/>
  <c r="BC2158" i="2"/>
  <c r="BD2158" i="2"/>
  <c r="BC2161" i="2"/>
  <c r="BC2159" i="2"/>
  <c r="BC2160" i="2"/>
  <c r="BD2160" i="2"/>
  <c r="BD2159" i="2"/>
  <c r="BC2164" i="2"/>
  <c r="BC2162" i="2"/>
  <c r="BC2163" i="2"/>
  <c r="BD2162" i="2"/>
  <c r="BD2163" i="2"/>
  <c r="BC2165" i="2"/>
  <c r="BD2161" i="2"/>
  <c r="BC2169" i="2"/>
  <c r="BD2165" i="2"/>
  <c r="BD2164" i="2"/>
  <c r="BC2166" i="2"/>
  <c r="BC2167" i="2"/>
  <c r="BC2168" i="2"/>
  <c r="BC2170" i="2"/>
  <c r="BD2167" i="2"/>
  <c r="BD2168" i="2"/>
  <c r="BC2173" i="2"/>
  <c r="BD2166" i="2"/>
  <c r="BD2169" i="2"/>
  <c r="BC2171" i="2"/>
  <c r="BC2172" i="2"/>
  <c r="BD2170" i="2"/>
  <c r="BD2171" i="2"/>
  <c r="BC2174" i="2"/>
  <c r="BD2172" i="2"/>
  <c r="BD2175" i="2"/>
  <c r="BC2175" i="2"/>
  <c r="BC2179" i="2"/>
  <c r="BD2173" i="2"/>
  <c r="BC2176" i="2"/>
  <c r="BD2174" i="2"/>
  <c r="BC2178" i="2"/>
  <c r="BC2177" i="2"/>
  <c r="BD2176" i="2"/>
  <c r="BD2178" i="2"/>
  <c r="BD2179" i="2"/>
  <c r="BD2177" i="2"/>
  <c r="BD2181" i="2"/>
  <c r="BC2180" i="2"/>
  <c r="BC2181" i="2"/>
  <c r="BC2182" i="2"/>
  <c r="BD2180" i="2"/>
  <c r="BD2182" i="2"/>
  <c r="BC2185" i="2"/>
  <c r="BC2183" i="2"/>
  <c r="BC2187" i="2"/>
  <c r="BC2184" i="2"/>
  <c r="BD2183" i="2"/>
  <c r="BD2187" i="2"/>
  <c r="BC2186" i="2"/>
  <c r="BD2185" i="2"/>
  <c r="BD2184" i="2"/>
  <c r="BD2186" i="2"/>
  <c r="BC2188" i="2"/>
  <c r="BC2189" i="2"/>
  <c r="BC2191" i="2"/>
  <c r="BD2192" i="2"/>
  <c r="BD2188" i="2"/>
  <c r="BD2191" i="2"/>
  <c r="BC2190" i="2"/>
  <c r="BD2190" i="2"/>
  <c r="BC2192" i="2"/>
  <c r="BC2193" i="2"/>
  <c r="BD2189" i="2"/>
  <c r="BC2194" i="2"/>
  <c r="BC2195" i="2"/>
  <c r="BC2198" i="2"/>
  <c r="BD2194" i="2"/>
  <c r="BC2196" i="2"/>
  <c r="BD2193" i="2"/>
  <c r="BC2197" i="2"/>
  <c r="BC2200" i="2"/>
  <c r="BD2195" i="2"/>
  <c r="BC2199" i="2"/>
  <c r="BD2200" i="2"/>
  <c r="BD2196" i="2"/>
  <c r="BD2198" i="2"/>
  <c r="BD2197" i="2"/>
  <c r="BC2203" i="2"/>
  <c r="BC2204" i="2"/>
  <c r="BC2202" i="2"/>
  <c r="BC2201" i="2"/>
  <c r="BC2205" i="2"/>
  <c r="BD2199" i="2"/>
  <c r="BD2201" i="2"/>
  <c r="BD2202" i="2"/>
  <c r="BC2206" i="2"/>
  <c r="BD2205" i="2"/>
  <c r="BD2203" i="2"/>
  <c r="BD2204" i="2"/>
  <c r="BC2207" i="2"/>
  <c r="BC2208" i="2"/>
  <c r="BD2206" i="2"/>
  <c r="BC2209" i="2"/>
  <c r="BD2208" i="2"/>
  <c r="BC2210" i="2"/>
  <c r="BD2207" i="2"/>
  <c r="BC2211" i="2"/>
  <c r="BC2212" i="2"/>
  <c r="BD2209" i="2"/>
  <c r="BD2211" i="2"/>
  <c r="BC2213" i="2"/>
  <c r="BD2210" i="2"/>
  <c r="BC2214" i="2"/>
  <c r="BC2215" i="2"/>
  <c r="BD2212" i="2"/>
  <c r="BC2217" i="2"/>
  <c r="BC2216" i="2"/>
  <c r="BD2217" i="2"/>
  <c r="BD2213" i="2"/>
  <c r="BD2214" i="2"/>
  <c r="BC2218" i="2"/>
  <c r="BC2219" i="2"/>
  <c r="BD2218" i="2"/>
  <c r="BD2215" i="2"/>
  <c r="BC2220" i="2"/>
  <c r="BC2221" i="2"/>
  <c r="C2500" i="2"/>
  <c r="BD2500" i="2"/>
  <c r="BD2216" i="2"/>
  <c r="BD2219" i="2"/>
  <c r="BC2222" i="2"/>
  <c r="BD2220" i="2"/>
  <c r="BD2222" i="2"/>
  <c r="BD2221" i="2"/>
  <c r="BC2223" i="2"/>
  <c r="BD2223" i="2"/>
  <c r="BC2225" i="2"/>
  <c r="BC2224" i="2"/>
  <c r="BC1736" i="2"/>
  <c r="BD1263" i="2"/>
  <c r="BC1390" i="2"/>
  <c r="BC1410" i="2"/>
  <c r="BC908" i="2"/>
  <c r="BC1296" i="2"/>
  <c r="BD1285" i="2"/>
  <c r="BC1769" i="2"/>
  <c r="BC1607" i="2"/>
  <c r="BC763" i="2"/>
  <c r="BC1853" i="2"/>
  <c r="BC1486" i="2"/>
  <c r="BD1209" i="2"/>
  <c r="BD1404" i="2"/>
  <c r="BC516" i="2"/>
  <c r="BD410" i="2"/>
  <c r="BD782" i="2"/>
  <c r="BC1381" i="2"/>
  <c r="BC1722" i="2"/>
  <c r="BC1773" i="2"/>
  <c r="BC1395" i="2"/>
  <c r="BC1720" i="2"/>
  <c r="BD523" i="2"/>
  <c r="BD1658" i="2"/>
  <c r="BD1814" i="2"/>
  <c r="BD893" i="2"/>
  <c r="BD334" i="2"/>
  <c r="BC355" i="2"/>
  <c r="BC122" i="2"/>
  <c r="BD582" i="2"/>
  <c r="BD835" i="2"/>
  <c r="BD1522" i="2"/>
  <c r="BD862" i="2"/>
  <c r="BD1337" i="2"/>
  <c r="BD376" i="2"/>
  <c r="BD1340" i="2"/>
  <c r="BC1782" i="2"/>
  <c r="BC601" i="2"/>
  <c r="BD720" i="2"/>
  <c r="BC1696" i="2"/>
  <c r="BD1631" i="2"/>
  <c r="BC55" i="2"/>
  <c r="BD1634" i="2"/>
  <c r="BC164" i="2"/>
  <c r="BC448" i="2"/>
  <c r="BC1705" i="2"/>
  <c r="BD491" i="2"/>
  <c r="BC542" i="2"/>
  <c r="BD1445" i="2"/>
  <c r="BD483" i="2"/>
  <c r="BD1105" i="2"/>
  <c r="BC1753" i="2"/>
  <c r="BD905" i="2"/>
  <c r="BD1357" i="2"/>
  <c r="BD1347" i="2"/>
  <c r="BC1376" i="2"/>
  <c r="BC1201" i="2"/>
  <c r="BD1063" i="2"/>
  <c r="BD1798" i="2"/>
  <c r="BD972" i="2"/>
  <c r="BC592" i="2"/>
  <c r="BC850" i="2"/>
  <c r="BD451" i="2"/>
  <c r="BC1688" i="2"/>
  <c r="BC557" i="2"/>
  <c r="BD929" i="2"/>
  <c r="BC1836" i="2"/>
  <c r="BD912" i="2"/>
  <c r="BD237" i="2"/>
  <c r="BC562" i="2"/>
  <c r="BD1514" i="2"/>
  <c r="BD1360" i="2"/>
  <c r="BC274" i="2"/>
  <c r="BC1322" i="2"/>
  <c r="BC1829" i="2"/>
  <c r="BD942" i="2"/>
  <c r="BD1850" i="2"/>
  <c r="BC1618" i="2"/>
  <c r="BD1510" i="2"/>
  <c r="BC466" i="2"/>
  <c r="BC1545" i="2"/>
  <c r="BC737" i="2"/>
  <c r="BD464" i="2"/>
  <c r="BD102" i="2"/>
  <c r="BD752" i="2"/>
  <c r="BC1173" i="2"/>
  <c r="BC1511" i="2"/>
  <c r="BC780" i="2"/>
  <c r="BD1112" i="2"/>
  <c r="BD1366" i="2"/>
  <c r="BD1793" i="2"/>
  <c r="BC1744" i="2"/>
  <c r="BD112" i="2"/>
  <c r="BC1337" i="2"/>
  <c r="BD1226" i="2"/>
  <c r="BD1117" i="2"/>
  <c r="BC1389" i="2"/>
  <c r="BC872" i="2"/>
  <c r="BD1090" i="2"/>
  <c r="BD462" i="2"/>
  <c r="BD990" i="2"/>
  <c r="BD687" i="2"/>
  <c r="BC338" i="2"/>
  <c r="BC1652" i="2"/>
  <c r="BD1665" i="2"/>
  <c r="BC720" i="2"/>
  <c r="BC885" i="2"/>
  <c r="BD1820" i="2"/>
  <c r="BD1624" i="2"/>
  <c r="BC1807" i="2"/>
  <c r="BD537" i="2"/>
  <c r="BD1259" i="2"/>
  <c r="BD755" i="2"/>
  <c r="BD63" i="2"/>
  <c r="BC602" i="2"/>
  <c r="BC1175" i="2"/>
  <c r="BD1124" i="2"/>
  <c r="BD935" i="2"/>
  <c r="BC1871" i="2"/>
  <c r="BD1648" i="2"/>
  <c r="BD947" i="2"/>
  <c r="BD1500" i="2"/>
  <c r="BD1767" i="2"/>
  <c r="BC270" i="2"/>
  <c r="BC1219" i="2"/>
  <c r="BD235" i="2"/>
  <c r="BD1625" i="2"/>
  <c r="BC1238" i="2"/>
  <c r="BD1675" i="2"/>
  <c r="BD496" i="2"/>
  <c r="BC1396" i="2"/>
  <c r="BC1154" i="2"/>
  <c r="BC1271" i="2"/>
  <c r="BC1590" i="2"/>
  <c r="BC506" i="2"/>
  <c r="BC889" i="2"/>
  <c r="BD1670" i="2"/>
  <c r="BC902" i="2"/>
  <c r="BC1233" i="2"/>
  <c r="BD1837" i="2"/>
  <c r="BC1583" i="2"/>
  <c r="BC1802" i="2"/>
  <c r="BD269" i="2"/>
  <c r="BC892" i="2"/>
  <c r="BC901" i="2"/>
  <c r="BD478" i="2"/>
  <c r="BD1164" i="2"/>
  <c r="BD540" i="2"/>
  <c r="BC642" i="2"/>
  <c r="BD684" i="2"/>
  <c r="BC1786" i="2"/>
  <c r="BC983" i="2"/>
  <c r="BD380" i="2"/>
  <c r="BC257" i="2"/>
  <c r="BD515" i="2"/>
  <c r="BC1354" i="2"/>
  <c r="BD977" i="2"/>
  <c r="BD1827" i="2"/>
  <c r="BD1132" i="2"/>
  <c r="BC263" i="2"/>
  <c r="BC1713" i="2"/>
  <c r="BD779" i="2"/>
  <c r="BC688" i="2"/>
  <c r="BD671" i="2"/>
  <c r="BC1544" i="2"/>
  <c r="BD997" i="2"/>
  <c r="BC1842" i="2"/>
  <c r="BC291" i="2"/>
  <c r="BC191" i="2"/>
  <c r="BC1440" i="2"/>
  <c r="BD1537" i="2"/>
  <c r="BC1645" i="2"/>
  <c r="BC1791" i="2"/>
  <c r="BC160" i="2"/>
  <c r="BC826" i="2"/>
  <c r="BC714" i="2"/>
  <c r="BC980" i="2"/>
  <c r="BC746" i="2"/>
  <c r="BD450" i="2"/>
  <c r="BC103" i="2"/>
  <c r="BC1166" i="2"/>
  <c r="BC661" i="2"/>
  <c r="BD98" i="2"/>
  <c r="BC1819" i="2"/>
  <c r="BC949" i="2"/>
  <c r="BD1548" i="2"/>
  <c r="BC992" i="2"/>
  <c r="BC449" i="2"/>
  <c r="BD966" i="2"/>
  <c r="BC692" i="2"/>
  <c r="BC1655" i="2"/>
  <c r="BC1385" i="2"/>
  <c r="BD1575" i="2"/>
  <c r="BD1356" i="2"/>
  <c r="BC1362" i="2"/>
  <c r="BC1460" i="2"/>
  <c r="BD920" i="2"/>
  <c r="BC281" i="2"/>
  <c r="BD854" i="2"/>
  <c r="BD1301" i="2"/>
  <c r="BC942" i="2"/>
  <c r="BD1208" i="2"/>
  <c r="BD804" i="2"/>
  <c r="BC210" i="2"/>
  <c r="BD322" i="2"/>
  <c r="BD1732" i="2"/>
  <c r="BC1170" i="2"/>
  <c r="BC1861" i="2"/>
  <c r="BC1444" i="2"/>
  <c r="BD1865" i="2"/>
  <c r="BC1025" i="2"/>
  <c r="BC555" i="2"/>
  <c r="BC741" i="2"/>
  <c r="BC1002" i="2"/>
  <c r="BC182" i="2"/>
  <c r="BC130" i="2"/>
  <c r="BC1134" i="2"/>
  <c r="BC98" i="2"/>
  <c r="BD1169" i="2"/>
  <c r="BC400" i="2"/>
  <c r="BD652" i="2"/>
  <c r="BC1483" i="2"/>
  <c r="BC676" i="2"/>
  <c r="BD1233" i="2"/>
  <c r="BD279" i="2"/>
  <c r="BC1278" i="2"/>
  <c r="BD1861" i="2"/>
  <c r="BD680" i="2"/>
  <c r="BC521" i="2"/>
  <c r="BD97" i="2"/>
  <c r="BC1471" i="2"/>
  <c r="BD117" i="2"/>
  <c r="BD806" i="2"/>
  <c r="BC1746" i="2"/>
  <c r="BC1729" i="2"/>
  <c r="BC1839" i="2"/>
  <c r="BC414" i="2"/>
  <c r="BD1605" i="2"/>
  <c r="BC1032" i="2"/>
  <c r="BC886" i="2"/>
  <c r="BD1448" i="2"/>
  <c r="BC1834" i="2"/>
  <c r="BC212" i="2"/>
  <c r="BC487" i="2"/>
  <c r="BC295" i="2"/>
  <c r="BD1185" i="2"/>
  <c r="BC1179" i="2"/>
  <c r="BC1723" i="2"/>
  <c r="BC1325" i="2"/>
  <c r="BC318" i="2"/>
  <c r="BD1140" i="2"/>
  <c r="BC840" i="2"/>
  <c r="BC480" i="2"/>
  <c r="BD514" i="2"/>
  <c r="BD1456" i="2"/>
  <c r="BD130" i="2"/>
  <c r="BD1688" i="2"/>
  <c r="BC680" i="2"/>
  <c r="BC546" i="2"/>
  <c r="BC73" i="2"/>
  <c r="BC1218" i="2"/>
  <c r="BD1372" i="2"/>
  <c r="BD701" i="2"/>
  <c r="BC1172" i="2"/>
  <c r="BD1165" i="2"/>
  <c r="BC585" i="2"/>
  <c r="BD85" i="2"/>
  <c r="BC498" i="2"/>
  <c r="BD1181" i="2"/>
  <c r="BD1079" i="2"/>
  <c r="BD676" i="2"/>
  <c r="BD1221" i="2"/>
  <c r="BD64" i="2"/>
  <c r="BD1753" i="2"/>
  <c r="BD1503" i="2"/>
  <c r="BC1236" i="2"/>
  <c r="BD161" i="2"/>
  <c r="BC726" i="2"/>
  <c r="BD1653" i="2"/>
  <c r="BC1071" i="2"/>
  <c r="BD731" i="2"/>
  <c r="BC1689" i="2"/>
  <c r="BC527" i="2"/>
  <c r="BD51" i="2"/>
  <c r="BD606" i="2"/>
  <c r="BD1128" i="2"/>
  <c r="BD1121" i="2"/>
  <c r="BD274" i="2"/>
  <c r="BD329" i="2"/>
  <c r="BC877" i="2"/>
  <c r="BD1788" i="2"/>
  <c r="BC848" i="2"/>
  <c r="BD359" i="2"/>
  <c r="BD1536" i="2"/>
  <c r="BD458" i="2"/>
  <c r="BD1758" i="2"/>
  <c r="BD1521" i="2"/>
  <c r="BC700" i="2"/>
  <c r="BC748" i="2"/>
  <c r="BD1442" i="2"/>
  <c r="BC1195" i="2"/>
  <c r="BC1564" i="2"/>
  <c r="BD268" i="2"/>
  <c r="BC747" i="2"/>
  <c r="BD860" i="2"/>
  <c r="BD1182" i="2"/>
  <c r="BD1136" i="2"/>
  <c r="BD1080" i="2"/>
  <c r="BC1422" i="2"/>
  <c r="BC961" i="2"/>
  <c r="BD84" i="2"/>
  <c r="BC324" i="2"/>
  <c r="BD635" i="2"/>
  <c r="BD456" i="2"/>
  <c r="BC738" i="2"/>
  <c r="BD1876" i="2"/>
  <c r="BD1068" i="2"/>
  <c r="BD820" i="2"/>
  <c r="BC1554" i="2"/>
  <c r="BD944" i="2"/>
  <c r="BC1625" i="2"/>
  <c r="BC1764" i="2"/>
  <c r="BD1563" i="2"/>
  <c r="BD343" i="2"/>
  <c r="BC1011" i="2"/>
  <c r="BD838" i="2"/>
  <c r="BD1375" i="2"/>
  <c r="BD378" i="2"/>
  <c r="BC767" i="2"/>
  <c r="BD1311" i="2"/>
  <c r="BD319" i="2"/>
  <c r="BD338" i="2"/>
  <c r="BC1602" i="2"/>
  <c r="BC583" i="2"/>
  <c r="BC977" i="2"/>
  <c r="BD873" i="2"/>
  <c r="BD70" i="2"/>
  <c r="BD1195" i="2"/>
  <c r="BC1771" i="2"/>
  <c r="BC560" i="2"/>
  <c r="BC416" i="2"/>
  <c r="BD1527" i="2"/>
  <c r="BD682" i="2"/>
  <c r="BD487" i="2"/>
  <c r="BC1028" i="2"/>
  <c r="BD1496" i="2"/>
  <c r="BC1208" i="2"/>
  <c r="BD522" i="2"/>
  <c r="BD661" i="2"/>
  <c r="BC853" i="2"/>
  <c r="BD1265" i="2"/>
  <c r="BD1049" i="2"/>
  <c r="BC739" i="2"/>
  <c r="BC1690" i="2"/>
  <c r="BD1526" i="2"/>
  <c r="BC870" i="2"/>
  <c r="BD1244" i="2"/>
  <c r="BC1031" i="2"/>
  <c r="BD1444" i="2"/>
  <c r="BC1628" i="2"/>
  <c r="BD357" i="2"/>
  <c r="BD1636" i="2"/>
  <c r="BC1775" i="2"/>
  <c r="BC1016" i="2"/>
  <c r="BD1261" i="2"/>
  <c r="BD729" i="2"/>
  <c r="BC390" i="2"/>
  <c r="BD1571" i="2"/>
  <c r="BD92" i="2"/>
  <c r="BC1157" i="2"/>
  <c r="BD1710" i="2"/>
  <c r="BD1491" i="2"/>
  <c r="BD370" i="2"/>
  <c r="BD154" i="2"/>
  <c r="BC1498" i="2"/>
  <c r="BC649" i="2"/>
  <c r="BD384" i="2"/>
  <c r="BD1541" i="2"/>
  <c r="BC773" i="2"/>
  <c r="BD649" i="2"/>
  <c r="BD231" i="2"/>
  <c r="BC1547" i="2"/>
  <c r="BD524" i="2"/>
  <c r="BD1829" i="2"/>
  <c r="BC727" i="2"/>
  <c r="BC693" i="2"/>
  <c r="BD911" i="2"/>
  <c r="BC422" i="2"/>
  <c r="BD937" i="2"/>
  <c r="BC1352" i="2"/>
  <c r="BD834" i="2"/>
  <c r="BC1878" i="2"/>
  <c r="BD1657" i="2"/>
  <c r="BC1855" i="2"/>
  <c r="BC1128" i="2"/>
  <c r="BC1229" i="2"/>
  <c r="BD1673" i="2"/>
  <c r="BC1288" i="2"/>
  <c r="BC504" i="2"/>
  <c r="BD674" i="2"/>
  <c r="BD1806" i="2"/>
  <c r="BC1406" i="2"/>
  <c r="BC385" i="2"/>
  <c r="BC613" i="2"/>
  <c r="BC1263" i="2"/>
  <c r="BC1672" i="2"/>
  <c r="BC124" i="2"/>
  <c r="BC401" i="2"/>
  <c r="BC1000" i="2"/>
  <c r="BD340" i="2"/>
  <c r="BC1695" i="2"/>
  <c r="BC690" i="2"/>
  <c r="BD1588" i="2"/>
  <c r="BC827" i="2"/>
  <c r="BD1735" i="2"/>
  <c r="BC1627" i="2"/>
  <c r="BD221" i="2"/>
  <c r="BC1364" i="2"/>
  <c r="BC1685" i="2"/>
  <c r="BC973" i="2"/>
  <c r="BC621" i="2"/>
  <c r="BC580" i="2"/>
  <c r="BC858" i="2"/>
  <c r="BD355" i="2"/>
  <c r="BC1837" i="2"/>
  <c r="BD1093" i="2"/>
  <c r="BD1794" i="2"/>
  <c r="BC1347" i="2"/>
  <c r="BC1579" i="2"/>
  <c r="BC695" i="2"/>
  <c r="BD616" i="2"/>
  <c r="BC822" i="2"/>
  <c r="BC1614" i="2"/>
  <c r="BC327" i="2"/>
  <c r="BD930" i="2"/>
  <c r="BC486" i="2"/>
  <c r="BC1374" i="2"/>
  <c r="BC412" i="2"/>
  <c r="BD517" i="2"/>
  <c r="BD1373" i="2"/>
  <c r="BC452" i="2"/>
  <c r="BC1232" i="2"/>
  <c r="BC898" i="2"/>
  <c r="BD1058" i="2"/>
  <c r="BD1785" i="2"/>
  <c r="BD1130" i="2"/>
  <c r="BC643" i="2"/>
  <c r="BC243" i="2"/>
  <c r="BC1536" i="2"/>
  <c r="BD164" i="2"/>
  <c r="BD861" i="2"/>
  <c r="BC829" i="2"/>
  <c r="BC512" i="2"/>
  <c r="BC299" i="2"/>
  <c r="BD567" i="2"/>
  <c r="BD441" i="2"/>
  <c r="BC345" i="2"/>
  <c r="BD1438" i="2"/>
  <c r="BC227" i="2"/>
  <c r="BC894" i="2"/>
  <c r="BD1844" i="2"/>
  <c r="BC756" i="2"/>
  <c r="BC1419" i="2"/>
  <c r="BC815" i="2"/>
  <c r="BC259" i="2"/>
  <c r="BC1035" i="2"/>
  <c r="BD1248" i="2"/>
  <c r="BC1420" i="2"/>
  <c r="BD919" i="2"/>
  <c r="BC315" i="2"/>
  <c r="BD1262" i="2"/>
  <c r="BC722" i="2"/>
  <c r="BD1055" i="2"/>
  <c r="BC377" i="2"/>
  <c r="BD1704" i="2"/>
  <c r="BC280" i="2"/>
  <c r="BD734" i="2"/>
  <c r="BD1755" i="2"/>
  <c r="BD1141" i="2"/>
  <c r="BD1437" i="2"/>
  <c r="BC1331" i="2"/>
  <c r="BD342" i="2"/>
  <c r="BC297" i="2"/>
  <c r="BC1653" i="2"/>
  <c r="BD646" i="2"/>
  <c r="BC1610" i="2"/>
  <c r="BD1145" i="2"/>
  <c r="BC1611" i="2"/>
  <c r="BD362" i="2"/>
  <c r="BC958" i="2"/>
  <c r="BC706" i="2"/>
  <c r="BC1044" i="2"/>
  <c r="BC184" i="2"/>
  <c r="BD1742" i="2"/>
  <c r="BC645" i="2"/>
  <c r="BC1146" i="2"/>
  <c r="BC653" i="2"/>
  <c r="BC959" i="2"/>
  <c r="BC844" i="2"/>
  <c r="BC1082" i="2"/>
  <c r="BD454" i="2"/>
  <c r="BD1127" i="2"/>
  <c r="BC1360" i="2"/>
  <c r="BD337" i="2"/>
  <c r="BC1491" i="2"/>
  <c r="BC1245" i="2"/>
  <c r="BD1405" i="2"/>
  <c r="BD449" i="2"/>
  <c r="BC286" i="2"/>
  <c r="BD249" i="2"/>
  <c r="BC140" i="2"/>
  <c r="BC652" i="2"/>
  <c r="BD1369" i="2"/>
  <c r="BC1843" i="2"/>
  <c r="BD425" i="2"/>
  <c r="BD1776" i="2"/>
  <c r="BC276" i="2"/>
  <c r="BC181" i="2"/>
  <c r="BC445" i="2"/>
  <c r="BC195" i="2"/>
  <c r="BC320" i="2"/>
  <c r="BC903" i="2"/>
  <c r="BC967" i="2"/>
  <c r="BD240" i="2"/>
  <c r="BD719" i="2"/>
  <c r="BD1341" i="2"/>
  <c r="BD802" i="2"/>
  <c r="BC1055" i="2"/>
  <c r="BD967" i="2"/>
  <c r="BC199" i="2"/>
  <c r="BC537" i="2"/>
  <c r="BD793" i="2"/>
  <c r="BC624" i="2"/>
  <c r="BC625" i="2"/>
  <c r="BC253" i="2"/>
  <c r="BD1110" i="2"/>
  <c r="BD1771" i="2"/>
  <c r="BD505" i="2"/>
  <c r="BC536" i="2"/>
  <c r="BD1349" i="2"/>
  <c r="BC356" i="2"/>
  <c r="BC1105" i="2"/>
  <c r="BC70" i="2"/>
  <c r="BD1120" i="2"/>
  <c r="BD508" i="2"/>
  <c r="BD1249" i="2"/>
  <c r="BC768" i="2"/>
  <c r="BD239" i="2"/>
  <c r="BC198" i="2"/>
  <c r="BD1142" i="2"/>
  <c r="BC1338" i="2"/>
  <c r="BD67" i="2"/>
  <c r="BD801" i="2"/>
  <c r="BD1694" i="2"/>
  <c r="BD176" i="2"/>
  <c r="BD1167" i="2"/>
  <c r="BD936" i="2"/>
  <c r="BD1843" i="2"/>
  <c r="BC535" i="2"/>
  <c r="BC272" i="2"/>
  <c r="BD300" i="2"/>
  <c r="BC1075" i="2"/>
  <c r="BC309" i="2"/>
  <c r="BC819" i="2"/>
  <c r="BD1822" i="2"/>
  <c r="BC1258" i="2"/>
  <c r="BD287" i="2"/>
  <c r="BC1445" i="2"/>
  <c r="BC1846" i="2"/>
  <c r="BD353" i="2"/>
  <c r="BC1461" i="2"/>
  <c r="BD956" i="2"/>
  <c r="BD1772" i="2"/>
  <c r="BC699" i="2"/>
  <c r="BD545" i="2"/>
  <c r="BC1133" i="2"/>
  <c r="BD308" i="2"/>
  <c r="BD823" i="2"/>
  <c r="BD1314" i="2"/>
  <c r="BC1561" i="2"/>
  <c r="BD1122" i="2"/>
  <c r="BC389" i="2"/>
  <c r="BD949" i="2"/>
  <c r="BC1112" i="2"/>
  <c r="BC138" i="2"/>
  <c r="BC672" i="2"/>
  <c r="BD1484" i="2"/>
  <c r="BC947" i="2"/>
  <c r="BD1384" i="2"/>
  <c r="BC298" i="2"/>
  <c r="BC1367" i="2"/>
  <c r="BD68" i="2"/>
  <c r="BD1613" i="2"/>
  <c r="BC1008" i="2"/>
  <c r="BC839" i="2"/>
  <c r="BC1520" i="2"/>
  <c r="BC82" i="2"/>
  <c r="BD1005" i="2"/>
  <c r="BD79" i="2"/>
  <c r="BC917" i="2"/>
  <c r="BD594" i="2"/>
  <c r="BC1517" i="2"/>
  <c r="BC1454" i="2"/>
  <c r="BC679" i="2"/>
  <c r="BD538" i="2"/>
  <c r="BC129" i="2"/>
  <c r="BC152" i="2"/>
  <c r="BD1777" i="2"/>
  <c r="BC262" i="2"/>
  <c r="BD845" i="2"/>
  <c r="BD1641" i="2"/>
  <c r="BC1015" i="2"/>
  <c r="BD247" i="2"/>
  <c r="BC168" i="2"/>
  <c r="BC1231" i="2"/>
  <c r="BD730" i="2"/>
  <c r="BD411" i="2"/>
  <c r="BD852" i="2"/>
  <c r="BD509" i="2"/>
  <c r="BC461" i="2"/>
  <c r="BC666" i="2"/>
  <c r="BC1129" i="2"/>
  <c r="BD855" i="2"/>
  <c r="BC503" i="2"/>
  <c r="BC451" i="2"/>
  <c r="BD89" i="2"/>
  <c r="BC1693" i="2"/>
  <c r="BC116" i="2"/>
  <c r="BD1386" i="2"/>
  <c r="BC178" i="2"/>
  <c r="BD1714" i="2"/>
  <c r="BC1774" i="2"/>
  <c r="BC718" i="2"/>
  <c r="BC1225" i="2"/>
  <c r="BC1341" i="2"/>
  <c r="BC868" i="2"/>
  <c r="BD1832" i="2"/>
  <c r="BD544" i="2"/>
  <c r="BC92" i="2"/>
  <c r="BD1618" i="2"/>
  <c r="BD71" i="2"/>
  <c r="BC242" i="2"/>
  <c r="BD296" i="2"/>
  <c r="BC978" i="2"/>
  <c r="BD389" i="2"/>
  <c r="BC896" i="2"/>
  <c r="BC732" i="2"/>
  <c r="BC311" i="2"/>
  <c r="BC1633" i="2"/>
  <c r="BC1480" i="2"/>
  <c r="BD757" i="2"/>
  <c r="BC1171" i="2"/>
  <c r="BC1813" i="2"/>
  <c r="BD1284" i="2"/>
  <c r="BC1335" i="2"/>
  <c r="BC1619" i="2"/>
  <c r="BD774" i="2"/>
  <c r="BC120" i="2"/>
  <c r="BC1620" i="2"/>
  <c r="BD493" i="2"/>
  <c r="BC606" i="2"/>
  <c r="BC614" i="2"/>
  <c r="BD678" i="2"/>
  <c r="BC344" i="2"/>
  <c r="BC329" i="2"/>
  <c r="BC348" i="2"/>
  <c r="BD764" i="2"/>
  <c r="BD611" i="2"/>
  <c r="BC887" i="2"/>
  <c r="BD499" i="2"/>
  <c r="BD891" i="2"/>
  <c r="BC229" i="2"/>
  <c r="BD743" i="2"/>
  <c r="BC664" i="2"/>
  <c r="BC682" i="2"/>
  <c r="BC1100" i="2"/>
  <c r="BD1368" i="2"/>
  <c r="BC1817" i="2"/>
  <c r="BC816" i="2"/>
  <c r="BD1239" i="2"/>
  <c r="BD401" i="2"/>
  <c r="BC1285" i="2"/>
  <c r="BD381" i="2"/>
  <c r="BC454" i="2"/>
  <c r="BC429" i="2"/>
  <c r="BD758" i="2"/>
  <c r="BD1584" i="2"/>
  <c r="BD1540" i="2"/>
  <c r="BC995" i="2"/>
  <c r="BC1482" i="2"/>
  <c r="BD104" i="2"/>
  <c r="BC1328" i="2"/>
  <c r="BD1823" i="2"/>
  <c r="BD605" i="2"/>
  <c r="BD466" i="2"/>
  <c r="BC481" i="2"/>
  <c r="BC230" i="2"/>
  <c r="BC1372" i="2"/>
  <c r="BD1824" i="2"/>
  <c r="BC1126" i="2"/>
  <c r="BC893" i="2"/>
  <c r="BC1239" i="2"/>
  <c r="BD1064" i="2"/>
  <c r="BC1276" i="2"/>
  <c r="BD148" i="2"/>
  <c r="BD722" i="2"/>
  <c r="BD244" i="2"/>
  <c r="BC1080" i="2"/>
  <c r="BD341" i="2"/>
  <c r="BC1428" i="2"/>
  <c r="BD497" i="2"/>
  <c r="BD1344" i="2"/>
  <c r="BC1356" i="2"/>
  <c r="BC52" i="2"/>
  <c r="BD1148" i="2"/>
  <c r="BC574" i="2"/>
  <c r="BC193" i="2"/>
  <c r="BD1291" i="2"/>
  <c r="BD160" i="2"/>
  <c r="BC442" i="2"/>
  <c r="BD1697" i="2"/>
  <c r="BC981" i="2"/>
  <c r="BC1598" i="2"/>
  <c r="BC524" i="2"/>
  <c r="BD1008" i="2"/>
  <c r="BC1021" i="2"/>
  <c r="BC1345" i="2"/>
  <c r="BC469" i="2"/>
  <c r="BC823" i="2"/>
  <c r="BC821" i="2"/>
  <c r="BC1203" i="2"/>
  <c r="BD1012" i="2"/>
  <c r="BC1453" i="2"/>
  <c r="BC1393" i="2"/>
  <c r="BC172" i="2"/>
  <c r="BD194" i="2"/>
  <c r="BD809" i="2"/>
  <c r="BD1495" i="2"/>
  <c r="BD718" i="2"/>
  <c r="BD263" i="2"/>
  <c r="BC859" i="2"/>
  <c r="BC1849" i="2"/>
  <c r="BD251" i="2"/>
  <c r="BD1852" i="2"/>
  <c r="BC121" i="2"/>
  <c r="BC409" i="2"/>
  <c r="BD72" i="2"/>
  <c r="BD1530" i="2"/>
  <c r="BD916" i="2"/>
  <c r="BC434" i="2"/>
  <c r="BD1173" i="2"/>
  <c r="BC1679" i="2"/>
  <c r="BD1339" i="2"/>
  <c r="BC1823" i="2"/>
  <c r="BC1466" i="2"/>
  <c r="BD643" i="2"/>
  <c r="BC879" i="2"/>
  <c r="BD1074" i="2"/>
  <c r="BD1801" i="2"/>
  <c r="BC582" i="2"/>
  <c r="BD569" i="2"/>
  <c r="BC731" i="2"/>
  <c r="BD436" i="2"/>
  <c r="BC1089" i="2"/>
  <c r="BC99" i="2"/>
  <c r="BC1644" i="2"/>
  <c r="BD1297" i="2"/>
  <c r="BD299" i="2"/>
  <c r="BD226" i="2"/>
  <c r="BD1383" i="2"/>
  <c r="BD1087" i="2"/>
  <c r="BC1194" i="2"/>
  <c r="BC1555" i="2"/>
  <c r="BC723" i="2"/>
  <c r="BD654" i="2"/>
  <c r="BD715" i="2"/>
  <c r="BD1535" i="2"/>
  <c r="BC1812" i="2"/>
  <c r="BD1010" i="2"/>
  <c r="BC814" i="2"/>
  <c r="BD1544" i="2"/>
  <c r="BC1469" i="2"/>
  <c r="BD1410" i="2"/>
  <c r="BD874" i="2"/>
  <c r="BC1816" i="2"/>
  <c r="BD1097" i="2"/>
  <c r="BC966" i="2"/>
  <c r="BD941" i="2"/>
  <c r="BC240" i="2"/>
  <c r="BC1866" i="2"/>
  <c r="BD1307" i="2"/>
  <c r="BD656" i="2"/>
  <c r="BD1467" i="2"/>
  <c r="BC1877" i="2"/>
  <c r="BC771" i="2"/>
  <c r="BC668" i="2"/>
  <c r="BC317" i="2"/>
  <c r="BC538" i="2"/>
  <c r="BD1465" i="2"/>
  <c r="BC435" i="2"/>
  <c r="BD309" i="2"/>
  <c r="BC310" i="2"/>
  <c r="BD1100" i="2"/>
  <c r="BD472" i="2"/>
  <c r="BC865" i="2"/>
  <c r="BD1247" i="2"/>
  <c r="BD906" i="2"/>
  <c r="BC1697" i="2"/>
  <c r="BD968" i="2"/>
  <c r="BD546" i="2"/>
  <c r="BC1205" i="2"/>
  <c r="BD1422" i="2"/>
  <c r="BD241" i="2"/>
  <c r="BD775" i="2"/>
  <c r="BD957" i="2"/>
  <c r="BC474" i="2"/>
  <c r="BC1119" i="2"/>
  <c r="BC1522" i="2"/>
  <c r="BD1061" i="2"/>
  <c r="BD975" i="2"/>
  <c r="BD159" i="2"/>
  <c r="BC171" i="2"/>
  <c r="BC754" i="2"/>
  <c r="BC1758" i="2"/>
  <c r="BD599" i="2"/>
  <c r="BD1854" i="2"/>
  <c r="BC796" i="2"/>
  <c r="BC1183" i="2"/>
  <c r="BC75" i="2"/>
  <c r="BC1094" i="2"/>
  <c r="BC432" i="2"/>
  <c r="BC1682" i="2"/>
  <c r="BD871" i="2"/>
  <c r="BD670" i="2"/>
  <c r="BC275" i="2"/>
  <c r="BC1727" i="2"/>
  <c r="BD1151" i="2"/>
  <c r="BD1204" i="2"/>
  <c r="BD1385" i="2"/>
  <c r="BC424" i="2"/>
  <c r="BD1178" i="2"/>
  <c r="BC1114" i="2"/>
  <c r="BC218" i="2"/>
  <c r="BC1464" i="2"/>
  <c r="BD1826" i="2"/>
  <c r="BC132" i="2"/>
  <c r="BC965" i="2"/>
  <c r="BC1139" i="2"/>
  <c r="BD350" i="2"/>
  <c r="BC353" i="2"/>
  <c r="BC150" i="2"/>
  <c r="BC1643" i="2"/>
  <c r="BD358" i="2"/>
  <c r="BD1416" i="2"/>
  <c r="BC1056" i="2"/>
  <c r="BC1358" i="2"/>
  <c r="BC1613" i="2"/>
  <c r="BD1686" i="2"/>
  <c r="BC1432" i="2"/>
  <c r="BC997" i="2"/>
  <c r="BD392" i="2"/>
  <c r="BD1813" i="2"/>
  <c r="BC1384" i="2"/>
  <c r="BD127" i="2"/>
  <c r="BC786" i="2"/>
  <c r="BD934" i="2"/>
  <c r="BC155" i="2"/>
  <c r="BD620" i="2"/>
  <c r="BD303" i="2"/>
  <c r="BC1631" i="2"/>
  <c r="BD1659" i="2"/>
  <c r="BC300" i="2"/>
  <c r="BD1398" i="2"/>
  <c r="BC999" i="2"/>
  <c r="BC1814" i="2"/>
  <c r="BC1438" i="2"/>
  <c r="BD580" i="2"/>
  <c r="BC1648" i="2"/>
  <c r="BD1667" i="2"/>
  <c r="BC1748" i="2"/>
  <c r="BC1425" i="2"/>
  <c r="BC620" i="2"/>
  <c r="BD1812" i="2"/>
  <c r="BD186" i="2"/>
  <c r="BD1216" i="2"/>
  <c r="BC382" i="2"/>
  <c r="BD791" i="2"/>
  <c r="BD1672" i="2"/>
  <c r="BC374" i="2"/>
  <c r="BC1024" i="2"/>
  <c r="BC590" i="2"/>
  <c r="BD1059" i="2"/>
  <c r="BC1084" i="2"/>
  <c r="BD641" i="2"/>
  <c r="BD943" i="2"/>
  <c r="BC1177" i="2"/>
  <c r="BC1707" i="2"/>
  <c r="BD1507" i="2"/>
  <c r="BC1034" i="2"/>
  <c r="BD1429" i="2"/>
  <c r="BD332" i="2"/>
  <c r="BC1026" i="2"/>
  <c r="BC78" i="2"/>
  <c r="BD1506" i="2"/>
  <c r="BD1640" i="2"/>
  <c r="BD766" i="2"/>
  <c r="BC725" i="2"/>
  <c r="BC2226" i="2"/>
  <c r="BC1669" i="2"/>
  <c r="BC1311" i="2"/>
  <c r="BD1604" i="2"/>
  <c r="BD1867" i="2"/>
  <c r="BD1002" i="2"/>
  <c r="BD869" i="2"/>
  <c r="BD1457" i="2"/>
  <c r="BD526" i="2"/>
  <c r="BC760" i="2"/>
  <c r="BD1478" i="2"/>
  <c r="BC1062" i="2"/>
  <c r="BD590" i="2"/>
  <c r="BC795" i="2"/>
  <c r="BC1304" i="2"/>
  <c r="BD933" i="2"/>
  <c r="BD500" i="2"/>
  <c r="BC1732" i="2"/>
  <c r="BC465" i="2"/>
  <c r="BD1026" i="2"/>
  <c r="BC402" i="2"/>
  <c r="BC1291" i="2"/>
  <c r="BC1319" i="2"/>
  <c r="BD683" i="2"/>
  <c r="BD1725" i="2"/>
  <c r="BC1392" i="2"/>
  <c r="BC598" i="2"/>
  <c r="BC1067" i="2"/>
  <c r="BC349" i="2"/>
  <c r="BC248" i="2"/>
  <c r="BD1403" i="2"/>
  <c r="BD291" i="2"/>
  <c r="BD397" i="2"/>
  <c r="BC511" i="2"/>
  <c r="BD1497" i="2"/>
  <c r="BC1361" i="2"/>
  <c r="BD1834" i="2"/>
  <c r="BD155" i="2"/>
  <c r="BC241" i="2"/>
  <c r="BC394" i="2"/>
  <c r="BC1565" i="2"/>
  <c r="BD1238" i="2"/>
  <c r="BC1510" i="2"/>
  <c r="BD1401" i="2"/>
  <c r="BD248" i="2"/>
  <c r="BD260" i="2"/>
  <c r="BD851" i="2"/>
  <c r="BC1110" i="2"/>
  <c r="BC596" i="2"/>
  <c r="BC1678" i="2"/>
  <c r="BD1745" i="2"/>
  <c r="BC1174" i="2"/>
  <c r="BC717" i="2"/>
  <c r="BD100" i="2"/>
  <c r="BD1200" i="2"/>
  <c r="BD951" i="2"/>
  <c r="BD1550" i="2"/>
  <c r="BD1119" i="2"/>
  <c r="BC271" i="2"/>
  <c r="BD1396" i="2"/>
  <c r="BD1094" i="2"/>
  <c r="BC920" i="2"/>
  <c r="BD1790" i="2"/>
  <c r="BD1149" i="2"/>
  <c r="BD1452" i="2"/>
  <c r="BC1859" i="2"/>
  <c r="BC1411" i="2"/>
  <c r="BD547" i="2"/>
  <c r="BC1726" i="2"/>
  <c r="BD204" i="2"/>
  <c r="BD922" i="2"/>
  <c r="BD432" i="2"/>
  <c r="BC1115" i="2"/>
  <c r="BD1294" i="2"/>
  <c r="BD664" i="2"/>
  <c r="BC415" i="2"/>
  <c r="BC1158" i="2"/>
  <c r="BD1196" i="2"/>
  <c r="BD1057" i="2"/>
  <c r="BC443" i="2"/>
  <c r="BD1092" i="2"/>
  <c r="BD190" i="2"/>
  <c r="BC211" i="2"/>
  <c r="BD1524" i="2"/>
  <c r="BD1650" i="2"/>
  <c r="BC293" i="2"/>
  <c r="BD1172" i="2"/>
  <c r="BD595" i="2"/>
  <c r="BC111" i="2"/>
  <c r="BC1409" i="2"/>
  <c r="BC337" i="2"/>
  <c r="BC864" i="2"/>
  <c r="BC702" i="2"/>
  <c r="BC711" i="2"/>
  <c r="BC1844" i="2"/>
  <c r="BC1562" i="2"/>
  <c r="BC556" i="2"/>
  <c r="BC836" i="2"/>
  <c r="BC1737" i="2"/>
  <c r="BC687" i="2"/>
  <c r="BC1060" i="2"/>
  <c r="BC1789" i="2"/>
  <c r="BD1162" i="2"/>
  <c r="BD373" i="2"/>
  <c r="BD1591" i="2"/>
  <c r="BD1781" i="2"/>
  <c r="BD1539" i="2"/>
  <c r="BC1527" i="2"/>
  <c r="BD1833" i="2"/>
  <c r="BD124" i="2"/>
  <c r="BD1847" i="2"/>
  <c r="BD984" i="2"/>
  <c r="BD679" i="2"/>
  <c r="BC1777" i="2"/>
  <c r="BC267" i="2"/>
  <c r="BD555" i="2"/>
  <c r="BD568" i="2"/>
  <c r="BD156" i="2"/>
  <c r="BD697" i="2"/>
  <c r="BC1189" i="2"/>
  <c r="BD1082" i="2"/>
  <c r="BC1710" i="2"/>
  <c r="BD794" i="2"/>
  <c r="BD1138" i="2"/>
  <c r="BD1060" i="2"/>
  <c r="BD745" i="2"/>
  <c r="BD1441" i="2"/>
  <c r="BD1802" i="2"/>
  <c r="BD519" i="2"/>
  <c r="BC953" i="2"/>
  <c r="BC161" i="2"/>
  <c r="BD1723" i="2"/>
  <c r="BD1256" i="2"/>
  <c r="BD992" i="2"/>
  <c r="BD1799" i="2"/>
  <c r="BD689" i="2"/>
  <c r="BD1849" i="2"/>
  <c r="BC1107" i="2"/>
  <c r="BC1560" i="2"/>
  <c r="BD1502" i="2"/>
  <c r="BD969" i="2"/>
  <c r="BD856" i="2"/>
  <c r="BD57" i="2"/>
  <c r="BD672" i="2"/>
  <c r="BC384" i="2"/>
  <c r="BC1820" i="2"/>
  <c r="BC684" i="2"/>
  <c r="BC1122" i="2"/>
  <c r="BC1742" i="2"/>
  <c r="BD1602" i="2"/>
  <c r="BC1156" i="2"/>
  <c r="BC1037" i="2"/>
  <c r="BD147" i="2"/>
  <c r="BC1300" i="2"/>
  <c r="BD768" i="2"/>
  <c r="BC543" i="2"/>
  <c r="BD181" i="2"/>
  <c r="BD539" i="2"/>
  <c r="BD808" i="2"/>
  <c r="BD1780" i="2"/>
  <c r="BC639" i="2"/>
  <c r="BD333" i="2"/>
  <c r="BC1557" i="2"/>
  <c r="BD1407" i="2"/>
  <c r="BC740" i="2"/>
  <c r="BD1317" i="2"/>
  <c r="BD1607" i="2"/>
  <c r="BC1477" i="2"/>
  <c r="BD525" i="2"/>
  <c r="BD585" i="2"/>
  <c r="BD572" i="2"/>
  <c r="BC979" i="2"/>
  <c r="BC820" i="2"/>
  <c r="BD185" i="2"/>
  <c r="BD1275" i="2"/>
  <c r="BC284" i="2"/>
  <c r="BC123" i="2"/>
  <c r="BD1334" i="2"/>
  <c r="BD1734" i="2"/>
  <c r="BD1450" i="2"/>
  <c r="BC1424" i="2"/>
  <c r="BD1751" i="2"/>
  <c r="BC1523" i="2"/>
  <c r="BD1508" i="2"/>
  <c r="BC669" i="2"/>
  <c r="BC247" i="2"/>
  <c r="BD1319" i="2"/>
  <c r="BC206" i="2"/>
  <c r="BD134" i="2"/>
  <c r="BC813" i="2"/>
  <c r="BD209" i="2"/>
  <c r="BD108" i="2"/>
  <c r="BC703" i="2"/>
  <c r="BD1332" i="2"/>
  <c r="BD494" i="2"/>
  <c r="BC470" i="2"/>
  <c r="BC1537" i="2"/>
  <c r="BC1306" i="2"/>
  <c r="BC866" i="2"/>
  <c r="BD881" i="2"/>
  <c r="BC1822" i="2"/>
  <c r="BC1622" i="2"/>
  <c r="BD814" i="2"/>
  <c r="BD122" i="2"/>
  <c r="BC475" i="2"/>
  <c r="BD1126" i="2"/>
  <c r="BC319" i="2"/>
  <c r="BD1470" i="2"/>
  <c r="BD592" i="2"/>
  <c r="BD1487" i="2"/>
  <c r="BC1303" i="2"/>
  <c r="BC489" i="2"/>
  <c r="BC1838" i="2"/>
  <c r="BD866" i="2"/>
  <c r="BD915" i="2"/>
  <c r="BD1431" i="2"/>
  <c r="BC769" i="2"/>
  <c r="BC301" i="2"/>
  <c r="BC1141" i="2"/>
  <c r="BC765" i="2"/>
  <c r="BD1237" i="2"/>
  <c r="BD252" i="2"/>
  <c r="BC269" i="2"/>
  <c r="BC1546" i="2"/>
  <c r="BD1803" i="2"/>
  <c r="BC71" i="2"/>
  <c r="BD1791" i="2"/>
  <c r="BC128" i="2"/>
  <c r="BC1815" i="2"/>
  <c r="BD817" i="2"/>
  <c r="BC616" i="2"/>
  <c r="BC502" i="2"/>
  <c r="BC570" i="2"/>
  <c r="BC144" i="2"/>
  <c r="BC1350" i="2"/>
  <c r="BC708" i="2"/>
  <c r="BC943" i="2"/>
  <c r="BC387" i="2"/>
  <c r="BD143" i="2"/>
  <c r="BC1433" i="2"/>
  <c r="BD819" i="2"/>
  <c r="BD888" i="2"/>
  <c r="BC1371" i="2"/>
  <c r="BC476" i="2"/>
  <c r="BD1331" i="2"/>
  <c r="BC552" i="2"/>
  <c r="BC1207" i="2"/>
  <c r="BD1135" i="2"/>
  <c r="BD469" i="2"/>
  <c r="BC603" i="2"/>
  <c r="BC1475" i="2"/>
  <c r="BC833" i="2"/>
  <c r="BD442" i="2"/>
  <c r="BC1567" i="2"/>
  <c r="BD431" i="2"/>
  <c r="BC1605" i="2"/>
  <c r="BC1217" i="2"/>
  <c r="BD857" i="2"/>
  <c r="BD205" i="2"/>
  <c r="BC261" i="2"/>
  <c r="BD50" i="2"/>
  <c r="BD1748" i="2"/>
  <c r="BD558" i="2"/>
  <c r="BD1198" i="2"/>
  <c r="BC517" i="2"/>
  <c r="BC790" i="2"/>
  <c r="BC1005" i="2"/>
  <c r="BD963" i="2"/>
  <c r="BC1165" i="2"/>
  <c r="BC904" i="2"/>
  <c r="BD200" i="2"/>
  <c r="BD1387" i="2"/>
  <c r="BC1318" i="2"/>
  <c r="BC1036" i="2"/>
  <c r="BC890" i="2"/>
  <c r="BC1222" i="2"/>
  <c r="BD1587" i="2"/>
  <c r="BD1365" i="2"/>
  <c r="BD536" i="2"/>
  <c r="BD1731" i="2"/>
  <c r="BD815" i="2"/>
  <c r="BD1150" i="2"/>
  <c r="BD657" i="2"/>
  <c r="BD1298" i="2"/>
  <c r="BD286" i="2"/>
  <c r="BC1714" i="2"/>
  <c r="BD614" i="2"/>
  <c r="BD1498" i="2"/>
  <c r="BC930" i="2"/>
  <c r="BD1547" i="2"/>
  <c r="BC681" i="2"/>
  <c r="BD288" i="2"/>
  <c r="BC1840" i="2"/>
  <c r="BC1116" i="2"/>
  <c r="BD864" i="2"/>
  <c r="BC1539" i="2"/>
  <c r="BD1474" i="2"/>
  <c r="BC934" i="2"/>
  <c r="BC1017" i="2"/>
  <c r="BC1269" i="2"/>
  <c r="BD1171" i="2"/>
  <c r="BC1190" i="2"/>
  <c r="BC231" i="2"/>
  <c r="BD1736" i="2"/>
  <c r="BD636" i="2"/>
  <c r="BC788" i="2"/>
  <c r="BC940" i="2"/>
  <c r="BC782" i="2"/>
  <c r="BD1643" i="2"/>
  <c r="BD62" i="2"/>
  <c r="BC951" i="2"/>
  <c r="BC1738" i="2"/>
  <c r="BD723" i="2"/>
  <c r="BD1037" i="2"/>
  <c r="BD1471" i="2"/>
  <c r="BC238" i="2"/>
  <c r="BC1431" i="2"/>
  <c r="BC594" i="2"/>
  <c r="BD839" i="2"/>
  <c r="BC90" i="2"/>
  <c r="BD326" i="2"/>
  <c r="BC1434" i="2"/>
  <c r="BC96" i="2"/>
  <c r="BD867" i="2"/>
  <c r="BD1394" i="2"/>
  <c r="BC1508" i="2"/>
  <c r="BD712" i="2"/>
  <c r="BD1011" i="2"/>
  <c r="BC758" i="2"/>
  <c r="BD974" i="2"/>
  <c r="BD1015" i="2"/>
  <c r="BD588" i="2"/>
  <c r="BD1706" i="2"/>
  <c r="BD157" i="2"/>
  <c r="BD1258" i="2"/>
  <c r="BD314" i="2"/>
  <c r="BC1870" i="2"/>
  <c r="BD1048" i="2"/>
  <c r="BC1850" i="2"/>
  <c r="BD520" i="2"/>
  <c r="BD1295" i="2"/>
  <c r="BC805" i="2"/>
  <c r="BD732" i="2"/>
  <c r="BC1874" i="2"/>
  <c r="BC807" i="2"/>
  <c r="BD1193" i="2"/>
  <c r="BC1684" i="2"/>
  <c r="BD1669" i="2"/>
  <c r="BC1711" i="2"/>
  <c r="BC69" i="2"/>
  <c r="BC935" i="2"/>
  <c r="BC1412" i="2"/>
  <c r="BD1039" i="2"/>
  <c r="BD203" i="2"/>
  <c r="BC1344" i="2"/>
  <c r="BD510" i="2"/>
  <c r="BC507" i="2"/>
  <c r="BD1335" i="2"/>
  <c r="BC809" i="2"/>
  <c r="BD265" i="2"/>
  <c r="BC1323" i="2"/>
  <c r="BD1201" i="2"/>
  <c r="BD1180" i="2"/>
  <c r="BD1569" i="2"/>
  <c r="BD139" i="2"/>
  <c r="BC520" i="2"/>
  <c r="BD1191" i="2"/>
  <c r="BD1157" i="2"/>
  <c r="BD1842" i="2"/>
  <c r="BC1468" i="2"/>
  <c r="BC1809" i="2"/>
  <c r="BD1583" i="2"/>
  <c r="BC1210" i="2"/>
  <c r="BD1810" i="2"/>
  <c r="BC1402" i="2"/>
  <c r="BC1074" i="2"/>
  <c r="BD511" i="2"/>
  <c r="BC1752" i="2"/>
  <c r="BC1274" i="2"/>
  <c r="BD1273" i="2"/>
  <c r="BD879" i="2"/>
  <c r="BC1327" i="2"/>
  <c r="BD1406" i="2"/>
  <c r="BC1761" i="2"/>
  <c r="BC1437" i="2"/>
  <c r="BC1845" i="2"/>
  <c r="BC221" i="2"/>
  <c r="BD52" i="2"/>
  <c r="BD1111" i="2"/>
  <c r="BD170" i="2"/>
  <c r="BD363" i="2"/>
  <c r="BD1523" i="2"/>
  <c r="BC62" i="2"/>
  <c r="BC1292" i="2"/>
  <c r="BC1130" i="2"/>
  <c r="BD1458" i="2"/>
  <c r="BD1118" i="2"/>
  <c r="BC1597" i="2"/>
  <c r="BD686" i="2"/>
  <c r="BC1785" i="2"/>
  <c r="BC1443" i="2"/>
  <c r="BC1624" i="2"/>
  <c r="BD1868" i="2"/>
  <c r="BC571" i="2"/>
  <c r="BD1367" i="2"/>
  <c r="BD258" i="2"/>
  <c r="BC1801" i="2"/>
  <c r="BD275" i="2"/>
  <c r="BD1713" i="2"/>
  <c r="BC1215" i="2"/>
  <c r="BD328" i="2"/>
  <c r="BD225" i="2"/>
  <c r="BC1479" i="2"/>
  <c r="BD534" i="2"/>
  <c r="BC368" i="2"/>
  <c r="BC314" i="2"/>
  <c r="BD1235" i="2"/>
  <c r="BC497" i="2"/>
  <c r="BD1649" i="2"/>
  <c r="BD1146" i="2"/>
  <c r="BD257" i="2"/>
  <c r="BD1098" i="2"/>
  <c r="BC1569" i="2"/>
  <c r="BC658" i="2"/>
  <c r="BC192" i="2"/>
  <c r="BD1076" i="2"/>
  <c r="BC709" i="2"/>
  <c r="BC147" i="2"/>
  <c r="BC158" i="2"/>
  <c r="BC1719" i="2"/>
  <c r="BC1018" i="2"/>
  <c r="BC1581" i="2"/>
  <c r="BD1268" i="2"/>
  <c r="BD1408" i="2"/>
  <c r="BD1186" i="2"/>
  <c r="BC1357" i="2"/>
  <c r="BC1145" i="2"/>
  <c r="BC584" i="2"/>
  <c r="BC200" i="2"/>
  <c r="BD1007" i="2"/>
  <c r="BD224" i="2"/>
  <c r="BD1864" i="2"/>
  <c r="BD447" i="2"/>
  <c r="BC744" i="2"/>
  <c r="BC185" i="2"/>
  <c r="BD885" i="2"/>
  <c r="BD90" i="2"/>
  <c r="BD182" i="2"/>
  <c r="BC1864" i="2"/>
  <c r="BC855" i="2"/>
  <c r="BD1279" i="2"/>
  <c r="BD1107" i="2"/>
  <c r="BD890" i="2"/>
  <c r="BC705" i="2"/>
  <c r="BD1699" i="2"/>
  <c r="BD1558" i="2"/>
  <c r="BD1282" i="2"/>
  <c r="BC1315" i="2"/>
  <c r="BC1603" i="2"/>
  <c r="BC1796" i="2"/>
  <c r="BC975" i="2"/>
  <c r="BD1724" i="2"/>
  <c r="BC283" i="2"/>
  <c r="BD653" i="2"/>
  <c r="BC1317" i="2"/>
  <c r="BD1081" i="2"/>
  <c r="BD1690" i="2"/>
  <c r="BC1053" i="2"/>
  <c r="BD1666" i="2"/>
  <c r="BC1580" i="2"/>
  <c r="BC1484" i="2"/>
  <c r="BC1097" i="2"/>
  <c r="BD1528" i="2"/>
  <c r="BC1135" i="2"/>
  <c r="BD256" i="2"/>
  <c r="BD1072" i="2"/>
  <c r="BD1656" i="2"/>
  <c r="BC1314" i="2"/>
  <c r="BC1456" i="2"/>
  <c r="BD395" i="2"/>
  <c r="BC1762" i="2"/>
  <c r="BD1722" i="2"/>
  <c r="BD1380" i="2"/>
  <c r="BC361" i="2"/>
  <c r="BC759" i="2"/>
  <c r="BC914" i="2"/>
  <c r="BD681" i="2"/>
  <c r="BC482" i="2"/>
  <c r="BC575" i="2"/>
  <c r="BC1286" i="2"/>
  <c r="BC1383" i="2"/>
  <c r="BD1211" i="2"/>
  <c r="BD650" i="2"/>
  <c r="BD1025" i="2"/>
  <c r="BC484" i="2"/>
  <c r="BC54" i="2"/>
  <c r="BC670" i="2"/>
  <c r="BC888" i="2"/>
  <c r="BC1283" i="2"/>
  <c r="BD1691" i="2"/>
  <c r="BC1334" i="2"/>
  <c r="BD1003" i="2"/>
  <c r="BD587" i="2"/>
  <c r="BD298" i="2"/>
  <c r="BC1250" i="2"/>
  <c r="BD138" i="2"/>
  <c r="BC488" i="2"/>
  <c r="BC369" i="2"/>
  <c r="BD1154" i="2"/>
  <c r="BD210" i="2"/>
  <c r="BD1738" i="2"/>
  <c r="BC1137" i="2"/>
  <c r="BC1660" i="2"/>
  <c r="BD86" i="2"/>
  <c r="BC1521" i="2"/>
  <c r="BC1490" i="2"/>
  <c r="BC1041" i="2"/>
  <c r="BD344" i="2"/>
  <c r="BD530" i="2"/>
  <c r="BC647" i="2"/>
  <c r="BC477" i="2"/>
  <c r="BD270" i="2"/>
  <c r="BC1656" i="2"/>
  <c r="BC1332" i="2"/>
  <c r="BD577" i="2"/>
  <c r="BC1435" i="2"/>
  <c r="BD1477" i="2"/>
  <c r="BD1838" i="2"/>
  <c r="BD1176" i="2"/>
  <c r="BC1223" i="2"/>
  <c r="BC1683" i="2"/>
  <c r="BC1365" i="2"/>
  <c r="BC873" i="2"/>
  <c r="BC600" i="2"/>
  <c r="BC1451" i="2"/>
  <c r="BD1784" i="2"/>
  <c r="BD725" i="2"/>
  <c r="BC1065" i="2"/>
  <c r="BC1721" i="2"/>
  <c r="BD1338" i="2"/>
  <c r="BD310" i="2"/>
  <c r="BD1242" i="2"/>
  <c r="BC1647" i="2"/>
  <c r="BD601" i="2"/>
  <c r="BD1430" i="2"/>
  <c r="BC67" i="2"/>
  <c r="BD1425" i="2"/>
  <c r="BC304" i="2"/>
  <c r="BC341" i="2"/>
  <c r="BD608" i="2"/>
  <c r="BC1867" i="2"/>
  <c r="BC170" i="2"/>
  <c r="BC1636" i="2"/>
  <c r="BC883" i="2"/>
  <c r="BD707" i="2"/>
  <c r="BD232" i="2"/>
  <c r="BD114" i="2"/>
  <c r="BD404" i="2"/>
  <c r="BC1076" i="2"/>
  <c r="BD284" i="2"/>
  <c r="BC591" i="2"/>
  <c r="BD1677" i="2"/>
  <c r="BD1043" i="2"/>
  <c r="BD846" i="2"/>
  <c r="BC1252" i="2"/>
  <c r="BC494" i="2"/>
  <c r="BD184" i="2"/>
  <c r="BC1828" i="2"/>
  <c r="BD1433" i="2"/>
  <c r="BD234" i="2"/>
  <c r="BC1559" i="2"/>
  <c r="BD1615" i="2"/>
  <c r="BC1436" i="2"/>
  <c r="BD1586" i="2"/>
  <c r="BC169" i="2"/>
  <c r="BC1642" i="2"/>
  <c r="BC623" i="2"/>
  <c r="BD1681" i="2"/>
  <c r="BC1528" i="2"/>
  <c r="BC313" i="2"/>
  <c r="BC544" i="2"/>
  <c r="BD1395" i="2"/>
  <c r="BC1227" i="2"/>
  <c r="BC757" i="2"/>
  <c r="BC1197" i="2"/>
  <c r="BC659" i="2"/>
  <c r="BD1382" i="2"/>
  <c r="BC1501" i="2"/>
  <c r="BC962" i="2"/>
  <c r="BC287" i="2"/>
  <c r="BD1027" i="2"/>
  <c r="BD1664" i="2"/>
  <c r="BC330" i="2"/>
  <c r="BD66" i="2"/>
  <c r="BC515" i="2"/>
  <c r="BC1826" i="2"/>
  <c r="BC215" i="2"/>
  <c r="BC968" i="2"/>
  <c r="BD1515" i="2"/>
  <c r="BD853" i="2"/>
  <c r="BD1427" i="2"/>
  <c r="BD346" i="2"/>
  <c r="BD677" i="2"/>
  <c r="BD1053" i="2"/>
  <c r="BC854" i="2"/>
  <c r="BD1084" i="2"/>
  <c r="BC573" i="2"/>
  <c r="BC456" i="2"/>
  <c r="BD385" i="2"/>
  <c r="BC91" i="2"/>
  <c r="BD895" i="2"/>
  <c r="BD1069" i="2"/>
  <c r="BC447" i="2"/>
  <c r="BD1390" i="2"/>
  <c r="BC1368" i="2"/>
  <c r="BC617" i="2"/>
  <c r="BC586" i="2"/>
  <c r="BD1316" i="2"/>
  <c r="BD884" i="2"/>
  <c r="BD183" i="2"/>
  <c r="BD1828" i="2"/>
  <c r="BD1792" i="2"/>
  <c r="BC88" i="2"/>
  <c r="BD1729" i="2"/>
  <c r="BD461" i="2"/>
  <c r="BD201" i="2"/>
  <c r="BC1234" i="2"/>
  <c r="BD1606" i="2"/>
  <c r="BC988" i="2"/>
  <c r="BC1615" i="2"/>
  <c r="BC450" i="2"/>
  <c r="BD218" i="2"/>
  <c r="BD648" i="2"/>
  <c r="BC478" i="2"/>
  <c r="BD1779" i="2"/>
  <c r="BD475" i="2"/>
  <c r="BD1818" i="2"/>
  <c r="BD625" i="2"/>
  <c r="BD1363" i="2"/>
  <c r="BC984" i="2"/>
  <c r="BD1759" i="2"/>
  <c r="BC134" i="2"/>
  <c r="BD1306" i="2"/>
  <c r="BD647" i="2"/>
  <c r="BD559" i="2"/>
  <c r="BD959" i="2"/>
  <c r="BD1549" i="2"/>
  <c r="BD938" i="2"/>
  <c r="BC225" i="2"/>
  <c r="BC1120" i="2"/>
  <c r="BC1703" i="2"/>
  <c r="BD711" i="2"/>
  <c r="BC444" i="2"/>
  <c r="BC794" i="2"/>
  <c r="BD1046" i="2"/>
  <c r="BD470" i="2"/>
  <c r="BD1545" i="2"/>
  <c r="BC694" i="2"/>
  <c r="BD206" i="2"/>
  <c r="BD151" i="2"/>
  <c r="BD1878" i="2"/>
  <c r="BD74" i="2"/>
  <c r="BC1847" i="2"/>
  <c r="BC403" i="2"/>
  <c r="BC1493" i="2"/>
  <c r="BC119" i="2"/>
  <c r="BC1725" i="2"/>
  <c r="BD1359" i="2"/>
  <c r="BD1323" i="2"/>
  <c r="BD1212" i="2"/>
  <c r="BC1054" i="2"/>
  <c r="BC1865" i="2"/>
  <c r="BC946" i="2"/>
  <c r="BC1359" i="2"/>
  <c r="BC333" i="2"/>
  <c r="BC1778" i="2"/>
  <c r="BC133" i="2"/>
  <c r="BC1576" i="2"/>
  <c r="BC928" i="2"/>
  <c r="BD1720" i="2"/>
  <c r="BD908" i="2"/>
  <c r="BC704" i="2"/>
  <c r="BC609" i="2"/>
  <c r="BC558" i="2"/>
  <c r="BC1492" i="2"/>
  <c r="BC1793" i="2"/>
  <c r="BC1282" i="2"/>
  <c r="BD1227" i="2"/>
  <c r="BD1354" i="2"/>
  <c r="BC1264" i="2"/>
  <c r="BD603" i="2"/>
  <c r="BC1751" i="2"/>
  <c r="BD379" i="2"/>
  <c r="BC1548" i="2"/>
  <c r="BD364" i="2"/>
  <c r="BC1297" i="2"/>
  <c r="BD531" i="2"/>
  <c r="BD321" i="2"/>
  <c r="BD1277" i="2"/>
  <c r="BD1718" i="2"/>
  <c r="BD1207" i="2"/>
  <c r="BC347" i="2"/>
  <c r="BD1326" i="2"/>
  <c r="BD99" i="2"/>
  <c r="BC1012" i="2"/>
  <c r="BD1302" i="2"/>
  <c r="BD1621" i="2"/>
  <c r="BD932" i="2"/>
  <c r="BD642" i="2"/>
  <c r="BD1877" i="2"/>
  <c r="BD93" i="2"/>
  <c r="BC926" i="2"/>
  <c r="BC94" i="2"/>
  <c r="BC1759" i="2"/>
  <c r="BC761" i="2"/>
  <c r="BC157" i="2"/>
  <c r="BC265" i="2"/>
  <c r="BD230" i="2"/>
  <c r="BC1756" i="2"/>
  <c r="BD91" i="2"/>
  <c r="BC1095" i="2"/>
  <c r="BC1237" i="2"/>
  <c r="BD136" i="2"/>
  <c r="BC791" i="2"/>
  <c r="BC408" i="2"/>
  <c r="BC112" i="2"/>
  <c r="BD800" i="2"/>
  <c r="BD1726" i="2"/>
  <c r="BC1299" i="2"/>
  <c r="BD740" i="2"/>
  <c r="BC550" i="2"/>
  <c r="BD549" i="2"/>
  <c r="BC1284" i="2"/>
  <c r="BC1734" i="2"/>
  <c r="BD709" i="2"/>
  <c r="BC1470" i="2"/>
  <c r="BD1462" i="2"/>
  <c r="BC278" i="2"/>
  <c r="BC84" i="2"/>
  <c r="BD896" i="2"/>
  <c r="BC76" i="2"/>
  <c r="BD613" i="2"/>
  <c r="BC509" i="2"/>
  <c r="BD792" i="2"/>
  <c r="BC1497" i="2"/>
  <c r="BD1676" i="2"/>
  <c r="BC910" i="2"/>
  <c r="BC1700" i="2"/>
  <c r="BC1257" i="2"/>
  <c r="BD1626" i="2"/>
  <c r="BD1628" i="2"/>
  <c r="BC141" i="2"/>
  <c r="BD1816" i="2"/>
  <c r="BC1588" i="2"/>
  <c r="BD106" i="2"/>
  <c r="BD393" i="2"/>
  <c r="BC1750" i="2"/>
  <c r="BC1465" i="2"/>
  <c r="BC1640" i="2"/>
  <c r="BD294" i="2"/>
  <c r="BD754" i="2"/>
  <c r="BD1358" i="2"/>
  <c r="BC165" i="2"/>
  <c r="BC496" i="2"/>
  <c r="BC63" i="2"/>
  <c r="BC837" i="2"/>
  <c r="BC1104" i="2"/>
  <c r="BC440" i="2"/>
  <c r="BC1051" i="2"/>
  <c r="BD133" i="2"/>
  <c r="BD1740" i="2"/>
  <c r="BC1831" i="2"/>
  <c r="BD1054" i="2"/>
  <c r="BD1741" i="2"/>
  <c r="BD1835" i="2"/>
  <c r="BD993" i="2"/>
  <c r="BD374" i="2"/>
  <c r="BD1106" i="2"/>
  <c r="BD1153" i="2"/>
  <c r="BC1342" i="2"/>
  <c r="BD1768" i="2"/>
  <c r="BC941" i="2"/>
  <c r="BC963" i="2"/>
  <c r="BD797" i="2"/>
  <c r="BC1369" i="2"/>
  <c r="BC549" i="2"/>
  <c r="BD306" i="2"/>
  <c r="BD557" i="2"/>
  <c r="BD387" i="2"/>
  <c r="BD360" i="2"/>
  <c r="BC1072" i="2"/>
  <c r="BD1576" i="2"/>
  <c r="BC1578" i="2"/>
  <c r="BD1324" i="2"/>
  <c r="BC143" i="2"/>
  <c r="BC818" i="2"/>
  <c r="BD742" i="2"/>
  <c r="BC1531" i="2"/>
  <c r="BC85" i="2"/>
  <c r="BD73" i="2"/>
  <c r="BD1220" i="2"/>
  <c r="BC251" i="2"/>
  <c r="BC825" i="2"/>
  <c r="BD1872" i="2"/>
  <c r="BC431" i="2"/>
  <c r="BC944" i="2"/>
  <c r="BC1568" i="2"/>
  <c r="BC373" i="2"/>
  <c r="BD821" i="2"/>
  <c r="BD796" i="2"/>
  <c r="BC1704" i="2"/>
  <c r="BD317" i="2"/>
  <c r="BD837" i="2"/>
  <c r="BD658" i="2"/>
  <c r="BC1745" i="2"/>
  <c r="BD1287" i="2"/>
  <c r="BC646" i="2"/>
  <c r="BC1091" i="2"/>
  <c r="BD1774" i="2"/>
  <c r="BD1511" i="2"/>
  <c r="BC421" i="2"/>
  <c r="BD564" i="2"/>
  <c r="BC376" i="2"/>
  <c r="BC1439" i="2"/>
  <c r="BD1674" i="2"/>
  <c r="BC1355" i="2"/>
  <c r="BC1295" i="2"/>
  <c r="BD1786" i="2"/>
  <c r="BD1096" i="2"/>
  <c r="BD1651" i="2"/>
  <c r="BC1401" i="2"/>
  <c r="BC971" i="2"/>
  <c r="BD692" i="2"/>
  <c r="BD965" i="2"/>
  <c r="BD366" i="2"/>
  <c r="BC1781" i="2"/>
  <c r="BC1616" i="2"/>
  <c r="BC1457" i="2"/>
  <c r="BD795" i="2"/>
  <c r="BC60" i="2"/>
  <c r="BC1339" i="2"/>
  <c r="BC260" i="2"/>
  <c r="BC258" i="2"/>
  <c r="BD1281" i="2"/>
  <c r="BD1143" i="2"/>
  <c r="BD728" i="2"/>
  <c r="BC1111" i="2"/>
  <c r="BC459" i="2"/>
  <c r="BD1449" i="2"/>
  <c r="BC919" i="2"/>
  <c r="BD1361" i="2"/>
  <c r="BC1558" i="2"/>
  <c r="BC576" i="2"/>
  <c r="BD1532" i="2"/>
  <c r="BC380" i="2"/>
  <c r="BC1042" i="2"/>
  <c r="BC534" i="2"/>
  <c r="BD423" i="2"/>
  <c r="BD339" i="2"/>
  <c r="BD1459" i="2"/>
  <c r="BD741" i="2"/>
  <c r="BD349" i="2"/>
  <c r="BC426" i="2"/>
  <c r="BC381" i="2"/>
  <c r="BC882" i="2"/>
  <c r="BD76" i="2"/>
  <c r="BD1312" i="2"/>
  <c r="BC678" i="2"/>
  <c r="BD617" i="2"/>
  <c r="BD713" i="2"/>
  <c r="BC843" i="2"/>
  <c r="BC74" i="2"/>
  <c r="BC441" i="2"/>
  <c r="BD700" i="2"/>
  <c r="BC909" i="2"/>
  <c r="BC1142" i="2"/>
  <c r="BD744" i="2"/>
  <c r="BD848" i="2"/>
  <c r="BC1863" i="2"/>
  <c r="BC1003" i="2"/>
  <c r="BD699" i="2"/>
  <c r="BC1121" i="2"/>
  <c r="BC1589" i="2"/>
  <c r="BD818" i="2"/>
  <c r="BD507" i="2"/>
  <c r="BD1630" i="2"/>
  <c r="BD264" i="2"/>
  <c r="BD289" i="2"/>
  <c r="BD554" i="2"/>
  <c r="BD1236" i="2"/>
  <c r="BC1023" i="2"/>
  <c r="BC375" i="2"/>
  <c r="BD1534" i="2"/>
  <c r="BC1118" i="2"/>
  <c r="BD660" i="2"/>
  <c r="BC689" i="2"/>
  <c r="BC1010" i="2"/>
  <c r="BC232" i="2"/>
  <c r="BD571" i="2"/>
  <c r="BD1752" i="2"/>
  <c r="BD1400" i="2"/>
  <c r="BD1874" i="2"/>
  <c r="BC610" i="2"/>
  <c r="BC471" i="2"/>
  <c r="BD1559" i="2"/>
  <c r="BD1348" i="2"/>
  <c r="BD1830" i="2"/>
  <c r="BC876" i="2"/>
  <c r="BD892" i="2"/>
  <c r="BC618" i="2"/>
  <c r="BD1542" i="2"/>
  <c r="BC237" i="2"/>
  <c r="BD924" i="2"/>
  <c r="BC1452" i="2"/>
  <c r="BD120" i="2"/>
  <c r="BD128" i="2"/>
  <c r="BC1308" i="2"/>
  <c r="BC418" i="2"/>
  <c r="BC222" i="2"/>
  <c r="BD1692" i="2"/>
  <c r="BD81" i="2"/>
  <c r="BC1216" i="2"/>
  <c r="BD437" i="2"/>
  <c r="BC1178" i="2"/>
  <c r="BC1048" i="2"/>
  <c r="BD830" i="2"/>
  <c r="BC159" i="2"/>
  <c r="BD621" i="2"/>
  <c r="BD1531" i="2"/>
  <c r="BD971" i="2"/>
  <c r="BD1219" i="2"/>
  <c r="BC1730" i="2"/>
  <c r="BC1749" i="2"/>
  <c r="BC891" i="2"/>
  <c r="BD1103" i="2"/>
  <c r="BC1529" i="2"/>
  <c r="BD798" i="2"/>
  <c r="BD1565" i="2"/>
  <c r="BD490" i="2"/>
  <c r="BC1795" i="2"/>
  <c r="BD398" i="2"/>
  <c r="BD1499" i="2"/>
  <c r="BC1349" i="2"/>
  <c r="BD1028" i="2"/>
  <c r="BD770" i="2"/>
  <c r="BC938" i="2"/>
  <c r="BC579" i="2"/>
  <c r="BD1597" i="2"/>
  <c r="BC1449" i="2"/>
  <c r="BD667" i="2"/>
  <c r="BD1350" i="2"/>
  <c r="BC1132" i="2"/>
  <c r="BD174" i="2"/>
  <c r="BD882" i="2"/>
  <c r="BC510" i="2"/>
  <c r="BC1330" i="2"/>
  <c r="BC789" i="2"/>
  <c r="BD1228" i="2"/>
  <c r="BC1857" i="2"/>
  <c r="BC1577" i="2"/>
  <c r="BD1056" i="2"/>
  <c r="BC1148" i="2"/>
  <c r="BC787" i="2"/>
  <c r="BC1155" i="2"/>
  <c r="BD142" i="2"/>
  <c r="BC1858" i="2"/>
  <c r="BC817" i="2"/>
  <c r="BD1177" i="2"/>
  <c r="BD489" i="2"/>
  <c r="BD987" i="2"/>
  <c r="BD574" i="2"/>
  <c r="BD1684" i="2"/>
  <c r="BC139" i="2"/>
  <c r="BD1468" i="2"/>
  <c r="BC734" i="2"/>
  <c r="BD952" i="2"/>
  <c r="BC626" i="2"/>
  <c r="BC1542" i="2"/>
  <c r="BD220" i="2"/>
  <c r="BD166" i="2"/>
  <c r="BC605" i="2"/>
  <c r="BC425" i="2"/>
  <c r="BD386" i="2"/>
  <c r="BC437" i="2"/>
  <c r="BC913" i="2"/>
  <c r="BC1377" i="2"/>
  <c r="BD1393" i="2"/>
  <c r="BC811" i="2"/>
  <c r="BC1709" i="2"/>
  <c r="BD1114" i="2"/>
  <c r="BD970" i="2"/>
  <c r="BC812" i="2"/>
  <c r="BC640" i="2"/>
  <c r="BC1666" i="2"/>
  <c r="BD655" i="2"/>
  <c r="BC1810" i="2"/>
  <c r="BD710" i="2"/>
  <c r="BC492" i="2"/>
  <c r="BD207" i="2"/>
  <c r="BC698" i="2"/>
  <c r="BD994" i="2"/>
  <c r="BC1674" i="2"/>
  <c r="BC793" i="2"/>
  <c r="BC563" i="2"/>
  <c r="BD58" i="2"/>
  <c r="BD1566" i="2"/>
  <c r="BC334" i="2"/>
  <c r="BD1389" i="2"/>
  <c r="BC1630" i="2"/>
  <c r="BC483" i="2"/>
  <c r="BC1476" i="2"/>
  <c r="BC615" i="2"/>
  <c r="BD1439" i="2"/>
  <c r="BD669" i="2"/>
  <c r="BD1260" i="2"/>
  <c r="BC145" i="2"/>
  <c r="BC189" i="2"/>
  <c r="BC1566" i="2"/>
  <c r="BC101" i="2"/>
  <c r="BD593" i="2"/>
  <c r="BC438" i="2"/>
  <c r="BD909" i="2"/>
  <c r="BD541" i="2"/>
  <c r="BD1712" i="2"/>
  <c r="BD195" i="2"/>
  <c r="BC410" i="2"/>
  <c r="BD1557" i="2"/>
  <c r="BD1639" i="2"/>
  <c r="BC1768" i="2"/>
  <c r="BD1619" i="2"/>
  <c r="BC729" i="2"/>
  <c r="BC1106" i="2"/>
  <c r="BC611" i="2"/>
  <c r="BC937" i="2"/>
  <c r="BC77" i="2"/>
  <c r="BD615" i="2"/>
  <c r="BC100" i="2"/>
  <c r="BD600" i="2"/>
  <c r="BC1824" i="2"/>
  <c r="BC1247" i="2"/>
  <c r="BD637" i="2"/>
  <c r="BC518" i="2"/>
  <c r="BC1059" i="2"/>
  <c r="BD1662" i="2"/>
  <c r="BD1846" i="2"/>
  <c r="BD1031" i="2"/>
  <c r="BD899" i="2"/>
  <c r="BD1305" i="2"/>
  <c r="BD665" i="2"/>
  <c r="BD780" i="2"/>
  <c r="BD1687" i="2"/>
  <c r="BD1071" i="2"/>
  <c r="BC1149" i="2"/>
  <c r="BC1533" i="2"/>
  <c r="BD1593" i="2"/>
  <c r="BC927" i="2"/>
  <c r="BD1419" i="2"/>
  <c r="BC1184" i="2"/>
  <c r="BC186" i="2"/>
  <c r="BD1766" i="2"/>
  <c r="BC630" i="2"/>
  <c r="BD1342" i="2"/>
  <c r="BC453" i="2"/>
  <c r="BC1265" i="2"/>
  <c r="BD1194" i="2"/>
  <c r="BC1594" i="2"/>
  <c r="BD406" i="2"/>
  <c r="BC1805" i="2"/>
  <c r="BD1644" i="2"/>
  <c r="BC1661" i="2"/>
  <c r="BC1430" i="2"/>
  <c r="BC835" i="2"/>
  <c r="BC939" i="2"/>
  <c r="BD463" i="2"/>
  <c r="BD1276" i="2"/>
  <c r="BC292" i="2"/>
  <c r="BC1186" i="2"/>
  <c r="BD1553" i="2"/>
  <c r="BD1388" i="2"/>
  <c r="BD1402" i="2"/>
  <c r="BD150" i="2"/>
  <c r="BC651" i="2"/>
  <c r="BD254" i="2"/>
  <c r="BC1788" i="2"/>
  <c r="BD1166" i="2"/>
  <c r="BD320" i="2"/>
  <c r="BD1764" i="2"/>
  <c r="BC635" i="2"/>
  <c r="BC1639" i="2"/>
  <c r="BC1193" i="2"/>
  <c r="BD1859" i="2"/>
  <c r="BD931" i="2"/>
  <c r="BD761" i="2"/>
  <c r="BD1743" i="2"/>
  <c r="BD1717" i="2"/>
  <c r="BC1046" i="2"/>
  <c r="BC1715" i="2"/>
  <c r="BD1804" i="2"/>
  <c r="BD1860" i="2"/>
  <c r="BD983" i="2"/>
  <c r="BD1116" i="2"/>
  <c r="BD1288" i="2"/>
  <c r="BC1103" i="2"/>
  <c r="BC1343" i="2"/>
  <c r="BC900" i="2"/>
  <c r="BD1708" i="2"/>
  <c r="BD408" i="2"/>
  <c r="BD468" i="2"/>
  <c r="BC427" i="2"/>
  <c r="BD624" i="2"/>
  <c r="BC1047" i="2"/>
  <c r="BC1230" i="2"/>
  <c r="BC834" i="2"/>
  <c r="BD771" i="2"/>
  <c r="BC845" i="2"/>
  <c r="BC1192" i="2"/>
  <c r="BD1633" i="2"/>
  <c r="BD760" i="2"/>
  <c r="BC1202" i="2"/>
  <c r="BD512" i="2"/>
  <c r="BC730" i="2"/>
  <c r="BC1518" i="2"/>
  <c r="BC246" i="2"/>
  <c r="BC1289" i="2"/>
  <c r="BD1800" i="2"/>
  <c r="BC749" i="2"/>
  <c r="BD955" i="2"/>
  <c r="BD318" i="2"/>
  <c r="BC1686" i="2"/>
  <c r="BD1808" i="2"/>
  <c r="BD61" i="2"/>
  <c r="BC751" i="2"/>
  <c r="BD1327" i="2"/>
  <c r="BC352" i="2"/>
  <c r="BD1104" i="2"/>
  <c r="BD918" i="2"/>
  <c r="BC279" i="2"/>
  <c r="BC929" i="2"/>
  <c r="BC1138" i="2"/>
  <c r="BC783" i="2"/>
  <c r="BD482" i="2"/>
  <c r="BC236" i="2"/>
  <c r="BD177" i="2"/>
  <c r="BC102" i="2"/>
  <c r="BD1045" i="2"/>
  <c r="BC1681" i="2"/>
  <c r="BD479" i="2"/>
  <c r="BD565" i="2"/>
  <c r="BC346" i="2"/>
  <c r="BD1436" i="2"/>
  <c r="BC742" i="2"/>
  <c r="BC673" i="2"/>
  <c r="BD1747" i="2"/>
  <c r="BD907" i="2"/>
  <c r="BC1391" i="2"/>
  <c r="BD836" i="2"/>
  <c r="BD832" i="2"/>
  <c r="BC1649" i="2"/>
  <c r="BC1260" i="2"/>
  <c r="BD1144" i="2"/>
  <c r="BC1113" i="2"/>
  <c r="BD1085" i="2"/>
  <c r="BC176" i="2"/>
  <c r="BC203" i="2"/>
  <c r="BD784" i="2"/>
  <c r="BC1087" i="2"/>
  <c r="BD746" i="2"/>
  <c r="BC1228" i="2"/>
  <c r="BD542" i="2"/>
  <c r="BD1733" i="2"/>
  <c r="BD1254" i="2"/>
  <c r="BD1099" i="2"/>
  <c r="BC1066" i="2"/>
  <c r="BC393" i="2"/>
  <c r="BC905" i="2"/>
  <c r="BD1379" i="2"/>
  <c r="BC1459" i="2"/>
  <c r="BD485" i="2"/>
  <c r="BC1641" i="2"/>
  <c r="BD1050" i="2"/>
  <c r="BD1243" i="2"/>
  <c r="BD1255" i="2"/>
  <c r="BD80" i="2"/>
  <c r="BD1762" i="2"/>
  <c r="BD1184" i="2"/>
  <c r="BC411" i="2"/>
  <c r="BD1199" i="2"/>
  <c r="BC1069" i="2"/>
  <c r="BC1423" i="2"/>
  <c r="BD266" i="2"/>
  <c r="BD480" i="2"/>
  <c r="BC955" i="2"/>
  <c r="BD1513" i="2"/>
  <c r="BC911" i="2"/>
  <c r="BC1313" i="2"/>
  <c r="BC1143" i="2"/>
  <c r="BD443" i="2"/>
  <c r="BC201" i="2"/>
  <c r="BC674" i="2"/>
  <c r="BD1556" i="2"/>
  <c r="BD954" i="2"/>
  <c r="BC1650" i="2"/>
  <c r="BD1313" i="2"/>
  <c r="BD1570" i="2"/>
  <c r="BD1420" i="2"/>
  <c r="BD887" i="2"/>
  <c r="BD1494" i="2"/>
  <c r="BD702" i="2"/>
  <c r="BC1131" i="2"/>
  <c r="BD1796" i="2"/>
  <c r="BD1215" i="2"/>
  <c r="BC1848" i="2"/>
  <c r="BD377" i="2"/>
  <c r="BD1702" i="2"/>
  <c r="BD1355" i="2"/>
  <c r="BC1043" i="2"/>
  <c r="BC923" i="2"/>
  <c r="BD880" i="2"/>
  <c r="BD394" i="2"/>
  <c r="BC776" i="2"/>
  <c r="BD926" i="2"/>
  <c r="BC1587" i="2"/>
  <c r="BD1214" i="2"/>
  <c r="BC523" i="2"/>
  <c r="BD297" i="2"/>
  <c r="BC1591" i="2"/>
  <c r="BD348" i="2"/>
  <c r="BD1343" i="2"/>
  <c r="BD903" i="2"/>
  <c r="BD1163" i="2"/>
  <c r="BD1869" i="2"/>
  <c r="BC1665" i="2"/>
  <c r="BD826" i="2"/>
  <c r="BD293" i="2"/>
  <c r="BC1108" i="2"/>
  <c r="BC677" i="2"/>
  <c r="BD1250" i="2"/>
  <c r="BC1787" i="2"/>
  <c r="BC1188" i="2"/>
  <c r="BD717" i="2"/>
  <c r="BC1045" i="2"/>
  <c r="BD1205" i="2"/>
  <c r="BC861" i="2"/>
  <c r="BD696" i="2"/>
  <c r="BD889" i="2"/>
  <c r="BC1273" i="2"/>
  <c r="BC545" i="2"/>
  <c r="BD167" i="2"/>
  <c r="BC1664" i="2"/>
  <c r="BD1418" i="2"/>
  <c r="BC648" i="2"/>
  <c r="BC513" i="2"/>
  <c r="BC531" i="2"/>
  <c r="BD1567" i="2"/>
  <c r="BC359" i="2"/>
  <c r="BD53" i="2"/>
  <c r="BD1693" i="2"/>
  <c r="BC1455" i="2"/>
  <c r="BD1264" i="2"/>
  <c r="BC1505" i="2"/>
  <c r="BC808" i="2"/>
  <c r="BC1835" i="2"/>
  <c r="BC118" i="2"/>
  <c r="BD543" i="2"/>
  <c r="BD1739" i="2"/>
  <c r="BC781" i="2"/>
  <c r="BC97" i="2"/>
  <c r="BD1582" i="2"/>
  <c r="BD276" i="2"/>
  <c r="BC1083" i="2"/>
  <c r="BD1819" i="2"/>
  <c r="BD736" i="2"/>
  <c r="BD840" i="2"/>
  <c r="BC217" i="2"/>
  <c r="BC383" i="2"/>
  <c r="BC1293" i="2"/>
  <c r="BD173" i="2"/>
  <c r="BC1534" i="2"/>
  <c r="BC137" i="2"/>
  <c r="BD962" i="2"/>
  <c r="BD612" i="2"/>
  <c r="BD335" i="2"/>
  <c r="BC1261" i="2"/>
  <c r="BC1243" i="2"/>
  <c r="BD1853" i="2"/>
  <c r="BD1223" i="2"/>
  <c r="BC1718" i="2"/>
  <c r="BC832" i="2"/>
  <c r="BC581" i="2"/>
  <c r="BC419" i="2"/>
  <c r="BD305" i="2"/>
  <c r="BC924" i="2"/>
  <c r="BD123" i="2"/>
  <c r="BC1061" i="2"/>
  <c r="BD484" i="2"/>
  <c r="BC641" i="2"/>
  <c r="BD1041" i="2"/>
  <c r="BC1760" i="2"/>
  <c r="BD917" i="2"/>
  <c r="BD105" i="2"/>
  <c r="BD1000" i="2"/>
  <c r="BD214" i="2"/>
  <c r="BD859" i="2"/>
  <c r="BC1584" i="2"/>
  <c r="BD693" i="2"/>
  <c r="BD1391" i="2"/>
  <c r="BC1302" i="2"/>
  <c r="BD1036" i="2"/>
  <c r="BC1102" i="2"/>
  <c r="BD516" i="2"/>
  <c r="BC1251" i="2"/>
  <c r="BD418" i="2"/>
  <c r="BC148" i="2"/>
  <c r="BC778" i="2"/>
  <c r="BD1070" i="2"/>
  <c r="BD1300" i="2"/>
  <c r="BD698" i="2"/>
  <c r="BD1709" i="2"/>
  <c r="BD1019" i="2"/>
  <c r="BD1476" i="2"/>
  <c r="BD1795" i="2"/>
  <c r="BC1063" i="2"/>
  <c r="BC1397" i="2"/>
  <c r="BD1035" i="2"/>
  <c r="BD785" i="2"/>
  <c r="BD503" i="2"/>
  <c r="BD245" i="2"/>
  <c r="BC1798" i="2"/>
  <c r="BC395" i="2"/>
  <c r="BD1078" i="2"/>
  <c r="BC631" i="2"/>
  <c r="BC95" i="2"/>
  <c r="BC857" i="2"/>
  <c r="BD1434" i="2"/>
  <c r="BC1573" i="2"/>
  <c r="BD1866" i="2"/>
  <c r="BC1717" i="2"/>
  <c r="BD1857" i="2"/>
  <c r="BD581" i="2"/>
  <c r="BC1140" i="2"/>
  <c r="BC472" i="2"/>
  <c r="BD347" i="2"/>
  <c r="BD1309" i="2"/>
  <c r="BD1217" i="2"/>
  <c r="BC273" i="2"/>
  <c r="BC81" i="2"/>
  <c r="BC332" i="2"/>
  <c r="BC1551" i="2"/>
  <c r="BC1526" i="2"/>
  <c r="BC529" i="2"/>
  <c r="BC806" i="2"/>
  <c r="BD1274" i="2"/>
  <c r="BD476" i="2"/>
  <c r="BD1863" i="2"/>
  <c r="BD1555" i="2"/>
  <c r="BD1632" i="2"/>
  <c r="BD1133" i="2"/>
  <c r="BC479" i="2"/>
  <c r="BC1058" i="2"/>
  <c r="BC770" i="2"/>
  <c r="BC404" i="2"/>
  <c r="BC986" i="2"/>
  <c r="BD1493" i="2"/>
  <c r="BC1692" i="2"/>
  <c r="BD1042" i="2"/>
  <c r="BD88" i="2"/>
  <c r="BD561" i="2"/>
  <c r="BC525" i="2"/>
  <c r="BD727" i="2"/>
  <c r="BC533" i="2"/>
  <c r="BD1727" i="2"/>
  <c r="BC916" i="2"/>
  <c r="BD1765" i="2"/>
  <c r="BD583" i="2"/>
  <c r="BC774" i="2"/>
  <c r="BC587" i="2"/>
  <c r="BD1245" i="2"/>
  <c r="BD900" i="2"/>
  <c r="BC1875" i="2"/>
  <c r="BD313" i="2"/>
  <c r="BD948" i="2"/>
  <c r="BC105" i="2"/>
  <c r="BC1519" i="2"/>
  <c r="BD513" i="2"/>
  <c r="BD1290" i="2"/>
  <c r="BC1052" i="2"/>
  <c r="BC1380" i="2"/>
  <c r="BD149" i="2"/>
  <c r="BD1222" i="2"/>
  <c r="BC712" i="2"/>
  <c r="BC945" i="2"/>
  <c r="BC710" i="2"/>
  <c r="BC589" i="2"/>
  <c r="BD323" i="2"/>
  <c r="BC405" i="2"/>
  <c r="BD1646" i="2"/>
  <c r="BC1244" i="2"/>
  <c r="BD417" i="2"/>
  <c r="BC1333" i="2"/>
  <c r="BD267" i="2"/>
  <c r="BC117" i="2"/>
  <c r="BD1428" i="2"/>
  <c r="BD824" i="2"/>
  <c r="BD1392" i="2"/>
  <c r="BC1254" i="2"/>
  <c r="BD278" i="2"/>
  <c r="BC985" i="2"/>
  <c r="BD988" i="2"/>
  <c r="BC1467" i="2"/>
  <c r="BC683" i="2"/>
  <c r="BC1702" i="2"/>
  <c r="BD356" i="2"/>
  <c r="BC567" i="2"/>
  <c r="BD533" i="2"/>
  <c r="BD872" i="2"/>
  <c r="BD434" i="2"/>
  <c r="BC1416" i="2"/>
  <c r="BC174" i="2"/>
  <c r="BC1085" i="2"/>
  <c r="BD222" i="2"/>
  <c r="BD858" i="2"/>
  <c r="BC1022" i="2"/>
  <c r="BC1706" i="2"/>
  <c r="BC1019" i="2"/>
  <c r="BD847" i="2"/>
  <c r="BC1623" i="2"/>
  <c r="BD921" i="2"/>
  <c r="BD904" i="2"/>
  <c r="BC634" i="2"/>
  <c r="BC1151" i="2"/>
  <c r="BC1312" i="2"/>
  <c r="BD189" i="2"/>
  <c r="BC1388" i="2"/>
  <c r="BD639" i="2"/>
  <c r="BD986" i="2"/>
  <c r="BD1760" i="2"/>
  <c r="BC1415" i="2"/>
  <c r="BC1462" i="2"/>
  <c r="BD529" i="2"/>
  <c r="BD898" i="2"/>
  <c r="BD175" i="2"/>
  <c r="BD172" i="2"/>
  <c r="BC952" i="2"/>
  <c r="BD416" i="2"/>
  <c r="BC364" i="2"/>
  <c r="BD1192" i="2"/>
  <c r="BC629" i="2"/>
  <c r="BD304" i="2"/>
  <c r="BD1246" i="2"/>
  <c r="BC1582" i="2"/>
  <c r="BD446" i="2"/>
  <c r="BD790" i="2"/>
  <c r="BC149" i="2"/>
  <c r="BC1088" i="2"/>
  <c r="BC1586" i="2"/>
  <c r="BD623" i="2"/>
  <c r="BC577" i="2"/>
  <c r="BD163" i="2"/>
  <c r="BD1232" i="2"/>
  <c r="BC268" i="2"/>
  <c r="BC266" i="2"/>
  <c r="BD1612" i="2"/>
  <c r="BD1700" i="2"/>
  <c r="BD1424" i="2"/>
  <c r="BC473" i="2"/>
  <c r="BC1657" i="2"/>
  <c r="BD1075" i="2"/>
  <c r="BD145" i="2"/>
  <c r="BD1330" i="2"/>
  <c r="BC216" i="2"/>
  <c r="BC1739" i="2"/>
  <c r="BC464" i="2"/>
  <c r="BD1609" i="2"/>
  <c r="BD726" i="2"/>
  <c r="BC970" i="2"/>
  <c r="BC847" i="2"/>
  <c r="BD1579" i="2"/>
  <c r="BC413" i="2"/>
  <c r="BC1064" i="2"/>
  <c r="BC252" i="2"/>
  <c r="BD192" i="2"/>
  <c r="BD311" i="2"/>
  <c r="BD756" i="2"/>
  <c r="BD1454" i="2"/>
  <c r="BC306" i="2"/>
  <c r="BC1294" i="2"/>
  <c r="BD1635" i="2"/>
  <c r="BD391" i="2"/>
  <c r="BC307" i="2"/>
  <c r="BC1504" i="2"/>
  <c r="BD1538" i="2"/>
  <c r="BD1426" i="2"/>
  <c r="BC109" i="2"/>
  <c r="BD1485" i="2"/>
  <c r="BC87" i="2"/>
  <c r="BD1160" i="2"/>
  <c r="BD548" i="2"/>
  <c r="BC1873" i="2"/>
  <c r="BC1220" i="2"/>
  <c r="BD765" i="2"/>
  <c r="BC1398" i="2"/>
  <c r="BD1479" i="2"/>
  <c r="BD1642" i="2"/>
  <c r="BD290" i="2"/>
  <c r="BC1612" i="2"/>
  <c r="BC1167" i="2"/>
  <c r="BD69" i="2"/>
  <c r="BC190" i="2"/>
  <c r="BC1495" i="2"/>
  <c r="BD1480" i="2"/>
  <c r="BC500" i="2"/>
  <c r="BD1787" i="2"/>
  <c r="BC1213" i="2"/>
  <c r="BC1242" i="2"/>
  <c r="BC245" i="2"/>
  <c r="BD1562" i="2"/>
  <c r="BC1162" i="2"/>
  <c r="BD498" i="2"/>
  <c r="BD455" i="2"/>
  <c r="BC1078" i="2"/>
  <c r="BD1006" i="2"/>
  <c r="BD675" i="2"/>
  <c r="BC881" i="2"/>
  <c r="BC655" i="2"/>
  <c r="BC83" i="2"/>
  <c r="BD985" i="2"/>
  <c r="BD964" i="2"/>
  <c r="BC828" i="2"/>
  <c r="BC540" i="2"/>
  <c r="BD925" i="2"/>
  <c r="BC862" i="2"/>
  <c r="BD131" i="2"/>
  <c r="BD1568" i="2"/>
  <c r="BD695" i="2"/>
  <c r="BC691" i="2"/>
  <c r="BC1832" i="2"/>
  <c r="BD1179" i="2"/>
  <c r="BD1482" i="2"/>
  <c r="BC1070" i="2"/>
  <c r="BC608" i="2"/>
  <c r="BC1540" i="2"/>
  <c r="BD1224" i="2"/>
  <c r="BC219" i="2"/>
  <c r="BD1483" i="2"/>
  <c r="BD928" i="2"/>
  <c r="BD1655" i="2"/>
  <c r="BD1218" i="2"/>
  <c r="BD471" i="2"/>
  <c r="BD1685" i="2"/>
  <c r="BD383" i="2"/>
  <c r="BC1743" i="2"/>
  <c r="BD551" i="2"/>
  <c r="BD953" i="2"/>
  <c r="BD198" i="2"/>
  <c r="BD1689" i="2"/>
  <c r="BC993" i="2"/>
  <c r="BD789" i="2"/>
  <c r="BC1408" i="2"/>
  <c r="BC637" i="2"/>
  <c r="BD1645" i="2"/>
  <c r="BD202" i="2"/>
  <c r="BC830" i="2"/>
  <c r="BC925" i="2"/>
  <c r="BC1340" i="2"/>
  <c r="BD1364" i="2"/>
  <c r="BC851" i="2"/>
  <c r="BD1481" i="2"/>
  <c r="BD629" i="2"/>
  <c r="BC162" i="2"/>
  <c r="BD560" i="2"/>
  <c r="BC1086" i="2"/>
  <c r="BC1818" i="2"/>
  <c r="BC1127" i="2"/>
  <c r="BD645" i="2"/>
  <c r="BD504" i="2"/>
  <c r="BD999" i="2"/>
  <c r="BC406" i="2"/>
  <c r="BD694" i="2"/>
  <c r="BC551" i="2"/>
  <c r="BC1164" i="2"/>
  <c r="BD1152" i="2"/>
  <c r="BD426" i="2"/>
  <c r="BD420" i="2"/>
  <c r="BD810" i="2"/>
  <c r="BD1371" i="2"/>
  <c r="BD1875" i="2"/>
  <c r="BC1200" i="2"/>
  <c r="BD433" i="2"/>
  <c r="BD242" i="2"/>
  <c r="BD1627" i="2"/>
  <c r="BC303" i="2"/>
  <c r="BD1229" i="2"/>
  <c r="BC1841" i="2"/>
  <c r="BD1272" i="2"/>
  <c r="BD465" i="2"/>
  <c r="BD1051" i="2"/>
  <c r="BC1326" i="2"/>
  <c r="BD762" i="2"/>
  <c r="BC363" i="2"/>
  <c r="BD1856" i="2"/>
  <c r="BD1574" i="2"/>
  <c r="BD427" i="2"/>
  <c r="BC716" i="2"/>
  <c r="BD628" i="2"/>
  <c r="BD1267" i="2"/>
  <c r="BD783" i="2"/>
  <c r="BC932" i="2"/>
  <c r="BD421" i="2"/>
  <c r="BC612" i="2"/>
  <c r="BC777" i="2"/>
  <c r="BC1772" i="2"/>
  <c r="BD1134" i="2"/>
  <c r="BC1676" i="2"/>
  <c r="BD950" i="2"/>
  <c r="BC239" i="2"/>
  <c r="BC125" i="2"/>
  <c r="BD596" i="2"/>
  <c r="BD382" i="2"/>
  <c r="BD816" i="2"/>
  <c r="BC1346" i="2"/>
  <c r="BD94" i="2"/>
  <c r="BC1860" i="2"/>
  <c r="BD440" i="2"/>
  <c r="BD883" i="2"/>
  <c r="BC1426" i="2"/>
  <c r="BC1221" i="2"/>
  <c r="BC1862" i="2"/>
  <c r="BC724" i="2"/>
  <c r="BC1541" i="2"/>
  <c r="BD1592" i="2"/>
  <c r="BC956" i="2"/>
  <c r="BC1255" i="2"/>
  <c r="BD1617" i="2"/>
  <c r="BD1848" i="2"/>
  <c r="BC604" i="2"/>
  <c r="BD609" i="2"/>
  <c r="BC1735" i="2"/>
  <c r="BD1147" i="2"/>
  <c r="BD576" i="2"/>
  <c r="BC1608" i="2"/>
  <c r="BC1731" i="2"/>
  <c r="BC365" i="2"/>
  <c r="BD706" i="2"/>
  <c r="BC960" i="2"/>
  <c r="BC559" i="2"/>
  <c r="BC1474" i="2"/>
  <c r="BC1549" i="2"/>
  <c r="BD1466" i="2"/>
  <c r="BD168" i="2"/>
  <c r="BD371" i="2"/>
  <c r="BD1807" i="2"/>
  <c r="BC1079" i="2"/>
  <c r="BC530" i="2"/>
  <c r="BC1096" i="2"/>
  <c r="BC399" i="2"/>
  <c r="BD1038" i="2"/>
  <c r="BD1475" i="2"/>
  <c r="BD1695" i="2"/>
  <c r="BC1671" i="2"/>
  <c r="BD877" i="2"/>
  <c r="BC1160" i="2"/>
  <c r="BD1067" i="2"/>
  <c r="BC784" i="2"/>
  <c r="BC321" i="2"/>
  <c r="BC663" i="2"/>
  <c r="BD1611" i="2"/>
  <c r="BC462" i="2"/>
  <c r="BC1029" i="2"/>
  <c r="BD1251" i="2"/>
  <c r="BD1778" i="2"/>
  <c r="BD429" i="2"/>
  <c r="BC1606" i="2"/>
  <c r="BD460" i="2"/>
  <c r="BD876" i="2"/>
  <c r="BD1271" i="2"/>
  <c r="BC1399" i="2"/>
  <c r="BD315" i="2"/>
  <c r="BC340" i="2"/>
  <c r="BD301" i="2"/>
  <c r="BD1024" i="2"/>
  <c r="BC1309" i="2"/>
  <c r="BC1310" i="2"/>
  <c r="BC1677" i="2"/>
  <c r="BD1161" i="2"/>
  <c r="BC1378" i="2"/>
  <c r="BC846" i="2"/>
  <c r="BD704" i="2"/>
  <c r="BC1856" i="2"/>
  <c r="BD1109" i="2"/>
  <c r="BD578" i="2"/>
  <c r="BC108" i="2"/>
  <c r="BD1286" i="2"/>
  <c r="BD1325" i="2"/>
  <c r="BD1603" i="2"/>
  <c r="BD982" i="2"/>
  <c r="BD1280" i="2"/>
  <c r="BD1599" i="2"/>
  <c r="BC957" i="2"/>
  <c r="BD1654" i="2"/>
  <c r="BD1463" i="2"/>
  <c r="BD1600" i="2"/>
  <c r="BD452" i="2"/>
  <c r="BC366" i="2"/>
  <c r="BC1500" i="2"/>
  <c r="BD407" i="2"/>
  <c r="BC110" i="2"/>
  <c r="BC800" i="2"/>
  <c r="BC208" i="2"/>
  <c r="BD399" i="2"/>
  <c r="BC1506" i="2"/>
  <c r="BD283" i="2"/>
  <c r="BD1440" i="2"/>
  <c r="BD368" i="2"/>
  <c r="BC277" i="2"/>
  <c r="BD273" i="2"/>
  <c r="BD978" i="2"/>
  <c r="BD1432" i="2"/>
  <c r="BC1503" i="2"/>
  <c r="BC1124" i="2"/>
  <c r="BD188" i="2"/>
  <c r="BC619" i="2"/>
  <c r="BC180" i="2"/>
  <c r="BD1240" i="2"/>
  <c r="BC849" i="2"/>
  <c r="BC578" i="2"/>
  <c r="BC1351" i="2"/>
  <c r="BD1411" i="2"/>
  <c r="BC685" i="2"/>
  <c r="BC1654" i="2"/>
  <c r="BD1155" i="2"/>
  <c r="BC1403" i="2"/>
  <c r="BC1708" i="2"/>
  <c r="BD751" i="2"/>
  <c r="BC256" i="2"/>
  <c r="BD281" i="2"/>
  <c r="BD488" i="2"/>
  <c r="BC1485" i="2"/>
  <c r="BC1039" i="2"/>
  <c r="BC548" i="2"/>
  <c r="BD632" i="2"/>
  <c r="BD1490" i="2"/>
  <c r="BD1397" i="2"/>
  <c r="BD1018" i="2"/>
  <c r="BC1803" i="2"/>
  <c r="BD1770" i="2"/>
  <c r="BC175" i="2"/>
  <c r="BC207" i="2"/>
  <c r="BC863" i="2"/>
  <c r="BD236" i="2"/>
  <c r="BC1382" i="2"/>
  <c r="BD229" i="2"/>
  <c r="BD1855" i="2"/>
  <c r="BD1572" i="2"/>
  <c r="BC56" i="2"/>
  <c r="BD459" i="2"/>
  <c r="BC234" i="2"/>
  <c r="BD927" i="2"/>
  <c r="BC428" i="2"/>
  <c r="BD781" i="2"/>
  <c r="BC667" i="2"/>
  <c r="BD1608" i="2"/>
  <c r="BC1740" i="2"/>
  <c r="BC285" i="2"/>
  <c r="BD474" i="2"/>
  <c r="BD1721" i="2"/>
  <c r="BC1716" i="2"/>
  <c r="BD1610" i="2"/>
  <c r="BD282" i="2"/>
  <c r="BC325" i="2"/>
  <c r="BD261" i="2"/>
  <c r="BC1509" i="2"/>
  <c r="BC907" i="2"/>
  <c r="BD1598" i="2"/>
  <c r="BD107" i="2"/>
  <c r="BD1737" i="2"/>
  <c r="BC1780" i="2"/>
  <c r="BC994" i="2"/>
  <c r="BD1174" i="2"/>
  <c r="BC922" i="2"/>
  <c r="BC1320" i="2"/>
  <c r="BC948" i="2"/>
  <c r="BD1278" i="2"/>
  <c r="BD1520" i="2"/>
  <c r="BD129" i="2"/>
  <c r="BC1123" i="2"/>
  <c r="BC1473" i="2"/>
  <c r="BD1754" i="2"/>
  <c r="BD352" i="2"/>
  <c r="BD1381" i="2"/>
  <c r="BC290" i="2"/>
  <c r="BC233" i="2"/>
  <c r="BD197" i="2"/>
  <c r="BD1156" i="2"/>
  <c r="BC1153" i="2"/>
  <c r="BC1563" i="2"/>
  <c r="BC568" i="2"/>
  <c r="BD973" i="2"/>
  <c r="BC362" i="2"/>
  <c r="BD813" i="2"/>
  <c r="BC1009" i="2"/>
  <c r="BC1799" i="2"/>
  <c r="BD532" i="2"/>
  <c r="BD527" i="2"/>
  <c r="BC65" i="2"/>
  <c r="BD1517" i="2"/>
  <c r="BC797" i="2"/>
  <c r="BC969" i="2"/>
  <c r="BD330" i="2"/>
  <c r="BC713" i="2"/>
  <c r="BC686" i="2"/>
  <c r="BC66" i="2"/>
  <c r="BC1808" i="2"/>
  <c r="BD1102" i="2"/>
  <c r="BD1413" i="2"/>
  <c r="BC204" i="2"/>
  <c r="BC392" i="2"/>
  <c r="BC391" i="2"/>
  <c r="BD115" i="2"/>
  <c r="BC622" i="2"/>
  <c r="BC964" i="2"/>
  <c r="BD1668" i="2"/>
  <c r="BD1129" i="2"/>
  <c r="BD1414" i="2"/>
  <c r="BD125" i="2"/>
  <c r="BC1235" i="2"/>
  <c r="BC1098" i="2"/>
  <c r="BD1241" i="2"/>
  <c r="BC388" i="2"/>
  <c r="BD1519" i="2"/>
  <c r="BD1614" i="2"/>
  <c r="BC264" i="2"/>
  <c r="BD863" i="2"/>
  <c r="BC1336" i="2"/>
  <c r="BD786" i="2"/>
  <c r="BC1478" i="2"/>
  <c r="BD1091" i="2"/>
  <c r="BD1412" i="2"/>
  <c r="BC1632" i="2"/>
  <c r="BC1463" i="2"/>
  <c r="BD158" i="2"/>
  <c r="BC166" i="2"/>
  <c r="BD316" i="2"/>
  <c r="BD219" i="2"/>
  <c r="BC1532" i="2"/>
  <c r="BD1123" i="2"/>
  <c r="BC1600" i="2"/>
  <c r="BC1093" i="2"/>
  <c r="BC1033" i="2"/>
  <c r="BD897" i="2"/>
  <c r="BD1013" i="2"/>
  <c r="BD1040" i="2"/>
  <c r="BC153" i="2"/>
  <c r="BD1585" i="2"/>
  <c r="BC755" i="2"/>
  <c r="BC1447" i="2"/>
  <c r="BC79" i="2"/>
  <c r="BD1707" i="2"/>
  <c r="BD351" i="2"/>
  <c r="BC1747" i="2"/>
  <c r="BC183" i="2"/>
  <c r="BC342" i="2"/>
  <c r="BC1698" i="2"/>
  <c r="BD1561" i="2"/>
  <c r="BC1262" i="2"/>
  <c r="BD688" i="2"/>
  <c r="BD841" i="2"/>
  <c r="BC860" i="2"/>
  <c r="BD1546" i="2"/>
  <c r="BD486" i="2"/>
  <c r="BD1873" i="2"/>
  <c r="BD1841" i="2"/>
  <c r="BD875" i="2"/>
  <c r="BD631" i="2"/>
  <c r="BC194" i="2"/>
  <c r="BD1322" i="2"/>
  <c r="BD1378" i="2"/>
  <c r="BD811" i="2"/>
  <c r="BD570" i="2"/>
  <c r="BC343" i="2"/>
  <c r="BD1552" i="2"/>
  <c r="BC650" i="2"/>
  <c r="BC1169" i="2"/>
  <c r="BD1329" i="2"/>
  <c r="BD1333" i="2"/>
  <c r="BD467" i="2"/>
  <c r="BC223" i="2"/>
  <c r="BC308" i="2"/>
  <c r="BD1461" i="2"/>
  <c r="BD1682" i="2"/>
  <c r="BC289" i="2"/>
  <c r="BD1101" i="2"/>
  <c r="BC135" i="2"/>
  <c r="BD1073" i="2"/>
  <c r="BD445" i="2"/>
  <c r="BD1825" i="2"/>
  <c r="BD640" i="2"/>
  <c r="BC335" i="2"/>
  <c r="BD1202" i="2"/>
  <c r="BC379" i="2"/>
  <c r="BD573" i="2"/>
  <c r="BC1321" i="2"/>
  <c r="BD178" i="2"/>
  <c r="BD996" i="2"/>
  <c r="BC569" i="2"/>
  <c r="BD1620" i="2"/>
  <c r="BC417" i="2"/>
  <c r="BC1386" i="2"/>
  <c r="BD634" i="2"/>
  <c r="BC1182" i="2"/>
  <c r="BD1773" i="2"/>
  <c r="BC499" i="2"/>
  <c r="BD776" i="2"/>
  <c r="BC803" i="2"/>
  <c r="BD1020" i="2"/>
  <c r="BD1017" i="2"/>
  <c r="BC1763" i="2"/>
  <c r="BC1404" i="2"/>
  <c r="BC1301" i="2"/>
  <c r="BC1667" i="2"/>
  <c r="BC312" i="2"/>
  <c r="BC495" i="2"/>
  <c r="BD747" i="2"/>
  <c r="BC895" i="2"/>
  <c r="BC798" i="2"/>
  <c r="BD1320" i="2"/>
  <c r="BC764" i="2"/>
  <c r="BC1027" i="2"/>
  <c r="BD1443" i="2"/>
  <c r="BD1728" i="2"/>
  <c r="BD748" i="2"/>
  <c r="BD126" i="2"/>
  <c r="BC697" i="2"/>
  <c r="BC1827" i="2"/>
  <c r="BC884" i="2"/>
  <c r="BC991" i="2"/>
  <c r="BC1196" i="2"/>
  <c r="BD1131" i="2"/>
  <c r="BD1486" i="2"/>
  <c r="BC1634" i="2"/>
  <c r="BC564" i="2"/>
  <c r="BC526" i="2"/>
  <c r="BC53" i="2"/>
  <c r="BC554" i="2"/>
  <c r="BC398" i="2"/>
  <c r="BD724" i="2"/>
  <c r="BC1512" i="2"/>
  <c r="BC553" i="2"/>
  <c r="BD502" i="2"/>
  <c r="BC1507" i="2"/>
  <c r="BC1366" i="2"/>
  <c r="BC378" i="2"/>
  <c r="BC1687" i="2"/>
  <c r="BC1187" i="2"/>
  <c r="BD831" i="2"/>
  <c r="BD575" i="2"/>
  <c r="BC1556" i="2"/>
  <c r="BD1623" i="2"/>
  <c r="BC254" i="2"/>
  <c r="BD902" i="2"/>
  <c r="BC1670" i="2"/>
  <c r="BC1626" i="2"/>
  <c r="BC423" i="2"/>
  <c r="BC188" i="2"/>
  <c r="BD152" i="2"/>
  <c r="BD1213" i="2"/>
  <c r="BC638" i="2"/>
  <c r="BD109" i="2"/>
  <c r="BD666" i="2"/>
  <c r="BD1836" i="2"/>
  <c r="BD403" i="2"/>
  <c r="BD773" i="2"/>
  <c r="BC998" i="2"/>
  <c r="BC752" i="2"/>
  <c r="BC1253" i="2"/>
  <c r="BC1001" i="2"/>
  <c r="BD1062" i="2"/>
  <c r="BD1680" i="2"/>
  <c r="BD1581" i="2"/>
  <c r="BC743" i="2"/>
  <c r="BD1435" i="2"/>
  <c r="BC1199" i="2"/>
  <c r="BC1575" i="2"/>
  <c r="BD690" i="2"/>
  <c r="BD1705" i="2"/>
  <c r="BC735" i="2"/>
  <c r="BD827" i="2"/>
  <c r="BC804" i="2"/>
  <c r="BD1769" i="2"/>
  <c r="BD1052" i="2"/>
  <c r="BD1469" i="2"/>
  <c r="BD82" i="2"/>
  <c r="BC460" i="2"/>
  <c r="BC458" i="2"/>
  <c r="BD1293" i="2"/>
  <c r="BD369" i="2"/>
  <c r="BD430" i="2"/>
  <c r="BD396" i="2"/>
  <c r="BC354" i="2"/>
  <c r="BD2224" i="2"/>
  <c r="BC505" i="2"/>
  <c r="BD259" i="2"/>
  <c r="BC897" i="2"/>
  <c r="BC1525" i="2"/>
  <c r="BC707" i="2"/>
  <c r="BC775" i="2"/>
  <c r="BC1125" i="2"/>
  <c r="BC220" i="2"/>
  <c r="BC785" i="2"/>
  <c r="BD1292" i="2"/>
  <c r="BD1189" i="2"/>
  <c r="BC1487" i="2"/>
  <c r="BC779" i="2"/>
  <c r="BD1782" i="2"/>
  <c r="BC1489" i="2"/>
  <c r="BC528" i="2"/>
  <c r="BC1329" i="2"/>
  <c r="BC485" i="2"/>
  <c r="BC660" i="2"/>
  <c r="BD255" i="2"/>
  <c r="BD586" i="2"/>
  <c r="BC1400" i="2"/>
  <c r="BC519" i="2"/>
  <c r="BC1538" i="2"/>
  <c r="BC446" i="2"/>
  <c r="BD1601" i="2"/>
  <c r="BC762" i="2"/>
  <c r="BD787" i="2"/>
  <c r="BC1405" i="2"/>
  <c r="BD1253" i="2"/>
  <c r="BC989" i="2"/>
  <c r="BC372" i="2"/>
  <c r="BC824" i="2"/>
  <c r="BC1663" i="2"/>
  <c r="BD626" i="2"/>
  <c r="BD473" i="2"/>
  <c r="BC1298" i="2"/>
  <c r="BC1248" i="2"/>
  <c r="BC2228" i="2"/>
  <c r="BC420" i="2"/>
  <c r="BC131" i="2"/>
  <c r="BD501" i="2"/>
  <c r="BD1376" i="2"/>
  <c r="BC1701" i="2"/>
  <c r="BD1473" i="2"/>
  <c r="BC636" i="2"/>
  <c r="BD777" i="2"/>
  <c r="BC628" i="2"/>
  <c r="BC867" i="2"/>
  <c r="BC351" i="2"/>
  <c r="BD424" i="2"/>
  <c r="BC657" i="2"/>
  <c r="BC1601" i="2"/>
  <c r="BD162" i="2"/>
  <c r="BD602" i="2"/>
  <c r="BC950" i="2"/>
  <c r="BD1447" i="2"/>
  <c r="BD1716" i="2"/>
  <c r="BC772" i="2"/>
  <c r="BC322" i="2"/>
  <c r="BC197" i="2"/>
  <c r="BC753" i="2"/>
  <c r="BD721" i="2"/>
  <c r="BD946" i="2"/>
  <c r="BC228" i="2"/>
  <c r="BC59" i="2"/>
  <c r="BD1321" i="2"/>
  <c r="BC1030" i="2"/>
  <c r="BC1680" i="2"/>
  <c r="BD659" i="2"/>
  <c r="BD144" i="2"/>
  <c r="BD444" i="2"/>
  <c r="BD1352" i="2"/>
  <c r="BD1299" i="2"/>
  <c r="BC360" i="2"/>
  <c r="BD402" i="2"/>
  <c r="BD1374" i="2"/>
  <c r="BC1651" i="2"/>
  <c r="BD1715" i="2"/>
  <c r="BD1197" i="2"/>
  <c r="BD325" i="2"/>
  <c r="BD56" i="2"/>
  <c r="BD1346" i="2"/>
  <c r="BC1712" i="2"/>
  <c r="BD1783" i="2"/>
  <c r="BC799" i="2"/>
  <c r="BC1316" i="2"/>
  <c r="BD375" i="2"/>
  <c r="BC1191" i="2"/>
  <c r="BD622" i="2"/>
  <c r="BD253" i="2"/>
  <c r="BD976" i="2"/>
  <c r="BD1870" i="2"/>
  <c r="BD280" i="2"/>
  <c r="BD388" i="2"/>
  <c r="BC522" i="2"/>
  <c r="BC177" i="2"/>
  <c r="BC1658" i="2"/>
  <c r="BC996" i="2"/>
  <c r="BD714" i="2"/>
  <c r="BD1509" i="2"/>
  <c r="BD1065" i="2"/>
  <c r="BC1596" i="2"/>
  <c r="BD492" i="2"/>
  <c r="BD1817" i="2"/>
  <c r="BD422" i="2"/>
  <c r="BC331" i="2"/>
  <c r="BD1678" i="2"/>
  <c r="BD1225" i="2"/>
  <c r="BC632" i="2"/>
  <c r="BC1181" i="2"/>
  <c r="BD1086" i="2"/>
  <c r="BD788" i="2"/>
  <c r="BC463" i="2"/>
  <c r="BC179" i="2"/>
  <c r="BC1206" i="2"/>
  <c r="BD1789" i="2"/>
  <c r="BC990" i="2"/>
  <c r="BD1504" i="2"/>
  <c r="BD627" i="2"/>
  <c r="BC588" i="2"/>
  <c r="BD1683" i="2"/>
  <c r="BD118" i="2"/>
  <c r="BD923" i="2"/>
  <c r="BD1188" i="2"/>
  <c r="BD1022" i="2"/>
  <c r="BC1638" i="2"/>
  <c r="BD651" i="2"/>
  <c r="BD716" i="2"/>
  <c r="BD1353" i="2"/>
  <c r="BD95" i="2"/>
  <c r="BD233" i="2"/>
  <c r="BC880" i="2"/>
  <c r="BC1755" i="2"/>
  <c r="BC1609" i="2"/>
  <c r="BD630" i="2"/>
  <c r="BC715" i="2"/>
  <c r="BC599" i="2"/>
  <c r="BC407" i="2"/>
  <c r="BD805" i="2"/>
  <c r="BC430" i="2"/>
  <c r="BC852" i="2"/>
  <c r="BC1553" i="2"/>
  <c r="BC235" i="2"/>
  <c r="BD591" i="2"/>
  <c r="BC1499" i="2"/>
  <c r="BD438" i="2"/>
  <c r="BC1150" i="2"/>
  <c r="BC1543" i="2"/>
  <c r="BD1137" i="2"/>
  <c r="BC627" i="2"/>
  <c r="BC68" i="2"/>
  <c r="BC1373" i="2"/>
  <c r="BD277" i="2"/>
  <c r="BC1272" i="2"/>
  <c r="BD271" i="2"/>
  <c r="BD238" i="2"/>
  <c r="BC1766" i="2"/>
  <c r="BD1551" i="2"/>
  <c r="BD733" i="2"/>
  <c r="BD778" i="2"/>
  <c r="BD419" i="2"/>
  <c r="BD1730" i="2"/>
  <c r="BC701" i="2"/>
  <c r="BD598" i="2"/>
  <c r="BD1415" i="2"/>
  <c r="BC1514" i="2"/>
  <c r="BC386" i="2"/>
  <c r="BC1869" i="2"/>
  <c r="BC350" i="2"/>
  <c r="BC841" i="2"/>
  <c r="BC1876" i="2"/>
  <c r="BD78" i="2"/>
  <c r="BD1703" i="2"/>
  <c r="BD116" i="2"/>
  <c r="BC915" i="2"/>
  <c r="BD1746" i="2"/>
  <c r="BD1660" i="2"/>
  <c r="BC433" i="2"/>
  <c r="BD1270" i="2"/>
  <c r="BC436" i="2"/>
  <c r="BC1266" i="2"/>
  <c r="BD1033" i="2"/>
  <c r="BC1117" i="2"/>
  <c r="BC1049" i="2"/>
  <c r="BC1277" i="2"/>
  <c r="BC1604" i="2"/>
  <c r="BC255" i="2"/>
  <c r="BD400" i="2"/>
  <c r="BD119" i="2"/>
  <c r="BD506" i="2"/>
  <c r="BD228" i="2"/>
  <c r="BD1044" i="2"/>
  <c r="BD272" i="2"/>
  <c r="BC1535" i="2"/>
  <c r="BD1283" i="2"/>
  <c r="BD55" i="2"/>
  <c r="BD673" i="2"/>
  <c r="BC127" i="2"/>
  <c r="BC1530" i="2"/>
  <c r="BD1089" i="2"/>
  <c r="BC115" i="2"/>
  <c r="BD1206" i="2"/>
  <c r="BC1159" i="2"/>
  <c r="BC745" i="2"/>
  <c r="BC358" i="2"/>
  <c r="BD292" i="2"/>
  <c r="BC1211" i="2"/>
  <c r="BC1552" i="2"/>
  <c r="BD1095" i="2"/>
  <c r="BC1767" i="2"/>
  <c r="BC1852" i="2"/>
  <c r="BD1230" i="2"/>
  <c r="BD132" i="2"/>
  <c r="BD1170" i="2"/>
  <c r="BC1429" i="2"/>
  <c r="BD1289" i="2"/>
  <c r="BD191" i="2"/>
  <c r="BD103" i="2"/>
  <c r="BC572" i="2"/>
  <c r="BC1733" i="2"/>
  <c r="BD604" i="2"/>
  <c r="BC508" i="2"/>
  <c r="BC439" i="2"/>
  <c r="BD111" i="2"/>
  <c r="BC987" i="2"/>
  <c r="BD1811" i="2"/>
  <c r="BD842" i="2"/>
  <c r="BD812" i="2"/>
  <c r="BD331" i="2"/>
  <c r="BC1621" i="2"/>
  <c r="BC1287" i="2"/>
  <c r="BD113" i="2"/>
  <c r="BC644" i="2"/>
  <c r="BC214" i="2"/>
  <c r="BC514" i="2"/>
  <c r="BC595" i="2"/>
  <c r="BD1516" i="2"/>
  <c r="BD822" i="2"/>
  <c r="BD1750" i="2"/>
  <c r="BD1851" i="2"/>
  <c r="BC1180" i="2"/>
  <c r="BD1809" i="2"/>
  <c r="BD1489" i="2"/>
  <c r="BC1833" i="2"/>
  <c r="BC1494" i="2"/>
  <c r="BD989" i="2"/>
  <c r="BD979" i="2"/>
  <c r="BC733" i="2"/>
  <c r="BC1572" i="2"/>
  <c r="BD1638" i="2"/>
  <c r="BC1806" i="2"/>
  <c r="BC1592" i="2"/>
  <c r="BC1646" i="2"/>
  <c r="BC57" i="2"/>
  <c r="BD1421" i="2"/>
  <c r="BD705" i="2"/>
  <c r="BD1032" i="2"/>
  <c r="BD1159" i="2"/>
  <c r="BC1784" i="2"/>
  <c r="BC1414" i="2"/>
  <c r="BD1663" i="2"/>
  <c r="BC1185" i="2"/>
  <c r="BD829" i="2"/>
  <c r="BD1066" i="2"/>
  <c r="BC1417" i="2"/>
  <c r="BC1413" i="2"/>
  <c r="BC305" i="2"/>
  <c r="BD285" i="2"/>
  <c r="BD495" i="2"/>
  <c r="BC316" i="2"/>
  <c r="BC58" i="2"/>
  <c r="BC541" i="2"/>
  <c r="BD528" i="2"/>
  <c r="BD998" i="2"/>
  <c r="BC1305" i="2"/>
  <c r="BD579" i="2"/>
  <c r="BC656" i="2"/>
  <c r="BD199" i="2"/>
  <c r="BC294" i="2"/>
  <c r="BC173" i="2"/>
  <c r="BC1691" i="2"/>
  <c r="BC244" i="2"/>
  <c r="BC1593" i="2"/>
  <c r="BD354" i="2"/>
  <c r="BD345" i="2"/>
  <c r="BD1009" i="2"/>
  <c r="BD843" i="2"/>
  <c r="BC1585" i="2"/>
  <c r="BC1136" i="2"/>
  <c r="BD1505" i="2"/>
  <c r="BC1014" i="2"/>
  <c r="BD1840" i="2"/>
  <c r="BD913" i="2"/>
  <c r="BD165" i="2"/>
  <c r="BC367" i="2"/>
  <c r="BD886" i="2"/>
  <c r="BC736" i="2"/>
  <c r="BD169" i="2"/>
  <c r="BC1790" i="2"/>
  <c r="BD566" i="2"/>
  <c r="BC1442" i="2"/>
  <c r="BD910" i="2"/>
  <c r="BC976" i="2"/>
  <c r="BD1113" i="2"/>
  <c r="BC1224" i="2"/>
  <c r="BD1304" i="2"/>
  <c r="BC1280" i="2"/>
  <c r="BC532" i="2"/>
  <c r="BC1794" i="2"/>
  <c r="BD945" i="2"/>
  <c r="BD1775" i="2"/>
  <c r="BD961" i="2"/>
  <c r="BD453" i="2"/>
  <c r="BC224" i="2"/>
  <c r="BC1214" i="2"/>
  <c r="BD759" i="2"/>
  <c r="BC126" i="2"/>
  <c r="BD803" i="2"/>
  <c r="BC1279" i="2"/>
  <c r="BD703" i="2"/>
  <c r="BC1068" i="2"/>
  <c r="BD1543" i="2"/>
  <c r="BD262" i="2"/>
  <c r="BD1862" i="2"/>
  <c r="BD1399" i="2"/>
  <c r="BD1460" i="2"/>
  <c r="BD59" i="2"/>
  <c r="BD1266" i="2"/>
  <c r="BC1226" i="2"/>
  <c r="BC1290" i="2"/>
  <c r="BC675" i="2"/>
  <c r="BC1448" i="2"/>
  <c r="BC1574" i="2"/>
  <c r="BD807" i="2"/>
  <c r="BD1594" i="2"/>
  <c r="BD1423" i="2"/>
  <c r="BC1109" i="2"/>
  <c r="BC491" i="2"/>
  <c r="BD870" i="2"/>
  <c r="BC1458" i="2"/>
  <c r="BC1783" i="2"/>
  <c r="BC1268" i="2"/>
  <c r="BD1351" i="2"/>
  <c r="BD1679" i="2"/>
  <c r="BC869" i="2"/>
  <c r="BC146" i="2"/>
  <c r="BD1139" i="2"/>
  <c r="BC875" i="2"/>
  <c r="BC719" i="2"/>
  <c r="BD1661" i="2"/>
  <c r="BD312" i="2"/>
  <c r="BD1014" i="2"/>
  <c r="BC1516" i="2"/>
  <c r="BD1512" i="2"/>
  <c r="BC1617" i="2"/>
  <c r="BC154" i="2"/>
  <c r="BD216" i="2"/>
  <c r="BD1560" i="2"/>
  <c r="BD171" i="2"/>
  <c r="BC1240" i="2"/>
  <c r="BC1057" i="2"/>
  <c r="BC721" i="2"/>
  <c r="BD1652" i="2"/>
  <c r="BD739" i="2"/>
  <c r="BD1472" i="2"/>
  <c r="BC972" i="2"/>
  <c r="BC665" i="2"/>
  <c r="BD365" i="2"/>
  <c r="BD1318" i="2"/>
  <c r="BD850" i="2"/>
  <c r="BC80" i="2"/>
  <c r="BC455" i="2"/>
  <c r="BD750" i="2"/>
  <c r="BD518" i="2"/>
  <c r="BC1077" i="2"/>
  <c r="BD212" i="2"/>
  <c r="BC106" i="2"/>
  <c r="BC654" i="2"/>
  <c r="BC1176" i="2"/>
  <c r="BD1761" i="2"/>
  <c r="BC61" i="2"/>
  <c r="BC671" i="2"/>
  <c r="BD939" i="2"/>
  <c r="BC1481" i="2"/>
  <c r="BD390" i="2"/>
  <c r="BC1259" i="2"/>
  <c r="BC1209" i="2"/>
  <c r="BC1728" i="2"/>
  <c r="BC1741" i="2"/>
  <c r="BC931" i="2"/>
  <c r="BC326" i="2"/>
  <c r="BD1815" i="2"/>
  <c r="BC856" i="2"/>
  <c r="BC1804" i="2"/>
  <c r="BC1854" i="2"/>
  <c r="BD868" i="2"/>
  <c r="BC593" i="2"/>
  <c r="BD96" i="2"/>
  <c r="BC282" i="2"/>
  <c r="BD372" i="2"/>
  <c r="BD217" i="2"/>
  <c r="BD638" i="2"/>
  <c r="BD763" i="2"/>
  <c r="BD1362" i="2"/>
  <c r="BC1013" i="2"/>
  <c r="BC490" i="2"/>
  <c r="BC1699" i="2"/>
  <c r="BC1811" i="2"/>
  <c r="BC250" i="2"/>
  <c r="BD1453" i="2"/>
  <c r="BD1004" i="2"/>
  <c r="BD1805" i="2"/>
  <c r="BD1749" i="2"/>
  <c r="BD196" i="2"/>
  <c r="BC933" i="2"/>
  <c r="BD324" i="2"/>
  <c r="BC1488" i="2"/>
  <c r="BC339" i="2"/>
  <c r="BD1409" i="2"/>
  <c r="BD250" i="2"/>
  <c r="BD662" i="2"/>
  <c r="BC1496" i="2"/>
  <c r="BD121" i="2"/>
  <c r="BD1315" i="2"/>
  <c r="BC467" i="2"/>
  <c r="BD405" i="2"/>
  <c r="BC802" i="2"/>
  <c r="BC1637" i="2"/>
  <c r="BD1763" i="2"/>
  <c r="BC1662" i="2"/>
  <c r="BD448" i="2"/>
  <c r="BD901" i="2"/>
  <c r="BD414" i="2"/>
  <c r="BC163" i="2"/>
  <c r="BD1451" i="2"/>
  <c r="BD361" i="2"/>
  <c r="BD135" i="2"/>
  <c r="BD1529" i="2"/>
  <c r="BC1472" i="2"/>
  <c r="BD1821" i="2"/>
  <c r="BC1770" i="2"/>
  <c r="BD914" i="2"/>
  <c r="BD1190" i="2"/>
  <c r="BC1830" i="2"/>
  <c r="BC1256" i="2"/>
  <c r="BC1629" i="2"/>
  <c r="BD550" i="2"/>
  <c r="BC1550" i="2"/>
  <c r="BC209" i="2"/>
  <c r="BC1249" i="2"/>
  <c r="BC151" i="2"/>
  <c r="BC1090" i="2"/>
  <c r="BD663" i="2"/>
  <c r="BC1595" i="2"/>
  <c r="BD1370" i="2"/>
  <c r="BC597" i="2"/>
  <c r="BC871" i="2"/>
  <c r="BC633" i="2"/>
  <c r="BC114" i="2"/>
  <c r="BC93" i="2"/>
  <c r="BD302" i="2"/>
  <c r="BD457" i="2"/>
  <c r="BC1267" i="2"/>
  <c r="BC468" i="2"/>
  <c r="BC878" i="2"/>
  <c r="BD556" i="2"/>
  <c r="BD1034" i="2"/>
  <c r="BD153" i="2"/>
  <c r="BC810" i="2"/>
  <c r="BC1872" i="2"/>
  <c r="BD1083" i="2"/>
  <c r="BD980" i="2"/>
  <c r="BD1203" i="2"/>
  <c r="BC501" i="2"/>
  <c r="BD1871" i="2"/>
  <c r="BD1564" i="2"/>
  <c r="BC1502" i="2"/>
  <c r="BD958" i="2"/>
  <c r="BC397" i="2"/>
  <c r="BC1007" i="2"/>
  <c r="BD1175" i="2"/>
  <c r="BD1210" i="2"/>
  <c r="BC113" i="2"/>
  <c r="BC213" i="2"/>
  <c r="BC1370" i="2"/>
  <c r="BD213" i="2"/>
  <c r="BD1183" i="2"/>
  <c r="BC1040" i="2"/>
  <c r="BD563" i="2"/>
  <c r="BC1394" i="2"/>
  <c r="BD193" i="2"/>
  <c r="BD1021" i="2"/>
  <c r="BC1675" i="2"/>
  <c r="BD940" i="2"/>
  <c r="BC1092" i="2"/>
  <c r="BC1694" i="2"/>
  <c r="BD995" i="2"/>
  <c r="BD753" i="2"/>
  <c r="BD1455" i="2"/>
  <c r="BC1147" i="2"/>
  <c r="BC728" i="2"/>
  <c r="BC539" i="2"/>
  <c r="BD1839" i="2"/>
  <c r="BC1407" i="2"/>
  <c r="BD327" i="2"/>
  <c r="BD208" i="2"/>
  <c r="BD767" i="2"/>
  <c r="BC1204" i="2"/>
  <c r="BD828" i="2"/>
  <c r="BC196" i="2"/>
  <c r="BC104" i="2"/>
  <c r="BC906" i="2"/>
  <c r="BC696" i="2"/>
  <c r="BC357" i="2"/>
  <c r="BC912" i="2"/>
  <c r="BC1004" i="2"/>
  <c r="BD1158" i="2"/>
  <c r="BC1599" i="2"/>
  <c r="BD1616" i="2"/>
  <c r="BD1047" i="2"/>
  <c r="BD1345" i="2"/>
  <c r="BC142" i="2"/>
  <c r="BD481" i="2"/>
  <c r="BD246" i="2"/>
  <c r="BC918" i="2"/>
  <c r="BD367" i="2"/>
  <c r="BD1578" i="2"/>
  <c r="BC1792" i="2"/>
  <c r="BC566" i="2"/>
  <c r="BD1757" i="2"/>
  <c r="BC249" i="2"/>
  <c r="BC1821" i="2"/>
  <c r="BD597" i="2"/>
  <c r="BD1589" i="2"/>
  <c r="BD1858" i="2"/>
  <c r="BD1577" i="2"/>
  <c r="BD772" i="2"/>
  <c r="BD553" i="2"/>
  <c r="BD336" i="2"/>
  <c r="BD1336" i="2"/>
  <c r="BD633" i="2"/>
  <c r="BD1831" i="2"/>
  <c r="BC547" i="2"/>
  <c r="BD83" i="2"/>
  <c r="BD691" i="2"/>
  <c r="BC1241" i="2"/>
  <c r="BD552" i="2"/>
  <c r="BC936" i="2"/>
  <c r="BC1427" i="2"/>
  <c r="BC1668" i="2"/>
  <c r="BC1446" i="2"/>
  <c r="BC1006" i="2"/>
  <c r="BD825" i="2"/>
  <c r="BD1023" i="2"/>
  <c r="BD412" i="2"/>
  <c r="BC89" i="2"/>
  <c r="BD435" i="2"/>
  <c r="BD1698" i="2"/>
  <c r="BD1637" i="2"/>
  <c r="BC662" i="2"/>
  <c r="BC1673" i="2"/>
  <c r="BD1701" i="2"/>
  <c r="BC1851" i="2"/>
  <c r="BD75" i="2"/>
  <c r="BD960" i="2"/>
  <c r="BC107" i="2"/>
  <c r="BC1246" i="2"/>
  <c r="BD1377" i="2"/>
  <c r="BD1622" i="2"/>
  <c r="BD685" i="2"/>
  <c r="BC1825" i="2"/>
  <c r="BD749" i="2"/>
  <c r="BD1257" i="2"/>
  <c r="BD227" i="2"/>
  <c r="BC493" i="2"/>
  <c r="BD65" i="2"/>
  <c r="BD878" i="2"/>
  <c r="BC1421" i="2"/>
  <c r="BC1270" i="2"/>
  <c r="BD1744" i="2"/>
  <c r="BC1765" i="2"/>
  <c r="BD1464" i="2"/>
  <c r="BC801" i="2"/>
  <c r="BC1307" i="2"/>
  <c r="BD1310" i="2"/>
  <c r="BC974" i="2"/>
  <c r="BD1168" i="2"/>
  <c r="BD87" i="2"/>
  <c r="BC954" i="2"/>
  <c r="BC1144" i="2"/>
  <c r="BC1418" i="2"/>
  <c r="BC838" i="2"/>
  <c r="BC1659" i="2"/>
  <c r="BD1518" i="2"/>
  <c r="BC1212" i="2"/>
  <c r="BC899" i="2"/>
  <c r="BD1187" i="2"/>
  <c r="BD1492" i="2"/>
  <c r="BD894" i="2"/>
  <c r="BC226" i="2"/>
  <c r="BC1757" i="2"/>
  <c r="BC1570" i="2"/>
  <c r="BD1115" i="2"/>
  <c r="BD981" i="2"/>
  <c r="BC72" i="2"/>
  <c r="BC1800" i="2"/>
  <c r="BC371" i="2"/>
  <c r="BC792" i="2"/>
  <c r="BC1779" i="2"/>
  <c r="BC766" i="2"/>
  <c r="BD1417" i="2"/>
  <c r="BD211" i="2"/>
  <c r="BC1099" i="2"/>
  <c r="BD1629" i="2"/>
  <c r="BD610" i="2"/>
  <c r="BC565" i="2"/>
  <c r="BC561" i="2"/>
  <c r="BD833" i="2"/>
  <c r="BC64" i="2"/>
  <c r="BC136" i="2"/>
  <c r="BD146" i="2"/>
  <c r="BC1101" i="2"/>
  <c r="BD1088" i="2"/>
  <c r="BD708" i="2"/>
  <c r="BC1375" i="2"/>
  <c r="BC1168" i="2"/>
  <c r="BC302" i="2"/>
  <c r="BC1513" i="2"/>
  <c r="BC336" i="2"/>
  <c r="BD1308" i="2"/>
  <c r="BD415" i="2"/>
  <c r="BC1050" i="2"/>
  <c r="BC1571" i="2"/>
  <c r="BD1647" i="2"/>
  <c r="BC1797" i="2"/>
  <c r="BD849" i="2"/>
  <c r="BD1596" i="2"/>
  <c r="BD1696" i="2"/>
  <c r="BD1303" i="2"/>
  <c r="BC370" i="2"/>
  <c r="BD1573" i="2"/>
  <c r="BD1488" i="2"/>
  <c r="BD735" i="2"/>
  <c r="BD668" i="2"/>
  <c r="BD179" i="2"/>
  <c r="BD738" i="2"/>
  <c r="BD1231" i="2"/>
  <c r="BD180" i="2"/>
  <c r="BD644" i="2"/>
  <c r="BD1001" i="2"/>
  <c r="BC1020" i="2"/>
  <c r="BD60" i="2"/>
  <c r="BD769" i="2"/>
  <c r="BC1363" i="2"/>
  <c r="BC1073" i="2"/>
  <c r="BD1016" i="2"/>
  <c r="BC205" i="2"/>
  <c r="BD1296" i="2"/>
  <c r="BD1533" i="2"/>
  <c r="BD137" i="2"/>
  <c r="BC1281" i="2"/>
  <c r="BC1776" i="2"/>
  <c r="BD799" i="2"/>
  <c r="BD737" i="2"/>
  <c r="BC1348" i="2"/>
  <c r="BC1152" i="2"/>
  <c r="BC1198" i="2"/>
  <c r="BD562" i="2"/>
  <c r="BD187" i="2"/>
  <c r="BD307" i="2"/>
  <c r="BD77" i="2"/>
  <c r="BC1353" i="2"/>
  <c r="BD1671" i="2"/>
  <c r="BD141" i="2"/>
  <c r="BD1756" i="2"/>
  <c r="BD1077" i="2"/>
  <c r="BC1387" i="2"/>
  <c r="BC831" i="2"/>
  <c r="BD1525" i="2"/>
  <c r="BD439" i="2"/>
  <c r="BC396" i="2"/>
  <c r="BC607" i="2"/>
  <c r="BD1797" i="2"/>
  <c r="BD110" i="2"/>
  <c r="BC750" i="2"/>
  <c r="BD1501" i="2"/>
  <c r="BD1845" i="2"/>
  <c r="BC1524" i="2"/>
  <c r="BC457" i="2"/>
  <c r="BD589" i="2"/>
  <c r="BC1379" i="2"/>
  <c r="BD618" i="2"/>
  <c r="BC1515" i="2"/>
  <c r="BC1724" i="2"/>
  <c r="BC1868" i="2"/>
  <c r="BD54" i="2"/>
  <c r="BD1719" i="2"/>
  <c r="BC1324" i="2"/>
  <c r="BD521" i="2"/>
  <c r="BC323" i="2"/>
  <c r="BC86" i="2"/>
  <c r="BD1446" i="2"/>
  <c r="BD1029" i="2"/>
  <c r="BC1635" i="2"/>
  <c r="BD295" i="2"/>
  <c r="BD243" i="2"/>
  <c r="BD607" i="2"/>
  <c r="BD1269" i="2"/>
  <c r="BD584" i="2"/>
  <c r="BD535" i="2"/>
  <c r="BD1328" i="2"/>
  <c r="BC1275" i="2"/>
  <c r="BC187" i="2"/>
  <c r="BC156" i="2"/>
  <c r="BD1595" i="2"/>
  <c r="BD1030" i="2"/>
  <c r="BD1580" i="2"/>
  <c r="BD991" i="2"/>
  <c r="BD844" i="2"/>
  <c r="BC921" i="2"/>
  <c r="BD477" i="2"/>
  <c r="BC1450" i="2"/>
  <c r="BD1125" i="2"/>
  <c r="BD1234" i="2"/>
  <c r="BD413" i="2"/>
  <c r="BD2225" i="2"/>
  <c r="BD1108" i="2"/>
  <c r="BC202" i="2"/>
  <c r="BC874" i="2"/>
  <c r="BD101" i="2"/>
  <c r="BD1711" i="2"/>
  <c r="BD223" i="2"/>
  <c r="BC2227" i="2"/>
  <c r="BC1038" i="2"/>
  <c r="BD1252" i="2"/>
  <c r="BD215" i="2"/>
  <c r="BD140" i="2"/>
  <c r="BC288" i="2"/>
  <c r="BD1590" i="2"/>
  <c r="BD428" i="2"/>
  <c r="BD2226" i="2"/>
  <c r="BC1081" i="2"/>
  <c r="BD1554" i="2"/>
  <c r="BC167" i="2"/>
  <c r="BC1754" i="2"/>
  <c r="BC842" i="2"/>
  <c r="BC982" i="2"/>
  <c r="BC1441" i="2"/>
  <c r="BD865" i="2"/>
  <c r="BC1161" i="2"/>
  <c r="BC296" i="2"/>
  <c r="BC1163" i="2"/>
  <c r="BD2227" i="2"/>
  <c r="BC328" i="2"/>
  <c r="BD619" i="2"/>
  <c r="BD409" i="2"/>
  <c r="BC2230" i="2"/>
  <c r="BD2228" i="2"/>
  <c r="BC2229" i="2"/>
  <c r="BD2229" i="2"/>
  <c r="BD2230" i="2"/>
  <c r="BC2234" i="2"/>
  <c r="BC2232" i="2"/>
  <c r="BC2235" i="2"/>
  <c r="BD2232" i="2"/>
  <c r="BD2231" i="2"/>
  <c r="BC2233" i="2"/>
  <c r="BC2231" i="2"/>
  <c r="BD2233" i="2"/>
  <c r="BC2237" i="2"/>
  <c r="BD2234" i="2"/>
  <c r="BC2236" i="2"/>
  <c r="BD2236" i="2"/>
  <c r="BD2235" i="2"/>
  <c r="BC2239" i="2"/>
  <c r="BC2241" i="2"/>
  <c r="BC2238" i="2"/>
  <c r="BD2237" i="2"/>
  <c r="BD2238" i="2"/>
  <c r="BD2239" i="2"/>
  <c r="BC2243" i="2"/>
  <c r="BC2240" i="2"/>
  <c r="BD2240" i="2"/>
  <c r="BC2242" i="2"/>
  <c r="BD2243" i="2"/>
  <c r="BD2241" i="2"/>
  <c r="BC2244" i="2"/>
  <c r="BC2247" i="2"/>
  <c r="BD2242" i="2"/>
  <c r="BC2246" i="2"/>
  <c r="BC2245" i="2"/>
  <c r="BD2246" i="2"/>
  <c r="BD2244" i="2"/>
  <c r="BD2245" i="2"/>
  <c r="BD2247" i="2"/>
  <c r="BC2248" i="2"/>
  <c r="BC2250" i="2"/>
  <c r="BD2248" i="2"/>
  <c r="BC2251" i="2"/>
  <c r="BD2249" i="2"/>
  <c r="BC2252" i="2"/>
  <c r="BD2250" i="2"/>
  <c r="BC2249" i="2"/>
  <c r="BD2251" i="2"/>
  <c r="BC2253" i="2"/>
  <c r="BD2252" i="2"/>
  <c r="BD2253" i="2"/>
  <c r="BC2254" i="2"/>
  <c r="BC2255" i="2"/>
  <c r="BC2256" i="2"/>
  <c r="BD2254" i="2"/>
  <c r="BC2257" i="2"/>
  <c r="BD2257" i="2"/>
  <c r="BC2258" i="2"/>
  <c r="BD2255" i="2"/>
  <c r="BD2256" i="2"/>
  <c r="BC2260" i="2"/>
  <c r="BC2261" i="2"/>
  <c r="BC2259" i="2"/>
  <c r="BD2258" i="2"/>
  <c r="BC2263" i="2"/>
  <c r="BD2260" i="2"/>
  <c r="BD2259" i="2"/>
  <c r="BC2262" i="2"/>
  <c r="BD2264" i="2"/>
  <c r="BD2262" i="2"/>
  <c r="BC2265" i="2"/>
  <c r="BD2261" i="2"/>
  <c r="BD2263" i="2"/>
  <c r="BC2264" i="2"/>
  <c r="BD2266" i="2"/>
  <c r="BC2268" i="2"/>
  <c r="BC2267" i="2"/>
  <c r="BC2266" i="2"/>
  <c r="BD2265" i="2"/>
  <c r="BC2269" i="2"/>
  <c r="BC2271" i="2"/>
  <c r="BD2268" i="2"/>
  <c r="BD2267" i="2"/>
  <c r="BC2270" i="2"/>
  <c r="BD2269" i="2"/>
  <c r="BC2272" i="2"/>
  <c r="BD2270" i="2"/>
  <c r="BD2271" i="2"/>
  <c r="BC2275" i="2"/>
  <c r="BD2272" i="2"/>
  <c r="BC2278" i="2"/>
  <c r="BD2274" i="2"/>
  <c r="BC2273" i="2"/>
  <c r="BC2274" i="2"/>
  <c r="BD2273" i="2"/>
  <c r="BD2275" i="2"/>
  <c r="BC2276" i="2"/>
  <c r="BD2278" i="2"/>
  <c r="BC2280" i="2"/>
  <c r="BC2277" i="2"/>
  <c r="BD2276" i="2"/>
  <c r="BC2279" i="2"/>
  <c r="BD2277" i="2"/>
  <c r="BC2281" i="2"/>
  <c r="BD2281" i="2"/>
  <c r="BC2282" i="2"/>
  <c r="BD2280" i="2"/>
  <c r="BD2279" i="2"/>
  <c r="BD2282" i="2"/>
  <c r="BC2283" i="2"/>
  <c r="BC2284" i="2"/>
  <c r="BC2289" i="2"/>
  <c r="BD2284" i="2"/>
  <c r="BC2285" i="2"/>
  <c r="BD2283" i="2"/>
  <c r="BC2286" i="2"/>
  <c r="BD2285" i="2"/>
  <c r="BC2288" i="2"/>
  <c r="BD2286" i="2"/>
  <c r="BC2287" i="2"/>
  <c r="BD2287" i="2"/>
  <c r="BC2290" i="2"/>
  <c r="BD2288" i="2"/>
  <c r="BC2291" i="2"/>
  <c r="BD2289" i="2"/>
  <c r="BD2290" i="2"/>
  <c r="BC2293" i="2"/>
  <c r="BC2292" i="2"/>
  <c r="BD2291" i="2"/>
  <c r="BD2292" i="2"/>
  <c r="BC2296" i="2"/>
  <c r="BC2294" i="2"/>
  <c r="BD2294" i="2"/>
  <c r="BD2293" i="2"/>
  <c r="BC2297" i="2"/>
  <c r="BC2295" i="2"/>
  <c r="BC2299" i="2"/>
  <c r="BD2298" i="2"/>
  <c r="BD2295" i="2"/>
  <c r="BC2301" i="2"/>
  <c r="BD2297" i="2"/>
  <c r="BC2300" i="2"/>
  <c r="BC2298" i="2"/>
  <c r="BD2299" i="2"/>
  <c r="BD2296" i="2"/>
  <c r="BD2301" i="2"/>
  <c r="BD2300" i="2"/>
  <c r="BC2302" i="2"/>
  <c r="BC2306" i="2"/>
  <c r="BD2302" i="2"/>
  <c r="BC2303" i="2"/>
  <c r="BC2307" i="2"/>
  <c r="BC2304" i="2"/>
  <c r="BC2305" i="2"/>
  <c r="BD2304" i="2"/>
  <c r="BD2303" i="2"/>
  <c r="BC2308" i="2"/>
  <c r="BD2305" i="2"/>
  <c r="BD2307" i="2"/>
  <c r="BD2306" i="2"/>
  <c r="BC2312" i="2"/>
  <c r="BC2310" i="2"/>
  <c r="BC2309" i="2"/>
  <c r="BD2312" i="2"/>
  <c r="BD2308" i="2"/>
  <c r="BC2311" i="2"/>
  <c r="BD2309" i="2"/>
  <c r="BC2314" i="2"/>
  <c r="BC2315" i="2"/>
  <c r="BD2311" i="2"/>
  <c r="BC2313" i="2"/>
  <c r="BD2310" i="2"/>
  <c r="BD2313" i="2"/>
  <c r="BD2314" i="2"/>
  <c r="BC2316" i="2"/>
  <c r="BC2321" i="2"/>
  <c r="BC2319" i="2"/>
  <c r="BC2317" i="2"/>
  <c r="BD2315" i="2"/>
  <c r="BC2318" i="2"/>
  <c r="BD2317" i="2"/>
  <c r="BD2318" i="2"/>
  <c r="BD2316" i="2"/>
  <c r="BC2322" i="2"/>
  <c r="BD2321" i="2"/>
  <c r="BC2323" i="2"/>
  <c r="BD2319" i="2"/>
  <c r="BC2320" i="2"/>
  <c r="BD2320" i="2"/>
  <c r="BC2325" i="2"/>
  <c r="BD2322" i="2"/>
  <c r="BC2326" i="2"/>
  <c r="BD2323" i="2"/>
  <c r="BC2324" i="2"/>
  <c r="BC2328" i="2"/>
  <c r="BC2327" i="2"/>
  <c r="BD2324" i="2"/>
  <c r="BD2325" i="2"/>
  <c r="BD2326" i="2"/>
  <c r="BD2329" i="2"/>
  <c r="BC2329" i="2"/>
  <c r="BD2327" i="2"/>
  <c r="BC2330" i="2"/>
  <c r="BC2331" i="2"/>
  <c r="BD2328" i="2"/>
  <c r="BC2332" i="2"/>
  <c r="BD2332" i="2"/>
  <c r="BD2330" i="2"/>
  <c r="BD2331" i="2"/>
  <c r="BD2334" i="2"/>
  <c r="BC2336" i="2"/>
  <c r="BC2334" i="2"/>
  <c r="BC2333" i="2"/>
  <c r="BC2335" i="2"/>
  <c r="BD2333" i="2"/>
  <c r="BD2335" i="2"/>
  <c r="BC2340" i="2"/>
  <c r="BD2336" i="2"/>
  <c r="BD2338" i="2"/>
  <c r="BD2337" i="2"/>
  <c r="BC2338" i="2"/>
  <c r="BC2337" i="2"/>
  <c r="BC2341" i="2"/>
  <c r="BC2339" i="2"/>
  <c r="BD2340" i="2"/>
  <c r="BD2339" i="2"/>
  <c r="BC2342" i="2"/>
  <c r="BD2342" i="2"/>
  <c r="BD2341" i="2"/>
  <c r="BC2344" i="2"/>
  <c r="BD2343" i="2"/>
  <c r="BD2345" i="2"/>
  <c r="BC2343" i="2"/>
  <c r="BC2346" i="2"/>
  <c r="BD2344" i="2"/>
  <c r="BC2348" i="2"/>
  <c r="BD2346" i="2"/>
  <c r="BC2345" i="2"/>
  <c r="BC2347" i="2"/>
  <c r="BD2349" i="2"/>
  <c r="BD2347" i="2"/>
  <c r="BC2349" i="2"/>
  <c r="BD2348" i="2"/>
  <c r="BD2351" i="2"/>
  <c r="BD2350" i="2"/>
  <c r="BC2351" i="2"/>
  <c r="BC2350" i="2"/>
  <c r="BC2353" i="2"/>
  <c r="BC2352" i="2"/>
  <c r="BD2352" i="2"/>
  <c r="BC2354" i="2"/>
  <c r="BC2357" i="2"/>
  <c r="BD2353" i="2"/>
  <c r="BC2355" i="2"/>
  <c r="BD2354" i="2"/>
  <c r="BC2356" i="2"/>
  <c r="BD2355" i="2"/>
  <c r="BD2357" i="2"/>
  <c r="BD2356" i="2"/>
  <c r="BC2358" i="2"/>
  <c r="BC2360" i="2"/>
  <c r="BC2359" i="2"/>
  <c r="BD2358" i="2"/>
  <c r="BC2363" i="2"/>
  <c r="BD2359" i="2"/>
  <c r="BD2360" i="2"/>
  <c r="BC2362" i="2"/>
  <c r="BC2361" i="2"/>
  <c r="BC2365" i="2"/>
  <c r="BD2362" i="2"/>
  <c r="BC2364" i="2"/>
  <c r="BD2361" i="2"/>
  <c r="BD2363" i="2"/>
  <c r="BC2366" i="2"/>
  <c r="BD2364" i="2"/>
  <c r="BC2367" i="2"/>
  <c r="BC2368" i="2"/>
  <c r="BD2365" i="2"/>
  <c r="BD2366" i="2"/>
  <c r="BD2367" i="2"/>
  <c r="BD2368" i="2"/>
  <c r="BC2370" i="2"/>
  <c r="BD2369" i="2"/>
  <c r="BC2369" i="2"/>
  <c r="BC2371" i="2"/>
  <c r="BD2370" i="2"/>
  <c r="BC2372" i="2"/>
  <c r="BC2373" i="2"/>
  <c r="BD2374" i="2"/>
  <c r="BD2371" i="2"/>
  <c r="BD2372" i="2"/>
  <c r="BD2373" i="2"/>
  <c r="BC2375" i="2"/>
  <c r="BC2374" i="2"/>
  <c r="BD2376" i="2"/>
  <c r="BC2376" i="2"/>
  <c r="BD2378" i="2"/>
  <c r="BC2377" i="2"/>
  <c r="BC2378" i="2"/>
  <c r="BD2375" i="2"/>
  <c r="BD2377" i="2"/>
  <c r="BD2381" i="2"/>
  <c r="BD2379" i="2"/>
  <c r="BC2380" i="2"/>
  <c r="BC2379" i="2"/>
  <c r="BC2383" i="2"/>
  <c r="BC2382" i="2"/>
  <c r="BD2380" i="2"/>
  <c r="BC2381" i="2"/>
  <c r="BD2382" i="2"/>
  <c r="BC2384" i="2"/>
  <c r="BC2388" i="2"/>
  <c r="BD2384" i="2"/>
  <c r="BD2383" i="2"/>
  <c r="BC2389" i="2"/>
  <c r="BC2387" i="2"/>
  <c r="BC2386" i="2"/>
  <c r="BC2385" i="2"/>
  <c r="BD2387" i="2"/>
  <c r="BD2385" i="2"/>
  <c r="BD2386" i="2"/>
  <c r="BD2388" i="2"/>
  <c r="BD2389" i="2"/>
  <c r="BC2391" i="2"/>
  <c r="BC2390" i="2"/>
  <c r="BD2390" i="2"/>
  <c r="BC2392" i="2"/>
  <c r="BD2391" i="2"/>
  <c r="BC2393" i="2"/>
  <c r="BD2392" i="2"/>
  <c r="BC2394" i="2"/>
  <c r="BD2393" i="2"/>
  <c r="BC2395" i="2"/>
  <c r="BD2394" i="2"/>
  <c r="BC2396" i="2"/>
  <c r="BC2397" i="2"/>
  <c r="BD2395" i="2"/>
  <c r="BC2398" i="2"/>
  <c r="BC2399" i="2"/>
  <c r="BD2396" i="2"/>
  <c r="BD2397" i="2"/>
  <c r="BD2398" i="2"/>
  <c r="BC2400" i="2"/>
  <c r="BD2399" i="2"/>
  <c r="BC2403" i="2"/>
  <c r="BC2401" i="2"/>
  <c r="BD2402" i="2"/>
  <c r="BC2404" i="2"/>
  <c r="BD2400" i="2"/>
  <c r="BD2401" i="2"/>
  <c r="BC2405" i="2"/>
  <c r="BC2402" i="2"/>
  <c r="BD2404" i="2"/>
  <c r="BD2403" i="2"/>
  <c r="BC2407" i="2"/>
  <c r="BC2409" i="2"/>
  <c r="BC2406" i="2"/>
  <c r="BD2405" i="2"/>
  <c r="BD2406" i="2"/>
  <c r="BC2408" i="2"/>
  <c r="BD2407" i="2"/>
  <c r="BD2408" i="2"/>
  <c r="BD2410" i="2"/>
  <c r="BC2412" i="2"/>
  <c r="BC2410" i="2"/>
  <c r="BD2409" i="2"/>
  <c r="BC2411" i="2"/>
  <c r="BC2414" i="2"/>
  <c r="BD2411" i="2"/>
  <c r="BD2412" i="2"/>
  <c r="BC2415" i="2"/>
  <c r="BD2416" i="2"/>
  <c r="BD2413" i="2"/>
  <c r="BC2413" i="2"/>
  <c r="BD2414" i="2"/>
  <c r="BC2416" i="2"/>
  <c r="BD2415" i="2"/>
  <c r="BC2418" i="2"/>
  <c r="BC2421" i="2"/>
  <c r="BC2417" i="2"/>
  <c r="BD2417" i="2"/>
  <c r="BD2418" i="2"/>
  <c r="BD2419" i="2"/>
  <c r="BC2420" i="2"/>
  <c r="BC2419" i="2"/>
  <c r="BD2422" i="2"/>
  <c r="BD2420" i="2"/>
  <c r="BD2421" i="2"/>
  <c r="BC2422" i="2"/>
  <c r="BC2423" i="2"/>
  <c r="BC2425" i="2"/>
  <c r="BD2423" i="2"/>
  <c r="BD2425" i="2"/>
  <c r="BC2424" i="2"/>
  <c r="BD2424" i="2"/>
  <c r="BC2427" i="2"/>
  <c r="BC2426" i="2"/>
  <c r="BC2429" i="2"/>
  <c r="BD2426" i="2"/>
  <c r="BD2429" i="2"/>
  <c r="BC2428" i="2"/>
  <c r="BD2427" i="2"/>
  <c r="BD2428" i="2"/>
  <c r="BC2432" i="2"/>
  <c r="BD2431" i="2"/>
  <c r="BC2430" i="2"/>
  <c r="BD2432" i="2"/>
  <c r="BC2431" i="2"/>
  <c r="BD2430" i="2"/>
  <c r="BD2433" i="2"/>
  <c r="BD2434" i="2"/>
  <c r="BC2433" i="2"/>
  <c r="BC2436" i="2"/>
  <c r="BC2434" i="2"/>
  <c r="BC2435" i="2"/>
  <c r="BD2435" i="2"/>
  <c r="BD2436" i="2"/>
  <c r="BD2437" i="2"/>
  <c r="BC2441" i="2"/>
  <c r="BD2438" i="2"/>
  <c r="BC2438" i="2"/>
  <c r="BC2440" i="2"/>
  <c r="BC2437" i="2"/>
  <c r="BC2439" i="2"/>
  <c r="BD2439" i="2"/>
  <c r="BC2443" i="2"/>
  <c r="BD2441" i="2"/>
  <c r="BD2443" i="2"/>
  <c r="BD2440" i="2"/>
  <c r="BD2442" i="2"/>
  <c r="BC2442" i="2"/>
  <c r="BC2445" i="2"/>
  <c r="BD2444" i="2"/>
  <c r="BC2444" i="2"/>
  <c r="BC2447" i="2"/>
  <c r="BC2446" i="2"/>
  <c r="BD2445" i="2"/>
  <c r="BC2448" i="2"/>
  <c r="BD2446" i="2"/>
  <c r="BC2449" i="2"/>
  <c r="BC2450" i="2"/>
  <c r="BD2447" i="2"/>
  <c r="BC2451" i="2"/>
  <c r="BC2452" i="2"/>
  <c r="BD2448" i="2"/>
  <c r="BD2449" i="2"/>
  <c r="BD2451" i="2"/>
  <c r="BD2450" i="2"/>
  <c r="BD2452" i="2"/>
  <c r="BC2453" i="2"/>
  <c r="BC2454" i="2"/>
  <c r="BC2455" i="2"/>
  <c r="BC2456" i="2"/>
  <c r="BD2454" i="2"/>
  <c r="BD2453" i="2"/>
  <c r="BD2456" i="2"/>
  <c r="BC2457" i="2"/>
  <c r="BD2455" i="2"/>
  <c r="BC2458" i="2"/>
  <c r="BC2459" i="2"/>
  <c r="BC2461" i="2"/>
  <c r="BC2460" i="2"/>
  <c r="BD2457" i="2"/>
  <c r="BC2464" i="2"/>
  <c r="BD2458" i="2"/>
  <c r="BC2462" i="2"/>
  <c r="BD2459" i="2"/>
  <c r="BD2460" i="2"/>
  <c r="BD2464" i="2"/>
  <c r="BD2461" i="2"/>
  <c r="BD2463" i="2"/>
  <c r="BD2465" i="2"/>
  <c r="BD2462" i="2"/>
  <c r="BC2466" i="2"/>
  <c r="BC2463" i="2"/>
  <c r="BC2465" i="2"/>
  <c r="BD2466" i="2"/>
  <c r="BC2467" i="2"/>
  <c r="BC2468" i="2"/>
  <c r="BD2469" i="2"/>
  <c r="BD2468" i="2"/>
  <c r="BC2470" i="2"/>
  <c r="BD2467" i="2"/>
  <c r="BC2469" i="2"/>
  <c r="BC2471" i="2"/>
  <c r="BD2470" i="2"/>
  <c r="BC2472" i="2"/>
  <c r="BD2472" i="2"/>
  <c r="BC2473" i="2"/>
  <c r="BC2475" i="2"/>
  <c r="BC2477" i="2"/>
  <c r="BD2471" i="2"/>
  <c r="BC2474" i="2"/>
  <c r="BD2474" i="2"/>
  <c r="BC2476" i="2"/>
  <c r="BD2473" i="2"/>
  <c r="BD2478" i="2"/>
  <c r="BD2476" i="2"/>
  <c r="BD2477" i="2"/>
  <c r="BC2478" i="2"/>
  <c r="BD2475" i="2"/>
  <c r="BC2479" i="2"/>
  <c r="BC2480" i="2"/>
  <c r="BD2479" i="2"/>
  <c r="BD2481" i="2"/>
  <c r="BC2483" i="2"/>
  <c r="BC2481" i="2"/>
  <c r="BD2480" i="2"/>
  <c r="BC2482" i="2"/>
  <c r="BC2484" i="2"/>
  <c r="BD2483" i="2"/>
  <c r="BD2482" i="2"/>
  <c r="BC2486" i="2"/>
  <c r="BD2485" i="2"/>
  <c r="BC2487" i="2"/>
  <c r="BC2489" i="2"/>
  <c r="BD2484" i="2"/>
  <c r="BC2485" i="2"/>
  <c r="BC2488" i="2"/>
  <c r="BD2486" i="2"/>
  <c r="BD2487" i="2"/>
  <c r="BC2492" i="2"/>
  <c r="BD2488" i="2"/>
  <c r="BC2493" i="2"/>
  <c r="BD2489" i="2"/>
  <c r="BD2491" i="2"/>
  <c r="BC2490" i="2"/>
  <c r="BD2490" i="2"/>
  <c r="BC2491" i="2"/>
  <c r="BD2493" i="2"/>
  <c r="BD2497" i="2"/>
  <c r="BC2495" i="2"/>
  <c r="BC2497" i="2"/>
  <c r="BC2494" i="2"/>
  <c r="BD2492" i="2"/>
  <c r="BC2496" i="2"/>
  <c r="BC2498" i="2"/>
  <c r="BD2498" i="2"/>
  <c r="BD2495" i="2"/>
  <c r="BC2499" i="2"/>
  <c r="BD2494" i="2"/>
  <c r="BC2500" i="2"/>
  <c r="BD2499" i="2"/>
  <c r="AK2501" i="2"/>
  <c r="AJ2501" i="2"/>
  <c r="AL2501" i="2"/>
  <c r="BD2501" i="2" s="1"/>
  <c r="BD2496" i="2"/>
  <c r="BB71" i="2"/>
  <c r="BB72" i="2" s="1"/>
  <c r="BB73" i="2" s="1"/>
  <c r="Q71" i="2"/>
  <c r="B2500" i="2"/>
  <c r="L13" i="2"/>
  <c r="X10" i="2"/>
  <c r="X11" i="2" s="1"/>
  <c r="X12" i="2" s="1"/>
  <c r="K10" i="2"/>
  <c r="K11" i="2" s="1"/>
  <c r="M15" i="2"/>
  <c r="M22" i="2"/>
  <c r="P10" i="2"/>
  <c r="P11" i="2" s="1"/>
  <c r="P12" i="2" s="1"/>
  <c r="N10" i="2"/>
  <c r="N11" i="2" s="1"/>
  <c r="N12" i="2" s="1"/>
  <c r="V10" i="2"/>
  <c r="V11" i="2" s="1"/>
  <c r="V12" i="2" s="1"/>
  <c r="R10" i="2"/>
  <c r="R11" i="2" s="1"/>
  <c r="R12" i="2" s="1"/>
  <c r="K14" i="2"/>
  <c r="K13" i="2"/>
  <c r="L10" i="2"/>
  <c r="L11" i="2" s="1"/>
  <c r="L12" i="2" s="1"/>
  <c r="O10" i="2"/>
  <c r="O11" i="2" s="1"/>
  <c r="O12" i="2" s="1"/>
  <c r="K22" i="2"/>
  <c r="Y10" i="2"/>
  <c r="Y11" i="2" s="1"/>
  <c r="Y12" i="2" s="1"/>
  <c r="W10" i="2"/>
  <c r="W11" i="2" s="1"/>
  <c r="W12" i="2" s="1"/>
  <c r="M13" i="2"/>
  <c r="Q10" i="2"/>
  <c r="Q11" i="2" s="1"/>
  <c r="Q12" i="2" s="1"/>
  <c r="L22" i="2"/>
  <c r="M10" i="2"/>
  <c r="M11" i="2" s="1"/>
  <c r="M12" i="2" s="1"/>
  <c r="M14" i="2"/>
  <c r="L15" i="2"/>
  <c r="L14" i="2"/>
  <c r="K15" i="2"/>
  <c r="Q1377" i="2"/>
  <c r="Q1382" i="2"/>
  <c r="BC2501" i="2" l="1"/>
  <c r="BB74" i="2"/>
  <c r="BB75" i="2" s="1"/>
  <c r="Q74" i="2"/>
  <c r="Q89" i="2"/>
  <c r="Q1063" i="2"/>
  <c r="AD15" i="2"/>
  <c r="AE15" i="2" s="1"/>
  <c r="AB15" i="2" s="1"/>
  <c r="L18" i="2"/>
  <c r="L19" i="2" s="1"/>
  <c r="AD11" i="2"/>
  <c r="AF11" i="2"/>
  <c r="K12" i="2"/>
  <c r="AD22" i="2"/>
  <c r="AF22" i="2" s="1"/>
  <c r="K25" i="2"/>
  <c r="AD14" i="2"/>
  <c r="M18" i="2"/>
  <c r="M19" i="2" s="1"/>
  <c r="Q1383" i="2"/>
  <c r="Q1387" i="2"/>
  <c r="Q1388" i="2"/>
  <c r="BB76" i="2" l="1"/>
  <c r="BB77" i="2" s="1"/>
  <c r="Q76" i="2"/>
  <c r="Q1164" i="2"/>
  <c r="C5" i="5"/>
  <c r="E5" i="5" s="1"/>
  <c r="AL22" i="2"/>
  <c r="AB22" i="2" s="1"/>
  <c r="AI11" i="2" a="1"/>
  <c r="AI11" i="2" s="1"/>
  <c r="AE14" i="2"/>
  <c r="AB14" i="2" s="1"/>
  <c r="C6" i="5"/>
  <c r="E6" i="5" s="1"/>
  <c r="L25" i="2"/>
  <c r="K26" i="2"/>
  <c r="AD12" i="2"/>
  <c r="AB11" i="2" s="1"/>
  <c r="K18" i="2"/>
  <c r="AF12" i="2"/>
  <c r="Q1389" i="2"/>
  <c r="Q78" i="2" l="1"/>
  <c r="BB78" i="2"/>
  <c r="BB79" i="2" s="1"/>
  <c r="Q87" i="2"/>
  <c r="L26" i="2"/>
  <c r="M25" i="2"/>
  <c r="K19" i="2"/>
  <c r="AD18" i="2"/>
  <c r="K23" i="2"/>
  <c r="AB13" i="2"/>
  <c r="A3" i="5"/>
  <c r="E3" i="5" s="1"/>
  <c r="Q1390" i="2"/>
  <c r="Q80" i="2" l="1"/>
  <c r="BB80" i="2"/>
  <c r="M26" i="2"/>
  <c r="N25" i="2"/>
  <c r="E2" i="5"/>
  <c r="E8" i="5" s="1"/>
  <c r="G3" i="5" s="1"/>
  <c r="K24" i="2"/>
  <c r="L23" i="2"/>
  <c r="Q1391" i="2"/>
  <c r="O25" i="2" l="1"/>
  <c r="P25" i="2" s="1"/>
  <c r="Q25" i="2" s="1"/>
  <c r="R25" i="2" s="1"/>
  <c r="V25" i="2" s="1"/>
  <c r="W25" i="2" s="1"/>
  <c r="X25" i="2" s="1"/>
  <c r="Y25" i="2" s="1"/>
  <c r="Y26" i="2" s="1"/>
  <c r="N26" i="2"/>
  <c r="BB81" i="2"/>
  <c r="BB82" i="2" s="1"/>
  <c r="Q81" i="2"/>
  <c r="G2" i="5"/>
  <c r="G7" i="5"/>
  <c r="G1" i="5"/>
  <c r="G4" i="5"/>
  <c r="G5" i="5"/>
  <c r="G9" i="5"/>
  <c r="G6" i="5"/>
  <c r="L24" i="2"/>
  <c r="M23" i="2"/>
  <c r="Q1392" i="2"/>
  <c r="N23" i="2" l="1"/>
  <c r="O23" i="2" s="1"/>
  <c r="P23" i="2" s="1"/>
  <c r="Q23" i="2" s="1"/>
  <c r="R23" i="2" s="1"/>
  <c r="V23" i="2" s="1"/>
  <c r="W23" i="2" s="1"/>
  <c r="X23" i="2" s="1"/>
  <c r="Y23" i="2" s="1"/>
  <c r="Y24" i="2" s="1"/>
  <c r="M24" i="2"/>
  <c r="Q82" i="2"/>
  <c r="BB83" i="2"/>
  <c r="BB84" i="2" s="1"/>
  <c r="BB85" i="2" s="1"/>
  <c r="BB86" i="2" s="1"/>
  <c r="BB87" i="2" s="1"/>
  <c r="BB88" i="2" s="1"/>
  <c r="BB89" i="2" s="1"/>
  <c r="Q83" i="2"/>
  <c r="Q1393" i="2"/>
  <c r="Q1398" i="2"/>
  <c r="Q85" i="2" l="1"/>
  <c r="BB90" i="2"/>
  <c r="BB91" i="2" s="1"/>
  <c r="BB92" i="2" s="1"/>
  <c r="BB93" i="2" s="1"/>
  <c r="BB94" i="2" s="1"/>
  <c r="Q90" i="2"/>
  <c r="Q1399" i="2"/>
  <c r="Q1405" i="2"/>
  <c r="BB95" i="2" l="1"/>
  <c r="BB96" i="2" s="1"/>
  <c r="BB97" i="2" s="1"/>
  <c r="BB98" i="2" s="1"/>
  <c r="BB99" i="2" s="1"/>
  <c r="BB100" i="2" s="1"/>
  <c r="Q95" i="2"/>
  <c r="Q1406" i="2"/>
  <c r="Q1407" i="2"/>
  <c r="BB101" i="2" l="1"/>
  <c r="BB102" i="2" s="1"/>
  <c r="BB103" i="2" s="1"/>
  <c r="BB104" i="2" s="1"/>
  <c r="BB105" i="2" s="1"/>
  <c r="BB106" i="2" s="1"/>
  <c r="BB107" i="2" s="1"/>
  <c r="BB108" i="2" s="1"/>
  <c r="BB109" i="2" s="1"/>
  <c r="BB110" i="2" s="1"/>
  <c r="Q101" i="2"/>
  <c r="Q1408" i="2"/>
  <c r="Q1409" i="2"/>
  <c r="BB111" i="2" l="1"/>
  <c r="BB112" i="2" s="1"/>
  <c r="Q111" i="2"/>
  <c r="Q1410" i="2"/>
  <c r="Q1415" i="2"/>
  <c r="BB113" i="2" l="1"/>
  <c r="BB114" i="2" s="1"/>
  <c r="BB115" i="2" s="1"/>
  <c r="BB116" i="2" s="1"/>
  <c r="BB117" i="2" s="1"/>
  <c r="BB118" i="2" s="1"/>
  <c r="BB119" i="2" s="1"/>
  <c r="Q113" i="2"/>
  <c r="Q1416" i="2"/>
  <c r="Q1417" i="2"/>
  <c r="Q120" i="2" l="1"/>
  <c r="BB120" i="2"/>
  <c r="BB121" i="2" s="1"/>
  <c r="BB122" i="2" s="1"/>
  <c r="BB123" i="2" s="1"/>
  <c r="BB124" i="2" s="1"/>
  <c r="BB125" i="2" s="1"/>
  <c r="Q1418" i="2"/>
  <c r="Q1420" i="2"/>
  <c r="Q126" i="2" l="1"/>
  <c r="BB126" i="2"/>
  <c r="BB127" i="2" s="1"/>
  <c r="BB128" i="2" s="1"/>
  <c r="BB129" i="2" s="1"/>
  <c r="BB130" i="2" s="1"/>
  <c r="BB131" i="2" s="1"/>
  <c r="Q1421" i="2"/>
  <c r="Q1422" i="2"/>
  <c r="BB132" i="2" l="1"/>
  <c r="BB133" i="2" s="1"/>
  <c r="BB134" i="2" s="1"/>
  <c r="BB135" i="2" s="1"/>
  <c r="BB136" i="2" s="1"/>
  <c r="BB137" i="2" s="1"/>
  <c r="Q132" i="2"/>
  <c r="Q1423" i="2"/>
  <c r="Q1424" i="2"/>
  <c r="Q138" i="2" l="1"/>
  <c r="BB138" i="2"/>
  <c r="BB139" i="2" s="1"/>
  <c r="Q1425" i="2"/>
  <c r="BB140" i="2" l="1"/>
  <c r="BB141" i="2" s="1"/>
  <c r="BB142" i="2" s="1"/>
  <c r="BB143" i="2" s="1"/>
  <c r="BB144" i="2" s="1"/>
  <c r="BB145" i="2" s="1"/>
  <c r="BB146" i="2" s="1"/>
  <c r="BB147" i="2" s="1"/>
  <c r="BB148" i="2" s="1"/>
  <c r="BB149" i="2" s="1"/>
  <c r="Q140" i="2"/>
  <c r="Q1427" i="2"/>
  <c r="AC738" i="2" s="1"/>
  <c r="AC491" i="2"/>
  <c r="AC1176" i="2" l="1"/>
  <c r="AC724" i="2"/>
  <c r="A724" i="2" s="1"/>
  <c r="AC1038" i="2"/>
  <c r="B1038" i="2" s="1"/>
  <c r="AC791" i="2"/>
  <c r="D791" i="2" s="1"/>
  <c r="AC1074" i="2"/>
  <c r="B1074" i="2" s="1"/>
  <c r="AC532" i="2"/>
  <c r="B532" i="2" s="1"/>
  <c r="AC970" i="2"/>
  <c r="AC1239" i="2"/>
  <c r="C1239" i="2" s="1"/>
  <c r="AC1306" i="2"/>
  <c r="AC750" i="2"/>
  <c r="A750" i="2" s="1"/>
  <c r="AC908" i="2"/>
  <c r="AC1171" i="2"/>
  <c r="D1171" i="2" s="1"/>
  <c r="AC1211" i="2"/>
  <c r="B1211" i="2" s="1"/>
  <c r="AC657" i="2"/>
  <c r="B657" i="2" s="1"/>
  <c r="AC656" i="2"/>
  <c r="A656" i="2" s="1"/>
  <c r="AC1319" i="2"/>
  <c r="C1319" i="2" s="1"/>
  <c r="AC1187" i="2"/>
  <c r="AC937" i="2"/>
  <c r="B937" i="2" s="1"/>
  <c r="AC485" i="2"/>
  <c r="C485" i="2" s="1"/>
  <c r="AC1017" i="2"/>
  <c r="C1017" i="2" s="1"/>
  <c r="AC1016" i="2"/>
  <c r="AC740" i="2"/>
  <c r="B740" i="2" s="1"/>
  <c r="AC1216" i="2"/>
  <c r="AC940" i="2"/>
  <c r="B940" i="2" s="1"/>
  <c r="AC801" i="2"/>
  <c r="AC874" i="2"/>
  <c r="AC1275" i="2"/>
  <c r="AC456" i="2"/>
  <c r="C456" i="2" s="1"/>
  <c r="AC1160" i="2"/>
  <c r="AC444" i="2"/>
  <c r="B444" i="2" s="1"/>
  <c r="AC1010" i="2"/>
  <c r="D1010" i="2" s="1"/>
  <c r="AC555" i="2"/>
  <c r="A555" i="2" s="1"/>
  <c r="AC1224" i="2"/>
  <c r="AC1417" i="2"/>
  <c r="D1417" i="2" s="1"/>
  <c r="AC1101" i="2"/>
  <c r="AC829" i="2"/>
  <c r="A829" i="2" s="1"/>
  <c r="AC482" i="2"/>
  <c r="AC617" i="2"/>
  <c r="C617" i="2" s="1"/>
  <c r="AC625" i="2"/>
  <c r="AC945" i="2"/>
  <c r="A945" i="2" s="1"/>
  <c r="AC886" i="2"/>
  <c r="AC769" i="2"/>
  <c r="C769" i="2" s="1"/>
  <c r="AC423" i="2"/>
  <c r="AC545" i="2"/>
  <c r="C545" i="2" s="1"/>
  <c r="AC1400" i="2"/>
  <c r="AC991" i="2"/>
  <c r="C991" i="2" s="1"/>
  <c r="AC870" i="2"/>
  <c r="B870" i="2" s="1"/>
  <c r="AC1254" i="2"/>
  <c r="B1254" i="2" s="1"/>
  <c r="AC678" i="2"/>
  <c r="AC572" i="2"/>
  <c r="AC1403" i="2"/>
  <c r="AC510" i="2"/>
  <c r="B510" i="2" s="1"/>
  <c r="AC1333" i="2"/>
  <c r="AC431" i="2"/>
  <c r="AC849" i="2"/>
  <c r="AC539" i="2"/>
  <c r="D539" i="2" s="1"/>
  <c r="AC819" i="2"/>
  <c r="AC1066" i="2"/>
  <c r="AC998" i="2"/>
  <c r="AC421" i="2"/>
  <c r="B421" i="2" s="1"/>
  <c r="AC786" i="2"/>
  <c r="AC612" i="2"/>
  <c r="C612" i="2" s="1"/>
  <c r="AC816" i="2"/>
  <c r="C816" i="2" s="1"/>
  <c r="AC1002" i="2"/>
  <c r="D1002" i="2" s="1"/>
  <c r="AC382" i="2"/>
  <c r="AC1329" i="2"/>
  <c r="A1329" i="2" s="1"/>
  <c r="AC963" i="2"/>
  <c r="C963" i="2" s="1"/>
  <c r="AC1207" i="2"/>
  <c r="B1207" i="2" s="1"/>
  <c r="AC618" i="2"/>
  <c r="AC1131" i="2"/>
  <c r="D1131" i="2" s="1"/>
  <c r="AC835" i="2"/>
  <c r="D835" i="2" s="1"/>
  <c r="AC1268" i="2"/>
  <c r="C1268" i="2" s="1"/>
  <c r="AC883" i="2"/>
  <c r="AC1372" i="2"/>
  <c r="D1372" i="2" s="1"/>
  <c r="AC641" i="2"/>
  <c r="D641" i="2" s="1"/>
  <c r="AC398" i="2"/>
  <c r="D398" i="2" s="1"/>
  <c r="AC939" i="2"/>
  <c r="AC850" i="2"/>
  <c r="AC1008" i="2"/>
  <c r="B1008" i="2" s="1"/>
  <c r="AC1305" i="2"/>
  <c r="B1305" i="2" s="1"/>
  <c r="AC687" i="2"/>
  <c r="C687" i="2" s="1"/>
  <c r="AC941" i="2"/>
  <c r="AC1264" i="2"/>
  <c r="D1264" i="2" s="1"/>
  <c r="AC1018" i="2"/>
  <c r="C1018" i="2" s="1"/>
  <c r="AC655" i="2"/>
  <c r="AC659" i="2"/>
  <c r="B659" i="2" s="1"/>
  <c r="AC1142" i="2"/>
  <c r="C1142" i="2" s="1"/>
  <c r="AC477" i="2"/>
  <c r="B477" i="2" s="1"/>
  <c r="AC802" i="2"/>
  <c r="AC426" i="2"/>
  <c r="B426" i="2" s="1"/>
  <c r="AC1124" i="2"/>
  <c r="A1124" i="2" s="1"/>
  <c r="AC1241" i="2"/>
  <c r="A1241" i="2" s="1"/>
  <c r="AC1229" i="2"/>
  <c r="AC643" i="2"/>
  <c r="A643" i="2" s="1"/>
  <c r="AC454" i="2"/>
  <c r="B454" i="2" s="1"/>
  <c r="AC845" i="2"/>
  <c r="AC787" i="2"/>
  <c r="AC1123" i="2"/>
  <c r="B1123" i="2" s="1"/>
  <c r="AC551" i="2"/>
  <c r="A551" i="2" s="1"/>
  <c r="AC577" i="2"/>
  <c r="AC1059" i="2"/>
  <c r="AC386" i="2"/>
  <c r="C386" i="2" s="1"/>
  <c r="AC466" i="2"/>
  <c r="A466" i="2" s="1"/>
  <c r="AC1183" i="2"/>
  <c r="A1183" i="2" s="1"/>
  <c r="AC591" i="2"/>
  <c r="AC918" i="2"/>
  <c r="D918" i="2" s="1"/>
  <c r="AC1034" i="2"/>
  <c r="C1034" i="2" s="1"/>
  <c r="AC500" i="2"/>
  <c r="AC571" i="2"/>
  <c r="AC1004" i="2"/>
  <c r="A1004" i="2" s="1"/>
  <c r="AC1163" i="2"/>
  <c r="D1163" i="2" s="1"/>
  <c r="AC1320" i="2"/>
  <c r="C1320" i="2" s="1"/>
  <c r="AC455" i="2"/>
  <c r="AC716" i="2"/>
  <c r="C716" i="2" s="1"/>
  <c r="AC522" i="2"/>
  <c r="C522" i="2" s="1"/>
  <c r="AC773" i="2"/>
  <c r="B773" i="2" s="1"/>
  <c r="AC1184" i="2"/>
  <c r="AC854" i="2"/>
  <c r="B854" i="2" s="1"/>
  <c r="AC489" i="2"/>
  <c r="C489" i="2" s="1"/>
  <c r="AC746" i="2"/>
  <c r="B746" i="2" s="1"/>
  <c r="AC604" i="2"/>
  <c r="D604" i="2" s="1"/>
  <c r="AC868" i="2"/>
  <c r="C868" i="2" s="1"/>
  <c r="AC711" i="2"/>
  <c r="AC897" i="2"/>
  <c r="B897" i="2" s="1"/>
  <c r="AC646" i="2"/>
  <c r="B646" i="2" s="1"/>
  <c r="AC981" i="2"/>
  <c r="B981" i="2" s="1"/>
  <c r="AC1073" i="2"/>
  <c r="AC1149" i="2"/>
  <c r="B1149" i="2" s="1"/>
  <c r="AC734" i="2"/>
  <c r="B734" i="2" s="1"/>
  <c r="AC519" i="2"/>
  <c r="AC708" i="2"/>
  <c r="A708" i="2" s="1"/>
  <c r="AC756" i="2"/>
  <c r="B756" i="2" s="1"/>
  <c r="AC501" i="2"/>
  <c r="B501" i="2" s="1"/>
  <c r="AC1158" i="2"/>
  <c r="B1158" i="2" s="1"/>
  <c r="AC895" i="2"/>
  <c r="AC1028" i="2"/>
  <c r="C1028" i="2" s="1"/>
  <c r="AC537" i="2"/>
  <c r="D537" i="2" s="1"/>
  <c r="AC1019" i="2"/>
  <c r="A1019" i="2" s="1"/>
  <c r="AC430" i="2"/>
  <c r="AC529" i="2"/>
  <c r="C529" i="2" s="1"/>
  <c r="AC1232" i="2"/>
  <c r="C1232" i="2" s="1"/>
  <c r="AC484" i="2"/>
  <c r="C484" i="2" s="1"/>
  <c r="AC1274" i="2"/>
  <c r="C1274" i="2" s="1"/>
  <c r="AC402" i="2"/>
  <c r="C402" i="2" s="1"/>
  <c r="AC1292" i="2"/>
  <c r="D1292" i="2" s="1"/>
  <c r="AC694" i="2"/>
  <c r="AC777" i="2"/>
  <c r="AC463" i="2"/>
  <c r="AC1064" i="2"/>
  <c r="A1064" i="2" s="1"/>
  <c r="AC1233" i="2"/>
  <c r="AC458" i="2"/>
  <c r="AC1024" i="2"/>
  <c r="A1024" i="2" s="1"/>
  <c r="AC1214" i="2"/>
  <c r="D1214" i="2" s="1"/>
  <c r="AC1390" i="2"/>
  <c r="AC1118" i="2"/>
  <c r="D1118" i="2" s="1"/>
  <c r="AC681" i="2"/>
  <c r="AC893" i="2"/>
  <c r="B893" i="2" s="1"/>
  <c r="AC1144" i="2"/>
  <c r="B1144" i="2" s="1"/>
  <c r="AC1121" i="2"/>
  <c r="AC709" i="2"/>
  <c r="AC1404" i="2"/>
  <c r="C1404" i="2" s="1"/>
  <c r="AC960" i="2"/>
  <c r="A960" i="2" s="1"/>
  <c r="AC508" i="2"/>
  <c r="AC1109" i="2"/>
  <c r="A1109" i="2" s="1"/>
  <c r="AC814" i="2"/>
  <c r="D814" i="2" s="1"/>
  <c r="AC383" i="2"/>
  <c r="C383" i="2" s="1"/>
  <c r="AC518" i="2"/>
  <c r="D518" i="2" s="1"/>
  <c r="AC543" i="2"/>
  <c r="AC947" i="2"/>
  <c r="A947" i="2" s="1"/>
  <c r="AC588" i="2"/>
  <c r="A588" i="2" s="1"/>
  <c r="AC853" i="2"/>
  <c r="AC848" i="2"/>
  <c r="D848" i="2" s="1"/>
  <c r="AC731" i="2"/>
  <c r="AC1097" i="2"/>
  <c r="AC1083" i="2"/>
  <c r="AC1284" i="2"/>
  <c r="B1284" i="2" s="1"/>
  <c r="AC469" i="2"/>
  <c r="D469" i="2" s="1"/>
  <c r="AC1191" i="2"/>
  <c r="C1191" i="2" s="1"/>
  <c r="AC1220" i="2"/>
  <c r="B1220" i="2" s="1"/>
  <c r="AC692" i="2"/>
  <c r="D692" i="2" s="1"/>
  <c r="AC732" i="2"/>
  <c r="C732" i="2" s="1"/>
  <c r="AC637" i="2"/>
  <c r="AC1321" i="2"/>
  <c r="AC1323" i="2"/>
  <c r="B1323" i="2" s="1"/>
  <c r="AC492" i="2"/>
  <c r="AG491" i="2" s="1"/>
  <c r="AC1248" i="2"/>
  <c r="AC521" i="2"/>
  <c r="AC985" i="2"/>
  <c r="D985" i="2" s="1"/>
  <c r="AC1025" i="2"/>
  <c r="AC534" i="2"/>
  <c r="C534" i="2" s="1"/>
  <c r="AC606" i="2"/>
  <c r="D606" i="2" s="1"/>
  <c r="AC460" i="2"/>
  <c r="B460" i="2" s="1"/>
  <c r="AC771" i="2"/>
  <c r="D771" i="2" s="1"/>
  <c r="AC668" i="2"/>
  <c r="B668" i="2" s="1"/>
  <c r="AC1261" i="2"/>
  <c r="AC549" i="2"/>
  <c r="C549" i="2" s="1"/>
  <c r="AC474" i="2"/>
  <c r="AC783" i="2"/>
  <c r="AC559" i="2"/>
  <c r="AC1230" i="2"/>
  <c r="C1230" i="2" s="1"/>
  <c r="AC1166" i="2"/>
  <c r="AC866" i="2"/>
  <c r="AC544" i="2"/>
  <c r="C544" i="2" s="1"/>
  <c r="AC1194" i="2"/>
  <c r="A1194" i="2" s="1"/>
  <c r="AC579" i="2"/>
  <c r="A579" i="2" s="1"/>
  <c r="AC696" i="2"/>
  <c r="D696" i="2" s="1"/>
  <c r="AC1115" i="2"/>
  <c r="AC713" i="2"/>
  <c r="AC1384" i="2"/>
  <c r="A1384" i="2" s="1"/>
  <c r="AC741" i="2"/>
  <c r="D741" i="2" s="1"/>
  <c r="AC759" i="2"/>
  <c r="AC758" i="2"/>
  <c r="AC1283" i="2"/>
  <c r="C1283" i="2" s="1"/>
  <c r="AC1344" i="2"/>
  <c r="C1344" i="2" s="1"/>
  <c r="AC486" i="2"/>
  <c r="A486" i="2" s="1"/>
  <c r="AC896" i="2"/>
  <c r="C896" i="2" s="1"/>
  <c r="AC905" i="2"/>
  <c r="A905" i="2" s="1"/>
  <c r="AC931" i="2"/>
  <c r="D931" i="2" s="1"/>
  <c r="AC725" i="2"/>
  <c r="AC934" i="2"/>
  <c r="A934" i="2" s="1"/>
  <c r="AC1107" i="2"/>
  <c r="C1107" i="2" s="1"/>
  <c r="AC873" i="2"/>
  <c r="A873" i="2" s="1"/>
  <c r="AC869" i="2"/>
  <c r="B869" i="2" s="1"/>
  <c r="AC880" i="2"/>
  <c r="C880" i="2" s="1"/>
  <c r="AC506" i="2"/>
  <c r="AC795" i="2"/>
  <c r="B795" i="2" s="1"/>
  <c r="AC638" i="2"/>
  <c r="AC475" i="2"/>
  <c r="A475" i="2" s="1"/>
  <c r="AC1408" i="2"/>
  <c r="AC864" i="2"/>
  <c r="AC1060" i="2"/>
  <c r="AC1119" i="2"/>
  <c r="D1119" i="2" s="1"/>
  <c r="AC497" i="2"/>
  <c r="A497" i="2" s="1"/>
  <c r="AC982" i="2"/>
  <c r="AC541" i="2"/>
  <c r="D541" i="2" s="1"/>
  <c r="AC441" i="2"/>
  <c r="C441" i="2" s="1"/>
  <c r="AC992" i="2"/>
  <c r="D992" i="2" s="1"/>
  <c r="AC387" i="2"/>
  <c r="B387" i="2" s="1"/>
  <c r="AC855" i="2"/>
  <c r="C855" i="2" s="1"/>
  <c r="AC540" i="2"/>
  <c r="B540" i="2" s="1"/>
  <c r="AC1409" i="2"/>
  <c r="D1409" i="2" s="1"/>
  <c r="AC909" i="2"/>
  <c r="AC784" i="2"/>
  <c r="AC1280" i="2"/>
  <c r="D1280" i="2" s="1"/>
  <c r="AC987" i="2"/>
  <c r="B987" i="2" s="1"/>
  <c r="AC1168" i="2"/>
  <c r="AC1205" i="2"/>
  <c r="AC424" i="2"/>
  <c r="C424" i="2" s="1"/>
  <c r="AC695" i="2"/>
  <c r="B695" i="2" s="1"/>
  <c r="AC1148" i="2"/>
  <c r="AC761" i="2"/>
  <c r="AC1383" i="2"/>
  <c r="C1383" i="2" s="1"/>
  <c r="AC925" i="2"/>
  <c r="B925" i="2" s="1"/>
  <c r="AC799" i="2"/>
  <c r="AC1237" i="2"/>
  <c r="B1237" i="2" s="1"/>
  <c r="AC1222" i="2"/>
  <c r="A1222" i="2" s="1"/>
  <c r="AC902" i="2"/>
  <c r="C902" i="2" s="1"/>
  <c r="AC1009" i="2"/>
  <c r="B1009" i="2" s="1"/>
  <c r="AC820" i="2"/>
  <c r="B820" i="2" s="1"/>
  <c r="AC1061" i="2"/>
  <c r="C1061" i="2" s="1"/>
  <c r="AC1022" i="2"/>
  <c r="AC989" i="2"/>
  <c r="B989" i="2" s="1"/>
  <c r="AC669" i="2"/>
  <c r="A669" i="2" s="1"/>
  <c r="AC860" i="2"/>
  <c r="D860" i="2" s="1"/>
  <c r="AC412" i="2"/>
  <c r="AC445" i="2"/>
  <c r="AC959" i="2"/>
  <c r="A959" i="2" s="1"/>
  <c r="AC1328" i="2"/>
  <c r="C1328" i="2" s="1"/>
  <c r="AC1186" i="2"/>
  <c r="AC932" i="2"/>
  <c r="A932" i="2" s="1"/>
  <c r="AC562" i="2"/>
  <c r="B562" i="2" s="1"/>
  <c r="AC397" i="2"/>
  <c r="AC392" i="2"/>
  <c r="A392" i="2" s="1"/>
  <c r="AC666" i="2"/>
  <c r="AC830" i="2"/>
  <c r="B830" i="2" s="1"/>
  <c r="AC1106" i="2"/>
  <c r="AC697" i="2"/>
  <c r="AC733" i="2"/>
  <c r="B733" i="2" s="1"/>
  <c r="AC385" i="2"/>
  <c r="A385" i="2" s="1"/>
  <c r="AC433" i="2"/>
  <c r="D433" i="2" s="1"/>
  <c r="AC471" i="2"/>
  <c r="C471" i="2" s="1"/>
  <c r="AC410" i="2"/>
  <c r="AC548" i="2"/>
  <c r="AC1052" i="2"/>
  <c r="AC673" i="2"/>
  <c r="B673" i="2" s="1"/>
  <c r="AC1080" i="2"/>
  <c r="AC483" i="2"/>
  <c r="A483" i="2" s="1"/>
  <c r="AC1201" i="2"/>
  <c r="A1201" i="2" s="1"/>
  <c r="AC1128" i="2"/>
  <c r="A1128" i="2" s="1"/>
  <c r="AC1140" i="2"/>
  <c r="AC417" i="2"/>
  <c r="D417" i="2" s="1"/>
  <c r="AC507" i="2"/>
  <c r="AC834" i="2"/>
  <c r="C834" i="2" s="1"/>
  <c r="AC403" i="2"/>
  <c r="D403" i="2" s="1"/>
  <c r="AC719" i="2"/>
  <c r="AC569" i="2"/>
  <c r="AC479" i="2"/>
  <c r="D479" i="2" s="1"/>
  <c r="AC1063" i="2"/>
  <c r="AC808" i="2"/>
  <c r="B808" i="2" s="1"/>
  <c r="AC1145" i="2"/>
  <c r="AC1031" i="2"/>
  <c r="B1031" i="2" s="1"/>
  <c r="AC737" i="2"/>
  <c r="A737" i="2" s="1"/>
  <c r="AC966" i="2"/>
  <c r="A966" i="2" s="1"/>
  <c r="AC436" i="2"/>
  <c r="AC520" i="2"/>
  <c r="AC494" i="2"/>
  <c r="C494" i="2" s="1"/>
  <c r="AC1260" i="2"/>
  <c r="AC793" i="2"/>
  <c r="C793" i="2" s="1"/>
  <c r="AC882" i="2"/>
  <c r="A882" i="2" s="1"/>
  <c r="AC517" i="2"/>
  <c r="AC703" i="2"/>
  <c r="D703" i="2" s="1"/>
  <c r="AC388" i="2"/>
  <c r="D388" i="2" s="1"/>
  <c r="AC1162" i="2"/>
  <c r="B1162" i="2" s="1"/>
  <c r="AC1303" i="2"/>
  <c r="AC822" i="2"/>
  <c r="D822" i="2" s="1"/>
  <c r="AC502" i="2"/>
  <c r="D502" i="2" s="1"/>
  <c r="AC980" i="2"/>
  <c r="B980" i="2" s="1"/>
  <c r="AC778" i="2"/>
  <c r="D778" i="2" s="1"/>
  <c r="AC924" i="2"/>
  <c r="AC1250" i="2"/>
  <c r="D1250" i="2" s="1"/>
  <c r="AC547" i="2"/>
  <c r="D547" i="2" s="1"/>
  <c r="AC1094" i="2"/>
  <c r="A1094" i="2" s="1"/>
  <c r="AC1046" i="2"/>
  <c r="C1046" i="2" s="1"/>
  <c r="AC996" i="2"/>
  <c r="AC527" i="2"/>
  <c r="AC861" i="2"/>
  <c r="AC640" i="2"/>
  <c r="AC767" i="2"/>
  <c r="B767" i="2" s="1"/>
  <c r="AC770" i="2"/>
  <c r="AC1219" i="2"/>
  <c r="AC1246" i="2"/>
  <c r="D1246" i="2" s="1"/>
  <c r="AC952" i="2"/>
  <c r="D952" i="2" s="1"/>
  <c r="AC1079" i="2"/>
  <c r="AC1054" i="2"/>
  <c r="B1054" i="2" s="1"/>
  <c r="AC842" i="2"/>
  <c r="AC813" i="2"/>
  <c r="B813" i="2" s="1"/>
  <c r="AC1037" i="2"/>
  <c r="AC1100" i="2"/>
  <c r="D1100" i="2" s="1"/>
  <c r="AC682" i="2"/>
  <c r="B682" i="2" s="1"/>
  <c r="AC933" i="2"/>
  <c r="C933" i="2" s="1"/>
  <c r="AC1196" i="2"/>
  <c r="A1196" i="2" s="1"/>
  <c r="AC903" i="2"/>
  <c r="B903" i="2" s="1"/>
  <c r="AC670" i="2"/>
  <c r="B670" i="2" s="1"/>
  <c r="AC999" i="2"/>
  <c r="AC503" i="2"/>
  <c r="B503" i="2" s="1"/>
  <c r="AC504" i="2"/>
  <c r="B504" i="2" s="1"/>
  <c r="AC1332" i="2"/>
  <c r="AC1231" i="2"/>
  <c r="AC984" i="2"/>
  <c r="A984" i="2" s="1"/>
  <c r="AC553" i="2"/>
  <c r="C553" i="2" s="1"/>
  <c r="AC597" i="2"/>
  <c r="A597" i="2" s="1"/>
  <c r="AC1096" i="2"/>
  <c r="B1096" i="2" s="1"/>
  <c r="AC1341" i="2"/>
  <c r="B1341" i="2" s="1"/>
  <c r="AC1310" i="2"/>
  <c r="D1310" i="2" s="1"/>
  <c r="AC964" i="2"/>
  <c r="AC546" i="2"/>
  <c r="AC1331" i="2"/>
  <c r="B1331" i="2" s="1"/>
  <c r="AC575" i="2"/>
  <c r="D575" i="2" s="1"/>
  <c r="AC1143" i="2"/>
  <c r="AC1114" i="2"/>
  <c r="B1114" i="2" s="1"/>
  <c r="AC1072" i="2"/>
  <c r="B1072" i="2" s="1"/>
  <c r="AC1146" i="2"/>
  <c r="D1146" i="2" s="1"/>
  <c r="AC457" i="2"/>
  <c r="AC1318" i="2"/>
  <c r="B1318" i="2" s="1"/>
  <c r="AC1169" i="2"/>
  <c r="C1169" i="2" s="1"/>
  <c r="AC838" i="2"/>
  <c r="C838" i="2" s="1"/>
  <c r="AC730" i="2"/>
  <c r="AC920" i="2"/>
  <c r="AC558" i="2"/>
  <c r="A558" i="2" s="1"/>
  <c r="AC1068" i="2"/>
  <c r="AC775" i="2"/>
  <c r="AC922" i="2"/>
  <c r="AC468" i="2"/>
  <c r="B468" i="2" s="1"/>
  <c r="AC800" i="2"/>
  <c r="AC677" i="2"/>
  <c r="AC1200" i="2"/>
  <c r="C1200" i="2" s="1"/>
  <c r="AC1236" i="2"/>
  <c r="D1236" i="2" s="1"/>
  <c r="AC411" i="2"/>
  <c r="A411" i="2" s="1"/>
  <c r="AC774" i="2"/>
  <c r="B774" i="2" s="1"/>
  <c r="AC1256" i="2"/>
  <c r="B1256" i="2" s="1"/>
  <c r="AC753" i="2"/>
  <c r="A753" i="2" s="1"/>
  <c r="AC672" i="2"/>
  <c r="D672" i="2" s="1"/>
  <c r="AC721" i="2"/>
  <c r="AC400" i="2"/>
  <c r="AC811" i="2"/>
  <c r="A811" i="2" s="1"/>
  <c r="AC399" i="2"/>
  <c r="A399" i="2" s="1"/>
  <c r="AC1228" i="2"/>
  <c r="AC1282" i="2"/>
  <c r="D1282" i="2" s="1"/>
  <c r="AC415" i="2"/>
  <c r="D415" i="2" s="1"/>
  <c r="AC805" i="2"/>
  <c r="AC704" i="2"/>
  <c r="AC1301" i="2"/>
  <c r="C1301" i="2" s="1"/>
  <c r="AC1295" i="2"/>
  <c r="B1295" i="2" s="1"/>
  <c r="AC1257" i="2"/>
  <c r="AC467" i="2"/>
  <c r="C467" i="2" s="1"/>
  <c r="AC856" i="2"/>
  <c r="A856" i="2" s="1"/>
  <c r="AC749" i="2"/>
  <c r="AC788" i="2"/>
  <c r="AC1392" i="2"/>
  <c r="AC1070" i="2"/>
  <c r="B1070" i="2" s="1"/>
  <c r="AC797" i="2"/>
  <c r="B797" i="2" s="1"/>
  <c r="AC414" i="2"/>
  <c r="B414" i="2" s="1"/>
  <c r="AC760" i="2"/>
  <c r="AC557" i="2"/>
  <c r="C557" i="2" s="1"/>
  <c r="AC536" i="2"/>
  <c r="AG536" i="2" s="1"/>
  <c r="BE535" i="2" s="1"/>
  <c r="AB536" i="2" s="1"/>
  <c r="AC825" i="2"/>
  <c r="C825" i="2" s="1"/>
  <c r="AC1111" i="2"/>
  <c r="B1111" i="2" s="1"/>
  <c r="AC781" i="2"/>
  <c r="AC921" i="2"/>
  <c r="AC1281" i="2"/>
  <c r="D1281" i="2" s="1"/>
  <c r="AC1130" i="2"/>
  <c r="AC1156" i="2"/>
  <c r="AC524" i="2"/>
  <c r="B524" i="2" s="1"/>
  <c r="AC1032" i="2"/>
  <c r="AC1175" i="2"/>
  <c r="AC900" i="2"/>
  <c r="D900" i="2" s="1"/>
  <c r="AC815" i="2"/>
  <c r="B815" i="2" s="1"/>
  <c r="AC480" i="2"/>
  <c r="AC446" i="2"/>
  <c r="C446" i="2" s="1"/>
  <c r="AC1001" i="2"/>
  <c r="B1001" i="2" s="1"/>
  <c r="AC1226" i="2"/>
  <c r="B1226" i="2" s="1"/>
  <c r="AC742" i="2"/>
  <c r="AC462" i="2"/>
  <c r="AC1015" i="2"/>
  <c r="AC554" i="2"/>
  <c r="AC951" i="2"/>
  <c r="B951" i="2" s="1"/>
  <c r="AC680" i="2"/>
  <c r="AC1013" i="2"/>
  <c r="D1013" i="2" s="1"/>
  <c r="AC608" i="2"/>
  <c r="C608" i="2" s="1"/>
  <c r="AC1088" i="2"/>
  <c r="A1088" i="2" s="1"/>
  <c r="AC1375" i="2"/>
  <c r="AC384" i="2"/>
  <c r="C384" i="2" s="1"/>
  <c r="AC1302" i="2"/>
  <c r="A1302" i="2" s="1"/>
  <c r="AC599" i="2"/>
  <c r="B599" i="2" s="1"/>
  <c r="AC973" i="2"/>
  <c r="AC425" i="2"/>
  <c r="AC684" i="2"/>
  <c r="B684" i="2" s="1"/>
  <c r="AC611" i="2"/>
  <c r="AC499" i="2"/>
  <c r="A499" i="2" s="1"/>
  <c r="AC1014" i="2"/>
  <c r="B1014" i="2" s="1"/>
  <c r="AC919" i="2"/>
  <c r="AC1151" i="2"/>
  <c r="A1151" i="2" s="1"/>
  <c r="AC505" i="2"/>
  <c r="B505" i="2" s="1"/>
  <c r="AC818" i="2"/>
  <c r="AC789" i="2"/>
  <c r="B789" i="2" s="1"/>
  <c r="AC530" i="2"/>
  <c r="AC615" i="2"/>
  <c r="AC1370" i="2"/>
  <c r="D1370" i="2" s="1"/>
  <c r="AC1055" i="2"/>
  <c r="AC1185" i="2"/>
  <c r="D1185" i="2" s="1"/>
  <c r="AC609" i="2"/>
  <c r="AC1293" i="2"/>
  <c r="AC449" i="2"/>
  <c r="AC863" i="2"/>
  <c r="AC1198" i="2"/>
  <c r="C1198" i="2" s="1"/>
  <c r="AC954" i="2"/>
  <c r="B954" i="2" s="1"/>
  <c r="AC409" i="2"/>
  <c r="D409" i="2" s="1"/>
  <c r="AC1203" i="2"/>
  <c r="AC478" i="2"/>
  <c r="AC422" i="2"/>
  <c r="D422" i="2" s="1"/>
  <c r="AC965" i="2"/>
  <c r="AC476" i="2"/>
  <c r="A476" i="2" s="1"/>
  <c r="AC420" i="2"/>
  <c r="AC971" i="2"/>
  <c r="AC1167" i="2"/>
  <c r="D1167" i="2" s="1"/>
  <c r="AC710" i="2"/>
  <c r="B710" i="2" s="1"/>
  <c r="AC685" i="2"/>
  <c r="AC935" i="2"/>
  <c r="AC1369" i="2"/>
  <c r="D1369" i="2" s="1"/>
  <c r="AC603" i="2"/>
  <c r="D603" i="2" s="1"/>
  <c r="AC1402" i="2"/>
  <c r="AC1139" i="2"/>
  <c r="B1139" i="2" s="1"/>
  <c r="AC1091" i="2"/>
  <c r="AC827" i="2"/>
  <c r="C827" i="2" s="1"/>
  <c r="AC1247" i="2"/>
  <c r="AC768" i="2"/>
  <c r="D768" i="2" s="1"/>
  <c r="AC576" i="2"/>
  <c r="AC1045" i="2"/>
  <c r="B1045" i="2" s="1"/>
  <c r="AC442" i="2"/>
  <c r="AC1112" i="2"/>
  <c r="C1112" i="2" s="1"/>
  <c r="AC661" i="2"/>
  <c r="AC1089" i="2"/>
  <c r="AC977" i="2"/>
  <c r="AC912" i="2"/>
  <c r="D912" i="2" s="1"/>
  <c r="AC867" i="2"/>
  <c r="AC1288" i="2"/>
  <c r="AC1401" i="2"/>
  <c r="AC851" i="2"/>
  <c r="AC990" i="2"/>
  <c r="AC1209" i="2"/>
  <c r="D1209" i="2" s="1"/>
  <c r="AC884" i="2"/>
  <c r="C884" i="2" s="1"/>
  <c r="AC408" i="2"/>
  <c r="AC1178" i="2"/>
  <c r="B1178" i="2" s="1"/>
  <c r="AC744" i="2"/>
  <c r="C744" i="2" s="1"/>
  <c r="AC772" i="2"/>
  <c r="AC578" i="2"/>
  <c r="D578" i="2" s="1"/>
  <c r="AC889" i="2"/>
  <c r="AC1043" i="2"/>
  <c r="D1043" i="2" s="1"/>
  <c r="AC994" i="2"/>
  <c r="AC1102" i="2"/>
  <c r="C1102" i="2" s="1"/>
  <c r="AC1133" i="2"/>
  <c r="D1133" i="2" s="1"/>
  <c r="AC1179" i="2"/>
  <c r="A1179" i="2" s="1"/>
  <c r="AC885" i="2"/>
  <c r="D885" i="2" s="1"/>
  <c r="AC700" i="2"/>
  <c r="D700" i="2" s="1"/>
  <c r="AC689" i="2"/>
  <c r="A689" i="2" s="1"/>
  <c r="AC844" i="2"/>
  <c r="AC1269" i="2"/>
  <c r="AC1342" i="2"/>
  <c r="D1342" i="2" s="1"/>
  <c r="AC1174" i="2"/>
  <c r="A1174" i="2" s="1"/>
  <c r="AC1240" i="2"/>
  <c r="AC862" i="2"/>
  <c r="AC881" i="2"/>
  <c r="B881" i="2" s="1"/>
  <c r="AC1421" i="2"/>
  <c r="C1421" i="2" s="1"/>
  <c r="AC645" i="2"/>
  <c r="AC584" i="2"/>
  <c r="A584" i="2" s="1"/>
  <c r="AC916" i="2"/>
  <c r="AC601" i="2"/>
  <c r="A601" i="2" s="1"/>
  <c r="AC1049" i="2"/>
  <c r="AC566" i="2"/>
  <c r="AC1249" i="2"/>
  <c r="B1249" i="2" s="1"/>
  <c r="AC875" i="2"/>
  <c r="AG874" i="2" s="1"/>
  <c r="AC1090" i="2"/>
  <c r="B1090" i="2" s="1"/>
  <c r="AC429" i="2"/>
  <c r="AC1315" i="2"/>
  <c r="D1315" i="2" s="1"/>
  <c r="AC590" i="2"/>
  <c r="AC955" i="2"/>
  <c r="AC1317" i="2"/>
  <c r="AC958" i="2"/>
  <c r="D958" i="2" s="1"/>
  <c r="AC627" i="2"/>
  <c r="C627" i="2" s="1"/>
  <c r="AC629" i="2"/>
  <c r="AC938" i="2"/>
  <c r="AG938" i="2" s="1"/>
  <c r="AC1300" i="2"/>
  <c r="AC465" i="2"/>
  <c r="AC790" i="2"/>
  <c r="C790" i="2" s="1"/>
  <c r="AC1235" i="2"/>
  <c r="A1235" i="2" s="1"/>
  <c r="AC979" i="2"/>
  <c r="AC1253" i="2"/>
  <c r="AC1294" i="2"/>
  <c r="C1294" i="2" s="1"/>
  <c r="AC570" i="2"/>
  <c r="AC1387" i="2"/>
  <c r="B1387" i="2" s="1"/>
  <c r="AC533" i="2"/>
  <c r="AC1287" i="2"/>
  <c r="C1287" i="2" s="1"/>
  <c r="AC662" i="2"/>
  <c r="AC1173" i="2"/>
  <c r="AC1165" i="2"/>
  <c r="D1165" i="2" s="1"/>
  <c r="AC1087" i="2"/>
  <c r="C1087" i="2" s="1"/>
  <c r="AC439" i="2"/>
  <c r="C439" i="2" s="1"/>
  <c r="AC624" i="2"/>
  <c r="AC1058" i="2"/>
  <c r="AC1012" i="2"/>
  <c r="A1012" i="2" s="1"/>
  <c r="AC1030" i="2"/>
  <c r="A1030" i="2" s="1"/>
  <c r="AC634" i="2"/>
  <c r="AC675" i="2"/>
  <c r="D675" i="2" s="1"/>
  <c r="AC679" i="2"/>
  <c r="D679" i="2" s="1"/>
  <c r="AC574" i="2"/>
  <c r="AC865" i="2"/>
  <c r="A865" i="2" s="1"/>
  <c r="AC1127" i="2"/>
  <c r="AC511" i="2"/>
  <c r="D511" i="2" s="1"/>
  <c r="AC1062" i="2"/>
  <c r="AC1297" i="2"/>
  <c r="AC926" i="2"/>
  <c r="AC432" i="2"/>
  <c r="B432" i="2" s="1"/>
  <c r="BB150" i="2"/>
  <c r="BB151" i="2" s="1"/>
  <c r="BB152" i="2" s="1"/>
  <c r="BB153" i="2" s="1"/>
  <c r="BB154" i="2" s="1"/>
  <c r="BB155" i="2" s="1"/>
  <c r="Q150" i="2"/>
  <c r="AC1425" i="2"/>
  <c r="C1425" i="2" s="1"/>
  <c r="AC974" i="2"/>
  <c r="D974" i="2" s="1"/>
  <c r="AC516" i="2"/>
  <c r="AC859" i="2"/>
  <c r="D859" i="2" s="1"/>
  <c r="AC1117" i="2"/>
  <c r="AC1113" i="2"/>
  <c r="AC459" i="2"/>
  <c r="C459" i="2" s="1"/>
  <c r="AC1154" i="2"/>
  <c r="C1154" i="2" s="1"/>
  <c r="AC428" i="2"/>
  <c r="AC1371" i="2"/>
  <c r="AC872" i="2"/>
  <c r="B872" i="2" s="1"/>
  <c r="AC1098" i="2"/>
  <c r="AC664" i="2"/>
  <c r="C664" i="2" s="1"/>
  <c r="AC1027" i="2"/>
  <c r="C1027" i="2" s="1"/>
  <c r="AC512" i="2"/>
  <c r="AC552" i="2"/>
  <c r="C552" i="2" s="1"/>
  <c r="AC1245" i="2"/>
  <c r="D1245" i="2" s="1"/>
  <c r="AC647" i="2"/>
  <c r="C647" i="2" s="1"/>
  <c r="AC698" i="2"/>
  <c r="D698" i="2" s="1"/>
  <c r="AC443" i="2"/>
  <c r="A443" i="2" s="1"/>
  <c r="AC986" i="2"/>
  <c r="A986" i="2" s="1"/>
  <c r="AC993" i="2"/>
  <c r="AC928" i="2"/>
  <c r="AC568" i="2"/>
  <c r="AC614" i="2"/>
  <c r="C614" i="2" s="1"/>
  <c r="AC616" i="2"/>
  <c r="AC1227" i="2"/>
  <c r="AC792" i="2"/>
  <c r="A792" i="2" s="1"/>
  <c r="AC395" i="2"/>
  <c r="A395" i="2" s="1"/>
  <c r="AC1132" i="2"/>
  <c r="AC1086" i="2"/>
  <c r="AC636" i="2"/>
  <c r="AC718" i="2"/>
  <c r="D718" i="2" s="1"/>
  <c r="AC509" i="2"/>
  <c r="D509" i="2" s="1"/>
  <c r="AC1135" i="2"/>
  <c r="B1135" i="2" s="1"/>
  <c r="AC1243" i="2"/>
  <c r="A1243" i="2" s="1"/>
  <c r="AC683" i="2"/>
  <c r="A683" i="2" s="1"/>
  <c r="AC879" i="2"/>
  <c r="AC1071" i="2"/>
  <c r="AC1147" i="2"/>
  <c r="B1147" i="2" s="1"/>
  <c r="AC693" i="2"/>
  <c r="AC757" i="2"/>
  <c r="AC890" i="2"/>
  <c r="AC563" i="2"/>
  <c r="A563" i="2" s="1"/>
  <c r="AC714" i="2"/>
  <c r="AC1085" i="2"/>
  <c r="AC1316" i="2"/>
  <c r="A1316" i="2" s="1"/>
  <c r="AC623" i="2"/>
  <c r="D623" i="2" s="1"/>
  <c r="AC626" i="2"/>
  <c r="AC1181" i="2"/>
  <c r="B1181" i="2" s="1"/>
  <c r="AC745" i="2"/>
  <c r="AC1242" i="2"/>
  <c r="A1242" i="2" s="1"/>
  <c r="AC764" i="2"/>
  <c r="AC1076" i="2"/>
  <c r="C1076" i="2" s="1"/>
  <c r="AC1137" i="2"/>
  <c r="B1137" i="2" s="1"/>
  <c r="AC691" i="2"/>
  <c r="AC1223" i="2"/>
  <c r="B1223" i="2" s="1"/>
  <c r="AC1213" i="2"/>
  <c r="AC983" i="2"/>
  <c r="C983" i="2" s="1"/>
  <c r="AC1159" i="2"/>
  <c r="AC1405" i="2"/>
  <c r="AC1290" i="2"/>
  <c r="AC1338" i="2"/>
  <c r="B1338" i="2" s="1"/>
  <c r="AC1374" i="2"/>
  <c r="B1374" i="2" s="1"/>
  <c r="AC962" i="2"/>
  <c r="D962" i="2" s="1"/>
  <c r="AC782" i="2"/>
  <c r="AC828" i="2"/>
  <c r="B828" i="2" s="1"/>
  <c r="AC631" i="2"/>
  <c r="D631" i="2" s="1"/>
  <c r="AC561" i="2"/>
  <c r="AC1084" i="2"/>
  <c r="AG1083" i="2" s="1"/>
  <c r="AC514" i="2"/>
  <c r="D514" i="2" s="1"/>
  <c r="AC1006" i="2"/>
  <c r="B1006" i="2" s="1"/>
  <c r="AC427" i="2"/>
  <c r="AC871" i="2"/>
  <c r="AC613" i="2"/>
  <c r="B613" i="2" s="1"/>
  <c r="AC1206" i="2"/>
  <c r="AC796" i="2"/>
  <c r="D796" i="2" s="1"/>
  <c r="AC676" i="2"/>
  <c r="AC581" i="2"/>
  <c r="B581" i="2" s="1"/>
  <c r="AC810" i="2"/>
  <c r="C810" i="2" s="1"/>
  <c r="AC1047" i="2"/>
  <c r="C1047" i="2" s="1"/>
  <c r="AC950" i="2"/>
  <c r="B950" i="2" s="1"/>
  <c r="AC396" i="2"/>
  <c r="D396" i="2" s="1"/>
  <c r="AC632" i="2"/>
  <c r="C632" i="2" s="1"/>
  <c r="AC715" i="2"/>
  <c r="D715" i="2" s="1"/>
  <c r="AC1192" i="2"/>
  <c r="C1192" i="2" s="1"/>
  <c r="AC766" i="2"/>
  <c r="AC407" i="2"/>
  <c r="D407" i="2" s="1"/>
  <c r="AC526" i="2"/>
  <c r="C526" i="2" s="1"/>
  <c r="AC988" i="2"/>
  <c r="AC1324" i="2"/>
  <c r="A1324" i="2" s="1"/>
  <c r="AC535" i="2"/>
  <c r="AC394" i="2"/>
  <c r="A394" i="2" s="1"/>
  <c r="AC1416" i="2"/>
  <c r="AC1153" i="2"/>
  <c r="D1153" i="2" s="1"/>
  <c r="AC846" i="2"/>
  <c r="B846" i="2" s="1"/>
  <c r="AC1050" i="2"/>
  <c r="AC776" i="2"/>
  <c r="D776" i="2" s="1"/>
  <c r="AC729" i="2"/>
  <c r="D729" i="2" s="1"/>
  <c r="AC1056" i="2"/>
  <c r="B1056" i="2" s="1"/>
  <c r="AC1157" i="2"/>
  <c r="AC393" i="2"/>
  <c r="B393" i="2" s="1"/>
  <c r="AC743" i="2"/>
  <c r="B743" i="2" s="1"/>
  <c r="AC839" i="2"/>
  <c r="C839" i="2" s="1"/>
  <c r="AC389" i="2"/>
  <c r="D389" i="2" s="1"/>
  <c r="AC748" i="2"/>
  <c r="AC418" i="2"/>
  <c r="B418" i="2" s="1"/>
  <c r="AC1136" i="2"/>
  <c r="AC473" i="2"/>
  <c r="D473" i="2" s="1"/>
  <c r="AC1150" i="2"/>
  <c r="B1150" i="2" s="1"/>
  <c r="AC1182" i="2"/>
  <c r="AC923" i="2"/>
  <c r="AC702" i="2"/>
  <c r="AC690" i="2"/>
  <c r="AC720" i="2"/>
  <c r="C720" i="2" s="1"/>
  <c r="AC1358" i="2"/>
  <c r="B1358" i="2" s="1"/>
  <c r="AC434" i="2"/>
  <c r="D434" i="2" s="1"/>
  <c r="AC1105" i="2"/>
  <c r="AC1003" i="2"/>
  <c r="AC589" i="2"/>
  <c r="AC564" i="2"/>
  <c r="AC1007" i="2"/>
  <c r="B1007" i="2" s="1"/>
  <c r="AC688" i="2"/>
  <c r="AC1075" i="2"/>
  <c r="B1075" i="2" s="1"/>
  <c r="AC833" i="2"/>
  <c r="AC671" i="2"/>
  <c r="B671" i="2" s="1"/>
  <c r="AC1189" i="2"/>
  <c r="B1189" i="2" s="1"/>
  <c r="AC953" i="2"/>
  <c r="A953" i="2" s="1"/>
  <c r="AC1330" i="2"/>
  <c r="D1330" i="2" s="1"/>
  <c r="AC654" i="2"/>
  <c r="C654" i="2" s="1"/>
  <c r="AC1036" i="2"/>
  <c r="D1036" i="2" s="1"/>
  <c r="AC416" i="2"/>
  <c r="D416" i="2" s="1"/>
  <c r="AC401" i="2"/>
  <c r="AC914" i="2"/>
  <c r="D914" i="2" s="1"/>
  <c r="AC610" i="2"/>
  <c r="B610" i="2" s="1"/>
  <c r="AC948" i="2"/>
  <c r="AC1103" i="2"/>
  <c r="B1103" i="2" s="1"/>
  <c r="AC936" i="2"/>
  <c r="AC817" i="2"/>
  <c r="C817" i="2" s="1"/>
  <c r="AC487" i="2"/>
  <c r="D487" i="2" s="1"/>
  <c r="AC754" i="2"/>
  <c r="C754" i="2" s="1"/>
  <c r="AC821" i="2"/>
  <c r="C821" i="2" s="1"/>
  <c r="AC448" i="2"/>
  <c r="C448" i="2" s="1"/>
  <c r="AC1386" i="2"/>
  <c r="A1386" i="2" s="1"/>
  <c r="AC1141" i="2"/>
  <c r="AC1422" i="2"/>
  <c r="B1422" i="2" s="1"/>
  <c r="AC877" i="2"/>
  <c r="AC943" i="2"/>
  <c r="AC1035" i="2"/>
  <c r="C1035" i="2" s="1"/>
  <c r="AC752" i="2"/>
  <c r="AC496" i="2"/>
  <c r="AC1026" i="2"/>
  <c r="AC1116" i="2"/>
  <c r="AG1115" i="2" s="1"/>
  <c r="BE1114" i="2" s="1"/>
  <c r="AB1115" i="2" s="1"/>
  <c r="AC857" i="2"/>
  <c r="A857" i="2" s="1"/>
  <c r="AC622" i="2"/>
  <c r="AC1172" i="2"/>
  <c r="A1172" i="2" s="1"/>
  <c r="AC1082" i="2"/>
  <c r="AC1225" i="2"/>
  <c r="AC961" i="2"/>
  <c r="B961" i="2" s="1"/>
  <c r="AC495" i="2"/>
  <c r="D495" i="2" s="1"/>
  <c r="AC1033" i="2"/>
  <c r="AC580" i="2"/>
  <c r="A580" i="2" s="1"/>
  <c r="AC913" i="2"/>
  <c r="B913" i="2" s="1"/>
  <c r="AC447" i="2"/>
  <c r="AC667" i="2"/>
  <c r="AC1042" i="2"/>
  <c r="B1042" i="2" s="1"/>
  <c r="AC736" i="2"/>
  <c r="C736" i="2" s="1"/>
  <c r="AC1376" i="2"/>
  <c r="B1376" i="2" s="1"/>
  <c r="AC453" i="2"/>
  <c r="AC594" i="2"/>
  <c r="AC946" i="2"/>
  <c r="AC498" i="2"/>
  <c r="B498" i="2" s="1"/>
  <c r="AC1373" i="2"/>
  <c r="AC1039" i="2"/>
  <c r="AC470" i="2"/>
  <c r="C470" i="2" s="1"/>
  <c r="AC841" i="2"/>
  <c r="AC1099" i="2"/>
  <c r="AC406" i="2"/>
  <c r="AC1308" i="2"/>
  <c r="A1308" i="2" s="1"/>
  <c r="AC1244" i="2"/>
  <c r="AC596" i="2"/>
  <c r="D596" i="2" s="1"/>
  <c r="AC585" i="2"/>
  <c r="A585" i="2" s="1"/>
  <c r="AC674" i="2"/>
  <c r="D674" i="2" s="1"/>
  <c r="AC726" i="2"/>
  <c r="B726" i="2" s="1"/>
  <c r="AC707" i="2"/>
  <c r="AC621" i="2"/>
  <c r="AC542" i="2"/>
  <c r="AC1217" i="2"/>
  <c r="C1217" i="2" s="1"/>
  <c r="AC556" i="2"/>
  <c r="AC1325" i="2"/>
  <c r="AC1367" i="2"/>
  <c r="B1367" i="2" s="1"/>
  <c r="AC823" i="2"/>
  <c r="D823" i="2" s="1"/>
  <c r="AC972" i="2"/>
  <c r="AC1368" i="2"/>
  <c r="AC1093" i="2"/>
  <c r="AC472" i="2"/>
  <c r="A472" i="2" s="1"/>
  <c r="AC929" i="2"/>
  <c r="D929" i="2" s="1"/>
  <c r="AC1289" i="2"/>
  <c r="A1289" i="2" s="1"/>
  <c r="AC747" i="2"/>
  <c r="D747" i="2" s="1"/>
  <c r="AC901" i="2"/>
  <c r="AC917" i="2"/>
  <c r="B917" i="2" s="1"/>
  <c r="AC976" i="2"/>
  <c r="AC894" i="2"/>
  <c r="AG894" i="2" s="1"/>
  <c r="AC481" i="2"/>
  <c r="C481" i="2" s="1"/>
  <c r="AC598" i="2"/>
  <c r="AC1065" i="2"/>
  <c r="C1065" i="2" s="1"/>
  <c r="AC390" i="2"/>
  <c r="D390" i="2" s="1"/>
  <c r="AC739" i="2"/>
  <c r="D739" i="2" s="1"/>
  <c r="AC1152" i="2"/>
  <c r="D1152" i="2" s="1"/>
  <c r="AC1399" i="2"/>
  <c r="AG1399" i="2" s="1"/>
  <c r="BE1398" i="2" s="1"/>
  <c r="AB1399" i="2" s="1"/>
  <c r="AC1266" i="2"/>
  <c r="A1266" i="2" s="1"/>
  <c r="AC957" i="2"/>
  <c r="AC493" i="2"/>
  <c r="AC665" i="2"/>
  <c r="AC419" i="2"/>
  <c r="A419" i="2" s="1"/>
  <c r="AC686" i="2"/>
  <c r="C686" i="2" s="1"/>
  <c r="AC1155" i="2"/>
  <c r="AC1385" i="2"/>
  <c r="C1385" i="2" s="1"/>
  <c r="AC1279" i="2"/>
  <c r="B1279" i="2" s="1"/>
  <c r="AC528" i="2"/>
  <c r="AC1197" i="2"/>
  <c r="AC1188" i="2"/>
  <c r="B1188" i="2" s="1"/>
  <c r="AC843" i="2"/>
  <c r="D843" i="2" s="1"/>
  <c r="AC1180" i="2"/>
  <c r="B1180" i="2" s="1"/>
  <c r="AC1326" i="2"/>
  <c r="D1326" i="2" s="1"/>
  <c r="AC1110" i="2"/>
  <c r="AC1278" i="2"/>
  <c r="D1278" i="2" s="1"/>
  <c r="AC755" i="2"/>
  <c r="AC1078" i="2"/>
  <c r="AC763" i="2"/>
  <c r="AC780" i="2"/>
  <c r="B780" i="2" s="1"/>
  <c r="AC1161" i="2"/>
  <c r="AC405" i="2"/>
  <c r="AC785" i="2"/>
  <c r="AC1005" i="2"/>
  <c r="D1005" i="2" s="1"/>
  <c r="AC586" i="2"/>
  <c r="AC1122" i="2"/>
  <c r="D1122" i="2" s="1"/>
  <c r="AC723" i="2"/>
  <c r="B723" i="2" s="1"/>
  <c r="AC712" i="2"/>
  <c r="A712" i="2" s="1"/>
  <c r="AC452" i="2"/>
  <c r="AC1351" i="2"/>
  <c r="D1351" i="2" s="1"/>
  <c r="AC1255" i="2"/>
  <c r="AC1357" i="2"/>
  <c r="AC1263" i="2"/>
  <c r="C1263" i="2" s="1"/>
  <c r="AC899" i="2"/>
  <c r="B899" i="2" s="1"/>
  <c r="AC751" i="2"/>
  <c r="A751" i="2" s="1"/>
  <c r="AC639" i="2"/>
  <c r="B639" i="2" s="1"/>
  <c r="AC812" i="2"/>
  <c r="A812" i="2" s="1"/>
  <c r="AC437" i="2"/>
  <c r="AC942" i="2"/>
  <c r="AC840" i="2"/>
  <c r="AC887" i="2"/>
  <c r="AC513" i="2"/>
  <c r="AC1051" i="2"/>
  <c r="C1051" i="2" s="1"/>
  <c r="AC391" i="2"/>
  <c r="AC1164" i="2"/>
  <c r="C1164" i="2" s="1"/>
  <c r="AC450" i="2"/>
  <c r="C450" i="2" s="1"/>
  <c r="AC807" i="2"/>
  <c r="AC649" i="2"/>
  <c r="A649" i="2" s="1"/>
  <c r="AC1210" i="2"/>
  <c r="AC1304" i="2"/>
  <c r="A1304" i="2" s="1"/>
  <c r="AC927" i="2"/>
  <c r="AC1000" i="2"/>
  <c r="AC1286" i="2"/>
  <c r="AC592" i="2"/>
  <c r="D592" i="2" s="1"/>
  <c r="AC967" i="2"/>
  <c r="AG966" i="2" s="1"/>
  <c r="AC1021" i="2"/>
  <c r="AC1427" i="2"/>
  <c r="AC1426" i="2"/>
  <c r="AC728" i="2"/>
  <c r="AC1378" i="2"/>
  <c r="AC806" i="2"/>
  <c r="AC582" i="2"/>
  <c r="AC1313" i="2"/>
  <c r="AC891" i="2"/>
  <c r="AC1419" i="2"/>
  <c r="AC1411" i="2"/>
  <c r="AC1340" i="2"/>
  <c r="AC1129" i="2"/>
  <c r="AC658" i="2"/>
  <c r="AC906" i="2"/>
  <c r="AC593" i="2"/>
  <c r="AC567" i="2"/>
  <c r="AC1355" i="2"/>
  <c r="AC565" i="2"/>
  <c r="AC602" i="2"/>
  <c r="AC1011" i="2"/>
  <c r="AC1364" i="2"/>
  <c r="AC762" i="2"/>
  <c r="AC898" i="2"/>
  <c r="AC1377" i="2"/>
  <c r="AC944" i="2"/>
  <c r="AG944" i="2" s="1"/>
  <c r="AC832" i="2"/>
  <c r="AC969" i="2"/>
  <c r="AC1363" i="2"/>
  <c r="AC1120" i="2"/>
  <c r="AC1040" i="2"/>
  <c r="AC600" i="2"/>
  <c r="AC701" i="2"/>
  <c r="AC1398" i="2"/>
  <c r="AC837" i="2"/>
  <c r="AC911" i="2"/>
  <c r="AC523" i="2"/>
  <c r="AC1337" i="2"/>
  <c r="AC1095" i="2"/>
  <c r="AC1273" i="2"/>
  <c r="AC1380" i="2"/>
  <c r="AC1396" i="2"/>
  <c r="AC1362" i="2"/>
  <c r="AC779" i="2"/>
  <c r="AC531" i="2"/>
  <c r="AC1424" i="2"/>
  <c r="AC852" i="2"/>
  <c r="AG852" i="2" s="1"/>
  <c r="AC858" i="2"/>
  <c r="AC1134" i="2"/>
  <c r="AC1418" i="2"/>
  <c r="AC1359" i="2"/>
  <c r="AC907" i="2"/>
  <c r="AC1251" i="2"/>
  <c r="AC1125" i="2"/>
  <c r="AC968" i="2"/>
  <c r="AC1204" i="2"/>
  <c r="AC1265" i="2"/>
  <c r="AC910" i="2"/>
  <c r="AC798" i="2"/>
  <c r="AC997" i="2"/>
  <c r="AC650" i="2"/>
  <c r="AC1057" i="2"/>
  <c r="AC1202" i="2"/>
  <c r="AC995" i="2"/>
  <c r="AC1366" i="2"/>
  <c r="AC1397" i="2"/>
  <c r="AC831" i="2"/>
  <c r="AC1041" i="2"/>
  <c r="AC1092" i="2"/>
  <c r="AC1311" i="2"/>
  <c r="AC1423" i="2"/>
  <c r="AC803" i="2"/>
  <c r="AC876" i="2"/>
  <c r="AC1414" i="2"/>
  <c r="AC804" i="2"/>
  <c r="AC1296" i="2"/>
  <c r="AC607" i="2"/>
  <c r="AC1291" i="2"/>
  <c r="AC435" i="2"/>
  <c r="AC605" i="2"/>
  <c r="AC1353" i="2"/>
  <c r="AC1177" i="2"/>
  <c r="AG1176" i="2" s="1"/>
  <c r="AC515" i="2"/>
  <c r="AC1193" i="2"/>
  <c r="AC1350" i="2"/>
  <c r="AC1335" i="2"/>
  <c r="AC633" i="2"/>
  <c r="AC1309" i="2"/>
  <c r="AC956" i="2"/>
  <c r="AC1044" i="2"/>
  <c r="AC550" i="2"/>
  <c r="AC660" i="2"/>
  <c r="AC978" i="2"/>
  <c r="AC451" i="2"/>
  <c r="AC717" i="2"/>
  <c r="AC1020" i="2"/>
  <c r="AC1314" i="2"/>
  <c r="AC1077" i="2"/>
  <c r="AC1262" i="2"/>
  <c r="AG1261" i="2" s="1"/>
  <c r="AB1261" i="2" s="1"/>
  <c r="AC1420" i="2"/>
  <c r="AC1406" i="2"/>
  <c r="AC809" i="2"/>
  <c r="AC888" i="2"/>
  <c r="AC1276" i="2"/>
  <c r="AC1347" i="2"/>
  <c r="AC1348" i="2"/>
  <c r="AC826" i="2"/>
  <c r="AC1238" i="2"/>
  <c r="AC1108" i="2"/>
  <c r="AC705" i="2"/>
  <c r="AC635" i="2"/>
  <c r="AC794" i="2"/>
  <c r="AC1199" i="2"/>
  <c r="AC1023" i="2"/>
  <c r="AC706" i="2"/>
  <c r="AC1413" i="2"/>
  <c r="AC1221" i="2"/>
  <c r="AC1212" i="2"/>
  <c r="AG1211" i="2" s="1"/>
  <c r="BE1210" i="2" s="1"/>
  <c r="AB1211" i="2" s="1"/>
  <c r="AC595" i="2"/>
  <c r="AC727" i="2"/>
  <c r="AC461" i="2"/>
  <c r="AC560" i="2"/>
  <c r="AC1336" i="2"/>
  <c r="AC1081" i="2"/>
  <c r="AC651" i="2"/>
  <c r="AC1349" i="2"/>
  <c r="AC1394" i="2"/>
  <c r="AC630" i="2"/>
  <c r="AC648" i="2"/>
  <c r="AC413" i="2"/>
  <c r="AC464" i="2"/>
  <c r="AC1267" i="2"/>
  <c r="AC847" i="2"/>
  <c r="AC735" i="2"/>
  <c r="AC1388" i="2"/>
  <c r="AC1322" i="2"/>
  <c r="AG1321" i="2" s="1"/>
  <c r="BE1320" i="2" s="1"/>
  <c r="AB1321" i="2" s="1"/>
  <c r="AC1218" i="2"/>
  <c r="AC1277" i="2"/>
  <c r="AC1312" i="2"/>
  <c r="AC488" i="2"/>
  <c r="AC836" i="2"/>
  <c r="AC573" i="2"/>
  <c r="AC1354" i="2"/>
  <c r="AC1234" i="2"/>
  <c r="AC642" i="2"/>
  <c r="AC1360" i="2"/>
  <c r="AC1393" i="2"/>
  <c r="AG1392" i="2" s="1"/>
  <c r="BE1391" i="2" s="1"/>
  <c r="AB1392" i="2" s="1"/>
  <c r="AC1346" i="2"/>
  <c r="AC975" i="2"/>
  <c r="AC438" i="2"/>
  <c r="AC1391" i="2"/>
  <c r="AC587" i="2"/>
  <c r="AC765" i="2"/>
  <c r="AC1412" i="2"/>
  <c r="AC1298" i="2"/>
  <c r="AC930" i="2"/>
  <c r="AC619" i="2"/>
  <c r="AG618" i="2" s="1"/>
  <c r="BE617" i="2" s="1"/>
  <c r="AB618" i="2" s="1"/>
  <c r="AC1190" i="2"/>
  <c r="AC1361" i="2"/>
  <c r="AC1271" i="2"/>
  <c r="AC620" i="2"/>
  <c r="AC1258" i="2"/>
  <c r="AC1048" i="2"/>
  <c r="AC722" i="2"/>
  <c r="AC1259" i="2"/>
  <c r="AC915" i="2"/>
  <c r="AC1382" i="2"/>
  <c r="AC1170" i="2"/>
  <c r="AC525" i="2"/>
  <c r="AC1415" i="2"/>
  <c r="AC949" i="2"/>
  <c r="AC1334" i="2"/>
  <c r="AC404" i="2"/>
  <c r="AC490" i="2"/>
  <c r="AG490" i="2" s="1"/>
  <c r="AC1285" i="2"/>
  <c r="AC1352" i="2"/>
  <c r="AC1215" i="2"/>
  <c r="AC653" i="2"/>
  <c r="AC1389" i="2"/>
  <c r="AC1343" i="2"/>
  <c r="AC1410" i="2"/>
  <c r="AC904" i="2"/>
  <c r="AC1407" i="2"/>
  <c r="AC1307" i="2"/>
  <c r="AC652" i="2"/>
  <c r="AC699" i="2"/>
  <c r="AC1069" i="2"/>
  <c r="AC440" i="2"/>
  <c r="AC538" i="2"/>
  <c r="AC1339" i="2"/>
  <c r="AC1029" i="2"/>
  <c r="AC1104" i="2"/>
  <c r="AC1345" i="2"/>
  <c r="AC1299" i="2"/>
  <c r="AC892" i="2"/>
  <c r="AC583" i="2"/>
  <c r="AC628" i="2"/>
  <c r="AC1379" i="2"/>
  <c r="AC824" i="2"/>
  <c r="AC878" i="2"/>
  <c r="AC663" i="2"/>
  <c r="AC1053" i="2"/>
  <c r="AC1327" i="2"/>
  <c r="AC1208" i="2"/>
  <c r="AC644" i="2"/>
  <c r="AC1252" i="2"/>
  <c r="AC1126" i="2"/>
  <c r="AC1395" i="2"/>
  <c r="AC1365" i="2"/>
  <c r="AC1272" i="2"/>
  <c r="AC1195" i="2"/>
  <c r="AC1067" i="2"/>
  <c r="AC1138" i="2"/>
  <c r="AC1381" i="2"/>
  <c r="AC1356" i="2"/>
  <c r="AC1270" i="2"/>
  <c r="D945" i="2"/>
  <c r="C682" i="2"/>
  <c r="B939" i="2"/>
  <c r="C939" i="2"/>
  <c r="D939" i="2"/>
  <c r="A939" i="2"/>
  <c r="D777" i="2"/>
  <c r="C777" i="2"/>
  <c r="B777" i="2"/>
  <c r="A777" i="2"/>
  <c r="B848" i="2"/>
  <c r="D882" i="2"/>
  <c r="C746" i="2"/>
  <c r="D1235" i="2"/>
  <c r="B1235" i="2"/>
  <c r="D1128" i="2"/>
  <c r="A512" i="2"/>
  <c r="B791" i="2"/>
  <c r="B1239" i="2"/>
  <c r="B1018" i="2"/>
  <c r="A681" i="2"/>
  <c r="C426" i="2"/>
  <c r="C1059" i="2"/>
  <c r="A1059" i="2"/>
  <c r="D1059" i="2"/>
  <c r="B1059" i="2"/>
  <c r="B521" i="2"/>
  <c r="A521" i="2"/>
  <c r="C521" i="2"/>
  <c r="D521" i="2"/>
  <c r="D708" i="2"/>
  <c r="B1107" i="2"/>
  <c r="D922" i="2"/>
  <c r="D458" i="2"/>
  <c r="D1162" i="2"/>
  <c r="A1260" i="2"/>
  <c r="D673" i="2"/>
  <c r="B1171" i="2"/>
  <c r="D760" i="2"/>
  <c r="A760" i="2"/>
  <c r="B760" i="2"/>
  <c r="C760" i="2"/>
  <c r="D981" i="2"/>
  <c r="B816" i="2"/>
  <c r="A398" i="2"/>
  <c r="C1310" i="2"/>
  <c r="B873" i="2"/>
  <c r="B482" i="2"/>
  <c r="A482" i="2"/>
  <c r="C482" i="2"/>
  <c r="D482" i="2"/>
  <c r="B687" i="2"/>
  <c r="D687" i="2"/>
  <c r="C1211" i="2"/>
  <c r="A1211" i="2"/>
  <c r="D1211" i="2"/>
  <c r="B555" i="2"/>
  <c r="A1207" i="2"/>
  <c r="A1214" i="2"/>
  <c r="C1220" i="2"/>
  <c r="A1002" i="2"/>
  <c r="A868" i="2"/>
  <c r="B1109" i="2"/>
  <c r="A1117" i="2"/>
  <c r="A970" i="2"/>
  <c r="D1306" i="2"/>
  <c r="C1306" i="2"/>
  <c r="A1306" i="2"/>
  <c r="B1306" i="2"/>
  <c r="C829" i="2"/>
  <c r="B1176" i="2"/>
  <c r="A1176" i="2"/>
  <c r="C1176" i="2"/>
  <c r="D1176" i="2"/>
  <c r="A1224" i="2"/>
  <c r="B1224" i="2"/>
  <c r="D1224" i="2"/>
  <c r="C1224" i="2"/>
  <c r="D678" i="2"/>
  <c r="B678" i="2"/>
  <c r="C678" i="2"/>
  <c r="A678" i="2"/>
  <c r="B1185" i="2"/>
  <c r="C510" i="2"/>
  <c r="D1254" i="2"/>
  <c r="A545" i="2"/>
  <c r="C937" i="2"/>
  <c r="A532" i="2"/>
  <c r="A477" i="2"/>
  <c r="D508" i="2"/>
  <c r="B508" i="2"/>
  <c r="A508" i="2"/>
  <c r="C508" i="2"/>
  <c r="D543" i="2"/>
  <c r="A853" i="2"/>
  <c r="C853" i="2"/>
  <c r="B853" i="2"/>
  <c r="D853" i="2"/>
  <c r="B500" i="2"/>
  <c r="B963" i="2"/>
  <c r="B491" i="2"/>
  <c r="D491" i="2"/>
  <c r="C491" i="2"/>
  <c r="A491" i="2"/>
  <c r="C1074" i="2"/>
  <c r="A1074" i="2"/>
  <c r="AG1073" i="2"/>
  <c r="B1016" i="2"/>
  <c r="D1016" i="2"/>
  <c r="A1016" i="2"/>
  <c r="C1016" i="2"/>
  <c r="A1333" i="2"/>
  <c r="C1333" i="2"/>
  <c r="D1333" i="2"/>
  <c r="B1333" i="2"/>
  <c r="C466" i="2"/>
  <c r="B886" i="2"/>
  <c r="A886" i="2"/>
  <c r="D886" i="2"/>
  <c r="C886" i="2"/>
  <c r="C1163" i="2"/>
  <c r="B819" i="2"/>
  <c r="D819" i="2"/>
  <c r="A819" i="2"/>
  <c r="C819" i="2"/>
  <c r="C641" i="2"/>
  <c r="D670" i="2"/>
  <c r="C670" i="2"/>
  <c r="A1131" i="2"/>
  <c r="C704" i="2"/>
  <c r="A704" i="2"/>
  <c r="B704" i="2"/>
  <c r="D704" i="2"/>
  <c r="C1228" i="2"/>
  <c r="D1228" i="2"/>
  <c r="A1228" i="2"/>
  <c r="B1228" i="2"/>
  <c r="C1194" i="2"/>
  <c r="D497" i="2"/>
  <c r="A537" i="2"/>
  <c r="B571" i="2"/>
  <c r="A571" i="2"/>
  <c r="D571" i="2"/>
  <c r="C571" i="2"/>
  <c r="D1184" i="2"/>
  <c r="A1184" i="2"/>
  <c r="C1184" i="2"/>
  <c r="B1184" i="2"/>
  <c r="C618" i="2"/>
  <c r="A618" i="2"/>
  <c r="B618" i="2"/>
  <c r="D618" i="2"/>
  <c r="A1073" i="2"/>
  <c r="B1073" i="2"/>
  <c r="C1073" i="2"/>
  <c r="D1073" i="2"/>
  <c r="A883" i="2"/>
  <c r="C883" i="2"/>
  <c r="AG882" i="2"/>
  <c r="B883" i="2"/>
  <c r="D883" i="2"/>
  <c r="C905" i="2"/>
  <c r="C1240" i="2"/>
  <c r="D828" i="2"/>
  <c r="D551" i="2"/>
  <c r="A692" i="2"/>
  <c r="C985" i="2"/>
  <c r="C1246" i="2"/>
  <c r="A1246" i="2"/>
  <c r="C980" i="2"/>
  <c r="B696" i="2"/>
  <c r="B931" i="2"/>
  <c r="A1283" i="2"/>
  <c r="B738" i="2"/>
  <c r="D738" i="2"/>
  <c r="C738" i="2"/>
  <c r="A738" i="2"/>
  <c r="D386" i="2"/>
  <c r="B1083" i="2"/>
  <c r="C1083" i="2"/>
  <c r="D1083" i="2"/>
  <c r="A1083" i="2"/>
  <c r="A421" i="2"/>
  <c r="C1261" i="2"/>
  <c r="B1261" i="2"/>
  <c r="D1261" i="2"/>
  <c r="A1261" i="2"/>
  <c r="A501" i="2"/>
  <c r="C1160" i="2"/>
  <c r="A1160" i="2"/>
  <c r="B1160" i="2"/>
  <c r="D1160" i="2"/>
  <c r="D657" i="2"/>
  <c r="B1321" i="2"/>
  <c r="A1321" i="2"/>
  <c r="D1321" i="2"/>
  <c r="C1321" i="2"/>
  <c r="B522" i="2"/>
  <c r="D742" i="2"/>
  <c r="C897" i="2"/>
  <c r="B549" i="2"/>
  <c r="B559" i="2"/>
  <c r="D559" i="2"/>
  <c r="A559" i="2"/>
  <c r="A1392" i="2"/>
  <c r="B1392" i="2"/>
  <c r="C1392" i="2"/>
  <c r="D1392" i="2"/>
  <c r="D924" i="2"/>
  <c r="C1031" i="2"/>
  <c r="C479" i="2"/>
  <c r="D613" i="2"/>
  <c r="B938" i="2"/>
  <c r="AG937" i="2"/>
  <c r="A938" i="2"/>
  <c r="A596" i="2"/>
  <c r="B1142" i="2"/>
  <c r="D1237" i="2"/>
  <c r="C835" i="2"/>
  <c r="C1066" i="2"/>
  <c r="A1268" i="2"/>
  <c r="C1305" i="2"/>
  <c r="D1121" i="2"/>
  <c r="A1232" i="2"/>
  <c r="C463" i="2"/>
  <c r="A731" i="2"/>
  <c r="A1319" i="2"/>
  <c r="A606" i="2"/>
  <c r="B430" i="2"/>
  <c r="D430" i="2"/>
  <c r="A430" i="2"/>
  <c r="C430" i="2"/>
  <c r="D1024" i="2"/>
  <c r="C655" i="2"/>
  <c r="B655" i="2"/>
  <c r="A893" i="2"/>
  <c r="D709" i="2"/>
  <c r="B643" i="2"/>
  <c r="D787" i="2"/>
  <c r="A787" i="2"/>
  <c r="C787" i="2"/>
  <c r="AG786" i="2"/>
  <c r="B787" i="2"/>
  <c r="C539" i="2"/>
  <c r="C1089" i="2"/>
  <c r="B604" i="2"/>
  <c r="C680" i="2"/>
  <c r="D1111" i="2"/>
  <c r="B786" i="2"/>
  <c r="A786" i="2"/>
  <c r="D786" i="2"/>
  <c r="C786" i="2"/>
  <c r="D817" i="2"/>
  <c r="A1192" i="2"/>
  <c r="A444" i="2"/>
  <c r="D572" i="2"/>
  <c r="B591" i="2"/>
  <c r="C591" i="2"/>
  <c r="D591" i="2"/>
  <c r="A591" i="2"/>
  <c r="A1400" i="2"/>
  <c r="B1400" i="2"/>
  <c r="C1400" i="2"/>
  <c r="D1400" i="2"/>
  <c r="C801" i="2"/>
  <c r="B801" i="2"/>
  <c r="D801" i="2"/>
  <c r="A801" i="2"/>
  <c r="A382" i="2"/>
  <c r="C382" i="2"/>
  <c r="D382" i="2"/>
  <c r="B382" i="2"/>
  <c r="AG731" i="2"/>
  <c r="A455" i="2"/>
  <c r="B455" i="2"/>
  <c r="C455" i="2"/>
  <c r="D455" i="2"/>
  <c r="D1130" i="2"/>
  <c r="A541" i="2"/>
  <c r="B541" i="2"/>
  <c r="C541" i="2"/>
  <c r="C520" i="2"/>
  <c r="A671" i="2"/>
  <c r="C759" i="2"/>
  <c r="A1187" i="2"/>
  <c r="C1187" i="2"/>
  <c r="B1187" i="2"/>
  <c r="D1187" i="2"/>
  <c r="A1017" i="2"/>
  <c r="D1017" i="2"/>
  <c r="C640" i="2"/>
  <c r="D640" i="2"/>
  <c r="B1205" i="2"/>
  <c r="D1205" i="2"/>
  <c r="C1205" i="2"/>
  <c r="A1205" i="2"/>
  <c r="C784" i="2"/>
  <c r="A784" i="2"/>
  <c r="D784" i="2"/>
  <c r="B784" i="2"/>
  <c r="A456" i="2"/>
  <c r="B834" i="2"/>
  <c r="B1115" i="2"/>
  <c r="A1115" i="2"/>
  <c r="D1115" i="2"/>
  <c r="C1115" i="2"/>
  <c r="A895" i="2"/>
  <c r="B895" i="2"/>
  <c r="C895" i="2"/>
  <c r="D895" i="2"/>
  <c r="C1008" i="2"/>
  <c r="D471" i="2"/>
  <c r="A1007" i="2"/>
  <c r="B1253" i="2"/>
  <c r="C741" i="2"/>
  <c r="A1111" i="2" l="1"/>
  <c r="C606" i="2"/>
  <c r="C808" i="2"/>
  <c r="C708" i="2"/>
  <c r="B1034" i="2"/>
  <c r="C1111" i="2"/>
  <c r="AG853" i="2"/>
  <c r="C740" i="2"/>
  <c r="C518" i="2"/>
  <c r="B467" i="2"/>
  <c r="A1220" i="2"/>
  <c r="B918" i="2"/>
  <c r="D1220" i="2"/>
  <c r="A518" i="2"/>
  <c r="AG517" i="2"/>
  <c r="A396" i="2"/>
  <c r="D467" i="2"/>
  <c r="AG605" i="2"/>
  <c r="B518" i="2"/>
  <c r="A1042" i="2"/>
  <c r="B1030" i="2"/>
  <c r="A467" i="2"/>
  <c r="AG1273" i="2"/>
  <c r="AB1273" i="2" s="1"/>
  <c r="B1344" i="2"/>
  <c r="D1046" i="2"/>
  <c r="A1274" i="2"/>
  <c r="A855" i="2"/>
  <c r="A1046" i="2"/>
  <c r="D1274" i="2"/>
  <c r="B606" i="2"/>
  <c r="B855" i="2"/>
  <c r="D483" i="2"/>
  <c r="B1274" i="2"/>
  <c r="D855" i="2"/>
  <c r="AG1110" i="2"/>
  <c r="BE1109" i="2" s="1"/>
  <c r="D454" i="2"/>
  <c r="C575" i="2"/>
  <c r="B708" i="2"/>
  <c r="C1264" i="2"/>
  <c r="A489" i="2"/>
  <c r="C750" i="2"/>
  <c r="AG761" i="2"/>
  <c r="BE760" i="2" s="1"/>
  <c r="C540" i="2"/>
  <c r="B1250" i="2"/>
  <c r="D1256" i="2"/>
  <c r="C846" i="2"/>
  <c r="AG1234" i="2"/>
  <c r="BE1233" i="2" s="1"/>
  <c r="AB1234" i="2" s="1"/>
  <c r="AG615" i="2"/>
  <c r="A441" i="2"/>
  <c r="D872" i="2"/>
  <c r="D938" i="2"/>
  <c r="D933" i="2"/>
  <c r="A1280" i="2"/>
  <c r="C514" i="2"/>
  <c r="AG1001" i="2"/>
  <c r="C1235" i="2"/>
  <c r="A813" i="2"/>
  <c r="C938" i="2"/>
  <c r="AG459" i="2"/>
  <c r="BE458" i="2" s="1"/>
  <c r="AB459" i="2" s="1"/>
  <c r="D1316" i="2"/>
  <c r="D1230" i="2"/>
  <c r="D1284" i="2"/>
  <c r="C1323" i="2"/>
  <c r="AG520" i="2"/>
  <c r="B596" i="2"/>
  <c r="AG818" i="2"/>
  <c r="AB818" i="2" s="1"/>
  <c r="AG1015" i="2"/>
  <c r="BE1014" i="2" s="1"/>
  <c r="AB1015" i="2" s="1"/>
  <c r="C596" i="2"/>
  <c r="AG885" i="2"/>
  <c r="AG543" i="2"/>
  <c r="BE542" i="2" s="1"/>
  <c r="AG708" i="2"/>
  <c r="BE707" i="2" s="1"/>
  <c r="B1200" i="2"/>
  <c r="A1250" i="2"/>
  <c r="D813" i="2"/>
  <c r="A539" i="2"/>
  <c r="A709" i="2"/>
  <c r="C1024" i="2"/>
  <c r="B1319" i="2"/>
  <c r="A1305" i="2"/>
  <c r="A1119" i="2"/>
  <c r="D1268" i="2"/>
  <c r="A549" i="2"/>
  <c r="A897" i="2"/>
  <c r="A933" i="2"/>
  <c r="D540" i="2"/>
  <c r="A540" i="2"/>
  <c r="C1280" i="2"/>
  <c r="C421" i="2"/>
  <c r="B441" i="2"/>
  <c r="C460" i="2"/>
  <c r="B985" i="2"/>
  <c r="B692" i="2"/>
  <c r="B1194" i="2"/>
  <c r="A1230" i="2"/>
  <c r="D1241" i="2"/>
  <c r="A1284" i="2"/>
  <c r="C543" i="2"/>
  <c r="C477" i="2"/>
  <c r="B545" i="2"/>
  <c r="A1254" i="2"/>
  <c r="A510" i="2"/>
  <c r="B829" i="2"/>
  <c r="D1109" i="2"/>
  <c r="B1002" i="2"/>
  <c r="D1207" i="2"/>
  <c r="C555" i="2"/>
  <c r="C398" i="2"/>
  <c r="A1323" i="2"/>
  <c r="C1171" i="2"/>
  <c r="D1018" i="2"/>
  <c r="AG1017" i="2"/>
  <c r="D1239" i="2"/>
  <c r="C791" i="2"/>
  <c r="D746" i="2"/>
  <c r="A848" i="2"/>
  <c r="C945" i="2"/>
  <c r="AG542" i="2"/>
  <c r="AG945" i="2"/>
  <c r="BE944" i="2" s="1"/>
  <c r="AG456" i="2"/>
  <c r="BE455" i="2" s="1"/>
  <c r="B456" i="2"/>
  <c r="D456" i="2"/>
  <c r="AG1016" i="2"/>
  <c r="AB1016" i="2" s="1"/>
  <c r="C1370" i="2"/>
  <c r="D756" i="2"/>
  <c r="AG455" i="2"/>
  <c r="C578" i="2"/>
  <c r="B1017" i="2"/>
  <c r="C1250" i="2"/>
  <c r="C813" i="2"/>
  <c r="C756" i="2"/>
  <c r="B539" i="2"/>
  <c r="C709" i="2"/>
  <c r="B709" i="2"/>
  <c r="B1024" i="2"/>
  <c r="D1319" i="2"/>
  <c r="D1305" i="2"/>
  <c r="B1268" i="2"/>
  <c r="D549" i="2"/>
  <c r="D897" i="2"/>
  <c r="B933" i="2"/>
  <c r="A1056" i="2"/>
  <c r="AG539" i="2"/>
  <c r="BE538" i="2" s="1"/>
  <c r="B1280" i="2"/>
  <c r="D767" i="2"/>
  <c r="D421" i="2"/>
  <c r="D441" i="2"/>
  <c r="A460" i="2"/>
  <c r="D460" i="2"/>
  <c r="A985" i="2"/>
  <c r="C692" i="2"/>
  <c r="D1194" i="2"/>
  <c r="B1230" i="2"/>
  <c r="AG552" i="2"/>
  <c r="B402" i="2"/>
  <c r="C1284" i="2"/>
  <c r="B543" i="2"/>
  <c r="D477" i="2"/>
  <c r="D545" i="2"/>
  <c r="C1254" i="2"/>
  <c r="D510" i="2"/>
  <c r="D829" i="2"/>
  <c r="C1109" i="2"/>
  <c r="C1002" i="2"/>
  <c r="C1207" i="2"/>
  <c r="D555" i="2"/>
  <c r="B398" i="2"/>
  <c r="D1323" i="2"/>
  <c r="A1171" i="2"/>
  <c r="A1018" i="2"/>
  <c r="A1239" i="2"/>
  <c r="A791" i="2"/>
  <c r="D475" i="2"/>
  <c r="A746" i="2"/>
  <c r="C848" i="2"/>
  <c r="B945" i="2"/>
  <c r="AG1207" i="2"/>
  <c r="BE1206" i="2" s="1"/>
  <c r="AB1207" i="2" s="1"/>
  <c r="AG1170" i="2"/>
  <c r="BE1169" i="2" s="1"/>
  <c r="AB1170" i="2" s="1"/>
  <c r="AG1238" i="2"/>
  <c r="BE1237" i="2" s="1"/>
  <c r="AB1238" i="2" s="1"/>
  <c r="B433" i="2"/>
  <c r="D1263" i="2"/>
  <c r="B912" i="2"/>
  <c r="A543" i="2"/>
  <c r="AG1327" i="2"/>
  <c r="AG1155" i="2"/>
  <c r="AG555" i="2"/>
  <c r="BE554" i="2" s="1"/>
  <c r="AB555" i="2" s="1"/>
  <c r="AG1253" i="2"/>
  <c r="BE1252" i="2" s="1"/>
  <c r="AG554" i="2"/>
  <c r="B724" i="2"/>
  <c r="B471" i="2"/>
  <c r="AG746" i="2"/>
  <c r="BE745" i="2" s="1"/>
  <c r="B558" i="2"/>
  <c r="A1341" i="2"/>
  <c r="C893" i="2"/>
  <c r="B1169" i="2"/>
  <c r="D1031" i="2"/>
  <c r="A980" i="2"/>
  <c r="B1036" i="2"/>
  <c r="D937" i="2"/>
  <c r="D986" i="2"/>
  <c r="A471" i="2"/>
  <c r="A834" i="2"/>
  <c r="B520" i="2"/>
  <c r="C604" i="2"/>
  <c r="D643" i="2"/>
  <c r="D893" i="2"/>
  <c r="A854" i="2"/>
  <c r="B1232" i="2"/>
  <c r="AG834" i="2"/>
  <c r="C1004" i="2"/>
  <c r="D740" i="2"/>
  <c r="AG467" i="2"/>
  <c r="B479" i="2"/>
  <c r="A1031" i="2"/>
  <c r="C657" i="2"/>
  <c r="C1056" i="2"/>
  <c r="D501" i="2"/>
  <c r="A386" i="2"/>
  <c r="D1283" i="2"/>
  <c r="D980" i="2"/>
  <c r="A547" i="2"/>
  <c r="D905" i="2"/>
  <c r="B947" i="2"/>
  <c r="B750" i="2"/>
  <c r="A846" i="2"/>
  <c r="C537" i="2"/>
  <c r="B497" i="2"/>
  <c r="AG1283" i="2"/>
  <c r="BE1282" i="2" s="1"/>
  <c r="AB1283" i="2" s="1"/>
  <c r="C532" i="2"/>
  <c r="A937" i="2"/>
  <c r="C1214" i="2"/>
  <c r="C724" i="2"/>
  <c r="A1404" i="2"/>
  <c r="A673" i="2"/>
  <c r="C1162" i="2"/>
  <c r="D1107" i="2"/>
  <c r="A426" i="2"/>
  <c r="C1128" i="2"/>
  <c r="C882" i="2"/>
  <c r="AG643" i="2"/>
  <c r="AB643" i="2" s="1"/>
  <c r="AG1214" i="2"/>
  <c r="BE1213" i="2" s="1"/>
  <c r="AB1214" i="2" s="1"/>
  <c r="AG1056" i="2"/>
  <c r="AG657" i="2"/>
  <c r="AB657" i="2" s="1"/>
  <c r="AG724" i="2"/>
  <c r="D834" i="2"/>
  <c r="A520" i="2"/>
  <c r="A604" i="2"/>
  <c r="C643" i="2"/>
  <c r="AG813" i="2"/>
  <c r="BE812" i="2" s="1"/>
  <c r="C646" i="2"/>
  <c r="A479" i="2"/>
  <c r="C501" i="2"/>
  <c r="B1283" i="2"/>
  <c r="C492" i="2"/>
  <c r="D750" i="2"/>
  <c r="B537" i="2"/>
  <c r="B1214" i="2"/>
  <c r="D724" i="2"/>
  <c r="C673" i="2"/>
  <c r="A1162" i="2"/>
  <c r="AG1106" i="2"/>
  <c r="D426" i="2"/>
  <c r="AG740" i="2"/>
  <c r="BE739" i="2" s="1"/>
  <c r="AB740" i="2" s="1"/>
  <c r="B986" i="2"/>
  <c r="AG854" i="2"/>
  <c r="A902" i="2"/>
  <c r="D520" i="2"/>
  <c r="AG1123" i="2"/>
  <c r="D1232" i="2"/>
  <c r="C811" i="2"/>
  <c r="A740" i="2"/>
  <c r="A657" i="2"/>
  <c r="D1056" i="2"/>
  <c r="B905" i="2"/>
  <c r="C1236" i="2"/>
  <c r="D846" i="2"/>
  <c r="C497" i="2"/>
  <c r="D532" i="2"/>
  <c r="C1123" i="2"/>
  <c r="A1107" i="2"/>
  <c r="B1128" i="2"/>
  <c r="D1110" i="2"/>
  <c r="B882" i="2"/>
  <c r="AG1107" i="2"/>
  <c r="BE1106" i="2" s="1"/>
  <c r="AB1107" i="2" s="1"/>
  <c r="AG1128" i="2"/>
  <c r="BE1127" i="2" s="1"/>
  <c r="AG833" i="2"/>
  <c r="BE832" i="2" s="1"/>
  <c r="AB833" i="2" s="1"/>
  <c r="AG479" i="2"/>
  <c r="BE478" i="2" s="1"/>
  <c r="C390" i="2"/>
  <c r="A503" i="2"/>
  <c r="B664" i="2"/>
  <c r="B1409" i="2"/>
  <c r="B1167" i="2"/>
  <c r="B1292" i="2"/>
  <c r="A684" i="2"/>
  <c r="D448" i="2"/>
  <c r="D753" i="2"/>
  <c r="AG1402" i="2"/>
  <c r="AB1402" i="2" s="1"/>
  <c r="AG1100" i="2"/>
  <c r="BE1099" i="2" s="1"/>
  <c r="AB1100" i="2" s="1"/>
  <c r="A454" i="2"/>
  <c r="A1034" i="2"/>
  <c r="B551" i="2"/>
  <c r="D553" i="2"/>
  <c r="D466" i="2"/>
  <c r="A963" i="2"/>
  <c r="B868" i="2"/>
  <c r="D873" i="2"/>
  <c r="A981" i="2"/>
  <c r="A741" i="2"/>
  <c r="D1344" i="2"/>
  <c r="A1008" i="2"/>
  <c r="C454" i="2"/>
  <c r="A1264" i="2"/>
  <c r="AG454" i="2"/>
  <c r="D1034" i="2"/>
  <c r="B1124" i="2"/>
  <c r="D1124" i="2"/>
  <c r="D1054" i="2"/>
  <c r="B835" i="2"/>
  <c r="C1100" i="2"/>
  <c r="D1142" i="2"/>
  <c r="A522" i="2"/>
  <c r="A931" i="2"/>
  <c r="C696" i="2"/>
  <c r="D489" i="2"/>
  <c r="C551" i="2"/>
  <c r="AG466" i="2"/>
  <c r="B641" i="2"/>
  <c r="A1163" i="2"/>
  <c r="B466" i="2"/>
  <c r="D963" i="2"/>
  <c r="C873" i="2"/>
  <c r="A816" i="2"/>
  <c r="AG1124" i="2"/>
  <c r="AB1124" i="2" s="1"/>
  <c r="AG453" i="2"/>
  <c r="AG1142" i="2"/>
  <c r="BE1141" i="2" s="1"/>
  <c r="AG640" i="2"/>
  <c r="AB640" i="2" s="1"/>
  <c r="A1038" i="2"/>
  <c r="B741" i="2"/>
  <c r="A1344" i="2"/>
  <c r="D1008" i="2"/>
  <c r="C399" i="2"/>
  <c r="B1264" i="2"/>
  <c r="A835" i="2"/>
  <c r="A1142" i="2"/>
  <c r="AG521" i="2"/>
  <c r="AB521" i="2" s="1"/>
  <c r="D504" i="2"/>
  <c r="A696" i="2"/>
  <c r="D816" i="2"/>
  <c r="AG969" i="2"/>
  <c r="AG465" i="2"/>
  <c r="C1124" i="2"/>
  <c r="C1209" i="2"/>
  <c r="C931" i="2"/>
  <c r="B489" i="2"/>
  <c r="A641" i="2"/>
  <c r="AG1162" i="2"/>
  <c r="BE1161" i="2" s="1"/>
  <c r="AB1162" i="2" s="1"/>
  <c r="C1185" i="2"/>
  <c r="D399" i="2"/>
  <c r="D838" i="2"/>
  <c r="D522" i="2"/>
  <c r="B1163" i="2"/>
  <c r="D868" i="2"/>
  <c r="C1146" i="2"/>
  <c r="AG1344" i="2"/>
  <c r="AG998" i="2"/>
  <c r="AG558" i="2"/>
  <c r="B838" i="2"/>
  <c r="B811" i="2"/>
  <c r="A1100" i="2"/>
  <c r="C468" i="2"/>
  <c r="C559" i="2"/>
  <c r="A552" i="2"/>
  <c r="A575" i="2"/>
  <c r="A504" i="2"/>
  <c r="C912" i="2"/>
  <c r="B563" i="2"/>
  <c r="B1236" i="2"/>
  <c r="A553" i="2"/>
  <c r="D1302" i="2"/>
  <c r="AG544" i="2"/>
  <c r="B1310" i="2"/>
  <c r="D581" i="2"/>
  <c r="B544" i="2"/>
  <c r="C753" i="2"/>
  <c r="B1146" i="2"/>
  <c r="D1243" i="2"/>
  <c r="A983" i="2"/>
  <c r="D558" i="2"/>
  <c r="B1102" i="2"/>
  <c r="C1054" i="2"/>
  <c r="D1147" i="2"/>
  <c r="C558" i="2"/>
  <c r="A1054" i="2"/>
  <c r="A1217" i="2"/>
  <c r="A838" i="2"/>
  <c r="D811" i="2"/>
  <c r="B1100" i="2"/>
  <c r="D468" i="2"/>
  <c r="A468" i="2"/>
  <c r="B552" i="2"/>
  <c r="B575" i="2"/>
  <c r="C504" i="2"/>
  <c r="D563" i="2"/>
  <c r="A1236" i="2"/>
  <c r="B553" i="2"/>
  <c r="B1302" i="2"/>
  <c r="AG828" i="2"/>
  <c r="BE827" i="2" s="1"/>
  <c r="A1310" i="2"/>
  <c r="A581" i="2"/>
  <c r="D544" i="2"/>
  <c r="B753" i="2"/>
  <c r="A1146" i="2"/>
  <c r="C1243" i="2"/>
  <c r="AG1314" i="2"/>
  <c r="B958" i="2"/>
  <c r="D1112" i="2"/>
  <c r="C1147" i="2"/>
  <c r="C989" i="2"/>
  <c r="D1192" i="2"/>
  <c r="B396" i="2"/>
  <c r="A613" i="2"/>
  <c r="A514" i="2"/>
  <c r="C903" i="2"/>
  <c r="C828" i="2"/>
  <c r="AG1235" i="2"/>
  <c r="BE1234" i="2" s="1"/>
  <c r="AB1235" i="2" s="1"/>
  <c r="C1316" i="2"/>
  <c r="D684" i="2"/>
  <c r="A544" i="2"/>
  <c r="AG881" i="2"/>
  <c r="AB881" i="2" s="1"/>
  <c r="AG1309" i="2"/>
  <c r="BE1308" i="2" s="1"/>
  <c r="AG752" i="2"/>
  <c r="BE751" i="2" s="1"/>
  <c r="C1399" i="2"/>
  <c r="AG1386" i="2"/>
  <c r="A1374" i="2"/>
  <c r="C1139" i="2"/>
  <c r="B1192" i="2"/>
  <c r="AG1302" i="2"/>
  <c r="C396" i="2"/>
  <c r="C613" i="2"/>
  <c r="D552" i="2"/>
  <c r="AG551" i="2"/>
  <c r="AB551" i="2" s="1"/>
  <c r="C562" i="2"/>
  <c r="C768" i="2"/>
  <c r="C563" i="2"/>
  <c r="B514" i="2"/>
  <c r="B1046" i="2"/>
  <c r="B1246" i="2"/>
  <c r="A828" i="2"/>
  <c r="B1316" i="2"/>
  <c r="A670" i="2"/>
  <c r="C1302" i="2"/>
  <c r="C684" i="2"/>
  <c r="C581" i="2"/>
  <c r="C959" i="2"/>
  <c r="B1243" i="2"/>
  <c r="D833" i="2"/>
  <c r="AG1259" i="2"/>
  <c r="BE1258" i="2" s="1"/>
  <c r="AB1259" i="2" s="1"/>
  <c r="AG847" i="2"/>
  <c r="AB847" i="2" s="1"/>
  <c r="AG1193" i="2"/>
  <c r="AB1193" i="2" s="1"/>
  <c r="AG1246" i="2"/>
  <c r="AG425" i="2"/>
  <c r="AG908" i="2"/>
  <c r="B465" i="2"/>
  <c r="B1174" i="2"/>
  <c r="A640" i="2"/>
  <c r="A818" i="2"/>
  <c r="AG1146" i="2"/>
  <c r="BE1145" i="2" s="1"/>
  <c r="A1147" i="2"/>
  <c r="C1342" i="2"/>
  <c r="B640" i="2"/>
  <c r="A524" i="2"/>
  <c r="D818" i="2"/>
  <c r="C395" i="2"/>
  <c r="D385" i="2"/>
  <c r="D881" i="2"/>
  <c r="A1139" i="2"/>
  <c r="A768" i="2"/>
  <c r="A830" i="2"/>
  <c r="AG911" i="2"/>
  <c r="BE910" i="2" s="1"/>
  <c r="AB911" i="2" s="1"/>
  <c r="AG509" i="2"/>
  <c r="BE508" i="2" s="1"/>
  <c r="AB509" i="2" s="1"/>
  <c r="C592" i="2"/>
  <c r="AG1304" i="2"/>
  <c r="A487" i="2"/>
  <c r="AG932" i="2"/>
  <c r="AG1247" i="2"/>
  <c r="BE1246" i="2" s="1"/>
  <c r="AB1247" i="2" s="1"/>
  <c r="AG430" i="2"/>
  <c r="AG571" i="2"/>
  <c r="AB571" i="2" s="1"/>
  <c r="AG873" i="2"/>
  <c r="AG664" i="2"/>
  <c r="BE663" i="2" s="1"/>
  <c r="A665" i="2"/>
  <c r="D665" i="2"/>
  <c r="C665" i="2"/>
  <c r="A894" i="2"/>
  <c r="C894" i="2"/>
  <c r="B894" i="2"/>
  <c r="D894" i="2"/>
  <c r="B1116" i="2"/>
  <c r="C1116" i="2"/>
  <c r="A1116" i="2"/>
  <c r="D1116" i="2"/>
  <c r="A614" i="2"/>
  <c r="B614" i="2"/>
  <c r="D614" i="2"/>
  <c r="C1245" i="2"/>
  <c r="A1245" i="2"/>
  <c r="B1245" i="2"/>
  <c r="D1117" i="2"/>
  <c r="AG1116" i="2"/>
  <c r="C1117" i="2"/>
  <c r="B1117" i="2"/>
  <c r="B1127" i="2"/>
  <c r="C1127" i="2"/>
  <c r="D1127" i="2"/>
  <c r="C533" i="2"/>
  <c r="B533" i="2"/>
  <c r="A533" i="2"/>
  <c r="AG532" i="2"/>
  <c r="BE531" i="2" s="1"/>
  <c r="AB532" i="2" s="1"/>
  <c r="C449" i="2"/>
  <c r="B449" i="2"/>
  <c r="D449" i="2"/>
  <c r="B1088" i="2"/>
  <c r="D1088" i="2"/>
  <c r="C1088" i="2"/>
  <c r="C742" i="2"/>
  <c r="B742" i="2"/>
  <c r="AG741" i="2"/>
  <c r="BE740" i="2" s="1"/>
  <c r="AB741" i="2" s="1"/>
  <c r="AG1280" i="2"/>
  <c r="AB1280" i="2" s="1"/>
  <c r="B1281" i="2"/>
  <c r="C1281" i="2"/>
  <c r="A1281" i="2"/>
  <c r="C677" i="2"/>
  <c r="B677" i="2"/>
  <c r="A677" i="2"/>
  <c r="AG677" i="2"/>
  <c r="A546" i="2"/>
  <c r="B546" i="2"/>
  <c r="D546" i="2"/>
  <c r="C546" i="2"/>
  <c r="B1231" i="2"/>
  <c r="D1231" i="2"/>
  <c r="AG1230" i="2"/>
  <c r="BE1229" i="2" s="1"/>
  <c r="AB1230" i="2" s="1"/>
  <c r="AG1231" i="2"/>
  <c r="BE1230" i="2" s="1"/>
  <c r="AB1231" i="2" s="1"/>
  <c r="C1196" i="2"/>
  <c r="D1196" i="2"/>
  <c r="B1196" i="2"/>
  <c r="B1140" i="2"/>
  <c r="C1140" i="2"/>
  <c r="A666" i="2"/>
  <c r="AG665" i="2"/>
  <c r="AB665" i="2" s="1"/>
  <c r="B666" i="2"/>
  <c r="D666" i="2"/>
  <c r="B1148" i="2"/>
  <c r="C1148" i="2"/>
  <c r="A1148" i="2"/>
  <c r="D1148" i="2"/>
  <c r="D519" i="2"/>
  <c r="AG518" i="2"/>
  <c r="BE517" i="2" s="1"/>
  <c r="AB518" i="2" s="1"/>
  <c r="B711" i="2"/>
  <c r="C711" i="2"/>
  <c r="A1066" i="2"/>
  <c r="D1066" i="2"/>
  <c r="B1066" i="2"/>
  <c r="B991" i="2"/>
  <c r="D991" i="2"/>
  <c r="A991" i="2"/>
  <c r="C1216" i="2"/>
  <c r="A1216" i="2"/>
  <c r="B1216" i="2"/>
  <c r="D970" i="2"/>
  <c r="C970" i="2"/>
  <c r="B970" i="2"/>
  <c r="C986" i="2"/>
  <c r="D1253" i="2"/>
  <c r="A465" i="2"/>
  <c r="AG1007" i="2"/>
  <c r="AB1007" i="2" s="1"/>
  <c r="A390" i="2"/>
  <c r="B399" i="2"/>
  <c r="A1178" i="2"/>
  <c r="C932" i="2"/>
  <c r="D664" i="2"/>
  <c r="AG742" i="2"/>
  <c r="BE741" i="2" s="1"/>
  <c r="AB742" i="2" s="1"/>
  <c r="D395" i="2"/>
  <c r="C1374" i="2"/>
  <c r="D1399" i="2"/>
  <c r="C747" i="2"/>
  <c r="AG985" i="2"/>
  <c r="BE984" i="2" s="1"/>
  <c r="AB985" i="2" s="1"/>
  <c r="A1253" i="2"/>
  <c r="C465" i="2"/>
  <c r="D934" i="2"/>
  <c r="B390" i="2"/>
  <c r="B612" i="2"/>
  <c r="AG398" i="2"/>
  <c r="B932" i="2"/>
  <c r="AG931" i="2"/>
  <c r="A664" i="2"/>
  <c r="B395" i="2"/>
  <c r="C601" i="2"/>
  <c r="D1374" i="2"/>
  <c r="A1399" i="2"/>
  <c r="B747" i="2"/>
  <c r="A989" i="2"/>
  <c r="A572" i="2"/>
  <c r="C444" i="2"/>
  <c r="A1165" i="2"/>
  <c r="C1231" i="2"/>
  <c r="AG395" i="2"/>
  <c r="A742" i="2"/>
  <c r="AG1147" i="2"/>
  <c r="A1127" i="2"/>
  <c r="D677" i="2"/>
  <c r="A691" i="2"/>
  <c r="B691" i="2"/>
  <c r="AG691" i="2"/>
  <c r="C691" i="2"/>
  <c r="C718" i="2"/>
  <c r="A718" i="2"/>
  <c r="B718" i="2"/>
  <c r="A428" i="2"/>
  <c r="B428" i="2"/>
  <c r="C428" i="2"/>
  <c r="D926" i="2"/>
  <c r="C926" i="2"/>
  <c r="A926" i="2"/>
  <c r="C1058" i="2"/>
  <c r="A1058" i="2"/>
  <c r="AG1058" i="2"/>
  <c r="BE1057" i="2" s="1"/>
  <c r="AB1058" i="2" s="1"/>
  <c r="B1058" i="2"/>
  <c r="C1369" i="2"/>
  <c r="A1369" i="2"/>
  <c r="C965" i="2"/>
  <c r="A965" i="2"/>
  <c r="C480" i="2"/>
  <c r="B480" i="2"/>
  <c r="D480" i="2"/>
  <c r="A480" i="2"/>
  <c r="C1257" i="2"/>
  <c r="D1257" i="2"/>
  <c r="C721" i="2"/>
  <c r="B721" i="2"/>
  <c r="A721" i="2"/>
  <c r="B775" i="2"/>
  <c r="D775" i="2"/>
  <c r="C775" i="2"/>
  <c r="A775" i="2"/>
  <c r="C1318" i="2"/>
  <c r="AG1318" i="2"/>
  <c r="A1318" i="2"/>
  <c r="D1318" i="2"/>
  <c r="A1096" i="2"/>
  <c r="D1096" i="2"/>
  <c r="C1096" i="2"/>
  <c r="B799" i="2"/>
  <c r="C799" i="2"/>
  <c r="D799" i="2"/>
  <c r="D617" i="2"/>
  <c r="A617" i="2"/>
  <c r="AG617" i="2"/>
  <c r="B617" i="2"/>
  <c r="D485" i="2"/>
  <c r="A485" i="2"/>
  <c r="B485" i="2"/>
  <c r="C656" i="2"/>
  <c r="B656" i="2"/>
  <c r="D656" i="2"/>
  <c r="AG656" i="2"/>
  <c r="C1253" i="2"/>
  <c r="D465" i="2"/>
  <c r="AG1114" i="2"/>
  <c r="D932" i="2"/>
  <c r="C773" i="2"/>
  <c r="D1019" i="2"/>
  <c r="B1399" i="2"/>
  <c r="A747" i="2"/>
  <c r="D989" i="2"/>
  <c r="A1167" i="2"/>
  <c r="B572" i="2"/>
  <c r="C1165" i="2"/>
  <c r="AG774" i="2"/>
  <c r="BE773" i="2" s="1"/>
  <c r="AB774" i="2" s="1"/>
  <c r="D1058" i="2"/>
  <c r="D428" i="2"/>
  <c r="AG1245" i="2"/>
  <c r="AG613" i="2"/>
  <c r="AG893" i="2"/>
  <c r="BE892" i="2" s="1"/>
  <c r="D965" i="2"/>
  <c r="D691" i="2"/>
  <c r="AG1127" i="2"/>
  <c r="D1385" i="2"/>
  <c r="AG1385" i="2"/>
  <c r="A1385" i="2"/>
  <c r="B1385" i="2"/>
  <c r="AG1159" i="2"/>
  <c r="BE1158" i="2" s="1"/>
  <c r="A1159" i="2"/>
  <c r="C1159" i="2"/>
  <c r="D1159" i="2"/>
  <c r="AG1242" i="2"/>
  <c r="BE1241" i="2" s="1"/>
  <c r="AB1242" i="2" s="1"/>
  <c r="C1242" i="2"/>
  <c r="B1242" i="2"/>
  <c r="AG1241" i="2"/>
  <c r="D1242" i="2"/>
  <c r="D693" i="2"/>
  <c r="C693" i="2"/>
  <c r="A1425" i="2"/>
  <c r="B1425" i="2"/>
  <c r="D1425" i="2"/>
  <c r="A675" i="2"/>
  <c r="B675" i="2"/>
  <c r="C675" i="2"/>
  <c r="C409" i="2"/>
  <c r="B409" i="2"/>
  <c r="AG1054" i="2"/>
  <c r="BE1053" i="2" s="1"/>
  <c r="AB1054" i="2" s="1"/>
  <c r="AG1055" i="2"/>
  <c r="BE1054" i="2" s="1"/>
  <c r="AB1055" i="2" s="1"/>
  <c r="D951" i="2"/>
  <c r="A951" i="2"/>
  <c r="C951" i="2"/>
  <c r="B1032" i="2"/>
  <c r="D1032" i="2"/>
  <c r="A1032" i="2"/>
  <c r="C1032" i="2"/>
  <c r="D805" i="2"/>
  <c r="B805" i="2"/>
  <c r="D774" i="2"/>
  <c r="C774" i="2"/>
  <c r="A774" i="2"/>
  <c r="C920" i="2"/>
  <c r="B920" i="2"/>
  <c r="A920" i="2"/>
  <c r="A1114" i="2"/>
  <c r="D1114" i="2"/>
  <c r="C1114" i="2"/>
  <c r="A1303" i="2"/>
  <c r="AG1303" i="2"/>
  <c r="AB1303" i="2" s="1"/>
  <c r="B445" i="2"/>
  <c r="C445" i="2"/>
  <c r="D445" i="2"/>
  <c r="AG444" i="2"/>
  <c r="BE443" i="2" s="1"/>
  <c r="AG1008" i="2"/>
  <c r="BE1007" i="2" s="1"/>
  <c r="C1009" i="2"/>
  <c r="D1009" i="2"/>
  <c r="A1009" i="2"/>
  <c r="D982" i="2"/>
  <c r="B982" i="2"/>
  <c r="A941" i="2"/>
  <c r="D941" i="2"/>
  <c r="B431" i="2"/>
  <c r="D431" i="2"/>
  <c r="A431" i="2"/>
  <c r="C431" i="2"/>
  <c r="A769" i="2"/>
  <c r="D769" i="2"/>
  <c r="B769" i="2"/>
  <c r="B1417" i="2"/>
  <c r="A1417" i="2"/>
  <c r="C1417" i="2"/>
  <c r="B874" i="2"/>
  <c r="D874" i="2"/>
  <c r="A874" i="2"/>
  <c r="C874" i="2"/>
  <c r="C908" i="2"/>
  <c r="B908" i="2"/>
  <c r="D908" i="2"/>
  <c r="A517" i="2"/>
  <c r="AG445" i="2"/>
  <c r="A409" i="2"/>
  <c r="C572" i="2"/>
  <c r="D444" i="2"/>
  <c r="B1165" i="2"/>
  <c r="A445" i="2"/>
  <c r="AG1148" i="2"/>
  <c r="AB1148" i="2" s="1"/>
  <c r="A1231" i="2"/>
  <c r="B1159" i="2"/>
  <c r="AG545" i="2"/>
  <c r="AB545" i="2" s="1"/>
  <c r="B665" i="2"/>
  <c r="AG1031" i="2"/>
  <c r="B926" i="2"/>
  <c r="D721" i="2"/>
  <c r="A799" i="2"/>
  <c r="A908" i="2"/>
  <c r="C666" i="2"/>
  <c r="D1216" i="2"/>
  <c r="D533" i="2"/>
  <c r="D920" i="2"/>
  <c r="D1038" i="2"/>
  <c r="AG798" i="2"/>
  <c r="BE797" i="2" s="1"/>
  <c r="AG907" i="2"/>
  <c r="BE906" i="2" s="1"/>
  <c r="AB907" i="2" s="1"/>
  <c r="AG1244" i="2"/>
  <c r="BE1243" i="2" s="1"/>
  <c r="AB1244" i="2" s="1"/>
  <c r="AG1032" i="2"/>
  <c r="C1038" i="2"/>
  <c r="AG1126" i="2"/>
  <c r="AB1126" i="2" s="1"/>
  <c r="AG1417" i="2"/>
  <c r="BE1416" i="2" s="1"/>
  <c r="AB1417" i="2" s="1"/>
  <c r="AG1196" i="2"/>
  <c r="BE1195" i="2" s="1"/>
  <c r="AB1196" i="2" s="1"/>
  <c r="AG1416" i="2"/>
  <c r="BE1415" i="2" s="1"/>
  <c r="AB1416" i="2" s="1"/>
  <c r="AG1252" i="2"/>
  <c r="BE1251" i="2" s="1"/>
  <c r="AB1252" i="2" s="1"/>
  <c r="AG1062" i="2"/>
  <c r="AG840" i="2"/>
  <c r="C1244" i="2"/>
  <c r="A823" i="2"/>
  <c r="D1217" i="2"/>
  <c r="D953" i="2"/>
  <c r="B752" i="2"/>
  <c r="B823" i="2"/>
  <c r="AG1216" i="2"/>
  <c r="BE1215" i="2" s="1"/>
  <c r="B953" i="2"/>
  <c r="C610" i="2"/>
  <c r="AG683" i="2"/>
  <c r="BE682" i="2" s="1"/>
  <c r="AB683" i="2" s="1"/>
  <c r="AG603" i="2"/>
  <c r="BE602" i="2" s="1"/>
  <c r="AB603" i="2" s="1"/>
  <c r="D752" i="2"/>
  <c r="AG816" i="2"/>
  <c r="AB816" i="2" s="1"/>
  <c r="D1051" i="2"/>
  <c r="D610" i="2"/>
  <c r="D1422" i="2"/>
  <c r="A1036" i="2"/>
  <c r="AG723" i="2"/>
  <c r="AB723" i="2" s="1"/>
  <c r="AG1104" i="2"/>
  <c r="BE1103" i="2" s="1"/>
  <c r="AG765" i="2"/>
  <c r="AB765" i="2" s="1"/>
  <c r="D470" i="2"/>
  <c r="AG942" i="2"/>
  <c r="BE941" i="2" s="1"/>
  <c r="AB942" i="2" s="1"/>
  <c r="AG694" i="2"/>
  <c r="AG1228" i="2"/>
  <c r="AG1305" i="2"/>
  <c r="BE1304" i="2" s="1"/>
  <c r="D1090" i="2"/>
  <c r="C1090" i="2"/>
  <c r="A844" i="2"/>
  <c r="D844" i="2"/>
  <c r="B844" i="2"/>
  <c r="D1401" i="2"/>
  <c r="AG1400" i="2"/>
  <c r="C1401" i="2"/>
  <c r="C1295" i="2"/>
  <c r="A1295" i="2"/>
  <c r="AG769" i="2"/>
  <c r="C770" i="2"/>
  <c r="D770" i="2"/>
  <c r="A770" i="2"/>
  <c r="B924" i="2"/>
  <c r="A924" i="2"/>
  <c r="B966" i="2"/>
  <c r="D966" i="2"/>
  <c r="B417" i="2"/>
  <c r="C417" i="2"/>
  <c r="A417" i="2"/>
  <c r="C864" i="2"/>
  <c r="D864" i="2"/>
  <c r="B866" i="2"/>
  <c r="AG866" i="2"/>
  <c r="BE865" i="2" s="1"/>
  <c r="AG1171" i="2"/>
  <c r="B1172" i="2"/>
  <c r="D1172" i="2"/>
  <c r="AG720" i="2"/>
  <c r="BE719" i="2" s="1"/>
  <c r="B720" i="2"/>
  <c r="D720" i="2"/>
  <c r="AG719" i="2"/>
  <c r="BE718" i="2" s="1"/>
  <c r="AB719" i="2" s="1"/>
  <c r="A955" i="2"/>
  <c r="D955" i="2"/>
  <c r="D1049" i="2"/>
  <c r="C1049" i="2"/>
  <c r="A1049" i="2"/>
  <c r="A1240" i="2"/>
  <c r="AG1239" i="2"/>
  <c r="D1240" i="2"/>
  <c r="C505" i="2"/>
  <c r="A505" i="2"/>
  <c r="AG504" i="2"/>
  <c r="B921" i="2"/>
  <c r="D921" i="2"/>
  <c r="A921" i="2"/>
  <c r="B749" i="2"/>
  <c r="A749" i="2"/>
  <c r="C749" i="2"/>
  <c r="AG800" i="2"/>
  <c r="A800" i="2"/>
  <c r="C527" i="2"/>
  <c r="B527" i="2"/>
  <c r="A822" i="2"/>
  <c r="C822" i="2"/>
  <c r="B822" i="2"/>
  <c r="D1260" i="2"/>
  <c r="C1260" i="2"/>
  <c r="B1260" i="2"/>
  <c r="C719" i="2"/>
  <c r="A719" i="2"/>
  <c r="AG718" i="2"/>
  <c r="AG548" i="2"/>
  <c r="BE547" i="2" s="1"/>
  <c r="AB548" i="2" s="1"/>
  <c r="C548" i="2"/>
  <c r="C1106" i="2"/>
  <c r="AG1105" i="2"/>
  <c r="BE1104" i="2" s="1"/>
  <c r="A1106" i="2"/>
  <c r="A1328" i="2"/>
  <c r="D1328" i="2"/>
  <c r="C1222" i="2"/>
  <c r="B1222" i="2"/>
  <c r="B1383" i="2"/>
  <c r="D1383" i="2"/>
  <c r="A638" i="2"/>
  <c r="D638" i="2"/>
  <c r="B638" i="2"/>
  <c r="AG637" i="2"/>
  <c r="BE636" i="2" s="1"/>
  <c r="C1248" i="2"/>
  <c r="A1248" i="2"/>
  <c r="B1248" i="2"/>
  <c r="C588" i="2"/>
  <c r="D588" i="2"/>
  <c r="D1144" i="2"/>
  <c r="A1144" i="2"/>
  <c r="C1144" i="2"/>
  <c r="B1233" i="2"/>
  <c r="AG1232" i="2"/>
  <c r="BE1231" i="2" s="1"/>
  <c r="AB1232" i="2" s="1"/>
  <c r="D1233" i="2"/>
  <c r="B577" i="2"/>
  <c r="D577" i="2"/>
  <c r="C577" i="2"/>
  <c r="B802" i="2"/>
  <c r="C802" i="2"/>
  <c r="D850" i="2"/>
  <c r="B850" i="2"/>
  <c r="AG849" i="2"/>
  <c r="BE848" i="2" s="1"/>
  <c r="C1372" i="2"/>
  <c r="A1372" i="2"/>
  <c r="B1372" i="2"/>
  <c r="D998" i="2"/>
  <c r="A998" i="2"/>
  <c r="C998" i="2"/>
  <c r="D849" i="2"/>
  <c r="AG848" i="2"/>
  <c r="BE847" i="2" s="1"/>
  <c r="B849" i="2"/>
  <c r="C1403" i="2"/>
  <c r="D1403" i="2"/>
  <c r="D870" i="2"/>
  <c r="C870" i="2"/>
  <c r="A423" i="2"/>
  <c r="C423" i="2"/>
  <c r="D423" i="2"/>
  <c r="B625" i="2"/>
  <c r="A625" i="2"/>
  <c r="D625" i="2"/>
  <c r="B1101" i="2"/>
  <c r="A1101" i="2"/>
  <c r="C1101" i="2"/>
  <c r="AG1009" i="2"/>
  <c r="BE1008" i="2" s="1"/>
  <c r="AB1009" i="2" s="1"/>
  <c r="A1010" i="2"/>
  <c r="B1010" i="2"/>
  <c r="C1275" i="2"/>
  <c r="AG1274" i="2"/>
  <c r="A1275" i="2"/>
  <c r="B1275" i="2"/>
  <c r="AG939" i="2"/>
  <c r="AB939" i="2" s="1"/>
  <c r="D940" i="2"/>
  <c r="C940" i="2"/>
  <c r="C1007" i="2"/>
  <c r="D736" i="2"/>
  <c r="AG470" i="2"/>
  <c r="BE469" i="2" s="1"/>
  <c r="AB470" i="2" s="1"/>
  <c r="A548" i="2"/>
  <c r="B934" i="2"/>
  <c r="A797" i="2"/>
  <c r="B860" i="2"/>
  <c r="A773" i="2"/>
  <c r="AG1018" i="2"/>
  <c r="AB1018" i="2" s="1"/>
  <c r="D743" i="2"/>
  <c r="B385" i="2"/>
  <c r="AG670" i="2"/>
  <c r="BE669" i="2" s="1"/>
  <c r="AG1042" i="2"/>
  <c r="BE1041" i="2" s="1"/>
  <c r="AB1042" i="2" s="1"/>
  <c r="B1403" i="2"/>
  <c r="A870" i="2"/>
  <c r="B1328" i="2"/>
  <c r="D1248" i="2"/>
  <c r="A577" i="2"/>
  <c r="D802" i="2"/>
  <c r="AG940" i="2"/>
  <c r="AB940" i="2" s="1"/>
  <c r="C638" i="2"/>
  <c r="A527" i="2"/>
  <c r="C955" i="2"/>
  <c r="C966" i="2"/>
  <c r="D1275" i="2"/>
  <c r="D1222" i="2"/>
  <c r="B1401" i="2"/>
  <c r="B946" i="2"/>
  <c r="A415" i="2"/>
  <c r="D1295" i="2"/>
  <c r="C1010" i="2"/>
  <c r="C625" i="2"/>
  <c r="C1172" i="2"/>
  <c r="A850" i="2"/>
  <c r="B770" i="2"/>
  <c r="B470" i="2"/>
  <c r="A470" i="2"/>
  <c r="B1105" i="2"/>
  <c r="A1105" i="2"/>
  <c r="D1105" i="2"/>
  <c r="AG417" i="2"/>
  <c r="AB417" i="2" s="1"/>
  <c r="C418" i="2"/>
  <c r="A418" i="2"/>
  <c r="A1191" i="2"/>
  <c r="AG1191" i="2"/>
  <c r="AB1191" i="2" s="1"/>
  <c r="D1191" i="2"/>
  <c r="C1390" i="2"/>
  <c r="D1390" i="2"/>
  <c r="B484" i="2"/>
  <c r="AG483" i="2"/>
  <c r="BE482" i="2" s="1"/>
  <c r="AG484" i="2"/>
  <c r="A484" i="2"/>
  <c r="D1158" i="2"/>
  <c r="C1158" i="2"/>
  <c r="D711" i="2"/>
  <c r="A711" i="2"/>
  <c r="D500" i="2"/>
  <c r="C500" i="2"/>
  <c r="AG499" i="2"/>
  <c r="AG500" i="2"/>
  <c r="BE499" i="2" s="1"/>
  <c r="D845" i="2"/>
  <c r="B845" i="2"/>
  <c r="D659" i="2"/>
  <c r="C659" i="2"/>
  <c r="A659" i="2"/>
  <c r="C1131" i="2"/>
  <c r="B1131" i="2"/>
  <c r="D612" i="2"/>
  <c r="D797" i="2"/>
  <c r="A744" i="2"/>
  <c r="D773" i="2"/>
  <c r="C1019" i="2"/>
  <c r="D671" i="2"/>
  <c r="A802" i="2"/>
  <c r="D527" i="2"/>
  <c r="AG1260" i="2"/>
  <c r="BE1259" i="2" s="1"/>
  <c r="AB1260" i="2" s="1"/>
  <c r="A840" i="2"/>
  <c r="C845" i="2"/>
  <c r="D484" i="2"/>
  <c r="C639" i="2"/>
  <c r="A639" i="2"/>
  <c r="A946" i="2"/>
  <c r="C946" i="2"/>
  <c r="D946" i="2"/>
  <c r="AG912" i="2"/>
  <c r="BE911" i="2" s="1"/>
  <c r="C913" i="2"/>
  <c r="D913" i="2"/>
  <c r="B1182" i="2"/>
  <c r="D1182" i="2"/>
  <c r="C1182" i="2"/>
  <c r="D629" i="2"/>
  <c r="A629" i="2"/>
  <c r="B629" i="2"/>
  <c r="B645" i="2"/>
  <c r="D645" i="2"/>
  <c r="C645" i="2"/>
  <c r="C1179" i="2"/>
  <c r="B1179" i="2"/>
  <c r="AG883" i="2"/>
  <c r="B884" i="2"/>
  <c r="D1402" i="2"/>
  <c r="A1402" i="2"/>
  <c r="AG478" i="2"/>
  <c r="D478" i="2"/>
  <c r="A615" i="2"/>
  <c r="C615" i="2"/>
  <c r="B615" i="2"/>
  <c r="C1014" i="2"/>
  <c r="A1014" i="2"/>
  <c r="D1014" i="2"/>
  <c r="B536" i="2"/>
  <c r="D536" i="2"/>
  <c r="C536" i="2"/>
  <c r="C415" i="2"/>
  <c r="B415" i="2"/>
  <c r="A703" i="2"/>
  <c r="B703" i="2"/>
  <c r="D808" i="2"/>
  <c r="A808" i="2"/>
  <c r="B483" i="2"/>
  <c r="C483" i="2"/>
  <c r="D397" i="2"/>
  <c r="AG396" i="2"/>
  <c r="AB396" i="2" s="1"/>
  <c r="AG397" i="2"/>
  <c r="BE396" i="2" s="1"/>
  <c r="B397" i="2"/>
  <c r="AG1060" i="2"/>
  <c r="BE1059" i="2" s="1"/>
  <c r="AB1060" i="2" s="1"/>
  <c r="D1061" i="2"/>
  <c r="A1061" i="2"/>
  <c r="B880" i="2"/>
  <c r="A880" i="2"/>
  <c r="D960" i="2"/>
  <c r="B960" i="2"/>
  <c r="D694" i="2"/>
  <c r="A694" i="2"/>
  <c r="C519" i="2"/>
  <c r="B519" i="2"/>
  <c r="A519" i="2"/>
  <c r="D1320" i="2"/>
  <c r="AG1320" i="2"/>
  <c r="BE1319" i="2" s="1"/>
  <c r="AB1320" i="2" s="1"/>
  <c r="B1320" i="2"/>
  <c r="A1320" i="2"/>
  <c r="D1183" i="2"/>
  <c r="AG1182" i="2"/>
  <c r="B1183" i="2"/>
  <c r="C1229" i="2"/>
  <c r="A1229" i="2"/>
  <c r="AG1229" i="2"/>
  <c r="B1229" i="2"/>
  <c r="C941" i="2"/>
  <c r="B941" i="2"/>
  <c r="D1329" i="2"/>
  <c r="C1329" i="2"/>
  <c r="AG1328" i="2"/>
  <c r="BE1327" i="2" s="1"/>
  <c r="D1007" i="2"/>
  <c r="B736" i="2"/>
  <c r="B548" i="2"/>
  <c r="C934" i="2"/>
  <c r="C860" i="2"/>
  <c r="A743" i="2"/>
  <c r="AG519" i="2"/>
  <c r="BE518" i="2" s="1"/>
  <c r="AB519" i="2" s="1"/>
  <c r="B1043" i="2"/>
  <c r="D1198" i="2"/>
  <c r="A1087" i="2"/>
  <c r="B1061" i="2"/>
  <c r="AG576" i="2"/>
  <c r="BE575" i="2" s="1"/>
  <c r="AB576" i="2" s="1"/>
  <c r="AG614" i="2"/>
  <c r="BE613" i="2" s="1"/>
  <c r="C960" i="2"/>
  <c r="A864" i="2"/>
  <c r="D1106" i="2"/>
  <c r="D719" i="2"/>
  <c r="B998" i="2"/>
  <c r="C1233" i="2"/>
  <c r="D749" i="2"/>
  <c r="A849" i="2"/>
  <c r="AG1183" i="2"/>
  <c r="AG703" i="2"/>
  <c r="BE702" i="2" s="1"/>
  <c r="AB703" i="2" s="1"/>
  <c r="C694" i="2"/>
  <c r="A1390" i="2"/>
  <c r="C1105" i="2"/>
  <c r="A1182" i="2"/>
  <c r="AG773" i="2"/>
  <c r="BE772" i="2" s="1"/>
  <c r="AB773" i="2" s="1"/>
  <c r="C397" i="2"/>
  <c r="C850" i="2"/>
  <c r="AG1319" i="2"/>
  <c r="BE1318" i="2" s="1"/>
  <c r="D1229" i="2"/>
  <c r="AG1389" i="2"/>
  <c r="BE1388" i="2" s="1"/>
  <c r="AB1389" i="2" s="1"/>
  <c r="A679" i="2"/>
  <c r="A736" i="2"/>
  <c r="D548" i="2"/>
  <c r="AG933" i="2"/>
  <c r="AB933" i="2" s="1"/>
  <c r="A612" i="2"/>
  <c r="C797" i="2"/>
  <c r="D744" i="2"/>
  <c r="A860" i="2"/>
  <c r="B1019" i="2"/>
  <c r="C743" i="2"/>
  <c r="C385" i="2"/>
  <c r="C671" i="2"/>
  <c r="B654" i="2"/>
  <c r="AG795" i="2"/>
  <c r="AB795" i="2" s="1"/>
  <c r="A425" i="2"/>
  <c r="A1403" i="2"/>
  <c r="AG1197" i="2"/>
  <c r="BE1196" i="2" s="1"/>
  <c r="AB1197" i="2" s="1"/>
  <c r="A720" i="2"/>
  <c r="A1383" i="2"/>
  <c r="B1191" i="2"/>
  <c r="AG801" i="2"/>
  <c r="AB801" i="2" s="1"/>
  <c r="D615" i="2"/>
  <c r="B588" i="2"/>
  <c r="AG482" i="2"/>
  <c r="BE481" i="2" s="1"/>
  <c r="A1158" i="2"/>
  <c r="B864" i="2"/>
  <c r="B1106" i="2"/>
  <c r="AG1158" i="2"/>
  <c r="AB1158" i="2" s="1"/>
  <c r="A913" i="2"/>
  <c r="AG612" i="2"/>
  <c r="AB612" i="2" s="1"/>
  <c r="D880" i="2"/>
  <c r="B719" i="2"/>
  <c r="C924" i="2"/>
  <c r="A1233" i="2"/>
  <c r="C703" i="2"/>
  <c r="A536" i="2"/>
  <c r="D418" i="2"/>
  <c r="A384" i="2"/>
  <c r="C849" i="2"/>
  <c r="B423" i="2"/>
  <c r="A845" i="2"/>
  <c r="AG749" i="2"/>
  <c r="AB749" i="2" s="1"/>
  <c r="AG845" i="2"/>
  <c r="BE844" i="2" s="1"/>
  <c r="AB845" i="2" s="1"/>
  <c r="A500" i="2"/>
  <c r="B694" i="2"/>
  <c r="B1390" i="2"/>
  <c r="C1183" i="2"/>
  <c r="A397" i="2"/>
  <c r="B1329" i="2"/>
  <c r="A940" i="2"/>
  <c r="D1101" i="2"/>
  <c r="D505" i="2"/>
  <c r="AG629" i="2"/>
  <c r="BE628" i="2" s="1"/>
  <c r="AG808" i="2"/>
  <c r="BE807" i="2" s="1"/>
  <c r="AB808" i="2" s="1"/>
  <c r="AG1306" i="2"/>
  <c r="BE1305" i="2" s="1"/>
  <c r="AG1221" i="2"/>
  <c r="BE1220" i="2" s="1"/>
  <c r="AG659" i="2"/>
  <c r="BE658" i="2" s="1"/>
  <c r="AG748" i="2"/>
  <c r="BE747" i="2" s="1"/>
  <c r="AB748" i="2" s="1"/>
  <c r="AG1130" i="2"/>
  <c r="D1074" i="2"/>
  <c r="AG628" i="2"/>
  <c r="BE627" i="2" s="1"/>
  <c r="AB628" i="2" s="1"/>
  <c r="AG772" i="2"/>
  <c r="AB772" i="2" s="1"/>
  <c r="AG422" i="2"/>
  <c r="AG434" i="2"/>
  <c r="BE433" i="2" s="1"/>
  <c r="AG513" i="2"/>
  <c r="AB513" i="2" s="1"/>
  <c r="C1005" i="2"/>
  <c r="AG822" i="2"/>
  <c r="AB822" i="2" s="1"/>
  <c r="B1217" i="2"/>
  <c r="C1422" i="2"/>
  <c r="A448" i="2"/>
  <c r="AG674" i="2"/>
  <c r="A1351" i="2"/>
  <c r="A1278" i="2"/>
  <c r="C823" i="2"/>
  <c r="B843" i="2"/>
  <c r="AG1425" i="2"/>
  <c r="AB1425" i="2" s="1"/>
  <c r="AG991" i="2"/>
  <c r="AB991" i="2" s="1"/>
  <c r="AG783" i="2"/>
  <c r="BE782" i="2" s="1"/>
  <c r="AB783" i="2" s="1"/>
  <c r="A723" i="2"/>
  <c r="AG779" i="2"/>
  <c r="AB779" i="2" s="1"/>
  <c r="AG1111" i="2"/>
  <c r="BE1110" i="2" s="1"/>
  <c r="AG1219" i="2"/>
  <c r="AB1219" i="2" s="1"/>
  <c r="AG382" i="2"/>
  <c r="AG743" i="2"/>
  <c r="AB743" i="2" s="1"/>
  <c r="A1075" i="2"/>
  <c r="C752" i="2"/>
  <c r="B744" i="2"/>
  <c r="B1112" i="2"/>
  <c r="C631" i="2"/>
  <c r="C1167" i="2"/>
  <c r="C953" i="2"/>
  <c r="AG965" i="2"/>
  <c r="BE964" i="2" s="1"/>
  <c r="AB965" i="2" s="1"/>
  <c r="A610" i="2"/>
  <c r="A912" i="2"/>
  <c r="B768" i="2"/>
  <c r="C1012" i="2"/>
  <c r="A1422" i="2"/>
  <c r="C844" i="2"/>
  <c r="C1036" i="2"/>
  <c r="A449" i="2"/>
  <c r="A1185" i="2"/>
  <c r="B448" i="2"/>
  <c r="B1369" i="2"/>
  <c r="C629" i="2"/>
  <c r="B1049" i="2"/>
  <c r="D1179" i="2"/>
  <c r="A1112" i="2"/>
  <c r="A1043" i="2"/>
  <c r="D884" i="2"/>
  <c r="D1139" i="2"/>
  <c r="AG408" i="2"/>
  <c r="B817" i="2"/>
  <c r="A1090" i="2"/>
  <c r="B955" i="2"/>
  <c r="B1240" i="2"/>
  <c r="A1401" i="2"/>
  <c r="AG844" i="2"/>
  <c r="BE843" i="2" s="1"/>
  <c r="AG448" i="2"/>
  <c r="BE447" i="2" s="1"/>
  <c r="AB448" i="2" s="1"/>
  <c r="A645" i="2"/>
  <c r="B965" i="2"/>
  <c r="AG647" i="2"/>
  <c r="BE646" i="2" s="1"/>
  <c r="A616" i="2"/>
  <c r="C679" i="2"/>
  <c r="A752" i="2"/>
  <c r="C1043" i="2"/>
  <c r="A884" i="2"/>
  <c r="B499" i="2"/>
  <c r="A817" i="2"/>
  <c r="D1015" i="2"/>
  <c r="AG768" i="2"/>
  <c r="AB768" i="2" s="1"/>
  <c r="D1151" i="2"/>
  <c r="AG1184" i="2"/>
  <c r="BE1183" i="2" s="1"/>
  <c r="AB1184" i="2" s="1"/>
  <c r="AG1048" i="2"/>
  <c r="BE1047" i="2" s="1"/>
  <c r="AB1048" i="2" s="1"/>
  <c r="AG1398" i="2"/>
  <c r="BE1397" i="2" s="1"/>
  <c r="AB1398" i="2" s="1"/>
  <c r="AG1072" i="2"/>
  <c r="BE1071" i="2" s="1"/>
  <c r="AB1072" i="2" s="1"/>
  <c r="AG530" i="2"/>
  <c r="BE529" i="2" s="1"/>
  <c r="AG449" i="2"/>
  <c r="AB449" i="2" s="1"/>
  <c r="AG655" i="2"/>
  <c r="BE654" i="2" s="1"/>
  <c r="AB655" i="2" s="1"/>
  <c r="AG758" i="2"/>
  <c r="AB758" i="2" s="1"/>
  <c r="AG581" i="2"/>
  <c r="BE580" i="2" s="1"/>
  <c r="AB581" i="2" s="1"/>
  <c r="AG1315" i="2"/>
  <c r="AB1315" i="2" s="1"/>
  <c r="AG1089" i="2"/>
  <c r="AB1089" i="2" s="1"/>
  <c r="A416" i="2"/>
  <c r="AG416" i="2"/>
  <c r="AB416" i="2" s="1"/>
  <c r="B416" i="2"/>
  <c r="D459" i="2"/>
  <c r="AG458" i="2"/>
  <c r="B459" i="2"/>
  <c r="A570" i="2"/>
  <c r="D570" i="2"/>
  <c r="D916" i="2"/>
  <c r="A916" i="2"/>
  <c r="D990" i="2"/>
  <c r="B990" i="2"/>
  <c r="C1045" i="2"/>
  <c r="A1045" i="2"/>
  <c r="AG684" i="2"/>
  <c r="BE683" i="2" s="1"/>
  <c r="AB684" i="2" s="1"/>
  <c r="B685" i="2"/>
  <c r="C685" i="2"/>
  <c r="D789" i="2"/>
  <c r="C789" i="2"/>
  <c r="D1001" i="2"/>
  <c r="A1001" i="2"/>
  <c r="D1156" i="2"/>
  <c r="A1156" i="2"/>
  <c r="A1408" i="2"/>
  <c r="B1408" i="2"/>
  <c r="AG1178" i="2"/>
  <c r="AG577" i="2"/>
  <c r="AB577" i="2" s="1"/>
  <c r="AG957" i="2"/>
  <c r="BE956" i="2" s="1"/>
  <c r="AB957" i="2" s="1"/>
  <c r="B542" i="2"/>
  <c r="A881" i="2"/>
  <c r="AG671" i="2"/>
  <c r="BE670" i="2" s="1"/>
  <c r="C1315" i="2"/>
  <c r="D1386" i="2"/>
  <c r="A1015" i="2"/>
  <c r="C877" i="2"/>
  <c r="A877" i="2"/>
  <c r="C948" i="2"/>
  <c r="B948" i="2"/>
  <c r="AG1329" i="2"/>
  <c r="BE1328" i="2" s="1"/>
  <c r="A1330" i="2"/>
  <c r="AG561" i="2"/>
  <c r="D561" i="2"/>
  <c r="D512" i="2"/>
  <c r="B512" i="2"/>
  <c r="C516" i="2"/>
  <c r="A516" i="2"/>
  <c r="B574" i="2"/>
  <c r="AG574" i="2"/>
  <c r="AB574" i="2" s="1"/>
  <c r="A574" i="2"/>
  <c r="B662" i="2"/>
  <c r="C662" i="2"/>
  <c r="A1249" i="2"/>
  <c r="D1249" i="2"/>
  <c r="A700" i="2"/>
  <c r="C700" i="2"/>
  <c r="B1288" i="2"/>
  <c r="A1288" i="2"/>
  <c r="B827" i="2"/>
  <c r="D827" i="2"/>
  <c r="B420" i="2"/>
  <c r="D420" i="2"/>
  <c r="C1293" i="2"/>
  <c r="A1293" i="2"/>
  <c r="C919" i="2"/>
  <c r="A919" i="2"/>
  <c r="A973" i="2"/>
  <c r="D973" i="2"/>
  <c r="C781" i="2"/>
  <c r="B781" i="2"/>
  <c r="D909" i="2"/>
  <c r="A909" i="2"/>
  <c r="C909" i="2"/>
  <c r="B506" i="2"/>
  <c r="D506" i="2"/>
  <c r="B1342" i="2"/>
  <c r="D1178" i="2"/>
  <c r="AG1154" i="2"/>
  <c r="BE1153" i="2" s="1"/>
  <c r="AB1154" i="2" s="1"/>
  <c r="C502" i="2"/>
  <c r="A1198" i="2"/>
  <c r="AG869" i="2"/>
  <c r="BE868" i="2" s="1"/>
  <c r="AB869" i="2" s="1"/>
  <c r="AG1369" i="2"/>
  <c r="AB1369" i="2" s="1"/>
  <c r="A1370" i="2"/>
  <c r="D748" i="2"/>
  <c r="C1030" i="2"/>
  <c r="D1102" i="2"/>
  <c r="AG1088" i="2"/>
  <c r="BE1087" i="2" s="1"/>
  <c r="AB1088" i="2" s="1"/>
  <c r="A1089" i="2"/>
  <c r="A685" i="2"/>
  <c r="AG415" i="2"/>
  <c r="BE414" i="2" s="1"/>
  <c r="AB415" i="2" s="1"/>
  <c r="D877" i="2"/>
  <c r="A869" i="2"/>
  <c r="C1408" i="2"/>
  <c r="AG1030" i="2"/>
  <c r="AB1030" i="2" s="1"/>
  <c r="AG420" i="2"/>
  <c r="AB420" i="2" s="1"/>
  <c r="B570" i="2"/>
  <c r="C1156" i="2"/>
  <c r="B1062" i="2"/>
  <c r="C574" i="2"/>
  <c r="AG570" i="2"/>
  <c r="AB570" i="2" s="1"/>
  <c r="D781" i="2"/>
  <c r="A420" i="2"/>
  <c r="A990" i="2"/>
  <c r="D662" i="2"/>
  <c r="B916" i="2"/>
  <c r="D516" i="2"/>
  <c r="A695" i="2"/>
  <c r="B900" i="2"/>
  <c r="A439" i="2"/>
  <c r="B973" i="2"/>
  <c r="B919" i="2"/>
  <c r="C1330" i="2"/>
  <c r="A948" i="2"/>
  <c r="AG919" i="2"/>
  <c r="D1288" i="2"/>
  <c r="D1293" i="2"/>
  <c r="A1342" i="2"/>
  <c r="B1244" i="2"/>
  <c r="B578" i="2"/>
  <c r="A578" i="2"/>
  <c r="C1178" i="2"/>
  <c r="C958" i="2"/>
  <c r="AG541" i="2"/>
  <c r="BE540" i="2" s="1"/>
  <c r="D759" i="2"/>
  <c r="C881" i="2"/>
  <c r="C1201" i="2"/>
  <c r="C1219" i="2"/>
  <c r="D732" i="2"/>
  <c r="B1198" i="2"/>
  <c r="B1370" i="2"/>
  <c r="AG512" i="2"/>
  <c r="BE511" i="2" s="1"/>
  <c r="B1315" i="2"/>
  <c r="D1030" i="2"/>
  <c r="B1386" i="2"/>
  <c r="C1386" i="2"/>
  <c r="A756" i="2"/>
  <c r="A1102" i="2"/>
  <c r="AG1101" i="2"/>
  <c r="AB1101" i="2" s="1"/>
  <c r="C1015" i="2"/>
  <c r="D1089" i="2"/>
  <c r="C416" i="2"/>
  <c r="B877" i="2"/>
  <c r="C570" i="2"/>
  <c r="C1001" i="2"/>
  <c r="C1249" i="2"/>
  <c r="A781" i="2"/>
  <c r="C420" i="2"/>
  <c r="AG989" i="2"/>
  <c r="BE988" i="2" s="1"/>
  <c r="A459" i="2"/>
  <c r="C916" i="2"/>
  <c r="B700" i="2"/>
  <c r="C973" i="2"/>
  <c r="D919" i="2"/>
  <c r="C512" i="2"/>
  <c r="B1330" i="2"/>
  <c r="A713" i="2"/>
  <c r="D713" i="2"/>
  <c r="A1166" i="2"/>
  <c r="D1166" i="2"/>
  <c r="A1121" i="2"/>
  <c r="B1121" i="2"/>
  <c r="B463" i="2"/>
  <c r="A463" i="2"/>
  <c r="D402" i="2"/>
  <c r="A402" i="2"/>
  <c r="D529" i="2"/>
  <c r="AG529" i="2"/>
  <c r="A529" i="2"/>
  <c r="A1028" i="2"/>
  <c r="D1028" i="2"/>
  <c r="A1149" i="2"/>
  <c r="C1149" i="2"/>
  <c r="A646" i="2"/>
  <c r="AG645" i="2"/>
  <c r="BE644" i="2" s="1"/>
  <c r="D646" i="2"/>
  <c r="C854" i="2"/>
  <c r="D854" i="2"/>
  <c r="A716" i="2"/>
  <c r="D716" i="2"/>
  <c r="D1004" i="2"/>
  <c r="B1004" i="2"/>
  <c r="A918" i="2"/>
  <c r="C918" i="2"/>
  <c r="AG385" i="2"/>
  <c r="BE384" i="2" s="1"/>
  <c r="B386" i="2"/>
  <c r="D1123" i="2"/>
  <c r="A1123" i="2"/>
  <c r="AG1240" i="2"/>
  <c r="BE1239" i="2" s="1"/>
  <c r="AB1240" i="2" s="1"/>
  <c r="C1241" i="2"/>
  <c r="B1241" i="2"/>
  <c r="B487" i="2"/>
  <c r="C487" i="2"/>
  <c r="AG486" i="2"/>
  <c r="AB486" i="2" s="1"/>
  <c r="B833" i="2"/>
  <c r="C833" i="2"/>
  <c r="C872" i="2"/>
  <c r="AG872" i="2"/>
  <c r="BE871" i="2" s="1"/>
  <c r="A872" i="2"/>
  <c r="A1062" i="2"/>
  <c r="D1062" i="2"/>
  <c r="C1062" i="2"/>
  <c r="B439" i="2"/>
  <c r="D439" i="2"/>
  <c r="AG979" i="2"/>
  <c r="BE978" i="2" s="1"/>
  <c r="AB979" i="2" s="1"/>
  <c r="B979" i="2"/>
  <c r="A603" i="2"/>
  <c r="B603" i="2"/>
  <c r="B478" i="2"/>
  <c r="AG477" i="2"/>
  <c r="AB477" i="2" s="1"/>
  <c r="A478" i="2"/>
  <c r="B1013" i="2"/>
  <c r="AG1013" i="2"/>
  <c r="BE1012" i="2" s="1"/>
  <c r="A1013" i="2"/>
  <c r="C900" i="2"/>
  <c r="A900" i="2"/>
  <c r="C695" i="2"/>
  <c r="D695" i="2"/>
  <c r="AG695" i="2"/>
  <c r="BE694" i="2" s="1"/>
  <c r="AB695" i="2" s="1"/>
  <c r="D387" i="2"/>
  <c r="AG386" i="2"/>
  <c r="BE385" i="2" s="1"/>
  <c r="C387" i="2"/>
  <c r="A982" i="2"/>
  <c r="AG981" i="2"/>
  <c r="AB981" i="2" s="1"/>
  <c r="B1119" i="2"/>
  <c r="C1119" i="2"/>
  <c r="C474" i="2"/>
  <c r="D474" i="2"/>
  <c r="D731" i="2"/>
  <c r="C731" i="2"/>
  <c r="B814" i="2"/>
  <c r="C814" i="2"/>
  <c r="A458" i="2"/>
  <c r="C458" i="2"/>
  <c r="A1367" i="2"/>
  <c r="AG1180" i="2"/>
  <c r="BE1179" i="2" s="1"/>
  <c r="AB1180" i="2" s="1"/>
  <c r="A958" i="2"/>
  <c r="AG880" i="2"/>
  <c r="AB880" i="2" s="1"/>
  <c r="B1197" i="2"/>
  <c r="D800" i="2"/>
  <c r="AG1408" i="2"/>
  <c r="BE1407" i="2" s="1"/>
  <c r="AG1249" i="2"/>
  <c r="BE1248" i="2" s="1"/>
  <c r="AB1249" i="2" s="1"/>
  <c r="A732" i="2"/>
  <c r="A1315" i="2"/>
  <c r="B748" i="2"/>
  <c r="AG1014" i="2"/>
  <c r="AB1014" i="2" s="1"/>
  <c r="B1015" i="2"/>
  <c r="B1089" i="2"/>
  <c r="AG990" i="2"/>
  <c r="BE989" i="2" s="1"/>
  <c r="D685" i="2"/>
  <c r="D463" i="2"/>
  <c r="A827" i="2"/>
  <c r="D1408" i="2"/>
  <c r="D1149" i="2"/>
  <c r="B725" i="2"/>
  <c r="A387" i="2"/>
  <c r="AG1045" i="2"/>
  <c r="BE1044" i="2" s="1"/>
  <c r="B1156" i="2"/>
  <c r="AG1061" i="2"/>
  <c r="AB1061" i="2" s="1"/>
  <c r="D574" i="2"/>
  <c r="AG827" i="2"/>
  <c r="BE826" i="2" s="1"/>
  <c r="B716" i="2"/>
  <c r="AG713" i="2"/>
  <c r="BE712" i="2" s="1"/>
  <c r="AB713" i="2" s="1"/>
  <c r="B1028" i="2"/>
  <c r="C603" i="2"/>
  <c r="A789" i="2"/>
  <c r="C990" i="2"/>
  <c r="C478" i="2"/>
  <c r="A662" i="2"/>
  <c r="B516" i="2"/>
  <c r="B909" i="2"/>
  <c r="B529" i="2"/>
  <c r="C982" i="2"/>
  <c r="C1013" i="2"/>
  <c r="D1045" i="2"/>
  <c r="AG918" i="2"/>
  <c r="BE917" i="2" s="1"/>
  <c r="AB918" i="2" s="1"/>
  <c r="A833" i="2"/>
  <c r="D948" i="2"/>
  <c r="C1288" i="2"/>
  <c r="B1293" i="2"/>
  <c r="AG438" i="2"/>
  <c r="AB438" i="2" s="1"/>
  <c r="AG1134" i="2"/>
  <c r="BE1133" i="2" s="1"/>
  <c r="AB1134" i="2" s="1"/>
  <c r="AG700" i="2"/>
  <c r="BE699" i="2" s="1"/>
  <c r="AG780" i="2"/>
  <c r="BE779" i="2" s="1"/>
  <c r="AB780" i="2" s="1"/>
  <c r="AG402" i="2"/>
  <c r="BE401" i="2" s="1"/>
  <c r="D655" i="2"/>
  <c r="A687" i="2"/>
  <c r="AG439" i="2"/>
  <c r="AB439" i="2" s="1"/>
  <c r="AG1218" i="2"/>
  <c r="AB1218" i="2" s="1"/>
  <c r="AG412" i="2"/>
  <c r="BE411" i="2" s="1"/>
  <c r="AG1044" i="2"/>
  <c r="AB1044" i="2" s="1"/>
  <c r="AG909" i="2"/>
  <c r="AB909" i="2" s="1"/>
  <c r="A655" i="2"/>
  <c r="AG662" i="2"/>
  <c r="BE661" i="2" s="1"/>
  <c r="AG948" i="2"/>
  <c r="AB948" i="2" s="1"/>
  <c r="AG826" i="2"/>
  <c r="BE825" i="2" s="1"/>
  <c r="AB826" i="2" s="1"/>
  <c r="AG602" i="2"/>
  <c r="AB602" i="2" s="1"/>
  <c r="AG973" i="2"/>
  <c r="BE972" i="2" s="1"/>
  <c r="AB973" i="2" s="1"/>
  <c r="B1164" i="2"/>
  <c r="AG1041" i="2"/>
  <c r="BE1040" i="2" s="1"/>
  <c r="AG672" i="2"/>
  <c r="AB672" i="2" s="1"/>
  <c r="AG404" i="2"/>
  <c r="BE403" i="2" s="1"/>
  <c r="AB404" i="2" s="1"/>
  <c r="AG975" i="2"/>
  <c r="BE974" i="2" s="1"/>
  <c r="AB975" i="2" s="1"/>
  <c r="AG1077" i="2"/>
  <c r="AB1077" i="2" s="1"/>
  <c r="AG1113" i="2"/>
  <c r="BE1112" i="2" s="1"/>
  <c r="AB1113" i="2" s="1"/>
  <c r="A1164" i="2"/>
  <c r="AG1164" i="2"/>
  <c r="BE1163" i="2" s="1"/>
  <c r="AB1164" i="2" s="1"/>
  <c r="AG557" i="2"/>
  <c r="BE556" i="2" s="1"/>
  <c r="AB557" i="2" s="1"/>
  <c r="AG934" i="2"/>
  <c r="AB934" i="2" s="1"/>
  <c r="AG1384" i="2"/>
  <c r="BE1383" i="2" s="1"/>
  <c r="AG1248" i="2"/>
  <c r="AB1248" i="2" s="1"/>
  <c r="AG1024" i="2"/>
  <c r="BE1023" i="2" s="1"/>
  <c r="C1000" i="2"/>
  <c r="A1000" i="2"/>
  <c r="B1000" i="2"/>
  <c r="AG999" i="2"/>
  <c r="AB999" i="2" s="1"/>
  <c r="AG1000" i="2"/>
  <c r="AB1000" i="2" s="1"/>
  <c r="D1000" i="2"/>
  <c r="B437" i="2"/>
  <c r="AG436" i="2"/>
  <c r="AB436" i="2" s="1"/>
  <c r="C437" i="2"/>
  <c r="A437" i="2"/>
  <c r="C405" i="2"/>
  <c r="A405" i="2"/>
  <c r="B405" i="2"/>
  <c r="B976" i="2"/>
  <c r="C976" i="2"/>
  <c r="D976" i="2"/>
  <c r="A976" i="2"/>
  <c r="A726" i="2"/>
  <c r="D726" i="2"/>
  <c r="C726" i="2"/>
  <c r="C1039" i="2"/>
  <c r="AG1038" i="2"/>
  <c r="BE1037" i="2" s="1"/>
  <c r="A1039" i="2"/>
  <c r="B1039" i="2"/>
  <c r="A622" i="2"/>
  <c r="C622" i="2"/>
  <c r="B622" i="2"/>
  <c r="D1136" i="2"/>
  <c r="B1136" i="2"/>
  <c r="A1136" i="2"/>
  <c r="C1136" i="2"/>
  <c r="A1050" i="2"/>
  <c r="B1050" i="2"/>
  <c r="AG1049" i="2"/>
  <c r="BE1048" i="2" s="1"/>
  <c r="AB1049" i="2" s="1"/>
  <c r="D1050" i="2"/>
  <c r="B988" i="2"/>
  <c r="D988" i="2"/>
  <c r="A988" i="2"/>
  <c r="B1206" i="2"/>
  <c r="AG1205" i="2"/>
  <c r="BE1204" i="2" s="1"/>
  <c r="AB1205" i="2" s="1"/>
  <c r="D1206" i="2"/>
  <c r="C1206" i="2"/>
  <c r="AG1206" i="2"/>
  <c r="BE1205" i="2" s="1"/>
  <c r="AB1206" i="2" s="1"/>
  <c r="A1206" i="2"/>
  <c r="C1405" i="2"/>
  <c r="A1405" i="2"/>
  <c r="D1405" i="2"/>
  <c r="A1086" i="2"/>
  <c r="B1086" i="2"/>
  <c r="C1086" i="2"/>
  <c r="D1086" i="2"/>
  <c r="AG1086" i="2"/>
  <c r="BE1085" i="2" s="1"/>
  <c r="AG1227" i="2"/>
  <c r="BE1226" i="2" s="1"/>
  <c r="B1227" i="2"/>
  <c r="C1227" i="2"/>
  <c r="D1227" i="2"/>
  <c r="D1297" i="2"/>
  <c r="C1297" i="2"/>
  <c r="B1297" i="2"/>
  <c r="B1173" i="2"/>
  <c r="A1173" i="2"/>
  <c r="AG1172" i="2"/>
  <c r="BE1171" i="2" s="1"/>
  <c r="AB1172" i="2" s="1"/>
  <c r="C1173" i="2"/>
  <c r="D1173" i="2"/>
  <c r="B429" i="2"/>
  <c r="A429" i="2"/>
  <c r="D429" i="2"/>
  <c r="AG428" i="2"/>
  <c r="AB428" i="2" s="1"/>
  <c r="C429" i="2"/>
  <c r="AG429" i="2"/>
  <c r="AB429" i="2" s="1"/>
  <c r="C1269" i="2"/>
  <c r="A1269" i="2"/>
  <c r="B1269" i="2"/>
  <c r="C994" i="2"/>
  <c r="D994" i="2"/>
  <c r="B994" i="2"/>
  <c r="C576" i="2"/>
  <c r="B576" i="2"/>
  <c r="AG575" i="2"/>
  <c r="BE574" i="2" s="1"/>
  <c r="AB575" i="2" s="1"/>
  <c r="A576" i="2"/>
  <c r="A1091" i="2"/>
  <c r="AG1090" i="2"/>
  <c r="BE1089" i="2" s="1"/>
  <c r="AB1090" i="2" s="1"/>
  <c r="D1091" i="2"/>
  <c r="B1091" i="2"/>
  <c r="C1091" i="2"/>
  <c r="A609" i="2"/>
  <c r="AG609" i="2"/>
  <c r="BE608" i="2" s="1"/>
  <c r="AB609" i="2" s="1"/>
  <c r="D609" i="2"/>
  <c r="B609" i="2"/>
  <c r="A611" i="2"/>
  <c r="AG610" i="2"/>
  <c r="AB610" i="2" s="1"/>
  <c r="D611" i="2"/>
  <c r="B611" i="2"/>
  <c r="C611" i="2"/>
  <c r="A680" i="2"/>
  <c r="B680" i="2"/>
  <c r="D680" i="2"/>
  <c r="D1070" i="2"/>
  <c r="C1070" i="2"/>
  <c r="A1070" i="2"/>
  <c r="D411" i="2"/>
  <c r="C411" i="2"/>
  <c r="B411" i="2"/>
  <c r="D457" i="2"/>
  <c r="B457" i="2"/>
  <c r="C457" i="2"/>
  <c r="A457" i="2"/>
  <c r="AG457" i="2"/>
  <c r="AB457" i="2" s="1"/>
  <c r="D861" i="2"/>
  <c r="C861" i="2"/>
  <c r="AG860" i="2"/>
  <c r="BE859" i="2" s="1"/>
  <c r="AB860" i="2" s="1"/>
  <c r="A861" i="2"/>
  <c r="B861" i="2"/>
  <c r="AG387" i="2"/>
  <c r="AB387" i="2" s="1"/>
  <c r="A388" i="2"/>
  <c r="C388" i="2"/>
  <c r="B388" i="2"/>
  <c r="B1145" i="2"/>
  <c r="AG1145" i="2"/>
  <c r="BE1144" i="2" s="1"/>
  <c r="A1145" i="2"/>
  <c r="AG1144" i="2"/>
  <c r="BE1143" i="2" s="1"/>
  <c r="D1145" i="2"/>
  <c r="C1145" i="2"/>
  <c r="C1367" i="2"/>
  <c r="D1387" i="2"/>
  <c r="AG1243" i="2"/>
  <c r="BE1242" i="2" s="1"/>
  <c r="AB1243" i="2" s="1"/>
  <c r="C1042" i="2"/>
  <c r="AG611" i="2"/>
  <c r="BE610" i="2" s="1"/>
  <c r="AB611" i="2" s="1"/>
  <c r="B902" i="2"/>
  <c r="C818" i="2"/>
  <c r="D542" i="2"/>
  <c r="AG508" i="2"/>
  <c r="BE507" i="2" s="1"/>
  <c r="AB508" i="2" s="1"/>
  <c r="AG432" i="2"/>
  <c r="AB432" i="2" s="1"/>
  <c r="A433" i="2"/>
  <c r="B631" i="2"/>
  <c r="D1197" i="2"/>
  <c r="A1197" i="2"/>
  <c r="B1155" i="2"/>
  <c r="D1201" i="2"/>
  <c r="AG799" i="2"/>
  <c r="AB799" i="2" s="1"/>
  <c r="C885" i="2"/>
  <c r="A885" i="2"/>
  <c r="A672" i="2"/>
  <c r="AG501" i="2"/>
  <c r="BE500" i="2" s="1"/>
  <c r="A502" i="2"/>
  <c r="B557" i="2"/>
  <c r="B1219" i="2"/>
  <c r="B1130" i="2"/>
  <c r="AG988" i="2"/>
  <c r="AB988" i="2" s="1"/>
  <c r="C609" i="2"/>
  <c r="C988" i="2"/>
  <c r="D437" i="2"/>
  <c r="D1269" i="2"/>
  <c r="C1050" i="2"/>
  <c r="A1227" i="2"/>
  <c r="AG925" i="2"/>
  <c r="AB925" i="2" s="1"/>
  <c r="C1358" i="2"/>
  <c r="A1021" i="2"/>
  <c r="D1021" i="2"/>
  <c r="C1021" i="2"/>
  <c r="B1021" i="2"/>
  <c r="D649" i="2"/>
  <c r="C649" i="2"/>
  <c r="B649" i="2"/>
  <c r="A899" i="2"/>
  <c r="AG899" i="2"/>
  <c r="BE898" i="2" s="1"/>
  <c r="C899" i="2"/>
  <c r="D899" i="2"/>
  <c r="A586" i="2"/>
  <c r="D586" i="2"/>
  <c r="B586" i="2"/>
  <c r="C586" i="2"/>
  <c r="AG1064" i="2"/>
  <c r="BE1063" i="2" s="1"/>
  <c r="AG1065" i="2"/>
  <c r="BE1064" i="2" s="1"/>
  <c r="AB1065" i="2" s="1"/>
  <c r="B1065" i="2"/>
  <c r="D1065" i="2"/>
  <c r="A1065" i="2"/>
  <c r="A594" i="2"/>
  <c r="C594" i="2"/>
  <c r="D594" i="2"/>
  <c r="B594" i="2"/>
  <c r="C961" i="2"/>
  <c r="A961" i="2"/>
  <c r="AG960" i="2"/>
  <c r="BE959" i="2" s="1"/>
  <c r="C1003" i="2"/>
  <c r="B1003" i="2"/>
  <c r="AG1002" i="2"/>
  <c r="AB1002" i="2" s="1"/>
  <c r="A1003" i="2"/>
  <c r="D1003" i="2"/>
  <c r="AG1003" i="2"/>
  <c r="AB1003" i="2" s="1"/>
  <c r="D839" i="2"/>
  <c r="A839" i="2"/>
  <c r="AG838" i="2"/>
  <c r="AB838" i="2" s="1"/>
  <c r="D766" i="2"/>
  <c r="B766" i="2"/>
  <c r="C766" i="2"/>
  <c r="A766" i="2"/>
  <c r="B626" i="2"/>
  <c r="A626" i="2"/>
  <c r="C626" i="2"/>
  <c r="D626" i="2"/>
  <c r="A879" i="2"/>
  <c r="D879" i="2"/>
  <c r="AG879" i="2"/>
  <c r="BE878" i="2" s="1"/>
  <c r="C879" i="2"/>
  <c r="D928" i="2"/>
  <c r="B928" i="2"/>
  <c r="C928" i="2"/>
  <c r="B859" i="2"/>
  <c r="C859" i="2"/>
  <c r="A624" i="2"/>
  <c r="B624" i="2"/>
  <c r="D624" i="2"/>
  <c r="AG624" i="2"/>
  <c r="BE623" i="2" s="1"/>
  <c r="C624" i="2"/>
  <c r="AG790" i="2"/>
  <c r="BE789" i="2" s="1"/>
  <c r="AB790" i="2" s="1"/>
  <c r="D790" i="2"/>
  <c r="A790" i="2"/>
  <c r="AG789" i="2"/>
  <c r="AB789" i="2" s="1"/>
  <c r="B790" i="2"/>
  <c r="B566" i="2"/>
  <c r="D566" i="2"/>
  <c r="A566" i="2"/>
  <c r="A851" i="2"/>
  <c r="AG850" i="2"/>
  <c r="AB850" i="2" s="1"/>
  <c r="D851" i="2"/>
  <c r="B851" i="2"/>
  <c r="C851" i="2"/>
  <c r="A863" i="2"/>
  <c r="C863" i="2"/>
  <c r="B863" i="2"/>
  <c r="AG862" i="2"/>
  <c r="BE861" i="2" s="1"/>
  <c r="D863" i="2"/>
  <c r="AG863" i="2"/>
  <c r="AB863" i="2" s="1"/>
  <c r="A462" i="2"/>
  <c r="B462" i="2"/>
  <c r="C462" i="2"/>
  <c r="D462" i="2"/>
  <c r="D1175" i="2"/>
  <c r="A1175" i="2"/>
  <c r="AG1175" i="2"/>
  <c r="BE1174" i="2" s="1"/>
  <c r="AB1175" i="2" s="1"/>
  <c r="B1175" i="2"/>
  <c r="B856" i="2"/>
  <c r="D856" i="2"/>
  <c r="C856" i="2"/>
  <c r="B1068" i="2"/>
  <c r="C1068" i="2"/>
  <c r="D1068" i="2"/>
  <c r="A1068" i="2"/>
  <c r="AG1143" i="2"/>
  <c r="BE1142" i="2" s="1"/>
  <c r="AB1143" i="2" s="1"/>
  <c r="A1143" i="2"/>
  <c r="C1143" i="2"/>
  <c r="B1143" i="2"/>
  <c r="D1143" i="2"/>
  <c r="C1332" i="2"/>
  <c r="D1332" i="2"/>
  <c r="A1332" i="2"/>
  <c r="AG1332" i="2"/>
  <c r="AB1332" i="2" s="1"/>
  <c r="B1332" i="2"/>
  <c r="AG1079" i="2"/>
  <c r="BE1078" i="2" s="1"/>
  <c r="AB1079" i="2" s="1"/>
  <c r="A1079" i="2"/>
  <c r="D1079" i="2"/>
  <c r="AG1078" i="2"/>
  <c r="AB1078" i="2" s="1"/>
  <c r="B1079" i="2"/>
  <c r="C1079" i="2"/>
  <c r="B1094" i="2"/>
  <c r="C1094" i="2"/>
  <c r="D1094" i="2"/>
  <c r="AG1093" i="2"/>
  <c r="BE1092" i="2" s="1"/>
  <c r="D793" i="2"/>
  <c r="B793" i="2"/>
  <c r="A793" i="2"/>
  <c r="AG507" i="2"/>
  <c r="AB507" i="2" s="1"/>
  <c r="C507" i="2"/>
  <c r="B507" i="2"/>
  <c r="D507" i="2"/>
  <c r="C1052" i="2"/>
  <c r="A1052" i="2"/>
  <c r="AG1051" i="2"/>
  <c r="AB1051" i="2" s="1"/>
  <c r="D1052" i="2"/>
  <c r="B1052" i="2"/>
  <c r="C1022" i="2"/>
  <c r="D1022" i="2"/>
  <c r="AG1021" i="2"/>
  <c r="BE1020" i="2" s="1"/>
  <c r="B1022" i="2"/>
  <c r="A1022" i="2"/>
  <c r="D1367" i="2"/>
  <c r="A1387" i="2"/>
  <c r="D1244" i="2"/>
  <c r="D1042" i="2"/>
  <c r="D902" i="2"/>
  <c r="AG502" i="2"/>
  <c r="AB502" i="2" s="1"/>
  <c r="B818" i="2"/>
  <c r="C542" i="2"/>
  <c r="B509" i="2"/>
  <c r="A509" i="2"/>
  <c r="C433" i="2"/>
  <c r="A631" i="2"/>
  <c r="C1197" i="2"/>
  <c r="A1155" i="2"/>
  <c r="D1155" i="2"/>
  <c r="B1201" i="2"/>
  <c r="C800" i="2"/>
  <c r="AG884" i="2"/>
  <c r="AB884" i="2" s="1"/>
  <c r="C672" i="2"/>
  <c r="AG540" i="2"/>
  <c r="BE539" i="2" s="1"/>
  <c r="AB540" i="2" s="1"/>
  <c r="B502" i="2"/>
  <c r="A557" i="2"/>
  <c r="D1219" i="2"/>
  <c r="C1130" i="2"/>
  <c r="AG1268" i="2"/>
  <c r="BE1267" i="2" s="1"/>
  <c r="AB1268" i="2" s="1"/>
  <c r="AG855" i="2"/>
  <c r="BE854" i="2" s="1"/>
  <c r="C566" i="2"/>
  <c r="A994" i="2"/>
  <c r="D961" i="2"/>
  <c r="B879" i="2"/>
  <c r="B1405" i="2"/>
  <c r="C1175" i="2"/>
  <c r="D405" i="2"/>
  <c r="B391" i="2"/>
  <c r="D391" i="2"/>
  <c r="AG390" i="2"/>
  <c r="AB390" i="2" s="1"/>
  <c r="C391" i="2"/>
  <c r="A391" i="2"/>
  <c r="A1078" i="2"/>
  <c r="B1078" i="2"/>
  <c r="C1078" i="2"/>
  <c r="B493" i="2"/>
  <c r="A493" i="2"/>
  <c r="D493" i="2"/>
  <c r="C493" i="2"/>
  <c r="AG1288" i="2"/>
  <c r="AB1288" i="2" s="1"/>
  <c r="B1289" i="2"/>
  <c r="C1289" i="2"/>
  <c r="AG580" i="2"/>
  <c r="BE579" i="2" s="1"/>
  <c r="C580" i="2"/>
  <c r="D580" i="2"/>
  <c r="B580" i="2"/>
  <c r="AG923" i="2"/>
  <c r="A923" i="2"/>
  <c r="B923" i="2"/>
  <c r="C923" i="2"/>
  <c r="C1157" i="2"/>
  <c r="B1157" i="2"/>
  <c r="AG1156" i="2"/>
  <c r="BE1155" i="2" s="1"/>
  <c r="AB1156" i="2" s="1"/>
  <c r="A1157" i="2"/>
  <c r="AG1157" i="2"/>
  <c r="AB1157" i="2" s="1"/>
  <c r="D1157" i="2"/>
  <c r="B632" i="2"/>
  <c r="A632" i="2"/>
  <c r="AG631" i="2"/>
  <c r="D632" i="2"/>
  <c r="C1006" i="2"/>
  <c r="A1006" i="2"/>
  <c r="D1006" i="2"/>
  <c r="A764" i="2"/>
  <c r="C764" i="2"/>
  <c r="D764" i="2"/>
  <c r="B764" i="2"/>
  <c r="C757" i="2"/>
  <c r="D757" i="2"/>
  <c r="A757" i="2"/>
  <c r="AG756" i="2"/>
  <c r="BE755" i="2" s="1"/>
  <c r="AB756" i="2" s="1"/>
  <c r="B757" i="2"/>
  <c r="C698" i="2"/>
  <c r="AG697" i="2"/>
  <c r="BE696" i="2" s="1"/>
  <c r="AB697" i="2" s="1"/>
  <c r="B698" i="2"/>
  <c r="D634" i="2"/>
  <c r="A634" i="2"/>
  <c r="B634" i="2"/>
  <c r="C634" i="2"/>
  <c r="D584" i="2"/>
  <c r="B584" i="2"/>
  <c r="C584" i="2"/>
  <c r="D408" i="2"/>
  <c r="C408" i="2"/>
  <c r="A408" i="2"/>
  <c r="AG661" i="2"/>
  <c r="AB661" i="2" s="1"/>
  <c r="A661" i="2"/>
  <c r="D661" i="2"/>
  <c r="C661" i="2"/>
  <c r="B661" i="2"/>
  <c r="D710" i="2"/>
  <c r="AG709" i="2"/>
  <c r="AB709" i="2" s="1"/>
  <c r="C710" i="2"/>
  <c r="A710" i="2"/>
  <c r="AG710" i="2"/>
  <c r="C1203" i="2"/>
  <c r="D1203" i="2"/>
  <c r="B1203" i="2"/>
  <c r="A1203" i="2"/>
  <c r="D446" i="2"/>
  <c r="B446" i="2"/>
  <c r="A446" i="2"/>
  <c r="C730" i="2"/>
  <c r="D730" i="2"/>
  <c r="A730" i="2"/>
  <c r="AG730" i="2"/>
  <c r="BE729" i="2" s="1"/>
  <c r="B730" i="2"/>
  <c r="D597" i="2"/>
  <c r="C597" i="2"/>
  <c r="B597" i="2"/>
  <c r="AG596" i="2"/>
  <c r="BE595" i="2" s="1"/>
  <c r="A1037" i="2"/>
  <c r="AG1036" i="2"/>
  <c r="AB1036" i="2" s="1"/>
  <c r="B1037" i="2"/>
  <c r="D1037" i="2"/>
  <c r="C1037" i="2"/>
  <c r="AG1037" i="2"/>
  <c r="BE1036" i="2" s="1"/>
  <c r="C436" i="2"/>
  <c r="B436" i="2"/>
  <c r="D436" i="2"/>
  <c r="A436" i="2"/>
  <c r="B392" i="2"/>
  <c r="AG391" i="2"/>
  <c r="AB391" i="2" s="1"/>
  <c r="C392" i="2"/>
  <c r="D392" i="2"/>
  <c r="C1186" i="2"/>
  <c r="A1186" i="2"/>
  <c r="AG1185" i="2"/>
  <c r="BE1184" i="2" s="1"/>
  <c r="D1186" i="2"/>
  <c r="B1186" i="2"/>
  <c r="A412" i="2"/>
  <c r="B412" i="2"/>
  <c r="AG411" i="2"/>
  <c r="BE410" i="2" s="1"/>
  <c r="C412" i="2"/>
  <c r="D412" i="2"/>
  <c r="C1168" i="2"/>
  <c r="A1168" i="2"/>
  <c r="D1168" i="2"/>
  <c r="AG1167" i="2"/>
  <c r="BE1166" i="2" s="1"/>
  <c r="B1168" i="2"/>
  <c r="AG1168" i="2"/>
  <c r="A795" i="2"/>
  <c r="C795" i="2"/>
  <c r="D795" i="2"/>
  <c r="AG757" i="2"/>
  <c r="BE756" i="2" s="1"/>
  <c r="A1326" i="2"/>
  <c r="B1326" i="2"/>
  <c r="C1326" i="2"/>
  <c r="C1093" i="2"/>
  <c r="D1093" i="2"/>
  <c r="B1093" i="2"/>
  <c r="A1093" i="2"/>
  <c r="AG1357" i="2"/>
  <c r="BE1356" i="2" s="1"/>
  <c r="AB1357" i="2" s="1"/>
  <c r="A1358" i="2"/>
  <c r="D1358" i="2"/>
  <c r="D394" i="2"/>
  <c r="B394" i="2"/>
  <c r="C394" i="2"/>
  <c r="B810" i="2"/>
  <c r="AG810" i="2"/>
  <c r="AB810" i="2" s="1"/>
  <c r="D810" i="2"/>
  <c r="A810" i="2"/>
  <c r="AG962" i="2"/>
  <c r="AB962" i="2" s="1"/>
  <c r="A962" i="2"/>
  <c r="C962" i="2"/>
  <c r="B962" i="2"/>
  <c r="AG961" i="2"/>
  <c r="BE960" i="2" s="1"/>
  <c r="AG1223" i="2"/>
  <c r="BE1222" i="2" s="1"/>
  <c r="C1223" i="2"/>
  <c r="D1223" i="2"/>
  <c r="A1223" i="2"/>
  <c r="AG1222" i="2"/>
  <c r="BE1221" i="2" s="1"/>
  <c r="AB1222" i="2" s="1"/>
  <c r="C865" i="2"/>
  <c r="D865" i="2"/>
  <c r="AG864" i="2"/>
  <c r="AB864" i="2" s="1"/>
  <c r="B865" i="2"/>
  <c r="A1317" i="2"/>
  <c r="B1317" i="2"/>
  <c r="AG1317" i="2"/>
  <c r="AB1317" i="2" s="1"/>
  <c r="C1317" i="2"/>
  <c r="AG1316" i="2"/>
  <c r="AB1316" i="2" s="1"/>
  <c r="D1317" i="2"/>
  <c r="AG861" i="2"/>
  <c r="BE860" i="2" s="1"/>
  <c r="AB861" i="2" s="1"/>
  <c r="A862" i="2"/>
  <c r="C862" i="2"/>
  <c r="D862" i="2"/>
  <c r="B862" i="2"/>
  <c r="D772" i="2"/>
  <c r="B772" i="2"/>
  <c r="A772" i="2"/>
  <c r="C772" i="2"/>
  <c r="AG867" i="2"/>
  <c r="BE866" i="2" s="1"/>
  <c r="D867" i="2"/>
  <c r="A867" i="2"/>
  <c r="C867" i="2"/>
  <c r="B867" i="2"/>
  <c r="AG476" i="2"/>
  <c r="AB476" i="2" s="1"/>
  <c r="D476" i="2"/>
  <c r="B476" i="2"/>
  <c r="C476" i="2"/>
  <c r="A599" i="2"/>
  <c r="C599" i="2"/>
  <c r="D599" i="2"/>
  <c r="C1375" i="2"/>
  <c r="B1375" i="2"/>
  <c r="D1375" i="2"/>
  <c r="AG1374" i="2"/>
  <c r="BE1373" i="2" s="1"/>
  <c r="A1375" i="2"/>
  <c r="AG1301" i="2"/>
  <c r="AB1301" i="2" s="1"/>
  <c r="A1301" i="2"/>
  <c r="D1301" i="2"/>
  <c r="B1301" i="2"/>
  <c r="B1282" i="2"/>
  <c r="AG1282" i="2"/>
  <c r="AB1282" i="2" s="1"/>
  <c r="C1282" i="2"/>
  <c r="A1282" i="2"/>
  <c r="AG964" i="2"/>
  <c r="BE963" i="2" s="1"/>
  <c r="AB964" i="2" s="1"/>
  <c r="A964" i="2"/>
  <c r="C964" i="2"/>
  <c r="AG963" i="2"/>
  <c r="BE962" i="2" s="1"/>
  <c r="D964" i="2"/>
  <c r="B964" i="2"/>
  <c r="A999" i="2"/>
  <c r="C999" i="2"/>
  <c r="D999" i="2"/>
  <c r="C569" i="2"/>
  <c r="A569" i="2"/>
  <c r="B569" i="2"/>
  <c r="D569" i="2"/>
  <c r="AG569" i="2"/>
  <c r="BE568" i="2" s="1"/>
  <c r="AB569" i="2" s="1"/>
  <c r="B697" i="2"/>
  <c r="A697" i="2"/>
  <c r="AG696" i="2"/>
  <c r="BE695" i="2" s="1"/>
  <c r="D697" i="2"/>
  <c r="C697" i="2"/>
  <c r="A925" i="2"/>
  <c r="D925" i="2"/>
  <c r="AG924" i="2"/>
  <c r="AB924" i="2" s="1"/>
  <c r="C925" i="2"/>
  <c r="C1387" i="2"/>
  <c r="A1244" i="2"/>
  <c r="AG1006" i="2"/>
  <c r="BE1005" i="2" s="1"/>
  <c r="AG859" i="2"/>
  <c r="BE858" i="2" s="1"/>
  <c r="AB859" i="2" s="1"/>
  <c r="AG1186" i="2"/>
  <c r="BE1185" i="2" s="1"/>
  <c r="AG817" i="2"/>
  <c r="BE816" i="2" s="1"/>
  <c r="A542" i="2"/>
  <c r="AG394" i="2"/>
  <c r="BE393" i="2" s="1"/>
  <c r="C509" i="2"/>
  <c r="C1155" i="2"/>
  <c r="B800" i="2"/>
  <c r="B885" i="2"/>
  <c r="B672" i="2"/>
  <c r="D557" i="2"/>
  <c r="A1219" i="2"/>
  <c r="A1130" i="2"/>
  <c r="D576" i="2"/>
  <c r="A698" i="2"/>
  <c r="D923" i="2"/>
  <c r="D622" i="2"/>
  <c r="AG462" i="2"/>
  <c r="BE461" i="2" s="1"/>
  <c r="AG1281" i="2"/>
  <c r="BE1280" i="2" s="1"/>
  <c r="D1078" i="2"/>
  <c r="B999" i="2"/>
  <c r="B839" i="2"/>
  <c r="A507" i="2"/>
  <c r="D1289" i="2"/>
  <c r="D1039" i="2"/>
  <c r="AG625" i="2"/>
  <c r="AB625" i="2" s="1"/>
  <c r="A1297" i="2"/>
  <c r="A928" i="2"/>
  <c r="B408" i="2"/>
  <c r="C1384" i="2"/>
  <c r="D1384" i="2"/>
  <c r="A896" i="2"/>
  <c r="D896" i="2"/>
  <c r="AG895" i="2"/>
  <c r="BE894" i="2" s="1"/>
  <c r="B758" i="2"/>
  <c r="D758" i="2"/>
  <c r="C758" i="2"/>
  <c r="A758" i="2"/>
  <c r="AG865" i="2"/>
  <c r="BE864" i="2" s="1"/>
  <c r="A866" i="2"/>
  <c r="C866" i="2"/>
  <c r="D866" i="2"/>
  <c r="D783" i="2"/>
  <c r="A783" i="2"/>
  <c r="B783" i="2"/>
  <c r="C783" i="2"/>
  <c r="C668" i="2"/>
  <c r="D668" i="2"/>
  <c r="A668" i="2"/>
  <c r="A534" i="2"/>
  <c r="AG533" i="2"/>
  <c r="AB533" i="2" s="1"/>
  <c r="D534" i="2"/>
  <c r="AG534" i="2"/>
  <c r="AB534" i="2" s="1"/>
  <c r="B534" i="2"/>
  <c r="C637" i="2"/>
  <c r="A637" i="2"/>
  <c r="B637" i="2"/>
  <c r="D637" i="2"/>
  <c r="B1097" i="2"/>
  <c r="A1097" i="2"/>
  <c r="AG1096" i="2"/>
  <c r="AB1096" i="2" s="1"/>
  <c r="D1097" i="2"/>
  <c r="AG1383" i="2"/>
  <c r="AB1383" i="2" s="1"/>
  <c r="B1384" i="2"/>
  <c r="AG896" i="2"/>
  <c r="BE895" i="2" s="1"/>
  <c r="B896" i="2"/>
  <c r="C1097" i="2"/>
  <c r="C1292" i="2"/>
  <c r="B383" i="2"/>
  <c r="D383" i="2"/>
  <c r="D681" i="2"/>
  <c r="AG680" i="2"/>
  <c r="AB680" i="2" s="1"/>
  <c r="B681" i="2"/>
  <c r="C681" i="2"/>
  <c r="D1064" i="2"/>
  <c r="C1064" i="2"/>
  <c r="AG1292" i="2"/>
  <c r="BE1291" i="2" s="1"/>
  <c r="A1292" i="2"/>
  <c r="C734" i="2"/>
  <c r="D734" i="2"/>
  <c r="C981" i="2"/>
  <c r="AG980" i="2"/>
  <c r="AB980" i="2" s="1"/>
  <c r="A383" i="2"/>
  <c r="B1064" i="2"/>
  <c r="A734" i="2"/>
  <c r="AG1068" i="2"/>
  <c r="BE1067" i="2" s="1"/>
  <c r="AB1068" i="2" s="1"/>
  <c r="AG634" i="2"/>
  <c r="AB634" i="2" s="1"/>
  <c r="AG1291" i="2"/>
  <c r="AB1291" i="2" s="1"/>
  <c r="AG599" i="2"/>
  <c r="AB599" i="2" s="1"/>
  <c r="AG839" i="2"/>
  <c r="BE838" i="2" s="1"/>
  <c r="AB839" i="2" s="1"/>
  <c r="AG729" i="2"/>
  <c r="BE728" i="2" s="1"/>
  <c r="AG510" i="2"/>
  <c r="AB510" i="2" s="1"/>
  <c r="AG1174" i="2"/>
  <c r="BE1173" i="2" s="1"/>
  <c r="AB1174" i="2" s="1"/>
  <c r="AG815" i="2"/>
  <c r="BE814" i="2" s="1"/>
  <c r="AG1331" i="2"/>
  <c r="AB1331" i="2" s="1"/>
  <c r="AG537" i="2"/>
  <c r="BE536" i="2" s="1"/>
  <c r="AG734" i="2"/>
  <c r="BE733" i="2" s="1"/>
  <c r="AG726" i="2"/>
  <c r="BE725" i="2" s="1"/>
  <c r="AG1094" i="2"/>
  <c r="BE1093" i="2" s="1"/>
  <c r="AG566" i="2"/>
  <c r="BE565" i="2" s="1"/>
  <c r="AB566" i="2" s="1"/>
  <c r="AG782" i="2"/>
  <c r="BE781" i="2" s="1"/>
  <c r="AG636" i="2"/>
  <c r="AB636" i="2" s="1"/>
  <c r="AG1052" i="2"/>
  <c r="BE1051" i="2" s="1"/>
  <c r="AB1052" i="2" s="1"/>
  <c r="AG488" i="2"/>
  <c r="BE487" i="2" s="1"/>
  <c r="AG1023" i="2"/>
  <c r="BE1022" i="2" s="1"/>
  <c r="AG633" i="2"/>
  <c r="AB633" i="2" s="1"/>
  <c r="AG1202" i="2"/>
  <c r="BE1201" i="2" s="1"/>
  <c r="AB1202" i="2" s="1"/>
  <c r="AG1203" i="2"/>
  <c r="BE1202" i="2" s="1"/>
  <c r="AB1203" i="2" s="1"/>
  <c r="AG927" i="2"/>
  <c r="BE926" i="2" s="1"/>
  <c r="A592" i="2"/>
  <c r="C1351" i="2"/>
  <c r="AG1004" i="2"/>
  <c r="BE1003" i="2" s="1"/>
  <c r="B1005" i="2"/>
  <c r="C1278" i="2"/>
  <c r="AG1069" i="2"/>
  <c r="AB1069" i="2" s="1"/>
  <c r="C1304" i="2"/>
  <c r="D450" i="2"/>
  <c r="A1051" i="2"/>
  <c r="B1051" i="2"/>
  <c r="B1263" i="2"/>
  <c r="C843" i="2"/>
  <c r="B840" i="2"/>
  <c r="D840" i="2"/>
  <c r="A780" i="2"/>
  <c r="AG843" i="2"/>
  <c r="AB843" i="2" s="1"/>
  <c r="C723" i="2"/>
  <c r="AG638" i="2"/>
  <c r="AB638" i="2" s="1"/>
  <c r="AG722" i="2"/>
  <c r="AB722" i="2" s="1"/>
  <c r="AG832" i="2"/>
  <c r="BE831" i="2" s="1"/>
  <c r="AG564" i="2"/>
  <c r="AB564" i="2" s="1"/>
  <c r="AG591" i="2"/>
  <c r="AB591" i="2" s="1"/>
  <c r="B592" i="2"/>
  <c r="AG1263" i="2"/>
  <c r="BE1262" i="2" s="1"/>
  <c r="B1351" i="2"/>
  <c r="A1005" i="2"/>
  <c r="AG1005" i="2"/>
  <c r="AB1005" i="2" s="1"/>
  <c r="B1278" i="2"/>
  <c r="D1304" i="2"/>
  <c r="B1304" i="2"/>
  <c r="B450" i="2"/>
  <c r="A450" i="2"/>
  <c r="AG1050" i="2"/>
  <c r="AB1050" i="2" s="1"/>
  <c r="A1263" i="2"/>
  <c r="A843" i="2"/>
  <c r="C840" i="2"/>
  <c r="C780" i="2"/>
  <c r="D723" i="2"/>
  <c r="D639" i="2"/>
  <c r="AG717" i="2"/>
  <c r="AB717" i="2" s="1"/>
  <c r="AG1350" i="2"/>
  <c r="BE1349" i="2" s="1"/>
  <c r="AB1350" i="2" s="1"/>
  <c r="AG589" i="2"/>
  <c r="BE588" i="2" s="1"/>
  <c r="AB589" i="2" s="1"/>
  <c r="AG639" i="2"/>
  <c r="BE638" i="2" s="1"/>
  <c r="D472" i="2"/>
  <c r="D780" i="2"/>
  <c r="AG1287" i="2"/>
  <c r="BE1286" i="2" s="1"/>
  <c r="AG414" i="2"/>
  <c r="AB414" i="2" s="1"/>
  <c r="AG1085" i="2"/>
  <c r="BE1084" i="2" s="1"/>
  <c r="AG626" i="2"/>
  <c r="BE625" i="2" s="1"/>
  <c r="AB626" i="2" s="1"/>
  <c r="AG608" i="2"/>
  <c r="BE607" i="2" s="1"/>
  <c r="AB608" i="2" s="1"/>
  <c r="AG493" i="2"/>
  <c r="BE492" i="2" s="1"/>
  <c r="AG410" i="2"/>
  <c r="BE409" i="2" s="1"/>
  <c r="AG759" i="2"/>
  <c r="BE758" i="2" s="1"/>
  <c r="AG1118" i="2"/>
  <c r="AB1118" i="2" s="1"/>
  <c r="B1225" i="2"/>
  <c r="C1225" i="2"/>
  <c r="AG431" i="2"/>
  <c r="BE430" i="2" s="1"/>
  <c r="A432" i="2"/>
  <c r="AG1294" i="2"/>
  <c r="AB1294" i="2" s="1"/>
  <c r="AG1293" i="2"/>
  <c r="BE1292" i="2" s="1"/>
  <c r="B1294" i="2"/>
  <c r="A1294" i="2"/>
  <c r="AG1300" i="2"/>
  <c r="AB1300" i="2" s="1"/>
  <c r="D1300" i="2"/>
  <c r="A1300" i="2"/>
  <c r="A590" i="2"/>
  <c r="C590" i="2"/>
  <c r="D875" i="2"/>
  <c r="C875" i="2"/>
  <c r="A875" i="2"/>
  <c r="C1133" i="2"/>
  <c r="A1133" i="2"/>
  <c r="B977" i="2"/>
  <c r="C977" i="2"/>
  <c r="A977" i="2"/>
  <c r="C1247" i="2"/>
  <c r="D1247" i="2"/>
  <c r="D935" i="2"/>
  <c r="C935" i="2"/>
  <c r="C971" i="2"/>
  <c r="A971" i="2"/>
  <c r="A1055" i="2"/>
  <c r="C1055" i="2"/>
  <c r="A1226" i="2"/>
  <c r="C1226" i="2"/>
  <c r="A825" i="2"/>
  <c r="B825" i="2"/>
  <c r="B788" i="2"/>
  <c r="D788" i="2"/>
  <c r="AG787" i="2"/>
  <c r="BE786" i="2" s="1"/>
  <c r="A400" i="2"/>
  <c r="AG399" i="2"/>
  <c r="BE398" i="2" s="1"/>
  <c r="B400" i="2"/>
  <c r="B922" i="2"/>
  <c r="AG921" i="2"/>
  <c r="BE920" i="2" s="1"/>
  <c r="AB921" i="2" s="1"/>
  <c r="D842" i="2"/>
  <c r="B842" i="2"/>
  <c r="D996" i="2"/>
  <c r="A996" i="2"/>
  <c r="C778" i="2"/>
  <c r="AG777" i="2"/>
  <c r="BE776" i="2" s="1"/>
  <c r="AG1063" i="2"/>
  <c r="BE1062" i="2" s="1"/>
  <c r="B1063" i="2"/>
  <c r="D1063" i="2"/>
  <c r="A1063" i="2"/>
  <c r="C733" i="2"/>
  <c r="A733" i="2"/>
  <c r="D669" i="2"/>
  <c r="AG668" i="2"/>
  <c r="BE667" i="2" s="1"/>
  <c r="AG669" i="2"/>
  <c r="AB669" i="2" s="1"/>
  <c r="D761" i="2"/>
  <c r="A761" i="2"/>
  <c r="B761" i="2"/>
  <c r="AG1341" i="2"/>
  <c r="BE1340" i="2" s="1"/>
  <c r="AG1173" i="2"/>
  <c r="BE1172" i="2" s="1"/>
  <c r="AB1173" i="2" s="1"/>
  <c r="A815" i="2"/>
  <c r="A927" i="2"/>
  <c r="D601" i="2"/>
  <c r="A1200" i="2"/>
  <c r="B517" i="2"/>
  <c r="D608" i="2"/>
  <c r="D425" i="2"/>
  <c r="B422" i="2"/>
  <c r="C499" i="2"/>
  <c r="B974" i="2"/>
  <c r="AG1112" i="2"/>
  <c r="AB1112" i="2" s="1"/>
  <c r="AG922" i="2"/>
  <c r="BE921" i="2" s="1"/>
  <c r="AB922" i="2" s="1"/>
  <c r="D1087" i="2"/>
  <c r="C1256" i="2"/>
  <c r="C1303" i="2"/>
  <c r="B1151" i="2"/>
  <c r="D869" i="2"/>
  <c r="AG1256" i="2"/>
  <c r="BE1255" i="2" s="1"/>
  <c r="AB1256" i="2" s="1"/>
  <c r="C1237" i="2"/>
  <c r="A1169" i="2"/>
  <c r="AG920" i="2"/>
  <c r="BE919" i="2" s="1"/>
  <c r="C979" i="2"/>
  <c r="A1072" i="2"/>
  <c r="AG1139" i="2"/>
  <c r="BE1138" i="2" s="1"/>
  <c r="B494" i="2"/>
  <c r="AG766" i="2"/>
  <c r="AB766" i="2" s="1"/>
  <c r="C1300" i="2"/>
  <c r="AG505" i="2"/>
  <c r="AB505" i="2" s="1"/>
  <c r="B1402" i="2"/>
  <c r="C788" i="2"/>
  <c r="C996" i="2"/>
  <c r="AG788" i="2"/>
  <c r="AB788" i="2" s="1"/>
  <c r="B590" i="2"/>
  <c r="D400" i="2"/>
  <c r="D486" i="2"/>
  <c r="C820" i="2"/>
  <c r="D984" i="2"/>
  <c r="C922" i="2"/>
  <c r="AG958" i="2"/>
  <c r="BE957" i="2" s="1"/>
  <c r="AB958" i="2" s="1"/>
  <c r="D977" i="2"/>
  <c r="AG1330" i="2"/>
  <c r="AB1330" i="2" s="1"/>
  <c r="C407" i="2"/>
  <c r="D1287" i="2"/>
  <c r="AG678" i="2"/>
  <c r="AB678" i="2" s="1"/>
  <c r="C1174" i="2"/>
  <c r="AG547" i="2"/>
  <c r="BE546" i="2" s="1"/>
  <c r="C992" i="2"/>
  <c r="A992" i="2"/>
  <c r="C524" i="2"/>
  <c r="AG814" i="2"/>
  <c r="AB814" i="2" s="1"/>
  <c r="D503" i="2"/>
  <c r="D1416" i="2"/>
  <c r="A759" i="2"/>
  <c r="B601" i="2"/>
  <c r="D1200" i="2"/>
  <c r="D517" i="2"/>
  <c r="AG516" i="2"/>
  <c r="AB516" i="2" s="1"/>
  <c r="A1409" i="2"/>
  <c r="B608" i="2"/>
  <c r="C425" i="2"/>
  <c r="B732" i="2"/>
  <c r="AG1166" i="2"/>
  <c r="BE1165" i="2" s="1"/>
  <c r="C422" i="2"/>
  <c r="D499" i="2"/>
  <c r="AG590" i="2"/>
  <c r="AB590" i="2" s="1"/>
  <c r="C974" i="2"/>
  <c r="A974" i="2"/>
  <c r="B1087" i="2"/>
  <c r="A1256" i="2"/>
  <c r="B1303" i="2"/>
  <c r="D1303" i="2"/>
  <c r="C1341" i="2"/>
  <c r="B731" i="2"/>
  <c r="A814" i="2"/>
  <c r="AG959" i="2"/>
  <c r="BE958" i="2" s="1"/>
  <c r="C1121" i="2"/>
  <c r="C1151" i="2"/>
  <c r="A511" i="2"/>
  <c r="AG494" i="2"/>
  <c r="AB494" i="2" s="1"/>
  <c r="C869" i="2"/>
  <c r="B1257" i="2"/>
  <c r="A1257" i="2"/>
  <c r="A1237" i="2"/>
  <c r="AG1236" i="2"/>
  <c r="BE1235" i="2" s="1"/>
  <c r="AB1236" i="2" s="1"/>
  <c r="D1169" i="2"/>
  <c r="D725" i="2"/>
  <c r="C713" i="2"/>
  <c r="C805" i="2"/>
  <c r="A414" i="2"/>
  <c r="C921" i="2"/>
  <c r="A1209" i="2"/>
  <c r="A979" i="2"/>
  <c r="C1072" i="2"/>
  <c r="A1140" i="2"/>
  <c r="D1140" i="2"/>
  <c r="AG506" i="2"/>
  <c r="BE505" i="2" s="1"/>
  <c r="AB506" i="2" s="1"/>
  <c r="D494" i="2"/>
  <c r="AG1165" i="2"/>
  <c r="BE1164" i="2" s="1"/>
  <c r="AB1165" i="2" s="1"/>
  <c r="C767" i="2"/>
  <c r="A474" i="2"/>
  <c r="A562" i="2"/>
  <c r="AG1087" i="2"/>
  <c r="AB1087" i="2" s="1"/>
  <c r="AG767" i="2"/>
  <c r="AB767" i="2" s="1"/>
  <c r="B1300" i="2"/>
  <c r="C554" i="2"/>
  <c r="D971" i="2"/>
  <c r="D733" i="2"/>
  <c r="AG1404" i="2"/>
  <c r="AB1404" i="2" s="1"/>
  <c r="A410" i="2"/>
  <c r="C842" i="2"/>
  <c r="B778" i="2"/>
  <c r="A788" i="2"/>
  <c r="B875" i="2"/>
  <c r="C432" i="2"/>
  <c r="C400" i="2"/>
  <c r="C1063" i="2"/>
  <c r="D825" i="2"/>
  <c r="A922" i="2"/>
  <c r="C761" i="2"/>
  <c r="AG511" i="2"/>
  <c r="BE510" i="2" s="1"/>
  <c r="AB511" i="2" s="1"/>
  <c r="B1055" i="2"/>
  <c r="A528" i="2"/>
  <c r="AG528" i="2"/>
  <c r="AB528" i="2" s="1"/>
  <c r="AG1371" i="2"/>
  <c r="BE1370" i="2" s="1"/>
  <c r="A1371" i="2"/>
  <c r="B1012" i="2"/>
  <c r="AG1012" i="2"/>
  <c r="BE1011" i="2" s="1"/>
  <c r="D1012" i="2"/>
  <c r="B627" i="2"/>
  <c r="A627" i="2"/>
  <c r="B1421" i="2"/>
  <c r="A1421" i="2"/>
  <c r="B689" i="2"/>
  <c r="D689" i="2"/>
  <c r="B889" i="2"/>
  <c r="A889" i="2"/>
  <c r="A442" i="2"/>
  <c r="C442" i="2"/>
  <c r="D442" i="2"/>
  <c r="AG1401" i="2"/>
  <c r="BE1400" i="2" s="1"/>
  <c r="C1402" i="2"/>
  <c r="A954" i="2"/>
  <c r="AG953" i="2"/>
  <c r="BE952" i="2" s="1"/>
  <c r="C954" i="2"/>
  <c r="C530" i="2"/>
  <c r="B530" i="2"/>
  <c r="A530" i="2"/>
  <c r="B384" i="2"/>
  <c r="D384" i="2"/>
  <c r="AG383" i="2"/>
  <c r="AB383" i="2" s="1"/>
  <c r="A554" i="2"/>
  <c r="D554" i="2"/>
  <c r="B984" i="2"/>
  <c r="C984" i="2"/>
  <c r="A903" i="2"/>
  <c r="D903" i="2"/>
  <c r="AG902" i="2"/>
  <c r="BE901" i="2" s="1"/>
  <c r="B952" i="2"/>
  <c r="AG951" i="2"/>
  <c r="BE950" i="2" s="1"/>
  <c r="B547" i="2"/>
  <c r="AG546" i="2"/>
  <c r="BE545" i="2" s="1"/>
  <c r="C403" i="2"/>
  <c r="A403" i="2"/>
  <c r="A1080" i="2"/>
  <c r="C1080" i="2"/>
  <c r="D830" i="2"/>
  <c r="AG829" i="2"/>
  <c r="BE828" i="2" s="1"/>
  <c r="B959" i="2"/>
  <c r="D959" i="2"/>
  <c r="AG423" i="2"/>
  <c r="BE422" i="2" s="1"/>
  <c r="D424" i="2"/>
  <c r="D987" i="2"/>
  <c r="AG986" i="2"/>
  <c r="BE985" i="2" s="1"/>
  <c r="A987" i="2"/>
  <c r="D1060" i="2"/>
  <c r="A1060" i="2"/>
  <c r="AG1059" i="2"/>
  <c r="AB1059" i="2" s="1"/>
  <c r="A506" i="2"/>
  <c r="C506" i="2"/>
  <c r="C486" i="2"/>
  <c r="B486" i="2"/>
  <c r="AG485" i="2"/>
  <c r="BE484" i="2" s="1"/>
  <c r="C579" i="2"/>
  <c r="AG578" i="2"/>
  <c r="BE577" i="2" s="1"/>
  <c r="C771" i="2"/>
  <c r="AG770" i="2"/>
  <c r="AB770" i="2" s="1"/>
  <c r="B771" i="2"/>
  <c r="D1025" i="2"/>
  <c r="A1025" i="2"/>
  <c r="D492" i="2"/>
  <c r="B492" i="2"/>
  <c r="A492" i="2"/>
  <c r="A469" i="2"/>
  <c r="B469" i="2"/>
  <c r="AG469" i="2"/>
  <c r="AB469" i="2" s="1"/>
  <c r="C469" i="2"/>
  <c r="AG947" i="2"/>
  <c r="AB947" i="2" s="1"/>
  <c r="D947" i="2"/>
  <c r="AG946" i="2"/>
  <c r="BE945" i="2" s="1"/>
  <c r="C947" i="2"/>
  <c r="AG1403" i="2"/>
  <c r="BE1402" i="2" s="1"/>
  <c r="D1404" i="2"/>
  <c r="C1118" i="2"/>
  <c r="AG1117" i="2"/>
  <c r="BE1116" i="2" s="1"/>
  <c r="B1118" i="2"/>
  <c r="C1331" i="2"/>
  <c r="A1331" i="2"/>
  <c r="B1287" i="2"/>
  <c r="A674" i="2"/>
  <c r="B679" i="2"/>
  <c r="B1076" i="2"/>
  <c r="D1174" i="2"/>
  <c r="B992" i="2"/>
  <c r="D524" i="2"/>
  <c r="C815" i="2"/>
  <c r="C503" i="2"/>
  <c r="B759" i="2"/>
  <c r="A636" i="2"/>
  <c r="AG384" i="2"/>
  <c r="BE383" i="2" s="1"/>
  <c r="C914" i="2"/>
  <c r="AG1200" i="2"/>
  <c r="BE1199" i="2" s="1"/>
  <c r="AB1200" i="2" s="1"/>
  <c r="C517" i="2"/>
  <c r="C1409" i="2"/>
  <c r="A608" i="2"/>
  <c r="AG424" i="2"/>
  <c r="AB424" i="2" s="1"/>
  <c r="B425" i="2"/>
  <c r="A422" i="2"/>
  <c r="AG421" i="2"/>
  <c r="BE420" i="2" s="1"/>
  <c r="D1113" i="2"/>
  <c r="AG987" i="2"/>
  <c r="BE986" i="2" s="1"/>
  <c r="AG679" i="2"/>
  <c r="BE678" i="2" s="1"/>
  <c r="D1341" i="2"/>
  <c r="B511" i="2"/>
  <c r="AG725" i="2"/>
  <c r="BE724" i="2" s="1"/>
  <c r="AB725" i="2" s="1"/>
  <c r="AG868" i="2"/>
  <c r="BE867" i="2" s="1"/>
  <c r="AG475" i="2"/>
  <c r="BE474" i="2" s="1"/>
  <c r="AG954" i="2"/>
  <c r="AB954" i="2" s="1"/>
  <c r="AG1226" i="2"/>
  <c r="BE1225" i="2" s="1"/>
  <c r="A725" i="2"/>
  <c r="C725" i="2"/>
  <c r="B713" i="2"/>
  <c r="A805" i="2"/>
  <c r="C414" i="2"/>
  <c r="B1209" i="2"/>
  <c r="D979" i="2"/>
  <c r="D1072" i="2"/>
  <c r="AG842" i="2"/>
  <c r="BE841" i="2" s="1"/>
  <c r="AB842" i="2" s="1"/>
  <c r="B579" i="2"/>
  <c r="A494" i="2"/>
  <c r="C1166" i="2"/>
  <c r="B424" i="2"/>
  <c r="A767" i="2"/>
  <c r="AG503" i="2"/>
  <c r="BE502" i="2" s="1"/>
  <c r="AB503" i="2" s="1"/>
  <c r="B442" i="2"/>
  <c r="D1421" i="2"/>
  <c r="B1133" i="2"/>
  <c r="B554" i="2"/>
  <c r="A771" i="2"/>
  <c r="AG984" i="2"/>
  <c r="BE983" i="2" s="1"/>
  <c r="AG970" i="2"/>
  <c r="BE969" i="2" s="1"/>
  <c r="AG732" i="2"/>
  <c r="AB732" i="2" s="1"/>
  <c r="AG1421" i="2"/>
  <c r="BE1420" i="2" s="1"/>
  <c r="AB1421" i="2" s="1"/>
  <c r="C1060" i="2"/>
  <c r="D1294" i="2"/>
  <c r="AG492" i="2"/>
  <c r="BE491" i="2" s="1"/>
  <c r="AB492" i="2" s="1"/>
  <c r="A778" i="2"/>
  <c r="B996" i="2"/>
  <c r="C952" i="2"/>
  <c r="D1226" i="2"/>
  <c r="B1247" i="2"/>
  <c r="B935" i="2"/>
  <c r="A1118" i="2"/>
  <c r="D530" i="2"/>
  <c r="D627" i="2"/>
  <c r="D432" i="2"/>
  <c r="D590" i="2"/>
  <c r="AG468" i="2"/>
  <c r="AB468" i="2" s="1"/>
  <c r="C987" i="2"/>
  <c r="B1080" i="2"/>
  <c r="C669" i="2"/>
  <c r="B1025" i="2"/>
  <c r="B1404" i="2"/>
  <c r="B403" i="2"/>
  <c r="AG733" i="2"/>
  <c r="BE732" i="2" s="1"/>
  <c r="D954" i="2"/>
  <c r="AG976" i="2"/>
  <c r="BE975" i="2" s="1"/>
  <c r="AB976" i="2" s="1"/>
  <c r="C889" i="2"/>
  <c r="AG681" i="2"/>
  <c r="BE680" i="2" s="1"/>
  <c r="AB681" i="2" s="1"/>
  <c r="A682" i="2"/>
  <c r="D682" i="2"/>
  <c r="D737" i="2"/>
  <c r="AG737" i="2"/>
  <c r="BE736" i="2" s="1"/>
  <c r="AB737" i="2" s="1"/>
  <c r="B737" i="2"/>
  <c r="C737" i="2"/>
  <c r="B410" i="2"/>
  <c r="AG409" i="2"/>
  <c r="AB409" i="2" s="1"/>
  <c r="C410" i="2"/>
  <c r="AG562" i="2"/>
  <c r="BE561" i="2" s="1"/>
  <c r="D562" i="2"/>
  <c r="D820" i="2"/>
  <c r="A820" i="2"/>
  <c r="AG819" i="2"/>
  <c r="BE818" i="2" s="1"/>
  <c r="AB819" i="2" s="1"/>
  <c r="B475" i="2"/>
  <c r="C475" i="2"/>
  <c r="D1331" i="2"/>
  <c r="A1287" i="2"/>
  <c r="D1076" i="2"/>
  <c r="D815" i="2"/>
  <c r="AG527" i="2"/>
  <c r="AB527" i="2" s="1"/>
  <c r="C511" i="2"/>
  <c r="AG952" i="2"/>
  <c r="AB952" i="2" s="1"/>
  <c r="D414" i="2"/>
  <c r="AG579" i="2"/>
  <c r="BE578" i="2" s="1"/>
  <c r="AB579" i="2" s="1"/>
  <c r="D579" i="2"/>
  <c r="B1166" i="2"/>
  <c r="A424" i="2"/>
  <c r="B474" i="2"/>
  <c r="AG441" i="2"/>
  <c r="BE440" i="2" s="1"/>
  <c r="C547" i="2"/>
  <c r="AG771" i="2"/>
  <c r="AB771" i="2" s="1"/>
  <c r="AG553" i="2"/>
  <c r="AB553" i="2" s="1"/>
  <c r="B971" i="2"/>
  <c r="D410" i="2"/>
  <c r="B1060" i="2"/>
  <c r="A842" i="2"/>
  <c r="AG736" i="2"/>
  <c r="BE735" i="2" s="1"/>
  <c r="A952" i="2"/>
  <c r="C830" i="2"/>
  <c r="A1247" i="2"/>
  <c r="A935" i="2"/>
  <c r="D1080" i="2"/>
  <c r="B669" i="2"/>
  <c r="C1025" i="2"/>
  <c r="AG760" i="2"/>
  <c r="BE759" i="2" s="1"/>
  <c r="AB760" i="2" s="1"/>
  <c r="AG474" i="2"/>
  <c r="AB474" i="2" s="1"/>
  <c r="D1055" i="2"/>
  <c r="C689" i="2"/>
  <c r="D889" i="2"/>
  <c r="AG824" i="2"/>
  <c r="BE823" i="2" s="1"/>
  <c r="B458" i="2"/>
  <c r="AG1299" i="2"/>
  <c r="BE1298" i="2" s="1"/>
  <c r="AB1299" i="2" s="1"/>
  <c r="AG995" i="2"/>
  <c r="BE994" i="2" s="1"/>
  <c r="AG983" i="2"/>
  <c r="BE982" i="2" s="1"/>
  <c r="AG620" i="2"/>
  <c r="AB620" i="2" s="1"/>
  <c r="AG642" i="2"/>
  <c r="BE641" i="2" s="1"/>
  <c r="AB642" i="2" s="1"/>
  <c r="AG841" i="2"/>
  <c r="BE840" i="2" s="1"/>
  <c r="AG977" i="2"/>
  <c r="BE976" i="2" s="1"/>
  <c r="AB977" i="2" s="1"/>
  <c r="AG1035" i="2"/>
  <c r="BE1034" i="2" s="1"/>
  <c r="AB1035" i="2" s="1"/>
  <c r="AG1289" i="2"/>
  <c r="BE1288" i="2" s="1"/>
  <c r="D1255" i="2"/>
  <c r="A1255" i="2"/>
  <c r="C1255" i="2"/>
  <c r="AG1254" i="2"/>
  <c r="BE1253" i="2" s="1"/>
  <c r="AB1254" i="2" s="1"/>
  <c r="D755" i="2"/>
  <c r="C755" i="2"/>
  <c r="A755" i="2"/>
  <c r="B686" i="2"/>
  <c r="A686" i="2"/>
  <c r="AG685" i="2"/>
  <c r="BE684" i="2" s="1"/>
  <c r="D686" i="2"/>
  <c r="B598" i="2"/>
  <c r="D598" i="2"/>
  <c r="A598" i="2"/>
  <c r="AG597" i="2"/>
  <c r="AB597" i="2" s="1"/>
  <c r="AG598" i="2"/>
  <c r="AB598" i="2" s="1"/>
  <c r="AG1368" i="2"/>
  <c r="AB1368" i="2" s="1"/>
  <c r="D1368" i="2"/>
  <c r="AG1367" i="2"/>
  <c r="BE1366" i="2" s="1"/>
  <c r="AB1367" i="2" s="1"/>
  <c r="B1368" i="2"/>
  <c r="A1368" i="2"/>
  <c r="A1325" i="2"/>
  <c r="AG1325" i="2"/>
  <c r="AB1325" i="2" s="1"/>
  <c r="AG1324" i="2"/>
  <c r="BE1323" i="2" s="1"/>
  <c r="B1325" i="2"/>
  <c r="C1308" i="2"/>
  <c r="B1308" i="2"/>
  <c r="D1308" i="2"/>
  <c r="C1373" i="2"/>
  <c r="AG1372" i="2"/>
  <c r="AB1372" i="2" s="1"/>
  <c r="A1373" i="2"/>
  <c r="D1373" i="2"/>
  <c r="C1033" i="2"/>
  <c r="B1033" i="2"/>
  <c r="D1033" i="2"/>
  <c r="C1026" i="2"/>
  <c r="B1026" i="2"/>
  <c r="AG1025" i="2"/>
  <c r="AB1025" i="2" s="1"/>
  <c r="D1026" i="2"/>
  <c r="D1141" i="2"/>
  <c r="AG1141" i="2"/>
  <c r="AB1141" i="2" s="1"/>
  <c r="B1141" i="2"/>
  <c r="A1141" i="2"/>
  <c r="AG1140" i="2"/>
  <c r="BE1139" i="2" s="1"/>
  <c r="AB1140" i="2" s="1"/>
  <c r="AG688" i="2"/>
  <c r="BE687" i="2" s="1"/>
  <c r="AB688" i="2" s="1"/>
  <c r="C688" i="2"/>
  <c r="D688" i="2"/>
  <c r="A688" i="2"/>
  <c r="AG687" i="2"/>
  <c r="AB687" i="2" s="1"/>
  <c r="C702" i="2"/>
  <c r="A702" i="2"/>
  <c r="D702" i="2"/>
  <c r="AG702" i="2"/>
  <c r="BE701" i="2" s="1"/>
  <c r="B715" i="2"/>
  <c r="C715" i="2"/>
  <c r="AG714" i="2"/>
  <c r="AB714" i="2" s="1"/>
  <c r="A715" i="2"/>
  <c r="D427" i="2"/>
  <c r="B427" i="2"/>
  <c r="AG427" i="2"/>
  <c r="AB427" i="2" s="1"/>
  <c r="A427" i="2"/>
  <c r="C427" i="2"/>
  <c r="C1213" i="2"/>
  <c r="B1213" i="2"/>
  <c r="A1213" i="2"/>
  <c r="B1085" i="2"/>
  <c r="C1085" i="2"/>
  <c r="A1085" i="2"/>
  <c r="AG1070" i="2"/>
  <c r="BE1069" i="2" s="1"/>
  <c r="C1071" i="2"/>
  <c r="D1071" i="2"/>
  <c r="B1071" i="2"/>
  <c r="AG1071" i="2"/>
  <c r="BE1070" i="2" s="1"/>
  <c r="AB1071" i="2" s="1"/>
  <c r="AG791" i="2"/>
  <c r="BE790" i="2" s="1"/>
  <c r="AB791" i="2" s="1"/>
  <c r="AG792" i="2"/>
  <c r="BE791" i="2" s="1"/>
  <c r="C792" i="2"/>
  <c r="B792" i="2"/>
  <c r="B1027" i="2"/>
  <c r="AG1027" i="2"/>
  <c r="AB1027" i="2" s="1"/>
  <c r="AG1026" i="2"/>
  <c r="BE1025" i="2" s="1"/>
  <c r="D1027" i="2"/>
  <c r="B407" i="2"/>
  <c r="AG673" i="2"/>
  <c r="AB673" i="2" s="1"/>
  <c r="D1181" i="2"/>
  <c r="AG1075" i="2"/>
  <c r="BE1074" i="2" s="1"/>
  <c r="B1035" i="2"/>
  <c r="D1035" i="2"/>
  <c r="AG389" i="2"/>
  <c r="AB389" i="2" s="1"/>
  <c r="AG926" i="2"/>
  <c r="AB926" i="2" s="1"/>
  <c r="C1416" i="2"/>
  <c r="C636" i="2"/>
  <c r="AG913" i="2"/>
  <c r="BE912" i="2" s="1"/>
  <c r="AB913" i="2" s="1"/>
  <c r="A796" i="2"/>
  <c r="D528" i="2"/>
  <c r="C528" i="2"/>
  <c r="AG443" i="2"/>
  <c r="BE442" i="2" s="1"/>
  <c r="A1113" i="2"/>
  <c r="C1141" i="2"/>
  <c r="A1026" i="2"/>
  <c r="B1255" i="2"/>
  <c r="B755" i="2"/>
  <c r="A1033" i="2"/>
  <c r="AG1046" i="2"/>
  <c r="BE1045" i="2" s="1"/>
  <c r="AG426" i="2"/>
  <c r="BE425" i="2" s="1"/>
  <c r="AB426" i="2" s="1"/>
  <c r="AG811" i="2"/>
  <c r="BE810" i="2" s="1"/>
  <c r="C782" i="2"/>
  <c r="AG1181" i="2"/>
  <c r="BE1180" i="2" s="1"/>
  <c r="AB1181" i="2" s="1"/>
  <c r="AG407" i="2"/>
  <c r="AB407" i="2" s="1"/>
  <c r="C598" i="2"/>
  <c r="AG686" i="2"/>
  <c r="AB686" i="2" s="1"/>
  <c r="C967" i="2"/>
  <c r="D967" i="2"/>
  <c r="B967" i="2"/>
  <c r="AG807" i="2"/>
  <c r="AB807" i="2" s="1"/>
  <c r="A807" i="2"/>
  <c r="C807" i="2"/>
  <c r="D807" i="2"/>
  <c r="AG886" i="2"/>
  <c r="BE885" i="2" s="1"/>
  <c r="B887" i="2"/>
  <c r="C887" i="2"/>
  <c r="D887" i="2"/>
  <c r="AG712" i="2"/>
  <c r="BE711" i="2" s="1"/>
  <c r="AB712" i="2" s="1"/>
  <c r="AG711" i="2"/>
  <c r="BE710" i="2" s="1"/>
  <c r="AB711" i="2" s="1"/>
  <c r="D712" i="2"/>
  <c r="B712" i="2"/>
  <c r="C712" i="2"/>
  <c r="D1161" i="2"/>
  <c r="B1161" i="2"/>
  <c r="C1161" i="2"/>
  <c r="AG1160" i="2"/>
  <c r="AB1160" i="2" s="1"/>
  <c r="A1180" i="2"/>
  <c r="AG1179" i="2"/>
  <c r="AB1179" i="2" s="1"/>
  <c r="D1180" i="2"/>
  <c r="C1180" i="2"/>
  <c r="C957" i="2"/>
  <c r="D957" i="2"/>
  <c r="B957" i="2"/>
  <c r="A917" i="2"/>
  <c r="C917" i="2"/>
  <c r="AG917" i="2"/>
  <c r="BE916" i="2" s="1"/>
  <c r="AB917" i="2" s="1"/>
  <c r="D917" i="2"/>
  <c r="A621" i="2"/>
  <c r="AG621" i="2"/>
  <c r="AB621" i="2" s="1"/>
  <c r="C621" i="2"/>
  <c r="B621" i="2"/>
  <c r="B1099" i="2"/>
  <c r="A1099" i="2"/>
  <c r="AG1099" i="2"/>
  <c r="BE1098" i="2" s="1"/>
  <c r="AB1099" i="2" s="1"/>
  <c r="C1099" i="2"/>
  <c r="AG666" i="2"/>
  <c r="BE665" i="2" s="1"/>
  <c r="B667" i="2"/>
  <c r="A667" i="2"/>
  <c r="C667" i="2"/>
  <c r="AG667" i="2"/>
  <c r="BE666" i="2" s="1"/>
  <c r="A1225" i="2"/>
  <c r="AG1224" i="2"/>
  <c r="AB1224" i="2" s="1"/>
  <c r="AG1225" i="2"/>
  <c r="BE1224" i="2" s="1"/>
  <c r="D1225" i="2"/>
  <c r="C936" i="2"/>
  <c r="A936" i="2"/>
  <c r="AG935" i="2"/>
  <c r="AB935" i="2" s="1"/>
  <c r="AG936" i="2"/>
  <c r="BE935" i="2" s="1"/>
  <c r="AB936" i="2" s="1"/>
  <c r="D936" i="2"/>
  <c r="B434" i="2"/>
  <c r="AG433" i="2"/>
  <c r="AB433" i="2" s="1"/>
  <c r="A434" i="2"/>
  <c r="C434" i="2"/>
  <c r="C389" i="2"/>
  <c r="A389" i="2"/>
  <c r="B389" i="2"/>
  <c r="D782" i="2"/>
  <c r="B782" i="2"/>
  <c r="AG781" i="2"/>
  <c r="AB781" i="2" s="1"/>
  <c r="A782" i="2"/>
  <c r="C890" i="2"/>
  <c r="A890" i="2"/>
  <c r="D890" i="2"/>
  <c r="B890" i="2"/>
  <c r="D1135" i="2"/>
  <c r="C1135" i="2"/>
  <c r="AG1135" i="2"/>
  <c r="BE1134" i="2" s="1"/>
  <c r="A1135" i="2"/>
  <c r="AG568" i="2"/>
  <c r="BE567" i="2" s="1"/>
  <c r="A568" i="2"/>
  <c r="C568" i="2"/>
  <c r="B568" i="2"/>
  <c r="A407" i="2"/>
  <c r="A1181" i="2"/>
  <c r="AG1034" i="2"/>
  <c r="BE1033" i="2" s="1"/>
  <c r="AB1034" i="2" s="1"/>
  <c r="B927" i="2"/>
  <c r="B1416" i="2"/>
  <c r="B636" i="2"/>
  <c r="B914" i="2"/>
  <c r="C796" i="2"/>
  <c r="B528" i="2"/>
  <c r="AG812" i="2"/>
  <c r="AB812" i="2" s="1"/>
  <c r="AG1033" i="2"/>
  <c r="BE1032" i="2" s="1"/>
  <c r="AB1033" i="2" s="1"/>
  <c r="B1113" i="2"/>
  <c r="D568" i="2"/>
  <c r="D589" i="2"/>
  <c r="B1373" i="2"/>
  <c r="B807" i="2"/>
  <c r="A957" i="2"/>
  <c r="D1099" i="2"/>
  <c r="D1325" i="2"/>
  <c r="AG388" i="2"/>
  <c r="BE387" i="2" s="1"/>
  <c r="D1213" i="2"/>
  <c r="AG1161" i="2"/>
  <c r="BE1160" i="2" s="1"/>
  <c r="AB1161" i="2" s="1"/>
  <c r="B936" i="2"/>
  <c r="A1161" i="2"/>
  <c r="B812" i="2"/>
  <c r="D812" i="2"/>
  <c r="C812" i="2"/>
  <c r="AG1151" i="2"/>
  <c r="BE1150" i="2" s="1"/>
  <c r="AB1151" i="2" s="1"/>
  <c r="A1152" i="2"/>
  <c r="B1152" i="2"/>
  <c r="C1152" i="2"/>
  <c r="AG928" i="2"/>
  <c r="BE927" i="2" s="1"/>
  <c r="C929" i="2"/>
  <c r="B929" i="2"/>
  <c r="A453" i="2"/>
  <c r="B453" i="2"/>
  <c r="D453" i="2"/>
  <c r="A821" i="2"/>
  <c r="AG821" i="2"/>
  <c r="AB821" i="2" s="1"/>
  <c r="B821" i="2"/>
  <c r="D821" i="2"/>
  <c r="AG820" i="2"/>
  <c r="BE819" i="2" s="1"/>
  <c r="B589" i="2"/>
  <c r="AG588" i="2"/>
  <c r="BE587" i="2" s="1"/>
  <c r="A589" i="2"/>
  <c r="B473" i="2"/>
  <c r="A473" i="2"/>
  <c r="C473" i="2"/>
  <c r="AG473" i="2"/>
  <c r="AB473" i="2" s="1"/>
  <c r="AG472" i="2"/>
  <c r="AB472" i="2" s="1"/>
  <c r="AG775" i="2"/>
  <c r="AB775" i="2" s="1"/>
  <c r="AG776" i="2"/>
  <c r="AB776" i="2" s="1"/>
  <c r="C776" i="2"/>
  <c r="A776" i="2"/>
  <c r="B776" i="2"/>
  <c r="AG1323" i="2"/>
  <c r="AB1323" i="2" s="1"/>
  <c r="B1324" i="2"/>
  <c r="C1324" i="2"/>
  <c r="D1324" i="2"/>
  <c r="D1047" i="2"/>
  <c r="B1047" i="2"/>
  <c r="A1047" i="2"/>
  <c r="C561" i="2"/>
  <c r="B561" i="2"/>
  <c r="A561" i="2"/>
  <c r="C1290" i="2"/>
  <c r="A1290" i="2"/>
  <c r="B1290" i="2"/>
  <c r="D1290" i="2"/>
  <c r="B443" i="2"/>
  <c r="D443" i="2"/>
  <c r="AG442" i="2"/>
  <c r="AB442" i="2" s="1"/>
  <c r="B1371" i="2"/>
  <c r="D1371" i="2"/>
  <c r="C1371" i="2"/>
  <c r="B674" i="2"/>
  <c r="A1076" i="2"/>
  <c r="C927" i="2"/>
  <c r="C674" i="2"/>
  <c r="C1181" i="2"/>
  <c r="A1035" i="2"/>
  <c r="AG796" i="2"/>
  <c r="BE795" i="2" s="1"/>
  <c r="AB796" i="2" s="1"/>
  <c r="D927" i="2"/>
  <c r="A1416" i="2"/>
  <c r="D636" i="2"/>
  <c r="A914" i="2"/>
  <c r="AG1373" i="2"/>
  <c r="BE1372" i="2" s="1"/>
  <c r="AB1373" i="2" s="1"/>
  <c r="B796" i="2"/>
  <c r="C1113" i="2"/>
  <c r="AG889" i="2"/>
  <c r="AB889" i="2" s="1"/>
  <c r="AG1255" i="2"/>
  <c r="BE1254" i="2" s="1"/>
  <c r="AB1255" i="2" s="1"/>
  <c r="AG755" i="2"/>
  <c r="BE754" i="2" s="1"/>
  <c r="C589" i="2"/>
  <c r="A967" i="2"/>
  <c r="AG916" i="2"/>
  <c r="AB916" i="2" s="1"/>
  <c r="A1027" i="2"/>
  <c r="C1368" i="2"/>
  <c r="C443" i="2"/>
  <c r="B702" i="2"/>
  <c r="C453" i="2"/>
  <c r="C1325" i="2"/>
  <c r="B688" i="2"/>
  <c r="AG715" i="2"/>
  <c r="BE714" i="2" s="1"/>
  <c r="AG1370" i="2"/>
  <c r="BE1369" i="2" s="1"/>
  <c r="AB1370" i="2" s="1"/>
  <c r="D621" i="2"/>
  <c r="D1085" i="2"/>
  <c r="A887" i="2"/>
  <c r="AG1213" i="2"/>
  <c r="BE1212" i="2" s="1"/>
  <c r="AB1213" i="2" s="1"/>
  <c r="D667" i="2"/>
  <c r="A929" i="2"/>
  <c r="D792" i="2"/>
  <c r="A1071" i="2"/>
  <c r="AG929" i="2"/>
  <c r="BE928" i="2" s="1"/>
  <c r="AG560" i="2"/>
  <c r="AB560" i="2" s="1"/>
  <c r="AG914" i="2"/>
  <c r="BE913" i="2" s="1"/>
  <c r="AB914" i="2" s="1"/>
  <c r="AG1084" i="2"/>
  <c r="BE1083" i="2" s="1"/>
  <c r="AB1084" i="2" s="1"/>
  <c r="AG806" i="2"/>
  <c r="AB806" i="2" s="1"/>
  <c r="AG887" i="2"/>
  <c r="BE886" i="2" s="1"/>
  <c r="AG1039" i="2"/>
  <c r="BE1038" i="2" s="1"/>
  <c r="AG593" i="2"/>
  <c r="AB593" i="2" s="1"/>
  <c r="Q156" i="2"/>
  <c r="BB156" i="2"/>
  <c r="BB157" i="2" s="1"/>
  <c r="BB158" i="2" s="1"/>
  <c r="BB159" i="2" s="1"/>
  <c r="BB160" i="2" s="1"/>
  <c r="BB161" i="2" s="1"/>
  <c r="AG754" i="2"/>
  <c r="BE753" i="2" s="1"/>
  <c r="AB754" i="2" s="1"/>
  <c r="AG1153" i="2"/>
  <c r="BE1152" i="2" s="1"/>
  <c r="C1210" i="2"/>
  <c r="AG1209" i="2"/>
  <c r="BE1208" i="2" s="1"/>
  <c r="AG1210" i="2"/>
  <c r="BE1209" i="2" s="1"/>
  <c r="AB1210" i="2" s="1"/>
  <c r="B1210" i="2"/>
  <c r="A1210" i="2"/>
  <c r="B942" i="2"/>
  <c r="A942" i="2"/>
  <c r="C942" i="2"/>
  <c r="AG941" i="2"/>
  <c r="BE940" i="2" s="1"/>
  <c r="A1357" i="2"/>
  <c r="B1357" i="2"/>
  <c r="C1357" i="2"/>
  <c r="D785" i="2"/>
  <c r="AG784" i="2"/>
  <c r="AB784" i="2" s="1"/>
  <c r="A785" i="2"/>
  <c r="B785" i="2"/>
  <c r="AG418" i="2"/>
  <c r="BE417" i="2" s="1"/>
  <c r="D419" i="2"/>
  <c r="AG419" i="2"/>
  <c r="BE418" i="2" s="1"/>
  <c r="B419" i="2"/>
  <c r="AG481" i="2"/>
  <c r="BE480" i="2" s="1"/>
  <c r="AB481" i="2" s="1"/>
  <c r="A481" i="2"/>
  <c r="D481" i="2"/>
  <c r="B972" i="2"/>
  <c r="AG972" i="2"/>
  <c r="BE971" i="2" s="1"/>
  <c r="A972" i="2"/>
  <c r="AG971" i="2"/>
  <c r="AB971" i="2" s="1"/>
  <c r="C972" i="2"/>
  <c r="AG584" i="2"/>
  <c r="BE583" i="2" s="1"/>
  <c r="B585" i="2"/>
  <c r="C585" i="2"/>
  <c r="D585" i="2"/>
  <c r="D498" i="2"/>
  <c r="A498" i="2"/>
  <c r="D1376" i="2"/>
  <c r="A1376" i="2"/>
  <c r="C1376" i="2"/>
  <c r="B496" i="2"/>
  <c r="AG496" i="2"/>
  <c r="AB496" i="2" s="1"/>
  <c r="AG495" i="2"/>
  <c r="AB495" i="2" s="1"/>
  <c r="A496" i="2"/>
  <c r="D943" i="2"/>
  <c r="B943" i="2"/>
  <c r="A943" i="2"/>
  <c r="AG400" i="2"/>
  <c r="AB400" i="2" s="1"/>
  <c r="C401" i="2"/>
  <c r="B401" i="2"/>
  <c r="AG401" i="2"/>
  <c r="BE400" i="2" s="1"/>
  <c r="D401" i="2"/>
  <c r="AG690" i="2"/>
  <c r="AB690" i="2" s="1"/>
  <c r="D690" i="2"/>
  <c r="AG689" i="2"/>
  <c r="AB689" i="2" s="1"/>
  <c r="A690" i="2"/>
  <c r="B690" i="2"/>
  <c r="AG392" i="2"/>
  <c r="BE391" i="2" s="1"/>
  <c r="D393" i="2"/>
  <c r="AG393" i="2"/>
  <c r="BE392" i="2" s="1"/>
  <c r="AB393" i="2" s="1"/>
  <c r="C393" i="2"/>
  <c r="A393" i="2"/>
  <c r="B535" i="2"/>
  <c r="D535" i="2"/>
  <c r="A535" i="2"/>
  <c r="AG675" i="2"/>
  <c r="BE674" i="2" s="1"/>
  <c r="AB675" i="2" s="1"/>
  <c r="AG676" i="2"/>
  <c r="BE675" i="2" s="1"/>
  <c r="AB676" i="2" s="1"/>
  <c r="A676" i="2"/>
  <c r="B676" i="2"/>
  <c r="C676" i="2"/>
  <c r="D1338" i="2"/>
  <c r="A1338" i="2"/>
  <c r="C1338" i="2"/>
  <c r="D745" i="2"/>
  <c r="B745" i="2"/>
  <c r="AG745" i="2"/>
  <c r="AB745" i="2" s="1"/>
  <c r="AG744" i="2"/>
  <c r="BE743" i="2" s="1"/>
  <c r="C745" i="2"/>
  <c r="A1132" i="2"/>
  <c r="C1132" i="2"/>
  <c r="D1132" i="2"/>
  <c r="B1132" i="2"/>
  <c r="AG992" i="2"/>
  <c r="BE991" i="2" s="1"/>
  <c r="D993" i="2"/>
  <c r="C993" i="2"/>
  <c r="B993" i="2"/>
  <c r="A1098" i="2"/>
  <c r="AG1097" i="2"/>
  <c r="BE1096" i="2" s="1"/>
  <c r="AB1097" i="2" s="1"/>
  <c r="B1098" i="2"/>
  <c r="D1098" i="2"/>
  <c r="AG1098" i="2"/>
  <c r="BE1097" i="2" s="1"/>
  <c r="AB1098" i="2" s="1"/>
  <c r="B754" i="2"/>
  <c r="D1164" i="2"/>
  <c r="C729" i="2"/>
  <c r="C683" i="2"/>
  <c r="D654" i="2"/>
  <c r="A1084" i="2"/>
  <c r="B513" i="2"/>
  <c r="D513" i="2"/>
  <c r="C748" i="2"/>
  <c r="A841" i="2"/>
  <c r="C498" i="2"/>
  <c r="AG1150" i="2"/>
  <c r="AB1150" i="2" s="1"/>
  <c r="AG1375" i="2"/>
  <c r="BE1374" i="2" s="1"/>
  <c r="A495" i="2"/>
  <c r="A993" i="2"/>
  <c r="AG1131" i="2"/>
  <c r="BE1130" i="2" s="1"/>
  <c r="AG1136" i="2"/>
  <c r="BE1135" i="2" s="1"/>
  <c r="C496" i="2"/>
  <c r="D1210" i="2"/>
  <c r="C690" i="2"/>
  <c r="C943" i="2"/>
  <c r="C785" i="2"/>
  <c r="A1286" i="2"/>
  <c r="C1286" i="2"/>
  <c r="D452" i="2"/>
  <c r="B452" i="2"/>
  <c r="AG452" i="2"/>
  <c r="AB452" i="2" s="1"/>
  <c r="C452" i="2"/>
  <c r="AG763" i="2"/>
  <c r="AB763" i="2" s="1"/>
  <c r="D763" i="2"/>
  <c r="C763" i="2"/>
  <c r="D1188" i="2"/>
  <c r="C1188" i="2"/>
  <c r="AG1187" i="2"/>
  <c r="BE1186" i="2" s="1"/>
  <c r="AB1187" i="2" s="1"/>
  <c r="A1188" i="2"/>
  <c r="AG738" i="2"/>
  <c r="AB738" i="2" s="1"/>
  <c r="C739" i="2"/>
  <c r="A739" i="2"/>
  <c r="B739" i="2"/>
  <c r="D901" i="2"/>
  <c r="AG900" i="2"/>
  <c r="BE899" i="2" s="1"/>
  <c r="AB900" i="2" s="1"/>
  <c r="B901" i="2"/>
  <c r="C901" i="2"/>
  <c r="A556" i="2"/>
  <c r="C556" i="2"/>
  <c r="D556" i="2"/>
  <c r="A406" i="2"/>
  <c r="AG405" i="2"/>
  <c r="AB405" i="2" s="1"/>
  <c r="D406" i="2"/>
  <c r="D447" i="2"/>
  <c r="AG447" i="2"/>
  <c r="AB447" i="2" s="1"/>
  <c r="B447" i="2"/>
  <c r="C447" i="2"/>
  <c r="AG446" i="2"/>
  <c r="BE445" i="2" s="1"/>
  <c r="D1082" i="2"/>
  <c r="C1082" i="2"/>
  <c r="B1082" i="2"/>
  <c r="AG1082" i="2"/>
  <c r="AB1082" i="2" s="1"/>
  <c r="AG1102" i="2"/>
  <c r="BE1101" i="2" s="1"/>
  <c r="D1103" i="2"/>
  <c r="C1103" i="2"/>
  <c r="A1189" i="2"/>
  <c r="C1189" i="2"/>
  <c r="D1189" i="2"/>
  <c r="AG1152" i="2"/>
  <c r="BE1151" i="2" s="1"/>
  <c r="A1153" i="2"/>
  <c r="B1153" i="2"/>
  <c r="C1153" i="2"/>
  <c r="B871" i="2"/>
  <c r="AG870" i="2"/>
  <c r="AB870" i="2" s="1"/>
  <c r="AG871" i="2"/>
  <c r="BE870" i="2" s="1"/>
  <c r="C871" i="2"/>
  <c r="D871" i="2"/>
  <c r="AG623" i="2"/>
  <c r="AB623" i="2" s="1"/>
  <c r="AG622" i="2"/>
  <c r="BE621" i="2" s="1"/>
  <c r="A623" i="2"/>
  <c r="B623" i="2"/>
  <c r="AG693" i="2"/>
  <c r="AB693" i="2" s="1"/>
  <c r="A693" i="2"/>
  <c r="B693" i="2"/>
  <c r="AG692" i="2"/>
  <c r="BE691" i="2" s="1"/>
  <c r="A1154" i="2"/>
  <c r="C616" i="2"/>
  <c r="C1075" i="2"/>
  <c r="D983" i="2"/>
  <c r="AG753" i="2"/>
  <c r="BE752" i="2" s="1"/>
  <c r="AG1074" i="2"/>
  <c r="BE1073" i="2" s="1"/>
  <c r="AB1074" i="2" s="1"/>
  <c r="D754" i="2"/>
  <c r="AG1163" i="2"/>
  <c r="AB1163" i="2" s="1"/>
  <c r="A729" i="2"/>
  <c r="AG682" i="2"/>
  <c r="BE681" i="2" s="1"/>
  <c r="AB682" i="2" s="1"/>
  <c r="A654" i="2"/>
  <c r="D1084" i="2"/>
  <c r="A513" i="2"/>
  <c r="A748" i="2"/>
  <c r="C841" i="2"/>
  <c r="B841" i="2"/>
  <c r="AG497" i="2"/>
  <c r="AB497" i="2" s="1"/>
  <c r="B481" i="2"/>
  <c r="AG785" i="2"/>
  <c r="AB785" i="2" s="1"/>
  <c r="AG654" i="2"/>
  <c r="BE653" i="2" s="1"/>
  <c r="B763" i="2"/>
  <c r="AG739" i="2"/>
  <c r="BE738" i="2" s="1"/>
  <c r="AB739" i="2" s="1"/>
  <c r="B556" i="2"/>
  <c r="C406" i="2"/>
  <c r="AG616" i="2"/>
  <c r="AB616" i="2" s="1"/>
  <c r="AG535" i="2"/>
  <c r="BE534" i="2" s="1"/>
  <c r="AB535" i="2" s="1"/>
  <c r="AG1188" i="2"/>
  <c r="AB1188" i="2" s="1"/>
  <c r="D676" i="2"/>
  <c r="D496" i="2"/>
  <c r="AG1132" i="2"/>
  <c r="BE1131" i="2" s="1"/>
  <c r="A401" i="2"/>
  <c r="A901" i="2"/>
  <c r="D1357" i="2"/>
  <c r="A871" i="2"/>
  <c r="A452" i="2"/>
  <c r="AG750" i="2"/>
  <c r="BE749" i="2" s="1"/>
  <c r="D751" i="2"/>
  <c r="C751" i="2"/>
  <c r="C1122" i="2"/>
  <c r="A1122" i="2"/>
  <c r="AG1121" i="2"/>
  <c r="BE1120" i="2" s="1"/>
  <c r="AB1121" i="2" s="1"/>
  <c r="AG1122" i="2"/>
  <c r="BE1121" i="2" s="1"/>
  <c r="B1122" i="2"/>
  <c r="B1110" i="2"/>
  <c r="A1110" i="2"/>
  <c r="AG1109" i="2"/>
  <c r="AB1109" i="2" s="1"/>
  <c r="C1110" i="2"/>
  <c r="AG1279" i="2"/>
  <c r="BE1278" i="2" s="1"/>
  <c r="AG1278" i="2"/>
  <c r="AB1278" i="2" s="1"/>
  <c r="C1279" i="2"/>
  <c r="D1279" i="2"/>
  <c r="B1266" i="2"/>
  <c r="C1266" i="2"/>
  <c r="D1266" i="2"/>
  <c r="B472" i="2"/>
  <c r="C472" i="2"/>
  <c r="A707" i="2"/>
  <c r="AG707" i="2"/>
  <c r="AB707" i="2" s="1"/>
  <c r="B707" i="2"/>
  <c r="C707" i="2"/>
  <c r="B495" i="2"/>
  <c r="C495" i="2"/>
  <c r="D857" i="2"/>
  <c r="AG856" i="2"/>
  <c r="AB856" i="2" s="1"/>
  <c r="C857" i="2"/>
  <c r="B564" i="2"/>
  <c r="AG563" i="2"/>
  <c r="AB563" i="2" s="1"/>
  <c r="A564" i="2"/>
  <c r="D564" i="2"/>
  <c r="AG1149" i="2"/>
  <c r="BE1148" i="2" s="1"/>
  <c r="AB1149" i="2" s="1"/>
  <c r="A1150" i="2"/>
  <c r="D1150" i="2"/>
  <c r="C1150" i="2"/>
  <c r="B526" i="2"/>
  <c r="D526" i="2"/>
  <c r="A526" i="2"/>
  <c r="AG526" i="2"/>
  <c r="BE525" i="2" s="1"/>
  <c r="AB526" i="2" s="1"/>
  <c r="AG950" i="2"/>
  <c r="BE949" i="2" s="1"/>
  <c r="AB950" i="2" s="1"/>
  <c r="C950" i="2"/>
  <c r="D950" i="2"/>
  <c r="A950" i="2"/>
  <c r="D1137" i="2"/>
  <c r="A1137" i="2"/>
  <c r="C1137" i="2"/>
  <c r="A714" i="2"/>
  <c r="B714" i="2"/>
  <c r="D714" i="2"/>
  <c r="C714" i="2"/>
  <c r="B647" i="2"/>
  <c r="AG646" i="2"/>
  <c r="BE645" i="2" s="1"/>
  <c r="D647" i="2"/>
  <c r="A647" i="2"/>
  <c r="B1154" i="2"/>
  <c r="AG406" i="2"/>
  <c r="AB406" i="2" s="1"/>
  <c r="D1075" i="2"/>
  <c r="D1154" i="2"/>
  <c r="B616" i="2"/>
  <c r="D616" i="2"/>
  <c r="B983" i="2"/>
  <c r="AG1286" i="2"/>
  <c r="BE1285" i="2" s="1"/>
  <c r="AG982" i="2"/>
  <c r="BE981" i="2" s="1"/>
  <c r="A754" i="2"/>
  <c r="AG751" i="2"/>
  <c r="AB751" i="2" s="1"/>
  <c r="AG901" i="2"/>
  <c r="AB901" i="2" s="1"/>
  <c r="B729" i="2"/>
  <c r="B683" i="2"/>
  <c r="D683" i="2"/>
  <c r="B1084" i="2"/>
  <c r="C1084" i="2"/>
  <c r="AG556" i="2"/>
  <c r="BE555" i="2" s="1"/>
  <c r="AB556" i="2" s="1"/>
  <c r="AG498" i="2"/>
  <c r="BE497" i="2" s="1"/>
  <c r="C513" i="2"/>
  <c r="AG747" i="2"/>
  <c r="AB747" i="2" s="1"/>
  <c r="D841" i="2"/>
  <c r="B857" i="2"/>
  <c r="AG480" i="2"/>
  <c r="AB480" i="2" s="1"/>
  <c r="AG471" i="2"/>
  <c r="BE470" i="2" s="1"/>
  <c r="B751" i="2"/>
  <c r="C623" i="2"/>
  <c r="A763" i="2"/>
  <c r="AG993" i="2"/>
  <c r="AB993" i="2" s="1"/>
  <c r="D972" i="2"/>
  <c r="B406" i="2"/>
  <c r="A1103" i="2"/>
  <c r="D942" i="2"/>
  <c r="A1279" i="2"/>
  <c r="A1082" i="2"/>
  <c r="C1098" i="2"/>
  <c r="C564" i="2"/>
  <c r="C419" i="2"/>
  <c r="C535" i="2"/>
  <c r="A447" i="2"/>
  <c r="AG585" i="2"/>
  <c r="BE584" i="2" s="1"/>
  <c r="D707" i="2"/>
  <c r="A745" i="2"/>
  <c r="A859" i="2"/>
  <c r="AG1266" i="2"/>
  <c r="AB1266" i="2" s="1"/>
  <c r="AG1265" i="2"/>
  <c r="BE1264" i="2" s="1"/>
  <c r="AG1081" i="2"/>
  <c r="AB1081" i="2" s="1"/>
  <c r="AG451" i="2"/>
  <c r="BE450" i="2" s="1"/>
  <c r="B1286" i="2"/>
  <c r="D1286" i="2"/>
  <c r="AG1177" i="2"/>
  <c r="AB1177" i="2" s="1"/>
  <c r="AG1108" i="2"/>
  <c r="BE1107" i="2" s="1"/>
  <c r="AG1262" i="2"/>
  <c r="BE1261" i="2" s="1"/>
  <c r="AB1262" i="2" s="1"/>
  <c r="AG440" i="2"/>
  <c r="BE439" i="2" s="1"/>
  <c r="AB1309" i="2"/>
  <c r="BE438" i="2"/>
  <c r="AG1220" i="2"/>
  <c r="BE1219" i="2" s="1"/>
  <c r="AG1103" i="2"/>
  <c r="BE1102" i="2" s="1"/>
  <c r="AG888" i="2"/>
  <c r="BE887" i="2" s="1"/>
  <c r="AB888" i="2" s="1"/>
  <c r="AG531" i="2"/>
  <c r="BE530" i="2" s="1"/>
  <c r="AG762" i="2"/>
  <c r="BE761" i="2" s="1"/>
  <c r="AG489" i="2"/>
  <c r="AB489" i="2" s="1"/>
  <c r="AG1212" i="2"/>
  <c r="BE1211" i="2" s="1"/>
  <c r="AB1212" i="2" s="1"/>
  <c r="AG1322" i="2"/>
  <c r="AB1322" i="2" s="1"/>
  <c r="AG450" i="2"/>
  <c r="BE449" i="2" s="1"/>
  <c r="AG403" i="2"/>
  <c r="AG716" i="2"/>
  <c r="AB716" i="2" s="1"/>
  <c r="AG851" i="2"/>
  <c r="BE850" i="2" s="1"/>
  <c r="AB851" i="2" s="1"/>
  <c r="BE764" i="2"/>
  <c r="AG1215" i="2"/>
  <c r="AB1306" i="2"/>
  <c r="AG1022" i="2"/>
  <c r="AB1022" i="2" s="1"/>
  <c r="AG1208" i="2"/>
  <c r="BE1207" i="2" s="1"/>
  <c r="AB1208" i="2" s="1"/>
  <c r="AG825" i="2"/>
  <c r="AG846" i="2"/>
  <c r="BE845" i="2" s="1"/>
  <c r="BE778" i="2"/>
  <c r="AB605" i="2"/>
  <c r="BE604" i="2"/>
  <c r="BE943" i="2"/>
  <c r="AB944" i="2"/>
  <c r="AB1327" i="2"/>
  <c r="BE1326" i="2"/>
  <c r="BE489" i="2"/>
  <c r="AB490" i="2"/>
  <c r="BE1343" i="2"/>
  <c r="AB1344" i="2"/>
  <c r="D1195" i="2"/>
  <c r="B1195" i="2"/>
  <c r="AG1194" i="2"/>
  <c r="BE1193" i="2" s="1"/>
  <c r="AB1194" i="2" s="1"/>
  <c r="A1195" i="2"/>
  <c r="C1195" i="2"/>
  <c r="C1029" i="2"/>
  <c r="B1029" i="2"/>
  <c r="A1029" i="2"/>
  <c r="D1029" i="2"/>
  <c r="AG1029" i="2"/>
  <c r="AG1028" i="2"/>
  <c r="BE1027" i="2" s="1"/>
  <c r="AB1028" i="2" s="1"/>
  <c r="AG1406" i="2"/>
  <c r="AG1407" i="2"/>
  <c r="D1407" i="2"/>
  <c r="C1407" i="2"/>
  <c r="A1407" i="2"/>
  <c r="B1407" i="2"/>
  <c r="D1048" i="2"/>
  <c r="B1048" i="2"/>
  <c r="AG1047" i="2"/>
  <c r="C1048" i="2"/>
  <c r="A1048" i="2"/>
  <c r="D1412" i="2"/>
  <c r="AG1411" i="2"/>
  <c r="C1412" i="2"/>
  <c r="B1412" i="2"/>
  <c r="A1412" i="2"/>
  <c r="AG1359" i="2"/>
  <c r="BE1358" i="2" s="1"/>
  <c r="AB1359" i="2" s="1"/>
  <c r="B1360" i="2"/>
  <c r="A1360" i="2"/>
  <c r="C1360" i="2"/>
  <c r="D1360" i="2"/>
  <c r="B595" i="2"/>
  <c r="D595" i="2"/>
  <c r="AG595" i="2"/>
  <c r="A595" i="2"/>
  <c r="AG594" i="2"/>
  <c r="C595" i="2"/>
  <c r="AG794" i="2"/>
  <c r="C794" i="2"/>
  <c r="D794" i="2"/>
  <c r="B794" i="2"/>
  <c r="A794" i="2"/>
  <c r="AG793" i="2"/>
  <c r="BE792" i="2" s="1"/>
  <c r="AB793" i="2" s="1"/>
  <c r="A809" i="2"/>
  <c r="B809" i="2"/>
  <c r="AG809" i="2"/>
  <c r="C809" i="2"/>
  <c r="D809" i="2"/>
  <c r="C1350" i="2"/>
  <c r="D1350" i="2"/>
  <c r="A1350" i="2"/>
  <c r="B1350" i="2"/>
  <c r="AG1349" i="2"/>
  <c r="C804" i="2"/>
  <c r="D804" i="2"/>
  <c r="A804" i="2"/>
  <c r="AG803" i="2"/>
  <c r="B804" i="2"/>
  <c r="B995" i="2"/>
  <c r="AG994" i="2"/>
  <c r="BE993" i="2" s="1"/>
  <c r="AB994" i="2" s="1"/>
  <c r="D995" i="2"/>
  <c r="C995" i="2"/>
  <c r="A995" i="2"/>
  <c r="A1204" i="2"/>
  <c r="C1204" i="2"/>
  <c r="D1204" i="2"/>
  <c r="B1204" i="2"/>
  <c r="AG1204" i="2"/>
  <c r="BE1203" i="2" s="1"/>
  <c r="AB1204" i="2" s="1"/>
  <c r="D1424" i="2"/>
  <c r="AG1423" i="2"/>
  <c r="BE1422" i="2" s="1"/>
  <c r="AB1423" i="2" s="1"/>
  <c r="A1424" i="2"/>
  <c r="B1424" i="2"/>
  <c r="C1424" i="2"/>
  <c r="A837" i="2"/>
  <c r="B837" i="2"/>
  <c r="AG836" i="2"/>
  <c r="C837" i="2"/>
  <c r="AG837" i="2"/>
  <c r="D837" i="2"/>
  <c r="B1120" i="2"/>
  <c r="D1120" i="2"/>
  <c r="C1120" i="2"/>
  <c r="AG1119" i="2"/>
  <c r="A1120" i="2"/>
  <c r="A1011" i="2"/>
  <c r="B1011" i="2"/>
  <c r="C1011" i="2"/>
  <c r="D1011" i="2"/>
  <c r="AG1418" i="2"/>
  <c r="BE1417" i="2" s="1"/>
  <c r="AB1418" i="2" s="1"/>
  <c r="D1419" i="2"/>
  <c r="C1419" i="2"/>
  <c r="B1419" i="2"/>
  <c r="A1419" i="2"/>
  <c r="AG1120" i="2"/>
  <c r="A1272" i="2"/>
  <c r="D1272" i="2"/>
  <c r="AG1271" i="2"/>
  <c r="B1272" i="2"/>
  <c r="C1272" i="2"/>
  <c r="B878" i="2"/>
  <c r="AG877" i="2"/>
  <c r="A878" i="2"/>
  <c r="D878" i="2"/>
  <c r="C878" i="2"/>
  <c r="D1339" i="2"/>
  <c r="AG1338" i="2"/>
  <c r="C1339" i="2"/>
  <c r="A1339" i="2"/>
  <c r="B1339" i="2"/>
  <c r="B904" i="2"/>
  <c r="D904" i="2"/>
  <c r="C904" i="2"/>
  <c r="A904" i="2"/>
  <c r="AG903" i="2"/>
  <c r="B404" i="2"/>
  <c r="D404" i="2"/>
  <c r="C404" i="2"/>
  <c r="A404" i="2"/>
  <c r="B1258" i="2"/>
  <c r="D1258" i="2"/>
  <c r="A1258" i="2"/>
  <c r="AG1257" i="2"/>
  <c r="BE1256" i="2" s="1"/>
  <c r="AB1257" i="2" s="1"/>
  <c r="C1258" i="2"/>
  <c r="D765" i="2"/>
  <c r="C765" i="2"/>
  <c r="A765" i="2"/>
  <c r="AG764" i="2"/>
  <c r="B765" i="2"/>
  <c r="AG641" i="2"/>
  <c r="BE640" i="2" s="1"/>
  <c r="AB641" i="2" s="1"/>
  <c r="B642" i="2"/>
  <c r="D642" i="2"/>
  <c r="C642" i="2"/>
  <c r="A642" i="2"/>
  <c r="B1322" i="2"/>
  <c r="D1322" i="2"/>
  <c r="A1322" i="2"/>
  <c r="C1322" i="2"/>
  <c r="AG630" i="2"/>
  <c r="B630" i="2"/>
  <c r="D630" i="2"/>
  <c r="C630" i="2"/>
  <c r="A630" i="2"/>
  <c r="B1212" i="2"/>
  <c r="D1212" i="2"/>
  <c r="A1212" i="2"/>
  <c r="C1212" i="2"/>
  <c r="B635" i="2"/>
  <c r="D635" i="2"/>
  <c r="A635" i="2"/>
  <c r="AG635" i="2"/>
  <c r="C635" i="2"/>
  <c r="B451" i="2"/>
  <c r="D451" i="2"/>
  <c r="C451" i="2"/>
  <c r="A451" i="2"/>
  <c r="B1193" i="2"/>
  <c r="AG1192" i="2"/>
  <c r="BE1191" i="2" s="1"/>
  <c r="AB1192" i="2" s="1"/>
  <c r="C1193" i="2"/>
  <c r="D1193" i="2"/>
  <c r="A1193" i="2"/>
  <c r="B1414" i="2"/>
  <c r="C1414" i="2"/>
  <c r="D1414" i="2"/>
  <c r="AG1413" i="2"/>
  <c r="A1414" i="2"/>
  <c r="D1202" i="2"/>
  <c r="B1202" i="2"/>
  <c r="AG1201" i="2"/>
  <c r="BE1200" i="2" s="1"/>
  <c r="AB1201" i="2" s="1"/>
  <c r="A1202" i="2"/>
  <c r="C1202" i="2"/>
  <c r="C531" i="2"/>
  <c r="A531" i="2"/>
  <c r="D531" i="2"/>
  <c r="B531" i="2"/>
  <c r="A602" i="2"/>
  <c r="D602" i="2"/>
  <c r="C602" i="2"/>
  <c r="B602" i="2"/>
  <c r="C891" i="2"/>
  <c r="B891" i="2"/>
  <c r="A891" i="2"/>
  <c r="D891" i="2"/>
  <c r="AG797" i="2"/>
  <c r="BE796" i="2" s="1"/>
  <c r="AB797" i="2" s="1"/>
  <c r="A1365" i="2"/>
  <c r="D1365" i="2"/>
  <c r="C1365" i="2"/>
  <c r="B1365" i="2"/>
  <c r="AG1364" i="2"/>
  <c r="BE1363" i="2" s="1"/>
  <c r="AB1364" i="2" s="1"/>
  <c r="AG823" i="2"/>
  <c r="D824" i="2"/>
  <c r="B824" i="2"/>
  <c r="C824" i="2"/>
  <c r="A824" i="2"/>
  <c r="D538" i="2"/>
  <c r="A538" i="2"/>
  <c r="AG538" i="2"/>
  <c r="B538" i="2"/>
  <c r="C538" i="2"/>
  <c r="AG1409" i="2"/>
  <c r="B1410" i="2"/>
  <c r="C1410" i="2"/>
  <c r="D1410" i="2"/>
  <c r="A1410" i="2"/>
  <c r="AG1333" i="2"/>
  <c r="BE1332" i="2" s="1"/>
  <c r="AB1333" i="2" s="1"/>
  <c r="B1334" i="2"/>
  <c r="A1334" i="2"/>
  <c r="D1334" i="2"/>
  <c r="C1334" i="2"/>
  <c r="AG619" i="2"/>
  <c r="D620" i="2"/>
  <c r="B620" i="2"/>
  <c r="C620" i="2"/>
  <c r="A620" i="2"/>
  <c r="AG1387" i="2"/>
  <c r="B1388" i="2"/>
  <c r="D1388" i="2"/>
  <c r="A1388" i="2"/>
  <c r="C1388" i="2"/>
  <c r="D1394" i="2"/>
  <c r="A1394" i="2"/>
  <c r="AG1393" i="2"/>
  <c r="B1394" i="2"/>
  <c r="C1394" i="2"/>
  <c r="B1221" i="2"/>
  <c r="D1221" i="2"/>
  <c r="C1221" i="2"/>
  <c r="A1221" i="2"/>
  <c r="C705" i="2"/>
  <c r="A705" i="2"/>
  <c r="D705" i="2"/>
  <c r="B705" i="2"/>
  <c r="B1406" i="2"/>
  <c r="AG1405" i="2"/>
  <c r="A1406" i="2"/>
  <c r="C1406" i="2"/>
  <c r="D1406" i="2"/>
  <c r="D515" i="2"/>
  <c r="A515" i="2"/>
  <c r="AG514" i="2"/>
  <c r="C515" i="2"/>
  <c r="AG515" i="2"/>
  <c r="B515" i="2"/>
  <c r="A876" i="2"/>
  <c r="C876" i="2"/>
  <c r="D876" i="2"/>
  <c r="B876" i="2"/>
  <c r="AG1057" i="2"/>
  <c r="BE1056" i="2" s="1"/>
  <c r="AB1057" i="2" s="1"/>
  <c r="A1057" i="2"/>
  <c r="B1057" i="2"/>
  <c r="D1057" i="2"/>
  <c r="C1057" i="2"/>
  <c r="A968" i="2"/>
  <c r="D968" i="2"/>
  <c r="B968" i="2"/>
  <c r="C968" i="2"/>
  <c r="A779" i="2"/>
  <c r="D779" i="2"/>
  <c r="B779" i="2"/>
  <c r="C779" i="2"/>
  <c r="AG778" i="2"/>
  <c r="B1398" i="2"/>
  <c r="C1398" i="2"/>
  <c r="A1398" i="2"/>
  <c r="AG1397" i="2"/>
  <c r="D1398" i="2"/>
  <c r="D565" i="2"/>
  <c r="B565" i="2"/>
  <c r="C565" i="2"/>
  <c r="A565" i="2"/>
  <c r="AG565" i="2"/>
  <c r="BE564" i="2" s="1"/>
  <c r="AB565" i="2" s="1"/>
  <c r="D1313" i="2"/>
  <c r="C1313" i="2"/>
  <c r="B1313" i="2"/>
  <c r="AG1312" i="2"/>
  <c r="A1313" i="2"/>
  <c r="AG804" i="2"/>
  <c r="AG704" i="2"/>
  <c r="BE703" i="2" s="1"/>
  <c r="AB704" i="2" s="1"/>
  <c r="AG1095" i="2"/>
  <c r="AG487" i="2"/>
  <c r="A1395" i="2"/>
  <c r="D1395" i="2"/>
  <c r="C1395" i="2"/>
  <c r="B1395" i="2"/>
  <c r="AG1394" i="2"/>
  <c r="A1379" i="2"/>
  <c r="AG1378" i="2"/>
  <c r="B1379" i="2"/>
  <c r="D1379" i="2"/>
  <c r="C1379" i="2"/>
  <c r="A440" i="2"/>
  <c r="D440" i="2"/>
  <c r="C440" i="2"/>
  <c r="B440" i="2"/>
  <c r="B1343" i="2"/>
  <c r="AG1342" i="2"/>
  <c r="BE1341" i="2" s="1"/>
  <c r="AB1342" i="2" s="1"/>
  <c r="A1343" i="2"/>
  <c r="C1343" i="2"/>
  <c r="D1343" i="2"/>
  <c r="B949" i="2"/>
  <c r="C949" i="2"/>
  <c r="A949" i="2"/>
  <c r="D949" i="2"/>
  <c r="A1271" i="2"/>
  <c r="D1271" i="2"/>
  <c r="B1271" i="2"/>
  <c r="AG1270" i="2"/>
  <c r="C1271" i="2"/>
  <c r="AG1233" i="2"/>
  <c r="BE1232" i="2" s="1"/>
  <c r="AB1233" i="2" s="1"/>
  <c r="A1234" i="2"/>
  <c r="B1234" i="2"/>
  <c r="C1234" i="2"/>
  <c r="D1234" i="2"/>
  <c r="B735" i="2"/>
  <c r="A735" i="2"/>
  <c r="D735" i="2"/>
  <c r="C735" i="2"/>
  <c r="AG735" i="2"/>
  <c r="D1108" i="2"/>
  <c r="C1108" i="2"/>
  <c r="B1108" i="2"/>
  <c r="A1108" i="2"/>
  <c r="B1177" i="2"/>
  <c r="C1177" i="2"/>
  <c r="D1177" i="2"/>
  <c r="A1177" i="2"/>
  <c r="AG802" i="2"/>
  <c r="B803" i="2"/>
  <c r="C803" i="2"/>
  <c r="D803" i="2"/>
  <c r="A803" i="2"/>
  <c r="D1125" i="2"/>
  <c r="A1125" i="2"/>
  <c r="C1125" i="2"/>
  <c r="B1125" i="2"/>
  <c r="A1362" i="2"/>
  <c r="D1362" i="2"/>
  <c r="AG1361" i="2"/>
  <c r="B1362" i="2"/>
  <c r="C1362" i="2"/>
  <c r="B701" i="2"/>
  <c r="D701" i="2"/>
  <c r="A701" i="2"/>
  <c r="AG701" i="2"/>
  <c r="C701" i="2"/>
  <c r="A1363" i="2"/>
  <c r="B1363" i="2"/>
  <c r="C1363" i="2"/>
  <c r="AG1362" i="2"/>
  <c r="D1363" i="2"/>
  <c r="AG1354" i="2"/>
  <c r="D1355" i="2"/>
  <c r="B1355" i="2"/>
  <c r="A1355" i="2"/>
  <c r="C1355" i="2"/>
  <c r="B582" i="2"/>
  <c r="D582" i="2"/>
  <c r="A582" i="2"/>
  <c r="C582" i="2"/>
  <c r="AG876" i="2"/>
  <c r="AG878" i="2"/>
  <c r="AG904" i="2"/>
  <c r="AG652" i="2"/>
  <c r="A653" i="2"/>
  <c r="C653" i="2"/>
  <c r="B653" i="2"/>
  <c r="D653" i="2"/>
  <c r="AG653" i="2"/>
  <c r="BE652" i="2" s="1"/>
  <c r="AB653" i="2" s="1"/>
  <c r="A587" i="2"/>
  <c r="D587" i="2"/>
  <c r="C587" i="2"/>
  <c r="B587" i="2"/>
  <c r="AG875" i="2"/>
  <c r="BE874" i="2" s="1"/>
  <c r="AB875" i="2" s="1"/>
  <c r="AG1424" i="2"/>
  <c r="B1126" i="2"/>
  <c r="AG1125" i="2"/>
  <c r="A1126" i="2"/>
  <c r="C1126" i="2"/>
  <c r="D1126" i="2"/>
  <c r="AG627" i="2"/>
  <c r="A628" i="2"/>
  <c r="C628" i="2"/>
  <c r="B628" i="2"/>
  <c r="D628" i="2"/>
  <c r="D1389" i="2"/>
  <c r="A1389" i="2"/>
  <c r="B1389" i="2"/>
  <c r="AG1388" i="2"/>
  <c r="BE1387" i="2" s="1"/>
  <c r="AB1388" i="2" s="1"/>
  <c r="C1389" i="2"/>
  <c r="B1415" i="2"/>
  <c r="AG1414" i="2"/>
  <c r="AG1415" i="2"/>
  <c r="BE1414" i="2" s="1"/>
  <c r="AB1415" i="2" s="1"/>
  <c r="D1415" i="2"/>
  <c r="A1415" i="2"/>
  <c r="C1415" i="2"/>
  <c r="A1391" i="2"/>
  <c r="C1391" i="2"/>
  <c r="AG1391" i="2"/>
  <c r="BE1390" i="2" s="1"/>
  <c r="AB1391" i="2" s="1"/>
  <c r="B1391" i="2"/>
  <c r="AG1390" i="2"/>
  <c r="D1391" i="2"/>
  <c r="B1354" i="2"/>
  <c r="A1354" i="2"/>
  <c r="C1354" i="2"/>
  <c r="D1354" i="2"/>
  <c r="AG1353" i="2"/>
  <c r="B847" i="2"/>
  <c r="C847" i="2"/>
  <c r="A847" i="2"/>
  <c r="D847" i="2"/>
  <c r="B1349" i="2"/>
  <c r="D1349" i="2"/>
  <c r="A1349" i="2"/>
  <c r="C1349" i="2"/>
  <c r="AG1348" i="2"/>
  <c r="A1413" i="2"/>
  <c r="C1413" i="2"/>
  <c r="B1413" i="2"/>
  <c r="AG1412" i="2"/>
  <c r="D1413" i="2"/>
  <c r="C1238" i="2"/>
  <c r="A1238" i="2"/>
  <c r="D1238" i="2"/>
  <c r="B1238" i="2"/>
  <c r="AG1237" i="2"/>
  <c r="BE1236" i="2" s="1"/>
  <c r="AB1237" i="2" s="1"/>
  <c r="AG978" i="2"/>
  <c r="D978" i="2"/>
  <c r="C978" i="2"/>
  <c r="B978" i="2"/>
  <c r="A978" i="2"/>
  <c r="D1353" i="2"/>
  <c r="C1353" i="2"/>
  <c r="AG1352" i="2"/>
  <c r="B1353" i="2"/>
  <c r="A1353" i="2"/>
  <c r="C1423" i="2"/>
  <c r="AG1422" i="2"/>
  <c r="BE1421" i="2" s="1"/>
  <c r="AB1422" i="2" s="1"/>
  <c r="D1423" i="2"/>
  <c r="B1423" i="2"/>
  <c r="A1423" i="2"/>
  <c r="D650" i="2"/>
  <c r="AG649" i="2"/>
  <c r="A650" i="2"/>
  <c r="B650" i="2"/>
  <c r="C650" i="2"/>
  <c r="D1251" i="2"/>
  <c r="C1251" i="2"/>
  <c r="B1251" i="2"/>
  <c r="AG1250" i="2"/>
  <c r="BE1249" i="2" s="1"/>
  <c r="AB1250" i="2" s="1"/>
  <c r="A1251" i="2"/>
  <c r="C1396" i="2"/>
  <c r="D1396" i="2"/>
  <c r="AG1395" i="2"/>
  <c r="A1396" i="2"/>
  <c r="B1396" i="2"/>
  <c r="B969" i="2"/>
  <c r="A969" i="2"/>
  <c r="AG968" i="2"/>
  <c r="D969" i="2"/>
  <c r="C969" i="2"/>
  <c r="B567" i="2"/>
  <c r="AG567" i="2"/>
  <c r="BE566" i="2" s="1"/>
  <c r="AB567" i="2" s="1"/>
  <c r="C567" i="2"/>
  <c r="A567" i="2"/>
  <c r="D567" i="2"/>
  <c r="B806" i="2"/>
  <c r="D806" i="2"/>
  <c r="A806" i="2"/>
  <c r="AG805" i="2"/>
  <c r="C806" i="2"/>
  <c r="AG949" i="2"/>
  <c r="BE948" i="2" s="1"/>
  <c r="AB949" i="2" s="1"/>
  <c r="AG587" i="2"/>
  <c r="B660" i="2"/>
  <c r="D660" i="2"/>
  <c r="C660" i="2"/>
  <c r="A660" i="2"/>
  <c r="AG660" i="2"/>
  <c r="BE659" i="2" s="1"/>
  <c r="AB660" i="2" s="1"/>
  <c r="B525" i="2"/>
  <c r="AG525" i="2"/>
  <c r="A525" i="2"/>
  <c r="D525" i="2"/>
  <c r="C525" i="2"/>
  <c r="AG524" i="2"/>
  <c r="BE523" i="2" s="1"/>
  <c r="AB524" i="2" s="1"/>
  <c r="B1361" i="2"/>
  <c r="D1361" i="2"/>
  <c r="C1361" i="2"/>
  <c r="AG1360" i="2"/>
  <c r="BE1359" i="2" s="1"/>
  <c r="AB1360" i="2" s="1"/>
  <c r="A1361" i="2"/>
  <c r="B573" i="2"/>
  <c r="AG573" i="2"/>
  <c r="A573" i="2"/>
  <c r="AG572" i="2"/>
  <c r="C573" i="2"/>
  <c r="D573" i="2"/>
  <c r="B706" i="2"/>
  <c r="A706" i="2"/>
  <c r="AG705" i="2"/>
  <c r="BE704" i="2" s="1"/>
  <c r="AB705" i="2" s="1"/>
  <c r="D706" i="2"/>
  <c r="C706" i="2"/>
  <c r="B1420" i="2"/>
  <c r="A1420" i="2"/>
  <c r="C1420" i="2"/>
  <c r="AG1420" i="2"/>
  <c r="BE1419" i="2" s="1"/>
  <c r="AB1420" i="2" s="1"/>
  <c r="AG1419" i="2"/>
  <c r="D1420" i="2"/>
  <c r="AG604" i="2"/>
  <c r="D605" i="2"/>
  <c r="B605" i="2"/>
  <c r="A605" i="2"/>
  <c r="C605" i="2"/>
  <c r="D1311" i="2"/>
  <c r="A1311" i="2"/>
  <c r="C1311" i="2"/>
  <c r="B1311" i="2"/>
  <c r="D997" i="2"/>
  <c r="A997" i="2"/>
  <c r="AG997" i="2"/>
  <c r="BE996" i="2" s="1"/>
  <c r="AB997" i="2" s="1"/>
  <c r="C997" i="2"/>
  <c r="B997" i="2"/>
  <c r="C1380" i="2"/>
  <c r="AG1379" i="2"/>
  <c r="A1380" i="2"/>
  <c r="B1380" i="2"/>
  <c r="D1380" i="2"/>
  <c r="AG600" i="2"/>
  <c r="BE599" i="2" s="1"/>
  <c r="AB600" i="2" s="1"/>
  <c r="B600" i="2"/>
  <c r="A600" i="2"/>
  <c r="D600" i="2"/>
  <c r="C600" i="2"/>
  <c r="B593" i="2"/>
  <c r="AG592" i="2"/>
  <c r="D593" i="2"/>
  <c r="C593" i="2"/>
  <c r="A593" i="2"/>
  <c r="AB1314" i="2"/>
  <c r="BE1313" i="2"/>
  <c r="B1270" i="2"/>
  <c r="A1270" i="2"/>
  <c r="C1270" i="2"/>
  <c r="D1270" i="2"/>
  <c r="AG1269" i="2"/>
  <c r="D644" i="2"/>
  <c r="C644" i="2"/>
  <c r="A644" i="2"/>
  <c r="B644" i="2"/>
  <c r="AG891" i="2"/>
  <c r="D892" i="2"/>
  <c r="C892" i="2"/>
  <c r="A892" i="2"/>
  <c r="AG892" i="2"/>
  <c r="B892" i="2"/>
  <c r="C1215" i="2"/>
  <c r="A1215" i="2"/>
  <c r="D1215" i="2"/>
  <c r="B1215" i="2"/>
  <c r="A1170" i="2"/>
  <c r="B1170" i="2"/>
  <c r="D1170" i="2"/>
  <c r="C1170" i="2"/>
  <c r="A438" i="2"/>
  <c r="D438" i="2"/>
  <c r="C438" i="2"/>
  <c r="B438" i="2"/>
  <c r="AG437" i="2"/>
  <c r="BE436" i="2" s="1"/>
  <c r="AB437" i="2" s="1"/>
  <c r="AG835" i="2"/>
  <c r="C836" i="2"/>
  <c r="A836" i="2"/>
  <c r="B836" i="2"/>
  <c r="D836" i="2"/>
  <c r="C1267" i="2"/>
  <c r="B1267" i="2"/>
  <c r="AG1267" i="2"/>
  <c r="A1267" i="2"/>
  <c r="D1267" i="2"/>
  <c r="AG650" i="2"/>
  <c r="D651" i="2"/>
  <c r="B651" i="2"/>
  <c r="C651" i="2"/>
  <c r="A651" i="2"/>
  <c r="C1023" i="2"/>
  <c r="A1023" i="2"/>
  <c r="B1023" i="2"/>
  <c r="D1023" i="2"/>
  <c r="A826" i="2"/>
  <c r="B826" i="2"/>
  <c r="D826" i="2"/>
  <c r="C826" i="2"/>
  <c r="B1262" i="2"/>
  <c r="C1262" i="2"/>
  <c r="D1262" i="2"/>
  <c r="A1262" i="2"/>
  <c r="AG549" i="2"/>
  <c r="B550" i="2"/>
  <c r="D550" i="2"/>
  <c r="C550" i="2"/>
  <c r="A550" i="2"/>
  <c r="B435" i="2"/>
  <c r="A435" i="2"/>
  <c r="D435" i="2"/>
  <c r="AG435" i="2"/>
  <c r="C435" i="2"/>
  <c r="B1092" i="2"/>
  <c r="AG1092" i="2"/>
  <c r="C1092" i="2"/>
  <c r="A1092" i="2"/>
  <c r="D1092" i="2"/>
  <c r="AG906" i="2"/>
  <c r="D907" i="2"/>
  <c r="A907" i="2"/>
  <c r="B907" i="2"/>
  <c r="C907" i="2"/>
  <c r="D1273" i="2"/>
  <c r="AG1272" i="2"/>
  <c r="C1273" i="2"/>
  <c r="B1273" i="2"/>
  <c r="A1273" i="2"/>
  <c r="D832" i="2"/>
  <c r="AG831" i="2"/>
  <c r="BE830" i="2" s="1"/>
  <c r="AB831" i="2" s="1"/>
  <c r="A832" i="2"/>
  <c r="B832" i="2"/>
  <c r="C832" i="2"/>
  <c r="C906" i="2"/>
  <c r="B906" i="2"/>
  <c r="D906" i="2"/>
  <c r="A906" i="2"/>
  <c r="AG905" i="2"/>
  <c r="A1378" i="2"/>
  <c r="B1378" i="2"/>
  <c r="C1378" i="2"/>
  <c r="D1378" i="2"/>
  <c r="AG1377" i="2"/>
  <c r="AG890" i="2"/>
  <c r="BE889" i="2" s="1"/>
  <c r="AB890" i="2" s="1"/>
  <c r="AG967" i="2"/>
  <c r="BE966" i="2" s="1"/>
  <c r="AB967" i="2" s="1"/>
  <c r="AG586" i="2"/>
  <c r="D1381" i="2"/>
  <c r="AG1380" i="2"/>
  <c r="C1381" i="2"/>
  <c r="B1381" i="2"/>
  <c r="A1381" i="2"/>
  <c r="D1208" i="2"/>
  <c r="C1208" i="2"/>
  <c r="B1208" i="2"/>
  <c r="A1208" i="2"/>
  <c r="D1345" i="2"/>
  <c r="B1345" i="2"/>
  <c r="A1345" i="2"/>
  <c r="C1345" i="2"/>
  <c r="A1069" i="2"/>
  <c r="B1069" i="2"/>
  <c r="C1069" i="2"/>
  <c r="D1069" i="2"/>
  <c r="C1352" i="2"/>
  <c r="D1352" i="2"/>
  <c r="A1352" i="2"/>
  <c r="B1352" i="2"/>
  <c r="D915" i="2"/>
  <c r="B915" i="2"/>
  <c r="C915" i="2"/>
  <c r="A915" i="2"/>
  <c r="AG915" i="2"/>
  <c r="BE914" i="2" s="1"/>
  <c r="AB915" i="2" s="1"/>
  <c r="C619" i="2"/>
  <c r="A619" i="2"/>
  <c r="D619" i="2"/>
  <c r="B619" i="2"/>
  <c r="B413" i="2"/>
  <c r="C413" i="2"/>
  <c r="AG413" i="2"/>
  <c r="D413" i="2"/>
  <c r="A413" i="2"/>
  <c r="B1336" i="2"/>
  <c r="A1336" i="2"/>
  <c r="C1336" i="2"/>
  <c r="AG1335" i="2"/>
  <c r="D1336" i="2"/>
  <c r="A1347" i="2"/>
  <c r="AG1346" i="2"/>
  <c r="B1347" i="2"/>
  <c r="C1347" i="2"/>
  <c r="D1347" i="2"/>
  <c r="AG955" i="2"/>
  <c r="B956" i="2"/>
  <c r="C956" i="2"/>
  <c r="D956" i="2"/>
  <c r="A956" i="2"/>
  <c r="AG956" i="2"/>
  <c r="D607" i="2"/>
  <c r="C607" i="2"/>
  <c r="A607" i="2"/>
  <c r="AG606" i="2"/>
  <c r="BE605" i="2" s="1"/>
  <c r="AB606" i="2" s="1"/>
  <c r="B607" i="2"/>
  <c r="C831" i="2"/>
  <c r="B831" i="2"/>
  <c r="A831" i="2"/>
  <c r="AG830" i="2"/>
  <c r="D831" i="2"/>
  <c r="C1418" i="2"/>
  <c r="D1418" i="2"/>
  <c r="A1418" i="2"/>
  <c r="B1418" i="2"/>
  <c r="C1337" i="2"/>
  <c r="B1337" i="2"/>
  <c r="D1337" i="2"/>
  <c r="A1337" i="2"/>
  <c r="AG1337" i="2"/>
  <c r="AG1336" i="2"/>
  <c r="AG1376" i="2"/>
  <c r="A1377" i="2"/>
  <c r="B1377" i="2"/>
  <c r="C1377" i="2"/>
  <c r="D1377" i="2"/>
  <c r="D1426" i="2"/>
  <c r="C1426" i="2"/>
  <c r="A1426" i="2"/>
  <c r="B1426" i="2"/>
  <c r="AG1091" i="2"/>
  <c r="BE1090" i="2" s="1"/>
  <c r="AB1091" i="2" s="1"/>
  <c r="AG1343" i="2"/>
  <c r="AG550" i="2"/>
  <c r="C464" i="2"/>
  <c r="D464" i="2"/>
  <c r="A464" i="2"/>
  <c r="B464" i="2"/>
  <c r="AG1043" i="2"/>
  <c r="A1044" i="2"/>
  <c r="B1044" i="2"/>
  <c r="D1044" i="2"/>
  <c r="C1044" i="2"/>
  <c r="B944" i="2"/>
  <c r="A944" i="2"/>
  <c r="C944" i="2"/>
  <c r="D944" i="2"/>
  <c r="AG463" i="2"/>
  <c r="AG943" i="2"/>
  <c r="BE942" i="2" s="1"/>
  <c r="AG1310" i="2"/>
  <c r="AB1310" i="2" s="1"/>
  <c r="D1138" i="2"/>
  <c r="A1138" i="2"/>
  <c r="B1138" i="2"/>
  <c r="AG1137" i="2"/>
  <c r="C1138" i="2"/>
  <c r="AG1138" i="2"/>
  <c r="BE1137" i="2" s="1"/>
  <c r="AB1138" i="2" s="1"/>
  <c r="A1327" i="2"/>
  <c r="AG1326" i="2"/>
  <c r="B1327" i="2"/>
  <c r="D1327" i="2"/>
  <c r="C1327" i="2"/>
  <c r="A699" i="2"/>
  <c r="C699" i="2"/>
  <c r="AG698" i="2"/>
  <c r="B699" i="2"/>
  <c r="D699" i="2"/>
  <c r="C1285" i="2"/>
  <c r="D1285" i="2"/>
  <c r="AG1285" i="2"/>
  <c r="BE1284" i="2" s="1"/>
  <c r="AB1285" i="2" s="1"/>
  <c r="A1285" i="2"/>
  <c r="B1285" i="2"/>
  <c r="AG1284" i="2"/>
  <c r="BE1283" i="2" s="1"/>
  <c r="AB1284" i="2" s="1"/>
  <c r="C930" i="2"/>
  <c r="A930" i="2"/>
  <c r="B930" i="2"/>
  <c r="AG930" i="2"/>
  <c r="D930" i="2"/>
  <c r="B1312" i="2"/>
  <c r="AG1311" i="2"/>
  <c r="A1312" i="2"/>
  <c r="D1312" i="2"/>
  <c r="C1312" i="2"/>
  <c r="C560" i="2"/>
  <c r="A560" i="2"/>
  <c r="AG559" i="2"/>
  <c r="B560" i="2"/>
  <c r="D560" i="2"/>
  <c r="B1276" i="2"/>
  <c r="D1276" i="2"/>
  <c r="A1276" i="2"/>
  <c r="AG1275" i="2"/>
  <c r="C1276" i="2"/>
  <c r="D1314" i="2"/>
  <c r="AG1313" i="2"/>
  <c r="C1314" i="2"/>
  <c r="A1314" i="2"/>
  <c r="B1314" i="2"/>
  <c r="AG1308" i="2"/>
  <c r="A1309" i="2"/>
  <c r="B1309" i="2"/>
  <c r="C1309" i="2"/>
  <c r="D1309" i="2"/>
  <c r="AG1295" i="2"/>
  <c r="B1296" i="2"/>
  <c r="A1296" i="2"/>
  <c r="C1296" i="2"/>
  <c r="D1296" i="2"/>
  <c r="AG1296" i="2"/>
  <c r="AG1396" i="2"/>
  <c r="A1397" i="2"/>
  <c r="B1397" i="2"/>
  <c r="C1397" i="2"/>
  <c r="D1397" i="2"/>
  <c r="A910" i="2"/>
  <c r="B910" i="2"/>
  <c r="C910" i="2"/>
  <c r="D910" i="2"/>
  <c r="C1134" i="2"/>
  <c r="D1134" i="2"/>
  <c r="B1134" i="2"/>
  <c r="A1134" i="2"/>
  <c r="AG1133" i="2"/>
  <c r="BE1132" i="2" s="1"/>
  <c r="AB1133" i="2" s="1"/>
  <c r="AG523" i="2"/>
  <c r="BE522" i="2" s="1"/>
  <c r="AB523" i="2" s="1"/>
  <c r="D523" i="2"/>
  <c r="C523" i="2"/>
  <c r="B523" i="2"/>
  <c r="A523" i="2"/>
  <c r="AG898" i="2"/>
  <c r="BE897" i="2" s="1"/>
  <c r="AB898" i="2" s="1"/>
  <c r="B898" i="2"/>
  <c r="D898" i="2"/>
  <c r="A898" i="2"/>
  <c r="C898" i="2"/>
  <c r="AG897" i="2"/>
  <c r="BE896" i="2" s="1"/>
  <c r="AB897" i="2" s="1"/>
  <c r="AG1129" i="2"/>
  <c r="D1129" i="2"/>
  <c r="B1129" i="2"/>
  <c r="A1129" i="2"/>
  <c r="C1129" i="2"/>
  <c r="AG1426" i="2"/>
  <c r="AG1427" i="2"/>
  <c r="D1427" i="2"/>
  <c r="B1427" i="2"/>
  <c r="C1427" i="2"/>
  <c r="A1427" i="2"/>
  <c r="AG1195" i="2"/>
  <c r="AG1169" i="2"/>
  <c r="AG607" i="2"/>
  <c r="BE606" i="2" s="1"/>
  <c r="AB607" i="2" s="1"/>
  <c r="B1252" i="2"/>
  <c r="C1252" i="2"/>
  <c r="D1252" i="2"/>
  <c r="AG1251" i="2"/>
  <c r="BE1250" i="2" s="1"/>
  <c r="AB1251" i="2" s="1"/>
  <c r="A1252" i="2"/>
  <c r="AG1356" i="2"/>
  <c r="D1356" i="2"/>
  <c r="B1356" i="2"/>
  <c r="C1356" i="2"/>
  <c r="A1356" i="2"/>
  <c r="AG1355" i="2"/>
  <c r="AG1298" i="2"/>
  <c r="A1299" i="2"/>
  <c r="B1299" i="2"/>
  <c r="C1299" i="2"/>
  <c r="D1299" i="2"/>
  <c r="A1190" i="2"/>
  <c r="AG1190" i="2"/>
  <c r="C1190" i="2"/>
  <c r="B1190" i="2"/>
  <c r="D1190" i="2"/>
  <c r="AG1189" i="2"/>
  <c r="B1041" i="2"/>
  <c r="A1041" i="2"/>
  <c r="AG1040" i="2"/>
  <c r="C1041" i="2"/>
  <c r="D1041" i="2"/>
  <c r="A658" i="2"/>
  <c r="C658" i="2"/>
  <c r="D658" i="2"/>
  <c r="B658" i="2"/>
  <c r="AG996" i="2"/>
  <c r="BE995" i="2" s="1"/>
  <c r="AB996" i="2" s="1"/>
  <c r="AG706" i="2"/>
  <c r="AB706" i="2" s="1"/>
  <c r="B1053" i="2"/>
  <c r="AG1053" i="2"/>
  <c r="D1053" i="2"/>
  <c r="C1053" i="2"/>
  <c r="A1053" i="2"/>
  <c r="C1104" i="2"/>
  <c r="B1104" i="2"/>
  <c r="D1104" i="2"/>
  <c r="A1104" i="2"/>
  <c r="A652" i="2"/>
  <c r="D652" i="2"/>
  <c r="C652" i="2"/>
  <c r="B652" i="2"/>
  <c r="AG651" i="2"/>
  <c r="BE650" i="2" s="1"/>
  <c r="AB651" i="2" s="1"/>
  <c r="D490" i="2"/>
  <c r="B490" i="2"/>
  <c r="C490" i="2"/>
  <c r="A490" i="2"/>
  <c r="AG1258" i="2"/>
  <c r="BE1257" i="2" s="1"/>
  <c r="AB1258" i="2" s="1"/>
  <c r="B1259" i="2"/>
  <c r="C1259" i="2"/>
  <c r="D1259" i="2"/>
  <c r="A1259" i="2"/>
  <c r="C1346" i="2"/>
  <c r="B1346" i="2"/>
  <c r="A1346" i="2"/>
  <c r="D1346" i="2"/>
  <c r="AG1345" i="2"/>
  <c r="C1277" i="2"/>
  <c r="AG1276" i="2"/>
  <c r="D1277" i="2"/>
  <c r="A1277" i="2"/>
  <c r="AG1277" i="2"/>
  <c r="BE1276" i="2" s="1"/>
  <c r="AB1277" i="2" s="1"/>
  <c r="B1277" i="2"/>
  <c r="D648" i="2"/>
  <c r="AG648" i="2"/>
  <c r="B648" i="2"/>
  <c r="C648" i="2"/>
  <c r="A648" i="2"/>
  <c r="A461" i="2"/>
  <c r="AG461" i="2"/>
  <c r="AG460" i="2"/>
  <c r="B461" i="2"/>
  <c r="C461" i="2"/>
  <c r="D461" i="2"/>
  <c r="AG1199" i="2"/>
  <c r="AG1198" i="2"/>
  <c r="BE1197" i="2" s="1"/>
  <c r="AB1198" i="2" s="1"/>
  <c r="D1199" i="2"/>
  <c r="C1199" i="2"/>
  <c r="B1199" i="2"/>
  <c r="A1199" i="2"/>
  <c r="C888" i="2"/>
  <c r="A888" i="2"/>
  <c r="B888" i="2"/>
  <c r="D888" i="2"/>
  <c r="AG1019" i="2"/>
  <c r="AG1020" i="2"/>
  <c r="D1020" i="2"/>
  <c r="C1020" i="2"/>
  <c r="B1020" i="2"/>
  <c r="A1020" i="2"/>
  <c r="AG632" i="2"/>
  <c r="B633" i="2"/>
  <c r="D633" i="2"/>
  <c r="A633" i="2"/>
  <c r="C633" i="2"/>
  <c r="AG1366" i="2"/>
  <c r="BE1365" i="2" s="1"/>
  <c r="AB1366" i="2" s="1"/>
  <c r="A1366" i="2"/>
  <c r="D1366" i="2"/>
  <c r="B1366" i="2"/>
  <c r="AG1365" i="2"/>
  <c r="C1366" i="2"/>
  <c r="AG1264" i="2"/>
  <c r="BE1263" i="2" s="1"/>
  <c r="AB1264" i="2" s="1"/>
  <c r="C1265" i="2"/>
  <c r="A1265" i="2"/>
  <c r="D1265" i="2"/>
  <c r="B1265" i="2"/>
  <c r="AG858" i="2"/>
  <c r="AG857" i="2"/>
  <c r="C858" i="2"/>
  <c r="B858" i="2"/>
  <c r="A858" i="2"/>
  <c r="D858" i="2"/>
  <c r="C1040" i="2"/>
  <c r="A1040" i="2"/>
  <c r="D1040" i="2"/>
  <c r="B1040" i="2"/>
  <c r="D762" i="2"/>
  <c r="C762" i="2"/>
  <c r="B762" i="2"/>
  <c r="A762" i="2"/>
  <c r="D1340" i="2"/>
  <c r="A1340" i="2"/>
  <c r="AG1339" i="2"/>
  <c r="B1340" i="2"/>
  <c r="C1340" i="2"/>
  <c r="AG1351" i="2"/>
  <c r="BE1350" i="2" s="1"/>
  <c r="AB1351" i="2" s="1"/>
  <c r="AG1340" i="2"/>
  <c r="BE1339" i="2" s="1"/>
  <c r="AB1340" i="2" s="1"/>
  <c r="AG699" i="2"/>
  <c r="AG1010" i="2"/>
  <c r="C583" i="2"/>
  <c r="AG582" i="2"/>
  <c r="A583" i="2"/>
  <c r="B583" i="2"/>
  <c r="D583" i="2"/>
  <c r="AG583" i="2"/>
  <c r="A1382" i="2"/>
  <c r="AG1382" i="2"/>
  <c r="D1382" i="2"/>
  <c r="B1382" i="2"/>
  <c r="C1382" i="2"/>
  <c r="AG1381" i="2"/>
  <c r="D975" i="2"/>
  <c r="B975" i="2"/>
  <c r="A975" i="2"/>
  <c r="AG974" i="2"/>
  <c r="C975" i="2"/>
  <c r="B488" i="2"/>
  <c r="A488" i="2"/>
  <c r="D488" i="2"/>
  <c r="C488" i="2"/>
  <c r="B1081" i="2"/>
  <c r="C1081" i="2"/>
  <c r="D1081" i="2"/>
  <c r="A1081" i="2"/>
  <c r="C1348" i="2"/>
  <c r="D1348" i="2"/>
  <c r="AG1347" i="2"/>
  <c r="A1348" i="2"/>
  <c r="B1348" i="2"/>
  <c r="AG1076" i="2"/>
  <c r="BE1075" i="2" s="1"/>
  <c r="AB1076" i="2" s="1"/>
  <c r="A1077" i="2"/>
  <c r="D1077" i="2"/>
  <c r="B1077" i="2"/>
  <c r="C1077" i="2"/>
  <c r="A1291" i="2"/>
  <c r="C1291" i="2"/>
  <c r="AG1290" i="2"/>
  <c r="D1291" i="2"/>
  <c r="B1291" i="2"/>
  <c r="D798" i="2"/>
  <c r="C798" i="2"/>
  <c r="A798" i="2"/>
  <c r="B798" i="2"/>
  <c r="B1359" i="2"/>
  <c r="C1359" i="2"/>
  <c r="D1359" i="2"/>
  <c r="A1359" i="2"/>
  <c r="D1095" i="2"/>
  <c r="B1095" i="2"/>
  <c r="C1095" i="2"/>
  <c r="A1095" i="2"/>
  <c r="AG728" i="2"/>
  <c r="C728" i="2"/>
  <c r="D728" i="2"/>
  <c r="B728" i="2"/>
  <c r="A728" i="2"/>
  <c r="AG727" i="2"/>
  <c r="BE1260" i="2"/>
  <c r="AG1011" i="2"/>
  <c r="AB1011" i="2" s="1"/>
  <c r="AG1358" i="2"/>
  <c r="BE1357" i="2" s="1"/>
  <c r="AB1358" i="2" s="1"/>
  <c r="AG644" i="2"/>
  <c r="BE643" i="2" s="1"/>
  <c r="AB644" i="2" s="1"/>
  <c r="AG1080" i="2"/>
  <c r="AG658" i="2"/>
  <c r="BE657" i="2" s="1"/>
  <c r="AG464" i="2"/>
  <c r="AG1067" i="2"/>
  <c r="BE1066" i="2" s="1"/>
  <c r="AB1067" i="2" s="1"/>
  <c r="AG1066" i="2"/>
  <c r="D1067" i="2"/>
  <c r="B1067" i="2"/>
  <c r="A1067" i="2"/>
  <c r="C1067" i="2"/>
  <c r="A663" i="2"/>
  <c r="AG663" i="2"/>
  <c r="C663" i="2"/>
  <c r="B663" i="2"/>
  <c r="D663" i="2"/>
  <c r="C1307" i="2"/>
  <c r="D1307" i="2"/>
  <c r="A1307" i="2"/>
  <c r="B1307" i="2"/>
  <c r="AG1307" i="2"/>
  <c r="BE1306" i="2" s="1"/>
  <c r="AB1307" i="2" s="1"/>
  <c r="B722" i="2"/>
  <c r="A722" i="2"/>
  <c r="D722" i="2"/>
  <c r="AG721" i="2"/>
  <c r="C722" i="2"/>
  <c r="C1298" i="2"/>
  <c r="D1298" i="2"/>
  <c r="A1298" i="2"/>
  <c r="B1298" i="2"/>
  <c r="AG1297" i="2"/>
  <c r="C1393" i="2"/>
  <c r="D1393" i="2"/>
  <c r="B1393" i="2"/>
  <c r="A1393" i="2"/>
  <c r="A1218" i="2"/>
  <c r="D1218" i="2"/>
  <c r="AG1217" i="2"/>
  <c r="C1218" i="2"/>
  <c r="B1218" i="2"/>
  <c r="A727" i="2"/>
  <c r="D727" i="2"/>
  <c r="B727" i="2"/>
  <c r="C727" i="2"/>
  <c r="C717" i="2"/>
  <c r="B717" i="2"/>
  <c r="D717" i="2"/>
  <c r="A717" i="2"/>
  <c r="C1335" i="2"/>
  <c r="D1335" i="2"/>
  <c r="AG1334" i="2"/>
  <c r="B1335" i="2"/>
  <c r="A1335" i="2"/>
  <c r="A852" i="2"/>
  <c r="D852" i="2"/>
  <c r="C852" i="2"/>
  <c r="B852" i="2"/>
  <c r="AG910" i="2"/>
  <c r="B911" i="2"/>
  <c r="A911" i="2"/>
  <c r="D911" i="2"/>
  <c r="C911" i="2"/>
  <c r="D1364" i="2"/>
  <c r="AG1363" i="2"/>
  <c r="C1364" i="2"/>
  <c r="B1364" i="2"/>
  <c r="A1364" i="2"/>
  <c r="A1411" i="2"/>
  <c r="D1411" i="2"/>
  <c r="B1411" i="2"/>
  <c r="C1411" i="2"/>
  <c r="AG1410" i="2"/>
  <c r="AG601" i="2"/>
  <c r="AG522" i="2"/>
  <c r="BE521" i="2" s="1"/>
  <c r="AB522" i="2" s="1"/>
  <c r="AB1245" i="2"/>
  <c r="BE1244" i="2"/>
  <c r="BE1238" i="2"/>
  <c r="AB1239" i="2"/>
  <c r="AB1293" i="2"/>
  <c r="AB529" i="2"/>
  <c r="BE528" i="2"/>
  <c r="AB382" i="2"/>
  <c r="BE381" i="2"/>
  <c r="AB1302" i="2"/>
  <c r="BE1301" i="2"/>
  <c r="AB1241" i="2"/>
  <c r="BE1240" i="2"/>
  <c r="AB1105" i="2"/>
  <c r="AB1168" i="2"/>
  <c r="BE1167" i="2"/>
  <c r="AB923" i="2"/>
  <c r="BE922" i="2"/>
  <c r="BE931" i="2"/>
  <c r="AB932" i="2"/>
  <c r="BE846" i="2"/>
  <c r="BE932" i="2"/>
  <c r="AB1114" i="2"/>
  <c r="BE1113" i="2"/>
  <c r="BE742" i="2"/>
  <c r="AB931" i="2"/>
  <c r="BE930" i="2"/>
  <c r="BE771" i="2"/>
  <c r="BE800" i="2"/>
  <c r="AB710" i="2"/>
  <c r="BE709" i="2"/>
  <c r="BE616" i="2"/>
  <c r="AB617" i="2"/>
  <c r="AB631" i="2"/>
  <c r="BE630" i="2"/>
  <c r="BE1129" i="2"/>
  <c r="AB1130" i="2"/>
  <c r="BE907" i="2"/>
  <c r="AB908" i="2"/>
  <c r="BE1218" i="2"/>
  <c r="AB1062" i="2"/>
  <c r="BE1061" i="2"/>
  <c r="AB769" i="2"/>
  <c r="BE768" i="2"/>
  <c r="AB1287" i="2"/>
  <c r="AB1263" i="2"/>
  <c r="BE431" i="2"/>
  <c r="BE1100" i="2"/>
  <c r="BE1055" i="2"/>
  <c r="AB1056" i="2"/>
  <c r="BE853" i="2"/>
  <c r="AB854" i="2"/>
  <c r="AB786" i="2"/>
  <c r="BE785" i="2"/>
  <c r="BE1117" i="2"/>
  <c r="AB656" i="2"/>
  <c r="BE655" i="2"/>
  <c r="AB961" i="2"/>
  <c r="AB479" i="2"/>
  <c r="BE1125" i="2"/>
  <c r="BE415" i="2"/>
  <c r="AB1229" i="2"/>
  <c r="BE1228" i="2"/>
  <c r="BE551" i="2"/>
  <c r="AB552" i="2"/>
  <c r="AB989" i="2"/>
  <c r="AB434" i="2"/>
  <c r="BE722" i="2"/>
  <c r="AB1319" i="2"/>
  <c r="AB659" i="2"/>
  <c r="AB1017" i="2"/>
  <c r="BE1016" i="2"/>
  <c r="BE1035" i="2"/>
  <c r="AB454" i="2"/>
  <c r="BE453" i="2"/>
  <c r="BE1385" i="2"/>
  <c r="AB1386" i="2"/>
  <c r="BE394" i="2"/>
  <c r="AB395" i="2"/>
  <c r="AB561" i="2"/>
  <c r="BE560" i="2"/>
  <c r="BE490" i="2"/>
  <c r="AB491" i="2"/>
  <c r="BE1182" i="2"/>
  <c r="AB1183" i="2"/>
  <c r="AB1246" i="2"/>
  <c r="BE1245" i="2"/>
  <c r="BE1072" i="2"/>
  <c r="AB1073" i="2"/>
  <c r="BE609" i="2"/>
  <c r="BE1115" i="2"/>
  <c r="AB1116" i="2"/>
  <c r="AB1328" i="2"/>
  <c r="BE998" i="2"/>
  <c r="BE452" i="2"/>
  <c r="AB453" i="2"/>
  <c r="AB883" i="2"/>
  <c r="BE882" i="2"/>
  <c r="BE390" i="2"/>
  <c r="BE936" i="2"/>
  <c r="AB937" i="2"/>
  <c r="AB674" i="2"/>
  <c r="BE673" i="2"/>
  <c r="BE1281" i="2"/>
  <c r="AB882" i="2"/>
  <c r="BE881" i="2"/>
  <c r="AB466" i="2"/>
  <c r="BE465" i="2"/>
  <c r="BE532" i="2"/>
  <c r="BE676" i="2"/>
  <c r="AB677" i="2"/>
  <c r="BE1175" i="2"/>
  <c r="AB1176" i="2"/>
  <c r="AB1001" i="2"/>
  <c r="BE1000" i="2"/>
  <c r="AB399" i="2"/>
  <c r="AB1106" i="2"/>
  <c r="BE1105" i="2"/>
  <c r="BE1126" i="2"/>
  <c r="AB1127" i="2"/>
  <c r="AB1374" i="2"/>
  <c r="BE799" i="2"/>
  <c r="AB800" i="2"/>
  <c r="BE717" i="2"/>
  <c r="AB718" i="2"/>
  <c r="BE997" i="2"/>
  <c r="AB998" i="2"/>
  <c r="AB1253" i="2"/>
  <c r="AB504" i="2"/>
  <c r="BE503" i="2"/>
  <c r="BE590" i="2"/>
  <c r="BE1329" i="2"/>
  <c r="AB1111" i="2"/>
  <c r="BE1401" i="2"/>
  <c r="BE386" i="2"/>
  <c r="AB482" i="2"/>
  <c r="AB852" i="2"/>
  <c r="BE851" i="2"/>
  <c r="BE544" i="2"/>
  <c r="BE1181" i="2"/>
  <c r="AB1182" i="2"/>
  <c r="AB1171" i="2"/>
  <c r="BE1170" i="2"/>
  <c r="BE1015" i="2"/>
  <c r="BE1017" i="2"/>
  <c r="AB1083" i="2"/>
  <c r="BE1082" i="2"/>
  <c r="BE1122" i="2"/>
  <c r="AB1123" i="2"/>
  <c r="AB813" i="2"/>
  <c r="AB834" i="2"/>
  <c r="BE833" i="2"/>
  <c r="AB664" i="2"/>
  <c r="AB1147" i="2"/>
  <c r="BE1146" i="2"/>
  <c r="AB430" i="2"/>
  <c r="BE429" i="2"/>
  <c r="BE512" i="2"/>
  <c r="BE421" i="2"/>
  <c r="AB422" i="2"/>
  <c r="AB465" i="2"/>
  <c r="BE464" i="2"/>
  <c r="AB483" i="2"/>
  <c r="BE498" i="2"/>
  <c r="AB499" i="2"/>
  <c r="BE456" i="2"/>
  <c r="AB629" i="2"/>
  <c r="BE519" i="2"/>
  <c r="AB520" i="2"/>
  <c r="AB455" i="2"/>
  <c r="BE454" i="2"/>
  <c r="BE1031" i="2"/>
  <c r="AB1032" i="2"/>
  <c r="AB761" i="2"/>
  <c r="BE407" i="2"/>
  <c r="AB408" i="2"/>
  <c r="BE852" i="2"/>
  <c r="AB853" i="2"/>
  <c r="BE1331" i="2"/>
  <c r="AB647" i="2"/>
  <c r="AB397" i="2"/>
  <c r="AB1178" i="2"/>
  <c r="BE1177" i="2"/>
  <c r="BE839" i="2"/>
  <c r="AB840" i="2"/>
  <c r="AB1221" i="2"/>
  <c r="AB1304" i="2"/>
  <c r="BE1303" i="2"/>
  <c r="BE862" i="2"/>
  <c r="AB960" i="2"/>
  <c r="BE477" i="2"/>
  <c r="AB478" i="2"/>
  <c r="BE557" i="2"/>
  <c r="AB558" i="2"/>
  <c r="AB1008" i="2"/>
  <c r="AB1274" i="2"/>
  <c r="BE1273" i="2"/>
  <c r="BE416" i="2"/>
  <c r="AB984" i="2"/>
  <c r="BE690" i="2"/>
  <c r="AB691" i="2"/>
  <c r="AB757" i="2"/>
  <c r="AB1400" i="2"/>
  <c r="BE1399" i="2"/>
  <c r="AB969" i="2"/>
  <c r="BE968" i="2"/>
  <c r="AB927" i="2"/>
  <c r="AB694" i="2"/>
  <c r="BE693" i="2"/>
  <c r="BE679" i="2"/>
  <c r="AB645" i="2"/>
  <c r="AB730" i="2"/>
  <c r="AB554" i="2"/>
  <c r="BE553" i="2"/>
  <c r="BE1316" i="2"/>
  <c r="BE938" i="2"/>
  <c r="BE1330" i="2"/>
  <c r="BE937" i="2"/>
  <c r="AB938" i="2"/>
  <c r="AB724" i="2"/>
  <c r="BE723" i="2"/>
  <c r="BE923" i="2"/>
  <c r="BE516" i="2"/>
  <c r="AB517" i="2"/>
  <c r="AB411" i="2"/>
  <c r="AB1144" i="2"/>
  <c r="BE1300" i="2"/>
  <c r="AB458" i="2"/>
  <c r="BE457" i="2"/>
  <c r="BE873" i="2"/>
  <c r="AB874" i="2"/>
  <c r="BE908" i="2"/>
  <c r="BE820" i="2"/>
  <c r="BE1227" i="2"/>
  <c r="AB1228" i="2"/>
  <c r="BE424" i="2"/>
  <c r="AB425" i="2"/>
  <c r="BE918" i="2"/>
  <c r="AB919" i="2"/>
  <c r="BE483" i="2"/>
  <c r="AB484" i="2"/>
  <c r="AB398" i="2"/>
  <c r="BE397" i="2"/>
  <c r="AB443" i="2"/>
  <c r="BE1190" i="2"/>
  <c r="AB986" i="2"/>
  <c r="BE880" i="2"/>
  <c r="BE1030" i="2"/>
  <c r="AB1031" i="2"/>
  <c r="AB817" i="2"/>
  <c r="AB1385" i="2"/>
  <c r="BE1384" i="2"/>
  <c r="BE614" i="2"/>
  <c r="AB615" i="2"/>
  <c r="BE1192" i="2"/>
  <c r="AB894" i="2"/>
  <c r="BE893" i="2"/>
  <c r="BE444" i="2"/>
  <c r="AB445" i="2"/>
  <c r="AB731" i="2"/>
  <c r="BE730" i="2"/>
  <c r="AB1094" i="2"/>
  <c r="AB1318" i="2"/>
  <c r="BE1317" i="2"/>
  <c r="BE965" i="2"/>
  <c r="AB966" i="2"/>
  <c r="BE466" i="2"/>
  <c r="AB467" i="2"/>
  <c r="BE520" i="2"/>
  <c r="AB1155" i="2"/>
  <c r="BE1154" i="2"/>
  <c r="AB613" i="2"/>
  <c r="BE612" i="2"/>
  <c r="BE884" i="2"/>
  <c r="AB885" i="2"/>
  <c r="BE541" i="2"/>
  <c r="AB542" i="2"/>
  <c r="BE543" i="2"/>
  <c r="AB544" i="2"/>
  <c r="BE1279" i="2"/>
  <c r="AB1403" i="2"/>
  <c r="AB873" i="2"/>
  <c r="BE872" i="2"/>
  <c r="BE1029" i="2" l="1"/>
  <c r="AB708" i="2"/>
  <c r="BE1424" i="2"/>
  <c r="BE1147" i="2"/>
  <c r="AB670" i="2"/>
  <c r="AB580" i="2"/>
  <c r="BE1157" i="2"/>
  <c r="BE468" i="2"/>
  <c r="BE1302" i="2"/>
  <c r="BE1368" i="2"/>
  <c r="AB1146" i="2"/>
  <c r="AB456" i="2"/>
  <c r="AB394" i="2"/>
  <c r="BE533" i="2"/>
  <c r="BE1272" i="2"/>
  <c r="BE1290" i="2"/>
  <c r="BE550" i="2"/>
  <c r="BE1156" i="2"/>
  <c r="BE757" i="2"/>
  <c r="AB1004" i="2"/>
  <c r="BE664" i="2"/>
  <c r="BE821" i="2"/>
  <c r="BE611" i="2"/>
  <c r="BE1123" i="2"/>
  <c r="AB1216" i="2"/>
  <c r="BE639" i="2"/>
  <c r="BE389" i="2"/>
  <c r="BE953" i="2"/>
  <c r="BE1247" i="2"/>
  <c r="AB1110" i="2"/>
  <c r="BE980" i="2"/>
  <c r="AB1128" i="2"/>
  <c r="AB920" i="2"/>
  <c r="AB912" i="2"/>
  <c r="BE879" i="2"/>
  <c r="BE642" i="2"/>
  <c r="AB539" i="2"/>
  <c r="AB828" i="2"/>
  <c r="AB752" i="2"/>
  <c r="AB746" i="2"/>
  <c r="BE1299" i="2"/>
  <c r="AB849" i="2"/>
  <c r="BE1013" i="2"/>
  <c r="BE748" i="2"/>
  <c r="BE1293" i="2"/>
  <c r="AB848" i="2"/>
  <c r="AB493" i="2"/>
  <c r="BE1088" i="2"/>
  <c r="BE815" i="2"/>
  <c r="AB829" i="2"/>
  <c r="BE817" i="2"/>
  <c r="AB679" i="2"/>
  <c r="BE476" i="2"/>
  <c r="AB1142" i="2"/>
  <c r="BE951" i="2"/>
  <c r="AB543" i="2"/>
  <c r="AB1305" i="2"/>
  <c r="BE570" i="2"/>
  <c r="AB945" i="2"/>
  <c r="AB444" i="2"/>
  <c r="AB798" i="2"/>
  <c r="BE1162" i="2"/>
  <c r="AB500" i="2"/>
  <c r="AB1384" i="2"/>
  <c r="BE672" i="2"/>
  <c r="AB1152" i="2"/>
  <c r="BE656" i="2"/>
  <c r="BE794" i="2"/>
  <c r="BE677" i="2"/>
  <c r="AB899" i="2"/>
  <c r="BE766" i="2"/>
  <c r="BE767" i="2"/>
  <c r="BE660" i="2"/>
  <c r="AB388" i="2"/>
  <c r="BE939" i="2"/>
  <c r="BE485" i="2"/>
  <c r="AB729" i="2"/>
  <c r="AB662" i="2"/>
  <c r="AB893" i="2"/>
  <c r="BE1403" i="2"/>
  <c r="AB1159" i="2"/>
  <c r="BE619" i="2"/>
  <c r="BE388" i="2"/>
  <c r="AB588" i="2"/>
  <c r="BE685" i="2"/>
  <c r="AB1039" i="2"/>
  <c r="AB755" i="2"/>
  <c r="BE806" i="2"/>
  <c r="BE686" i="2"/>
  <c r="BE382" i="2"/>
  <c r="AB562" i="2"/>
  <c r="BE437" i="2"/>
  <c r="AB385" i="2"/>
  <c r="AB1408" i="2"/>
  <c r="BE601" i="2"/>
  <c r="AB1185" i="2"/>
  <c r="AB547" i="2"/>
  <c r="AB668" i="2"/>
  <c r="BE689" i="2"/>
  <c r="AB1104" i="2"/>
  <c r="AB990" i="2"/>
  <c r="BE1287" i="2"/>
  <c r="AB386" i="2"/>
  <c r="AB1166" i="2"/>
  <c r="BE408" i="2"/>
  <c r="AB970" i="2"/>
  <c r="BE769" i="2"/>
  <c r="AB1006" i="2"/>
  <c r="BE1026" i="2"/>
  <c r="BE765" i="2"/>
  <c r="AB1226" i="2"/>
  <c r="BE813" i="2"/>
  <c r="AB733" i="2"/>
  <c r="AB485" i="2"/>
  <c r="BE620" i="2"/>
  <c r="BE1324" i="2"/>
  <c r="AB441" i="2"/>
  <c r="BE737" i="2"/>
  <c r="AB841" i="2"/>
  <c r="BE1149" i="2"/>
  <c r="BE842" i="2"/>
  <c r="BE413" i="2"/>
  <c r="BE1004" i="2"/>
  <c r="AB1070" i="2"/>
  <c r="AB726" i="2"/>
  <c r="AB995" i="2"/>
  <c r="AB815" i="2"/>
  <c r="AB736" i="2"/>
  <c r="BE635" i="2"/>
  <c r="BE633" i="2"/>
  <c r="AB639" i="2"/>
  <c r="AB1023" i="2"/>
  <c r="BE787" i="2"/>
  <c r="BE924" i="2"/>
  <c r="AB1046" i="2"/>
  <c r="AB879" i="2"/>
  <c r="AB792" i="2"/>
  <c r="BE961" i="2"/>
  <c r="BE596" i="2"/>
  <c r="BE863" i="2"/>
  <c r="BE1095" i="2"/>
  <c r="AB596" i="2"/>
  <c r="AB987" i="2"/>
  <c r="BE708" i="2"/>
  <c r="BE671" i="2"/>
  <c r="AB896" i="2"/>
  <c r="BE427" i="2"/>
  <c r="AB423" i="2"/>
  <c r="AB782" i="2"/>
  <c r="AB777" i="2"/>
  <c r="AB1021" i="2"/>
  <c r="BE770" i="2"/>
  <c r="BE509" i="2"/>
  <c r="BE1217" i="2"/>
  <c r="BE987" i="2"/>
  <c r="AB1324" i="2"/>
  <c r="AB637" i="2"/>
  <c r="AB1038" i="2"/>
  <c r="BE979" i="2"/>
  <c r="BE506" i="2"/>
  <c r="BE395" i="2"/>
  <c r="AB866" i="2"/>
  <c r="BE990" i="2"/>
  <c r="AB614" i="2"/>
  <c r="AB720" i="2"/>
  <c r="AB868" i="2"/>
  <c r="AB1341" i="2"/>
  <c r="AB1026" i="2"/>
  <c r="BE721" i="2"/>
  <c r="BE576" i="2"/>
  <c r="AB951" i="2"/>
  <c r="AB1227" i="2"/>
  <c r="AB844" i="2"/>
  <c r="BE1111" i="2"/>
  <c r="AB700" i="2"/>
  <c r="BE1178" i="2"/>
  <c r="AB946" i="2"/>
  <c r="BE448" i="2"/>
  <c r="BE1006" i="2"/>
  <c r="BE598" i="2"/>
  <c r="AB671" i="2"/>
  <c r="AB384" i="2"/>
  <c r="BE947" i="2"/>
  <c r="BE426" i="2"/>
  <c r="BE713" i="2"/>
  <c r="AB1289" i="2"/>
  <c r="BE597" i="2"/>
  <c r="AB488" i="2"/>
  <c r="AB867" i="2"/>
  <c r="BE1382" i="2"/>
  <c r="BE1043" i="2"/>
  <c r="AB1223" i="2"/>
  <c r="BE1049" i="2"/>
  <c r="AB1401" i="2"/>
  <c r="AB1131" i="2"/>
  <c r="AB1371" i="2"/>
  <c r="AB584" i="2"/>
  <c r="AB895" i="2"/>
  <c r="BE1159" i="2"/>
  <c r="BE809" i="2"/>
  <c r="BE849" i="2"/>
  <c r="AB546" i="2"/>
  <c r="AB902" i="2"/>
  <c r="BE552" i="2"/>
  <c r="BE1076" i="2"/>
  <c r="AB1093" i="2"/>
  <c r="AB1041" i="2"/>
  <c r="BE404" i="2"/>
  <c r="BE774" i="2"/>
  <c r="AB972" i="2"/>
  <c r="BE399" i="2"/>
  <c r="AB715" i="2"/>
  <c r="BE423" i="2"/>
  <c r="AB886" i="2"/>
  <c r="BE428" i="2"/>
  <c r="AB1064" i="2"/>
  <c r="AB418" i="2"/>
  <c r="BE837" i="2"/>
  <c r="AB963" i="2"/>
  <c r="BE915" i="2"/>
  <c r="AB530" i="2"/>
  <c r="AB941" i="2"/>
  <c r="AB431" i="2"/>
  <c r="BE562" i="2"/>
  <c r="BE744" i="2"/>
  <c r="AB983" i="2"/>
  <c r="BE946" i="2"/>
  <c r="BE1058" i="2"/>
  <c r="BE526" i="2"/>
  <c r="BE563" i="2"/>
  <c r="AB471" i="2"/>
  <c r="AB646" i="2"/>
  <c r="BE451" i="2"/>
  <c r="BE405" i="2"/>
  <c r="AB832" i="2"/>
  <c r="AB1265" i="2"/>
  <c r="BE495" i="2"/>
  <c r="AB419" i="2"/>
  <c r="AB1135" i="2"/>
  <c r="BE1024" i="2"/>
  <c r="AB392" i="2"/>
  <c r="BE432" i="2"/>
  <c r="AB692" i="2"/>
  <c r="BE716" i="2"/>
  <c r="AB451" i="2"/>
  <c r="BE1050" i="2"/>
  <c r="BE811" i="2"/>
  <c r="AB750" i="2"/>
  <c r="AB811" i="2"/>
  <c r="BE1077" i="2"/>
  <c r="BE1002" i="2"/>
  <c r="BE783" i="2"/>
  <c r="AB624" i="2"/>
  <c r="AB1375" i="2"/>
  <c r="AB696" i="2"/>
  <c r="AB865" i="2"/>
  <c r="BE569" i="2"/>
  <c r="BE1322" i="2"/>
  <c r="BE775" i="2"/>
  <c r="AB1063" i="2"/>
  <c r="BE1140" i="2"/>
  <c r="AB1024" i="2"/>
  <c r="AB1145" i="2"/>
  <c r="AB734" i="2"/>
  <c r="AB744" i="2"/>
  <c r="BE668" i="2"/>
  <c r="BE1314" i="2"/>
  <c r="AB1012" i="2"/>
  <c r="BE573" i="2"/>
  <c r="BE855" i="2"/>
  <c r="BE435" i="2"/>
  <c r="BE527" i="2"/>
  <c r="BE1086" i="2"/>
  <c r="AB402" i="2"/>
  <c r="BE1367" i="2"/>
  <c r="AB1013" i="2"/>
  <c r="AB1045" i="2"/>
  <c r="AB512" i="2"/>
  <c r="BE515" i="2"/>
  <c r="AB759" i="2"/>
  <c r="BE637" i="2"/>
  <c r="BE933" i="2"/>
  <c r="BE624" i="2"/>
  <c r="BE589" i="2"/>
  <c r="BE406" i="2"/>
  <c r="AB1281" i="2"/>
  <c r="AB827" i="2"/>
  <c r="AB1075" i="2"/>
  <c r="BE622" i="2"/>
  <c r="AB787" i="2"/>
  <c r="BE1223" i="2"/>
  <c r="AB928" i="2"/>
  <c r="AB953" i="2"/>
  <c r="BE467" i="2"/>
  <c r="AB667" i="2"/>
  <c r="BE479" i="2"/>
  <c r="AB982" i="2"/>
  <c r="BE471" i="2"/>
  <c r="AB820" i="2"/>
  <c r="BE1080" i="2"/>
  <c r="AB1153" i="2"/>
  <c r="BE888" i="2"/>
  <c r="AB666" i="2"/>
  <c r="AB498" i="2"/>
  <c r="AB887" i="2"/>
  <c r="AB753" i="2"/>
  <c r="BE692" i="2"/>
  <c r="AB1209" i="2"/>
  <c r="BE992" i="2"/>
  <c r="BE441" i="2"/>
  <c r="BE869" i="2"/>
  <c r="BE750" i="2"/>
  <c r="AB585" i="2"/>
  <c r="AB1279" i="2"/>
  <c r="AB1136" i="2"/>
  <c r="BE762" i="2"/>
  <c r="AB1037" i="2"/>
  <c r="BE1315" i="2"/>
  <c r="BE788" i="2"/>
  <c r="AB855" i="2"/>
  <c r="AB1086" i="2"/>
  <c r="AB541" i="2"/>
  <c r="BE1277" i="2"/>
  <c r="AB410" i="2"/>
  <c r="BE615" i="2"/>
  <c r="BE934" i="2"/>
  <c r="AB1167" i="2"/>
  <c r="BE419" i="2"/>
  <c r="AB578" i="2"/>
  <c r="AB475" i="2"/>
  <c r="BE999" i="2"/>
  <c r="AB1085" i="2"/>
  <c r="AB1225" i="2"/>
  <c r="BE1060" i="2"/>
  <c r="AB462" i="2"/>
  <c r="BE798" i="2"/>
  <c r="AB1117" i="2"/>
  <c r="BE493" i="2"/>
  <c r="AB1329" i="2"/>
  <c r="AB872" i="2"/>
  <c r="BE475" i="2"/>
  <c r="AB537" i="2"/>
  <c r="AB685" i="2"/>
  <c r="AB959" i="2"/>
  <c r="AB501" i="2"/>
  <c r="AB1292" i="2"/>
  <c r="BE632" i="2"/>
  <c r="AB862" i="2"/>
  <c r="BE1001" i="2"/>
  <c r="AB1139" i="2"/>
  <c r="BE883" i="2"/>
  <c r="AB1186" i="2"/>
  <c r="AB824" i="2"/>
  <c r="BE780" i="2"/>
  <c r="AB412" i="2"/>
  <c r="AB421" i="2"/>
  <c r="BE970" i="2"/>
  <c r="BE501" i="2"/>
  <c r="BE473" i="2"/>
  <c r="BE496" i="2"/>
  <c r="BE504" i="2"/>
  <c r="BE731" i="2"/>
  <c r="BE592" i="2"/>
  <c r="AB929" i="2"/>
  <c r="BE1371" i="2"/>
  <c r="BE805" i="2"/>
  <c r="AB1122" i="2"/>
  <c r="BE1068" i="2"/>
  <c r="BE1187" i="2"/>
  <c r="AB654" i="2"/>
  <c r="BE746" i="2"/>
  <c r="BE446" i="2"/>
  <c r="BE559" i="2"/>
  <c r="BE925" i="2"/>
  <c r="AB568" i="2"/>
  <c r="AB446" i="2"/>
  <c r="BE472" i="2"/>
  <c r="AB401" i="2"/>
  <c r="AB622" i="2"/>
  <c r="AB992" i="2"/>
  <c r="BE1108" i="2"/>
  <c r="AB702" i="2"/>
  <c r="BE784" i="2"/>
  <c r="AB1286" i="2"/>
  <c r="BE706" i="2"/>
  <c r="BE688" i="2"/>
  <c r="BE1265" i="2"/>
  <c r="BE494" i="2"/>
  <c r="BB162" i="2"/>
  <c r="BB163" i="2" s="1"/>
  <c r="BB164" i="2" s="1"/>
  <c r="BB165" i="2" s="1"/>
  <c r="BB166" i="2" s="1"/>
  <c r="BB167" i="2" s="1"/>
  <c r="BB168" i="2" s="1"/>
  <c r="BB169" i="2" s="1"/>
  <c r="BB170" i="2" s="1"/>
  <c r="Q162" i="2"/>
  <c r="AB871" i="2"/>
  <c r="BE900" i="2"/>
  <c r="BE1081" i="2"/>
  <c r="AB1132" i="2"/>
  <c r="AB1102" i="2"/>
  <c r="BE1176" i="2"/>
  <c r="AB1108" i="2"/>
  <c r="AB440" i="2"/>
  <c r="AB846" i="2"/>
  <c r="AB531" i="2"/>
  <c r="AB1220" i="2"/>
  <c r="AB762" i="2"/>
  <c r="BE488" i="2"/>
  <c r="AB1103" i="2"/>
  <c r="AB450" i="2"/>
  <c r="BE705" i="2"/>
  <c r="BE1021" i="2"/>
  <c r="AB943" i="2"/>
  <c r="BE1321" i="2"/>
  <c r="BE402" i="2"/>
  <c r="AB403" i="2"/>
  <c r="BE1010" i="2"/>
  <c r="BE715" i="2"/>
  <c r="AB1215" i="2"/>
  <c r="BE1214" i="2"/>
  <c r="BE824" i="2"/>
  <c r="AB825" i="2"/>
  <c r="AB658" i="2"/>
  <c r="AB1297" i="2"/>
  <c r="BE1296" i="2"/>
  <c r="BE463" i="2"/>
  <c r="AB464" i="2"/>
  <c r="AB1137" i="2"/>
  <c r="BE1136" i="2"/>
  <c r="AB1346" i="2"/>
  <c r="BE1345" i="2"/>
  <c r="BE734" i="2"/>
  <c r="AB735" i="2"/>
  <c r="AB1378" i="2"/>
  <c r="BE1377" i="2"/>
  <c r="AB804" i="2"/>
  <c r="BE803" i="2"/>
  <c r="AB619" i="2"/>
  <c r="BE618" i="2"/>
  <c r="BE1348" i="2"/>
  <c r="AB1349" i="2"/>
  <c r="BE808" i="2"/>
  <c r="AB809" i="2"/>
  <c r="BE594" i="2"/>
  <c r="AB595" i="2"/>
  <c r="BE727" i="2"/>
  <c r="AB728" i="2"/>
  <c r="BE549" i="2"/>
  <c r="AB550" i="2"/>
  <c r="AB830" i="2"/>
  <c r="BE829" i="2"/>
  <c r="AB413" i="2"/>
  <c r="BE412" i="2"/>
  <c r="AB1272" i="2"/>
  <c r="BE1271" i="2"/>
  <c r="AB1352" i="2"/>
  <c r="BE1351" i="2"/>
  <c r="BE1347" i="2"/>
  <c r="AB1348" i="2"/>
  <c r="AB538" i="2"/>
  <c r="BE537" i="2"/>
  <c r="AB836" i="2"/>
  <c r="BE835" i="2"/>
  <c r="AB1047" i="2"/>
  <c r="BE1046" i="2"/>
  <c r="AB1019" i="2"/>
  <c r="BE1018" i="2"/>
  <c r="BE1333" i="2"/>
  <c r="AB1334" i="2"/>
  <c r="AB1347" i="2"/>
  <c r="BE1346" i="2"/>
  <c r="BE581" i="2"/>
  <c r="AB582" i="2"/>
  <c r="BE459" i="2"/>
  <c r="AB460" i="2"/>
  <c r="AB1377" i="2"/>
  <c r="BE1376" i="2"/>
  <c r="BE1378" i="2"/>
  <c r="AB1379" i="2"/>
  <c r="AB1394" i="2"/>
  <c r="BE1393" i="2"/>
  <c r="BE1386" i="2"/>
  <c r="AB1387" i="2"/>
  <c r="BE1412" i="2"/>
  <c r="AB1413" i="2"/>
  <c r="AB1271" i="2"/>
  <c r="BE1270" i="2"/>
  <c r="BE1406" i="2"/>
  <c r="AB1407" i="2"/>
  <c r="BE1309" i="2"/>
  <c r="AB461" i="2"/>
  <c r="BE460" i="2"/>
  <c r="BE1039" i="2"/>
  <c r="AB1040" i="2"/>
  <c r="AB1190" i="2"/>
  <c r="BE1189" i="2"/>
  <c r="AB1356" i="2"/>
  <c r="BE1355" i="2"/>
  <c r="BE1042" i="2"/>
  <c r="AB1043" i="2"/>
  <c r="AB955" i="2"/>
  <c r="BE954" i="2"/>
  <c r="BE548" i="2"/>
  <c r="AB549" i="2"/>
  <c r="BE1405" i="2"/>
  <c r="AB1406" i="2"/>
  <c r="BE1194" i="2"/>
  <c r="AB1195" i="2"/>
  <c r="AB1080" i="2"/>
  <c r="BE1079" i="2"/>
  <c r="AB974" i="2"/>
  <c r="BE973" i="2"/>
  <c r="AB1276" i="2"/>
  <c r="BE1275" i="2"/>
  <c r="AB1343" i="2"/>
  <c r="BE1342" i="2"/>
  <c r="BE571" i="2"/>
  <c r="AB572" i="2"/>
  <c r="AB1125" i="2"/>
  <c r="BE1124" i="2"/>
  <c r="BE662" i="2"/>
  <c r="AB663" i="2"/>
  <c r="BE1289" i="2"/>
  <c r="AB1290" i="2"/>
  <c r="BE1009" i="2"/>
  <c r="AB1010" i="2"/>
  <c r="BE1364" i="2"/>
  <c r="AB1365" i="2"/>
  <c r="AB1345" i="2"/>
  <c r="BE1344" i="2"/>
  <c r="BE1307" i="2"/>
  <c r="AB1308" i="2"/>
  <c r="BE1375" i="2"/>
  <c r="AB1376" i="2"/>
  <c r="BE1091" i="2"/>
  <c r="AB1092" i="2"/>
  <c r="AB1269" i="2"/>
  <c r="BE1268" i="2"/>
  <c r="AB573" i="2"/>
  <c r="BE572" i="2"/>
  <c r="BE648" i="2"/>
  <c r="AB649" i="2"/>
  <c r="BE1389" i="2"/>
  <c r="AB1390" i="2"/>
  <c r="BE1423" i="2"/>
  <c r="AB1424" i="2"/>
  <c r="AB652" i="2"/>
  <c r="BE651" i="2"/>
  <c r="AB1354" i="2"/>
  <c r="BE1353" i="2"/>
  <c r="BE1269" i="2"/>
  <c r="AB1270" i="2"/>
  <c r="AB1217" i="2"/>
  <c r="BE1216" i="2"/>
  <c r="BE1395" i="2"/>
  <c r="AB1396" i="2"/>
  <c r="BE929" i="2"/>
  <c r="AB930" i="2"/>
  <c r="AB587" i="2"/>
  <c r="BE586" i="2"/>
  <c r="AB1395" i="2"/>
  <c r="BE1394" i="2"/>
  <c r="AB904" i="2"/>
  <c r="BE903" i="2"/>
  <c r="BE1360" i="2"/>
  <c r="AB1361" i="2"/>
  <c r="BE1311" i="2"/>
  <c r="AB1312" i="2"/>
  <c r="BE1337" i="2"/>
  <c r="AB1338" i="2"/>
  <c r="AB1029" i="2"/>
  <c r="BE1028" i="2"/>
  <c r="BE909" i="2"/>
  <c r="AB910" i="2"/>
  <c r="BE720" i="2"/>
  <c r="AB721" i="2"/>
  <c r="BE1380" i="2"/>
  <c r="AB1381" i="2"/>
  <c r="BE698" i="2"/>
  <c r="AB699" i="2"/>
  <c r="BE631" i="2"/>
  <c r="AB632" i="2"/>
  <c r="BE1425" i="2"/>
  <c r="AB1426" i="2"/>
  <c r="BE1295" i="2"/>
  <c r="AB1296" i="2"/>
  <c r="AB835" i="2"/>
  <c r="BE834" i="2"/>
  <c r="AB878" i="2"/>
  <c r="BE877" i="2"/>
  <c r="BE1361" i="2"/>
  <c r="AB1362" i="2"/>
  <c r="BE514" i="2"/>
  <c r="AB515" i="2"/>
  <c r="BE1118" i="2"/>
  <c r="AB1119" i="2"/>
  <c r="BE891" i="2"/>
  <c r="AB892" i="2"/>
  <c r="BE875" i="2"/>
  <c r="AB876" i="2"/>
  <c r="AB487" i="2"/>
  <c r="BE486" i="2"/>
  <c r="AB1393" i="2"/>
  <c r="BE1392" i="2"/>
  <c r="BE726" i="2"/>
  <c r="AB727" i="2"/>
  <c r="BE856" i="2"/>
  <c r="AB857" i="2"/>
  <c r="AB648" i="2"/>
  <c r="BE647" i="2"/>
  <c r="AB1313" i="2"/>
  <c r="BE1312" i="2"/>
  <c r="BE1325" i="2"/>
  <c r="AB1326" i="2"/>
  <c r="BE649" i="2"/>
  <c r="AB650" i="2"/>
  <c r="BE524" i="2"/>
  <c r="AB525" i="2"/>
  <c r="AB968" i="2"/>
  <c r="BE967" i="2"/>
  <c r="AB978" i="2"/>
  <c r="BE977" i="2"/>
  <c r="BE801" i="2"/>
  <c r="AB802" i="2"/>
  <c r="BE1094" i="2"/>
  <c r="AB1095" i="2"/>
  <c r="AB514" i="2"/>
  <c r="BE513" i="2"/>
  <c r="AB823" i="2"/>
  <c r="BE822" i="2"/>
  <c r="AB764" i="2"/>
  <c r="BE763" i="2"/>
  <c r="AB803" i="2"/>
  <c r="BE802" i="2"/>
  <c r="AB794" i="2"/>
  <c r="BE793" i="2"/>
  <c r="BE1426" i="2"/>
  <c r="AB1427" i="2" s="1"/>
  <c r="BE1362" i="2"/>
  <c r="AB1363" i="2"/>
  <c r="AB463" i="2"/>
  <c r="BE462" i="2"/>
  <c r="AB1335" i="2"/>
  <c r="BE1334" i="2"/>
  <c r="BE1379" i="2"/>
  <c r="AB1380" i="2"/>
  <c r="BE904" i="2"/>
  <c r="AB905" i="2"/>
  <c r="AB906" i="2"/>
  <c r="BE905" i="2"/>
  <c r="AB435" i="2"/>
  <c r="BE434" i="2"/>
  <c r="AB1414" i="2"/>
  <c r="BE1413" i="2"/>
  <c r="BE1396" i="2"/>
  <c r="AB1397" i="2"/>
  <c r="BE1404" i="2"/>
  <c r="AB1405" i="2"/>
  <c r="AB1120" i="2"/>
  <c r="BE1119" i="2"/>
  <c r="BE857" i="2"/>
  <c r="AB858" i="2"/>
  <c r="BE1297" i="2"/>
  <c r="AB1298" i="2"/>
  <c r="BE1310" i="2"/>
  <c r="AB1311" i="2"/>
  <c r="AB604" i="2"/>
  <c r="BE603" i="2"/>
  <c r="BE804" i="2"/>
  <c r="AB805" i="2"/>
  <c r="BE1411" i="2"/>
  <c r="AB1412" i="2"/>
  <c r="AB635" i="2"/>
  <c r="BE634" i="2"/>
  <c r="AB630" i="2"/>
  <c r="BE629" i="2"/>
  <c r="AB903" i="2"/>
  <c r="BE902" i="2"/>
  <c r="BE1410" i="2"/>
  <c r="AB1411" i="2"/>
  <c r="AB559" i="2"/>
  <c r="BE558" i="2"/>
  <c r="AB698" i="2"/>
  <c r="BE697" i="2"/>
  <c r="AB1336" i="2"/>
  <c r="BE1335" i="2"/>
  <c r="AB956" i="2"/>
  <c r="BE955" i="2"/>
  <c r="BE1352" i="2"/>
  <c r="AB1353" i="2"/>
  <c r="AB627" i="2"/>
  <c r="BE626" i="2"/>
  <c r="AB1409" i="2"/>
  <c r="BE1408" i="2"/>
  <c r="BE876" i="2"/>
  <c r="AB877" i="2"/>
  <c r="BE593" i="2"/>
  <c r="AB594" i="2"/>
  <c r="AB601" i="2"/>
  <c r="BE600" i="2"/>
  <c r="BE1065" i="2"/>
  <c r="AB1066" i="2"/>
  <c r="BE1381" i="2"/>
  <c r="AB1382" i="2"/>
  <c r="AB583" i="2"/>
  <c r="BE582" i="2"/>
  <c r="AB1199" i="2"/>
  <c r="BE1198" i="2"/>
  <c r="AB1053" i="2"/>
  <c r="BE1052" i="2"/>
  <c r="AB1355" i="2"/>
  <c r="BE1354" i="2"/>
  <c r="AB1410" i="2"/>
  <c r="BE1409" i="2"/>
  <c r="BE1338" i="2"/>
  <c r="AB1339" i="2"/>
  <c r="AB1020" i="2"/>
  <c r="BE1019" i="2"/>
  <c r="BE1188" i="2"/>
  <c r="AB1189" i="2"/>
  <c r="BE1168" i="2"/>
  <c r="AB1169" i="2"/>
  <c r="AB1129" i="2"/>
  <c r="BE1128" i="2"/>
  <c r="AB1295" i="2"/>
  <c r="BE1294" i="2"/>
  <c r="AB1275" i="2"/>
  <c r="BE1274" i="2"/>
  <c r="AB1337" i="2"/>
  <c r="BE1336" i="2"/>
  <c r="AB586" i="2"/>
  <c r="BE585" i="2"/>
  <c r="BE1266" i="2"/>
  <c r="AB1267" i="2"/>
  <c r="BE890" i="2"/>
  <c r="AB891" i="2"/>
  <c r="BE591" i="2"/>
  <c r="AB592" i="2"/>
  <c r="AB1419" i="2"/>
  <c r="BE1418" i="2"/>
  <c r="AB701" i="2"/>
  <c r="BE700" i="2"/>
  <c r="BE777" i="2"/>
  <c r="AB778" i="2"/>
  <c r="AB837" i="2"/>
  <c r="BE836" i="2"/>
  <c r="BB171" i="2" l="1"/>
  <c r="BB172" i="2" s="1"/>
  <c r="BB173" i="2" s="1"/>
  <c r="BB174" i="2" s="1"/>
  <c r="BB175" i="2" s="1"/>
  <c r="BB176" i="2" s="1"/>
  <c r="Q171" i="2"/>
  <c r="BB177" i="2" l="1"/>
  <c r="BB178" i="2" s="1"/>
  <c r="BB179" i="2" s="1"/>
  <c r="BB180" i="2" s="1"/>
  <c r="BB181" i="2" s="1"/>
  <c r="BB182" i="2" s="1"/>
  <c r="BB183" i="2" s="1"/>
  <c r="BB184" i="2" s="1"/>
  <c r="BB185" i="2" s="1"/>
  <c r="Q177" i="2"/>
  <c r="Q186" i="2" l="1"/>
  <c r="BB186" i="2"/>
  <c r="BB187" i="2" s="1"/>
  <c r="BB188" i="2" s="1"/>
  <c r="BB189" i="2" s="1"/>
  <c r="BB190" i="2" s="1"/>
  <c r="BB191" i="2" s="1"/>
  <c r="BB192" i="2" s="1"/>
  <c r="BB193" i="2" s="1"/>
  <c r="BB194" i="2" l="1"/>
  <c r="BB195" i="2" s="1"/>
  <c r="BB196" i="2" s="1"/>
  <c r="BB197" i="2" s="1"/>
  <c r="BB198" i="2" s="1"/>
  <c r="BB199" i="2" s="1"/>
  <c r="BB200" i="2" s="1"/>
  <c r="BB201" i="2" s="1"/>
  <c r="Q194" i="2"/>
  <c r="BB202" i="2" l="1"/>
  <c r="BB203" i="2" s="1"/>
  <c r="BB204" i="2" s="1"/>
  <c r="BB205" i="2" s="1"/>
  <c r="BB206" i="2" s="1"/>
  <c r="BB207" i="2" s="1"/>
  <c r="BB208" i="2" s="1"/>
  <c r="Q202" i="2"/>
  <c r="BB209" i="2" l="1"/>
  <c r="BB210" i="2" s="1"/>
  <c r="BB211" i="2" s="1"/>
  <c r="BB212" i="2" s="1"/>
  <c r="BB213" i="2" s="1"/>
  <c r="BB214" i="2" s="1"/>
  <c r="Q209" i="2"/>
  <c r="Q215" i="2" l="1"/>
  <c r="BB215" i="2"/>
  <c r="BB216" i="2" s="1"/>
  <c r="BB217" i="2" s="1"/>
  <c r="BB218" i="2" s="1"/>
  <c r="BB219" i="2" s="1"/>
  <c r="BB220" i="2" s="1"/>
  <c r="BB221" i="2" s="1"/>
  <c r="BB222" i="2" s="1"/>
  <c r="BB223" i="2" s="1"/>
  <c r="BB224" i="2" l="1"/>
  <c r="BB225" i="2" s="1"/>
  <c r="BB226" i="2" s="1"/>
  <c r="BB227" i="2" s="1"/>
  <c r="BB228" i="2" s="1"/>
  <c r="BB229" i="2" s="1"/>
  <c r="BB230" i="2" s="1"/>
  <c r="BB231" i="2" s="1"/>
  <c r="Q224" i="2"/>
  <c r="Q232" i="2" l="1"/>
  <c r="BB232" i="2"/>
  <c r="BB233" i="2" s="1"/>
  <c r="BB234" i="2" s="1"/>
  <c r="BB235" i="2" s="1"/>
  <c r="BB236" i="2" s="1"/>
  <c r="BB237" i="2" s="1"/>
  <c r="BB238" i="2" s="1"/>
  <c r="BB239" i="2" s="1"/>
  <c r="BB240" i="2" l="1"/>
  <c r="BB241" i="2" s="1"/>
  <c r="BB242" i="2" s="1"/>
  <c r="BB243" i="2" s="1"/>
  <c r="BB244" i="2" s="1"/>
  <c r="BB245" i="2" s="1"/>
  <c r="BB246" i="2" s="1"/>
  <c r="BB247" i="2" s="1"/>
  <c r="BB248" i="2" s="1"/>
  <c r="Q240" i="2"/>
  <c r="Q249" i="2" l="1"/>
  <c r="BB249" i="2"/>
  <c r="BB250" i="2" s="1"/>
  <c r="BB251" i="2" s="1"/>
  <c r="BB252" i="2" s="1"/>
  <c r="BB253" i="2" s="1"/>
  <c r="BB254" i="2" s="1"/>
  <c r="BB255" i="2" l="1"/>
  <c r="BB256" i="2" s="1"/>
  <c r="Q255" i="2"/>
  <c r="BB257" i="2" l="1"/>
  <c r="BB258" i="2" s="1"/>
  <c r="Q257" i="2"/>
  <c r="BB259" i="2" l="1"/>
  <c r="BB260" i="2" s="1"/>
  <c r="Q259" i="2"/>
  <c r="BB261" i="2" l="1"/>
  <c r="BB262" i="2" s="1"/>
  <c r="Q261" i="2"/>
  <c r="Q263" i="2" l="1"/>
  <c r="BB263" i="2"/>
  <c r="BB264" i="2" s="1"/>
  <c r="BB265" i="2" l="1"/>
  <c r="BB266" i="2" s="1"/>
  <c r="BB267" i="2" s="1"/>
  <c r="Q265" i="2"/>
  <c r="BB268" i="2" l="1"/>
  <c r="BB269" i="2" s="1"/>
  <c r="Q268" i="2"/>
  <c r="BB270" i="2" l="1"/>
  <c r="BB271" i="2" s="1"/>
  <c r="BB272" i="2" s="1"/>
  <c r="BB273" i="2" s="1"/>
  <c r="BB274" i="2" s="1"/>
  <c r="BB275" i="2" s="1"/>
  <c r="Q270" i="2"/>
  <c r="BB276" i="2" l="1"/>
  <c r="BB277" i="2" s="1"/>
  <c r="BB278" i="2" s="1"/>
  <c r="BB279" i="2" s="1"/>
  <c r="Q276" i="2"/>
  <c r="BB280" i="2" l="1"/>
  <c r="Q280" i="2"/>
  <c r="BB281" i="2" l="1"/>
  <c r="Q281" i="2"/>
  <c r="BB282" i="2" l="1"/>
  <c r="Q282" i="2"/>
  <c r="BB283" i="2" l="1"/>
  <c r="Q283" i="2"/>
  <c r="BB284" i="2" l="1"/>
  <c r="Q284" i="2"/>
  <c r="BB285" i="2" l="1"/>
  <c r="BB286" i="2" s="1"/>
  <c r="BB287" i="2" s="1"/>
  <c r="BB288" i="2" s="1"/>
  <c r="BB289" i="2" s="1"/>
  <c r="BB290" i="2" s="1"/>
  <c r="Q285" i="2"/>
  <c r="BB291" i="2" l="1"/>
  <c r="Q291" i="2"/>
  <c r="BB292" i="2" l="1"/>
  <c r="Q292" i="2"/>
  <c r="BB293" i="2" l="1"/>
  <c r="Q293" i="2"/>
  <c r="BB294" i="2" l="1"/>
  <c r="BB295" i="2" s="1"/>
  <c r="BB296" i="2" s="1"/>
  <c r="BB297" i="2" s="1"/>
  <c r="BB298" i="2" s="1"/>
  <c r="BB299" i="2" s="1"/>
  <c r="BB300" i="2" s="1"/>
  <c r="Q294" i="2"/>
  <c r="BB301" i="2" l="1"/>
  <c r="BB302" i="2" s="1"/>
  <c r="BB303" i="2" s="1"/>
  <c r="BB304" i="2" s="1"/>
  <c r="BB305" i="2" s="1"/>
  <c r="BB306" i="2" s="1"/>
  <c r="Q301" i="2"/>
  <c r="BB307" i="2" l="1"/>
  <c r="Q307" i="2"/>
  <c r="BB308" i="2" l="1"/>
  <c r="Q308" i="2"/>
  <c r="BB309" i="2" l="1"/>
  <c r="Q309" i="2"/>
  <c r="BB310" i="2" l="1"/>
  <c r="BB311" i="2" s="1"/>
  <c r="BB312" i="2" s="1"/>
  <c r="BB313" i="2" s="1"/>
  <c r="BB314" i="2" s="1"/>
  <c r="BB315" i="2" s="1"/>
  <c r="Q310" i="2"/>
  <c r="BB316" i="2" l="1"/>
  <c r="Q316" i="2"/>
  <c r="BB317" i="2" l="1"/>
  <c r="Q317" i="2"/>
  <c r="BB318" i="2" l="1"/>
  <c r="BB319" i="2" s="1"/>
  <c r="BB320" i="2" s="1"/>
  <c r="BB321" i="2" s="1"/>
  <c r="BB322" i="2" s="1"/>
  <c r="BB323" i="2" s="1"/>
  <c r="Q318" i="2"/>
  <c r="BB324" i="2" l="1"/>
  <c r="Q324" i="2"/>
  <c r="BB325" i="2" l="1"/>
  <c r="Q325" i="2"/>
  <c r="BB326" i="2" l="1"/>
  <c r="Q326" i="2"/>
  <c r="BB327" i="2" l="1"/>
  <c r="Q327" i="2"/>
  <c r="BB328" i="2" l="1"/>
  <c r="Q328" i="2"/>
  <c r="BB329" i="2" l="1"/>
  <c r="Q329" i="2"/>
  <c r="BB330" i="2" l="1"/>
  <c r="BB331" i="2" s="1"/>
  <c r="BB332" i="2" s="1"/>
  <c r="BB333" i="2" s="1"/>
  <c r="BB334" i="2" s="1"/>
  <c r="Q330" i="2"/>
  <c r="BB335" i="2" l="1"/>
  <c r="Q335" i="2"/>
  <c r="BB336" i="2"/>
  <c r="Q336" i="2"/>
  <c r="BB337" i="2" l="1"/>
  <c r="BB338" i="2" s="1"/>
  <c r="BB339" i="2" s="1"/>
  <c r="BB340" i="2" s="1"/>
  <c r="BB341" i="2" s="1"/>
  <c r="BB342" i="2" s="1"/>
  <c r="BB343" i="2" s="1"/>
  <c r="Q337" i="2"/>
  <c r="BB344" i="2" l="1"/>
  <c r="Q344" i="2"/>
  <c r="BB345" i="2" l="1"/>
  <c r="BB346" i="2" s="1"/>
  <c r="BB347" i="2" s="1"/>
  <c r="BB348" i="2" s="1"/>
  <c r="Q345" i="2"/>
  <c r="BB349" i="2" l="1"/>
  <c r="Q349" i="2"/>
  <c r="BB350" i="2" l="1"/>
  <c r="Q350" i="2"/>
  <c r="BB351" i="2" l="1"/>
  <c r="Q351" i="2"/>
  <c r="BB352" i="2" l="1"/>
  <c r="Q352" i="2"/>
  <c r="BB353" i="2" l="1"/>
  <c r="BB354" i="2" s="1"/>
  <c r="BB355" i="2" s="1"/>
  <c r="BB356" i="2" s="1"/>
  <c r="Q353" i="2"/>
  <c r="BB357" i="2" l="1"/>
  <c r="Q357" i="2"/>
  <c r="BB358" i="2" l="1"/>
  <c r="Q358" i="2"/>
  <c r="BB359" i="2" l="1"/>
  <c r="Q359" i="2"/>
  <c r="BB360" i="2" l="1"/>
  <c r="BB361" i="2" s="1"/>
  <c r="BB362" i="2" s="1"/>
  <c r="BB363" i="2" s="1"/>
  <c r="Q360" i="2"/>
  <c r="BB364" i="2" l="1"/>
  <c r="Q364" i="2"/>
  <c r="BB365" i="2" l="1"/>
  <c r="Q365" i="2"/>
  <c r="BB366" i="2" l="1"/>
  <c r="Q366" i="2"/>
  <c r="BB367" i="2" l="1"/>
  <c r="Q367" i="2"/>
  <c r="BB368" i="2" l="1"/>
  <c r="BB369" i="2" s="1"/>
  <c r="BB370" i="2" s="1"/>
  <c r="BB371" i="2" s="1"/>
  <c r="Q368" i="2"/>
  <c r="BB372" i="2" l="1"/>
  <c r="Q372" i="2"/>
  <c r="BB373" i="2" l="1"/>
  <c r="Q373" i="2"/>
  <c r="BB374" i="2" l="1"/>
  <c r="Q374" i="2"/>
  <c r="BB375" i="2" l="1"/>
  <c r="Q375" i="2"/>
  <c r="BB376" i="2" l="1"/>
  <c r="BB377" i="2" s="1"/>
  <c r="BB378" i="2" s="1"/>
  <c r="BB379" i="2" s="1"/>
  <c r="BB380" i="2" s="1"/>
  <c r="Q376" i="2"/>
  <c r="BB381" i="2" l="1"/>
  <c r="BB382" i="2" s="1"/>
  <c r="BB383" i="2" s="1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399" i="2" s="1"/>
  <c r="BB400" i="2" s="1"/>
  <c r="BB401" i="2" s="1"/>
  <c r="BB402" i="2" s="1"/>
  <c r="BB403" i="2" s="1"/>
  <c r="BB404" i="2" s="1"/>
  <c r="BB405" i="2" s="1"/>
  <c r="BB406" i="2" s="1"/>
  <c r="BB407" i="2" s="1"/>
  <c r="BB408" i="2" s="1"/>
  <c r="BB409" i="2" s="1"/>
  <c r="BB410" i="2" s="1"/>
  <c r="BB411" i="2" s="1"/>
  <c r="BB412" i="2" s="1"/>
  <c r="BB413" i="2" s="1"/>
  <c r="BB414" i="2" s="1"/>
  <c r="BB415" i="2" s="1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433" i="2" s="1"/>
  <c r="BB434" i="2" s="1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454" i="2" s="1"/>
  <c r="BB455" i="2" s="1"/>
  <c r="BB456" i="2" s="1"/>
  <c r="BB457" i="2" s="1"/>
  <c r="BB458" i="2" s="1"/>
  <c r="BB459" i="2" s="1"/>
  <c r="BB460" i="2" s="1"/>
  <c r="BB461" i="2" s="1"/>
  <c r="BB462" i="2" s="1"/>
  <c r="BB463" i="2" s="1"/>
  <c r="BB464" i="2" s="1"/>
  <c r="BB465" i="2" s="1"/>
  <c r="BB466" i="2" s="1"/>
  <c r="BB467" i="2" s="1"/>
  <c r="BB468" i="2" s="1"/>
  <c r="BB469" i="2" s="1"/>
  <c r="BB470" i="2" s="1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09" i="2" s="1"/>
  <c r="BB510" i="2" s="1"/>
  <c r="BB511" i="2" s="1"/>
  <c r="BB512" i="2" s="1"/>
  <c r="BB513" i="2" s="1"/>
  <c r="BB514" i="2" s="1"/>
  <c r="BB515" i="2" s="1"/>
  <c r="BB516" i="2" s="1"/>
  <c r="BB517" i="2" s="1"/>
  <c r="BB518" i="2" s="1"/>
  <c r="BB519" i="2" s="1"/>
  <c r="BB520" i="2" s="1"/>
  <c r="BB521" i="2" s="1"/>
  <c r="BB522" i="2" s="1"/>
  <c r="BB523" i="2" s="1"/>
  <c r="BB524" i="2" s="1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540" i="2" s="1"/>
  <c r="BB541" i="2" s="1"/>
  <c r="BB542" i="2" s="1"/>
  <c r="BB543" i="2" s="1"/>
  <c r="BB544" i="2" s="1"/>
  <c r="BB545" i="2" s="1"/>
  <c r="BB546" i="2" s="1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566" i="2" s="1"/>
  <c r="BB567" i="2" s="1"/>
  <c r="BB568" i="2" s="1"/>
  <c r="BB569" i="2" s="1"/>
  <c r="BB570" i="2" s="1"/>
  <c r="BB571" i="2" s="1"/>
  <c r="BB572" i="2" s="1"/>
  <c r="BB573" i="2" s="1"/>
  <c r="BB574" i="2" s="1"/>
  <c r="BB575" i="2" s="1"/>
  <c r="BB576" i="2" s="1"/>
  <c r="BB577" i="2" s="1"/>
  <c r="BB578" i="2" s="1"/>
  <c r="BB579" i="2" s="1"/>
  <c r="BB580" i="2" s="1"/>
  <c r="BB581" i="2" s="1"/>
  <c r="BB582" i="2" s="1"/>
  <c r="BB583" i="2" s="1"/>
  <c r="BB584" i="2" s="1"/>
  <c r="BB585" i="2" s="1"/>
  <c r="BB586" i="2" s="1"/>
  <c r="BB587" i="2" s="1"/>
  <c r="BB588" i="2" s="1"/>
  <c r="BB589" i="2" s="1"/>
  <c r="BB590" i="2" s="1"/>
  <c r="BB591" i="2" s="1"/>
  <c r="BB592" i="2" s="1"/>
  <c r="BB593" i="2" s="1"/>
  <c r="BB594" i="2" s="1"/>
  <c r="BB595" i="2" s="1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616" i="2" s="1"/>
  <c r="BB617" i="2" s="1"/>
  <c r="BB618" i="2" s="1"/>
  <c r="BB619" i="2" s="1"/>
  <c r="BB620" i="2" s="1"/>
  <c r="BB621" i="2" s="1"/>
  <c r="BB622" i="2" s="1"/>
  <c r="BB623" i="2" s="1"/>
  <c r="BB624" i="2" s="1"/>
  <c r="BB625" i="2" s="1"/>
  <c r="BB626" i="2" s="1"/>
  <c r="BB627" i="2" s="1"/>
  <c r="BB628" i="2" s="1"/>
  <c r="BB629" i="2" s="1"/>
  <c r="BB630" i="2" s="1"/>
  <c r="BB631" i="2" s="1"/>
  <c r="BB632" i="2" s="1"/>
  <c r="BB633" i="2" s="1"/>
  <c r="BB634" i="2" s="1"/>
  <c r="BB635" i="2" s="1"/>
  <c r="BB636" i="2" s="1"/>
  <c r="BB637" i="2" s="1"/>
  <c r="BB638" i="2" s="1"/>
  <c r="BB639" i="2" s="1"/>
  <c r="BB640" i="2" s="1"/>
  <c r="BB641" i="2" s="1"/>
  <c r="BB642" i="2" s="1"/>
  <c r="BB643" i="2" s="1"/>
  <c r="BB644" i="2" s="1"/>
  <c r="BB645" i="2" s="1"/>
  <c r="BB646" i="2" s="1"/>
  <c r="BB647" i="2" s="1"/>
  <c r="BB648" i="2" s="1"/>
  <c r="BB649" i="2" s="1"/>
  <c r="BB650" i="2" s="1"/>
  <c r="BB651" i="2" s="1"/>
  <c r="BB652" i="2" s="1"/>
  <c r="BB653" i="2" s="1"/>
  <c r="BB654" i="2" s="1"/>
  <c r="BB655" i="2" s="1"/>
  <c r="BB656" i="2" s="1"/>
  <c r="BB657" i="2" s="1"/>
  <c r="BB658" i="2" s="1"/>
  <c r="BB659" i="2" s="1"/>
  <c r="BB660" i="2" s="1"/>
  <c r="BB661" i="2" s="1"/>
  <c r="BB662" i="2" s="1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04" i="2" s="1"/>
  <c r="BB705" i="2" s="1"/>
  <c r="BB706" i="2" s="1"/>
  <c r="BB707" i="2" s="1"/>
  <c r="BB708" i="2" s="1"/>
  <c r="BB709" i="2" s="1"/>
  <c r="BB710" i="2" s="1"/>
  <c r="BB711" i="2" s="1"/>
  <c r="BB712" i="2" s="1"/>
  <c r="BB713" i="2" s="1"/>
  <c r="BB714" i="2" s="1"/>
  <c r="BB715" i="2" s="1"/>
  <c r="BB716" i="2" s="1"/>
  <c r="BB717" i="2" s="1"/>
  <c r="BB718" i="2" s="1"/>
  <c r="BB719" i="2" s="1"/>
  <c r="BB720" i="2" s="1"/>
  <c r="BB721" i="2" s="1"/>
  <c r="BB722" i="2" s="1"/>
  <c r="BB723" i="2" s="1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6" i="2" s="1"/>
  <c r="BB737" i="2" s="1"/>
  <c r="BB738" i="2" s="1"/>
  <c r="BB739" i="2" s="1"/>
  <c r="BB740" i="2" s="1"/>
  <c r="BB741" i="2" s="1"/>
  <c r="BB742" i="2" s="1"/>
  <c r="BB743" i="2" s="1"/>
  <c r="BB744" i="2" s="1"/>
  <c r="BB745" i="2" s="1"/>
  <c r="BB746" i="2" s="1"/>
  <c r="BB747" i="2" s="1"/>
  <c r="BB748" i="2" s="1"/>
  <c r="BB749" i="2" s="1"/>
  <c r="BB750" i="2" s="1"/>
  <c r="BB751" i="2" s="1"/>
  <c r="BB752" i="2" s="1"/>
  <c r="BB753" i="2" s="1"/>
  <c r="BB754" i="2" s="1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85" i="2" s="1"/>
  <c r="BB786" i="2" s="1"/>
  <c r="BB787" i="2" s="1"/>
  <c r="BB788" i="2" s="1"/>
  <c r="BB789" i="2" s="1"/>
  <c r="BB790" i="2" s="1"/>
  <c r="BB791" i="2" s="1"/>
  <c r="BB792" i="2" s="1"/>
  <c r="BB793" i="2" s="1"/>
  <c r="BB794" i="2" s="1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19" i="2" s="1"/>
  <c r="BB820" i="2" s="1"/>
  <c r="BB821" i="2" s="1"/>
  <c r="BB822" i="2" s="1"/>
  <c r="BB823" i="2" s="1"/>
  <c r="BB824" i="2" s="1"/>
  <c r="BB825" i="2" s="1"/>
  <c r="BB826" i="2" s="1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839" i="2" s="1"/>
  <c r="BB840" i="2" s="1"/>
  <c r="BB841" i="2" s="1"/>
  <c r="BB842" i="2" s="1"/>
  <c r="BB843" i="2" s="1"/>
  <c r="BB844" i="2" s="1"/>
  <c r="BB845" i="2" s="1"/>
  <c r="BB846" i="2" s="1"/>
  <c r="BB847" i="2" s="1"/>
  <c r="BB848" i="2" s="1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872" i="2" s="1"/>
  <c r="BB873" i="2" s="1"/>
  <c r="BB874" i="2" s="1"/>
  <c r="BB875" i="2" s="1"/>
  <c r="BB876" i="2" s="1"/>
  <c r="BB877" i="2" s="1"/>
  <c r="BB878" i="2" s="1"/>
  <c r="BB879" i="2" s="1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894" i="2" s="1"/>
  <c r="BB895" i="2" s="1"/>
  <c r="BB896" i="2" s="1"/>
  <c r="BB897" i="2" s="1"/>
  <c r="BB898" i="2" s="1"/>
  <c r="BB899" i="2" s="1"/>
  <c r="BB900" i="2" s="1"/>
  <c r="BB901" i="2" s="1"/>
  <c r="BB902" i="2" s="1"/>
  <c r="BB903" i="2" s="1"/>
  <c r="BB904" i="2" s="1"/>
  <c r="BB905" i="2" s="1"/>
  <c r="BB906" i="2" s="1"/>
  <c r="BB907" i="2" s="1"/>
  <c r="BB908" i="2" s="1"/>
  <c r="BB909" i="2" s="1"/>
  <c r="BB910" i="2" s="1"/>
  <c r="BB911" i="2" s="1"/>
  <c r="BB912" i="2" s="1"/>
  <c r="BB913" i="2" s="1"/>
  <c r="BB914" i="2" s="1"/>
  <c r="BB915" i="2" s="1"/>
  <c r="BB916" i="2" s="1"/>
  <c r="BB917" i="2" s="1"/>
  <c r="BB918" i="2" s="1"/>
  <c r="BB919" i="2" s="1"/>
  <c r="BB920" i="2" s="1"/>
  <c r="BB921" i="2" s="1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5" i="2" s="1"/>
  <c r="BB936" i="2" s="1"/>
  <c r="BB937" i="2" s="1"/>
  <c r="BB938" i="2" s="1"/>
  <c r="BB939" i="2" s="1"/>
  <c r="BB940" i="2" s="1"/>
  <c r="BB941" i="2" s="1"/>
  <c r="BB942" i="2" s="1"/>
  <c r="BB943" i="2" s="1"/>
  <c r="BB944" i="2" s="1"/>
  <c r="BB945" i="2" s="1"/>
  <c r="BB946" i="2" s="1"/>
  <c r="BB947" i="2" s="1"/>
  <c r="BB948" i="2" s="1"/>
  <c r="BB949" i="2" s="1"/>
  <c r="BB950" i="2" s="1"/>
  <c r="BB951" i="2" s="1"/>
  <c r="BB952" i="2" s="1"/>
  <c r="BB953" i="2" s="1"/>
  <c r="BB954" i="2" s="1"/>
  <c r="BB955" i="2" s="1"/>
  <c r="BB956" i="2" s="1"/>
  <c r="BB957" i="2" s="1"/>
  <c r="BB958" i="2" s="1"/>
  <c r="BB959" i="2" s="1"/>
  <c r="BB960" i="2" s="1"/>
  <c r="BB961" i="2" s="1"/>
  <c r="BB962" i="2" s="1"/>
  <c r="BB963" i="2" s="1"/>
  <c r="BB964" i="2" s="1"/>
  <c r="BB965" i="2" s="1"/>
  <c r="BB966" i="2" s="1"/>
  <c r="BB967" i="2" s="1"/>
  <c r="BB968" i="2" s="1"/>
  <c r="BB969" i="2" s="1"/>
  <c r="BB970" i="2" s="1"/>
  <c r="BB971" i="2" s="1"/>
  <c r="BB972" i="2" s="1"/>
  <c r="BB973" i="2" s="1"/>
  <c r="BB974" i="2" s="1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985" i="2" s="1"/>
  <c r="BB986" i="2" s="1"/>
  <c r="BB987" i="2" s="1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BB1003" i="2" s="1"/>
  <c r="BB1004" i="2" s="1"/>
  <c r="BB1005" i="2" s="1"/>
  <c r="BB1006" i="2" s="1"/>
  <c r="BB1007" i="2" s="1"/>
  <c r="BB1008" i="2" s="1"/>
  <c r="BB1009" i="2" s="1"/>
  <c r="BB1010" i="2" s="1"/>
  <c r="BB1011" i="2" s="1"/>
  <c r="BB1012" i="2" s="1"/>
  <c r="BB1013" i="2" s="1"/>
  <c r="BB1014" i="2" s="1"/>
  <c r="BB1015" i="2" s="1"/>
  <c r="BB1016" i="2" s="1"/>
  <c r="BB1017" i="2" s="1"/>
  <c r="BB1018" i="2" s="1"/>
  <c r="BB1019" i="2" s="1"/>
  <c r="BB1020" i="2" s="1"/>
  <c r="BB1021" i="2" s="1"/>
  <c r="BB1022" i="2" s="1"/>
  <c r="BB1023" i="2" s="1"/>
  <c r="BB1024" i="2" s="1"/>
  <c r="BB1025" i="2" s="1"/>
  <c r="BB1026" i="2" s="1"/>
  <c r="BB1027" i="2" s="1"/>
  <c r="BB1028" i="2" s="1"/>
  <c r="BB1029" i="2" s="1"/>
  <c r="BB1030" i="2" s="1"/>
  <c r="BB1031" i="2" s="1"/>
  <c r="BB1032" i="2" s="1"/>
  <c r="BB1033" i="2" s="1"/>
  <c r="BB1034" i="2" s="1"/>
  <c r="BB1035" i="2" s="1"/>
  <c r="BB1036" i="2" s="1"/>
  <c r="BB1037" i="2" s="1"/>
  <c r="BB1038" i="2" s="1"/>
  <c r="BB1039" i="2" s="1"/>
  <c r="BB1040" i="2" s="1"/>
  <c r="BB1041" i="2" s="1"/>
  <c r="BB1042" i="2" s="1"/>
  <c r="BB1043" i="2" s="1"/>
  <c r="BB1044" i="2" s="1"/>
  <c r="BB1045" i="2" s="1"/>
  <c r="BB1046" i="2" s="1"/>
  <c r="BB1047" i="2" s="1"/>
  <c r="BB1048" i="2" s="1"/>
  <c r="BB1049" i="2" s="1"/>
  <c r="BB1050" i="2" s="1"/>
  <c r="BB1051" i="2" s="1"/>
  <c r="BB1052" i="2" s="1"/>
  <c r="BB1053" i="2" s="1"/>
  <c r="BB1054" i="2" s="1"/>
  <c r="BB1055" i="2" s="1"/>
  <c r="BB1056" i="2" s="1"/>
  <c r="BB1057" i="2" s="1"/>
  <c r="BB1058" i="2" s="1"/>
  <c r="BB1059" i="2" s="1"/>
  <c r="BB1060" i="2" s="1"/>
  <c r="BB1061" i="2" s="1"/>
  <c r="BB1062" i="2" s="1"/>
  <c r="BB1063" i="2" s="1"/>
  <c r="BB1064" i="2" s="1"/>
  <c r="BB1065" i="2" s="1"/>
  <c r="BB1066" i="2" s="1"/>
  <c r="BB1067" i="2" s="1"/>
  <c r="BB1068" i="2" s="1"/>
  <c r="BB1069" i="2" s="1"/>
  <c r="BB1070" i="2" s="1"/>
  <c r="BB1071" i="2" s="1"/>
  <c r="BB1072" i="2" s="1"/>
  <c r="BB1073" i="2" s="1"/>
  <c r="BB1074" i="2" s="1"/>
  <c r="BB1075" i="2" s="1"/>
  <c r="BB1076" i="2" s="1"/>
  <c r="BB1077" i="2" s="1"/>
  <c r="BB1078" i="2" s="1"/>
  <c r="BB1079" i="2" s="1"/>
  <c r="BB1080" i="2" s="1"/>
  <c r="BB1081" i="2" s="1"/>
  <c r="BB1082" i="2" s="1"/>
  <c r="BB1083" i="2" s="1"/>
  <c r="BB1084" i="2" s="1"/>
  <c r="BB1085" i="2" s="1"/>
  <c r="BB1086" i="2" s="1"/>
  <c r="BB1087" i="2" s="1"/>
  <c r="BB1088" i="2" s="1"/>
  <c r="BB1089" i="2" s="1"/>
  <c r="BB1090" i="2" s="1"/>
  <c r="BB1091" i="2" s="1"/>
  <c r="BB1092" i="2" s="1"/>
  <c r="BB1093" i="2" s="1"/>
  <c r="BB1094" i="2" s="1"/>
  <c r="BB1095" i="2" s="1"/>
  <c r="BB1096" i="2" s="1"/>
  <c r="BB1097" i="2" s="1"/>
  <c r="BB1098" i="2" s="1"/>
  <c r="BB1099" i="2" s="1"/>
  <c r="BB1100" i="2" s="1"/>
  <c r="BB1101" i="2" s="1"/>
  <c r="BB1102" i="2" s="1"/>
  <c r="BB1103" i="2" s="1"/>
  <c r="BB1104" i="2" s="1"/>
  <c r="BB1105" i="2" s="1"/>
  <c r="BB1106" i="2" s="1"/>
  <c r="BB1107" i="2" s="1"/>
  <c r="BB1108" i="2" s="1"/>
  <c r="BB1109" i="2" s="1"/>
  <c r="BB1110" i="2" s="1"/>
  <c r="BB1111" i="2" s="1"/>
  <c r="BB1112" i="2" s="1"/>
  <c r="BB1113" i="2" s="1"/>
  <c r="BB1114" i="2" s="1"/>
  <c r="BB1115" i="2" s="1"/>
  <c r="BB1116" i="2" s="1"/>
  <c r="BB1117" i="2" s="1"/>
  <c r="BB1118" i="2" s="1"/>
  <c r="BB1119" i="2" s="1"/>
  <c r="BB1120" i="2" s="1"/>
  <c r="BB1121" i="2" s="1"/>
  <c r="BB1122" i="2" s="1"/>
  <c r="BB1123" i="2" s="1"/>
  <c r="BB1124" i="2" s="1"/>
  <c r="BB1125" i="2" s="1"/>
  <c r="BB1126" i="2" s="1"/>
  <c r="BB1127" i="2" s="1"/>
  <c r="BB1128" i="2" s="1"/>
  <c r="BB1129" i="2" s="1"/>
  <c r="BB1130" i="2" s="1"/>
  <c r="BB1131" i="2" s="1"/>
  <c r="BB1132" i="2" s="1"/>
  <c r="BB1133" i="2" s="1"/>
  <c r="BB1134" i="2" s="1"/>
  <c r="BB1135" i="2" s="1"/>
  <c r="BB1136" i="2" s="1"/>
  <c r="BB1137" i="2" s="1"/>
  <c r="BB1138" i="2" s="1"/>
  <c r="BB1139" i="2" s="1"/>
  <c r="BB1140" i="2" s="1"/>
  <c r="BB1141" i="2" s="1"/>
  <c r="BB1142" i="2" s="1"/>
  <c r="BB1143" i="2" s="1"/>
  <c r="BB1144" i="2" s="1"/>
  <c r="BB1145" i="2" s="1"/>
  <c r="BB1146" i="2" s="1"/>
  <c r="BB1147" i="2" s="1"/>
  <c r="BB1148" i="2" s="1"/>
  <c r="BB1149" i="2" s="1"/>
  <c r="BB1150" i="2" s="1"/>
  <c r="BB1151" i="2" s="1"/>
  <c r="BB1152" i="2" s="1"/>
  <c r="BB1153" i="2" s="1"/>
  <c r="BB1154" i="2" s="1"/>
  <c r="BB1155" i="2" s="1"/>
  <c r="BB1156" i="2" s="1"/>
  <c r="BB1157" i="2" s="1"/>
  <c r="BB1158" i="2" s="1"/>
  <c r="BB1159" i="2" s="1"/>
  <c r="BB1160" i="2" s="1"/>
  <c r="BB1161" i="2" s="1"/>
  <c r="BB1162" i="2" s="1"/>
  <c r="BB1163" i="2" s="1"/>
  <c r="BB1164" i="2" s="1"/>
  <c r="BB1165" i="2" s="1"/>
  <c r="BB1166" i="2" s="1"/>
  <c r="BB1167" i="2" s="1"/>
  <c r="BB1168" i="2" s="1"/>
  <c r="BB1169" i="2" s="1"/>
  <c r="BB1170" i="2" s="1"/>
  <c r="BB1171" i="2" s="1"/>
  <c r="BB1172" i="2" s="1"/>
  <c r="BB1173" i="2" s="1"/>
  <c r="BB1174" i="2" s="1"/>
  <c r="BB1175" i="2" s="1"/>
  <c r="BB1176" i="2" s="1"/>
  <c r="BB1177" i="2" s="1"/>
  <c r="BB1178" i="2" s="1"/>
  <c r="BB1179" i="2" s="1"/>
  <c r="BB1180" i="2" s="1"/>
  <c r="BB1181" i="2" s="1"/>
  <c r="BB1182" i="2" s="1"/>
  <c r="BB1183" i="2" s="1"/>
  <c r="BB1184" i="2" s="1"/>
  <c r="BB1185" i="2" s="1"/>
  <c r="BB1186" i="2" s="1"/>
  <c r="BB1187" i="2" s="1"/>
  <c r="BB1188" i="2" s="1"/>
  <c r="BB1189" i="2" s="1"/>
  <c r="BB1190" i="2" s="1"/>
  <c r="BB1191" i="2" s="1"/>
  <c r="BB1192" i="2" s="1"/>
  <c r="BB1193" i="2" s="1"/>
  <c r="BB1194" i="2" s="1"/>
  <c r="BB1195" i="2" s="1"/>
  <c r="BB1196" i="2" s="1"/>
  <c r="BB1197" i="2" s="1"/>
  <c r="BB1198" i="2" s="1"/>
  <c r="BB1199" i="2" s="1"/>
  <c r="BB1200" i="2" s="1"/>
  <c r="BB1201" i="2" s="1"/>
  <c r="BB1202" i="2" s="1"/>
  <c r="BB1203" i="2" s="1"/>
  <c r="BB1204" i="2" s="1"/>
  <c r="BB1205" i="2" s="1"/>
  <c r="BB1206" i="2" s="1"/>
  <c r="BB1207" i="2" s="1"/>
  <c r="BB1208" i="2" s="1"/>
  <c r="BB1209" i="2" s="1"/>
  <c r="BB1210" i="2" s="1"/>
  <c r="BB1211" i="2" s="1"/>
  <c r="BB1212" i="2" s="1"/>
  <c r="BB1213" i="2" s="1"/>
  <c r="BB1214" i="2" s="1"/>
  <c r="BB1215" i="2" s="1"/>
  <c r="BB1216" i="2" s="1"/>
  <c r="BB1217" i="2" s="1"/>
  <c r="BB1218" i="2" s="1"/>
  <c r="BB1219" i="2" s="1"/>
  <c r="BB1220" i="2" s="1"/>
  <c r="BB1221" i="2" s="1"/>
  <c r="BB1222" i="2" s="1"/>
  <c r="BB1223" i="2" s="1"/>
  <c r="BB1224" i="2" s="1"/>
  <c r="BB1225" i="2" s="1"/>
  <c r="BB1226" i="2" s="1"/>
  <c r="BB1227" i="2" s="1"/>
  <c r="BB1228" i="2" s="1"/>
  <c r="BB1229" i="2" s="1"/>
  <c r="BB1230" i="2" s="1"/>
  <c r="BB1231" i="2" s="1"/>
  <c r="BB1232" i="2" s="1"/>
  <c r="BB1233" i="2" s="1"/>
  <c r="BB1234" i="2" s="1"/>
  <c r="BB1235" i="2" s="1"/>
  <c r="BB1236" i="2" s="1"/>
  <c r="BB1237" i="2" s="1"/>
  <c r="BB1238" i="2" s="1"/>
  <c r="BB1239" i="2" s="1"/>
  <c r="BB1240" i="2" s="1"/>
  <c r="BB1241" i="2" s="1"/>
  <c r="BB1242" i="2" s="1"/>
  <c r="BB1243" i="2" s="1"/>
  <c r="BB1244" i="2" s="1"/>
  <c r="BB1245" i="2" s="1"/>
  <c r="BB1246" i="2" s="1"/>
  <c r="BB1247" i="2" s="1"/>
  <c r="BB1248" i="2" s="1"/>
  <c r="BB1249" i="2" s="1"/>
  <c r="BB1250" i="2" s="1"/>
  <c r="BB1251" i="2" s="1"/>
  <c r="BB1252" i="2" s="1"/>
  <c r="BB1253" i="2" s="1"/>
  <c r="BB1254" i="2" s="1"/>
  <c r="BB1255" i="2" s="1"/>
  <c r="BB1256" i="2" s="1"/>
  <c r="BB1257" i="2" s="1"/>
  <c r="BB1258" i="2" s="1"/>
  <c r="BB1259" i="2" s="1"/>
  <c r="BB1260" i="2" s="1"/>
  <c r="BB1261" i="2" s="1"/>
  <c r="BB1262" i="2" s="1"/>
  <c r="BB1263" i="2" s="1"/>
  <c r="BB1264" i="2" s="1"/>
  <c r="BB1265" i="2" s="1"/>
  <c r="BB1266" i="2" s="1"/>
  <c r="BB1267" i="2" s="1"/>
  <c r="BB1268" i="2" s="1"/>
  <c r="BB1269" i="2" s="1"/>
  <c r="BB1270" i="2" s="1"/>
  <c r="BB1271" i="2" s="1"/>
  <c r="BB1272" i="2" s="1"/>
  <c r="BB1273" i="2" s="1"/>
  <c r="BB1274" i="2" s="1"/>
  <c r="BB1275" i="2" s="1"/>
  <c r="BB1276" i="2" s="1"/>
  <c r="BB1277" i="2" s="1"/>
  <c r="BB1278" i="2" s="1"/>
  <c r="BB1279" i="2" s="1"/>
  <c r="BB1280" i="2" s="1"/>
  <c r="BB1281" i="2" s="1"/>
  <c r="BB1282" i="2" s="1"/>
  <c r="BB1283" i="2" s="1"/>
  <c r="BB1284" i="2" s="1"/>
  <c r="BB1285" i="2" s="1"/>
  <c r="BB1286" i="2" s="1"/>
  <c r="BB1287" i="2" s="1"/>
  <c r="BB1288" i="2" s="1"/>
  <c r="BB1289" i="2" s="1"/>
  <c r="BB1290" i="2" s="1"/>
  <c r="BB1291" i="2" s="1"/>
  <c r="BB1292" i="2" s="1"/>
  <c r="BB1293" i="2" s="1"/>
  <c r="BB1294" i="2" s="1"/>
  <c r="BB1295" i="2" s="1"/>
  <c r="BB1296" i="2" s="1"/>
  <c r="BB1297" i="2" s="1"/>
  <c r="BB1298" i="2" s="1"/>
  <c r="BB1299" i="2" s="1"/>
  <c r="BB1300" i="2" s="1"/>
  <c r="BB1301" i="2" s="1"/>
  <c r="BB1302" i="2" s="1"/>
  <c r="BB1303" i="2" s="1"/>
  <c r="BB1304" i="2" s="1"/>
  <c r="BB1305" i="2" s="1"/>
  <c r="BB1306" i="2" s="1"/>
  <c r="BB1307" i="2" s="1"/>
  <c r="BB1308" i="2" s="1"/>
  <c r="BB1309" i="2" s="1"/>
  <c r="BB1310" i="2" s="1"/>
  <c r="BB1311" i="2" s="1"/>
  <c r="BB1312" i="2" s="1"/>
  <c r="BB1313" i="2" s="1"/>
  <c r="BB1314" i="2" s="1"/>
  <c r="BB1315" i="2" s="1"/>
  <c r="BB1316" i="2" s="1"/>
  <c r="BB1317" i="2" s="1"/>
  <c r="BB1318" i="2" s="1"/>
  <c r="BB1319" i="2" s="1"/>
  <c r="BB1320" i="2" s="1"/>
  <c r="BB1321" i="2" s="1"/>
  <c r="BB1322" i="2" s="1"/>
  <c r="BB1323" i="2" s="1"/>
  <c r="BB1324" i="2" s="1"/>
  <c r="BB1325" i="2" s="1"/>
  <c r="BB1326" i="2" s="1"/>
  <c r="BB1327" i="2" s="1"/>
  <c r="BB1328" i="2" s="1"/>
  <c r="BB1329" i="2" s="1"/>
  <c r="BB1330" i="2" s="1"/>
  <c r="BB1331" i="2" s="1"/>
  <c r="BB1332" i="2" s="1"/>
  <c r="BB1333" i="2" s="1"/>
  <c r="BB1334" i="2" s="1"/>
  <c r="BB1335" i="2" s="1"/>
  <c r="BB1336" i="2" s="1"/>
  <c r="BB1337" i="2" s="1"/>
  <c r="BB1338" i="2" s="1"/>
  <c r="BB1339" i="2" s="1"/>
  <c r="BB1340" i="2" s="1"/>
  <c r="BB1341" i="2" s="1"/>
  <c r="BB1342" i="2" s="1"/>
  <c r="BB1343" i="2" s="1"/>
  <c r="BB1344" i="2" s="1"/>
  <c r="BB1345" i="2" s="1"/>
  <c r="BB1346" i="2" s="1"/>
  <c r="BB1347" i="2" s="1"/>
  <c r="BB1348" i="2" s="1"/>
  <c r="BB1349" i="2" s="1"/>
  <c r="BB1350" i="2" s="1"/>
  <c r="BB1351" i="2" s="1"/>
  <c r="BB1352" i="2" s="1"/>
  <c r="BB1353" i="2" s="1"/>
  <c r="BB1354" i="2" s="1"/>
  <c r="BB1355" i="2" s="1"/>
  <c r="BB1356" i="2" s="1"/>
  <c r="BB1357" i="2" s="1"/>
  <c r="BB1358" i="2" s="1"/>
  <c r="BB1359" i="2" s="1"/>
  <c r="BB1360" i="2" s="1"/>
  <c r="BB1361" i="2" s="1"/>
  <c r="BB1362" i="2" s="1"/>
  <c r="BB1363" i="2" s="1"/>
  <c r="BB1364" i="2" s="1"/>
  <c r="BB1365" i="2" s="1"/>
  <c r="BB1366" i="2" s="1"/>
  <c r="BB1367" i="2" s="1"/>
  <c r="BB1368" i="2" s="1"/>
  <c r="BB1369" i="2" s="1"/>
  <c r="BB1370" i="2" s="1"/>
  <c r="BB1371" i="2" s="1"/>
  <c r="BB1372" i="2" s="1"/>
  <c r="BB1373" i="2" s="1"/>
  <c r="BB1374" i="2" s="1"/>
  <c r="BB1375" i="2" s="1"/>
  <c r="BB1376" i="2" s="1"/>
  <c r="BB1377" i="2" s="1"/>
  <c r="BB1378" i="2" s="1"/>
  <c r="BB1379" i="2" s="1"/>
  <c r="BB1380" i="2" s="1"/>
  <c r="BB1381" i="2" s="1"/>
  <c r="BB1382" i="2" s="1"/>
  <c r="BB1383" i="2" s="1"/>
  <c r="BB1384" i="2" s="1"/>
  <c r="BB1385" i="2" s="1"/>
  <c r="BB1386" i="2" s="1"/>
  <c r="BB1387" i="2" s="1"/>
  <c r="BB1388" i="2" s="1"/>
  <c r="BB1389" i="2" s="1"/>
  <c r="BB1390" i="2" s="1"/>
  <c r="BB1391" i="2" s="1"/>
  <c r="BB1392" i="2" s="1"/>
  <c r="BB1393" i="2" s="1"/>
  <c r="BB1394" i="2" s="1"/>
  <c r="BB1395" i="2" s="1"/>
  <c r="BB1396" i="2" s="1"/>
  <c r="BB1397" i="2" s="1"/>
  <c r="BB1398" i="2" s="1"/>
  <c r="BB1399" i="2" s="1"/>
  <c r="BB1400" i="2" s="1"/>
  <c r="BB1401" i="2" s="1"/>
  <c r="BB1402" i="2" s="1"/>
  <c r="BB1403" i="2" s="1"/>
  <c r="BB1404" i="2" s="1"/>
  <c r="BB1405" i="2" s="1"/>
  <c r="BB1406" i="2" s="1"/>
  <c r="BB1407" i="2" s="1"/>
  <c r="BB1408" i="2" s="1"/>
  <c r="BB1409" i="2" s="1"/>
  <c r="BB1410" i="2" s="1"/>
  <c r="BB1411" i="2" s="1"/>
  <c r="BB1412" i="2" s="1"/>
  <c r="BB1413" i="2" s="1"/>
  <c r="BB1414" i="2" s="1"/>
  <c r="BB1415" i="2" s="1"/>
  <c r="BB1416" i="2" s="1"/>
  <c r="BB1417" i="2" s="1"/>
  <c r="BB1418" i="2" s="1"/>
  <c r="BB1419" i="2" s="1"/>
  <c r="BB1420" i="2" s="1"/>
  <c r="BB1421" i="2" s="1"/>
  <c r="BB1422" i="2" s="1"/>
  <c r="BB1423" i="2" s="1"/>
  <c r="BB1424" i="2" s="1"/>
  <c r="BB1425" i="2" s="1"/>
  <c r="BB1426" i="2" s="1"/>
  <c r="BB1427" i="2" s="1"/>
  <c r="BB1428" i="2" s="1"/>
  <c r="BB1429" i="2" s="1"/>
  <c r="BB1430" i="2" s="1"/>
  <c r="BB1431" i="2" s="1"/>
  <c r="BB1432" i="2" s="1"/>
  <c r="BB1433" i="2" s="1"/>
  <c r="BB1434" i="2" s="1"/>
  <c r="BB1435" i="2" s="1"/>
  <c r="BB1436" i="2" s="1"/>
  <c r="BB1437" i="2" s="1"/>
  <c r="BB1438" i="2" s="1"/>
  <c r="BB1439" i="2" s="1"/>
  <c r="BB1440" i="2" s="1"/>
  <c r="BB1441" i="2" s="1"/>
  <c r="BB1442" i="2" s="1"/>
  <c r="BB1443" i="2" s="1"/>
  <c r="BB1444" i="2" s="1"/>
  <c r="BB1445" i="2" s="1"/>
  <c r="BB1446" i="2" s="1"/>
  <c r="BB1447" i="2" s="1"/>
  <c r="BB1448" i="2" s="1"/>
  <c r="BB1449" i="2" s="1"/>
  <c r="BB1450" i="2" s="1"/>
  <c r="BB1451" i="2" s="1"/>
  <c r="BB1452" i="2" s="1"/>
  <c r="BB1453" i="2" s="1"/>
  <c r="BB1454" i="2" s="1"/>
  <c r="BB1455" i="2" s="1"/>
  <c r="BB1456" i="2" s="1"/>
  <c r="BB1457" i="2" s="1"/>
  <c r="BB1458" i="2" s="1"/>
  <c r="BB1459" i="2" s="1"/>
  <c r="BB1460" i="2" s="1"/>
  <c r="BB1461" i="2" s="1"/>
  <c r="BB1462" i="2" s="1"/>
  <c r="BB1463" i="2" s="1"/>
  <c r="BB1464" i="2" s="1"/>
  <c r="BB1465" i="2" s="1"/>
  <c r="BB1466" i="2" s="1"/>
  <c r="BB1467" i="2" s="1"/>
  <c r="BB1468" i="2" s="1"/>
  <c r="BB1469" i="2" s="1"/>
  <c r="BB1470" i="2" s="1"/>
  <c r="BB1471" i="2" s="1"/>
  <c r="BB1472" i="2" s="1"/>
  <c r="BB1473" i="2" s="1"/>
  <c r="BB1474" i="2" s="1"/>
  <c r="BB1475" i="2" s="1"/>
  <c r="BB1476" i="2" s="1"/>
  <c r="BB1477" i="2" s="1"/>
  <c r="BB1478" i="2" s="1"/>
  <c r="BB1479" i="2" s="1"/>
  <c r="BB1480" i="2" s="1"/>
  <c r="BB1481" i="2" s="1"/>
  <c r="BB1482" i="2" s="1"/>
  <c r="BB1483" i="2" s="1"/>
  <c r="BB1484" i="2" s="1"/>
  <c r="BB1485" i="2" s="1"/>
  <c r="BB1486" i="2" s="1"/>
  <c r="BB1487" i="2" s="1"/>
  <c r="BB1488" i="2" s="1"/>
  <c r="BB1489" i="2" s="1"/>
  <c r="BB1490" i="2" s="1"/>
  <c r="BB1491" i="2" s="1"/>
  <c r="BB1492" i="2" s="1"/>
  <c r="BB1493" i="2" s="1"/>
  <c r="BB1494" i="2" s="1"/>
  <c r="BB1495" i="2" s="1"/>
  <c r="BB1496" i="2" s="1"/>
  <c r="BB1497" i="2" s="1"/>
  <c r="BB1498" i="2" s="1"/>
  <c r="BB1499" i="2" s="1"/>
  <c r="BB1500" i="2" s="1"/>
  <c r="BB1501" i="2" s="1"/>
  <c r="BB1502" i="2" s="1"/>
  <c r="BB1503" i="2" s="1"/>
  <c r="BB1504" i="2" s="1"/>
  <c r="BB1505" i="2" s="1"/>
  <c r="BB1506" i="2" s="1"/>
  <c r="BB1507" i="2" s="1"/>
  <c r="BB1508" i="2" s="1"/>
  <c r="BB1509" i="2" s="1"/>
  <c r="BB1510" i="2" s="1"/>
  <c r="BB1511" i="2" s="1"/>
  <c r="BB1512" i="2" s="1"/>
  <c r="BB1513" i="2" s="1"/>
  <c r="BB1514" i="2" s="1"/>
  <c r="BB1515" i="2" s="1"/>
  <c r="BB1516" i="2" s="1"/>
  <c r="BB1517" i="2" s="1"/>
  <c r="BB1518" i="2" s="1"/>
  <c r="BB1519" i="2" s="1"/>
  <c r="BB1520" i="2" s="1"/>
  <c r="BB1521" i="2" s="1"/>
  <c r="BB1522" i="2" s="1"/>
  <c r="BB1523" i="2" s="1"/>
  <c r="BB1524" i="2" s="1"/>
  <c r="BB1525" i="2" s="1"/>
  <c r="BB1526" i="2" s="1"/>
  <c r="BB1527" i="2" s="1"/>
  <c r="BB1528" i="2" s="1"/>
  <c r="BB1529" i="2" s="1"/>
  <c r="BB1530" i="2" s="1"/>
  <c r="BB1531" i="2" s="1"/>
  <c r="BB1532" i="2" s="1"/>
  <c r="BB1533" i="2" s="1"/>
  <c r="BB1534" i="2" s="1"/>
  <c r="BB1535" i="2" s="1"/>
  <c r="BB1536" i="2" s="1"/>
  <c r="BB1537" i="2" s="1"/>
  <c r="BB1538" i="2" s="1"/>
  <c r="BB1539" i="2" s="1"/>
  <c r="BB1540" i="2" s="1"/>
  <c r="BB1541" i="2" s="1"/>
  <c r="BB1542" i="2" s="1"/>
  <c r="BB1543" i="2" s="1"/>
  <c r="BB1544" i="2" s="1"/>
  <c r="BB1545" i="2" s="1"/>
  <c r="BB1546" i="2" s="1"/>
  <c r="BB1547" i="2" s="1"/>
  <c r="BB1548" i="2" s="1"/>
  <c r="BB1549" i="2" s="1"/>
  <c r="BB1550" i="2" s="1"/>
  <c r="BB1551" i="2" s="1"/>
  <c r="BB1552" i="2" s="1"/>
  <c r="BB1553" i="2" s="1"/>
  <c r="BB1554" i="2" s="1"/>
  <c r="BB1555" i="2" s="1"/>
  <c r="BB1556" i="2" s="1"/>
  <c r="BB1557" i="2" s="1"/>
  <c r="BB1558" i="2" s="1"/>
  <c r="BB1559" i="2" s="1"/>
  <c r="BB1560" i="2" s="1"/>
  <c r="BB1561" i="2" s="1"/>
  <c r="BB1562" i="2" s="1"/>
  <c r="BB1563" i="2" s="1"/>
  <c r="BB1564" i="2" s="1"/>
  <c r="BB1565" i="2" s="1"/>
  <c r="BB1566" i="2" s="1"/>
  <c r="BB1567" i="2" s="1"/>
  <c r="BB1568" i="2" s="1"/>
  <c r="BB1569" i="2" s="1"/>
  <c r="BB1570" i="2" s="1"/>
  <c r="BB1571" i="2" s="1"/>
  <c r="BB1572" i="2" s="1"/>
  <c r="BB1573" i="2" s="1"/>
  <c r="BB1574" i="2" s="1"/>
  <c r="BB1575" i="2" s="1"/>
  <c r="BB1576" i="2" s="1"/>
  <c r="BB1577" i="2" s="1"/>
  <c r="BB1578" i="2" s="1"/>
  <c r="BB1579" i="2" s="1"/>
  <c r="BB1580" i="2" s="1"/>
  <c r="BB1581" i="2" s="1"/>
  <c r="BB1582" i="2" s="1"/>
  <c r="BB1583" i="2" s="1"/>
  <c r="BB1584" i="2" s="1"/>
  <c r="BB1585" i="2" s="1"/>
  <c r="BB1586" i="2" s="1"/>
  <c r="BB1587" i="2" s="1"/>
  <c r="BB1588" i="2" s="1"/>
  <c r="BB1589" i="2" s="1"/>
  <c r="BB1590" i="2" s="1"/>
  <c r="BB1591" i="2" s="1"/>
  <c r="BB1592" i="2" s="1"/>
  <c r="BB1593" i="2" s="1"/>
  <c r="BB1594" i="2" s="1"/>
  <c r="BB1595" i="2" s="1"/>
  <c r="BB1596" i="2" s="1"/>
  <c r="BB1597" i="2" s="1"/>
  <c r="BB1598" i="2" s="1"/>
  <c r="BB1599" i="2" s="1"/>
  <c r="BB1600" i="2" s="1"/>
  <c r="BB1601" i="2" s="1"/>
  <c r="BB1602" i="2" s="1"/>
  <c r="BB1603" i="2" s="1"/>
  <c r="BB1604" i="2" s="1"/>
  <c r="BB1605" i="2" s="1"/>
  <c r="BB1606" i="2" s="1"/>
  <c r="BB1607" i="2" s="1"/>
  <c r="BB1608" i="2" s="1"/>
  <c r="BB1609" i="2" s="1"/>
  <c r="BB1610" i="2" s="1"/>
  <c r="BB1611" i="2" s="1"/>
  <c r="BB1612" i="2" s="1"/>
  <c r="BB1613" i="2" s="1"/>
  <c r="BB1614" i="2" s="1"/>
  <c r="BB1615" i="2" s="1"/>
  <c r="BB1616" i="2" s="1"/>
  <c r="BB1617" i="2" s="1"/>
  <c r="BB1618" i="2" s="1"/>
  <c r="BB1619" i="2" s="1"/>
  <c r="BB1620" i="2" s="1"/>
  <c r="BB1621" i="2" s="1"/>
  <c r="BB1622" i="2" s="1"/>
  <c r="BB1623" i="2" s="1"/>
  <c r="BB1624" i="2" s="1"/>
  <c r="BB1625" i="2" s="1"/>
  <c r="BB1626" i="2" s="1"/>
  <c r="BB1627" i="2" s="1"/>
  <c r="BB1628" i="2" s="1"/>
  <c r="BB1629" i="2" s="1"/>
  <c r="BB1630" i="2" s="1"/>
  <c r="BB1631" i="2" s="1"/>
  <c r="BB1632" i="2" s="1"/>
  <c r="BB1633" i="2" s="1"/>
  <c r="BB1634" i="2" s="1"/>
  <c r="BB1635" i="2" s="1"/>
  <c r="BB1636" i="2" s="1"/>
  <c r="BB1637" i="2" s="1"/>
  <c r="BB1638" i="2" s="1"/>
  <c r="BB1639" i="2" s="1"/>
  <c r="BB1640" i="2" s="1"/>
  <c r="BB1641" i="2" s="1"/>
  <c r="BB1642" i="2" s="1"/>
  <c r="BB1643" i="2" s="1"/>
  <c r="BB1644" i="2" s="1"/>
  <c r="BB1645" i="2" s="1"/>
  <c r="BB1646" i="2" s="1"/>
  <c r="BB1647" i="2" s="1"/>
  <c r="BB1648" i="2" s="1"/>
  <c r="BB1649" i="2" s="1"/>
  <c r="BB1650" i="2" s="1"/>
  <c r="BB1651" i="2" s="1"/>
  <c r="BB1652" i="2" s="1"/>
  <c r="BB1653" i="2" s="1"/>
  <c r="BB1654" i="2" s="1"/>
  <c r="BB1655" i="2" s="1"/>
  <c r="BB1656" i="2" s="1"/>
  <c r="BB1657" i="2" s="1"/>
  <c r="BB1658" i="2" s="1"/>
  <c r="BB1659" i="2" s="1"/>
  <c r="BB1660" i="2" s="1"/>
  <c r="BB1661" i="2" s="1"/>
  <c r="BB1662" i="2" s="1"/>
  <c r="BB1663" i="2" s="1"/>
  <c r="BB1664" i="2" s="1"/>
  <c r="BB1665" i="2" s="1"/>
  <c r="BB1666" i="2" s="1"/>
  <c r="BB1667" i="2" s="1"/>
  <c r="BB1668" i="2" s="1"/>
  <c r="BB1669" i="2" s="1"/>
  <c r="BB1670" i="2" s="1"/>
  <c r="BB1671" i="2" s="1"/>
  <c r="BB1672" i="2" s="1"/>
  <c r="BB1673" i="2" s="1"/>
  <c r="BB1674" i="2" s="1"/>
  <c r="BB1675" i="2" s="1"/>
  <c r="BB1676" i="2" s="1"/>
  <c r="BB1677" i="2" s="1"/>
  <c r="BB1678" i="2" s="1"/>
  <c r="BB1679" i="2" s="1"/>
  <c r="BB1680" i="2" s="1"/>
  <c r="BB1681" i="2" s="1"/>
  <c r="BB1682" i="2" s="1"/>
  <c r="BB1683" i="2" s="1"/>
  <c r="BB1684" i="2" s="1"/>
  <c r="BB1685" i="2" s="1"/>
  <c r="BB1686" i="2" s="1"/>
  <c r="BB1687" i="2" s="1"/>
  <c r="BB1688" i="2" s="1"/>
  <c r="BB1689" i="2" s="1"/>
  <c r="BB1690" i="2" s="1"/>
  <c r="BB1691" i="2" s="1"/>
  <c r="BB1692" i="2" s="1"/>
  <c r="BB1693" i="2" s="1"/>
  <c r="BB1694" i="2" s="1"/>
  <c r="BB1695" i="2" s="1"/>
  <c r="BB1696" i="2" s="1"/>
  <c r="BB1697" i="2" s="1"/>
  <c r="BB1698" i="2" s="1"/>
  <c r="BB1699" i="2" s="1"/>
  <c r="BB1700" i="2" s="1"/>
  <c r="BB1701" i="2" s="1"/>
  <c r="BB1702" i="2" s="1"/>
  <c r="BB1703" i="2" s="1"/>
  <c r="BB1704" i="2" s="1"/>
  <c r="BB1705" i="2" s="1"/>
  <c r="BB1706" i="2" s="1"/>
  <c r="BB1707" i="2" s="1"/>
  <c r="BB1708" i="2" s="1"/>
  <c r="BB1709" i="2" s="1"/>
  <c r="BB1710" i="2" s="1"/>
  <c r="BB1711" i="2" s="1"/>
  <c r="BB1712" i="2" s="1"/>
  <c r="BB1713" i="2" s="1"/>
  <c r="BB1714" i="2" s="1"/>
  <c r="BB1715" i="2" s="1"/>
  <c r="BB1716" i="2" s="1"/>
  <c r="BB1717" i="2" s="1"/>
  <c r="BB1718" i="2" s="1"/>
  <c r="BB1719" i="2" s="1"/>
  <c r="BB1720" i="2" s="1"/>
  <c r="BB1721" i="2" s="1"/>
  <c r="BB1722" i="2" s="1"/>
  <c r="BB1723" i="2" s="1"/>
  <c r="BB1724" i="2" s="1"/>
  <c r="BB1725" i="2" s="1"/>
  <c r="BB1726" i="2" s="1"/>
  <c r="BB1727" i="2" s="1"/>
  <c r="BB1728" i="2" s="1"/>
  <c r="BB1729" i="2" s="1"/>
  <c r="BB1730" i="2" s="1"/>
  <c r="BB1731" i="2" s="1"/>
  <c r="BB1732" i="2" s="1"/>
  <c r="BB1733" i="2" s="1"/>
  <c r="BB1734" i="2" s="1"/>
  <c r="BB1735" i="2" s="1"/>
  <c r="BB1736" i="2" s="1"/>
  <c r="BB1737" i="2" s="1"/>
  <c r="BB1738" i="2" s="1"/>
  <c r="BB1739" i="2" s="1"/>
  <c r="BB1740" i="2" s="1"/>
  <c r="BB1741" i="2" s="1"/>
  <c r="BB1742" i="2" s="1"/>
  <c r="BB1743" i="2" s="1"/>
  <c r="BB1744" i="2" s="1"/>
  <c r="BB1745" i="2" s="1"/>
  <c r="BB1746" i="2" s="1"/>
  <c r="BB1747" i="2" s="1"/>
  <c r="BB1748" i="2" s="1"/>
  <c r="BB1749" i="2" s="1"/>
  <c r="BB1750" i="2" s="1"/>
  <c r="BB1751" i="2" s="1"/>
  <c r="BB1752" i="2" s="1"/>
  <c r="BB1753" i="2" s="1"/>
  <c r="BB1754" i="2" s="1"/>
  <c r="BB1755" i="2" s="1"/>
  <c r="BB1756" i="2" s="1"/>
  <c r="BB1757" i="2" s="1"/>
  <c r="BB1758" i="2" s="1"/>
  <c r="BB1759" i="2" s="1"/>
  <c r="BB1760" i="2" s="1"/>
  <c r="BB1761" i="2" s="1"/>
  <c r="BB1762" i="2" s="1"/>
  <c r="BB1763" i="2" s="1"/>
  <c r="BB1764" i="2" s="1"/>
  <c r="BB1765" i="2" s="1"/>
  <c r="BB1766" i="2" s="1"/>
  <c r="BB1767" i="2" s="1"/>
  <c r="BB1768" i="2" s="1"/>
  <c r="BB1769" i="2" s="1"/>
  <c r="BB1770" i="2" s="1"/>
  <c r="BB1771" i="2" s="1"/>
  <c r="BB1772" i="2" s="1"/>
  <c r="BB1773" i="2" s="1"/>
  <c r="BB1774" i="2" s="1"/>
  <c r="BB1775" i="2" s="1"/>
  <c r="BB1776" i="2" s="1"/>
  <c r="BB1777" i="2" s="1"/>
  <c r="BB1778" i="2" s="1"/>
  <c r="BB1779" i="2" s="1"/>
  <c r="BB1780" i="2" s="1"/>
  <c r="BB1781" i="2" s="1"/>
  <c r="BB1782" i="2" s="1"/>
  <c r="BB1783" i="2" s="1"/>
  <c r="BB1784" i="2" s="1"/>
  <c r="BB1785" i="2" s="1"/>
  <c r="BB1786" i="2" s="1"/>
  <c r="BB1787" i="2" s="1"/>
  <c r="BB1788" i="2" s="1"/>
  <c r="BB1789" i="2" s="1"/>
  <c r="BB1790" i="2" s="1"/>
  <c r="BB1791" i="2" s="1"/>
  <c r="BB1792" i="2" s="1"/>
  <c r="BB1793" i="2" s="1"/>
  <c r="BB1794" i="2" s="1"/>
  <c r="BB1795" i="2" s="1"/>
  <c r="BB1796" i="2" s="1"/>
  <c r="BB1797" i="2" s="1"/>
  <c r="BB1798" i="2" s="1"/>
  <c r="BB1799" i="2" s="1"/>
  <c r="BB1800" i="2" s="1"/>
  <c r="BB1801" i="2" s="1"/>
  <c r="BB1802" i="2" s="1"/>
  <c r="BB1803" i="2" s="1"/>
  <c r="BB1804" i="2" s="1"/>
  <c r="BB1805" i="2" s="1"/>
  <c r="BB1806" i="2" s="1"/>
  <c r="BB1807" i="2" s="1"/>
  <c r="BB1808" i="2" s="1"/>
  <c r="BB1809" i="2" s="1"/>
  <c r="BB1810" i="2" s="1"/>
  <c r="BB1811" i="2" s="1"/>
  <c r="BB1812" i="2" s="1"/>
  <c r="BB1813" i="2" s="1"/>
  <c r="BB1814" i="2" s="1"/>
  <c r="BB1815" i="2" s="1"/>
  <c r="BB1816" i="2" s="1"/>
  <c r="BB1817" i="2" s="1"/>
  <c r="BB1818" i="2" s="1"/>
  <c r="BB1819" i="2" s="1"/>
  <c r="BB1820" i="2" s="1"/>
  <c r="BB1821" i="2" s="1"/>
  <c r="BB1822" i="2" s="1"/>
  <c r="BB1823" i="2" s="1"/>
  <c r="BB1824" i="2" s="1"/>
  <c r="BB1825" i="2" s="1"/>
  <c r="BB1826" i="2" s="1"/>
  <c r="BB1827" i="2" s="1"/>
  <c r="BB1828" i="2" s="1"/>
  <c r="BB1829" i="2" s="1"/>
  <c r="BB1830" i="2" s="1"/>
  <c r="BB1831" i="2" s="1"/>
  <c r="BB1832" i="2" s="1"/>
  <c r="BB1833" i="2" s="1"/>
  <c r="BB1834" i="2" s="1"/>
  <c r="BB1835" i="2" s="1"/>
  <c r="BB1836" i="2" s="1"/>
  <c r="BB1837" i="2" s="1"/>
  <c r="BB1838" i="2" s="1"/>
  <c r="BB1839" i="2" s="1"/>
  <c r="BB1840" i="2" s="1"/>
  <c r="BB1841" i="2" s="1"/>
  <c r="BB1842" i="2" s="1"/>
  <c r="BB1843" i="2" s="1"/>
  <c r="BB1844" i="2" s="1"/>
  <c r="BB1845" i="2" s="1"/>
  <c r="BB1846" i="2" s="1"/>
  <c r="BB1847" i="2" s="1"/>
  <c r="BB1848" i="2" s="1"/>
  <c r="BB1849" i="2" s="1"/>
  <c r="BB1850" i="2" s="1"/>
  <c r="BB1851" i="2" s="1"/>
  <c r="BB1852" i="2" s="1"/>
  <c r="BB1853" i="2" s="1"/>
  <c r="BB1854" i="2" s="1"/>
  <c r="BB1855" i="2" s="1"/>
  <c r="BB1856" i="2" s="1"/>
  <c r="BB1857" i="2" s="1"/>
  <c r="BB1858" i="2" s="1"/>
  <c r="BB1859" i="2" s="1"/>
  <c r="BB1860" i="2" s="1"/>
  <c r="BB1861" i="2" s="1"/>
  <c r="BB1862" i="2" s="1"/>
  <c r="BB1863" i="2" s="1"/>
  <c r="BB1864" i="2" s="1"/>
  <c r="BB1865" i="2" s="1"/>
  <c r="BB1866" i="2" s="1"/>
  <c r="BB1867" i="2" s="1"/>
  <c r="BB1868" i="2" s="1"/>
  <c r="BB1869" i="2" s="1"/>
  <c r="BB1870" i="2" s="1"/>
  <c r="BB1871" i="2" s="1"/>
  <c r="BB1872" i="2" s="1"/>
  <c r="BB1873" i="2" s="1"/>
  <c r="BB1874" i="2" s="1"/>
  <c r="BB1875" i="2" s="1"/>
  <c r="BB1876" i="2" s="1"/>
  <c r="BB1877" i="2" s="1"/>
  <c r="BB1878" i="2" s="1"/>
  <c r="BB1879" i="2" s="1"/>
  <c r="BB1880" i="2" s="1"/>
  <c r="BB1881" i="2" s="1"/>
  <c r="BB1882" i="2" s="1"/>
  <c r="BB1883" i="2" s="1"/>
  <c r="BB1884" i="2" s="1"/>
  <c r="BB1885" i="2" s="1"/>
  <c r="BB1886" i="2" s="1"/>
  <c r="BB1887" i="2" s="1"/>
  <c r="BB1888" i="2" s="1"/>
  <c r="BB1889" i="2" s="1"/>
  <c r="BB1890" i="2" s="1"/>
  <c r="BB1891" i="2" s="1"/>
  <c r="BB1892" i="2" s="1"/>
  <c r="BB1893" i="2" s="1"/>
  <c r="BB1894" i="2" s="1"/>
  <c r="BB1895" i="2" s="1"/>
  <c r="BB1896" i="2" s="1"/>
  <c r="BB1897" i="2" s="1"/>
  <c r="BB1898" i="2" s="1"/>
  <c r="BB1899" i="2" s="1"/>
  <c r="BB1900" i="2" s="1"/>
  <c r="BB1901" i="2" s="1"/>
  <c r="BB1902" i="2" s="1"/>
  <c r="BB1903" i="2" s="1"/>
  <c r="BB1904" i="2" s="1"/>
  <c r="BB1905" i="2" s="1"/>
  <c r="BB1906" i="2" s="1"/>
  <c r="BB1907" i="2" s="1"/>
  <c r="BB1908" i="2" s="1"/>
  <c r="BB1909" i="2" s="1"/>
  <c r="BB1910" i="2" s="1"/>
  <c r="BB1911" i="2" s="1"/>
  <c r="BB1912" i="2" s="1"/>
  <c r="BB1913" i="2" s="1"/>
  <c r="BB1914" i="2" s="1"/>
  <c r="BB1915" i="2" s="1"/>
  <c r="BB1916" i="2" s="1"/>
  <c r="BB1917" i="2" s="1"/>
  <c r="BB1918" i="2" s="1"/>
  <c r="BB1919" i="2" s="1"/>
  <c r="BB1920" i="2" s="1"/>
  <c r="BB1921" i="2" s="1"/>
  <c r="BB1922" i="2" s="1"/>
  <c r="BB1923" i="2" s="1"/>
  <c r="BB1924" i="2" s="1"/>
  <c r="BB1925" i="2" s="1"/>
  <c r="BB1926" i="2" s="1"/>
  <c r="BB1927" i="2" s="1"/>
  <c r="BB1928" i="2" s="1"/>
  <c r="BB1929" i="2" s="1"/>
  <c r="BB1930" i="2" s="1"/>
  <c r="BB1931" i="2" s="1"/>
  <c r="BB1932" i="2" s="1"/>
  <c r="BB1933" i="2" s="1"/>
  <c r="BB1934" i="2" s="1"/>
  <c r="BB1935" i="2" s="1"/>
  <c r="BB1936" i="2" s="1"/>
  <c r="BB1937" i="2" s="1"/>
  <c r="BB1938" i="2" s="1"/>
  <c r="BB1939" i="2" s="1"/>
  <c r="BB1940" i="2" s="1"/>
  <c r="BB1941" i="2" s="1"/>
  <c r="BB1942" i="2" s="1"/>
  <c r="BB1943" i="2" s="1"/>
  <c r="BB1944" i="2" s="1"/>
  <c r="BB1945" i="2" s="1"/>
  <c r="BB1946" i="2" s="1"/>
  <c r="BB1947" i="2" s="1"/>
  <c r="BB1948" i="2" s="1"/>
  <c r="BB1949" i="2" s="1"/>
  <c r="BB1950" i="2" s="1"/>
  <c r="BB1951" i="2" s="1"/>
  <c r="BB1952" i="2" s="1"/>
  <c r="BB1953" i="2" s="1"/>
  <c r="BB1954" i="2" s="1"/>
  <c r="BB1955" i="2" s="1"/>
  <c r="BB1956" i="2" s="1"/>
  <c r="BB1957" i="2" s="1"/>
  <c r="BB1958" i="2" s="1"/>
  <c r="BB1959" i="2" s="1"/>
  <c r="BB1960" i="2" s="1"/>
  <c r="BB1961" i="2" s="1"/>
  <c r="BB1962" i="2" s="1"/>
  <c r="BB1963" i="2" s="1"/>
  <c r="BB1964" i="2" s="1"/>
  <c r="BB1965" i="2" s="1"/>
  <c r="BB1966" i="2" s="1"/>
  <c r="BB1967" i="2" s="1"/>
  <c r="BB1968" i="2" s="1"/>
  <c r="BB1969" i="2" s="1"/>
  <c r="BB1970" i="2" s="1"/>
  <c r="BB1971" i="2" s="1"/>
  <c r="BB1972" i="2" s="1"/>
  <c r="BB1973" i="2" s="1"/>
  <c r="BB1974" i="2" s="1"/>
  <c r="BB1975" i="2" s="1"/>
  <c r="BB1976" i="2" s="1"/>
  <c r="BB1977" i="2" s="1"/>
  <c r="BB1978" i="2" s="1"/>
  <c r="BB1979" i="2" s="1"/>
  <c r="BB1980" i="2" s="1"/>
  <c r="BB1981" i="2" s="1"/>
  <c r="BB1982" i="2" s="1"/>
  <c r="BB1983" i="2" s="1"/>
  <c r="BB1984" i="2" s="1"/>
  <c r="BB1985" i="2" s="1"/>
  <c r="BB1986" i="2" s="1"/>
  <c r="BB1987" i="2" s="1"/>
  <c r="BB1988" i="2" s="1"/>
  <c r="BB1989" i="2" s="1"/>
  <c r="BB1990" i="2" s="1"/>
  <c r="BB1991" i="2" s="1"/>
  <c r="BB1992" i="2" s="1"/>
  <c r="BB1993" i="2" s="1"/>
  <c r="BB1994" i="2" s="1"/>
  <c r="BB1995" i="2" s="1"/>
  <c r="BB1996" i="2" s="1"/>
  <c r="BB1997" i="2" s="1"/>
  <c r="BB1998" i="2" s="1"/>
  <c r="BB1999" i="2" s="1"/>
  <c r="BB2000" i="2" s="1"/>
  <c r="BB2001" i="2" s="1"/>
  <c r="BB2002" i="2" s="1"/>
  <c r="BB2003" i="2" s="1"/>
  <c r="BB2004" i="2" s="1"/>
  <c r="BB2005" i="2" s="1"/>
  <c r="BB2006" i="2" s="1"/>
  <c r="BB2007" i="2" s="1"/>
  <c r="BB2008" i="2" s="1"/>
  <c r="BB2009" i="2" s="1"/>
  <c r="BB2010" i="2" s="1"/>
  <c r="BB2011" i="2" s="1"/>
  <c r="BB2012" i="2" s="1"/>
  <c r="BB2013" i="2" s="1"/>
  <c r="BB2014" i="2" s="1"/>
  <c r="BB2015" i="2" s="1"/>
  <c r="BB2016" i="2" s="1"/>
  <c r="BB2017" i="2" s="1"/>
  <c r="BB2018" i="2" s="1"/>
  <c r="BB2019" i="2" s="1"/>
  <c r="BB2020" i="2" s="1"/>
  <c r="BB2021" i="2" s="1"/>
  <c r="BB2022" i="2" s="1"/>
  <c r="BB2023" i="2" s="1"/>
  <c r="BB2024" i="2" s="1"/>
  <c r="BB2025" i="2" s="1"/>
  <c r="BB2026" i="2" s="1"/>
  <c r="BB2027" i="2" s="1"/>
  <c r="BB2028" i="2" s="1"/>
  <c r="BB2029" i="2" s="1"/>
  <c r="BB2030" i="2" s="1"/>
  <c r="BB2031" i="2" s="1"/>
  <c r="BB2032" i="2" s="1"/>
  <c r="BB2033" i="2" s="1"/>
  <c r="BB2034" i="2" s="1"/>
  <c r="BB2035" i="2" s="1"/>
  <c r="BB2036" i="2" s="1"/>
  <c r="BB2037" i="2" s="1"/>
  <c r="BB2038" i="2" s="1"/>
  <c r="BB2039" i="2" s="1"/>
  <c r="BB2040" i="2" s="1"/>
  <c r="BB2041" i="2" s="1"/>
  <c r="BB2042" i="2" s="1"/>
  <c r="BB2043" i="2" s="1"/>
  <c r="BB2044" i="2" s="1"/>
  <c r="BB2045" i="2" s="1"/>
  <c r="BB2046" i="2" s="1"/>
  <c r="BB2047" i="2" s="1"/>
  <c r="BB2048" i="2" s="1"/>
  <c r="BB2049" i="2" s="1"/>
  <c r="BB2050" i="2" s="1"/>
  <c r="BB2051" i="2" s="1"/>
  <c r="BB2052" i="2" s="1"/>
  <c r="BB2053" i="2" s="1"/>
  <c r="BB2054" i="2" s="1"/>
  <c r="BB2055" i="2" s="1"/>
  <c r="BB2056" i="2" s="1"/>
  <c r="BB2057" i="2" s="1"/>
  <c r="BB2058" i="2" s="1"/>
  <c r="BB2059" i="2" s="1"/>
  <c r="BB2060" i="2" s="1"/>
  <c r="BB2061" i="2" s="1"/>
  <c r="BB2062" i="2" s="1"/>
  <c r="BB2063" i="2" s="1"/>
  <c r="BB2064" i="2" s="1"/>
  <c r="BB2065" i="2" s="1"/>
  <c r="BB2066" i="2" s="1"/>
  <c r="BB2067" i="2" s="1"/>
  <c r="BB2068" i="2" s="1"/>
  <c r="BB2069" i="2" s="1"/>
  <c r="BB2070" i="2" s="1"/>
  <c r="BB2071" i="2" s="1"/>
  <c r="BB2072" i="2" s="1"/>
  <c r="BB2073" i="2" s="1"/>
  <c r="BB2074" i="2" s="1"/>
  <c r="BB2075" i="2" s="1"/>
  <c r="BB2076" i="2" s="1"/>
  <c r="BB2077" i="2" s="1"/>
  <c r="BB2078" i="2" s="1"/>
  <c r="BB2079" i="2" s="1"/>
  <c r="BB2080" i="2" s="1"/>
  <c r="BB2081" i="2" s="1"/>
  <c r="BB2082" i="2" s="1"/>
  <c r="BB2083" i="2" s="1"/>
  <c r="BB2084" i="2" s="1"/>
  <c r="BB2085" i="2" s="1"/>
  <c r="BB2086" i="2" s="1"/>
  <c r="BB2087" i="2" s="1"/>
  <c r="BB2088" i="2" s="1"/>
  <c r="BB2089" i="2" s="1"/>
  <c r="BB2090" i="2" s="1"/>
  <c r="BB2091" i="2" s="1"/>
  <c r="BB2092" i="2" s="1"/>
  <c r="BB2093" i="2" s="1"/>
  <c r="BB2094" i="2" s="1"/>
  <c r="BB2095" i="2" s="1"/>
  <c r="BB2096" i="2" s="1"/>
  <c r="BB2097" i="2" s="1"/>
  <c r="BB2098" i="2" s="1"/>
  <c r="BB2099" i="2" s="1"/>
  <c r="BB2100" i="2" s="1"/>
  <c r="BB2101" i="2" s="1"/>
  <c r="BB2102" i="2" s="1"/>
  <c r="BB2103" i="2" s="1"/>
  <c r="BB2104" i="2" s="1"/>
  <c r="BB2105" i="2" s="1"/>
  <c r="BB2106" i="2" s="1"/>
  <c r="BB2107" i="2" s="1"/>
  <c r="BB2108" i="2" s="1"/>
  <c r="BB2109" i="2" s="1"/>
  <c r="BB2110" i="2" s="1"/>
  <c r="BB2111" i="2" s="1"/>
  <c r="BB2112" i="2" s="1"/>
  <c r="BB2113" i="2" s="1"/>
  <c r="BB2114" i="2" s="1"/>
  <c r="BB2115" i="2" s="1"/>
  <c r="BB2116" i="2" s="1"/>
  <c r="BB2117" i="2" s="1"/>
  <c r="BB2118" i="2" s="1"/>
  <c r="BB2119" i="2" s="1"/>
  <c r="BB2120" i="2" s="1"/>
  <c r="BB2121" i="2" s="1"/>
  <c r="BB2122" i="2" s="1"/>
  <c r="BB2123" i="2" s="1"/>
  <c r="BB2124" i="2" s="1"/>
  <c r="BB2125" i="2" s="1"/>
  <c r="BB2126" i="2" s="1"/>
  <c r="BB2127" i="2" s="1"/>
  <c r="BB2128" i="2" s="1"/>
  <c r="BB2129" i="2" s="1"/>
  <c r="BB2130" i="2" s="1"/>
  <c r="BB2131" i="2" s="1"/>
  <c r="BB2132" i="2" s="1"/>
  <c r="BB2133" i="2" s="1"/>
  <c r="BB2134" i="2" s="1"/>
  <c r="BB2135" i="2" s="1"/>
  <c r="BB2136" i="2" s="1"/>
  <c r="BB2137" i="2" s="1"/>
  <c r="BB2138" i="2" s="1"/>
  <c r="BB2139" i="2" s="1"/>
  <c r="BB2140" i="2" s="1"/>
  <c r="BB2141" i="2" s="1"/>
  <c r="BB2142" i="2" s="1"/>
  <c r="BB2143" i="2" s="1"/>
  <c r="BB2144" i="2" s="1"/>
  <c r="BB2145" i="2" s="1"/>
  <c r="BB2146" i="2" s="1"/>
  <c r="BB2147" i="2" s="1"/>
  <c r="BB2148" i="2" s="1"/>
  <c r="BB2149" i="2" s="1"/>
  <c r="BB2150" i="2" s="1"/>
  <c r="BB2151" i="2" s="1"/>
  <c r="BB2152" i="2" s="1"/>
  <c r="BB2153" i="2" s="1"/>
  <c r="BB2154" i="2" s="1"/>
  <c r="BB2155" i="2" s="1"/>
  <c r="BB2156" i="2" s="1"/>
  <c r="BB2157" i="2" s="1"/>
  <c r="BB2158" i="2" s="1"/>
  <c r="BB2159" i="2" s="1"/>
  <c r="BB2160" i="2" s="1"/>
  <c r="BB2161" i="2" s="1"/>
  <c r="BB2162" i="2" s="1"/>
  <c r="BB2163" i="2" s="1"/>
  <c r="BB2164" i="2" s="1"/>
  <c r="BB2165" i="2" s="1"/>
  <c r="BB2166" i="2" s="1"/>
  <c r="BB2167" i="2" s="1"/>
  <c r="BB2168" i="2" s="1"/>
  <c r="BB2169" i="2" s="1"/>
  <c r="BB2170" i="2" s="1"/>
  <c r="BB2171" i="2" s="1"/>
  <c r="BB2172" i="2" s="1"/>
  <c r="BB2173" i="2" s="1"/>
  <c r="BB2174" i="2" s="1"/>
  <c r="BB2175" i="2" s="1"/>
  <c r="BB2176" i="2" s="1"/>
  <c r="BB2177" i="2" s="1"/>
  <c r="BB2178" i="2" s="1"/>
  <c r="BB2179" i="2" s="1"/>
  <c r="BB2180" i="2" s="1"/>
  <c r="BB2181" i="2" s="1"/>
  <c r="BB2182" i="2" s="1"/>
  <c r="BB2183" i="2" s="1"/>
  <c r="BB2184" i="2" s="1"/>
  <c r="BB2185" i="2" s="1"/>
  <c r="BB2186" i="2" s="1"/>
  <c r="BB2187" i="2" s="1"/>
  <c r="BB2188" i="2" s="1"/>
  <c r="BB2189" i="2" s="1"/>
  <c r="BB2190" i="2" s="1"/>
  <c r="BB2191" i="2" s="1"/>
  <c r="BB2192" i="2" s="1"/>
  <c r="BB2193" i="2" s="1"/>
  <c r="BB2194" i="2" s="1"/>
  <c r="BB2195" i="2" s="1"/>
  <c r="BB2196" i="2" s="1"/>
  <c r="BB2197" i="2" s="1"/>
  <c r="BB2198" i="2" s="1"/>
  <c r="BB2199" i="2" s="1"/>
  <c r="BB2200" i="2" s="1"/>
  <c r="BB2201" i="2" s="1"/>
  <c r="BB2202" i="2" s="1"/>
  <c r="BB2203" i="2" s="1"/>
  <c r="BB2204" i="2" s="1"/>
  <c r="BB2205" i="2" s="1"/>
  <c r="BB2206" i="2" s="1"/>
  <c r="BB2207" i="2" s="1"/>
  <c r="BB2208" i="2" s="1"/>
  <c r="BB2209" i="2" s="1"/>
  <c r="BB2210" i="2" s="1"/>
  <c r="BB2211" i="2" s="1"/>
  <c r="BB2212" i="2" s="1"/>
  <c r="BB2213" i="2" s="1"/>
  <c r="BB2214" i="2" s="1"/>
  <c r="BB2215" i="2" s="1"/>
  <c r="BB2216" i="2" s="1"/>
  <c r="BB2217" i="2" s="1"/>
  <c r="BB2218" i="2" s="1"/>
  <c r="BB2219" i="2" s="1"/>
  <c r="BB2220" i="2" s="1"/>
  <c r="BB2221" i="2" s="1"/>
  <c r="BB2222" i="2" s="1"/>
  <c r="BB2223" i="2" s="1"/>
  <c r="BB2224" i="2" s="1"/>
  <c r="BB2225" i="2" s="1"/>
  <c r="BB2226" i="2" s="1"/>
  <c r="BB2227" i="2" s="1"/>
  <c r="BB2228" i="2" s="1"/>
  <c r="BB2229" i="2" s="1"/>
  <c r="BB2230" i="2" s="1"/>
  <c r="BB2231" i="2" s="1"/>
  <c r="BB2232" i="2" s="1"/>
  <c r="BB2233" i="2" s="1"/>
  <c r="BB2234" i="2" s="1"/>
  <c r="BB2235" i="2" s="1"/>
  <c r="BB2236" i="2" s="1"/>
  <c r="BB2237" i="2" s="1"/>
  <c r="BB2238" i="2" s="1"/>
  <c r="BB2239" i="2" s="1"/>
  <c r="BB2240" i="2" s="1"/>
  <c r="BB2241" i="2" s="1"/>
  <c r="BB2242" i="2" s="1"/>
  <c r="BB2243" i="2" s="1"/>
  <c r="BB2244" i="2" s="1"/>
  <c r="BB2245" i="2" s="1"/>
  <c r="BB2246" i="2" s="1"/>
  <c r="BB2247" i="2" s="1"/>
  <c r="BB2248" i="2" s="1"/>
  <c r="BB2249" i="2" s="1"/>
  <c r="BB2250" i="2" s="1"/>
  <c r="BB2251" i="2" s="1"/>
  <c r="BB2252" i="2" s="1"/>
  <c r="BB2253" i="2" s="1"/>
  <c r="BB2254" i="2" s="1"/>
  <c r="BB2255" i="2" s="1"/>
  <c r="BB2256" i="2" s="1"/>
  <c r="BB2257" i="2" s="1"/>
  <c r="BB2258" i="2" s="1"/>
  <c r="BB2259" i="2" s="1"/>
  <c r="BB2260" i="2" s="1"/>
  <c r="BB2261" i="2" s="1"/>
  <c r="BB2262" i="2" s="1"/>
  <c r="BB2263" i="2" s="1"/>
  <c r="BB2264" i="2" s="1"/>
  <c r="BB2265" i="2" s="1"/>
  <c r="BB2266" i="2" s="1"/>
  <c r="BB2267" i="2" s="1"/>
  <c r="BB2268" i="2" s="1"/>
  <c r="BB2269" i="2" s="1"/>
  <c r="BB2270" i="2" s="1"/>
  <c r="BB2271" i="2" s="1"/>
  <c r="BB2272" i="2" s="1"/>
  <c r="BB2273" i="2" s="1"/>
  <c r="BB2274" i="2" s="1"/>
  <c r="BB2275" i="2" s="1"/>
  <c r="BB2276" i="2" s="1"/>
  <c r="BB2277" i="2" s="1"/>
  <c r="BB2278" i="2" s="1"/>
  <c r="BB2279" i="2" s="1"/>
  <c r="BB2280" i="2" s="1"/>
  <c r="BB2281" i="2" s="1"/>
  <c r="BB2282" i="2" s="1"/>
  <c r="BB2283" i="2" s="1"/>
  <c r="BB2284" i="2" s="1"/>
  <c r="BB2285" i="2" s="1"/>
  <c r="BB2286" i="2" s="1"/>
  <c r="BB2287" i="2" s="1"/>
  <c r="BB2288" i="2" s="1"/>
  <c r="BB2289" i="2" s="1"/>
  <c r="BB2290" i="2" s="1"/>
  <c r="BB2291" i="2" s="1"/>
  <c r="BB2292" i="2" s="1"/>
  <c r="BB2293" i="2" s="1"/>
  <c r="BB2294" i="2" s="1"/>
  <c r="BB2295" i="2" s="1"/>
  <c r="BB2296" i="2" s="1"/>
  <c r="BB2297" i="2" s="1"/>
  <c r="BB2298" i="2" s="1"/>
  <c r="BB2299" i="2" s="1"/>
  <c r="BB2300" i="2" s="1"/>
  <c r="BB2301" i="2" s="1"/>
  <c r="BB2302" i="2" s="1"/>
  <c r="BB2303" i="2" s="1"/>
  <c r="BB2304" i="2" s="1"/>
  <c r="BB2305" i="2" s="1"/>
  <c r="BB2306" i="2" s="1"/>
  <c r="BB2307" i="2" s="1"/>
  <c r="BB2308" i="2" s="1"/>
  <c r="BB2309" i="2" s="1"/>
  <c r="BB2310" i="2" s="1"/>
  <c r="BB2311" i="2" s="1"/>
  <c r="BB2312" i="2" s="1"/>
  <c r="BB2313" i="2" s="1"/>
  <c r="BB2314" i="2" s="1"/>
  <c r="BB2315" i="2" s="1"/>
  <c r="BB2316" i="2" s="1"/>
  <c r="BB2317" i="2" s="1"/>
  <c r="BB2318" i="2" s="1"/>
  <c r="BB2319" i="2" s="1"/>
  <c r="BB2320" i="2" s="1"/>
  <c r="BB2321" i="2" s="1"/>
  <c r="BB2322" i="2" s="1"/>
  <c r="BB2323" i="2" s="1"/>
  <c r="BB2324" i="2" s="1"/>
  <c r="BB2325" i="2" s="1"/>
  <c r="BB2326" i="2" s="1"/>
  <c r="BB2327" i="2" s="1"/>
  <c r="BB2328" i="2" s="1"/>
  <c r="BB2329" i="2" s="1"/>
  <c r="BB2330" i="2" s="1"/>
  <c r="BB2331" i="2" s="1"/>
  <c r="BB2332" i="2" s="1"/>
  <c r="BB2333" i="2" s="1"/>
  <c r="BB2334" i="2" s="1"/>
  <c r="BB2335" i="2" s="1"/>
  <c r="BB2336" i="2" s="1"/>
  <c r="BB2337" i="2" s="1"/>
  <c r="BB2338" i="2" s="1"/>
  <c r="BB2339" i="2" s="1"/>
  <c r="BB2340" i="2" s="1"/>
  <c r="BB2341" i="2" s="1"/>
  <c r="BB2342" i="2" s="1"/>
  <c r="BB2343" i="2" s="1"/>
  <c r="BB2344" i="2" s="1"/>
  <c r="BB2345" i="2" s="1"/>
  <c r="BB2346" i="2" s="1"/>
  <c r="BB2347" i="2" s="1"/>
  <c r="BB2348" i="2" s="1"/>
  <c r="BB2349" i="2" s="1"/>
  <c r="BB2350" i="2" s="1"/>
  <c r="BB2351" i="2" s="1"/>
  <c r="BB2352" i="2" s="1"/>
  <c r="BB2353" i="2" s="1"/>
  <c r="BB2354" i="2" s="1"/>
  <c r="BB2355" i="2" s="1"/>
  <c r="BB2356" i="2" s="1"/>
  <c r="BB2357" i="2" s="1"/>
  <c r="BB2358" i="2" s="1"/>
  <c r="BB2359" i="2" s="1"/>
  <c r="BB2360" i="2" s="1"/>
  <c r="BB2361" i="2" s="1"/>
  <c r="BB2362" i="2" s="1"/>
  <c r="BB2363" i="2" s="1"/>
  <c r="BB2364" i="2" s="1"/>
  <c r="BB2365" i="2" s="1"/>
  <c r="BB2366" i="2" s="1"/>
  <c r="BB2367" i="2" s="1"/>
  <c r="BB2368" i="2" s="1"/>
  <c r="BB2369" i="2" s="1"/>
  <c r="BB2370" i="2" s="1"/>
  <c r="BB2371" i="2" s="1"/>
  <c r="BB2372" i="2" s="1"/>
  <c r="BB2373" i="2" s="1"/>
  <c r="BB2374" i="2" s="1"/>
  <c r="BB2375" i="2" s="1"/>
  <c r="BB2376" i="2" s="1"/>
  <c r="BB2377" i="2" s="1"/>
  <c r="BB2378" i="2" s="1"/>
  <c r="BB2379" i="2" s="1"/>
  <c r="BB2380" i="2" s="1"/>
  <c r="BB2381" i="2" s="1"/>
  <c r="BB2382" i="2" s="1"/>
  <c r="BB2383" i="2" s="1"/>
  <c r="BB2384" i="2" s="1"/>
  <c r="BB2385" i="2" s="1"/>
  <c r="BB2386" i="2" s="1"/>
  <c r="BB2387" i="2" s="1"/>
  <c r="BB2388" i="2" s="1"/>
  <c r="BB2389" i="2" s="1"/>
  <c r="BB2390" i="2" s="1"/>
  <c r="BB2391" i="2" s="1"/>
  <c r="BB2392" i="2" s="1"/>
  <c r="BB2393" i="2" s="1"/>
  <c r="BB2394" i="2" s="1"/>
  <c r="BB2395" i="2" s="1"/>
  <c r="BB2396" i="2" s="1"/>
  <c r="BB2397" i="2" s="1"/>
  <c r="BB2398" i="2" s="1"/>
  <c r="BB2399" i="2" s="1"/>
  <c r="BB2400" i="2" s="1"/>
  <c r="BB2401" i="2" s="1"/>
  <c r="BB2402" i="2" s="1"/>
  <c r="BB2403" i="2" s="1"/>
  <c r="BB2404" i="2" s="1"/>
  <c r="BB2405" i="2" s="1"/>
  <c r="BB2406" i="2" s="1"/>
  <c r="BB2407" i="2" s="1"/>
  <c r="BB2408" i="2" s="1"/>
  <c r="BB2409" i="2" s="1"/>
  <c r="BB2410" i="2" s="1"/>
  <c r="BB2411" i="2" s="1"/>
  <c r="BB2412" i="2" s="1"/>
  <c r="BB2413" i="2" s="1"/>
  <c r="BB2414" i="2" s="1"/>
  <c r="BB2415" i="2" s="1"/>
  <c r="BB2416" i="2" s="1"/>
  <c r="BB2417" i="2" s="1"/>
  <c r="BB2418" i="2" s="1"/>
  <c r="BB2419" i="2" s="1"/>
  <c r="BB2420" i="2" s="1"/>
  <c r="BB2421" i="2" s="1"/>
  <c r="BB2422" i="2" s="1"/>
  <c r="BB2423" i="2" s="1"/>
  <c r="BB2424" i="2" s="1"/>
  <c r="BB2425" i="2" s="1"/>
  <c r="BB2426" i="2" s="1"/>
  <c r="BB2427" i="2" s="1"/>
  <c r="BB2428" i="2" s="1"/>
  <c r="BB2429" i="2" s="1"/>
  <c r="BB2430" i="2" s="1"/>
  <c r="BB2431" i="2" s="1"/>
  <c r="BB2432" i="2" s="1"/>
  <c r="BB2433" i="2" s="1"/>
  <c r="BB2434" i="2" s="1"/>
  <c r="BB2435" i="2" s="1"/>
  <c r="BB2436" i="2" s="1"/>
  <c r="BB2437" i="2" s="1"/>
  <c r="BB2438" i="2" s="1"/>
  <c r="BB2439" i="2" s="1"/>
  <c r="BB2440" i="2" s="1"/>
  <c r="BB2441" i="2" s="1"/>
  <c r="BB2442" i="2" s="1"/>
  <c r="BB2443" i="2" s="1"/>
  <c r="BB2444" i="2" s="1"/>
  <c r="BB2445" i="2" s="1"/>
  <c r="BB2446" i="2" s="1"/>
  <c r="BB2447" i="2" s="1"/>
  <c r="BB2448" i="2" s="1"/>
  <c r="BB2449" i="2" s="1"/>
  <c r="BB2450" i="2" s="1"/>
  <c r="BB2451" i="2" s="1"/>
  <c r="BB2452" i="2" s="1"/>
  <c r="BB2453" i="2" s="1"/>
  <c r="BB2454" i="2" s="1"/>
  <c r="BB2455" i="2" s="1"/>
  <c r="BB2456" i="2" s="1"/>
  <c r="BB2457" i="2" s="1"/>
  <c r="BB2458" i="2" s="1"/>
  <c r="BB2459" i="2" s="1"/>
  <c r="BB2460" i="2" s="1"/>
  <c r="BB2461" i="2" s="1"/>
  <c r="BB2462" i="2" s="1"/>
  <c r="BB2463" i="2" s="1"/>
  <c r="BB2464" i="2" s="1"/>
  <c r="BB2465" i="2" s="1"/>
  <c r="BB2466" i="2" s="1"/>
  <c r="BB2467" i="2" s="1"/>
  <c r="BB2468" i="2" s="1"/>
  <c r="BB2469" i="2" s="1"/>
  <c r="BB2470" i="2" s="1"/>
  <c r="BB2471" i="2" s="1"/>
  <c r="BB2472" i="2" s="1"/>
  <c r="BB2473" i="2" s="1"/>
  <c r="BB2474" i="2" s="1"/>
  <c r="BB2475" i="2" s="1"/>
  <c r="BB2476" i="2" s="1"/>
  <c r="BB2477" i="2" s="1"/>
  <c r="BB2478" i="2" s="1"/>
  <c r="BB2479" i="2" s="1"/>
  <c r="BB2480" i="2" s="1"/>
  <c r="BB2481" i="2" s="1"/>
  <c r="BB2482" i="2" s="1"/>
  <c r="BB2483" i="2" s="1"/>
  <c r="BB2484" i="2" s="1"/>
  <c r="BB2485" i="2" s="1"/>
  <c r="BB2486" i="2" s="1"/>
  <c r="BB2487" i="2" s="1"/>
  <c r="BB2488" i="2" s="1"/>
  <c r="BB2489" i="2" s="1"/>
  <c r="BB2490" i="2" s="1"/>
  <c r="BB2491" i="2" s="1"/>
  <c r="BB2492" i="2" s="1"/>
  <c r="BB2493" i="2" s="1"/>
  <c r="BB2494" i="2" s="1"/>
  <c r="BB2495" i="2" s="1"/>
  <c r="BB2496" i="2" s="1"/>
  <c r="BB2497" i="2" s="1"/>
  <c r="BB2498" i="2" s="1"/>
  <c r="BB2499" i="2" s="1"/>
  <c r="BB2500" i="2" s="1"/>
  <c r="BB2501" i="2" s="1"/>
  <c r="Q381" i="2"/>
  <c r="AC376" i="2"/>
  <c r="AC314" i="2"/>
  <c r="AC141" i="2"/>
  <c r="AC115" i="2"/>
  <c r="AC340" i="2"/>
  <c r="AC223" i="2"/>
  <c r="AC241" i="2"/>
  <c r="AC251" i="2"/>
  <c r="AC172" i="2"/>
  <c r="AC160" i="2"/>
  <c r="AC360" i="2"/>
  <c r="AC285" i="2"/>
  <c r="AC321" i="2"/>
  <c r="AC338" i="2"/>
  <c r="AC222" i="2"/>
  <c r="AC224" i="2"/>
  <c r="AC145" i="2"/>
  <c r="AC256" i="2"/>
  <c r="AC336" i="2"/>
  <c r="AC342" i="2"/>
  <c r="AC286" i="2"/>
  <c r="AC339" i="2"/>
  <c r="AC176" i="2"/>
  <c r="AC351" i="2"/>
  <c r="AC274" i="2"/>
  <c r="AC246" i="2"/>
  <c r="AC337" i="2"/>
  <c r="AC306" i="2"/>
  <c r="AC200" i="2"/>
  <c r="AC210" i="2"/>
  <c r="AC66" i="2"/>
  <c r="AC63" i="2"/>
  <c r="AC225" i="2"/>
  <c r="AC190" i="2"/>
  <c r="AC206" i="2"/>
  <c r="AC167" i="2"/>
  <c r="AC252" i="2"/>
  <c r="AC318" i="2"/>
  <c r="AC239" i="2"/>
  <c r="AC148" i="2"/>
  <c r="AC323" i="2"/>
  <c r="AC296" i="2"/>
  <c r="AC156" i="2"/>
  <c r="AC240" i="2"/>
  <c r="AC294" i="2"/>
  <c r="AC307" i="2"/>
  <c r="AC271" i="2"/>
  <c r="AC175" i="2"/>
  <c r="AC121" i="2"/>
  <c r="AC193" i="2"/>
  <c r="AC111" i="2"/>
  <c r="AC196" i="2"/>
  <c r="AC92" i="2"/>
  <c r="AC181" i="2"/>
  <c r="AC371" i="2"/>
  <c r="AC249" i="2"/>
  <c r="AC136" i="2"/>
  <c r="AC313" i="2"/>
  <c r="AC163" i="2"/>
  <c r="AC110" i="2"/>
  <c r="AC128" i="2"/>
  <c r="AC319" i="2"/>
  <c r="AC238" i="2"/>
  <c r="AC367" i="2"/>
  <c r="AC254" i="2"/>
  <c r="AC233" i="2"/>
  <c r="AC333" i="2"/>
  <c r="AC75" i="2"/>
  <c r="AC192" i="2"/>
  <c r="AC87" i="2"/>
  <c r="AC326" i="2"/>
  <c r="AC261" i="2"/>
  <c r="AC354" i="2"/>
  <c r="AC369" i="2"/>
  <c r="AC245" i="2"/>
  <c r="AC283" i="2"/>
  <c r="AC150" i="2"/>
  <c r="AC205" i="2"/>
  <c r="AC227" i="2"/>
  <c r="AC277" i="2"/>
  <c r="AC139" i="2"/>
  <c r="AC280" i="2"/>
  <c r="AC301" i="2"/>
  <c r="AC267" i="2"/>
  <c r="AC171" i="2"/>
  <c r="AC215" i="2"/>
  <c r="AC320" i="2"/>
  <c r="AC275" i="2"/>
  <c r="AC102" i="2"/>
  <c r="AC282" i="2"/>
  <c r="AC302" i="2"/>
  <c r="AC291" i="2"/>
  <c r="AC272" i="2"/>
  <c r="AC184" i="2"/>
  <c r="AC341" i="2"/>
  <c r="AC293" i="2"/>
  <c r="AC211" i="2"/>
  <c r="AC218" i="2"/>
  <c r="AC317" i="2"/>
  <c r="AC365" i="2"/>
  <c r="AC213" i="2"/>
  <c r="AC112" i="2"/>
  <c r="AC83" i="2"/>
  <c r="AC250" i="2"/>
  <c r="AC146" i="2"/>
  <c r="AC199" i="2"/>
  <c r="AC98" i="2"/>
  <c r="AC122" i="2"/>
  <c r="AC131" i="2"/>
  <c r="AC187" i="2"/>
  <c r="AC78" i="2"/>
  <c r="AC242" i="2"/>
  <c r="AC266" i="2"/>
  <c r="AC258" i="2"/>
  <c r="AC119" i="2"/>
  <c r="AC235" i="2"/>
  <c r="AC174" i="2"/>
  <c r="AC292" i="2"/>
  <c r="AC288" i="2"/>
  <c r="AC153" i="2"/>
  <c r="AC188" i="2"/>
  <c r="AC312" i="2"/>
  <c r="AC60" i="2"/>
  <c r="AC173" i="2"/>
  <c r="AC159" i="2"/>
  <c r="AC189" i="2"/>
  <c r="AC117" i="2"/>
  <c r="AC94" i="2"/>
  <c r="AC264" i="2"/>
  <c r="AC114" i="2"/>
  <c r="AC315" i="2"/>
  <c r="AC158" i="2"/>
  <c r="AC260" i="2"/>
  <c r="AC116" i="2"/>
  <c r="AC300" i="2"/>
  <c r="AC56" i="2"/>
  <c r="AC230" i="2"/>
  <c r="AC201" i="2"/>
  <c r="AC347" i="2"/>
  <c r="AC346" i="2"/>
  <c r="AC71" i="2"/>
  <c r="AC74" i="2"/>
  <c r="AC343" i="2"/>
  <c r="AC332" i="2"/>
  <c r="AC132" i="2"/>
  <c r="AC113" i="2"/>
  <c r="AC154" i="2"/>
  <c r="AC147" i="2"/>
  <c r="AC259" i="2"/>
  <c r="AC322" i="2"/>
  <c r="AC55" i="2"/>
  <c r="AC107" i="2"/>
  <c r="AC268" i="2"/>
  <c r="AC77" i="2"/>
  <c r="AC86" i="2"/>
  <c r="AC255" i="2"/>
  <c r="AC212" i="2"/>
  <c r="AC177" i="2"/>
  <c r="AC290" i="2"/>
  <c r="AC157" i="2"/>
  <c r="AC149" i="2"/>
  <c r="AC127" i="2"/>
  <c r="AC214" i="2"/>
  <c r="AC374" i="2"/>
  <c r="AC195" i="2"/>
  <c r="AC52" i="2"/>
  <c r="AC151" i="2"/>
  <c r="AC231" i="2"/>
  <c r="AC96" i="2"/>
  <c r="AC61" i="2"/>
  <c r="AC305" i="2"/>
  <c r="AC279" i="2"/>
  <c r="AC281" i="2"/>
  <c r="AC244" i="2"/>
  <c r="AC299" i="2"/>
  <c r="AC68" i="2"/>
  <c r="AC198" i="2"/>
  <c r="AC97" i="2"/>
  <c r="AC108" i="2"/>
  <c r="AC278" i="2"/>
  <c r="AC65" i="2"/>
  <c r="AC234" i="2"/>
  <c r="AC130" i="2"/>
  <c r="AC209" i="2"/>
  <c r="AC100" i="2"/>
  <c r="AC76" i="2"/>
  <c r="AC328" i="2"/>
  <c r="AC166" i="2"/>
  <c r="AC126" i="2"/>
  <c r="AC311" i="2"/>
  <c r="AC186" i="2"/>
  <c r="AC257" i="2"/>
  <c r="AC353" i="2"/>
  <c r="AC310" i="2"/>
  <c r="AC135" i="2"/>
  <c r="AC70" i="2"/>
  <c r="AC142" i="2"/>
  <c r="AC69" i="2"/>
  <c r="AC90" i="2"/>
  <c r="AC72" i="2"/>
  <c r="AC247" i="2"/>
  <c r="AC350" i="2"/>
  <c r="AC91" i="2"/>
  <c r="AC79" i="2"/>
  <c r="AC297" i="2"/>
  <c r="AC219" i="2"/>
  <c r="AC137" i="2"/>
  <c r="AC330" i="2"/>
  <c r="AC276" i="2"/>
  <c r="AC93" i="2"/>
  <c r="AC298" i="2"/>
  <c r="AC194" i="2"/>
  <c r="AC155" i="2"/>
  <c r="AC168" i="2"/>
  <c r="AC180" i="2"/>
  <c r="AC123" i="2"/>
  <c r="AC133" i="2"/>
  <c r="AC287" i="2"/>
  <c r="AC140" i="2"/>
  <c r="AC104" i="2"/>
  <c r="AC202" i="2"/>
  <c r="AC253" i="2"/>
  <c r="AC262" i="2"/>
  <c r="AC309" i="2"/>
  <c r="AC152" i="2"/>
  <c r="AC216" i="2"/>
  <c r="AC129" i="2"/>
  <c r="AC329" i="2"/>
  <c r="AC81" i="2"/>
  <c r="AC269" i="2"/>
  <c r="AC73" i="2"/>
  <c r="AC204" i="2"/>
  <c r="AC109" i="2"/>
  <c r="AC303" i="2"/>
  <c r="AC125" i="2"/>
  <c r="AC364" i="2"/>
  <c r="AC134" i="2"/>
  <c r="AC85" i="2"/>
  <c r="AC54" i="2"/>
  <c r="AC183" i="2"/>
  <c r="AC89" i="2"/>
  <c r="AC88" i="2"/>
  <c r="AC207" i="2"/>
  <c r="AC248" i="2"/>
  <c r="AC236" i="2"/>
  <c r="AC106" i="2"/>
  <c r="AC99" i="2"/>
  <c r="AC208" i="2"/>
  <c r="AC170" i="2"/>
  <c r="AC265" i="2"/>
  <c r="AC203" i="2"/>
  <c r="AC162" i="2"/>
  <c r="AC331" i="2"/>
  <c r="AC284" i="2"/>
  <c r="AC120" i="2"/>
  <c r="AC103" i="2"/>
  <c r="AC64" i="2"/>
  <c r="AC51" i="2"/>
  <c r="AC53" i="2"/>
  <c r="AC105" i="2"/>
  <c r="AC226" i="2"/>
  <c r="AC344" i="2"/>
  <c r="AC362" i="2"/>
  <c r="AC324" i="2"/>
  <c r="AC165" i="2"/>
  <c r="AC178" i="2"/>
  <c r="AC143" i="2"/>
  <c r="AC80" i="2"/>
  <c r="AC221" i="2"/>
  <c r="AC243" i="2"/>
  <c r="AC118" i="2"/>
  <c r="AC185" i="2"/>
  <c r="AC229" i="2"/>
  <c r="AC59" i="2"/>
  <c r="AC50" i="2"/>
  <c r="AC228" i="2"/>
  <c r="AC335" i="2"/>
  <c r="AC334" i="2"/>
  <c r="AC370" i="2"/>
  <c r="AC84" i="2"/>
  <c r="AC138" i="2"/>
  <c r="AC295" i="2"/>
  <c r="AC273" i="2"/>
  <c r="AC95" i="2"/>
  <c r="AC349" i="2"/>
  <c r="AC62" i="2"/>
  <c r="AC82" i="2"/>
  <c r="AC182" i="2"/>
  <c r="AC316" i="2"/>
  <c r="AC263" i="2"/>
  <c r="AC164" i="2"/>
  <c r="AC217" i="2"/>
  <c r="AC379" i="2" l="1"/>
  <c r="AC380" i="2"/>
  <c r="AC381" i="2"/>
  <c r="AC378" i="2"/>
  <c r="AC377" i="2"/>
  <c r="AC356" i="2"/>
  <c r="AC359" i="2"/>
  <c r="AC348" i="2"/>
  <c r="AG347" i="2" s="1"/>
  <c r="AC366" i="2"/>
  <c r="AC373" i="2"/>
  <c r="AC304" i="2"/>
  <c r="AG304" i="2" s="1"/>
  <c r="AC372" i="2"/>
  <c r="AC101" i="2"/>
  <c r="AC169" i="2"/>
  <c r="AC345" i="2"/>
  <c r="AG344" i="2" s="1"/>
  <c r="BE343" i="2" s="1"/>
  <c r="AB344" i="2" s="1"/>
  <c r="AC327" i="2"/>
  <c r="AC363" i="2"/>
  <c r="AC144" i="2"/>
  <c r="AG144" i="2" s="1"/>
  <c r="BE143" i="2" s="1"/>
  <c r="AB144" i="2" s="1"/>
  <c r="AC361" i="2"/>
  <c r="AG361" i="2" s="1"/>
  <c r="AC58" i="2"/>
  <c r="AC232" i="2"/>
  <c r="AC161" i="2"/>
  <c r="AG161" i="2" s="1"/>
  <c r="AC325" i="2"/>
  <c r="AG325" i="2" s="1"/>
  <c r="AC357" i="2"/>
  <c r="AC124" i="2"/>
  <c r="AC375" i="2"/>
  <c r="AC67" i="2"/>
  <c r="AC220" i="2"/>
  <c r="AC368" i="2"/>
  <c r="AC289" i="2"/>
  <c r="AC237" i="2"/>
  <c r="AG237" i="2" s="1"/>
  <c r="AC57" i="2"/>
  <c r="AG56" i="2" s="1"/>
  <c r="AC270" i="2"/>
  <c r="AG269" i="2" s="1"/>
  <c r="AC308" i="2"/>
  <c r="AG308" i="2" s="1"/>
  <c r="BE307" i="2" s="1"/>
  <c r="AB308" i="2" s="1"/>
  <c r="AC358" i="2"/>
  <c r="AC352" i="2"/>
  <c r="AC179" i="2"/>
  <c r="AC355" i="2"/>
  <c r="AC191" i="2"/>
  <c r="AG190" i="2" s="1"/>
  <c r="AC197" i="2"/>
  <c r="AG262" i="2"/>
  <c r="D263" i="2"/>
  <c r="B263" i="2"/>
  <c r="A263" i="2"/>
  <c r="C263" i="2"/>
  <c r="C62" i="2"/>
  <c r="B62" i="2"/>
  <c r="AG61" i="2"/>
  <c r="A62" i="2"/>
  <c r="D62" i="2"/>
  <c r="B295" i="2"/>
  <c r="D295" i="2"/>
  <c r="C295" i="2"/>
  <c r="AG294" i="2"/>
  <c r="BE293" i="2" s="1"/>
  <c r="AB294" i="2" s="1"/>
  <c r="A295" i="2"/>
  <c r="C334" i="2"/>
  <c r="A334" i="2"/>
  <c r="D334" i="2"/>
  <c r="AG333" i="2"/>
  <c r="B334" i="2"/>
  <c r="B59" i="2"/>
  <c r="A59" i="2"/>
  <c r="D59" i="2"/>
  <c r="C59" i="2"/>
  <c r="C243" i="2"/>
  <c r="AG242" i="2"/>
  <c r="A243" i="2"/>
  <c r="D243" i="2"/>
  <c r="B243" i="2"/>
  <c r="B178" i="2"/>
  <c r="A178" i="2"/>
  <c r="D178" i="2"/>
  <c r="AG177" i="2"/>
  <c r="BE176" i="2" s="1"/>
  <c r="AB177" i="2" s="1"/>
  <c r="C178" i="2"/>
  <c r="D344" i="2"/>
  <c r="AG343" i="2"/>
  <c r="C344" i="2"/>
  <c r="A344" i="2"/>
  <c r="B344" i="2"/>
  <c r="AG50" i="2"/>
  <c r="AB50" i="2" s="1"/>
  <c r="B51" i="2"/>
  <c r="A51" i="2"/>
  <c r="C51" i="2"/>
  <c r="D51" i="2"/>
  <c r="AG283" i="2"/>
  <c r="BE282" i="2" s="1"/>
  <c r="AB283" i="2" s="1"/>
  <c r="B284" i="2"/>
  <c r="C284" i="2"/>
  <c r="D284" i="2"/>
  <c r="A284" i="2"/>
  <c r="B265" i="2"/>
  <c r="C265" i="2"/>
  <c r="D265" i="2"/>
  <c r="A265" i="2"/>
  <c r="AG264" i="2"/>
  <c r="D106" i="2"/>
  <c r="AG105" i="2"/>
  <c r="A106" i="2"/>
  <c r="B106" i="2"/>
  <c r="C106" i="2"/>
  <c r="D88" i="2"/>
  <c r="A88" i="2"/>
  <c r="B88" i="2"/>
  <c r="AG87" i="2"/>
  <c r="BE86" i="2" s="1"/>
  <c r="AB87" i="2" s="1"/>
  <c r="C88" i="2"/>
  <c r="D85" i="2"/>
  <c r="B85" i="2"/>
  <c r="AG84" i="2"/>
  <c r="A85" i="2"/>
  <c r="C85" i="2"/>
  <c r="B303" i="2"/>
  <c r="AG302" i="2"/>
  <c r="A303" i="2"/>
  <c r="C303" i="2"/>
  <c r="D303" i="2"/>
  <c r="C269" i="2"/>
  <c r="D269" i="2"/>
  <c r="AG268" i="2"/>
  <c r="B269" i="2"/>
  <c r="A269" i="2"/>
  <c r="D216" i="2"/>
  <c r="C216" i="2"/>
  <c r="AG215" i="2"/>
  <c r="BE214" i="2" s="1"/>
  <c r="AB215" i="2" s="1"/>
  <c r="A216" i="2"/>
  <c r="B216" i="2"/>
  <c r="AG252" i="2"/>
  <c r="A253" i="2"/>
  <c r="C253" i="2"/>
  <c r="D253" i="2"/>
  <c r="B253" i="2"/>
  <c r="B287" i="2"/>
  <c r="A287" i="2"/>
  <c r="AG286" i="2"/>
  <c r="C287" i="2"/>
  <c r="D287" i="2"/>
  <c r="C168" i="2"/>
  <c r="B168" i="2"/>
  <c r="A168" i="2"/>
  <c r="AG167" i="2"/>
  <c r="D168" i="2"/>
  <c r="A93" i="2"/>
  <c r="AG92" i="2"/>
  <c r="C93" i="2"/>
  <c r="B93" i="2"/>
  <c r="D93" i="2"/>
  <c r="A219" i="2"/>
  <c r="AG218" i="2"/>
  <c r="AG219" i="2"/>
  <c r="BE218" i="2" s="1"/>
  <c r="AB219" i="2" s="1"/>
  <c r="D219" i="2"/>
  <c r="B219" i="2"/>
  <c r="C219" i="2"/>
  <c r="B350" i="2"/>
  <c r="D350" i="2"/>
  <c r="A350" i="2"/>
  <c r="C350" i="2"/>
  <c r="AG349" i="2"/>
  <c r="BE348" i="2" s="1"/>
  <c r="AB349" i="2" s="1"/>
  <c r="C69" i="2"/>
  <c r="AG68" i="2"/>
  <c r="D69" i="2"/>
  <c r="A69" i="2"/>
  <c r="B69" i="2"/>
  <c r="B310" i="2"/>
  <c r="A310" i="2"/>
  <c r="C310" i="2"/>
  <c r="D310" i="2"/>
  <c r="AG309" i="2"/>
  <c r="BE308" i="2" s="1"/>
  <c r="AB309" i="2" s="1"/>
  <c r="C311" i="2"/>
  <c r="AG310" i="2"/>
  <c r="BE309" i="2" s="1"/>
  <c r="AB310" i="2" s="1"/>
  <c r="B311" i="2"/>
  <c r="D311" i="2"/>
  <c r="A311" i="2"/>
  <c r="D76" i="2"/>
  <c r="A76" i="2"/>
  <c r="B76" i="2"/>
  <c r="AG75" i="2"/>
  <c r="C76" i="2"/>
  <c r="A234" i="2"/>
  <c r="AG233" i="2"/>
  <c r="B234" i="2"/>
  <c r="C234" i="2"/>
  <c r="D234" i="2"/>
  <c r="A97" i="2"/>
  <c r="AG96" i="2"/>
  <c r="C97" i="2"/>
  <c r="B97" i="2"/>
  <c r="D97" i="2"/>
  <c r="C244" i="2"/>
  <c r="D244" i="2"/>
  <c r="A244" i="2"/>
  <c r="B244" i="2"/>
  <c r="AG243" i="2"/>
  <c r="C61" i="2"/>
  <c r="AG60" i="2"/>
  <c r="BE59" i="2" s="1"/>
  <c r="AB60" i="2" s="1"/>
  <c r="D61" i="2"/>
  <c r="B61" i="2"/>
  <c r="A61" i="2"/>
  <c r="AG51" i="2"/>
  <c r="C52" i="2"/>
  <c r="D52" i="2"/>
  <c r="B52" i="2"/>
  <c r="A52" i="2"/>
  <c r="D127" i="2"/>
  <c r="A127" i="2"/>
  <c r="B127" i="2"/>
  <c r="AG126" i="2"/>
  <c r="C127" i="2"/>
  <c r="C177" i="2"/>
  <c r="AG176" i="2"/>
  <c r="BE175" i="2" s="1"/>
  <c r="AB176" i="2" s="1"/>
  <c r="B177" i="2"/>
  <c r="D177" i="2"/>
  <c r="A177" i="2"/>
  <c r="AG76" i="2"/>
  <c r="C77" i="2"/>
  <c r="A77" i="2"/>
  <c r="B77" i="2"/>
  <c r="D77" i="2"/>
  <c r="D322" i="2"/>
  <c r="AG321" i="2"/>
  <c r="A322" i="2"/>
  <c r="C322" i="2"/>
  <c r="B322" i="2"/>
  <c r="C113" i="2"/>
  <c r="A113" i="2"/>
  <c r="D113" i="2"/>
  <c r="AG112" i="2"/>
  <c r="B113" i="2"/>
  <c r="B74" i="2"/>
  <c r="C74" i="2"/>
  <c r="AG73" i="2"/>
  <c r="D74" i="2"/>
  <c r="A74" i="2"/>
  <c r="B201" i="2"/>
  <c r="AG200" i="2"/>
  <c r="C201" i="2"/>
  <c r="A201" i="2"/>
  <c r="D201" i="2"/>
  <c r="AG115" i="2"/>
  <c r="A116" i="2"/>
  <c r="D116" i="2"/>
  <c r="B116" i="2"/>
  <c r="C116" i="2"/>
  <c r="AG113" i="2"/>
  <c r="BE112" i="2" s="1"/>
  <c r="AB113" i="2" s="1"/>
  <c r="B114" i="2"/>
  <c r="A114" i="2"/>
  <c r="D114" i="2"/>
  <c r="C114" i="2"/>
  <c r="D189" i="2"/>
  <c r="A189" i="2"/>
  <c r="C189" i="2"/>
  <c r="B189" i="2"/>
  <c r="AG188" i="2"/>
  <c r="AG311" i="2"/>
  <c r="A312" i="2"/>
  <c r="C312" i="2"/>
  <c r="D312" i="2"/>
  <c r="B312" i="2"/>
  <c r="A292" i="2"/>
  <c r="C292" i="2"/>
  <c r="B292" i="2"/>
  <c r="AG291" i="2"/>
  <c r="BE290" i="2" s="1"/>
  <c r="AB291" i="2" s="1"/>
  <c r="D292" i="2"/>
  <c r="C258" i="2"/>
  <c r="AG257" i="2"/>
  <c r="B258" i="2"/>
  <c r="A258" i="2"/>
  <c r="D258" i="2"/>
  <c r="B187" i="2"/>
  <c r="C187" i="2"/>
  <c r="AG186" i="2"/>
  <c r="A187" i="2"/>
  <c r="D187" i="2"/>
  <c r="B199" i="2"/>
  <c r="D199" i="2"/>
  <c r="AG198" i="2"/>
  <c r="A199" i="2"/>
  <c r="C199" i="2"/>
  <c r="C112" i="2"/>
  <c r="B112" i="2"/>
  <c r="D112" i="2"/>
  <c r="A112" i="2"/>
  <c r="AG111" i="2"/>
  <c r="BE110" i="2" s="1"/>
  <c r="AB111" i="2" s="1"/>
  <c r="B218" i="2"/>
  <c r="C218" i="2"/>
  <c r="AG217" i="2"/>
  <c r="A218" i="2"/>
  <c r="D218" i="2"/>
  <c r="D184" i="2"/>
  <c r="AG183" i="2"/>
  <c r="B184" i="2"/>
  <c r="A184" i="2"/>
  <c r="C184" i="2"/>
  <c r="B282" i="2"/>
  <c r="D282" i="2"/>
  <c r="C282" i="2"/>
  <c r="A282" i="2"/>
  <c r="AG281" i="2"/>
  <c r="A215" i="2"/>
  <c r="B215" i="2"/>
  <c r="D215" i="2"/>
  <c r="AG214" i="2"/>
  <c r="C215" i="2"/>
  <c r="D280" i="2"/>
  <c r="AG279" i="2"/>
  <c r="B280" i="2"/>
  <c r="A280" i="2"/>
  <c r="C280" i="2"/>
  <c r="A205" i="2"/>
  <c r="AG204" i="2"/>
  <c r="B205" i="2"/>
  <c r="D205" i="2"/>
  <c r="C205" i="2"/>
  <c r="B369" i="2"/>
  <c r="C369" i="2"/>
  <c r="A369" i="2"/>
  <c r="D369" i="2"/>
  <c r="B87" i="2"/>
  <c r="AG86" i="2"/>
  <c r="D87" i="2"/>
  <c r="A87" i="2"/>
  <c r="C87" i="2"/>
  <c r="D233" i="2"/>
  <c r="B233" i="2"/>
  <c r="C233" i="2"/>
  <c r="A233" i="2"/>
  <c r="D319" i="2"/>
  <c r="AG318" i="2"/>
  <c r="BE317" i="2" s="1"/>
  <c r="AB318" i="2" s="1"/>
  <c r="A319" i="2"/>
  <c r="C319" i="2"/>
  <c r="B319" i="2"/>
  <c r="C313" i="2"/>
  <c r="B313" i="2"/>
  <c r="AG312" i="2"/>
  <c r="D313" i="2"/>
  <c r="A313" i="2"/>
  <c r="C181" i="2"/>
  <c r="AG180" i="2"/>
  <c r="D181" i="2"/>
  <c r="B181" i="2"/>
  <c r="A181" i="2"/>
  <c r="B193" i="2"/>
  <c r="A193" i="2"/>
  <c r="AG192" i="2"/>
  <c r="D193" i="2"/>
  <c r="C193" i="2"/>
  <c r="B307" i="2"/>
  <c r="D307" i="2"/>
  <c r="A307" i="2"/>
  <c r="AG306" i="2"/>
  <c r="C307" i="2"/>
  <c r="AG295" i="2"/>
  <c r="A296" i="2"/>
  <c r="C296" i="2"/>
  <c r="D296" i="2"/>
  <c r="B296" i="2"/>
  <c r="B318" i="2"/>
  <c r="D318" i="2"/>
  <c r="AG317" i="2"/>
  <c r="A318" i="2"/>
  <c r="C318" i="2"/>
  <c r="C190" i="2"/>
  <c r="D190" i="2"/>
  <c r="AG189" i="2"/>
  <c r="B190" i="2"/>
  <c r="A190" i="2"/>
  <c r="A210" i="2"/>
  <c r="C210" i="2"/>
  <c r="AG209" i="2"/>
  <c r="D210" i="2"/>
  <c r="B210" i="2"/>
  <c r="D246" i="2"/>
  <c r="A246" i="2"/>
  <c r="AG245" i="2"/>
  <c r="C246" i="2"/>
  <c r="B246" i="2"/>
  <c r="AG338" i="2"/>
  <c r="C339" i="2"/>
  <c r="A339" i="2"/>
  <c r="B339" i="2"/>
  <c r="D339" i="2"/>
  <c r="D256" i="2"/>
  <c r="A256" i="2"/>
  <c r="AG255" i="2"/>
  <c r="BE254" i="2" s="1"/>
  <c r="AB255" i="2" s="1"/>
  <c r="B256" i="2"/>
  <c r="C256" i="2"/>
  <c r="C338" i="2"/>
  <c r="AG337" i="2"/>
  <c r="BE336" i="2" s="1"/>
  <c r="AB337" i="2" s="1"/>
  <c r="A338" i="2"/>
  <c r="D338" i="2"/>
  <c r="B338" i="2"/>
  <c r="B160" i="2"/>
  <c r="D160" i="2"/>
  <c r="A160" i="2"/>
  <c r="C160" i="2"/>
  <c r="AG159" i="2"/>
  <c r="A223" i="2"/>
  <c r="AG222" i="2"/>
  <c r="C223" i="2"/>
  <c r="B223" i="2"/>
  <c r="D223" i="2"/>
  <c r="C314" i="2"/>
  <c r="D314" i="2"/>
  <c r="AG313" i="2"/>
  <c r="A314" i="2"/>
  <c r="B314" i="2"/>
  <c r="AG315" i="2"/>
  <c r="B316" i="2"/>
  <c r="A316" i="2"/>
  <c r="D316" i="2"/>
  <c r="C316" i="2"/>
  <c r="D349" i="2"/>
  <c r="A349" i="2"/>
  <c r="B349" i="2"/>
  <c r="C349" i="2"/>
  <c r="C138" i="2"/>
  <c r="B138" i="2"/>
  <c r="A138" i="2"/>
  <c r="AG137" i="2"/>
  <c r="D138" i="2"/>
  <c r="AG334" i="2"/>
  <c r="B335" i="2"/>
  <c r="A335" i="2"/>
  <c r="C335" i="2"/>
  <c r="D335" i="2"/>
  <c r="A229" i="2"/>
  <c r="C229" i="2"/>
  <c r="D229" i="2"/>
  <c r="B229" i="2"/>
  <c r="AG228" i="2"/>
  <c r="B221" i="2"/>
  <c r="A221" i="2"/>
  <c r="D221" i="2"/>
  <c r="C221" i="2"/>
  <c r="AG220" i="2"/>
  <c r="C165" i="2"/>
  <c r="D165" i="2"/>
  <c r="AG164" i="2"/>
  <c r="B165" i="2"/>
  <c r="A165" i="2"/>
  <c r="D226" i="2"/>
  <c r="C226" i="2"/>
  <c r="AG225" i="2"/>
  <c r="A226" i="2"/>
  <c r="B226" i="2"/>
  <c r="B64" i="2"/>
  <c r="D64" i="2"/>
  <c r="A64" i="2"/>
  <c r="C64" i="2"/>
  <c r="AG63" i="2"/>
  <c r="A331" i="2"/>
  <c r="B331" i="2"/>
  <c r="C331" i="2"/>
  <c r="D331" i="2"/>
  <c r="AG330" i="2"/>
  <c r="BE329" i="2" s="1"/>
  <c r="AB330" i="2" s="1"/>
  <c r="D170" i="2"/>
  <c r="C170" i="2"/>
  <c r="A170" i="2"/>
  <c r="B170" i="2"/>
  <c r="AG235" i="2"/>
  <c r="B236" i="2"/>
  <c r="AG236" i="2"/>
  <c r="A236" i="2"/>
  <c r="D236" i="2"/>
  <c r="C236" i="2"/>
  <c r="A89" i="2"/>
  <c r="B89" i="2"/>
  <c r="C89" i="2"/>
  <c r="D89" i="2"/>
  <c r="AG88" i="2"/>
  <c r="D134" i="2"/>
  <c r="C134" i="2"/>
  <c r="A134" i="2"/>
  <c r="B134" i="2"/>
  <c r="AG133" i="2"/>
  <c r="C109" i="2"/>
  <c r="B109" i="2"/>
  <c r="D109" i="2"/>
  <c r="A109" i="2"/>
  <c r="AG108" i="2"/>
  <c r="AG80" i="2"/>
  <c r="A81" i="2"/>
  <c r="D81" i="2"/>
  <c r="C81" i="2"/>
  <c r="B81" i="2"/>
  <c r="C152" i="2"/>
  <c r="AG151" i="2"/>
  <c r="B152" i="2"/>
  <c r="D152" i="2"/>
  <c r="A152" i="2"/>
  <c r="C202" i="2"/>
  <c r="A202" i="2"/>
  <c r="AG201" i="2"/>
  <c r="B202" i="2"/>
  <c r="D202" i="2"/>
  <c r="A133" i="2"/>
  <c r="B133" i="2"/>
  <c r="AG132" i="2"/>
  <c r="C133" i="2"/>
  <c r="D133" i="2"/>
  <c r="A155" i="2"/>
  <c r="C155" i="2"/>
  <c r="D155" i="2"/>
  <c r="B155" i="2"/>
  <c r="AG154" i="2"/>
  <c r="B276" i="2"/>
  <c r="AG275" i="2"/>
  <c r="A276" i="2"/>
  <c r="C276" i="2"/>
  <c r="D276" i="2"/>
  <c r="B297" i="2"/>
  <c r="D297" i="2"/>
  <c r="AG296" i="2"/>
  <c r="C297" i="2"/>
  <c r="A297" i="2"/>
  <c r="C247" i="2"/>
  <c r="B247" i="2"/>
  <c r="AG246" i="2"/>
  <c r="A247" i="2"/>
  <c r="D247" i="2"/>
  <c r="D142" i="2"/>
  <c r="AG141" i="2"/>
  <c r="A142" i="2"/>
  <c r="B142" i="2"/>
  <c r="C142" i="2"/>
  <c r="D353" i="2"/>
  <c r="B353" i="2"/>
  <c r="A353" i="2"/>
  <c r="C353" i="2"/>
  <c r="D126" i="2"/>
  <c r="B126" i="2"/>
  <c r="AG125" i="2"/>
  <c r="C126" i="2"/>
  <c r="A126" i="2"/>
  <c r="A100" i="2"/>
  <c r="AG100" i="2"/>
  <c r="C100" i="2"/>
  <c r="B100" i="2"/>
  <c r="AG99" i="2"/>
  <c r="D100" i="2"/>
  <c r="A65" i="2"/>
  <c r="D65" i="2"/>
  <c r="AG64" i="2"/>
  <c r="C65" i="2"/>
  <c r="B65" i="2"/>
  <c r="C198" i="2"/>
  <c r="A198" i="2"/>
  <c r="AG197" i="2"/>
  <c r="D198" i="2"/>
  <c r="B198" i="2"/>
  <c r="B281" i="2"/>
  <c r="A281" i="2"/>
  <c r="AG280" i="2"/>
  <c r="D281" i="2"/>
  <c r="C281" i="2"/>
  <c r="C96" i="2"/>
  <c r="B96" i="2"/>
  <c r="AG95" i="2"/>
  <c r="A96" i="2"/>
  <c r="D96" i="2"/>
  <c r="AG194" i="2"/>
  <c r="B195" i="2"/>
  <c r="D195" i="2"/>
  <c r="C195" i="2"/>
  <c r="A195" i="2"/>
  <c r="A149" i="2"/>
  <c r="C149" i="2"/>
  <c r="B149" i="2"/>
  <c r="AG148" i="2"/>
  <c r="D149" i="2"/>
  <c r="AG211" i="2"/>
  <c r="D212" i="2"/>
  <c r="C212" i="2"/>
  <c r="A212" i="2"/>
  <c r="B212" i="2"/>
  <c r="D268" i="2"/>
  <c r="C268" i="2"/>
  <c r="A268" i="2"/>
  <c r="AG267" i="2"/>
  <c r="B268" i="2"/>
  <c r="C259" i="2"/>
  <c r="AG258" i="2"/>
  <c r="D259" i="2"/>
  <c r="A259" i="2"/>
  <c r="B259" i="2"/>
  <c r="B132" i="2"/>
  <c r="C132" i="2"/>
  <c r="D132" i="2"/>
  <c r="A132" i="2"/>
  <c r="AG131" i="2"/>
  <c r="A71" i="2"/>
  <c r="D71" i="2"/>
  <c r="C71" i="2"/>
  <c r="AG70" i="2"/>
  <c r="B71" i="2"/>
  <c r="C230" i="2"/>
  <c r="AG229" i="2"/>
  <c r="B230" i="2"/>
  <c r="A230" i="2"/>
  <c r="D230" i="2"/>
  <c r="C260" i="2"/>
  <c r="D260" i="2"/>
  <c r="A260" i="2"/>
  <c r="B260" i="2"/>
  <c r="AG259" i="2"/>
  <c r="B264" i="2"/>
  <c r="D264" i="2"/>
  <c r="C264" i="2"/>
  <c r="A264" i="2"/>
  <c r="AG263" i="2"/>
  <c r="AG158" i="2"/>
  <c r="D159" i="2"/>
  <c r="A159" i="2"/>
  <c r="B159" i="2"/>
  <c r="C159" i="2"/>
  <c r="B188" i="2"/>
  <c r="D188" i="2"/>
  <c r="AG187" i="2"/>
  <c r="A188" i="2"/>
  <c r="C188" i="2"/>
  <c r="B174" i="2"/>
  <c r="A174" i="2"/>
  <c r="D174" i="2"/>
  <c r="C174" i="2"/>
  <c r="AG173" i="2"/>
  <c r="D266" i="2"/>
  <c r="A266" i="2"/>
  <c r="B266" i="2"/>
  <c r="C266" i="2"/>
  <c r="AG265" i="2"/>
  <c r="BE264" i="2" s="1"/>
  <c r="AB265" i="2" s="1"/>
  <c r="C131" i="2"/>
  <c r="A131" i="2"/>
  <c r="D131" i="2"/>
  <c r="B131" i="2"/>
  <c r="AG130" i="2"/>
  <c r="AG145" i="2"/>
  <c r="A146" i="2"/>
  <c r="C146" i="2"/>
  <c r="D146" i="2"/>
  <c r="B146" i="2"/>
  <c r="AG212" i="2"/>
  <c r="A213" i="2"/>
  <c r="B213" i="2"/>
  <c r="C213" i="2"/>
  <c r="D213" i="2"/>
  <c r="A211" i="2"/>
  <c r="B211" i="2"/>
  <c r="C211" i="2"/>
  <c r="AG210" i="2"/>
  <c r="D211" i="2"/>
  <c r="C272" i="2"/>
  <c r="AG271" i="2"/>
  <c r="D272" i="2"/>
  <c r="A272" i="2"/>
  <c r="B272" i="2"/>
  <c r="D102" i="2"/>
  <c r="C102" i="2"/>
  <c r="AG101" i="2"/>
  <c r="A102" i="2"/>
  <c r="B102" i="2"/>
  <c r="D171" i="2"/>
  <c r="A171" i="2"/>
  <c r="C171" i="2"/>
  <c r="B171" i="2"/>
  <c r="AG170" i="2"/>
  <c r="D139" i="2"/>
  <c r="B139" i="2"/>
  <c r="C139" i="2"/>
  <c r="AG138" i="2"/>
  <c r="A139" i="2"/>
  <c r="AG149" i="2"/>
  <c r="C150" i="2"/>
  <c r="B150" i="2"/>
  <c r="D150" i="2"/>
  <c r="A150" i="2"/>
  <c r="C354" i="2"/>
  <c r="B354" i="2"/>
  <c r="A354" i="2"/>
  <c r="D354" i="2"/>
  <c r="AG353" i="2"/>
  <c r="BE352" i="2" s="1"/>
  <c r="AB353" i="2" s="1"/>
  <c r="D192" i="2"/>
  <c r="A192" i="2"/>
  <c r="B192" i="2"/>
  <c r="C192" i="2"/>
  <c r="AG253" i="2"/>
  <c r="C254" i="2"/>
  <c r="A254" i="2"/>
  <c r="D254" i="2"/>
  <c r="B254" i="2"/>
  <c r="A128" i="2"/>
  <c r="C128" i="2"/>
  <c r="AG127" i="2"/>
  <c r="B128" i="2"/>
  <c r="D128" i="2"/>
  <c r="C136" i="2"/>
  <c r="AG135" i="2"/>
  <c r="A136" i="2"/>
  <c r="D136" i="2"/>
  <c r="B136" i="2"/>
  <c r="A92" i="2"/>
  <c r="AG91" i="2"/>
  <c r="B92" i="2"/>
  <c r="D92" i="2"/>
  <c r="C92" i="2"/>
  <c r="C121" i="2"/>
  <c r="D121" i="2"/>
  <c r="B121" i="2"/>
  <c r="A121" i="2"/>
  <c r="AG120" i="2"/>
  <c r="B294" i="2"/>
  <c r="A294" i="2"/>
  <c r="C294" i="2"/>
  <c r="AG293" i="2"/>
  <c r="D294" i="2"/>
  <c r="A323" i="2"/>
  <c r="AG322" i="2"/>
  <c r="C323" i="2"/>
  <c r="B323" i="2"/>
  <c r="D323" i="2"/>
  <c r="C252" i="2"/>
  <c r="D252" i="2"/>
  <c r="B252" i="2"/>
  <c r="AG251" i="2"/>
  <c r="A252" i="2"/>
  <c r="AG224" i="2"/>
  <c r="C225" i="2"/>
  <c r="D225" i="2"/>
  <c r="A225" i="2"/>
  <c r="B225" i="2"/>
  <c r="A200" i="2"/>
  <c r="B200" i="2"/>
  <c r="D200" i="2"/>
  <c r="C200" i="2"/>
  <c r="AG199" i="2"/>
  <c r="B274" i="2"/>
  <c r="A274" i="2"/>
  <c r="AG273" i="2"/>
  <c r="D274" i="2"/>
  <c r="C274" i="2"/>
  <c r="B286" i="2"/>
  <c r="A286" i="2"/>
  <c r="C286" i="2"/>
  <c r="AG285" i="2"/>
  <c r="BE284" i="2" s="1"/>
  <c r="AB285" i="2" s="1"/>
  <c r="D286" i="2"/>
  <c r="D145" i="2"/>
  <c r="B145" i="2"/>
  <c r="C145" i="2"/>
  <c r="A145" i="2"/>
  <c r="D321" i="2"/>
  <c r="AG320" i="2"/>
  <c r="C321" i="2"/>
  <c r="A321" i="2"/>
  <c r="B321" i="2"/>
  <c r="AG171" i="2"/>
  <c r="C172" i="2"/>
  <c r="B172" i="2"/>
  <c r="D172" i="2"/>
  <c r="A172" i="2"/>
  <c r="D340" i="2"/>
  <c r="A340" i="2"/>
  <c r="AG339" i="2"/>
  <c r="C340" i="2"/>
  <c r="B340" i="2"/>
  <c r="C376" i="2"/>
  <c r="A376" i="2"/>
  <c r="AG376" i="2"/>
  <c r="D376" i="2"/>
  <c r="B376" i="2"/>
  <c r="AG178" i="2"/>
  <c r="A217" i="2"/>
  <c r="B217" i="2"/>
  <c r="AG216" i="2"/>
  <c r="C217" i="2"/>
  <c r="D217" i="2"/>
  <c r="A182" i="2"/>
  <c r="AG181" i="2"/>
  <c r="B182" i="2"/>
  <c r="D182" i="2"/>
  <c r="C182" i="2"/>
  <c r="C95" i="2"/>
  <c r="A95" i="2"/>
  <c r="D95" i="2"/>
  <c r="B95" i="2"/>
  <c r="AG94" i="2"/>
  <c r="B84" i="2"/>
  <c r="AG83" i="2"/>
  <c r="A84" i="2"/>
  <c r="D84" i="2"/>
  <c r="C84" i="2"/>
  <c r="D228" i="2"/>
  <c r="C228" i="2"/>
  <c r="B228" i="2"/>
  <c r="A228" i="2"/>
  <c r="AG227" i="2"/>
  <c r="A185" i="2"/>
  <c r="D185" i="2"/>
  <c r="AG184" i="2"/>
  <c r="B185" i="2"/>
  <c r="C185" i="2"/>
  <c r="C80" i="2"/>
  <c r="B80" i="2"/>
  <c r="D80" i="2"/>
  <c r="A80" i="2"/>
  <c r="AG79" i="2"/>
  <c r="AG323" i="2"/>
  <c r="BE322" i="2" s="1"/>
  <c r="AB323" i="2" s="1"/>
  <c r="B324" i="2"/>
  <c r="D324" i="2"/>
  <c r="A324" i="2"/>
  <c r="C324" i="2"/>
  <c r="D105" i="2"/>
  <c r="A105" i="2"/>
  <c r="AG104" i="2"/>
  <c r="C105" i="2"/>
  <c r="B105" i="2"/>
  <c r="AG102" i="2"/>
  <c r="B103" i="2"/>
  <c r="D103" i="2"/>
  <c r="A103" i="2"/>
  <c r="C103" i="2"/>
  <c r="C162" i="2"/>
  <c r="A162" i="2"/>
  <c r="B162" i="2"/>
  <c r="D162" i="2"/>
  <c r="AG207" i="2"/>
  <c r="A208" i="2"/>
  <c r="C208" i="2"/>
  <c r="D208" i="2"/>
  <c r="B208" i="2"/>
  <c r="A248" i="2"/>
  <c r="C248" i="2"/>
  <c r="B248" i="2"/>
  <c r="D248" i="2"/>
  <c r="AG247" i="2"/>
  <c r="D183" i="2"/>
  <c r="A183" i="2"/>
  <c r="C183" i="2"/>
  <c r="B183" i="2"/>
  <c r="AG182" i="2"/>
  <c r="B364" i="2"/>
  <c r="D364" i="2"/>
  <c r="A364" i="2"/>
  <c r="C364" i="2"/>
  <c r="A204" i="2"/>
  <c r="B204" i="2"/>
  <c r="C204" i="2"/>
  <c r="AG203" i="2"/>
  <c r="D204" i="2"/>
  <c r="A329" i="2"/>
  <c r="D329" i="2"/>
  <c r="C329" i="2"/>
  <c r="AG328" i="2"/>
  <c r="B329" i="2"/>
  <c r="D309" i="2"/>
  <c r="A309" i="2"/>
  <c r="C309" i="2"/>
  <c r="B309" i="2"/>
  <c r="A104" i="2"/>
  <c r="B104" i="2"/>
  <c r="C104" i="2"/>
  <c r="AG103" i="2"/>
  <c r="D104" i="2"/>
  <c r="A123" i="2"/>
  <c r="AG122" i="2"/>
  <c r="D123" i="2"/>
  <c r="C123" i="2"/>
  <c r="B123" i="2"/>
  <c r="A194" i="2"/>
  <c r="D194" i="2"/>
  <c r="B194" i="2"/>
  <c r="AG193" i="2"/>
  <c r="C194" i="2"/>
  <c r="AG329" i="2"/>
  <c r="BE328" i="2" s="1"/>
  <c r="AB329" i="2" s="1"/>
  <c r="C330" i="2"/>
  <c r="A330" i="2"/>
  <c r="D330" i="2"/>
  <c r="B330" i="2"/>
  <c r="AG78" i="2"/>
  <c r="BE77" i="2" s="1"/>
  <c r="AB78" i="2" s="1"/>
  <c r="B79" i="2"/>
  <c r="D79" i="2"/>
  <c r="A79" i="2"/>
  <c r="C79" i="2"/>
  <c r="B72" i="2"/>
  <c r="A72" i="2"/>
  <c r="C72" i="2"/>
  <c r="D72" i="2"/>
  <c r="AG71" i="2"/>
  <c r="BE70" i="2" s="1"/>
  <c r="AB71" i="2" s="1"/>
  <c r="A70" i="2"/>
  <c r="AG69" i="2"/>
  <c r="C70" i="2"/>
  <c r="D70" i="2"/>
  <c r="B70" i="2"/>
  <c r="D257" i="2"/>
  <c r="AG256" i="2"/>
  <c r="A257" i="2"/>
  <c r="C257" i="2"/>
  <c r="B257" i="2"/>
  <c r="D166" i="2"/>
  <c r="A166" i="2"/>
  <c r="AG165" i="2"/>
  <c r="C166" i="2"/>
  <c r="B166" i="2"/>
  <c r="C209" i="2"/>
  <c r="A209" i="2"/>
  <c r="B209" i="2"/>
  <c r="AG208" i="2"/>
  <c r="BE207" i="2" s="1"/>
  <c r="AB208" i="2" s="1"/>
  <c r="D209" i="2"/>
  <c r="B278" i="2"/>
  <c r="C278" i="2"/>
  <c r="AG277" i="2"/>
  <c r="D278" i="2"/>
  <c r="A278" i="2"/>
  <c r="B68" i="2"/>
  <c r="D68" i="2"/>
  <c r="A68" i="2"/>
  <c r="C68" i="2"/>
  <c r="AG278" i="2"/>
  <c r="A279" i="2"/>
  <c r="D279" i="2"/>
  <c r="B279" i="2"/>
  <c r="C279" i="2"/>
  <c r="AG230" i="2"/>
  <c r="C231" i="2"/>
  <c r="AG231" i="2"/>
  <c r="B231" i="2"/>
  <c r="A231" i="2"/>
  <c r="D231" i="2"/>
  <c r="C374" i="2"/>
  <c r="D374" i="2"/>
  <c r="A374" i="2"/>
  <c r="AG374" i="2"/>
  <c r="B374" i="2"/>
  <c r="AG156" i="2"/>
  <c r="A157" i="2"/>
  <c r="D157" i="2"/>
  <c r="C157" i="2"/>
  <c r="B157" i="2"/>
  <c r="A255" i="2"/>
  <c r="C255" i="2"/>
  <c r="B255" i="2"/>
  <c r="D255" i="2"/>
  <c r="AG254" i="2"/>
  <c r="D107" i="2"/>
  <c r="C107" i="2"/>
  <c r="A107" i="2"/>
  <c r="AG106" i="2"/>
  <c r="B107" i="2"/>
  <c r="C147" i="2"/>
  <c r="D147" i="2"/>
  <c r="AG146" i="2"/>
  <c r="A147" i="2"/>
  <c r="B147" i="2"/>
  <c r="AG331" i="2"/>
  <c r="A332" i="2"/>
  <c r="B332" i="2"/>
  <c r="D332" i="2"/>
  <c r="C332" i="2"/>
  <c r="A346" i="2"/>
  <c r="D346" i="2"/>
  <c r="B346" i="2"/>
  <c r="C346" i="2"/>
  <c r="C56" i="2"/>
  <c r="B56" i="2"/>
  <c r="AG55" i="2"/>
  <c r="D56" i="2"/>
  <c r="A56" i="2"/>
  <c r="C158" i="2"/>
  <c r="B158" i="2"/>
  <c r="D158" i="2"/>
  <c r="AG157" i="2"/>
  <c r="A158" i="2"/>
  <c r="B94" i="2"/>
  <c r="A94" i="2"/>
  <c r="AG93" i="2"/>
  <c r="D94" i="2"/>
  <c r="C94" i="2"/>
  <c r="D173" i="2"/>
  <c r="A173" i="2"/>
  <c r="B173" i="2"/>
  <c r="AG172" i="2"/>
  <c r="C173" i="2"/>
  <c r="C153" i="2"/>
  <c r="D153" i="2"/>
  <c r="A153" i="2"/>
  <c r="AG152" i="2"/>
  <c r="B153" i="2"/>
  <c r="A235" i="2"/>
  <c r="B235" i="2"/>
  <c r="C235" i="2"/>
  <c r="D235" i="2"/>
  <c r="AG234" i="2"/>
  <c r="C242" i="2"/>
  <c r="B242" i="2"/>
  <c r="A242" i="2"/>
  <c r="D242" i="2"/>
  <c r="AG241" i="2"/>
  <c r="D122" i="2"/>
  <c r="AG121" i="2"/>
  <c r="A122" i="2"/>
  <c r="B122" i="2"/>
  <c r="C122" i="2"/>
  <c r="C250" i="2"/>
  <c r="AG249" i="2"/>
  <c r="D250" i="2"/>
  <c r="A250" i="2"/>
  <c r="B250" i="2"/>
  <c r="AG364" i="2"/>
  <c r="AG365" i="2"/>
  <c r="BE364" i="2" s="1"/>
  <c r="AB365" i="2" s="1"/>
  <c r="A365" i="2"/>
  <c r="C365" i="2"/>
  <c r="B365" i="2"/>
  <c r="D365" i="2"/>
  <c r="B293" i="2"/>
  <c r="A293" i="2"/>
  <c r="C293" i="2"/>
  <c r="AG292" i="2"/>
  <c r="D293" i="2"/>
  <c r="C291" i="2"/>
  <c r="D291" i="2"/>
  <c r="B291" i="2"/>
  <c r="A291" i="2"/>
  <c r="AG290" i="2"/>
  <c r="A275" i="2"/>
  <c r="B275" i="2"/>
  <c r="AG274" i="2"/>
  <c r="C275" i="2"/>
  <c r="D275" i="2"/>
  <c r="B267" i="2"/>
  <c r="C267" i="2"/>
  <c r="A267" i="2"/>
  <c r="D267" i="2"/>
  <c r="AG266" i="2"/>
  <c r="C277" i="2"/>
  <c r="B277" i="2"/>
  <c r="A277" i="2"/>
  <c r="AG276" i="2"/>
  <c r="BE275" i="2" s="1"/>
  <c r="AB276" i="2" s="1"/>
  <c r="D277" i="2"/>
  <c r="D283" i="2"/>
  <c r="A283" i="2"/>
  <c r="C283" i="2"/>
  <c r="B283" i="2"/>
  <c r="AG282" i="2"/>
  <c r="AG260" i="2"/>
  <c r="B261" i="2"/>
  <c r="C261" i="2"/>
  <c r="D261" i="2"/>
  <c r="A261" i="2"/>
  <c r="AG74" i="2"/>
  <c r="C75" i="2"/>
  <c r="D75" i="2"/>
  <c r="A75" i="2"/>
  <c r="B75" i="2"/>
  <c r="C367" i="2"/>
  <c r="B367" i="2"/>
  <c r="A367" i="2"/>
  <c r="AG367" i="2"/>
  <c r="BE366" i="2" s="1"/>
  <c r="AB367" i="2" s="1"/>
  <c r="D367" i="2"/>
  <c r="D110" i="2"/>
  <c r="AG109" i="2"/>
  <c r="C110" i="2"/>
  <c r="A110" i="2"/>
  <c r="B110" i="2"/>
  <c r="AG248" i="2"/>
  <c r="D249" i="2"/>
  <c r="C249" i="2"/>
  <c r="B249" i="2"/>
  <c r="A249" i="2"/>
  <c r="B196" i="2"/>
  <c r="D196" i="2"/>
  <c r="C196" i="2"/>
  <c r="AG195" i="2"/>
  <c r="A196" i="2"/>
  <c r="C175" i="2"/>
  <c r="D175" i="2"/>
  <c r="B175" i="2"/>
  <c r="A175" i="2"/>
  <c r="AG174" i="2"/>
  <c r="AG239" i="2"/>
  <c r="B240" i="2"/>
  <c r="D240" i="2"/>
  <c r="A240" i="2"/>
  <c r="C240" i="2"/>
  <c r="B148" i="2"/>
  <c r="A148" i="2"/>
  <c r="C148" i="2"/>
  <c r="D148" i="2"/>
  <c r="AG147" i="2"/>
  <c r="B167" i="2"/>
  <c r="A167" i="2"/>
  <c r="AG166" i="2"/>
  <c r="C167" i="2"/>
  <c r="D167" i="2"/>
  <c r="B63" i="2"/>
  <c r="D63" i="2"/>
  <c r="AG62" i="2"/>
  <c r="A63" i="2"/>
  <c r="C63" i="2"/>
  <c r="C306" i="2"/>
  <c r="A306" i="2"/>
  <c r="AG305" i="2"/>
  <c r="D306" i="2"/>
  <c r="B306" i="2"/>
  <c r="A351" i="2"/>
  <c r="AG350" i="2"/>
  <c r="BE349" i="2" s="1"/>
  <c r="AB350" i="2" s="1"/>
  <c r="D351" i="2"/>
  <c r="C351" i="2"/>
  <c r="B351" i="2"/>
  <c r="AG351" i="2"/>
  <c r="B342" i="2"/>
  <c r="A342" i="2"/>
  <c r="AG341" i="2"/>
  <c r="C342" i="2"/>
  <c r="D342" i="2"/>
  <c r="C224" i="2"/>
  <c r="AG223" i="2"/>
  <c r="B224" i="2"/>
  <c r="D224" i="2"/>
  <c r="A224" i="2"/>
  <c r="A285" i="2"/>
  <c r="C285" i="2"/>
  <c r="AG284" i="2"/>
  <c r="B285" i="2"/>
  <c r="D285" i="2"/>
  <c r="C251" i="2"/>
  <c r="A251" i="2"/>
  <c r="AG250" i="2"/>
  <c r="D251" i="2"/>
  <c r="B251" i="2"/>
  <c r="C115" i="2"/>
  <c r="A115" i="2"/>
  <c r="AG114" i="2"/>
  <c r="D115" i="2"/>
  <c r="B115" i="2"/>
  <c r="AG169" i="2"/>
  <c r="AG123" i="2"/>
  <c r="B164" i="2"/>
  <c r="A164" i="2"/>
  <c r="AG163" i="2"/>
  <c r="C164" i="2"/>
  <c r="D164" i="2"/>
  <c r="A82" i="2"/>
  <c r="C82" i="2"/>
  <c r="AG81" i="2"/>
  <c r="B82" i="2"/>
  <c r="D82" i="2"/>
  <c r="C273" i="2"/>
  <c r="A273" i="2"/>
  <c r="AG272" i="2"/>
  <c r="D273" i="2"/>
  <c r="B273" i="2"/>
  <c r="A370" i="2"/>
  <c r="AG369" i="2"/>
  <c r="C370" i="2"/>
  <c r="D370" i="2"/>
  <c r="B370" i="2"/>
  <c r="B50" i="2"/>
  <c r="C50" i="2"/>
  <c r="A50" i="2"/>
  <c r="D50" i="2"/>
  <c r="C118" i="2"/>
  <c r="AG117" i="2"/>
  <c r="D118" i="2"/>
  <c r="B118" i="2"/>
  <c r="A118" i="2"/>
  <c r="D143" i="2"/>
  <c r="C143" i="2"/>
  <c r="AG142" i="2"/>
  <c r="A143" i="2"/>
  <c r="B143" i="2"/>
  <c r="C362" i="2"/>
  <c r="A362" i="2"/>
  <c r="AG362" i="2"/>
  <c r="D362" i="2"/>
  <c r="B362" i="2"/>
  <c r="D53" i="2"/>
  <c r="AG52" i="2"/>
  <c r="A53" i="2"/>
  <c r="B53" i="2"/>
  <c r="C53" i="2"/>
  <c r="AG119" i="2"/>
  <c r="D120" i="2"/>
  <c r="A120" i="2"/>
  <c r="C120" i="2"/>
  <c r="B120" i="2"/>
  <c r="D203" i="2"/>
  <c r="C203" i="2"/>
  <c r="AG202" i="2"/>
  <c r="A203" i="2"/>
  <c r="B203" i="2"/>
  <c r="A99" i="2"/>
  <c r="D99" i="2"/>
  <c r="C99" i="2"/>
  <c r="AG98" i="2"/>
  <c r="B99" i="2"/>
  <c r="AG206" i="2"/>
  <c r="C207" i="2"/>
  <c r="B207" i="2"/>
  <c r="A207" i="2"/>
  <c r="D207" i="2"/>
  <c r="C54" i="2"/>
  <c r="B54" i="2"/>
  <c r="AG53" i="2"/>
  <c r="D54" i="2"/>
  <c r="A54" i="2"/>
  <c r="A125" i="2"/>
  <c r="AG124" i="2"/>
  <c r="C125" i="2"/>
  <c r="B125" i="2"/>
  <c r="D125" i="2"/>
  <c r="A73" i="2"/>
  <c r="C73" i="2"/>
  <c r="B73" i="2"/>
  <c r="AG72" i="2"/>
  <c r="D73" i="2"/>
  <c r="B129" i="2"/>
  <c r="A129" i="2"/>
  <c r="C129" i="2"/>
  <c r="AG128" i="2"/>
  <c r="D129" i="2"/>
  <c r="D262" i="2"/>
  <c r="B262" i="2"/>
  <c r="AG261" i="2"/>
  <c r="C262" i="2"/>
  <c r="A262" i="2"/>
  <c r="C140" i="2"/>
  <c r="AG139" i="2"/>
  <c r="B140" i="2"/>
  <c r="D140" i="2"/>
  <c r="A140" i="2"/>
  <c r="AG179" i="2"/>
  <c r="C180" i="2"/>
  <c r="A180" i="2"/>
  <c r="B180" i="2"/>
  <c r="D180" i="2"/>
  <c r="C298" i="2"/>
  <c r="D298" i="2"/>
  <c r="B298" i="2"/>
  <c r="A298" i="2"/>
  <c r="AG297" i="2"/>
  <c r="D137" i="2"/>
  <c r="A137" i="2"/>
  <c r="B137" i="2"/>
  <c r="C137" i="2"/>
  <c r="AG136" i="2"/>
  <c r="B91" i="2"/>
  <c r="AG90" i="2"/>
  <c r="BE89" i="2" s="1"/>
  <c r="AB90" i="2" s="1"/>
  <c r="A91" i="2"/>
  <c r="C91" i="2"/>
  <c r="D91" i="2"/>
  <c r="C90" i="2"/>
  <c r="B90" i="2"/>
  <c r="AG89" i="2"/>
  <c r="BE88" i="2" s="1"/>
  <c r="AB89" i="2" s="1"/>
  <c r="D90" i="2"/>
  <c r="A90" i="2"/>
  <c r="A135" i="2"/>
  <c r="B135" i="2"/>
  <c r="D135" i="2"/>
  <c r="AG134" i="2"/>
  <c r="C135" i="2"/>
  <c r="C186" i="2"/>
  <c r="D186" i="2"/>
  <c r="B186" i="2"/>
  <c r="AG185" i="2"/>
  <c r="A186" i="2"/>
  <c r="A328" i="2"/>
  <c r="C328" i="2"/>
  <c r="B328" i="2"/>
  <c r="D328" i="2"/>
  <c r="D130" i="2"/>
  <c r="AG129" i="2"/>
  <c r="B130" i="2"/>
  <c r="C130" i="2"/>
  <c r="A130" i="2"/>
  <c r="D108" i="2"/>
  <c r="AG107" i="2"/>
  <c r="A108" i="2"/>
  <c r="C108" i="2"/>
  <c r="B108" i="2"/>
  <c r="B299" i="2"/>
  <c r="AG298" i="2"/>
  <c r="D299" i="2"/>
  <c r="A299" i="2"/>
  <c r="C299" i="2"/>
  <c r="B305" i="2"/>
  <c r="A305" i="2"/>
  <c r="C305" i="2"/>
  <c r="D305" i="2"/>
  <c r="C151" i="2"/>
  <c r="D151" i="2"/>
  <c r="B151" i="2"/>
  <c r="AG150" i="2"/>
  <c r="A151" i="2"/>
  <c r="C214" i="2"/>
  <c r="B214" i="2"/>
  <c r="AG213" i="2"/>
  <c r="D214" i="2"/>
  <c r="A214" i="2"/>
  <c r="D290" i="2"/>
  <c r="B290" i="2"/>
  <c r="A290" i="2"/>
  <c r="C290" i="2"/>
  <c r="AG289" i="2"/>
  <c r="B86" i="2"/>
  <c r="D86" i="2"/>
  <c r="C86" i="2"/>
  <c r="AG85" i="2"/>
  <c r="BE84" i="2" s="1"/>
  <c r="AB85" i="2" s="1"/>
  <c r="A86" i="2"/>
  <c r="B55" i="2"/>
  <c r="AG54" i="2"/>
  <c r="A55" i="2"/>
  <c r="C55" i="2"/>
  <c r="D55" i="2"/>
  <c r="A154" i="2"/>
  <c r="AG153" i="2"/>
  <c r="D154" i="2"/>
  <c r="B154" i="2"/>
  <c r="C154" i="2"/>
  <c r="B343" i="2"/>
  <c r="C343" i="2"/>
  <c r="A343" i="2"/>
  <c r="D343" i="2"/>
  <c r="AG342" i="2"/>
  <c r="A347" i="2"/>
  <c r="AG346" i="2"/>
  <c r="D347" i="2"/>
  <c r="C347" i="2"/>
  <c r="B347" i="2"/>
  <c r="A300" i="2"/>
  <c r="AG299" i="2"/>
  <c r="C300" i="2"/>
  <c r="B300" i="2"/>
  <c r="D300" i="2"/>
  <c r="C315" i="2"/>
  <c r="A315" i="2"/>
  <c r="B315" i="2"/>
  <c r="D315" i="2"/>
  <c r="AG314" i="2"/>
  <c r="C117" i="2"/>
  <c r="AG116" i="2"/>
  <c r="A117" i="2"/>
  <c r="B117" i="2"/>
  <c r="D117" i="2"/>
  <c r="AG59" i="2"/>
  <c r="A60" i="2"/>
  <c r="B60" i="2"/>
  <c r="D60" i="2"/>
  <c r="C60" i="2"/>
  <c r="C288" i="2"/>
  <c r="AG287" i="2"/>
  <c r="BE286" i="2" s="1"/>
  <c r="AB287" i="2" s="1"/>
  <c r="B288" i="2"/>
  <c r="AG288" i="2"/>
  <c r="A288" i="2"/>
  <c r="D288" i="2"/>
  <c r="C119" i="2"/>
  <c r="AG118" i="2"/>
  <c r="A119" i="2"/>
  <c r="D119" i="2"/>
  <c r="B119" i="2"/>
  <c r="A78" i="2"/>
  <c r="AG77" i="2"/>
  <c r="D78" i="2"/>
  <c r="B78" i="2"/>
  <c r="C78" i="2"/>
  <c r="B98" i="2"/>
  <c r="D98" i="2"/>
  <c r="A98" i="2"/>
  <c r="C98" i="2"/>
  <c r="AG97" i="2"/>
  <c r="B83" i="2"/>
  <c r="C83" i="2"/>
  <c r="D83" i="2"/>
  <c r="A83" i="2"/>
  <c r="AG82" i="2"/>
  <c r="BE81" i="2" s="1"/>
  <c r="AB82" i="2" s="1"/>
  <c r="C317" i="2"/>
  <c r="D317" i="2"/>
  <c r="AG316" i="2"/>
  <c r="B317" i="2"/>
  <c r="A317" i="2"/>
  <c r="AG340" i="2"/>
  <c r="C341" i="2"/>
  <c r="D341" i="2"/>
  <c r="B341" i="2"/>
  <c r="A341" i="2"/>
  <c r="AG301" i="2"/>
  <c r="B302" i="2"/>
  <c r="D302" i="2"/>
  <c r="A302" i="2"/>
  <c r="C302" i="2"/>
  <c r="B320" i="2"/>
  <c r="A320" i="2"/>
  <c r="D320" i="2"/>
  <c r="C320" i="2"/>
  <c r="AG319" i="2"/>
  <c r="A301" i="2"/>
  <c r="C301" i="2"/>
  <c r="B301" i="2"/>
  <c r="AG300" i="2"/>
  <c r="D301" i="2"/>
  <c r="A227" i="2"/>
  <c r="B227" i="2"/>
  <c r="D227" i="2"/>
  <c r="AG226" i="2"/>
  <c r="C227" i="2"/>
  <c r="AG244" i="2"/>
  <c r="BE243" i="2" s="1"/>
  <c r="AB244" i="2" s="1"/>
  <c r="A245" i="2"/>
  <c r="D245" i="2"/>
  <c r="C245" i="2"/>
  <c r="B245" i="2"/>
  <c r="A326" i="2"/>
  <c r="C326" i="2"/>
  <c r="B326" i="2"/>
  <c r="D326" i="2"/>
  <c r="AG326" i="2"/>
  <c r="BE325" i="2" s="1"/>
  <c r="AB326" i="2" s="1"/>
  <c r="A333" i="2"/>
  <c r="C333" i="2"/>
  <c r="D333" i="2"/>
  <c r="AG332" i="2"/>
  <c r="B333" i="2"/>
  <c r="D238" i="2"/>
  <c r="A238" i="2"/>
  <c r="B238" i="2"/>
  <c r="C238" i="2"/>
  <c r="AG162" i="2"/>
  <c r="B163" i="2"/>
  <c r="A163" i="2"/>
  <c r="C163" i="2"/>
  <c r="D163" i="2"/>
  <c r="AG370" i="2"/>
  <c r="A371" i="2"/>
  <c r="C371" i="2"/>
  <c r="D371" i="2"/>
  <c r="B371" i="2"/>
  <c r="AG371" i="2"/>
  <c r="B111" i="2"/>
  <c r="C111" i="2"/>
  <c r="AG110" i="2"/>
  <c r="D111" i="2"/>
  <c r="A111" i="2"/>
  <c r="AG270" i="2"/>
  <c r="BE269" i="2" s="1"/>
  <c r="AB270" i="2" s="1"/>
  <c r="A271" i="2"/>
  <c r="C271" i="2"/>
  <c r="B271" i="2"/>
  <c r="D271" i="2"/>
  <c r="AG155" i="2"/>
  <c r="A156" i="2"/>
  <c r="B156" i="2"/>
  <c r="D156" i="2"/>
  <c r="C156" i="2"/>
  <c r="A239" i="2"/>
  <c r="C239" i="2"/>
  <c r="B239" i="2"/>
  <c r="AG238" i="2"/>
  <c r="D239" i="2"/>
  <c r="B206" i="2"/>
  <c r="AG205" i="2"/>
  <c r="C206" i="2"/>
  <c r="A206" i="2"/>
  <c r="D206" i="2"/>
  <c r="AG65" i="2"/>
  <c r="B66" i="2"/>
  <c r="A66" i="2"/>
  <c r="C66" i="2"/>
  <c r="D66" i="2"/>
  <c r="C337" i="2"/>
  <c r="A337" i="2"/>
  <c r="B337" i="2"/>
  <c r="D337" i="2"/>
  <c r="AG336" i="2"/>
  <c r="BE335" i="2" s="1"/>
  <c r="AB336" i="2" s="1"/>
  <c r="AG175" i="2"/>
  <c r="B176" i="2"/>
  <c r="A176" i="2"/>
  <c r="D176" i="2"/>
  <c r="C176" i="2"/>
  <c r="AG335" i="2"/>
  <c r="BE334" i="2" s="1"/>
  <c r="AB335" i="2" s="1"/>
  <c r="B336" i="2"/>
  <c r="D336" i="2"/>
  <c r="A336" i="2"/>
  <c r="C336" i="2"/>
  <c r="D222" i="2"/>
  <c r="A222" i="2"/>
  <c r="AG221" i="2"/>
  <c r="B222" i="2"/>
  <c r="C222" i="2"/>
  <c r="C360" i="2"/>
  <c r="D360" i="2"/>
  <c r="A360" i="2"/>
  <c r="B360" i="2"/>
  <c r="C241" i="2"/>
  <c r="AG240" i="2"/>
  <c r="B241" i="2"/>
  <c r="A241" i="2"/>
  <c r="D241" i="2"/>
  <c r="D141" i="2"/>
  <c r="AG140" i="2"/>
  <c r="BE139" i="2" s="1"/>
  <c r="AB140" i="2" s="1"/>
  <c r="B141" i="2"/>
  <c r="C141" i="2"/>
  <c r="A141" i="2"/>
  <c r="AG363" i="2"/>
  <c r="AG196" i="2"/>
  <c r="AG160" i="2" l="1"/>
  <c r="AG324" i="2"/>
  <c r="BE323" i="2" s="1"/>
  <c r="AB324" i="2" s="1"/>
  <c r="AG360" i="2"/>
  <c r="AG191" i="2"/>
  <c r="AB191" i="2" s="1"/>
  <c r="BE303" i="2"/>
  <c r="AB304" i="2"/>
  <c r="B355" i="2"/>
  <c r="A355" i="2"/>
  <c r="AG354" i="2"/>
  <c r="C355" i="2"/>
  <c r="D355" i="2"/>
  <c r="A308" i="2"/>
  <c r="D308" i="2"/>
  <c r="B308" i="2"/>
  <c r="C308" i="2"/>
  <c r="AG307" i="2"/>
  <c r="BE306" i="2" s="1"/>
  <c r="AB307" i="2" s="1"/>
  <c r="C289" i="2"/>
  <c r="A289" i="2"/>
  <c r="D289" i="2"/>
  <c r="B289" i="2"/>
  <c r="A375" i="2"/>
  <c r="AG375" i="2"/>
  <c r="D375" i="2"/>
  <c r="B375" i="2"/>
  <c r="C375" i="2"/>
  <c r="C161" i="2"/>
  <c r="B161" i="2"/>
  <c r="A161" i="2"/>
  <c r="D161" i="2"/>
  <c r="C144" i="2"/>
  <c r="D144" i="2"/>
  <c r="B144" i="2"/>
  <c r="A144" i="2"/>
  <c r="D169" i="2"/>
  <c r="AG168" i="2"/>
  <c r="A169" i="2"/>
  <c r="B169" i="2"/>
  <c r="C169" i="2"/>
  <c r="B373" i="2"/>
  <c r="AG372" i="2"/>
  <c r="BE371" i="2" s="1"/>
  <c r="AB372" i="2" s="1"/>
  <c r="AG373" i="2"/>
  <c r="C373" i="2"/>
  <c r="D373" i="2"/>
  <c r="A373" i="2"/>
  <c r="A356" i="2"/>
  <c r="D356" i="2"/>
  <c r="B356" i="2"/>
  <c r="C356" i="2"/>
  <c r="AG355" i="2"/>
  <c r="C380" i="2"/>
  <c r="AG379" i="2"/>
  <c r="D380" i="2"/>
  <c r="A380" i="2"/>
  <c r="B380" i="2"/>
  <c r="AG143" i="2"/>
  <c r="A179" i="2"/>
  <c r="C179" i="2"/>
  <c r="D179" i="2"/>
  <c r="B179" i="2"/>
  <c r="A270" i="2"/>
  <c r="C270" i="2"/>
  <c r="D270" i="2"/>
  <c r="B270" i="2"/>
  <c r="A368" i="2"/>
  <c r="AG368" i="2"/>
  <c r="BE367" i="2" s="1"/>
  <c r="AB368" i="2" s="1"/>
  <c r="D368" i="2"/>
  <c r="B368" i="2"/>
  <c r="C368" i="2"/>
  <c r="B124" i="2"/>
  <c r="C124" i="2"/>
  <c r="A124" i="2"/>
  <c r="D124" i="2"/>
  <c r="B232" i="2"/>
  <c r="AG232" i="2"/>
  <c r="D232" i="2"/>
  <c r="C232" i="2"/>
  <c r="A232" i="2"/>
  <c r="D363" i="2"/>
  <c r="C363" i="2"/>
  <c r="B363" i="2"/>
  <c r="A363" i="2"/>
  <c r="D101" i="2"/>
  <c r="C101" i="2"/>
  <c r="A101" i="2"/>
  <c r="B101" i="2"/>
  <c r="B366" i="2"/>
  <c r="D366" i="2"/>
  <c r="C366" i="2"/>
  <c r="AG366" i="2"/>
  <c r="BE365" i="2" s="1"/>
  <c r="AB366" i="2" s="1"/>
  <c r="A366" i="2"/>
  <c r="A377" i="2"/>
  <c r="D377" i="2"/>
  <c r="C377" i="2"/>
  <c r="B377" i="2"/>
  <c r="A379" i="2"/>
  <c r="AG378" i="2"/>
  <c r="D379" i="2"/>
  <c r="B379" i="2"/>
  <c r="C379" i="2"/>
  <c r="B197" i="2"/>
  <c r="D197" i="2"/>
  <c r="C197" i="2"/>
  <c r="A197" i="2"/>
  <c r="A352" i="2"/>
  <c r="D352" i="2"/>
  <c r="B352" i="2"/>
  <c r="C352" i="2"/>
  <c r="AG352" i="2"/>
  <c r="A57" i="2"/>
  <c r="D57" i="2"/>
  <c r="B57" i="2"/>
  <c r="C57" i="2"/>
  <c r="C220" i="2"/>
  <c r="B220" i="2"/>
  <c r="A220" i="2"/>
  <c r="D220" i="2"/>
  <c r="C357" i="2"/>
  <c r="D357" i="2"/>
  <c r="AG356" i="2"/>
  <c r="B357" i="2"/>
  <c r="A357" i="2"/>
  <c r="AG58" i="2"/>
  <c r="AG57" i="2"/>
  <c r="B58" i="2"/>
  <c r="A58" i="2"/>
  <c r="C58" i="2"/>
  <c r="D58" i="2"/>
  <c r="B327" i="2"/>
  <c r="C327" i="2"/>
  <c r="D327" i="2"/>
  <c r="A327" i="2"/>
  <c r="C372" i="2"/>
  <c r="D372" i="2"/>
  <c r="B372" i="2"/>
  <c r="A372" i="2"/>
  <c r="C348" i="2"/>
  <c r="B348" i="2"/>
  <c r="A348" i="2"/>
  <c r="D348" i="2"/>
  <c r="AG348" i="2"/>
  <c r="AG377" i="2"/>
  <c r="D378" i="2"/>
  <c r="C378" i="2"/>
  <c r="B378" i="2"/>
  <c r="A378" i="2"/>
  <c r="C191" i="2"/>
  <c r="A191" i="2"/>
  <c r="D191" i="2"/>
  <c r="B191" i="2"/>
  <c r="B358" i="2"/>
  <c r="A358" i="2"/>
  <c r="C358" i="2"/>
  <c r="D358" i="2"/>
  <c r="AG357" i="2"/>
  <c r="C237" i="2"/>
  <c r="D237" i="2"/>
  <c r="A237" i="2"/>
  <c r="B237" i="2"/>
  <c r="D67" i="2"/>
  <c r="AG66" i="2"/>
  <c r="C67" i="2"/>
  <c r="A67" i="2"/>
  <c r="B67" i="2"/>
  <c r="AG67" i="2"/>
  <c r="A325" i="2"/>
  <c r="B325" i="2"/>
  <c r="C325" i="2"/>
  <c r="D325" i="2"/>
  <c r="D361" i="2"/>
  <c r="B361" i="2"/>
  <c r="A361" i="2"/>
  <c r="C361" i="2"/>
  <c r="A345" i="2"/>
  <c r="D345" i="2"/>
  <c r="C345" i="2"/>
  <c r="B345" i="2"/>
  <c r="AG345" i="2"/>
  <c r="BE344" i="2" s="1"/>
  <c r="AB345" i="2" s="1"/>
  <c r="B304" i="2"/>
  <c r="AG303" i="2"/>
  <c r="A304" i="2"/>
  <c r="C304" i="2"/>
  <c r="D304" i="2"/>
  <c r="B359" i="2"/>
  <c r="C359" i="2"/>
  <c r="AG358" i="2"/>
  <c r="BE357" i="2" s="1"/>
  <c r="AB358" i="2" s="1"/>
  <c r="A359" i="2"/>
  <c r="AG359" i="2"/>
  <c r="D359" i="2"/>
  <c r="C381" i="2"/>
  <c r="AG380" i="2"/>
  <c r="B381" i="2"/>
  <c r="D381" i="2"/>
  <c r="A381" i="2"/>
  <c r="AG381" i="2"/>
  <c r="AG327" i="2"/>
  <c r="BE326" i="2" s="1"/>
  <c r="AB327" i="2" s="1"/>
  <c r="AB363" i="2"/>
  <c r="BE362" i="2"/>
  <c r="BE239" i="2"/>
  <c r="AB240" i="2"/>
  <c r="AB316" i="2"/>
  <c r="BE315" i="2"/>
  <c r="BE76" i="2"/>
  <c r="AB77" i="2"/>
  <c r="BE346" i="2"/>
  <c r="AB347" i="2"/>
  <c r="BE53" i="2"/>
  <c r="AB54" i="2"/>
  <c r="BE71" i="2"/>
  <c r="AB72" i="2"/>
  <c r="AB163" i="2"/>
  <c r="BE162" i="2"/>
  <c r="AB250" i="2"/>
  <c r="BE249" i="2"/>
  <c r="BE195" i="2"/>
  <c r="AB196" i="2"/>
  <c r="AB238" i="2"/>
  <c r="BE237" i="2"/>
  <c r="BE154" i="2"/>
  <c r="AB155" i="2"/>
  <c r="BE109" i="2"/>
  <c r="AB110" i="2"/>
  <c r="AB370" i="2"/>
  <c r="BE369" i="2"/>
  <c r="AB237" i="2"/>
  <c r="BE236" i="2"/>
  <c r="BE331" i="2"/>
  <c r="AB332" i="2"/>
  <c r="BE225" i="2"/>
  <c r="AB226" i="2"/>
  <c r="BE212" i="2"/>
  <c r="AB213" i="2"/>
  <c r="AB150" i="2"/>
  <c r="BE149" i="2"/>
  <c r="AB107" i="2"/>
  <c r="BE106" i="2"/>
  <c r="AB185" i="2"/>
  <c r="BE184" i="2"/>
  <c r="AB297" i="2"/>
  <c r="BE296" i="2"/>
  <c r="BE205" i="2"/>
  <c r="AB206" i="2"/>
  <c r="BE201" i="2"/>
  <c r="AB202" i="2"/>
  <c r="BE361" i="2"/>
  <c r="AB362" i="2"/>
  <c r="AB369" i="2"/>
  <c r="BE368" i="2"/>
  <c r="AB272" i="2"/>
  <c r="BE271" i="2"/>
  <c r="BE350" i="2"/>
  <c r="AB351" i="2"/>
  <c r="BE304" i="2"/>
  <c r="AB305" i="2"/>
  <c r="BE73" i="2"/>
  <c r="AB74" i="2"/>
  <c r="AB266" i="2"/>
  <c r="BE265" i="2"/>
  <c r="BE291" i="2"/>
  <c r="AB292" i="2"/>
  <c r="AB241" i="2"/>
  <c r="BE240" i="2"/>
  <c r="AB172" i="2"/>
  <c r="BE171" i="2"/>
  <c r="BE54" i="2"/>
  <c r="AB55" i="2"/>
  <c r="AB331" i="2"/>
  <c r="BE330" i="2"/>
  <c r="BE155" i="2"/>
  <c r="AB156" i="2"/>
  <c r="AB278" i="2"/>
  <c r="BE277" i="2"/>
  <c r="BE68" i="2"/>
  <c r="AB69" i="2"/>
  <c r="AB103" i="2"/>
  <c r="BE102" i="2"/>
  <c r="BE246" i="2"/>
  <c r="AB247" i="2"/>
  <c r="AB322" i="2"/>
  <c r="BE321" i="2"/>
  <c r="AB135" i="2"/>
  <c r="BE134" i="2"/>
  <c r="AB127" i="2"/>
  <c r="BE126" i="2"/>
  <c r="BE137" i="2"/>
  <c r="AB138" i="2"/>
  <c r="AB170" i="2"/>
  <c r="BE169" i="2"/>
  <c r="AB210" i="2"/>
  <c r="BE209" i="2"/>
  <c r="BE211" i="2"/>
  <c r="AB212" i="2"/>
  <c r="BE172" i="2"/>
  <c r="AB173" i="2"/>
  <c r="AB259" i="2"/>
  <c r="BE258" i="2"/>
  <c r="BE228" i="2"/>
  <c r="AB229" i="2"/>
  <c r="BE147" i="2"/>
  <c r="AB148" i="2"/>
  <c r="AB194" i="2"/>
  <c r="BE193" i="2"/>
  <c r="AB280" i="2"/>
  <c r="BE279" i="2"/>
  <c r="BE295" i="2"/>
  <c r="AB296" i="2"/>
  <c r="BE153" i="2"/>
  <c r="AB154" i="2"/>
  <c r="BE200" i="2"/>
  <c r="AB201" i="2"/>
  <c r="AB80" i="2"/>
  <c r="BE79" i="2"/>
  <c r="AB334" i="2"/>
  <c r="BE333" i="2"/>
  <c r="AB160" i="2"/>
  <c r="BE159" i="2"/>
  <c r="AB245" i="2"/>
  <c r="BE244" i="2"/>
  <c r="BE316" i="2"/>
  <c r="AB317" i="2"/>
  <c r="BE85" i="2"/>
  <c r="AB86" i="2"/>
  <c r="AB186" i="2"/>
  <c r="BE185" i="2"/>
  <c r="BE114" i="2"/>
  <c r="AB115" i="2"/>
  <c r="AB200" i="2"/>
  <c r="BE199" i="2"/>
  <c r="BE72" i="2"/>
  <c r="AB73" i="2"/>
  <c r="BE111" i="2"/>
  <c r="AB112" i="2"/>
  <c r="BE125" i="2"/>
  <c r="AB126" i="2"/>
  <c r="AB51" i="2"/>
  <c r="BE50" i="2"/>
  <c r="AB286" i="2"/>
  <c r="BE285" i="2"/>
  <c r="BE268" i="2"/>
  <c r="AB269" i="2"/>
  <c r="BE241" i="2"/>
  <c r="AB242" i="2"/>
  <c r="AB65" i="2"/>
  <c r="BE64" i="2"/>
  <c r="BE204" i="2"/>
  <c r="AB205" i="2"/>
  <c r="AB162" i="2"/>
  <c r="BE161" i="2"/>
  <c r="BE324" i="2"/>
  <c r="AB325" i="2"/>
  <c r="BE299" i="2"/>
  <c r="AB300" i="2"/>
  <c r="BE318" i="2"/>
  <c r="AB319" i="2"/>
  <c r="BE313" i="2"/>
  <c r="AB314" i="2"/>
  <c r="BE298" i="2"/>
  <c r="AB299" i="2"/>
  <c r="AB342" i="2"/>
  <c r="BE341" i="2"/>
  <c r="BE152" i="2"/>
  <c r="AB153" i="2"/>
  <c r="AB289" i="2"/>
  <c r="BE288" i="2"/>
  <c r="BE128" i="2"/>
  <c r="AB129" i="2"/>
  <c r="BE133" i="2"/>
  <c r="AB134" i="2"/>
  <c r="BE178" i="2"/>
  <c r="AB179" i="2"/>
  <c r="BE138" i="2"/>
  <c r="AB139" i="2"/>
  <c r="BE260" i="2"/>
  <c r="AB261" i="2"/>
  <c r="BE127" i="2"/>
  <c r="AB128" i="2"/>
  <c r="AB124" i="2"/>
  <c r="BE123" i="2"/>
  <c r="BE52" i="2"/>
  <c r="AB53" i="2"/>
  <c r="BE360" i="2"/>
  <c r="AB361" i="2"/>
  <c r="AB142" i="2"/>
  <c r="BE141" i="2"/>
  <c r="BE80" i="2"/>
  <c r="AB81" i="2"/>
  <c r="AB123" i="2"/>
  <c r="BE122" i="2"/>
  <c r="AB114" i="2"/>
  <c r="BE113" i="2"/>
  <c r="BE222" i="2"/>
  <c r="AB223" i="2"/>
  <c r="BE340" i="2"/>
  <c r="AB341" i="2"/>
  <c r="BE61" i="2"/>
  <c r="AB62" i="2"/>
  <c r="BE146" i="2"/>
  <c r="AB147" i="2"/>
  <c r="BE194" i="2"/>
  <c r="AB195" i="2"/>
  <c r="BE247" i="2"/>
  <c r="AB248" i="2"/>
  <c r="BE108" i="2"/>
  <c r="AB109" i="2"/>
  <c r="BE259" i="2"/>
  <c r="AB260" i="2"/>
  <c r="BE363" i="2"/>
  <c r="AB364" i="2"/>
  <c r="AB249" i="2"/>
  <c r="BE248" i="2"/>
  <c r="BE233" i="2"/>
  <c r="AB234" i="2"/>
  <c r="BE230" i="2"/>
  <c r="AB231" i="2"/>
  <c r="BE164" i="2"/>
  <c r="AB165" i="2"/>
  <c r="AB122" i="2"/>
  <c r="BE121" i="2"/>
  <c r="AB207" i="2"/>
  <c r="BE206" i="2"/>
  <c r="BE160" i="2"/>
  <c r="AB161" i="2"/>
  <c r="BE226" i="2"/>
  <c r="AB227" i="2"/>
  <c r="BE82" i="2"/>
  <c r="AB83" i="2"/>
  <c r="BE375" i="2"/>
  <c r="AB376" i="2" s="1"/>
  <c r="BE170" i="2"/>
  <c r="AB171" i="2"/>
  <c r="BE319" i="2"/>
  <c r="AB320" i="2"/>
  <c r="BE250" i="2"/>
  <c r="AB251" i="2"/>
  <c r="BE270" i="2"/>
  <c r="AB271" i="2"/>
  <c r="BE144" i="2"/>
  <c r="AB145" i="2"/>
  <c r="AB197" i="2"/>
  <c r="BE196" i="2"/>
  <c r="AB100" i="2"/>
  <c r="BE99" i="2"/>
  <c r="BE124" i="2"/>
  <c r="AB125" i="2"/>
  <c r="AB108" i="2"/>
  <c r="BE107" i="2"/>
  <c r="AB235" i="2"/>
  <c r="BE234" i="2"/>
  <c r="BE312" i="2"/>
  <c r="AB313" i="2"/>
  <c r="AB159" i="2"/>
  <c r="BE158" i="2"/>
  <c r="AB338" i="2"/>
  <c r="BE337" i="2"/>
  <c r="AB209" i="2"/>
  <c r="BE208" i="2"/>
  <c r="BE189" i="2"/>
  <c r="AB190" i="2"/>
  <c r="AB306" i="2"/>
  <c r="BE305" i="2"/>
  <c r="AB180" i="2"/>
  <c r="BE179" i="2"/>
  <c r="BE311" i="2"/>
  <c r="AB312" i="2"/>
  <c r="BE203" i="2"/>
  <c r="AB204" i="2"/>
  <c r="BE213" i="2"/>
  <c r="AB214" i="2"/>
  <c r="AB281" i="2"/>
  <c r="BE280" i="2"/>
  <c r="AB183" i="2"/>
  <c r="BE182" i="2"/>
  <c r="BE216" i="2"/>
  <c r="AB217" i="2"/>
  <c r="BE310" i="2"/>
  <c r="AB311" i="2"/>
  <c r="BE75" i="2"/>
  <c r="AB76" i="2"/>
  <c r="AB105" i="2"/>
  <c r="BE104" i="2"/>
  <c r="BE261" i="2"/>
  <c r="AB262" i="2"/>
  <c r="AB193" i="2"/>
  <c r="BE192" i="2"/>
  <c r="AB328" i="2"/>
  <c r="BE327" i="2"/>
  <c r="AB104" i="2"/>
  <c r="BE103" i="2"/>
  <c r="AB184" i="2"/>
  <c r="BE183" i="2"/>
  <c r="AB178" i="2"/>
  <c r="BE177" i="2"/>
  <c r="BE338" i="2"/>
  <c r="AB339" i="2"/>
  <c r="AB199" i="2"/>
  <c r="BE198" i="2"/>
  <c r="BE148" i="2"/>
  <c r="AB149" i="2"/>
  <c r="BE129" i="2"/>
  <c r="AB130" i="2"/>
  <c r="BE157" i="2"/>
  <c r="AB158" i="2"/>
  <c r="BE266" i="2"/>
  <c r="AB267" i="2"/>
  <c r="BE210" i="2"/>
  <c r="AB211" i="2"/>
  <c r="BE63" i="2"/>
  <c r="AB64" i="2"/>
  <c r="BE98" i="2"/>
  <c r="AB99" i="2"/>
  <c r="AB275" i="2"/>
  <c r="BE274" i="2"/>
  <c r="BE150" i="2"/>
  <c r="AB151" i="2"/>
  <c r="AB133" i="2"/>
  <c r="BE132" i="2"/>
  <c r="BE224" i="2"/>
  <c r="AB225" i="2"/>
  <c r="AB220" i="2"/>
  <c r="BE219" i="2"/>
  <c r="BE136" i="2"/>
  <c r="AB137" i="2"/>
  <c r="AB315" i="2"/>
  <c r="BE314" i="2"/>
  <c r="BE188" i="2"/>
  <c r="AB189" i="2"/>
  <c r="BE278" i="2"/>
  <c r="AB279" i="2"/>
  <c r="BE256" i="2"/>
  <c r="AB257" i="2"/>
  <c r="BE187" i="2"/>
  <c r="AB188" i="2"/>
  <c r="AB243" i="2"/>
  <c r="BE242" i="2"/>
  <c r="BE95" i="2"/>
  <c r="AB96" i="2"/>
  <c r="BE74" i="2"/>
  <c r="AB75" i="2"/>
  <c r="BE217" i="2"/>
  <c r="AB218" i="2"/>
  <c r="BE166" i="2"/>
  <c r="AB167" i="2"/>
  <c r="BE301" i="2"/>
  <c r="AB302" i="2"/>
  <c r="BE83" i="2"/>
  <c r="AB84" i="2"/>
  <c r="BE342" i="2"/>
  <c r="AB343" i="2"/>
  <c r="BE60" i="2"/>
  <c r="AB61" i="2"/>
  <c r="BE359" i="2"/>
  <c r="AB360" i="2"/>
  <c r="BE300" i="2"/>
  <c r="AB301" i="2"/>
  <c r="BE96" i="2"/>
  <c r="AB97" i="2"/>
  <c r="BE97" i="2"/>
  <c r="AB98" i="2"/>
  <c r="AB169" i="2"/>
  <c r="BE168" i="2"/>
  <c r="BE165" i="2"/>
  <c r="AB166" i="2"/>
  <c r="BE238" i="2"/>
  <c r="AB239" i="2"/>
  <c r="AB282" i="2"/>
  <c r="BE281" i="2"/>
  <c r="AB290" i="2"/>
  <c r="BE289" i="2"/>
  <c r="BE120" i="2"/>
  <c r="AB121" i="2"/>
  <c r="BE92" i="2"/>
  <c r="AB93" i="2"/>
  <c r="AB157" i="2"/>
  <c r="BE156" i="2"/>
  <c r="BE373" i="2"/>
  <c r="AB374" i="2"/>
  <c r="BE220" i="2"/>
  <c r="AB221" i="2"/>
  <c r="BE174" i="2"/>
  <c r="AB175" i="2"/>
  <c r="AB371" i="2"/>
  <c r="BE370" i="2"/>
  <c r="AB340" i="2"/>
  <c r="BE339" i="2"/>
  <c r="BE117" i="2"/>
  <c r="AB118" i="2"/>
  <c r="BE287" i="2"/>
  <c r="AB288" i="2"/>
  <c r="AB59" i="2"/>
  <c r="BE58" i="2"/>
  <c r="AB116" i="2"/>
  <c r="BE115" i="2"/>
  <c r="BE345" i="2"/>
  <c r="AB346" i="2"/>
  <c r="AB298" i="2"/>
  <c r="BE297" i="2"/>
  <c r="BE135" i="2"/>
  <c r="AB136" i="2"/>
  <c r="BE118" i="2"/>
  <c r="AB119" i="2"/>
  <c r="AB52" i="2"/>
  <c r="BE51" i="2"/>
  <c r="AB117" i="2"/>
  <c r="BE116" i="2"/>
  <c r="BE283" i="2"/>
  <c r="AB284" i="2"/>
  <c r="AB174" i="2"/>
  <c r="BE173" i="2"/>
  <c r="AB274" i="2"/>
  <c r="BE273" i="2"/>
  <c r="BE151" i="2"/>
  <c r="AB152" i="2"/>
  <c r="AB56" i="2"/>
  <c r="BE55" i="2"/>
  <c r="BE145" i="2"/>
  <c r="AB146" i="2"/>
  <c r="BE105" i="2"/>
  <c r="AB106" i="2"/>
  <c r="AB254" i="2"/>
  <c r="BE253" i="2"/>
  <c r="AB230" i="2"/>
  <c r="BE229" i="2"/>
  <c r="BE276" i="2"/>
  <c r="AB277" i="2"/>
  <c r="AB256" i="2"/>
  <c r="BE255" i="2"/>
  <c r="BE202" i="2"/>
  <c r="AB203" i="2"/>
  <c r="BE181" i="2"/>
  <c r="AB182" i="2"/>
  <c r="BE101" i="2"/>
  <c r="AB102" i="2"/>
  <c r="AB79" i="2"/>
  <c r="BE78" i="2"/>
  <c r="AB94" i="2"/>
  <c r="BE93" i="2"/>
  <c r="AB181" i="2"/>
  <c r="BE180" i="2"/>
  <c r="AB216" i="2"/>
  <c r="BE215" i="2"/>
  <c r="AB273" i="2"/>
  <c r="BE272" i="2"/>
  <c r="BE223" i="2"/>
  <c r="AB224" i="2"/>
  <c r="AB293" i="2"/>
  <c r="BE292" i="2"/>
  <c r="AB120" i="2"/>
  <c r="BE119" i="2"/>
  <c r="BE90" i="2"/>
  <c r="AB91" i="2"/>
  <c r="BE252" i="2"/>
  <c r="AB253" i="2"/>
  <c r="AB101" i="2"/>
  <c r="BE100" i="2"/>
  <c r="BE186" i="2"/>
  <c r="AB187" i="2"/>
  <c r="AB263" i="2"/>
  <c r="BE262" i="2"/>
  <c r="AB70" i="2"/>
  <c r="BE69" i="2"/>
  <c r="BE130" i="2"/>
  <c r="AB131" i="2"/>
  <c r="BE257" i="2"/>
  <c r="AB258" i="2"/>
  <c r="AB95" i="2"/>
  <c r="BE94" i="2"/>
  <c r="AB141" i="2"/>
  <c r="BE140" i="2"/>
  <c r="BE245" i="2"/>
  <c r="AB246" i="2"/>
  <c r="BE131" i="2"/>
  <c r="AB132" i="2"/>
  <c r="AB88" i="2"/>
  <c r="BE87" i="2"/>
  <c r="AB236" i="2"/>
  <c r="BE235" i="2"/>
  <c r="AB63" i="2"/>
  <c r="BE62" i="2"/>
  <c r="BE163" i="2"/>
  <c r="AB164" i="2"/>
  <c r="AB228" i="2"/>
  <c r="BE227" i="2"/>
  <c r="BE221" i="2"/>
  <c r="AB222" i="2"/>
  <c r="AB295" i="2"/>
  <c r="BE294" i="2"/>
  <c r="BE191" i="2"/>
  <c r="AB192" i="2"/>
  <c r="BE197" i="2"/>
  <c r="AB198" i="2"/>
  <c r="AB321" i="2"/>
  <c r="BE320" i="2"/>
  <c r="BE232" i="2"/>
  <c r="AB233" i="2"/>
  <c r="BE67" i="2"/>
  <c r="AB68" i="2"/>
  <c r="AB92" i="2"/>
  <c r="BE91" i="2"/>
  <c r="BE251" i="2"/>
  <c r="AB252" i="2"/>
  <c r="AB268" i="2"/>
  <c r="BE267" i="2"/>
  <c r="AB264" i="2"/>
  <c r="BE263" i="2"/>
  <c r="AB333" i="2"/>
  <c r="BE332" i="2"/>
  <c r="BE190" i="2" l="1"/>
  <c r="BE380" i="2"/>
  <c r="AB381" i="2"/>
  <c r="BE379" i="2"/>
  <c r="AB380" i="2"/>
  <c r="BE356" i="2"/>
  <c r="AB357" i="2"/>
  <c r="BE57" i="2"/>
  <c r="AB58" i="2"/>
  <c r="BE231" i="2"/>
  <c r="AB232" i="2"/>
  <c r="BE374" i="2"/>
  <c r="AB375" i="2"/>
  <c r="BE376" i="2"/>
  <c r="AB377" i="2"/>
  <c r="AB355" i="2"/>
  <c r="BE354" i="2"/>
  <c r="AB373" i="2"/>
  <c r="BE372" i="2"/>
  <c r="AB354" i="2"/>
  <c r="BE353" i="2"/>
  <c r="AB67" i="2"/>
  <c r="BE66" i="2"/>
  <c r="BE65" i="2"/>
  <c r="AB66" i="2"/>
  <c r="AB348" i="2"/>
  <c r="BE347" i="2"/>
  <c r="BE351" i="2"/>
  <c r="AB352" i="2"/>
  <c r="AB378" i="2"/>
  <c r="BE377" i="2"/>
  <c r="AB359" i="2"/>
  <c r="BE358" i="2"/>
  <c r="BE302" i="2"/>
  <c r="AB303" i="2"/>
  <c r="BE56" i="2"/>
  <c r="AB57" i="2"/>
  <c r="AB356" i="2"/>
  <c r="BE355" i="2"/>
  <c r="AB143" i="2"/>
  <c r="BE142" i="2"/>
  <c r="AB379" i="2"/>
  <c r="BE378" i="2"/>
  <c r="BE167" i="2"/>
  <c r="AB168" i="2"/>
  <c r="AB23" i="2" l="1" a="1"/>
  <c r="AB23" i="2" s="1"/>
  <c r="AB26" i="2" s="1"/>
  <c r="AB25" i="2" a="1"/>
  <c r="AB25" i="2" s="1"/>
  <c r="AB2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  <author>Windows</author>
    <author xml:space="preserve"> </author>
    <author>kamil.sarelo</author>
  </authors>
  <commentList>
    <comment ref="G11" authorId="0" shapeId="0" xr:uid="{00000000-0006-0000-0200-000001000000}">
      <text>
        <r>
          <rPr>
            <b/>
            <sz val="8"/>
            <color rgb="FF000000"/>
            <rFont val="Tahoma"/>
            <family val="2"/>
          </rPr>
          <t>Arbeitstage-SOLL = Arbeitstage-BRUTTO - gesetzliche Feiertage (F)</t>
        </r>
      </text>
    </comment>
    <comment ref="AB11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Arbeitsstunden-SOLL im Jahr (Arbeitstage-SOLL im Jahr)</t>
        </r>
      </text>
    </comment>
    <comment ref="G12" authorId="0" shapeId="0" xr:uid="{00000000-0006-0000-0200-000003000000}">
      <text>
        <r>
          <rPr>
            <b/>
            <sz val="8"/>
            <color rgb="FF000000"/>
            <rFont val="Tahoma"/>
            <family val="2"/>
          </rPr>
          <t xml:space="preserve">Arbeitsstunden-SOLL = Arbeitstage-SOLL * Arbeitsstunden pro Tag
</t>
        </r>
        <r>
          <rPr>
            <b/>
            <sz val="8"/>
            <color rgb="FF000000"/>
            <rFont val="Tahoma"/>
            <family val="2"/>
          </rPr>
          <t>Arbeitsstunden pro Tag = eingestellte Arbeitsstunden pro Woche / eingestellte Arbeitstage</t>
        </r>
      </text>
    </comment>
    <comment ref="AB12" authorId="2" shapeId="0" xr:uid="{00000000-0006-0000-0200-000004000000}">
      <text>
        <r>
          <rPr>
            <b/>
            <sz val="8"/>
            <color rgb="FF000000"/>
            <rFont val="Tahoma"/>
            <family val="2"/>
          </rPr>
          <t>Arbeitsstunden-SOLL bis heute (Arbeitstage-SOLL bis heute)</t>
        </r>
      </text>
    </comment>
    <comment ref="G13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Arbeitsstunden-HABEN (JIRA-Stunden)</t>
        </r>
      </text>
    </comment>
    <comment ref="AB13" authorId="2" shapeId="0" xr:uid="{00000000-0006-0000-0200-000006000000}">
      <text>
        <r>
          <rPr>
            <b/>
            <sz val="8"/>
            <color indexed="81"/>
            <rFont val="Tahoma"/>
            <family val="2"/>
          </rPr>
          <t>Arbeitsstunden-HABEN bis heute (Arbeitstage-HABEN bis heute)
vergleiche die Arbeitsstunden-HABEN gelegentlich mit einem JIRA-Arbeitsstunden-Dump:
https://svn.dynatrace.local:82/svn/dev/sandbox/trunk/kamil.sarelo/timesheet/dumper</t>
        </r>
      </text>
    </comment>
    <comment ref="G14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Urlaub in Stunden = Urlaubstage (U) * Arbeitsstunden pro Tag</t>
        </r>
      </text>
    </comment>
    <comment ref="G15" authorId="0" shapeId="0" xr:uid="{00000000-0006-0000-0200-000008000000}">
      <text>
        <r>
          <rPr>
            <b/>
            <sz val="8"/>
            <color rgb="FF000000"/>
            <rFont val="Tahoma"/>
            <family val="2"/>
          </rPr>
          <t>Krankenstand in Stunden = Krankentage (K) * Arbeitsstunden pro Tag</t>
        </r>
      </text>
    </comment>
    <comment ref="G16" authorId="0" shapeId="0" xr:uid="{00000000-0006-0000-0200-000009000000}">
      <text>
        <r>
          <rPr>
            <b/>
            <sz val="8"/>
            <color indexed="81"/>
            <rFont val="Tahoma"/>
            <family val="2"/>
          </rPr>
          <t>alles was sich nich mit F / U / K / Z abbilden lässt,
z.B. kein voller Krankenstandstag sondern nur 1 bestätigte (!) Stunde in Krankenhausambulanz oder beim Hausarzt » Bestätigungen bei HR abgeben</t>
        </r>
      </text>
    </comment>
    <comment ref="G19" authorId="3" shapeId="0" xr:uid="{00000000-0006-0000-0200-00000A000000}">
      <text>
        <r>
          <rPr>
            <b/>
            <sz val="8"/>
            <color rgb="FF000000"/>
            <rFont val="Tahoma"/>
            <family val="2"/>
          </rPr>
          <t>Differenz zwischen Arbeitsstunden-SOLL und Arbeitsstunden-HABEN am Monatsende (Urlaub, Krankenstand und Sonstiges sind berücksichtigt)</t>
        </r>
      </text>
    </comment>
    <comment ref="G22" authorId="4" shapeId="0" xr:uid="{00000000-0006-0000-0200-00000B000000}">
      <text>
        <r>
          <rPr>
            <b/>
            <sz val="8"/>
            <color indexed="81"/>
            <rFont val="Tahoma"/>
            <family val="2"/>
          </rPr>
          <t>konsumierte Zeitausgleichsstunden (max. 2 Tage/Monat) -- hervorgehoben wenn nicht vollständig konsumiert ;-)</t>
        </r>
      </text>
    </comment>
    <comment ref="G24" authorId="0" shapeId="0" xr:uid="{00000000-0006-0000-0200-00000C000000}">
      <text>
        <r>
          <rPr>
            <b/>
            <sz val="8"/>
            <color rgb="FF000000"/>
            <rFont val="Tahoma"/>
            <family val="2"/>
          </rPr>
          <t>Zeitausgleichkonto fortlaufend = ZA Konto Vormonat - Arbeitsstunden-SOLL + Arbeitsstunden-HABEN + Urlaub + Krankenstand + Sonstiges</t>
        </r>
      </text>
    </comment>
    <comment ref="AB24" authorId="2" shapeId="0" xr:uid="{00000000-0006-0000-0200-00000D000000}">
      <text>
        <r>
          <rPr>
            <b/>
            <sz val="8"/>
            <color rgb="FF000000"/>
            <rFont val="Tahoma"/>
            <family val="2"/>
          </rPr>
          <t>vergleiche gelegentlich deinen ZA-Konto-Stand mit den HR-Aufzeichnungen</t>
        </r>
      </text>
    </comment>
    <comment ref="G26" authorId="3" shapeId="0" xr:uid="{00000000-0006-0000-0200-00000E000000}">
      <text>
        <r>
          <rPr>
            <b/>
            <sz val="8"/>
            <color rgb="FF000000"/>
            <rFont val="Tahoma"/>
            <family val="2"/>
          </rPr>
          <t>verbleibende Urlaubstage fortlaufend</t>
        </r>
      </text>
    </comment>
    <comment ref="A46" authorId="0" shapeId="0" xr:uid="{00000000-0006-0000-0200-00000F000000}">
      <text>
        <r>
          <rPr>
            <b/>
            <sz val="8"/>
            <color rgb="FF000000"/>
            <rFont val="Tahoma"/>
            <family val="2"/>
          </rPr>
          <t>Hervorhebung des aktuellen Quartals</t>
        </r>
      </text>
    </comment>
    <comment ref="B46" authorId="0" shapeId="0" xr:uid="{00000000-0006-0000-0200-000010000000}">
      <text>
        <r>
          <rPr>
            <b/>
            <sz val="8"/>
            <color indexed="81"/>
            <rFont val="Tahoma"/>
            <family val="2"/>
          </rPr>
          <t>Hervorhebung des aktuellen Monats</t>
        </r>
      </text>
    </comment>
    <comment ref="C46" authorId="0" shapeId="0" xr:uid="{00000000-0006-0000-0200-000011000000}">
      <text>
        <r>
          <rPr>
            <b/>
            <sz val="8"/>
            <color indexed="81"/>
            <rFont val="Tahoma"/>
            <family val="2"/>
          </rPr>
          <t>Hervorhebung der aktuellen Woche</t>
        </r>
      </text>
    </comment>
    <comment ref="D46" authorId="0" shapeId="0" xr:uid="{00000000-0006-0000-0200-000012000000}">
      <text>
        <r>
          <rPr>
            <b/>
            <sz val="8"/>
            <color rgb="FF000000"/>
            <rFont val="Tahoma"/>
            <family val="2"/>
          </rPr>
          <t>Hervorhebung des aktuellen Tages</t>
        </r>
      </text>
    </comment>
    <comment ref="H46" authorId="0" shapeId="0" xr:uid="{00000000-0006-0000-0200-000013000000}">
      <text>
        <r>
          <rPr>
            <b/>
            <sz val="8"/>
            <color rgb="FF000000"/>
            <rFont val="Tahoma"/>
            <family val="2"/>
          </rPr>
          <t xml:space="preserve">JIRA-Issue-Key
</t>
        </r>
        <r>
          <rPr>
            <b/>
            <sz val="8"/>
            <color rgb="FF000000"/>
            <rFont val="Tahoma"/>
            <family val="2"/>
          </rPr>
          <t xml:space="preserve">- wenn nur Ziffern dann wird der eingestellte Auto-Präfix für den JIRA LINK verwendet
</t>
        </r>
        <r>
          <rPr>
            <b/>
            <sz val="8"/>
            <color rgb="FF000000"/>
            <rFont val="Tahoma"/>
            <family val="2"/>
          </rPr>
          <t xml:space="preserve">- F  für gesetzlichen Feiertag / U  für Urlaub / K  für Krankenstand / Z  für Zeitausgleich
</t>
        </r>
        <r>
          <rPr>
            <b/>
            <sz val="8"/>
            <color rgb="FF000000"/>
            <rFont val="Tahoma"/>
            <family val="2"/>
          </rPr>
          <t>- A bis E für voreingestellte Issues</t>
        </r>
      </text>
    </comment>
    <comment ref="I46" authorId="4" shapeId="0" xr:uid="{00000000-0006-0000-0200-000014000000}">
      <text>
        <r>
          <rPr>
            <b/>
            <sz val="8"/>
            <color rgb="FF000000"/>
            <rFont val="Tahoma"/>
            <family val="2"/>
          </rPr>
          <t>VON-Zeit pro Zeile -- hervorgehoben wenn kleinergleich der letzten BIS-Zeit -- Dude, du kannst dir das entippen sparen, denn die letzte BIS-Zeit wird implizit als die neue VON-Zeit genommen (Lazy-Bastard-Support)</t>
        </r>
      </text>
    </comment>
    <comment ref="J46" authorId="4" shapeId="0" xr:uid="{00000000-0006-0000-0200-000015000000}">
      <text>
        <r>
          <rPr>
            <b/>
            <sz val="8"/>
            <color rgb="FF000000"/>
            <rFont val="Tahoma"/>
            <family val="2"/>
          </rPr>
          <t>BIS-Zeit pro Zeile -- durchgestrichen wenn zeitlich vor der VON-Zeit bzw. vor der letzten BIS-Zeit ohne neuer VON-Zeit -- Dude, du kannst nicht mit der aktuellen Arbeit vor dem letzten Arbeitsschritt fertig geworden sein, außer du beherrschst Zeitreisen, dann will ich bitte im Jahr 2500 leben</t>
        </r>
      </text>
    </comment>
    <comment ref="O46" authorId="0" shapeId="0" xr:uid="{00000000-0006-0000-0200-000016000000}">
      <text>
        <r>
          <rPr>
            <b/>
            <sz val="8"/>
            <color rgb="FF000000"/>
            <rFont val="Tahoma"/>
            <family val="2"/>
          </rPr>
          <t>Arbeitszeit pro Zeile [hh:mm]</t>
        </r>
      </text>
    </comment>
    <comment ref="P46" authorId="0" shapeId="0" xr:uid="{00000000-0006-0000-0200-000017000000}">
      <text>
        <r>
          <rPr>
            <b/>
            <sz val="8"/>
            <color rgb="FF000000"/>
            <rFont val="Tahoma"/>
            <family val="2"/>
          </rPr>
          <t>Arbeitszeit pro Tag [h] als Hyperlink zum direkten Buchen des Tages im SiS</t>
        </r>
      </text>
    </comment>
    <comment ref="Q46" authorId="0" shapeId="0" xr:uid="{00000000-0006-0000-0200-000018000000}">
      <text>
        <r>
          <rPr>
            <b/>
            <sz val="8"/>
            <color rgb="FF000000"/>
            <rFont val="Tahoma"/>
            <family val="2"/>
          </rPr>
          <t>Arbeitspause pro Tag [hh:mm]</t>
        </r>
      </text>
    </comment>
    <comment ref="AB46" authorId="3" shapeId="0" xr:uid="{00000000-0006-0000-0200-00001C000000}">
      <text>
        <r>
          <rPr>
            <b/>
            <sz val="8"/>
            <color rgb="FF000000"/>
            <rFont val="Tahoma"/>
            <family val="2"/>
          </rPr>
          <t>&lt;Woche&gt; &lt;Arbeitsstundensaldo&gt; (&lt;Arbeitsstunden-SOLL&gt; &lt;Arbeitsstunden-HABEN&gt;)</t>
        </r>
      </text>
    </comment>
    <comment ref="AD49" authorId="1" shapeId="0" xr:uid="{00000000-0006-0000-0200-00001D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  <comment ref="AH49" authorId="1" shapeId="0" xr:uid="{00000000-0006-0000-0200-00001E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</commentList>
</comments>
</file>

<file path=xl/sharedStrings.xml><?xml version="1.0" encoding="utf-8"?>
<sst xmlns="http://schemas.openxmlformats.org/spreadsheetml/2006/main" count="208" uniqueCount="187">
  <si>
    <t>SALDO [h]</t>
  </si>
  <si>
    <t>ZA [h]</t>
  </si>
  <si>
    <t>is day off ? (FT or UB or KS)</t>
  </si>
  <si>
    <t>end time</t>
  </si>
  <si>
    <t>"=SUMMEWENN($AL$52:$AL$1601;"="&amp;EINSTELLUNGEN!$D$5;$AZ$52:$AZ$1601)"</t>
  </si>
  <si>
    <t>"=SUMMEWENN($AL$52:$AL$1601;"="&amp;EINSTELLUNGEN!$D$5;$AY$52:$AY$1601)"</t>
  </si>
  <si>
    <t>Die meisten Zellen in diesem Dokument sind geschützt um unabsichtliche Beschädigung von Formeln zu verhindern.</t>
  </si>
  <si>
    <t>LOGGER</t>
  </si>
  <si>
    <t>Stunden pro Tag.</t>
  </si>
  <si>
    <t>Schlafen</t>
  </si>
  <si>
    <t>Freizeit</t>
  </si>
  <si>
    <t>Urlaub</t>
  </si>
  <si>
    <t>Krankenstand</t>
  </si>
  <si>
    <t>Sonstiges</t>
  </si>
  <si>
    <t>Ich schlafe durchschnittlich</t>
  </si>
  <si>
    <t>Ich begann im</t>
  </si>
  <si>
    <t>Monat des Jahres zu arbeiten.</t>
  </si>
  <si>
    <t>Ich zeichne Arbeitszeit für das Jahr</t>
  </si>
  <si>
    <t>auf.</t>
  </si>
  <si>
    <t>Ich arbeite</t>
  </si>
  <si>
    <t>WOCHENSALDEN [h]</t>
  </si>
  <si>
    <t>current comp time marker</t>
  </si>
  <si>
    <t>end of day</t>
  </si>
  <si>
    <t>min issue start time per day</t>
  </si>
  <si>
    <t>max issue end time per day</t>
  </si>
  <si>
    <t>week balance</t>
  </si>
  <si>
    <t>APRIL</t>
  </si>
  <si>
    <t>MAI</t>
  </si>
  <si>
    <t>AUGUST</t>
  </si>
  <si>
    <t>SEPTEMBER</t>
  </si>
  <si>
    <t>NOVEMBER</t>
  </si>
  <si>
    <t>line with working time or comment</t>
  </si>
  <si>
    <t>break per day</t>
  </si>
  <si>
    <t>working time per day</t>
  </si>
  <si>
    <t>working time per line</t>
  </si>
  <si>
    <t>working days per week - days off</t>
  </si>
  <si>
    <t>show marker ?</t>
  </si>
  <si>
    <t>begin of day</t>
  </si>
  <si>
    <t>end of week</t>
  </si>
  <si>
    <t>JANUAR</t>
  </si>
  <si>
    <t>FEBRUAR</t>
  </si>
  <si>
    <t>MÄRZ</t>
  </si>
  <si>
    <t>JUNI</t>
  </si>
  <si>
    <t>JULI</t>
  </si>
  <si>
    <t>OKTOBER</t>
  </si>
  <si>
    <t>DEZEMBER</t>
  </si>
  <si>
    <t>MONTAG</t>
  </si>
  <si>
    <t>DIENSTAG</t>
  </si>
  <si>
    <t>DONNERSTAG</t>
  </si>
  <si>
    <t>FREITAG</t>
  </si>
  <si>
    <t>SAMSTAG</t>
  </si>
  <si>
    <t>SONNTAG</t>
  </si>
  <si>
    <t>is compensatory time ?</t>
  </si>
  <si>
    <t>ZA KONTO [h]</t>
  </si>
  <si>
    <t>SONSTIGES [h]</t>
  </si>
  <si>
    <t>KRANKENSTAND [h]</t>
  </si>
  <si>
    <t>URLAUB [h]</t>
  </si>
  <si>
    <t>HABEN ARBEIT [h]</t>
  </si>
  <si>
    <t>SOLL ARBEIT [h]</t>
  </si>
  <si>
    <t>SOLL ARBEIT [d]</t>
  </si>
  <si>
    <t>KOMMENTAR</t>
  </si>
  <si>
    <t>VON</t>
  </si>
  <si>
    <t>BIS</t>
  </si>
  <si>
    <t>AZpZ</t>
  </si>
  <si>
    <t>APpT</t>
  </si>
  <si>
    <t>.</t>
  </si>
  <si>
    <t>working hours per day =</t>
  </si>
  <si>
    <t>ISSUE</t>
  </si>
  <si>
    <t>is public holiday ?</t>
  </si>
  <si>
    <t>is vacation ?</t>
  </si>
  <si>
    <t>is sick leave ?</t>
  </si>
  <si>
    <t>Aus der Vorperiode übernehme ich</t>
  </si>
  <si>
    <t>und</t>
  </si>
  <si>
    <t>year</t>
  </si>
  <si>
    <t>year * 100 + quarter</t>
  </si>
  <si>
    <t>year * 100 + month</t>
  </si>
  <si>
    <t>year * 100 + week</t>
  </si>
  <si>
    <t>integer date</t>
  </si>
  <si>
    <t>…should equal ZA Konto on 31.12</t>
  </si>
  <si>
    <t>...array formula, thus use CTRL+SHIFT+ENTER</t>
  </si>
  <si>
    <t>Stunden pro Werktag.</t>
  </si>
  <si>
    <t>Pendeln</t>
  </si>
  <si>
    <t>Ich pendle durchschnittlich</t>
  </si>
  <si>
    <r>
      <t xml:space="preserve">Komm ja </t>
    </r>
    <r>
      <rPr>
        <b/>
        <sz val="9"/>
        <rFont val="Segoe UI"/>
        <family val="2"/>
      </rPr>
      <t xml:space="preserve">NIE </t>
    </r>
    <r>
      <rPr>
        <sz val="9"/>
        <rFont val="Segoe UI"/>
        <family val="2"/>
      </rPr>
      <t xml:space="preserve">auf die Idee </t>
    </r>
    <r>
      <rPr>
        <b/>
        <sz val="9"/>
        <rFont val="Segoe UI"/>
        <family val="2"/>
      </rPr>
      <t>Zellen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verschieben</t>
    </r>
    <r>
      <rPr>
        <sz val="9"/>
        <rFont val="Segoe UI"/>
        <family val="2"/>
      </rPr>
      <t>, da das üblicherweise in den Formeln und den bedingten Formatierungen absoluten Mist anrichtet.</t>
    </r>
  </si>
  <si>
    <r>
      <t xml:space="preserve">Für </t>
    </r>
    <r>
      <rPr>
        <b/>
        <sz val="9"/>
        <rFont val="Segoe UI"/>
        <family val="2"/>
      </rPr>
      <t>spezielle Tage</t>
    </r>
    <r>
      <rPr>
        <sz val="9"/>
        <rFont val="Segoe UI"/>
        <family val="2"/>
      </rPr>
      <t xml:space="preserve"> trage in der </t>
    </r>
    <r>
      <rPr>
        <b/>
        <sz val="9"/>
        <rFont val="Segoe UI"/>
        <family val="2"/>
      </rPr>
      <t xml:space="preserve">Issue Spalte </t>
    </r>
    <r>
      <rPr>
        <sz val="9"/>
        <rFont val="Segoe UI"/>
        <family val="2"/>
      </rPr>
      <t>folgende Strings ein:</t>
    </r>
  </si>
  <si>
    <r>
      <t xml:space="preserve">Du kannst keine </t>
    </r>
    <r>
      <rPr>
        <b/>
        <sz val="9"/>
        <rFont val="Segoe UI"/>
        <family val="2"/>
      </rPr>
      <t>negative Zeit</t>
    </r>
    <r>
      <rPr>
        <sz val="9"/>
        <rFont val="Segoe UI"/>
        <family val="2"/>
      </rPr>
      <t xml:space="preserve"> als Wert eintragen.</t>
    </r>
  </si>
  <si>
    <r>
      <t>24.12 und 31.12</t>
    </r>
    <r>
      <rPr>
        <sz val="9"/>
        <rFont val="Segoe UI"/>
        <family val="2"/>
      </rPr>
      <t xml:space="preserve"> sind Tage, an denen die reguläre Arbeitszeit jeweils nur zur Hälfte gilt.</t>
    </r>
  </si>
  <si>
    <t>RESTURLAUB [d]</t>
  </si>
  <si>
    <t>ZA-Stunden</t>
  </si>
  <si>
    <t>Resturlaubstage.</t>
  </si>
  <si>
    <t>integer date incrementor</t>
  </si>
  <si>
    <t>sum h</t>
  </si>
  <si>
    <t>sum d</t>
  </si>
  <si>
    <t>avail d</t>
  </si>
  <si>
    <t>%</t>
  </si>
  <si>
    <t>avail h</t>
  </si>
  <si>
    <t>soll d/yr</t>
  </si>
  <si>
    <t>soll h/yr</t>
  </si>
  <si>
    <t>is working day ?
(echter Arbeitstag oder ZA)</t>
  </si>
  <si>
    <t>haben h/now</t>
  </si>
  <si>
    <t>haben d/now</t>
  </si>
  <si>
    <t>soll d/mo</t>
  </si>
  <si>
    <t>soll h/mo</t>
  </si>
  <si>
    <t>Stunden pro Woche</t>
  </si>
  <si>
    <t>Mein Urlaubsanspruch beträgt</t>
  </si>
  <si>
    <t>Arbeitstage pro Jahr.</t>
  </si>
  <si>
    <t>Arbeitstage pro Woche.</t>
  </si>
  <si>
    <t>Urlaub seit Arbeitsbeginn bis heute [h]</t>
  </si>
  <si>
    <t>Krankenstand seit Arbeitsbeginn bis heute [h]</t>
  </si>
  <si>
    <t>Sonstiges seit Arbeitsbeginn bis heute [h]</t>
  </si>
  <si>
    <t>Arbeit HABEN seit Arbeitsbeginn bis Ende des Monats [h]</t>
  </si>
  <si>
    <t>Ich hab viel Aufwand betrieben damit die Wochenenden automatisch ausgelassen werden, deshalb ist eine Anpassung diesbezüglich nur mit erheblichen Aufwand verbunden. Viel Glück.</t>
  </si>
  <si>
    <t>Solltest du sehr oft am Samstag/Sonntag arbeiten dann empfehle ich die Arbeitstage pro Woche in den Einstellungen auf 7 umzustellen.</t>
  </si>
  <si>
    <t>Solltest du von Zeit zu Zeit am Samstag/Sonntag arbeiten dann trag diese Zeiten einfach am Freitag ein. Du wirst dann am Freitag vielleicht 20 Stunden haben, aber damit kannst du leben.</t>
  </si>
  <si>
    <r>
      <t xml:space="preserve">Du kannst dafür die </t>
    </r>
    <r>
      <rPr>
        <b/>
        <sz val="9"/>
        <rFont val="Segoe UI"/>
        <family val="2"/>
      </rPr>
      <t>Sonstiges</t>
    </r>
    <r>
      <rPr>
        <sz val="9"/>
        <rFont val="Segoe UI"/>
        <family val="2"/>
      </rPr>
      <t xml:space="preserve"> Zellen missbrauchen. Bedenke, dass dann wahrscheinlich der Stand deines ZA-Kontos bzw. dein verbleibender Resturlaub nicht mehr stimmen werden.</t>
    </r>
  </si>
  <si>
    <t>yr * 100 + max week</t>
  </si>
  <si>
    <t>min date</t>
  </si>
  <si>
    <t>max date</t>
  </si>
  <si>
    <t>handle ?</t>
  </si>
  <si>
    <t>yr * 100 + start month</t>
  </si>
  <si>
    <t>yr * 100 + max month</t>
  </si>
  <si>
    <t>yr * 100 + start week</t>
  </si>
  <si>
    <t>start time (= end time of prev line
when only end time specified)</t>
  </si>
  <si>
    <t>non working days</t>
  </si>
  <si>
    <t>full year dates</t>
  </si>
  <si>
    <t>(use 0 for working days, formula NETWORKDAYS doesn't work with "")</t>
  </si>
  <si>
    <t>Tage seit Arbeitsbeginn bis heute [d]</t>
  </si>
  <si>
    <t>physische Anwesenheit seit Arbeitsbeginn bis heute [d]</t>
  </si>
  <si>
    <t>dynaLeben</t>
  </si>
  <si>
    <t>Die JIRA Basis-URL lautet</t>
  </si>
  <si>
    <r>
      <t xml:space="preserve">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oder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 für </t>
    </r>
    <r>
      <rPr>
        <b/>
        <sz val="9"/>
        <rFont val="Segoe UI"/>
        <family val="2"/>
      </rPr>
      <t>gesetzlichen Feiertag</t>
    </r>
  </si>
  <si>
    <r>
      <t xml:space="preserve">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Urlaub</t>
    </r>
  </si>
  <si>
    <r>
      <t xml:space="preserve">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Krankenstand</t>
    </r>
  </si>
  <si>
    <r>
      <t xml:space="preserve">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 für </t>
    </r>
    <r>
      <rPr>
        <b/>
        <sz val="9"/>
        <rFont val="Segoe UI"/>
        <family val="2"/>
      </rPr>
      <t>Zeitausgleich</t>
    </r>
  </si>
  <si>
    <t>yr * 100 + min week</t>
  </si>
  <si>
    <t>f</t>
  </si>
  <si>
    <t>u</t>
  </si>
  <si>
    <t xml:space="preserve">   ➜ Wenn du trotzdem etwas hacken willst, dann entferne einfach den Blattschutz, das Passwort ist ein leerer String.</t>
  </si>
  <si>
    <r>
      <t xml:space="preserve">   ➜ Benutze stattdessen die Formel     </t>
    </r>
    <r>
      <rPr>
        <b/>
        <sz val="9"/>
        <rFont val="Segoe UI"/>
        <family val="2"/>
      </rPr>
      <t>=-TIME(&lt;H&gt;;&lt;M&gt;;0)</t>
    </r>
    <r>
      <rPr>
        <sz val="9"/>
        <rFont val="Segoe UI"/>
        <family val="2"/>
      </rPr>
      <t xml:space="preserve">     oder     </t>
    </r>
    <r>
      <rPr>
        <b/>
        <sz val="9"/>
        <rFont val="Segoe UI"/>
        <family val="2"/>
      </rPr>
      <t>=-"&lt;H&gt;:&lt;M&gt; A"</t>
    </r>
    <r>
      <rPr>
        <sz val="9"/>
        <rFont val="Segoe UI"/>
        <family val="2"/>
      </rPr>
      <t xml:space="preserve"> (0 &lt;= H &lt;= 12 bei AM)     oder     </t>
    </r>
    <r>
      <rPr>
        <b/>
        <sz val="9"/>
        <rFont val="Segoe UI"/>
        <family val="2"/>
      </rPr>
      <t>=-"&lt;H&gt;:&lt;M&gt; P"</t>
    </r>
    <r>
      <rPr>
        <sz val="9"/>
        <rFont val="Segoe UI"/>
        <family val="2"/>
      </rPr>
      <t xml:space="preserve"> (0 &lt;= H &lt;= 12 bei PM)</t>
    </r>
  </si>
  <si>
    <t>MITTWOCH</t>
  </si>
  <si>
    <t>Kamils Dynatrace Arbeitszeit Logger</t>
  </si>
  <si>
    <t>z</t>
  </si>
  <si>
    <t xml:space="preserve">   ➜ Halbe Arbeitstage werden vom Logger nicht unterstützt, du kannst aber z.B. am 24.12 U und am 31.12 F eintragen, statt U geht auch Z oder ganz normale Arbeitszeit.</t>
  </si>
  <si>
    <t xml:space="preserve">   ➜ Bedenke, dass nur die Wochensalden dieser Tage nicht korrekt sind, alle anderen Summen stimmen aber trotzdem.</t>
  </si>
  <si>
    <r>
      <t xml:space="preserve">Der Marker </t>
    </r>
    <r>
      <rPr>
        <b/>
        <sz val="14"/>
        <rFont val="Segoe UI"/>
        <family val="2"/>
      </rPr>
      <t>A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</si>
  <si>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r>
      <t xml:space="preserve">Der Marker </t>
    </r>
    <r>
      <rPr>
        <b/>
        <sz val="14"/>
        <rFont val="Segoe UI"/>
        <family val="2"/>
      </rPr>
      <t>B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</si>
  <si>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r>
      <t xml:space="preserve">Der Marker </t>
    </r>
    <r>
      <rPr>
        <b/>
        <sz val="14"/>
        <rFont val="Segoe UI"/>
        <family val="2"/>
      </rPr>
      <t>C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</si>
  <si>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t>https://dev-jira.dynatrace.org/</t>
  </si>
  <si>
    <t>#monat</t>
  </si>
  <si>
    <t>#monatsstempel</t>
  </si>
  <si>
    <t>#is before start month</t>
  </si>
  <si>
    <t>#is after current month</t>
  </si>
  <si>
    <t>#exclude</t>
  </si>
  <si>
    <t>#brutto arbeitstage</t>
  </si>
  <si>
    <t>#feiertage</t>
  </si>
  <si>
    <t>#sonstiges</t>
  </si>
  <si>
    <t>#monatssaldo</t>
  </si>
  <si>
    <t>#za include</t>
  </si>
  <si>
    <t>#za konto</t>
  </si>
  <si>
    <t>#resturlaub</t>
  </si>
  <si>
    <r>
      <t xml:space="preserve">Der Marker </t>
    </r>
    <r>
      <rPr>
        <b/>
        <sz val="14"/>
        <rFont val="Segoe UI"/>
        <family val="2"/>
      </rPr>
      <t>D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</si>
  <si>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E</t>
    </r>
    <r>
      <rPr>
        <sz val="14"/>
        <rFont val="Segoe UI"/>
        <family val="2"/>
      </rPr>
      <t xml:space="preserve"> referenziert mein Issue</t>
    </r>
  </si>
  <si>
    <t>Der Auto-Präfix für meine JIRA-Issue-Keys lautet</t>
  </si>
  <si>
    <t>week actual
(SUMIF with proper year)</t>
  </si>
  <si>
    <t>APM-20358</t>
  </si>
  <si>
    <t>APM-24208</t>
  </si>
  <si>
    <t>APM-25295</t>
  </si>
  <si>
    <t>k</t>
  </si>
  <si>
    <r>
      <t xml:space="preserve">Fragen, Bugs, Verbesserungsvorschläge an </t>
    </r>
    <r>
      <rPr>
        <i/>
        <sz val="14"/>
        <color rgb="FF0000FF"/>
        <rFont val="Segoe UI"/>
        <family val="2"/>
      </rPr>
      <t>kamil.sarelo</t>
    </r>
  </si>
  <si>
    <t>AZpT</t>
  </si>
  <si>
    <t>TIMECOCKPIT</t>
  </si>
  <si>
    <t>issue key</t>
  </si>
  <si>
    <t>APM-</t>
  </si>
  <si>
    <t>comment</t>
  </si>
  <si>
    <t>a</t>
  </si>
  <si>
    <t>b</t>
  </si>
  <si>
    <t>c</t>
  </si>
  <si>
    <t>mandatory comment message</t>
  </si>
  <si>
    <t>KOMMENTAR IST VERPFLICHTEND</t>
  </si>
  <si>
    <t>→</t>
  </si>
  <si>
    <r>
      <t xml:space="preserve">Für die </t>
    </r>
    <r>
      <rPr>
        <b/>
        <sz val="9"/>
        <rFont val="Segoe UI"/>
        <family val="2"/>
      </rPr>
      <t>aktuelle Version</t>
    </r>
    <r>
      <rPr>
        <sz val="9"/>
        <rFont val="Segoe UI"/>
        <family val="2"/>
      </rPr>
      <t xml:space="preserve"> des </t>
    </r>
    <r>
      <rPr>
        <b/>
        <sz val="9"/>
        <rFont val="Segoe UI"/>
        <family val="2"/>
      </rPr>
      <t>Loggers</t>
    </r>
    <r>
      <rPr>
        <sz val="9"/>
        <rFont val="Segoe UI"/>
        <family val="2"/>
      </rPr>
      <t xml:space="preserve"> kontaktier mich: </t>
    </r>
    <r>
      <rPr>
        <i/>
        <sz val="9"/>
        <color rgb="FF0000FF"/>
        <rFont val="Segoe UI"/>
        <family val="2"/>
      </rPr>
      <t>kamil.sarelo</t>
    </r>
    <r>
      <rPr>
        <sz val="9"/>
        <rFont val="Segoe UI"/>
        <family val="2"/>
      </rPr>
      <t xml:space="preserve"> </t>
    </r>
  </si>
  <si>
    <r>
      <t xml:space="preserve">Der sicherste Weg </t>
    </r>
    <r>
      <rPr>
        <b/>
        <sz val="9"/>
        <rFont val="Segoe UI"/>
        <family val="2"/>
      </rPr>
      <t>alte Daten</t>
    </r>
    <r>
      <rPr>
        <sz val="9"/>
        <rFont val="Segoe UI"/>
        <family val="2"/>
      </rPr>
      <t xml:space="preserve"> eine </t>
    </r>
    <r>
      <rPr>
        <b/>
        <sz val="9"/>
        <rFont val="Segoe UI"/>
        <family val="2"/>
      </rPr>
      <t>neuere Version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migrieren</t>
    </r>
    <r>
      <rPr>
        <sz val="9"/>
        <rFont val="Segoe UI"/>
        <family val="2"/>
      </rPr>
      <t>: Zellen in der alten Version kopieren, im Notepad einfügen und ausschneiden, schließlich in der neuen Version einfügen.</t>
    </r>
  </si>
  <si>
    <t xml:space="preserve">   ➜ Kopiere stattdessen die zu verschiebenden Zellen und füge sie ein, das funktioniert pipifein (besser mit dem Zwischenschritt im Notepad wegen Formatierungen).</t>
  </si>
  <si>
    <r>
      <t xml:space="preserve">Wenn du nicht am Montag anfängst dann trag einfach </t>
    </r>
    <r>
      <rPr>
        <b/>
        <sz val="9"/>
        <rFont val="Segoe UI"/>
      </rPr>
      <t>F</t>
    </r>
    <r>
      <rPr>
        <sz val="9"/>
        <rFont val="Segoe UI"/>
        <family val="2"/>
      </rPr>
      <t xml:space="preserve"> für alle Tage vor deinem Antrittstag ein.</t>
    </r>
  </si>
  <si>
    <r>
      <rPr>
        <b/>
        <sz val="9"/>
        <rFont val="Segoe UI"/>
      </rPr>
      <t>F U K</t>
    </r>
    <r>
      <rPr>
        <sz val="9"/>
        <rFont val="Segoe UI"/>
        <family val="2"/>
      </rPr>
      <t xml:space="preserve"> und </t>
    </r>
    <r>
      <rPr>
        <b/>
        <sz val="9"/>
        <rFont val="Segoe UI"/>
      </rPr>
      <t>Z</t>
    </r>
    <r>
      <rPr>
        <sz val="9"/>
        <rFont val="Segoe UI"/>
        <family val="2"/>
      </rPr>
      <t xml:space="preserve"> können nur für </t>
    </r>
    <r>
      <rPr>
        <b/>
        <sz val="9"/>
        <rFont val="Segoe UI"/>
      </rPr>
      <t>volle Tage</t>
    </r>
    <r>
      <rPr>
        <sz val="9"/>
        <rFont val="Segoe UI"/>
        <family val="2"/>
      </rPr>
      <t xml:space="preserve"> eingetragen werden. Halbe Tage werden nicht unterstützt.</t>
    </r>
  </si>
  <si>
    <t>Wichtig</t>
  </si>
  <si>
    <t>Wo woar mei Leistung?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</si>
</sst>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hh]:mm"/>
    <numFmt numFmtId="165" formatCode="[h]&quot;h&quot;\ m&quot;m&quot;"/>
    <numFmt numFmtId="166" formatCode="0.0"/>
    <numFmt numFmtId="167" formatCode="[$-F400]h:mm:ss\ AM/PM"/>
    <numFmt numFmtId="168" formatCode="\+0.00;\−0.00;0.00"/>
    <numFmt numFmtId="169" formatCode="dd/mm/yy;@"/>
  </numFmts>
  <fonts count="41">
    <font>
      <sz val="10"/>
      <name val="Verdana"/>
    </font>
    <font>
      <sz val="10"/>
      <name val="Verdana"/>
      <family val="2"/>
    </font>
    <font>
      <sz val="8"/>
      <name val="Tahoma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name val="Verdana"/>
      <family val="2"/>
    </font>
    <font>
      <sz val="10"/>
      <name val="Segoe UI"/>
      <family val="2"/>
    </font>
    <font>
      <sz val="8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sz val="22"/>
      <name val="Segoe UI"/>
      <family val="2"/>
    </font>
    <font>
      <b/>
      <sz val="22"/>
      <color indexed="17"/>
      <name val="Segoe UI"/>
      <family val="2"/>
    </font>
    <font>
      <sz val="44"/>
      <name val="Segoe UI"/>
      <family val="2"/>
    </font>
    <font>
      <b/>
      <sz val="44"/>
      <name val="Segoe UI"/>
      <family val="2"/>
    </font>
    <font>
      <sz val="14"/>
      <name val="Segoe UI"/>
      <family val="2"/>
    </font>
    <font>
      <sz val="9"/>
      <color indexed="9"/>
      <name val="Segoe UI"/>
      <family val="2"/>
    </font>
    <font>
      <b/>
      <sz val="22"/>
      <name val="Segoe UI"/>
      <family val="2"/>
    </font>
    <font>
      <sz val="22"/>
      <color indexed="17"/>
      <name val="Segoe UI"/>
      <family val="2"/>
    </font>
    <font>
      <sz val="22"/>
      <color indexed="9"/>
      <name val="Segoe UI"/>
      <family val="2"/>
    </font>
    <font>
      <u/>
      <sz val="10"/>
      <color theme="11"/>
      <name val="Verdana"/>
      <family val="2"/>
    </font>
    <font>
      <sz val="8"/>
      <color rgb="FF0000FF"/>
      <name val="Segoe UI"/>
      <family val="2"/>
    </font>
    <font>
      <sz val="10"/>
      <color rgb="FF0000FF"/>
      <name val="Segoe UI"/>
      <family val="2"/>
    </font>
    <font>
      <sz val="14"/>
      <color indexed="17"/>
      <name val="Segoe UI"/>
      <family val="2"/>
    </font>
    <font>
      <b/>
      <sz val="14"/>
      <name val="Segoe UI"/>
      <family val="2"/>
    </font>
    <font>
      <i/>
      <sz val="9"/>
      <color rgb="FF0000FF"/>
      <name val="Segoe UI"/>
      <family val="2"/>
    </font>
    <font>
      <i/>
      <sz val="14"/>
      <color rgb="FF0000FF"/>
      <name val="Segoe UI"/>
      <family val="2"/>
    </font>
    <font>
      <u/>
      <sz val="10"/>
      <color theme="10"/>
      <name val="Verdana"/>
      <family val="2"/>
    </font>
    <font>
      <u/>
      <sz val="10"/>
      <color theme="10"/>
      <name val="Verdana"/>
      <family val="2"/>
    </font>
    <font>
      <sz val="6"/>
      <name val="Segoe UI"/>
      <family val="2"/>
    </font>
    <font>
      <sz val="8"/>
      <color rgb="FFCFC9A7"/>
      <name val="Segoe UI"/>
      <family val="2"/>
    </font>
    <font>
      <sz val="10"/>
      <color rgb="FFCFC9A7"/>
      <name val="Segoe UI"/>
      <family val="2"/>
    </font>
    <font>
      <b/>
      <sz val="8"/>
      <color rgb="FF0000FF"/>
      <name val="Segoe UI"/>
      <family val="2"/>
    </font>
    <font>
      <b/>
      <sz val="8"/>
      <color theme="1"/>
      <name val="Segoe UI"/>
      <family val="2"/>
    </font>
    <font>
      <b/>
      <sz val="10"/>
      <color theme="1"/>
      <name val="Segoe UI"/>
      <family val="2"/>
    </font>
    <font>
      <sz val="8"/>
      <color theme="1"/>
      <name val="Segoe UI"/>
      <family val="2"/>
    </font>
    <font>
      <sz val="10"/>
      <color theme="1"/>
      <name val="Segoe UI"/>
      <family val="2"/>
    </font>
    <font>
      <b/>
      <sz val="8"/>
      <name val="Segoe UI"/>
    </font>
    <font>
      <b/>
      <sz val="8"/>
      <color rgb="FF000000"/>
      <name val="Tahoma"/>
      <family val="2"/>
    </font>
    <font>
      <b/>
      <sz val="8"/>
      <color theme="1"/>
      <name val="Segoe UI"/>
    </font>
    <font>
      <b/>
      <sz val="9"/>
      <name val="Segoe UI"/>
    </font>
    <font>
      <sz val="9"/>
      <name val="Segoe UI"/>
    </font>
  </fonts>
  <fills count="10">
    <fill>
      <patternFill patternType="none"/>
    </fill>
    <fill>
      <patternFill patternType="gray125"/>
    </fill>
    <fill>
      <patternFill patternType="solid">
        <fgColor indexed="2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D65F"/>
        <bgColor indexed="64"/>
      </patternFill>
    </fill>
  </fills>
  <borders count="27">
    <border>
      <left/>
      <right/>
      <top/>
      <bottom/>
      <diagonal/>
    </border>
    <border>
      <left style="thin">
        <color indexed="29"/>
      </left>
      <right/>
      <top style="thin">
        <color indexed="29"/>
      </top>
      <bottom/>
      <diagonal/>
    </border>
    <border>
      <left/>
      <right/>
      <top style="thin">
        <color indexed="29"/>
      </top>
      <bottom/>
      <diagonal/>
    </border>
    <border>
      <left/>
      <right style="thin">
        <color indexed="29"/>
      </right>
      <top style="thin">
        <color indexed="29"/>
      </top>
      <bottom/>
      <diagonal/>
    </border>
    <border>
      <left style="thin">
        <color indexed="29"/>
      </left>
      <right/>
      <top/>
      <bottom/>
      <diagonal/>
    </border>
    <border>
      <left style="thin">
        <color indexed="29"/>
      </left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/>
      <top/>
      <bottom style="thin">
        <color indexed="29"/>
      </bottom>
      <diagonal/>
    </border>
    <border>
      <left/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/>
      <bottom/>
      <diagonal/>
    </border>
    <border>
      <left/>
      <right style="thin">
        <color indexed="29"/>
      </right>
      <top/>
      <bottom/>
      <diagonal/>
    </border>
    <border>
      <left/>
      <right/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/>
      <diagonal/>
    </border>
    <border>
      <left/>
      <right/>
      <top/>
      <bottom style="hair">
        <color indexed="29"/>
      </bottom>
      <diagonal/>
    </border>
    <border>
      <left/>
      <right/>
      <top/>
      <bottom style="thick">
        <color indexed="17"/>
      </bottom>
      <diagonal/>
    </border>
    <border>
      <left/>
      <right/>
      <top style="thick">
        <color indexed="17"/>
      </top>
      <bottom style="thick">
        <color indexed="17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hair">
        <color rgb="FFCFC9A7"/>
      </bottom>
      <diagonal/>
    </border>
    <border>
      <left/>
      <right/>
      <top/>
      <bottom style="double">
        <color rgb="FFCFC9A7"/>
      </bottom>
      <diagonal/>
    </border>
    <border>
      <left style="thin">
        <color indexed="29"/>
      </left>
      <right style="thin">
        <color indexed="29"/>
      </right>
      <top/>
      <bottom style="double">
        <color rgb="FFCFC9A7"/>
      </bottom>
      <diagonal/>
    </border>
    <border>
      <left style="thin">
        <color indexed="29"/>
      </left>
      <right/>
      <top/>
      <bottom style="double">
        <color rgb="FFCFC9A7"/>
      </bottom>
      <diagonal/>
    </border>
    <border>
      <left/>
      <right style="thin">
        <color indexed="29"/>
      </right>
      <top/>
      <bottom style="double">
        <color rgb="FFCFC9A7"/>
      </bottom>
      <diagonal/>
    </border>
    <border>
      <left/>
      <right/>
      <top style="double">
        <color rgb="FFCFC9A7"/>
      </top>
      <bottom/>
      <diagonal/>
    </border>
    <border>
      <left style="thin">
        <color indexed="29"/>
      </left>
      <right style="thin">
        <color indexed="29"/>
      </right>
      <top style="double">
        <color rgb="FFCFC9A7"/>
      </top>
      <bottom/>
      <diagonal/>
    </border>
    <border>
      <left style="thin">
        <color indexed="29"/>
      </left>
      <right/>
      <top style="double">
        <color rgb="FFCFC9A7"/>
      </top>
      <bottom/>
      <diagonal/>
    </border>
    <border>
      <left/>
      <right style="thin">
        <color indexed="29"/>
      </right>
      <top style="double">
        <color rgb="FFCFC9A7"/>
      </top>
      <bottom/>
      <diagonal/>
    </border>
    <border>
      <left/>
      <right/>
      <top style="hair">
        <color indexed="29"/>
      </top>
      <bottom/>
      <diagonal/>
    </border>
    <border>
      <left/>
      <right/>
      <top/>
      <bottom style="thin">
        <color rgb="FFCFC9A7"/>
      </bottom>
      <diagonal/>
    </border>
  </borders>
  <cellStyleXfs count="206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308">
    <xf numFmtId="0" fontId="0" fillId="0" borderId="0" xfId="0"/>
    <xf numFmtId="0" fontId="7" fillId="0" borderId="0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Border="1" applyAlignment="1" applyProtection="1">
      <alignment horizontal="right" vertical="center"/>
    </xf>
    <xf numFmtId="164" fontId="7" fillId="0" borderId="0" xfId="0" applyNumberFormat="1" applyFont="1" applyFill="1" applyBorder="1" applyAlignment="1" applyProtection="1">
      <alignment vertical="center"/>
    </xf>
    <xf numFmtId="165" fontId="7" fillId="0" borderId="0" xfId="0" applyNumberFormat="1" applyFont="1" applyFill="1" applyBorder="1" applyAlignment="1" applyProtection="1">
      <alignment vertical="center"/>
    </xf>
    <xf numFmtId="0" fontId="7" fillId="2" borderId="1" xfId="0" applyNumberFormat="1" applyFont="1" applyFill="1" applyBorder="1" applyAlignment="1" applyProtection="1">
      <alignment vertical="center"/>
    </xf>
    <xf numFmtId="0" fontId="7" fillId="2" borderId="2" xfId="0" applyNumberFormat="1" applyFont="1" applyFill="1" applyBorder="1" applyAlignment="1" applyProtection="1">
      <alignment horizontal="right" vertical="center"/>
    </xf>
    <xf numFmtId="0" fontId="7" fillId="2" borderId="2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horizontal="right" vertical="center" indent="1"/>
    </xf>
    <xf numFmtId="0" fontId="7" fillId="2" borderId="4" xfId="0" applyNumberFormat="1" applyFont="1" applyFill="1" applyBorder="1" applyAlignment="1" applyProtection="1">
      <alignment vertical="center"/>
    </xf>
    <xf numFmtId="0" fontId="7" fillId="2" borderId="9" xfId="0" applyNumberFormat="1" applyFont="1" applyFill="1" applyBorder="1" applyAlignment="1" applyProtection="1">
      <alignment horizontal="right" vertical="center" indent="1"/>
    </xf>
    <xf numFmtId="0" fontId="7" fillId="2" borderId="7" xfId="0" applyNumberFormat="1" applyFont="1" applyFill="1" applyBorder="1" applyAlignment="1" applyProtection="1">
      <alignment horizontal="right" vertical="center" indent="1"/>
    </xf>
    <xf numFmtId="14" fontId="7" fillId="0" borderId="0" xfId="0" applyNumberFormat="1" applyFont="1" applyFill="1" applyBorder="1" applyAlignment="1" applyProtection="1">
      <alignment vertical="center"/>
    </xf>
    <xf numFmtId="0" fontId="7" fillId="2" borderId="6" xfId="0" applyNumberFormat="1" applyFont="1" applyFill="1" applyBorder="1" applyAlignment="1" applyProtection="1">
      <alignment vertical="center"/>
    </xf>
    <xf numFmtId="20" fontId="7" fillId="0" borderId="0" xfId="0" applyNumberFormat="1" applyFont="1" applyFill="1" applyBorder="1" applyAlignment="1" applyProtection="1">
      <alignment vertical="center"/>
    </xf>
    <xf numFmtId="0" fontId="7" fillId="0" borderId="2" xfId="0" applyNumberFormat="1" applyFont="1" applyFill="1" applyBorder="1" applyAlignment="1" applyProtection="1">
      <alignment vertical="center"/>
    </xf>
    <xf numFmtId="0" fontId="7" fillId="4" borderId="0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vertical="center"/>
    </xf>
    <xf numFmtId="0" fontId="7" fillId="2" borderId="11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left" vertical="center"/>
    </xf>
    <xf numFmtId="164" fontId="7" fillId="2" borderId="0" xfId="0" applyNumberFormat="1" applyFont="1" applyFill="1" applyBorder="1" applyAlignment="1" applyProtection="1">
      <alignment horizontal="left" vertical="center"/>
    </xf>
    <xf numFmtId="0" fontId="7" fillId="2" borderId="9" xfId="0" applyNumberFormat="1" applyFont="1" applyFill="1" applyBorder="1" applyAlignment="1" applyProtection="1">
      <alignment vertical="center"/>
    </xf>
    <xf numFmtId="0" fontId="7" fillId="2" borderId="8" xfId="0" applyNumberFormat="1" applyFont="1" applyFill="1" applyBorder="1" applyAlignment="1" applyProtection="1">
      <alignment horizontal="center" vertical="center"/>
    </xf>
    <xf numFmtId="0" fontId="7" fillId="4" borderId="0" xfId="0" applyNumberFormat="1" applyFont="1" applyFill="1" applyBorder="1" applyAlignment="1" applyProtection="1">
      <alignment horizontal="center" vertical="center" textRotation="90"/>
    </xf>
    <xf numFmtId="1" fontId="7" fillId="4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  <protection locked="0"/>
    </xf>
    <xf numFmtId="164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horizontal="right" vertical="center"/>
      <protection locked="0"/>
    </xf>
    <xf numFmtId="164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7" xfId="0" applyNumberFormat="1" applyFont="1" applyFill="1" applyBorder="1" applyAlignment="1" applyProtection="1">
      <alignment vertical="center"/>
    </xf>
    <xf numFmtId="0" fontId="8" fillId="2" borderId="1" xfId="0" applyFont="1" applyFill="1" applyBorder="1" applyAlignment="1" applyProtection="1">
      <alignment vertical="center"/>
    </xf>
    <xf numFmtId="0" fontId="8" fillId="2" borderId="2" xfId="0" applyFont="1" applyFill="1" applyBorder="1" applyAlignment="1" applyProtection="1">
      <alignment vertical="center"/>
    </xf>
    <xf numFmtId="0" fontId="8" fillId="2" borderId="3" xfId="0" applyFont="1" applyFill="1" applyBorder="1" applyAlignment="1" applyProtection="1">
      <alignment vertical="center"/>
    </xf>
    <xf numFmtId="0" fontId="8" fillId="0" borderId="0" xfId="0" applyFont="1" applyAlignment="1" applyProtection="1">
      <alignment vertical="center"/>
    </xf>
    <xf numFmtId="0" fontId="12" fillId="2" borderId="4" xfId="0" applyFont="1" applyFill="1" applyBorder="1" applyAlignment="1" applyProtection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2" fillId="2" borderId="9" xfId="0" applyFont="1" applyFill="1" applyBorder="1" applyAlignment="1" applyProtection="1">
      <alignment vertical="center"/>
    </xf>
    <xf numFmtId="0" fontId="12" fillId="0" borderId="0" xfId="0" applyFont="1" applyAlignment="1" applyProtection="1">
      <alignment vertical="center"/>
    </xf>
    <xf numFmtId="0" fontId="8" fillId="2" borderId="4" xfId="0" applyFont="1" applyFill="1" applyBorder="1" applyAlignment="1" applyProtection="1">
      <alignment vertical="center"/>
    </xf>
    <xf numFmtId="0" fontId="8" fillId="2" borderId="9" xfId="0" applyFont="1" applyFill="1" applyBorder="1" applyAlignment="1" applyProtection="1">
      <alignment vertical="center"/>
    </xf>
    <xf numFmtId="0" fontId="16" fillId="2" borderId="4" xfId="0" applyFont="1" applyFill="1" applyBorder="1" applyAlignment="1" applyProtection="1">
      <alignment vertical="center"/>
    </xf>
    <xf numFmtId="0" fontId="16" fillId="2" borderId="0" xfId="0" applyFont="1" applyFill="1" applyBorder="1" applyAlignment="1" applyProtection="1">
      <alignment horizontal="right" vertical="center"/>
    </xf>
    <xf numFmtId="0" fontId="11" fillId="2" borderId="13" xfId="0" applyFont="1" applyFill="1" applyBorder="1" applyAlignment="1" applyProtection="1">
      <alignment horizontal="center" vertical="center"/>
      <protection locked="0"/>
    </xf>
    <xf numFmtId="0" fontId="16" fillId="2" borderId="0" xfId="0" applyFont="1" applyFill="1" applyBorder="1" applyAlignment="1" applyProtection="1">
      <alignment vertical="center"/>
    </xf>
    <xf numFmtId="0" fontId="16" fillId="2" borderId="9" xfId="0" applyFont="1" applyFill="1" applyBorder="1" applyAlignment="1" applyProtection="1">
      <alignment vertical="center"/>
    </xf>
    <xf numFmtId="0" fontId="16" fillId="0" borderId="0" xfId="0" applyFont="1" applyAlignment="1" applyProtection="1">
      <alignment vertical="center"/>
    </xf>
    <xf numFmtId="0" fontId="11" fillId="2" borderId="14" xfId="0" applyNumberFormat="1" applyFont="1" applyFill="1" applyBorder="1" applyAlignment="1" applyProtection="1">
      <alignment horizontal="center" vertical="center"/>
      <protection locked="0"/>
    </xf>
    <xf numFmtId="0" fontId="11" fillId="2" borderId="14" xfId="0" applyFont="1" applyFill="1" applyBorder="1" applyAlignment="1" applyProtection="1">
      <alignment horizontal="center" vertical="center"/>
      <protection locked="0"/>
    </xf>
    <xf numFmtId="2" fontId="11" fillId="2" borderId="15" xfId="0" applyNumberFormat="1" applyFont="1" applyFill="1" applyBorder="1" applyAlignment="1" applyProtection="1">
      <alignment horizontal="center" vertical="center"/>
      <protection locked="0"/>
    </xf>
    <xf numFmtId="20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 applyProtection="1">
      <alignment vertical="center"/>
    </xf>
    <xf numFmtId="0" fontId="14" fillId="2" borderId="9" xfId="0" applyFont="1" applyFill="1" applyBorder="1" applyAlignment="1" applyProtection="1">
      <alignment vertical="center"/>
    </xf>
    <xf numFmtId="0" fontId="14" fillId="0" borderId="0" xfId="0" applyFont="1" applyAlignment="1" applyProtection="1">
      <alignment vertical="center"/>
    </xf>
    <xf numFmtId="0" fontId="8" fillId="2" borderId="6" xfId="0" applyFont="1" applyFill="1" applyBorder="1" applyAlignment="1" applyProtection="1">
      <alignment vertical="center"/>
    </xf>
    <xf numFmtId="0" fontId="8" fillId="2" borderId="10" xfId="0" applyFont="1" applyFill="1" applyBorder="1" applyAlignment="1" applyProtection="1">
      <alignment vertical="center"/>
    </xf>
    <xf numFmtId="0" fontId="8" fillId="2" borderId="7" xfId="0" applyFont="1" applyFill="1" applyBorder="1" applyAlignment="1" applyProtection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12" fillId="2" borderId="4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167" fontId="8" fillId="0" borderId="0" xfId="0" applyNumberFormat="1" applyFont="1" applyAlignment="1">
      <alignment vertical="center"/>
    </xf>
    <xf numFmtId="0" fontId="9" fillId="2" borderId="0" xfId="0" applyFont="1" applyFill="1" applyBorder="1" applyAlignment="1">
      <alignment vertical="center"/>
    </xf>
    <xf numFmtId="0" fontId="8" fillId="2" borderId="6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0" fontId="15" fillId="2" borderId="1" xfId="0" applyFont="1" applyFill="1" applyBorder="1" applyAlignment="1">
      <alignment vertical="center"/>
    </xf>
    <xf numFmtId="0" fontId="15" fillId="2" borderId="2" xfId="0" applyFont="1" applyFill="1" applyBorder="1" applyAlignment="1">
      <alignment vertical="center"/>
    </xf>
    <xf numFmtId="166" fontId="8" fillId="2" borderId="3" xfId="0" applyNumberFormat="1" applyFont="1" applyFill="1" applyBorder="1" applyAlignment="1">
      <alignment vertical="center"/>
    </xf>
    <xf numFmtId="14" fontId="8" fillId="0" borderId="0" xfId="0" applyNumberFormat="1" applyFont="1" applyAlignment="1">
      <alignment vertical="center"/>
    </xf>
    <xf numFmtId="0" fontId="16" fillId="2" borderId="4" xfId="0" applyFont="1" applyFill="1" applyBorder="1" applyAlignment="1">
      <alignment vertical="center"/>
    </xf>
    <xf numFmtId="166" fontId="16" fillId="2" borderId="9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5" fillId="2" borderId="4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166" fontId="8" fillId="2" borderId="9" xfId="0" applyNumberFormat="1" applyFont="1" applyFill="1" applyBorder="1" applyAlignment="1">
      <alignment vertical="center"/>
    </xf>
    <xf numFmtId="0" fontId="10" fillId="2" borderId="4" xfId="0" applyFont="1" applyFill="1" applyBorder="1" applyAlignment="1">
      <alignment vertical="center"/>
    </xf>
    <xf numFmtId="0" fontId="10" fillId="2" borderId="0" xfId="0" applyFont="1" applyFill="1" applyBorder="1" applyAlignment="1">
      <alignment horizontal="right" vertical="center"/>
    </xf>
    <xf numFmtId="166" fontId="17" fillId="2" borderId="13" xfId="0" applyNumberFormat="1" applyFont="1" applyFill="1" applyBorder="1" applyAlignment="1" applyProtection="1">
      <alignment horizontal="center" vertical="center"/>
      <protection locked="0"/>
    </xf>
    <xf numFmtId="0" fontId="10" fillId="2" borderId="0" xfId="0" applyFont="1" applyFill="1" applyBorder="1" applyAlignment="1">
      <alignment horizontal="left" vertical="center"/>
    </xf>
    <xf numFmtId="166" fontId="10" fillId="2" borderId="9" xfId="0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8" fillId="2" borderId="4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2" fontId="15" fillId="2" borderId="4" xfId="0" applyNumberFormat="1" applyFont="1" applyFill="1" applyBorder="1" applyAlignment="1">
      <alignment vertical="center"/>
    </xf>
    <xf numFmtId="0" fontId="15" fillId="2" borderId="6" xfId="0" applyFont="1" applyFill="1" applyBorder="1" applyAlignment="1">
      <alignment vertical="center"/>
    </xf>
    <xf numFmtId="0" fontId="15" fillId="2" borderId="10" xfId="0" applyFont="1" applyFill="1" applyBorder="1" applyAlignment="1">
      <alignment vertical="center"/>
    </xf>
    <xf numFmtId="0" fontId="7" fillId="0" borderId="0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horizontal="right" vertical="center"/>
    </xf>
    <xf numFmtId="0" fontId="20" fillId="0" borderId="0" xfId="0" applyNumberFormat="1" applyFont="1" applyFill="1" applyBorder="1" applyAlignment="1" applyProtection="1">
      <alignment vertical="center"/>
    </xf>
    <xf numFmtId="0" fontId="20" fillId="2" borderId="4" xfId="0" applyNumberFormat="1" applyFont="1" applyFill="1" applyBorder="1" applyAlignment="1" applyProtection="1">
      <alignment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0" fillId="2" borderId="9" xfId="0" applyNumberFormat="1" applyFont="1" applyFill="1" applyBorder="1" applyAlignment="1" applyProtection="1">
      <alignment horizontal="right" vertical="center" indent="1"/>
    </xf>
    <xf numFmtId="2" fontId="20" fillId="0" borderId="0" xfId="0" applyNumberFormat="1" applyFont="1" applyFill="1" applyBorder="1" applyAlignment="1" applyProtection="1">
      <alignment vertical="center"/>
    </xf>
    <xf numFmtId="2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horizontal="right" vertical="center"/>
    </xf>
    <xf numFmtId="0" fontId="22" fillId="2" borderId="14" xfId="0" applyNumberFormat="1" applyFont="1" applyFill="1" applyBorder="1" applyAlignment="1" applyProtection="1">
      <alignment horizontal="center" vertical="center"/>
      <protection locked="0"/>
    </xf>
    <xf numFmtId="166" fontId="22" fillId="2" borderId="14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>
      <alignment vertical="center"/>
    </xf>
    <xf numFmtId="0" fontId="14" fillId="2" borderId="9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5" borderId="0" xfId="0" applyNumberFormat="1" applyFont="1" applyFill="1" applyBorder="1" applyAlignment="1" applyProtection="1">
      <alignment vertical="center"/>
    </xf>
    <xf numFmtId="0" fontId="2" fillId="0" borderId="0" xfId="0" applyFont="1" applyFill="1"/>
    <xf numFmtId="166" fontId="2" fillId="0" borderId="0" xfId="0" applyNumberFormat="1" applyFont="1" applyFill="1"/>
    <xf numFmtId="0" fontId="0" fillId="0" borderId="0" xfId="0" applyFill="1"/>
    <xf numFmtId="14" fontId="2" fillId="0" borderId="0" xfId="0" applyNumberFormat="1" applyFont="1" applyFill="1"/>
    <xf numFmtId="0" fontId="2" fillId="0" borderId="0" xfId="0" applyNumberFormat="1" applyFont="1" applyFill="1"/>
    <xf numFmtId="169" fontId="7" fillId="0" borderId="0" xfId="0" applyNumberFormat="1" applyFont="1" applyFill="1" applyBorder="1" applyAlignment="1" applyProtection="1">
      <alignment vertical="center"/>
    </xf>
    <xf numFmtId="14" fontId="7" fillId="0" borderId="0" xfId="0" applyNumberFormat="1" applyFont="1"/>
    <xf numFmtId="0" fontId="7" fillId="0" borderId="0" xfId="0" applyFont="1"/>
    <xf numFmtId="0" fontId="7" fillId="7" borderId="0" xfId="0" applyNumberFormat="1" applyFont="1" applyFill="1" applyBorder="1" applyAlignment="1" applyProtection="1">
      <alignment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164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7" fillId="2" borderId="5" xfId="0" applyNumberFormat="1" applyFont="1" applyFill="1" applyBorder="1" applyAlignment="1" applyProtection="1">
      <alignment horizontal="center" vertical="center"/>
    </xf>
    <xf numFmtId="166" fontId="22" fillId="2" borderId="14" xfId="0" applyNumberFormat="1" applyFont="1" applyFill="1" applyBorder="1" applyAlignment="1" applyProtection="1">
      <alignment horizontal="left" vertical="center"/>
      <protection locked="0"/>
    </xf>
    <xf numFmtId="0" fontId="7" fillId="0" borderId="0" xfId="0" applyNumberFormat="1" applyFont="1" applyFill="1" applyBorder="1" applyAlignment="1" applyProtection="1">
      <alignment horizontal="center" vertical="center" textRotation="90"/>
    </xf>
    <xf numFmtId="0" fontId="7" fillId="2" borderId="4" xfId="0" applyNumberFormat="1" applyFont="1" applyFill="1" applyBorder="1" applyAlignment="1" applyProtection="1">
      <alignment horizontal="center" vertical="center" textRotation="90"/>
    </xf>
    <xf numFmtId="0" fontId="7" fillId="2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horizontal="center" vertical="center" textRotation="90"/>
    </xf>
    <xf numFmtId="0" fontId="7" fillId="2" borderId="9" xfId="0" applyNumberFormat="1" applyFont="1" applyFill="1" applyBorder="1" applyAlignment="1" applyProtection="1">
      <alignment horizontal="center" vertical="center" textRotation="90"/>
    </xf>
    <xf numFmtId="0" fontId="7" fillId="0" borderId="8" xfId="0" applyNumberFormat="1" applyFont="1" applyFill="1" applyBorder="1" applyAlignment="1" applyProtection="1">
      <alignment horizontal="center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1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quotePrefix="1" applyNumberFormat="1" applyFont="1" applyFill="1" applyBorder="1" applyAlignment="1" applyProtection="1">
      <alignment vertical="center"/>
      <protection locked="0"/>
    </xf>
    <xf numFmtId="20" fontId="7" fillId="2" borderId="0" xfId="0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horizontal="center" textRotation="90"/>
    </xf>
    <xf numFmtId="0" fontId="7" fillId="5" borderId="0" xfId="0" applyNumberFormat="1" applyFont="1" applyFill="1" applyBorder="1" applyAlignment="1" applyProtection="1">
      <alignment horizontal="center" textRotation="90"/>
    </xf>
    <xf numFmtId="0" fontId="7" fillId="0" borderId="0" xfId="0" applyNumberFormat="1" applyFont="1" applyFill="1" applyBorder="1" applyAlignment="1" applyProtection="1">
      <alignment horizontal="center" textRotation="90" wrapText="1"/>
    </xf>
    <xf numFmtId="0" fontId="7" fillId="5" borderId="0" xfId="0" applyNumberFormat="1" applyFont="1" applyFill="1" applyBorder="1" applyAlignment="1" applyProtection="1">
      <alignment horizontal="center" textRotation="90" wrapText="1"/>
    </xf>
    <xf numFmtId="0" fontId="7" fillId="8" borderId="0" xfId="0" applyNumberFormat="1" applyFont="1" applyFill="1" applyBorder="1" applyAlignment="1" applyProtection="1">
      <alignment vertical="center"/>
    </xf>
    <xf numFmtId="0" fontId="20" fillId="8" borderId="0" xfId="0" applyNumberFormat="1" applyFont="1" applyFill="1" applyBorder="1" applyAlignment="1" applyProtection="1">
      <alignment vertical="center"/>
    </xf>
    <xf numFmtId="0" fontId="7" fillId="8" borderId="0" xfId="0" applyNumberFormat="1" applyFont="1" applyFill="1" applyBorder="1" applyAlignment="1" applyProtection="1">
      <alignment horizontal="center" vertical="center"/>
    </xf>
    <xf numFmtId="0" fontId="7" fillId="8" borderId="0" xfId="0" applyNumberFormat="1" applyFont="1" applyFill="1" applyBorder="1" applyAlignment="1" applyProtection="1">
      <alignment horizontal="center" textRotation="9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10" xfId="0" applyNumberFormat="1" applyFont="1" applyFill="1" applyBorder="1" applyAlignment="1" applyProtection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0" fontId="28" fillId="0" borderId="0" xfId="0" applyNumberFormat="1" applyFont="1" applyFill="1" applyBorder="1" applyAlignment="1" applyProtection="1">
      <alignment horizontal="center" vertical="center"/>
    </xf>
    <xf numFmtId="0" fontId="28" fillId="0" borderId="0" xfId="0" applyNumberFormat="1" applyFont="1" applyFill="1" applyBorder="1" applyAlignment="1" applyProtection="1">
      <alignment vertical="center"/>
    </xf>
    <xf numFmtId="0" fontId="28" fillId="2" borderId="4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right" vertical="center"/>
    </xf>
    <xf numFmtId="164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left" vertical="center"/>
    </xf>
    <xf numFmtId="0" fontId="28" fillId="2" borderId="9" xfId="0" applyNumberFormat="1" applyFont="1" applyFill="1" applyBorder="1" applyAlignment="1" applyProtection="1">
      <alignment vertical="center"/>
    </xf>
    <xf numFmtId="0" fontId="28" fillId="2" borderId="8" xfId="0" applyNumberFormat="1" applyFont="1" applyFill="1" applyBorder="1" applyAlignment="1" applyProtection="1">
      <alignment vertical="center"/>
    </xf>
    <xf numFmtId="0" fontId="28" fillId="8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168" fontId="20" fillId="2" borderId="8" xfId="0" applyNumberFormat="1" applyFont="1" applyFill="1" applyBorder="1" applyAlignment="1" applyProtection="1">
      <alignment horizontal="right" vertical="center"/>
    </xf>
    <xf numFmtId="168" fontId="20" fillId="2" borderId="4" xfId="0" applyNumberFormat="1" applyFont="1" applyFill="1" applyBorder="1" applyAlignment="1" applyProtection="1">
      <alignment horizontal="right" vertical="center"/>
    </xf>
    <xf numFmtId="168" fontId="20" fillId="2" borderId="8" xfId="1" applyNumberFormat="1" applyFont="1" applyFill="1" applyBorder="1" applyAlignment="1" applyProtection="1">
      <alignment horizontal="right"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0" fontId="31" fillId="2" borderId="9" xfId="0" applyNumberFormat="1" applyFont="1" applyFill="1" applyBorder="1" applyAlignment="1" applyProtection="1">
      <alignment horizontal="right" vertical="center" indent="1"/>
    </xf>
    <xf numFmtId="168" fontId="29" fillId="2" borderId="5" xfId="0" applyNumberFormat="1" applyFont="1" applyFill="1" applyBorder="1" applyAlignment="1" applyProtection="1">
      <alignment horizontal="right"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0" fontId="29" fillId="2" borderId="7" xfId="0" applyNumberFormat="1" applyFont="1" applyFill="1" applyBorder="1" applyAlignment="1" applyProtection="1">
      <alignment horizontal="right" vertical="center" indent="1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7" xfId="0" applyNumberFormat="1" applyFont="1" applyFill="1" applyBorder="1" applyAlignment="1" applyProtection="1">
      <alignment horizontal="right" vertical="center" indent="1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4" fillId="2" borderId="9" xfId="0" applyNumberFormat="1" applyFont="1" applyFill="1" applyBorder="1" applyAlignment="1" applyProtection="1">
      <alignment horizontal="right" vertical="center" indent="1"/>
    </xf>
    <xf numFmtId="0" fontId="34" fillId="2" borderId="8" xfId="0" applyNumberFormat="1" applyFont="1" applyFill="1" applyBorder="1" applyAlignment="1" applyProtection="1">
      <alignment horizontal="right"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2" fontId="34" fillId="2" borderId="5" xfId="0" applyNumberFormat="1" applyFont="1" applyFill="1" applyBorder="1" applyAlignment="1" applyProtection="1">
      <alignment horizontal="right"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0" fontId="34" fillId="2" borderId="7" xfId="0" applyNumberFormat="1" applyFont="1" applyFill="1" applyBorder="1" applyAlignment="1" applyProtection="1">
      <alignment horizontal="right" vertical="center" indent="1"/>
    </xf>
    <xf numFmtId="2" fontId="34" fillId="2" borderId="8" xfId="0" applyNumberFormat="1" applyFont="1" applyFill="1" applyBorder="1" applyAlignment="1" applyProtection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4" fillId="2" borderId="18" xfId="0" applyNumberFormat="1" applyFont="1" applyFill="1" applyBorder="1" applyAlignment="1" applyProtection="1">
      <alignment horizontal="right" vertical="center"/>
    </xf>
    <xf numFmtId="2" fontId="34" fillId="3" borderId="18" xfId="0" applyNumberFormat="1" applyFont="1" applyFill="1" applyBorder="1" applyAlignment="1" applyProtection="1">
      <alignment horizontal="right" vertical="center"/>
      <protection locked="0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2" borderId="22" xfId="0" applyNumberFormat="1" applyFont="1" applyFill="1" applyBorder="1" applyAlignment="1" applyProtection="1">
      <alignment horizontal="right" vertical="center"/>
    </xf>
    <xf numFmtId="2" fontId="34" fillId="6" borderId="22" xfId="0" applyNumberFormat="1" applyFont="1" applyFill="1" applyBorder="1" applyAlignment="1" applyProtection="1">
      <alignment horizontal="right" vertical="center"/>
      <protection locked="0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168" fontId="34" fillId="2" borderId="8" xfId="0" applyNumberFormat="1" applyFont="1" applyFill="1" applyBorder="1" applyAlignment="1" applyProtection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2" fillId="2" borderId="8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4" fillId="2" borderId="8" xfId="1" applyNumberFormat="1" applyFont="1" applyFill="1" applyBorder="1" applyAlignment="1" applyProtection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2" fillId="2" borderId="9" xfId="0" applyNumberFormat="1" applyFont="1" applyFill="1" applyBorder="1" applyAlignment="1" applyProtection="1">
      <alignment horizontal="right" vertical="center" indent="1"/>
    </xf>
    <xf numFmtId="168" fontId="32" fillId="2" borderId="8" xfId="1" applyNumberFormat="1" applyFont="1" applyFill="1" applyBorder="1" applyAlignment="1" applyProtection="1">
      <alignment horizontal="right"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0" fontId="29" fillId="0" borderId="0" xfId="0" applyNumberFormat="1" applyFont="1" applyFill="1" applyBorder="1" applyAlignment="1" applyProtection="1">
      <alignment vertical="center"/>
    </xf>
    <xf numFmtId="0" fontId="29" fillId="2" borderId="4" xfId="0" applyNumberFormat="1" applyFont="1" applyFill="1" applyBorder="1" applyAlignment="1" applyProtection="1">
      <alignment vertical="center"/>
    </xf>
    <xf numFmtId="2" fontId="29" fillId="0" borderId="0" xfId="0" applyNumberFormat="1" applyFont="1" applyFill="1" applyBorder="1" applyAlignment="1" applyProtection="1">
      <alignment vertical="center"/>
    </xf>
    <xf numFmtId="0" fontId="29" fillId="8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4" fillId="2" borderId="4" xfId="0" applyNumberFormat="1" applyFont="1" applyFill="1" applyBorder="1" applyAlignment="1" applyProtection="1">
      <alignment vertical="center"/>
    </xf>
    <xf numFmtId="0" fontId="34" fillId="8" borderId="0" xfId="0" applyNumberFormat="1" applyFont="1" applyFill="1" applyBorder="1" applyAlignment="1" applyProtection="1">
      <alignment vertical="center"/>
    </xf>
    <xf numFmtId="14" fontId="34" fillId="0" borderId="0" xfId="0" applyNumberFormat="1" applyFont="1" applyFill="1" applyBorder="1" applyAlignment="1" applyProtection="1">
      <alignment vertical="center"/>
    </xf>
    <xf numFmtId="0" fontId="34" fillId="5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 wrapText="1"/>
    </xf>
    <xf numFmtId="2" fontId="34" fillId="0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36" fillId="2" borderId="0" xfId="0" applyNumberFormat="1" applyFont="1" applyFill="1" applyBorder="1" applyAlignment="1" applyProtection="1">
      <alignment horizontal="right" vertical="center"/>
      <protection locked="0"/>
    </xf>
    <xf numFmtId="20" fontId="7" fillId="2" borderId="0" xfId="0" applyNumberFormat="1" applyFont="1" applyFill="1" applyBorder="1" applyAlignment="1" applyProtection="1">
      <alignment horizontal="right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205" applyNumberFormat="1" applyFont="1" applyFill="1" applyBorder="1" applyAlignment="1" applyProtection="1">
      <alignment horizontal="right" vertical="center"/>
    </xf>
    <xf numFmtId="0" fontId="28" fillId="2" borderId="0" xfId="0" applyNumberFormat="1" applyFont="1" applyFill="1" applyBorder="1" applyAlignment="1" applyProtection="1">
      <alignment vertical="center"/>
    </xf>
    <xf numFmtId="0" fontId="7" fillId="2" borderId="26" xfId="0" applyNumberFormat="1" applyFont="1" applyFill="1" applyBorder="1" applyAlignment="1" applyProtection="1">
      <alignment vertical="center"/>
    </xf>
    <xf numFmtId="164" fontId="7" fillId="2" borderId="26" xfId="0" applyNumberFormat="1" applyFont="1" applyFill="1" applyBorder="1" applyAlignment="1" applyProtection="1">
      <alignment vertical="center"/>
    </xf>
    <xf numFmtId="0" fontId="7" fillId="2" borderId="26" xfId="205" applyNumberFormat="1" applyFont="1" applyFill="1" applyBorder="1" applyAlignment="1" applyProtection="1">
      <alignment horizontal="right" vertical="center"/>
    </xf>
    <xf numFmtId="0" fontId="38" fillId="9" borderId="0" xfId="0" applyNumberFormat="1" applyFont="1" applyFill="1" applyBorder="1" applyAlignment="1" applyProtection="1">
      <alignment vertical="center"/>
    </xf>
    <xf numFmtId="0" fontId="14" fillId="2" borderId="0" xfId="0" applyFont="1" applyFill="1" applyBorder="1" applyAlignment="1">
      <alignment horizontal="left" vertical="center"/>
    </xf>
    <xf numFmtId="0" fontId="40" fillId="2" borderId="0" xfId="0" applyFont="1" applyFill="1" applyBorder="1" applyAlignment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4" fillId="2" borderId="0" xfId="0" applyFont="1" applyFill="1" applyBorder="1" applyAlignment="1" applyProtection="1">
      <alignment horizontal="left" vertical="center"/>
    </xf>
    <xf numFmtId="0" fontId="7" fillId="2" borderId="0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7" fillId="2" borderId="10" xfId="0" applyNumberFormat="1" applyFont="1" applyFill="1" applyBorder="1" applyAlignment="1" applyProtection="1">
      <alignment vertical="center"/>
    </xf>
    <xf numFmtId="0" fontId="0" fillId="0" borderId="10" xfId="0" applyBorder="1" applyAlignment="1" applyProtection="1">
      <alignment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5" fillId="0" borderId="0" xfId="0" applyFont="1" applyBorder="1" applyAlignment="1" applyProtection="1">
      <alignment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horizontal="right" vertical="center"/>
    </xf>
    <xf numFmtId="0" fontId="34" fillId="2" borderId="9" xfId="0" applyNumberFormat="1" applyFont="1" applyFill="1" applyBorder="1" applyAlignment="1" applyProtection="1">
      <alignment horizontal="right"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168" fontId="30" fillId="0" borderId="10" xfId="0" applyNumberFormat="1" applyFont="1" applyBorder="1" applyAlignment="1">
      <alignment horizontal="right" vertical="center"/>
    </xf>
    <xf numFmtId="168" fontId="30" fillId="0" borderId="7" xfId="0" applyNumberFormat="1" applyFont="1" applyBorder="1" applyAlignment="1">
      <alignment horizontal="right"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1" fillId="0" borderId="0" xfId="0" applyNumberFormat="1" applyFont="1" applyBorder="1" applyAlignment="1" applyProtection="1">
      <alignment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168" fontId="21" fillId="0" borderId="0" xfId="0" applyNumberFormat="1" applyFont="1" applyAlignment="1">
      <alignment horizontal="right" vertical="center"/>
    </xf>
    <xf numFmtId="168" fontId="21" fillId="0" borderId="9" xfId="0" applyNumberFormat="1" applyFont="1" applyBorder="1" applyAlignment="1">
      <alignment horizontal="right" vertical="center"/>
    </xf>
    <xf numFmtId="0" fontId="7" fillId="2" borderId="25" xfId="0" applyNumberFormat="1" applyFont="1" applyFill="1" applyBorder="1" applyAlignment="1" applyProtection="1">
      <alignment horizontal="center" vertical="center"/>
    </xf>
    <xf numFmtId="0" fontId="35" fillId="0" borderId="0" xfId="0" applyFont="1" applyAlignment="1" applyProtection="1">
      <alignment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32" fillId="2" borderId="7" xfId="0" applyNumberFormat="1" applyFont="1" applyFill="1" applyBorder="1" applyAlignment="1" applyProtection="1">
      <alignment horizontal="center" vertical="center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4" fillId="2" borderId="3" xfId="0" applyNumberFormat="1" applyFont="1" applyFill="1" applyBorder="1" applyAlignment="1" applyProtection="1">
      <alignment horizontal="right" vertical="center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8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2" fillId="2" borderId="0" xfId="0" applyNumberFormat="1" applyFont="1" applyFill="1" applyBorder="1" applyAlignment="1" applyProtection="1">
      <alignment horizontal="right" vertical="center"/>
    </xf>
    <xf numFmtId="168" fontId="32" fillId="2" borderId="9" xfId="0" applyNumberFormat="1" applyFont="1" applyFill="1" applyBorder="1" applyAlignment="1" applyProtection="1">
      <alignment horizontal="right" vertical="center"/>
    </xf>
    <xf numFmtId="2" fontId="34" fillId="2" borderId="1" xfId="0" applyNumberFormat="1" applyFont="1" applyFill="1" applyBorder="1" applyAlignment="1" applyProtection="1">
      <alignment horizontal="right" vertical="center"/>
    </xf>
    <xf numFmtId="2" fontId="35" fillId="0" borderId="2" xfId="0" applyNumberFormat="1" applyFont="1" applyBorder="1" applyAlignment="1">
      <alignment horizontal="right" vertical="center"/>
    </xf>
    <xf numFmtId="2" fontId="35" fillId="0" borderId="3" xfId="0" applyNumberFormat="1" applyFont="1" applyBorder="1" applyAlignment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5" fillId="0" borderId="0" xfId="0" applyNumberFormat="1" applyFont="1" applyAlignment="1">
      <alignment horizontal="right" vertical="center"/>
    </xf>
    <xf numFmtId="2" fontId="35" fillId="0" borderId="9" xfId="0" applyNumberFormat="1" applyFont="1" applyBorder="1" applyAlignment="1">
      <alignment horizontal="right" vertical="center"/>
    </xf>
    <xf numFmtId="0" fontId="29" fillId="2" borderId="10" xfId="0" applyNumberFormat="1" applyFont="1" applyFill="1" applyBorder="1" applyAlignment="1" applyProtection="1">
      <alignment horizontal="left" vertical="center"/>
    </xf>
    <xf numFmtId="0" fontId="29" fillId="2" borderId="7" xfId="0" applyNumberFormat="1" applyFont="1" applyFill="1" applyBorder="1" applyAlignment="1" applyProtection="1">
      <alignment horizontal="left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3" fillId="0" borderId="0" xfId="0" applyFont="1" applyBorder="1" applyAlignment="1" applyProtection="1">
      <alignment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168" fontId="32" fillId="2" borderId="0" xfId="1" applyNumberFormat="1" applyFont="1" applyFill="1" applyBorder="1" applyAlignment="1" applyProtection="1">
      <alignment horizontal="right" vertical="center"/>
    </xf>
    <xf numFmtId="168" fontId="32" fillId="2" borderId="9" xfId="1" applyNumberFormat="1" applyFont="1" applyFill="1" applyBorder="1" applyAlignment="1" applyProtection="1">
      <alignment horizontal="right" vertical="center"/>
    </xf>
    <xf numFmtId="0" fontId="35" fillId="0" borderId="0" xfId="0" applyNumberFormat="1" applyFont="1" applyBorder="1" applyAlignment="1" applyProtection="1">
      <alignment vertical="center"/>
    </xf>
    <xf numFmtId="0" fontId="34" fillId="2" borderId="10" xfId="0" applyNumberFormat="1" applyFont="1" applyFill="1" applyBorder="1" applyAlignment="1" applyProtection="1">
      <alignment vertical="center"/>
    </xf>
    <xf numFmtId="0" fontId="35" fillId="0" borderId="10" xfId="0" applyFont="1" applyBorder="1" applyAlignment="1" applyProtection="1">
      <alignment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2" fontId="34" fillId="2" borderId="10" xfId="0" applyNumberFormat="1" applyFont="1" applyFill="1" applyBorder="1" applyAlignment="1" applyProtection="1">
      <alignment horizontal="right" vertical="center"/>
    </xf>
    <xf numFmtId="2" fontId="34" fillId="2" borderId="7" xfId="0" applyNumberFormat="1" applyFont="1" applyFill="1" applyBorder="1" applyAlignment="1" applyProtection="1">
      <alignment horizontal="right" vertical="center"/>
    </xf>
    <xf numFmtId="168" fontId="20" fillId="2" borderId="1" xfId="0" applyNumberFormat="1" applyFont="1" applyFill="1" applyBorder="1" applyAlignment="1" applyProtection="1">
      <alignment horizontal="right" vertical="center"/>
    </xf>
    <xf numFmtId="168" fontId="21" fillId="0" borderId="2" xfId="0" applyNumberFormat="1" applyFont="1" applyBorder="1" applyAlignment="1">
      <alignment horizontal="right" vertical="center"/>
    </xf>
    <xf numFmtId="168" fontId="21" fillId="0" borderId="3" xfId="0" applyNumberFormat="1" applyFont="1" applyBorder="1" applyAlignment="1">
      <alignment horizontal="right" vertical="center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3" borderId="17" xfId="0" applyNumberFormat="1" applyFont="1" applyFill="1" applyBorder="1" applyAlignment="1" applyProtection="1">
      <alignment horizontal="right" vertical="center"/>
      <protection locked="0"/>
    </xf>
    <xf numFmtId="2" fontId="34" fillId="3" borderId="20" xfId="0" applyNumberFormat="1" applyFont="1" applyFill="1" applyBorder="1" applyAlignment="1" applyProtection="1">
      <alignment horizontal="right" vertical="center"/>
      <protection locked="0"/>
    </xf>
    <xf numFmtId="168" fontId="35" fillId="0" borderId="0" xfId="0" applyNumberFormat="1" applyFont="1" applyAlignment="1">
      <alignment horizontal="right" vertical="center"/>
    </xf>
    <xf numFmtId="168" fontId="35" fillId="0" borderId="9" xfId="0" applyNumberFormat="1" applyFont="1" applyBorder="1" applyAlignment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5" fillId="0" borderId="0" xfId="0" applyNumberFormat="1" applyFont="1" applyBorder="1" applyAlignment="1">
      <alignment horizontal="right" vertical="center"/>
    </xf>
    <xf numFmtId="0" fontId="34" fillId="2" borderId="17" xfId="0" applyNumberFormat="1" applyFont="1" applyFill="1" applyBorder="1" applyAlignment="1" applyProtection="1">
      <alignment vertical="center"/>
    </xf>
    <xf numFmtId="0" fontId="35" fillId="0" borderId="17" xfId="0" applyFont="1" applyBorder="1" applyAlignment="1" applyProtection="1">
      <alignment vertical="center"/>
    </xf>
    <xf numFmtId="0" fontId="35" fillId="0" borderId="0" xfId="0" applyFont="1" applyAlignment="1">
      <alignment vertical="center"/>
    </xf>
    <xf numFmtId="0" fontId="35" fillId="0" borderId="9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168" fontId="6" fillId="0" borderId="0" xfId="0" applyNumberFormat="1" applyFont="1" applyAlignment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4" fillId="2" borderId="21" xfId="0" applyNumberFormat="1" applyFont="1" applyFill="1" applyBorder="1" applyAlignment="1" applyProtection="1">
      <alignment vertical="center"/>
    </xf>
    <xf numFmtId="0" fontId="35" fillId="0" borderId="21" xfId="0" applyFont="1" applyBorder="1" applyAlignment="1" applyProtection="1">
      <alignment vertical="center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2" fontId="35" fillId="0" borderId="21" xfId="0" applyNumberFormat="1" applyFont="1" applyBorder="1" applyAlignment="1">
      <alignment horizontal="right" vertical="center"/>
    </xf>
    <xf numFmtId="2" fontId="35" fillId="0" borderId="24" xfId="0" applyNumberFormat="1" applyFont="1" applyBorder="1" applyAlignment="1">
      <alignment horizontal="right" vertical="center"/>
    </xf>
    <xf numFmtId="0" fontId="32" fillId="2" borderId="10" xfId="0" applyNumberFormat="1" applyFont="1" applyFill="1" applyBorder="1" applyAlignment="1" applyProtection="1">
      <alignment vertical="center"/>
    </xf>
    <xf numFmtId="0" fontId="33" fillId="0" borderId="10" xfId="0" applyFont="1" applyBorder="1" applyAlignment="1" applyProtection="1">
      <alignment vertical="center"/>
    </xf>
    <xf numFmtId="0" fontId="34" fillId="2" borderId="2" xfId="0" applyNumberFormat="1" applyFont="1" applyFill="1" applyBorder="1" applyAlignment="1" applyProtection="1">
      <alignment vertical="center"/>
    </xf>
    <xf numFmtId="0" fontId="35" fillId="0" borderId="2" xfId="0" applyFont="1" applyBorder="1" applyAlignment="1" applyProtection="1">
      <alignment vertical="center"/>
    </xf>
    <xf numFmtId="0" fontId="16" fillId="2" borderId="0" xfId="0" applyFont="1" applyFill="1" applyBorder="1" applyAlignment="1">
      <alignment vertical="center"/>
    </xf>
  </cellXfs>
  <cellStyles count="20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/>
    <cellStyle name="Normal" xfId="0" builtinId="0"/>
    <cellStyle name="Standard_TRACKER" xfId="1" xr:uid="{00000000-0005-0000-0000-0000CD000000}"/>
  </cellStyles>
  <dxfs count="26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D65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D6F086"/>
        </patternFill>
      </fill>
      <border>
        <top style="thin">
          <color auto="1"/>
        </top>
        <bottom style="thin">
          <color auto="1"/>
        </bottom>
      </border>
    </dxf>
    <dxf>
      <fill>
        <patternFill>
          <bgColor rgb="FFD6F08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B5DE8F"/>
        </patternFill>
      </fill>
      <border>
        <top style="thin">
          <color indexed="64"/>
        </top>
        <bottom style="thin">
          <color indexed="64"/>
        </bottom>
      </border>
    </dxf>
    <dxf>
      <fill>
        <patternFill>
          <bgColor rgb="FF8DC583"/>
        </patternFill>
      </fill>
      <border>
        <top style="thin">
          <color indexed="64"/>
        </top>
        <bottom style="thin">
          <color indexed="64"/>
        </bottom>
      </border>
    </dxf>
    <dxf>
      <font>
        <color theme="0" tint="-4.9989318521683403E-2"/>
      </font>
      <fill>
        <patternFill>
          <bgColor theme="1" tint="0.34998626667073579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strike/>
      </font>
      <fill>
        <patternFill>
          <bgColor theme="5" tint="0.59996337778862885"/>
        </patternFill>
      </fill>
    </dxf>
    <dxf>
      <font>
        <color rgb="FFFBF9EC"/>
      </font>
    </dxf>
    <dxf>
      <font>
        <color rgb="FFFBF9EC"/>
      </font>
    </dxf>
    <dxf>
      <fill>
        <patternFill>
          <bgColor theme="5" tint="0.59996337778862885"/>
        </patternFill>
      </fill>
    </dxf>
    <dxf>
      <font>
        <b/>
        <i val="0"/>
      </font>
      <border>
        <top style="thin">
          <color indexed="64"/>
        </top>
      </border>
    </dxf>
    <dxf>
      <font>
        <b/>
        <i val="0"/>
        <condense val="0"/>
        <extend val="0"/>
        <color indexed="31"/>
      </font>
      <border>
        <top style="thin">
          <color indexed="31"/>
        </top>
      </border>
    </dxf>
    <dxf>
      <font>
        <b/>
        <i val="0"/>
        <condense val="0"/>
        <extend val="0"/>
        <color indexed="30"/>
      </font>
      <border>
        <top style="thin">
          <color indexed="30"/>
        </top>
      </border>
    </dxf>
    <dxf>
      <fill>
        <patternFill>
          <bgColor theme="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D65F"/>
      <rgbColor rgb="008DC583"/>
      <rgbColor rgb="00B5DE8F"/>
      <rgbColor rgb="00D6F086"/>
      <rgbColor rgb="00FBF9EC"/>
      <rgbColor rgb="00CFC9A7"/>
      <rgbColor rgb="00008000"/>
      <rgbColor rgb="00800000"/>
      <rgbColor rgb="00FFFFE7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D65F"/>
      <color rgb="FFCFC9A7"/>
      <color rgb="FFFBF9EC"/>
      <color rgb="FF0000FF"/>
      <color rgb="FFD6F086"/>
      <color rgb="FF800000"/>
      <color rgb="FF8F63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ofPieChart>
        <c:ofPieType val="bar"/>
        <c:varyColors val="1"/>
        <c:ser>
          <c:idx val="0"/>
          <c:order val="0"/>
          <c:spPr>
            <a:ln w="12700">
              <a:solidFill>
                <a:srgbClr val="FFFFFF"/>
              </a:solidFill>
              <a:prstDash val="solid"/>
            </a:ln>
            <a:effectLst/>
          </c:spPr>
          <c:dPt>
            <c:idx val="0"/>
            <c:bubble3D val="0"/>
            <c:spPr>
              <a:solidFill>
                <a:srgbClr val="4F81BD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FBE-4FBA-814D-623B0E1D183B}"/>
              </c:ext>
            </c:extLst>
          </c:dPt>
          <c:dPt>
            <c:idx val="1"/>
            <c:bubble3D val="0"/>
            <c:spPr>
              <a:solidFill>
                <a:srgbClr val="9BBB59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FBE-4FBA-814D-623B0E1D183B}"/>
              </c:ext>
            </c:extLst>
          </c:dPt>
          <c:dPt>
            <c:idx val="2"/>
            <c:bubble3D val="0"/>
            <c:spPr>
              <a:solidFill>
                <a:srgbClr val="F79646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FBE-4FBA-814D-623B0E1D183B}"/>
              </c:ext>
            </c:extLst>
          </c:dPt>
          <c:dPt>
            <c:idx val="3"/>
            <c:bubble3D val="0"/>
            <c:spPr>
              <a:solidFill>
                <a:srgbClr val="953735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FBE-4FBA-814D-623B0E1D183B}"/>
              </c:ext>
            </c:extLst>
          </c:dPt>
          <c:dPt>
            <c:idx val="4"/>
            <c:bubble3D val="0"/>
            <c:spPr>
              <a:solidFill>
                <a:srgbClr val="77933C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FBE-4FBA-814D-623B0E1D183B}"/>
              </c:ext>
            </c:extLst>
          </c:dPt>
          <c:dPt>
            <c:idx val="5"/>
            <c:bubble3D val="0"/>
            <c:spPr>
              <a:solidFill>
                <a:srgbClr val="376092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FBE-4FBA-814D-623B0E1D183B}"/>
              </c:ext>
            </c:extLst>
          </c:dPt>
          <c:dPt>
            <c:idx val="6"/>
            <c:bubble3D val="0"/>
            <c:spPr>
              <a:solidFill>
                <a:srgbClr val="E46C0A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FBE-4FBA-814D-623B0E1D183B}"/>
              </c:ext>
            </c:extLst>
          </c:dPt>
          <c:dPt>
            <c:idx val="7"/>
            <c:bubble3D val="0"/>
            <c:spPr>
              <a:solidFill>
                <a:srgbClr val="7F7F7F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FBE-4FBA-814D-623B0E1D183B}"/>
              </c:ext>
            </c:extLst>
          </c:dPt>
          <c:dLbls>
            <c:dLbl>
              <c:idx val="0"/>
              <c:tx>
                <c:strRef>
                  <c:f>'MIRISFAD DATEN'!$G$1</c:f>
                  <c:strCache>
                    <c:ptCount val="1"/>
                    <c:pt idx="0">
                      <c:v>Schlafen 30,3 d (33,3%)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{ED08CF0E-AF56-4747-8304-6A7F8F0EB62F}</c15:txfldGUID>
                      <c15:f>'MIRISFAD DATEN'!$G$1</c15:f>
                      <c15:dlblFieldTableCache>
                        <c:ptCount val="1"/>
                        <c:pt idx="0">
                          <c:v>Schlafen 30,3 d (33,3%)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FBE-4FBA-814D-623B0E1D183B}"/>
                </c:ext>
              </c:extLst>
            </c:dLbl>
            <c:dLbl>
              <c:idx val="1"/>
              <c:tx>
                <c:strRef>
                  <c:f>'MIRISFAD DATEN'!$G$2</c:f>
                  <c:strCache>
                    <c:ptCount val="1"/>
                    <c:pt idx="0">
                      <c:v>Freizeit 58,0 d (63,7%)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{60DEE28D-1ABD-CB4A-8312-65FCC669AD4E}</c15:txfldGUID>
                      <c15:f>'MIRISFAD DATEN'!$G$2</c15:f>
                      <c15:dlblFieldTableCache>
                        <c:ptCount val="1"/>
                        <c:pt idx="0">
                          <c:v>Freizeit 58,0 d (63,7%)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FBE-4FBA-814D-623B0E1D183B}"/>
                </c:ext>
              </c:extLst>
            </c:dLbl>
            <c:dLbl>
              <c:idx val="2"/>
              <c:tx>
                <c:strRef>
                  <c:f>'MIRISFAD DATEN'!$G$3</c:f>
                  <c:strCache>
                    <c:ptCount val="1"/>
                    <c:pt idx="0">
                      <c:v>Pendeln 0,2 d (0,2%)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{FEA67D19-B92B-E041-9323-667020F6F583}</c15:txfldGUID>
                      <c15:f>'MIRISFAD DATEN'!$G$3</c15:f>
                      <c15:dlblFieldTableCache>
                        <c:ptCount val="1"/>
                        <c:pt idx="0">
                          <c:v>Pendeln 0,2 d (0,2%)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FBE-4FBA-814D-623B0E1D183B}"/>
                </c:ext>
              </c:extLst>
            </c:dLbl>
            <c:dLbl>
              <c:idx val="3"/>
              <c:tx>
                <c:strRef>
                  <c:f>'MIRISFAD DATEN'!$G$4</c:f>
                  <c:strCache>
                    <c:ptCount val="1"/>
                    <c:pt idx="0">
                      <c:v>dynaLeben 1,8 d (2,0%)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{D3061390-3ACA-F24D-96A6-F0FF1F858243}</c15:txfldGUID>
                      <c15:f>'MIRISFAD DATEN'!$G$4</c15:f>
                      <c15:dlblFieldTableCache>
                        <c:ptCount val="1"/>
                        <c:pt idx="0">
                          <c:v>dynaLeben 1,8 d (2,0%)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FBE-4FBA-814D-623B0E1D183B}"/>
                </c:ext>
              </c:extLst>
            </c:dLbl>
            <c:dLbl>
              <c:idx val="4"/>
              <c:tx>
                <c:strRef>
                  <c:f>'MIRISFAD DATEN'!$G$5</c:f>
                  <c:strCache>
                    <c:ptCount val="1"/>
                    <c:pt idx="0">
                      <c:v>Krankenstand 0,3 d (0,4%)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{FFACFA80-4CE5-BF43-BD3C-42BBFDE05FDE}</c15:txfldGUID>
                      <c15:f>'MIRISFAD DATEN'!$G$5</c15:f>
                      <c15:dlblFieldTableCache>
                        <c:ptCount val="1"/>
                        <c:pt idx="0">
                          <c:v>Krankenstand 0,3 d (0,4%)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FBE-4FBA-814D-623B0E1D183B}"/>
                </c:ext>
              </c:extLst>
            </c:dLbl>
            <c:dLbl>
              <c:idx val="5"/>
              <c:tx>
                <c:strRef>
                  <c:f>'MIRISFAD DATEN'!$G$6</c:f>
                  <c:strCache>
                    <c:ptCount val="1"/>
                    <c:pt idx="0">
                      <c:v>Urlaub 0,3 d (0,4%)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{A1F5F63D-A607-F64D-9D31-85E3C942B8EA}</c15:txfldGUID>
                      <c15:f>'MIRISFAD DATEN'!$G$6</c15:f>
                      <c15:dlblFieldTableCache>
                        <c:ptCount val="1"/>
                        <c:pt idx="0">
                          <c:v>Urlaub 0,3 d (0,4%)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FBE-4FBA-814D-623B0E1D183B}"/>
                </c:ext>
              </c:extLst>
            </c:dLbl>
            <c:dLbl>
              <c:idx val="6"/>
              <c:tx>
                <c:strRef>
                  <c:f>'MIRISFAD DATEN'!$G$7</c:f>
                  <c:strCache>
                    <c:ptCount val="1"/>
                    <c:pt idx="0">
                      <c:v>Sonstiges 0,0 d (0,0%)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{4B9BE67B-FD01-174A-839A-23ACA792B138}</c15:txfldGUID>
                      <c15:f>'MIRISFAD DATEN'!$G$7</c15:f>
                      <c15:dlblFieldTableCache>
                        <c:ptCount val="1"/>
                        <c:pt idx="0">
                          <c:v>Sonstiges 0,0 d (0,0%)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FBE-4FBA-814D-623B0E1D183B}"/>
                </c:ext>
              </c:extLst>
            </c:dLbl>
            <c:dLbl>
              <c:idx val="7"/>
              <c:tx>
                <c:strRef>
                  <c:f>'MIRISFAD DATEN'!$G$9</c:f>
                  <c:strCache>
                    <c:ptCount val="1"/>
                    <c:pt idx="0">
                      <c:v>0,7 d (0,7%)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{BB87A2D1-EFF9-AE4F-B5A9-5773A939F830}</c15:txfldGUID>
                      <c15:f>'MIRISFAD DATEN'!$G$9</c15:f>
                      <c15:dlblFieldTableCache>
                        <c:ptCount val="1"/>
                        <c:pt idx="0">
                          <c:v>0,7 d (0,7%)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FBE-4FBA-814D-623B0E1D183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'MIRISFAD DATEN'!$F$1:$F$7</c:f>
              <c:strCache>
                <c:ptCount val="7"/>
                <c:pt idx="0">
                  <c:v>Schlafen</c:v>
                </c:pt>
                <c:pt idx="1">
                  <c:v>Freizeit</c:v>
                </c:pt>
                <c:pt idx="2">
                  <c:v>Pendeln</c:v>
                </c:pt>
                <c:pt idx="3">
                  <c:v>dynaLeben</c:v>
                </c:pt>
                <c:pt idx="4">
                  <c:v>Krankenstand</c:v>
                </c:pt>
                <c:pt idx="5">
                  <c:v>Urlaub</c:v>
                </c:pt>
                <c:pt idx="6">
                  <c:v>Sonstiges</c:v>
                </c:pt>
              </c:strCache>
            </c:strRef>
          </c:cat>
          <c:val>
            <c:numRef>
              <c:f>'MIRISFAD DATEN'!$E$1:$E$7</c:f>
              <c:numCache>
                <c:formatCode>#,#00</c:formatCode>
                <c:ptCount val="7"/>
                <c:pt idx="0">
                  <c:v>30.333333333333332</c:v>
                </c:pt>
                <c:pt idx="1">
                  <c:v>57.965833333333329</c:v>
                </c:pt>
                <c:pt idx="2" formatCode="General">
                  <c:v>0.20833333333333334</c:v>
                </c:pt>
                <c:pt idx="3">
                  <c:v>1.8125</c:v>
                </c:pt>
                <c:pt idx="4">
                  <c:v>0.34</c:v>
                </c:pt>
                <c:pt idx="5">
                  <c:v>0.34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BE-4FBA-814D-623B0E1D1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3"/>
        <c:secondPieSize val="100"/>
        <c:serLines>
          <c:spPr>
            <a:ln w="3175">
              <a:solidFill>
                <a:srgbClr val="000000"/>
              </a:solidFill>
              <a:prstDash val="lgDash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Segoe UI"/>
          <a:ea typeface="Segoe UI"/>
          <a:cs typeface="Segoe UI"/>
        </a:defRPr>
      </a:pPr>
      <a:endParaRPr lang="en-US"/>
    </a:p>
  </c:txPr>
  <c:printSettings>
    <c:headerFooter/>
    <c:pageMargins b="0.78740157499999996" l="0.7" r="0.7" t="0.78740157499999996" header="0.3" footer="0.3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3708400</xdr:colOff>
      <xdr:row>1</xdr:row>
      <xdr:rowOff>123826</xdr:rowOff>
    </xdr:from>
    <xdr:to>
      <xdr:col>4</xdr:col>
      <xdr:colOff>4116306</xdr:colOff>
      <xdr:row>2</xdr:row>
      <xdr:rowOff>485720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1925300" y="288926"/>
          <a:ext cx="407906" cy="526994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/>
        <a:lstStyle/>
        <a:p>
          <a:pPr algn="r"/>
          <a:r>
            <a:rPr lang="en-US" sz="1400" b="0">
              <a:latin typeface="Segoe UI" pitchFamily="34" charset="0"/>
              <a:ea typeface="Segoe UI" pitchFamily="34" charset="0"/>
              <a:cs typeface="Segoe UI" pitchFamily="34" charset="0"/>
            </a:rPr>
            <a:t>v16</a:t>
          </a:r>
        </a:p>
      </xdr:txBody>
    </xdr:sp>
    <xdr:clientData/>
  </xdr:twoCellAnchor>
  <xdr:twoCellAnchor>
    <xdr:from>
      <xdr:col>3</xdr:col>
      <xdr:colOff>914400</xdr:colOff>
      <xdr:row>11</xdr:row>
      <xdr:rowOff>165100</xdr:rowOff>
    </xdr:from>
    <xdr:to>
      <xdr:col>12</xdr:col>
      <xdr:colOff>657226</xdr:colOff>
      <xdr:row>28</xdr:row>
      <xdr:rowOff>104182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C9E85-0849-D943-8FE4-D4AC30471A9F}"/>
            </a:ext>
          </a:extLst>
        </xdr:cNvPr>
        <xdr:cNvGrpSpPr/>
      </xdr:nvGrpSpPr>
      <xdr:grpSpPr>
        <a:xfrm>
          <a:off x="6997700" y="3251200"/>
          <a:ext cx="9102726" cy="4307882"/>
          <a:chOff x="7086600" y="3352800"/>
          <a:chExt cx="9105901" cy="3939582"/>
        </a:xfrm>
      </xdr:grpSpPr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id="{9B6A408B-2A36-3F4F-97F5-620AC836D95E}"/>
              </a:ext>
            </a:extLst>
          </xdr:cNvPr>
          <xdr:cNvSpPr/>
        </xdr:nvSpPr>
        <xdr:spPr bwMode="auto">
          <a:xfrm>
            <a:off x="9439275" y="3815785"/>
            <a:ext cx="6753226" cy="3476597"/>
          </a:xfrm>
          <a:prstGeom prst="wedgeRectCallout">
            <a:avLst>
              <a:gd name="adj1" fmla="val -59907"/>
              <a:gd name="adj2" fmla="val -31634"/>
            </a:avLst>
          </a:prstGeom>
          <a:solidFill>
            <a:srgbClr val="0000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Urlaubsanspruch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Der Urlaubsanspruch beträgt pro Arbeitsjahr 5 Wochen (6 Tage-Woche: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30 Werktage, 5 Tage-Woche: 25 Arbeitstage, Teilzeitbeschäftigung mit z.B. 3 Tage-Woche: 15 Arbeitstage).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Bei einer Beschäftigungszeit von 25 Jahren beträgt der Urlaubsanspruch 6 Wochen (6 Tage-Woche: 36 Werktage, 5 Tage-Woche: 30 Arbeitstage, Teilzeitbeschäftigung mit z.B. 3 Tage-Woche: 18 Arbeitstage).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Vordienstzeitenanrechnung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Urlaubskonsum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Verjährung des Urlaubs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http://www.karriere.at/artikel/232/urlaub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Betriebsurlaub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Laut Urlaubsgesetz muss Zeitpunkt und Ausmaß des Urlaubs zwischen Arbeitnehmer und Arbeitgeber vereinbart werden. Der Arbeitgeber kann Betriebsurlaub nicht einseitig festlegen, jeder Arbeitnehmer muss dem Urlaubsverbrauch zustimmen.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Arbeitnehmer, die ihre Zustimmung verweigern und sich arbeitsbereit erklären, haben während des Betriebsurlaubs Anspruch auf Entgeltfortzahlung, obwohl sie weder Urlaub verbrauchen noch eine Arbeitsleistung erbringen.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http://www.partner-treuhand.at/content/stb_wp/news/tipps_fuer_arbeitnehmer/fr%C3%BChling_2011/recht_betriebsurlaub/index_ger.html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http://www.fruehwirt.at/content/inhalte/steuernews/tipps_fuer_arbeitnehmer/fr%C3%BChling_2011/recht_betriebsurlaub/index.html#news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http://www.lexandtax.at/index.php?option=com_content&amp;view=article&amp;id=14513:wichtige-fragen-zum-urlaubsrecht&amp;catid=80:137,74&amp;Itemid=64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http://derstandard.at/1289609125639/Urlaubsgesetz-Betriebsurlaub-muss-jeder-zustimmen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http://portal.wko.at/wk/format_detail.wk?angid=1&amp;stid=421948&amp;dstid=0&amp;titel=Urlaubsverbrauch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http://portal.wko.at/wk/format_detail.wk?angid=1&amp;stid=627722&amp;dstid=900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http://www.stepstone.at/Karriere-Bewerbungstipps/services/konflikte-ueber-den-verbrauch-von-urlaub.cfm</a:t>
            </a:r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" name="Rectangular Callout 4">
            <a:extLst>
              <a:ext uri="{FF2B5EF4-FFF2-40B4-BE49-F238E27FC236}">
                <a16:creationId xmlns:a16="http://schemas.microsoft.com/office/drawing/2014/main" id="{712C1020-F4C6-C74C-BBE9-10CB9950E35D}"/>
              </a:ext>
            </a:extLst>
          </xdr:cNvPr>
          <xdr:cNvSpPr/>
        </xdr:nvSpPr>
        <xdr:spPr bwMode="auto">
          <a:xfrm>
            <a:off x="8477251" y="3352800"/>
            <a:ext cx="2000250" cy="217276"/>
          </a:xfrm>
          <a:prstGeom prst="wedgeRectCallout">
            <a:avLst>
              <a:gd name="adj1" fmla="val -39561"/>
              <a:gd name="adj2" fmla="val 103387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wenn du es nicht weißt, dann frag HR</a:t>
            </a:r>
          </a:p>
        </xdr:txBody>
      </xdr:sp>
      <xdr:sp macro="" textlink="">
        <xdr:nvSpPr>
          <xdr:cNvPr id="6" name="Rectangular Callout 5">
            <a:extLst>
              <a:ext uri="{FF2B5EF4-FFF2-40B4-BE49-F238E27FC236}">
                <a16:creationId xmlns:a16="http://schemas.microsoft.com/office/drawing/2014/main" id="{2D421579-CFBD-634B-A37D-B8CAFB49EBDF}"/>
              </a:ext>
            </a:extLst>
          </xdr:cNvPr>
          <xdr:cNvSpPr/>
        </xdr:nvSpPr>
        <xdr:spPr bwMode="auto">
          <a:xfrm>
            <a:off x="7086600" y="4684277"/>
            <a:ext cx="1371600" cy="217276"/>
          </a:xfrm>
          <a:prstGeom prst="wedgeRectCallout">
            <a:avLst>
              <a:gd name="adj1" fmla="val -44995"/>
              <a:gd name="adj2" fmla="val 9088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dein häufigster Issue-Typ</a:t>
            </a:r>
          </a:p>
        </xdr:txBody>
      </xdr:sp>
    </xdr:grp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42407</xdr:colOff>
      <xdr:row>10</xdr:row>
      <xdr:rowOff>57726</xdr:rowOff>
    </xdr:from>
    <xdr:to>
      <xdr:col>58</xdr:col>
      <xdr:colOff>11546</xdr:colOff>
      <xdr:row>93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370390A-260B-0E4F-89F5-F5A297D7A643}"/>
            </a:ext>
          </a:extLst>
        </xdr:cNvPr>
        <xdr:cNvGrpSpPr/>
      </xdr:nvGrpSpPr>
      <xdr:grpSpPr>
        <a:xfrm>
          <a:off x="157862" y="300181"/>
          <a:ext cx="11110502" cy="7539183"/>
          <a:chOff x="238125" y="419100"/>
          <a:chExt cx="11300533" cy="7666736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1713AC8C-DF6A-C546-85A7-D6E46D4D66E9}"/>
              </a:ext>
            </a:extLst>
          </xdr:cNvPr>
          <xdr:cNvSpPr/>
        </xdr:nvSpPr>
        <xdr:spPr bwMode="auto">
          <a:xfrm>
            <a:off x="6280255" y="1962150"/>
            <a:ext cx="2161413" cy="6123686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2BA149D7-69D8-8544-81C0-D23B75C74B9B}"/>
              </a:ext>
            </a:extLst>
          </xdr:cNvPr>
          <xdr:cNvSpPr/>
        </xdr:nvSpPr>
        <xdr:spPr bwMode="auto">
          <a:xfrm>
            <a:off x="880582" y="1962150"/>
            <a:ext cx="2131939" cy="6123685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29" name="Rectangular Callout 28">
            <a:extLst>
              <a:ext uri="{FF2B5EF4-FFF2-40B4-BE49-F238E27FC236}">
                <a16:creationId xmlns:a16="http://schemas.microsoft.com/office/drawing/2014/main" id="{60647018-730D-B04B-B8AF-67DECD82E835}"/>
              </a:ext>
            </a:extLst>
          </xdr:cNvPr>
          <xdr:cNvSpPr/>
        </xdr:nvSpPr>
        <xdr:spPr bwMode="auto">
          <a:xfrm>
            <a:off x="2627226" y="2116742"/>
            <a:ext cx="2724066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Eingabe nur in diesen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Spalten, Rest automatisch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30" name="Rectangular Callout 29">
            <a:extLst>
              <a:ext uri="{FF2B5EF4-FFF2-40B4-BE49-F238E27FC236}">
                <a16:creationId xmlns:a16="http://schemas.microsoft.com/office/drawing/2014/main" id="{31497AB1-DE65-1149-A1AD-101256ECE439}"/>
              </a:ext>
            </a:extLst>
          </xdr:cNvPr>
          <xdr:cNvSpPr/>
        </xdr:nvSpPr>
        <xdr:spPr bwMode="auto">
          <a:xfrm>
            <a:off x="238125" y="3518520"/>
            <a:ext cx="1896963" cy="383637"/>
          </a:xfrm>
          <a:prstGeom prst="wedgeRectCallout">
            <a:avLst>
              <a:gd name="adj1" fmla="val 7167"/>
              <a:gd name="adj2" fmla="val 8981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JIRA Issue-Nummer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 oder 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auch</a:t>
            </a:r>
            <a:b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</a:b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Key: SUP-123, WEB-123, IT-123,...</a:t>
            </a:r>
          </a:p>
        </xdr:txBody>
      </xdr:sp>
      <xdr:sp macro="" textlink="">
        <xdr:nvSpPr>
          <xdr:cNvPr id="31" name="Rectangular Callout 30">
            <a:extLst>
              <a:ext uri="{FF2B5EF4-FFF2-40B4-BE49-F238E27FC236}">
                <a16:creationId xmlns:a16="http://schemas.microsoft.com/office/drawing/2014/main" id="{07256100-FA26-6543-AFEF-66B7157DA247}"/>
              </a:ext>
            </a:extLst>
          </xdr:cNvPr>
          <xdr:cNvSpPr/>
        </xdr:nvSpPr>
        <xdr:spPr bwMode="auto">
          <a:xfrm>
            <a:off x="513696" y="4227383"/>
            <a:ext cx="1458334" cy="228547"/>
          </a:xfrm>
          <a:prstGeom prst="wedgeRectCallout">
            <a:avLst>
              <a:gd name="adj1" fmla="val 34659"/>
              <a:gd name="adj2" fmla="val 9053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(15 Min Takt)</a:t>
            </a:r>
          </a:p>
        </xdr:txBody>
      </xdr:sp>
      <xdr:sp macro="" textlink="">
        <xdr:nvSpPr>
          <xdr:cNvPr id="32" name="Rectangular Callout 31">
            <a:extLst>
              <a:ext uri="{FF2B5EF4-FFF2-40B4-BE49-F238E27FC236}">
                <a16:creationId xmlns:a16="http://schemas.microsoft.com/office/drawing/2014/main" id="{2418B3F1-25EE-2243-A4BD-09C67042D247}"/>
              </a:ext>
            </a:extLst>
          </xdr:cNvPr>
          <xdr:cNvSpPr/>
        </xdr:nvSpPr>
        <xdr:spPr bwMode="auto">
          <a:xfrm>
            <a:off x="1988389" y="4226982"/>
            <a:ext cx="1378249" cy="228547"/>
          </a:xfrm>
          <a:prstGeom prst="wedgeRectCallout">
            <a:avLst>
              <a:gd name="adj1" fmla="val -34798"/>
              <a:gd name="adj2" fmla="val 949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BIS Zeit (15 Min Takt)</a:t>
            </a:r>
          </a:p>
        </xdr:txBody>
      </xdr:sp>
      <xdr:sp macro="" textlink="">
        <xdr:nvSpPr>
          <xdr:cNvPr id="33" name="Rectangular Callout 32">
            <a:extLst>
              <a:ext uri="{FF2B5EF4-FFF2-40B4-BE49-F238E27FC236}">
                <a16:creationId xmlns:a16="http://schemas.microsoft.com/office/drawing/2014/main" id="{28FEB1B2-C0E0-8348-B596-EE584388B5B0}"/>
              </a:ext>
            </a:extLst>
          </xdr:cNvPr>
          <xdr:cNvSpPr/>
        </xdr:nvSpPr>
        <xdr:spPr bwMode="auto">
          <a:xfrm>
            <a:off x="3362326" y="2967084"/>
            <a:ext cx="2006686" cy="383637"/>
          </a:xfrm>
          <a:prstGeom prst="wedgeRectCallout">
            <a:avLst>
              <a:gd name="adj1" fmla="val -36475"/>
              <a:gd name="adj2" fmla="val 83718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min 1 leere Zeile für neuen Tag,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beim Wochenwechsel 2 epmfohlen</a:t>
            </a:r>
          </a:p>
        </xdr:txBody>
      </xdr:sp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id="{63039472-4899-9143-B96D-53279993D9A6}"/>
              </a:ext>
            </a:extLst>
          </xdr:cNvPr>
          <xdr:cNvSpPr/>
        </xdr:nvSpPr>
        <xdr:spPr bwMode="auto">
          <a:xfrm>
            <a:off x="3819526" y="3980439"/>
            <a:ext cx="2364613" cy="228547"/>
          </a:xfrm>
          <a:prstGeom prst="wedgeRectCallout">
            <a:avLst>
              <a:gd name="adj1" fmla="val -36065"/>
              <a:gd name="adj2" fmla="val -12907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Wochenenden automatisch ausgelassen</a:t>
            </a:r>
          </a:p>
        </xdr:txBody>
      </xdr:sp>
      <xdr:sp macro="" textlink="">
        <xdr:nvSpPr>
          <xdr:cNvPr id="47" name="Rectangular Callout 46">
            <a:extLst>
              <a:ext uri="{FF2B5EF4-FFF2-40B4-BE49-F238E27FC236}">
                <a16:creationId xmlns:a16="http://schemas.microsoft.com/office/drawing/2014/main" id="{57B8A5D5-1836-BA42-9C2D-2B3CDD58BCF6}"/>
              </a:ext>
            </a:extLst>
          </xdr:cNvPr>
          <xdr:cNvSpPr/>
        </xdr:nvSpPr>
        <xdr:spPr bwMode="auto">
          <a:xfrm>
            <a:off x="3829050" y="4722521"/>
            <a:ext cx="1734885" cy="383637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/ BIS mehrmals pro Tag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und Issue mehrmals pro Tag</a:t>
            </a:r>
          </a:p>
        </xdr:txBody>
      </xdr:sp>
      <xdr:sp macro="" textlink="">
        <xdr:nvSpPr>
          <xdr:cNvPr id="48" name="Rectangular Callout 47">
            <a:extLst>
              <a:ext uri="{FF2B5EF4-FFF2-40B4-BE49-F238E27FC236}">
                <a16:creationId xmlns:a16="http://schemas.microsoft.com/office/drawing/2014/main" id="{DDA43994-9100-2348-8C2A-C2074F98D22C}"/>
              </a:ext>
            </a:extLst>
          </xdr:cNvPr>
          <xdr:cNvSpPr/>
        </xdr:nvSpPr>
        <xdr:spPr bwMode="auto">
          <a:xfrm>
            <a:off x="6773454" y="3611982"/>
            <a:ext cx="3450874" cy="228547"/>
          </a:xfrm>
          <a:prstGeom prst="wedgeRectCallout">
            <a:avLst>
              <a:gd name="adj1" fmla="val -28922"/>
              <a:gd name="adj2" fmla="val 1186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Auto-Präfix aus Einstellungen mit Issue-Nummer von nebenan</a:t>
            </a:r>
          </a:p>
        </xdr:txBody>
      </xdr:sp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id="{28850F8B-3767-314B-B9B8-51CF817D788C}"/>
              </a:ext>
            </a:extLst>
          </xdr:cNvPr>
          <xdr:cNvSpPr/>
        </xdr:nvSpPr>
        <xdr:spPr bwMode="auto">
          <a:xfrm>
            <a:off x="6105015" y="1590676"/>
            <a:ext cx="3002945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Timecockpit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-Strings für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effiziente Big-Bang-Buchungen</a:t>
            </a:r>
          </a:p>
        </xdr:txBody>
      </xdr:sp>
      <xdr:sp macro="" textlink="">
        <xdr:nvSpPr>
          <xdr:cNvPr id="50" name="Rectangular Callout 49">
            <a:extLst>
              <a:ext uri="{FF2B5EF4-FFF2-40B4-BE49-F238E27FC236}">
                <a16:creationId xmlns:a16="http://schemas.microsoft.com/office/drawing/2014/main" id="{F15992DA-FD9F-3A4B-B2AC-BA9CA9E5D1F9}"/>
              </a:ext>
            </a:extLst>
          </xdr:cNvPr>
          <xdr:cNvSpPr/>
        </xdr:nvSpPr>
        <xdr:spPr bwMode="auto">
          <a:xfrm>
            <a:off x="7686252" y="2512014"/>
            <a:ext cx="3852406" cy="909861"/>
          </a:xfrm>
          <a:prstGeom prst="wedgeRectCallout">
            <a:avLst>
              <a:gd name="adj1" fmla="val -58934"/>
              <a:gd name="adj2" fmla="val 39127"/>
            </a:avLst>
          </a:prstGeom>
          <a:solidFill>
            <a:schemeClr val="accent2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50" b="1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schnelles Buchen von ganzen Tagen/Wochen in Timecockpit:</a:t>
            </a:r>
            <a:b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</a:br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1) Zellen kopieren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2) Timecockpit und Bookmarklet öffnen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3) kopierten Zellen einfügen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4) Button klicken und genießen</a:t>
            </a:r>
          </a:p>
        </xdr:txBody>
      </xdr:sp>
      <xdr:sp macro="" textlink="">
        <xdr:nvSpPr>
          <xdr:cNvPr id="51" name="Rectangular Callout 50">
            <a:extLst>
              <a:ext uri="{FF2B5EF4-FFF2-40B4-BE49-F238E27FC236}">
                <a16:creationId xmlns:a16="http://schemas.microsoft.com/office/drawing/2014/main" id="{F65D0CC7-5A25-F74A-8DE6-30729BE58519}"/>
              </a:ext>
            </a:extLst>
          </xdr:cNvPr>
          <xdr:cNvSpPr/>
        </xdr:nvSpPr>
        <xdr:spPr bwMode="auto">
          <a:xfrm>
            <a:off x="1453056" y="4844032"/>
            <a:ext cx="1576898" cy="383637"/>
          </a:xfrm>
          <a:prstGeom prst="wedgeRectCallout">
            <a:avLst>
              <a:gd name="adj1" fmla="val -33945"/>
              <a:gd name="adj2" fmla="val -7807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gleich vorheriger BIS Zeit wenn leer</a:t>
            </a:r>
            <a:endParaRPr lang="en-US" sz="900" b="0" i="0">
              <a:solidFill>
                <a:schemeClr val="bg1"/>
              </a:solidFill>
              <a:latin typeface="Segoe UI" pitchFamily="34" charset="0"/>
              <a:ea typeface="+mn-ea"/>
              <a:cs typeface="Segoe UI" pitchFamily="34" charset="0"/>
            </a:endParaRPr>
          </a:p>
        </xdr:txBody>
      </xdr:sp>
      <xdr:sp macro="" textlink="">
        <xdr:nvSpPr>
          <xdr:cNvPr id="52" name="Rectangular Callout 51">
            <a:extLst>
              <a:ext uri="{FF2B5EF4-FFF2-40B4-BE49-F238E27FC236}">
                <a16:creationId xmlns:a16="http://schemas.microsoft.com/office/drawing/2014/main" id="{0A439F50-446C-2843-BE95-ABF3DAC81F57}"/>
              </a:ext>
            </a:extLst>
          </xdr:cNvPr>
          <xdr:cNvSpPr/>
        </xdr:nvSpPr>
        <xdr:spPr bwMode="auto">
          <a:xfrm>
            <a:off x="1485897" y="6860593"/>
            <a:ext cx="1304835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Z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Zeitausgleich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id="{164BB906-3B70-5E46-827B-6C3ADAC1594F}"/>
              </a:ext>
            </a:extLst>
          </xdr:cNvPr>
          <xdr:cNvSpPr/>
        </xdr:nvSpPr>
        <xdr:spPr bwMode="auto">
          <a:xfrm>
            <a:off x="9350916" y="7163957"/>
            <a:ext cx="970872" cy="228547"/>
          </a:xfrm>
          <a:prstGeom prst="wedgeRectCallout">
            <a:avLst>
              <a:gd name="adj1" fmla="val -32462"/>
              <a:gd name="adj2" fmla="val 9057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Wochensalden</a:t>
            </a:r>
          </a:p>
        </xdr:txBody>
      </xdr:sp>
      <xdr:sp macro="" textlink="">
        <xdr:nvSpPr>
          <xdr:cNvPr id="54" name="Rectangular Callout 53">
            <a:extLst>
              <a:ext uri="{FF2B5EF4-FFF2-40B4-BE49-F238E27FC236}">
                <a16:creationId xmlns:a16="http://schemas.microsoft.com/office/drawing/2014/main" id="{629A8A48-6CAA-F14B-B789-0B86459B55BF}"/>
              </a:ext>
            </a:extLst>
          </xdr:cNvPr>
          <xdr:cNvSpPr/>
        </xdr:nvSpPr>
        <xdr:spPr bwMode="auto">
          <a:xfrm>
            <a:off x="2419351" y="1162050"/>
            <a:ext cx="3711628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aktueller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Stand deines ZA-Kontos und dein verbleibender Resturlaub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5" name="Rectangular Callout 54">
            <a:extLst>
              <a:ext uri="{FF2B5EF4-FFF2-40B4-BE49-F238E27FC236}">
                <a16:creationId xmlns:a16="http://schemas.microsoft.com/office/drawing/2014/main" id="{91C2F880-92D6-304B-B6BF-2FC96A9CDE4C}"/>
              </a:ext>
            </a:extLst>
          </xdr:cNvPr>
          <xdr:cNvSpPr/>
        </xdr:nvSpPr>
        <xdr:spPr bwMode="auto">
          <a:xfrm>
            <a:off x="3954044" y="456828"/>
            <a:ext cx="1202326" cy="228547"/>
          </a:xfrm>
          <a:prstGeom prst="wedgeRectCallout">
            <a:avLst>
              <a:gd name="adj1" fmla="val -35811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Monat</a:t>
            </a:r>
          </a:p>
        </xdr:txBody>
      </xdr:sp>
      <xdr:sp macro="" textlink="">
        <xdr:nvSpPr>
          <xdr:cNvPr id="56" name="Cloud Callout 55">
            <a:extLst>
              <a:ext uri="{FF2B5EF4-FFF2-40B4-BE49-F238E27FC236}">
                <a16:creationId xmlns:a16="http://schemas.microsoft.com/office/drawing/2014/main" id="{1A376CC6-D4DA-E04F-BCDC-1D1C67CC488A}"/>
              </a:ext>
            </a:extLst>
          </xdr:cNvPr>
          <xdr:cNvSpPr/>
        </xdr:nvSpPr>
        <xdr:spPr bwMode="auto">
          <a:xfrm>
            <a:off x="285750" y="419100"/>
            <a:ext cx="1743075" cy="1024913"/>
          </a:xfrm>
          <a:prstGeom prst="cloudCallout">
            <a:avLst>
              <a:gd name="adj1" fmla="val 39823"/>
              <a:gd name="adj2" fmla="val 82546"/>
            </a:avLst>
          </a:prstGeom>
          <a:solidFill>
            <a:srgbClr val="C00000"/>
          </a:solidFill>
          <a:ln w="12700" cap="rnd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ctr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MARKIER UND LÖSCH MICH, WENN DU ALLES GELESEN HAST</a:t>
            </a:r>
          </a:p>
        </xdr:txBody>
      </xdr:sp>
      <xdr:sp macro="" textlink="">
        <xdr:nvSpPr>
          <xdr:cNvPr id="57" name="Rectangular Callout 56">
            <a:extLst>
              <a:ext uri="{FF2B5EF4-FFF2-40B4-BE49-F238E27FC236}">
                <a16:creationId xmlns:a16="http://schemas.microsoft.com/office/drawing/2014/main" id="{476DFEFE-527A-904D-886B-FEED3F6401D9}"/>
              </a:ext>
            </a:extLst>
          </xdr:cNvPr>
          <xdr:cNvSpPr/>
        </xdr:nvSpPr>
        <xdr:spPr bwMode="auto">
          <a:xfrm>
            <a:off x="8673665" y="447675"/>
            <a:ext cx="1072218" cy="228547"/>
          </a:xfrm>
          <a:prstGeom prst="wedgeRectCallout">
            <a:avLst>
              <a:gd name="adj1" fmla="val 35236"/>
              <a:gd name="adj2" fmla="val 111624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Jahr</a:t>
            </a:r>
          </a:p>
        </xdr:txBody>
      </xdr:sp>
      <xdr:sp macro="" textlink="">
        <xdr:nvSpPr>
          <xdr:cNvPr id="58" name="Rectangular Callout 57">
            <a:extLst>
              <a:ext uri="{FF2B5EF4-FFF2-40B4-BE49-F238E27FC236}">
                <a16:creationId xmlns:a16="http://schemas.microsoft.com/office/drawing/2014/main" id="{C9743CD8-FAAA-9949-AA14-FAF509F05634}"/>
              </a:ext>
            </a:extLst>
          </xdr:cNvPr>
          <xdr:cNvSpPr/>
        </xdr:nvSpPr>
        <xdr:spPr bwMode="auto">
          <a:xfrm>
            <a:off x="1485898" y="7496198"/>
            <a:ext cx="2589544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 bis D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häufige Issues aus Einstellungen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9" name="Rectangular Callout 58">
            <a:extLst>
              <a:ext uri="{FF2B5EF4-FFF2-40B4-BE49-F238E27FC236}">
                <a16:creationId xmlns:a16="http://schemas.microsoft.com/office/drawing/2014/main" id="{F907C73A-F5FF-7848-A2E3-D56AF3E7D583}"/>
              </a:ext>
            </a:extLst>
          </xdr:cNvPr>
          <xdr:cNvSpPr/>
        </xdr:nvSpPr>
        <xdr:spPr bwMode="auto">
          <a:xfrm>
            <a:off x="1485897" y="6595034"/>
            <a:ext cx="2084521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K   für Krankenstand / Pflegeurlaub</a:t>
            </a:r>
          </a:p>
        </xdr:txBody>
      </xdr:sp>
      <xdr:sp macro="" textlink="">
        <xdr:nvSpPr>
          <xdr:cNvPr id="60" name="Rectangular Callout 59">
            <a:extLst>
              <a:ext uri="{FF2B5EF4-FFF2-40B4-BE49-F238E27FC236}">
                <a16:creationId xmlns:a16="http://schemas.microsoft.com/office/drawing/2014/main" id="{6EFD0DDA-BA61-6941-BA4E-034B5D64C9CC}"/>
              </a:ext>
            </a:extLst>
          </xdr:cNvPr>
          <xdr:cNvSpPr/>
        </xdr:nvSpPr>
        <xdr:spPr bwMode="auto">
          <a:xfrm>
            <a:off x="1485898" y="6336963"/>
            <a:ext cx="9061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   für Urlaub</a:t>
            </a:r>
          </a:p>
        </xdr:txBody>
      </xdr:sp>
      <xdr:sp macro="" textlink="">
        <xdr:nvSpPr>
          <xdr:cNvPr id="61" name="Rectangular Callout 60">
            <a:extLst>
              <a:ext uri="{FF2B5EF4-FFF2-40B4-BE49-F238E27FC236}">
                <a16:creationId xmlns:a16="http://schemas.microsoft.com/office/drawing/2014/main" id="{B2470897-555B-B040-82BC-C26DF88CA0B4}"/>
              </a:ext>
            </a:extLst>
          </xdr:cNvPr>
          <xdr:cNvSpPr/>
        </xdr:nvSpPr>
        <xdr:spPr bwMode="auto">
          <a:xfrm>
            <a:off x="1485898" y="5957697"/>
            <a:ext cx="9504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F   für Feiertag</a:t>
            </a:r>
          </a:p>
        </xdr:txBody>
      </xdr:sp>
      <xdr:sp macro="" textlink="">
        <xdr:nvSpPr>
          <xdr:cNvPr id="62" name="Rectangular Callout 61">
            <a:extLst>
              <a:ext uri="{FF2B5EF4-FFF2-40B4-BE49-F238E27FC236}">
                <a16:creationId xmlns:a16="http://schemas.microsoft.com/office/drawing/2014/main" id="{7E02F8DB-5D9A-0343-9202-62101E06AD7B}"/>
              </a:ext>
            </a:extLst>
          </xdr:cNvPr>
          <xdr:cNvSpPr/>
        </xdr:nvSpPr>
        <xdr:spPr bwMode="auto">
          <a:xfrm>
            <a:off x="8146926" y="4756674"/>
            <a:ext cx="2777347" cy="228547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Kommentar automatisch übernommen wenn leer</a:t>
            </a:r>
          </a:p>
        </xdr:txBody>
      </xdr:sp>
    </xdr:grp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76200</xdr:rowOff>
    </xdr:from>
    <xdr:to>
      <xdr:col>5</xdr:col>
      <xdr:colOff>139700</xdr:colOff>
      <xdr:row>40</xdr:row>
      <xdr:rowOff>139700</xdr:rowOff>
    </xdr:to>
    <xdr:graphicFrame macro="">
      <xdr:nvGraphicFramePr>
        <xdr:cNvPr id="1098248" name="Chart">
          <a:extLst>
            <a:ext uri="{FF2B5EF4-FFF2-40B4-BE49-F238E27FC236}">
              <a16:creationId xmlns:a16="http://schemas.microsoft.com/office/drawing/2014/main" id="{00000000-0008-0000-0500-000008C21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0000FF"/>
  </sheetPr>
  <dimension ref="B2:E49"/>
  <sheetViews>
    <sheetView showGridLines="0" workbookViewId="0">
      <selection activeCell="C3" sqref="C3"/>
    </sheetView>
  </sheetViews>
  <sheetFormatPr baseColWidth="10" defaultColWidth="9" defaultRowHeight="14"/>
  <cols>
    <col min="1" max="2" width="1.83203125" style="64" customWidth="1"/>
    <col min="3" max="3" width="134.5" style="64" bestFit="1" customWidth="1"/>
    <col min="4" max="4" width="1.83203125" style="64" customWidth="1"/>
    <col min="5" max="16384" width="9" style="64"/>
  </cols>
  <sheetData>
    <row r="2" spans="2:4">
      <c r="B2" s="61"/>
      <c r="C2" s="62"/>
      <c r="D2" s="63"/>
    </row>
    <row r="3" spans="2:4" s="40" customFormat="1" ht="62">
      <c r="B3" s="65"/>
      <c r="C3" s="39" t="s">
        <v>185</v>
      </c>
      <c r="D3" s="66"/>
    </row>
    <row r="4" spans="2:4" ht="7" customHeight="1">
      <c r="B4" s="67"/>
      <c r="C4" s="70"/>
      <c r="D4" s="69"/>
    </row>
    <row r="5" spans="2:4" ht="7" customHeight="1">
      <c r="B5" s="67"/>
      <c r="C5" s="68"/>
      <c r="D5" s="69"/>
    </row>
    <row r="6" spans="2:4" s="114" customFormat="1" ht="21">
      <c r="B6" s="112"/>
      <c r="C6" s="224" t="s">
        <v>168</v>
      </c>
      <c r="D6" s="113"/>
    </row>
    <row r="7" spans="2:4" ht="7" customHeight="1">
      <c r="B7" s="67"/>
      <c r="C7" s="70"/>
      <c r="D7" s="69"/>
    </row>
    <row r="8" spans="2:4" ht="7" customHeight="1">
      <c r="B8" s="67"/>
      <c r="C8" s="68"/>
      <c r="D8" s="69"/>
    </row>
    <row r="9" spans="2:4">
      <c r="B9" s="67"/>
      <c r="C9" s="68" t="s">
        <v>180</v>
      </c>
      <c r="D9" s="69"/>
    </row>
    <row r="10" spans="2:4" ht="7" customHeight="1">
      <c r="B10" s="67"/>
      <c r="C10" s="70"/>
      <c r="D10" s="69"/>
    </row>
    <row r="11" spans="2:4" ht="7" customHeight="1">
      <c r="B11" s="67"/>
      <c r="C11" s="68"/>
      <c r="D11" s="69"/>
    </row>
    <row r="12" spans="2:4">
      <c r="B12" s="67"/>
      <c r="C12" s="68" t="s">
        <v>6</v>
      </c>
      <c r="D12" s="69"/>
    </row>
    <row r="13" spans="2:4">
      <c r="B13" s="67"/>
      <c r="C13" s="68" t="s">
        <v>137</v>
      </c>
      <c r="D13" s="69"/>
    </row>
    <row r="14" spans="2:4" ht="7" customHeight="1">
      <c r="B14" s="67"/>
      <c r="C14" s="70"/>
      <c r="D14" s="69"/>
    </row>
    <row r="15" spans="2:4" ht="7" customHeight="1">
      <c r="B15" s="67"/>
      <c r="C15" s="68"/>
      <c r="D15" s="69"/>
    </row>
    <row r="16" spans="2:4">
      <c r="B16" s="67"/>
      <c r="C16" s="68" t="s">
        <v>181</v>
      </c>
      <c r="D16" s="69"/>
    </row>
    <row r="17" spans="2:5" ht="7" customHeight="1">
      <c r="B17" s="67"/>
      <c r="C17" s="70"/>
      <c r="D17" s="69"/>
    </row>
    <row r="18" spans="2:5" ht="7" customHeight="1">
      <c r="B18" s="67"/>
      <c r="C18" s="68"/>
      <c r="D18" s="69"/>
    </row>
    <row r="19" spans="2:5">
      <c r="B19" s="67"/>
      <c r="C19" s="68" t="s">
        <v>83</v>
      </c>
      <c r="D19" s="69"/>
    </row>
    <row r="20" spans="2:5">
      <c r="B20" s="67"/>
      <c r="C20" s="68" t="s">
        <v>182</v>
      </c>
      <c r="D20" s="69"/>
    </row>
    <row r="21" spans="2:5" ht="7" customHeight="1">
      <c r="B21" s="67"/>
      <c r="C21" s="70"/>
      <c r="D21" s="69"/>
    </row>
    <row r="22" spans="2:5" ht="7" customHeight="1">
      <c r="B22" s="67"/>
      <c r="C22" s="68"/>
      <c r="D22" s="69"/>
    </row>
    <row r="23" spans="2:5">
      <c r="B23" s="67"/>
      <c r="C23" s="68" t="s">
        <v>84</v>
      </c>
      <c r="D23" s="69"/>
    </row>
    <row r="24" spans="2:5">
      <c r="B24" s="67"/>
      <c r="C24" s="68" t="s">
        <v>130</v>
      </c>
      <c r="D24" s="69"/>
    </row>
    <row r="25" spans="2:5">
      <c r="B25" s="67"/>
      <c r="C25" s="68" t="s">
        <v>131</v>
      </c>
      <c r="D25" s="69"/>
    </row>
    <row r="26" spans="2:5">
      <c r="B26" s="67"/>
      <c r="C26" s="68" t="s">
        <v>132</v>
      </c>
      <c r="D26" s="69"/>
    </row>
    <row r="27" spans="2:5">
      <c r="B27" s="67"/>
      <c r="C27" s="68" t="s">
        <v>133</v>
      </c>
      <c r="D27" s="69"/>
    </row>
    <row r="28" spans="2:5" ht="7" customHeight="1">
      <c r="B28" s="67"/>
      <c r="C28" s="70"/>
      <c r="D28" s="69"/>
    </row>
    <row r="29" spans="2:5" ht="7" customHeight="1">
      <c r="B29" s="67"/>
      <c r="C29" s="68"/>
      <c r="D29" s="69"/>
    </row>
    <row r="30" spans="2:5">
      <c r="B30" s="67"/>
      <c r="C30" s="68" t="s">
        <v>85</v>
      </c>
      <c r="D30" s="69"/>
      <c r="E30" s="71"/>
    </row>
    <row r="31" spans="2:5">
      <c r="B31" s="67"/>
      <c r="C31" s="68" t="s">
        <v>138</v>
      </c>
      <c r="D31" s="69"/>
      <c r="E31" s="71"/>
    </row>
    <row r="32" spans="2:5" ht="7" customHeight="1">
      <c r="B32" s="67"/>
      <c r="C32" s="70"/>
      <c r="D32" s="69"/>
      <c r="E32" s="71"/>
    </row>
    <row r="33" spans="2:4" ht="7" customHeight="1">
      <c r="B33" s="67"/>
      <c r="C33" s="68"/>
      <c r="D33" s="69"/>
    </row>
    <row r="34" spans="2:4">
      <c r="B34" s="67"/>
      <c r="C34" s="72" t="s">
        <v>86</v>
      </c>
      <c r="D34" s="69"/>
    </row>
    <row r="35" spans="2:4">
      <c r="B35" s="67"/>
      <c r="C35" s="68" t="s">
        <v>142</v>
      </c>
      <c r="D35" s="69"/>
    </row>
    <row r="36" spans="2:4">
      <c r="B36" s="67"/>
      <c r="C36" s="68" t="s">
        <v>143</v>
      </c>
      <c r="D36" s="69"/>
    </row>
    <row r="37" spans="2:4" ht="7" customHeight="1">
      <c r="B37" s="67"/>
      <c r="C37" s="70"/>
      <c r="D37" s="69"/>
    </row>
    <row r="38" spans="2:4" ht="7" customHeight="1">
      <c r="B38" s="67"/>
      <c r="C38" s="68"/>
      <c r="D38" s="69"/>
    </row>
    <row r="39" spans="2:4">
      <c r="B39" s="67"/>
      <c r="C39" s="68" t="s">
        <v>113</v>
      </c>
      <c r="D39" s="69"/>
    </row>
    <row r="40" spans="2:4">
      <c r="B40" s="67"/>
      <c r="C40" s="68" t="s">
        <v>111</v>
      </c>
      <c r="D40" s="69"/>
    </row>
    <row r="41" spans="2:4">
      <c r="B41" s="67"/>
      <c r="C41" s="68" t="s">
        <v>112</v>
      </c>
      <c r="D41" s="69"/>
    </row>
    <row r="42" spans="2:4" ht="7" customHeight="1">
      <c r="B42" s="67"/>
      <c r="C42" s="70"/>
      <c r="D42" s="69"/>
    </row>
    <row r="43" spans="2:4" ht="7" customHeight="1">
      <c r="B43" s="67"/>
      <c r="C43" s="68"/>
      <c r="D43" s="69"/>
    </row>
    <row r="44" spans="2:4">
      <c r="B44" s="67"/>
      <c r="C44" s="68" t="s">
        <v>183</v>
      </c>
      <c r="D44" s="69"/>
    </row>
    <row r="45" spans="2:4" ht="7" customHeight="1">
      <c r="B45" s="67"/>
      <c r="C45" s="70"/>
      <c r="D45" s="69"/>
    </row>
    <row r="46" spans="2:4" ht="7" customHeight="1">
      <c r="B46" s="67"/>
      <c r="C46" s="68"/>
      <c r="D46" s="69"/>
    </row>
    <row r="47" spans="2:4">
      <c r="B47" s="67"/>
      <c r="C47" s="225" t="s">
        <v>184</v>
      </c>
      <c r="D47" s="69"/>
    </row>
    <row r="48" spans="2:4">
      <c r="B48" s="67"/>
      <c r="C48" s="68" t="s">
        <v>114</v>
      </c>
      <c r="D48" s="69"/>
    </row>
    <row r="49" spans="2:4">
      <c r="B49" s="73"/>
      <c r="C49" s="74"/>
      <c r="D49" s="75"/>
    </row>
  </sheetData>
  <sheetProtection sheet="1" objects="1" scenarios="1" selectLockedCells="1" selectUnlockedCells="1"/>
  <customSheetViews>
    <customSheetView guid="{CEFF9BD8-C82B-483E-A51D-B969BFFAC6DD}">
      <selection activeCell="C18" sqref="C18"/>
      <pageMargins left="0.7" right="0.7" top="0.75" bottom="0.75" header="0.3" footer="0.3"/>
      <pageSetup paperSize="9" orientation="portrait"/>
    </customSheetView>
  </customSheetViews>
  <phoneticPr fontId="3" type="noConversion"/>
  <pageMargins left="0.78740157499999996" right="0.78740157499999996" top="0.984251969" bottom="0.984251969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indexed="24"/>
  </sheetPr>
  <dimension ref="B2:F27"/>
  <sheetViews>
    <sheetView showGridLines="0" tabSelected="1" workbookViewId="0">
      <selection activeCell="D9" sqref="D9"/>
    </sheetView>
  </sheetViews>
  <sheetFormatPr baseColWidth="10" defaultColWidth="9" defaultRowHeight="14"/>
  <cols>
    <col min="1" max="2" width="1.83203125" style="37" customWidth="1"/>
    <col min="3" max="3" width="76.1640625" style="37" bestFit="1" customWidth="1"/>
    <col min="4" max="4" width="12.5" style="37" bestFit="1" customWidth="1"/>
    <col min="5" max="5" width="54.5" style="37" bestFit="1" customWidth="1"/>
    <col min="6" max="6" width="1.83203125" style="37" customWidth="1"/>
    <col min="7" max="16384" width="9" style="37"/>
  </cols>
  <sheetData>
    <row r="2" spans="2:6">
      <c r="B2" s="34"/>
      <c r="C2" s="35"/>
      <c r="D2" s="35"/>
      <c r="E2" s="35"/>
      <c r="F2" s="36"/>
    </row>
    <row r="3" spans="2:6" s="42" customFormat="1" ht="62">
      <c r="B3" s="38"/>
      <c r="C3" s="226" t="s">
        <v>140</v>
      </c>
      <c r="D3" s="227"/>
      <c r="E3" s="227"/>
      <c r="F3" s="41"/>
    </row>
    <row r="4" spans="2:6" ht="7" customHeight="1">
      <c r="B4" s="43"/>
      <c r="C4" s="70"/>
      <c r="D4" s="70"/>
      <c r="E4" s="70"/>
      <c r="F4" s="44"/>
    </row>
    <row r="5" spans="2:6" ht="7" customHeight="1">
      <c r="B5" s="43"/>
      <c r="C5" s="68"/>
      <c r="D5" s="68"/>
      <c r="E5" s="68"/>
      <c r="F5" s="44"/>
    </row>
    <row r="6" spans="2:6" s="57" customFormat="1" ht="21">
      <c r="B6" s="55"/>
      <c r="C6" s="228" t="s">
        <v>168</v>
      </c>
      <c r="D6" s="228"/>
      <c r="E6" s="228"/>
      <c r="F6" s="56"/>
    </row>
    <row r="7" spans="2:6" ht="7" customHeight="1">
      <c r="B7" s="43"/>
      <c r="C7" s="70"/>
      <c r="D7" s="70"/>
      <c r="E7" s="70"/>
      <c r="F7" s="44"/>
    </row>
    <row r="8" spans="2:6" ht="7" customHeight="1">
      <c r="B8" s="43"/>
      <c r="C8" s="68"/>
      <c r="D8" s="68"/>
      <c r="E8" s="68"/>
      <c r="F8" s="44"/>
    </row>
    <row r="9" spans="2:6" s="50" customFormat="1" ht="34" thickBot="1">
      <c r="B9" s="45"/>
      <c r="C9" s="46" t="s">
        <v>17</v>
      </c>
      <c r="D9" s="47">
        <v>2019</v>
      </c>
      <c r="E9" s="48" t="s">
        <v>18</v>
      </c>
      <c r="F9" s="49"/>
    </row>
    <row r="10" spans="2:6" s="50" customFormat="1" ht="35" thickTop="1" thickBot="1">
      <c r="B10" s="45"/>
      <c r="C10" s="46" t="s">
        <v>15</v>
      </c>
      <c r="D10" s="51">
        <v>1</v>
      </c>
      <c r="E10" s="48" t="s">
        <v>16</v>
      </c>
      <c r="F10" s="49"/>
    </row>
    <row r="11" spans="2:6" s="50" customFormat="1" ht="35" thickTop="1" thickBot="1">
      <c r="B11" s="45"/>
      <c r="C11" s="46" t="s">
        <v>19</v>
      </c>
      <c r="D11" s="52">
        <v>40.799999999999997</v>
      </c>
      <c r="E11" s="48" t="s">
        <v>103</v>
      </c>
      <c r="F11" s="49"/>
    </row>
    <row r="12" spans="2:6" s="57" customFormat="1" ht="23" thickTop="1" thickBot="1">
      <c r="B12" s="55"/>
      <c r="C12" s="109" t="s">
        <v>72</v>
      </c>
      <c r="D12" s="110">
        <v>5</v>
      </c>
      <c r="E12" s="100" t="s">
        <v>106</v>
      </c>
      <c r="F12" s="56"/>
    </row>
    <row r="13" spans="2:6" ht="7" customHeight="1" thickTop="1">
      <c r="B13" s="43"/>
      <c r="C13" s="70"/>
      <c r="D13" s="70"/>
      <c r="E13" s="70"/>
      <c r="F13" s="44"/>
    </row>
    <row r="14" spans="2:6" ht="7" customHeight="1">
      <c r="B14" s="43"/>
      <c r="C14" s="68"/>
      <c r="D14" s="68"/>
      <c r="E14" s="68"/>
      <c r="F14" s="44"/>
    </row>
    <row r="15" spans="2:6" s="50" customFormat="1" ht="34" thickBot="1">
      <c r="B15" s="45"/>
      <c r="C15" s="46" t="s">
        <v>71</v>
      </c>
      <c r="D15" s="108">
        <v>0</v>
      </c>
      <c r="E15" s="48" t="s">
        <v>88</v>
      </c>
      <c r="F15" s="49"/>
    </row>
    <row r="16" spans="2:6" s="50" customFormat="1" ht="35" thickTop="1" thickBot="1">
      <c r="B16" s="45"/>
      <c r="C16" s="46" t="s">
        <v>72</v>
      </c>
      <c r="D16" s="53">
        <v>0</v>
      </c>
      <c r="E16" s="48" t="s">
        <v>89</v>
      </c>
      <c r="F16" s="49"/>
    </row>
    <row r="17" spans="2:6" s="57" customFormat="1" ht="23" thickTop="1" thickBot="1">
      <c r="B17" s="55"/>
      <c r="C17" s="109" t="s">
        <v>104</v>
      </c>
      <c r="D17" s="111">
        <f>(D12*5)*(12-D10+1)/12</f>
        <v>25</v>
      </c>
      <c r="E17" s="100" t="s">
        <v>105</v>
      </c>
      <c r="F17" s="56"/>
    </row>
    <row r="18" spans="2:6" ht="7" customHeight="1" thickTop="1">
      <c r="B18" s="43"/>
      <c r="C18" s="70"/>
      <c r="D18" s="70"/>
      <c r="E18" s="70"/>
      <c r="F18" s="44"/>
    </row>
    <row r="19" spans="2:6" ht="7" customHeight="1">
      <c r="B19" s="43"/>
      <c r="C19" s="68"/>
      <c r="D19" s="68"/>
      <c r="E19" s="68"/>
      <c r="F19" s="44"/>
    </row>
    <row r="20" spans="2:6" s="50" customFormat="1" ht="34" thickBot="1">
      <c r="B20" s="45"/>
      <c r="C20" s="46" t="s">
        <v>162</v>
      </c>
      <c r="D20" s="54" t="s">
        <v>172</v>
      </c>
      <c r="E20" s="48" t="s">
        <v>65</v>
      </c>
      <c r="F20" s="49"/>
    </row>
    <row r="21" spans="2:6" s="57" customFormat="1" ht="23" thickTop="1" thickBot="1">
      <c r="B21" s="55"/>
      <c r="C21" s="109" t="s">
        <v>144</v>
      </c>
      <c r="D21" s="111" t="s">
        <v>164</v>
      </c>
      <c r="E21" s="100" t="s">
        <v>65</v>
      </c>
      <c r="F21" s="56"/>
    </row>
    <row r="22" spans="2:6" s="57" customFormat="1" ht="23" thickTop="1" thickBot="1">
      <c r="B22" s="55"/>
      <c r="C22" s="109" t="s">
        <v>145</v>
      </c>
      <c r="D22" s="111" t="s">
        <v>166</v>
      </c>
      <c r="E22" s="100" t="s">
        <v>65</v>
      </c>
      <c r="F22" s="56"/>
    </row>
    <row r="23" spans="2:6" s="57" customFormat="1" ht="23" thickTop="1" thickBot="1">
      <c r="B23" s="55"/>
      <c r="C23" s="109" t="s">
        <v>146</v>
      </c>
      <c r="D23" s="111" t="s">
        <v>165</v>
      </c>
      <c r="E23" s="100" t="s">
        <v>65</v>
      </c>
      <c r="F23" s="56"/>
    </row>
    <row r="24" spans="2:6" s="57" customFormat="1" ht="23" thickTop="1" thickBot="1">
      <c r="B24" s="55"/>
      <c r="C24" s="109" t="s">
        <v>160</v>
      </c>
      <c r="D24" s="111"/>
      <c r="E24" s="100"/>
      <c r="F24" s="56"/>
    </row>
    <row r="25" spans="2:6" s="57" customFormat="1" ht="23" thickTop="1" thickBot="1">
      <c r="B25" s="55"/>
      <c r="C25" s="109" t="s">
        <v>161</v>
      </c>
      <c r="D25" s="111"/>
      <c r="E25" s="100"/>
      <c r="F25" s="56"/>
    </row>
    <row r="26" spans="2:6" s="57" customFormat="1" ht="23" thickTop="1" thickBot="1">
      <c r="B26" s="55"/>
      <c r="C26" s="109" t="s">
        <v>129</v>
      </c>
      <c r="D26" s="129" t="s">
        <v>147</v>
      </c>
      <c r="E26" s="100" t="s">
        <v>65</v>
      </c>
      <c r="F26" s="56"/>
    </row>
    <row r="27" spans="2:6" ht="15" thickTop="1">
      <c r="B27" s="58"/>
      <c r="C27" s="59"/>
      <c r="D27" s="59"/>
      <c r="E27" s="59"/>
      <c r="F27" s="60"/>
    </row>
  </sheetData>
  <sheetProtection sheet="1" selectLockedCells="1"/>
  <customSheetViews>
    <customSheetView guid="{CEFF9BD8-C82B-483E-A51D-B969BFFAC6DD}" showGridLines="0">
      <selection activeCell="C16" sqref="C16:E16"/>
      <pageMargins left="0.7" right="0.7" top="0.75" bottom="0.75" header="0.3" footer="0.3"/>
      <pageSetup orientation="portrait"/>
    </customSheetView>
  </customSheetViews>
  <mergeCells count="2">
    <mergeCell ref="C3:E3"/>
    <mergeCell ref="C6:E6"/>
  </mergeCells>
  <phoneticPr fontId="3" type="noConversion"/>
  <conditionalFormatting sqref="D9">
    <cfRule type="cellIs" dxfId="25" priority="3" operator="notBetween">
      <formula>2000</formula>
      <formula>2099</formula>
    </cfRule>
  </conditionalFormatting>
  <conditionalFormatting sqref="D10">
    <cfRule type="cellIs" dxfId="24" priority="4" operator="notBetween">
      <formula>1</formula>
      <formula>12</formula>
    </cfRule>
  </conditionalFormatting>
  <conditionalFormatting sqref="D11">
    <cfRule type="cellIs" dxfId="23" priority="5" operator="lessThanOrEqual">
      <formula>0</formula>
    </cfRule>
  </conditionalFormatting>
  <conditionalFormatting sqref="D12">
    <cfRule type="cellIs" dxfId="22" priority="6" operator="notBetween">
      <formula>1</formula>
      <formula>7</formula>
    </cfRule>
  </conditionalFormatting>
  <conditionalFormatting sqref="D17">
    <cfRule type="cellIs" dxfId="21" priority="7" operator="lessThan">
      <formula>0</formula>
    </cfRule>
  </conditionalFormatting>
  <conditionalFormatting sqref="D26">
    <cfRule type="cellIs" dxfId="20" priority="2" operator="lessThan">
      <formula>0</formula>
    </cfRule>
  </conditionalFormatting>
  <conditionalFormatting sqref="D21:D25">
    <cfRule type="cellIs" dxfId="19" priority="1" operator="lessThan">
      <formula>0</formula>
    </cfRule>
  </conditionalFormatting>
  <pageMargins left="0.78740157499999996" right="0.78740157499999996" top="0.984251969" bottom="0.984251969" header="0.5" footer="0.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indexed="24"/>
  </sheetPr>
  <dimension ref="A1:BE2501"/>
  <sheetViews>
    <sheetView showGridLines="0" zoomScale="110" zoomScaleNormal="110" zoomScalePageLayoutView="140" workbookViewId="0">
      <pane ySplit="49" topLeftCell="A50" activePane="bottomLeft" state="frozenSplit"/>
      <selection activeCell="A2" sqref="A2"/>
      <selection pane="bottomLeft" activeCell="H51" sqref="H51"/>
    </sheetView>
  </sheetViews>
  <sheetFormatPr baseColWidth="10" defaultColWidth="9" defaultRowHeight="10.5" customHeight="1"/>
  <cols>
    <col min="1" max="4" width="1.5" style="1" customWidth="1"/>
    <col min="5" max="7" width="1.5" style="2" customWidth="1"/>
    <col min="8" max="8" width="6.5" style="3" customWidth="1"/>
    <col min="9" max="10" width="6.5" style="4" customWidth="1"/>
    <col min="11" max="14" width="6.5" style="2" customWidth="1"/>
    <col min="15" max="15" width="6.5" style="4" customWidth="1"/>
    <col min="16" max="16" width="6.5" style="3" customWidth="1"/>
    <col min="17" max="17" width="6.5" style="4" customWidth="1"/>
    <col min="18" max="21" width="1.5" style="2" customWidth="1"/>
    <col min="22" max="22" width="6.83203125" style="3" customWidth="1"/>
    <col min="23" max="23" width="6.5" style="5" customWidth="1"/>
    <col min="24" max="25" width="6.5" style="2" customWidth="1"/>
    <col min="26" max="27" width="1.5" style="2" customWidth="1"/>
    <col min="28" max="28" width="27.5" style="1" customWidth="1"/>
    <col min="29" max="44" width="5.6640625" style="2" hidden="1" customWidth="1"/>
    <col min="45" max="45" width="5.6640625" style="145" hidden="1" customWidth="1"/>
    <col min="46" max="51" width="5.6640625" style="2" hidden="1" customWidth="1"/>
    <col min="52" max="54" width="5.6640625" style="145" hidden="1" customWidth="1"/>
    <col min="55" max="57" width="5.6640625" style="2" hidden="1" customWidth="1"/>
    <col min="58" max="16384" width="9" style="2"/>
  </cols>
  <sheetData>
    <row r="1" spans="1:54" ht="5" customHeight="1"/>
    <row r="2" spans="1:54" ht="4.5" customHeight="1">
      <c r="A2" s="2"/>
      <c r="B2" s="2"/>
      <c r="C2" s="2"/>
      <c r="D2" s="2"/>
      <c r="F2" s="6"/>
      <c r="G2" s="7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</row>
    <row r="3" spans="1:54" s="207" customFormat="1" ht="10.5" customHeight="1">
      <c r="F3" s="208"/>
      <c r="G3" s="303"/>
      <c r="H3" s="304"/>
      <c r="I3" s="304"/>
      <c r="J3" s="173">
        <f>EINSTELLUNGEN!D9-1</f>
        <v>2018</v>
      </c>
      <c r="K3" s="173" t="str">
        <f>LEFT(N29,3)</f>
        <v>JAN</v>
      </c>
      <c r="L3" s="173" t="str">
        <f>LEFT(N30,3)</f>
        <v>FEB</v>
      </c>
      <c r="M3" s="173" t="str">
        <f>LEFT(N31,3)</f>
        <v>MÄR</v>
      </c>
      <c r="N3" s="173" t="str">
        <f>LEFT(N32,3)</f>
        <v>APR</v>
      </c>
      <c r="O3" s="173" t="str">
        <f>LEFT(N33,3)</f>
        <v>MAI</v>
      </c>
      <c r="P3" s="173" t="str">
        <f>LEFT(N34,3)</f>
        <v>JUN</v>
      </c>
      <c r="Q3" s="173" t="str">
        <f>LEFT(N35,3)</f>
        <v>JUL</v>
      </c>
      <c r="R3" s="251" t="str">
        <f>LEFT(N36,3)</f>
        <v>AUG</v>
      </c>
      <c r="S3" s="252"/>
      <c r="T3" s="252"/>
      <c r="U3" s="253"/>
      <c r="V3" s="173" t="str">
        <f>LEFT(N37,3)</f>
        <v>SEP</v>
      </c>
      <c r="W3" s="173" t="str">
        <f>LEFT(N38,3)</f>
        <v>OKT</v>
      </c>
      <c r="X3" s="173" t="str">
        <f>LEFT(N39,3)</f>
        <v>NOV</v>
      </c>
      <c r="Y3" s="174" t="str">
        <f>LEFT(N40,3)</f>
        <v>DEZ</v>
      </c>
      <c r="Z3" s="175"/>
      <c r="AA3" s="175"/>
      <c r="AB3" s="176" t="str">
        <f>"SUMMEN "&amp;EINSTELLUNGEN!D9</f>
        <v>SUMMEN 2019</v>
      </c>
      <c r="AS3" s="209"/>
      <c r="AZ3" s="209"/>
      <c r="BA3" s="209"/>
      <c r="BB3" s="209"/>
    </row>
    <row r="4" spans="1:54" s="207" customFormat="1" ht="10.5" hidden="1" customHeight="1">
      <c r="F4" s="208"/>
      <c r="G4" s="305" t="s">
        <v>148</v>
      </c>
      <c r="H4" s="306"/>
      <c r="I4" s="306"/>
      <c r="J4" s="177"/>
      <c r="K4" s="177">
        <v>1</v>
      </c>
      <c r="L4" s="177">
        <v>2</v>
      </c>
      <c r="M4" s="177">
        <v>3</v>
      </c>
      <c r="N4" s="177">
        <v>4</v>
      </c>
      <c r="O4" s="177">
        <v>5</v>
      </c>
      <c r="P4" s="177">
        <v>6</v>
      </c>
      <c r="Q4" s="177">
        <v>7</v>
      </c>
      <c r="R4" s="254">
        <v>8</v>
      </c>
      <c r="S4" s="255"/>
      <c r="T4" s="255"/>
      <c r="U4" s="256"/>
      <c r="V4" s="177">
        <v>9</v>
      </c>
      <c r="W4" s="177">
        <v>10</v>
      </c>
      <c r="X4" s="177">
        <v>11</v>
      </c>
      <c r="Y4" s="178">
        <v>12</v>
      </c>
      <c r="Z4" s="179"/>
      <c r="AA4" s="179"/>
      <c r="AB4" s="180"/>
      <c r="AS4" s="209"/>
      <c r="AZ4" s="209"/>
      <c r="BA4" s="209"/>
      <c r="BB4" s="209"/>
    </row>
    <row r="5" spans="1:54" s="207" customFormat="1" ht="10.5" hidden="1" customHeight="1">
      <c r="F5" s="208"/>
      <c r="G5" s="233" t="s">
        <v>149</v>
      </c>
      <c r="H5" s="234"/>
      <c r="I5" s="234"/>
      <c r="J5" s="181"/>
      <c r="K5" s="181">
        <f>EINSTELLUNGEN!$D$9*100+K4</f>
        <v>201901</v>
      </c>
      <c r="L5" s="181">
        <f>EINSTELLUNGEN!$D$9*100+L4</f>
        <v>201902</v>
      </c>
      <c r="M5" s="181">
        <f>EINSTELLUNGEN!$D$9*100+M4</f>
        <v>201903</v>
      </c>
      <c r="N5" s="181">
        <f>EINSTELLUNGEN!$D$9*100+N4</f>
        <v>201904</v>
      </c>
      <c r="O5" s="181">
        <f>EINSTELLUNGEN!$D$9*100+O4</f>
        <v>201905</v>
      </c>
      <c r="P5" s="181">
        <f>EINSTELLUNGEN!$D$9*100+P4</f>
        <v>201906</v>
      </c>
      <c r="Q5" s="181">
        <f>EINSTELLUNGEN!$D$9*100+Q4</f>
        <v>201907</v>
      </c>
      <c r="R5" s="235">
        <f>EINSTELLUNGEN!$D$9*100+R4</f>
        <v>201908</v>
      </c>
      <c r="S5" s="236"/>
      <c r="T5" s="236"/>
      <c r="U5" s="237"/>
      <c r="V5" s="181">
        <f>EINSTELLUNGEN!$D$9*100+V4</f>
        <v>201909</v>
      </c>
      <c r="W5" s="181">
        <f>EINSTELLUNGEN!$D$9*100+W4</f>
        <v>201910</v>
      </c>
      <c r="X5" s="181">
        <f>EINSTELLUNGEN!$D$9*100+X4</f>
        <v>201911</v>
      </c>
      <c r="Y5" s="182">
        <f>EINSTELLUNGEN!$D$9*100+Y4</f>
        <v>201912</v>
      </c>
      <c r="Z5" s="179"/>
      <c r="AA5" s="179"/>
      <c r="AB5" s="180"/>
      <c r="AS5" s="209"/>
      <c r="AZ5" s="209"/>
      <c r="BA5" s="209"/>
      <c r="BB5" s="209"/>
    </row>
    <row r="6" spans="1:54" s="207" customFormat="1" ht="10.5" hidden="1" customHeight="1">
      <c r="F6" s="208"/>
      <c r="G6" s="233" t="s">
        <v>150</v>
      </c>
      <c r="H6" s="234"/>
      <c r="I6" s="234"/>
      <c r="J6" s="181"/>
      <c r="K6" s="181" t="b">
        <f t="shared" ref="K6:R6" si="0">K5&lt;$J$29</f>
        <v>0</v>
      </c>
      <c r="L6" s="181" t="b">
        <f t="shared" si="0"/>
        <v>0</v>
      </c>
      <c r="M6" s="181" t="b">
        <f t="shared" si="0"/>
        <v>0</v>
      </c>
      <c r="N6" s="181" t="b">
        <f t="shared" si="0"/>
        <v>0</v>
      </c>
      <c r="O6" s="181" t="b">
        <f t="shared" si="0"/>
        <v>0</v>
      </c>
      <c r="P6" s="181" t="b">
        <f t="shared" si="0"/>
        <v>0</v>
      </c>
      <c r="Q6" s="181" t="b">
        <f t="shared" si="0"/>
        <v>0</v>
      </c>
      <c r="R6" s="235" t="b">
        <f t="shared" si="0"/>
        <v>0</v>
      </c>
      <c r="S6" s="236"/>
      <c r="T6" s="236"/>
      <c r="U6" s="237"/>
      <c r="V6" s="181" t="b">
        <f>V5&lt;$J$29</f>
        <v>0</v>
      </c>
      <c r="W6" s="181" t="b">
        <f>W5&lt;$J$29</f>
        <v>0</v>
      </c>
      <c r="X6" s="181" t="b">
        <f>X5&lt;$J$29</f>
        <v>0</v>
      </c>
      <c r="Y6" s="182" t="b">
        <f>Y5&lt;$J$29</f>
        <v>0</v>
      </c>
      <c r="Z6" s="179"/>
      <c r="AA6" s="179"/>
      <c r="AB6" s="180"/>
      <c r="AS6" s="209"/>
      <c r="AZ6" s="209"/>
      <c r="BA6" s="209"/>
      <c r="BB6" s="209"/>
    </row>
    <row r="7" spans="1:54" s="207" customFormat="1" ht="10.5" hidden="1" customHeight="1">
      <c r="F7" s="208"/>
      <c r="G7" s="233" t="s">
        <v>151</v>
      </c>
      <c r="H7" s="234"/>
      <c r="I7" s="234"/>
      <c r="J7" s="181"/>
      <c r="K7" s="181" t="b">
        <f t="shared" ref="K7:R7" ca="1" si="1">K5&gt;$B$48</f>
        <v>0</v>
      </c>
      <c r="L7" s="181" t="b">
        <f t="shared" ca="1" si="1"/>
        <v>0</v>
      </c>
      <c r="M7" s="181" t="b">
        <f t="shared" ca="1" si="1"/>
        <v>0</v>
      </c>
      <c r="N7" s="181" t="b">
        <f t="shared" ca="1" si="1"/>
        <v>0</v>
      </c>
      <c r="O7" s="181" t="b">
        <f t="shared" ca="1" si="1"/>
        <v>1</v>
      </c>
      <c r="P7" s="181" t="b">
        <f t="shared" ca="1" si="1"/>
        <v>1</v>
      </c>
      <c r="Q7" s="181" t="b">
        <f t="shared" ca="1" si="1"/>
        <v>1</v>
      </c>
      <c r="R7" s="235" t="b">
        <f t="shared" ca="1" si="1"/>
        <v>1</v>
      </c>
      <c r="S7" s="236"/>
      <c r="T7" s="236"/>
      <c r="U7" s="237"/>
      <c r="V7" s="181" t="b">
        <f ca="1">V5&gt;$B$48</f>
        <v>1</v>
      </c>
      <c r="W7" s="181" t="b">
        <f ca="1">W5&gt;$B$48</f>
        <v>1</v>
      </c>
      <c r="X7" s="181" t="b">
        <f ca="1">X5&gt;$B$48</f>
        <v>1</v>
      </c>
      <c r="Y7" s="182" t="b">
        <f ca="1">Y5&gt;$B$48</f>
        <v>1</v>
      </c>
      <c r="Z7" s="179"/>
      <c r="AA7" s="179"/>
      <c r="AB7" s="180"/>
      <c r="AJ7" s="210"/>
      <c r="AS7" s="209"/>
      <c r="AZ7" s="209"/>
      <c r="BA7" s="209"/>
      <c r="BB7" s="209"/>
    </row>
    <row r="8" spans="1:54" s="207" customFormat="1" ht="10.5" hidden="1" customHeight="1">
      <c r="F8" s="208"/>
      <c r="G8" s="233" t="s">
        <v>152</v>
      </c>
      <c r="H8" s="234"/>
      <c r="I8" s="234"/>
      <c r="J8" s="181"/>
      <c r="K8" s="181" t="b">
        <f ca="1">OR(K6,K7)</f>
        <v>0</v>
      </c>
      <c r="L8" s="181" t="b">
        <f t="shared" ref="L8:Q8" ca="1" si="2">OR(L6,L7)</f>
        <v>0</v>
      </c>
      <c r="M8" s="181" t="b">
        <f t="shared" ca="1" si="2"/>
        <v>0</v>
      </c>
      <c r="N8" s="181" t="b">
        <f t="shared" ca="1" si="2"/>
        <v>0</v>
      </c>
      <c r="O8" s="181" t="b">
        <f t="shared" ca="1" si="2"/>
        <v>1</v>
      </c>
      <c r="P8" s="181" t="b">
        <f t="shared" ca="1" si="2"/>
        <v>1</v>
      </c>
      <c r="Q8" s="181" t="b">
        <f t="shared" ca="1" si="2"/>
        <v>1</v>
      </c>
      <c r="R8" s="235" t="b">
        <f ca="1">OR(R6,R7)</f>
        <v>1</v>
      </c>
      <c r="S8" s="236"/>
      <c r="T8" s="236"/>
      <c r="U8" s="237"/>
      <c r="V8" s="181" t="b">
        <f t="shared" ref="V8" ca="1" si="3">OR(V6,V7)</f>
        <v>1</v>
      </c>
      <c r="W8" s="181" t="b">
        <f t="shared" ref="W8" ca="1" si="4">OR(W6,W7)</f>
        <v>1</v>
      </c>
      <c r="X8" s="181" t="b">
        <f t="shared" ref="X8" ca="1" si="5">OR(X6,X7)</f>
        <v>1</v>
      </c>
      <c r="Y8" s="182" t="b">
        <f t="shared" ref="Y8" ca="1" si="6">OR(Y6,Y7)</f>
        <v>1</v>
      </c>
      <c r="Z8" s="179"/>
      <c r="AA8" s="179"/>
      <c r="AB8" s="180"/>
      <c r="AS8" s="209"/>
      <c r="AZ8" s="209"/>
      <c r="BA8" s="209"/>
      <c r="BB8" s="209"/>
    </row>
    <row r="9" spans="1:54" s="207" customFormat="1" ht="10.5" hidden="1" customHeight="1">
      <c r="F9" s="208"/>
      <c r="G9" s="233" t="s">
        <v>153</v>
      </c>
      <c r="H9" s="247"/>
      <c r="I9" s="234"/>
      <c r="J9" s="181"/>
      <c r="K9" s="181">
        <f>IF(K6,0,NETWORKDAYS(DATE(EINSTELLUNGEN!$D$9,K4,1),DATE(EINSTELLUNGEN!$D$9,K4+1,0),HOLIDAYS!B2:B368))</f>
        <v>23</v>
      </c>
      <c r="L9" s="181">
        <f>IF(L6,0,NETWORKDAYS(DATE(EINSTELLUNGEN!$D$9,L4,1),DATE(EINSTELLUNGEN!$D$9,L4+1,0),HOLIDAYS!B2:B368))</f>
        <v>20</v>
      </c>
      <c r="M9" s="181">
        <f>IF(M6,0,NETWORKDAYS(DATE(EINSTELLUNGEN!$D$9,M4,1),DATE(EINSTELLUNGEN!$D$9,M4+1,0),HOLIDAYS!B2:B368))</f>
        <v>21</v>
      </c>
      <c r="N9" s="181">
        <f>IF(N6,0,NETWORKDAYS(DATE(EINSTELLUNGEN!$D$9,N4,1),DATE(EINSTELLUNGEN!$D$9,N4+1,0),HOLIDAYS!B2:B368))</f>
        <v>22</v>
      </c>
      <c r="O9" s="181">
        <f>IF(O6,0,NETWORKDAYS(DATE(EINSTELLUNGEN!$D$9,O4,1),DATE(EINSTELLUNGEN!$D$9,O4+1,0),HOLIDAYS!B2:B368))</f>
        <v>23</v>
      </c>
      <c r="P9" s="181">
        <f>IF(P6,0,NETWORKDAYS(DATE(EINSTELLUNGEN!$D$9,P4,1),DATE(EINSTELLUNGEN!$D$9,P4+1,0),HOLIDAYS!B2:B368))</f>
        <v>20</v>
      </c>
      <c r="Q9" s="181">
        <f>IF(Q6,0,NETWORKDAYS(DATE(EINSTELLUNGEN!$D$9,Q4,1),DATE(EINSTELLUNGEN!$D$9,Q4+1,0),HOLIDAYS!B2:B368))</f>
        <v>23</v>
      </c>
      <c r="R9" s="237">
        <f>IF(R6,0,NETWORKDAYS(DATE(EINSTELLUNGEN!$D$9,R4,1),DATE(EINSTELLUNGEN!$D$9,R4+1,0),HOLIDAYS!B2:B368))</f>
        <v>22</v>
      </c>
      <c r="S9" s="257"/>
      <c r="T9" s="257"/>
      <c r="U9" s="235"/>
      <c r="V9" s="181">
        <f>IF(V6,0,NETWORKDAYS(DATE(EINSTELLUNGEN!$D$9,V4,1),DATE(EINSTELLUNGEN!$D$9,V4+1,0),HOLIDAYS!B2:B368))</f>
        <v>21</v>
      </c>
      <c r="W9" s="181">
        <f>IF(W6,0,NETWORKDAYS(DATE(EINSTELLUNGEN!$D$9,W4,1),DATE(EINSTELLUNGEN!$D$9,W4+1,0),HOLIDAYS!B2:B368))</f>
        <v>23</v>
      </c>
      <c r="X9" s="181">
        <f>IF(X6,0,NETWORKDAYS(DATE(EINSTELLUNGEN!$D$9,X4,1),DATE(EINSTELLUNGEN!$D$9,X4+1,0),HOLIDAYS!B2:B368))</f>
        <v>21</v>
      </c>
      <c r="Y9" s="182">
        <f>IF(Y6,0,NETWORKDAYS(DATE(EINSTELLUNGEN!$D$9,Y4,1),DATE(EINSTELLUNGEN!$D$9,Y4+1,0),HOLIDAYS!B2:B368))</f>
        <v>22</v>
      </c>
      <c r="Z9" s="179"/>
      <c r="AA9" s="179"/>
      <c r="AB9" s="180"/>
      <c r="AS9" s="209"/>
      <c r="AZ9" s="209"/>
      <c r="BA9" s="209"/>
      <c r="BB9" s="209"/>
    </row>
    <row r="10" spans="1:54" s="207" customFormat="1" ht="10.5" hidden="1" customHeight="1">
      <c r="F10" s="208"/>
      <c r="G10" s="233" t="s">
        <v>154</v>
      </c>
      <c r="H10" s="247"/>
      <c r="I10" s="234"/>
      <c r="J10" s="181"/>
      <c r="K10" s="181">
        <f t="shared" ref="K10:R10" si="7">IF(K6,0,SUMIF($AK$50:$AK$2500,"="&amp;K5,$AT$50:$AT$2500))</f>
        <v>5</v>
      </c>
      <c r="L10" s="181">
        <f t="shared" si="7"/>
        <v>0</v>
      </c>
      <c r="M10" s="181">
        <f t="shared" si="7"/>
        <v>0</v>
      </c>
      <c r="N10" s="181">
        <f t="shared" si="7"/>
        <v>0</v>
      </c>
      <c r="O10" s="181">
        <f t="shared" si="7"/>
        <v>0</v>
      </c>
      <c r="P10" s="181">
        <f t="shared" si="7"/>
        <v>0</v>
      </c>
      <c r="Q10" s="181">
        <f t="shared" si="7"/>
        <v>0</v>
      </c>
      <c r="R10" s="237">
        <f t="shared" si="7"/>
        <v>0</v>
      </c>
      <c r="S10" s="257"/>
      <c r="T10" s="257"/>
      <c r="U10" s="235"/>
      <c r="V10" s="181">
        <f>IF(V6,0,SUMIF($AK$50:$AK$2500,"="&amp;V5,$AT$50:$AT$2500))</f>
        <v>0</v>
      </c>
      <c r="W10" s="181">
        <f>IF(W6,0,SUMIF($AK$50:$AK$2500,"="&amp;W5,$AT$50:$AT$2500))</f>
        <v>0</v>
      </c>
      <c r="X10" s="181">
        <f>IF(X6,0,SUMIF($AK$50:$AK$2500,"="&amp;X5,$AT$50:$AT$2500))</f>
        <v>0</v>
      </c>
      <c r="Y10" s="182">
        <f>IF(Y6,0,SUMIF($AK$50:$AK$2500,"="&amp;Y5,$AT$50:$AT$2500))</f>
        <v>0</v>
      </c>
      <c r="Z10" s="179"/>
      <c r="AA10" s="179"/>
      <c r="AB10" s="180"/>
      <c r="AS10" s="209"/>
      <c r="AZ10" s="209"/>
      <c r="BA10" s="209"/>
      <c r="BB10" s="209"/>
    </row>
    <row r="11" spans="1:54" s="207" customFormat="1" ht="10.5" customHeight="1">
      <c r="F11" s="208"/>
      <c r="G11" s="233" t="s">
        <v>59</v>
      </c>
      <c r="H11" s="247"/>
      <c r="I11" s="234"/>
      <c r="J11" s="181"/>
      <c r="K11" s="181">
        <f t="shared" ref="K11:R11" si="8">IF(K6,0,K9-K10)</f>
        <v>18</v>
      </c>
      <c r="L11" s="181">
        <f t="shared" si="8"/>
        <v>20</v>
      </c>
      <c r="M11" s="181">
        <f t="shared" si="8"/>
        <v>21</v>
      </c>
      <c r="N11" s="181">
        <f t="shared" si="8"/>
        <v>22</v>
      </c>
      <c r="O11" s="181">
        <f t="shared" si="8"/>
        <v>23</v>
      </c>
      <c r="P11" s="181">
        <f t="shared" si="8"/>
        <v>20</v>
      </c>
      <c r="Q11" s="181">
        <f t="shared" si="8"/>
        <v>23</v>
      </c>
      <c r="R11" s="235">
        <f t="shared" si="8"/>
        <v>22</v>
      </c>
      <c r="S11" s="236"/>
      <c r="T11" s="236"/>
      <c r="U11" s="237"/>
      <c r="V11" s="181">
        <f>IF(V6,0,V9-V10)</f>
        <v>21</v>
      </c>
      <c r="W11" s="181">
        <f>IF(W6,0,W9-W10)</f>
        <v>23</v>
      </c>
      <c r="X11" s="181">
        <f>IF(X6,0,X9-X10)</f>
        <v>21</v>
      </c>
      <c r="Y11" s="182">
        <f>IF(Y6,0,Y9-Y10)</f>
        <v>22</v>
      </c>
      <c r="Z11" s="179"/>
      <c r="AA11" s="179"/>
      <c r="AB11" s="180" t="str">
        <f>TEXT(AD12,"0,00")&amp;" h  ("&amp;TEXT(AD11,"0,0")&amp;" d)"</f>
        <v>2088,96 h  (256,0 d)</v>
      </c>
      <c r="AD11" s="211">
        <f>SUM(K11:Y11)</f>
        <v>256</v>
      </c>
      <c r="AE11" s="211" t="s">
        <v>96</v>
      </c>
      <c r="AF11" s="223">
        <f ca="1">SUMIF(K8:Y8,"="&amp;FALSE,K11:Y11)</f>
        <v>81</v>
      </c>
      <c r="AG11" s="211">
        <f t="array" aca="1" ref="AG11" ca="1">NETWORKDAYS(J34,MIN(J35,TODAY()),HOLIDAYS!B2:B368)-SUM(IF($AM$50:$AM$2500*($AH$50:$AH$2500&lt;=MIN($J$35,$D$48)),$AT$50:$AT$2500,0))</f>
        <v>60</v>
      </c>
      <c r="AH11" s="211" t="s">
        <v>101</v>
      </c>
      <c r="AI11" s="223">
        <f t="array" aca="1" ref="AI11" ca="1">SUM(IF($AM$50:$AM$2500*($AH$50:$AH$2500&lt;=MIN($J$35,$D$48)),$AY$50:$AY$2500,0))-AF22</f>
        <v>5</v>
      </c>
      <c r="AJ11" s="211" t="s">
        <v>100</v>
      </c>
      <c r="AS11" s="209"/>
      <c r="AZ11" s="209"/>
      <c r="BA11" s="209"/>
      <c r="BB11" s="209"/>
    </row>
    <row r="12" spans="1:54" s="207" customFormat="1" ht="10.5" customHeight="1">
      <c r="F12" s="208"/>
      <c r="G12" s="275" t="s">
        <v>58</v>
      </c>
      <c r="H12" s="276"/>
      <c r="I12" s="276"/>
      <c r="J12" s="183"/>
      <c r="K12" s="183">
        <f t="shared" ref="K12:R12" si="9">IF(K6,0,K11*$J$37)</f>
        <v>146.88</v>
      </c>
      <c r="L12" s="183">
        <f t="shared" si="9"/>
        <v>163.19999999999999</v>
      </c>
      <c r="M12" s="183">
        <f t="shared" si="9"/>
        <v>171.36</v>
      </c>
      <c r="N12" s="183">
        <f t="shared" si="9"/>
        <v>179.52</v>
      </c>
      <c r="O12" s="183">
        <f t="shared" si="9"/>
        <v>187.68</v>
      </c>
      <c r="P12" s="183">
        <f t="shared" si="9"/>
        <v>163.19999999999999</v>
      </c>
      <c r="Q12" s="183">
        <f t="shared" si="9"/>
        <v>187.68</v>
      </c>
      <c r="R12" s="277">
        <f t="shared" si="9"/>
        <v>179.52</v>
      </c>
      <c r="S12" s="278"/>
      <c r="T12" s="278"/>
      <c r="U12" s="279"/>
      <c r="V12" s="183">
        <f>IF(V6,0,V11*$J$37)</f>
        <v>171.36</v>
      </c>
      <c r="W12" s="183">
        <f>IF(W6,0,W11*$J$37)</f>
        <v>187.68</v>
      </c>
      <c r="X12" s="183">
        <f>IF(X6,0,X11*$J$37)</f>
        <v>171.36</v>
      </c>
      <c r="Y12" s="184">
        <f>IF(Y6,0,Y11*$J$37)</f>
        <v>179.52</v>
      </c>
      <c r="Z12" s="179"/>
      <c r="AA12" s="179"/>
      <c r="AB12" s="185" t="str">
        <f ca="1">TEXT(AG12,"0,00")&amp;" h  ("&amp;TEXT(AG11,"0,0")&amp;" d)"</f>
        <v>489,60 h  (60,0 d)</v>
      </c>
      <c r="AD12" s="211">
        <f>SUM(K12:Y12)</f>
        <v>2088.96</v>
      </c>
      <c r="AE12" s="211" t="s">
        <v>97</v>
      </c>
      <c r="AF12" s="223">
        <f ca="1">SUMIF(K8:Y8,"="&amp;FALSE,K12:Y12)</f>
        <v>660.96</v>
      </c>
      <c r="AG12" s="211">
        <f ca="1">AG11*J37</f>
        <v>489.6</v>
      </c>
      <c r="AH12" s="211" t="s">
        <v>102</v>
      </c>
      <c r="AI12" s="223">
        <f t="array" aca="1" ref="AI12" ca="1">SUM(IF($AM$50:$AM$2500*($AH$50:$AH$2500&lt;=MIN($J$35,$D$48)),$AR$50:$AR$2500,0))*24</f>
        <v>43.5</v>
      </c>
      <c r="AJ12" s="211" t="s">
        <v>99</v>
      </c>
      <c r="AS12" s="209"/>
      <c r="AZ12" s="209"/>
      <c r="BA12" s="209"/>
      <c r="BB12" s="209"/>
    </row>
    <row r="13" spans="1:54" s="207" customFormat="1" ht="10.5" customHeight="1">
      <c r="F13" s="208"/>
      <c r="G13" s="233" t="s">
        <v>57</v>
      </c>
      <c r="H13" s="234"/>
      <c r="I13" s="234"/>
      <c r="J13" s="186"/>
      <c r="K13" s="186">
        <f t="shared" ref="K13:R13" ca="1" si="10">IF(K8,0,SUMIF($AK$50:$AK$2500,"="&amp;K5,$AR$50:$AR$2500)*24)</f>
        <v>43.5</v>
      </c>
      <c r="L13" s="186">
        <f t="shared" ca="1" si="10"/>
        <v>0</v>
      </c>
      <c r="M13" s="186">
        <f t="shared" ca="1" si="10"/>
        <v>0</v>
      </c>
      <c r="N13" s="186">
        <f t="shared" ca="1" si="10"/>
        <v>0</v>
      </c>
      <c r="O13" s="186">
        <f t="shared" ca="1" si="10"/>
        <v>0</v>
      </c>
      <c r="P13" s="186">
        <f t="shared" ca="1" si="10"/>
        <v>0</v>
      </c>
      <c r="Q13" s="186">
        <f t="shared" ca="1" si="10"/>
        <v>0</v>
      </c>
      <c r="R13" s="261">
        <f t="shared" ca="1" si="10"/>
        <v>0</v>
      </c>
      <c r="S13" s="262"/>
      <c r="T13" s="262"/>
      <c r="U13" s="263"/>
      <c r="V13" s="186">
        <f ca="1">IF(V8,0,SUMIF($AK$50:$AK$2500,"="&amp;V5,$AR$50:$AR$2500)*24)</f>
        <v>0</v>
      </c>
      <c r="W13" s="186">
        <f ca="1">IF(W8,0,SUMIF($AK$50:$AK$2500,"="&amp;W5,$AR$50:$AR$2500)*24)</f>
        <v>0</v>
      </c>
      <c r="X13" s="186">
        <f ca="1">IF(X8,0,SUMIF($AK$50:$AK$2500,"="&amp;X5,$AR$50:$AR$2500)*24)</f>
        <v>0</v>
      </c>
      <c r="Y13" s="187">
        <f ca="1">IF(Y8,0,SUMIF($AK$50:$AK$2500,"="&amp;Y5,$AR$50:$AR$2500)*24)</f>
        <v>0</v>
      </c>
      <c r="Z13" s="179"/>
      <c r="AA13" s="179"/>
      <c r="AB13" s="180" t="str">
        <f ca="1">TEXT(AI12,"0,00")&amp;" h  ("&amp;TEXT(AI11,"0,0")&amp;" d)"</f>
        <v>43,50 h  (5,0 d)</v>
      </c>
      <c r="AS13" s="209"/>
      <c r="AZ13" s="209"/>
      <c r="BA13" s="209"/>
      <c r="BB13" s="209"/>
    </row>
    <row r="14" spans="1:54" s="207" customFormat="1" ht="10.5" customHeight="1">
      <c r="F14" s="208"/>
      <c r="G14" s="233" t="s">
        <v>56</v>
      </c>
      <c r="H14" s="247"/>
      <c r="I14" s="234"/>
      <c r="J14" s="186"/>
      <c r="K14" s="186">
        <f t="shared" ref="K14:R14" ca="1" si="11">IF(K8,0,SUMIF($AK$50:$AK$2500,"="&amp;K5,$AU$50:$AU$2500)*$J$37)</f>
        <v>8.16</v>
      </c>
      <c r="L14" s="186">
        <f t="shared" ca="1" si="11"/>
        <v>0</v>
      </c>
      <c r="M14" s="186">
        <f t="shared" ca="1" si="11"/>
        <v>0</v>
      </c>
      <c r="N14" s="186">
        <f t="shared" ca="1" si="11"/>
        <v>0</v>
      </c>
      <c r="O14" s="186">
        <f t="shared" ca="1" si="11"/>
        <v>0</v>
      </c>
      <c r="P14" s="186">
        <f t="shared" ca="1" si="11"/>
        <v>0</v>
      </c>
      <c r="Q14" s="186">
        <f t="shared" ca="1" si="11"/>
        <v>0</v>
      </c>
      <c r="R14" s="264">
        <f t="shared" ca="1" si="11"/>
        <v>0</v>
      </c>
      <c r="S14" s="265"/>
      <c r="T14" s="265"/>
      <c r="U14" s="266"/>
      <c r="V14" s="186">
        <f ca="1">IF(V8,0,SUMIF($AK$50:$AK$2500,"="&amp;V5,$AU$50:$AU$2500)*$J$37)</f>
        <v>0</v>
      </c>
      <c r="W14" s="186">
        <f ca="1">IF(W8,0,SUMIF($AK$50:$AK$2500,"="&amp;W5,$AU$50:$AU$2500)*$J$37)</f>
        <v>0</v>
      </c>
      <c r="X14" s="186">
        <f ca="1">IF(X8,0,SUMIF($AK$50:$AK$2500,"="&amp;X5,$AU$50:$AU$2500)*$J$37)</f>
        <v>0</v>
      </c>
      <c r="Y14" s="187">
        <f ca="1">IF(Y8,0,SUMIF($AK$50:$AK$2500,"="&amp;Y5,$AU$50:$AU$2500)*$J$37)</f>
        <v>0</v>
      </c>
      <c r="Z14" s="179"/>
      <c r="AA14" s="179"/>
      <c r="AB14" s="180" t="str">
        <f ca="1">TEXT(AD14,"0,00")&amp;" h  ("&amp;TEXT(AE14,"0,0")&amp;" d)"</f>
        <v>8,16 h  (1,0 d)</v>
      </c>
      <c r="AD14" s="207">
        <f ca="1">SUM(K14:Y14)</f>
        <v>8.16</v>
      </c>
      <c r="AE14" s="207">
        <f ca="1">AD14/$J$37</f>
        <v>1</v>
      </c>
      <c r="AF14" s="207" t="s">
        <v>5</v>
      </c>
      <c r="AG14" s="212"/>
      <c r="AH14" s="212"/>
      <c r="AS14" s="209"/>
      <c r="AZ14" s="209"/>
      <c r="BA14" s="209"/>
      <c r="BB14" s="209"/>
    </row>
    <row r="15" spans="1:54" s="207" customFormat="1" ht="10.5" customHeight="1">
      <c r="F15" s="208"/>
      <c r="G15" s="233" t="s">
        <v>55</v>
      </c>
      <c r="H15" s="247"/>
      <c r="I15" s="234"/>
      <c r="J15" s="186"/>
      <c r="K15" s="186">
        <f t="shared" ref="K15:R15" ca="1" si="12">IF(K8,0,SUMIF($AK$50:$AK$2500,"="&amp;K5,$AV$50:$AV$2500)*$J$37)</f>
        <v>8.16</v>
      </c>
      <c r="L15" s="186">
        <f t="shared" ca="1" si="12"/>
        <v>0</v>
      </c>
      <c r="M15" s="186">
        <f t="shared" ca="1" si="12"/>
        <v>0</v>
      </c>
      <c r="N15" s="186">
        <f t="shared" ca="1" si="12"/>
        <v>0</v>
      </c>
      <c r="O15" s="186">
        <f t="shared" ca="1" si="12"/>
        <v>0</v>
      </c>
      <c r="P15" s="186">
        <f t="shared" ca="1" si="12"/>
        <v>0</v>
      </c>
      <c r="Q15" s="186">
        <f t="shared" ca="1" si="12"/>
        <v>0</v>
      </c>
      <c r="R15" s="264">
        <f t="shared" ca="1" si="12"/>
        <v>0</v>
      </c>
      <c r="S15" s="265"/>
      <c r="T15" s="265"/>
      <c r="U15" s="266"/>
      <c r="V15" s="186">
        <f ca="1">IF(V8,0,SUMIF($AK$50:$AK$2500,"="&amp;V5,$AV$50:$AV$2500)*$J$37)</f>
        <v>0</v>
      </c>
      <c r="W15" s="186">
        <f ca="1">IF(W8,0,SUMIF($AK$50:$AK$2500,"="&amp;W5,$AV$50:$AV$2500)*$J$37)</f>
        <v>0</v>
      </c>
      <c r="X15" s="186">
        <f ca="1">IF(X8,0,SUMIF($AK$50:$AK$2500,"="&amp;X5,$AV$50:$AV$2500)*$J$37)</f>
        <v>0</v>
      </c>
      <c r="Y15" s="187">
        <f ca="1">IF(Y8,0,SUMIF($AK$50:$AK$2500,"="&amp;Y5,$AV$50:$AV$2500)*$J$37)</f>
        <v>0</v>
      </c>
      <c r="Z15" s="179"/>
      <c r="AA15" s="179"/>
      <c r="AB15" s="180" t="str">
        <f ca="1">TEXT(AD15,"0,00")&amp;" h  ("&amp;TEXT(AE15,"0,0")&amp;" d)"</f>
        <v>8,16 h  (1,0 d)</v>
      </c>
      <c r="AD15" s="207">
        <f ca="1">SUM(K15:Y15)</f>
        <v>8.16</v>
      </c>
      <c r="AE15" s="207">
        <f ca="1">AD15/$J$37</f>
        <v>1</v>
      </c>
      <c r="AF15" s="207" t="s">
        <v>4</v>
      </c>
      <c r="AS15" s="209"/>
      <c r="AZ15" s="209"/>
      <c r="BA15" s="209"/>
      <c r="BB15" s="209"/>
    </row>
    <row r="16" spans="1:54" s="207" customFormat="1" ht="10.5" customHeight="1" thickBot="1">
      <c r="F16" s="208"/>
      <c r="G16" s="290" t="s">
        <v>54</v>
      </c>
      <c r="H16" s="291"/>
      <c r="I16" s="291"/>
      <c r="J16" s="188"/>
      <c r="K16" s="189"/>
      <c r="L16" s="189"/>
      <c r="M16" s="189"/>
      <c r="N16" s="189"/>
      <c r="O16" s="189"/>
      <c r="P16" s="189"/>
      <c r="Q16" s="189"/>
      <c r="R16" s="283"/>
      <c r="S16" s="284"/>
      <c r="T16" s="284"/>
      <c r="U16" s="285"/>
      <c r="V16" s="189"/>
      <c r="W16" s="189"/>
      <c r="X16" s="189"/>
      <c r="Y16" s="190"/>
      <c r="Z16" s="179"/>
      <c r="AA16" s="179"/>
      <c r="AB16" s="180" t="str">
        <f ca="1">TEXT(AD17,"0,00")&amp;" h  ("&amp;TEXT(AE17,"0,0")&amp;" d)"</f>
        <v>0,00 h  (0,0 d)</v>
      </c>
      <c r="AS16" s="209"/>
      <c r="AZ16" s="209"/>
      <c r="BA16" s="209"/>
      <c r="BB16" s="209"/>
    </row>
    <row r="17" spans="1:54" s="207" customFormat="1" ht="10.5" hidden="1" customHeight="1" thickTop="1">
      <c r="F17" s="208"/>
      <c r="G17" s="298" t="s">
        <v>155</v>
      </c>
      <c r="H17" s="299"/>
      <c r="I17" s="299"/>
      <c r="J17" s="191"/>
      <c r="K17" s="192">
        <f ca="1">IF(K8,0,K16)</f>
        <v>0</v>
      </c>
      <c r="L17" s="192">
        <f t="shared" ref="L17:R17" ca="1" si="13">IF(L8,0,L16)</f>
        <v>0</v>
      </c>
      <c r="M17" s="192">
        <f t="shared" ca="1" si="13"/>
        <v>0</v>
      </c>
      <c r="N17" s="192">
        <f t="shared" ca="1" si="13"/>
        <v>0</v>
      </c>
      <c r="O17" s="192">
        <f t="shared" ca="1" si="13"/>
        <v>0</v>
      </c>
      <c r="P17" s="192">
        <f t="shared" ca="1" si="13"/>
        <v>0</v>
      </c>
      <c r="Q17" s="192">
        <f t="shared" ca="1" si="13"/>
        <v>0</v>
      </c>
      <c r="R17" s="300">
        <f t="shared" ca="1" si="13"/>
        <v>0</v>
      </c>
      <c r="S17" s="301"/>
      <c r="T17" s="301"/>
      <c r="U17" s="302"/>
      <c r="V17" s="192">
        <f t="shared" ref="V17" ca="1" si="14">IF(V8,0,V16)</f>
        <v>0</v>
      </c>
      <c r="W17" s="192">
        <f t="shared" ref="W17" ca="1" si="15">IF(W8,0,W16)</f>
        <v>0</v>
      </c>
      <c r="X17" s="192">
        <f t="shared" ref="X17" ca="1" si="16">IF(X8,0,X16)</f>
        <v>0</v>
      </c>
      <c r="Y17" s="193">
        <f t="shared" ref="Y17" ca="1" si="17">IF(Y8,0,Y16)</f>
        <v>0</v>
      </c>
      <c r="Z17" s="179"/>
      <c r="AA17" s="179"/>
      <c r="AB17" s="180"/>
      <c r="AD17" s="213">
        <f ca="1">SUM(K17:Y17)</f>
        <v>0</v>
      </c>
      <c r="AE17" s="207">
        <f ca="1">AD17/$J$37</f>
        <v>0</v>
      </c>
      <c r="AS17" s="209"/>
      <c r="AZ17" s="209"/>
      <c r="BA17" s="209"/>
      <c r="BB17" s="209"/>
    </row>
    <row r="18" spans="1:54" s="207" customFormat="1" ht="10.5" hidden="1" customHeight="1">
      <c r="F18" s="208"/>
      <c r="G18" s="233" t="s">
        <v>156</v>
      </c>
      <c r="H18" s="294"/>
      <c r="I18" s="293"/>
      <c r="J18" s="194"/>
      <c r="K18" s="194">
        <f ca="1">IF(K8,0,SUM(-K12,K13:K15,K17))</f>
        <v>-87.06</v>
      </c>
      <c r="L18" s="194">
        <f t="shared" ref="L18:R18" ca="1" si="18">IF(L8,0,SUM(-L12,L13:L15,L17))</f>
        <v>-163.19999999999999</v>
      </c>
      <c r="M18" s="194">
        <f t="shared" ca="1" si="18"/>
        <v>-171.36</v>
      </c>
      <c r="N18" s="194">
        <f t="shared" ca="1" si="18"/>
        <v>-179.52</v>
      </c>
      <c r="O18" s="194">
        <f t="shared" ca="1" si="18"/>
        <v>0</v>
      </c>
      <c r="P18" s="194">
        <f t="shared" ca="1" si="18"/>
        <v>0</v>
      </c>
      <c r="Q18" s="194">
        <f t="shared" ca="1" si="18"/>
        <v>0</v>
      </c>
      <c r="R18" s="288">
        <f t="shared" ca="1" si="18"/>
        <v>0</v>
      </c>
      <c r="S18" s="289"/>
      <c r="T18" s="289"/>
      <c r="U18" s="287"/>
      <c r="V18" s="194">
        <f t="shared" ref="V18" ca="1" si="19">IF(V8,0,SUM(-V12,V13:V15,V17))</f>
        <v>0</v>
      </c>
      <c r="W18" s="194">
        <f t="shared" ref="W18" ca="1" si="20">IF(W8,0,SUM(-W12,W13:W15,W17))</f>
        <v>0</v>
      </c>
      <c r="X18" s="194">
        <f t="shared" ref="X18" ca="1" si="21">IF(X8,0,SUM(-X12,X13:X15,X17))</f>
        <v>0</v>
      </c>
      <c r="Y18" s="195">
        <f t="shared" ref="Y18" ca="1" si="22">IF(Y8,0,SUM(-Y12,Y13:Y15,Y17))</f>
        <v>0</v>
      </c>
      <c r="Z18" s="179"/>
      <c r="AA18" s="179"/>
      <c r="AB18" s="180"/>
      <c r="AD18" s="213">
        <f ca="1">J23+SUM(K18:Y18)</f>
        <v>-601.14</v>
      </c>
      <c r="AE18" s="207" t="s">
        <v>78</v>
      </c>
      <c r="AS18" s="209"/>
      <c r="AZ18" s="209"/>
      <c r="BA18" s="209"/>
      <c r="BB18" s="209"/>
    </row>
    <row r="19" spans="1:54" s="207" customFormat="1" ht="10.5" customHeight="1" thickTop="1">
      <c r="F19" s="208"/>
      <c r="G19" s="269" t="s">
        <v>0</v>
      </c>
      <c r="H19" s="292"/>
      <c r="I19" s="293"/>
      <c r="J19" s="196"/>
      <c r="K19" s="196">
        <f ca="1">IF(K8,0,K18)</f>
        <v>-87.06</v>
      </c>
      <c r="L19" s="196">
        <f t="shared" ref="L19:Q19" ca="1" si="23">IF(L8,0,L18)</f>
        <v>-163.19999999999999</v>
      </c>
      <c r="M19" s="196">
        <f t="shared" ca="1" si="23"/>
        <v>-171.36</v>
      </c>
      <c r="N19" s="196">
        <f t="shared" ca="1" si="23"/>
        <v>-179.52</v>
      </c>
      <c r="O19" s="196">
        <f t="shared" ca="1" si="23"/>
        <v>0</v>
      </c>
      <c r="P19" s="196">
        <f t="shared" ca="1" si="23"/>
        <v>0</v>
      </c>
      <c r="Q19" s="196">
        <f t="shared" ca="1" si="23"/>
        <v>0</v>
      </c>
      <c r="R19" s="258">
        <f ca="1">IF(R8,0,R18)</f>
        <v>0</v>
      </c>
      <c r="S19" s="286"/>
      <c r="T19" s="286"/>
      <c r="U19" s="287"/>
      <c r="V19" s="196">
        <f ca="1">IF(V8,0,V18)</f>
        <v>0</v>
      </c>
      <c r="W19" s="196">
        <f t="shared" ref="W19:Y19" ca="1" si="24">IF(W8,0,W18)</f>
        <v>0</v>
      </c>
      <c r="X19" s="196">
        <f t="shared" ca="1" si="24"/>
        <v>0</v>
      </c>
      <c r="Y19" s="197">
        <f t="shared" ca="1" si="24"/>
        <v>0</v>
      </c>
      <c r="Z19" s="179"/>
      <c r="AA19" s="179"/>
      <c r="AB19" s="180"/>
      <c r="AF19" s="210"/>
      <c r="AS19" s="209"/>
      <c r="AZ19" s="209"/>
      <c r="BA19" s="209"/>
      <c r="BB19" s="209"/>
    </row>
    <row r="20" spans="1:54" ht="6.75" customHeight="1">
      <c r="A20" s="2"/>
      <c r="B20" s="2"/>
      <c r="C20" s="2"/>
      <c r="D20" s="2"/>
      <c r="F20" s="10"/>
      <c r="G20" s="150"/>
      <c r="H20" s="149"/>
      <c r="I20" s="149"/>
      <c r="J20" s="153"/>
      <c r="K20" s="153"/>
      <c r="L20" s="153"/>
      <c r="M20" s="153"/>
      <c r="N20" s="153"/>
      <c r="O20" s="153"/>
      <c r="P20" s="153"/>
      <c r="Q20" s="153"/>
      <c r="R20" s="295"/>
      <c r="S20" s="296"/>
      <c r="T20" s="296"/>
      <c r="U20" s="296"/>
      <c r="V20" s="153"/>
      <c r="W20" s="153"/>
      <c r="X20" s="153"/>
      <c r="Y20" s="153"/>
      <c r="Z20" s="149"/>
      <c r="AA20" s="149"/>
      <c r="AB20" s="11"/>
      <c r="AF20" s="13"/>
    </row>
    <row r="21" spans="1:54" s="103" customFormat="1" ht="10.5" hidden="1" customHeight="1">
      <c r="F21" s="104"/>
      <c r="G21" s="241" t="s">
        <v>157</v>
      </c>
      <c r="H21" s="242"/>
      <c r="I21" s="242"/>
      <c r="J21" s="167"/>
      <c r="K21" s="167">
        <f ca="1">IF(K8,0,1)</f>
        <v>1</v>
      </c>
      <c r="L21" s="167">
        <f t="shared" ref="L21:Q21" ca="1" si="25">IF(L8,0,1)</f>
        <v>1</v>
      </c>
      <c r="M21" s="167">
        <f t="shared" ca="1" si="25"/>
        <v>1</v>
      </c>
      <c r="N21" s="167">
        <f t="shared" ca="1" si="25"/>
        <v>1</v>
      </c>
      <c r="O21" s="167">
        <f t="shared" ca="1" si="25"/>
        <v>0</v>
      </c>
      <c r="P21" s="167">
        <f t="shared" ca="1" si="25"/>
        <v>0</v>
      </c>
      <c r="Q21" s="167">
        <f t="shared" ca="1" si="25"/>
        <v>0</v>
      </c>
      <c r="R21" s="243">
        <f t="shared" ref="R21" ca="1" si="26">IF(R8,0,1)</f>
        <v>0</v>
      </c>
      <c r="S21" s="244"/>
      <c r="T21" s="244"/>
      <c r="U21" s="245"/>
      <c r="V21" s="167">
        <f t="shared" ref="V21:Y21" ca="1" si="27">IF(V8,0,1)</f>
        <v>0</v>
      </c>
      <c r="W21" s="167">
        <f t="shared" ca="1" si="27"/>
        <v>0</v>
      </c>
      <c r="X21" s="167">
        <f t="shared" ca="1" si="27"/>
        <v>0</v>
      </c>
      <c r="Y21" s="168">
        <f t="shared" ca="1" si="27"/>
        <v>0</v>
      </c>
      <c r="Z21" s="105"/>
      <c r="AA21" s="105"/>
      <c r="AB21" s="169"/>
      <c r="AD21" s="107"/>
      <c r="AS21" s="146"/>
      <c r="AZ21" s="146"/>
      <c r="BA21" s="146"/>
      <c r="BB21" s="146"/>
    </row>
    <row r="22" spans="1:54" s="203" customFormat="1" ht="10.5" customHeight="1">
      <c r="F22" s="204"/>
      <c r="G22" s="267" t="s">
        <v>1</v>
      </c>
      <c r="H22" s="267"/>
      <c r="I22" s="268"/>
      <c r="J22" s="170"/>
      <c r="K22" s="170">
        <f t="shared" ref="K22:R22" ca="1" si="28">IF(K8,0,SUMIF($AK$50:$AK$2500,"="&amp;K5,$AW$50:$AW$2500)*$J$37)</f>
        <v>8.16</v>
      </c>
      <c r="L22" s="170">
        <f t="shared" ca="1" si="28"/>
        <v>0</v>
      </c>
      <c r="M22" s="170">
        <f t="shared" ca="1" si="28"/>
        <v>0</v>
      </c>
      <c r="N22" s="170">
        <f t="shared" ca="1" si="28"/>
        <v>0</v>
      </c>
      <c r="O22" s="170">
        <f t="shared" ca="1" si="28"/>
        <v>0</v>
      </c>
      <c r="P22" s="170">
        <f t="shared" ca="1" si="28"/>
        <v>0</v>
      </c>
      <c r="Q22" s="170">
        <f t="shared" ca="1" si="28"/>
        <v>0</v>
      </c>
      <c r="R22" s="238">
        <f t="shared" ca="1" si="28"/>
        <v>0</v>
      </c>
      <c r="S22" s="239"/>
      <c r="T22" s="239"/>
      <c r="U22" s="240"/>
      <c r="V22" s="170">
        <f ca="1">IF(V8,0,SUMIF($AK$50:$AK$2500,"="&amp;V5,$AW$50:$AW$2500)*$J$37)</f>
        <v>0</v>
      </c>
      <c r="W22" s="170">
        <f ca="1">IF(W8,0,SUMIF($AK$50:$AK$2500,"="&amp;W5,$AW$50:$AW$2500)*$J$37)</f>
        <v>0</v>
      </c>
      <c r="X22" s="170">
        <f ca="1">IF(X8,0,SUMIF($AK$50:$AK$2500,"="&amp;X5,$AW$50:$AW$2500)*$J$37)</f>
        <v>0</v>
      </c>
      <c r="Y22" s="171">
        <f ca="1">IF(Y8,0,SUMIF($AK$50:$AK$2500,"="&amp;Y5,$AW$50:$AW$2500)*$J$37)</f>
        <v>0</v>
      </c>
      <c r="Z22" s="164"/>
      <c r="AA22" s="164"/>
      <c r="AB22" s="172" t="str">
        <f ca="1">TEXT(AL22,"0")&amp;"% Ausnutzung  ("&amp;TEXT(AF22,"0")&amp;" von "&amp;TEXT(AH22,"0")&amp;" d)"</f>
        <v>13% Ausnutzung  (1 von 8 d)</v>
      </c>
      <c r="AD22" s="205">
        <f ca="1">SUM(K22:Y22)</f>
        <v>8.16</v>
      </c>
      <c r="AE22" s="203" t="s">
        <v>91</v>
      </c>
      <c r="AF22" s="203">
        <f ca="1">AD22/$J$37</f>
        <v>1</v>
      </c>
      <c r="AG22" s="203" t="s">
        <v>92</v>
      </c>
      <c r="AH22" s="203">
        <f ca="1">SUM(K21:Y21)*2</f>
        <v>8</v>
      </c>
      <c r="AI22" s="203" t="s">
        <v>93</v>
      </c>
      <c r="AJ22" s="203">
        <f ca="1">AH22*J37</f>
        <v>65.28</v>
      </c>
      <c r="AK22" s="203" t="s">
        <v>95</v>
      </c>
      <c r="AL22" s="203">
        <f ca="1">IF(AH22=0,0,AF22/AH22*100)</f>
        <v>12.5</v>
      </c>
      <c r="AM22" s="203" t="s">
        <v>94</v>
      </c>
      <c r="AS22" s="206"/>
      <c r="AZ22" s="206"/>
      <c r="BA22" s="206"/>
      <c r="BB22" s="206"/>
    </row>
    <row r="23" spans="1:54" s="103" customFormat="1" ht="10.5" hidden="1" customHeight="1">
      <c r="F23" s="104"/>
      <c r="G23" s="241" t="s">
        <v>158</v>
      </c>
      <c r="H23" s="242"/>
      <c r="I23" s="242"/>
      <c r="J23" s="165">
        <f>EINSTELLUNGEN!D15</f>
        <v>0</v>
      </c>
      <c r="K23" s="165">
        <f t="shared" ref="K23:R23" ca="1" si="29">IF(K6,J23,J23+K18)</f>
        <v>-87.06</v>
      </c>
      <c r="L23" s="165">
        <f t="shared" ca="1" si="29"/>
        <v>-250.26</v>
      </c>
      <c r="M23" s="165">
        <f t="shared" ca="1" si="29"/>
        <v>-421.62</v>
      </c>
      <c r="N23" s="165">
        <f t="shared" ca="1" si="29"/>
        <v>-601.14</v>
      </c>
      <c r="O23" s="165">
        <f t="shared" ca="1" si="29"/>
        <v>-601.14</v>
      </c>
      <c r="P23" s="165">
        <f t="shared" ca="1" si="29"/>
        <v>-601.14</v>
      </c>
      <c r="Q23" s="165">
        <f t="shared" ca="1" si="29"/>
        <v>-601.14</v>
      </c>
      <c r="R23" s="280">
        <f t="shared" ca="1" si="29"/>
        <v>-601.14</v>
      </c>
      <c r="S23" s="281"/>
      <c r="T23" s="281"/>
      <c r="U23" s="282"/>
      <c r="V23" s="165">
        <f ca="1">IF(V6,R23,R23+V18)</f>
        <v>-601.14</v>
      </c>
      <c r="W23" s="165">
        <f ca="1">IF(W6,V23,V23+W18)</f>
        <v>-601.14</v>
      </c>
      <c r="X23" s="165">
        <f ca="1">IF(X6,W23,W23+X18)</f>
        <v>-601.14</v>
      </c>
      <c r="Y23" s="166">
        <f ca="1">IF(Y6,X23,X23+Y18)</f>
        <v>-601.14</v>
      </c>
      <c r="Z23" s="105"/>
      <c r="AA23" s="105"/>
      <c r="AB23" s="106">
        <f t="array" aca="1" ref="AB23" ca="1">J23+SUMIF(K5:Y5,"&lt;="&amp;$B$48,K17:Y17)+SUM(IF(AM50:AM2500*(AL50:AL2500&lt;$C$48),BE50:BE2500,0))*24</f>
        <v>-13.620000000000008</v>
      </c>
      <c r="AH23" s="103" t="s">
        <v>79</v>
      </c>
      <c r="AS23" s="146"/>
      <c r="AZ23" s="146"/>
      <c r="BA23" s="146"/>
      <c r="BB23" s="146"/>
    </row>
    <row r="24" spans="1:54" s="207" customFormat="1" ht="10.5" customHeight="1">
      <c r="F24" s="208"/>
      <c r="G24" s="269" t="s">
        <v>53</v>
      </c>
      <c r="H24" s="270"/>
      <c r="I24" s="270"/>
      <c r="J24" s="196">
        <f>J23</f>
        <v>0</v>
      </c>
      <c r="K24" s="196">
        <f t="shared" ref="K24:R24" ca="1" si="30">IF(K8,0,IF(K5=$B$48,$J$38,K23))</f>
        <v>-87.06</v>
      </c>
      <c r="L24" s="196">
        <f t="shared" ca="1" si="30"/>
        <v>-250.26</v>
      </c>
      <c r="M24" s="196">
        <f t="shared" ca="1" si="30"/>
        <v>-421.62</v>
      </c>
      <c r="N24" s="196" t="str">
        <f t="shared" ca="1" si="30"/>
        <v>→</v>
      </c>
      <c r="O24" s="196">
        <f t="shared" ca="1" si="30"/>
        <v>0</v>
      </c>
      <c r="P24" s="196">
        <f t="shared" ca="1" si="30"/>
        <v>0</v>
      </c>
      <c r="Q24" s="196">
        <f t="shared" ca="1" si="30"/>
        <v>0</v>
      </c>
      <c r="R24" s="258">
        <f t="shared" ca="1" si="30"/>
        <v>0</v>
      </c>
      <c r="S24" s="259"/>
      <c r="T24" s="259"/>
      <c r="U24" s="260"/>
      <c r="V24" s="196">
        <f ca="1">IF(V8,0,IF(V5=$B$48,$J$38,V23))</f>
        <v>0</v>
      </c>
      <c r="W24" s="196">
        <f ca="1">IF(W8,0,IF(W5=$B$48,$J$38,W23))</f>
        <v>0</v>
      </c>
      <c r="X24" s="196">
        <f ca="1">IF(X8,0,IF(X5=$B$48,$J$38,X23))</f>
        <v>0</v>
      </c>
      <c r="Y24" s="197">
        <f ca="1">IF(Y8,0,IF(Y5=$B$48,$J$38,Y23))</f>
        <v>0</v>
      </c>
      <c r="Z24" s="179"/>
      <c r="AA24" s="179"/>
      <c r="AB24" s="200" t="str">
        <f ca="1">IF(YEAR(TODAY())&lt;&gt;EINSTELLUNGEN!D9,"","ZA diese Wo  "&amp;TEXT(AB25,"+0,00;−0,00;0,00")&amp;" h  ("&amp;TEXT(AB25/$J$37,"+0,0;−0,0;0,0")&amp;" d)")</f>
        <v>ZA diese Wo  −13,62 h  (−1,7 d)</v>
      </c>
      <c r="AS24" s="209"/>
      <c r="AZ24" s="209"/>
      <c r="BA24" s="209"/>
      <c r="BB24" s="209"/>
    </row>
    <row r="25" spans="1:54" s="207" customFormat="1" ht="10.5" hidden="1" customHeight="1">
      <c r="F25" s="208"/>
      <c r="G25" s="233" t="s">
        <v>159</v>
      </c>
      <c r="H25" s="274"/>
      <c r="I25" s="274"/>
      <c r="J25" s="198">
        <f>EINSTELLUNGEN!D16</f>
        <v>0</v>
      </c>
      <c r="K25" s="198">
        <f ca="1">IF(K6,J25,IF(K5=$J$29,J25+EINSTELLUNGEN!$D$17-K14/$J$37,J25-K14/$J$37))</f>
        <v>24</v>
      </c>
      <c r="L25" s="198">
        <f ca="1">IF(L6,K25,IF(L5=$J$29,K25+EINSTELLUNGEN!$D$17-L14/$J$37,K25-L14/$J$37))</f>
        <v>24</v>
      </c>
      <c r="M25" s="198">
        <f ca="1">IF(M6,L25,IF(M5=$J$29,L25+EINSTELLUNGEN!$D$17-M14/$J$37,L25-M14/$J$37))</f>
        <v>24</v>
      </c>
      <c r="N25" s="198">
        <f ca="1">IF(N6,M25,IF(N5=$J$29,M25+EINSTELLUNGEN!$D$17-N14/$J$37,M25-N14/$J$37))</f>
        <v>24</v>
      </c>
      <c r="O25" s="198">
        <f ca="1">IF(O6,N25,IF(O5=$J$29,N25+EINSTELLUNGEN!$D$17-O14/$J$37,N25-O14/$J$37))</f>
        <v>24</v>
      </c>
      <c r="P25" s="198">
        <f ca="1">IF(P6,O25,IF(P5=$J$29,O25+EINSTELLUNGEN!$D$17-P14/$J$37,O25-P14/$J$37))</f>
        <v>24</v>
      </c>
      <c r="Q25" s="198">
        <f ca="1">IF(Q6,P25,IF(Q5=$J$29,P25+EINSTELLUNGEN!$D$17-Q14/$J$37,P25-Q14/$J$37))</f>
        <v>24</v>
      </c>
      <c r="R25" s="297">
        <f ca="1">IF(R6,Q25,IF(R5=$J$29,Q25+EINSTELLUNGEN!$D$17-R14/$J$37,Q25-R14/$J$37))</f>
        <v>24</v>
      </c>
      <c r="S25" s="286"/>
      <c r="T25" s="286"/>
      <c r="U25" s="287"/>
      <c r="V25" s="198">
        <f ca="1">IF(V6,R25,IF(V5=$J$29,R25+EINSTELLUNGEN!$D$17-V14/$J$37,R25-V14/$J$37))</f>
        <v>24</v>
      </c>
      <c r="W25" s="198">
        <f ca="1">IF(W6,V25,IF(W5=$J$29,V25+EINSTELLUNGEN!$D$17-W14/$J$37,V25-W14/$J$37))</f>
        <v>24</v>
      </c>
      <c r="X25" s="198">
        <f ca="1">IF(X6,W25,IF(X5=$J$29,W25+EINSTELLUNGEN!$D$17-X14/$J$37,W25-X14/$J$37))</f>
        <v>24</v>
      </c>
      <c r="Y25" s="199">
        <f ca="1">IF(Y6,X25,IF(Y5=$J$29,X25+EINSTELLUNGEN!$D$17-Y14/$J$37,X25-Y14/$J$37))</f>
        <v>24</v>
      </c>
      <c r="Z25" s="179"/>
      <c r="AA25" s="179"/>
      <c r="AB25" s="200">
        <f t="array" aca="1" ref="AB25" ca="1">J23+SUMIF(K5:Y5,"&lt;="&amp;$B$48,K17:Y17)+SUM(IF(AM50:AM2500*(AL50:AL2500&lt;=$C$48),BE50:BE2500,0))*24</f>
        <v>-13.620000000000008</v>
      </c>
      <c r="AH25" s="207" t="s">
        <v>79</v>
      </c>
      <c r="AS25" s="209"/>
      <c r="AZ25" s="209"/>
      <c r="BA25" s="209"/>
      <c r="BB25" s="209"/>
    </row>
    <row r="26" spans="1:54" s="207" customFormat="1" ht="10.5" customHeight="1">
      <c r="F26" s="208"/>
      <c r="G26" s="269" t="s">
        <v>87</v>
      </c>
      <c r="H26" s="270"/>
      <c r="I26" s="270"/>
      <c r="J26" s="201">
        <f>J25</f>
        <v>0</v>
      </c>
      <c r="K26" s="201">
        <f ca="1">IF(K8,0,K25)</f>
        <v>24</v>
      </c>
      <c r="L26" s="201">
        <f t="shared" ref="L26:Q26" ca="1" si="31">IF(L8,0,L25)</f>
        <v>24</v>
      </c>
      <c r="M26" s="201">
        <f t="shared" ca="1" si="31"/>
        <v>24</v>
      </c>
      <c r="N26" s="201">
        <f t="shared" ca="1" si="31"/>
        <v>24</v>
      </c>
      <c r="O26" s="201">
        <f t="shared" ca="1" si="31"/>
        <v>0</v>
      </c>
      <c r="P26" s="201">
        <f t="shared" ca="1" si="31"/>
        <v>0</v>
      </c>
      <c r="Q26" s="201">
        <f t="shared" ca="1" si="31"/>
        <v>0</v>
      </c>
      <c r="R26" s="271">
        <f ca="1">IF(R8,0,R25)</f>
        <v>0</v>
      </c>
      <c r="S26" s="272"/>
      <c r="T26" s="272"/>
      <c r="U26" s="273"/>
      <c r="V26" s="201">
        <f ca="1">IF(V8,0,V25)</f>
        <v>0</v>
      </c>
      <c r="W26" s="201">
        <f t="shared" ref="W26:Y26" ca="1" si="32">IF(W8,0,W25)</f>
        <v>0</v>
      </c>
      <c r="X26" s="201">
        <f t="shared" ca="1" si="32"/>
        <v>0</v>
      </c>
      <c r="Y26" s="202">
        <f t="shared" ca="1" si="32"/>
        <v>0</v>
      </c>
      <c r="Z26" s="179"/>
      <c r="AA26" s="179"/>
      <c r="AB26" s="200" t="str">
        <f ca="1">IF(YEAR(TODAY())&lt;&gt;EINSTELLUNGEN!D9,"","und letzte Wo  "&amp;TEXT(AB23,"+0,00;−0,00;0,00")&amp;" h  ("&amp;TEXT(AB23/$J$37,"+0,0;−0,0;0,0")&amp;" d)")</f>
        <v>und letzte Wo  −13,62 h  (−1,7 d)</v>
      </c>
      <c r="AS26" s="209"/>
      <c r="AZ26" s="209"/>
      <c r="BA26" s="209"/>
      <c r="BB26" s="209"/>
    </row>
    <row r="27" spans="1:54" ht="5" customHeight="1">
      <c r="A27" s="2"/>
      <c r="B27" s="2"/>
      <c r="C27" s="2"/>
      <c r="D27" s="2"/>
      <c r="F27" s="14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2"/>
      <c r="AT27" s="15"/>
      <c r="AU27" s="15"/>
      <c r="AV27" s="15"/>
      <c r="AW27" s="15"/>
      <c r="AX27" s="15"/>
      <c r="AY27" s="15"/>
    </row>
    <row r="28" spans="1:54" ht="13">
      <c r="A28" s="2"/>
      <c r="B28" s="2"/>
      <c r="C28" s="2"/>
      <c r="D28" s="2"/>
      <c r="H28" s="2"/>
      <c r="I28" s="2"/>
      <c r="J28" s="2"/>
      <c r="O28" s="2"/>
      <c r="P28" s="2"/>
      <c r="Q28" s="2"/>
      <c r="V28" s="2"/>
      <c r="W28" s="2"/>
      <c r="AB28" s="16"/>
    </row>
    <row r="29" spans="1:54" ht="13" hidden="1">
      <c r="A29" s="2"/>
      <c r="B29" s="2"/>
      <c r="C29" s="2"/>
      <c r="D29" s="2"/>
      <c r="F29" s="101" t="s">
        <v>119</v>
      </c>
      <c r="G29" s="101"/>
      <c r="H29" s="101"/>
      <c r="I29" s="101"/>
      <c r="J29" s="101">
        <f>EINSTELLUNGEN!D9*100+EINSTELLUNGEN!D10</f>
        <v>201901</v>
      </c>
      <c r="L29" s="17" t="s">
        <v>46</v>
      </c>
      <c r="N29" s="17" t="s">
        <v>39</v>
      </c>
      <c r="O29" s="2"/>
      <c r="P29" s="2"/>
      <c r="Q29" s="2"/>
      <c r="V29" s="2"/>
      <c r="W29" s="2"/>
      <c r="AB29" s="2"/>
    </row>
    <row r="30" spans="1:54" ht="13" hidden="1">
      <c r="A30" s="2"/>
      <c r="B30" s="2"/>
      <c r="C30" s="2"/>
      <c r="D30" s="2"/>
      <c r="F30" s="101" t="s">
        <v>120</v>
      </c>
      <c r="G30" s="101"/>
      <c r="H30" s="102"/>
      <c r="I30" s="115"/>
      <c r="J30" s="124">
        <f>EINSTELLUNGEN!D9*100+12</f>
        <v>201912</v>
      </c>
      <c r="L30" s="17" t="s">
        <v>47</v>
      </c>
      <c r="N30" s="17" t="s">
        <v>40</v>
      </c>
      <c r="O30" s="2"/>
      <c r="P30" s="2"/>
      <c r="Q30" s="2"/>
      <c r="V30" s="2"/>
      <c r="W30" s="2"/>
      <c r="AB30" s="2"/>
    </row>
    <row r="31" spans="1:54" ht="13" hidden="1">
      <c r="A31" s="2"/>
      <c r="B31" s="2"/>
      <c r="C31" s="2"/>
      <c r="D31" s="2"/>
      <c r="F31" s="101" t="s">
        <v>134</v>
      </c>
      <c r="G31" s="101"/>
      <c r="H31" s="102"/>
      <c r="I31" s="115"/>
      <c r="J31" s="101">
        <f>EINSTELLUNGEN!D9*100-IF(_xlfn.ISOWEEKNUM(DATE(EINSTELLUNGEN!D9,1,1))&gt;=52,100,0)+_xlfn.ISOWEEKNUM(DATE(EINSTELLUNGEN!D9,1,1))</f>
        <v>201901</v>
      </c>
      <c r="L31" s="17" t="s">
        <v>139</v>
      </c>
      <c r="N31" s="17" t="s">
        <v>41</v>
      </c>
      <c r="O31" s="2"/>
      <c r="P31" s="2"/>
      <c r="Q31" s="2"/>
      <c r="V31" s="2"/>
      <c r="W31" s="2"/>
      <c r="AB31" s="2"/>
    </row>
    <row r="32" spans="1:54" ht="13" hidden="1">
      <c r="A32" s="2"/>
      <c r="B32" s="2"/>
      <c r="C32" s="2"/>
      <c r="D32" s="2"/>
      <c r="F32" s="101" t="s">
        <v>121</v>
      </c>
      <c r="G32" s="101"/>
      <c r="H32" s="101"/>
      <c r="I32" s="101"/>
      <c r="J32" s="124">
        <f>YEAR(J34)*100-IF(AND(_xlfn.ISOWEEKNUM(J34)&gt;=52,MONTH(J34)=1),100,0)+_xlfn.ISOWEEKNUM(J34)</f>
        <v>201901</v>
      </c>
      <c r="L32" s="17" t="s">
        <v>48</v>
      </c>
      <c r="N32" s="17" t="s">
        <v>26</v>
      </c>
      <c r="O32" s="2"/>
      <c r="P32" s="2"/>
      <c r="Q32" s="2"/>
      <c r="V32" s="2"/>
      <c r="W32" s="2"/>
      <c r="AB32" s="2"/>
    </row>
    <row r="33" spans="1:57" ht="13" hidden="1">
      <c r="A33" s="2"/>
      <c r="B33" s="2"/>
      <c r="C33" s="2"/>
      <c r="D33" s="2"/>
      <c r="F33" s="101" t="s">
        <v>115</v>
      </c>
      <c r="G33" s="101"/>
      <c r="H33" s="102"/>
      <c r="I33" s="115"/>
      <c r="J33" s="101">
        <f>EINSTELLUNGEN!D9*100+_xlfn.ISOWEEKNUM(DATE(EINSTELLUNGEN!D9,12,31))</f>
        <v>201901</v>
      </c>
      <c r="L33" s="17" t="s">
        <v>49</v>
      </c>
      <c r="N33" s="17" t="s">
        <v>27</v>
      </c>
      <c r="O33" s="2"/>
      <c r="P33" s="2"/>
      <c r="Q33" s="2"/>
      <c r="V33" s="2"/>
      <c r="W33" s="2"/>
      <c r="AB33" s="13"/>
    </row>
    <row r="34" spans="1:57" ht="13" hidden="1">
      <c r="A34" s="2"/>
      <c r="B34" s="2"/>
      <c r="C34" s="2"/>
      <c r="D34" s="2"/>
      <c r="F34" s="101" t="s">
        <v>116</v>
      </c>
      <c r="G34" s="101"/>
      <c r="H34" s="102"/>
      <c r="I34" s="115"/>
      <c r="J34" s="101">
        <f>DATE(EINSTELLUNGEN!D9,EINSTELLUNGEN!D10,1)</f>
        <v>42004</v>
      </c>
      <c r="L34" s="17" t="s">
        <v>50</v>
      </c>
      <c r="N34" s="17" t="s">
        <v>42</v>
      </c>
      <c r="O34" s="2"/>
      <c r="P34" s="2"/>
      <c r="Q34" s="2"/>
      <c r="V34" s="2"/>
      <c r="W34" s="2"/>
      <c r="AB34" s="2"/>
    </row>
    <row r="35" spans="1:57" ht="13" hidden="1">
      <c r="A35" s="2"/>
      <c r="B35" s="2"/>
      <c r="C35" s="2"/>
      <c r="D35" s="2"/>
      <c r="F35" s="101" t="s">
        <v>117</v>
      </c>
      <c r="G35" s="101"/>
      <c r="H35" s="102"/>
      <c r="I35" s="115"/>
      <c r="J35" s="101">
        <f>DATE(EINSTELLUNGEN!D9,12,31)</f>
        <v>42368</v>
      </c>
      <c r="L35" s="17" t="s">
        <v>51</v>
      </c>
      <c r="N35" s="17" t="s">
        <v>43</v>
      </c>
      <c r="O35" s="2"/>
      <c r="P35" s="2"/>
      <c r="Q35" s="2"/>
      <c r="V35" s="2"/>
      <c r="W35" s="2"/>
      <c r="AB35" s="2"/>
    </row>
    <row r="36" spans="1:57" ht="13" hidden="1">
      <c r="A36" s="2"/>
      <c r="B36" s="2"/>
      <c r="C36" s="2"/>
      <c r="D36" s="2"/>
      <c r="F36" s="101" t="s">
        <v>90</v>
      </c>
      <c r="G36" s="101"/>
      <c r="H36" s="102"/>
      <c r="I36" s="101"/>
      <c r="J36" s="101">
        <f>7-EINSTELLUNGEN!D12+1</f>
        <v>3</v>
      </c>
      <c r="N36" s="17" t="s">
        <v>28</v>
      </c>
      <c r="O36" s="2"/>
      <c r="P36" s="2"/>
      <c r="Q36" s="2"/>
      <c r="V36" s="2"/>
      <c r="W36" s="2"/>
      <c r="AB36" s="2"/>
    </row>
    <row r="37" spans="1:57" ht="13" hidden="1">
      <c r="A37" s="2"/>
      <c r="B37" s="2"/>
      <c r="C37" s="2"/>
      <c r="D37" s="2"/>
      <c r="F37" s="101" t="s">
        <v>66</v>
      </c>
      <c r="G37" s="101"/>
      <c r="H37" s="101"/>
      <c r="I37" s="101"/>
      <c r="J37" s="101">
        <f>EINSTELLUNGEN!D11/EINSTELLUNGEN!D12</f>
        <v>8.16</v>
      </c>
      <c r="N37" s="17" t="s">
        <v>29</v>
      </c>
      <c r="O37" s="2"/>
      <c r="P37" s="2"/>
      <c r="Q37" s="2"/>
      <c r="V37" s="2"/>
      <c r="W37" s="2"/>
      <c r="AB37" s="2"/>
    </row>
    <row r="38" spans="1:57" ht="13" hidden="1">
      <c r="A38" s="2"/>
      <c r="B38" s="2"/>
      <c r="C38" s="2"/>
      <c r="D38" s="2"/>
      <c r="F38" s="101" t="s">
        <v>21</v>
      </c>
      <c r="G38" s="101"/>
      <c r="H38" s="101"/>
      <c r="I38" s="101"/>
      <c r="J38" s="101" t="s">
        <v>179</v>
      </c>
      <c r="N38" s="17" t="s">
        <v>44</v>
      </c>
      <c r="O38" s="2"/>
      <c r="P38" s="2"/>
      <c r="Q38" s="2"/>
      <c r="V38" s="2"/>
      <c r="W38" s="2"/>
      <c r="AB38" s="2"/>
    </row>
    <row r="39" spans="1:57" ht="13" hidden="1">
      <c r="A39" s="2"/>
      <c r="B39" s="2"/>
      <c r="C39" s="2"/>
      <c r="D39" s="2"/>
      <c r="F39" s="101" t="s">
        <v>177</v>
      </c>
      <c r="G39" s="101"/>
      <c r="H39" s="101"/>
      <c r="I39" s="101"/>
      <c r="J39" s="101" t="s">
        <v>178</v>
      </c>
      <c r="N39" s="17" t="s">
        <v>30</v>
      </c>
      <c r="O39" s="2"/>
      <c r="P39" s="2"/>
      <c r="Q39" s="2"/>
      <c r="V39" s="2"/>
      <c r="W39" s="2"/>
      <c r="AB39" s="2"/>
      <c r="AX39" s="121"/>
    </row>
    <row r="40" spans="1:57" ht="13" hidden="1">
      <c r="A40" s="2"/>
      <c r="B40" s="2"/>
      <c r="C40" s="2"/>
      <c r="D40" s="2"/>
      <c r="N40" s="17" t="s">
        <v>45</v>
      </c>
      <c r="O40" s="2"/>
      <c r="P40" s="2"/>
      <c r="Q40" s="2"/>
      <c r="V40" s="2"/>
      <c r="W40" s="2"/>
      <c r="AB40" s="2"/>
    </row>
    <row r="41" spans="1:57" ht="10.5" hidden="1" customHeight="1">
      <c r="A41" s="2"/>
      <c r="B41" s="2"/>
      <c r="C41" s="2"/>
      <c r="D41" s="2"/>
      <c r="H41" s="2"/>
      <c r="I41" s="2"/>
      <c r="J41" s="2"/>
      <c r="O41" s="2"/>
      <c r="P41" s="2"/>
      <c r="Q41" s="2"/>
      <c r="V41" s="2"/>
      <c r="W41" s="2"/>
      <c r="AB41" s="2"/>
    </row>
    <row r="42" spans="1:57" ht="10.5" hidden="1" customHeight="1">
      <c r="A42" s="2"/>
      <c r="B42" s="2"/>
      <c r="C42" s="2"/>
      <c r="D42" s="2"/>
      <c r="H42" s="2"/>
      <c r="I42" s="2"/>
      <c r="J42" s="2"/>
      <c r="O42" s="2"/>
      <c r="P42" s="2"/>
      <c r="Q42" s="2"/>
      <c r="V42" s="2"/>
      <c r="W42" s="2"/>
      <c r="AB42" s="2"/>
    </row>
    <row r="43" spans="1:57" ht="10.5" hidden="1" customHeight="1">
      <c r="I43" s="2"/>
      <c r="J43" s="2"/>
      <c r="O43" s="2"/>
      <c r="Q43" s="2"/>
      <c r="W43" s="2"/>
    </row>
    <row r="44" spans="1:57" ht="5" customHeight="1">
      <c r="F44" s="6"/>
      <c r="G44" s="8"/>
      <c r="H44" s="7"/>
      <c r="I44" s="8"/>
      <c r="J44" s="8"/>
      <c r="K44" s="8"/>
      <c r="L44" s="8"/>
      <c r="M44" s="8"/>
      <c r="N44" s="8"/>
      <c r="O44" s="8"/>
      <c r="P44" s="7"/>
      <c r="Q44" s="8"/>
      <c r="R44" s="18"/>
      <c r="T44" s="6"/>
      <c r="U44" s="8"/>
      <c r="V44" s="7"/>
      <c r="W44" s="8"/>
      <c r="X44" s="8"/>
      <c r="Y44" s="8"/>
      <c r="Z44" s="18"/>
      <c r="AB44" s="19"/>
    </row>
    <row r="45" spans="1:57" s="155" customFormat="1" ht="10">
      <c r="A45" s="154"/>
      <c r="B45" s="154"/>
      <c r="C45" s="154"/>
      <c r="D45" s="154"/>
      <c r="F45" s="156"/>
      <c r="G45" s="157" t="s">
        <v>7</v>
      </c>
      <c r="H45" s="158"/>
      <c r="I45" s="159"/>
      <c r="J45" s="159"/>
      <c r="K45" s="157"/>
      <c r="L45" s="157"/>
      <c r="M45" s="157"/>
      <c r="N45" s="157"/>
      <c r="O45" s="159"/>
      <c r="P45" s="160"/>
      <c r="Q45" s="159"/>
      <c r="R45" s="161"/>
      <c r="T45" s="156"/>
      <c r="U45" s="219"/>
      <c r="V45" s="219"/>
      <c r="W45" s="219"/>
      <c r="X45" s="219"/>
      <c r="Y45" s="219"/>
      <c r="Z45" s="161"/>
      <c r="AB45" s="162"/>
      <c r="AS45" s="163"/>
      <c r="AZ45" s="163"/>
      <c r="BA45" s="163"/>
      <c r="BB45" s="163"/>
    </row>
    <row r="46" spans="1:57" s="1" customFormat="1" ht="13">
      <c r="F46" s="125"/>
      <c r="G46" s="151"/>
      <c r="H46" s="151" t="s">
        <v>67</v>
      </c>
      <c r="I46" s="126" t="s">
        <v>61</v>
      </c>
      <c r="J46" s="126" t="s">
        <v>62</v>
      </c>
      <c r="K46" s="246" t="s">
        <v>60</v>
      </c>
      <c r="L46" s="246"/>
      <c r="M46" s="246"/>
      <c r="N46" s="246"/>
      <c r="O46" s="126" t="s">
        <v>63</v>
      </c>
      <c r="P46" s="126" t="s">
        <v>169</v>
      </c>
      <c r="Q46" s="126" t="s">
        <v>64</v>
      </c>
      <c r="R46" s="127"/>
      <c r="T46" s="248" t="s">
        <v>170</v>
      </c>
      <c r="U46" s="249"/>
      <c r="V46" s="249"/>
      <c r="W46" s="249"/>
      <c r="X46" s="249"/>
      <c r="Y46" s="249"/>
      <c r="Z46" s="250"/>
      <c r="AB46" s="23" t="s">
        <v>20</v>
      </c>
      <c r="AS46" s="147"/>
      <c r="AZ46" s="147"/>
      <c r="BA46" s="147"/>
      <c r="BB46" s="147"/>
    </row>
    <row r="47" spans="1:57" ht="5" customHeight="1">
      <c r="F47" s="10"/>
      <c r="G47" s="149"/>
      <c r="H47" s="20"/>
      <c r="I47" s="21"/>
      <c r="J47" s="21"/>
      <c r="K47" s="20"/>
      <c r="L47" s="20"/>
      <c r="M47" s="20"/>
      <c r="N47" s="20"/>
      <c r="O47" s="21"/>
      <c r="P47" s="20"/>
      <c r="Q47" s="21"/>
      <c r="R47" s="22"/>
      <c r="T47" s="10"/>
      <c r="U47" s="149"/>
      <c r="V47" s="20"/>
      <c r="W47" s="20"/>
      <c r="X47" s="20"/>
      <c r="Y47" s="20"/>
      <c r="Z47" s="22"/>
      <c r="AB47" s="23"/>
    </row>
    <row r="48" spans="1:57" s="1" customFormat="1" ht="99.75" hidden="1" customHeight="1">
      <c r="A48" s="24">
        <f ca="1">YEAR(TODAY())*100+ROUNDUP(MONTH(TODAY())/3,0)</f>
        <v>201902</v>
      </c>
      <c r="B48" s="24">
        <f ca="1">YEAR(TODAY())*100+MONTH(TODAY())</f>
        <v>201904</v>
      </c>
      <c r="C48" s="24">
        <f ca="1">YEAR(TODAY())*100+_xlfn.ISOWEEKNUM(TODAY())</f>
        <v>201914</v>
      </c>
      <c r="D48" s="25">
        <f ca="1">TODAY()</f>
        <v>42094</v>
      </c>
      <c r="E48" s="130"/>
      <c r="F48" s="131"/>
      <c r="G48" s="132"/>
      <c r="H48" s="132"/>
      <c r="I48" s="133"/>
      <c r="J48" s="133"/>
      <c r="K48" s="132"/>
      <c r="L48" s="132"/>
      <c r="M48" s="132"/>
      <c r="N48" s="132"/>
      <c r="O48" s="133"/>
      <c r="P48" s="132"/>
      <c r="Q48" s="133"/>
      <c r="R48" s="134"/>
      <c r="S48" s="130"/>
      <c r="T48" s="131"/>
      <c r="U48" s="132"/>
      <c r="V48" s="132"/>
      <c r="W48" s="132"/>
      <c r="X48" s="132"/>
      <c r="Y48" s="132"/>
      <c r="Z48" s="134"/>
      <c r="AA48" s="130"/>
      <c r="AB48" s="23"/>
      <c r="AC48" s="141" t="s">
        <v>36</v>
      </c>
      <c r="AD48" s="141" t="s">
        <v>31</v>
      </c>
      <c r="AE48" s="141" t="s">
        <v>37</v>
      </c>
      <c r="AF48" s="141" t="s">
        <v>22</v>
      </c>
      <c r="AG48" s="142" t="s">
        <v>38</v>
      </c>
      <c r="AH48" s="142" t="s">
        <v>77</v>
      </c>
      <c r="AI48" s="141" t="s">
        <v>73</v>
      </c>
      <c r="AJ48" s="141" t="s">
        <v>74</v>
      </c>
      <c r="AK48" s="141" t="s">
        <v>75</v>
      </c>
      <c r="AL48" s="141" t="s">
        <v>76</v>
      </c>
      <c r="AM48" s="141" t="s">
        <v>118</v>
      </c>
      <c r="AN48" s="143" t="s">
        <v>122</v>
      </c>
      <c r="AO48" s="141" t="s">
        <v>3</v>
      </c>
      <c r="AP48" s="141" t="s">
        <v>171</v>
      </c>
      <c r="AQ48" s="141" t="s">
        <v>173</v>
      </c>
      <c r="AR48" s="141" t="s">
        <v>34</v>
      </c>
      <c r="AS48" s="148" t="s">
        <v>33</v>
      </c>
      <c r="AT48" s="141" t="s">
        <v>68</v>
      </c>
      <c r="AU48" s="141" t="s">
        <v>69</v>
      </c>
      <c r="AV48" s="141" t="s">
        <v>70</v>
      </c>
      <c r="AW48" s="141" t="s">
        <v>52</v>
      </c>
      <c r="AX48" s="141" t="s">
        <v>2</v>
      </c>
      <c r="AY48" s="143" t="s">
        <v>98</v>
      </c>
      <c r="AZ48" s="148" t="s">
        <v>23</v>
      </c>
      <c r="BA48" s="148" t="s">
        <v>24</v>
      </c>
      <c r="BB48" s="148" t="s">
        <v>32</v>
      </c>
      <c r="BC48" s="144" t="s">
        <v>35</v>
      </c>
      <c r="BD48" s="143" t="s">
        <v>163</v>
      </c>
      <c r="BE48" s="141" t="s">
        <v>25</v>
      </c>
    </row>
    <row r="49" spans="1:57" ht="10.5" hidden="1" customHeight="1">
      <c r="F49" s="10"/>
      <c r="G49" s="149"/>
      <c r="H49" s="150"/>
      <c r="I49" s="26"/>
      <c r="J49" s="26"/>
      <c r="K49" s="149"/>
      <c r="L49" s="149"/>
      <c r="M49" s="149"/>
      <c r="N49" s="149"/>
      <c r="O49" s="26"/>
      <c r="P49" s="150"/>
      <c r="Q49" s="26"/>
      <c r="R49" s="22"/>
      <c r="T49" s="10"/>
      <c r="U49" s="217"/>
      <c r="V49" s="150"/>
      <c r="W49" s="217"/>
      <c r="X49" s="217"/>
      <c r="Y49" s="217"/>
      <c r="Z49" s="22"/>
      <c r="AB49" s="23"/>
      <c r="AD49" s="101" t="b">
        <f>FALSE</f>
        <v>0</v>
      </c>
      <c r="AH49" s="101">
        <f>DATE(EINSTELLUNGEN!D9,EINSTELLUNGEN!D10-1+1,0)-MOD(WEEKDAY(DATE(EINSTELLUNGEN!D9,EINSTELLUNGEN!D10-1+1,0))-1,7)</f>
        <v>42002</v>
      </c>
    </row>
    <row r="50" spans="1:57" ht="10.5" customHeight="1">
      <c r="A50" s="1" t="str">
        <f t="shared" ref="A50:A113" ca="1" si="33">IF(AND(AC50,AJ50=$A$48),"Q","")</f>
        <v/>
      </c>
      <c r="B50" s="1" t="str">
        <f t="shared" ref="B50:B113" ca="1" si="34">IF(AND(AC50,AK50=$B$48),"M","")</f>
        <v/>
      </c>
      <c r="C50" s="1" t="str">
        <f t="shared" ref="C50:C113" ca="1" si="35">IF(AND(AC50,AL50=$C$48),"W","")</f>
        <v/>
      </c>
      <c r="D50" s="1" t="str">
        <f t="shared" ref="D50:D113" ca="1" si="36">IF(AND(AC50,AH50=$D$48),"T","")</f>
        <v/>
      </c>
      <c r="F50" s="10"/>
      <c r="G50" s="136" t="str">
        <f t="shared" ref="G50:G113" si="37">IF(AE50,INDEX($L$29:$L$35,WEEKDAY(AH50,2),1)&amp;", "&amp;DAY(AH50)&amp;" "&amp;INDEX($N$29:$N$40,MONTH(AH50),1)&amp;" "&amp;YEAR(AH50),"")</f>
        <v>MONTAG, 31 DEZEMBER 2018</v>
      </c>
      <c r="H50" s="138"/>
      <c r="I50" s="26"/>
      <c r="J50" s="26"/>
      <c r="K50" s="136"/>
      <c r="L50" s="136"/>
      <c r="M50" s="136"/>
      <c r="N50" s="136"/>
      <c r="O50" s="26" t="str">
        <f t="shared" ref="O50:O113" si="38">IF(AD50,AR50,"")</f>
        <v/>
      </c>
      <c r="P50" s="218" t="str">
        <f t="shared" ref="P50:P113" si="39">IF(AF50,
IF(AS49&gt;0,
  TEXT(AS49*24,"0,000")&amp;" h",
  TEXT(0,"0,000")&amp;" h"),
"")</f>
        <v/>
      </c>
      <c r="Q50" s="26" t="str">
        <f t="shared" ref="Q50:Q113" si="40">IF(AF50,BB49,"")</f>
        <v/>
      </c>
      <c r="R50" s="22"/>
      <c r="S50" s="99"/>
      <c r="T50" s="10"/>
      <c r="U50" s="229" t="str">
        <f t="shared" ref="U50:U113" si="41">IF(AND(AD50,AR50,LEN(AQ50)&gt;0),
IF(AQ50&lt;&gt;FALSE,
  TEXT(AH50,"yyyy-mm-dd")
    &amp;"|"&amp;TEXT(AN50,"hh:mm")
    &amp;"|"&amp;TEXT(AO50,"hh:mm")
    &amp;"|"&amp;AP50
    &amp;"|"&amp;AQ50,
  $J$39),
"")</f>
        <v/>
      </c>
      <c r="V50" s="230"/>
      <c r="W50" s="230"/>
      <c r="X50" s="230"/>
      <c r="Y50" s="230"/>
      <c r="Z50" s="22" t="str">
        <f>""</f>
        <v/>
      </c>
      <c r="AB50" s="23" t="str">
        <f t="shared" ref="AB50:AB113" si="42">IF(AG50,"W"&amp;RIGHT(AL49,2)&amp;"  "&amp;TEXT(BE49*24,"+0,00;−0,00;0,00")&amp;"  (S="&amp;TEXT(BC49*$J$37,"00,00")&amp;"  H="&amp;TEXT(BD49*24,"00,00")&amp;")","")</f>
        <v/>
      </c>
      <c r="AC50" s="2" t="b">
        <f>COUNT(Q50:Q$2500)&gt;0</f>
        <v>1</v>
      </c>
      <c r="AD50" s="2" t="b">
        <f t="shared" ref="AD50:AD106" si="43">LEN(CONCATENATE(H50,I50,J50,K50))&gt;0</f>
        <v>0</v>
      </c>
      <c r="AE50" s="2" t="b">
        <f>AND(NOT(AD50),AD51)</f>
        <v>1</v>
      </c>
      <c r="AF50" s="2" t="b">
        <f>AND(NOT(AD50),AD49)</f>
        <v>0</v>
      </c>
      <c r="AG50" s="2" t="b">
        <f>OR(
  AND(AC50,NOT(AC51)),
  AND(AF50,WEEKDAY(AH49,2)=EINSTELLUNGEN!$D$12),
  AND(AF50,AH50=$J$35)
)</f>
        <v>0</v>
      </c>
      <c r="AH50" s="2">
        <f>IF(AE50,AH49+IF(WEEKDAY(AH49+1,2)&lt;=EINSTELLUNGEN!$D$12,1,$J$36),AH49)</f>
        <v>42003</v>
      </c>
      <c r="AI50" s="2">
        <f t="shared" ref="AI50:AI106" si="44">YEAR(AH50)</f>
        <v>2018</v>
      </c>
      <c r="AJ50" s="2">
        <f t="shared" ref="AJ50:AJ106" si="45">AI50*100+ROUNDUP(MONTH(AH50)/3,0)</f>
        <v>201804</v>
      </c>
      <c r="AK50" s="2">
        <f t="shared" ref="AK50:AK106" si="46">AI50*100+MONTH(AH50)</f>
        <v>201812</v>
      </c>
      <c r="AL50" s="2">
        <f>AI50*100-IF(AND(_xlfn.ISOWEEKNUM(AH50)&gt;=52,MONTH(AH50)=1),100,0)+_xlfn.ISOWEEKNUM(AH50)</f>
        <v>201801</v>
      </c>
      <c r="AM50" s="2" t="b">
        <f t="shared" ref="AM50:AM106" si="47">AND(AH50&gt;=$J$34,AH50&lt;=$J$35)</f>
        <v>0</v>
      </c>
      <c r="AN50" s="4" t="e">
        <f t="shared" ref="AN50:AN113" si="48">IF(NOT(AD50),NA(),IF(ISNUMBER(I50),I50,AO49))</f>
        <v>#N/A</v>
      </c>
      <c r="AO50" s="4" t="e">
        <f t="shared" ref="AO50:AO113" si="49">IF(ISNA(AN50),NA(),IF(ISNUMBER(J50),MAX(J50,AN50),AN50))</f>
        <v>#N/A</v>
      </c>
      <c r="AP50" s="2" t="str">
        <f>IF(AD50,
  IF(ISBLANK(H50),
    AP49,
    IF(LEN(H50)=1,
      IF(OR(UPPER(H50)="A",UPPER(H50)="I"),
        EINSTELLUNGEN!$D$21,
        IF(OR(UPPER(H50)="B",UPPER(H50)="M"),
          EINSTELLUNGEN!$D$22,
          IF(OR(UPPER(H50)="C",UPPER(H50)="S"),
            EINSTELLUNGEN!$D$23,
            IF(UPPER(H50)="D",
              EINSTELLUNGEN!$D$24,
              IF(UPPER(H50)="E",
                EINSTELLUNGEN!$D$25,
                UPPER(H50)))))),
      IF(ISNUMBER(H50),
        EINSTELLUNGEN!$D$20&amp;H50,
        UPPER(H50)))),
  "")</f>
        <v/>
      </c>
      <c r="AQ50" s="2" t="str">
        <f t="shared" ref="AQ50:AQ113" si="50">IF(LEN(AP50)&gt;0,
IF(LEN(TRIM(K50))&gt;0,K50,
IF(AND(AP49=AP50,LEN(TRIM(K49))&gt;0),K49,
  IF(AND(AP48=AP50,LEN(TRIM(K48))&gt;0),K48,
    IF(AND(AP47=AP50,LEN(TRIM(K47))&gt;0),K47,
      IF(AND(AP46=AP50,LEN(TRIM(K46))&gt;0),K46,
        IF(AND(AP45=AP50,LEN(TRIM(K45))&gt;0),K45,
          IF(AND(AP44=AP50,LEN(TRIM(K44))&gt;0),K44,
            IF(AND(AP43=AP50,LEN(TRIM(K43))&gt;0),K43,
              IF(AND(AP42=AP50,LEN(TRIM(K42))&gt;0),K42,
                IF(AND(AP41=AP50,LEN(TRIM(K41))&gt;0),K41,
                  IF(AND(AP40=AP50,LEN(TRIM(K40))&gt;0),K40,FALSE)
)))))))))),"")</f>
        <v/>
      </c>
      <c r="AR50" s="2">
        <f t="shared" ref="AR50:AR113" si="51">IF(OR(ISNA(AN50),ISNA(AO50)),0,MAX(0,AO50-AN50))</f>
        <v>0</v>
      </c>
      <c r="AS50" s="145">
        <f t="shared" ref="AS50:AS113" si="52">SUMIF(AH$50:AH$2500,"="&amp;AH50,AR$50:AR$2500)</f>
        <v>0</v>
      </c>
      <c r="AT50" s="2">
        <f t="shared" ref="AT50:AT113" si="53">IF(AND(AF51,AP50="F"),1,0)</f>
        <v>0</v>
      </c>
      <c r="AU50" s="2">
        <f t="shared" ref="AU50:AU113" si="54">IF(AND(AF51,AP50="U"),1,0)</f>
        <v>0</v>
      </c>
      <c r="AV50" s="2">
        <f t="shared" ref="AV50:AV113" si="55">IF(AND(AF51,AP50="K"),1,0)</f>
        <v>0</v>
      </c>
      <c r="AW50" s="2">
        <f t="shared" ref="AW50:AW113" si="56">IF(AND(AF51,AP50="Z"),1,0)</f>
        <v>0</v>
      </c>
      <c r="AX50" s="2">
        <f t="shared" ref="AX50:AX106" si="57">IF(SUM(AT50:AV50)=0,0,1)</f>
        <v>0</v>
      </c>
      <c r="AY50" s="2">
        <f t="shared" ref="AY50:AY113" si="58">IF(AF51,IF(AX50=0,1,0),0)</f>
        <v>0</v>
      </c>
      <c r="AZ50" s="145" t="e">
        <f t="shared" ref="AZ50:AZ113" si="59">IF(NOT(AD50),NA(),IF(ISNA(AZ49),AN50,IF(AND(ISNUMBER(AN50),AN50&lt;AZ49),AN50,AZ49)))</f>
        <v>#N/A</v>
      </c>
      <c r="BA50" s="145" t="e">
        <f t="shared" ref="BA50:BA113" si="60">IF(NOT(AD50),NA(),IF(ISNA(BA49),AO50,IF(AND(ISNUMBER(AO50),AO50&gt;BA49),AO50,BA49)))</f>
        <v>#N/A</v>
      </c>
      <c r="BB50" s="145">
        <f t="shared" ref="BB50:BB113" si="61">IF(AE49,
  0,
  IF(OR(ISNA(AZ50),ISNA(BA50)),
    BB49,
    MAX(0,(BA50-AZ50)-AS50)))</f>
        <v>0</v>
      </c>
      <c r="BC50" s="2">
        <f>IF(AM50,
  IF(AND(AL50=$J$31,_xlfn.DAYS(AH50,DATE(AI50,1,1))&lt;7),
    MAX(0,EINSTELLUNGEN!$D$12+1-WEEKDAY(DATE(EINSTELLUNGEN!$D$9,EINSTELLUNGEN!$D$10,1),2)),
    IF(AL50=$J$33,
      MIN(EINSTELLUNGEN!$D$12,WEEKDAY(DATE(EINSTELLUNGEN!$D$9,12,31),2)),
      EINSTELLUNGEN!$D$12
  )) - SUMIF(AL$50:AL$2500,"="&amp;AL50,AX$50:AX$2500),
  0)</f>
        <v>0</v>
      </c>
      <c r="BD50" s="2">
        <f t="shared" ref="BD50:BD113" si="62">SUMIF(AL$50:AL$2500,"="&amp;AL50,AR$50:AR$2500)</f>
        <v>0</v>
      </c>
      <c r="BE50" s="2">
        <f t="shared" ref="BE50:BE113" si="63">IF(AG51,BD50-BC50*$J$37/24,0)</f>
        <v>0</v>
      </c>
    </row>
    <row r="51" spans="1:57" ht="10.5" customHeight="1">
      <c r="A51" s="1" t="str">
        <f t="shared" ca="1" si="33"/>
        <v/>
      </c>
      <c r="B51" s="1" t="str">
        <f t="shared" ca="1" si="34"/>
        <v/>
      </c>
      <c r="C51" s="1" t="str">
        <f t="shared" ca="1" si="35"/>
        <v/>
      </c>
      <c r="D51" s="1" t="str">
        <f t="shared" ca="1" si="36"/>
        <v/>
      </c>
      <c r="F51" s="10"/>
      <c r="G51" s="136" t="str">
        <f t="shared" si="37"/>
        <v/>
      </c>
      <c r="H51" s="27" t="s">
        <v>135</v>
      </c>
      <c r="I51" s="28"/>
      <c r="J51" s="28"/>
      <c r="K51" s="29"/>
      <c r="L51" s="136"/>
      <c r="M51" s="136"/>
      <c r="N51" s="136"/>
      <c r="O51" s="26">
        <f t="shared" si="38"/>
        <v>0</v>
      </c>
      <c r="P51" s="218" t="str">
        <f t="shared" si="39"/>
        <v/>
      </c>
      <c r="Q51" s="26" t="str">
        <f t="shared" si="40"/>
        <v/>
      </c>
      <c r="R51" s="22"/>
      <c r="S51" s="99"/>
      <c r="T51" s="10"/>
      <c r="U51" s="229" t="str">
        <f t="shared" si="41"/>
        <v/>
      </c>
      <c r="V51" s="230"/>
      <c r="W51" s="230"/>
      <c r="X51" s="230"/>
      <c r="Y51" s="230"/>
      <c r="Z51" s="22" t="str">
        <f>""</f>
        <v/>
      </c>
      <c r="AB51" s="23" t="str">
        <f t="shared" si="42"/>
        <v/>
      </c>
      <c r="AC51" s="2" t="b">
        <f>COUNT(Q51:Q$2500)&gt;0</f>
        <v>1</v>
      </c>
      <c r="AD51" s="2" t="b">
        <f t="shared" si="43"/>
        <v>1</v>
      </c>
      <c r="AE51" s="2" t="b">
        <f t="shared" ref="AE51:AE106" si="64">AND(NOT(AD51),AD52)</f>
        <v>0</v>
      </c>
      <c r="AF51" s="2" t="b">
        <f t="shared" ref="AF51:AF106" si="65">AND(NOT(AD51),AD50)</f>
        <v>0</v>
      </c>
      <c r="AG51" s="2" t="b">
        <f>OR(
  AND(AC51,NOT(AC52)),
  AND(AF51,WEEKDAY(AH50,2)=EINSTELLUNGEN!$D$12),
  AND(AF51,AH51=$J$35)
)</f>
        <v>0</v>
      </c>
      <c r="AH51" s="2">
        <f>IF(AE51,AH50+IF(WEEKDAY(AH50+1,2)&lt;=EINSTELLUNGEN!$D$12,1,$J$36),AH50)</f>
        <v>42003</v>
      </c>
      <c r="AI51" s="2">
        <f t="shared" si="44"/>
        <v>2018</v>
      </c>
      <c r="AJ51" s="2">
        <f t="shared" si="45"/>
        <v>201804</v>
      </c>
      <c r="AK51" s="2">
        <f t="shared" si="46"/>
        <v>201812</v>
      </c>
      <c r="AL51" s="2">
        <f t="shared" ref="AL51:AL114" si="66">AI51*100-IF(AND(_xlfn.ISOWEEKNUM(AH51)&gt;=52,MONTH(AH51)=1),100,0)+_xlfn.ISOWEEKNUM(AH51)</f>
        <v>201801</v>
      </c>
      <c r="AM51" s="2" t="b">
        <f t="shared" si="47"/>
        <v>0</v>
      </c>
      <c r="AN51" s="4" t="e">
        <f t="shared" si="48"/>
        <v>#N/A</v>
      </c>
      <c r="AO51" s="4" t="e">
        <f t="shared" si="49"/>
        <v>#N/A</v>
      </c>
      <c r="AP51" s="2" t="str">
        <f>IF(AD51,
  IF(ISBLANK(H51),
    AP50,
    IF(LEN(H51)=1,
      IF(OR(UPPER(H51)="A",UPPER(H51)="I"),
        EINSTELLUNGEN!$D$21,
        IF(OR(UPPER(H51)="B",UPPER(H51)="M"),
          EINSTELLUNGEN!$D$22,
          IF(OR(UPPER(H51)="C",UPPER(H51)="S"),
            EINSTELLUNGEN!$D$23,
            IF(UPPER(H51)="D",
              EINSTELLUNGEN!$D$24,
              IF(UPPER(H51)="E",
                EINSTELLUNGEN!$D$25,
                UPPER(H51)))))),
      IF(ISNUMBER(H51),
        EINSTELLUNGEN!$D$20&amp;H51,
        UPPER(H51)))),
  "")</f>
        <v>F</v>
      </c>
      <c r="AQ51" s="2" t="b">
        <f t="shared" si="50"/>
        <v>0</v>
      </c>
      <c r="AR51" s="2">
        <f t="shared" si="51"/>
        <v>0</v>
      </c>
      <c r="AS51" s="145">
        <f t="shared" si="52"/>
        <v>0</v>
      </c>
      <c r="AT51" s="2">
        <f t="shared" si="53"/>
        <v>1</v>
      </c>
      <c r="AU51" s="2">
        <f t="shared" si="54"/>
        <v>0</v>
      </c>
      <c r="AV51" s="2">
        <f t="shared" si="55"/>
        <v>0</v>
      </c>
      <c r="AW51" s="2">
        <f t="shared" si="56"/>
        <v>0</v>
      </c>
      <c r="AX51" s="2">
        <f t="shared" si="57"/>
        <v>1</v>
      </c>
      <c r="AY51" s="2">
        <f t="shared" si="58"/>
        <v>0</v>
      </c>
      <c r="AZ51" s="145" t="e">
        <f t="shared" si="59"/>
        <v>#N/A</v>
      </c>
      <c r="BA51" s="145" t="e">
        <f t="shared" si="60"/>
        <v>#N/A</v>
      </c>
      <c r="BB51" s="145">
        <f t="shared" si="61"/>
        <v>0</v>
      </c>
      <c r="BC51" s="2">
        <f>IF(AM51,
  IF(AND(AL51=$J$31,_xlfn.DAYS(AH51,DATE(AI51,1,1))&lt;7),
    MAX(0,EINSTELLUNGEN!$D$12+1-WEEKDAY(DATE(EINSTELLUNGEN!$D$9,EINSTELLUNGEN!$D$10,1),2)),
    IF(AL51=$J$33,
      MIN(EINSTELLUNGEN!$D$12,WEEKDAY(DATE(EINSTELLUNGEN!$D$9,12,31),2)),
      EINSTELLUNGEN!$D$12
  )) - SUMIF(AL$50:AL$2500,"="&amp;AL51,AX$50:AX$2500),
  0)</f>
        <v>0</v>
      </c>
      <c r="BD51" s="2">
        <f t="shared" si="62"/>
        <v>0</v>
      </c>
      <c r="BE51" s="2">
        <f t="shared" si="63"/>
        <v>0</v>
      </c>
    </row>
    <row r="52" spans="1:57" ht="10.5" customHeight="1">
      <c r="A52" s="1" t="str">
        <f t="shared" ca="1" si="33"/>
        <v/>
      </c>
      <c r="B52" s="1" t="str">
        <f t="shared" ca="1" si="34"/>
        <v/>
      </c>
      <c r="C52" s="1" t="str">
        <f t="shared" ca="1" si="35"/>
        <v/>
      </c>
      <c r="D52" s="1" t="str">
        <f t="shared" ca="1" si="36"/>
        <v/>
      </c>
      <c r="F52" s="10"/>
      <c r="G52" s="136" t="str">
        <f t="shared" si="37"/>
        <v>DIENSTAG, 1 JANUAR 2019</v>
      </c>
      <c r="H52" s="27"/>
      <c r="I52" s="28"/>
      <c r="J52" s="28"/>
      <c r="K52" s="29"/>
      <c r="L52" s="136"/>
      <c r="M52" s="136"/>
      <c r="N52" s="136"/>
      <c r="O52" s="26" t="str">
        <f t="shared" si="38"/>
        <v/>
      </c>
      <c r="P52" s="218" t="str">
        <f t="shared" si="39"/>
        <v>0,000 h</v>
      </c>
      <c r="Q52" s="26">
        <f t="shared" si="40"/>
        <v>0</v>
      </c>
      <c r="R52" s="22"/>
      <c r="S52" s="99"/>
      <c r="T52" s="10"/>
      <c r="U52" s="229" t="str">
        <f t="shared" si="41"/>
        <v/>
      </c>
      <c r="V52" s="230"/>
      <c r="W52" s="230"/>
      <c r="X52" s="230"/>
      <c r="Y52" s="230"/>
      <c r="Z52" s="22" t="str">
        <f>""</f>
        <v/>
      </c>
      <c r="AB52" s="23" t="str">
        <f t="shared" si="42"/>
        <v/>
      </c>
      <c r="AC52" s="2" t="b">
        <f>COUNT(Q52:Q$2500)&gt;0</f>
        <v>1</v>
      </c>
      <c r="AD52" s="2" t="b">
        <f t="shared" si="43"/>
        <v>0</v>
      </c>
      <c r="AE52" s="2" t="b">
        <f t="shared" si="64"/>
        <v>1</v>
      </c>
      <c r="AF52" s="2" t="b">
        <f t="shared" si="65"/>
        <v>1</v>
      </c>
      <c r="AG52" s="2" t="b">
        <f>OR(
  AND(AC52,NOT(AC53)),
  AND(AF52,WEEKDAY(AH51,2)=EINSTELLUNGEN!$D$12),
  AND(AF52,AH52=$J$35)
)</f>
        <v>0</v>
      </c>
      <c r="AH52" s="2">
        <f>IF(AE52,AH51+IF(WEEKDAY(AH51+1,2)&lt;=EINSTELLUNGEN!$D$12,1,$J$36),AH51)</f>
        <v>42004</v>
      </c>
      <c r="AI52" s="2">
        <f t="shared" si="44"/>
        <v>2019</v>
      </c>
      <c r="AJ52" s="2">
        <f t="shared" si="45"/>
        <v>201901</v>
      </c>
      <c r="AK52" s="2">
        <f t="shared" si="46"/>
        <v>201901</v>
      </c>
      <c r="AL52" s="2">
        <f t="shared" si="66"/>
        <v>201901</v>
      </c>
      <c r="AM52" s="2" t="b">
        <f t="shared" si="47"/>
        <v>1</v>
      </c>
      <c r="AN52" s="4" t="e">
        <f t="shared" si="48"/>
        <v>#N/A</v>
      </c>
      <c r="AO52" s="4" t="e">
        <f t="shared" si="49"/>
        <v>#N/A</v>
      </c>
      <c r="AP52" s="2" t="str">
        <f>IF(AD52,
  IF(ISBLANK(H52),
    AP51,
    IF(LEN(H52)=1,
      IF(OR(UPPER(H52)="A",UPPER(H52)="I"),
        EINSTELLUNGEN!$D$21,
        IF(OR(UPPER(H52)="B",UPPER(H52)="M"),
          EINSTELLUNGEN!$D$22,
          IF(OR(UPPER(H52)="C",UPPER(H52)="S"),
            EINSTELLUNGEN!$D$23,
            IF(UPPER(H52)="D",
              EINSTELLUNGEN!$D$24,
              IF(UPPER(H52)="E",
                EINSTELLUNGEN!$D$25,
                UPPER(H52)))))),
      IF(ISNUMBER(H52),
        EINSTELLUNGEN!$D$20&amp;H52,
        UPPER(H52)))),
  "")</f>
        <v/>
      </c>
      <c r="AQ52" s="2" t="str">
        <f t="shared" si="50"/>
        <v/>
      </c>
      <c r="AR52" s="2">
        <f t="shared" si="51"/>
        <v>0</v>
      </c>
      <c r="AS52" s="145">
        <f t="shared" si="52"/>
        <v>0</v>
      </c>
      <c r="AT52" s="2">
        <f t="shared" si="53"/>
        <v>0</v>
      </c>
      <c r="AU52" s="2">
        <f t="shared" si="54"/>
        <v>0</v>
      </c>
      <c r="AV52" s="2">
        <f t="shared" si="55"/>
        <v>0</v>
      </c>
      <c r="AW52" s="2">
        <f t="shared" si="56"/>
        <v>0</v>
      </c>
      <c r="AX52" s="2">
        <f t="shared" si="57"/>
        <v>0</v>
      </c>
      <c r="AY52" s="2">
        <f t="shared" si="58"/>
        <v>0</v>
      </c>
      <c r="AZ52" s="145" t="e">
        <f t="shared" si="59"/>
        <v>#N/A</v>
      </c>
      <c r="BA52" s="145" t="e">
        <f t="shared" si="60"/>
        <v>#N/A</v>
      </c>
      <c r="BB52" s="145">
        <f t="shared" si="61"/>
        <v>0</v>
      </c>
      <c r="BC52" s="2">
        <f>IF(AM52,
  IF(AND(AL52=$J$31,_xlfn.DAYS(AH52,DATE(AI52,1,1))&lt;7),
    MAX(0,EINSTELLUNGEN!$D$12+1-WEEKDAY(DATE(EINSTELLUNGEN!$D$9,EINSTELLUNGEN!$D$10,1),2)),
    IF(AL52=$J$33,
      MIN(EINSTELLUNGEN!$D$12,WEEKDAY(DATE(EINSTELLUNGEN!$D$9,12,31),2)),
      EINSTELLUNGEN!$D$12
  )) - SUMIF(AL$50:AL$2500,"="&amp;AL52,AX$50:AX$2500),
  0)</f>
        <v>0</v>
      </c>
      <c r="BD52" s="2">
        <f t="shared" si="62"/>
        <v>0</v>
      </c>
      <c r="BE52" s="2">
        <f t="shared" si="63"/>
        <v>0</v>
      </c>
    </row>
    <row r="53" spans="1:57" ht="10.5" customHeight="1">
      <c r="A53" s="1" t="str">
        <f t="shared" ca="1" si="33"/>
        <v/>
      </c>
      <c r="B53" s="1" t="str">
        <f t="shared" ca="1" si="34"/>
        <v/>
      </c>
      <c r="C53" s="1" t="str">
        <f t="shared" ca="1" si="35"/>
        <v/>
      </c>
      <c r="D53" s="1" t="str">
        <f t="shared" ca="1" si="36"/>
        <v/>
      </c>
      <c r="F53" s="10"/>
      <c r="G53" s="136" t="str">
        <f t="shared" si="37"/>
        <v/>
      </c>
      <c r="H53" s="27" t="s">
        <v>135</v>
      </c>
      <c r="I53" s="28"/>
      <c r="J53" s="28"/>
      <c r="K53" s="139"/>
      <c r="L53" s="136"/>
      <c r="M53" s="136"/>
      <c r="N53" s="136"/>
      <c r="O53" s="26">
        <f t="shared" si="38"/>
        <v>0</v>
      </c>
      <c r="P53" s="218" t="str">
        <f t="shared" si="39"/>
        <v/>
      </c>
      <c r="Q53" s="26" t="str">
        <f t="shared" si="40"/>
        <v/>
      </c>
      <c r="R53" s="22"/>
      <c r="S53" s="99"/>
      <c r="T53" s="10"/>
      <c r="U53" s="229" t="str">
        <f t="shared" si="41"/>
        <v/>
      </c>
      <c r="V53" s="230"/>
      <c r="W53" s="230"/>
      <c r="X53" s="230"/>
      <c r="Y53" s="230"/>
      <c r="Z53" s="22" t="str">
        <f>""</f>
        <v/>
      </c>
      <c r="AB53" s="23" t="str">
        <f t="shared" si="42"/>
        <v/>
      </c>
      <c r="AC53" s="2" t="b">
        <f>COUNT(Q53:Q$2500)&gt;0</f>
        <v>1</v>
      </c>
      <c r="AD53" s="2" t="b">
        <f t="shared" si="43"/>
        <v>1</v>
      </c>
      <c r="AE53" s="2" t="b">
        <f t="shared" si="64"/>
        <v>0</v>
      </c>
      <c r="AF53" s="2" t="b">
        <f t="shared" si="65"/>
        <v>0</v>
      </c>
      <c r="AG53" s="2" t="b">
        <f>OR(
  AND(AC53,NOT(AC54)),
  AND(AF53,WEEKDAY(AH52,2)=EINSTELLUNGEN!$D$12),
  AND(AF53,AH53=$J$35)
)</f>
        <v>0</v>
      </c>
      <c r="AH53" s="2">
        <f>IF(AE53,AH52+IF(WEEKDAY(AH52+1,2)&lt;=EINSTELLUNGEN!$D$12,1,$J$36),AH52)</f>
        <v>42004</v>
      </c>
      <c r="AI53" s="2">
        <f t="shared" si="44"/>
        <v>2019</v>
      </c>
      <c r="AJ53" s="2">
        <f t="shared" si="45"/>
        <v>201901</v>
      </c>
      <c r="AK53" s="2">
        <f t="shared" si="46"/>
        <v>201901</v>
      </c>
      <c r="AL53" s="2">
        <f t="shared" si="66"/>
        <v>201901</v>
      </c>
      <c r="AM53" s="2" t="b">
        <f t="shared" si="47"/>
        <v>1</v>
      </c>
      <c r="AN53" s="4" t="e">
        <f t="shared" si="48"/>
        <v>#N/A</v>
      </c>
      <c r="AO53" s="4" t="e">
        <f t="shared" si="49"/>
        <v>#N/A</v>
      </c>
      <c r="AP53" s="2" t="str">
        <f>IF(AD53,
  IF(ISBLANK(H53),
    AP52,
    IF(LEN(H53)=1,
      IF(OR(UPPER(H53)="A",UPPER(H53)="I"),
        EINSTELLUNGEN!$D$21,
        IF(OR(UPPER(H53)="B",UPPER(H53)="M"),
          EINSTELLUNGEN!$D$22,
          IF(OR(UPPER(H53)="C",UPPER(H53)="S"),
            EINSTELLUNGEN!$D$23,
            IF(UPPER(H53)="D",
              EINSTELLUNGEN!$D$24,
              IF(UPPER(H53)="E",
                EINSTELLUNGEN!$D$25,
                UPPER(H53)))))),
      IF(ISNUMBER(H53),
        EINSTELLUNGEN!$D$20&amp;H53,
        UPPER(H53)))),
  "")</f>
        <v>F</v>
      </c>
      <c r="AQ53" s="2" t="b">
        <f t="shared" si="50"/>
        <v>0</v>
      </c>
      <c r="AR53" s="2">
        <f t="shared" si="51"/>
        <v>0</v>
      </c>
      <c r="AS53" s="145">
        <f t="shared" si="52"/>
        <v>0</v>
      </c>
      <c r="AT53" s="2">
        <f t="shared" si="53"/>
        <v>1</v>
      </c>
      <c r="AU53" s="2">
        <f t="shared" si="54"/>
        <v>0</v>
      </c>
      <c r="AV53" s="2">
        <f t="shared" si="55"/>
        <v>0</v>
      </c>
      <c r="AW53" s="2">
        <f t="shared" si="56"/>
        <v>0</v>
      </c>
      <c r="AX53" s="2">
        <f t="shared" si="57"/>
        <v>1</v>
      </c>
      <c r="AY53" s="2">
        <f t="shared" si="58"/>
        <v>0</v>
      </c>
      <c r="AZ53" s="145" t="e">
        <f t="shared" si="59"/>
        <v>#N/A</v>
      </c>
      <c r="BA53" s="145" t="e">
        <f t="shared" si="60"/>
        <v>#N/A</v>
      </c>
      <c r="BB53" s="145">
        <f t="shared" si="61"/>
        <v>0</v>
      </c>
      <c r="BC53" s="2">
        <f>IF(AM53,
  IF(AND(AL53=$J$31,_xlfn.DAYS(AH53,DATE(AI53,1,1))&lt;7),
    MAX(0,EINSTELLUNGEN!$D$12+1-WEEKDAY(DATE(EINSTELLUNGEN!$D$9,EINSTELLUNGEN!$D$10,1),2)),
    IF(AL53=$J$33,
      MIN(EINSTELLUNGEN!$D$12,WEEKDAY(DATE(EINSTELLUNGEN!$D$9,12,31),2)),
      EINSTELLUNGEN!$D$12
  )) - SUMIF(AL$50:AL$2500,"="&amp;AL53,AX$50:AX$2500),
  0)</f>
        <v>0</v>
      </c>
      <c r="BD53" s="2">
        <f t="shared" si="62"/>
        <v>0</v>
      </c>
      <c r="BE53" s="2">
        <f t="shared" si="63"/>
        <v>0</v>
      </c>
    </row>
    <row r="54" spans="1:57" ht="10.5" customHeight="1">
      <c r="A54" s="1" t="str">
        <f t="shared" ca="1" si="33"/>
        <v/>
      </c>
      <c r="B54" s="1" t="str">
        <f t="shared" ca="1" si="34"/>
        <v/>
      </c>
      <c r="C54" s="1" t="str">
        <f t="shared" ca="1" si="35"/>
        <v/>
      </c>
      <c r="D54" s="1" t="str">
        <f t="shared" ca="1" si="36"/>
        <v/>
      </c>
      <c r="F54" s="10"/>
      <c r="G54" s="136" t="str">
        <f t="shared" si="37"/>
        <v>MITTWOCH, 2 JANUAR 2019</v>
      </c>
      <c r="H54" s="27"/>
      <c r="I54" s="28"/>
      <c r="J54" s="28"/>
      <c r="K54" s="29"/>
      <c r="L54" s="136"/>
      <c r="M54" s="136"/>
      <c r="N54" s="136"/>
      <c r="O54" s="26" t="str">
        <f t="shared" si="38"/>
        <v/>
      </c>
      <c r="P54" s="218" t="str">
        <f t="shared" si="39"/>
        <v>0,000 h</v>
      </c>
      <c r="Q54" s="26">
        <f t="shared" si="40"/>
        <v>0</v>
      </c>
      <c r="R54" s="22"/>
      <c r="S54" s="99"/>
      <c r="T54" s="10"/>
      <c r="U54" s="229" t="str">
        <f t="shared" si="41"/>
        <v/>
      </c>
      <c r="V54" s="230"/>
      <c r="W54" s="230"/>
      <c r="X54" s="230"/>
      <c r="Y54" s="230"/>
      <c r="Z54" s="22" t="str">
        <f>""</f>
        <v/>
      </c>
      <c r="AB54" s="23" t="str">
        <f t="shared" si="42"/>
        <v/>
      </c>
      <c r="AC54" s="2" t="b">
        <f>COUNT(Q54:Q$2500)&gt;0</f>
        <v>1</v>
      </c>
      <c r="AD54" s="2" t="b">
        <f t="shared" si="43"/>
        <v>0</v>
      </c>
      <c r="AE54" s="2" t="b">
        <f t="shared" si="64"/>
        <v>1</v>
      </c>
      <c r="AF54" s="2" t="b">
        <f t="shared" si="65"/>
        <v>1</v>
      </c>
      <c r="AG54" s="2" t="b">
        <f>OR(
  AND(AC54,NOT(AC55)),
  AND(AF54,WEEKDAY(AH53,2)=EINSTELLUNGEN!$D$12),
  AND(AF54,AH54=$J$35)
)</f>
        <v>0</v>
      </c>
      <c r="AH54" s="2">
        <f>IF(AE54,AH53+IF(WEEKDAY(AH53+1,2)&lt;=EINSTELLUNGEN!$D$12,1,$J$36),AH53)</f>
        <v>42005</v>
      </c>
      <c r="AI54" s="2">
        <f t="shared" si="44"/>
        <v>2019</v>
      </c>
      <c r="AJ54" s="2">
        <f t="shared" si="45"/>
        <v>201901</v>
      </c>
      <c r="AK54" s="2">
        <f t="shared" si="46"/>
        <v>201901</v>
      </c>
      <c r="AL54" s="2">
        <f t="shared" si="66"/>
        <v>201901</v>
      </c>
      <c r="AM54" s="2" t="b">
        <f t="shared" si="47"/>
        <v>1</v>
      </c>
      <c r="AN54" s="4" t="e">
        <f t="shared" si="48"/>
        <v>#N/A</v>
      </c>
      <c r="AO54" s="4" t="e">
        <f t="shared" si="49"/>
        <v>#N/A</v>
      </c>
      <c r="AP54" s="2" t="str">
        <f>IF(AD54,
  IF(ISBLANK(H54),
    AP53,
    IF(LEN(H54)=1,
      IF(OR(UPPER(H54)="A",UPPER(H54)="I"),
        EINSTELLUNGEN!$D$21,
        IF(OR(UPPER(H54)="B",UPPER(H54)="M"),
          EINSTELLUNGEN!$D$22,
          IF(OR(UPPER(H54)="C",UPPER(H54)="S"),
            EINSTELLUNGEN!$D$23,
            IF(UPPER(H54)="D",
              EINSTELLUNGEN!$D$24,
              IF(UPPER(H54)="E",
                EINSTELLUNGEN!$D$25,
                UPPER(H54)))))),
      IF(ISNUMBER(H54),
        EINSTELLUNGEN!$D$20&amp;H54,
        UPPER(H54)))),
  "")</f>
        <v/>
      </c>
      <c r="AQ54" s="2" t="str">
        <f t="shared" si="50"/>
        <v/>
      </c>
      <c r="AR54" s="2">
        <f t="shared" si="51"/>
        <v>0</v>
      </c>
      <c r="AS54" s="145">
        <f t="shared" si="52"/>
        <v>0</v>
      </c>
      <c r="AT54" s="2">
        <f t="shared" si="53"/>
        <v>0</v>
      </c>
      <c r="AU54" s="2">
        <f t="shared" si="54"/>
        <v>0</v>
      </c>
      <c r="AV54" s="2">
        <f t="shared" si="55"/>
        <v>0</v>
      </c>
      <c r="AW54" s="2">
        <f t="shared" si="56"/>
        <v>0</v>
      </c>
      <c r="AX54" s="2">
        <f t="shared" si="57"/>
        <v>0</v>
      </c>
      <c r="AY54" s="2">
        <f t="shared" si="58"/>
        <v>0</v>
      </c>
      <c r="AZ54" s="145" t="e">
        <f t="shared" si="59"/>
        <v>#N/A</v>
      </c>
      <c r="BA54" s="145" t="e">
        <f t="shared" si="60"/>
        <v>#N/A</v>
      </c>
      <c r="BB54" s="145">
        <f t="shared" si="61"/>
        <v>0</v>
      </c>
      <c r="BC54" s="2">
        <f>IF(AM54,
  IF(AND(AL54=$J$31,_xlfn.DAYS(AH54,DATE(AI54,1,1))&lt;7),
    MAX(0,EINSTELLUNGEN!$D$12+1-WEEKDAY(DATE(EINSTELLUNGEN!$D$9,EINSTELLUNGEN!$D$10,1),2)),
    IF(AL54=$J$33,
      MIN(EINSTELLUNGEN!$D$12,WEEKDAY(DATE(EINSTELLUNGEN!$D$9,12,31),2)),
      EINSTELLUNGEN!$D$12
  )) - SUMIF(AL$50:AL$2500,"="&amp;AL54,AX$50:AX$2500),
  0)</f>
        <v>0</v>
      </c>
      <c r="BD54" s="2">
        <f t="shared" si="62"/>
        <v>0</v>
      </c>
      <c r="BE54" s="2">
        <f t="shared" si="63"/>
        <v>0</v>
      </c>
    </row>
    <row r="55" spans="1:57" ht="10.5" customHeight="1">
      <c r="A55" s="1" t="str">
        <f t="shared" ca="1" si="33"/>
        <v/>
      </c>
      <c r="B55" s="1" t="str">
        <f t="shared" ca="1" si="34"/>
        <v/>
      </c>
      <c r="C55" s="1" t="str">
        <f t="shared" ca="1" si="35"/>
        <v/>
      </c>
      <c r="D55" s="1" t="str">
        <f t="shared" ca="1" si="36"/>
        <v/>
      </c>
      <c r="F55" s="10"/>
      <c r="G55" s="136" t="str">
        <f t="shared" si="37"/>
        <v/>
      </c>
      <c r="H55" s="27" t="s">
        <v>135</v>
      </c>
      <c r="I55" s="28"/>
      <c r="J55" s="28"/>
      <c r="K55" s="29"/>
      <c r="L55" s="136"/>
      <c r="M55" s="136"/>
      <c r="N55" s="136"/>
      <c r="O55" s="26">
        <f t="shared" si="38"/>
        <v>0</v>
      </c>
      <c r="P55" s="218" t="str">
        <f t="shared" si="39"/>
        <v/>
      </c>
      <c r="Q55" s="26" t="str">
        <f t="shared" si="40"/>
        <v/>
      </c>
      <c r="R55" s="22"/>
      <c r="S55" s="99"/>
      <c r="T55" s="10"/>
      <c r="U55" s="229" t="str">
        <f t="shared" si="41"/>
        <v/>
      </c>
      <c r="V55" s="230"/>
      <c r="W55" s="230"/>
      <c r="X55" s="230"/>
      <c r="Y55" s="230"/>
      <c r="Z55" s="22" t="str">
        <f>""</f>
        <v/>
      </c>
      <c r="AB55" s="23" t="str">
        <f t="shared" si="42"/>
        <v/>
      </c>
      <c r="AC55" s="2" t="b">
        <f>COUNT(Q55:Q$2500)&gt;0</f>
        <v>1</v>
      </c>
      <c r="AD55" s="2" t="b">
        <f t="shared" si="43"/>
        <v>1</v>
      </c>
      <c r="AE55" s="2" t="b">
        <f t="shared" si="64"/>
        <v>0</v>
      </c>
      <c r="AF55" s="2" t="b">
        <f t="shared" si="65"/>
        <v>0</v>
      </c>
      <c r="AG55" s="2" t="b">
        <f>OR(
  AND(AC55,NOT(AC56)),
  AND(AF55,WEEKDAY(AH54,2)=EINSTELLUNGEN!$D$12),
  AND(AF55,AH55=$J$35)
)</f>
        <v>0</v>
      </c>
      <c r="AH55" s="2">
        <f>IF(AE55,AH54+IF(WEEKDAY(AH54+1,2)&lt;=EINSTELLUNGEN!$D$12,1,$J$36),AH54)</f>
        <v>42005</v>
      </c>
      <c r="AI55" s="2">
        <f t="shared" si="44"/>
        <v>2019</v>
      </c>
      <c r="AJ55" s="2">
        <f t="shared" si="45"/>
        <v>201901</v>
      </c>
      <c r="AK55" s="2">
        <f t="shared" si="46"/>
        <v>201901</v>
      </c>
      <c r="AL55" s="2">
        <f t="shared" si="66"/>
        <v>201901</v>
      </c>
      <c r="AM55" s="2" t="b">
        <f t="shared" si="47"/>
        <v>1</v>
      </c>
      <c r="AN55" s="4" t="e">
        <f t="shared" si="48"/>
        <v>#N/A</v>
      </c>
      <c r="AO55" s="4" t="e">
        <f t="shared" si="49"/>
        <v>#N/A</v>
      </c>
      <c r="AP55" s="2" t="str">
        <f>IF(AD55,
  IF(ISBLANK(H55),
    AP54,
    IF(LEN(H55)=1,
      IF(OR(UPPER(H55)="A",UPPER(H55)="I"),
        EINSTELLUNGEN!$D$21,
        IF(OR(UPPER(H55)="B",UPPER(H55)="M"),
          EINSTELLUNGEN!$D$22,
          IF(OR(UPPER(H55)="C",UPPER(H55)="S"),
            EINSTELLUNGEN!$D$23,
            IF(UPPER(H55)="D",
              EINSTELLUNGEN!$D$24,
              IF(UPPER(H55)="E",
                EINSTELLUNGEN!$D$25,
                UPPER(H55)))))),
      IF(ISNUMBER(H55),
        EINSTELLUNGEN!$D$20&amp;H55,
        UPPER(H55)))),
  "")</f>
        <v>F</v>
      </c>
      <c r="AQ55" s="2" t="b">
        <f t="shared" si="50"/>
        <v>0</v>
      </c>
      <c r="AR55" s="2">
        <f t="shared" si="51"/>
        <v>0</v>
      </c>
      <c r="AS55" s="145">
        <f t="shared" si="52"/>
        <v>0</v>
      </c>
      <c r="AT55" s="2">
        <f t="shared" si="53"/>
        <v>1</v>
      </c>
      <c r="AU55" s="2">
        <f t="shared" si="54"/>
        <v>0</v>
      </c>
      <c r="AV55" s="2">
        <f t="shared" si="55"/>
        <v>0</v>
      </c>
      <c r="AW55" s="2">
        <f t="shared" si="56"/>
        <v>0</v>
      </c>
      <c r="AX55" s="2">
        <f t="shared" si="57"/>
        <v>1</v>
      </c>
      <c r="AY55" s="2">
        <f t="shared" si="58"/>
        <v>0</v>
      </c>
      <c r="AZ55" s="145" t="e">
        <f t="shared" si="59"/>
        <v>#N/A</v>
      </c>
      <c r="BA55" s="145" t="e">
        <f t="shared" si="60"/>
        <v>#N/A</v>
      </c>
      <c r="BB55" s="145">
        <f t="shared" si="61"/>
        <v>0</v>
      </c>
      <c r="BC55" s="2">
        <f>IF(AM55,
  IF(AND(AL55=$J$31,_xlfn.DAYS(AH55,DATE(AI55,1,1))&lt;7),
    MAX(0,EINSTELLUNGEN!$D$12+1-WEEKDAY(DATE(EINSTELLUNGEN!$D$9,EINSTELLUNGEN!$D$10,1),2)),
    IF(AL55=$J$33,
      MIN(EINSTELLUNGEN!$D$12,WEEKDAY(DATE(EINSTELLUNGEN!$D$9,12,31),2)),
      EINSTELLUNGEN!$D$12
  )) - SUMIF(AL$50:AL$2500,"="&amp;AL55,AX$50:AX$2500),
  0)</f>
        <v>0</v>
      </c>
      <c r="BD55" s="2">
        <f t="shared" si="62"/>
        <v>0</v>
      </c>
      <c r="BE55" s="2">
        <f t="shared" si="63"/>
        <v>0</v>
      </c>
    </row>
    <row r="56" spans="1:57" ht="10.5" customHeight="1">
      <c r="A56" s="1" t="str">
        <f t="shared" ca="1" si="33"/>
        <v/>
      </c>
      <c r="B56" s="1" t="str">
        <f t="shared" ca="1" si="34"/>
        <v/>
      </c>
      <c r="C56" s="1" t="str">
        <f t="shared" ca="1" si="35"/>
        <v/>
      </c>
      <c r="D56" s="1" t="str">
        <f t="shared" ca="1" si="36"/>
        <v/>
      </c>
      <c r="F56" s="10"/>
      <c r="G56" s="136" t="str">
        <f t="shared" si="37"/>
        <v>DONNERSTAG, 3 JANUAR 2019</v>
      </c>
      <c r="H56" s="27"/>
      <c r="I56" s="28"/>
      <c r="J56" s="28"/>
      <c r="K56" s="29"/>
      <c r="L56" s="136"/>
      <c r="M56" s="136"/>
      <c r="N56" s="136"/>
      <c r="O56" s="26" t="str">
        <f t="shared" si="38"/>
        <v/>
      </c>
      <c r="P56" s="218" t="str">
        <f t="shared" si="39"/>
        <v>0,000 h</v>
      </c>
      <c r="Q56" s="26">
        <f t="shared" si="40"/>
        <v>0</v>
      </c>
      <c r="R56" s="22"/>
      <c r="S56" s="99"/>
      <c r="T56" s="10"/>
      <c r="U56" s="229" t="str">
        <f t="shared" si="41"/>
        <v/>
      </c>
      <c r="V56" s="230"/>
      <c r="W56" s="230"/>
      <c r="X56" s="230"/>
      <c r="Y56" s="230"/>
      <c r="Z56" s="22" t="str">
        <f>""</f>
        <v/>
      </c>
      <c r="AB56" s="23" t="str">
        <f t="shared" si="42"/>
        <v/>
      </c>
      <c r="AC56" s="2" t="b">
        <f>COUNT(Q56:Q$2500)&gt;0</f>
        <v>1</v>
      </c>
      <c r="AD56" s="2" t="b">
        <f t="shared" si="43"/>
        <v>0</v>
      </c>
      <c r="AE56" s="2" t="b">
        <f t="shared" si="64"/>
        <v>1</v>
      </c>
      <c r="AF56" s="2" t="b">
        <f t="shared" si="65"/>
        <v>1</v>
      </c>
      <c r="AG56" s="2" t="b">
        <f>OR(
  AND(AC56,NOT(AC57)),
  AND(AF56,WEEKDAY(AH55,2)=EINSTELLUNGEN!$D$12),
  AND(AF56,AH56=$J$35)
)</f>
        <v>0</v>
      </c>
      <c r="AH56" s="2">
        <f>IF(AE56,AH55+IF(WEEKDAY(AH55+1,2)&lt;=EINSTELLUNGEN!$D$12,1,$J$36),AH55)</f>
        <v>42006</v>
      </c>
      <c r="AI56" s="2">
        <f t="shared" si="44"/>
        <v>2019</v>
      </c>
      <c r="AJ56" s="2">
        <f t="shared" si="45"/>
        <v>201901</v>
      </c>
      <c r="AK56" s="2">
        <f t="shared" si="46"/>
        <v>201901</v>
      </c>
      <c r="AL56" s="2">
        <f t="shared" si="66"/>
        <v>201901</v>
      </c>
      <c r="AM56" s="2" t="b">
        <f t="shared" si="47"/>
        <v>1</v>
      </c>
      <c r="AN56" s="4" t="e">
        <f t="shared" si="48"/>
        <v>#N/A</v>
      </c>
      <c r="AO56" s="4" t="e">
        <f t="shared" si="49"/>
        <v>#N/A</v>
      </c>
      <c r="AP56" s="2" t="str">
        <f>IF(AD56,
  IF(ISBLANK(H56),
    AP55,
    IF(LEN(H56)=1,
      IF(OR(UPPER(H56)="A",UPPER(H56)="I"),
        EINSTELLUNGEN!$D$21,
        IF(OR(UPPER(H56)="B",UPPER(H56)="M"),
          EINSTELLUNGEN!$D$22,
          IF(OR(UPPER(H56)="C",UPPER(H56)="S"),
            EINSTELLUNGEN!$D$23,
            IF(UPPER(H56)="D",
              EINSTELLUNGEN!$D$24,
              IF(UPPER(H56)="E",
                EINSTELLUNGEN!$D$25,
                UPPER(H56)))))),
      IF(ISNUMBER(H56),
        EINSTELLUNGEN!$D$20&amp;H56,
        UPPER(H56)))),
  "")</f>
        <v/>
      </c>
      <c r="AQ56" s="2" t="str">
        <f t="shared" si="50"/>
        <v/>
      </c>
      <c r="AR56" s="2">
        <f t="shared" si="51"/>
        <v>0</v>
      </c>
      <c r="AS56" s="145">
        <f t="shared" si="52"/>
        <v>0</v>
      </c>
      <c r="AT56" s="2">
        <f t="shared" si="53"/>
        <v>0</v>
      </c>
      <c r="AU56" s="2">
        <f t="shared" si="54"/>
        <v>0</v>
      </c>
      <c r="AV56" s="2">
        <f t="shared" si="55"/>
        <v>0</v>
      </c>
      <c r="AW56" s="2">
        <f t="shared" si="56"/>
        <v>0</v>
      </c>
      <c r="AX56" s="2">
        <f t="shared" si="57"/>
        <v>0</v>
      </c>
      <c r="AY56" s="2">
        <f t="shared" si="58"/>
        <v>0</v>
      </c>
      <c r="AZ56" s="145" t="e">
        <f t="shared" si="59"/>
        <v>#N/A</v>
      </c>
      <c r="BA56" s="145" t="e">
        <f t="shared" si="60"/>
        <v>#N/A</v>
      </c>
      <c r="BB56" s="145">
        <f t="shared" si="61"/>
        <v>0</v>
      </c>
      <c r="BC56" s="2">
        <f>IF(AM56,
  IF(AND(AL56=$J$31,_xlfn.DAYS(AH56,DATE(AI56,1,1))&lt;7),
    MAX(0,EINSTELLUNGEN!$D$12+1-WEEKDAY(DATE(EINSTELLUNGEN!$D$9,EINSTELLUNGEN!$D$10,1),2)),
    IF(AL56=$J$33,
      MIN(EINSTELLUNGEN!$D$12,WEEKDAY(DATE(EINSTELLUNGEN!$D$9,12,31),2)),
      EINSTELLUNGEN!$D$12
  )) - SUMIF(AL$50:AL$2500,"="&amp;AL56,AX$50:AX$2500),
  0)</f>
        <v>0</v>
      </c>
      <c r="BD56" s="2">
        <f t="shared" si="62"/>
        <v>0</v>
      </c>
      <c r="BE56" s="2">
        <f t="shared" si="63"/>
        <v>0</v>
      </c>
    </row>
    <row r="57" spans="1:57" ht="10.5" customHeight="1">
      <c r="A57" s="1" t="str">
        <f t="shared" ca="1" si="33"/>
        <v/>
      </c>
      <c r="B57" s="1" t="str">
        <f t="shared" ca="1" si="34"/>
        <v/>
      </c>
      <c r="C57" s="1" t="str">
        <f t="shared" ca="1" si="35"/>
        <v/>
      </c>
      <c r="D57" s="1" t="str">
        <f t="shared" ca="1" si="36"/>
        <v/>
      </c>
      <c r="F57" s="10"/>
      <c r="G57" s="136" t="str">
        <f t="shared" si="37"/>
        <v/>
      </c>
      <c r="H57" s="27" t="s">
        <v>135</v>
      </c>
      <c r="I57" s="28"/>
      <c r="J57" s="28"/>
      <c r="K57" s="29"/>
      <c r="L57" s="136"/>
      <c r="M57" s="136"/>
      <c r="N57" s="136"/>
      <c r="O57" s="26">
        <f t="shared" si="38"/>
        <v>0</v>
      </c>
      <c r="P57" s="218" t="str">
        <f t="shared" si="39"/>
        <v/>
      </c>
      <c r="Q57" s="26" t="str">
        <f t="shared" si="40"/>
        <v/>
      </c>
      <c r="R57" s="22"/>
      <c r="S57" s="99"/>
      <c r="T57" s="10"/>
      <c r="U57" s="229" t="str">
        <f t="shared" si="41"/>
        <v/>
      </c>
      <c r="V57" s="230"/>
      <c r="W57" s="230"/>
      <c r="X57" s="230"/>
      <c r="Y57" s="230"/>
      <c r="Z57" s="22" t="str">
        <f>""</f>
        <v/>
      </c>
      <c r="AB57" s="23" t="str">
        <f t="shared" si="42"/>
        <v/>
      </c>
      <c r="AC57" s="2" t="b">
        <f>COUNT(Q57:Q$2500)&gt;0</f>
        <v>1</v>
      </c>
      <c r="AD57" s="2" t="b">
        <f t="shared" si="43"/>
        <v>1</v>
      </c>
      <c r="AE57" s="2" t="b">
        <f t="shared" si="64"/>
        <v>0</v>
      </c>
      <c r="AF57" s="2" t="b">
        <f t="shared" si="65"/>
        <v>0</v>
      </c>
      <c r="AG57" s="2" t="b">
        <f>OR(
  AND(AC57,NOT(AC58)),
  AND(AF57,WEEKDAY(AH56,2)=EINSTELLUNGEN!$D$12),
  AND(AF57,AH57=$J$35)
)</f>
        <v>0</v>
      </c>
      <c r="AH57" s="2">
        <f>IF(AE57,AH56+IF(WEEKDAY(AH56+1,2)&lt;=EINSTELLUNGEN!$D$12,1,$J$36),AH56)</f>
        <v>42006</v>
      </c>
      <c r="AI57" s="2">
        <f t="shared" si="44"/>
        <v>2019</v>
      </c>
      <c r="AJ57" s="2">
        <f t="shared" si="45"/>
        <v>201901</v>
      </c>
      <c r="AK57" s="2">
        <f t="shared" si="46"/>
        <v>201901</v>
      </c>
      <c r="AL57" s="2">
        <f t="shared" si="66"/>
        <v>201901</v>
      </c>
      <c r="AM57" s="2" t="b">
        <f t="shared" si="47"/>
        <v>1</v>
      </c>
      <c r="AN57" s="4" t="e">
        <f t="shared" si="48"/>
        <v>#N/A</v>
      </c>
      <c r="AO57" s="4" t="e">
        <f t="shared" si="49"/>
        <v>#N/A</v>
      </c>
      <c r="AP57" s="2" t="str">
        <f>IF(AD57,
  IF(ISBLANK(H57),
    AP56,
    IF(LEN(H57)=1,
      IF(OR(UPPER(H57)="A",UPPER(H57)="I"),
        EINSTELLUNGEN!$D$21,
        IF(OR(UPPER(H57)="B",UPPER(H57)="M"),
          EINSTELLUNGEN!$D$22,
          IF(OR(UPPER(H57)="C",UPPER(H57)="S"),
            EINSTELLUNGEN!$D$23,
            IF(UPPER(H57)="D",
              EINSTELLUNGEN!$D$24,
              IF(UPPER(H57)="E",
                EINSTELLUNGEN!$D$25,
                UPPER(H57)))))),
      IF(ISNUMBER(H57),
        EINSTELLUNGEN!$D$20&amp;H57,
        UPPER(H57)))),
  "")</f>
        <v>F</v>
      </c>
      <c r="AQ57" s="2" t="b">
        <f t="shared" si="50"/>
        <v>0</v>
      </c>
      <c r="AR57" s="2">
        <f t="shared" si="51"/>
        <v>0</v>
      </c>
      <c r="AS57" s="145">
        <f t="shared" si="52"/>
        <v>0</v>
      </c>
      <c r="AT57" s="2">
        <f t="shared" si="53"/>
        <v>1</v>
      </c>
      <c r="AU57" s="2">
        <f t="shared" si="54"/>
        <v>0</v>
      </c>
      <c r="AV57" s="2">
        <f t="shared" si="55"/>
        <v>0</v>
      </c>
      <c r="AW57" s="2">
        <f t="shared" si="56"/>
        <v>0</v>
      </c>
      <c r="AX57" s="2">
        <f t="shared" si="57"/>
        <v>1</v>
      </c>
      <c r="AY57" s="2">
        <f t="shared" si="58"/>
        <v>0</v>
      </c>
      <c r="AZ57" s="145" t="e">
        <f t="shared" si="59"/>
        <v>#N/A</v>
      </c>
      <c r="BA57" s="145" t="e">
        <f t="shared" si="60"/>
        <v>#N/A</v>
      </c>
      <c r="BB57" s="145">
        <f t="shared" si="61"/>
        <v>0</v>
      </c>
      <c r="BC57" s="2">
        <f>IF(AM57,
  IF(AND(AL57=$J$31,_xlfn.DAYS(AH57,DATE(AI57,1,1))&lt;7),
    MAX(0,EINSTELLUNGEN!$D$12+1-WEEKDAY(DATE(EINSTELLUNGEN!$D$9,EINSTELLUNGEN!$D$10,1),2)),
    IF(AL57=$J$33,
      MIN(EINSTELLUNGEN!$D$12,WEEKDAY(DATE(EINSTELLUNGEN!$D$9,12,31),2)),
      EINSTELLUNGEN!$D$12
  )) - SUMIF(AL$50:AL$2500,"="&amp;AL57,AX$50:AX$2500),
  0)</f>
        <v>0</v>
      </c>
      <c r="BD57" s="2">
        <f t="shared" si="62"/>
        <v>0</v>
      </c>
      <c r="BE57" s="2">
        <f t="shared" si="63"/>
        <v>0</v>
      </c>
    </row>
    <row r="58" spans="1:57" ht="10.5" customHeight="1">
      <c r="A58" s="1" t="str">
        <f t="shared" ca="1" si="33"/>
        <v/>
      </c>
      <c r="B58" s="1" t="str">
        <f t="shared" ca="1" si="34"/>
        <v/>
      </c>
      <c r="C58" s="1" t="str">
        <f t="shared" ca="1" si="35"/>
        <v/>
      </c>
      <c r="D58" s="1" t="str">
        <f t="shared" ca="1" si="36"/>
        <v/>
      </c>
      <c r="F58" s="10"/>
      <c r="G58" s="136" t="str">
        <f t="shared" si="37"/>
        <v>FREITAG, 4 JANUAR 2019</v>
      </c>
      <c r="H58" s="27"/>
      <c r="I58" s="28"/>
      <c r="J58" s="28"/>
      <c r="K58" s="29"/>
      <c r="L58" s="136"/>
      <c r="M58" s="136"/>
      <c r="N58" s="136"/>
      <c r="O58" s="26" t="str">
        <f t="shared" si="38"/>
        <v/>
      </c>
      <c r="P58" s="218" t="str">
        <f t="shared" si="39"/>
        <v>0,000 h</v>
      </c>
      <c r="Q58" s="26">
        <f t="shared" si="40"/>
        <v>0</v>
      </c>
      <c r="R58" s="22"/>
      <c r="S58" s="99"/>
      <c r="T58" s="10"/>
      <c r="U58" s="229" t="str">
        <f t="shared" si="41"/>
        <v/>
      </c>
      <c r="V58" s="230"/>
      <c r="W58" s="230"/>
      <c r="X58" s="230"/>
      <c r="Y58" s="230"/>
      <c r="Z58" s="22" t="str">
        <f>""</f>
        <v/>
      </c>
      <c r="AB58" s="23" t="str">
        <f t="shared" si="42"/>
        <v/>
      </c>
      <c r="AC58" s="2" t="b">
        <f>COUNT(Q58:Q$2500)&gt;0</f>
        <v>1</v>
      </c>
      <c r="AD58" s="2" t="b">
        <f t="shared" si="43"/>
        <v>0</v>
      </c>
      <c r="AE58" s="2" t="b">
        <f t="shared" si="64"/>
        <v>1</v>
      </c>
      <c r="AF58" s="2" t="b">
        <f t="shared" si="65"/>
        <v>1</v>
      </c>
      <c r="AG58" s="2" t="b">
        <f>OR(
  AND(AC58,NOT(AC59)),
  AND(AF58,WEEKDAY(AH57,2)=EINSTELLUNGEN!$D$12),
  AND(AF58,AH58=$J$35)
)</f>
        <v>0</v>
      </c>
      <c r="AH58" s="2">
        <f>IF(AE58,AH57+IF(WEEKDAY(AH57+1,2)&lt;=EINSTELLUNGEN!$D$12,1,$J$36),AH57)</f>
        <v>42007</v>
      </c>
      <c r="AI58" s="2">
        <f t="shared" si="44"/>
        <v>2019</v>
      </c>
      <c r="AJ58" s="2">
        <f t="shared" si="45"/>
        <v>201901</v>
      </c>
      <c r="AK58" s="2">
        <f t="shared" si="46"/>
        <v>201901</v>
      </c>
      <c r="AL58" s="2">
        <f t="shared" si="66"/>
        <v>201901</v>
      </c>
      <c r="AM58" s="2" t="b">
        <f t="shared" si="47"/>
        <v>1</v>
      </c>
      <c r="AN58" s="4" t="e">
        <f t="shared" si="48"/>
        <v>#N/A</v>
      </c>
      <c r="AO58" s="4" t="e">
        <f t="shared" si="49"/>
        <v>#N/A</v>
      </c>
      <c r="AP58" s="2" t="str">
        <f>IF(AD58,
  IF(ISBLANK(H58),
    AP57,
    IF(LEN(H58)=1,
      IF(OR(UPPER(H58)="A",UPPER(H58)="I"),
        EINSTELLUNGEN!$D$21,
        IF(OR(UPPER(H58)="B",UPPER(H58)="M"),
          EINSTELLUNGEN!$D$22,
          IF(OR(UPPER(H58)="C",UPPER(H58)="S"),
            EINSTELLUNGEN!$D$23,
            IF(UPPER(H58)="D",
              EINSTELLUNGEN!$D$24,
              IF(UPPER(H58)="E",
                EINSTELLUNGEN!$D$25,
                UPPER(H58)))))),
      IF(ISNUMBER(H58),
        EINSTELLUNGEN!$D$20&amp;H58,
        UPPER(H58)))),
  "")</f>
        <v/>
      </c>
      <c r="AQ58" s="2" t="str">
        <f t="shared" si="50"/>
        <v/>
      </c>
      <c r="AR58" s="2">
        <f t="shared" si="51"/>
        <v>0</v>
      </c>
      <c r="AS58" s="145">
        <f t="shared" si="52"/>
        <v>0</v>
      </c>
      <c r="AT58" s="2">
        <f t="shared" si="53"/>
        <v>0</v>
      </c>
      <c r="AU58" s="2">
        <f t="shared" si="54"/>
        <v>0</v>
      </c>
      <c r="AV58" s="2">
        <f t="shared" si="55"/>
        <v>0</v>
      </c>
      <c r="AW58" s="2">
        <f t="shared" si="56"/>
        <v>0</v>
      </c>
      <c r="AX58" s="2">
        <f t="shared" si="57"/>
        <v>0</v>
      </c>
      <c r="AY58" s="2">
        <f t="shared" si="58"/>
        <v>0</v>
      </c>
      <c r="AZ58" s="145" t="e">
        <f t="shared" si="59"/>
        <v>#N/A</v>
      </c>
      <c r="BA58" s="145" t="e">
        <f t="shared" si="60"/>
        <v>#N/A</v>
      </c>
      <c r="BB58" s="145">
        <f t="shared" si="61"/>
        <v>0</v>
      </c>
      <c r="BC58" s="2">
        <f>IF(AM58,
  IF(AND(AL58=$J$31,_xlfn.DAYS(AH58,DATE(AI58,1,1))&lt;7),
    MAX(0,EINSTELLUNGEN!$D$12+1-WEEKDAY(DATE(EINSTELLUNGEN!$D$9,EINSTELLUNGEN!$D$10,1),2)),
    IF(AL58=$J$33,
      MIN(EINSTELLUNGEN!$D$12,WEEKDAY(DATE(EINSTELLUNGEN!$D$9,12,31),2)),
      EINSTELLUNGEN!$D$12
  )) - SUMIF(AL$50:AL$2500,"="&amp;AL58,AX$50:AX$2500),
  0)</f>
        <v>0</v>
      </c>
      <c r="BD58" s="2">
        <f t="shared" si="62"/>
        <v>0</v>
      </c>
      <c r="BE58" s="2">
        <f t="shared" si="63"/>
        <v>0</v>
      </c>
    </row>
    <row r="59" spans="1:57" ht="10.5" customHeight="1">
      <c r="A59" s="1" t="str">
        <f t="shared" ca="1" si="33"/>
        <v/>
      </c>
      <c r="B59" s="1" t="str">
        <f t="shared" ca="1" si="34"/>
        <v/>
      </c>
      <c r="C59" s="1" t="str">
        <f t="shared" ca="1" si="35"/>
        <v/>
      </c>
      <c r="D59" s="1" t="str">
        <f t="shared" ca="1" si="36"/>
        <v/>
      </c>
      <c r="F59" s="10"/>
      <c r="G59" s="136" t="str">
        <f t="shared" si="37"/>
        <v/>
      </c>
      <c r="H59" s="27" t="s">
        <v>135</v>
      </c>
      <c r="I59" s="28"/>
      <c r="J59" s="28"/>
      <c r="K59" s="29"/>
      <c r="L59" s="136"/>
      <c r="M59" s="136"/>
      <c r="N59" s="136"/>
      <c r="O59" s="26">
        <f t="shared" si="38"/>
        <v>0</v>
      </c>
      <c r="P59" s="218" t="str">
        <f t="shared" si="39"/>
        <v/>
      </c>
      <c r="Q59" s="26" t="str">
        <f t="shared" si="40"/>
        <v/>
      </c>
      <c r="R59" s="22"/>
      <c r="S59" s="99"/>
      <c r="T59" s="10"/>
      <c r="U59" s="229" t="str">
        <f t="shared" si="41"/>
        <v/>
      </c>
      <c r="V59" s="230"/>
      <c r="W59" s="230"/>
      <c r="X59" s="230"/>
      <c r="Y59" s="230"/>
      <c r="Z59" s="22" t="str">
        <f>""</f>
        <v/>
      </c>
      <c r="AB59" s="23" t="str">
        <f t="shared" si="42"/>
        <v/>
      </c>
      <c r="AC59" s="2" t="b">
        <f>COUNT(Q59:Q$2500)&gt;0</f>
        <v>1</v>
      </c>
      <c r="AD59" s="2" t="b">
        <f t="shared" si="43"/>
        <v>1</v>
      </c>
      <c r="AE59" s="2" t="b">
        <f t="shared" si="64"/>
        <v>0</v>
      </c>
      <c r="AF59" s="2" t="b">
        <f t="shared" si="65"/>
        <v>0</v>
      </c>
      <c r="AG59" s="2" t="b">
        <f>OR(
  AND(AC59,NOT(AC60)),
  AND(AF59,WEEKDAY(AH58,2)=EINSTELLUNGEN!$D$12),
  AND(AF59,AH59=$J$35)
)</f>
        <v>0</v>
      </c>
      <c r="AH59" s="2">
        <f>IF(AE59,AH58+IF(WEEKDAY(AH58+1,2)&lt;=EINSTELLUNGEN!$D$12,1,$J$36),AH58)</f>
        <v>42007</v>
      </c>
      <c r="AI59" s="2">
        <f t="shared" si="44"/>
        <v>2019</v>
      </c>
      <c r="AJ59" s="2">
        <f t="shared" si="45"/>
        <v>201901</v>
      </c>
      <c r="AK59" s="2">
        <f t="shared" si="46"/>
        <v>201901</v>
      </c>
      <c r="AL59" s="2">
        <f t="shared" si="66"/>
        <v>201901</v>
      </c>
      <c r="AM59" s="2" t="b">
        <f t="shared" si="47"/>
        <v>1</v>
      </c>
      <c r="AN59" s="4" t="e">
        <f t="shared" si="48"/>
        <v>#N/A</v>
      </c>
      <c r="AO59" s="4" t="e">
        <f t="shared" si="49"/>
        <v>#N/A</v>
      </c>
      <c r="AP59" s="2" t="str">
        <f>IF(AD59,
  IF(ISBLANK(H59),
    AP58,
    IF(LEN(H59)=1,
      IF(OR(UPPER(H59)="A",UPPER(H59)="I"),
        EINSTELLUNGEN!$D$21,
        IF(OR(UPPER(H59)="B",UPPER(H59)="M"),
          EINSTELLUNGEN!$D$22,
          IF(OR(UPPER(H59)="C",UPPER(H59)="S"),
            EINSTELLUNGEN!$D$23,
            IF(UPPER(H59)="D",
              EINSTELLUNGEN!$D$24,
              IF(UPPER(H59)="E",
                EINSTELLUNGEN!$D$25,
                UPPER(H59)))))),
      IF(ISNUMBER(H59),
        EINSTELLUNGEN!$D$20&amp;H59,
        UPPER(H59)))),
  "")</f>
        <v>F</v>
      </c>
      <c r="AQ59" s="2" t="b">
        <f t="shared" si="50"/>
        <v>0</v>
      </c>
      <c r="AR59" s="2">
        <f t="shared" si="51"/>
        <v>0</v>
      </c>
      <c r="AS59" s="145">
        <f t="shared" si="52"/>
        <v>0</v>
      </c>
      <c r="AT59" s="2">
        <f t="shared" si="53"/>
        <v>1</v>
      </c>
      <c r="AU59" s="2">
        <f t="shared" si="54"/>
        <v>0</v>
      </c>
      <c r="AV59" s="2">
        <f t="shared" si="55"/>
        <v>0</v>
      </c>
      <c r="AW59" s="2">
        <f t="shared" si="56"/>
        <v>0</v>
      </c>
      <c r="AX59" s="2">
        <f t="shared" si="57"/>
        <v>1</v>
      </c>
      <c r="AY59" s="2">
        <f t="shared" si="58"/>
        <v>0</v>
      </c>
      <c r="AZ59" s="145" t="e">
        <f t="shared" si="59"/>
        <v>#N/A</v>
      </c>
      <c r="BA59" s="145" t="e">
        <f t="shared" si="60"/>
        <v>#N/A</v>
      </c>
      <c r="BB59" s="145">
        <f t="shared" si="61"/>
        <v>0</v>
      </c>
      <c r="BC59" s="2">
        <f>IF(AM59,
  IF(AND(AL59=$J$31,_xlfn.DAYS(AH59,DATE(AI59,1,1))&lt;7),
    MAX(0,EINSTELLUNGEN!$D$12+1-WEEKDAY(DATE(EINSTELLUNGEN!$D$9,EINSTELLUNGEN!$D$10,1),2)),
    IF(AL59=$J$33,
      MIN(EINSTELLUNGEN!$D$12,WEEKDAY(DATE(EINSTELLUNGEN!$D$9,12,31),2)),
      EINSTELLUNGEN!$D$12
  )) - SUMIF(AL$50:AL$2500,"="&amp;AL59,AX$50:AX$2500),
  0)</f>
        <v>0</v>
      </c>
      <c r="BD59" s="2">
        <f t="shared" si="62"/>
        <v>0</v>
      </c>
      <c r="BE59" s="2">
        <f t="shared" si="63"/>
        <v>0</v>
      </c>
    </row>
    <row r="60" spans="1:57" ht="10.5" customHeight="1">
      <c r="A60" s="1" t="str">
        <f t="shared" ca="1" si="33"/>
        <v/>
      </c>
      <c r="B60" s="1" t="str">
        <f t="shared" ca="1" si="34"/>
        <v/>
      </c>
      <c r="C60" s="1" t="str">
        <f t="shared" ca="1" si="35"/>
        <v/>
      </c>
      <c r="D60" s="1" t="str">
        <f t="shared" ca="1" si="36"/>
        <v/>
      </c>
      <c r="F60" s="10"/>
      <c r="G60" s="136" t="str">
        <f t="shared" si="37"/>
        <v/>
      </c>
      <c r="H60" s="27"/>
      <c r="I60" s="28"/>
      <c r="J60" s="28"/>
      <c r="K60" s="29"/>
      <c r="L60" s="136"/>
      <c r="M60" s="136"/>
      <c r="N60" s="136"/>
      <c r="O60" s="26" t="str">
        <f t="shared" si="38"/>
        <v/>
      </c>
      <c r="P60" s="218" t="str">
        <f t="shared" si="39"/>
        <v>0,000 h</v>
      </c>
      <c r="Q60" s="26">
        <f t="shared" si="40"/>
        <v>0</v>
      </c>
      <c r="R60" s="22"/>
      <c r="S60" s="99"/>
      <c r="T60" s="10"/>
      <c r="U60" s="229" t="str">
        <f t="shared" si="41"/>
        <v/>
      </c>
      <c r="V60" s="230"/>
      <c r="W60" s="230"/>
      <c r="X60" s="230"/>
      <c r="Y60" s="230"/>
      <c r="Z60" s="22" t="str">
        <f>""</f>
        <v/>
      </c>
      <c r="AB60" s="23" t="str">
        <f t="shared" si="42"/>
        <v>W01  0,00  (S=00,00  H=00,00)</v>
      </c>
      <c r="AC60" s="2" t="b">
        <f>COUNT(Q60:Q$2500)&gt;0</f>
        <v>1</v>
      </c>
      <c r="AD60" s="2" t="b">
        <f t="shared" si="43"/>
        <v>0</v>
      </c>
      <c r="AE60" s="2" t="b">
        <f t="shared" si="64"/>
        <v>0</v>
      </c>
      <c r="AF60" s="2" t="b">
        <f t="shared" si="65"/>
        <v>1</v>
      </c>
      <c r="AG60" s="2" t="b">
        <f>OR(
  AND(AC60,NOT(AC61)),
  AND(AF60,WEEKDAY(AH59,2)=EINSTELLUNGEN!$D$12),
  AND(AF60,AH60=$J$35)
)</f>
        <v>1</v>
      </c>
      <c r="AH60" s="2">
        <f>IF(AE60,AH59+IF(WEEKDAY(AH59+1,2)&lt;=EINSTELLUNGEN!$D$12,1,$J$36),AH59)</f>
        <v>42007</v>
      </c>
      <c r="AI60" s="2">
        <f t="shared" si="44"/>
        <v>2019</v>
      </c>
      <c r="AJ60" s="2">
        <f t="shared" si="45"/>
        <v>201901</v>
      </c>
      <c r="AK60" s="2">
        <f t="shared" si="46"/>
        <v>201901</v>
      </c>
      <c r="AL60" s="2">
        <f t="shared" si="66"/>
        <v>201901</v>
      </c>
      <c r="AM60" s="2" t="b">
        <f t="shared" si="47"/>
        <v>1</v>
      </c>
      <c r="AN60" s="4" t="e">
        <f t="shared" si="48"/>
        <v>#N/A</v>
      </c>
      <c r="AO60" s="4" t="e">
        <f t="shared" si="49"/>
        <v>#N/A</v>
      </c>
      <c r="AP60" s="2" t="str">
        <f>IF(AD60,
  IF(ISBLANK(H60),
    AP59,
    IF(LEN(H60)=1,
      IF(OR(UPPER(H60)="A",UPPER(H60)="I"),
        EINSTELLUNGEN!$D$21,
        IF(OR(UPPER(H60)="B",UPPER(H60)="M"),
          EINSTELLUNGEN!$D$22,
          IF(OR(UPPER(H60)="C",UPPER(H60)="S"),
            EINSTELLUNGEN!$D$23,
            IF(UPPER(H60)="D",
              EINSTELLUNGEN!$D$24,
              IF(UPPER(H60)="E",
                EINSTELLUNGEN!$D$25,
                UPPER(H60)))))),
      IF(ISNUMBER(H60),
        EINSTELLUNGEN!$D$20&amp;H60,
        UPPER(H60)))),
  "")</f>
        <v/>
      </c>
      <c r="AQ60" s="2" t="str">
        <f t="shared" si="50"/>
        <v/>
      </c>
      <c r="AR60" s="2">
        <f t="shared" si="51"/>
        <v>0</v>
      </c>
      <c r="AS60" s="145">
        <f t="shared" si="52"/>
        <v>0</v>
      </c>
      <c r="AT60" s="2">
        <f t="shared" si="53"/>
        <v>0</v>
      </c>
      <c r="AU60" s="2">
        <f t="shared" si="54"/>
        <v>0</v>
      </c>
      <c r="AV60" s="2">
        <f t="shared" si="55"/>
        <v>0</v>
      </c>
      <c r="AW60" s="2">
        <f t="shared" si="56"/>
        <v>0</v>
      </c>
      <c r="AX60" s="2">
        <f t="shared" si="57"/>
        <v>0</v>
      </c>
      <c r="AY60" s="2">
        <f t="shared" si="58"/>
        <v>0</v>
      </c>
      <c r="AZ60" s="145" t="e">
        <f t="shared" si="59"/>
        <v>#N/A</v>
      </c>
      <c r="BA60" s="145" t="e">
        <f t="shared" si="60"/>
        <v>#N/A</v>
      </c>
      <c r="BB60" s="145">
        <f t="shared" si="61"/>
        <v>0</v>
      </c>
      <c r="BC60" s="2">
        <f>IF(AM60,
  IF(AND(AL60=$J$31,_xlfn.DAYS(AH60,DATE(AI60,1,1))&lt;7),
    MAX(0,EINSTELLUNGEN!$D$12+1-WEEKDAY(DATE(EINSTELLUNGEN!$D$9,EINSTELLUNGEN!$D$10,1),2)),
    IF(AL60=$J$33,
      MIN(EINSTELLUNGEN!$D$12,WEEKDAY(DATE(EINSTELLUNGEN!$D$9,12,31),2)),
      EINSTELLUNGEN!$D$12
  )) - SUMIF(AL$50:AL$2500,"="&amp;AL60,AX$50:AX$2500),
  0)</f>
        <v>0</v>
      </c>
      <c r="BD60" s="2">
        <f t="shared" si="62"/>
        <v>0</v>
      </c>
      <c r="BE60" s="2">
        <f t="shared" si="63"/>
        <v>0</v>
      </c>
    </row>
    <row r="61" spans="1:57" ht="10.5" customHeight="1">
      <c r="A61" s="1" t="str">
        <f t="shared" ca="1" si="33"/>
        <v/>
      </c>
      <c r="B61" s="1" t="str">
        <f t="shared" ca="1" si="34"/>
        <v/>
      </c>
      <c r="C61" s="1" t="str">
        <f t="shared" ca="1" si="35"/>
        <v/>
      </c>
      <c r="D61" s="1" t="str">
        <f t="shared" ca="1" si="36"/>
        <v/>
      </c>
      <c r="F61" s="10"/>
      <c r="G61" s="136" t="str">
        <f t="shared" si="37"/>
        <v/>
      </c>
      <c r="H61" s="27"/>
      <c r="I61" s="28"/>
      <c r="J61" s="28"/>
      <c r="K61" s="29"/>
      <c r="L61" s="136"/>
      <c r="M61" s="136"/>
      <c r="N61" s="136"/>
      <c r="O61" s="26" t="str">
        <f t="shared" si="38"/>
        <v/>
      </c>
      <c r="P61" s="218" t="str">
        <f t="shared" si="39"/>
        <v/>
      </c>
      <c r="Q61" s="26" t="str">
        <f t="shared" si="40"/>
        <v/>
      </c>
      <c r="R61" s="22"/>
      <c r="S61" s="99"/>
      <c r="T61" s="10"/>
      <c r="U61" s="229" t="str">
        <f t="shared" si="41"/>
        <v/>
      </c>
      <c r="V61" s="230"/>
      <c r="W61" s="230"/>
      <c r="X61" s="230"/>
      <c r="Y61" s="230"/>
      <c r="Z61" s="22" t="str">
        <f>""</f>
        <v/>
      </c>
      <c r="AB61" s="23" t="str">
        <f t="shared" si="42"/>
        <v/>
      </c>
      <c r="AC61" s="2" t="b">
        <f>COUNT(Q61:Q$2500)&gt;0</f>
        <v>1</v>
      </c>
      <c r="AD61" s="2" t="b">
        <f t="shared" si="43"/>
        <v>0</v>
      </c>
      <c r="AE61" s="2" t="b">
        <f t="shared" si="64"/>
        <v>0</v>
      </c>
      <c r="AF61" s="2" t="b">
        <f t="shared" si="65"/>
        <v>0</v>
      </c>
      <c r="AG61" s="2" t="b">
        <f>OR(
  AND(AC61,NOT(AC62)),
  AND(AF61,WEEKDAY(AH60,2)=EINSTELLUNGEN!$D$12),
  AND(AF61,AH61=$J$35)
)</f>
        <v>0</v>
      </c>
      <c r="AH61" s="2">
        <f>IF(AE61,AH60+IF(WEEKDAY(AH60+1,2)&lt;=EINSTELLUNGEN!$D$12,1,$J$36),AH60)</f>
        <v>42007</v>
      </c>
      <c r="AI61" s="2">
        <f t="shared" si="44"/>
        <v>2019</v>
      </c>
      <c r="AJ61" s="2">
        <f t="shared" si="45"/>
        <v>201901</v>
      </c>
      <c r="AK61" s="2">
        <f t="shared" si="46"/>
        <v>201901</v>
      </c>
      <c r="AL61" s="2">
        <f t="shared" si="66"/>
        <v>201901</v>
      </c>
      <c r="AM61" s="2" t="b">
        <f t="shared" si="47"/>
        <v>1</v>
      </c>
      <c r="AN61" s="4" t="e">
        <f t="shared" si="48"/>
        <v>#N/A</v>
      </c>
      <c r="AO61" s="4" t="e">
        <f t="shared" si="49"/>
        <v>#N/A</v>
      </c>
      <c r="AP61" s="2" t="str">
        <f>IF(AD61,
  IF(ISBLANK(H61),
    AP60,
    IF(LEN(H61)=1,
      IF(OR(UPPER(H61)="A",UPPER(H61)="I"),
        EINSTELLUNGEN!$D$21,
        IF(OR(UPPER(H61)="B",UPPER(H61)="M"),
          EINSTELLUNGEN!$D$22,
          IF(OR(UPPER(H61)="C",UPPER(H61)="S"),
            EINSTELLUNGEN!$D$23,
            IF(UPPER(H61)="D",
              EINSTELLUNGEN!$D$24,
              IF(UPPER(H61)="E",
                EINSTELLUNGEN!$D$25,
                UPPER(H61)))))),
      IF(ISNUMBER(H61),
        EINSTELLUNGEN!$D$20&amp;H61,
        UPPER(H61)))),
  "")</f>
        <v/>
      </c>
      <c r="AQ61" s="2" t="str">
        <f t="shared" si="50"/>
        <v/>
      </c>
      <c r="AR61" s="2">
        <f t="shared" si="51"/>
        <v>0</v>
      </c>
      <c r="AS61" s="145">
        <f t="shared" si="52"/>
        <v>0</v>
      </c>
      <c r="AT61" s="2">
        <f t="shared" si="53"/>
        <v>0</v>
      </c>
      <c r="AU61" s="2">
        <f t="shared" si="54"/>
        <v>0</v>
      </c>
      <c r="AV61" s="2">
        <f t="shared" si="55"/>
        <v>0</v>
      </c>
      <c r="AW61" s="2">
        <f t="shared" si="56"/>
        <v>0</v>
      </c>
      <c r="AX61" s="2">
        <f t="shared" si="57"/>
        <v>0</v>
      </c>
      <c r="AY61" s="2">
        <f t="shared" si="58"/>
        <v>0</v>
      </c>
      <c r="AZ61" s="145" t="e">
        <f t="shared" si="59"/>
        <v>#N/A</v>
      </c>
      <c r="BA61" s="145" t="e">
        <f t="shared" si="60"/>
        <v>#N/A</v>
      </c>
      <c r="BB61" s="145">
        <f t="shared" si="61"/>
        <v>0</v>
      </c>
      <c r="BC61" s="2">
        <f>IF(AM61,
  IF(AND(AL61=$J$31,_xlfn.DAYS(AH61,DATE(AI61,1,1))&lt;7),
    MAX(0,EINSTELLUNGEN!$D$12+1-WEEKDAY(DATE(EINSTELLUNGEN!$D$9,EINSTELLUNGEN!$D$10,1),2)),
    IF(AL61=$J$33,
      MIN(EINSTELLUNGEN!$D$12,WEEKDAY(DATE(EINSTELLUNGEN!$D$9,12,31),2)),
      EINSTELLUNGEN!$D$12
  )) - SUMIF(AL$50:AL$2500,"="&amp;AL61,AX$50:AX$2500),
  0)</f>
        <v>0</v>
      </c>
      <c r="BD61" s="2">
        <f t="shared" si="62"/>
        <v>0</v>
      </c>
      <c r="BE61" s="2">
        <f t="shared" si="63"/>
        <v>0</v>
      </c>
    </row>
    <row r="62" spans="1:57" ht="10.5" customHeight="1">
      <c r="A62" s="1" t="str">
        <f t="shared" ca="1" si="33"/>
        <v/>
      </c>
      <c r="B62" s="1" t="str">
        <f t="shared" ca="1" si="34"/>
        <v/>
      </c>
      <c r="C62" s="1" t="str">
        <f t="shared" ca="1" si="35"/>
        <v/>
      </c>
      <c r="D62" s="1" t="str">
        <f t="shared" ca="1" si="36"/>
        <v/>
      </c>
      <c r="F62" s="10"/>
      <c r="G62" s="136" t="str">
        <f t="shared" si="37"/>
        <v>MONTAG, 7 JANUAR 2019</v>
      </c>
      <c r="H62" s="27"/>
      <c r="I62" s="28"/>
      <c r="J62" s="28"/>
      <c r="K62" s="29"/>
      <c r="L62" s="136"/>
      <c r="M62" s="136"/>
      <c r="N62" s="136"/>
      <c r="O62" s="26" t="str">
        <f t="shared" si="38"/>
        <v/>
      </c>
      <c r="P62" s="218" t="str">
        <f t="shared" si="39"/>
        <v/>
      </c>
      <c r="Q62" s="26" t="str">
        <f t="shared" si="40"/>
        <v/>
      </c>
      <c r="R62" s="22"/>
      <c r="S62" s="99"/>
      <c r="T62" s="10"/>
      <c r="U62" s="229" t="str">
        <f t="shared" si="41"/>
        <v/>
      </c>
      <c r="V62" s="230"/>
      <c r="W62" s="230"/>
      <c r="X62" s="230"/>
      <c r="Y62" s="230"/>
      <c r="Z62" s="22" t="str">
        <f>""</f>
        <v/>
      </c>
      <c r="AB62" s="23" t="str">
        <f t="shared" si="42"/>
        <v/>
      </c>
      <c r="AC62" s="2" t="b">
        <f>COUNT(Q62:Q$2500)&gt;0</f>
        <v>1</v>
      </c>
      <c r="AD62" s="2" t="b">
        <f t="shared" si="43"/>
        <v>0</v>
      </c>
      <c r="AE62" s="2" t="b">
        <f t="shared" si="64"/>
        <v>1</v>
      </c>
      <c r="AF62" s="2" t="b">
        <f t="shared" si="65"/>
        <v>0</v>
      </c>
      <c r="AG62" s="2" t="b">
        <f>OR(
  AND(AC62,NOT(AC63)),
  AND(AF62,WEEKDAY(AH61,2)=EINSTELLUNGEN!$D$12),
  AND(AF62,AH62=$J$35)
)</f>
        <v>0</v>
      </c>
      <c r="AH62" s="2">
        <f>IF(AE62,AH61+IF(WEEKDAY(AH61+1,2)&lt;=EINSTELLUNGEN!$D$12,1,$J$36),AH61)</f>
        <v>42010</v>
      </c>
      <c r="AI62" s="2">
        <f t="shared" si="44"/>
        <v>2019</v>
      </c>
      <c r="AJ62" s="2">
        <f t="shared" si="45"/>
        <v>201901</v>
      </c>
      <c r="AK62" s="2">
        <f t="shared" si="46"/>
        <v>201901</v>
      </c>
      <c r="AL62" s="2">
        <f t="shared" si="66"/>
        <v>201902</v>
      </c>
      <c r="AM62" s="2" t="b">
        <f t="shared" si="47"/>
        <v>1</v>
      </c>
      <c r="AN62" s="4" t="e">
        <f t="shared" si="48"/>
        <v>#N/A</v>
      </c>
      <c r="AO62" s="4" t="e">
        <f t="shared" si="49"/>
        <v>#N/A</v>
      </c>
      <c r="AP62" s="2" t="str">
        <f>IF(AD62,
  IF(ISBLANK(H62),
    AP61,
    IF(LEN(H62)=1,
      IF(OR(UPPER(H62)="A",UPPER(H62)="I"),
        EINSTELLUNGEN!$D$21,
        IF(OR(UPPER(H62)="B",UPPER(H62)="M"),
          EINSTELLUNGEN!$D$22,
          IF(OR(UPPER(H62)="C",UPPER(H62)="S"),
            EINSTELLUNGEN!$D$23,
            IF(UPPER(H62)="D",
              EINSTELLUNGEN!$D$24,
              IF(UPPER(H62)="E",
                EINSTELLUNGEN!$D$25,
                UPPER(H62)))))),
      IF(ISNUMBER(H62),
        EINSTELLUNGEN!$D$20&amp;H62,
        UPPER(H62)))),
  "")</f>
        <v/>
      </c>
      <c r="AQ62" s="2" t="str">
        <f t="shared" si="50"/>
        <v/>
      </c>
      <c r="AR62" s="2">
        <f t="shared" si="51"/>
        <v>0</v>
      </c>
      <c r="AS62" s="145">
        <f t="shared" si="52"/>
        <v>0.33333333333333337</v>
      </c>
      <c r="AT62" s="2">
        <f t="shared" si="53"/>
        <v>0</v>
      </c>
      <c r="AU62" s="2">
        <f t="shared" si="54"/>
        <v>0</v>
      </c>
      <c r="AV62" s="2">
        <f t="shared" si="55"/>
        <v>0</v>
      </c>
      <c r="AW62" s="2">
        <f t="shared" si="56"/>
        <v>0</v>
      </c>
      <c r="AX62" s="2">
        <f t="shared" si="57"/>
        <v>0</v>
      </c>
      <c r="AY62" s="2">
        <f t="shared" si="58"/>
        <v>0</v>
      </c>
      <c r="AZ62" s="145" t="e">
        <f t="shared" si="59"/>
        <v>#N/A</v>
      </c>
      <c r="BA62" s="145" t="e">
        <f t="shared" si="60"/>
        <v>#N/A</v>
      </c>
      <c r="BB62" s="145">
        <f t="shared" si="61"/>
        <v>0</v>
      </c>
      <c r="BC62" s="2">
        <f>IF(AM62,
  IF(AND(AL62=$J$31,_xlfn.DAYS(AH62,DATE(AI62,1,1))&lt;7),
    MAX(0,EINSTELLUNGEN!$D$12+1-WEEKDAY(DATE(EINSTELLUNGEN!$D$9,EINSTELLUNGEN!$D$10,1),2)),
    IF(AL62=$J$33,
      MIN(EINSTELLUNGEN!$D$12,WEEKDAY(DATE(EINSTELLUNGEN!$D$9,12,31),2)),
      EINSTELLUNGEN!$D$12
  )) - SUMIF(AL$50:AL$2500,"="&amp;AL62,AX$50:AX$2500),
  0)</f>
        <v>4</v>
      </c>
      <c r="BD62" s="2">
        <f t="shared" si="62"/>
        <v>1.4791666666666665</v>
      </c>
      <c r="BE62" s="2">
        <f t="shared" si="63"/>
        <v>0</v>
      </c>
    </row>
    <row r="63" spans="1:57" ht="10.5" customHeight="1">
      <c r="A63" s="1" t="str">
        <f t="shared" ca="1" si="33"/>
        <v/>
      </c>
      <c r="B63" s="1" t="str">
        <f t="shared" ca="1" si="34"/>
        <v/>
      </c>
      <c r="C63" s="1" t="str">
        <f t="shared" ca="1" si="35"/>
        <v/>
      </c>
      <c r="D63" s="1" t="str">
        <f t="shared" ca="1" si="36"/>
        <v/>
      </c>
      <c r="F63" s="10"/>
      <c r="G63" s="136" t="str">
        <f t="shared" si="37"/>
        <v/>
      </c>
      <c r="H63" s="27">
        <v>98765</v>
      </c>
      <c r="I63" s="28">
        <v>0.375</v>
      </c>
      <c r="J63" s="28">
        <v>0.70833333333333337</v>
      </c>
      <c r="K63" s="29" t="s">
        <v>186</v>
      </c>
      <c r="L63" s="136"/>
      <c r="M63" s="136"/>
      <c r="N63" s="136"/>
      <c r="O63" s="26">
        <f t="shared" si="38"/>
        <v>0.33333333333333337</v>
      </c>
      <c r="P63" s="218" t="str">
        <f t="shared" si="39"/>
        <v/>
      </c>
      <c r="Q63" s="26" t="str">
        <f t="shared" si="40"/>
        <v/>
      </c>
      <c r="R63" s="22"/>
      <c r="S63" s="99"/>
      <c r="T63" s="10"/>
      <c r="U63" s="229" t="str">
        <f t="shared" si="41"/>
        <v>2019-01-07|09:00|17:00|APM-98765|Wo woar mei Leistung?</v>
      </c>
      <c r="V63" s="230"/>
      <c r="W63" s="230"/>
      <c r="X63" s="230"/>
      <c r="Y63" s="230"/>
      <c r="Z63" s="22" t="str">
        <f>""</f>
        <v/>
      </c>
      <c r="AB63" s="23" t="str">
        <f t="shared" si="42"/>
        <v/>
      </c>
      <c r="AC63" s="2" t="b">
        <f>COUNT(Q63:Q$2500)&gt;0</f>
        <v>1</v>
      </c>
      <c r="AD63" s="2" t="b">
        <f t="shared" si="43"/>
        <v>1</v>
      </c>
      <c r="AE63" s="2" t="b">
        <f t="shared" si="64"/>
        <v>0</v>
      </c>
      <c r="AF63" s="2" t="b">
        <f t="shared" si="65"/>
        <v>0</v>
      </c>
      <c r="AG63" s="2" t="b">
        <f>OR(
  AND(AC63,NOT(AC64)),
  AND(AF63,WEEKDAY(AH62,2)=EINSTELLUNGEN!$D$12),
  AND(AF63,AH63=$J$35)
)</f>
        <v>0</v>
      </c>
      <c r="AH63" s="2">
        <f>IF(AE63,AH62+IF(WEEKDAY(AH62+1,2)&lt;=EINSTELLUNGEN!$D$12,1,$J$36),AH62)</f>
        <v>42010</v>
      </c>
      <c r="AI63" s="2">
        <f t="shared" si="44"/>
        <v>2019</v>
      </c>
      <c r="AJ63" s="2">
        <f t="shared" si="45"/>
        <v>201901</v>
      </c>
      <c r="AK63" s="2">
        <f t="shared" si="46"/>
        <v>201901</v>
      </c>
      <c r="AL63" s="2">
        <f t="shared" si="66"/>
        <v>201902</v>
      </c>
      <c r="AM63" s="2" t="b">
        <f t="shared" si="47"/>
        <v>1</v>
      </c>
      <c r="AN63" s="4">
        <f t="shared" si="48"/>
        <v>0.375</v>
      </c>
      <c r="AO63" s="4">
        <f t="shared" si="49"/>
        <v>0.70833333333333337</v>
      </c>
      <c r="AP63" s="2" t="str">
        <f>IF(AD63,
  IF(ISBLANK(H63),
    AP62,
    IF(LEN(H63)=1,
      IF(OR(UPPER(H63)="A",UPPER(H63)="I"),
        EINSTELLUNGEN!$D$21,
        IF(OR(UPPER(H63)="B",UPPER(H63)="M"),
          EINSTELLUNGEN!$D$22,
          IF(OR(UPPER(H63)="C",UPPER(H63)="S"),
            EINSTELLUNGEN!$D$23,
            IF(UPPER(H63)="D",
              EINSTELLUNGEN!$D$24,
              IF(UPPER(H63)="E",
                EINSTELLUNGEN!$D$25,
                UPPER(H63)))))),
      IF(ISNUMBER(H63),
        EINSTELLUNGEN!$D$20&amp;H63,
        UPPER(H63)))),
  "")</f>
        <v>APM-98765</v>
      </c>
      <c r="AQ63" s="2" t="str">
        <f t="shared" si="50"/>
        <v>Wo woar mei Leistung?</v>
      </c>
      <c r="AR63" s="2">
        <f t="shared" si="51"/>
        <v>0.33333333333333337</v>
      </c>
      <c r="AS63" s="145">
        <f t="shared" si="52"/>
        <v>0.33333333333333337</v>
      </c>
      <c r="AT63" s="2">
        <f t="shared" si="53"/>
        <v>0</v>
      </c>
      <c r="AU63" s="2">
        <f t="shared" si="54"/>
        <v>0</v>
      </c>
      <c r="AV63" s="2">
        <f t="shared" si="55"/>
        <v>0</v>
      </c>
      <c r="AW63" s="2">
        <f t="shared" si="56"/>
        <v>0</v>
      </c>
      <c r="AX63" s="2">
        <f t="shared" si="57"/>
        <v>0</v>
      </c>
      <c r="AY63" s="2">
        <f t="shared" si="58"/>
        <v>1</v>
      </c>
      <c r="AZ63" s="145">
        <f t="shared" si="59"/>
        <v>0.375</v>
      </c>
      <c r="BA63" s="145">
        <f t="shared" si="60"/>
        <v>0.70833333333333337</v>
      </c>
      <c r="BB63" s="145">
        <f t="shared" si="61"/>
        <v>0</v>
      </c>
      <c r="BC63" s="2">
        <f>IF(AM63,
  IF(AND(AL63=$J$31,_xlfn.DAYS(AH63,DATE(AI63,1,1))&lt;7),
    MAX(0,EINSTELLUNGEN!$D$12+1-WEEKDAY(DATE(EINSTELLUNGEN!$D$9,EINSTELLUNGEN!$D$10,1),2)),
    IF(AL63=$J$33,
      MIN(EINSTELLUNGEN!$D$12,WEEKDAY(DATE(EINSTELLUNGEN!$D$9,12,31),2)),
      EINSTELLUNGEN!$D$12
  )) - SUMIF(AL$50:AL$2500,"="&amp;AL63,AX$50:AX$2500),
  0)</f>
        <v>4</v>
      </c>
      <c r="BD63" s="2">
        <f t="shared" si="62"/>
        <v>1.4791666666666665</v>
      </c>
      <c r="BE63" s="2">
        <f t="shared" si="63"/>
        <v>0</v>
      </c>
    </row>
    <row r="64" spans="1:57" ht="10.5" customHeight="1">
      <c r="A64" s="1" t="str">
        <f t="shared" ca="1" si="33"/>
        <v/>
      </c>
      <c r="B64" s="1" t="str">
        <f t="shared" ca="1" si="34"/>
        <v/>
      </c>
      <c r="C64" s="1" t="str">
        <f t="shared" ca="1" si="35"/>
        <v/>
      </c>
      <c r="D64" s="1" t="str">
        <f t="shared" ca="1" si="36"/>
        <v/>
      </c>
      <c r="F64" s="10"/>
      <c r="G64" s="136" t="str">
        <f t="shared" si="37"/>
        <v>DIENSTAG, 8 JANUAR 2019</v>
      </c>
      <c r="H64" s="27"/>
      <c r="I64" s="28"/>
      <c r="J64" s="28"/>
      <c r="K64" s="29"/>
      <c r="L64" s="136"/>
      <c r="M64" s="136"/>
      <c r="N64" s="136"/>
      <c r="O64" s="26" t="str">
        <f t="shared" si="38"/>
        <v/>
      </c>
      <c r="P64" s="218" t="str">
        <f t="shared" si="39"/>
        <v>8,000 h</v>
      </c>
      <c r="Q64" s="26">
        <f t="shared" si="40"/>
        <v>0</v>
      </c>
      <c r="R64" s="22"/>
      <c r="S64" s="99"/>
      <c r="T64" s="10"/>
      <c r="U64" s="229" t="str">
        <f t="shared" si="41"/>
        <v/>
      </c>
      <c r="V64" s="230"/>
      <c r="W64" s="230"/>
      <c r="X64" s="230"/>
      <c r="Y64" s="230"/>
      <c r="Z64" s="22" t="str">
        <f>""</f>
        <v/>
      </c>
      <c r="AB64" s="23" t="str">
        <f t="shared" si="42"/>
        <v/>
      </c>
      <c r="AC64" s="2" t="b">
        <f>COUNT(Q64:Q$2500)&gt;0</f>
        <v>1</v>
      </c>
      <c r="AD64" s="2" t="b">
        <f t="shared" si="43"/>
        <v>0</v>
      </c>
      <c r="AE64" s="2" t="b">
        <f t="shared" si="64"/>
        <v>1</v>
      </c>
      <c r="AF64" s="2" t="b">
        <f t="shared" si="65"/>
        <v>1</v>
      </c>
      <c r="AG64" s="2" t="b">
        <f>OR(
  AND(AC64,NOT(AC65)),
  AND(AF64,WEEKDAY(AH63,2)=EINSTELLUNGEN!$D$12),
  AND(AF64,AH64=$J$35)
)</f>
        <v>0</v>
      </c>
      <c r="AH64" s="2">
        <f>IF(AE64,AH63+IF(WEEKDAY(AH63+1,2)&lt;=EINSTELLUNGEN!$D$12,1,$J$36),AH63)</f>
        <v>42011</v>
      </c>
      <c r="AI64" s="2">
        <f t="shared" si="44"/>
        <v>2019</v>
      </c>
      <c r="AJ64" s="2">
        <f t="shared" si="45"/>
        <v>201901</v>
      </c>
      <c r="AK64" s="2">
        <f t="shared" si="46"/>
        <v>201901</v>
      </c>
      <c r="AL64" s="2">
        <f t="shared" si="66"/>
        <v>201902</v>
      </c>
      <c r="AM64" s="2" t="b">
        <f t="shared" si="47"/>
        <v>1</v>
      </c>
      <c r="AN64" s="4" t="e">
        <f t="shared" si="48"/>
        <v>#N/A</v>
      </c>
      <c r="AO64" s="4" t="e">
        <f t="shared" si="49"/>
        <v>#N/A</v>
      </c>
      <c r="AP64" s="2" t="str">
        <f>IF(AD64,
  IF(ISBLANK(H64),
    AP63,
    IF(LEN(H64)=1,
      IF(OR(UPPER(H64)="A",UPPER(H64)="I"),
        EINSTELLUNGEN!$D$21,
        IF(OR(UPPER(H64)="B",UPPER(H64)="M"),
          EINSTELLUNGEN!$D$22,
          IF(OR(UPPER(H64)="C",UPPER(H64)="S"),
            EINSTELLUNGEN!$D$23,
            IF(UPPER(H64)="D",
              EINSTELLUNGEN!$D$24,
              IF(UPPER(H64)="E",
                EINSTELLUNGEN!$D$25,
                UPPER(H64)))))),
      IF(ISNUMBER(H64),
        EINSTELLUNGEN!$D$20&amp;H64,
        UPPER(H64)))),
  "")</f>
        <v/>
      </c>
      <c r="AQ64" s="2" t="str">
        <f t="shared" si="50"/>
        <v/>
      </c>
      <c r="AR64" s="2">
        <f t="shared" si="51"/>
        <v>0</v>
      </c>
      <c r="AS64" s="145">
        <f t="shared" si="52"/>
        <v>0.33333333333333337</v>
      </c>
      <c r="AT64" s="2">
        <f t="shared" si="53"/>
        <v>0</v>
      </c>
      <c r="AU64" s="2">
        <f t="shared" si="54"/>
        <v>0</v>
      </c>
      <c r="AV64" s="2">
        <f t="shared" si="55"/>
        <v>0</v>
      </c>
      <c r="AW64" s="2">
        <f t="shared" si="56"/>
        <v>0</v>
      </c>
      <c r="AX64" s="2">
        <f t="shared" si="57"/>
        <v>0</v>
      </c>
      <c r="AY64" s="2">
        <f t="shared" si="58"/>
        <v>0</v>
      </c>
      <c r="AZ64" s="145" t="e">
        <f t="shared" si="59"/>
        <v>#N/A</v>
      </c>
      <c r="BA64" s="145" t="e">
        <f t="shared" si="60"/>
        <v>#N/A</v>
      </c>
      <c r="BB64" s="145">
        <f t="shared" si="61"/>
        <v>0</v>
      </c>
      <c r="BC64" s="2">
        <f>IF(AM64,
  IF(AND(AL64=$J$31,_xlfn.DAYS(AH64,DATE(AI64,1,1))&lt;7),
    MAX(0,EINSTELLUNGEN!$D$12+1-WEEKDAY(DATE(EINSTELLUNGEN!$D$9,EINSTELLUNGEN!$D$10,1),2)),
    IF(AL64=$J$33,
      MIN(EINSTELLUNGEN!$D$12,WEEKDAY(DATE(EINSTELLUNGEN!$D$9,12,31),2)),
      EINSTELLUNGEN!$D$12
  )) - SUMIF(AL$50:AL$2500,"="&amp;AL64,AX$50:AX$2500),
  0)</f>
        <v>4</v>
      </c>
      <c r="BD64" s="2">
        <f t="shared" si="62"/>
        <v>1.4791666666666665</v>
      </c>
      <c r="BE64" s="2">
        <f t="shared" si="63"/>
        <v>0</v>
      </c>
    </row>
    <row r="65" spans="1:57" ht="10.5" customHeight="1">
      <c r="A65" s="1" t="str">
        <f t="shared" ca="1" si="33"/>
        <v/>
      </c>
      <c r="B65" s="1" t="str">
        <f t="shared" ca="1" si="34"/>
        <v/>
      </c>
      <c r="C65" s="1" t="str">
        <f t="shared" ca="1" si="35"/>
        <v/>
      </c>
      <c r="D65" s="1" t="str">
        <f t="shared" ca="1" si="36"/>
        <v/>
      </c>
      <c r="F65" s="10"/>
      <c r="G65" s="136" t="str">
        <f t="shared" si="37"/>
        <v/>
      </c>
      <c r="H65" s="27">
        <v>98765</v>
      </c>
      <c r="I65" s="28">
        <v>0.375</v>
      </c>
      <c r="J65" s="28">
        <v>0.70833333333333337</v>
      </c>
      <c r="K65" s="29" t="s">
        <v>186</v>
      </c>
      <c r="L65" s="136"/>
      <c r="M65" s="136"/>
      <c r="N65" s="136"/>
      <c r="O65" s="26">
        <f t="shared" si="38"/>
        <v>0.33333333333333337</v>
      </c>
      <c r="P65" s="218" t="str">
        <f t="shared" si="39"/>
        <v/>
      </c>
      <c r="Q65" s="26" t="str">
        <f t="shared" si="40"/>
        <v/>
      </c>
      <c r="R65" s="22"/>
      <c r="S65" s="99"/>
      <c r="T65" s="10"/>
      <c r="U65" s="229" t="str">
        <f t="shared" si="41"/>
        <v>2019-01-08|09:00|17:00|APM-98765|Wo woar mei Leistung?</v>
      </c>
      <c r="V65" s="230"/>
      <c r="W65" s="230"/>
      <c r="X65" s="230"/>
      <c r="Y65" s="230"/>
      <c r="Z65" s="22" t="str">
        <f>""</f>
        <v/>
      </c>
      <c r="AB65" s="23" t="str">
        <f t="shared" si="42"/>
        <v/>
      </c>
      <c r="AC65" s="2" t="b">
        <f>COUNT(Q65:Q$2500)&gt;0</f>
        <v>1</v>
      </c>
      <c r="AD65" s="2" t="b">
        <f t="shared" si="43"/>
        <v>1</v>
      </c>
      <c r="AE65" s="2" t="b">
        <f t="shared" si="64"/>
        <v>0</v>
      </c>
      <c r="AF65" s="2" t="b">
        <f t="shared" si="65"/>
        <v>0</v>
      </c>
      <c r="AG65" s="2" t="b">
        <f>OR(
  AND(AC65,NOT(AC66)),
  AND(AF65,WEEKDAY(AH64,2)=EINSTELLUNGEN!$D$12),
  AND(AF65,AH65=$J$35)
)</f>
        <v>0</v>
      </c>
      <c r="AH65" s="2">
        <f>IF(AE65,AH64+IF(WEEKDAY(AH64+1,2)&lt;=EINSTELLUNGEN!$D$12,1,$J$36),AH64)</f>
        <v>42011</v>
      </c>
      <c r="AI65" s="2">
        <f t="shared" si="44"/>
        <v>2019</v>
      </c>
      <c r="AJ65" s="2">
        <f t="shared" si="45"/>
        <v>201901</v>
      </c>
      <c r="AK65" s="2">
        <f t="shared" si="46"/>
        <v>201901</v>
      </c>
      <c r="AL65" s="2">
        <f t="shared" si="66"/>
        <v>201902</v>
      </c>
      <c r="AM65" s="2" t="b">
        <f t="shared" si="47"/>
        <v>1</v>
      </c>
      <c r="AN65" s="4">
        <f t="shared" si="48"/>
        <v>0.375</v>
      </c>
      <c r="AO65" s="4">
        <f t="shared" si="49"/>
        <v>0.70833333333333337</v>
      </c>
      <c r="AP65" s="2" t="str">
        <f>IF(AD65,
  IF(ISBLANK(H65),
    AP64,
    IF(LEN(H65)=1,
      IF(OR(UPPER(H65)="A",UPPER(H65)="I"),
        EINSTELLUNGEN!$D$21,
        IF(OR(UPPER(H65)="B",UPPER(H65)="M"),
          EINSTELLUNGEN!$D$22,
          IF(OR(UPPER(H65)="C",UPPER(H65)="S"),
            EINSTELLUNGEN!$D$23,
            IF(UPPER(H65)="D",
              EINSTELLUNGEN!$D$24,
              IF(UPPER(H65)="E",
                EINSTELLUNGEN!$D$25,
                UPPER(H65)))))),
      IF(ISNUMBER(H65),
        EINSTELLUNGEN!$D$20&amp;H65,
        UPPER(H65)))),
  "")</f>
        <v>APM-98765</v>
      </c>
      <c r="AQ65" s="2" t="str">
        <f t="shared" si="50"/>
        <v>Wo woar mei Leistung?</v>
      </c>
      <c r="AR65" s="2">
        <f t="shared" si="51"/>
        <v>0.33333333333333337</v>
      </c>
      <c r="AS65" s="145">
        <f t="shared" si="52"/>
        <v>0.33333333333333337</v>
      </c>
      <c r="AT65" s="2">
        <f t="shared" si="53"/>
        <v>0</v>
      </c>
      <c r="AU65" s="2">
        <f t="shared" si="54"/>
        <v>0</v>
      </c>
      <c r="AV65" s="2">
        <f t="shared" si="55"/>
        <v>0</v>
      </c>
      <c r="AW65" s="2">
        <f t="shared" si="56"/>
        <v>0</v>
      </c>
      <c r="AX65" s="2">
        <f t="shared" si="57"/>
        <v>0</v>
      </c>
      <c r="AY65" s="2">
        <f t="shared" si="58"/>
        <v>1</v>
      </c>
      <c r="AZ65" s="145">
        <f t="shared" si="59"/>
        <v>0.375</v>
      </c>
      <c r="BA65" s="145">
        <f t="shared" si="60"/>
        <v>0.70833333333333337</v>
      </c>
      <c r="BB65" s="145">
        <f t="shared" si="61"/>
        <v>0</v>
      </c>
      <c r="BC65" s="2">
        <f>IF(AM65,
  IF(AND(AL65=$J$31,_xlfn.DAYS(AH65,DATE(AI65,1,1))&lt;7),
    MAX(0,EINSTELLUNGEN!$D$12+1-WEEKDAY(DATE(EINSTELLUNGEN!$D$9,EINSTELLUNGEN!$D$10,1),2)),
    IF(AL65=$J$33,
      MIN(EINSTELLUNGEN!$D$12,WEEKDAY(DATE(EINSTELLUNGEN!$D$9,12,31),2)),
      EINSTELLUNGEN!$D$12
  )) - SUMIF(AL$50:AL$2500,"="&amp;AL65,AX$50:AX$2500),
  0)</f>
        <v>4</v>
      </c>
      <c r="BD65" s="2">
        <f t="shared" si="62"/>
        <v>1.4791666666666665</v>
      </c>
      <c r="BE65" s="2">
        <f t="shared" si="63"/>
        <v>0</v>
      </c>
    </row>
    <row r="66" spans="1:57" ht="10.5" customHeight="1">
      <c r="A66" s="1" t="str">
        <f t="shared" ca="1" si="33"/>
        <v/>
      </c>
      <c r="B66" s="1" t="str">
        <f t="shared" ca="1" si="34"/>
        <v/>
      </c>
      <c r="C66" s="1" t="str">
        <f t="shared" ca="1" si="35"/>
        <v/>
      </c>
      <c r="D66" s="1" t="str">
        <f t="shared" ca="1" si="36"/>
        <v/>
      </c>
      <c r="F66" s="10"/>
      <c r="G66" s="136" t="str">
        <f t="shared" si="37"/>
        <v>MITTWOCH, 9 JANUAR 2019</v>
      </c>
      <c r="H66" s="27"/>
      <c r="I66" s="28"/>
      <c r="J66" s="28"/>
      <c r="K66" s="29"/>
      <c r="L66" s="136"/>
      <c r="M66" s="136"/>
      <c r="N66" s="136"/>
      <c r="O66" s="26" t="str">
        <f t="shared" si="38"/>
        <v/>
      </c>
      <c r="P66" s="218" t="str">
        <f t="shared" si="39"/>
        <v>8,000 h</v>
      </c>
      <c r="Q66" s="26">
        <f t="shared" si="40"/>
        <v>0</v>
      </c>
      <c r="R66" s="22"/>
      <c r="S66" s="99"/>
      <c r="T66" s="10"/>
      <c r="U66" s="229" t="str">
        <f t="shared" si="41"/>
        <v/>
      </c>
      <c r="V66" s="230"/>
      <c r="W66" s="230"/>
      <c r="X66" s="230"/>
      <c r="Y66" s="230"/>
      <c r="Z66" s="22" t="str">
        <f>""</f>
        <v/>
      </c>
      <c r="AB66" s="23" t="str">
        <f t="shared" si="42"/>
        <v/>
      </c>
      <c r="AC66" s="2" t="b">
        <f>COUNT(Q66:Q$2500)&gt;0</f>
        <v>1</v>
      </c>
      <c r="AD66" s="2" t="b">
        <f t="shared" si="43"/>
        <v>0</v>
      </c>
      <c r="AE66" s="2" t="b">
        <f t="shared" si="64"/>
        <v>1</v>
      </c>
      <c r="AF66" s="2" t="b">
        <f t="shared" si="65"/>
        <v>1</v>
      </c>
      <c r="AG66" s="2" t="b">
        <f>OR(
  AND(AC66,NOT(AC67)),
  AND(AF66,WEEKDAY(AH65,2)=EINSTELLUNGEN!$D$12),
  AND(AF66,AH66=$J$35)
)</f>
        <v>0</v>
      </c>
      <c r="AH66" s="2">
        <f>IF(AE66,AH65+IF(WEEKDAY(AH65+1,2)&lt;=EINSTELLUNGEN!$D$12,1,$J$36),AH65)</f>
        <v>42012</v>
      </c>
      <c r="AI66" s="2">
        <f t="shared" si="44"/>
        <v>2019</v>
      </c>
      <c r="AJ66" s="2">
        <f t="shared" si="45"/>
        <v>201901</v>
      </c>
      <c r="AK66" s="2">
        <f t="shared" si="46"/>
        <v>201901</v>
      </c>
      <c r="AL66" s="2">
        <f t="shared" si="66"/>
        <v>201902</v>
      </c>
      <c r="AM66" s="2" t="b">
        <f t="shared" si="47"/>
        <v>1</v>
      </c>
      <c r="AN66" s="4" t="e">
        <f t="shared" si="48"/>
        <v>#N/A</v>
      </c>
      <c r="AO66" s="4" t="e">
        <f t="shared" si="49"/>
        <v>#N/A</v>
      </c>
      <c r="AP66" s="2" t="str">
        <f>IF(AD66,
  IF(ISBLANK(H66),
    AP65,
    IF(LEN(H66)=1,
      IF(OR(UPPER(H66)="A",UPPER(H66)="I"),
        EINSTELLUNGEN!$D$21,
        IF(OR(UPPER(H66)="B",UPPER(H66)="M"),
          EINSTELLUNGEN!$D$22,
          IF(OR(UPPER(H66)="C",UPPER(H66)="S"),
            EINSTELLUNGEN!$D$23,
            IF(UPPER(H66)="D",
              EINSTELLUNGEN!$D$24,
              IF(UPPER(H66)="E",
                EINSTELLUNGEN!$D$25,
                UPPER(H66)))))),
      IF(ISNUMBER(H66),
        EINSTELLUNGEN!$D$20&amp;H66,
        UPPER(H66)))),
  "")</f>
        <v/>
      </c>
      <c r="AQ66" s="2" t="str">
        <f t="shared" si="50"/>
        <v/>
      </c>
      <c r="AR66" s="2">
        <f t="shared" si="51"/>
        <v>0</v>
      </c>
      <c r="AS66" s="145">
        <f t="shared" si="52"/>
        <v>0.39583333333333331</v>
      </c>
      <c r="AT66" s="2">
        <f t="shared" si="53"/>
        <v>0</v>
      </c>
      <c r="AU66" s="2">
        <f t="shared" si="54"/>
        <v>0</v>
      </c>
      <c r="AV66" s="2">
        <f t="shared" si="55"/>
        <v>0</v>
      </c>
      <c r="AW66" s="2">
        <f t="shared" si="56"/>
        <v>0</v>
      </c>
      <c r="AX66" s="2">
        <f t="shared" si="57"/>
        <v>0</v>
      </c>
      <c r="AY66" s="2">
        <f t="shared" si="58"/>
        <v>0</v>
      </c>
      <c r="AZ66" s="145" t="e">
        <f t="shared" si="59"/>
        <v>#N/A</v>
      </c>
      <c r="BA66" s="145" t="e">
        <f t="shared" si="60"/>
        <v>#N/A</v>
      </c>
      <c r="BB66" s="145">
        <f t="shared" si="61"/>
        <v>0</v>
      </c>
      <c r="BC66" s="2">
        <f>IF(AM66,
  IF(AND(AL66=$J$31,_xlfn.DAYS(AH66,DATE(AI66,1,1))&lt;7),
    MAX(0,EINSTELLUNGEN!$D$12+1-WEEKDAY(DATE(EINSTELLUNGEN!$D$9,EINSTELLUNGEN!$D$10,1),2)),
    IF(AL66=$J$33,
      MIN(EINSTELLUNGEN!$D$12,WEEKDAY(DATE(EINSTELLUNGEN!$D$9,12,31),2)),
      EINSTELLUNGEN!$D$12
  )) - SUMIF(AL$50:AL$2500,"="&amp;AL66,AX$50:AX$2500),
  0)</f>
        <v>4</v>
      </c>
      <c r="BD66" s="2">
        <f t="shared" si="62"/>
        <v>1.4791666666666665</v>
      </c>
      <c r="BE66" s="2">
        <f t="shared" si="63"/>
        <v>0</v>
      </c>
    </row>
    <row r="67" spans="1:57" ht="10.5" customHeight="1">
      <c r="A67" s="1" t="str">
        <f t="shared" ca="1" si="33"/>
        <v/>
      </c>
      <c r="B67" s="1" t="str">
        <f t="shared" ca="1" si="34"/>
        <v/>
      </c>
      <c r="C67" s="1" t="str">
        <f t="shared" ca="1" si="35"/>
        <v/>
      </c>
      <c r="D67" s="1" t="str">
        <f t="shared" ca="1" si="36"/>
        <v/>
      </c>
      <c r="F67" s="10"/>
      <c r="G67" s="136" t="str">
        <f t="shared" si="37"/>
        <v/>
      </c>
      <c r="H67" s="27">
        <v>87654</v>
      </c>
      <c r="I67" s="28">
        <v>0.29166666666666669</v>
      </c>
      <c r="J67" s="28">
        <v>0.41666666666666669</v>
      </c>
      <c r="K67" s="29" t="s">
        <v>186</v>
      </c>
      <c r="L67" s="136"/>
      <c r="M67" s="136"/>
      <c r="N67" s="136"/>
      <c r="O67" s="26">
        <f t="shared" si="38"/>
        <v>0.125</v>
      </c>
      <c r="P67" s="218" t="str">
        <f t="shared" si="39"/>
        <v/>
      </c>
      <c r="Q67" s="26" t="str">
        <f t="shared" si="40"/>
        <v/>
      </c>
      <c r="R67" s="22"/>
      <c r="S67" s="99"/>
      <c r="T67" s="10"/>
      <c r="U67" s="229" t="str">
        <f t="shared" si="41"/>
        <v>2019-01-09|07:00|10:00|APM-87654|Wo woar mei Leistung?</v>
      </c>
      <c r="V67" s="230"/>
      <c r="W67" s="230"/>
      <c r="X67" s="230"/>
      <c r="Y67" s="230"/>
      <c r="Z67" s="22" t="str">
        <f>""</f>
        <v/>
      </c>
      <c r="AB67" s="23" t="str">
        <f t="shared" si="42"/>
        <v/>
      </c>
      <c r="AC67" s="2" t="b">
        <f>COUNT(Q67:Q$2500)&gt;0</f>
        <v>1</v>
      </c>
      <c r="AD67" s="2" t="b">
        <f t="shared" si="43"/>
        <v>1</v>
      </c>
      <c r="AE67" s="2" t="b">
        <f t="shared" si="64"/>
        <v>0</v>
      </c>
      <c r="AF67" s="2" t="b">
        <f t="shared" si="65"/>
        <v>0</v>
      </c>
      <c r="AG67" s="2" t="b">
        <f>OR(
  AND(AC67,NOT(AC68)),
  AND(AF67,WEEKDAY(AH66,2)=EINSTELLUNGEN!$D$12),
  AND(AF67,AH67=$J$35)
)</f>
        <v>0</v>
      </c>
      <c r="AH67" s="2">
        <f>IF(AE67,AH66+IF(WEEKDAY(AH66+1,2)&lt;=EINSTELLUNGEN!$D$12,1,$J$36),AH66)</f>
        <v>42012</v>
      </c>
      <c r="AI67" s="2">
        <f t="shared" si="44"/>
        <v>2019</v>
      </c>
      <c r="AJ67" s="2">
        <f t="shared" si="45"/>
        <v>201901</v>
      </c>
      <c r="AK67" s="2">
        <f t="shared" si="46"/>
        <v>201901</v>
      </c>
      <c r="AL67" s="2">
        <f t="shared" si="66"/>
        <v>201902</v>
      </c>
      <c r="AM67" s="2" t="b">
        <f t="shared" si="47"/>
        <v>1</v>
      </c>
      <c r="AN67" s="4">
        <f t="shared" si="48"/>
        <v>0.29166666666666669</v>
      </c>
      <c r="AO67" s="4">
        <f t="shared" si="49"/>
        <v>0.41666666666666669</v>
      </c>
      <c r="AP67" s="2" t="str">
        <f>IF(AD67,
  IF(ISBLANK(H67),
    AP66,
    IF(LEN(H67)=1,
      IF(OR(UPPER(H67)="A",UPPER(H67)="I"),
        EINSTELLUNGEN!$D$21,
        IF(OR(UPPER(H67)="B",UPPER(H67)="M"),
          EINSTELLUNGEN!$D$22,
          IF(OR(UPPER(H67)="C",UPPER(H67)="S"),
            EINSTELLUNGEN!$D$23,
            IF(UPPER(H67)="D",
              EINSTELLUNGEN!$D$24,
              IF(UPPER(H67)="E",
                EINSTELLUNGEN!$D$25,
                UPPER(H67)))))),
      IF(ISNUMBER(H67),
        EINSTELLUNGEN!$D$20&amp;H67,
        UPPER(H67)))),
  "")</f>
        <v>APM-87654</v>
      </c>
      <c r="AQ67" s="2" t="str">
        <f t="shared" si="50"/>
        <v>Wo woar mei Leistung?</v>
      </c>
      <c r="AR67" s="2">
        <f t="shared" si="51"/>
        <v>0.125</v>
      </c>
      <c r="AS67" s="145">
        <f t="shared" si="52"/>
        <v>0.39583333333333331</v>
      </c>
      <c r="AT67" s="2">
        <f t="shared" si="53"/>
        <v>0</v>
      </c>
      <c r="AU67" s="2">
        <f t="shared" si="54"/>
        <v>0</v>
      </c>
      <c r="AV67" s="2">
        <f t="shared" si="55"/>
        <v>0</v>
      </c>
      <c r="AW67" s="2">
        <f t="shared" si="56"/>
        <v>0</v>
      </c>
      <c r="AX67" s="2">
        <f t="shared" si="57"/>
        <v>0</v>
      </c>
      <c r="AY67" s="2">
        <f t="shared" si="58"/>
        <v>0</v>
      </c>
      <c r="AZ67" s="145">
        <f t="shared" si="59"/>
        <v>0.29166666666666669</v>
      </c>
      <c r="BA67" s="145">
        <f t="shared" si="60"/>
        <v>0.41666666666666669</v>
      </c>
      <c r="BB67" s="145">
        <f t="shared" si="61"/>
        <v>0</v>
      </c>
      <c r="BC67" s="2">
        <f>IF(AM67,
  IF(AND(AL67=$J$31,_xlfn.DAYS(AH67,DATE(AI67,1,1))&lt;7),
    MAX(0,EINSTELLUNGEN!$D$12+1-WEEKDAY(DATE(EINSTELLUNGEN!$D$9,EINSTELLUNGEN!$D$10,1),2)),
    IF(AL67=$J$33,
      MIN(EINSTELLUNGEN!$D$12,WEEKDAY(DATE(EINSTELLUNGEN!$D$9,12,31),2)),
      EINSTELLUNGEN!$D$12
  )) - SUMIF(AL$50:AL$2500,"="&amp;AL67,AX$50:AX$2500),
  0)</f>
        <v>4</v>
      </c>
      <c r="BD67" s="2">
        <f t="shared" si="62"/>
        <v>1.4791666666666665</v>
      </c>
      <c r="BE67" s="2">
        <f t="shared" si="63"/>
        <v>0</v>
      </c>
    </row>
    <row r="68" spans="1:57" ht="10.5" customHeight="1">
      <c r="A68" s="1" t="str">
        <f t="shared" ca="1" si="33"/>
        <v/>
      </c>
      <c r="B68" s="1" t="str">
        <f t="shared" ca="1" si="34"/>
        <v/>
      </c>
      <c r="C68" s="1" t="str">
        <f t="shared" ca="1" si="35"/>
        <v/>
      </c>
      <c r="D68" s="1" t="str">
        <f t="shared" ca="1" si="36"/>
        <v/>
      </c>
      <c r="F68" s="10"/>
      <c r="G68" s="136" t="str">
        <f t="shared" si="37"/>
        <v/>
      </c>
      <c r="H68" s="27"/>
      <c r="I68" s="28"/>
      <c r="J68" s="28">
        <v>0.5</v>
      </c>
      <c r="K68" s="29"/>
      <c r="L68" s="136"/>
      <c r="M68" s="136"/>
      <c r="N68" s="136"/>
      <c r="O68" s="26">
        <f t="shared" si="38"/>
        <v>8.3333333333333315E-2</v>
      </c>
      <c r="P68" s="218" t="str">
        <f t="shared" si="39"/>
        <v/>
      </c>
      <c r="Q68" s="26" t="str">
        <f t="shared" si="40"/>
        <v/>
      </c>
      <c r="R68" s="22"/>
      <c r="S68" s="99"/>
      <c r="T68" s="10"/>
      <c r="U68" s="229" t="str">
        <f t="shared" si="41"/>
        <v>2019-01-09|10:00|12:00|APM-87654|Wo woar mei Leistung?</v>
      </c>
      <c r="V68" s="230"/>
      <c r="W68" s="230"/>
      <c r="X68" s="230"/>
      <c r="Y68" s="230"/>
      <c r="Z68" s="22" t="str">
        <f>""</f>
        <v/>
      </c>
      <c r="AB68" s="23" t="str">
        <f t="shared" si="42"/>
        <v/>
      </c>
      <c r="AC68" s="2" t="b">
        <f>COUNT(Q68:Q$2500)&gt;0</f>
        <v>1</v>
      </c>
      <c r="AD68" s="2" t="b">
        <f t="shared" si="43"/>
        <v>1</v>
      </c>
      <c r="AE68" s="2" t="b">
        <f t="shared" si="64"/>
        <v>0</v>
      </c>
      <c r="AF68" s="2" t="b">
        <f t="shared" si="65"/>
        <v>0</v>
      </c>
      <c r="AG68" s="2" t="b">
        <f>OR(
  AND(AC68,NOT(AC69)),
  AND(AF68,WEEKDAY(AH67,2)=EINSTELLUNGEN!$D$12),
  AND(AF68,AH68=$J$35)
)</f>
        <v>0</v>
      </c>
      <c r="AH68" s="2">
        <f>IF(AE68,AH67+IF(WEEKDAY(AH67+1,2)&lt;=EINSTELLUNGEN!$D$12,1,$J$36),AH67)</f>
        <v>42012</v>
      </c>
      <c r="AI68" s="2">
        <f t="shared" si="44"/>
        <v>2019</v>
      </c>
      <c r="AJ68" s="2">
        <f t="shared" si="45"/>
        <v>201901</v>
      </c>
      <c r="AK68" s="2">
        <f t="shared" si="46"/>
        <v>201901</v>
      </c>
      <c r="AL68" s="2">
        <f t="shared" si="66"/>
        <v>201902</v>
      </c>
      <c r="AM68" s="2" t="b">
        <f t="shared" si="47"/>
        <v>1</v>
      </c>
      <c r="AN68" s="4">
        <f t="shared" si="48"/>
        <v>0.41666666666666669</v>
      </c>
      <c r="AO68" s="4">
        <f t="shared" si="49"/>
        <v>0.5</v>
      </c>
      <c r="AP68" s="2" t="str">
        <f>IF(AD68,
  IF(ISBLANK(H68),
    AP67,
    IF(LEN(H68)=1,
      IF(OR(UPPER(H68)="A",UPPER(H68)="I"),
        EINSTELLUNGEN!$D$21,
        IF(OR(UPPER(H68)="B",UPPER(H68)="M"),
          EINSTELLUNGEN!$D$22,
          IF(OR(UPPER(H68)="C",UPPER(H68)="S"),
            EINSTELLUNGEN!$D$23,
            IF(UPPER(H68)="D",
              EINSTELLUNGEN!$D$24,
              IF(UPPER(H68)="E",
                EINSTELLUNGEN!$D$25,
                UPPER(H68)))))),
      IF(ISNUMBER(H68),
        EINSTELLUNGEN!$D$20&amp;H68,
        UPPER(H68)))),
  "")</f>
        <v>APM-87654</v>
      </c>
      <c r="AQ68" s="2" t="str">
        <f t="shared" si="50"/>
        <v>Wo woar mei Leistung?</v>
      </c>
      <c r="AR68" s="2">
        <f t="shared" si="51"/>
        <v>8.3333333333333315E-2</v>
      </c>
      <c r="AS68" s="145">
        <f t="shared" si="52"/>
        <v>0.39583333333333331</v>
      </c>
      <c r="AT68" s="2">
        <f t="shared" si="53"/>
        <v>0</v>
      </c>
      <c r="AU68" s="2">
        <f t="shared" si="54"/>
        <v>0</v>
      </c>
      <c r="AV68" s="2">
        <f t="shared" si="55"/>
        <v>0</v>
      </c>
      <c r="AW68" s="2">
        <f t="shared" si="56"/>
        <v>0</v>
      </c>
      <c r="AX68" s="2">
        <f t="shared" si="57"/>
        <v>0</v>
      </c>
      <c r="AY68" s="2">
        <f t="shared" si="58"/>
        <v>0</v>
      </c>
      <c r="AZ68" s="145">
        <f t="shared" si="59"/>
        <v>0.29166666666666669</v>
      </c>
      <c r="BA68" s="145">
        <f t="shared" si="60"/>
        <v>0.5</v>
      </c>
      <c r="BB68" s="145">
        <f t="shared" si="61"/>
        <v>0</v>
      </c>
      <c r="BC68" s="2">
        <f>IF(AM68,
  IF(AND(AL68=$J$31,_xlfn.DAYS(AH68,DATE(AI68,1,1))&lt;7),
    MAX(0,EINSTELLUNGEN!$D$12+1-WEEKDAY(DATE(EINSTELLUNGEN!$D$9,EINSTELLUNGEN!$D$10,1),2)),
    IF(AL68=$J$33,
      MIN(EINSTELLUNGEN!$D$12,WEEKDAY(DATE(EINSTELLUNGEN!$D$9,12,31),2)),
      EINSTELLUNGEN!$D$12
  )) - SUMIF(AL$50:AL$2500,"="&amp;AL68,AX$50:AX$2500),
  0)</f>
        <v>4</v>
      </c>
      <c r="BD68" s="2">
        <f t="shared" si="62"/>
        <v>1.4791666666666665</v>
      </c>
      <c r="BE68" s="2">
        <f t="shared" si="63"/>
        <v>0</v>
      </c>
    </row>
    <row r="69" spans="1:57" ht="10.5" customHeight="1">
      <c r="A69" s="1" t="str">
        <f t="shared" ca="1" si="33"/>
        <v/>
      </c>
      <c r="B69" s="1" t="str">
        <f t="shared" ca="1" si="34"/>
        <v/>
      </c>
      <c r="C69" s="1" t="str">
        <f t="shared" ca="1" si="35"/>
        <v/>
      </c>
      <c r="D69" s="1" t="str">
        <f t="shared" ca="1" si="36"/>
        <v/>
      </c>
      <c r="F69" s="10"/>
      <c r="G69" s="136" t="str">
        <f t="shared" si="37"/>
        <v/>
      </c>
      <c r="H69" s="27">
        <v>98765</v>
      </c>
      <c r="I69" s="28">
        <v>0.52083333333333337</v>
      </c>
      <c r="J69" s="28">
        <v>0.58333333333333337</v>
      </c>
      <c r="K69" s="29" t="s">
        <v>186</v>
      </c>
      <c r="L69" s="136"/>
      <c r="M69" s="136"/>
      <c r="N69" s="136"/>
      <c r="O69" s="26">
        <f t="shared" si="38"/>
        <v>6.25E-2</v>
      </c>
      <c r="P69" s="218" t="str">
        <f t="shared" si="39"/>
        <v/>
      </c>
      <c r="Q69" s="26" t="str">
        <f t="shared" si="40"/>
        <v/>
      </c>
      <c r="R69" s="22"/>
      <c r="S69" s="99"/>
      <c r="T69" s="10"/>
      <c r="U69" s="229" t="str">
        <f t="shared" si="41"/>
        <v>2019-01-09|12:30|14:00|APM-98765|Wo woar mei Leistung?</v>
      </c>
      <c r="V69" s="230"/>
      <c r="W69" s="230"/>
      <c r="X69" s="230"/>
      <c r="Y69" s="230"/>
      <c r="Z69" s="22" t="str">
        <f>""</f>
        <v/>
      </c>
      <c r="AB69" s="23" t="str">
        <f t="shared" si="42"/>
        <v/>
      </c>
      <c r="AC69" s="2" t="b">
        <f>COUNT(Q69:Q$2500)&gt;0</f>
        <v>1</v>
      </c>
      <c r="AD69" s="2" t="b">
        <f t="shared" si="43"/>
        <v>1</v>
      </c>
      <c r="AE69" s="2" t="b">
        <f t="shared" si="64"/>
        <v>0</v>
      </c>
      <c r="AF69" s="2" t="b">
        <f t="shared" si="65"/>
        <v>0</v>
      </c>
      <c r="AG69" s="2" t="b">
        <f>OR(
  AND(AC69,NOT(AC70)),
  AND(AF69,WEEKDAY(AH68,2)=EINSTELLUNGEN!$D$12),
  AND(AF69,AH69=$J$35)
)</f>
        <v>0</v>
      </c>
      <c r="AH69" s="2">
        <f>IF(AE69,AH68+IF(WEEKDAY(AH68+1,2)&lt;=EINSTELLUNGEN!$D$12,1,$J$36),AH68)</f>
        <v>42012</v>
      </c>
      <c r="AI69" s="2">
        <f t="shared" si="44"/>
        <v>2019</v>
      </c>
      <c r="AJ69" s="2">
        <f t="shared" si="45"/>
        <v>201901</v>
      </c>
      <c r="AK69" s="2">
        <f t="shared" si="46"/>
        <v>201901</v>
      </c>
      <c r="AL69" s="2">
        <f t="shared" si="66"/>
        <v>201902</v>
      </c>
      <c r="AM69" s="2" t="b">
        <f t="shared" si="47"/>
        <v>1</v>
      </c>
      <c r="AN69" s="4">
        <f t="shared" si="48"/>
        <v>0.52083333333333337</v>
      </c>
      <c r="AO69" s="4">
        <f t="shared" si="49"/>
        <v>0.58333333333333337</v>
      </c>
      <c r="AP69" s="2" t="str">
        <f>IF(AD69,
  IF(ISBLANK(H69),
    AP68,
    IF(LEN(H69)=1,
      IF(OR(UPPER(H69)="A",UPPER(H69)="I"),
        EINSTELLUNGEN!$D$21,
        IF(OR(UPPER(H69)="B",UPPER(H69)="M"),
          EINSTELLUNGEN!$D$22,
          IF(OR(UPPER(H69)="C",UPPER(H69)="S"),
            EINSTELLUNGEN!$D$23,
            IF(UPPER(H69)="D",
              EINSTELLUNGEN!$D$24,
              IF(UPPER(H69)="E",
                EINSTELLUNGEN!$D$25,
                UPPER(H69)))))),
      IF(ISNUMBER(H69),
        EINSTELLUNGEN!$D$20&amp;H69,
        UPPER(H69)))),
  "")</f>
        <v>APM-98765</v>
      </c>
      <c r="AQ69" s="2" t="str">
        <f t="shared" si="50"/>
        <v>Wo woar mei Leistung?</v>
      </c>
      <c r="AR69" s="2">
        <f t="shared" si="51"/>
        <v>6.25E-2</v>
      </c>
      <c r="AS69" s="145">
        <f t="shared" si="52"/>
        <v>0.39583333333333331</v>
      </c>
      <c r="AT69" s="2">
        <f t="shared" si="53"/>
        <v>0</v>
      </c>
      <c r="AU69" s="2">
        <f t="shared" si="54"/>
        <v>0</v>
      </c>
      <c r="AV69" s="2">
        <f t="shared" si="55"/>
        <v>0</v>
      </c>
      <c r="AW69" s="2">
        <f t="shared" si="56"/>
        <v>0</v>
      </c>
      <c r="AX69" s="2">
        <f t="shared" si="57"/>
        <v>0</v>
      </c>
      <c r="AY69" s="2">
        <f t="shared" si="58"/>
        <v>0</v>
      </c>
      <c r="AZ69" s="145">
        <f t="shared" si="59"/>
        <v>0.29166666666666669</v>
      </c>
      <c r="BA69" s="145">
        <f t="shared" si="60"/>
        <v>0.58333333333333337</v>
      </c>
      <c r="BB69" s="145">
        <f t="shared" si="61"/>
        <v>0</v>
      </c>
      <c r="BC69" s="2">
        <f>IF(AM69,
  IF(AND(AL69=$J$31,_xlfn.DAYS(AH69,DATE(AI69,1,1))&lt;7),
    MAX(0,EINSTELLUNGEN!$D$12+1-WEEKDAY(DATE(EINSTELLUNGEN!$D$9,EINSTELLUNGEN!$D$10,1),2)),
    IF(AL69=$J$33,
      MIN(EINSTELLUNGEN!$D$12,WEEKDAY(DATE(EINSTELLUNGEN!$D$9,12,31),2)),
      EINSTELLUNGEN!$D$12
  )) - SUMIF(AL$50:AL$2500,"="&amp;AL69,AX$50:AX$2500),
  0)</f>
        <v>4</v>
      </c>
      <c r="BD69" s="2">
        <f t="shared" si="62"/>
        <v>1.4791666666666665</v>
      </c>
      <c r="BE69" s="2">
        <f t="shared" si="63"/>
        <v>0</v>
      </c>
    </row>
    <row r="70" spans="1:57" ht="10.5" customHeight="1">
      <c r="A70" s="1" t="str">
        <f t="shared" ca="1" si="33"/>
        <v/>
      </c>
      <c r="B70" s="1" t="str">
        <f t="shared" ca="1" si="34"/>
        <v/>
      </c>
      <c r="C70" s="1" t="str">
        <f t="shared" ca="1" si="35"/>
        <v/>
      </c>
      <c r="D70" s="1" t="str">
        <f t="shared" ca="1" si="36"/>
        <v/>
      </c>
      <c r="F70" s="10"/>
      <c r="G70" s="136" t="str">
        <f t="shared" si="37"/>
        <v/>
      </c>
      <c r="H70" s="27">
        <v>87654</v>
      </c>
      <c r="I70" s="28"/>
      <c r="J70" s="28">
        <v>0.70833333333333337</v>
      </c>
      <c r="K70" s="29" t="s">
        <v>186</v>
      </c>
      <c r="L70" s="136"/>
      <c r="M70" s="136"/>
      <c r="N70" s="136"/>
      <c r="O70" s="26">
        <f t="shared" si="38"/>
        <v>0.125</v>
      </c>
      <c r="P70" s="218" t="str">
        <f t="shared" si="39"/>
        <v/>
      </c>
      <c r="Q70" s="26" t="str">
        <f t="shared" si="40"/>
        <v/>
      </c>
      <c r="R70" s="22"/>
      <c r="S70" s="99"/>
      <c r="T70" s="10"/>
      <c r="U70" s="229" t="str">
        <f t="shared" si="41"/>
        <v>2019-01-09|14:00|17:00|APM-87654|Wo woar mei Leistung?</v>
      </c>
      <c r="V70" s="230"/>
      <c r="W70" s="230"/>
      <c r="X70" s="230"/>
      <c r="Y70" s="230"/>
      <c r="Z70" s="22" t="str">
        <f>""</f>
        <v/>
      </c>
      <c r="AB70" s="23" t="str">
        <f t="shared" si="42"/>
        <v/>
      </c>
      <c r="AC70" s="2" t="b">
        <f>COUNT(Q70:Q$2500)&gt;0</f>
        <v>1</v>
      </c>
      <c r="AD70" s="2" t="b">
        <f t="shared" si="43"/>
        <v>1</v>
      </c>
      <c r="AE70" s="2" t="b">
        <f t="shared" si="64"/>
        <v>0</v>
      </c>
      <c r="AF70" s="2" t="b">
        <f t="shared" si="65"/>
        <v>0</v>
      </c>
      <c r="AG70" s="2" t="b">
        <f>OR(
  AND(AC70,NOT(AC71)),
  AND(AF70,WEEKDAY(AH69,2)=EINSTELLUNGEN!$D$12),
  AND(AF70,AH70=$J$35)
)</f>
        <v>0</v>
      </c>
      <c r="AH70" s="2">
        <f>IF(AE70,AH69+IF(WEEKDAY(AH69+1,2)&lt;=EINSTELLUNGEN!$D$12,1,$J$36),AH69)</f>
        <v>42012</v>
      </c>
      <c r="AI70" s="2">
        <f t="shared" si="44"/>
        <v>2019</v>
      </c>
      <c r="AJ70" s="2">
        <f t="shared" si="45"/>
        <v>201901</v>
      </c>
      <c r="AK70" s="2">
        <f t="shared" si="46"/>
        <v>201901</v>
      </c>
      <c r="AL70" s="2">
        <f t="shared" si="66"/>
        <v>201902</v>
      </c>
      <c r="AM70" s="2" t="b">
        <f t="shared" si="47"/>
        <v>1</v>
      </c>
      <c r="AN70" s="4">
        <f t="shared" si="48"/>
        <v>0.58333333333333337</v>
      </c>
      <c r="AO70" s="4">
        <f t="shared" si="49"/>
        <v>0.70833333333333337</v>
      </c>
      <c r="AP70" s="2" t="str">
        <f>IF(AD70,
  IF(ISBLANK(H70),
    AP69,
    IF(LEN(H70)=1,
      IF(OR(UPPER(H70)="A",UPPER(H70)="I"),
        EINSTELLUNGEN!$D$21,
        IF(OR(UPPER(H70)="B",UPPER(H70)="M"),
          EINSTELLUNGEN!$D$22,
          IF(OR(UPPER(H70)="C",UPPER(H70)="S"),
            EINSTELLUNGEN!$D$23,
            IF(UPPER(H70)="D",
              EINSTELLUNGEN!$D$24,
              IF(UPPER(H70)="E",
                EINSTELLUNGEN!$D$25,
                UPPER(H70)))))),
      IF(ISNUMBER(H70),
        EINSTELLUNGEN!$D$20&amp;H70,
        UPPER(H70)))),
  "")</f>
        <v>APM-87654</v>
      </c>
      <c r="AQ70" s="2" t="str">
        <f t="shared" si="50"/>
        <v>Wo woar mei Leistung?</v>
      </c>
      <c r="AR70" s="2">
        <f t="shared" si="51"/>
        <v>0.125</v>
      </c>
      <c r="AS70" s="145">
        <f t="shared" si="52"/>
        <v>0.39583333333333331</v>
      </c>
      <c r="AT70" s="2">
        <f t="shared" si="53"/>
        <v>0</v>
      </c>
      <c r="AU70" s="2">
        <f t="shared" si="54"/>
        <v>0</v>
      </c>
      <c r="AV70" s="2">
        <f t="shared" si="55"/>
        <v>0</v>
      </c>
      <c r="AW70" s="2">
        <f t="shared" si="56"/>
        <v>0</v>
      </c>
      <c r="AX70" s="2">
        <f t="shared" si="57"/>
        <v>0</v>
      </c>
      <c r="AY70" s="2">
        <f t="shared" si="58"/>
        <v>1</v>
      </c>
      <c r="AZ70" s="145">
        <f t="shared" si="59"/>
        <v>0.29166666666666669</v>
      </c>
      <c r="BA70" s="145">
        <f t="shared" si="60"/>
        <v>0.70833333333333337</v>
      </c>
      <c r="BB70" s="145">
        <f t="shared" si="61"/>
        <v>2.083333333333337E-2</v>
      </c>
      <c r="BC70" s="2">
        <f>IF(AM70,
  IF(AND(AL70=$J$31,_xlfn.DAYS(AH70,DATE(AI70,1,1))&lt;7),
    MAX(0,EINSTELLUNGEN!$D$12+1-WEEKDAY(DATE(EINSTELLUNGEN!$D$9,EINSTELLUNGEN!$D$10,1),2)),
    IF(AL70=$J$33,
      MIN(EINSTELLUNGEN!$D$12,WEEKDAY(DATE(EINSTELLUNGEN!$D$9,12,31),2)),
      EINSTELLUNGEN!$D$12
  )) - SUMIF(AL$50:AL$2500,"="&amp;AL70,AX$50:AX$2500),
  0)</f>
        <v>4</v>
      </c>
      <c r="BD70" s="2">
        <f t="shared" si="62"/>
        <v>1.4791666666666665</v>
      </c>
      <c r="BE70" s="2">
        <f t="shared" si="63"/>
        <v>0</v>
      </c>
    </row>
    <row r="71" spans="1:57" ht="10.5" customHeight="1">
      <c r="A71" s="1" t="str">
        <f t="shared" ca="1" si="33"/>
        <v/>
      </c>
      <c r="B71" s="1" t="str">
        <f t="shared" ca="1" si="34"/>
        <v/>
      </c>
      <c r="C71" s="1" t="str">
        <f t="shared" ca="1" si="35"/>
        <v/>
      </c>
      <c r="D71" s="1" t="str">
        <f t="shared" ca="1" si="36"/>
        <v/>
      </c>
      <c r="F71" s="10"/>
      <c r="G71" s="136" t="str">
        <f t="shared" si="37"/>
        <v>DONNERSTAG, 10 JANUAR 2019</v>
      </c>
      <c r="H71" s="27"/>
      <c r="I71" s="28"/>
      <c r="J71" s="28"/>
      <c r="K71" s="29"/>
      <c r="L71" s="136"/>
      <c r="M71" s="136"/>
      <c r="N71" s="136"/>
      <c r="O71" s="26" t="str">
        <f t="shared" si="38"/>
        <v/>
      </c>
      <c r="P71" s="218" t="str">
        <f t="shared" si="39"/>
        <v>9,500 h</v>
      </c>
      <c r="Q71" s="26">
        <f t="shared" si="40"/>
        <v>2.083333333333337E-2</v>
      </c>
      <c r="R71" s="22"/>
      <c r="S71" s="99"/>
      <c r="T71" s="10"/>
      <c r="U71" s="229" t="str">
        <f t="shared" si="41"/>
        <v/>
      </c>
      <c r="V71" s="230"/>
      <c r="W71" s="230"/>
      <c r="X71" s="230"/>
      <c r="Y71" s="230"/>
      <c r="Z71" s="22" t="str">
        <f>""</f>
        <v/>
      </c>
      <c r="AB71" s="23" t="str">
        <f t="shared" si="42"/>
        <v/>
      </c>
      <c r="AC71" s="2" t="b">
        <f>COUNT(Q71:Q$2500)&gt;0</f>
        <v>1</v>
      </c>
      <c r="AD71" s="2" t="b">
        <f t="shared" si="43"/>
        <v>0</v>
      </c>
      <c r="AE71" s="2" t="b">
        <f t="shared" si="64"/>
        <v>1</v>
      </c>
      <c r="AF71" s="2" t="b">
        <f t="shared" si="65"/>
        <v>1</v>
      </c>
      <c r="AG71" s="2" t="b">
        <f>OR(
  AND(AC71,NOT(AC72)),
  AND(AF71,WEEKDAY(AH70,2)=EINSTELLUNGEN!$D$12),
  AND(AF71,AH71=$J$35)
)</f>
        <v>0</v>
      </c>
      <c r="AH71" s="2">
        <f>IF(AE71,AH70+IF(WEEKDAY(AH70+1,2)&lt;=EINSTELLUNGEN!$D$12,1,$J$36),AH70)</f>
        <v>42013</v>
      </c>
      <c r="AI71" s="2">
        <f t="shared" si="44"/>
        <v>2019</v>
      </c>
      <c r="AJ71" s="2">
        <f t="shared" si="45"/>
        <v>201901</v>
      </c>
      <c r="AK71" s="2">
        <f t="shared" si="46"/>
        <v>201901</v>
      </c>
      <c r="AL71" s="2">
        <f t="shared" si="66"/>
        <v>201902</v>
      </c>
      <c r="AM71" s="2" t="b">
        <f t="shared" si="47"/>
        <v>1</v>
      </c>
      <c r="AN71" s="4" t="e">
        <f t="shared" si="48"/>
        <v>#N/A</v>
      </c>
      <c r="AO71" s="4" t="e">
        <f t="shared" si="49"/>
        <v>#N/A</v>
      </c>
      <c r="AP71" s="2" t="str">
        <f>IF(AD71,
  IF(ISBLANK(H71),
    AP70,
    IF(LEN(H71)=1,
      IF(OR(UPPER(H71)="A",UPPER(H71)="I"),
        EINSTELLUNGEN!$D$21,
        IF(OR(UPPER(H71)="B",UPPER(H71)="M"),
          EINSTELLUNGEN!$D$22,
          IF(OR(UPPER(H71)="C",UPPER(H71)="S"),
            EINSTELLUNGEN!$D$23,
            IF(UPPER(H71)="D",
              EINSTELLUNGEN!$D$24,
              IF(UPPER(H71)="E",
                EINSTELLUNGEN!$D$25,
                UPPER(H71)))))),
      IF(ISNUMBER(H71),
        EINSTELLUNGEN!$D$20&amp;H71,
        UPPER(H71)))),
  "")</f>
        <v/>
      </c>
      <c r="AQ71" s="2" t="str">
        <f t="shared" si="50"/>
        <v/>
      </c>
      <c r="AR71" s="2">
        <f t="shared" si="51"/>
        <v>0</v>
      </c>
      <c r="AS71" s="145">
        <f t="shared" si="52"/>
        <v>0.41666666666666669</v>
      </c>
      <c r="AT71" s="2">
        <f t="shared" si="53"/>
        <v>0</v>
      </c>
      <c r="AU71" s="2">
        <f t="shared" si="54"/>
        <v>0</v>
      </c>
      <c r="AV71" s="2">
        <f t="shared" si="55"/>
        <v>0</v>
      </c>
      <c r="AW71" s="2">
        <f t="shared" si="56"/>
        <v>0</v>
      </c>
      <c r="AX71" s="2">
        <f t="shared" si="57"/>
        <v>0</v>
      </c>
      <c r="AY71" s="2">
        <f t="shared" si="58"/>
        <v>0</v>
      </c>
      <c r="AZ71" s="145" t="e">
        <f t="shared" si="59"/>
        <v>#N/A</v>
      </c>
      <c r="BA71" s="145" t="e">
        <f t="shared" si="60"/>
        <v>#N/A</v>
      </c>
      <c r="BB71" s="145">
        <f t="shared" si="61"/>
        <v>2.083333333333337E-2</v>
      </c>
      <c r="BC71" s="2">
        <f>IF(AM71,
  IF(AND(AL71=$J$31,_xlfn.DAYS(AH71,DATE(AI71,1,1))&lt;7),
    MAX(0,EINSTELLUNGEN!$D$12+1-WEEKDAY(DATE(EINSTELLUNGEN!$D$9,EINSTELLUNGEN!$D$10,1),2)),
    IF(AL71=$J$33,
      MIN(EINSTELLUNGEN!$D$12,WEEKDAY(DATE(EINSTELLUNGEN!$D$9,12,31),2)),
      EINSTELLUNGEN!$D$12
  )) - SUMIF(AL$50:AL$2500,"="&amp;AL71,AX$50:AX$2500),
  0)</f>
        <v>4</v>
      </c>
      <c r="BD71" s="2">
        <f t="shared" si="62"/>
        <v>1.4791666666666665</v>
      </c>
      <c r="BE71" s="2">
        <f t="shared" si="63"/>
        <v>0</v>
      </c>
    </row>
    <row r="72" spans="1:57" ht="10.5" customHeight="1">
      <c r="A72" s="1" t="str">
        <f t="shared" ca="1" si="33"/>
        <v/>
      </c>
      <c r="B72" s="1" t="str">
        <f t="shared" ca="1" si="34"/>
        <v/>
      </c>
      <c r="C72" s="1" t="str">
        <f t="shared" ca="1" si="35"/>
        <v/>
      </c>
      <c r="D72" s="1" t="str">
        <f t="shared" ca="1" si="36"/>
        <v/>
      </c>
      <c r="F72" s="10"/>
      <c r="G72" s="136" t="str">
        <f t="shared" si="37"/>
        <v/>
      </c>
      <c r="H72" s="27">
        <v>76543</v>
      </c>
      <c r="I72" s="28">
        <v>0.29166666666666669</v>
      </c>
      <c r="J72" s="28">
        <v>0.41666666666666669</v>
      </c>
      <c r="K72" s="29" t="s">
        <v>186</v>
      </c>
      <c r="L72" s="136"/>
      <c r="M72" s="136"/>
      <c r="N72" s="136"/>
      <c r="O72" s="26">
        <f t="shared" si="38"/>
        <v>0.125</v>
      </c>
      <c r="P72" s="218" t="str">
        <f t="shared" si="39"/>
        <v/>
      </c>
      <c r="Q72" s="26" t="str">
        <f t="shared" si="40"/>
        <v/>
      </c>
      <c r="R72" s="22"/>
      <c r="S72" s="99"/>
      <c r="T72" s="10"/>
      <c r="U72" s="229" t="str">
        <f t="shared" si="41"/>
        <v>2019-01-10|07:00|10:00|APM-76543|Wo woar mei Leistung?</v>
      </c>
      <c r="V72" s="230"/>
      <c r="W72" s="230"/>
      <c r="X72" s="230"/>
      <c r="Y72" s="230"/>
      <c r="Z72" s="22" t="str">
        <f>""</f>
        <v/>
      </c>
      <c r="AB72" s="23" t="str">
        <f t="shared" si="42"/>
        <v/>
      </c>
      <c r="AC72" s="2" t="b">
        <f>COUNT(Q72:Q$2500)&gt;0</f>
        <v>1</v>
      </c>
      <c r="AD72" s="2" t="b">
        <f t="shared" si="43"/>
        <v>1</v>
      </c>
      <c r="AE72" s="2" t="b">
        <f t="shared" si="64"/>
        <v>0</v>
      </c>
      <c r="AF72" s="2" t="b">
        <f t="shared" si="65"/>
        <v>0</v>
      </c>
      <c r="AG72" s="2" t="b">
        <f>OR(
  AND(AC72,NOT(AC73)),
  AND(AF72,WEEKDAY(AH71,2)=EINSTELLUNGEN!$D$12),
  AND(AF72,AH72=$J$35)
)</f>
        <v>0</v>
      </c>
      <c r="AH72" s="2">
        <f>IF(AE72,AH71+IF(WEEKDAY(AH71+1,2)&lt;=EINSTELLUNGEN!$D$12,1,$J$36),AH71)</f>
        <v>42013</v>
      </c>
      <c r="AI72" s="2">
        <f t="shared" si="44"/>
        <v>2019</v>
      </c>
      <c r="AJ72" s="2">
        <f t="shared" si="45"/>
        <v>201901</v>
      </c>
      <c r="AK72" s="2">
        <f t="shared" si="46"/>
        <v>201901</v>
      </c>
      <c r="AL72" s="2">
        <f t="shared" si="66"/>
        <v>201902</v>
      </c>
      <c r="AM72" s="2" t="b">
        <f t="shared" si="47"/>
        <v>1</v>
      </c>
      <c r="AN72" s="4">
        <f t="shared" si="48"/>
        <v>0.29166666666666669</v>
      </c>
      <c r="AO72" s="4">
        <f t="shared" si="49"/>
        <v>0.41666666666666669</v>
      </c>
      <c r="AP72" s="2" t="str">
        <f>IF(AD72,
  IF(ISBLANK(H72),
    AP71,
    IF(LEN(H72)=1,
      IF(OR(UPPER(H72)="A",UPPER(H72)="I"),
        EINSTELLUNGEN!$D$21,
        IF(OR(UPPER(H72)="B",UPPER(H72)="M"),
          EINSTELLUNGEN!$D$22,
          IF(OR(UPPER(H72)="C",UPPER(H72)="S"),
            EINSTELLUNGEN!$D$23,
            IF(UPPER(H72)="D",
              EINSTELLUNGEN!$D$24,
              IF(UPPER(H72)="E",
                EINSTELLUNGEN!$D$25,
                UPPER(H72)))))),
      IF(ISNUMBER(H72),
        EINSTELLUNGEN!$D$20&amp;H72,
        UPPER(H72)))),
  "")</f>
        <v>APM-76543</v>
      </c>
      <c r="AQ72" s="2" t="str">
        <f t="shared" si="50"/>
        <v>Wo woar mei Leistung?</v>
      </c>
      <c r="AR72" s="2">
        <f t="shared" si="51"/>
        <v>0.125</v>
      </c>
      <c r="AS72" s="145">
        <f t="shared" si="52"/>
        <v>0.41666666666666669</v>
      </c>
      <c r="AT72" s="2">
        <f t="shared" si="53"/>
        <v>0</v>
      </c>
      <c r="AU72" s="2">
        <f t="shared" si="54"/>
        <v>0</v>
      </c>
      <c r="AV72" s="2">
        <f t="shared" si="55"/>
        <v>0</v>
      </c>
      <c r="AW72" s="2">
        <f t="shared" si="56"/>
        <v>0</v>
      </c>
      <c r="AX72" s="2">
        <f t="shared" si="57"/>
        <v>0</v>
      </c>
      <c r="AY72" s="2">
        <f t="shared" si="58"/>
        <v>0</v>
      </c>
      <c r="AZ72" s="145">
        <f t="shared" si="59"/>
        <v>0.29166666666666669</v>
      </c>
      <c r="BA72" s="145">
        <f t="shared" si="60"/>
        <v>0.41666666666666669</v>
      </c>
      <c r="BB72" s="145">
        <f t="shared" si="61"/>
        <v>0</v>
      </c>
      <c r="BC72" s="2">
        <f>IF(AM72,
  IF(AND(AL72=$J$31,_xlfn.DAYS(AH72,DATE(AI72,1,1))&lt;7),
    MAX(0,EINSTELLUNGEN!$D$12+1-WEEKDAY(DATE(EINSTELLUNGEN!$D$9,EINSTELLUNGEN!$D$10,1),2)),
    IF(AL72=$J$33,
      MIN(EINSTELLUNGEN!$D$12,WEEKDAY(DATE(EINSTELLUNGEN!$D$9,12,31),2)),
      EINSTELLUNGEN!$D$12
  )) - SUMIF(AL$50:AL$2500,"="&amp;AL72,AX$50:AX$2500),
  0)</f>
        <v>4</v>
      </c>
      <c r="BD72" s="2">
        <f t="shared" si="62"/>
        <v>1.4791666666666665</v>
      </c>
      <c r="BE72" s="2">
        <f t="shared" si="63"/>
        <v>0</v>
      </c>
    </row>
    <row r="73" spans="1:57" ht="10.5" customHeight="1">
      <c r="A73" s="1" t="str">
        <f t="shared" ca="1" si="33"/>
        <v/>
      </c>
      <c r="B73" s="1" t="str">
        <f t="shared" ca="1" si="34"/>
        <v/>
      </c>
      <c r="C73" s="1" t="str">
        <f t="shared" ca="1" si="35"/>
        <v/>
      </c>
      <c r="D73" s="1" t="str">
        <f t="shared" ca="1" si="36"/>
        <v/>
      </c>
      <c r="F73" s="10"/>
      <c r="G73" s="136" t="str">
        <f t="shared" si="37"/>
        <v/>
      </c>
      <c r="H73" s="27">
        <v>65432</v>
      </c>
      <c r="I73" s="28"/>
      <c r="J73" s="28">
        <v>0.5</v>
      </c>
      <c r="K73" s="29" t="s">
        <v>186</v>
      </c>
      <c r="L73" s="136"/>
      <c r="M73" s="136"/>
      <c r="N73" s="136"/>
      <c r="O73" s="26">
        <f t="shared" si="38"/>
        <v>8.3333333333333315E-2</v>
      </c>
      <c r="P73" s="218" t="str">
        <f t="shared" si="39"/>
        <v/>
      </c>
      <c r="Q73" s="26" t="str">
        <f t="shared" si="40"/>
        <v/>
      </c>
      <c r="R73" s="22"/>
      <c r="S73" s="99"/>
      <c r="T73" s="10"/>
      <c r="U73" s="229" t="str">
        <f t="shared" si="41"/>
        <v>2019-01-10|10:00|12:00|APM-65432|Wo woar mei Leistung?</v>
      </c>
      <c r="V73" s="230"/>
      <c r="W73" s="230"/>
      <c r="X73" s="230"/>
      <c r="Y73" s="230"/>
      <c r="Z73" s="22" t="str">
        <f>""</f>
        <v/>
      </c>
      <c r="AB73" s="23" t="str">
        <f t="shared" si="42"/>
        <v/>
      </c>
      <c r="AC73" s="2" t="b">
        <f>COUNT(Q73:Q$2500)&gt;0</f>
        <v>1</v>
      </c>
      <c r="AD73" s="2" t="b">
        <f t="shared" si="43"/>
        <v>1</v>
      </c>
      <c r="AE73" s="2" t="b">
        <f t="shared" si="64"/>
        <v>0</v>
      </c>
      <c r="AF73" s="2" t="b">
        <f t="shared" si="65"/>
        <v>0</v>
      </c>
      <c r="AG73" s="2" t="b">
        <f>OR(
  AND(AC73,NOT(AC74)),
  AND(AF73,WEEKDAY(AH72,2)=EINSTELLUNGEN!$D$12),
  AND(AF73,AH73=$J$35)
)</f>
        <v>0</v>
      </c>
      <c r="AH73" s="2">
        <f>IF(AE73,AH72+IF(WEEKDAY(AH72+1,2)&lt;=EINSTELLUNGEN!$D$12,1,$J$36),AH72)</f>
        <v>42013</v>
      </c>
      <c r="AI73" s="2">
        <f t="shared" si="44"/>
        <v>2019</v>
      </c>
      <c r="AJ73" s="2">
        <f t="shared" si="45"/>
        <v>201901</v>
      </c>
      <c r="AK73" s="2">
        <f t="shared" si="46"/>
        <v>201901</v>
      </c>
      <c r="AL73" s="2">
        <f t="shared" si="66"/>
        <v>201902</v>
      </c>
      <c r="AM73" s="2" t="b">
        <f t="shared" si="47"/>
        <v>1</v>
      </c>
      <c r="AN73" s="4">
        <f t="shared" si="48"/>
        <v>0.41666666666666669</v>
      </c>
      <c r="AO73" s="4">
        <f t="shared" si="49"/>
        <v>0.5</v>
      </c>
      <c r="AP73" s="2" t="str">
        <f>IF(AD73,
  IF(ISBLANK(H73),
    AP72,
    IF(LEN(H73)=1,
      IF(OR(UPPER(H73)="A",UPPER(H73)="I"),
        EINSTELLUNGEN!$D$21,
        IF(OR(UPPER(H73)="B",UPPER(H73)="M"),
          EINSTELLUNGEN!$D$22,
          IF(OR(UPPER(H73)="C",UPPER(H73)="S"),
            EINSTELLUNGEN!$D$23,
            IF(UPPER(H73)="D",
              EINSTELLUNGEN!$D$24,
              IF(UPPER(H73)="E",
                EINSTELLUNGEN!$D$25,
                UPPER(H73)))))),
      IF(ISNUMBER(H73),
        EINSTELLUNGEN!$D$20&amp;H73,
        UPPER(H73)))),
  "")</f>
        <v>APM-65432</v>
      </c>
      <c r="AQ73" s="2" t="str">
        <f t="shared" si="50"/>
        <v>Wo woar mei Leistung?</v>
      </c>
      <c r="AR73" s="2">
        <f t="shared" si="51"/>
        <v>8.3333333333333315E-2</v>
      </c>
      <c r="AS73" s="145">
        <f t="shared" si="52"/>
        <v>0.41666666666666669</v>
      </c>
      <c r="AT73" s="2">
        <f t="shared" si="53"/>
        <v>0</v>
      </c>
      <c r="AU73" s="2">
        <f t="shared" si="54"/>
        <v>0</v>
      </c>
      <c r="AV73" s="2">
        <f t="shared" si="55"/>
        <v>0</v>
      </c>
      <c r="AW73" s="2">
        <f t="shared" si="56"/>
        <v>0</v>
      </c>
      <c r="AX73" s="2">
        <f t="shared" si="57"/>
        <v>0</v>
      </c>
      <c r="AY73" s="2">
        <f t="shared" si="58"/>
        <v>0</v>
      </c>
      <c r="AZ73" s="145">
        <f t="shared" si="59"/>
        <v>0.29166666666666669</v>
      </c>
      <c r="BA73" s="145">
        <f t="shared" si="60"/>
        <v>0.5</v>
      </c>
      <c r="BB73" s="145">
        <f t="shared" si="61"/>
        <v>0</v>
      </c>
      <c r="BC73" s="2">
        <f>IF(AM73,
  IF(AND(AL73=$J$31,_xlfn.DAYS(AH73,DATE(AI73,1,1))&lt;7),
    MAX(0,EINSTELLUNGEN!$D$12+1-WEEKDAY(DATE(EINSTELLUNGEN!$D$9,EINSTELLUNGEN!$D$10,1),2)),
    IF(AL73=$J$33,
      MIN(EINSTELLUNGEN!$D$12,WEEKDAY(DATE(EINSTELLUNGEN!$D$9,12,31),2)),
      EINSTELLUNGEN!$D$12
  )) - SUMIF(AL$50:AL$2500,"="&amp;AL73,AX$50:AX$2500),
  0)</f>
        <v>4</v>
      </c>
      <c r="BD73" s="2">
        <f t="shared" si="62"/>
        <v>1.4791666666666665</v>
      </c>
      <c r="BE73" s="2">
        <f t="shared" si="63"/>
        <v>0</v>
      </c>
    </row>
    <row r="74" spans="1:57" ht="10.5" customHeight="1">
      <c r="A74" s="1" t="str">
        <f t="shared" ca="1" si="33"/>
        <v/>
      </c>
      <c r="B74" s="1" t="str">
        <f t="shared" ca="1" si="34"/>
        <v/>
      </c>
      <c r="C74" s="1" t="str">
        <f t="shared" ca="1" si="35"/>
        <v/>
      </c>
      <c r="D74" s="1" t="str">
        <f t="shared" ca="1" si="36"/>
        <v/>
      </c>
      <c r="F74" s="10"/>
      <c r="G74" s="136" t="str">
        <f t="shared" si="37"/>
        <v/>
      </c>
      <c r="H74" s="27">
        <v>76543</v>
      </c>
      <c r="I74" s="28"/>
      <c r="J74" s="28">
        <v>0.58333333333333337</v>
      </c>
      <c r="K74" s="29"/>
      <c r="L74" s="136"/>
      <c r="M74" s="136"/>
      <c r="N74" s="136"/>
      <c r="O74" s="26">
        <f t="shared" si="38"/>
        <v>8.333333333333337E-2</v>
      </c>
      <c r="P74" s="218" t="str">
        <f t="shared" si="39"/>
        <v/>
      </c>
      <c r="Q74" s="26" t="str">
        <f t="shared" si="40"/>
        <v/>
      </c>
      <c r="R74" s="22"/>
      <c r="S74" s="99"/>
      <c r="T74" s="10"/>
      <c r="U74" s="229" t="str">
        <f t="shared" si="41"/>
        <v>2019-01-10|12:00|14:00|APM-76543|Wo woar mei Leistung?</v>
      </c>
      <c r="V74" s="230"/>
      <c r="W74" s="230"/>
      <c r="X74" s="230"/>
      <c r="Y74" s="230"/>
      <c r="Z74" s="22" t="str">
        <f>""</f>
        <v/>
      </c>
      <c r="AB74" s="23" t="str">
        <f t="shared" si="42"/>
        <v/>
      </c>
      <c r="AC74" s="2" t="b">
        <f>COUNT(Q74:Q$2500)&gt;0</f>
        <v>1</v>
      </c>
      <c r="AD74" s="2" t="b">
        <f t="shared" si="43"/>
        <v>1</v>
      </c>
      <c r="AE74" s="2" t="b">
        <f t="shared" si="64"/>
        <v>0</v>
      </c>
      <c r="AF74" s="2" t="b">
        <f t="shared" si="65"/>
        <v>0</v>
      </c>
      <c r="AG74" s="2" t="b">
        <f>OR(
  AND(AC74,NOT(AC75)),
  AND(AF74,WEEKDAY(AH73,2)=EINSTELLUNGEN!$D$12),
  AND(AF74,AH74=$J$35)
)</f>
        <v>0</v>
      </c>
      <c r="AH74" s="2">
        <f>IF(AE74,AH73+IF(WEEKDAY(AH73+1,2)&lt;=EINSTELLUNGEN!$D$12,1,$J$36),AH73)</f>
        <v>42013</v>
      </c>
      <c r="AI74" s="2">
        <f t="shared" si="44"/>
        <v>2019</v>
      </c>
      <c r="AJ74" s="2">
        <f t="shared" si="45"/>
        <v>201901</v>
      </c>
      <c r="AK74" s="2">
        <f t="shared" si="46"/>
        <v>201901</v>
      </c>
      <c r="AL74" s="2">
        <f t="shared" si="66"/>
        <v>201902</v>
      </c>
      <c r="AM74" s="2" t="b">
        <f t="shared" si="47"/>
        <v>1</v>
      </c>
      <c r="AN74" s="4">
        <f t="shared" si="48"/>
        <v>0.5</v>
      </c>
      <c r="AO74" s="4">
        <f t="shared" si="49"/>
        <v>0.58333333333333337</v>
      </c>
      <c r="AP74" s="2" t="str">
        <f>IF(AD74,
  IF(ISBLANK(H74),
    AP73,
    IF(LEN(H74)=1,
      IF(OR(UPPER(H74)="A",UPPER(H74)="I"),
        EINSTELLUNGEN!$D$21,
        IF(OR(UPPER(H74)="B",UPPER(H74)="M"),
          EINSTELLUNGEN!$D$22,
          IF(OR(UPPER(H74)="C",UPPER(H74)="S"),
            EINSTELLUNGEN!$D$23,
            IF(UPPER(H74)="D",
              EINSTELLUNGEN!$D$24,
              IF(UPPER(H74)="E",
                EINSTELLUNGEN!$D$25,
                UPPER(H74)))))),
      IF(ISNUMBER(H74),
        EINSTELLUNGEN!$D$20&amp;H74,
        UPPER(H74)))),
  "")</f>
        <v>APM-76543</v>
      </c>
      <c r="AQ74" s="2" t="str">
        <f t="shared" si="50"/>
        <v>Wo woar mei Leistung?</v>
      </c>
      <c r="AR74" s="2">
        <f t="shared" si="51"/>
        <v>8.333333333333337E-2</v>
      </c>
      <c r="AS74" s="145">
        <f t="shared" si="52"/>
        <v>0.41666666666666669</v>
      </c>
      <c r="AT74" s="2">
        <f t="shared" si="53"/>
        <v>0</v>
      </c>
      <c r="AU74" s="2">
        <f t="shared" si="54"/>
        <v>0</v>
      </c>
      <c r="AV74" s="2">
        <f t="shared" si="55"/>
        <v>0</v>
      </c>
      <c r="AW74" s="2">
        <f t="shared" si="56"/>
        <v>0</v>
      </c>
      <c r="AX74" s="2">
        <f t="shared" si="57"/>
        <v>0</v>
      </c>
      <c r="AY74" s="2">
        <f t="shared" si="58"/>
        <v>0</v>
      </c>
      <c r="AZ74" s="145">
        <f t="shared" si="59"/>
        <v>0.29166666666666669</v>
      </c>
      <c r="BA74" s="145">
        <f t="shared" si="60"/>
        <v>0.58333333333333337</v>
      </c>
      <c r="BB74" s="145">
        <f t="shared" si="61"/>
        <v>0</v>
      </c>
      <c r="BC74" s="2">
        <f>IF(AM74,
  IF(AND(AL74=$J$31,_xlfn.DAYS(AH74,DATE(AI74,1,1))&lt;7),
    MAX(0,EINSTELLUNGEN!$D$12+1-WEEKDAY(DATE(EINSTELLUNGEN!$D$9,EINSTELLUNGEN!$D$10,1),2)),
    IF(AL74=$J$33,
      MIN(EINSTELLUNGEN!$D$12,WEEKDAY(DATE(EINSTELLUNGEN!$D$9,12,31),2)),
      EINSTELLUNGEN!$D$12
  )) - SUMIF(AL$50:AL$2500,"="&amp;AL74,AX$50:AX$2500),
  0)</f>
        <v>4</v>
      </c>
      <c r="BD74" s="2">
        <f t="shared" si="62"/>
        <v>1.4791666666666665</v>
      </c>
      <c r="BE74" s="2">
        <f t="shared" si="63"/>
        <v>0</v>
      </c>
    </row>
    <row r="75" spans="1:57" ht="10.5" customHeight="1">
      <c r="A75" s="1" t="str">
        <f t="shared" ca="1" si="33"/>
        <v/>
      </c>
      <c r="B75" s="1" t="str">
        <f t="shared" ca="1" si="34"/>
        <v/>
      </c>
      <c r="C75" s="1" t="str">
        <f t="shared" ca="1" si="35"/>
        <v/>
      </c>
      <c r="D75" s="1" t="str">
        <f t="shared" ca="1" si="36"/>
        <v/>
      </c>
      <c r="F75" s="10"/>
      <c r="G75" s="136" t="str">
        <f t="shared" si="37"/>
        <v/>
      </c>
      <c r="H75" s="27">
        <v>65432</v>
      </c>
      <c r="I75" s="28"/>
      <c r="J75" s="28">
        <v>0.70833333333333337</v>
      </c>
      <c r="K75" s="29"/>
      <c r="L75" s="136"/>
      <c r="M75" s="136"/>
      <c r="N75" s="136"/>
      <c r="O75" s="26">
        <f t="shared" si="38"/>
        <v>0.125</v>
      </c>
      <c r="P75" s="218" t="str">
        <f t="shared" si="39"/>
        <v/>
      </c>
      <c r="Q75" s="26" t="str">
        <f t="shared" si="40"/>
        <v/>
      </c>
      <c r="R75" s="22"/>
      <c r="S75" s="99"/>
      <c r="T75" s="10"/>
      <c r="U75" s="229" t="str">
        <f t="shared" si="41"/>
        <v>2019-01-10|14:00|17:00|APM-65432|Wo woar mei Leistung?</v>
      </c>
      <c r="V75" s="230"/>
      <c r="W75" s="230"/>
      <c r="X75" s="230"/>
      <c r="Y75" s="230"/>
      <c r="Z75" s="22" t="str">
        <f>""</f>
        <v/>
      </c>
      <c r="AB75" s="23" t="str">
        <f t="shared" si="42"/>
        <v/>
      </c>
      <c r="AC75" s="2" t="b">
        <f>COUNT(Q75:Q$2500)&gt;0</f>
        <v>1</v>
      </c>
      <c r="AD75" s="2" t="b">
        <f t="shared" si="43"/>
        <v>1</v>
      </c>
      <c r="AE75" s="2" t="b">
        <f t="shared" si="64"/>
        <v>0</v>
      </c>
      <c r="AF75" s="2" t="b">
        <f t="shared" si="65"/>
        <v>0</v>
      </c>
      <c r="AG75" s="2" t="b">
        <f>OR(
  AND(AC75,NOT(AC76)),
  AND(AF75,WEEKDAY(AH74,2)=EINSTELLUNGEN!$D$12),
  AND(AF75,AH75=$J$35)
)</f>
        <v>0</v>
      </c>
      <c r="AH75" s="2">
        <f>IF(AE75,AH74+IF(WEEKDAY(AH74+1,2)&lt;=EINSTELLUNGEN!$D$12,1,$J$36),AH74)</f>
        <v>42013</v>
      </c>
      <c r="AI75" s="2">
        <f t="shared" si="44"/>
        <v>2019</v>
      </c>
      <c r="AJ75" s="2">
        <f t="shared" si="45"/>
        <v>201901</v>
      </c>
      <c r="AK75" s="2">
        <f t="shared" si="46"/>
        <v>201901</v>
      </c>
      <c r="AL75" s="2">
        <f t="shared" si="66"/>
        <v>201902</v>
      </c>
      <c r="AM75" s="2" t="b">
        <f t="shared" si="47"/>
        <v>1</v>
      </c>
      <c r="AN75" s="4">
        <f t="shared" si="48"/>
        <v>0.58333333333333337</v>
      </c>
      <c r="AO75" s="4">
        <f t="shared" si="49"/>
        <v>0.70833333333333337</v>
      </c>
      <c r="AP75" s="2" t="str">
        <f>IF(AD75,
  IF(ISBLANK(H75),
    AP74,
    IF(LEN(H75)=1,
      IF(OR(UPPER(H75)="A",UPPER(H75)="I"),
        EINSTELLUNGEN!$D$21,
        IF(OR(UPPER(H75)="B",UPPER(H75)="M"),
          EINSTELLUNGEN!$D$22,
          IF(OR(UPPER(H75)="C",UPPER(H75)="S"),
            EINSTELLUNGEN!$D$23,
            IF(UPPER(H75)="D",
              EINSTELLUNGEN!$D$24,
              IF(UPPER(H75)="E",
                EINSTELLUNGEN!$D$25,
                UPPER(H75)))))),
      IF(ISNUMBER(H75),
        EINSTELLUNGEN!$D$20&amp;H75,
        UPPER(H75)))),
  "")</f>
        <v>APM-65432</v>
      </c>
      <c r="AQ75" s="2" t="str">
        <f t="shared" si="50"/>
        <v>Wo woar mei Leistung?</v>
      </c>
      <c r="AR75" s="2">
        <f t="shared" si="51"/>
        <v>0.125</v>
      </c>
      <c r="AS75" s="145">
        <f t="shared" si="52"/>
        <v>0.41666666666666669</v>
      </c>
      <c r="AT75" s="2">
        <f t="shared" si="53"/>
        <v>0</v>
      </c>
      <c r="AU75" s="2">
        <f t="shared" si="54"/>
        <v>0</v>
      </c>
      <c r="AV75" s="2">
        <f t="shared" si="55"/>
        <v>0</v>
      </c>
      <c r="AW75" s="2">
        <f t="shared" si="56"/>
        <v>0</v>
      </c>
      <c r="AX75" s="2">
        <f t="shared" si="57"/>
        <v>0</v>
      </c>
      <c r="AY75" s="2">
        <f t="shared" si="58"/>
        <v>1</v>
      </c>
      <c r="AZ75" s="145">
        <f t="shared" si="59"/>
        <v>0.29166666666666669</v>
      </c>
      <c r="BA75" s="145">
        <f t="shared" si="60"/>
        <v>0.70833333333333337</v>
      </c>
      <c r="BB75" s="145">
        <f t="shared" si="61"/>
        <v>0</v>
      </c>
      <c r="BC75" s="2">
        <f>IF(AM75,
  IF(AND(AL75=$J$31,_xlfn.DAYS(AH75,DATE(AI75,1,1))&lt;7),
    MAX(0,EINSTELLUNGEN!$D$12+1-WEEKDAY(DATE(EINSTELLUNGEN!$D$9,EINSTELLUNGEN!$D$10,1),2)),
    IF(AL75=$J$33,
      MIN(EINSTELLUNGEN!$D$12,WEEKDAY(DATE(EINSTELLUNGEN!$D$9,12,31),2)),
      EINSTELLUNGEN!$D$12
  )) - SUMIF(AL$50:AL$2500,"="&amp;AL75,AX$50:AX$2500),
  0)</f>
        <v>4</v>
      </c>
      <c r="BD75" s="2">
        <f t="shared" si="62"/>
        <v>1.4791666666666665</v>
      </c>
      <c r="BE75" s="2">
        <f t="shared" si="63"/>
        <v>0</v>
      </c>
    </row>
    <row r="76" spans="1:57" ht="10.5" customHeight="1">
      <c r="A76" s="1" t="str">
        <f t="shared" ca="1" si="33"/>
        <v/>
      </c>
      <c r="B76" s="1" t="str">
        <f t="shared" ca="1" si="34"/>
        <v/>
      </c>
      <c r="C76" s="1" t="str">
        <f t="shared" ca="1" si="35"/>
        <v/>
      </c>
      <c r="D76" s="1" t="str">
        <f t="shared" ca="1" si="36"/>
        <v/>
      </c>
      <c r="F76" s="10"/>
      <c r="G76" s="136" t="str">
        <f t="shared" si="37"/>
        <v>FREITAG, 11 JANUAR 2019</v>
      </c>
      <c r="H76" s="27"/>
      <c r="I76" s="28"/>
      <c r="J76" s="28"/>
      <c r="K76" s="139"/>
      <c r="L76" s="136"/>
      <c r="M76" s="136"/>
      <c r="N76" s="136"/>
      <c r="O76" s="26" t="str">
        <f t="shared" si="38"/>
        <v/>
      </c>
      <c r="P76" s="218" t="str">
        <f t="shared" si="39"/>
        <v>10,000 h</v>
      </c>
      <c r="Q76" s="26">
        <f t="shared" si="40"/>
        <v>0</v>
      </c>
      <c r="R76" s="22"/>
      <c r="S76" s="99"/>
      <c r="T76" s="10"/>
      <c r="U76" s="229" t="str">
        <f t="shared" si="41"/>
        <v/>
      </c>
      <c r="V76" s="230"/>
      <c r="W76" s="230"/>
      <c r="X76" s="230"/>
      <c r="Y76" s="230"/>
      <c r="Z76" s="22" t="str">
        <f>""</f>
        <v/>
      </c>
      <c r="AB76" s="23" t="str">
        <f t="shared" si="42"/>
        <v/>
      </c>
      <c r="AC76" s="2" t="b">
        <f>COUNT(Q76:Q$2500)&gt;0</f>
        <v>1</v>
      </c>
      <c r="AD76" s="2" t="b">
        <f t="shared" si="43"/>
        <v>0</v>
      </c>
      <c r="AE76" s="2" t="b">
        <f t="shared" si="64"/>
        <v>1</v>
      </c>
      <c r="AF76" s="2" t="b">
        <f t="shared" si="65"/>
        <v>1</v>
      </c>
      <c r="AG76" s="2" t="b">
        <f>OR(
  AND(AC76,NOT(AC77)),
  AND(AF76,WEEKDAY(AH75,2)=EINSTELLUNGEN!$D$12),
  AND(AF76,AH76=$J$35)
)</f>
        <v>0</v>
      </c>
      <c r="AH76" s="2">
        <f>IF(AE76,AH75+IF(WEEKDAY(AH75+1,2)&lt;=EINSTELLUNGEN!$D$12,1,$J$36),AH75)</f>
        <v>42014</v>
      </c>
      <c r="AI76" s="2">
        <f t="shared" si="44"/>
        <v>2019</v>
      </c>
      <c r="AJ76" s="2">
        <f t="shared" si="45"/>
        <v>201901</v>
      </c>
      <c r="AK76" s="2">
        <f t="shared" si="46"/>
        <v>201901</v>
      </c>
      <c r="AL76" s="2">
        <f t="shared" si="66"/>
        <v>201902</v>
      </c>
      <c r="AM76" s="2" t="b">
        <f t="shared" si="47"/>
        <v>1</v>
      </c>
      <c r="AN76" s="4" t="e">
        <f t="shared" si="48"/>
        <v>#N/A</v>
      </c>
      <c r="AO76" s="4" t="e">
        <f t="shared" si="49"/>
        <v>#N/A</v>
      </c>
      <c r="AP76" s="2" t="str">
        <f>IF(AD76,
  IF(ISBLANK(H76),
    AP75,
    IF(LEN(H76)=1,
      IF(OR(UPPER(H76)="A",UPPER(H76)="I"),
        EINSTELLUNGEN!$D$21,
        IF(OR(UPPER(H76)="B",UPPER(H76)="M"),
          EINSTELLUNGEN!$D$22,
          IF(OR(UPPER(H76)="C",UPPER(H76)="S"),
            EINSTELLUNGEN!$D$23,
            IF(UPPER(H76)="D",
              EINSTELLUNGEN!$D$24,
              IF(UPPER(H76)="E",
                EINSTELLUNGEN!$D$25,
                UPPER(H76)))))),
      IF(ISNUMBER(H76),
        EINSTELLUNGEN!$D$20&amp;H76,
        UPPER(H76)))),
  "")</f>
        <v/>
      </c>
      <c r="AQ76" s="2" t="str">
        <f t="shared" si="50"/>
        <v/>
      </c>
      <c r="AR76" s="2">
        <f t="shared" si="51"/>
        <v>0</v>
      </c>
      <c r="AS76" s="145">
        <f t="shared" si="52"/>
        <v>0</v>
      </c>
      <c r="AT76" s="2">
        <f t="shared" si="53"/>
        <v>0</v>
      </c>
      <c r="AU76" s="2">
        <f t="shared" si="54"/>
        <v>0</v>
      </c>
      <c r="AV76" s="2">
        <f t="shared" si="55"/>
        <v>0</v>
      </c>
      <c r="AW76" s="2">
        <f t="shared" si="56"/>
        <v>0</v>
      </c>
      <c r="AX76" s="2">
        <f t="shared" si="57"/>
        <v>0</v>
      </c>
      <c r="AY76" s="2">
        <f t="shared" si="58"/>
        <v>0</v>
      </c>
      <c r="AZ76" s="145" t="e">
        <f t="shared" si="59"/>
        <v>#N/A</v>
      </c>
      <c r="BA76" s="145" t="e">
        <f t="shared" si="60"/>
        <v>#N/A</v>
      </c>
      <c r="BB76" s="145">
        <f t="shared" si="61"/>
        <v>0</v>
      </c>
      <c r="BC76" s="2">
        <f>IF(AM76,
  IF(AND(AL76=$J$31,_xlfn.DAYS(AH76,DATE(AI76,1,1))&lt;7),
    MAX(0,EINSTELLUNGEN!$D$12+1-WEEKDAY(DATE(EINSTELLUNGEN!$D$9,EINSTELLUNGEN!$D$10,1),2)),
    IF(AL76=$J$33,
      MIN(EINSTELLUNGEN!$D$12,WEEKDAY(DATE(EINSTELLUNGEN!$D$9,12,31),2)),
      EINSTELLUNGEN!$D$12
  )) - SUMIF(AL$50:AL$2500,"="&amp;AL76,AX$50:AX$2500),
  0)</f>
        <v>4</v>
      </c>
      <c r="BD76" s="2">
        <f t="shared" si="62"/>
        <v>1.4791666666666665</v>
      </c>
      <c r="BE76" s="2">
        <f t="shared" si="63"/>
        <v>0</v>
      </c>
    </row>
    <row r="77" spans="1:57" ht="10.5" customHeight="1">
      <c r="A77" s="1" t="str">
        <f t="shared" ca="1" si="33"/>
        <v/>
      </c>
      <c r="B77" s="1" t="str">
        <f t="shared" ca="1" si="34"/>
        <v/>
      </c>
      <c r="C77" s="1" t="str">
        <f t="shared" ca="1" si="35"/>
        <v/>
      </c>
      <c r="D77" s="1" t="str">
        <f t="shared" ca="1" si="36"/>
        <v/>
      </c>
      <c r="F77" s="10"/>
      <c r="G77" s="136" t="str">
        <f t="shared" si="37"/>
        <v/>
      </c>
      <c r="H77" s="27" t="s">
        <v>135</v>
      </c>
      <c r="I77" s="28"/>
      <c r="J77" s="28"/>
      <c r="K77" s="139"/>
      <c r="L77" s="136"/>
      <c r="M77" s="136"/>
      <c r="N77" s="136"/>
      <c r="O77" s="26">
        <f t="shared" si="38"/>
        <v>0</v>
      </c>
      <c r="P77" s="218" t="str">
        <f t="shared" si="39"/>
        <v/>
      </c>
      <c r="Q77" s="26" t="str">
        <f t="shared" si="40"/>
        <v/>
      </c>
      <c r="R77" s="22"/>
      <c r="S77" s="99"/>
      <c r="T77" s="10"/>
      <c r="U77" s="229" t="str">
        <f t="shared" si="41"/>
        <v/>
      </c>
      <c r="V77" s="230"/>
      <c r="W77" s="230"/>
      <c r="X77" s="230"/>
      <c r="Y77" s="230"/>
      <c r="Z77" s="22" t="str">
        <f>""</f>
        <v/>
      </c>
      <c r="AB77" s="23" t="str">
        <f t="shared" si="42"/>
        <v/>
      </c>
      <c r="AC77" s="2" t="b">
        <f>COUNT(Q77:Q$2500)&gt;0</f>
        <v>1</v>
      </c>
      <c r="AD77" s="2" t="b">
        <f t="shared" si="43"/>
        <v>1</v>
      </c>
      <c r="AE77" s="2" t="b">
        <f t="shared" si="64"/>
        <v>0</v>
      </c>
      <c r="AF77" s="2" t="b">
        <f t="shared" si="65"/>
        <v>0</v>
      </c>
      <c r="AG77" s="2" t="b">
        <f>OR(
  AND(AC77,NOT(AC78)),
  AND(AF77,WEEKDAY(AH76,2)=EINSTELLUNGEN!$D$12),
  AND(AF77,AH77=$J$35)
)</f>
        <v>0</v>
      </c>
      <c r="AH77" s="2">
        <f>IF(AE77,AH76+IF(WEEKDAY(AH76+1,2)&lt;=EINSTELLUNGEN!$D$12,1,$J$36),AH76)</f>
        <v>42014</v>
      </c>
      <c r="AI77" s="2">
        <f t="shared" si="44"/>
        <v>2019</v>
      </c>
      <c r="AJ77" s="2">
        <f t="shared" si="45"/>
        <v>201901</v>
      </c>
      <c r="AK77" s="2">
        <f t="shared" si="46"/>
        <v>201901</v>
      </c>
      <c r="AL77" s="2">
        <f t="shared" si="66"/>
        <v>201902</v>
      </c>
      <c r="AM77" s="2" t="b">
        <f t="shared" si="47"/>
        <v>1</v>
      </c>
      <c r="AN77" s="4" t="e">
        <f t="shared" si="48"/>
        <v>#N/A</v>
      </c>
      <c r="AO77" s="4" t="e">
        <f t="shared" si="49"/>
        <v>#N/A</v>
      </c>
      <c r="AP77" s="2" t="str">
        <f>IF(AD77,
  IF(ISBLANK(H77),
    AP76,
    IF(LEN(H77)=1,
      IF(OR(UPPER(H77)="A",UPPER(H77)="I"),
        EINSTELLUNGEN!$D$21,
        IF(OR(UPPER(H77)="B",UPPER(H77)="M"),
          EINSTELLUNGEN!$D$22,
          IF(OR(UPPER(H77)="C",UPPER(H77)="S"),
            EINSTELLUNGEN!$D$23,
            IF(UPPER(H77)="D",
              EINSTELLUNGEN!$D$24,
              IF(UPPER(H77)="E",
                EINSTELLUNGEN!$D$25,
                UPPER(H77)))))),
      IF(ISNUMBER(H77),
        EINSTELLUNGEN!$D$20&amp;H77,
        UPPER(H77)))),
  "")</f>
        <v>F</v>
      </c>
      <c r="AQ77" s="2" t="b">
        <f t="shared" si="50"/>
        <v>0</v>
      </c>
      <c r="AR77" s="2">
        <f t="shared" si="51"/>
        <v>0</v>
      </c>
      <c r="AS77" s="145">
        <f t="shared" si="52"/>
        <v>0</v>
      </c>
      <c r="AT77" s="2">
        <f t="shared" si="53"/>
        <v>1</v>
      </c>
      <c r="AU77" s="2">
        <f t="shared" si="54"/>
        <v>0</v>
      </c>
      <c r="AV77" s="2">
        <f t="shared" si="55"/>
        <v>0</v>
      </c>
      <c r="AW77" s="2">
        <f t="shared" si="56"/>
        <v>0</v>
      </c>
      <c r="AX77" s="2">
        <f t="shared" si="57"/>
        <v>1</v>
      </c>
      <c r="AY77" s="2">
        <f t="shared" si="58"/>
        <v>0</v>
      </c>
      <c r="AZ77" s="145" t="e">
        <f t="shared" si="59"/>
        <v>#N/A</v>
      </c>
      <c r="BA77" s="145" t="e">
        <f t="shared" si="60"/>
        <v>#N/A</v>
      </c>
      <c r="BB77" s="145">
        <f t="shared" si="61"/>
        <v>0</v>
      </c>
      <c r="BC77" s="2">
        <f>IF(AM77,
  IF(AND(AL77=$J$31,_xlfn.DAYS(AH77,DATE(AI77,1,1))&lt;7),
    MAX(0,EINSTELLUNGEN!$D$12+1-WEEKDAY(DATE(EINSTELLUNGEN!$D$9,EINSTELLUNGEN!$D$10,1),2)),
    IF(AL77=$J$33,
      MIN(EINSTELLUNGEN!$D$12,WEEKDAY(DATE(EINSTELLUNGEN!$D$9,12,31),2)),
      EINSTELLUNGEN!$D$12
  )) - SUMIF(AL$50:AL$2500,"="&amp;AL77,AX$50:AX$2500),
  0)</f>
        <v>4</v>
      </c>
      <c r="BD77" s="2">
        <f t="shared" si="62"/>
        <v>1.4791666666666665</v>
      </c>
      <c r="BE77" s="2">
        <f t="shared" si="63"/>
        <v>0.11916666666666642</v>
      </c>
    </row>
    <row r="78" spans="1:57" ht="10.5" customHeight="1">
      <c r="A78" s="1" t="str">
        <f t="shared" ca="1" si="33"/>
        <v/>
      </c>
      <c r="B78" s="1" t="str">
        <f t="shared" ca="1" si="34"/>
        <v/>
      </c>
      <c r="C78" s="1" t="str">
        <f t="shared" ca="1" si="35"/>
        <v/>
      </c>
      <c r="D78" s="1" t="str">
        <f t="shared" ca="1" si="36"/>
        <v/>
      </c>
      <c r="F78" s="10"/>
      <c r="G78" s="136" t="str">
        <f t="shared" si="37"/>
        <v/>
      </c>
      <c r="H78" s="27"/>
      <c r="I78" s="28"/>
      <c r="J78" s="28"/>
      <c r="K78" s="29"/>
      <c r="L78" s="136"/>
      <c r="M78" s="136"/>
      <c r="N78" s="136"/>
      <c r="O78" s="26" t="str">
        <f t="shared" si="38"/>
        <v/>
      </c>
      <c r="P78" s="218" t="str">
        <f t="shared" si="39"/>
        <v>0,000 h</v>
      </c>
      <c r="Q78" s="26">
        <f t="shared" si="40"/>
        <v>0</v>
      </c>
      <c r="R78" s="22"/>
      <c r="S78" s="99"/>
      <c r="T78" s="10"/>
      <c r="U78" s="229" t="str">
        <f t="shared" si="41"/>
        <v/>
      </c>
      <c r="V78" s="230"/>
      <c r="W78" s="230"/>
      <c r="X78" s="230"/>
      <c r="Y78" s="230"/>
      <c r="Z78" s="22" t="str">
        <f>""</f>
        <v/>
      </c>
      <c r="AB78" s="23" t="str">
        <f t="shared" si="42"/>
        <v>W02  +2,86  (S=32,64  H=35,50)</v>
      </c>
      <c r="AC78" s="2" t="b">
        <f>COUNT(Q78:Q$2500)&gt;0</f>
        <v>1</v>
      </c>
      <c r="AD78" s="2" t="b">
        <f t="shared" si="43"/>
        <v>0</v>
      </c>
      <c r="AE78" s="2" t="b">
        <f t="shared" si="64"/>
        <v>0</v>
      </c>
      <c r="AF78" s="2" t="b">
        <f t="shared" si="65"/>
        <v>1</v>
      </c>
      <c r="AG78" s="2" t="b">
        <f>OR(
  AND(AC78,NOT(AC79)),
  AND(AF78,WEEKDAY(AH77,2)=EINSTELLUNGEN!$D$12),
  AND(AF78,AH78=$J$35)
)</f>
        <v>1</v>
      </c>
      <c r="AH78" s="2">
        <f>IF(AE78,AH77+IF(WEEKDAY(AH77+1,2)&lt;=EINSTELLUNGEN!$D$12,1,$J$36),AH77)</f>
        <v>42014</v>
      </c>
      <c r="AI78" s="2">
        <f t="shared" si="44"/>
        <v>2019</v>
      </c>
      <c r="AJ78" s="2">
        <f t="shared" si="45"/>
        <v>201901</v>
      </c>
      <c r="AK78" s="2">
        <f t="shared" si="46"/>
        <v>201901</v>
      </c>
      <c r="AL78" s="2">
        <f t="shared" si="66"/>
        <v>201902</v>
      </c>
      <c r="AM78" s="2" t="b">
        <f t="shared" si="47"/>
        <v>1</v>
      </c>
      <c r="AN78" s="4" t="e">
        <f t="shared" si="48"/>
        <v>#N/A</v>
      </c>
      <c r="AO78" s="4" t="e">
        <f t="shared" si="49"/>
        <v>#N/A</v>
      </c>
      <c r="AP78" s="2" t="str">
        <f>IF(AD78,
  IF(ISBLANK(H78),
    AP77,
    IF(LEN(H78)=1,
      IF(OR(UPPER(H78)="A",UPPER(H78)="I"),
        EINSTELLUNGEN!$D$21,
        IF(OR(UPPER(H78)="B",UPPER(H78)="M"),
          EINSTELLUNGEN!$D$22,
          IF(OR(UPPER(H78)="C",UPPER(H78)="S"),
            EINSTELLUNGEN!$D$23,
            IF(UPPER(H78)="D",
              EINSTELLUNGEN!$D$24,
              IF(UPPER(H78)="E",
                EINSTELLUNGEN!$D$25,
                UPPER(H78)))))),
      IF(ISNUMBER(H78),
        EINSTELLUNGEN!$D$20&amp;H78,
        UPPER(H78)))),
  "")</f>
        <v/>
      </c>
      <c r="AQ78" s="2" t="str">
        <f t="shared" si="50"/>
        <v/>
      </c>
      <c r="AR78" s="2">
        <f t="shared" si="51"/>
        <v>0</v>
      </c>
      <c r="AS78" s="145">
        <f t="shared" si="52"/>
        <v>0</v>
      </c>
      <c r="AT78" s="2">
        <f t="shared" si="53"/>
        <v>0</v>
      </c>
      <c r="AU78" s="2">
        <f t="shared" si="54"/>
        <v>0</v>
      </c>
      <c r="AV78" s="2">
        <f t="shared" si="55"/>
        <v>0</v>
      </c>
      <c r="AW78" s="2">
        <f t="shared" si="56"/>
        <v>0</v>
      </c>
      <c r="AX78" s="2">
        <f t="shared" si="57"/>
        <v>0</v>
      </c>
      <c r="AY78" s="2">
        <f t="shared" si="58"/>
        <v>0</v>
      </c>
      <c r="AZ78" s="145" t="e">
        <f t="shared" si="59"/>
        <v>#N/A</v>
      </c>
      <c r="BA78" s="145" t="e">
        <f t="shared" si="60"/>
        <v>#N/A</v>
      </c>
      <c r="BB78" s="145">
        <f t="shared" si="61"/>
        <v>0</v>
      </c>
      <c r="BC78" s="2">
        <f>IF(AM78,
  IF(AND(AL78=$J$31,_xlfn.DAYS(AH78,DATE(AI78,1,1))&lt;7),
    MAX(0,EINSTELLUNGEN!$D$12+1-WEEKDAY(DATE(EINSTELLUNGEN!$D$9,EINSTELLUNGEN!$D$10,1),2)),
    IF(AL78=$J$33,
      MIN(EINSTELLUNGEN!$D$12,WEEKDAY(DATE(EINSTELLUNGEN!$D$9,12,31),2)),
      EINSTELLUNGEN!$D$12
  )) - SUMIF(AL$50:AL$2500,"="&amp;AL78,AX$50:AX$2500),
  0)</f>
        <v>4</v>
      </c>
      <c r="BD78" s="2">
        <f t="shared" si="62"/>
        <v>1.4791666666666665</v>
      </c>
      <c r="BE78" s="2">
        <f t="shared" si="63"/>
        <v>0</v>
      </c>
    </row>
    <row r="79" spans="1:57" ht="10.5" customHeight="1">
      <c r="A79" s="1" t="str">
        <f t="shared" ca="1" si="33"/>
        <v/>
      </c>
      <c r="B79" s="1" t="str">
        <f t="shared" ca="1" si="34"/>
        <v/>
      </c>
      <c r="C79" s="1" t="str">
        <f t="shared" ca="1" si="35"/>
        <v/>
      </c>
      <c r="D79" s="1" t="str">
        <f t="shared" ca="1" si="36"/>
        <v/>
      </c>
      <c r="F79" s="10"/>
      <c r="G79" s="136" t="str">
        <f t="shared" si="37"/>
        <v>MONTAG, 14 JANUAR 2019</v>
      </c>
      <c r="H79" s="27"/>
      <c r="I79" s="28"/>
      <c r="J79" s="28"/>
      <c r="K79" s="140"/>
      <c r="L79" s="136"/>
      <c r="M79" s="136"/>
      <c r="N79" s="136"/>
      <c r="O79" s="26" t="str">
        <f t="shared" si="38"/>
        <v/>
      </c>
      <c r="P79" s="218" t="str">
        <f t="shared" si="39"/>
        <v/>
      </c>
      <c r="Q79" s="26" t="str">
        <f t="shared" si="40"/>
        <v/>
      </c>
      <c r="R79" s="22"/>
      <c r="S79" s="99"/>
      <c r="T79" s="10"/>
      <c r="U79" s="229" t="str">
        <f t="shared" si="41"/>
        <v/>
      </c>
      <c r="V79" s="230"/>
      <c r="W79" s="230"/>
      <c r="X79" s="230"/>
      <c r="Y79" s="230"/>
      <c r="Z79" s="22" t="str">
        <f>""</f>
        <v/>
      </c>
      <c r="AB79" s="23" t="str">
        <f t="shared" si="42"/>
        <v/>
      </c>
      <c r="AC79" s="2" t="b">
        <f>COUNT(Q79:Q$2500)&gt;0</f>
        <v>1</v>
      </c>
      <c r="AD79" s="2" t="b">
        <f t="shared" si="43"/>
        <v>0</v>
      </c>
      <c r="AE79" s="2" t="b">
        <f t="shared" si="64"/>
        <v>1</v>
      </c>
      <c r="AF79" s="2" t="b">
        <f t="shared" si="65"/>
        <v>0</v>
      </c>
      <c r="AG79" s="2" t="b">
        <f>OR(
  AND(AC79,NOT(AC80)),
  AND(AF79,WEEKDAY(AH78,2)=EINSTELLUNGEN!$D$12),
  AND(AF79,AH79=$J$35)
)</f>
        <v>0</v>
      </c>
      <c r="AH79" s="2">
        <f>IF(AE79,AH78+IF(WEEKDAY(AH78+1,2)&lt;=EINSTELLUNGEN!$D$12,1,$J$36),AH78)</f>
        <v>42017</v>
      </c>
      <c r="AI79" s="2">
        <f t="shared" si="44"/>
        <v>2019</v>
      </c>
      <c r="AJ79" s="2">
        <f t="shared" si="45"/>
        <v>201901</v>
      </c>
      <c r="AK79" s="2">
        <f t="shared" si="46"/>
        <v>201901</v>
      </c>
      <c r="AL79" s="2">
        <f t="shared" si="66"/>
        <v>201903</v>
      </c>
      <c r="AM79" s="2" t="b">
        <f t="shared" si="47"/>
        <v>1</v>
      </c>
      <c r="AN79" s="4" t="e">
        <f t="shared" si="48"/>
        <v>#N/A</v>
      </c>
      <c r="AO79" s="4" t="e">
        <f t="shared" si="49"/>
        <v>#N/A</v>
      </c>
      <c r="AP79" s="2" t="str">
        <f>IF(AD79,
  IF(ISBLANK(H79),
    AP78,
    IF(LEN(H79)=1,
      IF(OR(UPPER(H79)="A",UPPER(H79)="I"),
        EINSTELLUNGEN!$D$21,
        IF(OR(UPPER(H79)="B",UPPER(H79)="M"),
          EINSTELLUNGEN!$D$22,
          IF(OR(UPPER(H79)="C",UPPER(H79)="S"),
            EINSTELLUNGEN!$D$23,
            IF(UPPER(H79)="D",
              EINSTELLUNGEN!$D$24,
              IF(UPPER(H79)="E",
                EINSTELLUNGEN!$D$25,
                UPPER(H79)))))),
      IF(ISNUMBER(H79),
        EINSTELLUNGEN!$D$20&amp;H79,
        UPPER(H79)))),
  "")</f>
        <v/>
      </c>
      <c r="AQ79" s="2" t="str">
        <f t="shared" si="50"/>
        <v/>
      </c>
      <c r="AR79" s="2">
        <f t="shared" si="51"/>
        <v>0</v>
      </c>
      <c r="AS79" s="145">
        <f t="shared" si="52"/>
        <v>0</v>
      </c>
      <c r="AT79" s="2">
        <f t="shared" si="53"/>
        <v>0</v>
      </c>
      <c r="AU79" s="2">
        <f t="shared" si="54"/>
        <v>0</v>
      </c>
      <c r="AV79" s="2">
        <f t="shared" si="55"/>
        <v>0</v>
      </c>
      <c r="AW79" s="2">
        <f t="shared" si="56"/>
        <v>0</v>
      </c>
      <c r="AX79" s="2">
        <f t="shared" si="57"/>
        <v>0</v>
      </c>
      <c r="AY79" s="2">
        <f t="shared" si="58"/>
        <v>0</v>
      </c>
      <c r="AZ79" s="145" t="e">
        <f t="shared" si="59"/>
        <v>#N/A</v>
      </c>
      <c r="BA79" s="145" t="e">
        <f t="shared" si="60"/>
        <v>#N/A</v>
      </c>
      <c r="BB79" s="145">
        <f t="shared" si="61"/>
        <v>0</v>
      </c>
      <c r="BC79" s="2">
        <f>IF(AM79,
  IF(AND(AL79=$J$31,_xlfn.DAYS(AH79,DATE(AI79,1,1))&lt;7),
    MAX(0,EINSTELLUNGEN!$D$12+1-WEEKDAY(DATE(EINSTELLUNGEN!$D$9,EINSTELLUNGEN!$D$10,1),2)),
    IF(AL79=$J$33,
      MIN(EINSTELLUNGEN!$D$12,WEEKDAY(DATE(EINSTELLUNGEN!$D$9,12,31),2)),
      EINSTELLUNGEN!$D$12
  )) - SUMIF(AL$50:AL$2500,"="&amp;AL79,AX$50:AX$2500),
  0)</f>
        <v>3</v>
      </c>
      <c r="BD79" s="2">
        <f t="shared" si="62"/>
        <v>0.33333333333333331</v>
      </c>
      <c r="BE79" s="2">
        <f t="shared" si="63"/>
        <v>0</v>
      </c>
    </row>
    <row r="80" spans="1:57" ht="10.5" customHeight="1">
      <c r="A80" s="1" t="str">
        <f t="shared" ca="1" si="33"/>
        <v/>
      </c>
      <c r="B80" s="1" t="str">
        <f t="shared" ca="1" si="34"/>
        <v/>
      </c>
      <c r="C80" s="1" t="str">
        <f t="shared" ca="1" si="35"/>
        <v/>
      </c>
      <c r="D80" s="1" t="str">
        <f t="shared" ca="1" si="36"/>
        <v/>
      </c>
      <c r="F80" s="10"/>
      <c r="G80" s="136" t="str">
        <f t="shared" si="37"/>
        <v/>
      </c>
      <c r="H80" s="27" t="s">
        <v>136</v>
      </c>
      <c r="I80" s="28"/>
      <c r="J80" s="28"/>
      <c r="K80" s="29"/>
      <c r="L80" s="136"/>
      <c r="M80" s="136"/>
      <c r="N80" s="136"/>
      <c r="O80" s="26">
        <f t="shared" si="38"/>
        <v>0</v>
      </c>
      <c r="P80" s="218" t="str">
        <f t="shared" si="39"/>
        <v/>
      </c>
      <c r="Q80" s="26" t="str">
        <f t="shared" si="40"/>
        <v/>
      </c>
      <c r="R80" s="22"/>
      <c r="S80" s="99"/>
      <c r="T80" s="10"/>
      <c r="U80" s="229" t="str">
        <f t="shared" si="41"/>
        <v/>
      </c>
      <c r="V80" s="230"/>
      <c r="W80" s="230"/>
      <c r="X80" s="230"/>
      <c r="Y80" s="230"/>
      <c r="Z80" s="22" t="str">
        <f>""</f>
        <v/>
      </c>
      <c r="AB80" s="23" t="str">
        <f t="shared" si="42"/>
        <v/>
      </c>
      <c r="AC80" s="2" t="b">
        <f>COUNT(Q80:Q$2500)&gt;0</f>
        <v>1</v>
      </c>
      <c r="AD80" s="2" t="b">
        <f t="shared" si="43"/>
        <v>1</v>
      </c>
      <c r="AE80" s="2" t="b">
        <f t="shared" si="64"/>
        <v>0</v>
      </c>
      <c r="AF80" s="2" t="b">
        <f t="shared" si="65"/>
        <v>0</v>
      </c>
      <c r="AG80" s="2" t="b">
        <f>OR(
  AND(AC80,NOT(AC81)),
  AND(AF80,WEEKDAY(AH79,2)=EINSTELLUNGEN!$D$12),
  AND(AF80,AH80=$J$35)
)</f>
        <v>0</v>
      </c>
      <c r="AH80" s="2">
        <f>IF(AE80,AH79+IF(WEEKDAY(AH79+1,2)&lt;=EINSTELLUNGEN!$D$12,1,$J$36),AH79)</f>
        <v>42017</v>
      </c>
      <c r="AI80" s="2">
        <f t="shared" si="44"/>
        <v>2019</v>
      </c>
      <c r="AJ80" s="2">
        <f t="shared" si="45"/>
        <v>201901</v>
      </c>
      <c r="AK80" s="2">
        <f t="shared" si="46"/>
        <v>201901</v>
      </c>
      <c r="AL80" s="2">
        <f t="shared" si="66"/>
        <v>201903</v>
      </c>
      <c r="AM80" s="2" t="b">
        <f t="shared" si="47"/>
        <v>1</v>
      </c>
      <c r="AN80" s="4" t="e">
        <f t="shared" si="48"/>
        <v>#N/A</v>
      </c>
      <c r="AO80" s="4" t="e">
        <f t="shared" si="49"/>
        <v>#N/A</v>
      </c>
      <c r="AP80" s="2" t="str">
        <f>IF(AD80,
  IF(ISBLANK(H80),
    AP79,
    IF(LEN(H80)=1,
      IF(OR(UPPER(H80)="A",UPPER(H80)="I"),
        EINSTELLUNGEN!$D$21,
        IF(OR(UPPER(H80)="B",UPPER(H80)="M"),
          EINSTELLUNGEN!$D$22,
          IF(OR(UPPER(H80)="C",UPPER(H80)="S"),
            EINSTELLUNGEN!$D$23,
            IF(UPPER(H80)="D",
              EINSTELLUNGEN!$D$24,
              IF(UPPER(H80)="E",
                EINSTELLUNGEN!$D$25,
                UPPER(H80)))))),
      IF(ISNUMBER(H80),
        EINSTELLUNGEN!$D$20&amp;H80,
        UPPER(H80)))),
  "")</f>
        <v>U</v>
      </c>
      <c r="AQ80" s="2" t="b">
        <f t="shared" si="50"/>
        <v>0</v>
      </c>
      <c r="AR80" s="2">
        <f t="shared" si="51"/>
        <v>0</v>
      </c>
      <c r="AS80" s="145">
        <f t="shared" si="52"/>
        <v>0</v>
      </c>
      <c r="AT80" s="2">
        <f t="shared" si="53"/>
        <v>0</v>
      </c>
      <c r="AU80" s="2">
        <f t="shared" si="54"/>
        <v>1</v>
      </c>
      <c r="AV80" s="2">
        <f t="shared" si="55"/>
        <v>0</v>
      </c>
      <c r="AW80" s="2">
        <f t="shared" si="56"/>
        <v>0</v>
      </c>
      <c r="AX80" s="2">
        <f t="shared" si="57"/>
        <v>1</v>
      </c>
      <c r="AY80" s="2">
        <f t="shared" si="58"/>
        <v>0</v>
      </c>
      <c r="AZ80" s="145" t="e">
        <f t="shared" si="59"/>
        <v>#N/A</v>
      </c>
      <c r="BA80" s="145" t="e">
        <f t="shared" si="60"/>
        <v>#N/A</v>
      </c>
      <c r="BB80" s="145">
        <f t="shared" si="61"/>
        <v>0</v>
      </c>
      <c r="BC80" s="2">
        <f>IF(AM80,
  IF(AND(AL80=$J$31,_xlfn.DAYS(AH80,DATE(AI80,1,1))&lt;7),
    MAX(0,EINSTELLUNGEN!$D$12+1-WEEKDAY(DATE(EINSTELLUNGEN!$D$9,EINSTELLUNGEN!$D$10,1),2)),
    IF(AL80=$J$33,
      MIN(EINSTELLUNGEN!$D$12,WEEKDAY(DATE(EINSTELLUNGEN!$D$9,12,31),2)),
      EINSTELLUNGEN!$D$12
  )) - SUMIF(AL$50:AL$2500,"="&amp;AL80,AX$50:AX$2500),
  0)</f>
        <v>3</v>
      </c>
      <c r="BD80" s="2">
        <f t="shared" si="62"/>
        <v>0.33333333333333331</v>
      </c>
      <c r="BE80" s="2">
        <f t="shared" si="63"/>
        <v>0</v>
      </c>
    </row>
    <row r="81" spans="1:57" ht="10.5" customHeight="1">
      <c r="A81" s="1" t="str">
        <f t="shared" ca="1" si="33"/>
        <v/>
      </c>
      <c r="B81" s="1" t="str">
        <f t="shared" ca="1" si="34"/>
        <v/>
      </c>
      <c r="C81" s="1" t="str">
        <f t="shared" ca="1" si="35"/>
        <v/>
      </c>
      <c r="D81" s="1" t="str">
        <f t="shared" ca="1" si="36"/>
        <v/>
      </c>
      <c r="F81" s="10"/>
      <c r="G81" s="136" t="str">
        <f t="shared" si="37"/>
        <v>DIENSTAG, 15 JANUAR 2019</v>
      </c>
      <c r="H81" s="27"/>
      <c r="I81" s="28"/>
      <c r="J81" s="28"/>
      <c r="K81" s="29"/>
      <c r="L81" s="136"/>
      <c r="M81" s="136"/>
      <c r="N81" s="136"/>
      <c r="O81" s="26" t="str">
        <f t="shared" si="38"/>
        <v/>
      </c>
      <c r="P81" s="218" t="str">
        <f t="shared" si="39"/>
        <v>0,000 h</v>
      </c>
      <c r="Q81" s="26">
        <f t="shared" si="40"/>
        <v>0</v>
      </c>
      <c r="R81" s="22"/>
      <c r="S81" s="99"/>
      <c r="T81" s="10"/>
      <c r="U81" s="229" t="str">
        <f t="shared" si="41"/>
        <v/>
      </c>
      <c r="V81" s="230"/>
      <c r="W81" s="230"/>
      <c r="X81" s="230"/>
      <c r="Y81" s="230"/>
      <c r="Z81" s="22" t="str">
        <f>""</f>
        <v/>
      </c>
      <c r="AB81" s="23" t="str">
        <f t="shared" si="42"/>
        <v/>
      </c>
      <c r="AC81" s="2" t="b">
        <f>COUNT(Q81:Q$2500)&gt;0</f>
        <v>1</v>
      </c>
      <c r="AD81" s="2" t="b">
        <f t="shared" si="43"/>
        <v>0</v>
      </c>
      <c r="AE81" s="2" t="b">
        <f t="shared" si="64"/>
        <v>1</v>
      </c>
      <c r="AF81" s="2" t="b">
        <f t="shared" si="65"/>
        <v>1</v>
      </c>
      <c r="AG81" s="2" t="b">
        <f>OR(
  AND(AC81,NOT(AC82)),
  AND(AF81,WEEKDAY(AH80,2)=EINSTELLUNGEN!$D$12),
  AND(AF81,AH81=$J$35)
)</f>
        <v>0</v>
      </c>
      <c r="AH81" s="2">
        <f>IF(AE81,AH80+IF(WEEKDAY(AH80+1,2)&lt;=EINSTELLUNGEN!$D$12,1,$J$36),AH80)</f>
        <v>42018</v>
      </c>
      <c r="AI81" s="2">
        <f t="shared" si="44"/>
        <v>2019</v>
      </c>
      <c r="AJ81" s="2">
        <f t="shared" si="45"/>
        <v>201901</v>
      </c>
      <c r="AK81" s="2">
        <f t="shared" si="46"/>
        <v>201901</v>
      </c>
      <c r="AL81" s="2">
        <f t="shared" si="66"/>
        <v>201903</v>
      </c>
      <c r="AM81" s="2" t="b">
        <f t="shared" si="47"/>
        <v>1</v>
      </c>
      <c r="AN81" s="4" t="e">
        <f t="shared" si="48"/>
        <v>#N/A</v>
      </c>
      <c r="AO81" s="4" t="e">
        <f t="shared" si="49"/>
        <v>#N/A</v>
      </c>
      <c r="AP81" s="2" t="str">
        <f>IF(AD81,
  IF(ISBLANK(H81),
    AP80,
    IF(LEN(H81)=1,
      IF(OR(UPPER(H81)="A",UPPER(H81)="I"),
        EINSTELLUNGEN!$D$21,
        IF(OR(UPPER(H81)="B",UPPER(H81)="M"),
          EINSTELLUNGEN!$D$22,
          IF(OR(UPPER(H81)="C",UPPER(H81)="S"),
            EINSTELLUNGEN!$D$23,
            IF(UPPER(H81)="D",
              EINSTELLUNGEN!$D$24,
              IF(UPPER(H81)="E",
                EINSTELLUNGEN!$D$25,
                UPPER(H81)))))),
      IF(ISNUMBER(H81),
        EINSTELLUNGEN!$D$20&amp;H81,
        UPPER(H81)))),
  "")</f>
        <v/>
      </c>
      <c r="AQ81" s="2" t="str">
        <f t="shared" si="50"/>
        <v/>
      </c>
      <c r="AR81" s="2">
        <f t="shared" si="51"/>
        <v>0</v>
      </c>
      <c r="AS81" s="145">
        <f t="shared" si="52"/>
        <v>0</v>
      </c>
      <c r="AT81" s="2">
        <f t="shared" si="53"/>
        <v>0</v>
      </c>
      <c r="AU81" s="2">
        <f t="shared" si="54"/>
        <v>0</v>
      </c>
      <c r="AV81" s="2">
        <f t="shared" si="55"/>
        <v>0</v>
      </c>
      <c r="AW81" s="2">
        <f t="shared" si="56"/>
        <v>0</v>
      </c>
      <c r="AX81" s="2">
        <f t="shared" si="57"/>
        <v>0</v>
      </c>
      <c r="AY81" s="2">
        <f t="shared" si="58"/>
        <v>0</v>
      </c>
      <c r="AZ81" s="145" t="e">
        <f t="shared" si="59"/>
        <v>#N/A</v>
      </c>
      <c r="BA81" s="145" t="e">
        <f t="shared" si="60"/>
        <v>#N/A</v>
      </c>
      <c r="BB81" s="145">
        <f t="shared" si="61"/>
        <v>0</v>
      </c>
      <c r="BC81" s="2">
        <f>IF(AM81,
  IF(AND(AL81=$J$31,_xlfn.DAYS(AH81,DATE(AI81,1,1))&lt;7),
    MAX(0,EINSTELLUNGEN!$D$12+1-WEEKDAY(DATE(EINSTELLUNGEN!$D$9,EINSTELLUNGEN!$D$10,1),2)),
    IF(AL81=$J$33,
      MIN(EINSTELLUNGEN!$D$12,WEEKDAY(DATE(EINSTELLUNGEN!$D$9,12,31),2)),
      EINSTELLUNGEN!$D$12
  )) - SUMIF(AL$50:AL$2500,"="&amp;AL81,AX$50:AX$2500),
  0)</f>
        <v>3</v>
      </c>
      <c r="BD81" s="2">
        <f t="shared" si="62"/>
        <v>0.33333333333333331</v>
      </c>
      <c r="BE81" s="2">
        <f t="shared" si="63"/>
        <v>0</v>
      </c>
    </row>
    <row r="82" spans="1:57" ht="10.5" customHeight="1">
      <c r="A82" s="1" t="str">
        <f t="shared" ca="1" si="33"/>
        <v/>
      </c>
      <c r="B82" s="1" t="str">
        <f t="shared" ca="1" si="34"/>
        <v/>
      </c>
      <c r="C82" s="1" t="str">
        <f t="shared" ca="1" si="35"/>
        <v/>
      </c>
      <c r="D82" s="1" t="str">
        <f t="shared" ca="1" si="36"/>
        <v/>
      </c>
      <c r="F82" s="10"/>
      <c r="G82" s="136" t="str">
        <f t="shared" si="37"/>
        <v/>
      </c>
      <c r="H82" s="27" t="s">
        <v>167</v>
      </c>
      <c r="I82" s="28"/>
      <c r="J82" s="28"/>
      <c r="K82" s="29"/>
      <c r="L82" s="136"/>
      <c r="M82" s="136"/>
      <c r="N82" s="136"/>
      <c r="O82" s="26">
        <f t="shared" si="38"/>
        <v>0</v>
      </c>
      <c r="P82" s="218" t="str">
        <f t="shared" si="39"/>
        <v/>
      </c>
      <c r="Q82" s="26" t="str">
        <f t="shared" si="40"/>
        <v/>
      </c>
      <c r="R82" s="22"/>
      <c r="S82" s="99"/>
      <c r="T82" s="10"/>
      <c r="U82" s="229" t="str">
        <f t="shared" si="41"/>
        <v/>
      </c>
      <c r="V82" s="230"/>
      <c r="W82" s="230"/>
      <c r="X82" s="230"/>
      <c r="Y82" s="230"/>
      <c r="Z82" s="22" t="str">
        <f>""</f>
        <v/>
      </c>
      <c r="AB82" s="23" t="str">
        <f t="shared" si="42"/>
        <v/>
      </c>
      <c r="AC82" s="2" t="b">
        <f>COUNT(Q82:Q$2500)&gt;0</f>
        <v>1</v>
      </c>
      <c r="AD82" s="2" t="b">
        <f t="shared" si="43"/>
        <v>1</v>
      </c>
      <c r="AE82" s="2" t="b">
        <f t="shared" si="64"/>
        <v>0</v>
      </c>
      <c r="AF82" s="2" t="b">
        <f t="shared" si="65"/>
        <v>0</v>
      </c>
      <c r="AG82" s="2" t="b">
        <f>OR(
  AND(AC82,NOT(AC83)),
  AND(AF82,WEEKDAY(AH81,2)=EINSTELLUNGEN!$D$12),
  AND(AF82,AH82=$J$35)
)</f>
        <v>0</v>
      </c>
      <c r="AH82" s="2">
        <f>IF(AE82,AH81+IF(WEEKDAY(AH81+1,2)&lt;=EINSTELLUNGEN!$D$12,1,$J$36),AH81)</f>
        <v>42018</v>
      </c>
      <c r="AI82" s="2">
        <f t="shared" si="44"/>
        <v>2019</v>
      </c>
      <c r="AJ82" s="2">
        <f t="shared" si="45"/>
        <v>201901</v>
      </c>
      <c r="AK82" s="2">
        <f t="shared" si="46"/>
        <v>201901</v>
      </c>
      <c r="AL82" s="2">
        <f t="shared" si="66"/>
        <v>201903</v>
      </c>
      <c r="AM82" s="2" t="b">
        <f t="shared" si="47"/>
        <v>1</v>
      </c>
      <c r="AN82" s="4" t="e">
        <f t="shared" si="48"/>
        <v>#N/A</v>
      </c>
      <c r="AO82" s="4" t="e">
        <f t="shared" si="49"/>
        <v>#N/A</v>
      </c>
      <c r="AP82" s="2" t="str">
        <f>IF(AD82,
  IF(ISBLANK(H82),
    AP81,
    IF(LEN(H82)=1,
      IF(OR(UPPER(H82)="A",UPPER(H82)="I"),
        EINSTELLUNGEN!$D$21,
        IF(OR(UPPER(H82)="B",UPPER(H82)="M"),
          EINSTELLUNGEN!$D$22,
          IF(OR(UPPER(H82)="C",UPPER(H82)="S"),
            EINSTELLUNGEN!$D$23,
            IF(UPPER(H82)="D",
              EINSTELLUNGEN!$D$24,
              IF(UPPER(H82)="E",
                EINSTELLUNGEN!$D$25,
                UPPER(H82)))))),
      IF(ISNUMBER(H82),
        EINSTELLUNGEN!$D$20&amp;H82,
        UPPER(H82)))),
  "")</f>
        <v>K</v>
      </c>
      <c r="AQ82" s="2" t="b">
        <f t="shared" si="50"/>
        <v>0</v>
      </c>
      <c r="AR82" s="2">
        <f t="shared" si="51"/>
        <v>0</v>
      </c>
      <c r="AS82" s="145">
        <f t="shared" si="52"/>
        <v>0</v>
      </c>
      <c r="AT82" s="2">
        <f t="shared" si="53"/>
        <v>0</v>
      </c>
      <c r="AU82" s="2">
        <f t="shared" si="54"/>
        <v>0</v>
      </c>
      <c r="AV82" s="2">
        <f t="shared" si="55"/>
        <v>1</v>
      </c>
      <c r="AW82" s="2">
        <f t="shared" si="56"/>
        <v>0</v>
      </c>
      <c r="AX82" s="2">
        <f t="shared" si="57"/>
        <v>1</v>
      </c>
      <c r="AY82" s="2">
        <f t="shared" si="58"/>
        <v>0</v>
      </c>
      <c r="AZ82" s="145" t="e">
        <f t="shared" si="59"/>
        <v>#N/A</v>
      </c>
      <c r="BA82" s="145" t="e">
        <f t="shared" si="60"/>
        <v>#N/A</v>
      </c>
      <c r="BB82" s="145">
        <f t="shared" si="61"/>
        <v>0</v>
      </c>
      <c r="BC82" s="2">
        <f>IF(AM82,
  IF(AND(AL82=$J$31,_xlfn.DAYS(AH82,DATE(AI82,1,1))&lt;7),
    MAX(0,EINSTELLUNGEN!$D$12+1-WEEKDAY(DATE(EINSTELLUNGEN!$D$9,EINSTELLUNGEN!$D$10,1),2)),
    IF(AL82=$J$33,
      MIN(EINSTELLUNGEN!$D$12,WEEKDAY(DATE(EINSTELLUNGEN!$D$9,12,31),2)),
      EINSTELLUNGEN!$D$12
  )) - SUMIF(AL$50:AL$2500,"="&amp;AL82,AX$50:AX$2500),
  0)</f>
        <v>3</v>
      </c>
      <c r="BD82" s="2">
        <f t="shared" si="62"/>
        <v>0.33333333333333331</v>
      </c>
      <c r="BE82" s="2">
        <f t="shared" si="63"/>
        <v>0</v>
      </c>
    </row>
    <row r="83" spans="1:57" ht="10.5" customHeight="1">
      <c r="A83" s="1" t="str">
        <f t="shared" ca="1" si="33"/>
        <v/>
      </c>
      <c r="B83" s="1" t="str">
        <f t="shared" ca="1" si="34"/>
        <v/>
      </c>
      <c r="C83" s="1" t="str">
        <f t="shared" ca="1" si="35"/>
        <v/>
      </c>
      <c r="D83" s="1" t="str">
        <f t="shared" ca="1" si="36"/>
        <v/>
      </c>
      <c r="F83" s="10"/>
      <c r="G83" s="136" t="str">
        <f t="shared" si="37"/>
        <v>MITTWOCH, 16 JANUAR 2019</v>
      </c>
      <c r="H83" s="27"/>
      <c r="I83" s="28"/>
      <c r="J83" s="28"/>
      <c r="K83" s="29"/>
      <c r="L83" s="136"/>
      <c r="M83" s="136"/>
      <c r="N83" s="136"/>
      <c r="O83" s="26" t="str">
        <f t="shared" si="38"/>
        <v/>
      </c>
      <c r="P83" s="218" t="str">
        <f t="shared" si="39"/>
        <v>0,000 h</v>
      </c>
      <c r="Q83" s="26">
        <f t="shared" si="40"/>
        <v>0</v>
      </c>
      <c r="R83" s="22"/>
      <c r="S83" s="99"/>
      <c r="T83" s="10"/>
      <c r="U83" s="229" t="str">
        <f t="shared" si="41"/>
        <v/>
      </c>
      <c r="V83" s="230"/>
      <c r="W83" s="230"/>
      <c r="X83" s="230"/>
      <c r="Y83" s="230"/>
      <c r="Z83" s="22" t="str">
        <f>""</f>
        <v/>
      </c>
      <c r="AB83" s="23" t="str">
        <f t="shared" si="42"/>
        <v/>
      </c>
      <c r="AC83" s="2" t="b">
        <f>COUNT(Q83:Q$2500)&gt;0</f>
        <v>1</v>
      </c>
      <c r="AD83" s="2" t="b">
        <f t="shared" si="43"/>
        <v>0</v>
      </c>
      <c r="AE83" s="2" t="b">
        <f t="shared" si="64"/>
        <v>1</v>
      </c>
      <c r="AF83" s="2" t="b">
        <f t="shared" si="65"/>
        <v>1</v>
      </c>
      <c r="AG83" s="2" t="b">
        <f>OR(
  AND(AC83,NOT(AC84)),
  AND(AF83,WEEKDAY(AH82,2)=EINSTELLUNGEN!$D$12),
  AND(AF83,AH83=$J$35)
)</f>
        <v>0</v>
      </c>
      <c r="AH83" s="2">
        <f>IF(AE83,AH82+IF(WEEKDAY(AH82+1,2)&lt;=EINSTELLUNGEN!$D$12,1,$J$36),AH82)</f>
        <v>42019</v>
      </c>
      <c r="AI83" s="2">
        <f t="shared" si="44"/>
        <v>2019</v>
      </c>
      <c r="AJ83" s="2">
        <f t="shared" si="45"/>
        <v>201901</v>
      </c>
      <c r="AK83" s="2">
        <f t="shared" si="46"/>
        <v>201901</v>
      </c>
      <c r="AL83" s="2">
        <f t="shared" si="66"/>
        <v>201903</v>
      </c>
      <c r="AM83" s="2" t="b">
        <f t="shared" si="47"/>
        <v>1</v>
      </c>
      <c r="AN83" s="4" t="e">
        <f t="shared" si="48"/>
        <v>#N/A</v>
      </c>
      <c r="AO83" s="4" t="e">
        <f t="shared" si="49"/>
        <v>#N/A</v>
      </c>
      <c r="AP83" s="2" t="str">
        <f>IF(AD83,
  IF(ISBLANK(H83),
    AP82,
    IF(LEN(H83)=1,
      IF(OR(UPPER(H83)="A",UPPER(H83)="I"),
        EINSTELLUNGEN!$D$21,
        IF(OR(UPPER(H83)="B",UPPER(H83)="M"),
          EINSTELLUNGEN!$D$22,
          IF(OR(UPPER(H83)="C",UPPER(H83)="S"),
            EINSTELLUNGEN!$D$23,
            IF(UPPER(H83)="D",
              EINSTELLUNGEN!$D$24,
              IF(UPPER(H83)="E",
                EINSTELLUNGEN!$D$25,
                UPPER(H83)))))),
      IF(ISNUMBER(H83),
        EINSTELLUNGEN!$D$20&amp;H83,
        UPPER(H83)))),
  "")</f>
        <v/>
      </c>
      <c r="AQ83" s="2" t="str">
        <f t="shared" si="50"/>
        <v/>
      </c>
      <c r="AR83" s="2">
        <f t="shared" si="51"/>
        <v>0</v>
      </c>
      <c r="AS83" s="145">
        <f t="shared" si="52"/>
        <v>0</v>
      </c>
      <c r="AT83" s="2">
        <f t="shared" si="53"/>
        <v>0</v>
      </c>
      <c r="AU83" s="2">
        <f t="shared" si="54"/>
        <v>0</v>
      </c>
      <c r="AV83" s="2">
        <f t="shared" si="55"/>
        <v>0</v>
      </c>
      <c r="AW83" s="2">
        <f t="shared" si="56"/>
        <v>0</v>
      </c>
      <c r="AX83" s="2">
        <f t="shared" si="57"/>
        <v>0</v>
      </c>
      <c r="AY83" s="2">
        <f t="shared" si="58"/>
        <v>0</v>
      </c>
      <c r="AZ83" s="145" t="e">
        <f t="shared" si="59"/>
        <v>#N/A</v>
      </c>
      <c r="BA83" s="145" t="e">
        <f t="shared" si="60"/>
        <v>#N/A</v>
      </c>
      <c r="BB83" s="145">
        <f t="shared" si="61"/>
        <v>0</v>
      </c>
      <c r="BC83" s="2">
        <f>IF(AM83,
  IF(AND(AL83=$J$31,_xlfn.DAYS(AH83,DATE(AI83,1,1))&lt;7),
    MAX(0,EINSTELLUNGEN!$D$12+1-WEEKDAY(DATE(EINSTELLUNGEN!$D$9,EINSTELLUNGEN!$D$10,1),2)),
    IF(AL83=$J$33,
      MIN(EINSTELLUNGEN!$D$12,WEEKDAY(DATE(EINSTELLUNGEN!$D$9,12,31),2)),
      EINSTELLUNGEN!$D$12
  )) - SUMIF(AL$50:AL$2500,"="&amp;AL83,AX$50:AX$2500),
  0)</f>
        <v>3</v>
      </c>
      <c r="BD83" s="2">
        <f t="shared" si="62"/>
        <v>0.33333333333333331</v>
      </c>
      <c r="BE83" s="2">
        <f t="shared" si="63"/>
        <v>0</v>
      </c>
    </row>
    <row r="84" spans="1:57" ht="10.5" customHeight="1">
      <c r="A84" s="1" t="str">
        <f t="shared" ca="1" si="33"/>
        <v/>
      </c>
      <c r="B84" s="1" t="str">
        <f t="shared" ca="1" si="34"/>
        <v/>
      </c>
      <c r="C84" s="1" t="str">
        <f t="shared" ca="1" si="35"/>
        <v/>
      </c>
      <c r="D84" s="1" t="str">
        <f t="shared" ca="1" si="36"/>
        <v/>
      </c>
      <c r="F84" s="10"/>
      <c r="G84" s="136" t="str">
        <f t="shared" si="37"/>
        <v/>
      </c>
      <c r="H84" s="215" t="s">
        <v>141</v>
      </c>
      <c r="I84" s="28"/>
      <c r="J84" s="28"/>
      <c r="K84" s="29"/>
      <c r="L84" s="136"/>
      <c r="M84" s="136"/>
      <c r="N84" s="136"/>
      <c r="O84" s="26">
        <f t="shared" si="38"/>
        <v>0</v>
      </c>
      <c r="P84" s="218" t="str">
        <f t="shared" si="39"/>
        <v/>
      </c>
      <c r="Q84" s="26" t="str">
        <f t="shared" si="40"/>
        <v/>
      </c>
      <c r="R84" s="22"/>
      <c r="S84" s="99"/>
      <c r="T84" s="10"/>
      <c r="U84" s="229" t="str">
        <f t="shared" si="41"/>
        <v/>
      </c>
      <c r="V84" s="230"/>
      <c r="W84" s="230"/>
      <c r="X84" s="230"/>
      <c r="Y84" s="230"/>
      <c r="Z84" s="22" t="str">
        <f>""</f>
        <v/>
      </c>
      <c r="AB84" s="23" t="str">
        <f t="shared" si="42"/>
        <v/>
      </c>
      <c r="AC84" s="2" t="b">
        <f>COUNT(Q84:Q$2500)&gt;0</f>
        <v>1</v>
      </c>
      <c r="AD84" s="2" t="b">
        <f t="shared" si="43"/>
        <v>1</v>
      </c>
      <c r="AE84" s="2" t="b">
        <f t="shared" si="64"/>
        <v>0</v>
      </c>
      <c r="AF84" s="2" t="b">
        <f t="shared" si="65"/>
        <v>0</v>
      </c>
      <c r="AG84" s="2" t="b">
        <f>OR(
  AND(AC84,NOT(AC85)),
  AND(AF84,WEEKDAY(AH83,2)=EINSTELLUNGEN!$D$12),
  AND(AF84,AH84=$J$35)
)</f>
        <v>0</v>
      </c>
      <c r="AH84" s="2">
        <f>IF(AE84,AH83+IF(WEEKDAY(AH83+1,2)&lt;=EINSTELLUNGEN!$D$12,1,$J$36),AH83)</f>
        <v>42019</v>
      </c>
      <c r="AI84" s="2">
        <f t="shared" si="44"/>
        <v>2019</v>
      </c>
      <c r="AJ84" s="2">
        <f t="shared" si="45"/>
        <v>201901</v>
      </c>
      <c r="AK84" s="2">
        <f t="shared" si="46"/>
        <v>201901</v>
      </c>
      <c r="AL84" s="2">
        <f t="shared" si="66"/>
        <v>201903</v>
      </c>
      <c r="AM84" s="2" t="b">
        <f t="shared" si="47"/>
        <v>1</v>
      </c>
      <c r="AN84" s="4" t="e">
        <f t="shared" si="48"/>
        <v>#N/A</v>
      </c>
      <c r="AO84" s="4" t="e">
        <f t="shared" si="49"/>
        <v>#N/A</v>
      </c>
      <c r="AP84" s="2" t="str">
        <f>IF(AD84,
  IF(ISBLANK(H84),
    AP83,
    IF(LEN(H84)=1,
      IF(OR(UPPER(H84)="A",UPPER(H84)="I"),
        EINSTELLUNGEN!$D$21,
        IF(OR(UPPER(H84)="B",UPPER(H84)="M"),
          EINSTELLUNGEN!$D$22,
          IF(OR(UPPER(H84)="C",UPPER(H84)="S"),
            EINSTELLUNGEN!$D$23,
            IF(UPPER(H84)="D",
              EINSTELLUNGEN!$D$24,
              IF(UPPER(H84)="E",
                EINSTELLUNGEN!$D$25,
                UPPER(H84)))))),
      IF(ISNUMBER(H84),
        EINSTELLUNGEN!$D$20&amp;H84,
        UPPER(H84)))),
  "")</f>
        <v>Z</v>
      </c>
      <c r="AQ84" s="2" t="b">
        <f t="shared" si="50"/>
        <v>0</v>
      </c>
      <c r="AR84" s="2">
        <f t="shared" si="51"/>
        <v>0</v>
      </c>
      <c r="AS84" s="145">
        <f t="shared" si="52"/>
        <v>0</v>
      </c>
      <c r="AT84" s="2">
        <f t="shared" si="53"/>
        <v>0</v>
      </c>
      <c r="AU84" s="2">
        <f t="shared" si="54"/>
        <v>0</v>
      </c>
      <c r="AV84" s="2">
        <f t="shared" si="55"/>
        <v>0</v>
      </c>
      <c r="AW84" s="2">
        <f t="shared" si="56"/>
        <v>1</v>
      </c>
      <c r="AX84" s="2">
        <f t="shared" si="57"/>
        <v>0</v>
      </c>
      <c r="AY84" s="2">
        <f t="shared" si="58"/>
        <v>1</v>
      </c>
      <c r="AZ84" s="145" t="e">
        <f t="shared" si="59"/>
        <v>#N/A</v>
      </c>
      <c r="BA84" s="145" t="e">
        <f t="shared" si="60"/>
        <v>#N/A</v>
      </c>
      <c r="BB84" s="145">
        <f t="shared" si="61"/>
        <v>0</v>
      </c>
      <c r="BC84" s="2">
        <f>IF(AM84,
  IF(AND(AL84=$J$31,_xlfn.DAYS(AH84,DATE(AI84,1,1))&lt;7),
    MAX(0,EINSTELLUNGEN!$D$12+1-WEEKDAY(DATE(EINSTELLUNGEN!$D$9,EINSTELLUNGEN!$D$10,1),2)),
    IF(AL84=$J$33,
      MIN(EINSTELLUNGEN!$D$12,WEEKDAY(DATE(EINSTELLUNGEN!$D$9,12,31),2)),
      EINSTELLUNGEN!$D$12
  )) - SUMIF(AL$50:AL$2500,"="&amp;AL84,AX$50:AX$2500),
  0)</f>
        <v>3</v>
      </c>
      <c r="BD84" s="2">
        <f t="shared" si="62"/>
        <v>0.33333333333333331</v>
      </c>
      <c r="BE84" s="2">
        <f t="shared" si="63"/>
        <v>0</v>
      </c>
    </row>
    <row r="85" spans="1:57" ht="10.5" customHeight="1">
      <c r="A85" s="1" t="str">
        <f t="shared" ca="1" si="33"/>
        <v/>
      </c>
      <c r="B85" s="1" t="str">
        <f t="shared" ca="1" si="34"/>
        <v/>
      </c>
      <c r="C85" s="1" t="str">
        <f t="shared" ca="1" si="35"/>
        <v/>
      </c>
      <c r="D85" s="1" t="str">
        <f t="shared" ca="1" si="36"/>
        <v/>
      </c>
      <c r="F85" s="10"/>
      <c r="G85" s="136" t="str">
        <f t="shared" si="37"/>
        <v>DONNERSTAG, 17 JANUAR 2019</v>
      </c>
      <c r="H85" s="27"/>
      <c r="I85" s="28"/>
      <c r="J85" s="28"/>
      <c r="K85" s="29"/>
      <c r="L85" s="136"/>
      <c r="M85" s="136"/>
      <c r="N85" s="136"/>
      <c r="O85" s="26" t="str">
        <f t="shared" si="38"/>
        <v/>
      </c>
      <c r="P85" s="218" t="str">
        <f t="shared" si="39"/>
        <v>0,000 h</v>
      </c>
      <c r="Q85" s="26">
        <f t="shared" si="40"/>
        <v>0</v>
      </c>
      <c r="R85" s="22"/>
      <c r="S85" s="99"/>
      <c r="T85" s="10"/>
      <c r="U85" s="229" t="str">
        <f t="shared" si="41"/>
        <v/>
      </c>
      <c r="V85" s="230"/>
      <c r="W85" s="230"/>
      <c r="X85" s="230"/>
      <c r="Y85" s="230"/>
      <c r="Z85" s="22" t="str">
        <f>""</f>
        <v/>
      </c>
      <c r="AB85" s="23" t="str">
        <f t="shared" si="42"/>
        <v/>
      </c>
      <c r="AC85" s="2" t="b">
        <f>COUNT(Q85:Q$2500)&gt;0</f>
        <v>1</v>
      </c>
      <c r="AD85" s="2" t="b">
        <f t="shared" si="43"/>
        <v>0</v>
      </c>
      <c r="AE85" s="2" t="b">
        <f t="shared" si="64"/>
        <v>1</v>
      </c>
      <c r="AF85" s="2" t="b">
        <f t="shared" si="65"/>
        <v>1</v>
      </c>
      <c r="AG85" s="2" t="b">
        <f>OR(
  AND(AC85,NOT(AC86)),
  AND(AF85,WEEKDAY(AH84,2)=EINSTELLUNGEN!$D$12),
  AND(AF85,AH85=$J$35)
)</f>
        <v>0</v>
      </c>
      <c r="AH85" s="2">
        <f>IF(AE85,AH84+IF(WEEKDAY(AH84+1,2)&lt;=EINSTELLUNGEN!$D$12,1,$J$36),AH84)</f>
        <v>42020</v>
      </c>
      <c r="AI85" s="2">
        <f t="shared" si="44"/>
        <v>2019</v>
      </c>
      <c r="AJ85" s="2">
        <f t="shared" si="45"/>
        <v>201901</v>
      </c>
      <c r="AK85" s="2">
        <f t="shared" si="46"/>
        <v>201901</v>
      </c>
      <c r="AL85" s="2">
        <f t="shared" si="66"/>
        <v>201903</v>
      </c>
      <c r="AM85" s="2" t="b">
        <f t="shared" si="47"/>
        <v>1</v>
      </c>
      <c r="AN85" s="4" t="e">
        <f t="shared" si="48"/>
        <v>#N/A</v>
      </c>
      <c r="AO85" s="4" t="e">
        <f t="shared" si="49"/>
        <v>#N/A</v>
      </c>
      <c r="AP85" s="2" t="str">
        <f>IF(AD85,
  IF(ISBLANK(H85),
    AP84,
    IF(LEN(H85)=1,
      IF(OR(UPPER(H85)="A",UPPER(H85)="I"),
        EINSTELLUNGEN!$D$21,
        IF(OR(UPPER(H85)="B",UPPER(H85)="M"),
          EINSTELLUNGEN!$D$22,
          IF(OR(UPPER(H85)="C",UPPER(H85)="S"),
            EINSTELLUNGEN!$D$23,
            IF(UPPER(H85)="D",
              EINSTELLUNGEN!$D$24,
              IF(UPPER(H85)="E",
                EINSTELLUNGEN!$D$25,
                UPPER(H85)))))),
      IF(ISNUMBER(H85),
        EINSTELLUNGEN!$D$20&amp;H85,
        UPPER(H85)))),
  "")</f>
        <v/>
      </c>
      <c r="AQ85" s="2" t="str">
        <f t="shared" si="50"/>
        <v/>
      </c>
      <c r="AR85" s="2">
        <f t="shared" si="51"/>
        <v>0</v>
      </c>
      <c r="AS85" s="145">
        <f t="shared" si="52"/>
        <v>0.33333333333333331</v>
      </c>
      <c r="AT85" s="2">
        <f t="shared" si="53"/>
        <v>0</v>
      </c>
      <c r="AU85" s="2">
        <f t="shared" si="54"/>
        <v>0</v>
      </c>
      <c r="AV85" s="2">
        <f t="shared" si="55"/>
        <v>0</v>
      </c>
      <c r="AW85" s="2">
        <f t="shared" si="56"/>
        <v>0</v>
      </c>
      <c r="AX85" s="2">
        <f t="shared" si="57"/>
        <v>0</v>
      </c>
      <c r="AY85" s="2">
        <f t="shared" si="58"/>
        <v>0</v>
      </c>
      <c r="AZ85" s="145" t="e">
        <f t="shared" si="59"/>
        <v>#N/A</v>
      </c>
      <c r="BA85" s="145" t="e">
        <f t="shared" si="60"/>
        <v>#N/A</v>
      </c>
      <c r="BB85" s="145">
        <f t="shared" si="61"/>
        <v>0</v>
      </c>
      <c r="BC85" s="2">
        <f>IF(AM85,
  IF(AND(AL85=$J$31,_xlfn.DAYS(AH85,DATE(AI85,1,1))&lt;7),
    MAX(0,EINSTELLUNGEN!$D$12+1-WEEKDAY(DATE(EINSTELLUNGEN!$D$9,EINSTELLUNGEN!$D$10,1),2)),
    IF(AL85=$J$33,
      MIN(EINSTELLUNGEN!$D$12,WEEKDAY(DATE(EINSTELLUNGEN!$D$9,12,31),2)),
      EINSTELLUNGEN!$D$12
  )) - SUMIF(AL$50:AL$2500,"="&amp;AL85,AX$50:AX$2500),
  0)</f>
        <v>3</v>
      </c>
      <c r="BD85" s="2">
        <f t="shared" si="62"/>
        <v>0.33333333333333331</v>
      </c>
      <c r="BE85" s="2">
        <f t="shared" si="63"/>
        <v>0</v>
      </c>
    </row>
    <row r="86" spans="1:57" ht="10.5" customHeight="1">
      <c r="A86" s="1" t="str">
        <f t="shared" ca="1" si="33"/>
        <v/>
      </c>
      <c r="B86" s="1" t="str">
        <f t="shared" ca="1" si="34"/>
        <v/>
      </c>
      <c r="C86" s="1" t="str">
        <f t="shared" ca="1" si="35"/>
        <v/>
      </c>
      <c r="D86" s="1" t="str">
        <f t="shared" ca="1" si="36"/>
        <v/>
      </c>
      <c r="F86" s="10"/>
      <c r="G86" s="136" t="str">
        <f t="shared" si="37"/>
        <v/>
      </c>
      <c r="H86" s="27" t="s">
        <v>174</v>
      </c>
      <c r="I86" s="28">
        <v>0.35416666666666669</v>
      </c>
      <c r="J86" s="28">
        <v>0.5</v>
      </c>
      <c r="K86" s="29" t="s">
        <v>186</v>
      </c>
      <c r="L86" s="136"/>
      <c r="M86" s="136"/>
      <c r="N86" s="136"/>
      <c r="O86" s="26">
        <f t="shared" si="38"/>
        <v>0.14583333333333331</v>
      </c>
      <c r="P86" s="218" t="str">
        <f t="shared" si="39"/>
        <v/>
      </c>
      <c r="Q86" s="26" t="str">
        <f t="shared" si="40"/>
        <v/>
      </c>
      <c r="R86" s="22"/>
      <c r="S86" s="99"/>
      <c r="T86" s="10"/>
      <c r="U86" s="229" t="str">
        <f t="shared" si="41"/>
        <v>2019-01-17|08:30|12:00|APM-20358|Wo woar mei Leistung?</v>
      </c>
      <c r="V86" s="230"/>
      <c r="W86" s="230"/>
      <c r="X86" s="230"/>
      <c r="Y86" s="230"/>
      <c r="Z86" s="22" t="str">
        <f>""</f>
        <v/>
      </c>
      <c r="AB86" s="23" t="str">
        <f t="shared" si="42"/>
        <v/>
      </c>
      <c r="AC86" s="2" t="b">
        <f>COUNT(Q86:Q$2500)&gt;0</f>
        <v>1</v>
      </c>
      <c r="AD86" s="2" t="b">
        <f t="shared" si="43"/>
        <v>1</v>
      </c>
      <c r="AE86" s="2" t="b">
        <f t="shared" si="64"/>
        <v>0</v>
      </c>
      <c r="AF86" s="2" t="b">
        <f t="shared" si="65"/>
        <v>0</v>
      </c>
      <c r="AG86" s="2" t="b">
        <f>OR(
  AND(AC86,NOT(AC87)),
  AND(AF86,WEEKDAY(AH85,2)=EINSTELLUNGEN!$D$12),
  AND(AF86,AH86=$J$35)
)</f>
        <v>0</v>
      </c>
      <c r="AH86" s="2">
        <f>IF(AE86,AH85+IF(WEEKDAY(AH85+1,2)&lt;=EINSTELLUNGEN!$D$12,1,$J$36),AH85)</f>
        <v>42020</v>
      </c>
      <c r="AI86" s="2">
        <f t="shared" si="44"/>
        <v>2019</v>
      </c>
      <c r="AJ86" s="2">
        <f t="shared" si="45"/>
        <v>201901</v>
      </c>
      <c r="AK86" s="2">
        <f t="shared" si="46"/>
        <v>201901</v>
      </c>
      <c r="AL86" s="2">
        <f t="shared" si="66"/>
        <v>201903</v>
      </c>
      <c r="AM86" s="2" t="b">
        <f t="shared" si="47"/>
        <v>1</v>
      </c>
      <c r="AN86" s="4">
        <f t="shared" si="48"/>
        <v>0.35416666666666669</v>
      </c>
      <c r="AO86" s="4">
        <f t="shared" si="49"/>
        <v>0.5</v>
      </c>
      <c r="AP86" s="2" t="str">
        <f>IF(AD86,
  IF(ISBLANK(H86),
    AP85,
    IF(LEN(H86)=1,
      IF(OR(UPPER(H86)="A",UPPER(H86)="I"),
        EINSTELLUNGEN!$D$21,
        IF(OR(UPPER(H86)="B",UPPER(H86)="M"),
          EINSTELLUNGEN!$D$22,
          IF(OR(UPPER(H86)="C",UPPER(H86)="S"),
            EINSTELLUNGEN!$D$23,
            IF(UPPER(H86)="D",
              EINSTELLUNGEN!$D$24,
              IF(UPPER(H86)="E",
                EINSTELLUNGEN!$D$25,
                UPPER(H86)))))),
      IF(ISNUMBER(H86),
        EINSTELLUNGEN!$D$20&amp;H86,
        UPPER(H86)))),
  "")</f>
        <v>APM-20358</v>
      </c>
      <c r="AQ86" s="2" t="str">
        <f t="shared" si="50"/>
        <v>Wo woar mei Leistung?</v>
      </c>
      <c r="AR86" s="2">
        <f t="shared" si="51"/>
        <v>0.14583333333333331</v>
      </c>
      <c r="AS86" s="145">
        <f t="shared" si="52"/>
        <v>0.33333333333333331</v>
      </c>
      <c r="AT86" s="2">
        <f t="shared" si="53"/>
        <v>0</v>
      </c>
      <c r="AU86" s="2">
        <f t="shared" si="54"/>
        <v>0</v>
      </c>
      <c r="AV86" s="2">
        <f t="shared" si="55"/>
        <v>0</v>
      </c>
      <c r="AW86" s="2">
        <f t="shared" si="56"/>
        <v>0</v>
      </c>
      <c r="AX86" s="2">
        <f t="shared" si="57"/>
        <v>0</v>
      </c>
      <c r="AY86" s="2">
        <f t="shared" si="58"/>
        <v>0</v>
      </c>
      <c r="AZ86" s="145">
        <f t="shared" si="59"/>
        <v>0.35416666666666669</v>
      </c>
      <c r="BA86" s="145">
        <f t="shared" si="60"/>
        <v>0.5</v>
      </c>
      <c r="BB86" s="145">
        <f t="shared" si="61"/>
        <v>0</v>
      </c>
      <c r="BC86" s="2">
        <f>IF(AM86,
  IF(AND(AL86=$J$31,_xlfn.DAYS(AH86,DATE(AI86,1,1))&lt;7),
    MAX(0,EINSTELLUNGEN!$D$12+1-WEEKDAY(DATE(EINSTELLUNGEN!$D$9,EINSTELLUNGEN!$D$10,1),2)),
    IF(AL86=$J$33,
      MIN(EINSTELLUNGEN!$D$12,WEEKDAY(DATE(EINSTELLUNGEN!$D$9,12,31),2)),
      EINSTELLUNGEN!$D$12
  )) - SUMIF(AL$50:AL$2500,"="&amp;AL86,AX$50:AX$2500),
  0)</f>
        <v>3</v>
      </c>
      <c r="BD86" s="2">
        <f t="shared" si="62"/>
        <v>0.33333333333333331</v>
      </c>
      <c r="BE86" s="2">
        <f t="shared" si="63"/>
        <v>0</v>
      </c>
    </row>
    <row r="87" spans="1:57" ht="10.5" customHeight="1">
      <c r="A87" s="1" t="str">
        <f t="shared" ca="1" si="33"/>
        <v/>
      </c>
      <c r="B87" s="1" t="str">
        <f t="shared" ca="1" si="34"/>
        <v/>
      </c>
      <c r="C87" s="1" t="str">
        <f t="shared" ca="1" si="35"/>
        <v/>
      </c>
      <c r="D87" s="1" t="str">
        <f t="shared" ca="1" si="36"/>
        <v/>
      </c>
      <c r="F87" s="10"/>
      <c r="G87" s="136" t="str">
        <f t="shared" si="37"/>
        <v/>
      </c>
      <c r="H87" s="27"/>
      <c r="I87" s="28">
        <v>0.52083333333333337</v>
      </c>
      <c r="J87" s="28">
        <v>0.58333333333333337</v>
      </c>
      <c r="K87" s="29"/>
      <c r="L87" s="136"/>
      <c r="M87" s="136"/>
      <c r="N87" s="136"/>
      <c r="O87" s="26">
        <f t="shared" si="38"/>
        <v>6.25E-2</v>
      </c>
      <c r="P87" s="218" t="str">
        <f t="shared" si="39"/>
        <v/>
      </c>
      <c r="Q87" s="26" t="str">
        <f t="shared" si="40"/>
        <v/>
      </c>
      <c r="R87" s="22"/>
      <c r="S87" s="99"/>
      <c r="T87" s="10"/>
      <c r="U87" s="229" t="str">
        <f t="shared" si="41"/>
        <v>2019-01-17|12:30|14:00|APM-20358|Wo woar mei Leistung?</v>
      </c>
      <c r="V87" s="230"/>
      <c r="W87" s="230"/>
      <c r="X87" s="230"/>
      <c r="Y87" s="230"/>
      <c r="Z87" s="22" t="str">
        <f>""</f>
        <v/>
      </c>
      <c r="AB87" s="23" t="str">
        <f t="shared" si="42"/>
        <v/>
      </c>
      <c r="AC87" s="2" t="b">
        <f>COUNT(Q87:Q$2500)&gt;0</f>
        <v>1</v>
      </c>
      <c r="AD87" s="2" t="b">
        <f t="shared" si="43"/>
        <v>1</v>
      </c>
      <c r="AE87" s="2" t="b">
        <f t="shared" si="64"/>
        <v>0</v>
      </c>
      <c r="AF87" s="2" t="b">
        <f t="shared" si="65"/>
        <v>0</v>
      </c>
      <c r="AG87" s="2" t="b">
        <f>OR(
  AND(AC87,NOT(AC88)),
  AND(AF87,WEEKDAY(AH86,2)=EINSTELLUNGEN!$D$12),
  AND(AF87,AH87=$J$35)
)</f>
        <v>0</v>
      </c>
      <c r="AH87" s="2">
        <f>IF(AE87,AH86+IF(WEEKDAY(AH86+1,2)&lt;=EINSTELLUNGEN!$D$12,1,$J$36),AH86)</f>
        <v>42020</v>
      </c>
      <c r="AI87" s="2">
        <f t="shared" si="44"/>
        <v>2019</v>
      </c>
      <c r="AJ87" s="2">
        <f t="shared" si="45"/>
        <v>201901</v>
      </c>
      <c r="AK87" s="2">
        <f t="shared" si="46"/>
        <v>201901</v>
      </c>
      <c r="AL87" s="2">
        <f t="shared" si="66"/>
        <v>201903</v>
      </c>
      <c r="AM87" s="2" t="b">
        <f t="shared" si="47"/>
        <v>1</v>
      </c>
      <c r="AN87" s="4">
        <f t="shared" si="48"/>
        <v>0.52083333333333337</v>
      </c>
      <c r="AO87" s="4">
        <f t="shared" si="49"/>
        <v>0.58333333333333337</v>
      </c>
      <c r="AP87" s="2" t="str">
        <f>IF(AD87,
  IF(ISBLANK(H87),
    AP86,
    IF(LEN(H87)=1,
      IF(OR(UPPER(H87)="A",UPPER(H87)="I"),
        EINSTELLUNGEN!$D$21,
        IF(OR(UPPER(H87)="B",UPPER(H87)="M"),
          EINSTELLUNGEN!$D$22,
          IF(OR(UPPER(H87)="C",UPPER(H87)="S"),
            EINSTELLUNGEN!$D$23,
            IF(UPPER(H87)="D",
              EINSTELLUNGEN!$D$24,
              IF(UPPER(H87)="E",
                EINSTELLUNGEN!$D$25,
                UPPER(H87)))))),
      IF(ISNUMBER(H87),
        EINSTELLUNGEN!$D$20&amp;H87,
        UPPER(H87)))),
  "")</f>
        <v>APM-20358</v>
      </c>
      <c r="AQ87" s="2" t="str">
        <f t="shared" si="50"/>
        <v>Wo woar mei Leistung?</v>
      </c>
      <c r="AR87" s="2">
        <f t="shared" si="51"/>
        <v>6.25E-2</v>
      </c>
      <c r="AS87" s="145">
        <f t="shared" si="52"/>
        <v>0.33333333333333331</v>
      </c>
      <c r="AT87" s="2">
        <f t="shared" si="53"/>
        <v>0</v>
      </c>
      <c r="AU87" s="2">
        <f t="shared" si="54"/>
        <v>0</v>
      </c>
      <c r="AV87" s="2">
        <f t="shared" si="55"/>
        <v>0</v>
      </c>
      <c r="AW87" s="2">
        <f t="shared" si="56"/>
        <v>0</v>
      </c>
      <c r="AX87" s="2">
        <f t="shared" si="57"/>
        <v>0</v>
      </c>
      <c r="AY87" s="2">
        <f t="shared" si="58"/>
        <v>0</v>
      </c>
      <c r="AZ87" s="145">
        <f t="shared" si="59"/>
        <v>0.35416666666666669</v>
      </c>
      <c r="BA87" s="145">
        <f t="shared" si="60"/>
        <v>0.58333333333333337</v>
      </c>
      <c r="BB87" s="145">
        <f t="shared" si="61"/>
        <v>0</v>
      </c>
      <c r="BC87" s="2">
        <f>IF(AM87,
  IF(AND(AL87=$J$31,_xlfn.DAYS(AH87,DATE(AI87,1,1))&lt;7),
    MAX(0,EINSTELLUNGEN!$D$12+1-WEEKDAY(DATE(EINSTELLUNGEN!$D$9,EINSTELLUNGEN!$D$10,1),2)),
    IF(AL87=$J$33,
      MIN(EINSTELLUNGEN!$D$12,WEEKDAY(DATE(EINSTELLUNGEN!$D$9,12,31),2)),
      EINSTELLUNGEN!$D$12
  )) - SUMIF(AL$50:AL$2500,"="&amp;AL87,AX$50:AX$2500),
  0)</f>
        <v>3</v>
      </c>
      <c r="BD87" s="2">
        <f t="shared" si="62"/>
        <v>0.33333333333333331</v>
      </c>
      <c r="BE87" s="2">
        <f t="shared" si="63"/>
        <v>0</v>
      </c>
    </row>
    <row r="88" spans="1:57" ht="10.5" customHeight="1">
      <c r="A88" s="1" t="str">
        <f t="shared" ca="1" si="33"/>
        <v/>
      </c>
      <c r="B88" s="1" t="str">
        <f t="shared" ca="1" si="34"/>
        <v/>
      </c>
      <c r="C88" s="1" t="str">
        <f t="shared" ca="1" si="35"/>
        <v/>
      </c>
      <c r="D88" s="1" t="str">
        <f t="shared" ca="1" si="36"/>
        <v/>
      </c>
      <c r="F88" s="10"/>
      <c r="G88" s="136" t="str">
        <f t="shared" si="37"/>
        <v/>
      </c>
      <c r="H88" s="27" t="s">
        <v>175</v>
      </c>
      <c r="I88" s="28"/>
      <c r="J88" s="28">
        <v>0.625</v>
      </c>
      <c r="K88" s="29" t="s">
        <v>186</v>
      </c>
      <c r="L88" s="136"/>
      <c r="M88" s="136"/>
      <c r="N88" s="136"/>
      <c r="O88" s="26">
        <f t="shared" si="38"/>
        <v>4.166666666666663E-2</v>
      </c>
      <c r="P88" s="218" t="str">
        <f t="shared" si="39"/>
        <v/>
      </c>
      <c r="Q88" s="26" t="str">
        <f t="shared" si="40"/>
        <v/>
      </c>
      <c r="R88" s="22"/>
      <c r="S88" s="99"/>
      <c r="T88" s="10"/>
      <c r="U88" s="229" t="str">
        <f t="shared" si="41"/>
        <v>2019-01-17|14:00|15:00|APM-25295|Wo woar mei Leistung?</v>
      </c>
      <c r="V88" s="230"/>
      <c r="W88" s="230"/>
      <c r="X88" s="230"/>
      <c r="Y88" s="230"/>
      <c r="Z88" s="22" t="str">
        <f>""</f>
        <v/>
      </c>
      <c r="AB88" s="23" t="str">
        <f t="shared" si="42"/>
        <v/>
      </c>
      <c r="AC88" s="2" t="b">
        <f>COUNT(Q88:Q$2500)&gt;0</f>
        <v>1</v>
      </c>
      <c r="AD88" s="2" t="b">
        <f t="shared" si="43"/>
        <v>1</v>
      </c>
      <c r="AE88" s="2" t="b">
        <f t="shared" si="64"/>
        <v>0</v>
      </c>
      <c r="AF88" s="2" t="b">
        <f t="shared" si="65"/>
        <v>0</v>
      </c>
      <c r="AG88" s="2" t="b">
        <f>OR(
  AND(AC88,NOT(AC89)),
  AND(AF88,WEEKDAY(AH87,2)=EINSTELLUNGEN!$D$12),
  AND(AF88,AH88=$J$35)
)</f>
        <v>0</v>
      </c>
      <c r="AH88" s="2">
        <f>IF(AE88,AH87+IF(WEEKDAY(AH87+1,2)&lt;=EINSTELLUNGEN!$D$12,1,$J$36),AH87)</f>
        <v>42020</v>
      </c>
      <c r="AI88" s="2">
        <f t="shared" si="44"/>
        <v>2019</v>
      </c>
      <c r="AJ88" s="2">
        <f t="shared" si="45"/>
        <v>201901</v>
      </c>
      <c r="AK88" s="2">
        <f t="shared" si="46"/>
        <v>201901</v>
      </c>
      <c r="AL88" s="2">
        <f t="shared" si="66"/>
        <v>201903</v>
      </c>
      <c r="AM88" s="2" t="b">
        <f t="shared" si="47"/>
        <v>1</v>
      </c>
      <c r="AN88" s="4">
        <f t="shared" si="48"/>
        <v>0.58333333333333337</v>
      </c>
      <c r="AO88" s="4">
        <f t="shared" si="49"/>
        <v>0.625</v>
      </c>
      <c r="AP88" s="2" t="str">
        <f>IF(AD88,
  IF(ISBLANK(H88),
    AP87,
    IF(LEN(H88)=1,
      IF(OR(UPPER(H88)="A",UPPER(H88)="I"),
        EINSTELLUNGEN!$D$21,
        IF(OR(UPPER(H88)="B",UPPER(H88)="M"),
          EINSTELLUNGEN!$D$22,
          IF(OR(UPPER(H88)="C",UPPER(H88)="S"),
            EINSTELLUNGEN!$D$23,
            IF(UPPER(H88)="D",
              EINSTELLUNGEN!$D$24,
              IF(UPPER(H88)="E",
                EINSTELLUNGEN!$D$25,
                UPPER(H88)))))),
      IF(ISNUMBER(H88),
        EINSTELLUNGEN!$D$20&amp;H88,
        UPPER(H88)))),
  "")</f>
        <v>APM-25295</v>
      </c>
      <c r="AQ88" s="2" t="str">
        <f t="shared" si="50"/>
        <v>Wo woar mei Leistung?</v>
      </c>
      <c r="AR88" s="2">
        <f t="shared" si="51"/>
        <v>4.166666666666663E-2</v>
      </c>
      <c r="AS88" s="145">
        <f t="shared" si="52"/>
        <v>0.33333333333333331</v>
      </c>
      <c r="AT88" s="2">
        <f t="shared" si="53"/>
        <v>0</v>
      </c>
      <c r="AU88" s="2">
        <f t="shared" si="54"/>
        <v>0</v>
      </c>
      <c r="AV88" s="2">
        <f t="shared" si="55"/>
        <v>0</v>
      </c>
      <c r="AW88" s="2">
        <f t="shared" si="56"/>
        <v>0</v>
      </c>
      <c r="AX88" s="2">
        <f t="shared" si="57"/>
        <v>0</v>
      </c>
      <c r="AY88" s="2">
        <f t="shared" si="58"/>
        <v>0</v>
      </c>
      <c r="AZ88" s="145">
        <f t="shared" si="59"/>
        <v>0.35416666666666669</v>
      </c>
      <c r="BA88" s="145">
        <f t="shared" si="60"/>
        <v>0.625</v>
      </c>
      <c r="BB88" s="145">
        <f t="shared" si="61"/>
        <v>0</v>
      </c>
      <c r="BC88" s="2">
        <f>IF(AM88,
  IF(AND(AL88=$J$31,_xlfn.DAYS(AH88,DATE(AI88,1,1))&lt;7),
    MAX(0,EINSTELLUNGEN!$D$12+1-WEEKDAY(DATE(EINSTELLUNGEN!$D$9,EINSTELLUNGEN!$D$10,1),2)),
    IF(AL88=$J$33,
      MIN(EINSTELLUNGEN!$D$12,WEEKDAY(DATE(EINSTELLUNGEN!$D$9,12,31),2)),
      EINSTELLUNGEN!$D$12
  )) - SUMIF(AL$50:AL$2500,"="&amp;AL88,AX$50:AX$2500),
  0)</f>
        <v>3</v>
      </c>
      <c r="BD88" s="2">
        <f t="shared" si="62"/>
        <v>0.33333333333333331</v>
      </c>
      <c r="BE88" s="2">
        <f t="shared" si="63"/>
        <v>0</v>
      </c>
    </row>
    <row r="89" spans="1:57" ht="10.5" customHeight="1">
      <c r="A89" s="1" t="str">
        <f t="shared" ca="1" si="33"/>
        <v/>
      </c>
      <c r="B89" s="1" t="str">
        <f t="shared" ca="1" si="34"/>
        <v/>
      </c>
      <c r="C89" s="1" t="str">
        <f t="shared" ca="1" si="35"/>
        <v/>
      </c>
      <c r="D89" s="1" t="str">
        <f t="shared" ca="1" si="36"/>
        <v/>
      </c>
      <c r="F89" s="10"/>
      <c r="G89" s="136" t="str">
        <f t="shared" si="37"/>
        <v/>
      </c>
      <c r="H89" s="27" t="s">
        <v>176</v>
      </c>
      <c r="I89" s="28"/>
      <c r="J89" s="28">
        <v>0.70833333333333337</v>
      </c>
      <c r="K89" s="29" t="s">
        <v>186</v>
      </c>
      <c r="L89" s="136"/>
      <c r="M89" s="136"/>
      <c r="N89" s="136"/>
      <c r="O89" s="26">
        <f t="shared" si="38"/>
        <v>8.333333333333337E-2</v>
      </c>
      <c r="P89" s="218" t="str">
        <f t="shared" si="39"/>
        <v/>
      </c>
      <c r="Q89" s="26" t="str">
        <f t="shared" si="40"/>
        <v/>
      </c>
      <c r="R89" s="22"/>
      <c r="S89" s="99"/>
      <c r="T89" s="10"/>
      <c r="U89" s="229" t="str">
        <f t="shared" si="41"/>
        <v>2019-01-17|15:00|17:00|APM-24208|Wo woar mei Leistung?</v>
      </c>
      <c r="V89" s="230"/>
      <c r="W89" s="230"/>
      <c r="X89" s="230"/>
      <c r="Y89" s="230"/>
      <c r="Z89" s="22" t="str">
        <f>""</f>
        <v/>
      </c>
      <c r="AB89" s="23" t="str">
        <f t="shared" si="42"/>
        <v/>
      </c>
      <c r="AC89" s="2" t="b">
        <f>COUNT(Q89:Q$2500)&gt;0</f>
        <v>1</v>
      </c>
      <c r="AD89" s="2" t="b">
        <f t="shared" si="43"/>
        <v>1</v>
      </c>
      <c r="AE89" s="2" t="b">
        <f t="shared" si="64"/>
        <v>0</v>
      </c>
      <c r="AF89" s="2" t="b">
        <f t="shared" si="65"/>
        <v>0</v>
      </c>
      <c r="AG89" s="2" t="b">
        <f>OR(
  AND(AC89,NOT(AC90)),
  AND(AF89,WEEKDAY(AH88,2)=EINSTELLUNGEN!$D$12),
  AND(AF89,AH89=$J$35)
)</f>
        <v>0</v>
      </c>
      <c r="AH89" s="2">
        <f>IF(AE89,AH88+IF(WEEKDAY(AH88+1,2)&lt;=EINSTELLUNGEN!$D$12,1,$J$36),AH88)</f>
        <v>42020</v>
      </c>
      <c r="AI89" s="2">
        <f t="shared" si="44"/>
        <v>2019</v>
      </c>
      <c r="AJ89" s="2">
        <f t="shared" si="45"/>
        <v>201901</v>
      </c>
      <c r="AK89" s="2">
        <f t="shared" si="46"/>
        <v>201901</v>
      </c>
      <c r="AL89" s="2">
        <f t="shared" si="66"/>
        <v>201903</v>
      </c>
      <c r="AM89" s="2" t="b">
        <f t="shared" si="47"/>
        <v>1</v>
      </c>
      <c r="AN89" s="4">
        <f t="shared" si="48"/>
        <v>0.625</v>
      </c>
      <c r="AO89" s="4">
        <f t="shared" si="49"/>
        <v>0.70833333333333337</v>
      </c>
      <c r="AP89" s="2" t="str">
        <f>IF(AD89,
  IF(ISBLANK(H89),
    AP88,
    IF(LEN(H89)=1,
      IF(OR(UPPER(H89)="A",UPPER(H89)="I"),
        EINSTELLUNGEN!$D$21,
        IF(OR(UPPER(H89)="B",UPPER(H89)="M"),
          EINSTELLUNGEN!$D$22,
          IF(OR(UPPER(H89)="C",UPPER(H89)="S"),
            EINSTELLUNGEN!$D$23,
            IF(UPPER(H89)="D",
              EINSTELLUNGEN!$D$24,
              IF(UPPER(H89)="E",
                EINSTELLUNGEN!$D$25,
                UPPER(H89)))))),
      IF(ISNUMBER(H89),
        EINSTELLUNGEN!$D$20&amp;H89,
        UPPER(H89)))),
  "")</f>
        <v>APM-24208</v>
      </c>
      <c r="AQ89" s="2" t="str">
        <f t="shared" si="50"/>
        <v>Wo woar mei Leistung?</v>
      </c>
      <c r="AR89" s="2">
        <f t="shared" si="51"/>
        <v>8.333333333333337E-2</v>
      </c>
      <c r="AS89" s="145">
        <f t="shared" si="52"/>
        <v>0.33333333333333331</v>
      </c>
      <c r="AT89" s="2">
        <f t="shared" si="53"/>
        <v>0</v>
      </c>
      <c r="AU89" s="2">
        <f t="shared" si="54"/>
        <v>0</v>
      </c>
      <c r="AV89" s="2">
        <f t="shared" si="55"/>
        <v>0</v>
      </c>
      <c r="AW89" s="2">
        <f t="shared" si="56"/>
        <v>0</v>
      </c>
      <c r="AX89" s="2">
        <f t="shared" si="57"/>
        <v>0</v>
      </c>
      <c r="AY89" s="2">
        <f t="shared" si="58"/>
        <v>1</v>
      </c>
      <c r="AZ89" s="145">
        <f t="shared" si="59"/>
        <v>0.35416666666666669</v>
      </c>
      <c r="BA89" s="145">
        <f t="shared" si="60"/>
        <v>0.70833333333333337</v>
      </c>
      <c r="BB89" s="145">
        <f t="shared" si="61"/>
        <v>2.083333333333337E-2</v>
      </c>
      <c r="BC89" s="2">
        <f>IF(AM89,
  IF(AND(AL89=$J$31,_xlfn.DAYS(AH89,DATE(AI89,1,1))&lt;7),
    MAX(0,EINSTELLUNGEN!$D$12+1-WEEKDAY(DATE(EINSTELLUNGEN!$D$9,EINSTELLUNGEN!$D$10,1),2)),
    IF(AL89=$J$33,
      MIN(EINSTELLUNGEN!$D$12,WEEKDAY(DATE(EINSTELLUNGEN!$D$9,12,31),2)),
      EINSTELLUNGEN!$D$12
  )) - SUMIF(AL$50:AL$2500,"="&amp;AL89,AX$50:AX$2500),
  0)</f>
        <v>3</v>
      </c>
      <c r="BD89" s="2">
        <f t="shared" si="62"/>
        <v>0.33333333333333331</v>
      </c>
      <c r="BE89" s="2">
        <f t="shared" si="63"/>
        <v>-0.68666666666666676</v>
      </c>
    </row>
    <row r="90" spans="1:57" ht="10.5" customHeight="1">
      <c r="A90" s="1" t="str">
        <f t="shared" ca="1" si="33"/>
        <v/>
      </c>
      <c r="B90" s="1" t="str">
        <f t="shared" ca="1" si="34"/>
        <v/>
      </c>
      <c r="C90" s="1" t="str">
        <f t="shared" ca="1" si="35"/>
        <v/>
      </c>
      <c r="D90" s="1" t="str">
        <f t="shared" ca="1" si="36"/>
        <v/>
      </c>
      <c r="F90" s="10"/>
      <c r="G90" s="136" t="str">
        <f t="shared" si="37"/>
        <v/>
      </c>
      <c r="H90" s="27"/>
      <c r="I90" s="28"/>
      <c r="J90" s="28"/>
      <c r="K90" s="29"/>
      <c r="L90" s="136"/>
      <c r="M90" s="136"/>
      <c r="N90" s="136"/>
      <c r="O90" s="26" t="str">
        <f t="shared" si="38"/>
        <v/>
      </c>
      <c r="P90" s="218" t="str">
        <f t="shared" si="39"/>
        <v>8,000 h</v>
      </c>
      <c r="Q90" s="26">
        <f t="shared" si="40"/>
        <v>2.083333333333337E-2</v>
      </c>
      <c r="R90" s="22"/>
      <c r="S90" s="99"/>
      <c r="T90" s="10"/>
      <c r="U90" s="229" t="str">
        <f t="shared" si="41"/>
        <v/>
      </c>
      <c r="V90" s="230"/>
      <c r="W90" s="230"/>
      <c r="X90" s="230"/>
      <c r="Y90" s="230"/>
      <c r="Z90" s="22" t="str">
        <f>""</f>
        <v/>
      </c>
      <c r="AB90" s="23" t="str">
        <f t="shared" si="42"/>
        <v>W03  −16,48  (S=24,48  H=08,00)</v>
      </c>
      <c r="AC90" s="2" t="b">
        <f>COUNT(Q90:Q$2500)&gt;0</f>
        <v>1</v>
      </c>
      <c r="AD90" s="2" t="b">
        <f t="shared" si="43"/>
        <v>0</v>
      </c>
      <c r="AE90" s="2" t="b">
        <f t="shared" si="64"/>
        <v>0</v>
      </c>
      <c r="AF90" s="2" t="b">
        <f t="shared" si="65"/>
        <v>1</v>
      </c>
      <c r="AG90" s="2" t="b">
        <f>OR(
  AND(AC90,NOT(AC91)),
  AND(AF90,WEEKDAY(AH89,2)=EINSTELLUNGEN!$D$12),
  AND(AF90,AH90=$J$35)
)</f>
        <v>1</v>
      </c>
      <c r="AH90" s="2">
        <f>IF(AE90,AH89+IF(WEEKDAY(AH89+1,2)&lt;=EINSTELLUNGEN!$D$12,1,$J$36),AH89)</f>
        <v>42020</v>
      </c>
      <c r="AI90" s="2">
        <f t="shared" si="44"/>
        <v>2019</v>
      </c>
      <c r="AJ90" s="2">
        <f t="shared" si="45"/>
        <v>201901</v>
      </c>
      <c r="AK90" s="2">
        <f t="shared" si="46"/>
        <v>201901</v>
      </c>
      <c r="AL90" s="2">
        <f t="shared" si="66"/>
        <v>201903</v>
      </c>
      <c r="AM90" s="2" t="b">
        <f t="shared" si="47"/>
        <v>1</v>
      </c>
      <c r="AN90" s="4" t="e">
        <f t="shared" si="48"/>
        <v>#N/A</v>
      </c>
      <c r="AO90" s="4" t="e">
        <f t="shared" si="49"/>
        <v>#N/A</v>
      </c>
      <c r="AP90" s="2" t="str">
        <f>IF(AD90,
  IF(ISBLANK(H90),
    AP89,
    IF(LEN(H90)=1,
      IF(OR(UPPER(H90)="A",UPPER(H90)="I"),
        EINSTELLUNGEN!$D$21,
        IF(OR(UPPER(H90)="B",UPPER(H90)="M"),
          EINSTELLUNGEN!$D$22,
          IF(OR(UPPER(H90)="C",UPPER(H90)="S"),
            EINSTELLUNGEN!$D$23,
            IF(UPPER(H90)="D",
              EINSTELLUNGEN!$D$24,
              IF(UPPER(H90)="E",
                EINSTELLUNGEN!$D$25,
                UPPER(H90)))))),
      IF(ISNUMBER(H90),
        EINSTELLUNGEN!$D$20&amp;H90,
        UPPER(H90)))),
  "")</f>
        <v/>
      </c>
      <c r="AQ90" s="2" t="str">
        <f t="shared" si="50"/>
        <v/>
      </c>
      <c r="AR90" s="2">
        <f t="shared" si="51"/>
        <v>0</v>
      </c>
      <c r="AS90" s="145">
        <f t="shared" si="52"/>
        <v>0.33333333333333331</v>
      </c>
      <c r="AT90" s="2">
        <f t="shared" si="53"/>
        <v>0</v>
      </c>
      <c r="AU90" s="2">
        <f t="shared" si="54"/>
        <v>0</v>
      </c>
      <c r="AV90" s="2">
        <f t="shared" si="55"/>
        <v>0</v>
      </c>
      <c r="AW90" s="2">
        <f t="shared" si="56"/>
        <v>0</v>
      </c>
      <c r="AX90" s="2">
        <f t="shared" si="57"/>
        <v>0</v>
      </c>
      <c r="AY90" s="2">
        <f t="shared" si="58"/>
        <v>0</v>
      </c>
      <c r="AZ90" s="145" t="e">
        <f t="shared" si="59"/>
        <v>#N/A</v>
      </c>
      <c r="BA90" s="145" t="e">
        <f t="shared" si="60"/>
        <v>#N/A</v>
      </c>
      <c r="BB90" s="145">
        <f t="shared" si="61"/>
        <v>2.083333333333337E-2</v>
      </c>
      <c r="BC90" s="2">
        <f>IF(AM90,
  IF(AND(AL90=$J$31,_xlfn.DAYS(AH90,DATE(AI90,1,1))&lt;7),
    MAX(0,EINSTELLUNGEN!$D$12+1-WEEKDAY(DATE(EINSTELLUNGEN!$D$9,EINSTELLUNGEN!$D$10,1),2)),
    IF(AL90=$J$33,
      MIN(EINSTELLUNGEN!$D$12,WEEKDAY(DATE(EINSTELLUNGEN!$D$9,12,31),2)),
      EINSTELLUNGEN!$D$12
  )) - SUMIF(AL$50:AL$2500,"="&amp;AL90,AX$50:AX$2500),
  0)</f>
        <v>3</v>
      </c>
      <c r="BD90" s="2">
        <f t="shared" si="62"/>
        <v>0.33333333333333331</v>
      </c>
      <c r="BE90" s="2">
        <f t="shared" si="63"/>
        <v>0</v>
      </c>
    </row>
    <row r="91" spans="1:57" ht="10.5" customHeight="1">
      <c r="A91" s="1" t="str">
        <f t="shared" ca="1" si="33"/>
        <v/>
      </c>
      <c r="B91" s="1" t="str">
        <f t="shared" ca="1" si="34"/>
        <v/>
      </c>
      <c r="C91" s="1" t="str">
        <f t="shared" ca="1" si="35"/>
        <v/>
      </c>
      <c r="D91" s="1" t="str">
        <f t="shared" ca="1" si="36"/>
        <v/>
      </c>
      <c r="F91" s="10"/>
      <c r="G91" s="136" t="str">
        <f t="shared" si="37"/>
        <v/>
      </c>
      <c r="H91" s="27"/>
      <c r="I91" s="28"/>
      <c r="J91" s="28"/>
      <c r="K91" s="29"/>
      <c r="L91" s="136"/>
      <c r="M91" s="136"/>
      <c r="N91" s="136"/>
      <c r="O91" s="26" t="str">
        <f t="shared" si="38"/>
        <v/>
      </c>
      <c r="P91" s="218" t="str">
        <f t="shared" si="39"/>
        <v/>
      </c>
      <c r="Q91" s="26" t="str">
        <f t="shared" si="40"/>
        <v/>
      </c>
      <c r="R91" s="22"/>
      <c r="S91" s="99"/>
      <c r="T91" s="10"/>
      <c r="U91" s="229" t="str">
        <f t="shared" si="41"/>
        <v/>
      </c>
      <c r="V91" s="230"/>
      <c r="W91" s="230"/>
      <c r="X91" s="230"/>
      <c r="Y91" s="230"/>
      <c r="Z91" s="22" t="str">
        <f>""</f>
        <v/>
      </c>
      <c r="AB91" s="23" t="str">
        <f t="shared" si="42"/>
        <v/>
      </c>
      <c r="AC91" s="2" t="b">
        <f>COUNT(Q91:Q$2500)&gt;0</f>
        <v>0</v>
      </c>
      <c r="AD91" s="2" t="b">
        <f t="shared" si="43"/>
        <v>0</v>
      </c>
      <c r="AE91" s="2" t="b">
        <f t="shared" si="64"/>
        <v>0</v>
      </c>
      <c r="AF91" s="2" t="b">
        <f t="shared" si="65"/>
        <v>0</v>
      </c>
      <c r="AG91" s="2" t="b">
        <f>OR(
  AND(AC91,NOT(AC92)),
  AND(AF91,WEEKDAY(AH90,2)=EINSTELLUNGEN!$D$12),
  AND(AF91,AH91=$J$35)
)</f>
        <v>0</v>
      </c>
      <c r="AH91" s="2">
        <f>IF(AE91,AH90+IF(WEEKDAY(AH90+1,2)&lt;=EINSTELLUNGEN!$D$12,1,$J$36),AH90)</f>
        <v>42020</v>
      </c>
      <c r="AI91" s="2">
        <f t="shared" si="44"/>
        <v>2019</v>
      </c>
      <c r="AJ91" s="2">
        <f t="shared" si="45"/>
        <v>201901</v>
      </c>
      <c r="AK91" s="2">
        <f t="shared" si="46"/>
        <v>201901</v>
      </c>
      <c r="AL91" s="2">
        <f t="shared" si="66"/>
        <v>201903</v>
      </c>
      <c r="AM91" s="2" t="b">
        <f t="shared" si="47"/>
        <v>1</v>
      </c>
      <c r="AN91" s="4" t="e">
        <f t="shared" si="48"/>
        <v>#N/A</v>
      </c>
      <c r="AO91" s="4" t="e">
        <f t="shared" si="49"/>
        <v>#N/A</v>
      </c>
      <c r="AP91" s="2" t="str">
        <f>IF(AD91,
  IF(ISBLANK(H91),
    AP90,
    IF(LEN(H91)=1,
      IF(OR(UPPER(H91)="A",UPPER(H91)="I"),
        EINSTELLUNGEN!$D$21,
        IF(OR(UPPER(H91)="B",UPPER(H91)="M"),
          EINSTELLUNGEN!$D$22,
          IF(OR(UPPER(H91)="C",UPPER(H91)="S"),
            EINSTELLUNGEN!$D$23,
            IF(UPPER(H91)="D",
              EINSTELLUNGEN!$D$24,
              IF(UPPER(H91)="E",
                EINSTELLUNGEN!$D$25,
                UPPER(H91)))))),
      IF(ISNUMBER(H91),
        EINSTELLUNGEN!$D$20&amp;H91,
        UPPER(H91)))),
  "")</f>
        <v/>
      </c>
      <c r="AQ91" s="2" t="str">
        <f t="shared" si="50"/>
        <v/>
      </c>
      <c r="AR91" s="2">
        <f t="shared" si="51"/>
        <v>0</v>
      </c>
      <c r="AS91" s="145">
        <f t="shared" si="52"/>
        <v>0.33333333333333331</v>
      </c>
      <c r="AT91" s="2">
        <f t="shared" si="53"/>
        <v>0</v>
      </c>
      <c r="AU91" s="2">
        <f t="shared" si="54"/>
        <v>0</v>
      </c>
      <c r="AV91" s="2">
        <f t="shared" si="55"/>
        <v>0</v>
      </c>
      <c r="AW91" s="2">
        <f t="shared" si="56"/>
        <v>0</v>
      </c>
      <c r="AX91" s="2">
        <f t="shared" si="57"/>
        <v>0</v>
      </c>
      <c r="AY91" s="2">
        <f t="shared" si="58"/>
        <v>0</v>
      </c>
      <c r="AZ91" s="145" t="e">
        <f t="shared" si="59"/>
        <v>#N/A</v>
      </c>
      <c r="BA91" s="145" t="e">
        <f t="shared" si="60"/>
        <v>#N/A</v>
      </c>
      <c r="BB91" s="145">
        <f t="shared" si="61"/>
        <v>2.083333333333337E-2</v>
      </c>
      <c r="BC91" s="2">
        <f>IF(AM91,
  IF(AND(AL91=$J$31,_xlfn.DAYS(AH91,DATE(AI91,1,1))&lt;7),
    MAX(0,EINSTELLUNGEN!$D$12+1-WEEKDAY(DATE(EINSTELLUNGEN!$D$9,EINSTELLUNGEN!$D$10,1),2)),
    IF(AL91=$J$33,
      MIN(EINSTELLUNGEN!$D$12,WEEKDAY(DATE(EINSTELLUNGEN!$D$9,12,31),2)),
      EINSTELLUNGEN!$D$12
  )) - SUMIF(AL$50:AL$2500,"="&amp;AL91,AX$50:AX$2500),
  0)</f>
        <v>3</v>
      </c>
      <c r="BD91" s="2">
        <f t="shared" si="62"/>
        <v>0.33333333333333331</v>
      </c>
      <c r="BE91" s="2">
        <f t="shared" si="63"/>
        <v>0</v>
      </c>
    </row>
    <row r="92" spans="1:57" ht="10.5" customHeight="1">
      <c r="A92" s="1" t="str">
        <f t="shared" ca="1" si="33"/>
        <v/>
      </c>
      <c r="B92" s="1" t="str">
        <f t="shared" ca="1" si="34"/>
        <v/>
      </c>
      <c r="C92" s="1" t="str">
        <f t="shared" ca="1" si="35"/>
        <v/>
      </c>
      <c r="D92" s="1" t="str">
        <f t="shared" ca="1" si="36"/>
        <v/>
      </c>
      <c r="F92" s="10"/>
      <c r="G92" s="136" t="str">
        <f t="shared" si="37"/>
        <v/>
      </c>
      <c r="H92" s="27"/>
      <c r="I92" s="28"/>
      <c r="J92" s="28"/>
      <c r="K92" s="29"/>
      <c r="L92" s="136"/>
      <c r="M92" s="136"/>
      <c r="N92" s="136"/>
      <c r="O92" s="26" t="str">
        <f t="shared" si="38"/>
        <v/>
      </c>
      <c r="P92" s="218" t="str">
        <f t="shared" si="39"/>
        <v/>
      </c>
      <c r="Q92" s="26" t="str">
        <f t="shared" si="40"/>
        <v/>
      </c>
      <c r="R92" s="22"/>
      <c r="S92" s="99"/>
      <c r="T92" s="10"/>
      <c r="U92" s="229" t="str">
        <f t="shared" si="41"/>
        <v/>
      </c>
      <c r="V92" s="230"/>
      <c r="W92" s="230"/>
      <c r="X92" s="230"/>
      <c r="Y92" s="230"/>
      <c r="Z92" s="22" t="str">
        <f>""</f>
        <v/>
      </c>
      <c r="AB92" s="23" t="str">
        <f t="shared" si="42"/>
        <v/>
      </c>
      <c r="AC92" s="2" t="b">
        <f>COUNT(Q92:Q$2500)&gt;0</f>
        <v>0</v>
      </c>
      <c r="AD92" s="2" t="b">
        <f t="shared" si="43"/>
        <v>0</v>
      </c>
      <c r="AE92" s="2" t="b">
        <f t="shared" si="64"/>
        <v>0</v>
      </c>
      <c r="AF92" s="2" t="b">
        <f t="shared" si="65"/>
        <v>0</v>
      </c>
      <c r="AG92" s="2" t="b">
        <f>OR(
  AND(AC92,NOT(AC93)),
  AND(AF92,WEEKDAY(AH91,2)=EINSTELLUNGEN!$D$12),
  AND(AF92,AH92=$J$35)
)</f>
        <v>0</v>
      </c>
      <c r="AH92" s="2">
        <f>IF(AE92,AH91+IF(WEEKDAY(AH91+1,2)&lt;=EINSTELLUNGEN!$D$12,1,$J$36),AH91)</f>
        <v>42020</v>
      </c>
      <c r="AI92" s="2">
        <f t="shared" si="44"/>
        <v>2019</v>
      </c>
      <c r="AJ92" s="2">
        <f t="shared" si="45"/>
        <v>201901</v>
      </c>
      <c r="AK92" s="2">
        <f t="shared" si="46"/>
        <v>201901</v>
      </c>
      <c r="AL92" s="2">
        <f t="shared" si="66"/>
        <v>201903</v>
      </c>
      <c r="AM92" s="2" t="b">
        <f t="shared" si="47"/>
        <v>1</v>
      </c>
      <c r="AN92" s="4" t="e">
        <f t="shared" si="48"/>
        <v>#N/A</v>
      </c>
      <c r="AO92" s="4" t="e">
        <f t="shared" si="49"/>
        <v>#N/A</v>
      </c>
      <c r="AP92" s="2" t="str">
        <f>IF(AD92,
  IF(ISBLANK(H92),
    AP91,
    IF(LEN(H92)=1,
      IF(OR(UPPER(H92)="A",UPPER(H92)="I"),
        EINSTELLUNGEN!$D$21,
        IF(OR(UPPER(H92)="B",UPPER(H92)="M"),
          EINSTELLUNGEN!$D$22,
          IF(OR(UPPER(H92)="C",UPPER(H92)="S"),
            EINSTELLUNGEN!$D$23,
            IF(UPPER(H92)="D",
              EINSTELLUNGEN!$D$24,
              IF(UPPER(H92)="E",
                EINSTELLUNGEN!$D$25,
                UPPER(H92)))))),
      IF(ISNUMBER(H92),
        EINSTELLUNGEN!$D$20&amp;H92,
        UPPER(H92)))),
  "")</f>
        <v/>
      </c>
      <c r="AQ92" s="2" t="str">
        <f t="shared" si="50"/>
        <v/>
      </c>
      <c r="AR92" s="2">
        <f t="shared" si="51"/>
        <v>0</v>
      </c>
      <c r="AS92" s="145">
        <f t="shared" si="52"/>
        <v>0.33333333333333331</v>
      </c>
      <c r="AT92" s="2">
        <f t="shared" si="53"/>
        <v>0</v>
      </c>
      <c r="AU92" s="2">
        <f t="shared" si="54"/>
        <v>0</v>
      </c>
      <c r="AV92" s="2">
        <f t="shared" si="55"/>
        <v>0</v>
      </c>
      <c r="AW92" s="2">
        <f t="shared" si="56"/>
        <v>0</v>
      </c>
      <c r="AX92" s="2">
        <f t="shared" si="57"/>
        <v>0</v>
      </c>
      <c r="AY92" s="2">
        <f t="shared" si="58"/>
        <v>0</v>
      </c>
      <c r="AZ92" s="145" t="e">
        <f t="shared" si="59"/>
        <v>#N/A</v>
      </c>
      <c r="BA92" s="145" t="e">
        <f t="shared" si="60"/>
        <v>#N/A</v>
      </c>
      <c r="BB92" s="145">
        <f t="shared" si="61"/>
        <v>2.083333333333337E-2</v>
      </c>
      <c r="BC92" s="2">
        <f>IF(AM92,
  IF(AND(AL92=$J$31,_xlfn.DAYS(AH92,DATE(AI92,1,1))&lt;7),
    MAX(0,EINSTELLUNGEN!$D$12+1-WEEKDAY(DATE(EINSTELLUNGEN!$D$9,EINSTELLUNGEN!$D$10,1),2)),
    IF(AL92=$J$33,
      MIN(EINSTELLUNGEN!$D$12,WEEKDAY(DATE(EINSTELLUNGEN!$D$9,12,31),2)),
      EINSTELLUNGEN!$D$12
  )) - SUMIF(AL$50:AL$2500,"="&amp;AL92,AX$50:AX$2500),
  0)</f>
        <v>3</v>
      </c>
      <c r="BD92" s="2">
        <f t="shared" si="62"/>
        <v>0.33333333333333331</v>
      </c>
      <c r="BE92" s="2">
        <f t="shared" si="63"/>
        <v>0</v>
      </c>
    </row>
    <row r="93" spans="1:57" ht="10.5" customHeight="1">
      <c r="A93" s="1" t="str">
        <f t="shared" ca="1" si="33"/>
        <v/>
      </c>
      <c r="B93" s="1" t="str">
        <f t="shared" ca="1" si="34"/>
        <v/>
      </c>
      <c r="C93" s="1" t="str">
        <f t="shared" ca="1" si="35"/>
        <v/>
      </c>
      <c r="D93" s="1" t="str">
        <f t="shared" ca="1" si="36"/>
        <v/>
      </c>
      <c r="F93" s="10"/>
      <c r="G93" s="136" t="str">
        <f t="shared" si="37"/>
        <v/>
      </c>
      <c r="H93" s="27"/>
      <c r="I93" s="28"/>
      <c r="J93" s="28"/>
      <c r="K93" s="29"/>
      <c r="L93" s="136"/>
      <c r="M93" s="136"/>
      <c r="N93" s="136"/>
      <c r="O93" s="26" t="str">
        <f t="shared" si="38"/>
        <v/>
      </c>
      <c r="P93" s="218" t="str">
        <f t="shared" si="39"/>
        <v/>
      </c>
      <c r="Q93" s="26" t="str">
        <f t="shared" si="40"/>
        <v/>
      </c>
      <c r="R93" s="22"/>
      <c r="S93" s="99"/>
      <c r="T93" s="10"/>
      <c r="U93" s="229" t="str">
        <f t="shared" si="41"/>
        <v/>
      </c>
      <c r="V93" s="230"/>
      <c r="W93" s="230"/>
      <c r="X93" s="230"/>
      <c r="Y93" s="230"/>
      <c r="Z93" s="22" t="str">
        <f>""</f>
        <v/>
      </c>
      <c r="AB93" s="23" t="str">
        <f t="shared" si="42"/>
        <v/>
      </c>
      <c r="AC93" s="2" t="b">
        <f>COUNT(Q93:Q$2500)&gt;0</f>
        <v>0</v>
      </c>
      <c r="AD93" s="2" t="b">
        <f t="shared" si="43"/>
        <v>0</v>
      </c>
      <c r="AE93" s="2" t="b">
        <f t="shared" si="64"/>
        <v>0</v>
      </c>
      <c r="AF93" s="2" t="b">
        <f t="shared" si="65"/>
        <v>0</v>
      </c>
      <c r="AG93" s="2" t="b">
        <f>OR(
  AND(AC93,NOT(AC94)),
  AND(AF93,WEEKDAY(AH92,2)=EINSTELLUNGEN!$D$12),
  AND(AF93,AH93=$J$35)
)</f>
        <v>0</v>
      </c>
      <c r="AH93" s="2">
        <f>IF(AE93,AH92+IF(WEEKDAY(AH92+1,2)&lt;=EINSTELLUNGEN!$D$12,1,$J$36),AH92)</f>
        <v>42020</v>
      </c>
      <c r="AI93" s="2">
        <f t="shared" si="44"/>
        <v>2019</v>
      </c>
      <c r="AJ93" s="2">
        <f t="shared" si="45"/>
        <v>201901</v>
      </c>
      <c r="AK93" s="2">
        <f t="shared" si="46"/>
        <v>201901</v>
      </c>
      <c r="AL93" s="2">
        <f t="shared" si="66"/>
        <v>201903</v>
      </c>
      <c r="AM93" s="2" t="b">
        <f t="shared" si="47"/>
        <v>1</v>
      </c>
      <c r="AN93" s="4" t="e">
        <f t="shared" si="48"/>
        <v>#N/A</v>
      </c>
      <c r="AO93" s="4" t="e">
        <f t="shared" si="49"/>
        <v>#N/A</v>
      </c>
      <c r="AP93" s="2" t="str">
        <f>IF(AD93,
  IF(ISBLANK(H93),
    AP92,
    IF(LEN(H93)=1,
      IF(OR(UPPER(H93)="A",UPPER(H93)="I"),
        EINSTELLUNGEN!$D$21,
        IF(OR(UPPER(H93)="B",UPPER(H93)="M"),
          EINSTELLUNGEN!$D$22,
          IF(OR(UPPER(H93)="C",UPPER(H93)="S"),
            EINSTELLUNGEN!$D$23,
            IF(UPPER(H93)="D",
              EINSTELLUNGEN!$D$24,
              IF(UPPER(H93)="E",
                EINSTELLUNGEN!$D$25,
                UPPER(H93)))))),
      IF(ISNUMBER(H93),
        EINSTELLUNGEN!$D$20&amp;H93,
        UPPER(H93)))),
  "")</f>
        <v/>
      </c>
      <c r="AQ93" s="2" t="str">
        <f t="shared" si="50"/>
        <v/>
      </c>
      <c r="AR93" s="2">
        <f t="shared" si="51"/>
        <v>0</v>
      </c>
      <c r="AS93" s="145">
        <f t="shared" si="52"/>
        <v>0.33333333333333331</v>
      </c>
      <c r="AT93" s="2">
        <f t="shared" si="53"/>
        <v>0</v>
      </c>
      <c r="AU93" s="2">
        <f t="shared" si="54"/>
        <v>0</v>
      </c>
      <c r="AV93" s="2">
        <f t="shared" si="55"/>
        <v>0</v>
      </c>
      <c r="AW93" s="2">
        <f t="shared" si="56"/>
        <v>0</v>
      </c>
      <c r="AX93" s="2">
        <f t="shared" si="57"/>
        <v>0</v>
      </c>
      <c r="AY93" s="2">
        <f t="shared" si="58"/>
        <v>0</v>
      </c>
      <c r="AZ93" s="145" t="e">
        <f t="shared" si="59"/>
        <v>#N/A</v>
      </c>
      <c r="BA93" s="145" t="e">
        <f t="shared" si="60"/>
        <v>#N/A</v>
      </c>
      <c r="BB93" s="145">
        <f t="shared" si="61"/>
        <v>2.083333333333337E-2</v>
      </c>
      <c r="BC93" s="2">
        <f>IF(AM93,
  IF(AND(AL93=$J$31,_xlfn.DAYS(AH93,DATE(AI93,1,1))&lt;7),
    MAX(0,EINSTELLUNGEN!$D$12+1-WEEKDAY(DATE(EINSTELLUNGEN!$D$9,EINSTELLUNGEN!$D$10,1),2)),
    IF(AL93=$J$33,
      MIN(EINSTELLUNGEN!$D$12,WEEKDAY(DATE(EINSTELLUNGEN!$D$9,12,31),2)),
      EINSTELLUNGEN!$D$12
  )) - SUMIF(AL$50:AL$2500,"="&amp;AL93,AX$50:AX$2500),
  0)</f>
        <v>3</v>
      </c>
      <c r="BD93" s="2">
        <f t="shared" si="62"/>
        <v>0.33333333333333331</v>
      </c>
      <c r="BE93" s="2">
        <f t="shared" si="63"/>
        <v>0</v>
      </c>
    </row>
    <row r="94" spans="1:57" ht="10.5" customHeight="1">
      <c r="A94" s="1" t="str">
        <f t="shared" ca="1" si="33"/>
        <v/>
      </c>
      <c r="B94" s="1" t="str">
        <f t="shared" ca="1" si="34"/>
        <v/>
      </c>
      <c r="C94" s="1" t="str">
        <f t="shared" ca="1" si="35"/>
        <v/>
      </c>
      <c r="D94" s="1" t="str">
        <f t="shared" ca="1" si="36"/>
        <v/>
      </c>
      <c r="F94" s="10"/>
      <c r="G94" s="136" t="str">
        <f t="shared" si="37"/>
        <v/>
      </c>
      <c r="H94" s="27"/>
      <c r="I94" s="28"/>
      <c r="J94" s="28"/>
      <c r="K94" s="29"/>
      <c r="L94" s="136"/>
      <c r="M94" s="136"/>
      <c r="N94" s="136"/>
      <c r="O94" s="26" t="str">
        <f t="shared" si="38"/>
        <v/>
      </c>
      <c r="P94" s="218" t="str">
        <f t="shared" si="39"/>
        <v/>
      </c>
      <c r="Q94" s="26" t="str">
        <f t="shared" si="40"/>
        <v/>
      </c>
      <c r="R94" s="22"/>
      <c r="S94" s="99"/>
      <c r="T94" s="10"/>
      <c r="U94" s="229" t="str">
        <f t="shared" si="41"/>
        <v/>
      </c>
      <c r="V94" s="230"/>
      <c r="W94" s="230"/>
      <c r="X94" s="230"/>
      <c r="Y94" s="230"/>
      <c r="Z94" s="22" t="str">
        <f>""</f>
        <v/>
      </c>
      <c r="AB94" s="23" t="str">
        <f t="shared" si="42"/>
        <v/>
      </c>
      <c r="AC94" s="2" t="b">
        <f>COUNT(Q94:Q$2500)&gt;0</f>
        <v>0</v>
      </c>
      <c r="AD94" s="2" t="b">
        <f t="shared" si="43"/>
        <v>0</v>
      </c>
      <c r="AE94" s="2" t="b">
        <f t="shared" si="64"/>
        <v>0</v>
      </c>
      <c r="AF94" s="2" t="b">
        <f t="shared" si="65"/>
        <v>0</v>
      </c>
      <c r="AG94" s="2" t="b">
        <f>OR(
  AND(AC94,NOT(AC95)),
  AND(AF94,WEEKDAY(AH93,2)=EINSTELLUNGEN!$D$12),
  AND(AF94,AH94=$J$35)
)</f>
        <v>0</v>
      </c>
      <c r="AH94" s="2">
        <f>IF(AE94,AH93+IF(WEEKDAY(AH93+1,2)&lt;=EINSTELLUNGEN!$D$12,1,$J$36),AH93)</f>
        <v>42020</v>
      </c>
      <c r="AI94" s="2">
        <f t="shared" si="44"/>
        <v>2019</v>
      </c>
      <c r="AJ94" s="2">
        <f t="shared" si="45"/>
        <v>201901</v>
      </c>
      <c r="AK94" s="2">
        <f t="shared" si="46"/>
        <v>201901</v>
      </c>
      <c r="AL94" s="2">
        <f t="shared" si="66"/>
        <v>201903</v>
      </c>
      <c r="AM94" s="2" t="b">
        <f t="shared" si="47"/>
        <v>1</v>
      </c>
      <c r="AN94" s="4" t="e">
        <f t="shared" si="48"/>
        <v>#N/A</v>
      </c>
      <c r="AO94" s="4" t="e">
        <f t="shared" si="49"/>
        <v>#N/A</v>
      </c>
      <c r="AP94" s="2" t="str">
        <f>IF(AD94,
  IF(ISBLANK(H94),
    AP93,
    IF(LEN(H94)=1,
      IF(OR(UPPER(H94)="A",UPPER(H94)="I"),
        EINSTELLUNGEN!$D$21,
        IF(OR(UPPER(H94)="B",UPPER(H94)="M"),
          EINSTELLUNGEN!$D$22,
          IF(OR(UPPER(H94)="C",UPPER(H94)="S"),
            EINSTELLUNGEN!$D$23,
            IF(UPPER(H94)="D",
              EINSTELLUNGEN!$D$24,
              IF(UPPER(H94)="E",
                EINSTELLUNGEN!$D$25,
                UPPER(H94)))))),
      IF(ISNUMBER(H94),
        EINSTELLUNGEN!$D$20&amp;H94,
        UPPER(H94)))),
  "")</f>
        <v/>
      </c>
      <c r="AQ94" s="2" t="str">
        <f t="shared" si="50"/>
        <v/>
      </c>
      <c r="AR94" s="2">
        <f t="shared" si="51"/>
        <v>0</v>
      </c>
      <c r="AS94" s="145">
        <f t="shared" si="52"/>
        <v>0.33333333333333331</v>
      </c>
      <c r="AT94" s="2">
        <f t="shared" si="53"/>
        <v>0</v>
      </c>
      <c r="AU94" s="2">
        <f t="shared" si="54"/>
        <v>0</v>
      </c>
      <c r="AV94" s="2">
        <f t="shared" si="55"/>
        <v>0</v>
      </c>
      <c r="AW94" s="2">
        <f t="shared" si="56"/>
        <v>0</v>
      </c>
      <c r="AX94" s="2">
        <f t="shared" si="57"/>
        <v>0</v>
      </c>
      <c r="AY94" s="2">
        <f t="shared" si="58"/>
        <v>0</v>
      </c>
      <c r="AZ94" s="145" t="e">
        <f t="shared" si="59"/>
        <v>#N/A</v>
      </c>
      <c r="BA94" s="145" t="e">
        <f t="shared" si="60"/>
        <v>#N/A</v>
      </c>
      <c r="BB94" s="145">
        <f t="shared" si="61"/>
        <v>2.083333333333337E-2</v>
      </c>
      <c r="BC94" s="2">
        <f>IF(AM94,
  IF(AND(AL94=$J$31,_xlfn.DAYS(AH94,DATE(AI94,1,1))&lt;7),
    MAX(0,EINSTELLUNGEN!$D$12+1-WEEKDAY(DATE(EINSTELLUNGEN!$D$9,EINSTELLUNGEN!$D$10,1),2)),
    IF(AL94=$J$33,
      MIN(EINSTELLUNGEN!$D$12,WEEKDAY(DATE(EINSTELLUNGEN!$D$9,12,31),2)),
      EINSTELLUNGEN!$D$12
  )) - SUMIF(AL$50:AL$2500,"="&amp;AL94,AX$50:AX$2500),
  0)</f>
        <v>3</v>
      </c>
      <c r="BD94" s="2">
        <f t="shared" si="62"/>
        <v>0.33333333333333331</v>
      </c>
      <c r="BE94" s="2">
        <f t="shared" si="63"/>
        <v>0</v>
      </c>
    </row>
    <row r="95" spans="1:57" ht="10.5" customHeight="1">
      <c r="A95" s="1" t="str">
        <f t="shared" ca="1" si="33"/>
        <v/>
      </c>
      <c r="B95" s="1" t="str">
        <f t="shared" ca="1" si="34"/>
        <v/>
      </c>
      <c r="C95" s="1" t="str">
        <f t="shared" ca="1" si="35"/>
        <v/>
      </c>
      <c r="D95" s="1" t="str">
        <f t="shared" ca="1" si="36"/>
        <v/>
      </c>
      <c r="F95" s="10"/>
      <c r="G95" s="136" t="str">
        <f t="shared" si="37"/>
        <v/>
      </c>
      <c r="H95" s="27"/>
      <c r="I95" s="28"/>
      <c r="J95" s="28"/>
      <c r="K95" s="29"/>
      <c r="L95" s="136"/>
      <c r="M95" s="136"/>
      <c r="N95" s="136"/>
      <c r="O95" s="26" t="str">
        <f t="shared" si="38"/>
        <v/>
      </c>
      <c r="P95" s="218" t="str">
        <f t="shared" si="39"/>
        <v/>
      </c>
      <c r="Q95" s="26" t="str">
        <f t="shared" si="40"/>
        <v/>
      </c>
      <c r="R95" s="22"/>
      <c r="S95" s="99"/>
      <c r="T95" s="10"/>
      <c r="U95" s="229" t="str">
        <f t="shared" si="41"/>
        <v/>
      </c>
      <c r="V95" s="230"/>
      <c r="W95" s="230"/>
      <c r="X95" s="230"/>
      <c r="Y95" s="230"/>
      <c r="Z95" s="22" t="str">
        <f>""</f>
        <v/>
      </c>
      <c r="AB95" s="23" t="str">
        <f t="shared" si="42"/>
        <v/>
      </c>
      <c r="AC95" s="2" t="b">
        <f>COUNT(Q95:Q$2500)&gt;0</f>
        <v>0</v>
      </c>
      <c r="AD95" s="2" t="b">
        <f t="shared" si="43"/>
        <v>0</v>
      </c>
      <c r="AE95" s="2" t="b">
        <f t="shared" si="64"/>
        <v>0</v>
      </c>
      <c r="AF95" s="2" t="b">
        <f t="shared" si="65"/>
        <v>0</v>
      </c>
      <c r="AG95" s="2" t="b">
        <f>OR(
  AND(AC95,NOT(AC96)),
  AND(AF95,WEEKDAY(AH94,2)=EINSTELLUNGEN!$D$12),
  AND(AF95,AH95=$J$35)
)</f>
        <v>0</v>
      </c>
      <c r="AH95" s="2">
        <f>IF(AE95,AH94+IF(WEEKDAY(AH94+1,2)&lt;=EINSTELLUNGEN!$D$12,1,$J$36),AH94)</f>
        <v>42020</v>
      </c>
      <c r="AI95" s="2">
        <f t="shared" si="44"/>
        <v>2019</v>
      </c>
      <c r="AJ95" s="2">
        <f t="shared" si="45"/>
        <v>201901</v>
      </c>
      <c r="AK95" s="2">
        <f t="shared" si="46"/>
        <v>201901</v>
      </c>
      <c r="AL95" s="2">
        <f t="shared" si="66"/>
        <v>201903</v>
      </c>
      <c r="AM95" s="2" t="b">
        <f t="shared" si="47"/>
        <v>1</v>
      </c>
      <c r="AN95" s="4" t="e">
        <f t="shared" si="48"/>
        <v>#N/A</v>
      </c>
      <c r="AO95" s="4" t="e">
        <f t="shared" si="49"/>
        <v>#N/A</v>
      </c>
      <c r="AP95" s="2" t="str">
        <f>IF(AD95,
  IF(ISBLANK(H95),
    AP94,
    IF(LEN(H95)=1,
      IF(OR(UPPER(H95)="A",UPPER(H95)="I"),
        EINSTELLUNGEN!$D$21,
        IF(OR(UPPER(H95)="B",UPPER(H95)="M"),
          EINSTELLUNGEN!$D$22,
          IF(OR(UPPER(H95)="C",UPPER(H95)="S"),
            EINSTELLUNGEN!$D$23,
            IF(UPPER(H95)="D",
              EINSTELLUNGEN!$D$24,
              IF(UPPER(H95)="E",
                EINSTELLUNGEN!$D$25,
                UPPER(H95)))))),
      IF(ISNUMBER(H95),
        EINSTELLUNGEN!$D$20&amp;H95,
        UPPER(H95)))),
  "")</f>
        <v/>
      </c>
      <c r="AQ95" s="2" t="str">
        <f t="shared" si="50"/>
        <v/>
      </c>
      <c r="AR95" s="2">
        <f t="shared" si="51"/>
        <v>0</v>
      </c>
      <c r="AS95" s="145">
        <f t="shared" si="52"/>
        <v>0.33333333333333331</v>
      </c>
      <c r="AT95" s="2">
        <f t="shared" si="53"/>
        <v>0</v>
      </c>
      <c r="AU95" s="2">
        <f t="shared" si="54"/>
        <v>0</v>
      </c>
      <c r="AV95" s="2">
        <f t="shared" si="55"/>
        <v>0</v>
      </c>
      <c r="AW95" s="2">
        <f t="shared" si="56"/>
        <v>0</v>
      </c>
      <c r="AX95" s="2">
        <f t="shared" si="57"/>
        <v>0</v>
      </c>
      <c r="AY95" s="2">
        <f t="shared" si="58"/>
        <v>0</v>
      </c>
      <c r="AZ95" s="145" t="e">
        <f t="shared" si="59"/>
        <v>#N/A</v>
      </c>
      <c r="BA95" s="145" t="e">
        <f t="shared" si="60"/>
        <v>#N/A</v>
      </c>
      <c r="BB95" s="145">
        <f t="shared" si="61"/>
        <v>2.083333333333337E-2</v>
      </c>
      <c r="BC95" s="2">
        <f>IF(AM95,
  IF(AND(AL95=$J$31,_xlfn.DAYS(AH95,DATE(AI95,1,1))&lt;7),
    MAX(0,EINSTELLUNGEN!$D$12+1-WEEKDAY(DATE(EINSTELLUNGEN!$D$9,EINSTELLUNGEN!$D$10,1),2)),
    IF(AL95=$J$33,
      MIN(EINSTELLUNGEN!$D$12,WEEKDAY(DATE(EINSTELLUNGEN!$D$9,12,31),2)),
      EINSTELLUNGEN!$D$12
  )) - SUMIF(AL$50:AL$2500,"="&amp;AL95,AX$50:AX$2500),
  0)</f>
        <v>3</v>
      </c>
      <c r="BD95" s="2">
        <f t="shared" si="62"/>
        <v>0.33333333333333331</v>
      </c>
      <c r="BE95" s="2">
        <f t="shared" si="63"/>
        <v>0</v>
      </c>
    </row>
    <row r="96" spans="1:57" ht="10.5" customHeight="1">
      <c r="A96" s="1" t="str">
        <f t="shared" ca="1" si="33"/>
        <v/>
      </c>
      <c r="B96" s="1" t="str">
        <f t="shared" ca="1" si="34"/>
        <v/>
      </c>
      <c r="C96" s="1" t="str">
        <f t="shared" ca="1" si="35"/>
        <v/>
      </c>
      <c r="D96" s="1" t="str">
        <f t="shared" ca="1" si="36"/>
        <v/>
      </c>
      <c r="F96" s="10"/>
      <c r="G96" s="136" t="str">
        <f t="shared" si="37"/>
        <v/>
      </c>
      <c r="H96" s="27"/>
      <c r="I96" s="28"/>
      <c r="J96" s="28"/>
      <c r="K96" s="29"/>
      <c r="L96" s="136"/>
      <c r="M96" s="136"/>
      <c r="N96" s="136"/>
      <c r="O96" s="26" t="str">
        <f t="shared" si="38"/>
        <v/>
      </c>
      <c r="P96" s="218" t="str">
        <f t="shared" si="39"/>
        <v/>
      </c>
      <c r="Q96" s="26" t="str">
        <f t="shared" si="40"/>
        <v/>
      </c>
      <c r="R96" s="22"/>
      <c r="S96" s="99"/>
      <c r="T96" s="10"/>
      <c r="U96" s="229" t="str">
        <f t="shared" si="41"/>
        <v/>
      </c>
      <c r="V96" s="230"/>
      <c r="W96" s="230"/>
      <c r="X96" s="230"/>
      <c r="Y96" s="230"/>
      <c r="Z96" s="22" t="str">
        <f>""</f>
        <v/>
      </c>
      <c r="AB96" s="23" t="str">
        <f t="shared" si="42"/>
        <v/>
      </c>
      <c r="AC96" s="2" t="b">
        <f>COUNT(Q96:Q$2500)&gt;0</f>
        <v>0</v>
      </c>
      <c r="AD96" s="2" t="b">
        <f t="shared" si="43"/>
        <v>0</v>
      </c>
      <c r="AE96" s="2" t="b">
        <f t="shared" si="64"/>
        <v>0</v>
      </c>
      <c r="AF96" s="2" t="b">
        <f t="shared" si="65"/>
        <v>0</v>
      </c>
      <c r="AG96" s="2" t="b">
        <f>OR(
  AND(AC96,NOT(AC97)),
  AND(AF96,WEEKDAY(AH95,2)=EINSTELLUNGEN!$D$12),
  AND(AF96,AH96=$J$35)
)</f>
        <v>0</v>
      </c>
      <c r="AH96" s="2">
        <f>IF(AE96,AH95+IF(WEEKDAY(AH95+1,2)&lt;=EINSTELLUNGEN!$D$12,1,$J$36),AH95)</f>
        <v>42020</v>
      </c>
      <c r="AI96" s="2">
        <f t="shared" si="44"/>
        <v>2019</v>
      </c>
      <c r="AJ96" s="2">
        <f t="shared" si="45"/>
        <v>201901</v>
      </c>
      <c r="AK96" s="2">
        <f t="shared" si="46"/>
        <v>201901</v>
      </c>
      <c r="AL96" s="2">
        <f t="shared" si="66"/>
        <v>201903</v>
      </c>
      <c r="AM96" s="2" t="b">
        <f t="shared" si="47"/>
        <v>1</v>
      </c>
      <c r="AN96" s="4" t="e">
        <f t="shared" si="48"/>
        <v>#N/A</v>
      </c>
      <c r="AO96" s="4" t="e">
        <f t="shared" si="49"/>
        <v>#N/A</v>
      </c>
      <c r="AP96" s="2" t="str">
        <f>IF(AD96,
  IF(ISBLANK(H96),
    AP95,
    IF(LEN(H96)=1,
      IF(OR(UPPER(H96)="A",UPPER(H96)="I"),
        EINSTELLUNGEN!$D$21,
        IF(OR(UPPER(H96)="B",UPPER(H96)="M"),
          EINSTELLUNGEN!$D$22,
          IF(OR(UPPER(H96)="C",UPPER(H96)="S"),
            EINSTELLUNGEN!$D$23,
            IF(UPPER(H96)="D",
              EINSTELLUNGEN!$D$24,
              IF(UPPER(H96)="E",
                EINSTELLUNGEN!$D$25,
                UPPER(H96)))))),
      IF(ISNUMBER(H96),
        EINSTELLUNGEN!$D$20&amp;H96,
        UPPER(H96)))),
  "")</f>
        <v/>
      </c>
      <c r="AQ96" s="2" t="str">
        <f t="shared" si="50"/>
        <v/>
      </c>
      <c r="AR96" s="2">
        <f t="shared" si="51"/>
        <v>0</v>
      </c>
      <c r="AS96" s="145">
        <f t="shared" si="52"/>
        <v>0.33333333333333331</v>
      </c>
      <c r="AT96" s="2">
        <f t="shared" si="53"/>
        <v>0</v>
      </c>
      <c r="AU96" s="2">
        <f t="shared" si="54"/>
        <v>0</v>
      </c>
      <c r="AV96" s="2">
        <f t="shared" si="55"/>
        <v>0</v>
      </c>
      <c r="AW96" s="2">
        <f t="shared" si="56"/>
        <v>0</v>
      </c>
      <c r="AX96" s="2">
        <f t="shared" si="57"/>
        <v>0</v>
      </c>
      <c r="AY96" s="2">
        <f t="shared" si="58"/>
        <v>0</v>
      </c>
      <c r="AZ96" s="145" t="e">
        <f t="shared" si="59"/>
        <v>#N/A</v>
      </c>
      <c r="BA96" s="145" t="e">
        <f t="shared" si="60"/>
        <v>#N/A</v>
      </c>
      <c r="BB96" s="145">
        <f t="shared" si="61"/>
        <v>2.083333333333337E-2</v>
      </c>
      <c r="BC96" s="2">
        <f>IF(AM96,
  IF(AND(AL96=$J$31,_xlfn.DAYS(AH96,DATE(AI96,1,1))&lt;7),
    MAX(0,EINSTELLUNGEN!$D$12+1-WEEKDAY(DATE(EINSTELLUNGEN!$D$9,EINSTELLUNGEN!$D$10,1),2)),
    IF(AL96=$J$33,
      MIN(EINSTELLUNGEN!$D$12,WEEKDAY(DATE(EINSTELLUNGEN!$D$9,12,31),2)),
      EINSTELLUNGEN!$D$12
  )) - SUMIF(AL$50:AL$2500,"="&amp;AL96,AX$50:AX$2500),
  0)</f>
        <v>3</v>
      </c>
      <c r="BD96" s="2">
        <f t="shared" si="62"/>
        <v>0.33333333333333331</v>
      </c>
      <c r="BE96" s="2">
        <f t="shared" si="63"/>
        <v>0</v>
      </c>
    </row>
    <row r="97" spans="1:57" ht="10.5" customHeight="1">
      <c r="A97" s="1" t="str">
        <f t="shared" ca="1" si="33"/>
        <v/>
      </c>
      <c r="B97" s="1" t="str">
        <f t="shared" ca="1" si="34"/>
        <v/>
      </c>
      <c r="C97" s="1" t="str">
        <f t="shared" ca="1" si="35"/>
        <v/>
      </c>
      <c r="D97" s="1" t="str">
        <f t="shared" ca="1" si="36"/>
        <v/>
      </c>
      <c r="F97" s="10"/>
      <c r="G97" s="136" t="str">
        <f t="shared" si="37"/>
        <v/>
      </c>
      <c r="H97" s="27"/>
      <c r="I97" s="28"/>
      <c r="J97" s="28"/>
      <c r="K97" s="29"/>
      <c r="L97" s="136"/>
      <c r="M97" s="136"/>
      <c r="N97" s="136"/>
      <c r="O97" s="26" t="str">
        <f t="shared" si="38"/>
        <v/>
      </c>
      <c r="P97" s="218" t="str">
        <f t="shared" si="39"/>
        <v/>
      </c>
      <c r="Q97" s="26" t="str">
        <f t="shared" si="40"/>
        <v/>
      </c>
      <c r="R97" s="22"/>
      <c r="S97" s="99"/>
      <c r="T97" s="10"/>
      <c r="U97" s="229" t="str">
        <f t="shared" si="41"/>
        <v/>
      </c>
      <c r="V97" s="230"/>
      <c r="W97" s="230"/>
      <c r="X97" s="230"/>
      <c r="Y97" s="230"/>
      <c r="Z97" s="22" t="str">
        <f>""</f>
        <v/>
      </c>
      <c r="AB97" s="23" t="str">
        <f t="shared" si="42"/>
        <v/>
      </c>
      <c r="AC97" s="2" t="b">
        <f>COUNT(Q97:Q$2500)&gt;0</f>
        <v>0</v>
      </c>
      <c r="AD97" s="2" t="b">
        <f t="shared" si="43"/>
        <v>0</v>
      </c>
      <c r="AE97" s="2" t="b">
        <f t="shared" si="64"/>
        <v>0</v>
      </c>
      <c r="AF97" s="2" t="b">
        <f t="shared" si="65"/>
        <v>0</v>
      </c>
      <c r="AG97" s="2" t="b">
        <f>OR(
  AND(AC97,NOT(AC98)),
  AND(AF97,WEEKDAY(AH96,2)=EINSTELLUNGEN!$D$12),
  AND(AF97,AH97=$J$35)
)</f>
        <v>0</v>
      </c>
      <c r="AH97" s="2">
        <f>IF(AE97,AH96+IF(WEEKDAY(AH96+1,2)&lt;=EINSTELLUNGEN!$D$12,1,$J$36),AH96)</f>
        <v>42020</v>
      </c>
      <c r="AI97" s="2">
        <f t="shared" si="44"/>
        <v>2019</v>
      </c>
      <c r="AJ97" s="2">
        <f t="shared" si="45"/>
        <v>201901</v>
      </c>
      <c r="AK97" s="2">
        <f t="shared" si="46"/>
        <v>201901</v>
      </c>
      <c r="AL97" s="2">
        <f t="shared" si="66"/>
        <v>201903</v>
      </c>
      <c r="AM97" s="2" t="b">
        <f t="shared" si="47"/>
        <v>1</v>
      </c>
      <c r="AN97" s="4" t="e">
        <f t="shared" si="48"/>
        <v>#N/A</v>
      </c>
      <c r="AO97" s="4" t="e">
        <f t="shared" si="49"/>
        <v>#N/A</v>
      </c>
      <c r="AP97" s="2" t="str">
        <f>IF(AD97,
  IF(ISBLANK(H97),
    AP96,
    IF(LEN(H97)=1,
      IF(OR(UPPER(H97)="A",UPPER(H97)="I"),
        EINSTELLUNGEN!$D$21,
        IF(OR(UPPER(H97)="B",UPPER(H97)="M"),
          EINSTELLUNGEN!$D$22,
          IF(OR(UPPER(H97)="C",UPPER(H97)="S"),
            EINSTELLUNGEN!$D$23,
            IF(UPPER(H97)="D",
              EINSTELLUNGEN!$D$24,
              IF(UPPER(H97)="E",
                EINSTELLUNGEN!$D$25,
                UPPER(H97)))))),
      IF(ISNUMBER(H97),
        EINSTELLUNGEN!$D$20&amp;H97,
        UPPER(H97)))),
  "")</f>
        <v/>
      </c>
      <c r="AQ97" s="2" t="str">
        <f t="shared" si="50"/>
        <v/>
      </c>
      <c r="AR97" s="2">
        <f t="shared" si="51"/>
        <v>0</v>
      </c>
      <c r="AS97" s="145">
        <f t="shared" si="52"/>
        <v>0.33333333333333331</v>
      </c>
      <c r="AT97" s="2">
        <f t="shared" si="53"/>
        <v>0</v>
      </c>
      <c r="AU97" s="2">
        <f t="shared" si="54"/>
        <v>0</v>
      </c>
      <c r="AV97" s="2">
        <f t="shared" si="55"/>
        <v>0</v>
      </c>
      <c r="AW97" s="2">
        <f t="shared" si="56"/>
        <v>0</v>
      </c>
      <c r="AX97" s="2">
        <f t="shared" si="57"/>
        <v>0</v>
      </c>
      <c r="AY97" s="2">
        <f t="shared" si="58"/>
        <v>0</v>
      </c>
      <c r="AZ97" s="145" t="e">
        <f t="shared" si="59"/>
        <v>#N/A</v>
      </c>
      <c r="BA97" s="145" t="e">
        <f t="shared" si="60"/>
        <v>#N/A</v>
      </c>
      <c r="BB97" s="145">
        <f t="shared" si="61"/>
        <v>2.083333333333337E-2</v>
      </c>
      <c r="BC97" s="2">
        <f>IF(AM97,
  IF(AND(AL97=$J$31,_xlfn.DAYS(AH97,DATE(AI97,1,1))&lt;7),
    MAX(0,EINSTELLUNGEN!$D$12+1-WEEKDAY(DATE(EINSTELLUNGEN!$D$9,EINSTELLUNGEN!$D$10,1),2)),
    IF(AL97=$J$33,
      MIN(EINSTELLUNGEN!$D$12,WEEKDAY(DATE(EINSTELLUNGEN!$D$9,12,31),2)),
      EINSTELLUNGEN!$D$12
  )) - SUMIF(AL$50:AL$2500,"="&amp;AL97,AX$50:AX$2500),
  0)</f>
        <v>3</v>
      </c>
      <c r="BD97" s="2">
        <f t="shared" si="62"/>
        <v>0.33333333333333331</v>
      </c>
      <c r="BE97" s="2">
        <f t="shared" si="63"/>
        <v>0</v>
      </c>
    </row>
    <row r="98" spans="1:57" ht="10.5" customHeight="1">
      <c r="A98" s="1" t="str">
        <f t="shared" ca="1" si="33"/>
        <v/>
      </c>
      <c r="B98" s="1" t="str">
        <f t="shared" ca="1" si="34"/>
        <v/>
      </c>
      <c r="C98" s="1" t="str">
        <f t="shared" ca="1" si="35"/>
        <v/>
      </c>
      <c r="D98" s="1" t="str">
        <f t="shared" ca="1" si="36"/>
        <v/>
      </c>
      <c r="F98" s="10"/>
      <c r="G98" s="136" t="str">
        <f t="shared" si="37"/>
        <v/>
      </c>
      <c r="H98" s="27"/>
      <c r="I98" s="28"/>
      <c r="J98" s="28"/>
      <c r="K98" s="29"/>
      <c r="L98" s="136"/>
      <c r="M98" s="136"/>
      <c r="N98" s="136"/>
      <c r="O98" s="26" t="str">
        <f t="shared" si="38"/>
        <v/>
      </c>
      <c r="P98" s="218" t="str">
        <f t="shared" si="39"/>
        <v/>
      </c>
      <c r="Q98" s="26" t="str">
        <f t="shared" si="40"/>
        <v/>
      </c>
      <c r="R98" s="22"/>
      <c r="S98" s="99"/>
      <c r="T98" s="10"/>
      <c r="U98" s="229" t="str">
        <f t="shared" si="41"/>
        <v/>
      </c>
      <c r="V98" s="230"/>
      <c r="W98" s="230"/>
      <c r="X98" s="230"/>
      <c r="Y98" s="230"/>
      <c r="Z98" s="22" t="str">
        <f>""</f>
        <v/>
      </c>
      <c r="AB98" s="23" t="str">
        <f t="shared" si="42"/>
        <v/>
      </c>
      <c r="AC98" s="2" t="b">
        <f>COUNT(Q98:Q$2500)&gt;0</f>
        <v>0</v>
      </c>
      <c r="AD98" s="2" t="b">
        <f t="shared" si="43"/>
        <v>0</v>
      </c>
      <c r="AE98" s="2" t="b">
        <f t="shared" si="64"/>
        <v>0</v>
      </c>
      <c r="AF98" s="2" t="b">
        <f t="shared" si="65"/>
        <v>0</v>
      </c>
      <c r="AG98" s="2" t="b">
        <f>OR(
  AND(AC98,NOT(AC99)),
  AND(AF98,WEEKDAY(AH97,2)=EINSTELLUNGEN!$D$12),
  AND(AF98,AH98=$J$35)
)</f>
        <v>0</v>
      </c>
      <c r="AH98" s="2">
        <f>IF(AE98,AH97+IF(WEEKDAY(AH97+1,2)&lt;=EINSTELLUNGEN!$D$12,1,$J$36),AH97)</f>
        <v>42020</v>
      </c>
      <c r="AI98" s="2">
        <f t="shared" si="44"/>
        <v>2019</v>
      </c>
      <c r="AJ98" s="2">
        <f t="shared" si="45"/>
        <v>201901</v>
      </c>
      <c r="AK98" s="2">
        <f t="shared" si="46"/>
        <v>201901</v>
      </c>
      <c r="AL98" s="2">
        <f t="shared" si="66"/>
        <v>201903</v>
      </c>
      <c r="AM98" s="2" t="b">
        <f t="shared" si="47"/>
        <v>1</v>
      </c>
      <c r="AN98" s="4" t="e">
        <f t="shared" si="48"/>
        <v>#N/A</v>
      </c>
      <c r="AO98" s="4" t="e">
        <f t="shared" si="49"/>
        <v>#N/A</v>
      </c>
      <c r="AP98" s="2" t="str">
        <f>IF(AD98,
  IF(ISBLANK(H98),
    AP97,
    IF(LEN(H98)=1,
      IF(OR(UPPER(H98)="A",UPPER(H98)="I"),
        EINSTELLUNGEN!$D$21,
        IF(OR(UPPER(H98)="B",UPPER(H98)="M"),
          EINSTELLUNGEN!$D$22,
          IF(OR(UPPER(H98)="C",UPPER(H98)="S"),
            EINSTELLUNGEN!$D$23,
            IF(UPPER(H98)="D",
              EINSTELLUNGEN!$D$24,
              IF(UPPER(H98)="E",
                EINSTELLUNGEN!$D$25,
                UPPER(H98)))))),
      IF(ISNUMBER(H98),
        EINSTELLUNGEN!$D$20&amp;H98,
        UPPER(H98)))),
  "")</f>
        <v/>
      </c>
      <c r="AQ98" s="2" t="str">
        <f t="shared" si="50"/>
        <v/>
      </c>
      <c r="AR98" s="2">
        <f t="shared" si="51"/>
        <v>0</v>
      </c>
      <c r="AS98" s="145">
        <f t="shared" si="52"/>
        <v>0.33333333333333331</v>
      </c>
      <c r="AT98" s="2">
        <f t="shared" si="53"/>
        <v>0</v>
      </c>
      <c r="AU98" s="2">
        <f t="shared" si="54"/>
        <v>0</v>
      </c>
      <c r="AV98" s="2">
        <f t="shared" si="55"/>
        <v>0</v>
      </c>
      <c r="AW98" s="2">
        <f t="shared" si="56"/>
        <v>0</v>
      </c>
      <c r="AX98" s="2">
        <f t="shared" si="57"/>
        <v>0</v>
      </c>
      <c r="AY98" s="2">
        <f t="shared" si="58"/>
        <v>0</v>
      </c>
      <c r="AZ98" s="145" t="e">
        <f t="shared" si="59"/>
        <v>#N/A</v>
      </c>
      <c r="BA98" s="145" t="e">
        <f t="shared" si="60"/>
        <v>#N/A</v>
      </c>
      <c r="BB98" s="145">
        <f t="shared" si="61"/>
        <v>2.083333333333337E-2</v>
      </c>
      <c r="BC98" s="2">
        <f>IF(AM98,
  IF(AND(AL98=$J$31,_xlfn.DAYS(AH98,DATE(AI98,1,1))&lt;7),
    MAX(0,EINSTELLUNGEN!$D$12+1-WEEKDAY(DATE(EINSTELLUNGEN!$D$9,EINSTELLUNGEN!$D$10,1),2)),
    IF(AL98=$J$33,
      MIN(EINSTELLUNGEN!$D$12,WEEKDAY(DATE(EINSTELLUNGEN!$D$9,12,31),2)),
      EINSTELLUNGEN!$D$12
  )) - SUMIF(AL$50:AL$2500,"="&amp;AL98,AX$50:AX$2500),
  0)</f>
        <v>3</v>
      </c>
      <c r="BD98" s="2">
        <f t="shared" si="62"/>
        <v>0.33333333333333331</v>
      </c>
      <c r="BE98" s="2">
        <f t="shared" si="63"/>
        <v>0</v>
      </c>
    </row>
    <row r="99" spans="1:57" ht="10.5" customHeight="1">
      <c r="A99" s="1" t="str">
        <f t="shared" ca="1" si="33"/>
        <v/>
      </c>
      <c r="B99" s="1" t="str">
        <f t="shared" ca="1" si="34"/>
        <v/>
      </c>
      <c r="C99" s="1" t="str">
        <f t="shared" ca="1" si="35"/>
        <v/>
      </c>
      <c r="D99" s="1" t="str">
        <f t="shared" ca="1" si="36"/>
        <v/>
      </c>
      <c r="F99" s="10"/>
      <c r="G99" s="136" t="str">
        <f t="shared" si="37"/>
        <v/>
      </c>
      <c r="H99" s="27"/>
      <c r="I99" s="28"/>
      <c r="J99" s="28"/>
      <c r="K99" s="29"/>
      <c r="L99" s="136"/>
      <c r="M99" s="136"/>
      <c r="N99" s="136"/>
      <c r="O99" s="26" t="str">
        <f t="shared" si="38"/>
        <v/>
      </c>
      <c r="P99" s="218" t="str">
        <f t="shared" si="39"/>
        <v/>
      </c>
      <c r="Q99" s="26" t="str">
        <f t="shared" si="40"/>
        <v/>
      </c>
      <c r="R99" s="22"/>
      <c r="S99" s="99"/>
      <c r="T99" s="10"/>
      <c r="U99" s="229" t="str">
        <f t="shared" si="41"/>
        <v/>
      </c>
      <c r="V99" s="230"/>
      <c r="W99" s="230"/>
      <c r="X99" s="230"/>
      <c r="Y99" s="230"/>
      <c r="Z99" s="22" t="str">
        <f>""</f>
        <v/>
      </c>
      <c r="AB99" s="23" t="str">
        <f t="shared" si="42"/>
        <v/>
      </c>
      <c r="AC99" s="2" t="b">
        <f>COUNT(Q99:Q$2500)&gt;0</f>
        <v>0</v>
      </c>
      <c r="AD99" s="2" t="b">
        <f t="shared" si="43"/>
        <v>0</v>
      </c>
      <c r="AE99" s="2" t="b">
        <f t="shared" si="64"/>
        <v>0</v>
      </c>
      <c r="AF99" s="2" t="b">
        <f t="shared" si="65"/>
        <v>0</v>
      </c>
      <c r="AG99" s="2" t="b">
        <f>OR(
  AND(AC99,NOT(AC100)),
  AND(AF99,WEEKDAY(AH98,2)=EINSTELLUNGEN!$D$12),
  AND(AF99,AH99=$J$35)
)</f>
        <v>0</v>
      </c>
      <c r="AH99" s="2">
        <f>IF(AE99,AH98+IF(WEEKDAY(AH98+1,2)&lt;=EINSTELLUNGEN!$D$12,1,$J$36),AH98)</f>
        <v>42020</v>
      </c>
      <c r="AI99" s="2">
        <f t="shared" si="44"/>
        <v>2019</v>
      </c>
      <c r="AJ99" s="2">
        <f t="shared" si="45"/>
        <v>201901</v>
      </c>
      <c r="AK99" s="2">
        <f t="shared" si="46"/>
        <v>201901</v>
      </c>
      <c r="AL99" s="2">
        <f t="shared" si="66"/>
        <v>201903</v>
      </c>
      <c r="AM99" s="2" t="b">
        <f t="shared" si="47"/>
        <v>1</v>
      </c>
      <c r="AN99" s="4" t="e">
        <f t="shared" si="48"/>
        <v>#N/A</v>
      </c>
      <c r="AO99" s="4" t="e">
        <f t="shared" si="49"/>
        <v>#N/A</v>
      </c>
      <c r="AP99" s="2" t="str">
        <f>IF(AD99,
  IF(ISBLANK(H99),
    AP98,
    IF(LEN(H99)=1,
      IF(OR(UPPER(H99)="A",UPPER(H99)="I"),
        EINSTELLUNGEN!$D$21,
        IF(OR(UPPER(H99)="B",UPPER(H99)="M"),
          EINSTELLUNGEN!$D$22,
          IF(OR(UPPER(H99)="C",UPPER(H99)="S"),
            EINSTELLUNGEN!$D$23,
            IF(UPPER(H99)="D",
              EINSTELLUNGEN!$D$24,
              IF(UPPER(H99)="E",
                EINSTELLUNGEN!$D$25,
                UPPER(H99)))))),
      IF(ISNUMBER(H99),
        EINSTELLUNGEN!$D$20&amp;H99,
        UPPER(H99)))),
  "")</f>
        <v/>
      </c>
      <c r="AQ99" s="2" t="str">
        <f t="shared" si="50"/>
        <v/>
      </c>
      <c r="AR99" s="2">
        <f t="shared" si="51"/>
        <v>0</v>
      </c>
      <c r="AS99" s="145">
        <f t="shared" si="52"/>
        <v>0.33333333333333331</v>
      </c>
      <c r="AT99" s="2">
        <f t="shared" si="53"/>
        <v>0</v>
      </c>
      <c r="AU99" s="2">
        <f t="shared" si="54"/>
        <v>0</v>
      </c>
      <c r="AV99" s="2">
        <f t="shared" si="55"/>
        <v>0</v>
      </c>
      <c r="AW99" s="2">
        <f t="shared" si="56"/>
        <v>0</v>
      </c>
      <c r="AX99" s="2">
        <f t="shared" si="57"/>
        <v>0</v>
      </c>
      <c r="AY99" s="2">
        <f t="shared" si="58"/>
        <v>0</v>
      </c>
      <c r="AZ99" s="145" t="e">
        <f t="shared" si="59"/>
        <v>#N/A</v>
      </c>
      <c r="BA99" s="145" t="e">
        <f t="shared" si="60"/>
        <v>#N/A</v>
      </c>
      <c r="BB99" s="145">
        <f t="shared" si="61"/>
        <v>2.083333333333337E-2</v>
      </c>
      <c r="BC99" s="2">
        <f>IF(AM99,
  IF(AND(AL99=$J$31,_xlfn.DAYS(AH99,DATE(AI99,1,1))&lt;7),
    MAX(0,EINSTELLUNGEN!$D$12+1-WEEKDAY(DATE(EINSTELLUNGEN!$D$9,EINSTELLUNGEN!$D$10,1),2)),
    IF(AL99=$J$33,
      MIN(EINSTELLUNGEN!$D$12,WEEKDAY(DATE(EINSTELLUNGEN!$D$9,12,31),2)),
      EINSTELLUNGEN!$D$12
  )) - SUMIF(AL$50:AL$2500,"="&amp;AL99,AX$50:AX$2500),
  0)</f>
        <v>3</v>
      </c>
      <c r="BD99" s="2">
        <f t="shared" si="62"/>
        <v>0.33333333333333331</v>
      </c>
      <c r="BE99" s="2">
        <f t="shared" si="63"/>
        <v>0</v>
      </c>
    </row>
    <row r="100" spans="1:57" ht="10.5" customHeight="1">
      <c r="A100" s="1" t="str">
        <f t="shared" ca="1" si="33"/>
        <v/>
      </c>
      <c r="B100" s="1" t="str">
        <f t="shared" ca="1" si="34"/>
        <v/>
      </c>
      <c r="C100" s="1" t="str">
        <f t="shared" ca="1" si="35"/>
        <v/>
      </c>
      <c r="D100" s="1" t="str">
        <f t="shared" ca="1" si="36"/>
        <v/>
      </c>
      <c r="F100" s="10"/>
      <c r="G100" s="136" t="str">
        <f t="shared" si="37"/>
        <v/>
      </c>
      <c r="H100" s="27"/>
      <c r="I100" s="28"/>
      <c r="J100" s="28"/>
      <c r="K100" s="29"/>
      <c r="L100" s="136"/>
      <c r="M100" s="136"/>
      <c r="N100" s="136"/>
      <c r="O100" s="26" t="str">
        <f t="shared" si="38"/>
        <v/>
      </c>
      <c r="P100" s="218" t="str">
        <f t="shared" si="39"/>
        <v/>
      </c>
      <c r="Q100" s="26" t="str">
        <f t="shared" si="40"/>
        <v/>
      </c>
      <c r="R100" s="22"/>
      <c r="S100" s="99"/>
      <c r="T100" s="10"/>
      <c r="U100" s="229" t="str">
        <f t="shared" si="41"/>
        <v/>
      </c>
      <c r="V100" s="230"/>
      <c r="W100" s="230"/>
      <c r="X100" s="230"/>
      <c r="Y100" s="230"/>
      <c r="Z100" s="22" t="str">
        <f>""</f>
        <v/>
      </c>
      <c r="AB100" s="23" t="str">
        <f t="shared" si="42"/>
        <v/>
      </c>
      <c r="AC100" s="2" t="b">
        <f>COUNT(Q100:Q$2500)&gt;0</f>
        <v>0</v>
      </c>
      <c r="AD100" s="2" t="b">
        <f t="shared" si="43"/>
        <v>0</v>
      </c>
      <c r="AE100" s="2" t="b">
        <f t="shared" si="64"/>
        <v>0</v>
      </c>
      <c r="AF100" s="2" t="b">
        <f t="shared" si="65"/>
        <v>0</v>
      </c>
      <c r="AG100" s="2" t="b">
        <f>OR(
  AND(AC100,NOT(AC101)),
  AND(AF100,WEEKDAY(AH99,2)=EINSTELLUNGEN!$D$12),
  AND(AF100,AH100=$J$35)
)</f>
        <v>0</v>
      </c>
      <c r="AH100" s="2">
        <f>IF(AE100,AH99+IF(WEEKDAY(AH99+1,2)&lt;=EINSTELLUNGEN!$D$12,1,$J$36),AH99)</f>
        <v>42020</v>
      </c>
      <c r="AI100" s="2">
        <f t="shared" si="44"/>
        <v>2019</v>
      </c>
      <c r="AJ100" s="2">
        <f t="shared" si="45"/>
        <v>201901</v>
      </c>
      <c r="AK100" s="2">
        <f t="shared" si="46"/>
        <v>201901</v>
      </c>
      <c r="AL100" s="2">
        <f t="shared" si="66"/>
        <v>201903</v>
      </c>
      <c r="AM100" s="2" t="b">
        <f t="shared" si="47"/>
        <v>1</v>
      </c>
      <c r="AN100" s="4" t="e">
        <f t="shared" si="48"/>
        <v>#N/A</v>
      </c>
      <c r="AO100" s="4" t="e">
        <f t="shared" si="49"/>
        <v>#N/A</v>
      </c>
      <c r="AP100" s="2" t="str">
        <f>IF(AD100,
  IF(ISBLANK(H100),
    AP99,
    IF(LEN(H100)=1,
      IF(OR(UPPER(H100)="A",UPPER(H100)="I"),
        EINSTELLUNGEN!$D$21,
        IF(OR(UPPER(H100)="B",UPPER(H100)="M"),
          EINSTELLUNGEN!$D$22,
          IF(OR(UPPER(H100)="C",UPPER(H100)="S"),
            EINSTELLUNGEN!$D$23,
            IF(UPPER(H100)="D",
              EINSTELLUNGEN!$D$24,
              IF(UPPER(H100)="E",
                EINSTELLUNGEN!$D$25,
                UPPER(H100)))))),
      IF(ISNUMBER(H100),
        EINSTELLUNGEN!$D$20&amp;H100,
        UPPER(H100)))),
  "")</f>
        <v/>
      </c>
      <c r="AQ100" s="2" t="str">
        <f t="shared" si="50"/>
        <v/>
      </c>
      <c r="AR100" s="2">
        <f t="shared" si="51"/>
        <v>0</v>
      </c>
      <c r="AS100" s="145">
        <f t="shared" si="52"/>
        <v>0.33333333333333331</v>
      </c>
      <c r="AT100" s="2">
        <f t="shared" si="53"/>
        <v>0</v>
      </c>
      <c r="AU100" s="2">
        <f t="shared" si="54"/>
        <v>0</v>
      </c>
      <c r="AV100" s="2">
        <f t="shared" si="55"/>
        <v>0</v>
      </c>
      <c r="AW100" s="2">
        <f t="shared" si="56"/>
        <v>0</v>
      </c>
      <c r="AX100" s="2">
        <f t="shared" si="57"/>
        <v>0</v>
      </c>
      <c r="AY100" s="2">
        <f t="shared" si="58"/>
        <v>0</v>
      </c>
      <c r="AZ100" s="145" t="e">
        <f t="shared" si="59"/>
        <v>#N/A</v>
      </c>
      <c r="BA100" s="145" t="e">
        <f t="shared" si="60"/>
        <v>#N/A</v>
      </c>
      <c r="BB100" s="145">
        <f t="shared" si="61"/>
        <v>2.083333333333337E-2</v>
      </c>
      <c r="BC100" s="2">
        <f>IF(AM100,
  IF(AND(AL100=$J$31,_xlfn.DAYS(AH100,DATE(AI100,1,1))&lt;7),
    MAX(0,EINSTELLUNGEN!$D$12+1-WEEKDAY(DATE(EINSTELLUNGEN!$D$9,EINSTELLUNGEN!$D$10,1),2)),
    IF(AL100=$J$33,
      MIN(EINSTELLUNGEN!$D$12,WEEKDAY(DATE(EINSTELLUNGEN!$D$9,12,31),2)),
      EINSTELLUNGEN!$D$12
  )) - SUMIF(AL$50:AL$2500,"="&amp;AL100,AX$50:AX$2500),
  0)</f>
        <v>3</v>
      </c>
      <c r="BD100" s="2">
        <f t="shared" si="62"/>
        <v>0.33333333333333331</v>
      </c>
      <c r="BE100" s="2">
        <f t="shared" si="63"/>
        <v>0</v>
      </c>
    </row>
    <row r="101" spans="1:57" ht="10.5" customHeight="1">
      <c r="A101" s="1" t="str">
        <f t="shared" ca="1" si="33"/>
        <v/>
      </c>
      <c r="B101" s="1" t="str">
        <f t="shared" ca="1" si="34"/>
        <v/>
      </c>
      <c r="C101" s="1" t="str">
        <f t="shared" ca="1" si="35"/>
        <v/>
      </c>
      <c r="D101" s="1" t="str">
        <f t="shared" ca="1" si="36"/>
        <v/>
      </c>
      <c r="F101" s="10"/>
      <c r="G101" s="136" t="str">
        <f t="shared" si="37"/>
        <v/>
      </c>
      <c r="H101" s="27"/>
      <c r="I101" s="28"/>
      <c r="J101" s="28"/>
      <c r="K101" s="29"/>
      <c r="L101" s="136"/>
      <c r="M101" s="136"/>
      <c r="N101" s="136"/>
      <c r="O101" s="26" t="str">
        <f t="shared" si="38"/>
        <v/>
      </c>
      <c r="P101" s="218" t="str">
        <f t="shared" si="39"/>
        <v/>
      </c>
      <c r="Q101" s="26" t="str">
        <f t="shared" si="40"/>
        <v/>
      </c>
      <c r="R101" s="22"/>
      <c r="S101" s="99"/>
      <c r="T101" s="10"/>
      <c r="U101" s="229" t="str">
        <f t="shared" si="41"/>
        <v/>
      </c>
      <c r="V101" s="230"/>
      <c r="W101" s="230"/>
      <c r="X101" s="230"/>
      <c r="Y101" s="230"/>
      <c r="Z101" s="22" t="str">
        <f>""</f>
        <v/>
      </c>
      <c r="AB101" s="23" t="str">
        <f t="shared" si="42"/>
        <v/>
      </c>
      <c r="AC101" s="2" t="b">
        <f>COUNT(Q101:Q$2500)&gt;0</f>
        <v>0</v>
      </c>
      <c r="AD101" s="2" t="b">
        <f t="shared" si="43"/>
        <v>0</v>
      </c>
      <c r="AE101" s="2" t="b">
        <f t="shared" si="64"/>
        <v>0</v>
      </c>
      <c r="AF101" s="2" t="b">
        <f t="shared" si="65"/>
        <v>0</v>
      </c>
      <c r="AG101" s="2" t="b">
        <f>OR(
  AND(AC101,NOT(AC102)),
  AND(AF101,WEEKDAY(AH100,2)=EINSTELLUNGEN!$D$12),
  AND(AF101,AH101=$J$35)
)</f>
        <v>0</v>
      </c>
      <c r="AH101" s="2">
        <f>IF(AE101,AH100+IF(WEEKDAY(AH100+1,2)&lt;=EINSTELLUNGEN!$D$12,1,$J$36),AH100)</f>
        <v>42020</v>
      </c>
      <c r="AI101" s="2">
        <f t="shared" si="44"/>
        <v>2019</v>
      </c>
      <c r="AJ101" s="2">
        <f t="shared" si="45"/>
        <v>201901</v>
      </c>
      <c r="AK101" s="2">
        <f t="shared" si="46"/>
        <v>201901</v>
      </c>
      <c r="AL101" s="2">
        <f t="shared" si="66"/>
        <v>201903</v>
      </c>
      <c r="AM101" s="2" t="b">
        <f t="shared" si="47"/>
        <v>1</v>
      </c>
      <c r="AN101" s="4" t="e">
        <f t="shared" si="48"/>
        <v>#N/A</v>
      </c>
      <c r="AO101" s="4" t="e">
        <f t="shared" si="49"/>
        <v>#N/A</v>
      </c>
      <c r="AP101" s="2" t="str">
        <f>IF(AD101,
  IF(ISBLANK(H101),
    AP100,
    IF(LEN(H101)=1,
      IF(OR(UPPER(H101)="A",UPPER(H101)="I"),
        EINSTELLUNGEN!$D$21,
        IF(OR(UPPER(H101)="B",UPPER(H101)="M"),
          EINSTELLUNGEN!$D$22,
          IF(OR(UPPER(H101)="C",UPPER(H101)="S"),
            EINSTELLUNGEN!$D$23,
            IF(UPPER(H101)="D",
              EINSTELLUNGEN!$D$24,
              IF(UPPER(H101)="E",
                EINSTELLUNGEN!$D$25,
                UPPER(H101)))))),
      IF(ISNUMBER(H101),
        EINSTELLUNGEN!$D$20&amp;H101,
        UPPER(H101)))),
  "")</f>
        <v/>
      </c>
      <c r="AQ101" s="2" t="str">
        <f t="shared" si="50"/>
        <v/>
      </c>
      <c r="AR101" s="2">
        <f t="shared" si="51"/>
        <v>0</v>
      </c>
      <c r="AS101" s="145">
        <f t="shared" si="52"/>
        <v>0.33333333333333331</v>
      </c>
      <c r="AT101" s="2">
        <f t="shared" si="53"/>
        <v>0</v>
      </c>
      <c r="AU101" s="2">
        <f t="shared" si="54"/>
        <v>0</v>
      </c>
      <c r="AV101" s="2">
        <f t="shared" si="55"/>
        <v>0</v>
      </c>
      <c r="AW101" s="2">
        <f t="shared" si="56"/>
        <v>0</v>
      </c>
      <c r="AX101" s="2">
        <f t="shared" si="57"/>
        <v>0</v>
      </c>
      <c r="AY101" s="2">
        <f t="shared" si="58"/>
        <v>0</v>
      </c>
      <c r="AZ101" s="145" t="e">
        <f t="shared" si="59"/>
        <v>#N/A</v>
      </c>
      <c r="BA101" s="145" t="e">
        <f t="shared" si="60"/>
        <v>#N/A</v>
      </c>
      <c r="BB101" s="145">
        <f t="shared" si="61"/>
        <v>2.083333333333337E-2</v>
      </c>
      <c r="BC101" s="2">
        <f>IF(AM101,
  IF(AND(AL101=$J$31,_xlfn.DAYS(AH101,DATE(AI101,1,1))&lt;7),
    MAX(0,EINSTELLUNGEN!$D$12+1-WEEKDAY(DATE(EINSTELLUNGEN!$D$9,EINSTELLUNGEN!$D$10,1),2)),
    IF(AL101=$J$33,
      MIN(EINSTELLUNGEN!$D$12,WEEKDAY(DATE(EINSTELLUNGEN!$D$9,12,31),2)),
      EINSTELLUNGEN!$D$12
  )) - SUMIF(AL$50:AL$2500,"="&amp;AL101,AX$50:AX$2500),
  0)</f>
        <v>3</v>
      </c>
      <c r="BD101" s="2">
        <f t="shared" si="62"/>
        <v>0.33333333333333331</v>
      </c>
      <c r="BE101" s="2">
        <f t="shared" si="63"/>
        <v>0</v>
      </c>
    </row>
    <row r="102" spans="1:57" ht="10.5" customHeight="1">
      <c r="A102" s="1" t="str">
        <f t="shared" ca="1" si="33"/>
        <v/>
      </c>
      <c r="B102" s="1" t="str">
        <f t="shared" ca="1" si="34"/>
        <v/>
      </c>
      <c r="C102" s="1" t="str">
        <f t="shared" ca="1" si="35"/>
        <v/>
      </c>
      <c r="D102" s="1" t="str">
        <f t="shared" ca="1" si="36"/>
        <v/>
      </c>
      <c r="F102" s="10"/>
      <c r="G102" s="136" t="str">
        <f t="shared" si="37"/>
        <v/>
      </c>
      <c r="H102" s="27"/>
      <c r="I102" s="28"/>
      <c r="J102" s="28"/>
      <c r="K102" s="29"/>
      <c r="L102" s="136"/>
      <c r="M102" s="136"/>
      <c r="N102" s="136"/>
      <c r="O102" s="26" t="str">
        <f t="shared" si="38"/>
        <v/>
      </c>
      <c r="P102" s="218" t="str">
        <f t="shared" si="39"/>
        <v/>
      </c>
      <c r="Q102" s="26" t="str">
        <f t="shared" si="40"/>
        <v/>
      </c>
      <c r="R102" s="22"/>
      <c r="S102" s="99"/>
      <c r="T102" s="10"/>
      <c r="U102" s="229" t="str">
        <f t="shared" si="41"/>
        <v/>
      </c>
      <c r="V102" s="230"/>
      <c r="W102" s="230"/>
      <c r="X102" s="230"/>
      <c r="Y102" s="230"/>
      <c r="Z102" s="22" t="str">
        <f>""</f>
        <v/>
      </c>
      <c r="AB102" s="23" t="str">
        <f t="shared" si="42"/>
        <v/>
      </c>
      <c r="AC102" s="2" t="b">
        <f>COUNT(Q102:Q$2500)&gt;0</f>
        <v>0</v>
      </c>
      <c r="AD102" s="2" t="b">
        <f t="shared" si="43"/>
        <v>0</v>
      </c>
      <c r="AE102" s="2" t="b">
        <f t="shared" si="64"/>
        <v>0</v>
      </c>
      <c r="AF102" s="2" t="b">
        <f t="shared" si="65"/>
        <v>0</v>
      </c>
      <c r="AG102" s="2" t="b">
        <f>OR(
  AND(AC102,NOT(AC103)),
  AND(AF102,WEEKDAY(AH101,2)=EINSTELLUNGEN!$D$12),
  AND(AF102,AH102=$J$35)
)</f>
        <v>0</v>
      </c>
      <c r="AH102" s="2">
        <f>IF(AE102,AH101+IF(WEEKDAY(AH101+1,2)&lt;=EINSTELLUNGEN!$D$12,1,$J$36),AH101)</f>
        <v>42020</v>
      </c>
      <c r="AI102" s="2">
        <f t="shared" si="44"/>
        <v>2019</v>
      </c>
      <c r="AJ102" s="2">
        <f t="shared" si="45"/>
        <v>201901</v>
      </c>
      <c r="AK102" s="2">
        <f t="shared" si="46"/>
        <v>201901</v>
      </c>
      <c r="AL102" s="2">
        <f t="shared" si="66"/>
        <v>201903</v>
      </c>
      <c r="AM102" s="2" t="b">
        <f t="shared" si="47"/>
        <v>1</v>
      </c>
      <c r="AN102" s="4" t="e">
        <f t="shared" si="48"/>
        <v>#N/A</v>
      </c>
      <c r="AO102" s="4" t="e">
        <f t="shared" si="49"/>
        <v>#N/A</v>
      </c>
      <c r="AP102" s="2" t="str">
        <f>IF(AD102,
  IF(ISBLANK(H102),
    AP101,
    IF(LEN(H102)=1,
      IF(OR(UPPER(H102)="A",UPPER(H102)="I"),
        EINSTELLUNGEN!$D$21,
        IF(OR(UPPER(H102)="B",UPPER(H102)="M"),
          EINSTELLUNGEN!$D$22,
          IF(OR(UPPER(H102)="C",UPPER(H102)="S"),
            EINSTELLUNGEN!$D$23,
            IF(UPPER(H102)="D",
              EINSTELLUNGEN!$D$24,
              IF(UPPER(H102)="E",
                EINSTELLUNGEN!$D$25,
                UPPER(H102)))))),
      IF(ISNUMBER(H102),
        EINSTELLUNGEN!$D$20&amp;H102,
        UPPER(H102)))),
  "")</f>
        <v/>
      </c>
      <c r="AQ102" s="2" t="str">
        <f t="shared" si="50"/>
        <v/>
      </c>
      <c r="AR102" s="2">
        <f t="shared" si="51"/>
        <v>0</v>
      </c>
      <c r="AS102" s="145">
        <f t="shared" si="52"/>
        <v>0.33333333333333331</v>
      </c>
      <c r="AT102" s="2">
        <f t="shared" si="53"/>
        <v>0</v>
      </c>
      <c r="AU102" s="2">
        <f t="shared" si="54"/>
        <v>0</v>
      </c>
      <c r="AV102" s="2">
        <f t="shared" si="55"/>
        <v>0</v>
      </c>
      <c r="AW102" s="2">
        <f t="shared" si="56"/>
        <v>0</v>
      </c>
      <c r="AX102" s="2">
        <f t="shared" si="57"/>
        <v>0</v>
      </c>
      <c r="AY102" s="2">
        <f t="shared" si="58"/>
        <v>0</v>
      </c>
      <c r="AZ102" s="145" t="e">
        <f t="shared" si="59"/>
        <v>#N/A</v>
      </c>
      <c r="BA102" s="145" t="e">
        <f t="shared" si="60"/>
        <v>#N/A</v>
      </c>
      <c r="BB102" s="145">
        <f t="shared" si="61"/>
        <v>2.083333333333337E-2</v>
      </c>
      <c r="BC102" s="2">
        <f>IF(AM102,
  IF(AND(AL102=$J$31,_xlfn.DAYS(AH102,DATE(AI102,1,1))&lt;7),
    MAX(0,EINSTELLUNGEN!$D$12+1-WEEKDAY(DATE(EINSTELLUNGEN!$D$9,EINSTELLUNGEN!$D$10,1),2)),
    IF(AL102=$J$33,
      MIN(EINSTELLUNGEN!$D$12,WEEKDAY(DATE(EINSTELLUNGEN!$D$9,12,31),2)),
      EINSTELLUNGEN!$D$12
  )) - SUMIF(AL$50:AL$2500,"="&amp;AL102,AX$50:AX$2500),
  0)</f>
        <v>3</v>
      </c>
      <c r="BD102" s="2">
        <f t="shared" si="62"/>
        <v>0.33333333333333331</v>
      </c>
      <c r="BE102" s="2">
        <f t="shared" si="63"/>
        <v>0</v>
      </c>
    </row>
    <row r="103" spans="1:57" ht="10.5" customHeight="1">
      <c r="A103" s="1" t="str">
        <f t="shared" ca="1" si="33"/>
        <v/>
      </c>
      <c r="B103" s="1" t="str">
        <f t="shared" ca="1" si="34"/>
        <v/>
      </c>
      <c r="C103" s="1" t="str">
        <f t="shared" ca="1" si="35"/>
        <v/>
      </c>
      <c r="D103" s="1" t="str">
        <f t="shared" ca="1" si="36"/>
        <v/>
      </c>
      <c r="F103" s="10"/>
      <c r="G103" s="136" t="str">
        <f t="shared" si="37"/>
        <v/>
      </c>
      <c r="H103" s="27"/>
      <c r="I103" s="28"/>
      <c r="J103" s="28"/>
      <c r="K103" s="29"/>
      <c r="L103" s="136"/>
      <c r="M103" s="136"/>
      <c r="N103" s="136"/>
      <c r="O103" s="26" t="str">
        <f t="shared" si="38"/>
        <v/>
      </c>
      <c r="P103" s="218" t="str">
        <f t="shared" si="39"/>
        <v/>
      </c>
      <c r="Q103" s="26" t="str">
        <f t="shared" si="40"/>
        <v/>
      </c>
      <c r="R103" s="22"/>
      <c r="S103" s="99"/>
      <c r="T103" s="10"/>
      <c r="U103" s="229" t="str">
        <f t="shared" si="41"/>
        <v/>
      </c>
      <c r="V103" s="230"/>
      <c r="W103" s="230"/>
      <c r="X103" s="230"/>
      <c r="Y103" s="230"/>
      <c r="Z103" s="22" t="str">
        <f>""</f>
        <v/>
      </c>
      <c r="AB103" s="23" t="str">
        <f t="shared" si="42"/>
        <v/>
      </c>
      <c r="AC103" s="2" t="b">
        <f>COUNT(Q103:Q$2500)&gt;0</f>
        <v>0</v>
      </c>
      <c r="AD103" s="2" t="b">
        <f t="shared" si="43"/>
        <v>0</v>
      </c>
      <c r="AE103" s="2" t="b">
        <f t="shared" si="64"/>
        <v>0</v>
      </c>
      <c r="AF103" s="2" t="b">
        <f t="shared" si="65"/>
        <v>0</v>
      </c>
      <c r="AG103" s="2" t="b">
        <f>OR(
  AND(AC103,NOT(AC104)),
  AND(AF103,WEEKDAY(AH102,2)=EINSTELLUNGEN!$D$12),
  AND(AF103,AH103=$J$35)
)</f>
        <v>0</v>
      </c>
      <c r="AH103" s="2">
        <f>IF(AE103,AH102+IF(WEEKDAY(AH102+1,2)&lt;=EINSTELLUNGEN!$D$12,1,$J$36),AH102)</f>
        <v>42020</v>
      </c>
      <c r="AI103" s="2">
        <f t="shared" si="44"/>
        <v>2019</v>
      </c>
      <c r="AJ103" s="2">
        <f t="shared" si="45"/>
        <v>201901</v>
      </c>
      <c r="AK103" s="2">
        <f t="shared" si="46"/>
        <v>201901</v>
      </c>
      <c r="AL103" s="2">
        <f t="shared" si="66"/>
        <v>201903</v>
      </c>
      <c r="AM103" s="2" t="b">
        <f t="shared" si="47"/>
        <v>1</v>
      </c>
      <c r="AN103" s="4" t="e">
        <f t="shared" si="48"/>
        <v>#N/A</v>
      </c>
      <c r="AO103" s="4" t="e">
        <f t="shared" si="49"/>
        <v>#N/A</v>
      </c>
      <c r="AP103" s="2" t="str">
        <f>IF(AD103,
  IF(ISBLANK(H103),
    AP102,
    IF(LEN(H103)=1,
      IF(OR(UPPER(H103)="A",UPPER(H103)="I"),
        EINSTELLUNGEN!$D$21,
        IF(OR(UPPER(H103)="B",UPPER(H103)="M"),
          EINSTELLUNGEN!$D$22,
          IF(OR(UPPER(H103)="C",UPPER(H103)="S"),
            EINSTELLUNGEN!$D$23,
            IF(UPPER(H103)="D",
              EINSTELLUNGEN!$D$24,
              IF(UPPER(H103)="E",
                EINSTELLUNGEN!$D$25,
                UPPER(H103)))))),
      IF(ISNUMBER(H103),
        EINSTELLUNGEN!$D$20&amp;H103,
        UPPER(H103)))),
  "")</f>
        <v/>
      </c>
      <c r="AQ103" s="2" t="str">
        <f t="shared" si="50"/>
        <v/>
      </c>
      <c r="AR103" s="2">
        <f t="shared" si="51"/>
        <v>0</v>
      </c>
      <c r="AS103" s="145">
        <f t="shared" si="52"/>
        <v>0.33333333333333331</v>
      </c>
      <c r="AT103" s="2">
        <f t="shared" si="53"/>
        <v>0</v>
      </c>
      <c r="AU103" s="2">
        <f t="shared" si="54"/>
        <v>0</v>
      </c>
      <c r="AV103" s="2">
        <f t="shared" si="55"/>
        <v>0</v>
      </c>
      <c r="AW103" s="2">
        <f t="shared" si="56"/>
        <v>0</v>
      </c>
      <c r="AX103" s="2">
        <f t="shared" si="57"/>
        <v>0</v>
      </c>
      <c r="AY103" s="2">
        <f t="shared" si="58"/>
        <v>0</v>
      </c>
      <c r="AZ103" s="145" t="e">
        <f t="shared" si="59"/>
        <v>#N/A</v>
      </c>
      <c r="BA103" s="145" t="e">
        <f t="shared" si="60"/>
        <v>#N/A</v>
      </c>
      <c r="BB103" s="145">
        <f t="shared" si="61"/>
        <v>2.083333333333337E-2</v>
      </c>
      <c r="BC103" s="2">
        <f>IF(AM103,
  IF(AND(AL103=$J$31,_xlfn.DAYS(AH103,DATE(AI103,1,1))&lt;7),
    MAX(0,EINSTELLUNGEN!$D$12+1-WEEKDAY(DATE(EINSTELLUNGEN!$D$9,EINSTELLUNGEN!$D$10,1),2)),
    IF(AL103=$J$33,
      MIN(EINSTELLUNGEN!$D$12,WEEKDAY(DATE(EINSTELLUNGEN!$D$9,12,31),2)),
      EINSTELLUNGEN!$D$12
  )) - SUMIF(AL$50:AL$2500,"="&amp;AL103,AX$50:AX$2500),
  0)</f>
        <v>3</v>
      </c>
      <c r="BD103" s="2">
        <f t="shared" si="62"/>
        <v>0.33333333333333331</v>
      </c>
      <c r="BE103" s="2">
        <f t="shared" si="63"/>
        <v>0</v>
      </c>
    </row>
    <row r="104" spans="1:57" ht="10.5" customHeight="1">
      <c r="A104" s="1" t="str">
        <f t="shared" ca="1" si="33"/>
        <v/>
      </c>
      <c r="B104" s="1" t="str">
        <f t="shared" ca="1" si="34"/>
        <v/>
      </c>
      <c r="C104" s="1" t="str">
        <f t="shared" ca="1" si="35"/>
        <v/>
      </c>
      <c r="D104" s="1" t="str">
        <f t="shared" ca="1" si="36"/>
        <v/>
      </c>
      <c r="F104" s="10"/>
      <c r="G104" s="136" t="str">
        <f t="shared" si="37"/>
        <v/>
      </c>
      <c r="H104" s="27"/>
      <c r="I104" s="28"/>
      <c r="J104" s="28"/>
      <c r="K104" s="29"/>
      <c r="L104" s="136"/>
      <c r="M104" s="136"/>
      <c r="N104" s="136"/>
      <c r="O104" s="26" t="str">
        <f t="shared" si="38"/>
        <v/>
      </c>
      <c r="P104" s="218" t="str">
        <f t="shared" si="39"/>
        <v/>
      </c>
      <c r="Q104" s="26" t="str">
        <f t="shared" si="40"/>
        <v/>
      </c>
      <c r="R104" s="22"/>
      <c r="S104" s="99"/>
      <c r="T104" s="10"/>
      <c r="U104" s="229" t="str">
        <f t="shared" si="41"/>
        <v/>
      </c>
      <c r="V104" s="230"/>
      <c r="W104" s="230"/>
      <c r="X104" s="230"/>
      <c r="Y104" s="230"/>
      <c r="Z104" s="22" t="str">
        <f>""</f>
        <v/>
      </c>
      <c r="AB104" s="23" t="str">
        <f t="shared" si="42"/>
        <v/>
      </c>
      <c r="AC104" s="2" t="b">
        <f>COUNT(Q104:Q$2500)&gt;0</f>
        <v>0</v>
      </c>
      <c r="AD104" s="2" t="b">
        <f t="shared" si="43"/>
        <v>0</v>
      </c>
      <c r="AE104" s="2" t="b">
        <f t="shared" si="64"/>
        <v>0</v>
      </c>
      <c r="AF104" s="2" t="b">
        <f t="shared" si="65"/>
        <v>0</v>
      </c>
      <c r="AG104" s="2" t="b">
        <f>OR(
  AND(AC104,NOT(AC105)),
  AND(AF104,WEEKDAY(AH103,2)=EINSTELLUNGEN!$D$12),
  AND(AF104,AH104=$J$35)
)</f>
        <v>0</v>
      </c>
      <c r="AH104" s="2">
        <f>IF(AE104,AH103+IF(WEEKDAY(AH103+1,2)&lt;=EINSTELLUNGEN!$D$12,1,$J$36),AH103)</f>
        <v>42020</v>
      </c>
      <c r="AI104" s="2">
        <f t="shared" si="44"/>
        <v>2019</v>
      </c>
      <c r="AJ104" s="2">
        <f t="shared" si="45"/>
        <v>201901</v>
      </c>
      <c r="AK104" s="2">
        <f t="shared" si="46"/>
        <v>201901</v>
      </c>
      <c r="AL104" s="2">
        <f t="shared" si="66"/>
        <v>201903</v>
      </c>
      <c r="AM104" s="2" t="b">
        <f t="shared" si="47"/>
        <v>1</v>
      </c>
      <c r="AN104" s="4" t="e">
        <f t="shared" si="48"/>
        <v>#N/A</v>
      </c>
      <c r="AO104" s="4" t="e">
        <f t="shared" si="49"/>
        <v>#N/A</v>
      </c>
      <c r="AP104" s="2" t="str">
        <f>IF(AD104,
  IF(ISBLANK(H104),
    AP103,
    IF(LEN(H104)=1,
      IF(OR(UPPER(H104)="A",UPPER(H104)="I"),
        EINSTELLUNGEN!$D$21,
        IF(OR(UPPER(H104)="B",UPPER(H104)="M"),
          EINSTELLUNGEN!$D$22,
          IF(OR(UPPER(H104)="C",UPPER(H104)="S"),
            EINSTELLUNGEN!$D$23,
            IF(UPPER(H104)="D",
              EINSTELLUNGEN!$D$24,
              IF(UPPER(H104)="E",
                EINSTELLUNGEN!$D$25,
                UPPER(H104)))))),
      IF(ISNUMBER(H104),
        EINSTELLUNGEN!$D$20&amp;H104,
        UPPER(H104)))),
  "")</f>
        <v/>
      </c>
      <c r="AQ104" s="2" t="str">
        <f t="shared" si="50"/>
        <v/>
      </c>
      <c r="AR104" s="2">
        <f t="shared" si="51"/>
        <v>0</v>
      </c>
      <c r="AS104" s="145">
        <f t="shared" si="52"/>
        <v>0.33333333333333331</v>
      </c>
      <c r="AT104" s="2">
        <f t="shared" si="53"/>
        <v>0</v>
      </c>
      <c r="AU104" s="2">
        <f t="shared" si="54"/>
        <v>0</v>
      </c>
      <c r="AV104" s="2">
        <f t="shared" si="55"/>
        <v>0</v>
      </c>
      <c r="AW104" s="2">
        <f t="shared" si="56"/>
        <v>0</v>
      </c>
      <c r="AX104" s="2">
        <f t="shared" si="57"/>
        <v>0</v>
      </c>
      <c r="AY104" s="2">
        <f t="shared" si="58"/>
        <v>0</v>
      </c>
      <c r="AZ104" s="145" t="e">
        <f t="shared" si="59"/>
        <v>#N/A</v>
      </c>
      <c r="BA104" s="145" t="e">
        <f t="shared" si="60"/>
        <v>#N/A</v>
      </c>
      <c r="BB104" s="145">
        <f t="shared" si="61"/>
        <v>2.083333333333337E-2</v>
      </c>
      <c r="BC104" s="2">
        <f>IF(AM104,
  IF(AND(AL104=$J$31,_xlfn.DAYS(AH104,DATE(AI104,1,1))&lt;7),
    MAX(0,EINSTELLUNGEN!$D$12+1-WEEKDAY(DATE(EINSTELLUNGEN!$D$9,EINSTELLUNGEN!$D$10,1),2)),
    IF(AL104=$J$33,
      MIN(EINSTELLUNGEN!$D$12,WEEKDAY(DATE(EINSTELLUNGEN!$D$9,12,31),2)),
      EINSTELLUNGEN!$D$12
  )) - SUMIF(AL$50:AL$2500,"="&amp;AL104,AX$50:AX$2500),
  0)</f>
        <v>3</v>
      </c>
      <c r="BD104" s="2">
        <f t="shared" si="62"/>
        <v>0.33333333333333331</v>
      </c>
      <c r="BE104" s="2">
        <f t="shared" si="63"/>
        <v>0</v>
      </c>
    </row>
    <row r="105" spans="1:57" ht="10.5" customHeight="1">
      <c r="A105" s="1" t="str">
        <f t="shared" ca="1" si="33"/>
        <v/>
      </c>
      <c r="B105" s="1" t="str">
        <f t="shared" ca="1" si="34"/>
        <v/>
      </c>
      <c r="C105" s="1" t="str">
        <f t="shared" ca="1" si="35"/>
        <v/>
      </c>
      <c r="D105" s="1" t="str">
        <f t="shared" ca="1" si="36"/>
        <v/>
      </c>
      <c r="F105" s="10"/>
      <c r="G105" s="136" t="str">
        <f t="shared" si="37"/>
        <v/>
      </c>
      <c r="H105" s="27"/>
      <c r="I105" s="28"/>
      <c r="J105" s="28"/>
      <c r="K105" s="29"/>
      <c r="L105" s="136"/>
      <c r="M105" s="136"/>
      <c r="N105" s="136"/>
      <c r="O105" s="26" t="str">
        <f t="shared" si="38"/>
        <v/>
      </c>
      <c r="P105" s="218" t="str">
        <f t="shared" si="39"/>
        <v/>
      </c>
      <c r="Q105" s="26" t="str">
        <f t="shared" si="40"/>
        <v/>
      </c>
      <c r="R105" s="22"/>
      <c r="S105" s="99"/>
      <c r="T105" s="10"/>
      <c r="U105" s="229" t="str">
        <f t="shared" si="41"/>
        <v/>
      </c>
      <c r="V105" s="230"/>
      <c r="W105" s="230"/>
      <c r="X105" s="230"/>
      <c r="Y105" s="230"/>
      <c r="Z105" s="22" t="str">
        <f>""</f>
        <v/>
      </c>
      <c r="AB105" s="23" t="str">
        <f t="shared" si="42"/>
        <v/>
      </c>
      <c r="AC105" s="2" t="b">
        <f>COUNT(Q105:Q$2500)&gt;0</f>
        <v>0</v>
      </c>
      <c r="AD105" s="2" t="b">
        <f t="shared" si="43"/>
        <v>0</v>
      </c>
      <c r="AE105" s="2" t="b">
        <f t="shared" si="64"/>
        <v>0</v>
      </c>
      <c r="AF105" s="2" t="b">
        <f t="shared" si="65"/>
        <v>0</v>
      </c>
      <c r="AG105" s="2" t="b">
        <f>OR(
  AND(AC105,NOT(AC106)),
  AND(AF105,WEEKDAY(AH104,2)=EINSTELLUNGEN!$D$12),
  AND(AF105,AH105=$J$35)
)</f>
        <v>0</v>
      </c>
      <c r="AH105" s="2">
        <f>IF(AE105,AH104+IF(WEEKDAY(AH104+1,2)&lt;=EINSTELLUNGEN!$D$12,1,$J$36),AH104)</f>
        <v>42020</v>
      </c>
      <c r="AI105" s="2">
        <f t="shared" si="44"/>
        <v>2019</v>
      </c>
      <c r="AJ105" s="2">
        <f t="shared" si="45"/>
        <v>201901</v>
      </c>
      <c r="AK105" s="2">
        <f t="shared" si="46"/>
        <v>201901</v>
      </c>
      <c r="AL105" s="2">
        <f t="shared" si="66"/>
        <v>201903</v>
      </c>
      <c r="AM105" s="2" t="b">
        <f t="shared" si="47"/>
        <v>1</v>
      </c>
      <c r="AN105" s="4" t="e">
        <f t="shared" si="48"/>
        <v>#N/A</v>
      </c>
      <c r="AO105" s="4" t="e">
        <f t="shared" si="49"/>
        <v>#N/A</v>
      </c>
      <c r="AP105" s="2" t="str">
        <f>IF(AD105,
  IF(ISBLANK(H105),
    AP104,
    IF(LEN(H105)=1,
      IF(OR(UPPER(H105)="A",UPPER(H105)="I"),
        EINSTELLUNGEN!$D$21,
        IF(OR(UPPER(H105)="B",UPPER(H105)="M"),
          EINSTELLUNGEN!$D$22,
          IF(OR(UPPER(H105)="C",UPPER(H105)="S"),
            EINSTELLUNGEN!$D$23,
            IF(UPPER(H105)="D",
              EINSTELLUNGEN!$D$24,
              IF(UPPER(H105)="E",
                EINSTELLUNGEN!$D$25,
                UPPER(H105)))))),
      IF(ISNUMBER(H105),
        EINSTELLUNGEN!$D$20&amp;H105,
        UPPER(H105)))),
  "")</f>
        <v/>
      </c>
      <c r="AQ105" s="2" t="str">
        <f t="shared" si="50"/>
        <v/>
      </c>
      <c r="AR105" s="2">
        <f t="shared" si="51"/>
        <v>0</v>
      </c>
      <c r="AS105" s="145">
        <f t="shared" si="52"/>
        <v>0.33333333333333331</v>
      </c>
      <c r="AT105" s="2">
        <f t="shared" si="53"/>
        <v>0</v>
      </c>
      <c r="AU105" s="2">
        <f t="shared" si="54"/>
        <v>0</v>
      </c>
      <c r="AV105" s="2">
        <f t="shared" si="55"/>
        <v>0</v>
      </c>
      <c r="AW105" s="2">
        <f t="shared" si="56"/>
        <v>0</v>
      </c>
      <c r="AX105" s="2">
        <f t="shared" si="57"/>
        <v>0</v>
      </c>
      <c r="AY105" s="2">
        <f t="shared" si="58"/>
        <v>0</v>
      </c>
      <c r="AZ105" s="145" t="e">
        <f t="shared" si="59"/>
        <v>#N/A</v>
      </c>
      <c r="BA105" s="145" t="e">
        <f t="shared" si="60"/>
        <v>#N/A</v>
      </c>
      <c r="BB105" s="145">
        <f t="shared" si="61"/>
        <v>2.083333333333337E-2</v>
      </c>
      <c r="BC105" s="2">
        <f>IF(AM105,
  IF(AND(AL105=$J$31,_xlfn.DAYS(AH105,DATE(AI105,1,1))&lt;7),
    MAX(0,EINSTELLUNGEN!$D$12+1-WEEKDAY(DATE(EINSTELLUNGEN!$D$9,EINSTELLUNGEN!$D$10,1),2)),
    IF(AL105=$J$33,
      MIN(EINSTELLUNGEN!$D$12,WEEKDAY(DATE(EINSTELLUNGEN!$D$9,12,31),2)),
      EINSTELLUNGEN!$D$12
  )) - SUMIF(AL$50:AL$2500,"="&amp;AL105,AX$50:AX$2500),
  0)</f>
        <v>3</v>
      </c>
      <c r="BD105" s="2">
        <f t="shared" si="62"/>
        <v>0.33333333333333331</v>
      </c>
      <c r="BE105" s="2">
        <f t="shared" si="63"/>
        <v>0</v>
      </c>
    </row>
    <row r="106" spans="1:57" ht="10.5" customHeight="1">
      <c r="A106" s="1" t="str">
        <f t="shared" ca="1" si="33"/>
        <v/>
      </c>
      <c r="B106" s="1" t="str">
        <f t="shared" ca="1" si="34"/>
        <v/>
      </c>
      <c r="C106" s="1" t="str">
        <f t="shared" ca="1" si="35"/>
        <v/>
      </c>
      <c r="D106" s="1" t="str">
        <f t="shared" ca="1" si="36"/>
        <v/>
      </c>
      <c r="F106" s="10"/>
      <c r="G106" s="136" t="str">
        <f t="shared" si="37"/>
        <v/>
      </c>
      <c r="H106" s="27"/>
      <c r="I106" s="28"/>
      <c r="J106" s="28"/>
      <c r="K106" s="29"/>
      <c r="L106" s="136"/>
      <c r="M106" s="136"/>
      <c r="N106" s="136"/>
      <c r="O106" s="26" t="str">
        <f t="shared" si="38"/>
        <v/>
      </c>
      <c r="P106" s="218" t="str">
        <f t="shared" si="39"/>
        <v/>
      </c>
      <c r="Q106" s="26" t="str">
        <f t="shared" si="40"/>
        <v/>
      </c>
      <c r="R106" s="22"/>
      <c r="S106" s="99"/>
      <c r="T106" s="10"/>
      <c r="U106" s="229" t="str">
        <f t="shared" si="41"/>
        <v/>
      </c>
      <c r="V106" s="230"/>
      <c r="W106" s="230"/>
      <c r="X106" s="230"/>
      <c r="Y106" s="230"/>
      <c r="Z106" s="22" t="str">
        <f>""</f>
        <v/>
      </c>
      <c r="AB106" s="23" t="str">
        <f t="shared" si="42"/>
        <v/>
      </c>
      <c r="AC106" s="2" t="b">
        <f>COUNT(Q106:Q$2500)&gt;0</f>
        <v>0</v>
      </c>
      <c r="AD106" s="2" t="b">
        <f t="shared" si="43"/>
        <v>0</v>
      </c>
      <c r="AE106" s="2" t="b">
        <f t="shared" si="64"/>
        <v>0</v>
      </c>
      <c r="AF106" s="2" t="b">
        <f t="shared" si="65"/>
        <v>0</v>
      </c>
      <c r="AG106" s="2" t="b">
        <f>OR(
  AND(AC106,NOT(AC107)),
  AND(AF106,WEEKDAY(AH105,2)=EINSTELLUNGEN!$D$12),
  AND(AF106,AH106=$J$35)
)</f>
        <v>0</v>
      </c>
      <c r="AH106" s="2">
        <f>IF(AE106,AH105+IF(WEEKDAY(AH105+1,2)&lt;=EINSTELLUNGEN!$D$12,1,$J$36),AH105)</f>
        <v>42020</v>
      </c>
      <c r="AI106" s="2">
        <f t="shared" si="44"/>
        <v>2019</v>
      </c>
      <c r="AJ106" s="2">
        <f t="shared" si="45"/>
        <v>201901</v>
      </c>
      <c r="AK106" s="2">
        <f t="shared" si="46"/>
        <v>201901</v>
      </c>
      <c r="AL106" s="2">
        <f t="shared" si="66"/>
        <v>201903</v>
      </c>
      <c r="AM106" s="2" t="b">
        <f t="shared" si="47"/>
        <v>1</v>
      </c>
      <c r="AN106" s="4" t="e">
        <f t="shared" si="48"/>
        <v>#N/A</v>
      </c>
      <c r="AO106" s="4" t="e">
        <f t="shared" si="49"/>
        <v>#N/A</v>
      </c>
      <c r="AP106" s="2" t="str">
        <f>IF(AD106,
  IF(ISBLANK(H106),
    AP105,
    IF(LEN(H106)=1,
      IF(OR(UPPER(H106)="A",UPPER(H106)="I"),
        EINSTELLUNGEN!$D$21,
        IF(OR(UPPER(H106)="B",UPPER(H106)="M"),
          EINSTELLUNGEN!$D$22,
          IF(OR(UPPER(H106)="C",UPPER(H106)="S"),
            EINSTELLUNGEN!$D$23,
            IF(UPPER(H106)="D",
              EINSTELLUNGEN!$D$24,
              IF(UPPER(H106)="E",
                EINSTELLUNGEN!$D$25,
                UPPER(H106)))))),
      IF(ISNUMBER(H106),
        EINSTELLUNGEN!$D$20&amp;H106,
        UPPER(H106)))),
  "")</f>
        <v/>
      </c>
      <c r="AQ106" s="2" t="str">
        <f t="shared" si="50"/>
        <v/>
      </c>
      <c r="AR106" s="2">
        <f t="shared" si="51"/>
        <v>0</v>
      </c>
      <c r="AS106" s="145">
        <f t="shared" si="52"/>
        <v>0.33333333333333331</v>
      </c>
      <c r="AT106" s="2">
        <f t="shared" si="53"/>
        <v>0</v>
      </c>
      <c r="AU106" s="2">
        <f t="shared" si="54"/>
        <v>0</v>
      </c>
      <c r="AV106" s="2">
        <f t="shared" si="55"/>
        <v>0</v>
      </c>
      <c r="AW106" s="2">
        <f t="shared" si="56"/>
        <v>0</v>
      </c>
      <c r="AX106" s="2">
        <f t="shared" si="57"/>
        <v>0</v>
      </c>
      <c r="AY106" s="2">
        <f t="shared" si="58"/>
        <v>0</v>
      </c>
      <c r="AZ106" s="145" t="e">
        <f t="shared" si="59"/>
        <v>#N/A</v>
      </c>
      <c r="BA106" s="145" t="e">
        <f t="shared" si="60"/>
        <v>#N/A</v>
      </c>
      <c r="BB106" s="145">
        <f t="shared" si="61"/>
        <v>2.083333333333337E-2</v>
      </c>
      <c r="BC106" s="2">
        <f>IF(AM106,
  IF(AND(AL106=$J$31,_xlfn.DAYS(AH106,DATE(AI106,1,1))&lt;7),
    MAX(0,EINSTELLUNGEN!$D$12+1-WEEKDAY(DATE(EINSTELLUNGEN!$D$9,EINSTELLUNGEN!$D$10,1),2)),
    IF(AL106=$J$33,
      MIN(EINSTELLUNGEN!$D$12,WEEKDAY(DATE(EINSTELLUNGEN!$D$9,12,31),2)),
      EINSTELLUNGEN!$D$12
  )) - SUMIF(AL$50:AL$2500,"="&amp;AL106,AX$50:AX$2500),
  0)</f>
        <v>3</v>
      </c>
      <c r="BD106" s="2">
        <f t="shared" si="62"/>
        <v>0.33333333333333331</v>
      </c>
      <c r="BE106" s="2">
        <f t="shared" si="63"/>
        <v>0</v>
      </c>
    </row>
    <row r="107" spans="1:57" ht="10.5" customHeight="1">
      <c r="A107" s="1" t="str">
        <f t="shared" ca="1" si="33"/>
        <v/>
      </c>
      <c r="B107" s="1" t="str">
        <f t="shared" ca="1" si="34"/>
        <v/>
      </c>
      <c r="C107" s="1" t="str">
        <f t="shared" ca="1" si="35"/>
        <v/>
      </c>
      <c r="D107" s="1" t="str">
        <f t="shared" ca="1" si="36"/>
        <v/>
      </c>
      <c r="F107" s="10"/>
      <c r="G107" s="136" t="str">
        <f t="shared" si="37"/>
        <v/>
      </c>
      <c r="H107" s="27"/>
      <c r="I107" s="28"/>
      <c r="J107" s="28"/>
      <c r="K107" s="29"/>
      <c r="L107" s="136"/>
      <c r="M107" s="136"/>
      <c r="N107" s="136"/>
      <c r="O107" s="26" t="str">
        <f t="shared" si="38"/>
        <v/>
      </c>
      <c r="P107" s="218" t="str">
        <f t="shared" si="39"/>
        <v/>
      </c>
      <c r="Q107" s="26" t="str">
        <f t="shared" si="40"/>
        <v/>
      </c>
      <c r="R107" s="22"/>
      <c r="S107" s="99"/>
      <c r="T107" s="10"/>
      <c r="U107" s="229" t="str">
        <f t="shared" si="41"/>
        <v/>
      </c>
      <c r="V107" s="230"/>
      <c r="W107" s="230"/>
      <c r="X107" s="230"/>
      <c r="Y107" s="230"/>
      <c r="Z107" s="22" t="str">
        <f>""</f>
        <v/>
      </c>
      <c r="AB107" s="23" t="str">
        <f t="shared" si="42"/>
        <v/>
      </c>
      <c r="AC107" s="2" t="b">
        <f>COUNT(Q107:Q$2500)&gt;0</f>
        <v>0</v>
      </c>
      <c r="AD107" s="2" t="b">
        <f t="shared" ref="AD107:AD170" si="67">LEN(CONCATENATE(H107,I107,J107,K107))&gt;0</f>
        <v>0</v>
      </c>
      <c r="AE107" s="2" t="b">
        <f t="shared" ref="AE107:AE170" si="68">AND(NOT(AD107),AD108)</f>
        <v>0</v>
      </c>
      <c r="AF107" s="2" t="b">
        <f t="shared" ref="AF107:AF170" si="69">AND(NOT(AD107),AD106)</f>
        <v>0</v>
      </c>
      <c r="AG107" s="2" t="b">
        <f>OR(
  AND(AC107,NOT(AC108)),
  AND(AF107,WEEKDAY(AH106,2)=EINSTELLUNGEN!$D$12),
  AND(AF107,AH107=$J$35)
)</f>
        <v>0</v>
      </c>
      <c r="AH107" s="2">
        <f>IF(AE107,AH106+IF(WEEKDAY(AH106+1,2)&lt;=EINSTELLUNGEN!$D$12,1,$J$36),AH106)</f>
        <v>42020</v>
      </c>
      <c r="AI107" s="2">
        <f t="shared" ref="AI107:AI170" si="70">YEAR(AH107)</f>
        <v>2019</v>
      </c>
      <c r="AJ107" s="2">
        <f t="shared" ref="AJ107:AJ170" si="71">AI107*100+ROUNDUP(MONTH(AH107)/3,0)</f>
        <v>201901</v>
      </c>
      <c r="AK107" s="2">
        <f t="shared" ref="AK107:AK170" si="72">AI107*100+MONTH(AH107)</f>
        <v>201901</v>
      </c>
      <c r="AL107" s="2">
        <f t="shared" si="66"/>
        <v>201903</v>
      </c>
      <c r="AM107" s="2" t="b">
        <f t="shared" ref="AM107:AM170" si="73">AND(AH107&gt;=$J$34,AH107&lt;=$J$35)</f>
        <v>1</v>
      </c>
      <c r="AN107" s="4" t="e">
        <f t="shared" si="48"/>
        <v>#N/A</v>
      </c>
      <c r="AO107" s="4" t="e">
        <f t="shared" si="49"/>
        <v>#N/A</v>
      </c>
      <c r="AP107" s="2" t="str">
        <f>IF(AD107,
  IF(ISBLANK(H107),
    AP106,
    IF(LEN(H107)=1,
      IF(OR(UPPER(H107)="A",UPPER(H107)="I"),
        EINSTELLUNGEN!$D$21,
        IF(OR(UPPER(H107)="B",UPPER(H107)="M"),
          EINSTELLUNGEN!$D$22,
          IF(OR(UPPER(H107)="C",UPPER(H107)="S"),
            EINSTELLUNGEN!$D$23,
            IF(UPPER(H107)="D",
              EINSTELLUNGEN!$D$24,
              IF(UPPER(H107)="E",
                EINSTELLUNGEN!$D$25,
                UPPER(H107)))))),
      IF(ISNUMBER(H107),
        EINSTELLUNGEN!$D$20&amp;H107,
        UPPER(H107)))),
  "")</f>
        <v/>
      </c>
      <c r="AQ107" s="2" t="str">
        <f t="shared" si="50"/>
        <v/>
      </c>
      <c r="AR107" s="2">
        <f t="shared" si="51"/>
        <v>0</v>
      </c>
      <c r="AS107" s="145">
        <f t="shared" si="52"/>
        <v>0.33333333333333331</v>
      </c>
      <c r="AT107" s="2">
        <f t="shared" si="53"/>
        <v>0</v>
      </c>
      <c r="AU107" s="2">
        <f t="shared" si="54"/>
        <v>0</v>
      </c>
      <c r="AV107" s="2">
        <f t="shared" si="55"/>
        <v>0</v>
      </c>
      <c r="AW107" s="2">
        <f t="shared" si="56"/>
        <v>0</v>
      </c>
      <c r="AX107" s="2">
        <f t="shared" ref="AX107:AX170" si="74">IF(SUM(AT107:AV107)=0,0,1)</f>
        <v>0</v>
      </c>
      <c r="AY107" s="2">
        <f t="shared" si="58"/>
        <v>0</v>
      </c>
      <c r="AZ107" s="145" t="e">
        <f t="shared" si="59"/>
        <v>#N/A</v>
      </c>
      <c r="BA107" s="145" t="e">
        <f t="shared" si="60"/>
        <v>#N/A</v>
      </c>
      <c r="BB107" s="145">
        <f t="shared" si="61"/>
        <v>2.083333333333337E-2</v>
      </c>
      <c r="BC107" s="2">
        <f>IF(AM107,
  IF(AND(AL107=$J$31,_xlfn.DAYS(AH107,DATE(AI107,1,1))&lt;7),
    MAX(0,EINSTELLUNGEN!$D$12+1-WEEKDAY(DATE(EINSTELLUNGEN!$D$9,EINSTELLUNGEN!$D$10,1),2)),
    IF(AL107=$J$33,
      MIN(EINSTELLUNGEN!$D$12,WEEKDAY(DATE(EINSTELLUNGEN!$D$9,12,31),2)),
      EINSTELLUNGEN!$D$12
  )) - SUMIF(AL$50:AL$2500,"="&amp;AL107,AX$50:AX$2500),
  0)</f>
        <v>3</v>
      </c>
      <c r="BD107" s="2">
        <f t="shared" si="62"/>
        <v>0.33333333333333331</v>
      </c>
      <c r="BE107" s="2">
        <f t="shared" si="63"/>
        <v>0</v>
      </c>
    </row>
    <row r="108" spans="1:57" ht="10.5" customHeight="1">
      <c r="A108" s="1" t="str">
        <f t="shared" ca="1" si="33"/>
        <v/>
      </c>
      <c r="B108" s="1" t="str">
        <f t="shared" ca="1" si="34"/>
        <v/>
      </c>
      <c r="C108" s="1" t="str">
        <f t="shared" ca="1" si="35"/>
        <v/>
      </c>
      <c r="D108" s="1" t="str">
        <f t="shared" ca="1" si="36"/>
        <v/>
      </c>
      <c r="F108" s="10"/>
      <c r="G108" s="136" t="str">
        <f t="shared" si="37"/>
        <v/>
      </c>
      <c r="H108" s="27"/>
      <c r="I108" s="28"/>
      <c r="J108" s="28"/>
      <c r="K108" s="29"/>
      <c r="L108" s="136"/>
      <c r="M108" s="136"/>
      <c r="N108" s="136"/>
      <c r="O108" s="26" t="str">
        <f t="shared" si="38"/>
        <v/>
      </c>
      <c r="P108" s="218" t="str">
        <f t="shared" si="39"/>
        <v/>
      </c>
      <c r="Q108" s="26" t="str">
        <f t="shared" si="40"/>
        <v/>
      </c>
      <c r="R108" s="22"/>
      <c r="S108" s="99"/>
      <c r="T108" s="10"/>
      <c r="U108" s="229" t="str">
        <f t="shared" si="41"/>
        <v/>
      </c>
      <c r="V108" s="230"/>
      <c r="W108" s="230"/>
      <c r="X108" s="230"/>
      <c r="Y108" s="230"/>
      <c r="Z108" s="22" t="str">
        <f>""</f>
        <v/>
      </c>
      <c r="AB108" s="23" t="str">
        <f t="shared" si="42"/>
        <v/>
      </c>
      <c r="AC108" s="2" t="b">
        <f>COUNT(Q108:Q$2500)&gt;0</f>
        <v>0</v>
      </c>
      <c r="AD108" s="2" t="b">
        <f t="shared" si="67"/>
        <v>0</v>
      </c>
      <c r="AE108" s="2" t="b">
        <f t="shared" si="68"/>
        <v>0</v>
      </c>
      <c r="AF108" s="2" t="b">
        <f t="shared" si="69"/>
        <v>0</v>
      </c>
      <c r="AG108" s="2" t="b">
        <f>OR(
  AND(AC108,NOT(AC109)),
  AND(AF108,WEEKDAY(AH107,2)=EINSTELLUNGEN!$D$12),
  AND(AF108,AH108=$J$35)
)</f>
        <v>0</v>
      </c>
      <c r="AH108" s="2">
        <f>IF(AE108,AH107+IF(WEEKDAY(AH107+1,2)&lt;=EINSTELLUNGEN!$D$12,1,$J$36),AH107)</f>
        <v>42020</v>
      </c>
      <c r="AI108" s="2">
        <f t="shared" si="70"/>
        <v>2019</v>
      </c>
      <c r="AJ108" s="2">
        <f t="shared" si="71"/>
        <v>201901</v>
      </c>
      <c r="AK108" s="2">
        <f t="shared" si="72"/>
        <v>201901</v>
      </c>
      <c r="AL108" s="2">
        <f t="shared" si="66"/>
        <v>201903</v>
      </c>
      <c r="AM108" s="2" t="b">
        <f t="shared" si="73"/>
        <v>1</v>
      </c>
      <c r="AN108" s="4" t="e">
        <f t="shared" si="48"/>
        <v>#N/A</v>
      </c>
      <c r="AO108" s="4" t="e">
        <f t="shared" si="49"/>
        <v>#N/A</v>
      </c>
      <c r="AP108" s="2" t="str">
        <f>IF(AD108,
  IF(ISBLANK(H108),
    AP107,
    IF(LEN(H108)=1,
      IF(OR(UPPER(H108)="A",UPPER(H108)="I"),
        EINSTELLUNGEN!$D$21,
        IF(OR(UPPER(H108)="B",UPPER(H108)="M"),
          EINSTELLUNGEN!$D$22,
          IF(OR(UPPER(H108)="C",UPPER(H108)="S"),
            EINSTELLUNGEN!$D$23,
            IF(UPPER(H108)="D",
              EINSTELLUNGEN!$D$24,
              IF(UPPER(H108)="E",
                EINSTELLUNGEN!$D$25,
                UPPER(H108)))))),
      IF(ISNUMBER(H108),
        EINSTELLUNGEN!$D$20&amp;H108,
        UPPER(H108)))),
  "")</f>
        <v/>
      </c>
      <c r="AQ108" s="2" t="str">
        <f t="shared" si="50"/>
        <v/>
      </c>
      <c r="AR108" s="2">
        <f t="shared" si="51"/>
        <v>0</v>
      </c>
      <c r="AS108" s="145">
        <f t="shared" si="52"/>
        <v>0.33333333333333331</v>
      </c>
      <c r="AT108" s="2">
        <f t="shared" si="53"/>
        <v>0</v>
      </c>
      <c r="AU108" s="2">
        <f t="shared" si="54"/>
        <v>0</v>
      </c>
      <c r="AV108" s="2">
        <f t="shared" si="55"/>
        <v>0</v>
      </c>
      <c r="AW108" s="2">
        <f t="shared" si="56"/>
        <v>0</v>
      </c>
      <c r="AX108" s="2">
        <f t="shared" si="74"/>
        <v>0</v>
      </c>
      <c r="AY108" s="2">
        <f t="shared" si="58"/>
        <v>0</v>
      </c>
      <c r="AZ108" s="145" t="e">
        <f t="shared" si="59"/>
        <v>#N/A</v>
      </c>
      <c r="BA108" s="145" t="e">
        <f t="shared" si="60"/>
        <v>#N/A</v>
      </c>
      <c r="BB108" s="145">
        <f t="shared" si="61"/>
        <v>2.083333333333337E-2</v>
      </c>
      <c r="BC108" s="2">
        <f>IF(AM108,
  IF(AND(AL108=$J$31,_xlfn.DAYS(AH108,DATE(AI108,1,1))&lt;7),
    MAX(0,EINSTELLUNGEN!$D$12+1-WEEKDAY(DATE(EINSTELLUNGEN!$D$9,EINSTELLUNGEN!$D$10,1),2)),
    IF(AL108=$J$33,
      MIN(EINSTELLUNGEN!$D$12,WEEKDAY(DATE(EINSTELLUNGEN!$D$9,12,31),2)),
      EINSTELLUNGEN!$D$12
  )) - SUMIF(AL$50:AL$2500,"="&amp;AL108,AX$50:AX$2500),
  0)</f>
        <v>3</v>
      </c>
      <c r="BD108" s="2">
        <f t="shared" si="62"/>
        <v>0.33333333333333331</v>
      </c>
      <c r="BE108" s="2">
        <f t="shared" si="63"/>
        <v>0</v>
      </c>
    </row>
    <row r="109" spans="1:57" ht="10.5" customHeight="1">
      <c r="A109" s="1" t="str">
        <f t="shared" ca="1" si="33"/>
        <v/>
      </c>
      <c r="B109" s="1" t="str">
        <f t="shared" ca="1" si="34"/>
        <v/>
      </c>
      <c r="C109" s="1" t="str">
        <f t="shared" ca="1" si="35"/>
        <v/>
      </c>
      <c r="D109" s="1" t="str">
        <f t="shared" ca="1" si="36"/>
        <v/>
      </c>
      <c r="F109" s="10"/>
      <c r="G109" s="136" t="str">
        <f t="shared" si="37"/>
        <v/>
      </c>
      <c r="H109" s="27"/>
      <c r="I109" s="28"/>
      <c r="J109" s="28"/>
      <c r="K109" s="29"/>
      <c r="L109" s="136"/>
      <c r="M109" s="136"/>
      <c r="N109" s="136"/>
      <c r="O109" s="26" t="str">
        <f t="shared" si="38"/>
        <v/>
      </c>
      <c r="P109" s="218" t="str">
        <f t="shared" si="39"/>
        <v/>
      </c>
      <c r="Q109" s="26" t="str">
        <f t="shared" si="40"/>
        <v/>
      </c>
      <c r="R109" s="22"/>
      <c r="S109" s="99"/>
      <c r="T109" s="10"/>
      <c r="U109" s="229" t="str">
        <f t="shared" si="41"/>
        <v/>
      </c>
      <c r="V109" s="230"/>
      <c r="W109" s="230"/>
      <c r="X109" s="230"/>
      <c r="Y109" s="230"/>
      <c r="Z109" s="22" t="str">
        <f>""</f>
        <v/>
      </c>
      <c r="AB109" s="23" t="str">
        <f t="shared" si="42"/>
        <v/>
      </c>
      <c r="AC109" s="2" t="b">
        <f>COUNT(Q109:Q$2500)&gt;0</f>
        <v>0</v>
      </c>
      <c r="AD109" s="2" t="b">
        <f t="shared" si="67"/>
        <v>0</v>
      </c>
      <c r="AE109" s="2" t="b">
        <f t="shared" si="68"/>
        <v>0</v>
      </c>
      <c r="AF109" s="2" t="b">
        <f t="shared" si="69"/>
        <v>0</v>
      </c>
      <c r="AG109" s="2" t="b">
        <f>OR(
  AND(AC109,NOT(AC110)),
  AND(AF109,WEEKDAY(AH108,2)=EINSTELLUNGEN!$D$12),
  AND(AF109,AH109=$J$35)
)</f>
        <v>0</v>
      </c>
      <c r="AH109" s="2">
        <f>IF(AE109,AH108+IF(WEEKDAY(AH108+1,2)&lt;=EINSTELLUNGEN!$D$12,1,$J$36),AH108)</f>
        <v>42020</v>
      </c>
      <c r="AI109" s="2">
        <f t="shared" si="70"/>
        <v>2019</v>
      </c>
      <c r="AJ109" s="2">
        <f t="shared" si="71"/>
        <v>201901</v>
      </c>
      <c r="AK109" s="2">
        <f t="shared" si="72"/>
        <v>201901</v>
      </c>
      <c r="AL109" s="2">
        <f t="shared" si="66"/>
        <v>201903</v>
      </c>
      <c r="AM109" s="2" t="b">
        <f t="shared" si="73"/>
        <v>1</v>
      </c>
      <c r="AN109" s="4" t="e">
        <f t="shared" si="48"/>
        <v>#N/A</v>
      </c>
      <c r="AO109" s="4" t="e">
        <f t="shared" si="49"/>
        <v>#N/A</v>
      </c>
      <c r="AP109" s="2" t="str">
        <f>IF(AD109,
  IF(ISBLANK(H109),
    AP108,
    IF(LEN(H109)=1,
      IF(OR(UPPER(H109)="A",UPPER(H109)="I"),
        EINSTELLUNGEN!$D$21,
        IF(OR(UPPER(H109)="B",UPPER(H109)="M"),
          EINSTELLUNGEN!$D$22,
          IF(OR(UPPER(H109)="C",UPPER(H109)="S"),
            EINSTELLUNGEN!$D$23,
            IF(UPPER(H109)="D",
              EINSTELLUNGEN!$D$24,
              IF(UPPER(H109)="E",
                EINSTELLUNGEN!$D$25,
                UPPER(H109)))))),
      IF(ISNUMBER(H109),
        EINSTELLUNGEN!$D$20&amp;H109,
        UPPER(H109)))),
  "")</f>
        <v/>
      </c>
      <c r="AQ109" s="2" t="str">
        <f t="shared" si="50"/>
        <v/>
      </c>
      <c r="AR109" s="2">
        <f t="shared" si="51"/>
        <v>0</v>
      </c>
      <c r="AS109" s="145">
        <f t="shared" si="52"/>
        <v>0.33333333333333331</v>
      </c>
      <c r="AT109" s="2">
        <f t="shared" si="53"/>
        <v>0</v>
      </c>
      <c r="AU109" s="2">
        <f t="shared" si="54"/>
        <v>0</v>
      </c>
      <c r="AV109" s="2">
        <f t="shared" si="55"/>
        <v>0</v>
      </c>
      <c r="AW109" s="2">
        <f t="shared" si="56"/>
        <v>0</v>
      </c>
      <c r="AX109" s="2">
        <f t="shared" si="74"/>
        <v>0</v>
      </c>
      <c r="AY109" s="2">
        <f t="shared" si="58"/>
        <v>0</v>
      </c>
      <c r="AZ109" s="145" t="e">
        <f t="shared" si="59"/>
        <v>#N/A</v>
      </c>
      <c r="BA109" s="145" t="e">
        <f t="shared" si="60"/>
        <v>#N/A</v>
      </c>
      <c r="BB109" s="145">
        <f t="shared" si="61"/>
        <v>2.083333333333337E-2</v>
      </c>
      <c r="BC109" s="2">
        <f>IF(AM109,
  IF(AND(AL109=$J$31,_xlfn.DAYS(AH109,DATE(AI109,1,1))&lt;7),
    MAX(0,EINSTELLUNGEN!$D$12+1-WEEKDAY(DATE(EINSTELLUNGEN!$D$9,EINSTELLUNGEN!$D$10,1),2)),
    IF(AL109=$J$33,
      MIN(EINSTELLUNGEN!$D$12,WEEKDAY(DATE(EINSTELLUNGEN!$D$9,12,31),2)),
      EINSTELLUNGEN!$D$12
  )) - SUMIF(AL$50:AL$2500,"="&amp;AL109,AX$50:AX$2500),
  0)</f>
        <v>3</v>
      </c>
      <c r="BD109" s="2">
        <f t="shared" si="62"/>
        <v>0.33333333333333331</v>
      </c>
      <c r="BE109" s="2">
        <f t="shared" si="63"/>
        <v>0</v>
      </c>
    </row>
    <row r="110" spans="1:57" ht="10.5" customHeight="1">
      <c r="A110" s="1" t="str">
        <f t="shared" ca="1" si="33"/>
        <v/>
      </c>
      <c r="B110" s="1" t="str">
        <f t="shared" ca="1" si="34"/>
        <v/>
      </c>
      <c r="C110" s="1" t="str">
        <f t="shared" ca="1" si="35"/>
        <v/>
      </c>
      <c r="D110" s="1" t="str">
        <f t="shared" ca="1" si="36"/>
        <v/>
      </c>
      <c r="F110" s="10"/>
      <c r="G110" s="136" t="str">
        <f t="shared" si="37"/>
        <v/>
      </c>
      <c r="H110" s="27"/>
      <c r="I110" s="28"/>
      <c r="J110" s="28"/>
      <c r="K110" s="29"/>
      <c r="L110" s="136"/>
      <c r="M110" s="136"/>
      <c r="N110" s="136"/>
      <c r="O110" s="26" t="str">
        <f t="shared" si="38"/>
        <v/>
      </c>
      <c r="P110" s="218" t="str">
        <f t="shared" si="39"/>
        <v/>
      </c>
      <c r="Q110" s="26" t="str">
        <f t="shared" si="40"/>
        <v/>
      </c>
      <c r="R110" s="22"/>
      <c r="S110" s="99"/>
      <c r="T110" s="10"/>
      <c r="U110" s="229" t="str">
        <f t="shared" si="41"/>
        <v/>
      </c>
      <c r="V110" s="230"/>
      <c r="W110" s="230"/>
      <c r="X110" s="230"/>
      <c r="Y110" s="230"/>
      <c r="Z110" s="22" t="str">
        <f>""</f>
        <v/>
      </c>
      <c r="AB110" s="23" t="str">
        <f t="shared" si="42"/>
        <v/>
      </c>
      <c r="AC110" s="2" t="b">
        <f>COUNT(Q110:Q$2500)&gt;0</f>
        <v>0</v>
      </c>
      <c r="AD110" s="2" t="b">
        <f t="shared" si="67"/>
        <v>0</v>
      </c>
      <c r="AE110" s="2" t="b">
        <f t="shared" si="68"/>
        <v>0</v>
      </c>
      <c r="AF110" s="2" t="b">
        <f t="shared" si="69"/>
        <v>0</v>
      </c>
      <c r="AG110" s="2" t="b">
        <f>OR(
  AND(AC110,NOT(AC111)),
  AND(AF110,WEEKDAY(AH109,2)=EINSTELLUNGEN!$D$12),
  AND(AF110,AH110=$J$35)
)</f>
        <v>0</v>
      </c>
      <c r="AH110" s="2">
        <f>IF(AE110,AH109+IF(WEEKDAY(AH109+1,2)&lt;=EINSTELLUNGEN!$D$12,1,$J$36),AH109)</f>
        <v>42020</v>
      </c>
      <c r="AI110" s="2">
        <f t="shared" si="70"/>
        <v>2019</v>
      </c>
      <c r="AJ110" s="2">
        <f t="shared" si="71"/>
        <v>201901</v>
      </c>
      <c r="AK110" s="2">
        <f t="shared" si="72"/>
        <v>201901</v>
      </c>
      <c r="AL110" s="2">
        <f t="shared" si="66"/>
        <v>201903</v>
      </c>
      <c r="AM110" s="2" t="b">
        <f t="shared" si="73"/>
        <v>1</v>
      </c>
      <c r="AN110" s="4" t="e">
        <f t="shared" si="48"/>
        <v>#N/A</v>
      </c>
      <c r="AO110" s="4" t="e">
        <f t="shared" si="49"/>
        <v>#N/A</v>
      </c>
      <c r="AP110" s="2" t="str">
        <f>IF(AD110,
  IF(ISBLANK(H110),
    AP109,
    IF(LEN(H110)=1,
      IF(OR(UPPER(H110)="A",UPPER(H110)="I"),
        EINSTELLUNGEN!$D$21,
        IF(OR(UPPER(H110)="B",UPPER(H110)="M"),
          EINSTELLUNGEN!$D$22,
          IF(OR(UPPER(H110)="C",UPPER(H110)="S"),
            EINSTELLUNGEN!$D$23,
            IF(UPPER(H110)="D",
              EINSTELLUNGEN!$D$24,
              IF(UPPER(H110)="E",
                EINSTELLUNGEN!$D$25,
                UPPER(H110)))))),
      IF(ISNUMBER(H110),
        EINSTELLUNGEN!$D$20&amp;H110,
        UPPER(H110)))),
  "")</f>
        <v/>
      </c>
      <c r="AQ110" s="2" t="str">
        <f t="shared" si="50"/>
        <v/>
      </c>
      <c r="AR110" s="2">
        <f t="shared" si="51"/>
        <v>0</v>
      </c>
      <c r="AS110" s="145">
        <f t="shared" si="52"/>
        <v>0.33333333333333331</v>
      </c>
      <c r="AT110" s="2">
        <f t="shared" si="53"/>
        <v>0</v>
      </c>
      <c r="AU110" s="2">
        <f t="shared" si="54"/>
        <v>0</v>
      </c>
      <c r="AV110" s="2">
        <f t="shared" si="55"/>
        <v>0</v>
      </c>
      <c r="AW110" s="2">
        <f t="shared" si="56"/>
        <v>0</v>
      </c>
      <c r="AX110" s="2">
        <f t="shared" si="74"/>
        <v>0</v>
      </c>
      <c r="AY110" s="2">
        <f t="shared" si="58"/>
        <v>0</v>
      </c>
      <c r="AZ110" s="145" t="e">
        <f t="shared" si="59"/>
        <v>#N/A</v>
      </c>
      <c r="BA110" s="145" t="e">
        <f t="shared" si="60"/>
        <v>#N/A</v>
      </c>
      <c r="BB110" s="145">
        <f t="shared" si="61"/>
        <v>2.083333333333337E-2</v>
      </c>
      <c r="BC110" s="2">
        <f>IF(AM110,
  IF(AND(AL110=$J$31,_xlfn.DAYS(AH110,DATE(AI110,1,1))&lt;7),
    MAX(0,EINSTELLUNGEN!$D$12+1-WEEKDAY(DATE(EINSTELLUNGEN!$D$9,EINSTELLUNGEN!$D$10,1),2)),
    IF(AL110=$J$33,
      MIN(EINSTELLUNGEN!$D$12,WEEKDAY(DATE(EINSTELLUNGEN!$D$9,12,31),2)),
      EINSTELLUNGEN!$D$12
  )) - SUMIF(AL$50:AL$2500,"="&amp;AL110,AX$50:AX$2500),
  0)</f>
        <v>3</v>
      </c>
      <c r="BD110" s="2">
        <f t="shared" si="62"/>
        <v>0.33333333333333331</v>
      </c>
      <c r="BE110" s="2">
        <f t="shared" si="63"/>
        <v>0</v>
      </c>
    </row>
    <row r="111" spans="1:57" ht="10.5" customHeight="1">
      <c r="A111" s="1" t="str">
        <f t="shared" ca="1" si="33"/>
        <v/>
      </c>
      <c r="B111" s="1" t="str">
        <f t="shared" ca="1" si="34"/>
        <v/>
      </c>
      <c r="C111" s="1" t="str">
        <f t="shared" ca="1" si="35"/>
        <v/>
      </c>
      <c r="D111" s="1" t="str">
        <f t="shared" ca="1" si="36"/>
        <v/>
      </c>
      <c r="F111" s="10"/>
      <c r="G111" s="136" t="str">
        <f t="shared" si="37"/>
        <v/>
      </c>
      <c r="H111" s="27"/>
      <c r="I111" s="28"/>
      <c r="J111" s="28"/>
      <c r="K111" s="29"/>
      <c r="L111" s="136"/>
      <c r="M111" s="136"/>
      <c r="N111" s="136"/>
      <c r="O111" s="26" t="str">
        <f t="shared" si="38"/>
        <v/>
      </c>
      <c r="P111" s="218" t="str">
        <f t="shared" si="39"/>
        <v/>
      </c>
      <c r="Q111" s="26" t="str">
        <f t="shared" si="40"/>
        <v/>
      </c>
      <c r="R111" s="22"/>
      <c r="S111" s="99"/>
      <c r="T111" s="10"/>
      <c r="U111" s="229" t="str">
        <f t="shared" si="41"/>
        <v/>
      </c>
      <c r="V111" s="230"/>
      <c r="W111" s="230"/>
      <c r="X111" s="230"/>
      <c r="Y111" s="230"/>
      <c r="Z111" s="22" t="str">
        <f>""</f>
        <v/>
      </c>
      <c r="AB111" s="23" t="str">
        <f t="shared" si="42"/>
        <v/>
      </c>
      <c r="AC111" s="2" t="b">
        <f>COUNT(Q111:Q$2500)&gt;0</f>
        <v>0</v>
      </c>
      <c r="AD111" s="2" t="b">
        <f t="shared" si="67"/>
        <v>0</v>
      </c>
      <c r="AE111" s="2" t="b">
        <f t="shared" si="68"/>
        <v>0</v>
      </c>
      <c r="AF111" s="2" t="b">
        <f t="shared" si="69"/>
        <v>0</v>
      </c>
      <c r="AG111" s="2" t="b">
        <f>OR(
  AND(AC111,NOT(AC112)),
  AND(AF111,WEEKDAY(AH110,2)=EINSTELLUNGEN!$D$12),
  AND(AF111,AH111=$J$35)
)</f>
        <v>0</v>
      </c>
      <c r="AH111" s="2">
        <f>IF(AE111,AH110+IF(WEEKDAY(AH110+1,2)&lt;=EINSTELLUNGEN!$D$12,1,$J$36),AH110)</f>
        <v>42020</v>
      </c>
      <c r="AI111" s="2">
        <f t="shared" si="70"/>
        <v>2019</v>
      </c>
      <c r="AJ111" s="2">
        <f t="shared" si="71"/>
        <v>201901</v>
      </c>
      <c r="AK111" s="2">
        <f t="shared" si="72"/>
        <v>201901</v>
      </c>
      <c r="AL111" s="2">
        <f t="shared" si="66"/>
        <v>201903</v>
      </c>
      <c r="AM111" s="2" t="b">
        <f t="shared" si="73"/>
        <v>1</v>
      </c>
      <c r="AN111" s="4" t="e">
        <f t="shared" si="48"/>
        <v>#N/A</v>
      </c>
      <c r="AO111" s="4" t="e">
        <f t="shared" si="49"/>
        <v>#N/A</v>
      </c>
      <c r="AP111" s="2" t="str">
        <f>IF(AD111,
  IF(ISBLANK(H111),
    AP110,
    IF(LEN(H111)=1,
      IF(OR(UPPER(H111)="A",UPPER(H111)="I"),
        EINSTELLUNGEN!$D$21,
        IF(OR(UPPER(H111)="B",UPPER(H111)="M"),
          EINSTELLUNGEN!$D$22,
          IF(OR(UPPER(H111)="C",UPPER(H111)="S"),
            EINSTELLUNGEN!$D$23,
            IF(UPPER(H111)="D",
              EINSTELLUNGEN!$D$24,
              IF(UPPER(H111)="E",
                EINSTELLUNGEN!$D$25,
                UPPER(H111)))))),
      IF(ISNUMBER(H111),
        EINSTELLUNGEN!$D$20&amp;H111,
        UPPER(H111)))),
  "")</f>
        <v/>
      </c>
      <c r="AQ111" s="2" t="str">
        <f t="shared" si="50"/>
        <v/>
      </c>
      <c r="AR111" s="2">
        <f t="shared" si="51"/>
        <v>0</v>
      </c>
      <c r="AS111" s="145">
        <f t="shared" si="52"/>
        <v>0.33333333333333331</v>
      </c>
      <c r="AT111" s="2">
        <f t="shared" si="53"/>
        <v>0</v>
      </c>
      <c r="AU111" s="2">
        <f t="shared" si="54"/>
        <v>0</v>
      </c>
      <c r="AV111" s="2">
        <f t="shared" si="55"/>
        <v>0</v>
      </c>
      <c r="AW111" s="2">
        <f t="shared" si="56"/>
        <v>0</v>
      </c>
      <c r="AX111" s="2">
        <f t="shared" si="74"/>
        <v>0</v>
      </c>
      <c r="AY111" s="2">
        <f t="shared" si="58"/>
        <v>0</v>
      </c>
      <c r="AZ111" s="145" t="e">
        <f t="shared" si="59"/>
        <v>#N/A</v>
      </c>
      <c r="BA111" s="145" t="e">
        <f t="shared" si="60"/>
        <v>#N/A</v>
      </c>
      <c r="BB111" s="145">
        <f t="shared" si="61"/>
        <v>2.083333333333337E-2</v>
      </c>
      <c r="BC111" s="2">
        <f>IF(AM111,
  IF(AND(AL111=$J$31,_xlfn.DAYS(AH111,DATE(AI111,1,1))&lt;7),
    MAX(0,EINSTELLUNGEN!$D$12+1-WEEKDAY(DATE(EINSTELLUNGEN!$D$9,EINSTELLUNGEN!$D$10,1),2)),
    IF(AL111=$J$33,
      MIN(EINSTELLUNGEN!$D$12,WEEKDAY(DATE(EINSTELLUNGEN!$D$9,12,31),2)),
      EINSTELLUNGEN!$D$12
  )) - SUMIF(AL$50:AL$2500,"="&amp;AL111,AX$50:AX$2500),
  0)</f>
        <v>3</v>
      </c>
      <c r="BD111" s="2">
        <f t="shared" si="62"/>
        <v>0.33333333333333331</v>
      </c>
      <c r="BE111" s="2">
        <f t="shared" si="63"/>
        <v>0</v>
      </c>
    </row>
    <row r="112" spans="1:57" ht="10.5" customHeight="1">
      <c r="A112" s="1" t="str">
        <f t="shared" ca="1" si="33"/>
        <v/>
      </c>
      <c r="B112" s="1" t="str">
        <f t="shared" ca="1" si="34"/>
        <v/>
      </c>
      <c r="C112" s="1" t="str">
        <f t="shared" ca="1" si="35"/>
        <v/>
      </c>
      <c r="D112" s="1" t="str">
        <f t="shared" ca="1" si="36"/>
        <v/>
      </c>
      <c r="F112" s="10"/>
      <c r="G112" s="136" t="str">
        <f t="shared" si="37"/>
        <v/>
      </c>
      <c r="H112" s="27"/>
      <c r="I112" s="28"/>
      <c r="J112" s="28"/>
      <c r="K112" s="29"/>
      <c r="L112" s="136"/>
      <c r="M112" s="136"/>
      <c r="N112" s="136"/>
      <c r="O112" s="26" t="str">
        <f t="shared" si="38"/>
        <v/>
      </c>
      <c r="P112" s="218" t="str">
        <f t="shared" si="39"/>
        <v/>
      </c>
      <c r="Q112" s="26" t="str">
        <f t="shared" si="40"/>
        <v/>
      </c>
      <c r="R112" s="22"/>
      <c r="S112" s="99"/>
      <c r="T112" s="10"/>
      <c r="U112" s="229" t="str">
        <f t="shared" si="41"/>
        <v/>
      </c>
      <c r="V112" s="230"/>
      <c r="W112" s="230"/>
      <c r="X112" s="230"/>
      <c r="Y112" s="230"/>
      <c r="Z112" s="22" t="str">
        <f>""</f>
        <v/>
      </c>
      <c r="AB112" s="23" t="str">
        <f t="shared" si="42"/>
        <v/>
      </c>
      <c r="AC112" s="2" t="b">
        <f>COUNT(Q112:Q$2500)&gt;0</f>
        <v>0</v>
      </c>
      <c r="AD112" s="2" t="b">
        <f t="shared" si="67"/>
        <v>0</v>
      </c>
      <c r="AE112" s="2" t="b">
        <f t="shared" si="68"/>
        <v>0</v>
      </c>
      <c r="AF112" s="2" t="b">
        <f t="shared" si="69"/>
        <v>0</v>
      </c>
      <c r="AG112" s="2" t="b">
        <f>OR(
  AND(AC112,NOT(AC113)),
  AND(AF112,WEEKDAY(AH111,2)=EINSTELLUNGEN!$D$12),
  AND(AF112,AH112=$J$35)
)</f>
        <v>0</v>
      </c>
      <c r="AH112" s="2">
        <f>IF(AE112,AH111+IF(WEEKDAY(AH111+1,2)&lt;=EINSTELLUNGEN!$D$12,1,$J$36),AH111)</f>
        <v>42020</v>
      </c>
      <c r="AI112" s="2">
        <f t="shared" si="70"/>
        <v>2019</v>
      </c>
      <c r="AJ112" s="2">
        <f t="shared" si="71"/>
        <v>201901</v>
      </c>
      <c r="AK112" s="2">
        <f t="shared" si="72"/>
        <v>201901</v>
      </c>
      <c r="AL112" s="2">
        <f t="shared" si="66"/>
        <v>201903</v>
      </c>
      <c r="AM112" s="2" t="b">
        <f t="shared" si="73"/>
        <v>1</v>
      </c>
      <c r="AN112" s="4" t="e">
        <f t="shared" si="48"/>
        <v>#N/A</v>
      </c>
      <c r="AO112" s="4" t="e">
        <f t="shared" si="49"/>
        <v>#N/A</v>
      </c>
      <c r="AP112" s="2" t="str">
        <f>IF(AD112,
  IF(ISBLANK(H112),
    AP111,
    IF(LEN(H112)=1,
      IF(OR(UPPER(H112)="A",UPPER(H112)="I"),
        EINSTELLUNGEN!$D$21,
        IF(OR(UPPER(H112)="B",UPPER(H112)="M"),
          EINSTELLUNGEN!$D$22,
          IF(OR(UPPER(H112)="C",UPPER(H112)="S"),
            EINSTELLUNGEN!$D$23,
            IF(UPPER(H112)="D",
              EINSTELLUNGEN!$D$24,
              IF(UPPER(H112)="E",
                EINSTELLUNGEN!$D$25,
                UPPER(H112)))))),
      IF(ISNUMBER(H112),
        EINSTELLUNGEN!$D$20&amp;H112,
        UPPER(H112)))),
  "")</f>
        <v/>
      </c>
      <c r="AQ112" s="2" t="str">
        <f t="shared" si="50"/>
        <v/>
      </c>
      <c r="AR112" s="2">
        <f t="shared" si="51"/>
        <v>0</v>
      </c>
      <c r="AS112" s="145">
        <f t="shared" si="52"/>
        <v>0.33333333333333331</v>
      </c>
      <c r="AT112" s="2">
        <f t="shared" si="53"/>
        <v>0</v>
      </c>
      <c r="AU112" s="2">
        <f t="shared" si="54"/>
        <v>0</v>
      </c>
      <c r="AV112" s="2">
        <f t="shared" si="55"/>
        <v>0</v>
      </c>
      <c r="AW112" s="2">
        <f t="shared" si="56"/>
        <v>0</v>
      </c>
      <c r="AX112" s="2">
        <f t="shared" si="74"/>
        <v>0</v>
      </c>
      <c r="AY112" s="2">
        <f t="shared" si="58"/>
        <v>0</v>
      </c>
      <c r="AZ112" s="145" t="e">
        <f t="shared" si="59"/>
        <v>#N/A</v>
      </c>
      <c r="BA112" s="145" t="e">
        <f t="shared" si="60"/>
        <v>#N/A</v>
      </c>
      <c r="BB112" s="145">
        <f t="shared" si="61"/>
        <v>2.083333333333337E-2</v>
      </c>
      <c r="BC112" s="2">
        <f>IF(AM112,
  IF(AND(AL112=$J$31,_xlfn.DAYS(AH112,DATE(AI112,1,1))&lt;7),
    MAX(0,EINSTELLUNGEN!$D$12+1-WEEKDAY(DATE(EINSTELLUNGEN!$D$9,EINSTELLUNGEN!$D$10,1),2)),
    IF(AL112=$J$33,
      MIN(EINSTELLUNGEN!$D$12,WEEKDAY(DATE(EINSTELLUNGEN!$D$9,12,31),2)),
      EINSTELLUNGEN!$D$12
  )) - SUMIF(AL$50:AL$2500,"="&amp;AL112,AX$50:AX$2500),
  0)</f>
        <v>3</v>
      </c>
      <c r="BD112" s="2">
        <f t="shared" si="62"/>
        <v>0.33333333333333331</v>
      </c>
      <c r="BE112" s="2">
        <f t="shared" si="63"/>
        <v>0</v>
      </c>
    </row>
    <row r="113" spans="1:57" ht="10.5" customHeight="1">
      <c r="A113" s="1" t="str">
        <f t="shared" ca="1" si="33"/>
        <v/>
      </c>
      <c r="B113" s="1" t="str">
        <f t="shared" ca="1" si="34"/>
        <v/>
      </c>
      <c r="C113" s="1" t="str">
        <f t="shared" ca="1" si="35"/>
        <v/>
      </c>
      <c r="D113" s="1" t="str">
        <f t="shared" ca="1" si="36"/>
        <v/>
      </c>
      <c r="F113" s="10"/>
      <c r="G113" s="136" t="str">
        <f t="shared" si="37"/>
        <v/>
      </c>
      <c r="H113" s="27"/>
      <c r="I113" s="28"/>
      <c r="J113" s="28"/>
      <c r="K113" s="29"/>
      <c r="L113" s="136"/>
      <c r="M113" s="136"/>
      <c r="N113" s="136"/>
      <c r="O113" s="26" t="str">
        <f t="shared" si="38"/>
        <v/>
      </c>
      <c r="P113" s="218" t="str">
        <f t="shared" si="39"/>
        <v/>
      </c>
      <c r="Q113" s="26" t="str">
        <f t="shared" si="40"/>
        <v/>
      </c>
      <c r="R113" s="22"/>
      <c r="S113" s="99"/>
      <c r="T113" s="10"/>
      <c r="U113" s="229" t="str">
        <f t="shared" si="41"/>
        <v/>
      </c>
      <c r="V113" s="230"/>
      <c r="W113" s="230"/>
      <c r="X113" s="230"/>
      <c r="Y113" s="230"/>
      <c r="Z113" s="22" t="str">
        <f>""</f>
        <v/>
      </c>
      <c r="AB113" s="23" t="str">
        <f t="shared" si="42"/>
        <v/>
      </c>
      <c r="AC113" s="2" t="b">
        <f>COUNT(Q113:Q$2500)&gt;0</f>
        <v>0</v>
      </c>
      <c r="AD113" s="2" t="b">
        <f t="shared" si="67"/>
        <v>0</v>
      </c>
      <c r="AE113" s="2" t="b">
        <f t="shared" si="68"/>
        <v>0</v>
      </c>
      <c r="AF113" s="2" t="b">
        <f t="shared" si="69"/>
        <v>0</v>
      </c>
      <c r="AG113" s="2" t="b">
        <f>OR(
  AND(AC113,NOT(AC114)),
  AND(AF113,WEEKDAY(AH112,2)=EINSTELLUNGEN!$D$12),
  AND(AF113,AH113=$J$35)
)</f>
        <v>0</v>
      </c>
      <c r="AH113" s="2">
        <f>IF(AE113,AH112+IF(WEEKDAY(AH112+1,2)&lt;=EINSTELLUNGEN!$D$12,1,$J$36),AH112)</f>
        <v>42020</v>
      </c>
      <c r="AI113" s="2">
        <f t="shared" si="70"/>
        <v>2019</v>
      </c>
      <c r="AJ113" s="2">
        <f t="shared" si="71"/>
        <v>201901</v>
      </c>
      <c r="AK113" s="2">
        <f t="shared" si="72"/>
        <v>201901</v>
      </c>
      <c r="AL113" s="2">
        <f t="shared" si="66"/>
        <v>201903</v>
      </c>
      <c r="AM113" s="2" t="b">
        <f t="shared" si="73"/>
        <v>1</v>
      </c>
      <c r="AN113" s="4" t="e">
        <f t="shared" si="48"/>
        <v>#N/A</v>
      </c>
      <c r="AO113" s="4" t="e">
        <f t="shared" si="49"/>
        <v>#N/A</v>
      </c>
      <c r="AP113" s="2" t="str">
        <f>IF(AD113,
  IF(ISBLANK(H113),
    AP112,
    IF(LEN(H113)=1,
      IF(OR(UPPER(H113)="A",UPPER(H113)="I"),
        EINSTELLUNGEN!$D$21,
        IF(OR(UPPER(H113)="B",UPPER(H113)="M"),
          EINSTELLUNGEN!$D$22,
          IF(OR(UPPER(H113)="C",UPPER(H113)="S"),
            EINSTELLUNGEN!$D$23,
            IF(UPPER(H113)="D",
              EINSTELLUNGEN!$D$24,
              IF(UPPER(H113)="E",
                EINSTELLUNGEN!$D$25,
                UPPER(H113)))))),
      IF(ISNUMBER(H113),
        EINSTELLUNGEN!$D$20&amp;H113,
        UPPER(H113)))),
  "")</f>
        <v/>
      </c>
      <c r="AQ113" s="2" t="str">
        <f t="shared" si="50"/>
        <v/>
      </c>
      <c r="AR113" s="2">
        <f t="shared" si="51"/>
        <v>0</v>
      </c>
      <c r="AS113" s="145">
        <f t="shared" si="52"/>
        <v>0.33333333333333331</v>
      </c>
      <c r="AT113" s="2">
        <f t="shared" si="53"/>
        <v>0</v>
      </c>
      <c r="AU113" s="2">
        <f t="shared" si="54"/>
        <v>0</v>
      </c>
      <c r="AV113" s="2">
        <f t="shared" si="55"/>
        <v>0</v>
      </c>
      <c r="AW113" s="2">
        <f t="shared" si="56"/>
        <v>0</v>
      </c>
      <c r="AX113" s="2">
        <f t="shared" si="74"/>
        <v>0</v>
      </c>
      <c r="AY113" s="2">
        <f t="shared" si="58"/>
        <v>0</v>
      </c>
      <c r="AZ113" s="145" t="e">
        <f t="shared" si="59"/>
        <v>#N/A</v>
      </c>
      <c r="BA113" s="145" t="e">
        <f t="shared" si="60"/>
        <v>#N/A</v>
      </c>
      <c r="BB113" s="145">
        <f t="shared" si="61"/>
        <v>2.083333333333337E-2</v>
      </c>
      <c r="BC113" s="2">
        <f>IF(AM113,
  IF(AND(AL113=$J$31,_xlfn.DAYS(AH113,DATE(AI113,1,1))&lt;7),
    MAX(0,EINSTELLUNGEN!$D$12+1-WEEKDAY(DATE(EINSTELLUNGEN!$D$9,EINSTELLUNGEN!$D$10,1),2)),
    IF(AL113=$J$33,
      MIN(EINSTELLUNGEN!$D$12,WEEKDAY(DATE(EINSTELLUNGEN!$D$9,12,31),2)),
      EINSTELLUNGEN!$D$12
  )) - SUMIF(AL$50:AL$2500,"="&amp;AL113,AX$50:AX$2500),
  0)</f>
        <v>3</v>
      </c>
      <c r="BD113" s="2">
        <f t="shared" si="62"/>
        <v>0.33333333333333331</v>
      </c>
      <c r="BE113" s="2">
        <f t="shared" si="63"/>
        <v>0</v>
      </c>
    </row>
    <row r="114" spans="1:57" ht="10.5" customHeight="1">
      <c r="A114" s="1" t="str">
        <f t="shared" ref="A114:A177" ca="1" si="75">IF(AND(AC114,AJ114=$A$48),"Q","")</f>
        <v/>
      </c>
      <c r="B114" s="1" t="str">
        <f t="shared" ref="B114:B177" ca="1" si="76">IF(AND(AC114,AK114=$B$48),"M","")</f>
        <v/>
      </c>
      <c r="C114" s="1" t="str">
        <f t="shared" ref="C114:C177" ca="1" si="77">IF(AND(AC114,AL114=$C$48),"W","")</f>
        <v/>
      </c>
      <c r="D114" s="1" t="str">
        <f t="shared" ref="D114:D177" ca="1" si="78">IF(AND(AC114,AH114=$D$48),"T","")</f>
        <v/>
      </c>
      <c r="F114" s="10"/>
      <c r="G114" s="136" t="str">
        <f t="shared" ref="G114:G177" si="79">IF(AE114,INDEX($L$29:$L$35,WEEKDAY(AH114,2),1)&amp;", "&amp;DAY(AH114)&amp;" "&amp;INDEX($N$29:$N$40,MONTH(AH114),1)&amp;" "&amp;YEAR(AH114),"")</f>
        <v/>
      </c>
      <c r="H114" s="27"/>
      <c r="I114" s="28"/>
      <c r="J114" s="28"/>
      <c r="K114" s="29"/>
      <c r="L114" s="136"/>
      <c r="M114" s="136"/>
      <c r="N114" s="136"/>
      <c r="O114" s="26" t="str">
        <f t="shared" ref="O114:O177" si="80">IF(AD114,AR114,"")</f>
        <v/>
      </c>
      <c r="P114" s="218" t="str">
        <f t="shared" ref="P114:P177" si="81">IF(AF114,
IF(AS113&gt;0,
  TEXT(AS113*24,"0,000")&amp;" h",
  TEXT(0,"0,000")&amp;" h"),
"")</f>
        <v/>
      </c>
      <c r="Q114" s="26" t="str">
        <f t="shared" ref="Q114:Q177" si="82">IF(AF114,BB113,"")</f>
        <v/>
      </c>
      <c r="R114" s="22"/>
      <c r="S114" s="99"/>
      <c r="T114" s="10"/>
      <c r="U114" s="229" t="str">
        <f t="shared" ref="U114:U177" si="83">IF(AND(AD114,AR114,LEN(AQ114)&gt;0),
IF(AQ114&lt;&gt;FALSE,
  TEXT(AH114,"yyyy-mm-dd")
    &amp;"|"&amp;TEXT(AN114,"hh:mm")
    &amp;"|"&amp;TEXT(AO114,"hh:mm")
    &amp;"|"&amp;AP114
    &amp;"|"&amp;AQ114,
  $J$39),
"")</f>
        <v/>
      </c>
      <c r="V114" s="230"/>
      <c r="W114" s="230"/>
      <c r="X114" s="230"/>
      <c r="Y114" s="230"/>
      <c r="Z114" s="22" t="str">
        <f>""</f>
        <v/>
      </c>
      <c r="AB114" s="23" t="str">
        <f t="shared" ref="AB114:AB177" si="84">IF(AG114,"W"&amp;RIGHT(AL113,2)&amp;"  "&amp;TEXT(BE113*24,"+0,00;−0,00;0,00")&amp;"  (S="&amp;TEXT(BC113*$J$37,"00,00")&amp;"  H="&amp;TEXT(BD113*24,"00,00")&amp;")","")</f>
        <v/>
      </c>
      <c r="AC114" s="2" t="b">
        <f>COUNT(Q114:Q$2500)&gt;0</f>
        <v>0</v>
      </c>
      <c r="AD114" s="2" t="b">
        <f t="shared" si="67"/>
        <v>0</v>
      </c>
      <c r="AE114" s="2" t="b">
        <f t="shared" si="68"/>
        <v>0</v>
      </c>
      <c r="AF114" s="2" t="b">
        <f t="shared" si="69"/>
        <v>0</v>
      </c>
      <c r="AG114" s="2" t="b">
        <f>OR(
  AND(AC114,NOT(AC115)),
  AND(AF114,WEEKDAY(AH113,2)=EINSTELLUNGEN!$D$12),
  AND(AF114,AH114=$J$35)
)</f>
        <v>0</v>
      </c>
      <c r="AH114" s="2">
        <f>IF(AE114,AH113+IF(WEEKDAY(AH113+1,2)&lt;=EINSTELLUNGEN!$D$12,1,$J$36),AH113)</f>
        <v>42020</v>
      </c>
      <c r="AI114" s="2">
        <f t="shared" si="70"/>
        <v>2019</v>
      </c>
      <c r="AJ114" s="2">
        <f t="shared" si="71"/>
        <v>201901</v>
      </c>
      <c r="AK114" s="2">
        <f t="shared" si="72"/>
        <v>201901</v>
      </c>
      <c r="AL114" s="2">
        <f t="shared" si="66"/>
        <v>201903</v>
      </c>
      <c r="AM114" s="2" t="b">
        <f t="shared" si="73"/>
        <v>1</v>
      </c>
      <c r="AN114" s="4" t="e">
        <f t="shared" ref="AN114:AN177" si="85">IF(NOT(AD114),NA(),IF(ISNUMBER(I114),I114,AO113))</f>
        <v>#N/A</v>
      </c>
      <c r="AO114" s="4" t="e">
        <f t="shared" ref="AO114:AO177" si="86">IF(ISNA(AN114),NA(),IF(ISNUMBER(J114),MAX(J114,AN114),AN114))</f>
        <v>#N/A</v>
      </c>
      <c r="AP114" s="2" t="str">
        <f>IF(AD114,
  IF(ISBLANK(H114),
    AP113,
    IF(LEN(H114)=1,
      IF(OR(UPPER(H114)="A",UPPER(H114)="I"),
        EINSTELLUNGEN!$D$21,
        IF(OR(UPPER(H114)="B",UPPER(H114)="M"),
          EINSTELLUNGEN!$D$22,
          IF(OR(UPPER(H114)="C",UPPER(H114)="S"),
            EINSTELLUNGEN!$D$23,
            IF(UPPER(H114)="D",
              EINSTELLUNGEN!$D$24,
              IF(UPPER(H114)="E",
                EINSTELLUNGEN!$D$25,
                UPPER(H114)))))),
      IF(ISNUMBER(H114),
        EINSTELLUNGEN!$D$20&amp;H114,
        UPPER(H114)))),
  "")</f>
        <v/>
      </c>
      <c r="AQ114" s="2" t="str">
        <f t="shared" ref="AQ114:AQ177" si="87">IF(LEN(AP114)&gt;0,
IF(LEN(TRIM(K114))&gt;0,K114,
IF(AND(AP113=AP114,LEN(TRIM(K113))&gt;0),K113,
  IF(AND(AP112=AP114,LEN(TRIM(K112))&gt;0),K112,
    IF(AND(AP111=AP114,LEN(TRIM(K111))&gt;0),K111,
      IF(AND(AP110=AP114,LEN(TRIM(K110))&gt;0),K110,
        IF(AND(AP109=AP114,LEN(TRIM(K109))&gt;0),K109,
          IF(AND(AP108=AP114,LEN(TRIM(K108))&gt;0),K108,
            IF(AND(AP107=AP114,LEN(TRIM(K107))&gt;0),K107,
              IF(AND(AP106=AP114,LEN(TRIM(K106))&gt;0),K106,
                IF(AND(AP105=AP114,LEN(TRIM(K105))&gt;0),K105,
                  IF(AND(AP104=AP114,LEN(TRIM(K104))&gt;0),K104,FALSE)
)))))))))),"")</f>
        <v/>
      </c>
      <c r="AR114" s="2">
        <f t="shared" ref="AR114:AR177" si="88">IF(OR(ISNA(AN114),ISNA(AO114)),0,MAX(0,AO114-AN114))</f>
        <v>0</v>
      </c>
      <c r="AS114" s="145">
        <f t="shared" ref="AS114:AS177" si="89">SUMIF(AH$50:AH$2500,"="&amp;AH114,AR$50:AR$2500)</f>
        <v>0.33333333333333331</v>
      </c>
      <c r="AT114" s="2">
        <f t="shared" ref="AT114:AT177" si="90">IF(AND(AF115,AP114="F"),1,0)</f>
        <v>0</v>
      </c>
      <c r="AU114" s="2">
        <f t="shared" ref="AU114:AU177" si="91">IF(AND(AF115,AP114="U"),1,0)</f>
        <v>0</v>
      </c>
      <c r="AV114" s="2">
        <f t="shared" ref="AV114:AV177" si="92">IF(AND(AF115,AP114="K"),1,0)</f>
        <v>0</v>
      </c>
      <c r="AW114" s="2">
        <f t="shared" ref="AW114:AW177" si="93">IF(AND(AF115,AP114="Z"),1,0)</f>
        <v>0</v>
      </c>
      <c r="AX114" s="2">
        <f t="shared" si="74"/>
        <v>0</v>
      </c>
      <c r="AY114" s="2">
        <f t="shared" ref="AY114:AY177" si="94">IF(AF115,IF(AX114=0,1,0),0)</f>
        <v>0</v>
      </c>
      <c r="AZ114" s="145" t="e">
        <f t="shared" ref="AZ114:AZ177" si="95">IF(NOT(AD114),NA(),IF(ISNA(AZ113),AN114,IF(AND(ISNUMBER(AN114),AN114&lt;AZ113),AN114,AZ113)))</f>
        <v>#N/A</v>
      </c>
      <c r="BA114" s="145" t="e">
        <f t="shared" ref="BA114:BA177" si="96">IF(NOT(AD114),NA(),IF(ISNA(BA113),AO114,IF(AND(ISNUMBER(AO114),AO114&gt;BA113),AO114,BA113)))</f>
        <v>#N/A</v>
      </c>
      <c r="BB114" s="145">
        <f t="shared" ref="BB114:BB177" si="97">IF(AE113,
  0,
  IF(OR(ISNA(AZ114),ISNA(BA114)),
    BB113,
    MAX(0,(BA114-AZ114)-AS114)))</f>
        <v>2.083333333333337E-2</v>
      </c>
      <c r="BC114" s="2">
        <f>IF(AM114,
  IF(AND(AL114=$J$31,_xlfn.DAYS(AH114,DATE(AI114,1,1))&lt;7),
    MAX(0,EINSTELLUNGEN!$D$12+1-WEEKDAY(DATE(EINSTELLUNGEN!$D$9,EINSTELLUNGEN!$D$10,1),2)),
    IF(AL114=$J$33,
      MIN(EINSTELLUNGEN!$D$12,WEEKDAY(DATE(EINSTELLUNGEN!$D$9,12,31),2)),
      EINSTELLUNGEN!$D$12
  )) - SUMIF(AL$50:AL$2500,"="&amp;AL114,AX$50:AX$2500),
  0)</f>
        <v>3</v>
      </c>
      <c r="BD114" s="2">
        <f t="shared" ref="BD114:BD177" si="98">SUMIF(AL$50:AL$2500,"="&amp;AL114,AR$50:AR$2500)</f>
        <v>0.33333333333333331</v>
      </c>
      <c r="BE114" s="2">
        <f t="shared" ref="BE114:BE177" si="99">IF(AG115,BD114-BC114*$J$37/24,0)</f>
        <v>0</v>
      </c>
    </row>
    <row r="115" spans="1:57" ht="10.5" customHeight="1">
      <c r="A115" s="1" t="str">
        <f t="shared" ca="1" si="75"/>
        <v/>
      </c>
      <c r="B115" s="1" t="str">
        <f t="shared" ca="1" si="76"/>
        <v/>
      </c>
      <c r="C115" s="1" t="str">
        <f t="shared" ca="1" si="77"/>
        <v/>
      </c>
      <c r="D115" s="1" t="str">
        <f t="shared" ca="1" si="78"/>
        <v/>
      </c>
      <c r="F115" s="10"/>
      <c r="G115" s="136" t="str">
        <f t="shared" si="79"/>
        <v/>
      </c>
      <c r="H115" s="27"/>
      <c r="I115" s="28"/>
      <c r="J115" s="28"/>
      <c r="K115" s="29"/>
      <c r="L115" s="136"/>
      <c r="M115" s="136"/>
      <c r="N115" s="136"/>
      <c r="O115" s="26" t="str">
        <f t="shared" si="80"/>
        <v/>
      </c>
      <c r="P115" s="218" t="str">
        <f t="shared" si="81"/>
        <v/>
      </c>
      <c r="Q115" s="26" t="str">
        <f t="shared" si="82"/>
        <v/>
      </c>
      <c r="R115" s="22"/>
      <c r="S115" s="99"/>
      <c r="T115" s="10"/>
      <c r="U115" s="229" t="str">
        <f t="shared" si="83"/>
        <v/>
      </c>
      <c r="V115" s="230"/>
      <c r="W115" s="230"/>
      <c r="X115" s="230"/>
      <c r="Y115" s="230"/>
      <c r="Z115" s="22" t="str">
        <f>""</f>
        <v/>
      </c>
      <c r="AB115" s="23" t="str">
        <f t="shared" si="84"/>
        <v/>
      </c>
      <c r="AC115" s="2" t="b">
        <f>COUNT(Q115:Q$2500)&gt;0</f>
        <v>0</v>
      </c>
      <c r="AD115" s="2" t="b">
        <f t="shared" si="67"/>
        <v>0</v>
      </c>
      <c r="AE115" s="2" t="b">
        <f t="shared" si="68"/>
        <v>0</v>
      </c>
      <c r="AF115" s="2" t="b">
        <f t="shared" si="69"/>
        <v>0</v>
      </c>
      <c r="AG115" s="2" t="b">
        <f>OR(
  AND(AC115,NOT(AC116)),
  AND(AF115,WEEKDAY(AH114,2)=EINSTELLUNGEN!$D$12),
  AND(AF115,AH115=$J$35)
)</f>
        <v>0</v>
      </c>
      <c r="AH115" s="2">
        <f>IF(AE115,AH114+IF(WEEKDAY(AH114+1,2)&lt;=EINSTELLUNGEN!$D$12,1,$J$36),AH114)</f>
        <v>42020</v>
      </c>
      <c r="AI115" s="2">
        <f t="shared" si="70"/>
        <v>2019</v>
      </c>
      <c r="AJ115" s="2">
        <f t="shared" si="71"/>
        <v>201901</v>
      </c>
      <c r="AK115" s="2">
        <f t="shared" si="72"/>
        <v>201901</v>
      </c>
      <c r="AL115" s="2">
        <f t="shared" ref="AL115:AL178" si="100">AI115*100-IF(AND(_xlfn.ISOWEEKNUM(AH115)&gt;=52,MONTH(AH115)=1),100,0)+_xlfn.ISOWEEKNUM(AH115)</f>
        <v>201903</v>
      </c>
      <c r="AM115" s="2" t="b">
        <f t="shared" si="73"/>
        <v>1</v>
      </c>
      <c r="AN115" s="4" t="e">
        <f t="shared" si="85"/>
        <v>#N/A</v>
      </c>
      <c r="AO115" s="4" t="e">
        <f t="shared" si="86"/>
        <v>#N/A</v>
      </c>
      <c r="AP115" s="2" t="str">
        <f>IF(AD115,
  IF(ISBLANK(H115),
    AP114,
    IF(LEN(H115)=1,
      IF(OR(UPPER(H115)="A",UPPER(H115)="I"),
        EINSTELLUNGEN!$D$21,
        IF(OR(UPPER(H115)="B",UPPER(H115)="M"),
          EINSTELLUNGEN!$D$22,
          IF(OR(UPPER(H115)="C",UPPER(H115)="S"),
            EINSTELLUNGEN!$D$23,
            IF(UPPER(H115)="D",
              EINSTELLUNGEN!$D$24,
              IF(UPPER(H115)="E",
                EINSTELLUNGEN!$D$25,
                UPPER(H115)))))),
      IF(ISNUMBER(H115),
        EINSTELLUNGEN!$D$20&amp;H115,
        UPPER(H115)))),
  "")</f>
        <v/>
      </c>
      <c r="AQ115" s="2" t="str">
        <f t="shared" si="87"/>
        <v/>
      </c>
      <c r="AR115" s="2">
        <f t="shared" si="88"/>
        <v>0</v>
      </c>
      <c r="AS115" s="145">
        <f t="shared" si="89"/>
        <v>0.33333333333333331</v>
      </c>
      <c r="AT115" s="2">
        <f t="shared" si="90"/>
        <v>0</v>
      </c>
      <c r="AU115" s="2">
        <f t="shared" si="91"/>
        <v>0</v>
      </c>
      <c r="AV115" s="2">
        <f t="shared" si="92"/>
        <v>0</v>
      </c>
      <c r="AW115" s="2">
        <f t="shared" si="93"/>
        <v>0</v>
      </c>
      <c r="AX115" s="2">
        <f t="shared" si="74"/>
        <v>0</v>
      </c>
      <c r="AY115" s="2">
        <f t="shared" si="94"/>
        <v>0</v>
      </c>
      <c r="AZ115" s="145" t="e">
        <f t="shared" si="95"/>
        <v>#N/A</v>
      </c>
      <c r="BA115" s="145" t="e">
        <f t="shared" si="96"/>
        <v>#N/A</v>
      </c>
      <c r="BB115" s="145">
        <f t="shared" si="97"/>
        <v>2.083333333333337E-2</v>
      </c>
      <c r="BC115" s="2">
        <f>IF(AM115,
  IF(AND(AL115=$J$31,_xlfn.DAYS(AH115,DATE(AI115,1,1))&lt;7),
    MAX(0,EINSTELLUNGEN!$D$12+1-WEEKDAY(DATE(EINSTELLUNGEN!$D$9,EINSTELLUNGEN!$D$10,1),2)),
    IF(AL115=$J$33,
      MIN(EINSTELLUNGEN!$D$12,WEEKDAY(DATE(EINSTELLUNGEN!$D$9,12,31),2)),
      EINSTELLUNGEN!$D$12
  )) - SUMIF(AL$50:AL$2500,"="&amp;AL115,AX$50:AX$2500),
  0)</f>
        <v>3</v>
      </c>
      <c r="BD115" s="2">
        <f t="shared" si="98"/>
        <v>0.33333333333333331</v>
      </c>
      <c r="BE115" s="2">
        <f t="shared" si="99"/>
        <v>0</v>
      </c>
    </row>
    <row r="116" spans="1:57" ht="10.5" customHeight="1">
      <c r="A116" s="1" t="str">
        <f t="shared" ca="1" si="75"/>
        <v/>
      </c>
      <c r="B116" s="1" t="str">
        <f t="shared" ca="1" si="76"/>
        <v/>
      </c>
      <c r="C116" s="1" t="str">
        <f t="shared" ca="1" si="77"/>
        <v/>
      </c>
      <c r="D116" s="1" t="str">
        <f t="shared" ca="1" si="78"/>
        <v/>
      </c>
      <c r="F116" s="10"/>
      <c r="G116" s="136" t="str">
        <f t="shared" si="79"/>
        <v/>
      </c>
      <c r="H116" s="27"/>
      <c r="I116" s="28"/>
      <c r="J116" s="28"/>
      <c r="K116" s="29"/>
      <c r="L116" s="136"/>
      <c r="M116" s="136"/>
      <c r="N116" s="136"/>
      <c r="O116" s="26" t="str">
        <f t="shared" si="80"/>
        <v/>
      </c>
      <c r="P116" s="218" t="str">
        <f t="shared" si="81"/>
        <v/>
      </c>
      <c r="Q116" s="26" t="str">
        <f t="shared" si="82"/>
        <v/>
      </c>
      <c r="R116" s="22"/>
      <c r="S116" s="99"/>
      <c r="T116" s="10"/>
      <c r="U116" s="229" t="str">
        <f t="shared" si="83"/>
        <v/>
      </c>
      <c r="V116" s="230"/>
      <c r="W116" s="230"/>
      <c r="X116" s="230"/>
      <c r="Y116" s="230"/>
      <c r="Z116" s="22" t="str">
        <f>""</f>
        <v/>
      </c>
      <c r="AB116" s="23" t="str">
        <f t="shared" si="84"/>
        <v/>
      </c>
      <c r="AC116" s="2" t="b">
        <f>COUNT(Q116:Q$2500)&gt;0</f>
        <v>0</v>
      </c>
      <c r="AD116" s="2" t="b">
        <f t="shared" si="67"/>
        <v>0</v>
      </c>
      <c r="AE116" s="2" t="b">
        <f t="shared" si="68"/>
        <v>0</v>
      </c>
      <c r="AF116" s="2" t="b">
        <f t="shared" si="69"/>
        <v>0</v>
      </c>
      <c r="AG116" s="2" t="b">
        <f>OR(
  AND(AC116,NOT(AC117)),
  AND(AF116,WEEKDAY(AH115,2)=EINSTELLUNGEN!$D$12),
  AND(AF116,AH116=$J$35)
)</f>
        <v>0</v>
      </c>
      <c r="AH116" s="2">
        <f>IF(AE116,AH115+IF(WEEKDAY(AH115+1,2)&lt;=EINSTELLUNGEN!$D$12,1,$J$36),AH115)</f>
        <v>42020</v>
      </c>
      <c r="AI116" s="2">
        <f t="shared" si="70"/>
        <v>2019</v>
      </c>
      <c r="AJ116" s="2">
        <f t="shared" si="71"/>
        <v>201901</v>
      </c>
      <c r="AK116" s="2">
        <f t="shared" si="72"/>
        <v>201901</v>
      </c>
      <c r="AL116" s="2">
        <f t="shared" si="100"/>
        <v>201903</v>
      </c>
      <c r="AM116" s="2" t="b">
        <f t="shared" si="73"/>
        <v>1</v>
      </c>
      <c r="AN116" s="4" t="e">
        <f t="shared" si="85"/>
        <v>#N/A</v>
      </c>
      <c r="AO116" s="4" t="e">
        <f t="shared" si="86"/>
        <v>#N/A</v>
      </c>
      <c r="AP116" s="2" t="str">
        <f>IF(AD116,
  IF(ISBLANK(H116),
    AP115,
    IF(LEN(H116)=1,
      IF(OR(UPPER(H116)="A",UPPER(H116)="I"),
        EINSTELLUNGEN!$D$21,
        IF(OR(UPPER(H116)="B",UPPER(H116)="M"),
          EINSTELLUNGEN!$D$22,
          IF(OR(UPPER(H116)="C",UPPER(H116)="S"),
            EINSTELLUNGEN!$D$23,
            IF(UPPER(H116)="D",
              EINSTELLUNGEN!$D$24,
              IF(UPPER(H116)="E",
                EINSTELLUNGEN!$D$25,
                UPPER(H116)))))),
      IF(ISNUMBER(H116),
        EINSTELLUNGEN!$D$20&amp;H116,
        UPPER(H116)))),
  "")</f>
        <v/>
      </c>
      <c r="AQ116" s="2" t="str">
        <f t="shared" si="87"/>
        <v/>
      </c>
      <c r="AR116" s="2">
        <f t="shared" si="88"/>
        <v>0</v>
      </c>
      <c r="AS116" s="145">
        <f t="shared" si="89"/>
        <v>0.33333333333333331</v>
      </c>
      <c r="AT116" s="2">
        <f t="shared" si="90"/>
        <v>0</v>
      </c>
      <c r="AU116" s="2">
        <f t="shared" si="91"/>
        <v>0</v>
      </c>
      <c r="AV116" s="2">
        <f t="shared" si="92"/>
        <v>0</v>
      </c>
      <c r="AW116" s="2">
        <f t="shared" si="93"/>
        <v>0</v>
      </c>
      <c r="AX116" s="2">
        <f t="shared" si="74"/>
        <v>0</v>
      </c>
      <c r="AY116" s="2">
        <f t="shared" si="94"/>
        <v>0</v>
      </c>
      <c r="AZ116" s="145" t="e">
        <f t="shared" si="95"/>
        <v>#N/A</v>
      </c>
      <c r="BA116" s="145" t="e">
        <f t="shared" si="96"/>
        <v>#N/A</v>
      </c>
      <c r="BB116" s="145">
        <f t="shared" si="97"/>
        <v>2.083333333333337E-2</v>
      </c>
      <c r="BC116" s="2">
        <f>IF(AM116,
  IF(AND(AL116=$J$31,_xlfn.DAYS(AH116,DATE(AI116,1,1))&lt;7),
    MAX(0,EINSTELLUNGEN!$D$12+1-WEEKDAY(DATE(EINSTELLUNGEN!$D$9,EINSTELLUNGEN!$D$10,1),2)),
    IF(AL116=$J$33,
      MIN(EINSTELLUNGEN!$D$12,WEEKDAY(DATE(EINSTELLUNGEN!$D$9,12,31),2)),
      EINSTELLUNGEN!$D$12
  )) - SUMIF(AL$50:AL$2500,"="&amp;AL116,AX$50:AX$2500),
  0)</f>
        <v>3</v>
      </c>
      <c r="BD116" s="2">
        <f t="shared" si="98"/>
        <v>0.33333333333333331</v>
      </c>
      <c r="BE116" s="2">
        <f t="shared" si="99"/>
        <v>0</v>
      </c>
    </row>
    <row r="117" spans="1:57" ht="10.5" customHeight="1">
      <c r="A117" s="1" t="str">
        <f t="shared" ca="1" si="75"/>
        <v/>
      </c>
      <c r="B117" s="1" t="str">
        <f t="shared" ca="1" si="76"/>
        <v/>
      </c>
      <c r="C117" s="1" t="str">
        <f t="shared" ca="1" si="77"/>
        <v/>
      </c>
      <c r="D117" s="1" t="str">
        <f t="shared" ca="1" si="78"/>
        <v/>
      </c>
      <c r="F117" s="10"/>
      <c r="G117" s="136" t="str">
        <f t="shared" si="79"/>
        <v/>
      </c>
      <c r="H117" s="27"/>
      <c r="I117" s="28"/>
      <c r="J117" s="28"/>
      <c r="K117" s="29"/>
      <c r="L117" s="136"/>
      <c r="M117" s="136"/>
      <c r="N117" s="136"/>
      <c r="O117" s="26" t="str">
        <f t="shared" si="80"/>
        <v/>
      </c>
      <c r="P117" s="218" t="str">
        <f t="shared" si="81"/>
        <v/>
      </c>
      <c r="Q117" s="26" t="str">
        <f t="shared" si="82"/>
        <v/>
      </c>
      <c r="R117" s="22"/>
      <c r="S117" s="99"/>
      <c r="T117" s="10"/>
      <c r="U117" s="229" t="str">
        <f t="shared" si="83"/>
        <v/>
      </c>
      <c r="V117" s="230"/>
      <c r="W117" s="230"/>
      <c r="X117" s="230"/>
      <c r="Y117" s="230"/>
      <c r="Z117" s="22" t="str">
        <f>""</f>
        <v/>
      </c>
      <c r="AB117" s="23" t="str">
        <f t="shared" si="84"/>
        <v/>
      </c>
      <c r="AC117" s="2" t="b">
        <f>COUNT(Q117:Q$2500)&gt;0</f>
        <v>0</v>
      </c>
      <c r="AD117" s="2" t="b">
        <f t="shared" si="67"/>
        <v>0</v>
      </c>
      <c r="AE117" s="2" t="b">
        <f t="shared" si="68"/>
        <v>0</v>
      </c>
      <c r="AF117" s="2" t="b">
        <f t="shared" si="69"/>
        <v>0</v>
      </c>
      <c r="AG117" s="2" t="b">
        <f>OR(
  AND(AC117,NOT(AC118)),
  AND(AF117,WEEKDAY(AH116,2)=EINSTELLUNGEN!$D$12),
  AND(AF117,AH117=$J$35)
)</f>
        <v>0</v>
      </c>
      <c r="AH117" s="2">
        <f>IF(AE117,AH116+IF(WEEKDAY(AH116+1,2)&lt;=EINSTELLUNGEN!$D$12,1,$J$36),AH116)</f>
        <v>42020</v>
      </c>
      <c r="AI117" s="2">
        <f t="shared" si="70"/>
        <v>2019</v>
      </c>
      <c r="AJ117" s="2">
        <f t="shared" si="71"/>
        <v>201901</v>
      </c>
      <c r="AK117" s="2">
        <f t="shared" si="72"/>
        <v>201901</v>
      </c>
      <c r="AL117" s="2">
        <f t="shared" si="100"/>
        <v>201903</v>
      </c>
      <c r="AM117" s="2" t="b">
        <f t="shared" si="73"/>
        <v>1</v>
      </c>
      <c r="AN117" s="4" t="e">
        <f t="shared" si="85"/>
        <v>#N/A</v>
      </c>
      <c r="AO117" s="4" t="e">
        <f t="shared" si="86"/>
        <v>#N/A</v>
      </c>
      <c r="AP117" s="2" t="str">
        <f>IF(AD117,
  IF(ISBLANK(H117),
    AP116,
    IF(LEN(H117)=1,
      IF(OR(UPPER(H117)="A",UPPER(H117)="I"),
        EINSTELLUNGEN!$D$21,
        IF(OR(UPPER(H117)="B",UPPER(H117)="M"),
          EINSTELLUNGEN!$D$22,
          IF(OR(UPPER(H117)="C",UPPER(H117)="S"),
            EINSTELLUNGEN!$D$23,
            IF(UPPER(H117)="D",
              EINSTELLUNGEN!$D$24,
              IF(UPPER(H117)="E",
                EINSTELLUNGEN!$D$25,
                UPPER(H117)))))),
      IF(ISNUMBER(H117),
        EINSTELLUNGEN!$D$20&amp;H117,
        UPPER(H117)))),
  "")</f>
        <v/>
      </c>
      <c r="AQ117" s="2" t="str">
        <f t="shared" si="87"/>
        <v/>
      </c>
      <c r="AR117" s="2">
        <f t="shared" si="88"/>
        <v>0</v>
      </c>
      <c r="AS117" s="145">
        <f t="shared" si="89"/>
        <v>0.33333333333333331</v>
      </c>
      <c r="AT117" s="2">
        <f t="shared" si="90"/>
        <v>0</v>
      </c>
      <c r="AU117" s="2">
        <f t="shared" si="91"/>
        <v>0</v>
      </c>
      <c r="AV117" s="2">
        <f t="shared" si="92"/>
        <v>0</v>
      </c>
      <c r="AW117" s="2">
        <f t="shared" si="93"/>
        <v>0</v>
      </c>
      <c r="AX117" s="2">
        <f t="shared" si="74"/>
        <v>0</v>
      </c>
      <c r="AY117" s="2">
        <f t="shared" si="94"/>
        <v>0</v>
      </c>
      <c r="AZ117" s="145" t="e">
        <f t="shared" si="95"/>
        <v>#N/A</v>
      </c>
      <c r="BA117" s="145" t="e">
        <f t="shared" si="96"/>
        <v>#N/A</v>
      </c>
      <c r="BB117" s="145">
        <f t="shared" si="97"/>
        <v>2.083333333333337E-2</v>
      </c>
      <c r="BC117" s="2">
        <f>IF(AM117,
  IF(AND(AL117=$J$31,_xlfn.DAYS(AH117,DATE(AI117,1,1))&lt;7),
    MAX(0,EINSTELLUNGEN!$D$12+1-WEEKDAY(DATE(EINSTELLUNGEN!$D$9,EINSTELLUNGEN!$D$10,1),2)),
    IF(AL117=$J$33,
      MIN(EINSTELLUNGEN!$D$12,WEEKDAY(DATE(EINSTELLUNGEN!$D$9,12,31),2)),
      EINSTELLUNGEN!$D$12
  )) - SUMIF(AL$50:AL$2500,"="&amp;AL117,AX$50:AX$2500),
  0)</f>
        <v>3</v>
      </c>
      <c r="BD117" s="2">
        <f t="shared" si="98"/>
        <v>0.33333333333333331</v>
      </c>
      <c r="BE117" s="2">
        <f t="shared" si="99"/>
        <v>0</v>
      </c>
    </row>
    <row r="118" spans="1:57" ht="10.5" customHeight="1">
      <c r="A118" s="1" t="str">
        <f t="shared" ca="1" si="75"/>
        <v/>
      </c>
      <c r="B118" s="1" t="str">
        <f t="shared" ca="1" si="76"/>
        <v/>
      </c>
      <c r="C118" s="1" t="str">
        <f t="shared" ca="1" si="77"/>
        <v/>
      </c>
      <c r="D118" s="1" t="str">
        <f t="shared" ca="1" si="78"/>
        <v/>
      </c>
      <c r="F118" s="10"/>
      <c r="G118" s="136" t="str">
        <f t="shared" si="79"/>
        <v/>
      </c>
      <c r="H118" s="27"/>
      <c r="I118" s="28"/>
      <c r="J118" s="28"/>
      <c r="K118" s="29"/>
      <c r="L118" s="136"/>
      <c r="M118" s="136"/>
      <c r="N118" s="136"/>
      <c r="O118" s="26" t="str">
        <f t="shared" si="80"/>
        <v/>
      </c>
      <c r="P118" s="218" t="str">
        <f t="shared" si="81"/>
        <v/>
      </c>
      <c r="Q118" s="26" t="str">
        <f t="shared" si="82"/>
        <v/>
      </c>
      <c r="R118" s="22"/>
      <c r="S118" s="99"/>
      <c r="T118" s="10"/>
      <c r="U118" s="229" t="str">
        <f t="shared" si="83"/>
        <v/>
      </c>
      <c r="V118" s="230"/>
      <c r="W118" s="230"/>
      <c r="X118" s="230"/>
      <c r="Y118" s="230"/>
      <c r="Z118" s="22" t="str">
        <f>""</f>
        <v/>
      </c>
      <c r="AB118" s="23" t="str">
        <f t="shared" si="84"/>
        <v/>
      </c>
      <c r="AC118" s="2" t="b">
        <f>COUNT(Q118:Q$2500)&gt;0</f>
        <v>0</v>
      </c>
      <c r="AD118" s="2" t="b">
        <f t="shared" si="67"/>
        <v>0</v>
      </c>
      <c r="AE118" s="2" t="b">
        <f t="shared" si="68"/>
        <v>0</v>
      </c>
      <c r="AF118" s="2" t="b">
        <f t="shared" si="69"/>
        <v>0</v>
      </c>
      <c r="AG118" s="2" t="b">
        <f>OR(
  AND(AC118,NOT(AC119)),
  AND(AF118,WEEKDAY(AH117,2)=EINSTELLUNGEN!$D$12),
  AND(AF118,AH118=$J$35)
)</f>
        <v>0</v>
      </c>
      <c r="AH118" s="2">
        <f>IF(AE118,AH117+IF(WEEKDAY(AH117+1,2)&lt;=EINSTELLUNGEN!$D$12,1,$J$36),AH117)</f>
        <v>42020</v>
      </c>
      <c r="AI118" s="2">
        <f t="shared" si="70"/>
        <v>2019</v>
      </c>
      <c r="AJ118" s="2">
        <f t="shared" si="71"/>
        <v>201901</v>
      </c>
      <c r="AK118" s="2">
        <f t="shared" si="72"/>
        <v>201901</v>
      </c>
      <c r="AL118" s="2">
        <f t="shared" si="100"/>
        <v>201903</v>
      </c>
      <c r="AM118" s="2" t="b">
        <f t="shared" si="73"/>
        <v>1</v>
      </c>
      <c r="AN118" s="4" t="e">
        <f t="shared" si="85"/>
        <v>#N/A</v>
      </c>
      <c r="AO118" s="4" t="e">
        <f t="shared" si="86"/>
        <v>#N/A</v>
      </c>
      <c r="AP118" s="2" t="str">
        <f>IF(AD118,
  IF(ISBLANK(H118),
    AP117,
    IF(LEN(H118)=1,
      IF(OR(UPPER(H118)="A",UPPER(H118)="I"),
        EINSTELLUNGEN!$D$21,
        IF(OR(UPPER(H118)="B",UPPER(H118)="M"),
          EINSTELLUNGEN!$D$22,
          IF(OR(UPPER(H118)="C",UPPER(H118)="S"),
            EINSTELLUNGEN!$D$23,
            IF(UPPER(H118)="D",
              EINSTELLUNGEN!$D$24,
              IF(UPPER(H118)="E",
                EINSTELLUNGEN!$D$25,
                UPPER(H118)))))),
      IF(ISNUMBER(H118),
        EINSTELLUNGEN!$D$20&amp;H118,
        UPPER(H118)))),
  "")</f>
        <v/>
      </c>
      <c r="AQ118" s="2" t="str">
        <f t="shared" si="87"/>
        <v/>
      </c>
      <c r="AR118" s="2">
        <f t="shared" si="88"/>
        <v>0</v>
      </c>
      <c r="AS118" s="145">
        <f t="shared" si="89"/>
        <v>0.33333333333333331</v>
      </c>
      <c r="AT118" s="2">
        <f t="shared" si="90"/>
        <v>0</v>
      </c>
      <c r="AU118" s="2">
        <f t="shared" si="91"/>
        <v>0</v>
      </c>
      <c r="AV118" s="2">
        <f t="shared" si="92"/>
        <v>0</v>
      </c>
      <c r="AW118" s="2">
        <f t="shared" si="93"/>
        <v>0</v>
      </c>
      <c r="AX118" s="2">
        <f t="shared" si="74"/>
        <v>0</v>
      </c>
      <c r="AY118" s="2">
        <f t="shared" si="94"/>
        <v>0</v>
      </c>
      <c r="AZ118" s="145" t="e">
        <f t="shared" si="95"/>
        <v>#N/A</v>
      </c>
      <c r="BA118" s="145" t="e">
        <f t="shared" si="96"/>
        <v>#N/A</v>
      </c>
      <c r="BB118" s="145">
        <f t="shared" si="97"/>
        <v>2.083333333333337E-2</v>
      </c>
      <c r="BC118" s="2">
        <f>IF(AM118,
  IF(AND(AL118=$J$31,_xlfn.DAYS(AH118,DATE(AI118,1,1))&lt;7),
    MAX(0,EINSTELLUNGEN!$D$12+1-WEEKDAY(DATE(EINSTELLUNGEN!$D$9,EINSTELLUNGEN!$D$10,1),2)),
    IF(AL118=$J$33,
      MIN(EINSTELLUNGEN!$D$12,WEEKDAY(DATE(EINSTELLUNGEN!$D$9,12,31),2)),
      EINSTELLUNGEN!$D$12
  )) - SUMIF(AL$50:AL$2500,"="&amp;AL118,AX$50:AX$2500),
  0)</f>
        <v>3</v>
      </c>
      <c r="BD118" s="2">
        <f t="shared" si="98"/>
        <v>0.33333333333333331</v>
      </c>
      <c r="BE118" s="2">
        <f t="shared" si="99"/>
        <v>0</v>
      </c>
    </row>
    <row r="119" spans="1:57" ht="10.5" customHeight="1">
      <c r="A119" s="1" t="str">
        <f t="shared" ca="1" si="75"/>
        <v/>
      </c>
      <c r="B119" s="1" t="str">
        <f t="shared" ca="1" si="76"/>
        <v/>
      </c>
      <c r="C119" s="1" t="str">
        <f t="shared" ca="1" si="77"/>
        <v/>
      </c>
      <c r="D119" s="1" t="str">
        <f t="shared" ca="1" si="78"/>
        <v/>
      </c>
      <c r="F119" s="10"/>
      <c r="G119" s="136" t="str">
        <f t="shared" si="79"/>
        <v/>
      </c>
      <c r="H119" s="27"/>
      <c r="I119" s="28"/>
      <c r="J119" s="28"/>
      <c r="K119" s="29"/>
      <c r="L119" s="136"/>
      <c r="M119" s="136"/>
      <c r="N119" s="136"/>
      <c r="O119" s="26" t="str">
        <f t="shared" si="80"/>
        <v/>
      </c>
      <c r="P119" s="218" t="str">
        <f t="shared" si="81"/>
        <v/>
      </c>
      <c r="Q119" s="26" t="str">
        <f t="shared" si="82"/>
        <v/>
      </c>
      <c r="R119" s="22"/>
      <c r="S119" s="99"/>
      <c r="T119" s="10"/>
      <c r="U119" s="229" t="str">
        <f t="shared" si="83"/>
        <v/>
      </c>
      <c r="V119" s="230"/>
      <c r="W119" s="230"/>
      <c r="X119" s="230"/>
      <c r="Y119" s="230"/>
      <c r="Z119" s="22" t="str">
        <f>""</f>
        <v/>
      </c>
      <c r="AB119" s="23" t="str">
        <f t="shared" si="84"/>
        <v/>
      </c>
      <c r="AC119" s="2" t="b">
        <f>COUNT(Q119:Q$2500)&gt;0</f>
        <v>0</v>
      </c>
      <c r="AD119" s="2" t="b">
        <f t="shared" si="67"/>
        <v>0</v>
      </c>
      <c r="AE119" s="2" t="b">
        <f t="shared" si="68"/>
        <v>0</v>
      </c>
      <c r="AF119" s="2" t="b">
        <f t="shared" si="69"/>
        <v>0</v>
      </c>
      <c r="AG119" s="2" t="b">
        <f>OR(
  AND(AC119,NOT(AC120)),
  AND(AF119,WEEKDAY(AH118,2)=EINSTELLUNGEN!$D$12),
  AND(AF119,AH119=$J$35)
)</f>
        <v>0</v>
      </c>
      <c r="AH119" s="2">
        <f>IF(AE119,AH118+IF(WEEKDAY(AH118+1,2)&lt;=EINSTELLUNGEN!$D$12,1,$J$36),AH118)</f>
        <v>42020</v>
      </c>
      <c r="AI119" s="2">
        <f t="shared" si="70"/>
        <v>2019</v>
      </c>
      <c r="AJ119" s="2">
        <f t="shared" si="71"/>
        <v>201901</v>
      </c>
      <c r="AK119" s="2">
        <f t="shared" si="72"/>
        <v>201901</v>
      </c>
      <c r="AL119" s="2">
        <f t="shared" si="100"/>
        <v>201903</v>
      </c>
      <c r="AM119" s="2" t="b">
        <f t="shared" si="73"/>
        <v>1</v>
      </c>
      <c r="AN119" s="4" t="e">
        <f t="shared" si="85"/>
        <v>#N/A</v>
      </c>
      <c r="AO119" s="4" t="e">
        <f t="shared" si="86"/>
        <v>#N/A</v>
      </c>
      <c r="AP119" s="2" t="str">
        <f>IF(AD119,
  IF(ISBLANK(H119),
    AP118,
    IF(LEN(H119)=1,
      IF(OR(UPPER(H119)="A",UPPER(H119)="I"),
        EINSTELLUNGEN!$D$21,
        IF(OR(UPPER(H119)="B",UPPER(H119)="M"),
          EINSTELLUNGEN!$D$22,
          IF(OR(UPPER(H119)="C",UPPER(H119)="S"),
            EINSTELLUNGEN!$D$23,
            IF(UPPER(H119)="D",
              EINSTELLUNGEN!$D$24,
              IF(UPPER(H119)="E",
                EINSTELLUNGEN!$D$25,
                UPPER(H119)))))),
      IF(ISNUMBER(H119),
        EINSTELLUNGEN!$D$20&amp;H119,
        UPPER(H119)))),
  "")</f>
        <v/>
      </c>
      <c r="AQ119" s="2" t="str">
        <f t="shared" si="87"/>
        <v/>
      </c>
      <c r="AR119" s="2">
        <f t="shared" si="88"/>
        <v>0</v>
      </c>
      <c r="AS119" s="145">
        <f t="shared" si="89"/>
        <v>0.33333333333333331</v>
      </c>
      <c r="AT119" s="2">
        <f t="shared" si="90"/>
        <v>0</v>
      </c>
      <c r="AU119" s="2">
        <f t="shared" si="91"/>
        <v>0</v>
      </c>
      <c r="AV119" s="2">
        <f t="shared" si="92"/>
        <v>0</v>
      </c>
      <c r="AW119" s="2">
        <f t="shared" si="93"/>
        <v>0</v>
      </c>
      <c r="AX119" s="2">
        <f t="shared" si="74"/>
        <v>0</v>
      </c>
      <c r="AY119" s="2">
        <f t="shared" si="94"/>
        <v>0</v>
      </c>
      <c r="AZ119" s="145" t="e">
        <f t="shared" si="95"/>
        <v>#N/A</v>
      </c>
      <c r="BA119" s="145" t="e">
        <f t="shared" si="96"/>
        <v>#N/A</v>
      </c>
      <c r="BB119" s="145">
        <f t="shared" si="97"/>
        <v>2.083333333333337E-2</v>
      </c>
      <c r="BC119" s="2">
        <f>IF(AM119,
  IF(AND(AL119=$J$31,_xlfn.DAYS(AH119,DATE(AI119,1,1))&lt;7),
    MAX(0,EINSTELLUNGEN!$D$12+1-WEEKDAY(DATE(EINSTELLUNGEN!$D$9,EINSTELLUNGEN!$D$10,1),2)),
    IF(AL119=$J$33,
      MIN(EINSTELLUNGEN!$D$12,WEEKDAY(DATE(EINSTELLUNGEN!$D$9,12,31),2)),
      EINSTELLUNGEN!$D$12
  )) - SUMIF(AL$50:AL$2500,"="&amp;AL119,AX$50:AX$2500),
  0)</f>
        <v>3</v>
      </c>
      <c r="BD119" s="2">
        <f t="shared" si="98"/>
        <v>0.33333333333333331</v>
      </c>
      <c r="BE119" s="2">
        <f t="shared" si="99"/>
        <v>0</v>
      </c>
    </row>
    <row r="120" spans="1:57" ht="10.5" customHeight="1">
      <c r="A120" s="1" t="str">
        <f t="shared" ca="1" si="75"/>
        <v/>
      </c>
      <c r="B120" s="1" t="str">
        <f t="shared" ca="1" si="76"/>
        <v/>
      </c>
      <c r="C120" s="1" t="str">
        <f t="shared" ca="1" si="77"/>
        <v/>
      </c>
      <c r="D120" s="1" t="str">
        <f t="shared" ca="1" si="78"/>
        <v/>
      </c>
      <c r="F120" s="10"/>
      <c r="G120" s="136" t="str">
        <f t="shared" si="79"/>
        <v/>
      </c>
      <c r="H120" s="27"/>
      <c r="I120" s="28"/>
      <c r="J120" s="28"/>
      <c r="K120" s="29"/>
      <c r="L120" s="136"/>
      <c r="M120" s="136"/>
      <c r="N120" s="136"/>
      <c r="O120" s="26" t="str">
        <f t="shared" si="80"/>
        <v/>
      </c>
      <c r="P120" s="218" t="str">
        <f t="shared" si="81"/>
        <v/>
      </c>
      <c r="Q120" s="26" t="str">
        <f t="shared" si="82"/>
        <v/>
      </c>
      <c r="R120" s="22"/>
      <c r="S120" s="99"/>
      <c r="T120" s="10"/>
      <c r="U120" s="229" t="str">
        <f t="shared" si="83"/>
        <v/>
      </c>
      <c r="V120" s="230"/>
      <c r="W120" s="230"/>
      <c r="X120" s="230"/>
      <c r="Y120" s="230"/>
      <c r="Z120" s="22" t="str">
        <f>""</f>
        <v/>
      </c>
      <c r="AB120" s="23" t="str">
        <f t="shared" si="84"/>
        <v/>
      </c>
      <c r="AC120" s="2" t="b">
        <f>COUNT(Q120:Q$2500)&gt;0</f>
        <v>0</v>
      </c>
      <c r="AD120" s="2" t="b">
        <f t="shared" si="67"/>
        <v>0</v>
      </c>
      <c r="AE120" s="2" t="b">
        <f t="shared" si="68"/>
        <v>0</v>
      </c>
      <c r="AF120" s="2" t="b">
        <f t="shared" si="69"/>
        <v>0</v>
      </c>
      <c r="AG120" s="2" t="b">
        <f>OR(
  AND(AC120,NOT(AC121)),
  AND(AF120,WEEKDAY(AH119,2)=EINSTELLUNGEN!$D$12),
  AND(AF120,AH120=$J$35)
)</f>
        <v>0</v>
      </c>
      <c r="AH120" s="2">
        <f>IF(AE120,AH119+IF(WEEKDAY(AH119+1,2)&lt;=EINSTELLUNGEN!$D$12,1,$J$36),AH119)</f>
        <v>42020</v>
      </c>
      <c r="AI120" s="2">
        <f t="shared" si="70"/>
        <v>2019</v>
      </c>
      <c r="AJ120" s="2">
        <f t="shared" si="71"/>
        <v>201901</v>
      </c>
      <c r="AK120" s="2">
        <f t="shared" si="72"/>
        <v>201901</v>
      </c>
      <c r="AL120" s="2">
        <f t="shared" si="100"/>
        <v>201903</v>
      </c>
      <c r="AM120" s="2" t="b">
        <f t="shared" si="73"/>
        <v>1</v>
      </c>
      <c r="AN120" s="4" t="e">
        <f t="shared" si="85"/>
        <v>#N/A</v>
      </c>
      <c r="AO120" s="4" t="e">
        <f t="shared" si="86"/>
        <v>#N/A</v>
      </c>
      <c r="AP120" s="2" t="str">
        <f>IF(AD120,
  IF(ISBLANK(H120),
    AP119,
    IF(LEN(H120)=1,
      IF(OR(UPPER(H120)="A",UPPER(H120)="I"),
        EINSTELLUNGEN!$D$21,
        IF(OR(UPPER(H120)="B",UPPER(H120)="M"),
          EINSTELLUNGEN!$D$22,
          IF(OR(UPPER(H120)="C",UPPER(H120)="S"),
            EINSTELLUNGEN!$D$23,
            IF(UPPER(H120)="D",
              EINSTELLUNGEN!$D$24,
              IF(UPPER(H120)="E",
                EINSTELLUNGEN!$D$25,
                UPPER(H120)))))),
      IF(ISNUMBER(H120),
        EINSTELLUNGEN!$D$20&amp;H120,
        UPPER(H120)))),
  "")</f>
        <v/>
      </c>
      <c r="AQ120" s="2" t="str">
        <f t="shared" si="87"/>
        <v/>
      </c>
      <c r="AR120" s="2">
        <f t="shared" si="88"/>
        <v>0</v>
      </c>
      <c r="AS120" s="145">
        <f t="shared" si="89"/>
        <v>0.33333333333333331</v>
      </c>
      <c r="AT120" s="2">
        <f t="shared" si="90"/>
        <v>0</v>
      </c>
      <c r="AU120" s="2">
        <f t="shared" si="91"/>
        <v>0</v>
      </c>
      <c r="AV120" s="2">
        <f t="shared" si="92"/>
        <v>0</v>
      </c>
      <c r="AW120" s="2">
        <f t="shared" si="93"/>
        <v>0</v>
      </c>
      <c r="AX120" s="2">
        <f t="shared" si="74"/>
        <v>0</v>
      </c>
      <c r="AY120" s="2">
        <f t="shared" si="94"/>
        <v>0</v>
      </c>
      <c r="AZ120" s="145" t="e">
        <f t="shared" si="95"/>
        <v>#N/A</v>
      </c>
      <c r="BA120" s="145" t="e">
        <f t="shared" si="96"/>
        <v>#N/A</v>
      </c>
      <c r="BB120" s="145">
        <f t="shared" si="97"/>
        <v>2.083333333333337E-2</v>
      </c>
      <c r="BC120" s="2">
        <f>IF(AM120,
  IF(AND(AL120=$J$31,_xlfn.DAYS(AH120,DATE(AI120,1,1))&lt;7),
    MAX(0,EINSTELLUNGEN!$D$12+1-WEEKDAY(DATE(EINSTELLUNGEN!$D$9,EINSTELLUNGEN!$D$10,1),2)),
    IF(AL120=$J$33,
      MIN(EINSTELLUNGEN!$D$12,WEEKDAY(DATE(EINSTELLUNGEN!$D$9,12,31),2)),
      EINSTELLUNGEN!$D$12
  )) - SUMIF(AL$50:AL$2500,"="&amp;AL120,AX$50:AX$2500),
  0)</f>
        <v>3</v>
      </c>
      <c r="BD120" s="2">
        <f t="shared" si="98"/>
        <v>0.33333333333333331</v>
      </c>
      <c r="BE120" s="2">
        <f t="shared" si="99"/>
        <v>0</v>
      </c>
    </row>
    <row r="121" spans="1:57" ht="10.5" customHeight="1">
      <c r="A121" s="1" t="str">
        <f t="shared" ca="1" si="75"/>
        <v/>
      </c>
      <c r="B121" s="1" t="str">
        <f t="shared" ca="1" si="76"/>
        <v/>
      </c>
      <c r="C121" s="1" t="str">
        <f t="shared" ca="1" si="77"/>
        <v/>
      </c>
      <c r="D121" s="1" t="str">
        <f t="shared" ca="1" si="78"/>
        <v/>
      </c>
      <c r="F121" s="10"/>
      <c r="G121" s="136" t="str">
        <f t="shared" si="79"/>
        <v/>
      </c>
      <c r="H121" s="27"/>
      <c r="I121" s="28"/>
      <c r="J121" s="28"/>
      <c r="K121" s="29"/>
      <c r="L121" s="136"/>
      <c r="M121" s="136"/>
      <c r="N121" s="136"/>
      <c r="O121" s="26" t="str">
        <f t="shared" si="80"/>
        <v/>
      </c>
      <c r="P121" s="218" t="str">
        <f t="shared" si="81"/>
        <v/>
      </c>
      <c r="Q121" s="26" t="str">
        <f t="shared" si="82"/>
        <v/>
      </c>
      <c r="R121" s="22"/>
      <c r="S121" s="99"/>
      <c r="T121" s="10"/>
      <c r="U121" s="229" t="str">
        <f t="shared" si="83"/>
        <v/>
      </c>
      <c r="V121" s="230"/>
      <c r="W121" s="230"/>
      <c r="X121" s="230"/>
      <c r="Y121" s="230"/>
      <c r="Z121" s="22" t="str">
        <f>""</f>
        <v/>
      </c>
      <c r="AB121" s="23" t="str">
        <f t="shared" si="84"/>
        <v/>
      </c>
      <c r="AC121" s="2" t="b">
        <f>COUNT(Q121:Q$2500)&gt;0</f>
        <v>0</v>
      </c>
      <c r="AD121" s="2" t="b">
        <f t="shared" si="67"/>
        <v>0</v>
      </c>
      <c r="AE121" s="2" t="b">
        <f t="shared" si="68"/>
        <v>0</v>
      </c>
      <c r="AF121" s="2" t="b">
        <f t="shared" si="69"/>
        <v>0</v>
      </c>
      <c r="AG121" s="2" t="b">
        <f>OR(
  AND(AC121,NOT(AC122)),
  AND(AF121,WEEKDAY(AH120,2)=EINSTELLUNGEN!$D$12),
  AND(AF121,AH121=$J$35)
)</f>
        <v>0</v>
      </c>
      <c r="AH121" s="2">
        <f>IF(AE121,AH120+IF(WEEKDAY(AH120+1,2)&lt;=EINSTELLUNGEN!$D$12,1,$J$36),AH120)</f>
        <v>42020</v>
      </c>
      <c r="AI121" s="2">
        <f t="shared" si="70"/>
        <v>2019</v>
      </c>
      <c r="AJ121" s="2">
        <f t="shared" si="71"/>
        <v>201901</v>
      </c>
      <c r="AK121" s="2">
        <f t="shared" si="72"/>
        <v>201901</v>
      </c>
      <c r="AL121" s="2">
        <f t="shared" si="100"/>
        <v>201903</v>
      </c>
      <c r="AM121" s="2" t="b">
        <f t="shared" si="73"/>
        <v>1</v>
      </c>
      <c r="AN121" s="4" t="e">
        <f t="shared" si="85"/>
        <v>#N/A</v>
      </c>
      <c r="AO121" s="4" t="e">
        <f t="shared" si="86"/>
        <v>#N/A</v>
      </c>
      <c r="AP121" s="2" t="str">
        <f>IF(AD121,
  IF(ISBLANK(H121),
    AP120,
    IF(LEN(H121)=1,
      IF(OR(UPPER(H121)="A",UPPER(H121)="I"),
        EINSTELLUNGEN!$D$21,
        IF(OR(UPPER(H121)="B",UPPER(H121)="M"),
          EINSTELLUNGEN!$D$22,
          IF(OR(UPPER(H121)="C",UPPER(H121)="S"),
            EINSTELLUNGEN!$D$23,
            IF(UPPER(H121)="D",
              EINSTELLUNGEN!$D$24,
              IF(UPPER(H121)="E",
                EINSTELLUNGEN!$D$25,
                UPPER(H121)))))),
      IF(ISNUMBER(H121),
        EINSTELLUNGEN!$D$20&amp;H121,
        UPPER(H121)))),
  "")</f>
        <v/>
      </c>
      <c r="AQ121" s="2" t="str">
        <f t="shared" si="87"/>
        <v/>
      </c>
      <c r="AR121" s="2">
        <f t="shared" si="88"/>
        <v>0</v>
      </c>
      <c r="AS121" s="145">
        <f t="shared" si="89"/>
        <v>0.33333333333333331</v>
      </c>
      <c r="AT121" s="2">
        <f t="shared" si="90"/>
        <v>0</v>
      </c>
      <c r="AU121" s="2">
        <f t="shared" si="91"/>
        <v>0</v>
      </c>
      <c r="AV121" s="2">
        <f t="shared" si="92"/>
        <v>0</v>
      </c>
      <c r="AW121" s="2">
        <f t="shared" si="93"/>
        <v>0</v>
      </c>
      <c r="AX121" s="2">
        <f t="shared" si="74"/>
        <v>0</v>
      </c>
      <c r="AY121" s="2">
        <f t="shared" si="94"/>
        <v>0</v>
      </c>
      <c r="AZ121" s="145" t="e">
        <f t="shared" si="95"/>
        <v>#N/A</v>
      </c>
      <c r="BA121" s="145" t="e">
        <f t="shared" si="96"/>
        <v>#N/A</v>
      </c>
      <c r="BB121" s="145">
        <f t="shared" si="97"/>
        <v>2.083333333333337E-2</v>
      </c>
      <c r="BC121" s="2">
        <f>IF(AM121,
  IF(AND(AL121=$J$31,_xlfn.DAYS(AH121,DATE(AI121,1,1))&lt;7),
    MAX(0,EINSTELLUNGEN!$D$12+1-WEEKDAY(DATE(EINSTELLUNGEN!$D$9,EINSTELLUNGEN!$D$10,1),2)),
    IF(AL121=$J$33,
      MIN(EINSTELLUNGEN!$D$12,WEEKDAY(DATE(EINSTELLUNGEN!$D$9,12,31),2)),
      EINSTELLUNGEN!$D$12
  )) - SUMIF(AL$50:AL$2500,"="&amp;AL121,AX$50:AX$2500),
  0)</f>
        <v>3</v>
      </c>
      <c r="BD121" s="2">
        <f t="shared" si="98"/>
        <v>0.33333333333333331</v>
      </c>
      <c r="BE121" s="2">
        <f t="shared" si="99"/>
        <v>0</v>
      </c>
    </row>
    <row r="122" spans="1:57" ht="10.5" customHeight="1">
      <c r="A122" s="1" t="str">
        <f t="shared" ca="1" si="75"/>
        <v/>
      </c>
      <c r="B122" s="1" t="str">
        <f t="shared" ca="1" si="76"/>
        <v/>
      </c>
      <c r="C122" s="1" t="str">
        <f t="shared" ca="1" si="77"/>
        <v/>
      </c>
      <c r="D122" s="1" t="str">
        <f t="shared" ca="1" si="78"/>
        <v/>
      </c>
      <c r="F122" s="10"/>
      <c r="G122" s="136" t="str">
        <f t="shared" si="79"/>
        <v/>
      </c>
      <c r="H122" s="27"/>
      <c r="I122" s="28"/>
      <c r="J122" s="28"/>
      <c r="K122" s="29"/>
      <c r="L122" s="136"/>
      <c r="M122" s="136"/>
      <c r="N122" s="136"/>
      <c r="O122" s="26" t="str">
        <f t="shared" si="80"/>
        <v/>
      </c>
      <c r="P122" s="218" t="str">
        <f t="shared" si="81"/>
        <v/>
      </c>
      <c r="Q122" s="26" t="str">
        <f t="shared" si="82"/>
        <v/>
      </c>
      <c r="R122" s="22"/>
      <c r="S122" s="99"/>
      <c r="T122" s="10"/>
      <c r="U122" s="229" t="str">
        <f t="shared" si="83"/>
        <v/>
      </c>
      <c r="V122" s="230"/>
      <c r="W122" s="230"/>
      <c r="X122" s="230"/>
      <c r="Y122" s="230"/>
      <c r="Z122" s="22" t="str">
        <f>""</f>
        <v/>
      </c>
      <c r="AB122" s="23" t="str">
        <f t="shared" si="84"/>
        <v/>
      </c>
      <c r="AC122" s="2" t="b">
        <f>COUNT(Q122:Q$2500)&gt;0</f>
        <v>0</v>
      </c>
      <c r="AD122" s="2" t="b">
        <f t="shared" si="67"/>
        <v>0</v>
      </c>
      <c r="AE122" s="2" t="b">
        <f t="shared" si="68"/>
        <v>0</v>
      </c>
      <c r="AF122" s="2" t="b">
        <f t="shared" si="69"/>
        <v>0</v>
      </c>
      <c r="AG122" s="2" t="b">
        <f>OR(
  AND(AC122,NOT(AC123)),
  AND(AF122,WEEKDAY(AH121,2)=EINSTELLUNGEN!$D$12),
  AND(AF122,AH122=$J$35)
)</f>
        <v>0</v>
      </c>
      <c r="AH122" s="2">
        <f>IF(AE122,AH121+IF(WEEKDAY(AH121+1,2)&lt;=EINSTELLUNGEN!$D$12,1,$J$36),AH121)</f>
        <v>42020</v>
      </c>
      <c r="AI122" s="2">
        <f t="shared" si="70"/>
        <v>2019</v>
      </c>
      <c r="AJ122" s="2">
        <f t="shared" si="71"/>
        <v>201901</v>
      </c>
      <c r="AK122" s="2">
        <f t="shared" si="72"/>
        <v>201901</v>
      </c>
      <c r="AL122" s="2">
        <f t="shared" si="100"/>
        <v>201903</v>
      </c>
      <c r="AM122" s="2" t="b">
        <f t="shared" si="73"/>
        <v>1</v>
      </c>
      <c r="AN122" s="4" t="e">
        <f t="shared" si="85"/>
        <v>#N/A</v>
      </c>
      <c r="AO122" s="4" t="e">
        <f t="shared" si="86"/>
        <v>#N/A</v>
      </c>
      <c r="AP122" s="2" t="str">
        <f>IF(AD122,
  IF(ISBLANK(H122),
    AP121,
    IF(LEN(H122)=1,
      IF(OR(UPPER(H122)="A",UPPER(H122)="I"),
        EINSTELLUNGEN!$D$21,
        IF(OR(UPPER(H122)="B",UPPER(H122)="M"),
          EINSTELLUNGEN!$D$22,
          IF(OR(UPPER(H122)="C",UPPER(H122)="S"),
            EINSTELLUNGEN!$D$23,
            IF(UPPER(H122)="D",
              EINSTELLUNGEN!$D$24,
              IF(UPPER(H122)="E",
                EINSTELLUNGEN!$D$25,
                UPPER(H122)))))),
      IF(ISNUMBER(H122),
        EINSTELLUNGEN!$D$20&amp;H122,
        UPPER(H122)))),
  "")</f>
        <v/>
      </c>
      <c r="AQ122" s="2" t="str">
        <f t="shared" si="87"/>
        <v/>
      </c>
      <c r="AR122" s="2">
        <f t="shared" si="88"/>
        <v>0</v>
      </c>
      <c r="AS122" s="145">
        <f t="shared" si="89"/>
        <v>0.33333333333333331</v>
      </c>
      <c r="AT122" s="2">
        <f t="shared" si="90"/>
        <v>0</v>
      </c>
      <c r="AU122" s="2">
        <f t="shared" si="91"/>
        <v>0</v>
      </c>
      <c r="AV122" s="2">
        <f t="shared" si="92"/>
        <v>0</v>
      </c>
      <c r="AW122" s="2">
        <f t="shared" si="93"/>
        <v>0</v>
      </c>
      <c r="AX122" s="2">
        <f t="shared" si="74"/>
        <v>0</v>
      </c>
      <c r="AY122" s="2">
        <f t="shared" si="94"/>
        <v>0</v>
      </c>
      <c r="AZ122" s="145" t="e">
        <f t="shared" si="95"/>
        <v>#N/A</v>
      </c>
      <c r="BA122" s="145" t="e">
        <f t="shared" si="96"/>
        <v>#N/A</v>
      </c>
      <c r="BB122" s="145">
        <f t="shared" si="97"/>
        <v>2.083333333333337E-2</v>
      </c>
      <c r="BC122" s="2">
        <f>IF(AM122,
  IF(AND(AL122=$J$31,_xlfn.DAYS(AH122,DATE(AI122,1,1))&lt;7),
    MAX(0,EINSTELLUNGEN!$D$12+1-WEEKDAY(DATE(EINSTELLUNGEN!$D$9,EINSTELLUNGEN!$D$10,1),2)),
    IF(AL122=$J$33,
      MIN(EINSTELLUNGEN!$D$12,WEEKDAY(DATE(EINSTELLUNGEN!$D$9,12,31),2)),
      EINSTELLUNGEN!$D$12
  )) - SUMIF(AL$50:AL$2500,"="&amp;AL122,AX$50:AX$2500),
  0)</f>
        <v>3</v>
      </c>
      <c r="BD122" s="2">
        <f t="shared" si="98"/>
        <v>0.33333333333333331</v>
      </c>
      <c r="BE122" s="2">
        <f t="shared" si="99"/>
        <v>0</v>
      </c>
    </row>
    <row r="123" spans="1:57" ht="10.5" customHeight="1">
      <c r="A123" s="1" t="str">
        <f t="shared" ca="1" si="75"/>
        <v/>
      </c>
      <c r="B123" s="1" t="str">
        <f t="shared" ca="1" si="76"/>
        <v/>
      </c>
      <c r="C123" s="1" t="str">
        <f t="shared" ca="1" si="77"/>
        <v/>
      </c>
      <c r="D123" s="1" t="str">
        <f t="shared" ca="1" si="78"/>
        <v/>
      </c>
      <c r="F123" s="10"/>
      <c r="G123" s="136" t="str">
        <f t="shared" si="79"/>
        <v/>
      </c>
      <c r="H123" s="27"/>
      <c r="I123" s="28"/>
      <c r="J123" s="28"/>
      <c r="K123" s="29"/>
      <c r="L123" s="136"/>
      <c r="M123" s="136"/>
      <c r="N123" s="136"/>
      <c r="O123" s="26" t="str">
        <f t="shared" si="80"/>
        <v/>
      </c>
      <c r="P123" s="218" t="str">
        <f t="shared" si="81"/>
        <v/>
      </c>
      <c r="Q123" s="26" t="str">
        <f t="shared" si="82"/>
        <v/>
      </c>
      <c r="R123" s="22"/>
      <c r="S123" s="99"/>
      <c r="T123" s="10"/>
      <c r="U123" s="229" t="str">
        <f t="shared" si="83"/>
        <v/>
      </c>
      <c r="V123" s="230"/>
      <c r="W123" s="230"/>
      <c r="X123" s="230"/>
      <c r="Y123" s="230"/>
      <c r="Z123" s="22" t="str">
        <f>""</f>
        <v/>
      </c>
      <c r="AB123" s="23" t="str">
        <f t="shared" si="84"/>
        <v/>
      </c>
      <c r="AC123" s="2" t="b">
        <f>COUNT(Q123:Q$2500)&gt;0</f>
        <v>0</v>
      </c>
      <c r="AD123" s="2" t="b">
        <f t="shared" si="67"/>
        <v>0</v>
      </c>
      <c r="AE123" s="2" t="b">
        <f t="shared" si="68"/>
        <v>0</v>
      </c>
      <c r="AF123" s="2" t="b">
        <f t="shared" si="69"/>
        <v>0</v>
      </c>
      <c r="AG123" s="2" t="b">
        <f>OR(
  AND(AC123,NOT(AC124)),
  AND(AF123,WEEKDAY(AH122,2)=EINSTELLUNGEN!$D$12),
  AND(AF123,AH123=$J$35)
)</f>
        <v>0</v>
      </c>
      <c r="AH123" s="2">
        <f>IF(AE123,AH122+IF(WEEKDAY(AH122+1,2)&lt;=EINSTELLUNGEN!$D$12,1,$J$36),AH122)</f>
        <v>42020</v>
      </c>
      <c r="AI123" s="2">
        <f t="shared" si="70"/>
        <v>2019</v>
      </c>
      <c r="AJ123" s="2">
        <f t="shared" si="71"/>
        <v>201901</v>
      </c>
      <c r="AK123" s="2">
        <f t="shared" si="72"/>
        <v>201901</v>
      </c>
      <c r="AL123" s="2">
        <f t="shared" si="100"/>
        <v>201903</v>
      </c>
      <c r="AM123" s="2" t="b">
        <f t="shared" si="73"/>
        <v>1</v>
      </c>
      <c r="AN123" s="4" t="e">
        <f t="shared" si="85"/>
        <v>#N/A</v>
      </c>
      <c r="AO123" s="4" t="e">
        <f t="shared" si="86"/>
        <v>#N/A</v>
      </c>
      <c r="AP123" s="2" t="str">
        <f>IF(AD123,
  IF(ISBLANK(H123),
    AP122,
    IF(LEN(H123)=1,
      IF(OR(UPPER(H123)="A",UPPER(H123)="I"),
        EINSTELLUNGEN!$D$21,
        IF(OR(UPPER(H123)="B",UPPER(H123)="M"),
          EINSTELLUNGEN!$D$22,
          IF(OR(UPPER(H123)="C",UPPER(H123)="S"),
            EINSTELLUNGEN!$D$23,
            IF(UPPER(H123)="D",
              EINSTELLUNGEN!$D$24,
              IF(UPPER(H123)="E",
                EINSTELLUNGEN!$D$25,
                UPPER(H123)))))),
      IF(ISNUMBER(H123),
        EINSTELLUNGEN!$D$20&amp;H123,
        UPPER(H123)))),
  "")</f>
        <v/>
      </c>
      <c r="AQ123" s="2" t="str">
        <f t="shared" si="87"/>
        <v/>
      </c>
      <c r="AR123" s="2">
        <f t="shared" si="88"/>
        <v>0</v>
      </c>
      <c r="AS123" s="145">
        <f t="shared" si="89"/>
        <v>0.33333333333333331</v>
      </c>
      <c r="AT123" s="2">
        <f t="shared" si="90"/>
        <v>0</v>
      </c>
      <c r="AU123" s="2">
        <f t="shared" si="91"/>
        <v>0</v>
      </c>
      <c r="AV123" s="2">
        <f t="shared" si="92"/>
        <v>0</v>
      </c>
      <c r="AW123" s="2">
        <f t="shared" si="93"/>
        <v>0</v>
      </c>
      <c r="AX123" s="2">
        <f t="shared" si="74"/>
        <v>0</v>
      </c>
      <c r="AY123" s="2">
        <f t="shared" si="94"/>
        <v>0</v>
      </c>
      <c r="AZ123" s="145" t="e">
        <f t="shared" si="95"/>
        <v>#N/A</v>
      </c>
      <c r="BA123" s="145" t="e">
        <f t="shared" si="96"/>
        <v>#N/A</v>
      </c>
      <c r="BB123" s="145">
        <f t="shared" si="97"/>
        <v>2.083333333333337E-2</v>
      </c>
      <c r="BC123" s="2">
        <f>IF(AM123,
  IF(AND(AL123=$J$31,_xlfn.DAYS(AH123,DATE(AI123,1,1))&lt;7),
    MAX(0,EINSTELLUNGEN!$D$12+1-WEEKDAY(DATE(EINSTELLUNGEN!$D$9,EINSTELLUNGEN!$D$10,1),2)),
    IF(AL123=$J$33,
      MIN(EINSTELLUNGEN!$D$12,WEEKDAY(DATE(EINSTELLUNGEN!$D$9,12,31),2)),
      EINSTELLUNGEN!$D$12
  )) - SUMIF(AL$50:AL$2500,"="&amp;AL123,AX$50:AX$2500),
  0)</f>
        <v>3</v>
      </c>
      <c r="BD123" s="2">
        <f t="shared" si="98"/>
        <v>0.33333333333333331</v>
      </c>
      <c r="BE123" s="2">
        <f t="shared" si="99"/>
        <v>0</v>
      </c>
    </row>
    <row r="124" spans="1:57" ht="10.5" customHeight="1">
      <c r="A124" s="1" t="str">
        <f t="shared" ca="1" si="75"/>
        <v/>
      </c>
      <c r="B124" s="1" t="str">
        <f t="shared" ca="1" si="76"/>
        <v/>
      </c>
      <c r="C124" s="1" t="str">
        <f t="shared" ca="1" si="77"/>
        <v/>
      </c>
      <c r="D124" s="1" t="str">
        <f t="shared" ca="1" si="78"/>
        <v/>
      </c>
      <c r="F124" s="10"/>
      <c r="G124" s="136" t="str">
        <f t="shared" si="79"/>
        <v/>
      </c>
      <c r="H124" s="27"/>
      <c r="I124" s="28"/>
      <c r="J124" s="28"/>
      <c r="K124" s="29"/>
      <c r="L124" s="136"/>
      <c r="M124" s="136"/>
      <c r="N124" s="136"/>
      <c r="O124" s="26" t="str">
        <f t="shared" si="80"/>
        <v/>
      </c>
      <c r="P124" s="218" t="str">
        <f t="shared" si="81"/>
        <v/>
      </c>
      <c r="Q124" s="26" t="str">
        <f t="shared" si="82"/>
        <v/>
      </c>
      <c r="R124" s="22"/>
      <c r="S124" s="99"/>
      <c r="T124" s="10"/>
      <c r="U124" s="229" t="str">
        <f t="shared" si="83"/>
        <v/>
      </c>
      <c r="V124" s="230"/>
      <c r="W124" s="230"/>
      <c r="X124" s="230"/>
      <c r="Y124" s="230"/>
      <c r="Z124" s="22" t="str">
        <f>""</f>
        <v/>
      </c>
      <c r="AB124" s="23" t="str">
        <f t="shared" si="84"/>
        <v/>
      </c>
      <c r="AC124" s="2" t="b">
        <f>COUNT(Q124:Q$2500)&gt;0</f>
        <v>0</v>
      </c>
      <c r="AD124" s="2" t="b">
        <f t="shared" si="67"/>
        <v>0</v>
      </c>
      <c r="AE124" s="2" t="b">
        <f t="shared" si="68"/>
        <v>0</v>
      </c>
      <c r="AF124" s="2" t="b">
        <f t="shared" si="69"/>
        <v>0</v>
      </c>
      <c r="AG124" s="2" t="b">
        <f>OR(
  AND(AC124,NOT(AC125)),
  AND(AF124,WEEKDAY(AH123,2)=EINSTELLUNGEN!$D$12),
  AND(AF124,AH124=$J$35)
)</f>
        <v>0</v>
      </c>
      <c r="AH124" s="2">
        <f>IF(AE124,AH123+IF(WEEKDAY(AH123+1,2)&lt;=EINSTELLUNGEN!$D$12,1,$J$36),AH123)</f>
        <v>42020</v>
      </c>
      <c r="AI124" s="2">
        <f t="shared" si="70"/>
        <v>2019</v>
      </c>
      <c r="AJ124" s="2">
        <f t="shared" si="71"/>
        <v>201901</v>
      </c>
      <c r="AK124" s="2">
        <f t="shared" si="72"/>
        <v>201901</v>
      </c>
      <c r="AL124" s="2">
        <f t="shared" si="100"/>
        <v>201903</v>
      </c>
      <c r="AM124" s="2" t="b">
        <f t="shared" si="73"/>
        <v>1</v>
      </c>
      <c r="AN124" s="4" t="e">
        <f t="shared" si="85"/>
        <v>#N/A</v>
      </c>
      <c r="AO124" s="4" t="e">
        <f t="shared" si="86"/>
        <v>#N/A</v>
      </c>
      <c r="AP124" s="2" t="str">
        <f>IF(AD124,
  IF(ISBLANK(H124),
    AP123,
    IF(LEN(H124)=1,
      IF(OR(UPPER(H124)="A",UPPER(H124)="I"),
        EINSTELLUNGEN!$D$21,
        IF(OR(UPPER(H124)="B",UPPER(H124)="M"),
          EINSTELLUNGEN!$D$22,
          IF(OR(UPPER(H124)="C",UPPER(H124)="S"),
            EINSTELLUNGEN!$D$23,
            IF(UPPER(H124)="D",
              EINSTELLUNGEN!$D$24,
              IF(UPPER(H124)="E",
                EINSTELLUNGEN!$D$25,
                UPPER(H124)))))),
      IF(ISNUMBER(H124),
        EINSTELLUNGEN!$D$20&amp;H124,
        UPPER(H124)))),
  "")</f>
        <v/>
      </c>
      <c r="AQ124" s="2" t="str">
        <f t="shared" si="87"/>
        <v/>
      </c>
      <c r="AR124" s="2">
        <f t="shared" si="88"/>
        <v>0</v>
      </c>
      <c r="AS124" s="145">
        <f t="shared" si="89"/>
        <v>0.33333333333333331</v>
      </c>
      <c r="AT124" s="2">
        <f t="shared" si="90"/>
        <v>0</v>
      </c>
      <c r="AU124" s="2">
        <f t="shared" si="91"/>
        <v>0</v>
      </c>
      <c r="AV124" s="2">
        <f t="shared" si="92"/>
        <v>0</v>
      </c>
      <c r="AW124" s="2">
        <f t="shared" si="93"/>
        <v>0</v>
      </c>
      <c r="AX124" s="2">
        <f t="shared" si="74"/>
        <v>0</v>
      </c>
      <c r="AY124" s="2">
        <f t="shared" si="94"/>
        <v>0</v>
      </c>
      <c r="AZ124" s="145" t="e">
        <f t="shared" si="95"/>
        <v>#N/A</v>
      </c>
      <c r="BA124" s="145" t="e">
        <f t="shared" si="96"/>
        <v>#N/A</v>
      </c>
      <c r="BB124" s="145">
        <f t="shared" si="97"/>
        <v>2.083333333333337E-2</v>
      </c>
      <c r="BC124" s="2">
        <f>IF(AM124,
  IF(AND(AL124=$J$31,_xlfn.DAYS(AH124,DATE(AI124,1,1))&lt;7),
    MAX(0,EINSTELLUNGEN!$D$12+1-WEEKDAY(DATE(EINSTELLUNGEN!$D$9,EINSTELLUNGEN!$D$10,1),2)),
    IF(AL124=$J$33,
      MIN(EINSTELLUNGEN!$D$12,WEEKDAY(DATE(EINSTELLUNGEN!$D$9,12,31),2)),
      EINSTELLUNGEN!$D$12
  )) - SUMIF(AL$50:AL$2500,"="&amp;AL124,AX$50:AX$2500),
  0)</f>
        <v>3</v>
      </c>
      <c r="BD124" s="2">
        <f t="shared" si="98"/>
        <v>0.33333333333333331</v>
      </c>
      <c r="BE124" s="2">
        <f t="shared" si="99"/>
        <v>0</v>
      </c>
    </row>
    <row r="125" spans="1:57" ht="10.5" customHeight="1">
      <c r="A125" s="1" t="str">
        <f t="shared" ca="1" si="75"/>
        <v/>
      </c>
      <c r="B125" s="1" t="str">
        <f t="shared" ca="1" si="76"/>
        <v/>
      </c>
      <c r="C125" s="1" t="str">
        <f t="shared" ca="1" si="77"/>
        <v/>
      </c>
      <c r="D125" s="1" t="str">
        <f t="shared" ca="1" si="78"/>
        <v/>
      </c>
      <c r="F125" s="10"/>
      <c r="G125" s="136" t="str">
        <f t="shared" si="79"/>
        <v/>
      </c>
      <c r="H125" s="27"/>
      <c r="I125" s="28"/>
      <c r="J125" s="28"/>
      <c r="K125" s="29"/>
      <c r="L125" s="136"/>
      <c r="M125" s="136"/>
      <c r="N125" s="136"/>
      <c r="O125" s="26" t="str">
        <f t="shared" si="80"/>
        <v/>
      </c>
      <c r="P125" s="218" t="str">
        <f t="shared" si="81"/>
        <v/>
      </c>
      <c r="Q125" s="26" t="str">
        <f t="shared" si="82"/>
        <v/>
      </c>
      <c r="R125" s="22"/>
      <c r="S125" s="99"/>
      <c r="T125" s="10"/>
      <c r="U125" s="229" t="str">
        <f t="shared" si="83"/>
        <v/>
      </c>
      <c r="V125" s="230"/>
      <c r="W125" s="230"/>
      <c r="X125" s="230"/>
      <c r="Y125" s="230"/>
      <c r="Z125" s="22" t="str">
        <f>""</f>
        <v/>
      </c>
      <c r="AB125" s="23" t="str">
        <f t="shared" si="84"/>
        <v/>
      </c>
      <c r="AC125" s="2" t="b">
        <f>COUNT(Q125:Q$2500)&gt;0</f>
        <v>0</v>
      </c>
      <c r="AD125" s="2" t="b">
        <f t="shared" si="67"/>
        <v>0</v>
      </c>
      <c r="AE125" s="2" t="b">
        <f t="shared" si="68"/>
        <v>0</v>
      </c>
      <c r="AF125" s="2" t="b">
        <f t="shared" si="69"/>
        <v>0</v>
      </c>
      <c r="AG125" s="2" t="b">
        <f>OR(
  AND(AC125,NOT(AC126)),
  AND(AF125,WEEKDAY(AH124,2)=EINSTELLUNGEN!$D$12),
  AND(AF125,AH125=$J$35)
)</f>
        <v>0</v>
      </c>
      <c r="AH125" s="2">
        <f>IF(AE125,AH124+IF(WEEKDAY(AH124+1,2)&lt;=EINSTELLUNGEN!$D$12,1,$J$36),AH124)</f>
        <v>42020</v>
      </c>
      <c r="AI125" s="2">
        <f t="shared" si="70"/>
        <v>2019</v>
      </c>
      <c r="AJ125" s="2">
        <f t="shared" si="71"/>
        <v>201901</v>
      </c>
      <c r="AK125" s="2">
        <f t="shared" si="72"/>
        <v>201901</v>
      </c>
      <c r="AL125" s="2">
        <f t="shared" si="100"/>
        <v>201903</v>
      </c>
      <c r="AM125" s="2" t="b">
        <f t="shared" si="73"/>
        <v>1</v>
      </c>
      <c r="AN125" s="4" t="e">
        <f t="shared" si="85"/>
        <v>#N/A</v>
      </c>
      <c r="AO125" s="4" t="e">
        <f t="shared" si="86"/>
        <v>#N/A</v>
      </c>
      <c r="AP125" s="2" t="str">
        <f>IF(AD125,
  IF(ISBLANK(H125),
    AP124,
    IF(LEN(H125)=1,
      IF(OR(UPPER(H125)="A",UPPER(H125)="I"),
        EINSTELLUNGEN!$D$21,
        IF(OR(UPPER(H125)="B",UPPER(H125)="M"),
          EINSTELLUNGEN!$D$22,
          IF(OR(UPPER(H125)="C",UPPER(H125)="S"),
            EINSTELLUNGEN!$D$23,
            IF(UPPER(H125)="D",
              EINSTELLUNGEN!$D$24,
              IF(UPPER(H125)="E",
                EINSTELLUNGEN!$D$25,
                UPPER(H125)))))),
      IF(ISNUMBER(H125),
        EINSTELLUNGEN!$D$20&amp;H125,
        UPPER(H125)))),
  "")</f>
        <v/>
      </c>
      <c r="AQ125" s="2" t="str">
        <f t="shared" si="87"/>
        <v/>
      </c>
      <c r="AR125" s="2">
        <f t="shared" si="88"/>
        <v>0</v>
      </c>
      <c r="AS125" s="145">
        <f t="shared" si="89"/>
        <v>0.33333333333333331</v>
      </c>
      <c r="AT125" s="2">
        <f t="shared" si="90"/>
        <v>0</v>
      </c>
      <c r="AU125" s="2">
        <f t="shared" si="91"/>
        <v>0</v>
      </c>
      <c r="AV125" s="2">
        <f t="shared" si="92"/>
        <v>0</v>
      </c>
      <c r="AW125" s="2">
        <f t="shared" si="93"/>
        <v>0</v>
      </c>
      <c r="AX125" s="2">
        <f t="shared" si="74"/>
        <v>0</v>
      </c>
      <c r="AY125" s="2">
        <f t="shared" si="94"/>
        <v>0</v>
      </c>
      <c r="AZ125" s="145" t="e">
        <f t="shared" si="95"/>
        <v>#N/A</v>
      </c>
      <c r="BA125" s="145" t="e">
        <f t="shared" si="96"/>
        <v>#N/A</v>
      </c>
      <c r="BB125" s="145">
        <f t="shared" si="97"/>
        <v>2.083333333333337E-2</v>
      </c>
      <c r="BC125" s="2">
        <f>IF(AM125,
  IF(AND(AL125=$J$31,_xlfn.DAYS(AH125,DATE(AI125,1,1))&lt;7),
    MAX(0,EINSTELLUNGEN!$D$12+1-WEEKDAY(DATE(EINSTELLUNGEN!$D$9,EINSTELLUNGEN!$D$10,1),2)),
    IF(AL125=$J$33,
      MIN(EINSTELLUNGEN!$D$12,WEEKDAY(DATE(EINSTELLUNGEN!$D$9,12,31),2)),
      EINSTELLUNGEN!$D$12
  )) - SUMIF(AL$50:AL$2500,"="&amp;AL125,AX$50:AX$2500),
  0)</f>
        <v>3</v>
      </c>
      <c r="BD125" s="2">
        <f t="shared" si="98"/>
        <v>0.33333333333333331</v>
      </c>
      <c r="BE125" s="2">
        <f t="shared" si="99"/>
        <v>0</v>
      </c>
    </row>
    <row r="126" spans="1:57" ht="10.5" customHeight="1">
      <c r="A126" s="1" t="str">
        <f t="shared" ca="1" si="75"/>
        <v/>
      </c>
      <c r="B126" s="1" t="str">
        <f t="shared" ca="1" si="76"/>
        <v/>
      </c>
      <c r="C126" s="1" t="str">
        <f t="shared" ca="1" si="77"/>
        <v/>
      </c>
      <c r="D126" s="1" t="str">
        <f t="shared" ca="1" si="78"/>
        <v/>
      </c>
      <c r="F126" s="10"/>
      <c r="G126" s="136" t="str">
        <f t="shared" si="79"/>
        <v/>
      </c>
      <c r="H126" s="27"/>
      <c r="I126" s="28"/>
      <c r="J126" s="28"/>
      <c r="K126" s="29"/>
      <c r="L126" s="136"/>
      <c r="M126" s="136"/>
      <c r="N126" s="136"/>
      <c r="O126" s="26" t="str">
        <f t="shared" si="80"/>
        <v/>
      </c>
      <c r="P126" s="218" t="str">
        <f t="shared" si="81"/>
        <v/>
      </c>
      <c r="Q126" s="26" t="str">
        <f t="shared" si="82"/>
        <v/>
      </c>
      <c r="R126" s="22"/>
      <c r="S126" s="99"/>
      <c r="T126" s="10"/>
      <c r="U126" s="229" t="str">
        <f t="shared" si="83"/>
        <v/>
      </c>
      <c r="V126" s="230"/>
      <c r="W126" s="230"/>
      <c r="X126" s="230"/>
      <c r="Y126" s="230"/>
      <c r="Z126" s="22" t="str">
        <f>""</f>
        <v/>
      </c>
      <c r="AB126" s="23" t="str">
        <f t="shared" si="84"/>
        <v/>
      </c>
      <c r="AC126" s="2" t="b">
        <f>COUNT(Q126:Q$2500)&gt;0</f>
        <v>0</v>
      </c>
      <c r="AD126" s="2" t="b">
        <f t="shared" si="67"/>
        <v>0</v>
      </c>
      <c r="AE126" s="2" t="b">
        <f t="shared" si="68"/>
        <v>0</v>
      </c>
      <c r="AF126" s="2" t="b">
        <f t="shared" si="69"/>
        <v>0</v>
      </c>
      <c r="AG126" s="2" t="b">
        <f>OR(
  AND(AC126,NOT(AC127)),
  AND(AF126,WEEKDAY(AH125,2)=EINSTELLUNGEN!$D$12),
  AND(AF126,AH126=$J$35)
)</f>
        <v>0</v>
      </c>
      <c r="AH126" s="2">
        <f>IF(AE126,AH125+IF(WEEKDAY(AH125+1,2)&lt;=EINSTELLUNGEN!$D$12,1,$J$36),AH125)</f>
        <v>42020</v>
      </c>
      <c r="AI126" s="2">
        <f t="shared" si="70"/>
        <v>2019</v>
      </c>
      <c r="AJ126" s="2">
        <f t="shared" si="71"/>
        <v>201901</v>
      </c>
      <c r="AK126" s="2">
        <f t="shared" si="72"/>
        <v>201901</v>
      </c>
      <c r="AL126" s="2">
        <f t="shared" si="100"/>
        <v>201903</v>
      </c>
      <c r="AM126" s="2" t="b">
        <f t="shared" si="73"/>
        <v>1</v>
      </c>
      <c r="AN126" s="4" t="e">
        <f t="shared" si="85"/>
        <v>#N/A</v>
      </c>
      <c r="AO126" s="4" t="e">
        <f t="shared" si="86"/>
        <v>#N/A</v>
      </c>
      <c r="AP126" s="2" t="str">
        <f>IF(AD126,
  IF(ISBLANK(H126),
    AP125,
    IF(LEN(H126)=1,
      IF(OR(UPPER(H126)="A",UPPER(H126)="I"),
        EINSTELLUNGEN!$D$21,
        IF(OR(UPPER(H126)="B",UPPER(H126)="M"),
          EINSTELLUNGEN!$D$22,
          IF(OR(UPPER(H126)="C",UPPER(H126)="S"),
            EINSTELLUNGEN!$D$23,
            IF(UPPER(H126)="D",
              EINSTELLUNGEN!$D$24,
              IF(UPPER(H126)="E",
                EINSTELLUNGEN!$D$25,
                UPPER(H126)))))),
      IF(ISNUMBER(H126),
        EINSTELLUNGEN!$D$20&amp;H126,
        UPPER(H126)))),
  "")</f>
        <v/>
      </c>
      <c r="AQ126" s="2" t="str">
        <f t="shared" si="87"/>
        <v/>
      </c>
      <c r="AR126" s="2">
        <f t="shared" si="88"/>
        <v>0</v>
      </c>
      <c r="AS126" s="145">
        <f t="shared" si="89"/>
        <v>0.33333333333333331</v>
      </c>
      <c r="AT126" s="2">
        <f t="shared" si="90"/>
        <v>0</v>
      </c>
      <c r="AU126" s="2">
        <f t="shared" si="91"/>
        <v>0</v>
      </c>
      <c r="AV126" s="2">
        <f t="shared" si="92"/>
        <v>0</v>
      </c>
      <c r="AW126" s="2">
        <f t="shared" si="93"/>
        <v>0</v>
      </c>
      <c r="AX126" s="2">
        <f t="shared" si="74"/>
        <v>0</v>
      </c>
      <c r="AY126" s="2">
        <f t="shared" si="94"/>
        <v>0</v>
      </c>
      <c r="AZ126" s="145" t="e">
        <f t="shared" si="95"/>
        <v>#N/A</v>
      </c>
      <c r="BA126" s="145" t="e">
        <f t="shared" si="96"/>
        <v>#N/A</v>
      </c>
      <c r="BB126" s="145">
        <f t="shared" si="97"/>
        <v>2.083333333333337E-2</v>
      </c>
      <c r="BC126" s="2">
        <f>IF(AM126,
  IF(AND(AL126=$J$31,_xlfn.DAYS(AH126,DATE(AI126,1,1))&lt;7),
    MAX(0,EINSTELLUNGEN!$D$12+1-WEEKDAY(DATE(EINSTELLUNGEN!$D$9,EINSTELLUNGEN!$D$10,1),2)),
    IF(AL126=$J$33,
      MIN(EINSTELLUNGEN!$D$12,WEEKDAY(DATE(EINSTELLUNGEN!$D$9,12,31),2)),
      EINSTELLUNGEN!$D$12
  )) - SUMIF(AL$50:AL$2500,"="&amp;AL126,AX$50:AX$2500),
  0)</f>
        <v>3</v>
      </c>
      <c r="BD126" s="2">
        <f t="shared" si="98"/>
        <v>0.33333333333333331</v>
      </c>
      <c r="BE126" s="2">
        <f t="shared" si="99"/>
        <v>0</v>
      </c>
    </row>
    <row r="127" spans="1:57" ht="10.5" customHeight="1">
      <c r="A127" s="1" t="str">
        <f t="shared" ca="1" si="75"/>
        <v/>
      </c>
      <c r="B127" s="1" t="str">
        <f t="shared" ca="1" si="76"/>
        <v/>
      </c>
      <c r="C127" s="1" t="str">
        <f t="shared" ca="1" si="77"/>
        <v/>
      </c>
      <c r="D127" s="1" t="str">
        <f t="shared" ca="1" si="78"/>
        <v/>
      </c>
      <c r="F127" s="10"/>
      <c r="G127" s="136" t="str">
        <f t="shared" si="79"/>
        <v/>
      </c>
      <c r="H127" s="27"/>
      <c r="I127" s="28"/>
      <c r="J127" s="28"/>
      <c r="K127" s="29"/>
      <c r="L127" s="136"/>
      <c r="M127" s="136"/>
      <c r="N127" s="136"/>
      <c r="O127" s="26" t="str">
        <f t="shared" si="80"/>
        <v/>
      </c>
      <c r="P127" s="218" t="str">
        <f t="shared" si="81"/>
        <v/>
      </c>
      <c r="Q127" s="26" t="str">
        <f t="shared" si="82"/>
        <v/>
      </c>
      <c r="R127" s="22"/>
      <c r="S127" s="99"/>
      <c r="T127" s="10"/>
      <c r="U127" s="229" t="str">
        <f t="shared" si="83"/>
        <v/>
      </c>
      <c r="V127" s="230"/>
      <c r="W127" s="230"/>
      <c r="X127" s="230"/>
      <c r="Y127" s="230"/>
      <c r="Z127" s="22" t="str">
        <f>""</f>
        <v/>
      </c>
      <c r="AB127" s="23" t="str">
        <f t="shared" si="84"/>
        <v/>
      </c>
      <c r="AC127" s="2" t="b">
        <f>COUNT(Q127:Q$2500)&gt;0</f>
        <v>0</v>
      </c>
      <c r="AD127" s="2" t="b">
        <f t="shared" si="67"/>
        <v>0</v>
      </c>
      <c r="AE127" s="2" t="b">
        <f t="shared" si="68"/>
        <v>0</v>
      </c>
      <c r="AF127" s="2" t="b">
        <f t="shared" si="69"/>
        <v>0</v>
      </c>
      <c r="AG127" s="2" t="b">
        <f>OR(
  AND(AC127,NOT(AC128)),
  AND(AF127,WEEKDAY(AH126,2)=EINSTELLUNGEN!$D$12),
  AND(AF127,AH127=$J$35)
)</f>
        <v>0</v>
      </c>
      <c r="AH127" s="2">
        <f>IF(AE127,AH126+IF(WEEKDAY(AH126+1,2)&lt;=EINSTELLUNGEN!$D$12,1,$J$36),AH126)</f>
        <v>42020</v>
      </c>
      <c r="AI127" s="2">
        <f t="shared" si="70"/>
        <v>2019</v>
      </c>
      <c r="AJ127" s="2">
        <f t="shared" si="71"/>
        <v>201901</v>
      </c>
      <c r="AK127" s="2">
        <f t="shared" si="72"/>
        <v>201901</v>
      </c>
      <c r="AL127" s="2">
        <f t="shared" si="100"/>
        <v>201903</v>
      </c>
      <c r="AM127" s="2" t="b">
        <f t="shared" si="73"/>
        <v>1</v>
      </c>
      <c r="AN127" s="4" t="e">
        <f t="shared" si="85"/>
        <v>#N/A</v>
      </c>
      <c r="AO127" s="4" t="e">
        <f t="shared" si="86"/>
        <v>#N/A</v>
      </c>
      <c r="AP127" s="2" t="str">
        <f>IF(AD127,
  IF(ISBLANK(H127),
    AP126,
    IF(LEN(H127)=1,
      IF(OR(UPPER(H127)="A",UPPER(H127)="I"),
        EINSTELLUNGEN!$D$21,
        IF(OR(UPPER(H127)="B",UPPER(H127)="M"),
          EINSTELLUNGEN!$D$22,
          IF(OR(UPPER(H127)="C",UPPER(H127)="S"),
            EINSTELLUNGEN!$D$23,
            IF(UPPER(H127)="D",
              EINSTELLUNGEN!$D$24,
              IF(UPPER(H127)="E",
                EINSTELLUNGEN!$D$25,
                UPPER(H127)))))),
      IF(ISNUMBER(H127),
        EINSTELLUNGEN!$D$20&amp;H127,
        UPPER(H127)))),
  "")</f>
        <v/>
      </c>
      <c r="AQ127" s="2" t="str">
        <f t="shared" si="87"/>
        <v/>
      </c>
      <c r="AR127" s="2">
        <f t="shared" si="88"/>
        <v>0</v>
      </c>
      <c r="AS127" s="145">
        <f t="shared" si="89"/>
        <v>0.33333333333333331</v>
      </c>
      <c r="AT127" s="2">
        <f t="shared" si="90"/>
        <v>0</v>
      </c>
      <c r="AU127" s="2">
        <f t="shared" si="91"/>
        <v>0</v>
      </c>
      <c r="AV127" s="2">
        <f t="shared" si="92"/>
        <v>0</v>
      </c>
      <c r="AW127" s="2">
        <f t="shared" si="93"/>
        <v>0</v>
      </c>
      <c r="AX127" s="2">
        <f t="shared" si="74"/>
        <v>0</v>
      </c>
      <c r="AY127" s="2">
        <f t="shared" si="94"/>
        <v>0</v>
      </c>
      <c r="AZ127" s="145" t="e">
        <f t="shared" si="95"/>
        <v>#N/A</v>
      </c>
      <c r="BA127" s="145" t="e">
        <f t="shared" si="96"/>
        <v>#N/A</v>
      </c>
      <c r="BB127" s="145">
        <f t="shared" si="97"/>
        <v>2.083333333333337E-2</v>
      </c>
      <c r="BC127" s="2">
        <f>IF(AM127,
  IF(AND(AL127=$J$31,_xlfn.DAYS(AH127,DATE(AI127,1,1))&lt;7),
    MAX(0,EINSTELLUNGEN!$D$12+1-WEEKDAY(DATE(EINSTELLUNGEN!$D$9,EINSTELLUNGEN!$D$10,1),2)),
    IF(AL127=$J$33,
      MIN(EINSTELLUNGEN!$D$12,WEEKDAY(DATE(EINSTELLUNGEN!$D$9,12,31),2)),
      EINSTELLUNGEN!$D$12
  )) - SUMIF(AL$50:AL$2500,"="&amp;AL127,AX$50:AX$2500),
  0)</f>
        <v>3</v>
      </c>
      <c r="BD127" s="2">
        <f t="shared" si="98"/>
        <v>0.33333333333333331</v>
      </c>
      <c r="BE127" s="2">
        <f t="shared" si="99"/>
        <v>0</v>
      </c>
    </row>
    <row r="128" spans="1:57" ht="10.5" customHeight="1">
      <c r="A128" s="1" t="str">
        <f t="shared" ca="1" si="75"/>
        <v/>
      </c>
      <c r="B128" s="1" t="str">
        <f t="shared" ca="1" si="76"/>
        <v/>
      </c>
      <c r="C128" s="1" t="str">
        <f t="shared" ca="1" si="77"/>
        <v/>
      </c>
      <c r="D128" s="1" t="str">
        <f t="shared" ca="1" si="78"/>
        <v/>
      </c>
      <c r="F128" s="10"/>
      <c r="G128" s="136" t="str">
        <f t="shared" si="79"/>
        <v/>
      </c>
      <c r="H128" s="27"/>
      <c r="I128" s="28"/>
      <c r="J128" s="28"/>
      <c r="K128" s="29"/>
      <c r="L128" s="136"/>
      <c r="M128" s="136"/>
      <c r="N128" s="136"/>
      <c r="O128" s="26" t="str">
        <f t="shared" si="80"/>
        <v/>
      </c>
      <c r="P128" s="218" t="str">
        <f t="shared" si="81"/>
        <v/>
      </c>
      <c r="Q128" s="26" t="str">
        <f t="shared" si="82"/>
        <v/>
      </c>
      <c r="R128" s="22"/>
      <c r="S128" s="99"/>
      <c r="T128" s="10"/>
      <c r="U128" s="229" t="str">
        <f t="shared" si="83"/>
        <v/>
      </c>
      <c r="V128" s="230"/>
      <c r="W128" s="230"/>
      <c r="X128" s="230"/>
      <c r="Y128" s="230"/>
      <c r="Z128" s="22" t="str">
        <f>""</f>
        <v/>
      </c>
      <c r="AB128" s="23" t="str">
        <f t="shared" si="84"/>
        <v/>
      </c>
      <c r="AC128" s="2" t="b">
        <f>COUNT(Q128:Q$2500)&gt;0</f>
        <v>0</v>
      </c>
      <c r="AD128" s="2" t="b">
        <f t="shared" si="67"/>
        <v>0</v>
      </c>
      <c r="AE128" s="2" t="b">
        <f t="shared" si="68"/>
        <v>0</v>
      </c>
      <c r="AF128" s="2" t="b">
        <f t="shared" si="69"/>
        <v>0</v>
      </c>
      <c r="AG128" s="2" t="b">
        <f>OR(
  AND(AC128,NOT(AC129)),
  AND(AF128,WEEKDAY(AH127,2)=EINSTELLUNGEN!$D$12),
  AND(AF128,AH128=$J$35)
)</f>
        <v>0</v>
      </c>
      <c r="AH128" s="2">
        <f>IF(AE128,AH127+IF(WEEKDAY(AH127+1,2)&lt;=EINSTELLUNGEN!$D$12,1,$J$36),AH127)</f>
        <v>42020</v>
      </c>
      <c r="AI128" s="2">
        <f t="shared" si="70"/>
        <v>2019</v>
      </c>
      <c r="AJ128" s="2">
        <f t="shared" si="71"/>
        <v>201901</v>
      </c>
      <c r="AK128" s="2">
        <f t="shared" si="72"/>
        <v>201901</v>
      </c>
      <c r="AL128" s="2">
        <f t="shared" si="100"/>
        <v>201903</v>
      </c>
      <c r="AM128" s="2" t="b">
        <f t="shared" si="73"/>
        <v>1</v>
      </c>
      <c r="AN128" s="4" t="e">
        <f t="shared" si="85"/>
        <v>#N/A</v>
      </c>
      <c r="AO128" s="4" t="e">
        <f t="shared" si="86"/>
        <v>#N/A</v>
      </c>
      <c r="AP128" s="2" t="str">
        <f>IF(AD128,
  IF(ISBLANK(H128),
    AP127,
    IF(LEN(H128)=1,
      IF(OR(UPPER(H128)="A",UPPER(H128)="I"),
        EINSTELLUNGEN!$D$21,
        IF(OR(UPPER(H128)="B",UPPER(H128)="M"),
          EINSTELLUNGEN!$D$22,
          IF(OR(UPPER(H128)="C",UPPER(H128)="S"),
            EINSTELLUNGEN!$D$23,
            IF(UPPER(H128)="D",
              EINSTELLUNGEN!$D$24,
              IF(UPPER(H128)="E",
                EINSTELLUNGEN!$D$25,
                UPPER(H128)))))),
      IF(ISNUMBER(H128),
        EINSTELLUNGEN!$D$20&amp;H128,
        UPPER(H128)))),
  "")</f>
        <v/>
      </c>
      <c r="AQ128" s="2" t="str">
        <f t="shared" si="87"/>
        <v/>
      </c>
      <c r="AR128" s="2">
        <f t="shared" si="88"/>
        <v>0</v>
      </c>
      <c r="AS128" s="145">
        <f t="shared" si="89"/>
        <v>0.33333333333333331</v>
      </c>
      <c r="AT128" s="2">
        <f t="shared" si="90"/>
        <v>0</v>
      </c>
      <c r="AU128" s="2">
        <f t="shared" si="91"/>
        <v>0</v>
      </c>
      <c r="AV128" s="2">
        <f t="shared" si="92"/>
        <v>0</v>
      </c>
      <c r="AW128" s="2">
        <f t="shared" si="93"/>
        <v>0</v>
      </c>
      <c r="AX128" s="2">
        <f t="shared" si="74"/>
        <v>0</v>
      </c>
      <c r="AY128" s="2">
        <f t="shared" si="94"/>
        <v>0</v>
      </c>
      <c r="AZ128" s="145" t="e">
        <f t="shared" si="95"/>
        <v>#N/A</v>
      </c>
      <c r="BA128" s="145" t="e">
        <f t="shared" si="96"/>
        <v>#N/A</v>
      </c>
      <c r="BB128" s="145">
        <f t="shared" si="97"/>
        <v>2.083333333333337E-2</v>
      </c>
      <c r="BC128" s="2">
        <f>IF(AM128,
  IF(AND(AL128=$J$31,_xlfn.DAYS(AH128,DATE(AI128,1,1))&lt;7),
    MAX(0,EINSTELLUNGEN!$D$12+1-WEEKDAY(DATE(EINSTELLUNGEN!$D$9,EINSTELLUNGEN!$D$10,1),2)),
    IF(AL128=$J$33,
      MIN(EINSTELLUNGEN!$D$12,WEEKDAY(DATE(EINSTELLUNGEN!$D$9,12,31),2)),
      EINSTELLUNGEN!$D$12
  )) - SUMIF(AL$50:AL$2500,"="&amp;AL128,AX$50:AX$2500),
  0)</f>
        <v>3</v>
      </c>
      <c r="BD128" s="2">
        <f t="shared" si="98"/>
        <v>0.33333333333333331</v>
      </c>
      <c r="BE128" s="2">
        <f t="shared" si="99"/>
        <v>0</v>
      </c>
    </row>
    <row r="129" spans="1:57" ht="10.5" customHeight="1">
      <c r="A129" s="1" t="str">
        <f t="shared" ca="1" si="75"/>
        <v/>
      </c>
      <c r="B129" s="1" t="str">
        <f t="shared" ca="1" si="76"/>
        <v/>
      </c>
      <c r="C129" s="1" t="str">
        <f t="shared" ca="1" si="77"/>
        <v/>
      </c>
      <c r="D129" s="1" t="str">
        <f t="shared" ca="1" si="78"/>
        <v/>
      </c>
      <c r="F129" s="10"/>
      <c r="G129" s="136" t="str">
        <f t="shared" si="79"/>
        <v/>
      </c>
      <c r="H129" s="27"/>
      <c r="I129" s="28"/>
      <c r="J129" s="28"/>
      <c r="K129" s="29"/>
      <c r="L129" s="136"/>
      <c r="M129" s="136"/>
      <c r="N129" s="136"/>
      <c r="O129" s="26" t="str">
        <f t="shared" si="80"/>
        <v/>
      </c>
      <c r="P129" s="218" t="str">
        <f t="shared" si="81"/>
        <v/>
      </c>
      <c r="Q129" s="26" t="str">
        <f t="shared" si="82"/>
        <v/>
      </c>
      <c r="R129" s="22"/>
      <c r="S129" s="99"/>
      <c r="T129" s="10"/>
      <c r="U129" s="229" t="str">
        <f t="shared" si="83"/>
        <v/>
      </c>
      <c r="V129" s="230"/>
      <c r="W129" s="230"/>
      <c r="X129" s="230"/>
      <c r="Y129" s="230"/>
      <c r="Z129" s="22" t="str">
        <f>""</f>
        <v/>
      </c>
      <c r="AB129" s="23" t="str">
        <f t="shared" si="84"/>
        <v/>
      </c>
      <c r="AC129" s="2" t="b">
        <f>COUNT(Q129:Q$2500)&gt;0</f>
        <v>0</v>
      </c>
      <c r="AD129" s="2" t="b">
        <f t="shared" si="67"/>
        <v>0</v>
      </c>
      <c r="AE129" s="2" t="b">
        <f t="shared" si="68"/>
        <v>0</v>
      </c>
      <c r="AF129" s="2" t="b">
        <f t="shared" si="69"/>
        <v>0</v>
      </c>
      <c r="AG129" s="2" t="b">
        <f>OR(
  AND(AC129,NOT(AC130)),
  AND(AF129,WEEKDAY(AH128,2)=EINSTELLUNGEN!$D$12),
  AND(AF129,AH129=$J$35)
)</f>
        <v>0</v>
      </c>
      <c r="AH129" s="2">
        <f>IF(AE129,AH128+IF(WEEKDAY(AH128+1,2)&lt;=EINSTELLUNGEN!$D$12,1,$J$36),AH128)</f>
        <v>42020</v>
      </c>
      <c r="AI129" s="2">
        <f t="shared" si="70"/>
        <v>2019</v>
      </c>
      <c r="AJ129" s="2">
        <f t="shared" si="71"/>
        <v>201901</v>
      </c>
      <c r="AK129" s="2">
        <f t="shared" si="72"/>
        <v>201901</v>
      </c>
      <c r="AL129" s="2">
        <f t="shared" si="100"/>
        <v>201903</v>
      </c>
      <c r="AM129" s="2" t="b">
        <f t="shared" si="73"/>
        <v>1</v>
      </c>
      <c r="AN129" s="4" t="e">
        <f t="shared" si="85"/>
        <v>#N/A</v>
      </c>
      <c r="AO129" s="4" t="e">
        <f t="shared" si="86"/>
        <v>#N/A</v>
      </c>
      <c r="AP129" s="2" t="str">
        <f>IF(AD129,
  IF(ISBLANK(H129),
    AP128,
    IF(LEN(H129)=1,
      IF(OR(UPPER(H129)="A",UPPER(H129)="I"),
        EINSTELLUNGEN!$D$21,
        IF(OR(UPPER(H129)="B",UPPER(H129)="M"),
          EINSTELLUNGEN!$D$22,
          IF(OR(UPPER(H129)="C",UPPER(H129)="S"),
            EINSTELLUNGEN!$D$23,
            IF(UPPER(H129)="D",
              EINSTELLUNGEN!$D$24,
              IF(UPPER(H129)="E",
                EINSTELLUNGEN!$D$25,
                UPPER(H129)))))),
      IF(ISNUMBER(H129),
        EINSTELLUNGEN!$D$20&amp;H129,
        UPPER(H129)))),
  "")</f>
        <v/>
      </c>
      <c r="AQ129" s="2" t="str">
        <f t="shared" si="87"/>
        <v/>
      </c>
      <c r="AR129" s="2">
        <f t="shared" si="88"/>
        <v>0</v>
      </c>
      <c r="AS129" s="145">
        <f t="shared" si="89"/>
        <v>0.33333333333333331</v>
      </c>
      <c r="AT129" s="2">
        <f t="shared" si="90"/>
        <v>0</v>
      </c>
      <c r="AU129" s="2">
        <f t="shared" si="91"/>
        <v>0</v>
      </c>
      <c r="AV129" s="2">
        <f t="shared" si="92"/>
        <v>0</v>
      </c>
      <c r="AW129" s="2">
        <f t="shared" si="93"/>
        <v>0</v>
      </c>
      <c r="AX129" s="2">
        <f t="shared" si="74"/>
        <v>0</v>
      </c>
      <c r="AY129" s="2">
        <f t="shared" si="94"/>
        <v>0</v>
      </c>
      <c r="AZ129" s="145" t="e">
        <f t="shared" si="95"/>
        <v>#N/A</v>
      </c>
      <c r="BA129" s="145" t="e">
        <f t="shared" si="96"/>
        <v>#N/A</v>
      </c>
      <c r="BB129" s="145">
        <f t="shared" si="97"/>
        <v>2.083333333333337E-2</v>
      </c>
      <c r="BC129" s="2">
        <f>IF(AM129,
  IF(AND(AL129=$J$31,_xlfn.DAYS(AH129,DATE(AI129,1,1))&lt;7),
    MAX(0,EINSTELLUNGEN!$D$12+1-WEEKDAY(DATE(EINSTELLUNGEN!$D$9,EINSTELLUNGEN!$D$10,1),2)),
    IF(AL129=$J$33,
      MIN(EINSTELLUNGEN!$D$12,WEEKDAY(DATE(EINSTELLUNGEN!$D$9,12,31),2)),
      EINSTELLUNGEN!$D$12
  )) - SUMIF(AL$50:AL$2500,"="&amp;AL129,AX$50:AX$2500),
  0)</f>
        <v>3</v>
      </c>
      <c r="BD129" s="2">
        <f t="shared" si="98"/>
        <v>0.33333333333333331</v>
      </c>
      <c r="BE129" s="2">
        <f t="shared" si="99"/>
        <v>0</v>
      </c>
    </row>
    <row r="130" spans="1:57" ht="10.5" customHeight="1">
      <c r="A130" s="1" t="str">
        <f t="shared" ca="1" si="75"/>
        <v/>
      </c>
      <c r="B130" s="1" t="str">
        <f t="shared" ca="1" si="76"/>
        <v/>
      </c>
      <c r="C130" s="1" t="str">
        <f t="shared" ca="1" si="77"/>
        <v/>
      </c>
      <c r="D130" s="1" t="str">
        <f t="shared" ca="1" si="78"/>
        <v/>
      </c>
      <c r="F130" s="10"/>
      <c r="G130" s="136" t="str">
        <f t="shared" si="79"/>
        <v/>
      </c>
      <c r="H130" s="27"/>
      <c r="I130" s="28"/>
      <c r="J130" s="28"/>
      <c r="K130" s="29"/>
      <c r="L130" s="136"/>
      <c r="M130" s="136"/>
      <c r="N130" s="136"/>
      <c r="O130" s="26" t="str">
        <f t="shared" si="80"/>
        <v/>
      </c>
      <c r="P130" s="218" t="str">
        <f t="shared" si="81"/>
        <v/>
      </c>
      <c r="Q130" s="26" t="str">
        <f t="shared" si="82"/>
        <v/>
      </c>
      <c r="R130" s="22"/>
      <c r="S130" s="99"/>
      <c r="T130" s="10"/>
      <c r="U130" s="229" t="str">
        <f t="shared" si="83"/>
        <v/>
      </c>
      <c r="V130" s="230"/>
      <c r="W130" s="230"/>
      <c r="X130" s="230"/>
      <c r="Y130" s="230"/>
      <c r="Z130" s="22" t="str">
        <f>""</f>
        <v/>
      </c>
      <c r="AB130" s="23" t="str">
        <f t="shared" si="84"/>
        <v/>
      </c>
      <c r="AC130" s="2" t="b">
        <f>COUNT(Q130:Q$2500)&gt;0</f>
        <v>0</v>
      </c>
      <c r="AD130" s="2" t="b">
        <f t="shared" si="67"/>
        <v>0</v>
      </c>
      <c r="AE130" s="2" t="b">
        <f t="shared" si="68"/>
        <v>0</v>
      </c>
      <c r="AF130" s="2" t="b">
        <f t="shared" si="69"/>
        <v>0</v>
      </c>
      <c r="AG130" s="2" t="b">
        <f>OR(
  AND(AC130,NOT(AC131)),
  AND(AF130,WEEKDAY(AH129,2)=EINSTELLUNGEN!$D$12),
  AND(AF130,AH130=$J$35)
)</f>
        <v>0</v>
      </c>
      <c r="AH130" s="2">
        <f>IF(AE130,AH129+IF(WEEKDAY(AH129+1,2)&lt;=EINSTELLUNGEN!$D$12,1,$J$36),AH129)</f>
        <v>42020</v>
      </c>
      <c r="AI130" s="2">
        <f t="shared" si="70"/>
        <v>2019</v>
      </c>
      <c r="AJ130" s="2">
        <f t="shared" si="71"/>
        <v>201901</v>
      </c>
      <c r="AK130" s="2">
        <f t="shared" si="72"/>
        <v>201901</v>
      </c>
      <c r="AL130" s="2">
        <f t="shared" si="100"/>
        <v>201903</v>
      </c>
      <c r="AM130" s="2" t="b">
        <f t="shared" si="73"/>
        <v>1</v>
      </c>
      <c r="AN130" s="4" t="e">
        <f t="shared" si="85"/>
        <v>#N/A</v>
      </c>
      <c r="AO130" s="4" t="e">
        <f t="shared" si="86"/>
        <v>#N/A</v>
      </c>
      <c r="AP130" s="2" t="str">
        <f>IF(AD130,
  IF(ISBLANK(H130),
    AP129,
    IF(LEN(H130)=1,
      IF(OR(UPPER(H130)="A",UPPER(H130)="I"),
        EINSTELLUNGEN!$D$21,
        IF(OR(UPPER(H130)="B",UPPER(H130)="M"),
          EINSTELLUNGEN!$D$22,
          IF(OR(UPPER(H130)="C",UPPER(H130)="S"),
            EINSTELLUNGEN!$D$23,
            IF(UPPER(H130)="D",
              EINSTELLUNGEN!$D$24,
              IF(UPPER(H130)="E",
                EINSTELLUNGEN!$D$25,
                UPPER(H130)))))),
      IF(ISNUMBER(H130),
        EINSTELLUNGEN!$D$20&amp;H130,
        UPPER(H130)))),
  "")</f>
        <v/>
      </c>
      <c r="AQ130" s="2" t="str">
        <f t="shared" si="87"/>
        <v/>
      </c>
      <c r="AR130" s="2">
        <f t="shared" si="88"/>
        <v>0</v>
      </c>
      <c r="AS130" s="145">
        <f t="shared" si="89"/>
        <v>0.33333333333333331</v>
      </c>
      <c r="AT130" s="2">
        <f t="shared" si="90"/>
        <v>0</v>
      </c>
      <c r="AU130" s="2">
        <f t="shared" si="91"/>
        <v>0</v>
      </c>
      <c r="AV130" s="2">
        <f t="shared" si="92"/>
        <v>0</v>
      </c>
      <c r="AW130" s="2">
        <f t="shared" si="93"/>
        <v>0</v>
      </c>
      <c r="AX130" s="2">
        <f t="shared" si="74"/>
        <v>0</v>
      </c>
      <c r="AY130" s="2">
        <f t="shared" si="94"/>
        <v>0</v>
      </c>
      <c r="AZ130" s="145" t="e">
        <f t="shared" si="95"/>
        <v>#N/A</v>
      </c>
      <c r="BA130" s="145" t="e">
        <f t="shared" si="96"/>
        <v>#N/A</v>
      </c>
      <c r="BB130" s="145">
        <f t="shared" si="97"/>
        <v>2.083333333333337E-2</v>
      </c>
      <c r="BC130" s="2">
        <f>IF(AM130,
  IF(AND(AL130=$J$31,_xlfn.DAYS(AH130,DATE(AI130,1,1))&lt;7),
    MAX(0,EINSTELLUNGEN!$D$12+1-WEEKDAY(DATE(EINSTELLUNGEN!$D$9,EINSTELLUNGEN!$D$10,1),2)),
    IF(AL130=$J$33,
      MIN(EINSTELLUNGEN!$D$12,WEEKDAY(DATE(EINSTELLUNGEN!$D$9,12,31),2)),
      EINSTELLUNGEN!$D$12
  )) - SUMIF(AL$50:AL$2500,"="&amp;AL130,AX$50:AX$2500),
  0)</f>
        <v>3</v>
      </c>
      <c r="BD130" s="2">
        <f t="shared" si="98"/>
        <v>0.33333333333333331</v>
      </c>
      <c r="BE130" s="2">
        <f t="shared" si="99"/>
        <v>0</v>
      </c>
    </row>
    <row r="131" spans="1:57" ht="10.5" customHeight="1">
      <c r="A131" s="1" t="str">
        <f t="shared" ca="1" si="75"/>
        <v/>
      </c>
      <c r="B131" s="1" t="str">
        <f t="shared" ca="1" si="76"/>
        <v/>
      </c>
      <c r="C131" s="1" t="str">
        <f t="shared" ca="1" si="77"/>
        <v/>
      </c>
      <c r="D131" s="1" t="str">
        <f t="shared" ca="1" si="78"/>
        <v/>
      </c>
      <c r="F131" s="10"/>
      <c r="G131" s="136" t="str">
        <f t="shared" si="79"/>
        <v/>
      </c>
      <c r="H131" s="27"/>
      <c r="I131" s="28"/>
      <c r="J131" s="28"/>
      <c r="K131" s="29"/>
      <c r="L131" s="136"/>
      <c r="M131" s="136"/>
      <c r="N131" s="136"/>
      <c r="O131" s="26" t="str">
        <f t="shared" si="80"/>
        <v/>
      </c>
      <c r="P131" s="218" t="str">
        <f t="shared" si="81"/>
        <v/>
      </c>
      <c r="Q131" s="26" t="str">
        <f t="shared" si="82"/>
        <v/>
      </c>
      <c r="R131" s="22"/>
      <c r="S131" s="99"/>
      <c r="T131" s="10"/>
      <c r="U131" s="229" t="str">
        <f t="shared" si="83"/>
        <v/>
      </c>
      <c r="V131" s="230"/>
      <c r="W131" s="230"/>
      <c r="X131" s="230"/>
      <c r="Y131" s="230"/>
      <c r="Z131" s="22" t="str">
        <f>""</f>
        <v/>
      </c>
      <c r="AB131" s="23" t="str">
        <f t="shared" si="84"/>
        <v/>
      </c>
      <c r="AC131" s="2" t="b">
        <f>COUNT(Q131:Q$2500)&gt;0</f>
        <v>0</v>
      </c>
      <c r="AD131" s="2" t="b">
        <f t="shared" si="67"/>
        <v>0</v>
      </c>
      <c r="AE131" s="2" t="b">
        <f t="shared" si="68"/>
        <v>0</v>
      </c>
      <c r="AF131" s="2" t="b">
        <f t="shared" si="69"/>
        <v>0</v>
      </c>
      <c r="AG131" s="2" t="b">
        <f>OR(
  AND(AC131,NOT(AC132)),
  AND(AF131,WEEKDAY(AH130,2)=EINSTELLUNGEN!$D$12),
  AND(AF131,AH131=$J$35)
)</f>
        <v>0</v>
      </c>
      <c r="AH131" s="2">
        <f>IF(AE131,AH130+IF(WEEKDAY(AH130+1,2)&lt;=EINSTELLUNGEN!$D$12,1,$J$36),AH130)</f>
        <v>42020</v>
      </c>
      <c r="AI131" s="2">
        <f t="shared" si="70"/>
        <v>2019</v>
      </c>
      <c r="AJ131" s="2">
        <f t="shared" si="71"/>
        <v>201901</v>
      </c>
      <c r="AK131" s="2">
        <f t="shared" si="72"/>
        <v>201901</v>
      </c>
      <c r="AL131" s="2">
        <f t="shared" si="100"/>
        <v>201903</v>
      </c>
      <c r="AM131" s="2" t="b">
        <f t="shared" si="73"/>
        <v>1</v>
      </c>
      <c r="AN131" s="4" t="e">
        <f t="shared" si="85"/>
        <v>#N/A</v>
      </c>
      <c r="AO131" s="4" t="e">
        <f t="shared" si="86"/>
        <v>#N/A</v>
      </c>
      <c r="AP131" s="2" t="str">
        <f>IF(AD131,
  IF(ISBLANK(H131),
    AP130,
    IF(LEN(H131)=1,
      IF(OR(UPPER(H131)="A",UPPER(H131)="I"),
        EINSTELLUNGEN!$D$21,
        IF(OR(UPPER(H131)="B",UPPER(H131)="M"),
          EINSTELLUNGEN!$D$22,
          IF(OR(UPPER(H131)="C",UPPER(H131)="S"),
            EINSTELLUNGEN!$D$23,
            IF(UPPER(H131)="D",
              EINSTELLUNGEN!$D$24,
              IF(UPPER(H131)="E",
                EINSTELLUNGEN!$D$25,
                UPPER(H131)))))),
      IF(ISNUMBER(H131),
        EINSTELLUNGEN!$D$20&amp;H131,
        UPPER(H131)))),
  "")</f>
        <v/>
      </c>
      <c r="AQ131" s="2" t="str">
        <f t="shared" si="87"/>
        <v/>
      </c>
      <c r="AR131" s="2">
        <f t="shared" si="88"/>
        <v>0</v>
      </c>
      <c r="AS131" s="145">
        <f t="shared" si="89"/>
        <v>0.33333333333333331</v>
      </c>
      <c r="AT131" s="2">
        <f t="shared" si="90"/>
        <v>0</v>
      </c>
      <c r="AU131" s="2">
        <f t="shared" si="91"/>
        <v>0</v>
      </c>
      <c r="AV131" s="2">
        <f t="shared" si="92"/>
        <v>0</v>
      </c>
      <c r="AW131" s="2">
        <f t="shared" si="93"/>
        <v>0</v>
      </c>
      <c r="AX131" s="2">
        <f t="shared" si="74"/>
        <v>0</v>
      </c>
      <c r="AY131" s="2">
        <f t="shared" si="94"/>
        <v>0</v>
      </c>
      <c r="AZ131" s="145" t="e">
        <f t="shared" si="95"/>
        <v>#N/A</v>
      </c>
      <c r="BA131" s="145" t="e">
        <f t="shared" si="96"/>
        <v>#N/A</v>
      </c>
      <c r="BB131" s="145">
        <f t="shared" si="97"/>
        <v>2.083333333333337E-2</v>
      </c>
      <c r="BC131" s="2">
        <f>IF(AM131,
  IF(AND(AL131=$J$31,_xlfn.DAYS(AH131,DATE(AI131,1,1))&lt;7),
    MAX(0,EINSTELLUNGEN!$D$12+1-WEEKDAY(DATE(EINSTELLUNGEN!$D$9,EINSTELLUNGEN!$D$10,1),2)),
    IF(AL131=$J$33,
      MIN(EINSTELLUNGEN!$D$12,WEEKDAY(DATE(EINSTELLUNGEN!$D$9,12,31),2)),
      EINSTELLUNGEN!$D$12
  )) - SUMIF(AL$50:AL$2500,"="&amp;AL131,AX$50:AX$2500),
  0)</f>
        <v>3</v>
      </c>
      <c r="BD131" s="2">
        <f t="shared" si="98"/>
        <v>0.33333333333333331</v>
      </c>
      <c r="BE131" s="2">
        <f t="shared" si="99"/>
        <v>0</v>
      </c>
    </row>
    <row r="132" spans="1:57" ht="10.5" customHeight="1">
      <c r="A132" s="1" t="str">
        <f t="shared" ca="1" si="75"/>
        <v/>
      </c>
      <c r="B132" s="1" t="str">
        <f t="shared" ca="1" si="76"/>
        <v/>
      </c>
      <c r="C132" s="1" t="str">
        <f t="shared" ca="1" si="77"/>
        <v/>
      </c>
      <c r="D132" s="1" t="str">
        <f t="shared" ca="1" si="78"/>
        <v/>
      </c>
      <c r="F132" s="10"/>
      <c r="G132" s="136" t="str">
        <f t="shared" si="79"/>
        <v/>
      </c>
      <c r="H132" s="27"/>
      <c r="I132" s="28"/>
      <c r="J132" s="28"/>
      <c r="K132" s="29"/>
      <c r="L132" s="136"/>
      <c r="M132" s="136"/>
      <c r="N132" s="136"/>
      <c r="O132" s="26" t="str">
        <f t="shared" si="80"/>
        <v/>
      </c>
      <c r="P132" s="218" t="str">
        <f t="shared" si="81"/>
        <v/>
      </c>
      <c r="Q132" s="26" t="str">
        <f t="shared" si="82"/>
        <v/>
      </c>
      <c r="R132" s="22"/>
      <c r="S132" s="99"/>
      <c r="T132" s="10"/>
      <c r="U132" s="229" t="str">
        <f t="shared" si="83"/>
        <v/>
      </c>
      <c r="V132" s="230"/>
      <c r="W132" s="230"/>
      <c r="X132" s="230"/>
      <c r="Y132" s="230"/>
      <c r="Z132" s="22" t="str">
        <f>""</f>
        <v/>
      </c>
      <c r="AB132" s="23" t="str">
        <f t="shared" si="84"/>
        <v/>
      </c>
      <c r="AC132" s="2" t="b">
        <f>COUNT(Q132:Q$2500)&gt;0</f>
        <v>0</v>
      </c>
      <c r="AD132" s="2" t="b">
        <f t="shared" si="67"/>
        <v>0</v>
      </c>
      <c r="AE132" s="2" t="b">
        <f t="shared" si="68"/>
        <v>0</v>
      </c>
      <c r="AF132" s="2" t="b">
        <f t="shared" si="69"/>
        <v>0</v>
      </c>
      <c r="AG132" s="2" t="b">
        <f>OR(
  AND(AC132,NOT(AC133)),
  AND(AF132,WEEKDAY(AH131,2)=EINSTELLUNGEN!$D$12),
  AND(AF132,AH132=$J$35)
)</f>
        <v>0</v>
      </c>
      <c r="AH132" s="2">
        <f>IF(AE132,AH131+IF(WEEKDAY(AH131+1,2)&lt;=EINSTELLUNGEN!$D$12,1,$J$36),AH131)</f>
        <v>42020</v>
      </c>
      <c r="AI132" s="2">
        <f t="shared" si="70"/>
        <v>2019</v>
      </c>
      <c r="AJ132" s="2">
        <f t="shared" si="71"/>
        <v>201901</v>
      </c>
      <c r="AK132" s="2">
        <f t="shared" si="72"/>
        <v>201901</v>
      </c>
      <c r="AL132" s="2">
        <f t="shared" si="100"/>
        <v>201903</v>
      </c>
      <c r="AM132" s="2" t="b">
        <f t="shared" si="73"/>
        <v>1</v>
      </c>
      <c r="AN132" s="4" t="e">
        <f t="shared" si="85"/>
        <v>#N/A</v>
      </c>
      <c r="AO132" s="4" t="e">
        <f t="shared" si="86"/>
        <v>#N/A</v>
      </c>
      <c r="AP132" s="2" t="str">
        <f>IF(AD132,
  IF(ISBLANK(H132),
    AP131,
    IF(LEN(H132)=1,
      IF(OR(UPPER(H132)="A",UPPER(H132)="I"),
        EINSTELLUNGEN!$D$21,
        IF(OR(UPPER(H132)="B",UPPER(H132)="M"),
          EINSTELLUNGEN!$D$22,
          IF(OR(UPPER(H132)="C",UPPER(H132)="S"),
            EINSTELLUNGEN!$D$23,
            IF(UPPER(H132)="D",
              EINSTELLUNGEN!$D$24,
              IF(UPPER(H132)="E",
                EINSTELLUNGEN!$D$25,
                UPPER(H132)))))),
      IF(ISNUMBER(H132),
        EINSTELLUNGEN!$D$20&amp;H132,
        UPPER(H132)))),
  "")</f>
        <v/>
      </c>
      <c r="AQ132" s="2" t="str">
        <f t="shared" si="87"/>
        <v/>
      </c>
      <c r="AR132" s="2">
        <f t="shared" si="88"/>
        <v>0</v>
      </c>
      <c r="AS132" s="145">
        <f t="shared" si="89"/>
        <v>0.33333333333333331</v>
      </c>
      <c r="AT132" s="2">
        <f t="shared" si="90"/>
        <v>0</v>
      </c>
      <c r="AU132" s="2">
        <f t="shared" si="91"/>
        <v>0</v>
      </c>
      <c r="AV132" s="2">
        <f t="shared" si="92"/>
        <v>0</v>
      </c>
      <c r="AW132" s="2">
        <f t="shared" si="93"/>
        <v>0</v>
      </c>
      <c r="AX132" s="2">
        <f t="shared" si="74"/>
        <v>0</v>
      </c>
      <c r="AY132" s="2">
        <f t="shared" si="94"/>
        <v>0</v>
      </c>
      <c r="AZ132" s="145" t="e">
        <f t="shared" si="95"/>
        <v>#N/A</v>
      </c>
      <c r="BA132" s="145" t="e">
        <f t="shared" si="96"/>
        <v>#N/A</v>
      </c>
      <c r="BB132" s="145">
        <f t="shared" si="97"/>
        <v>2.083333333333337E-2</v>
      </c>
      <c r="BC132" s="2">
        <f>IF(AM132,
  IF(AND(AL132=$J$31,_xlfn.DAYS(AH132,DATE(AI132,1,1))&lt;7),
    MAX(0,EINSTELLUNGEN!$D$12+1-WEEKDAY(DATE(EINSTELLUNGEN!$D$9,EINSTELLUNGEN!$D$10,1),2)),
    IF(AL132=$J$33,
      MIN(EINSTELLUNGEN!$D$12,WEEKDAY(DATE(EINSTELLUNGEN!$D$9,12,31),2)),
      EINSTELLUNGEN!$D$12
  )) - SUMIF(AL$50:AL$2500,"="&amp;AL132,AX$50:AX$2500),
  0)</f>
        <v>3</v>
      </c>
      <c r="BD132" s="2">
        <f t="shared" si="98"/>
        <v>0.33333333333333331</v>
      </c>
      <c r="BE132" s="2">
        <f t="shared" si="99"/>
        <v>0</v>
      </c>
    </row>
    <row r="133" spans="1:57" ht="10.5" customHeight="1">
      <c r="A133" s="1" t="str">
        <f t="shared" ca="1" si="75"/>
        <v/>
      </c>
      <c r="B133" s="1" t="str">
        <f t="shared" ca="1" si="76"/>
        <v/>
      </c>
      <c r="C133" s="1" t="str">
        <f t="shared" ca="1" si="77"/>
        <v/>
      </c>
      <c r="D133" s="1" t="str">
        <f t="shared" ca="1" si="78"/>
        <v/>
      </c>
      <c r="F133" s="10"/>
      <c r="G133" s="136" t="str">
        <f t="shared" si="79"/>
        <v/>
      </c>
      <c r="H133" s="27"/>
      <c r="I133" s="28"/>
      <c r="J133" s="28"/>
      <c r="K133" s="29"/>
      <c r="L133" s="136"/>
      <c r="M133" s="136"/>
      <c r="N133" s="136"/>
      <c r="O133" s="26" t="str">
        <f t="shared" si="80"/>
        <v/>
      </c>
      <c r="P133" s="218" t="str">
        <f t="shared" si="81"/>
        <v/>
      </c>
      <c r="Q133" s="26" t="str">
        <f t="shared" si="82"/>
        <v/>
      </c>
      <c r="R133" s="22"/>
      <c r="S133" s="99"/>
      <c r="T133" s="10"/>
      <c r="U133" s="229" t="str">
        <f t="shared" si="83"/>
        <v/>
      </c>
      <c r="V133" s="230"/>
      <c r="W133" s="230"/>
      <c r="X133" s="230"/>
      <c r="Y133" s="230"/>
      <c r="Z133" s="22" t="str">
        <f>""</f>
        <v/>
      </c>
      <c r="AB133" s="23" t="str">
        <f t="shared" si="84"/>
        <v/>
      </c>
      <c r="AC133" s="2" t="b">
        <f>COUNT(Q133:Q$2500)&gt;0</f>
        <v>0</v>
      </c>
      <c r="AD133" s="2" t="b">
        <f t="shared" si="67"/>
        <v>0</v>
      </c>
      <c r="AE133" s="2" t="b">
        <f t="shared" si="68"/>
        <v>0</v>
      </c>
      <c r="AF133" s="2" t="b">
        <f t="shared" si="69"/>
        <v>0</v>
      </c>
      <c r="AG133" s="2" t="b">
        <f>OR(
  AND(AC133,NOT(AC134)),
  AND(AF133,WEEKDAY(AH132,2)=EINSTELLUNGEN!$D$12),
  AND(AF133,AH133=$J$35)
)</f>
        <v>0</v>
      </c>
      <c r="AH133" s="2">
        <f>IF(AE133,AH132+IF(WEEKDAY(AH132+1,2)&lt;=EINSTELLUNGEN!$D$12,1,$J$36),AH132)</f>
        <v>42020</v>
      </c>
      <c r="AI133" s="2">
        <f t="shared" si="70"/>
        <v>2019</v>
      </c>
      <c r="AJ133" s="2">
        <f t="shared" si="71"/>
        <v>201901</v>
      </c>
      <c r="AK133" s="2">
        <f t="shared" si="72"/>
        <v>201901</v>
      </c>
      <c r="AL133" s="2">
        <f t="shared" si="100"/>
        <v>201903</v>
      </c>
      <c r="AM133" s="2" t="b">
        <f t="shared" si="73"/>
        <v>1</v>
      </c>
      <c r="AN133" s="4" t="e">
        <f t="shared" si="85"/>
        <v>#N/A</v>
      </c>
      <c r="AO133" s="4" t="e">
        <f t="shared" si="86"/>
        <v>#N/A</v>
      </c>
      <c r="AP133" s="2" t="str">
        <f>IF(AD133,
  IF(ISBLANK(H133),
    AP132,
    IF(LEN(H133)=1,
      IF(OR(UPPER(H133)="A",UPPER(H133)="I"),
        EINSTELLUNGEN!$D$21,
        IF(OR(UPPER(H133)="B",UPPER(H133)="M"),
          EINSTELLUNGEN!$D$22,
          IF(OR(UPPER(H133)="C",UPPER(H133)="S"),
            EINSTELLUNGEN!$D$23,
            IF(UPPER(H133)="D",
              EINSTELLUNGEN!$D$24,
              IF(UPPER(H133)="E",
                EINSTELLUNGEN!$D$25,
                UPPER(H133)))))),
      IF(ISNUMBER(H133),
        EINSTELLUNGEN!$D$20&amp;H133,
        UPPER(H133)))),
  "")</f>
        <v/>
      </c>
      <c r="AQ133" s="2" t="str">
        <f t="shared" si="87"/>
        <v/>
      </c>
      <c r="AR133" s="2">
        <f t="shared" si="88"/>
        <v>0</v>
      </c>
      <c r="AS133" s="145">
        <f t="shared" si="89"/>
        <v>0.33333333333333331</v>
      </c>
      <c r="AT133" s="2">
        <f t="shared" si="90"/>
        <v>0</v>
      </c>
      <c r="AU133" s="2">
        <f t="shared" si="91"/>
        <v>0</v>
      </c>
      <c r="AV133" s="2">
        <f t="shared" si="92"/>
        <v>0</v>
      </c>
      <c r="AW133" s="2">
        <f t="shared" si="93"/>
        <v>0</v>
      </c>
      <c r="AX133" s="2">
        <f t="shared" si="74"/>
        <v>0</v>
      </c>
      <c r="AY133" s="2">
        <f t="shared" si="94"/>
        <v>0</v>
      </c>
      <c r="AZ133" s="145" t="e">
        <f t="shared" si="95"/>
        <v>#N/A</v>
      </c>
      <c r="BA133" s="145" t="e">
        <f t="shared" si="96"/>
        <v>#N/A</v>
      </c>
      <c r="BB133" s="145">
        <f t="shared" si="97"/>
        <v>2.083333333333337E-2</v>
      </c>
      <c r="BC133" s="2">
        <f>IF(AM133,
  IF(AND(AL133=$J$31,_xlfn.DAYS(AH133,DATE(AI133,1,1))&lt;7),
    MAX(0,EINSTELLUNGEN!$D$12+1-WEEKDAY(DATE(EINSTELLUNGEN!$D$9,EINSTELLUNGEN!$D$10,1),2)),
    IF(AL133=$J$33,
      MIN(EINSTELLUNGEN!$D$12,WEEKDAY(DATE(EINSTELLUNGEN!$D$9,12,31),2)),
      EINSTELLUNGEN!$D$12
  )) - SUMIF(AL$50:AL$2500,"="&amp;AL133,AX$50:AX$2500),
  0)</f>
        <v>3</v>
      </c>
      <c r="BD133" s="2">
        <f t="shared" si="98"/>
        <v>0.33333333333333331</v>
      </c>
      <c r="BE133" s="2">
        <f t="shared" si="99"/>
        <v>0</v>
      </c>
    </row>
    <row r="134" spans="1:57" ht="10.5" customHeight="1">
      <c r="A134" s="1" t="str">
        <f t="shared" ca="1" si="75"/>
        <v/>
      </c>
      <c r="B134" s="1" t="str">
        <f t="shared" ca="1" si="76"/>
        <v/>
      </c>
      <c r="C134" s="1" t="str">
        <f t="shared" ca="1" si="77"/>
        <v/>
      </c>
      <c r="D134" s="1" t="str">
        <f t="shared" ca="1" si="78"/>
        <v/>
      </c>
      <c r="F134" s="10"/>
      <c r="G134" s="136" t="str">
        <f t="shared" si="79"/>
        <v/>
      </c>
      <c r="H134" s="27"/>
      <c r="I134" s="28"/>
      <c r="J134" s="28"/>
      <c r="K134" s="29"/>
      <c r="L134" s="136"/>
      <c r="M134" s="136"/>
      <c r="N134" s="136"/>
      <c r="O134" s="26" t="str">
        <f t="shared" si="80"/>
        <v/>
      </c>
      <c r="P134" s="218" t="str">
        <f t="shared" si="81"/>
        <v/>
      </c>
      <c r="Q134" s="26" t="str">
        <f t="shared" si="82"/>
        <v/>
      </c>
      <c r="R134" s="22"/>
      <c r="S134" s="99"/>
      <c r="T134" s="10"/>
      <c r="U134" s="229" t="str">
        <f t="shared" si="83"/>
        <v/>
      </c>
      <c r="V134" s="230"/>
      <c r="W134" s="230"/>
      <c r="X134" s="230"/>
      <c r="Y134" s="230"/>
      <c r="Z134" s="22" t="str">
        <f>""</f>
        <v/>
      </c>
      <c r="AB134" s="23" t="str">
        <f t="shared" si="84"/>
        <v/>
      </c>
      <c r="AC134" s="2" t="b">
        <f>COUNT(Q134:Q$2500)&gt;0</f>
        <v>0</v>
      </c>
      <c r="AD134" s="2" t="b">
        <f t="shared" si="67"/>
        <v>0</v>
      </c>
      <c r="AE134" s="2" t="b">
        <f t="shared" si="68"/>
        <v>0</v>
      </c>
      <c r="AF134" s="2" t="b">
        <f t="shared" si="69"/>
        <v>0</v>
      </c>
      <c r="AG134" s="2" t="b">
        <f>OR(
  AND(AC134,NOT(AC135)),
  AND(AF134,WEEKDAY(AH133,2)=EINSTELLUNGEN!$D$12),
  AND(AF134,AH134=$J$35)
)</f>
        <v>0</v>
      </c>
      <c r="AH134" s="2">
        <f>IF(AE134,AH133+IF(WEEKDAY(AH133+1,2)&lt;=EINSTELLUNGEN!$D$12,1,$J$36),AH133)</f>
        <v>42020</v>
      </c>
      <c r="AI134" s="2">
        <f t="shared" si="70"/>
        <v>2019</v>
      </c>
      <c r="AJ134" s="2">
        <f t="shared" si="71"/>
        <v>201901</v>
      </c>
      <c r="AK134" s="2">
        <f t="shared" si="72"/>
        <v>201901</v>
      </c>
      <c r="AL134" s="2">
        <f t="shared" si="100"/>
        <v>201903</v>
      </c>
      <c r="AM134" s="2" t="b">
        <f t="shared" si="73"/>
        <v>1</v>
      </c>
      <c r="AN134" s="4" t="e">
        <f t="shared" si="85"/>
        <v>#N/A</v>
      </c>
      <c r="AO134" s="4" t="e">
        <f t="shared" si="86"/>
        <v>#N/A</v>
      </c>
      <c r="AP134" s="2" t="str">
        <f>IF(AD134,
  IF(ISBLANK(H134),
    AP133,
    IF(LEN(H134)=1,
      IF(OR(UPPER(H134)="A",UPPER(H134)="I"),
        EINSTELLUNGEN!$D$21,
        IF(OR(UPPER(H134)="B",UPPER(H134)="M"),
          EINSTELLUNGEN!$D$22,
          IF(OR(UPPER(H134)="C",UPPER(H134)="S"),
            EINSTELLUNGEN!$D$23,
            IF(UPPER(H134)="D",
              EINSTELLUNGEN!$D$24,
              IF(UPPER(H134)="E",
                EINSTELLUNGEN!$D$25,
                UPPER(H134)))))),
      IF(ISNUMBER(H134),
        EINSTELLUNGEN!$D$20&amp;H134,
        UPPER(H134)))),
  "")</f>
        <v/>
      </c>
      <c r="AQ134" s="2" t="str">
        <f t="shared" si="87"/>
        <v/>
      </c>
      <c r="AR134" s="2">
        <f t="shared" si="88"/>
        <v>0</v>
      </c>
      <c r="AS134" s="145">
        <f t="shared" si="89"/>
        <v>0.33333333333333331</v>
      </c>
      <c r="AT134" s="2">
        <f t="shared" si="90"/>
        <v>0</v>
      </c>
      <c r="AU134" s="2">
        <f t="shared" si="91"/>
        <v>0</v>
      </c>
      <c r="AV134" s="2">
        <f t="shared" si="92"/>
        <v>0</v>
      </c>
      <c r="AW134" s="2">
        <f t="shared" si="93"/>
        <v>0</v>
      </c>
      <c r="AX134" s="2">
        <f t="shared" si="74"/>
        <v>0</v>
      </c>
      <c r="AY134" s="2">
        <f t="shared" si="94"/>
        <v>0</v>
      </c>
      <c r="AZ134" s="145" t="e">
        <f t="shared" si="95"/>
        <v>#N/A</v>
      </c>
      <c r="BA134" s="145" t="e">
        <f t="shared" si="96"/>
        <v>#N/A</v>
      </c>
      <c r="BB134" s="145">
        <f t="shared" si="97"/>
        <v>2.083333333333337E-2</v>
      </c>
      <c r="BC134" s="2">
        <f>IF(AM134,
  IF(AND(AL134=$J$31,_xlfn.DAYS(AH134,DATE(AI134,1,1))&lt;7),
    MAX(0,EINSTELLUNGEN!$D$12+1-WEEKDAY(DATE(EINSTELLUNGEN!$D$9,EINSTELLUNGEN!$D$10,1),2)),
    IF(AL134=$J$33,
      MIN(EINSTELLUNGEN!$D$12,WEEKDAY(DATE(EINSTELLUNGEN!$D$9,12,31),2)),
      EINSTELLUNGEN!$D$12
  )) - SUMIF(AL$50:AL$2500,"="&amp;AL134,AX$50:AX$2500),
  0)</f>
        <v>3</v>
      </c>
      <c r="BD134" s="2">
        <f t="shared" si="98"/>
        <v>0.33333333333333331</v>
      </c>
      <c r="BE134" s="2">
        <f t="shared" si="99"/>
        <v>0</v>
      </c>
    </row>
    <row r="135" spans="1:57" ht="10.5" customHeight="1">
      <c r="A135" s="1" t="str">
        <f t="shared" ca="1" si="75"/>
        <v/>
      </c>
      <c r="B135" s="1" t="str">
        <f t="shared" ca="1" si="76"/>
        <v/>
      </c>
      <c r="C135" s="1" t="str">
        <f t="shared" ca="1" si="77"/>
        <v/>
      </c>
      <c r="D135" s="1" t="str">
        <f t="shared" ca="1" si="78"/>
        <v/>
      </c>
      <c r="F135" s="10"/>
      <c r="G135" s="136" t="str">
        <f t="shared" si="79"/>
        <v/>
      </c>
      <c r="H135" s="27"/>
      <c r="I135" s="28"/>
      <c r="J135" s="28"/>
      <c r="K135" s="29"/>
      <c r="L135" s="136"/>
      <c r="M135" s="136"/>
      <c r="N135" s="136"/>
      <c r="O135" s="26" t="str">
        <f t="shared" si="80"/>
        <v/>
      </c>
      <c r="P135" s="218" t="str">
        <f t="shared" si="81"/>
        <v/>
      </c>
      <c r="Q135" s="26" t="str">
        <f t="shared" si="82"/>
        <v/>
      </c>
      <c r="R135" s="22"/>
      <c r="S135" s="99"/>
      <c r="T135" s="10"/>
      <c r="U135" s="229" t="str">
        <f t="shared" si="83"/>
        <v/>
      </c>
      <c r="V135" s="230"/>
      <c r="W135" s="230"/>
      <c r="X135" s="230"/>
      <c r="Y135" s="230"/>
      <c r="Z135" s="22" t="str">
        <f>""</f>
        <v/>
      </c>
      <c r="AB135" s="23" t="str">
        <f t="shared" si="84"/>
        <v/>
      </c>
      <c r="AC135" s="2" t="b">
        <f>COUNT(Q135:Q$2500)&gt;0</f>
        <v>0</v>
      </c>
      <c r="AD135" s="2" t="b">
        <f t="shared" si="67"/>
        <v>0</v>
      </c>
      <c r="AE135" s="2" t="b">
        <f t="shared" si="68"/>
        <v>0</v>
      </c>
      <c r="AF135" s="2" t="b">
        <f t="shared" si="69"/>
        <v>0</v>
      </c>
      <c r="AG135" s="2" t="b">
        <f>OR(
  AND(AC135,NOT(AC136)),
  AND(AF135,WEEKDAY(AH134,2)=EINSTELLUNGEN!$D$12),
  AND(AF135,AH135=$J$35)
)</f>
        <v>0</v>
      </c>
      <c r="AH135" s="2">
        <f>IF(AE135,AH134+IF(WEEKDAY(AH134+1,2)&lt;=EINSTELLUNGEN!$D$12,1,$J$36),AH134)</f>
        <v>42020</v>
      </c>
      <c r="AI135" s="2">
        <f t="shared" si="70"/>
        <v>2019</v>
      </c>
      <c r="AJ135" s="2">
        <f t="shared" si="71"/>
        <v>201901</v>
      </c>
      <c r="AK135" s="2">
        <f t="shared" si="72"/>
        <v>201901</v>
      </c>
      <c r="AL135" s="2">
        <f t="shared" si="100"/>
        <v>201903</v>
      </c>
      <c r="AM135" s="2" t="b">
        <f t="shared" si="73"/>
        <v>1</v>
      </c>
      <c r="AN135" s="4" t="e">
        <f t="shared" si="85"/>
        <v>#N/A</v>
      </c>
      <c r="AO135" s="4" t="e">
        <f t="shared" si="86"/>
        <v>#N/A</v>
      </c>
      <c r="AP135" s="2" t="str">
        <f>IF(AD135,
  IF(ISBLANK(H135),
    AP134,
    IF(LEN(H135)=1,
      IF(OR(UPPER(H135)="A",UPPER(H135)="I"),
        EINSTELLUNGEN!$D$21,
        IF(OR(UPPER(H135)="B",UPPER(H135)="M"),
          EINSTELLUNGEN!$D$22,
          IF(OR(UPPER(H135)="C",UPPER(H135)="S"),
            EINSTELLUNGEN!$D$23,
            IF(UPPER(H135)="D",
              EINSTELLUNGEN!$D$24,
              IF(UPPER(H135)="E",
                EINSTELLUNGEN!$D$25,
                UPPER(H135)))))),
      IF(ISNUMBER(H135),
        EINSTELLUNGEN!$D$20&amp;H135,
        UPPER(H135)))),
  "")</f>
        <v/>
      </c>
      <c r="AQ135" s="2" t="str">
        <f t="shared" si="87"/>
        <v/>
      </c>
      <c r="AR135" s="2">
        <f t="shared" si="88"/>
        <v>0</v>
      </c>
      <c r="AS135" s="145">
        <f t="shared" si="89"/>
        <v>0.33333333333333331</v>
      </c>
      <c r="AT135" s="2">
        <f t="shared" si="90"/>
        <v>0</v>
      </c>
      <c r="AU135" s="2">
        <f t="shared" si="91"/>
        <v>0</v>
      </c>
      <c r="AV135" s="2">
        <f t="shared" si="92"/>
        <v>0</v>
      </c>
      <c r="AW135" s="2">
        <f t="shared" si="93"/>
        <v>0</v>
      </c>
      <c r="AX135" s="2">
        <f t="shared" si="74"/>
        <v>0</v>
      </c>
      <c r="AY135" s="2">
        <f t="shared" si="94"/>
        <v>0</v>
      </c>
      <c r="AZ135" s="145" t="e">
        <f t="shared" si="95"/>
        <v>#N/A</v>
      </c>
      <c r="BA135" s="145" t="e">
        <f t="shared" si="96"/>
        <v>#N/A</v>
      </c>
      <c r="BB135" s="145">
        <f t="shared" si="97"/>
        <v>2.083333333333337E-2</v>
      </c>
      <c r="BC135" s="2">
        <f>IF(AM135,
  IF(AND(AL135=$J$31,_xlfn.DAYS(AH135,DATE(AI135,1,1))&lt;7),
    MAX(0,EINSTELLUNGEN!$D$12+1-WEEKDAY(DATE(EINSTELLUNGEN!$D$9,EINSTELLUNGEN!$D$10,1),2)),
    IF(AL135=$J$33,
      MIN(EINSTELLUNGEN!$D$12,WEEKDAY(DATE(EINSTELLUNGEN!$D$9,12,31),2)),
      EINSTELLUNGEN!$D$12
  )) - SUMIF(AL$50:AL$2500,"="&amp;AL135,AX$50:AX$2500),
  0)</f>
        <v>3</v>
      </c>
      <c r="BD135" s="2">
        <f t="shared" si="98"/>
        <v>0.33333333333333331</v>
      </c>
      <c r="BE135" s="2">
        <f t="shared" si="99"/>
        <v>0</v>
      </c>
    </row>
    <row r="136" spans="1:57" ht="10.5" customHeight="1">
      <c r="A136" s="1" t="str">
        <f t="shared" ca="1" si="75"/>
        <v/>
      </c>
      <c r="B136" s="1" t="str">
        <f t="shared" ca="1" si="76"/>
        <v/>
      </c>
      <c r="C136" s="1" t="str">
        <f t="shared" ca="1" si="77"/>
        <v/>
      </c>
      <c r="D136" s="1" t="str">
        <f t="shared" ca="1" si="78"/>
        <v/>
      </c>
      <c r="F136" s="10"/>
      <c r="G136" s="136" t="str">
        <f t="shared" si="79"/>
        <v/>
      </c>
      <c r="H136" s="27"/>
      <c r="I136" s="28"/>
      <c r="J136" s="28"/>
      <c r="K136" s="29"/>
      <c r="L136" s="136"/>
      <c r="M136" s="136"/>
      <c r="N136" s="136"/>
      <c r="O136" s="26" t="str">
        <f t="shared" si="80"/>
        <v/>
      </c>
      <c r="P136" s="218" t="str">
        <f t="shared" si="81"/>
        <v/>
      </c>
      <c r="Q136" s="26" t="str">
        <f t="shared" si="82"/>
        <v/>
      </c>
      <c r="R136" s="22"/>
      <c r="S136" s="99"/>
      <c r="T136" s="10"/>
      <c r="U136" s="229" t="str">
        <f t="shared" si="83"/>
        <v/>
      </c>
      <c r="V136" s="230"/>
      <c r="W136" s="230"/>
      <c r="X136" s="230"/>
      <c r="Y136" s="230"/>
      <c r="Z136" s="22" t="str">
        <f>""</f>
        <v/>
      </c>
      <c r="AB136" s="23" t="str">
        <f t="shared" si="84"/>
        <v/>
      </c>
      <c r="AC136" s="2" t="b">
        <f>COUNT(Q136:Q$2500)&gt;0</f>
        <v>0</v>
      </c>
      <c r="AD136" s="2" t="b">
        <f t="shared" si="67"/>
        <v>0</v>
      </c>
      <c r="AE136" s="2" t="b">
        <f t="shared" si="68"/>
        <v>0</v>
      </c>
      <c r="AF136" s="2" t="b">
        <f t="shared" si="69"/>
        <v>0</v>
      </c>
      <c r="AG136" s="2" t="b">
        <f>OR(
  AND(AC136,NOT(AC137)),
  AND(AF136,WEEKDAY(AH135,2)=EINSTELLUNGEN!$D$12),
  AND(AF136,AH136=$J$35)
)</f>
        <v>0</v>
      </c>
      <c r="AH136" s="2">
        <f>IF(AE136,AH135+IF(WEEKDAY(AH135+1,2)&lt;=EINSTELLUNGEN!$D$12,1,$J$36),AH135)</f>
        <v>42020</v>
      </c>
      <c r="AI136" s="2">
        <f t="shared" si="70"/>
        <v>2019</v>
      </c>
      <c r="AJ136" s="2">
        <f t="shared" si="71"/>
        <v>201901</v>
      </c>
      <c r="AK136" s="2">
        <f t="shared" si="72"/>
        <v>201901</v>
      </c>
      <c r="AL136" s="2">
        <f t="shared" si="100"/>
        <v>201903</v>
      </c>
      <c r="AM136" s="2" t="b">
        <f t="shared" si="73"/>
        <v>1</v>
      </c>
      <c r="AN136" s="4" t="e">
        <f t="shared" si="85"/>
        <v>#N/A</v>
      </c>
      <c r="AO136" s="4" t="e">
        <f t="shared" si="86"/>
        <v>#N/A</v>
      </c>
      <c r="AP136" s="2" t="str">
        <f>IF(AD136,
  IF(ISBLANK(H136),
    AP135,
    IF(LEN(H136)=1,
      IF(OR(UPPER(H136)="A",UPPER(H136)="I"),
        EINSTELLUNGEN!$D$21,
        IF(OR(UPPER(H136)="B",UPPER(H136)="M"),
          EINSTELLUNGEN!$D$22,
          IF(OR(UPPER(H136)="C",UPPER(H136)="S"),
            EINSTELLUNGEN!$D$23,
            IF(UPPER(H136)="D",
              EINSTELLUNGEN!$D$24,
              IF(UPPER(H136)="E",
                EINSTELLUNGEN!$D$25,
                UPPER(H136)))))),
      IF(ISNUMBER(H136),
        EINSTELLUNGEN!$D$20&amp;H136,
        UPPER(H136)))),
  "")</f>
        <v/>
      </c>
      <c r="AQ136" s="2" t="str">
        <f t="shared" si="87"/>
        <v/>
      </c>
      <c r="AR136" s="2">
        <f t="shared" si="88"/>
        <v>0</v>
      </c>
      <c r="AS136" s="145">
        <f t="shared" si="89"/>
        <v>0.33333333333333331</v>
      </c>
      <c r="AT136" s="2">
        <f t="shared" si="90"/>
        <v>0</v>
      </c>
      <c r="AU136" s="2">
        <f t="shared" si="91"/>
        <v>0</v>
      </c>
      <c r="AV136" s="2">
        <f t="shared" si="92"/>
        <v>0</v>
      </c>
      <c r="AW136" s="2">
        <f t="shared" si="93"/>
        <v>0</v>
      </c>
      <c r="AX136" s="2">
        <f t="shared" si="74"/>
        <v>0</v>
      </c>
      <c r="AY136" s="2">
        <f t="shared" si="94"/>
        <v>0</v>
      </c>
      <c r="AZ136" s="145" t="e">
        <f t="shared" si="95"/>
        <v>#N/A</v>
      </c>
      <c r="BA136" s="145" t="e">
        <f t="shared" si="96"/>
        <v>#N/A</v>
      </c>
      <c r="BB136" s="145">
        <f t="shared" si="97"/>
        <v>2.083333333333337E-2</v>
      </c>
      <c r="BC136" s="2">
        <f>IF(AM136,
  IF(AND(AL136=$J$31,_xlfn.DAYS(AH136,DATE(AI136,1,1))&lt;7),
    MAX(0,EINSTELLUNGEN!$D$12+1-WEEKDAY(DATE(EINSTELLUNGEN!$D$9,EINSTELLUNGEN!$D$10,1),2)),
    IF(AL136=$J$33,
      MIN(EINSTELLUNGEN!$D$12,WEEKDAY(DATE(EINSTELLUNGEN!$D$9,12,31),2)),
      EINSTELLUNGEN!$D$12
  )) - SUMIF(AL$50:AL$2500,"="&amp;AL136,AX$50:AX$2500),
  0)</f>
        <v>3</v>
      </c>
      <c r="BD136" s="2">
        <f t="shared" si="98"/>
        <v>0.33333333333333331</v>
      </c>
      <c r="BE136" s="2">
        <f t="shared" si="99"/>
        <v>0</v>
      </c>
    </row>
    <row r="137" spans="1:57" ht="10.5" customHeight="1">
      <c r="A137" s="1" t="str">
        <f t="shared" ca="1" si="75"/>
        <v/>
      </c>
      <c r="B137" s="1" t="str">
        <f t="shared" ca="1" si="76"/>
        <v/>
      </c>
      <c r="C137" s="1" t="str">
        <f t="shared" ca="1" si="77"/>
        <v/>
      </c>
      <c r="D137" s="1" t="str">
        <f t="shared" ca="1" si="78"/>
        <v/>
      </c>
      <c r="F137" s="10"/>
      <c r="G137" s="136" t="str">
        <f t="shared" si="79"/>
        <v/>
      </c>
      <c r="H137" s="27"/>
      <c r="I137" s="28"/>
      <c r="J137" s="28"/>
      <c r="K137" s="29"/>
      <c r="L137" s="136"/>
      <c r="M137" s="136"/>
      <c r="N137" s="136"/>
      <c r="O137" s="26" t="str">
        <f t="shared" si="80"/>
        <v/>
      </c>
      <c r="P137" s="218" t="str">
        <f t="shared" si="81"/>
        <v/>
      </c>
      <c r="Q137" s="26" t="str">
        <f t="shared" si="82"/>
        <v/>
      </c>
      <c r="R137" s="22"/>
      <c r="S137" s="99"/>
      <c r="T137" s="10"/>
      <c r="U137" s="229" t="str">
        <f t="shared" si="83"/>
        <v/>
      </c>
      <c r="V137" s="230"/>
      <c r="W137" s="230"/>
      <c r="X137" s="230"/>
      <c r="Y137" s="230"/>
      <c r="Z137" s="22" t="str">
        <f>""</f>
        <v/>
      </c>
      <c r="AB137" s="23" t="str">
        <f t="shared" si="84"/>
        <v/>
      </c>
      <c r="AC137" s="2" t="b">
        <f>COUNT(Q137:Q$2500)&gt;0</f>
        <v>0</v>
      </c>
      <c r="AD137" s="2" t="b">
        <f t="shared" si="67"/>
        <v>0</v>
      </c>
      <c r="AE137" s="2" t="b">
        <f t="shared" si="68"/>
        <v>0</v>
      </c>
      <c r="AF137" s="2" t="b">
        <f t="shared" si="69"/>
        <v>0</v>
      </c>
      <c r="AG137" s="2" t="b">
        <f>OR(
  AND(AC137,NOT(AC138)),
  AND(AF137,WEEKDAY(AH136,2)=EINSTELLUNGEN!$D$12),
  AND(AF137,AH137=$J$35)
)</f>
        <v>0</v>
      </c>
      <c r="AH137" s="2">
        <f>IF(AE137,AH136+IF(WEEKDAY(AH136+1,2)&lt;=EINSTELLUNGEN!$D$12,1,$J$36),AH136)</f>
        <v>42020</v>
      </c>
      <c r="AI137" s="2">
        <f t="shared" si="70"/>
        <v>2019</v>
      </c>
      <c r="AJ137" s="2">
        <f t="shared" si="71"/>
        <v>201901</v>
      </c>
      <c r="AK137" s="2">
        <f t="shared" si="72"/>
        <v>201901</v>
      </c>
      <c r="AL137" s="2">
        <f t="shared" si="100"/>
        <v>201903</v>
      </c>
      <c r="AM137" s="2" t="b">
        <f t="shared" si="73"/>
        <v>1</v>
      </c>
      <c r="AN137" s="4" t="e">
        <f t="shared" si="85"/>
        <v>#N/A</v>
      </c>
      <c r="AO137" s="4" t="e">
        <f t="shared" si="86"/>
        <v>#N/A</v>
      </c>
      <c r="AP137" s="2" t="str">
        <f>IF(AD137,
  IF(ISBLANK(H137),
    AP136,
    IF(LEN(H137)=1,
      IF(OR(UPPER(H137)="A",UPPER(H137)="I"),
        EINSTELLUNGEN!$D$21,
        IF(OR(UPPER(H137)="B",UPPER(H137)="M"),
          EINSTELLUNGEN!$D$22,
          IF(OR(UPPER(H137)="C",UPPER(H137)="S"),
            EINSTELLUNGEN!$D$23,
            IF(UPPER(H137)="D",
              EINSTELLUNGEN!$D$24,
              IF(UPPER(H137)="E",
                EINSTELLUNGEN!$D$25,
                UPPER(H137)))))),
      IF(ISNUMBER(H137),
        EINSTELLUNGEN!$D$20&amp;H137,
        UPPER(H137)))),
  "")</f>
        <v/>
      </c>
      <c r="AQ137" s="2" t="str">
        <f t="shared" si="87"/>
        <v/>
      </c>
      <c r="AR137" s="2">
        <f t="shared" si="88"/>
        <v>0</v>
      </c>
      <c r="AS137" s="145">
        <f t="shared" si="89"/>
        <v>0.33333333333333331</v>
      </c>
      <c r="AT137" s="2">
        <f t="shared" si="90"/>
        <v>0</v>
      </c>
      <c r="AU137" s="2">
        <f t="shared" si="91"/>
        <v>0</v>
      </c>
      <c r="AV137" s="2">
        <f t="shared" si="92"/>
        <v>0</v>
      </c>
      <c r="AW137" s="2">
        <f t="shared" si="93"/>
        <v>0</v>
      </c>
      <c r="AX137" s="2">
        <f t="shared" si="74"/>
        <v>0</v>
      </c>
      <c r="AY137" s="2">
        <f t="shared" si="94"/>
        <v>0</v>
      </c>
      <c r="AZ137" s="145" t="e">
        <f t="shared" si="95"/>
        <v>#N/A</v>
      </c>
      <c r="BA137" s="145" t="e">
        <f t="shared" si="96"/>
        <v>#N/A</v>
      </c>
      <c r="BB137" s="145">
        <f t="shared" si="97"/>
        <v>2.083333333333337E-2</v>
      </c>
      <c r="BC137" s="2">
        <f>IF(AM137,
  IF(AND(AL137=$J$31,_xlfn.DAYS(AH137,DATE(AI137,1,1))&lt;7),
    MAX(0,EINSTELLUNGEN!$D$12+1-WEEKDAY(DATE(EINSTELLUNGEN!$D$9,EINSTELLUNGEN!$D$10,1),2)),
    IF(AL137=$J$33,
      MIN(EINSTELLUNGEN!$D$12,WEEKDAY(DATE(EINSTELLUNGEN!$D$9,12,31),2)),
      EINSTELLUNGEN!$D$12
  )) - SUMIF(AL$50:AL$2500,"="&amp;AL137,AX$50:AX$2500),
  0)</f>
        <v>3</v>
      </c>
      <c r="BD137" s="2">
        <f t="shared" si="98"/>
        <v>0.33333333333333331</v>
      </c>
      <c r="BE137" s="2">
        <f t="shared" si="99"/>
        <v>0</v>
      </c>
    </row>
    <row r="138" spans="1:57" ht="10.5" customHeight="1">
      <c r="A138" s="1" t="str">
        <f t="shared" ca="1" si="75"/>
        <v/>
      </c>
      <c r="B138" s="1" t="str">
        <f t="shared" ca="1" si="76"/>
        <v/>
      </c>
      <c r="C138" s="1" t="str">
        <f t="shared" ca="1" si="77"/>
        <v/>
      </c>
      <c r="D138" s="1" t="str">
        <f t="shared" ca="1" si="78"/>
        <v/>
      </c>
      <c r="F138" s="10"/>
      <c r="G138" s="136" t="str">
        <f t="shared" si="79"/>
        <v/>
      </c>
      <c r="H138" s="27"/>
      <c r="I138" s="28"/>
      <c r="J138" s="28"/>
      <c r="K138" s="29"/>
      <c r="L138" s="136"/>
      <c r="M138" s="136"/>
      <c r="N138" s="136"/>
      <c r="O138" s="26" t="str">
        <f t="shared" si="80"/>
        <v/>
      </c>
      <c r="P138" s="218" t="str">
        <f t="shared" si="81"/>
        <v/>
      </c>
      <c r="Q138" s="26" t="str">
        <f t="shared" si="82"/>
        <v/>
      </c>
      <c r="R138" s="22"/>
      <c r="S138" s="99"/>
      <c r="T138" s="10"/>
      <c r="U138" s="229" t="str">
        <f t="shared" si="83"/>
        <v/>
      </c>
      <c r="V138" s="230"/>
      <c r="W138" s="230"/>
      <c r="X138" s="230"/>
      <c r="Y138" s="230"/>
      <c r="Z138" s="22" t="str">
        <f>""</f>
        <v/>
      </c>
      <c r="AB138" s="23" t="str">
        <f t="shared" si="84"/>
        <v/>
      </c>
      <c r="AC138" s="2" t="b">
        <f>COUNT(Q138:Q$2500)&gt;0</f>
        <v>0</v>
      </c>
      <c r="AD138" s="2" t="b">
        <f t="shared" si="67"/>
        <v>0</v>
      </c>
      <c r="AE138" s="2" t="b">
        <f t="shared" si="68"/>
        <v>0</v>
      </c>
      <c r="AF138" s="2" t="b">
        <f t="shared" si="69"/>
        <v>0</v>
      </c>
      <c r="AG138" s="2" t="b">
        <f>OR(
  AND(AC138,NOT(AC139)),
  AND(AF138,WEEKDAY(AH137,2)=EINSTELLUNGEN!$D$12),
  AND(AF138,AH138=$J$35)
)</f>
        <v>0</v>
      </c>
      <c r="AH138" s="2">
        <f>IF(AE138,AH137+IF(WEEKDAY(AH137+1,2)&lt;=EINSTELLUNGEN!$D$12,1,$J$36),AH137)</f>
        <v>42020</v>
      </c>
      <c r="AI138" s="2">
        <f t="shared" si="70"/>
        <v>2019</v>
      </c>
      <c r="AJ138" s="2">
        <f t="shared" si="71"/>
        <v>201901</v>
      </c>
      <c r="AK138" s="2">
        <f t="shared" si="72"/>
        <v>201901</v>
      </c>
      <c r="AL138" s="2">
        <f t="shared" si="100"/>
        <v>201903</v>
      </c>
      <c r="AM138" s="2" t="b">
        <f t="shared" si="73"/>
        <v>1</v>
      </c>
      <c r="AN138" s="4" t="e">
        <f t="shared" si="85"/>
        <v>#N/A</v>
      </c>
      <c r="AO138" s="4" t="e">
        <f t="shared" si="86"/>
        <v>#N/A</v>
      </c>
      <c r="AP138" s="2" t="str">
        <f>IF(AD138,
  IF(ISBLANK(H138),
    AP137,
    IF(LEN(H138)=1,
      IF(OR(UPPER(H138)="A",UPPER(H138)="I"),
        EINSTELLUNGEN!$D$21,
        IF(OR(UPPER(H138)="B",UPPER(H138)="M"),
          EINSTELLUNGEN!$D$22,
          IF(OR(UPPER(H138)="C",UPPER(H138)="S"),
            EINSTELLUNGEN!$D$23,
            IF(UPPER(H138)="D",
              EINSTELLUNGEN!$D$24,
              IF(UPPER(H138)="E",
                EINSTELLUNGEN!$D$25,
                UPPER(H138)))))),
      IF(ISNUMBER(H138),
        EINSTELLUNGEN!$D$20&amp;H138,
        UPPER(H138)))),
  "")</f>
        <v/>
      </c>
      <c r="AQ138" s="2" t="str">
        <f t="shared" si="87"/>
        <v/>
      </c>
      <c r="AR138" s="2">
        <f t="shared" si="88"/>
        <v>0</v>
      </c>
      <c r="AS138" s="145">
        <f t="shared" si="89"/>
        <v>0.33333333333333331</v>
      </c>
      <c r="AT138" s="2">
        <f t="shared" si="90"/>
        <v>0</v>
      </c>
      <c r="AU138" s="2">
        <f t="shared" si="91"/>
        <v>0</v>
      </c>
      <c r="AV138" s="2">
        <f t="shared" si="92"/>
        <v>0</v>
      </c>
      <c r="AW138" s="2">
        <f t="shared" si="93"/>
        <v>0</v>
      </c>
      <c r="AX138" s="2">
        <f t="shared" si="74"/>
        <v>0</v>
      </c>
      <c r="AY138" s="2">
        <f t="shared" si="94"/>
        <v>0</v>
      </c>
      <c r="AZ138" s="145" t="e">
        <f t="shared" si="95"/>
        <v>#N/A</v>
      </c>
      <c r="BA138" s="145" t="e">
        <f t="shared" si="96"/>
        <v>#N/A</v>
      </c>
      <c r="BB138" s="145">
        <f t="shared" si="97"/>
        <v>2.083333333333337E-2</v>
      </c>
      <c r="BC138" s="2">
        <f>IF(AM138,
  IF(AND(AL138=$J$31,_xlfn.DAYS(AH138,DATE(AI138,1,1))&lt;7),
    MAX(0,EINSTELLUNGEN!$D$12+1-WEEKDAY(DATE(EINSTELLUNGEN!$D$9,EINSTELLUNGEN!$D$10,1),2)),
    IF(AL138=$J$33,
      MIN(EINSTELLUNGEN!$D$12,WEEKDAY(DATE(EINSTELLUNGEN!$D$9,12,31),2)),
      EINSTELLUNGEN!$D$12
  )) - SUMIF(AL$50:AL$2500,"="&amp;AL138,AX$50:AX$2500),
  0)</f>
        <v>3</v>
      </c>
      <c r="BD138" s="2">
        <f t="shared" si="98"/>
        <v>0.33333333333333331</v>
      </c>
      <c r="BE138" s="2">
        <f t="shared" si="99"/>
        <v>0</v>
      </c>
    </row>
    <row r="139" spans="1:57" ht="10.5" customHeight="1">
      <c r="A139" s="1" t="str">
        <f t="shared" ca="1" si="75"/>
        <v/>
      </c>
      <c r="B139" s="1" t="str">
        <f t="shared" ca="1" si="76"/>
        <v/>
      </c>
      <c r="C139" s="1" t="str">
        <f t="shared" ca="1" si="77"/>
        <v/>
      </c>
      <c r="D139" s="1" t="str">
        <f t="shared" ca="1" si="78"/>
        <v/>
      </c>
      <c r="F139" s="10"/>
      <c r="G139" s="136" t="str">
        <f t="shared" si="79"/>
        <v/>
      </c>
      <c r="H139" s="27"/>
      <c r="I139" s="28"/>
      <c r="J139" s="28"/>
      <c r="K139" s="29"/>
      <c r="L139" s="136"/>
      <c r="M139" s="136"/>
      <c r="N139" s="136"/>
      <c r="O139" s="26" t="str">
        <f t="shared" si="80"/>
        <v/>
      </c>
      <c r="P139" s="218" t="str">
        <f t="shared" si="81"/>
        <v/>
      </c>
      <c r="Q139" s="26" t="str">
        <f t="shared" si="82"/>
        <v/>
      </c>
      <c r="R139" s="22"/>
      <c r="S139" s="99"/>
      <c r="T139" s="10"/>
      <c r="U139" s="229" t="str">
        <f t="shared" si="83"/>
        <v/>
      </c>
      <c r="V139" s="230"/>
      <c r="W139" s="230"/>
      <c r="X139" s="230"/>
      <c r="Y139" s="230"/>
      <c r="Z139" s="22" t="str">
        <f>""</f>
        <v/>
      </c>
      <c r="AB139" s="23" t="str">
        <f t="shared" si="84"/>
        <v/>
      </c>
      <c r="AC139" s="2" t="b">
        <f>COUNT(Q139:Q$2500)&gt;0</f>
        <v>0</v>
      </c>
      <c r="AD139" s="2" t="b">
        <f t="shared" si="67"/>
        <v>0</v>
      </c>
      <c r="AE139" s="2" t="b">
        <f t="shared" si="68"/>
        <v>0</v>
      </c>
      <c r="AF139" s="2" t="b">
        <f t="shared" si="69"/>
        <v>0</v>
      </c>
      <c r="AG139" s="2" t="b">
        <f>OR(
  AND(AC139,NOT(AC140)),
  AND(AF139,WEEKDAY(AH138,2)=EINSTELLUNGEN!$D$12),
  AND(AF139,AH139=$J$35)
)</f>
        <v>0</v>
      </c>
      <c r="AH139" s="2">
        <f>IF(AE139,AH138+IF(WEEKDAY(AH138+1,2)&lt;=EINSTELLUNGEN!$D$12,1,$J$36),AH138)</f>
        <v>42020</v>
      </c>
      <c r="AI139" s="2">
        <f t="shared" si="70"/>
        <v>2019</v>
      </c>
      <c r="AJ139" s="2">
        <f t="shared" si="71"/>
        <v>201901</v>
      </c>
      <c r="AK139" s="2">
        <f t="shared" si="72"/>
        <v>201901</v>
      </c>
      <c r="AL139" s="2">
        <f t="shared" si="100"/>
        <v>201903</v>
      </c>
      <c r="AM139" s="2" t="b">
        <f t="shared" si="73"/>
        <v>1</v>
      </c>
      <c r="AN139" s="4" t="e">
        <f t="shared" si="85"/>
        <v>#N/A</v>
      </c>
      <c r="AO139" s="4" t="e">
        <f t="shared" si="86"/>
        <v>#N/A</v>
      </c>
      <c r="AP139" s="2" t="str">
        <f>IF(AD139,
  IF(ISBLANK(H139),
    AP138,
    IF(LEN(H139)=1,
      IF(OR(UPPER(H139)="A",UPPER(H139)="I"),
        EINSTELLUNGEN!$D$21,
        IF(OR(UPPER(H139)="B",UPPER(H139)="M"),
          EINSTELLUNGEN!$D$22,
          IF(OR(UPPER(H139)="C",UPPER(H139)="S"),
            EINSTELLUNGEN!$D$23,
            IF(UPPER(H139)="D",
              EINSTELLUNGEN!$D$24,
              IF(UPPER(H139)="E",
                EINSTELLUNGEN!$D$25,
                UPPER(H139)))))),
      IF(ISNUMBER(H139),
        EINSTELLUNGEN!$D$20&amp;H139,
        UPPER(H139)))),
  "")</f>
        <v/>
      </c>
      <c r="AQ139" s="2" t="str">
        <f t="shared" si="87"/>
        <v/>
      </c>
      <c r="AR139" s="2">
        <f t="shared" si="88"/>
        <v>0</v>
      </c>
      <c r="AS139" s="145">
        <f t="shared" si="89"/>
        <v>0.33333333333333331</v>
      </c>
      <c r="AT139" s="2">
        <f t="shared" si="90"/>
        <v>0</v>
      </c>
      <c r="AU139" s="2">
        <f t="shared" si="91"/>
        <v>0</v>
      </c>
      <c r="AV139" s="2">
        <f t="shared" si="92"/>
        <v>0</v>
      </c>
      <c r="AW139" s="2">
        <f t="shared" si="93"/>
        <v>0</v>
      </c>
      <c r="AX139" s="2">
        <f t="shared" si="74"/>
        <v>0</v>
      </c>
      <c r="AY139" s="2">
        <f t="shared" si="94"/>
        <v>0</v>
      </c>
      <c r="AZ139" s="145" t="e">
        <f t="shared" si="95"/>
        <v>#N/A</v>
      </c>
      <c r="BA139" s="145" t="e">
        <f t="shared" si="96"/>
        <v>#N/A</v>
      </c>
      <c r="BB139" s="145">
        <f t="shared" si="97"/>
        <v>2.083333333333337E-2</v>
      </c>
      <c r="BC139" s="2">
        <f>IF(AM139,
  IF(AND(AL139=$J$31,_xlfn.DAYS(AH139,DATE(AI139,1,1))&lt;7),
    MAX(0,EINSTELLUNGEN!$D$12+1-WEEKDAY(DATE(EINSTELLUNGEN!$D$9,EINSTELLUNGEN!$D$10,1),2)),
    IF(AL139=$J$33,
      MIN(EINSTELLUNGEN!$D$12,WEEKDAY(DATE(EINSTELLUNGEN!$D$9,12,31),2)),
      EINSTELLUNGEN!$D$12
  )) - SUMIF(AL$50:AL$2500,"="&amp;AL139,AX$50:AX$2500),
  0)</f>
        <v>3</v>
      </c>
      <c r="BD139" s="2">
        <f t="shared" si="98"/>
        <v>0.33333333333333331</v>
      </c>
      <c r="BE139" s="2">
        <f t="shared" si="99"/>
        <v>0</v>
      </c>
    </row>
    <row r="140" spans="1:57" ht="10.5" customHeight="1">
      <c r="A140" s="1" t="str">
        <f t="shared" ca="1" si="75"/>
        <v/>
      </c>
      <c r="B140" s="1" t="str">
        <f t="shared" ca="1" si="76"/>
        <v/>
      </c>
      <c r="C140" s="1" t="str">
        <f t="shared" ca="1" si="77"/>
        <v/>
      </c>
      <c r="D140" s="1" t="str">
        <f t="shared" ca="1" si="78"/>
        <v/>
      </c>
      <c r="F140" s="10"/>
      <c r="G140" s="136" t="str">
        <f t="shared" si="79"/>
        <v/>
      </c>
      <c r="H140" s="27"/>
      <c r="I140" s="28"/>
      <c r="J140" s="28"/>
      <c r="K140" s="29"/>
      <c r="L140" s="136"/>
      <c r="M140" s="136"/>
      <c r="N140" s="136"/>
      <c r="O140" s="26" t="str">
        <f t="shared" si="80"/>
        <v/>
      </c>
      <c r="P140" s="218" t="str">
        <f t="shared" si="81"/>
        <v/>
      </c>
      <c r="Q140" s="26" t="str">
        <f t="shared" si="82"/>
        <v/>
      </c>
      <c r="R140" s="22"/>
      <c r="S140" s="99"/>
      <c r="T140" s="10"/>
      <c r="U140" s="229" t="str">
        <f t="shared" si="83"/>
        <v/>
      </c>
      <c r="V140" s="230"/>
      <c r="W140" s="230"/>
      <c r="X140" s="230"/>
      <c r="Y140" s="230"/>
      <c r="Z140" s="22" t="str">
        <f>""</f>
        <v/>
      </c>
      <c r="AB140" s="23" t="str">
        <f t="shared" si="84"/>
        <v/>
      </c>
      <c r="AC140" s="2" t="b">
        <f>COUNT(Q140:Q$2500)&gt;0</f>
        <v>0</v>
      </c>
      <c r="AD140" s="2" t="b">
        <f t="shared" si="67"/>
        <v>0</v>
      </c>
      <c r="AE140" s="2" t="b">
        <f t="shared" si="68"/>
        <v>0</v>
      </c>
      <c r="AF140" s="2" t="b">
        <f t="shared" si="69"/>
        <v>0</v>
      </c>
      <c r="AG140" s="2" t="b">
        <f>OR(
  AND(AC140,NOT(AC141)),
  AND(AF140,WEEKDAY(AH139,2)=EINSTELLUNGEN!$D$12),
  AND(AF140,AH140=$J$35)
)</f>
        <v>0</v>
      </c>
      <c r="AH140" s="2">
        <f>IF(AE140,AH139+IF(WEEKDAY(AH139+1,2)&lt;=EINSTELLUNGEN!$D$12,1,$J$36),AH139)</f>
        <v>42020</v>
      </c>
      <c r="AI140" s="2">
        <f t="shared" si="70"/>
        <v>2019</v>
      </c>
      <c r="AJ140" s="2">
        <f t="shared" si="71"/>
        <v>201901</v>
      </c>
      <c r="AK140" s="2">
        <f t="shared" si="72"/>
        <v>201901</v>
      </c>
      <c r="AL140" s="2">
        <f t="shared" si="100"/>
        <v>201903</v>
      </c>
      <c r="AM140" s="2" t="b">
        <f t="shared" si="73"/>
        <v>1</v>
      </c>
      <c r="AN140" s="4" t="e">
        <f t="shared" si="85"/>
        <v>#N/A</v>
      </c>
      <c r="AO140" s="4" t="e">
        <f t="shared" si="86"/>
        <v>#N/A</v>
      </c>
      <c r="AP140" s="2" t="str">
        <f>IF(AD140,
  IF(ISBLANK(H140),
    AP139,
    IF(LEN(H140)=1,
      IF(OR(UPPER(H140)="A",UPPER(H140)="I"),
        EINSTELLUNGEN!$D$21,
        IF(OR(UPPER(H140)="B",UPPER(H140)="M"),
          EINSTELLUNGEN!$D$22,
          IF(OR(UPPER(H140)="C",UPPER(H140)="S"),
            EINSTELLUNGEN!$D$23,
            IF(UPPER(H140)="D",
              EINSTELLUNGEN!$D$24,
              IF(UPPER(H140)="E",
                EINSTELLUNGEN!$D$25,
                UPPER(H140)))))),
      IF(ISNUMBER(H140),
        EINSTELLUNGEN!$D$20&amp;H140,
        UPPER(H140)))),
  "")</f>
        <v/>
      </c>
      <c r="AQ140" s="2" t="str">
        <f t="shared" si="87"/>
        <v/>
      </c>
      <c r="AR140" s="2">
        <f t="shared" si="88"/>
        <v>0</v>
      </c>
      <c r="AS140" s="145">
        <f t="shared" si="89"/>
        <v>0.33333333333333331</v>
      </c>
      <c r="AT140" s="2">
        <f t="shared" si="90"/>
        <v>0</v>
      </c>
      <c r="AU140" s="2">
        <f t="shared" si="91"/>
        <v>0</v>
      </c>
      <c r="AV140" s="2">
        <f t="shared" si="92"/>
        <v>0</v>
      </c>
      <c r="AW140" s="2">
        <f t="shared" si="93"/>
        <v>0</v>
      </c>
      <c r="AX140" s="2">
        <f t="shared" si="74"/>
        <v>0</v>
      </c>
      <c r="AY140" s="2">
        <f t="shared" si="94"/>
        <v>0</v>
      </c>
      <c r="AZ140" s="145" t="e">
        <f t="shared" si="95"/>
        <v>#N/A</v>
      </c>
      <c r="BA140" s="145" t="e">
        <f t="shared" si="96"/>
        <v>#N/A</v>
      </c>
      <c r="BB140" s="145">
        <f t="shared" si="97"/>
        <v>2.083333333333337E-2</v>
      </c>
      <c r="BC140" s="2">
        <f>IF(AM140,
  IF(AND(AL140=$J$31,_xlfn.DAYS(AH140,DATE(AI140,1,1))&lt;7),
    MAX(0,EINSTELLUNGEN!$D$12+1-WEEKDAY(DATE(EINSTELLUNGEN!$D$9,EINSTELLUNGEN!$D$10,1),2)),
    IF(AL140=$J$33,
      MIN(EINSTELLUNGEN!$D$12,WEEKDAY(DATE(EINSTELLUNGEN!$D$9,12,31),2)),
      EINSTELLUNGEN!$D$12
  )) - SUMIF(AL$50:AL$2500,"="&amp;AL140,AX$50:AX$2500),
  0)</f>
        <v>3</v>
      </c>
      <c r="BD140" s="2">
        <f t="shared" si="98"/>
        <v>0.33333333333333331</v>
      </c>
      <c r="BE140" s="2">
        <f t="shared" si="99"/>
        <v>0</v>
      </c>
    </row>
    <row r="141" spans="1:57" ht="10.5" customHeight="1">
      <c r="A141" s="1" t="str">
        <f t="shared" ca="1" si="75"/>
        <v/>
      </c>
      <c r="B141" s="1" t="str">
        <f t="shared" ca="1" si="76"/>
        <v/>
      </c>
      <c r="C141" s="1" t="str">
        <f t="shared" ca="1" si="77"/>
        <v/>
      </c>
      <c r="D141" s="1" t="str">
        <f t="shared" ca="1" si="78"/>
        <v/>
      </c>
      <c r="F141" s="10"/>
      <c r="G141" s="136" t="str">
        <f t="shared" si="79"/>
        <v/>
      </c>
      <c r="H141" s="27"/>
      <c r="I141" s="28"/>
      <c r="J141" s="28"/>
      <c r="K141" s="29"/>
      <c r="L141" s="136"/>
      <c r="M141" s="136"/>
      <c r="N141" s="136"/>
      <c r="O141" s="26" t="str">
        <f t="shared" si="80"/>
        <v/>
      </c>
      <c r="P141" s="218" t="str">
        <f t="shared" si="81"/>
        <v/>
      </c>
      <c r="Q141" s="26" t="str">
        <f t="shared" si="82"/>
        <v/>
      </c>
      <c r="R141" s="22"/>
      <c r="S141" s="99"/>
      <c r="T141" s="10"/>
      <c r="U141" s="229" t="str">
        <f t="shared" si="83"/>
        <v/>
      </c>
      <c r="V141" s="230"/>
      <c r="W141" s="230"/>
      <c r="X141" s="230"/>
      <c r="Y141" s="230"/>
      <c r="Z141" s="22" t="str">
        <f>""</f>
        <v/>
      </c>
      <c r="AB141" s="23" t="str">
        <f t="shared" si="84"/>
        <v/>
      </c>
      <c r="AC141" s="2" t="b">
        <f>COUNT(Q141:Q$2500)&gt;0</f>
        <v>0</v>
      </c>
      <c r="AD141" s="2" t="b">
        <f t="shared" si="67"/>
        <v>0</v>
      </c>
      <c r="AE141" s="2" t="b">
        <f t="shared" si="68"/>
        <v>0</v>
      </c>
      <c r="AF141" s="2" t="b">
        <f t="shared" si="69"/>
        <v>0</v>
      </c>
      <c r="AG141" s="2" t="b">
        <f>OR(
  AND(AC141,NOT(AC142)),
  AND(AF141,WEEKDAY(AH140,2)=EINSTELLUNGEN!$D$12),
  AND(AF141,AH141=$J$35)
)</f>
        <v>0</v>
      </c>
      <c r="AH141" s="2">
        <f>IF(AE141,AH140+IF(WEEKDAY(AH140+1,2)&lt;=EINSTELLUNGEN!$D$12,1,$J$36),AH140)</f>
        <v>42020</v>
      </c>
      <c r="AI141" s="2">
        <f t="shared" si="70"/>
        <v>2019</v>
      </c>
      <c r="AJ141" s="2">
        <f t="shared" si="71"/>
        <v>201901</v>
      </c>
      <c r="AK141" s="2">
        <f t="shared" si="72"/>
        <v>201901</v>
      </c>
      <c r="AL141" s="2">
        <f t="shared" si="100"/>
        <v>201903</v>
      </c>
      <c r="AM141" s="2" t="b">
        <f t="shared" si="73"/>
        <v>1</v>
      </c>
      <c r="AN141" s="4" t="e">
        <f t="shared" si="85"/>
        <v>#N/A</v>
      </c>
      <c r="AO141" s="4" t="e">
        <f t="shared" si="86"/>
        <v>#N/A</v>
      </c>
      <c r="AP141" s="2" t="str">
        <f>IF(AD141,
  IF(ISBLANK(H141),
    AP140,
    IF(LEN(H141)=1,
      IF(OR(UPPER(H141)="A",UPPER(H141)="I"),
        EINSTELLUNGEN!$D$21,
        IF(OR(UPPER(H141)="B",UPPER(H141)="M"),
          EINSTELLUNGEN!$D$22,
          IF(OR(UPPER(H141)="C",UPPER(H141)="S"),
            EINSTELLUNGEN!$D$23,
            IF(UPPER(H141)="D",
              EINSTELLUNGEN!$D$24,
              IF(UPPER(H141)="E",
                EINSTELLUNGEN!$D$25,
                UPPER(H141)))))),
      IF(ISNUMBER(H141),
        EINSTELLUNGEN!$D$20&amp;H141,
        UPPER(H141)))),
  "")</f>
        <v/>
      </c>
      <c r="AQ141" s="2" t="str">
        <f t="shared" si="87"/>
        <v/>
      </c>
      <c r="AR141" s="2">
        <f t="shared" si="88"/>
        <v>0</v>
      </c>
      <c r="AS141" s="145">
        <f t="shared" si="89"/>
        <v>0.33333333333333331</v>
      </c>
      <c r="AT141" s="2">
        <f t="shared" si="90"/>
        <v>0</v>
      </c>
      <c r="AU141" s="2">
        <f t="shared" si="91"/>
        <v>0</v>
      </c>
      <c r="AV141" s="2">
        <f t="shared" si="92"/>
        <v>0</v>
      </c>
      <c r="AW141" s="2">
        <f t="shared" si="93"/>
        <v>0</v>
      </c>
      <c r="AX141" s="2">
        <f t="shared" si="74"/>
        <v>0</v>
      </c>
      <c r="AY141" s="2">
        <f t="shared" si="94"/>
        <v>0</v>
      </c>
      <c r="AZ141" s="145" t="e">
        <f t="shared" si="95"/>
        <v>#N/A</v>
      </c>
      <c r="BA141" s="145" t="e">
        <f t="shared" si="96"/>
        <v>#N/A</v>
      </c>
      <c r="BB141" s="145">
        <f t="shared" si="97"/>
        <v>2.083333333333337E-2</v>
      </c>
      <c r="BC141" s="2">
        <f>IF(AM141,
  IF(AND(AL141=$J$31,_xlfn.DAYS(AH141,DATE(AI141,1,1))&lt;7),
    MAX(0,EINSTELLUNGEN!$D$12+1-WEEKDAY(DATE(EINSTELLUNGEN!$D$9,EINSTELLUNGEN!$D$10,1),2)),
    IF(AL141=$J$33,
      MIN(EINSTELLUNGEN!$D$12,WEEKDAY(DATE(EINSTELLUNGEN!$D$9,12,31),2)),
      EINSTELLUNGEN!$D$12
  )) - SUMIF(AL$50:AL$2500,"="&amp;AL141,AX$50:AX$2500),
  0)</f>
        <v>3</v>
      </c>
      <c r="BD141" s="2">
        <f t="shared" si="98"/>
        <v>0.33333333333333331</v>
      </c>
      <c r="BE141" s="2">
        <f t="shared" si="99"/>
        <v>0</v>
      </c>
    </row>
    <row r="142" spans="1:57" ht="10.5" customHeight="1">
      <c r="A142" s="1" t="str">
        <f t="shared" ca="1" si="75"/>
        <v/>
      </c>
      <c r="B142" s="1" t="str">
        <f t="shared" ca="1" si="76"/>
        <v/>
      </c>
      <c r="C142" s="1" t="str">
        <f t="shared" ca="1" si="77"/>
        <v/>
      </c>
      <c r="D142" s="1" t="str">
        <f t="shared" ca="1" si="78"/>
        <v/>
      </c>
      <c r="F142" s="10"/>
      <c r="G142" s="136" t="str">
        <f t="shared" si="79"/>
        <v/>
      </c>
      <c r="H142" s="27"/>
      <c r="I142" s="28"/>
      <c r="J142" s="28"/>
      <c r="K142" s="29"/>
      <c r="L142" s="136"/>
      <c r="M142" s="136"/>
      <c r="N142" s="136"/>
      <c r="O142" s="26" t="str">
        <f t="shared" si="80"/>
        <v/>
      </c>
      <c r="P142" s="218" t="str">
        <f t="shared" si="81"/>
        <v/>
      </c>
      <c r="Q142" s="26" t="str">
        <f t="shared" si="82"/>
        <v/>
      </c>
      <c r="R142" s="22"/>
      <c r="S142" s="99"/>
      <c r="T142" s="10"/>
      <c r="U142" s="229" t="str">
        <f t="shared" si="83"/>
        <v/>
      </c>
      <c r="V142" s="230"/>
      <c r="W142" s="230"/>
      <c r="X142" s="230"/>
      <c r="Y142" s="230"/>
      <c r="Z142" s="22" t="str">
        <f>""</f>
        <v/>
      </c>
      <c r="AB142" s="23" t="str">
        <f t="shared" si="84"/>
        <v/>
      </c>
      <c r="AC142" s="2" t="b">
        <f>COUNT(Q142:Q$2500)&gt;0</f>
        <v>0</v>
      </c>
      <c r="AD142" s="2" t="b">
        <f t="shared" si="67"/>
        <v>0</v>
      </c>
      <c r="AE142" s="2" t="b">
        <f t="shared" si="68"/>
        <v>0</v>
      </c>
      <c r="AF142" s="2" t="b">
        <f t="shared" si="69"/>
        <v>0</v>
      </c>
      <c r="AG142" s="2" t="b">
        <f>OR(
  AND(AC142,NOT(AC143)),
  AND(AF142,WEEKDAY(AH141,2)=EINSTELLUNGEN!$D$12),
  AND(AF142,AH142=$J$35)
)</f>
        <v>0</v>
      </c>
      <c r="AH142" s="2">
        <f>IF(AE142,AH141+IF(WEEKDAY(AH141+1,2)&lt;=EINSTELLUNGEN!$D$12,1,$J$36),AH141)</f>
        <v>42020</v>
      </c>
      <c r="AI142" s="2">
        <f t="shared" si="70"/>
        <v>2019</v>
      </c>
      <c r="AJ142" s="2">
        <f t="shared" si="71"/>
        <v>201901</v>
      </c>
      <c r="AK142" s="2">
        <f t="shared" si="72"/>
        <v>201901</v>
      </c>
      <c r="AL142" s="2">
        <f t="shared" si="100"/>
        <v>201903</v>
      </c>
      <c r="AM142" s="2" t="b">
        <f t="shared" si="73"/>
        <v>1</v>
      </c>
      <c r="AN142" s="4" t="e">
        <f t="shared" si="85"/>
        <v>#N/A</v>
      </c>
      <c r="AO142" s="4" t="e">
        <f t="shared" si="86"/>
        <v>#N/A</v>
      </c>
      <c r="AP142" s="2" t="str">
        <f>IF(AD142,
  IF(ISBLANK(H142),
    AP141,
    IF(LEN(H142)=1,
      IF(OR(UPPER(H142)="A",UPPER(H142)="I"),
        EINSTELLUNGEN!$D$21,
        IF(OR(UPPER(H142)="B",UPPER(H142)="M"),
          EINSTELLUNGEN!$D$22,
          IF(OR(UPPER(H142)="C",UPPER(H142)="S"),
            EINSTELLUNGEN!$D$23,
            IF(UPPER(H142)="D",
              EINSTELLUNGEN!$D$24,
              IF(UPPER(H142)="E",
                EINSTELLUNGEN!$D$25,
                UPPER(H142)))))),
      IF(ISNUMBER(H142),
        EINSTELLUNGEN!$D$20&amp;H142,
        UPPER(H142)))),
  "")</f>
        <v/>
      </c>
      <c r="AQ142" s="2" t="str">
        <f t="shared" si="87"/>
        <v/>
      </c>
      <c r="AR142" s="2">
        <f t="shared" si="88"/>
        <v>0</v>
      </c>
      <c r="AS142" s="145">
        <f t="shared" si="89"/>
        <v>0.33333333333333331</v>
      </c>
      <c r="AT142" s="2">
        <f t="shared" si="90"/>
        <v>0</v>
      </c>
      <c r="AU142" s="2">
        <f t="shared" si="91"/>
        <v>0</v>
      </c>
      <c r="AV142" s="2">
        <f t="shared" si="92"/>
        <v>0</v>
      </c>
      <c r="AW142" s="2">
        <f t="shared" si="93"/>
        <v>0</v>
      </c>
      <c r="AX142" s="2">
        <f t="shared" si="74"/>
        <v>0</v>
      </c>
      <c r="AY142" s="2">
        <f t="shared" si="94"/>
        <v>0</v>
      </c>
      <c r="AZ142" s="145" t="e">
        <f t="shared" si="95"/>
        <v>#N/A</v>
      </c>
      <c r="BA142" s="145" t="e">
        <f t="shared" si="96"/>
        <v>#N/A</v>
      </c>
      <c r="BB142" s="145">
        <f t="shared" si="97"/>
        <v>2.083333333333337E-2</v>
      </c>
      <c r="BC142" s="2">
        <f>IF(AM142,
  IF(AND(AL142=$J$31,_xlfn.DAYS(AH142,DATE(AI142,1,1))&lt;7),
    MAX(0,EINSTELLUNGEN!$D$12+1-WEEKDAY(DATE(EINSTELLUNGEN!$D$9,EINSTELLUNGEN!$D$10,1),2)),
    IF(AL142=$J$33,
      MIN(EINSTELLUNGEN!$D$12,WEEKDAY(DATE(EINSTELLUNGEN!$D$9,12,31),2)),
      EINSTELLUNGEN!$D$12
  )) - SUMIF(AL$50:AL$2500,"="&amp;AL142,AX$50:AX$2500),
  0)</f>
        <v>3</v>
      </c>
      <c r="BD142" s="2">
        <f t="shared" si="98"/>
        <v>0.33333333333333331</v>
      </c>
      <c r="BE142" s="2">
        <f t="shared" si="99"/>
        <v>0</v>
      </c>
    </row>
    <row r="143" spans="1:57" ht="10.5" customHeight="1">
      <c r="A143" s="1" t="str">
        <f t="shared" ca="1" si="75"/>
        <v/>
      </c>
      <c r="B143" s="1" t="str">
        <f t="shared" ca="1" si="76"/>
        <v/>
      </c>
      <c r="C143" s="1" t="str">
        <f t="shared" ca="1" si="77"/>
        <v/>
      </c>
      <c r="D143" s="1" t="str">
        <f t="shared" ca="1" si="78"/>
        <v/>
      </c>
      <c r="F143" s="10"/>
      <c r="G143" s="136" t="str">
        <f t="shared" si="79"/>
        <v/>
      </c>
      <c r="H143" s="27"/>
      <c r="I143" s="28"/>
      <c r="J143" s="28"/>
      <c r="K143" s="29"/>
      <c r="L143" s="136"/>
      <c r="M143" s="136"/>
      <c r="N143" s="136"/>
      <c r="O143" s="26" t="str">
        <f t="shared" si="80"/>
        <v/>
      </c>
      <c r="P143" s="218" t="str">
        <f t="shared" si="81"/>
        <v/>
      </c>
      <c r="Q143" s="26" t="str">
        <f t="shared" si="82"/>
        <v/>
      </c>
      <c r="R143" s="22"/>
      <c r="S143" s="99"/>
      <c r="T143" s="10"/>
      <c r="U143" s="229" t="str">
        <f t="shared" si="83"/>
        <v/>
      </c>
      <c r="V143" s="230"/>
      <c r="W143" s="230"/>
      <c r="X143" s="230"/>
      <c r="Y143" s="230"/>
      <c r="Z143" s="22" t="str">
        <f>""</f>
        <v/>
      </c>
      <c r="AB143" s="23" t="str">
        <f t="shared" si="84"/>
        <v/>
      </c>
      <c r="AC143" s="2" t="b">
        <f>COUNT(Q143:Q$2500)&gt;0</f>
        <v>0</v>
      </c>
      <c r="AD143" s="2" t="b">
        <f t="shared" si="67"/>
        <v>0</v>
      </c>
      <c r="AE143" s="2" t="b">
        <f t="shared" si="68"/>
        <v>0</v>
      </c>
      <c r="AF143" s="2" t="b">
        <f t="shared" si="69"/>
        <v>0</v>
      </c>
      <c r="AG143" s="2" t="b">
        <f>OR(
  AND(AC143,NOT(AC144)),
  AND(AF143,WEEKDAY(AH142,2)=EINSTELLUNGEN!$D$12),
  AND(AF143,AH143=$J$35)
)</f>
        <v>0</v>
      </c>
      <c r="AH143" s="2">
        <f>IF(AE143,AH142+IF(WEEKDAY(AH142+1,2)&lt;=EINSTELLUNGEN!$D$12,1,$J$36),AH142)</f>
        <v>42020</v>
      </c>
      <c r="AI143" s="2">
        <f t="shared" si="70"/>
        <v>2019</v>
      </c>
      <c r="AJ143" s="2">
        <f t="shared" si="71"/>
        <v>201901</v>
      </c>
      <c r="AK143" s="2">
        <f t="shared" si="72"/>
        <v>201901</v>
      </c>
      <c r="AL143" s="2">
        <f t="shared" si="100"/>
        <v>201903</v>
      </c>
      <c r="AM143" s="2" t="b">
        <f t="shared" si="73"/>
        <v>1</v>
      </c>
      <c r="AN143" s="4" t="e">
        <f t="shared" si="85"/>
        <v>#N/A</v>
      </c>
      <c r="AO143" s="4" t="e">
        <f t="shared" si="86"/>
        <v>#N/A</v>
      </c>
      <c r="AP143" s="2" t="str">
        <f>IF(AD143,
  IF(ISBLANK(H143),
    AP142,
    IF(LEN(H143)=1,
      IF(OR(UPPER(H143)="A",UPPER(H143)="I"),
        EINSTELLUNGEN!$D$21,
        IF(OR(UPPER(H143)="B",UPPER(H143)="M"),
          EINSTELLUNGEN!$D$22,
          IF(OR(UPPER(H143)="C",UPPER(H143)="S"),
            EINSTELLUNGEN!$D$23,
            IF(UPPER(H143)="D",
              EINSTELLUNGEN!$D$24,
              IF(UPPER(H143)="E",
                EINSTELLUNGEN!$D$25,
                UPPER(H143)))))),
      IF(ISNUMBER(H143),
        EINSTELLUNGEN!$D$20&amp;H143,
        UPPER(H143)))),
  "")</f>
        <v/>
      </c>
      <c r="AQ143" s="2" t="str">
        <f t="shared" si="87"/>
        <v/>
      </c>
      <c r="AR143" s="2">
        <f t="shared" si="88"/>
        <v>0</v>
      </c>
      <c r="AS143" s="145">
        <f t="shared" si="89"/>
        <v>0.33333333333333331</v>
      </c>
      <c r="AT143" s="2">
        <f t="shared" si="90"/>
        <v>0</v>
      </c>
      <c r="AU143" s="2">
        <f t="shared" si="91"/>
        <v>0</v>
      </c>
      <c r="AV143" s="2">
        <f t="shared" si="92"/>
        <v>0</v>
      </c>
      <c r="AW143" s="2">
        <f t="shared" si="93"/>
        <v>0</v>
      </c>
      <c r="AX143" s="2">
        <f t="shared" si="74"/>
        <v>0</v>
      </c>
      <c r="AY143" s="2">
        <f t="shared" si="94"/>
        <v>0</v>
      </c>
      <c r="AZ143" s="145" t="e">
        <f t="shared" si="95"/>
        <v>#N/A</v>
      </c>
      <c r="BA143" s="145" t="e">
        <f t="shared" si="96"/>
        <v>#N/A</v>
      </c>
      <c r="BB143" s="145">
        <f t="shared" si="97"/>
        <v>2.083333333333337E-2</v>
      </c>
      <c r="BC143" s="2">
        <f>IF(AM143,
  IF(AND(AL143=$J$31,_xlfn.DAYS(AH143,DATE(AI143,1,1))&lt;7),
    MAX(0,EINSTELLUNGEN!$D$12+1-WEEKDAY(DATE(EINSTELLUNGEN!$D$9,EINSTELLUNGEN!$D$10,1),2)),
    IF(AL143=$J$33,
      MIN(EINSTELLUNGEN!$D$12,WEEKDAY(DATE(EINSTELLUNGEN!$D$9,12,31),2)),
      EINSTELLUNGEN!$D$12
  )) - SUMIF(AL$50:AL$2500,"="&amp;AL143,AX$50:AX$2500),
  0)</f>
        <v>3</v>
      </c>
      <c r="BD143" s="2">
        <f t="shared" si="98"/>
        <v>0.33333333333333331</v>
      </c>
      <c r="BE143" s="2">
        <f t="shared" si="99"/>
        <v>0</v>
      </c>
    </row>
    <row r="144" spans="1:57" ht="10.5" customHeight="1">
      <c r="A144" s="1" t="str">
        <f t="shared" ca="1" si="75"/>
        <v/>
      </c>
      <c r="B144" s="1" t="str">
        <f t="shared" ca="1" si="76"/>
        <v/>
      </c>
      <c r="C144" s="1" t="str">
        <f t="shared" ca="1" si="77"/>
        <v/>
      </c>
      <c r="D144" s="1" t="str">
        <f t="shared" ca="1" si="78"/>
        <v/>
      </c>
      <c r="F144" s="10"/>
      <c r="G144" s="136" t="str">
        <f t="shared" si="79"/>
        <v/>
      </c>
      <c r="H144" s="27"/>
      <c r="I144" s="28"/>
      <c r="J144" s="28"/>
      <c r="K144" s="29"/>
      <c r="L144" s="136"/>
      <c r="M144" s="136"/>
      <c r="N144" s="136"/>
      <c r="O144" s="26" t="str">
        <f t="shared" si="80"/>
        <v/>
      </c>
      <c r="P144" s="218" t="str">
        <f t="shared" si="81"/>
        <v/>
      </c>
      <c r="Q144" s="26" t="str">
        <f t="shared" si="82"/>
        <v/>
      </c>
      <c r="R144" s="22"/>
      <c r="S144" s="99"/>
      <c r="T144" s="10"/>
      <c r="U144" s="229" t="str">
        <f t="shared" si="83"/>
        <v/>
      </c>
      <c r="V144" s="230"/>
      <c r="W144" s="230"/>
      <c r="X144" s="230"/>
      <c r="Y144" s="230"/>
      <c r="Z144" s="22" t="str">
        <f>""</f>
        <v/>
      </c>
      <c r="AB144" s="23" t="str">
        <f t="shared" si="84"/>
        <v/>
      </c>
      <c r="AC144" s="2" t="b">
        <f>COUNT(Q144:Q$2500)&gt;0</f>
        <v>0</v>
      </c>
      <c r="AD144" s="2" t="b">
        <f t="shared" si="67"/>
        <v>0</v>
      </c>
      <c r="AE144" s="2" t="b">
        <f t="shared" si="68"/>
        <v>0</v>
      </c>
      <c r="AF144" s="2" t="b">
        <f t="shared" si="69"/>
        <v>0</v>
      </c>
      <c r="AG144" s="2" t="b">
        <f>OR(
  AND(AC144,NOT(AC145)),
  AND(AF144,WEEKDAY(AH143,2)=EINSTELLUNGEN!$D$12),
  AND(AF144,AH144=$J$35)
)</f>
        <v>0</v>
      </c>
      <c r="AH144" s="2">
        <f>IF(AE144,AH143+IF(WEEKDAY(AH143+1,2)&lt;=EINSTELLUNGEN!$D$12,1,$J$36),AH143)</f>
        <v>42020</v>
      </c>
      <c r="AI144" s="2">
        <f t="shared" si="70"/>
        <v>2019</v>
      </c>
      <c r="AJ144" s="2">
        <f t="shared" si="71"/>
        <v>201901</v>
      </c>
      <c r="AK144" s="2">
        <f t="shared" si="72"/>
        <v>201901</v>
      </c>
      <c r="AL144" s="2">
        <f t="shared" si="100"/>
        <v>201903</v>
      </c>
      <c r="AM144" s="2" t="b">
        <f t="shared" si="73"/>
        <v>1</v>
      </c>
      <c r="AN144" s="4" t="e">
        <f t="shared" si="85"/>
        <v>#N/A</v>
      </c>
      <c r="AO144" s="4" t="e">
        <f t="shared" si="86"/>
        <v>#N/A</v>
      </c>
      <c r="AP144" s="2" t="str">
        <f>IF(AD144,
  IF(ISBLANK(H144),
    AP143,
    IF(LEN(H144)=1,
      IF(OR(UPPER(H144)="A",UPPER(H144)="I"),
        EINSTELLUNGEN!$D$21,
        IF(OR(UPPER(H144)="B",UPPER(H144)="M"),
          EINSTELLUNGEN!$D$22,
          IF(OR(UPPER(H144)="C",UPPER(H144)="S"),
            EINSTELLUNGEN!$D$23,
            IF(UPPER(H144)="D",
              EINSTELLUNGEN!$D$24,
              IF(UPPER(H144)="E",
                EINSTELLUNGEN!$D$25,
                UPPER(H144)))))),
      IF(ISNUMBER(H144),
        EINSTELLUNGEN!$D$20&amp;H144,
        UPPER(H144)))),
  "")</f>
        <v/>
      </c>
      <c r="AQ144" s="2" t="str">
        <f t="shared" si="87"/>
        <v/>
      </c>
      <c r="AR144" s="2">
        <f t="shared" si="88"/>
        <v>0</v>
      </c>
      <c r="AS144" s="145">
        <f t="shared" si="89"/>
        <v>0.33333333333333331</v>
      </c>
      <c r="AT144" s="2">
        <f t="shared" si="90"/>
        <v>0</v>
      </c>
      <c r="AU144" s="2">
        <f t="shared" si="91"/>
        <v>0</v>
      </c>
      <c r="AV144" s="2">
        <f t="shared" si="92"/>
        <v>0</v>
      </c>
      <c r="AW144" s="2">
        <f t="shared" si="93"/>
        <v>0</v>
      </c>
      <c r="AX144" s="2">
        <f t="shared" si="74"/>
        <v>0</v>
      </c>
      <c r="AY144" s="2">
        <f t="shared" si="94"/>
        <v>0</v>
      </c>
      <c r="AZ144" s="145" t="e">
        <f t="shared" si="95"/>
        <v>#N/A</v>
      </c>
      <c r="BA144" s="145" t="e">
        <f t="shared" si="96"/>
        <v>#N/A</v>
      </c>
      <c r="BB144" s="145">
        <f t="shared" si="97"/>
        <v>2.083333333333337E-2</v>
      </c>
      <c r="BC144" s="2">
        <f>IF(AM144,
  IF(AND(AL144=$J$31,_xlfn.DAYS(AH144,DATE(AI144,1,1))&lt;7),
    MAX(0,EINSTELLUNGEN!$D$12+1-WEEKDAY(DATE(EINSTELLUNGEN!$D$9,EINSTELLUNGEN!$D$10,1),2)),
    IF(AL144=$J$33,
      MIN(EINSTELLUNGEN!$D$12,WEEKDAY(DATE(EINSTELLUNGEN!$D$9,12,31),2)),
      EINSTELLUNGEN!$D$12
  )) - SUMIF(AL$50:AL$2500,"="&amp;AL144,AX$50:AX$2500),
  0)</f>
        <v>3</v>
      </c>
      <c r="BD144" s="2">
        <f t="shared" si="98"/>
        <v>0.33333333333333331</v>
      </c>
      <c r="BE144" s="2">
        <f t="shared" si="99"/>
        <v>0</v>
      </c>
    </row>
    <row r="145" spans="1:57" ht="10.5" customHeight="1">
      <c r="A145" s="1" t="str">
        <f t="shared" ca="1" si="75"/>
        <v/>
      </c>
      <c r="B145" s="1" t="str">
        <f t="shared" ca="1" si="76"/>
        <v/>
      </c>
      <c r="C145" s="1" t="str">
        <f t="shared" ca="1" si="77"/>
        <v/>
      </c>
      <c r="D145" s="1" t="str">
        <f t="shared" ca="1" si="78"/>
        <v/>
      </c>
      <c r="F145" s="10"/>
      <c r="G145" s="136" t="str">
        <f t="shared" si="79"/>
        <v/>
      </c>
      <c r="H145" s="27"/>
      <c r="I145" s="28"/>
      <c r="J145" s="28"/>
      <c r="K145" s="29"/>
      <c r="L145" s="136"/>
      <c r="M145" s="136"/>
      <c r="N145" s="136"/>
      <c r="O145" s="26" t="str">
        <f t="shared" si="80"/>
        <v/>
      </c>
      <c r="P145" s="218" t="str">
        <f t="shared" si="81"/>
        <v/>
      </c>
      <c r="Q145" s="26" t="str">
        <f t="shared" si="82"/>
        <v/>
      </c>
      <c r="R145" s="22"/>
      <c r="S145" s="99"/>
      <c r="T145" s="10"/>
      <c r="U145" s="229" t="str">
        <f t="shared" si="83"/>
        <v/>
      </c>
      <c r="V145" s="230"/>
      <c r="W145" s="230"/>
      <c r="X145" s="230"/>
      <c r="Y145" s="230"/>
      <c r="Z145" s="22" t="str">
        <f>""</f>
        <v/>
      </c>
      <c r="AB145" s="23" t="str">
        <f t="shared" si="84"/>
        <v/>
      </c>
      <c r="AC145" s="2" t="b">
        <f>COUNT(Q145:Q$2500)&gt;0</f>
        <v>0</v>
      </c>
      <c r="AD145" s="2" t="b">
        <f t="shared" si="67"/>
        <v>0</v>
      </c>
      <c r="AE145" s="2" t="b">
        <f t="shared" si="68"/>
        <v>0</v>
      </c>
      <c r="AF145" s="2" t="b">
        <f t="shared" si="69"/>
        <v>0</v>
      </c>
      <c r="AG145" s="2" t="b">
        <f>OR(
  AND(AC145,NOT(AC146)),
  AND(AF145,WEEKDAY(AH144,2)=EINSTELLUNGEN!$D$12),
  AND(AF145,AH145=$J$35)
)</f>
        <v>0</v>
      </c>
      <c r="AH145" s="2">
        <f>IF(AE145,AH144+IF(WEEKDAY(AH144+1,2)&lt;=EINSTELLUNGEN!$D$12,1,$J$36),AH144)</f>
        <v>42020</v>
      </c>
      <c r="AI145" s="2">
        <f t="shared" si="70"/>
        <v>2019</v>
      </c>
      <c r="AJ145" s="2">
        <f t="shared" si="71"/>
        <v>201901</v>
      </c>
      <c r="AK145" s="2">
        <f t="shared" si="72"/>
        <v>201901</v>
      </c>
      <c r="AL145" s="2">
        <f t="shared" si="100"/>
        <v>201903</v>
      </c>
      <c r="AM145" s="2" t="b">
        <f t="shared" si="73"/>
        <v>1</v>
      </c>
      <c r="AN145" s="4" t="e">
        <f t="shared" si="85"/>
        <v>#N/A</v>
      </c>
      <c r="AO145" s="4" t="e">
        <f t="shared" si="86"/>
        <v>#N/A</v>
      </c>
      <c r="AP145" s="2" t="str">
        <f>IF(AD145,
  IF(ISBLANK(H145),
    AP144,
    IF(LEN(H145)=1,
      IF(OR(UPPER(H145)="A",UPPER(H145)="I"),
        EINSTELLUNGEN!$D$21,
        IF(OR(UPPER(H145)="B",UPPER(H145)="M"),
          EINSTELLUNGEN!$D$22,
          IF(OR(UPPER(H145)="C",UPPER(H145)="S"),
            EINSTELLUNGEN!$D$23,
            IF(UPPER(H145)="D",
              EINSTELLUNGEN!$D$24,
              IF(UPPER(H145)="E",
                EINSTELLUNGEN!$D$25,
                UPPER(H145)))))),
      IF(ISNUMBER(H145),
        EINSTELLUNGEN!$D$20&amp;H145,
        UPPER(H145)))),
  "")</f>
        <v/>
      </c>
      <c r="AQ145" s="2" t="str">
        <f t="shared" si="87"/>
        <v/>
      </c>
      <c r="AR145" s="2">
        <f t="shared" si="88"/>
        <v>0</v>
      </c>
      <c r="AS145" s="145">
        <f t="shared" si="89"/>
        <v>0.33333333333333331</v>
      </c>
      <c r="AT145" s="2">
        <f t="shared" si="90"/>
        <v>0</v>
      </c>
      <c r="AU145" s="2">
        <f t="shared" si="91"/>
        <v>0</v>
      </c>
      <c r="AV145" s="2">
        <f t="shared" si="92"/>
        <v>0</v>
      </c>
      <c r="AW145" s="2">
        <f t="shared" si="93"/>
        <v>0</v>
      </c>
      <c r="AX145" s="2">
        <f t="shared" si="74"/>
        <v>0</v>
      </c>
      <c r="AY145" s="2">
        <f t="shared" si="94"/>
        <v>0</v>
      </c>
      <c r="AZ145" s="145" t="e">
        <f t="shared" si="95"/>
        <v>#N/A</v>
      </c>
      <c r="BA145" s="145" t="e">
        <f t="shared" si="96"/>
        <v>#N/A</v>
      </c>
      <c r="BB145" s="145">
        <f t="shared" si="97"/>
        <v>2.083333333333337E-2</v>
      </c>
      <c r="BC145" s="2">
        <f>IF(AM145,
  IF(AND(AL145=$J$31,_xlfn.DAYS(AH145,DATE(AI145,1,1))&lt;7),
    MAX(0,EINSTELLUNGEN!$D$12+1-WEEKDAY(DATE(EINSTELLUNGEN!$D$9,EINSTELLUNGEN!$D$10,1),2)),
    IF(AL145=$J$33,
      MIN(EINSTELLUNGEN!$D$12,WEEKDAY(DATE(EINSTELLUNGEN!$D$9,12,31),2)),
      EINSTELLUNGEN!$D$12
  )) - SUMIF(AL$50:AL$2500,"="&amp;AL145,AX$50:AX$2500),
  0)</f>
        <v>3</v>
      </c>
      <c r="BD145" s="2">
        <f t="shared" si="98"/>
        <v>0.33333333333333331</v>
      </c>
      <c r="BE145" s="2">
        <f t="shared" si="99"/>
        <v>0</v>
      </c>
    </row>
    <row r="146" spans="1:57" ht="10.5" customHeight="1">
      <c r="A146" s="1" t="str">
        <f t="shared" ca="1" si="75"/>
        <v/>
      </c>
      <c r="B146" s="1" t="str">
        <f t="shared" ca="1" si="76"/>
        <v/>
      </c>
      <c r="C146" s="1" t="str">
        <f t="shared" ca="1" si="77"/>
        <v/>
      </c>
      <c r="D146" s="1" t="str">
        <f t="shared" ca="1" si="78"/>
        <v/>
      </c>
      <c r="F146" s="10"/>
      <c r="G146" s="136" t="str">
        <f t="shared" si="79"/>
        <v/>
      </c>
      <c r="H146" s="27"/>
      <c r="I146" s="28"/>
      <c r="J146" s="28"/>
      <c r="K146" s="29"/>
      <c r="L146" s="136"/>
      <c r="M146" s="136"/>
      <c r="N146" s="136"/>
      <c r="O146" s="26" t="str">
        <f t="shared" si="80"/>
        <v/>
      </c>
      <c r="P146" s="218" t="str">
        <f t="shared" si="81"/>
        <v/>
      </c>
      <c r="Q146" s="26" t="str">
        <f t="shared" si="82"/>
        <v/>
      </c>
      <c r="R146" s="22"/>
      <c r="S146" s="99"/>
      <c r="T146" s="10"/>
      <c r="U146" s="229" t="str">
        <f t="shared" si="83"/>
        <v/>
      </c>
      <c r="V146" s="230"/>
      <c r="W146" s="230"/>
      <c r="X146" s="230"/>
      <c r="Y146" s="230"/>
      <c r="Z146" s="22" t="str">
        <f>""</f>
        <v/>
      </c>
      <c r="AB146" s="23" t="str">
        <f t="shared" si="84"/>
        <v/>
      </c>
      <c r="AC146" s="2" t="b">
        <f>COUNT(Q146:Q$2500)&gt;0</f>
        <v>0</v>
      </c>
      <c r="AD146" s="2" t="b">
        <f t="shared" si="67"/>
        <v>0</v>
      </c>
      <c r="AE146" s="2" t="b">
        <f t="shared" si="68"/>
        <v>0</v>
      </c>
      <c r="AF146" s="2" t="b">
        <f t="shared" si="69"/>
        <v>0</v>
      </c>
      <c r="AG146" s="2" t="b">
        <f>OR(
  AND(AC146,NOT(AC147)),
  AND(AF146,WEEKDAY(AH145,2)=EINSTELLUNGEN!$D$12),
  AND(AF146,AH146=$J$35)
)</f>
        <v>0</v>
      </c>
      <c r="AH146" s="2">
        <f>IF(AE146,AH145+IF(WEEKDAY(AH145+1,2)&lt;=EINSTELLUNGEN!$D$12,1,$J$36),AH145)</f>
        <v>42020</v>
      </c>
      <c r="AI146" s="2">
        <f t="shared" si="70"/>
        <v>2019</v>
      </c>
      <c r="AJ146" s="2">
        <f t="shared" si="71"/>
        <v>201901</v>
      </c>
      <c r="AK146" s="2">
        <f t="shared" si="72"/>
        <v>201901</v>
      </c>
      <c r="AL146" s="2">
        <f t="shared" si="100"/>
        <v>201903</v>
      </c>
      <c r="AM146" s="2" t="b">
        <f t="shared" si="73"/>
        <v>1</v>
      </c>
      <c r="AN146" s="4" t="e">
        <f t="shared" si="85"/>
        <v>#N/A</v>
      </c>
      <c r="AO146" s="4" t="e">
        <f t="shared" si="86"/>
        <v>#N/A</v>
      </c>
      <c r="AP146" s="2" t="str">
        <f>IF(AD146,
  IF(ISBLANK(H146),
    AP145,
    IF(LEN(H146)=1,
      IF(OR(UPPER(H146)="A",UPPER(H146)="I"),
        EINSTELLUNGEN!$D$21,
        IF(OR(UPPER(H146)="B",UPPER(H146)="M"),
          EINSTELLUNGEN!$D$22,
          IF(OR(UPPER(H146)="C",UPPER(H146)="S"),
            EINSTELLUNGEN!$D$23,
            IF(UPPER(H146)="D",
              EINSTELLUNGEN!$D$24,
              IF(UPPER(H146)="E",
                EINSTELLUNGEN!$D$25,
                UPPER(H146)))))),
      IF(ISNUMBER(H146),
        EINSTELLUNGEN!$D$20&amp;H146,
        UPPER(H146)))),
  "")</f>
        <v/>
      </c>
      <c r="AQ146" s="2" t="str">
        <f t="shared" si="87"/>
        <v/>
      </c>
      <c r="AR146" s="2">
        <f t="shared" si="88"/>
        <v>0</v>
      </c>
      <c r="AS146" s="145">
        <f t="shared" si="89"/>
        <v>0.33333333333333331</v>
      </c>
      <c r="AT146" s="2">
        <f t="shared" si="90"/>
        <v>0</v>
      </c>
      <c r="AU146" s="2">
        <f t="shared" si="91"/>
        <v>0</v>
      </c>
      <c r="AV146" s="2">
        <f t="shared" si="92"/>
        <v>0</v>
      </c>
      <c r="AW146" s="2">
        <f t="shared" si="93"/>
        <v>0</v>
      </c>
      <c r="AX146" s="2">
        <f t="shared" si="74"/>
        <v>0</v>
      </c>
      <c r="AY146" s="2">
        <f t="shared" si="94"/>
        <v>0</v>
      </c>
      <c r="AZ146" s="145" t="e">
        <f t="shared" si="95"/>
        <v>#N/A</v>
      </c>
      <c r="BA146" s="145" t="e">
        <f t="shared" si="96"/>
        <v>#N/A</v>
      </c>
      <c r="BB146" s="145">
        <f t="shared" si="97"/>
        <v>2.083333333333337E-2</v>
      </c>
      <c r="BC146" s="2">
        <f>IF(AM146,
  IF(AND(AL146=$J$31,_xlfn.DAYS(AH146,DATE(AI146,1,1))&lt;7),
    MAX(0,EINSTELLUNGEN!$D$12+1-WEEKDAY(DATE(EINSTELLUNGEN!$D$9,EINSTELLUNGEN!$D$10,1),2)),
    IF(AL146=$J$33,
      MIN(EINSTELLUNGEN!$D$12,WEEKDAY(DATE(EINSTELLUNGEN!$D$9,12,31),2)),
      EINSTELLUNGEN!$D$12
  )) - SUMIF(AL$50:AL$2500,"="&amp;AL146,AX$50:AX$2500),
  0)</f>
        <v>3</v>
      </c>
      <c r="BD146" s="2">
        <f t="shared" si="98"/>
        <v>0.33333333333333331</v>
      </c>
      <c r="BE146" s="2">
        <f t="shared" si="99"/>
        <v>0</v>
      </c>
    </row>
    <row r="147" spans="1:57" ht="10.5" customHeight="1">
      <c r="A147" s="1" t="str">
        <f t="shared" ca="1" si="75"/>
        <v/>
      </c>
      <c r="B147" s="1" t="str">
        <f t="shared" ca="1" si="76"/>
        <v/>
      </c>
      <c r="C147" s="1" t="str">
        <f t="shared" ca="1" si="77"/>
        <v/>
      </c>
      <c r="D147" s="1" t="str">
        <f t="shared" ca="1" si="78"/>
        <v/>
      </c>
      <c r="F147" s="10"/>
      <c r="G147" s="136" t="str">
        <f t="shared" si="79"/>
        <v/>
      </c>
      <c r="H147" s="27"/>
      <c r="I147" s="28"/>
      <c r="J147" s="28"/>
      <c r="K147" s="29"/>
      <c r="L147" s="136"/>
      <c r="M147" s="136"/>
      <c r="N147" s="136"/>
      <c r="O147" s="26" t="str">
        <f t="shared" si="80"/>
        <v/>
      </c>
      <c r="P147" s="218" t="str">
        <f t="shared" si="81"/>
        <v/>
      </c>
      <c r="Q147" s="26" t="str">
        <f t="shared" si="82"/>
        <v/>
      </c>
      <c r="R147" s="22"/>
      <c r="S147" s="99"/>
      <c r="T147" s="10"/>
      <c r="U147" s="229" t="str">
        <f t="shared" si="83"/>
        <v/>
      </c>
      <c r="V147" s="230"/>
      <c r="W147" s="230"/>
      <c r="X147" s="230"/>
      <c r="Y147" s="230"/>
      <c r="Z147" s="22" t="str">
        <f>""</f>
        <v/>
      </c>
      <c r="AB147" s="23" t="str">
        <f t="shared" si="84"/>
        <v/>
      </c>
      <c r="AC147" s="2" t="b">
        <f>COUNT(Q147:Q$2500)&gt;0</f>
        <v>0</v>
      </c>
      <c r="AD147" s="2" t="b">
        <f t="shared" si="67"/>
        <v>0</v>
      </c>
      <c r="AE147" s="2" t="b">
        <f t="shared" si="68"/>
        <v>0</v>
      </c>
      <c r="AF147" s="2" t="b">
        <f t="shared" si="69"/>
        <v>0</v>
      </c>
      <c r="AG147" s="2" t="b">
        <f>OR(
  AND(AC147,NOT(AC148)),
  AND(AF147,WEEKDAY(AH146,2)=EINSTELLUNGEN!$D$12),
  AND(AF147,AH147=$J$35)
)</f>
        <v>0</v>
      </c>
      <c r="AH147" s="2">
        <f>IF(AE147,AH146+IF(WEEKDAY(AH146+1,2)&lt;=EINSTELLUNGEN!$D$12,1,$J$36),AH146)</f>
        <v>42020</v>
      </c>
      <c r="AI147" s="2">
        <f t="shared" si="70"/>
        <v>2019</v>
      </c>
      <c r="AJ147" s="2">
        <f t="shared" si="71"/>
        <v>201901</v>
      </c>
      <c r="AK147" s="2">
        <f t="shared" si="72"/>
        <v>201901</v>
      </c>
      <c r="AL147" s="2">
        <f t="shared" si="100"/>
        <v>201903</v>
      </c>
      <c r="AM147" s="2" t="b">
        <f t="shared" si="73"/>
        <v>1</v>
      </c>
      <c r="AN147" s="4" t="e">
        <f t="shared" si="85"/>
        <v>#N/A</v>
      </c>
      <c r="AO147" s="4" t="e">
        <f t="shared" si="86"/>
        <v>#N/A</v>
      </c>
      <c r="AP147" s="2" t="str">
        <f>IF(AD147,
  IF(ISBLANK(H147),
    AP146,
    IF(LEN(H147)=1,
      IF(OR(UPPER(H147)="A",UPPER(H147)="I"),
        EINSTELLUNGEN!$D$21,
        IF(OR(UPPER(H147)="B",UPPER(H147)="M"),
          EINSTELLUNGEN!$D$22,
          IF(OR(UPPER(H147)="C",UPPER(H147)="S"),
            EINSTELLUNGEN!$D$23,
            IF(UPPER(H147)="D",
              EINSTELLUNGEN!$D$24,
              IF(UPPER(H147)="E",
                EINSTELLUNGEN!$D$25,
                UPPER(H147)))))),
      IF(ISNUMBER(H147),
        EINSTELLUNGEN!$D$20&amp;H147,
        UPPER(H147)))),
  "")</f>
        <v/>
      </c>
      <c r="AQ147" s="2" t="str">
        <f t="shared" si="87"/>
        <v/>
      </c>
      <c r="AR147" s="2">
        <f t="shared" si="88"/>
        <v>0</v>
      </c>
      <c r="AS147" s="145">
        <f t="shared" si="89"/>
        <v>0.33333333333333331</v>
      </c>
      <c r="AT147" s="2">
        <f t="shared" si="90"/>
        <v>0</v>
      </c>
      <c r="AU147" s="2">
        <f t="shared" si="91"/>
        <v>0</v>
      </c>
      <c r="AV147" s="2">
        <f t="shared" si="92"/>
        <v>0</v>
      </c>
      <c r="AW147" s="2">
        <f t="shared" si="93"/>
        <v>0</v>
      </c>
      <c r="AX147" s="2">
        <f t="shared" si="74"/>
        <v>0</v>
      </c>
      <c r="AY147" s="2">
        <f t="shared" si="94"/>
        <v>0</v>
      </c>
      <c r="AZ147" s="145" t="e">
        <f t="shared" si="95"/>
        <v>#N/A</v>
      </c>
      <c r="BA147" s="145" t="e">
        <f t="shared" si="96"/>
        <v>#N/A</v>
      </c>
      <c r="BB147" s="145">
        <f t="shared" si="97"/>
        <v>2.083333333333337E-2</v>
      </c>
      <c r="BC147" s="2">
        <f>IF(AM147,
  IF(AND(AL147=$J$31,_xlfn.DAYS(AH147,DATE(AI147,1,1))&lt;7),
    MAX(0,EINSTELLUNGEN!$D$12+1-WEEKDAY(DATE(EINSTELLUNGEN!$D$9,EINSTELLUNGEN!$D$10,1),2)),
    IF(AL147=$J$33,
      MIN(EINSTELLUNGEN!$D$12,WEEKDAY(DATE(EINSTELLUNGEN!$D$9,12,31),2)),
      EINSTELLUNGEN!$D$12
  )) - SUMIF(AL$50:AL$2500,"="&amp;AL147,AX$50:AX$2500),
  0)</f>
        <v>3</v>
      </c>
      <c r="BD147" s="2">
        <f t="shared" si="98"/>
        <v>0.33333333333333331</v>
      </c>
      <c r="BE147" s="2">
        <f t="shared" si="99"/>
        <v>0</v>
      </c>
    </row>
    <row r="148" spans="1:57" ht="10.5" customHeight="1">
      <c r="A148" s="1" t="str">
        <f t="shared" ca="1" si="75"/>
        <v/>
      </c>
      <c r="B148" s="1" t="str">
        <f t="shared" ca="1" si="76"/>
        <v/>
      </c>
      <c r="C148" s="1" t="str">
        <f t="shared" ca="1" si="77"/>
        <v/>
      </c>
      <c r="D148" s="1" t="str">
        <f t="shared" ca="1" si="78"/>
        <v/>
      </c>
      <c r="F148" s="10"/>
      <c r="G148" s="136" t="str">
        <f t="shared" si="79"/>
        <v/>
      </c>
      <c r="H148" s="27"/>
      <c r="I148" s="28"/>
      <c r="J148" s="28"/>
      <c r="K148" s="29"/>
      <c r="L148" s="136"/>
      <c r="M148" s="136"/>
      <c r="N148" s="136"/>
      <c r="O148" s="26" t="str">
        <f t="shared" si="80"/>
        <v/>
      </c>
      <c r="P148" s="218" t="str">
        <f t="shared" si="81"/>
        <v/>
      </c>
      <c r="Q148" s="26" t="str">
        <f t="shared" si="82"/>
        <v/>
      </c>
      <c r="R148" s="22"/>
      <c r="S148" s="99"/>
      <c r="T148" s="10"/>
      <c r="U148" s="229" t="str">
        <f t="shared" si="83"/>
        <v/>
      </c>
      <c r="V148" s="230"/>
      <c r="W148" s="230"/>
      <c r="X148" s="230"/>
      <c r="Y148" s="230"/>
      <c r="Z148" s="22" t="str">
        <f>""</f>
        <v/>
      </c>
      <c r="AB148" s="23" t="str">
        <f t="shared" si="84"/>
        <v/>
      </c>
      <c r="AC148" s="2" t="b">
        <f>COUNT(Q148:Q$2500)&gt;0</f>
        <v>0</v>
      </c>
      <c r="AD148" s="2" t="b">
        <f t="shared" si="67"/>
        <v>0</v>
      </c>
      <c r="AE148" s="2" t="b">
        <f t="shared" si="68"/>
        <v>0</v>
      </c>
      <c r="AF148" s="2" t="b">
        <f t="shared" si="69"/>
        <v>0</v>
      </c>
      <c r="AG148" s="2" t="b">
        <f>OR(
  AND(AC148,NOT(AC149)),
  AND(AF148,WEEKDAY(AH147,2)=EINSTELLUNGEN!$D$12),
  AND(AF148,AH148=$J$35)
)</f>
        <v>0</v>
      </c>
      <c r="AH148" s="2">
        <f>IF(AE148,AH147+IF(WEEKDAY(AH147+1,2)&lt;=EINSTELLUNGEN!$D$12,1,$J$36),AH147)</f>
        <v>42020</v>
      </c>
      <c r="AI148" s="2">
        <f t="shared" si="70"/>
        <v>2019</v>
      </c>
      <c r="AJ148" s="2">
        <f t="shared" si="71"/>
        <v>201901</v>
      </c>
      <c r="AK148" s="2">
        <f t="shared" si="72"/>
        <v>201901</v>
      </c>
      <c r="AL148" s="2">
        <f t="shared" si="100"/>
        <v>201903</v>
      </c>
      <c r="AM148" s="2" t="b">
        <f t="shared" si="73"/>
        <v>1</v>
      </c>
      <c r="AN148" s="4" t="e">
        <f t="shared" si="85"/>
        <v>#N/A</v>
      </c>
      <c r="AO148" s="4" t="e">
        <f t="shared" si="86"/>
        <v>#N/A</v>
      </c>
      <c r="AP148" s="2" t="str">
        <f>IF(AD148,
  IF(ISBLANK(H148),
    AP147,
    IF(LEN(H148)=1,
      IF(OR(UPPER(H148)="A",UPPER(H148)="I"),
        EINSTELLUNGEN!$D$21,
        IF(OR(UPPER(H148)="B",UPPER(H148)="M"),
          EINSTELLUNGEN!$D$22,
          IF(OR(UPPER(H148)="C",UPPER(H148)="S"),
            EINSTELLUNGEN!$D$23,
            IF(UPPER(H148)="D",
              EINSTELLUNGEN!$D$24,
              IF(UPPER(H148)="E",
                EINSTELLUNGEN!$D$25,
                UPPER(H148)))))),
      IF(ISNUMBER(H148),
        EINSTELLUNGEN!$D$20&amp;H148,
        UPPER(H148)))),
  "")</f>
        <v/>
      </c>
      <c r="AQ148" s="2" t="str">
        <f t="shared" si="87"/>
        <v/>
      </c>
      <c r="AR148" s="2">
        <f t="shared" si="88"/>
        <v>0</v>
      </c>
      <c r="AS148" s="145">
        <f t="shared" si="89"/>
        <v>0.33333333333333331</v>
      </c>
      <c r="AT148" s="2">
        <f t="shared" si="90"/>
        <v>0</v>
      </c>
      <c r="AU148" s="2">
        <f t="shared" si="91"/>
        <v>0</v>
      </c>
      <c r="AV148" s="2">
        <f t="shared" si="92"/>
        <v>0</v>
      </c>
      <c r="AW148" s="2">
        <f t="shared" si="93"/>
        <v>0</v>
      </c>
      <c r="AX148" s="2">
        <f t="shared" si="74"/>
        <v>0</v>
      </c>
      <c r="AY148" s="2">
        <f t="shared" si="94"/>
        <v>0</v>
      </c>
      <c r="AZ148" s="145" t="e">
        <f t="shared" si="95"/>
        <v>#N/A</v>
      </c>
      <c r="BA148" s="145" t="e">
        <f t="shared" si="96"/>
        <v>#N/A</v>
      </c>
      <c r="BB148" s="145">
        <f t="shared" si="97"/>
        <v>2.083333333333337E-2</v>
      </c>
      <c r="BC148" s="2">
        <f>IF(AM148,
  IF(AND(AL148=$J$31,_xlfn.DAYS(AH148,DATE(AI148,1,1))&lt;7),
    MAX(0,EINSTELLUNGEN!$D$12+1-WEEKDAY(DATE(EINSTELLUNGEN!$D$9,EINSTELLUNGEN!$D$10,1),2)),
    IF(AL148=$J$33,
      MIN(EINSTELLUNGEN!$D$12,WEEKDAY(DATE(EINSTELLUNGEN!$D$9,12,31),2)),
      EINSTELLUNGEN!$D$12
  )) - SUMIF(AL$50:AL$2500,"="&amp;AL148,AX$50:AX$2500),
  0)</f>
        <v>3</v>
      </c>
      <c r="BD148" s="2">
        <f t="shared" si="98"/>
        <v>0.33333333333333331</v>
      </c>
      <c r="BE148" s="2">
        <f t="shared" si="99"/>
        <v>0</v>
      </c>
    </row>
    <row r="149" spans="1:57" ht="10.5" customHeight="1">
      <c r="A149" s="1" t="str">
        <f t="shared" ca="1" si="75"/>
        <v/>
      </c>
      <c r="B149" s="1" t="str">
        <f t="shared" ca="1" si="76"/>
        <v/>
      </c>
      <c r="C149" s="1" t="str">
        <f t="shared" ca="1" si="77"/>
        <v/>
      </c>
      <c r="D149" s="1" t="str">
        <f t="shared" ca="1" si="78"/>
        <v/>
      </c>
      <c r="F149" s="10"/>
      <c r="G149" s="136" t="str">
        <f t="shared" si="79"/>
        <v/>
      </c>
      <c r="H149" s="27"/>
      <c r="I149" s="28"/>
      <c r="J149" s="28"/>
      <c r="K149" s="29"/>
      <c r="L149" s="136"/>
      <c r="M149" s="136"/>
      <c r="N149" s="136"/>
      <c r="O149" s="26" t="str">
        <f t="shared" si="80"/>
        <v/>
      </c>
      <c r="P149" s="218" t="str">
        <f t="shared" si="81"/>
        <v/>
      </c>
      <c r="Q149" s="26" t="str">
        <f t="shared" si="82"/>
        <v/>
      </c>
      <c r="R149" s="22"/>
      <c r="S149" s="99"/>
      <c r="T149" s="10"/>
      <c r="U149" s="229" t="str">
        <f t="shared" si="83"/>
        <v/>
      </c>
      <c r="V149" s="230"/>
      <c r="W149" s="230"/>
      <c r="X149" s="230"/>
      <c r="Y149" s="230"/>
      <c r="Z149" s="22" t="str">
        <f>""</f>
        <v/>
      </c>
      <c r="AB149" s="23" t="str">
        <f t="shared" si="84"/>
        <v/>
      </c>
      <c r="AC149" s="2" t="b">
        <f>COUNT(Q149:Q$2500)&gt;0</f>
        <v>0</v>
      </c>
      <c r="AD149" s="2" t="b">
        <f t="shared" si="67"/>
        <v>0</v>
      </c>
      <c r="AE149" s="2" t="b">
        <f t="shared" si="68"/>
        <v>0</v>
      </c>
      <c r="AF149" s="2" t="b">
        <f t="shared" si="69"/>
        <v>0</v>
      </c>
      <c r="AG149" s="2" t="b">
        <f>OR(
  AND(AC149,NOT(AC150)),
  AND(AF149,WEEKDAY(AH148,2)=EINSTELLUNGEN!$D$12),
  AND(AF149,AH149=$J$35)
)</f>
        <v>0</v>
      </c>
      <c r="AH149" s="2">
        <f>IF(AE149,AH148+IF(WEEKDAY(AH148+1,2)&lt;=EINSTELLUNGEN!$D$12,1,$J$36),AH148)</f>
        <v>42020</v>
      </c>
      <c r="AI149" s="2">
        <f t="shared" si="70"/>
        <v>2019</v>
      </c>
      <c r="AJ149" s="2">
        <f t="shared" si="71"/>
        <v>201901</v>
      </c>
      <c r="AK149" s="2">
        <f t="shared" si="72"/>
        <v>201901</v>
      </c>
      <c r="AL149" s="2">
        <f t="shared" si="100"/>
        <v>201903</v>
      </c>
      <c r="AM149" s="2" t="b">
        <f t="shared" si="73"/>
        <v>1</v>
      </c>
      <c r="AN149" s="4" t="e">
        <f t="shared" si="85"/>
        <v>#N/A</v>
      </c>
      <c r="AO149" s="4" t="e">
        <f t="shared" si="86"/>
        <v>#N/A</v>
      </c>
      <c r="AP149" s="2" t="str">
        <f>IF(AD149,
  IF(ISBLANK(H149),
    AP148,
    IF(LEN(H149)=1,
      IF(OR(UPPER(H149)="A",UPPER(H149)="I"),
        EINSTELLUNGEN!$D$21,
        IF(OR(UPPER(H149)="B",UPPER(H149)="M"),
          EINSTELLUNGEN!$D$22,
          IF(OR(UPPER(H149)="C",UPPER(H149)="S"),
            EINSTELLUNGEN!$D$23,
            IF(UPPER(H149)="D",
              EINSTELLUNGEN!$D$24,
              IF(UPPER(H149)="E",
                EINSTELLUNGEN!$D$25,
                UPPER(H149)))))),
      IF(ISNUMBER(H149),
        EINSTELLUNGEN!$D$20&amp;H149,
        UPPER(H149)))),
  "")</f>
        <v/>
      </c>
      <c r="AQ149" s="2" t="str">
        <f t="shared" si="87"/>
        <v/>
      </c>
      <c r="AR149" s="2">
        <f t="shared" si="88"/>
        <v>0</v>
      </c>
      <c r="AS149" s="145">
        <f t="shared" si="89"/>
        <v>0.33333333333333331</v>
      </c>
      <c r="AT149" s="2">
        <f t="shared" si="90"/>
        <v>0</v>
      </c>
      <c r="AU149" s="2">
        <f t="shared" si="91"/>
        <v>0</v>
      </c>
      <c r="AV149" s="2">
        <f t="shared" si="92"/>
        <v>0</v>
      </c>
      <c r="AW149" s="2">
        <f t="shared" si="93"/>
        <v>0</v>
      </c>
      <c r="AX149" s="2">
        <f t="shared" si="74"/>
        <v>0</v>
      </c>
      <c r="AY149" s="2">
        <f t="shared" si="94"/>
        <v>0</v>
      </c>
      <c r="AZ149" s="145" t="e">
        <f t="shared" si="95"/>
        <v>#N/A</v>
      </c>
      <c r="BA149" s="145" t="e">
        <f t="shared" si="96"/>
        <v>#N/A</v>
      </c>
      <c r="BB149" s="145">
        <f t="shared" si="97"/>
        <v>2.083333333333337E-2</v>
      </c>
      <c r="BC149" s="2">
        <f>IF(AM149,
  IF(AND(AL149=$J$31,_xlfn.DAYS(AH149,DATE(AI149,1,1))&lt;7),
    MAX(0,EINSTELLUNGEN!$D$12+1-WEEKDAY(DATE(EINSTELLUNGEN!$D$9,EINSTELLUNGEN!$D$10,1),2)),
    IF(AL149=$J$33,
      MIN(EINSTELLUNGEN!$D$12,WEEKDAY(DATE(EINSTELLUNGEN!$D$9,12,31),2)),
      EINSTELLUNGEN!$D$12
  )) - SUMIF(AL$50:AL$2500,"="&amp;AL149,AX$50:AX$2500),
  0)</f>
        <v>3</v>
      </c>
      <c r="BD149" s="2">
        <f t="shared" si="98"/>
        <v>0.33333333333333331</v>
      </c>
      <c r="BE149" s="2">
        <f t="shared" si="99"/>
        <v>0</v>
      </c>
    </row>
    <row r="150" spans="1:57" ht="10.5" customHeight="1">
      <c r="A150" s="1" t="str">
        <f t="shared" ca="1" si="75"/>
        <v/>
      </c>
      <c r="B150" s="1" t="str">
        <f t="shared" ca="1" si="76"/>
        <v/>
      </c>
      <c r="C150" s="1" t="str">
        <f t="shared" ca="1" si="77"/>
        <v/>
      </c>
      <c r="D150" s="1" t="str">
        <f t="shared" ca="1" si="78"/>
        <v/>
      </c>
      <c r="F150" s="10"/>
      <c r="G150" s="136" t="str">
        <f t="shared" si="79"/>
        <v/>
      </c>
      <c r="H150" s="27"/>
      <c r="I150" s="28"/>
      <c r="J150" s="28"/>
      <c r="K150" s="29"/>
      <c r="L150" s="136"/>
      <c r="M150" s="136"/>
      <c r="N150" s="136"/>
      <c r="O150" s="26" t="str">
        <f t="shared" si="80"/>
        <v/>
      </c>
      <c r="P150" s="218" t="str">
        <f t="shared" si="81"/>
        <v/>
      </c>
      <c r="Q150" s="26" t="str">
        <f t="shared" si="82"/>
        <v/>
      </c>
      <c r="R150" s="22"/>
      <c r="S150" s="99"/>
      <c r="T150" s="10"/>
      <c r="U150" s="229" t="str">
        <f t="shared" si="83"/>
        <v/>
      </c>
      <c r="V150" s="230"/>
      <c r="W150" s="230"/>
      <c r="X150" s="230"/>
      <c r="Y150" s="230"/>
      <c r="Z150" s="22" t="str">
        <f>""</f>
        <v/>
      </c>
      <c r="AB150" s="23" t="str">
        <f t="shared" si="84"/>
        <v/>
      </c>
      <c r="AC150" s="2" t="b">
        <f>COUNT(Q150:Q$2500)&gt;0</f>
        <v>0</v>
      </c>
      <c r="AD150" s="2" t="b">
        <f t="shared" si="67"/>
        <v>0</v>
      </c>
      <c r="AE150" s="2" t="b">
        <f t="shared" si="68"/>
        <v>0</v>
      </c>
      <c r="AF150" s="2" t="b">
        <f t="shared" si="69"/>
        <v>0</v>
      </c>
      <c r="AG150" s="2" t="b">
        <f>OR(
  AND(AC150,NOT(AC151)),
  AND(AF150,WEEKDAY(AH149,2)=EINSTELLUNGEN!$D$12),
  AND(AF150,AH150=$J$35)
)</f>
        <v>0</v>
      </c>
      <c r="AH150" s="2">
        <f>IF(AE150,AH149+IF(WEEKDAY(AH149+1,2)&lt;=EINSTELLUNGEN!$D$12,1,$J$36),AH149)</f>
        <v>42020</v>
      </c>
      <c r="AI150" s="2">
        <f t="shared" si="70"/>
        <v>2019</v>
      </c>
      <c r="AJ150" s="2">
        <f t="shared" si="71"/>
        <v>201901</v>
      </c>
      <c r="AK150" s="2">
        <f t="shared" si="72"/>
        <v>201901</v>
      </c>
      <c r="AL150" s="2">
        <f t="shared" si="100"/>
        <v>201903</v>
      </c>
      <c r="AM150" s="2" t="b">
        <f t="shared" si="73"/>
        <v>1</v>
      </c>
      <c r="AN150" s="4" t="e">
        <f t="shared" si="85"/>
        <v>#N/A</v>
      </c>
      <c r="AO150" s="4" t="e">
        <f t="shared" si="86"/>
        <v>#N/A</v>
      </c>
      <c r="AP150" s="2" t="str">
        <f>IF(AD150,
  IF(ISBLANK(H150),
    AP149,
    IF(LEN(H150)=1,
      IF(OR(UPPER(H150)="A",UPPER(H150)="I"),
        EINSTELLUNGEN!$D$21,
        IF(OR(UPPER(H150)="B",UPPER(H150)="M"),
          EINSTELLUNGEN!$D$22,
          IF(OR(UPPER(H150)="C",UPPER(H150)="S"),
            EINSTELLUNGEN!$D$23,
            IF(UPPER(H150)="D",
              EINSTELLUNGEN!$D$24,
              IF(UPPER(H150)="E",
                EINSTELLUNGEN!$D$25,
                UPPER(H150)))))),
      IF(ISNUMBER(H150),
        EINSTELLUNGEN!$D$20&amp;H150,
        UPPER(H150)))),
  "")</f>
        <v/>
      </c>
      <c r="AQ150" s="2" t="str">
        <f t="shared" si="87"/>
        <v/>
      </c>
      <c r="AR150" s="2">
        <f t="shared" si="88"/>
        <v>0</v>
      </c>
      <c r="AS150" s="145">
        <f t="shared" si="89"/>
        <v>0.33333333333333331</v>
      </c>
      <c r="AT150" s="2">
        <f t="shared" si="90"/>
        <v>0</v>
      </c>
      <c r="AU150" s="2">
        <f t="shared" si="91"/>
        <v>0</v>
      </c>
      <c r="AV150" s="2">
        <f t="shared" si="92"/>
        <v>0</v>
      </c>
      <c r="AW150" s="2">
        <f t="shared" si="93"/>
        <v>0</v>
      </c>
      <c r="AX150" s="2">
        <f t="shared" si="74"/>
        <v>0</v>
      </c>
      <c r="AY150" s="2">
        <f t="shared" si="94"/>
        <v>0</v>
      </c>
      <c r="AZ150" s="145" t="e">
        <f t="shared" si="95"/>
        <v>#N/A</v>
      </c>
      <c r="BA150" s="145" t="e">
        <f t="shared" si="96"/>
        <v>#N/A</v>
      </c>
      <c r="BB150" s="145">
        <f t="shared" si="97"/>
        <v>2.083333333333337E-2</v>
      </c>
      <c r="BC150" s="2">
        <f>IF(AM150,
  IF(AND(AL150=$J$31,_xlfn.DAYS(AH150,DATE(AI150,1,1))&lt;7),
    MAX(0,EINSTELLUNGEN!$D$12+1-WEEKDAY(DATE(EINSTELLUNGEN!$D$9,EINSTELLUNGEN!$D$10,1),2)),
    IF(AL150=$J$33,
      MIN(EINSTELLUNGEN!$D$12,WEEKDAY(DATE(EINSTELLUNGEN!$D$9,12,31),2)),
      EINSTELLUNGEN!$D$12
  )) - SUMIF(AL$50:AL$2500,"="&amp;AL150,AX$50:AX$2500),
  0)</f>
        <v>3</v>
      </c>
      <c r="BD150" s="2">
        <f t="shared" si="98"/>
        <v>0.33333333333333331</v>
      </c>
      <c r="BE150" s="2">
        <f t="shared" si="99"/>
        <v>0</v>
      </c>
    </row>
    <row r="151" spans="1:57" ht="10.5" customHeight="1">
      <c r="A151" s="1" t="str">
        <f t="shared" ca="1" si="75"/>
        <v/>
      </c>
      <c r="B151" s="1" t="str">
        <f t="shared" ca="1" si="76"/>
        <v/>
      </c>
      <c r="C151" s="1" t="str">
        <f t="shared" ca="1" si="77"/>
        <v/>
      </c>
      <c r="D151" s="1" t="str">
        <f t="shared" ca="1" si="78"/>
        <v/>
      </c>
      <c r="F151" s="10"/>
      <c r="G151" s="136" t="str">
        <f t="shared" si="79"/>
        <v/>
      </c>
      <c r="H151" s="27"/>
      <c r="I151" s="28"/>
      <c r="J151" s="28"/>
      <c r="K151" s="29"/>
      <c r="L151" s="136"/>
      <c r="M151" s="136"/>
      <c r="N151" s="136"/>
      <c r="O151" s="26" t="str">
        <f t="shared" si="80"/>
        <v/>
      </c>
      <c r="P151" s="218" t="str">
        <f t="shared" si="81"/>
        <v/>
      </c>
      <c r="Q151" s="26" t="str">
        <f t="shared" si="82"/>
        <v/>
      </c>
      <c r="R151" s="22"/>
      <c r="S151" s="99"/>
      <c r="T151" s="10"/>
      <c r="U151" s="229" t="str">
        <f t="shared" si="83"/>
        <v/>
      </c>
      <c r="V151" s="230"/>
      <c r="W151" s="230"/>
      <c r="X151" s="230"/>
      <c r="Y151" s="230"/>
      <c r="Z151" s="22" t="str">
        <f>""</f>
        <v/>
      </c>
      <c r="AB151" s="23" t="str">
        <f t="shared" si="84"/>
        <v/>
      </c>
      <c r="AC151" s="2" t="b">
        <f>COUNT(Q151:Q$2500)&gt;0</f>
        <v>0</v>
      </c>
      <c r="AD151" s="2" t="b">
        <f t="shared" si="67"/>
        <v>0</v>
      </c>
      <c r="AE151" s="2" t="b">
        <f t="shared" si="68"/>
        <v>0</v>
      </c>
      <c r="AF151" s="2" t="b">
        <f t="shared" si="69"/>
        <v>0</v>
      </c>
      <c r="AG151" s="2" t="b">
        <f>OR(
  AND(AC151,NOT(AC152)),
  AND(AF151,WEEKDAY(AH150,2)=EINSTELLUNGEN!$D$12),
  AND(AF151,AH151=$J$35)
)</f>
        <v>0</v>
      </c>
      <c r="AH151" s="2">
        <f>IF(AE151,AH150+IF(WEEKDAY(AH150+1,2)&lt;=EINSTELLUNGEN!$D$12,1,$J$36),AH150)</f>
        <v>42020</v>
      </c>
      <c r="AI151" s="2">
        <f t="shared" si="70"/>
        <v>2019</v>
      </c>
      <c r="AJ151" s="2">
        <f t="shared" si="71"/>
        <v>201901</v>
      </c>
      <c r="AK151" s="2">
        <f t="shared" si="72"/>
        <v>201901</v>
      </c>
      <c r="AL151" s="2">
        <f t="shared" si="100"/>
        <v>201903</v>
      </c>
      <c r="AM151" s="2" t="b">
        <f t="shared" si="73"/>
        <v>1</v>
      </c>
      <c r="AN151" s="4" t="e">
        <f t="shared" si="85"/>
        <v>#N/A</v>
      </c>
      <c r="AO151" s="4" t="e">
        <f t="shared" si="86"/>
        <v>#N/A</v>
      </c>
      <c r="AP151" s="2" t="str">
        <f>IF(AD151,
  IF(ISBLANK(H151),
    AP150,
    IF(LEN(H151)=1,
      IF(OR(UPPER(H151)="A",UPPER(H151)="I"),
        EINSTELLUNGEN!$D$21,
        IF(OR(UPPER(H151)="B",UPPER(H151)="M"),
          EINSTELLUNGEN!$D$22,
          IF(OR(UPPER(H151)="C",UPPER(H151)="S"),
            EINSTELLUNGEN!$D$23,
            IF(UPPER(H151)="D",
              EINSTELLUNGEN!$D$24,
              IF(UPPER(H151)="E",
                EINSTELLUNGEN!$D$25,
                UPPER(H151)))))),
      IF(ISNUMBER(H151),
        EINSTELLUNGEN!$D$20&amp;H151,
        UPPER(H151)))),
  "")</f>
        <v/>
      </c>
      <c r="AQ151" s="2" t="str">
        <f t="shared" si="87"/>
        <v/>
      </c>
      <c r="AR151" s="2">
        <f t="shared" si="88"/>
        <v>0</v>
      </c>
      <c r="AS151" s="145">
        <f t="shared" si="89"/>
        <v>0.33333333333333331</v>
      </c>
      <c r="AT151" s="2">
        <f t="shared" si="90"/>
        <v>0</v>
      </c>
      <c r="AU151" s="2">
        <f t="shared" si="91"/>
        <v>0</v>
      </c>
      <c r="AV151" s="2">
        <f t="shared" si="92"/>
        <v>0</v>
      </c>
      <c r="AW151" s="2">
        <f t="shared" si="93"/>
        <v>0</v>
      </c>
      <c r="AX151" s="2">
        <f t="shared" si="74"/>
        <v>0</v>
      </c>
      <c r="AY151" s="2">
        <f t="shared" si="94"/>
        <v>0</v>
      </c>
      <c r="AZ151" s="145" t="e">
        <f t="shared" si="95"/>
        <v>#N/A</v>
      </c>
      <c r="BA151" s="145" t="e">
        <f t="shared" si="96"/>
        <v>#N/A</v>
      </c>
      <c r="BB151" s="145">
        <f t="shared" si="97"/>
        <v>2.083333333333337E-2</v>
      </c>
      <c r="BC151" s="2">
        <f>IF(AM151,
  IF(AND(AL151=$J$31,_xlfn.DAYS(AH151,DATE(AI151,1,1))&lt;7),
    MAX(0,EINSTELLUNGEN!$D$12+1-WEEKDAY(DATE(EINSTELLUNGEN!$D$9,EINSTELLUNGEN!$D$10,1),2)),
    IF(AL151=$J$33,
      MIN(EINSTELLUNGEN!$D$12,WEEKDAY(DATE(EINSTELLUNGEN!$D$9,12,31),2)),
      EINSTELLUNGEN!$D$12
  )) - SUMIF(AL$50:AL$2500,"="&amp;AL151,AX$50:AX$2500),
  0)</f>
        <v>3</v>
      </c>
      <c r="BD151" s="2">
        <f t="shared" si="98"/>
        <v>0.33333333333333331</v>
      </c>
      <c r="BE151" s="2">
        <f t="shared" si="99"/>
        <v>0</v>
      </c>
    </row>
    <row r="152" spans="1:57" ht="10.5" customHeight="1">
      <c r="A152" s="1" t="str">
        <f t="shared" ca="1" si="75"/>
        <v/>
      </c>
      <c r="B152" s="1" t="str">
        <f t="shared" ca="1" si="76"/>
        <v/>
      </c>
      <c r="C152" s="1" t="str">
        <f t="shared" ca="1" si="77"/>
        <v/>
      </c>
      <c r="D152" s="1" t="str">
        <f t="shared" ca="1" si="78"/>
        <v/>
      </c>
      <c r="F152" s="10"/>
      <c r="G152" s="136" t="str">
        <f t="shared" si="79"/>
        <v/>
      </c>
      <c r="H152" s="27"/>
      <c r="I152" s="28"/>
      <c r="J152" s="28"/>
      <c r="K152" s="29"/>
      <c r="L152" s="136"/>
      <c r="M152" s="136"/>
      <c r="N152" s="136"/>
      <c r="O152" s="26" t="str">
        <f t="shared" si="80"/>
        <v/>
      </c>
      <c r="P152" s="218" t="str">
        <f t="shared" si="81"/>
        <v/>
      </c>
      <c r="Q152" s="26" t="str">
        <f t="shared" si="82"/>
        <v/>
      </c>
      <c r="R152" s="22"/>
      <c r="S152" s="99"/>
      <c r="T152" s="10"/>
      <c r="U152" s="229" t="str">
        <f t="shared" si="83"/>
        <v/>
      </c>
      <c r="V152" s="230"/>
      <c r="W152" s="230"/>
      <c r="X152" s="230"/>
      <c r="Y152" s="230"/>
      <c r="Z152" s="22" t="str">
        <f>""</f>
        <v/>
      </c>
      <c r="AB152" s="23" t="str">
        <f t="shared" si="84"/>
        <v/>
      </c>
      <c r="AC152" s="2" t="b">
        <f>COUNT(Q152:Q$2500)&gt;0</f>
        <v>0</v>
      </c>
      <c r="AD152" s="2" t="b">
        <f t="shared" si="67"/>
        <v>0</v>
      </c>
      <c r="AE152" s="2" t="b">
        <f t="shared" si="68"/>
        <v>0</v>
      </c>
      <c r="AF152" s="2" t="b">
        <f t="shared" si="69"/>
        <v>0</v>
      </c>
      <c r="AG152" s="2" t="b">
        <f>OR(
  AND(AC152,NOT(AC153)),
  AND(AF152,WEEKDAY(AH151,2)=EINSTELLUNGEN!$D$12),
  AND(AF152,AH152=$J$35)
)</f>
        <v>0</v>
      </c>
      <c r="AH152" s="2">
        <f>IF(AE152,AH151+IF(WEEKDAY(AH151+1,2)&lt;=EINSTELLUNGEN!$D$12,1,$J$36),AH151)</f>
        <v>42020</v>
      </c>
      <c r="AI152" s="2">
        <f t="shared" si="70"/>
        <v>2019</v>
      </c>
      <c r="AJ152" s="2">
        <f t="shared" si="71"/>
        <v>201901</v>
      </c>
      <c r="AK152" s="2">
        <f t="shared" si="72"/>
        <v>201901</v>
      </c>
      <c r="AL152" s="2">
        <f t="shared" si="100"/>
        <v>201903</v>
      </c>
      <c r="AM152" s="2" t="b">
        <f t="shared" si="73"/>
        <v>1</v>
      </c>
      <c r="AN152" s="4" t="e">
        <f t="shared" si="85"/>
        <v>#N/A</v>
      </c>
      <c r="AO152" s="4" t="e">
        <f t="shared" si="86"/>
        <v>#N/A</v>
      </c>
      <c r="AP152" s="2" t="str">
        <f>IF(AD152,
  IF(ISBLANK(H152),
    AP151,
    IF(LEN(H152)=1,
      IF(OR(UPPER(H152)="A",UPPER(H152)="I"),
        EINSTELLUNGEN!$D$21,
        IF(OR(UPPER(H152)="B",UPPER(H152)="M"),
          EINSTELLUNGEN!$D$22,
          IF(OR(UPPER(H152)="C",UPPER(H152)="S"),
            EINSTELLUNGEN!$D$23,
            IF(UPPER(H152)="D",
              EINSTELLUNGEN!$D$24,
              IF(UPPER(H152)="E",
                EINSTELLUNGEN!$D$25,
                UPPER(H152)))))),
      IF(ISNUMBER(H152),
        EINSTELLUNGEN!$D$20&amp;H152,
        UPPER(H152)))),
  "")</f>
        <v/>
      </c>
      <c r="AQ152" s="2" t="str">
        <f t="shared" si="87"/>
        <v/>
      </c>
      <c r="AR152" s="2">
        <f t="shared" si="88"/>
        <v>0</v>
      </c>
      <c r="AS152" s="145">
        <f t="shared" si="89"/>
        <v>0.33333333333333331</v>
      </c>
      <c r="AT152" s="2">
        <f t="shared" si="90"/>
        <v>0</v>
      </c>
      <c r="AU152" s="2">
        <f t="shared" si="91"/>
        <v>0</v>
      </c>
      <c r="AV152" s="2">
        <f t="shared" si="92"/>
        <v>0</v>
      </c>
      <c r="AW152" s="2">
        <f t="shared" si="93"/>
        <v>0</v>
      </c>
      <c r="AX152" s="2">
        <f t="shared" si="74"/>
        <v>0</v>
      </c>
      <c r="AY152" s="2">
        <f t="shared" si="94"/>
        <v>0</v>
      </c>
      <c r="AZ152" s="145" t="e">
        <f t="shared" si="95"/>
        <v>#N/A</v>
      </c>
      <c r="BA152" s="145" t="e">
        <f t="shared" si="96"/>
        <v>#N/A</v>
      </c>
      <c r="BB152" s="145">
        <f t="shared" si="97"/>
        <v>2.083333333333337E-2</v>
      </c>
      <c r="BC152" s="2">
        <f>IF(AM152,
  IF(AND(AL152=$J$31,_xlfn.DAYS(AH152,DATE(AI152,1,1))&lt;7),
    MAX(0,EINSTELLUNGEN!$D$12+1-WEEKDAY(DATE(EINSTELLUNGEN!$D$9,EINSTELLUNGEN!$D$10,1),2)),
    IF(AL152=$J$33,
      MIN(EINSTELLUNGEN!$D$12,WEEKDAY(DATE(EINSTELLUNGEN!$D$9,12,31),2)),
      EINSTELLUNGEN!$D$12
  )) - SUMIF(AL$50:AL$2500,"="&amp;AL152,AX$50:AX$2500),
  0)</f>
        <v>3</v>
      </c>
      <c r="BD152" s="2">
        <f t="shared" si="98"/>
        <v>0.33333333333333331</v>
      </c>
      <c r="BE152" s="2">
        <f t="shared" si="99"/>
        <v>0</v>
      </c>
    </row>
    <row r="153" spans="1:57" ht="10.5" customHeight="1">
      <c r="A153" s="1" t="str">
        <f t="shared" ca="1" si="75"/>
        <v/>
      </c>
      <c r="B153" s="1" t="str">
        <f t="shared" ca="1" si="76"/>
        <v/>
      </c>
      <c r="C153" s="1" t="str">
        <f t="shared" ca="1" si="77"/>
        <v/>
      </c>
      <c r="D153" s="1" t="str">
        <f t="shared" ca="1" si="78"/>
        <v/>
      </c>
      <c r="F153" s="10"/>
      <c r="G153" s="136" t="str">
        <f t="shared" si="79"/>
        <v/>
      </c>
      <c r="H153" s="27"/>
      <c r="I153" s="28"/>
      <c r="J153" s="28"/>
      <c r="K153" s="29"/>
      <c r="L153" s="136"/>
      <c r="M153" s="136"/>
      <c r="N153" s="136"/>
      <c r="O153" s="26" t="str">
        <f t="shared" si="80"/>
        <v/>
      </c>
      <c r="P153" s="218" t="str">
        <f t="shared" si="81"/>
        <v/>
      </c>
      <c r="Q153" s="26" t="str">
        <f t="shared" si="82"/>
        <v/>
      </c>
      <c r="R153" s="22"/>
      <c r="S153" s="99"/>
      <c r="T153" s="10"/>
      <c r="U153" s="229" t="str">
        <f t="shared" si="83"/>
        <v/>
      </c>
      <c r="V153" s="230"/>
      <c r="W153" s="230"/>
      <c r="X153" s="230"/>
      <c r="Y153" s="230"/>
      <c r="Z153" s="22" t="str">
        <f>""</f>
        <v/>
      </c>
      <c r="AB153" s="23" t="str">
        <f t="shared" si="84"/>
        <v/>
      </c>
      <c r="AC153" s="2" t="b">
        <f>COUNT(Q153:Q$2500)&gt;0</f>
        <v>0</v>
      </c>
      <c r="AD153" s="2" t="b">
        <f t="shared" si="67"/>
        <v>0</v>
      </c>
      <c r="AE153" s="2" t="b">
        <f t="shared" si="68"/>
        <v>0</v>
      </c>
      <c r="AF153" s="2" t="b">
        <f t="shared" si="69"/>
        <v>0</v>
      </c>
      <c r="AG153" s="2" t="b">
        <f>OR(
  AND(AC153,NOT(AC154)),
  AND(AF153,WEEKDAY(AH152,2)=EINSTELLUNGEN!$D$12),
  AND(AF153,AH153=$J$35)
)</f>
        <v>0</v>
      </c>
      <c r="AH153" s="2">
        <f>IF(AE153,AH152+IF(WEEKDAY(AH152+1,2)&lt;=EINSTELLUNGEN!$D$12,1,$J$36),AH152)</f>
        <v>42020</v>
      </c>
      <c r="AI153" s="2">
        <f t="shared" si="70"/>
        <v>2019</v>
      </c>
      <c r="AJ153" s="2">
        <f t="shared" si="71"/>
        <v>201901</v>
      </c>
      <c r="AK153" s="2">
        <f t="shared" si="72"/>
        <v>201901</v>
      </c>
      <c r="AL153" s="2">
        <f t="shared" si="100"/>
        <v>201903</v>
      </c>
      <c r="AM153" s="2" t="b">
        <f t="shared" si="73"/>
        <v>1</v>
      </c>
      <c r="AN153" s="4" t="e">
        <f t="shared" si="85"/>
        <v>#N/A</v>
      </c>
      <c r="AO153" s="4" t="e">
        <f t="shared" si="86"/>
        <v>#N/A</v>
      </c>
      <c r="AP153" s="2" t="str">
        <f>IF(AD153,
  IF(ISBLANK(H153),
    AP152,
    IF(LEN(H153)=1,
      IF(OR(UPPER(H153)="A",UPPER(H153)="I"),
        EINSTELLUNGEN!$D$21,
        IF(OR(UPPER(H153)="B",UPPER(H153)="M"),
          EINSTELLUNGEN!$D$22,
          IF(OR(UPPER(H153)="C",UPPER(H153)="S"),
            EINSTELLUNGEN!$D$23,
            IF(UPPER(H153)="D",
              EINSTELLUNGEN!$D$24,
              IF(UPPER(H153)="E",
                EINSTELLUNGEN!$D$25,
                UPPER(H153)))))),
      IF(ISNUMBER(H153),
        EINSTELLUNGEN!$D$20&amp;H153,
        UPPER(H153)))),
  "")</f>
        <v/>
      </c>
      <c r="AQ153" s="2" t="str">
        <f t="shared" si="87"/>
        <v/>
      </c>
      <c r="AR153" s="2">
        <f t="shared" si="88"/>
        <v>0</v>
      </c>
      <c r="AS153" s="145">
        <f t="shared" si="89"/>
        <v>0.33333333333333331</v>
      </c>
      <c r="AT153" s="2">
        <f t="shared" si="90"/>
        <v>0</v>
      </c>
      <c r="AU153" s="2">
        <f t="shared" si="91"/>
        <v>0</v>
      </c>
      <c r="AV153" s="2">
        <f t="shared" si="92"/>
        <v>0</v>
      </c>
      <c r="AW153" s="2">
        <f t="shared" si="93"/>
        <v>0</v>
      </c>
      <c r="AX153" s="2">
        <f t="shared" si="74"/>
        <v>0</v>
      </c>
      <c r="AY153" s="2">
        <f t="shared" si="94"/>
        <v>0</v>
      </c>
      <c r="AZ153" s="145" t="e">
        <f t="shared" si="95"/>
        <v>#N/A</v>
      </c>
      <c r="BA153" s="145" t="e">
        <f t="shared" si="96"/>
        <v>#N/A</v>
      </c>
      <c r="BB153" s="145">
        <f t="shared" si="97"/>
        <v>2.083333333333337E-2</v>
      </c>
      <c r="BC153" s="2">
        <f>IF(AM153,
  IF(AND(AL153=$J$31,_xlfn.DAYS(AH153,DATE(AI153,1,1))&lt;7),
    MAX(0,EINSTELLUNGEN!$D$12+1-WEEKDAY(DATE(EINSTELLUNGEN!$D$9,EINSTELLUNGEN!$D$10,1),2)),
    IF(AL153=$J$33,
      MIN(EINSTELLUNGEN!$D$12,WEEKDAY(DATE(EINSTELLUNGEN!$D$9,12,31),2)),
      EINSTELLUNGEN!$D$12
  )) - SUMIF(AL$50:AL$2500,"="&amp;AL153,AX$50:AX$2500),
  0)</f>
        <v>3</v>
      </c>
      <c r="BD153" s="2">
        <f t="shared" si="98"/>
        <v>0.33333333333333331</v>
      </c>
      <c r="BE153" s="2">
        <f t="shared" si="99"/>
        <v>0</v>
      </c>
    </row>
    <row r="154" spans="1:57" ht="10.5" customHeight="1">
      <c r="A154" s="1" t="str">
        <f t="shared" ca="1" si="75"/>
        <v/>
      </c>
      <c r="B154" s="1" t="str">
        <f t="shared" ca="1" si="76"/>
        <v/>
      </c>
      <c r="C154" s="1" t="str">
        <f t="shared" ca="1" si="77"/>
        <v/>
      </c>
      <c r="D154" s="1" t="str">
        <f t="shared" ca="1" si="78"/>
        <v/>
      </c>
      <c r="F154" s="10"/>
      <c r="G154" s="136" t="str">
        <f t="shared" si="79"/>
        <v/>
      </c>
      <c r="H154" s="27"/>
      <c r="I154" s="28"/>
      <c r="J154" s="28"/>
      <c r="K154" s="29"/>
      <c r="L154" s="136"/>
      <c r="M154" s="136"/>
      <c r="N154" s="136"/>
      <c r="O154" s="26" t="str">
        <f t="shared" si="80"/>
        <v/>
      </c>
      <c r="P154" s="218" t="str">
        <f t="shared" si="81"/>
        <v/>
      </c>
      <c r="Q154" s="26" t="str">
        <f t="shared" si="82"/>
        <v/>
      </c>
      <c r="R154" s="22"/>
      <c r="S154" s="99"/>
      <c r="T154" s="10"/>
      <c r="U154" s="229" t="str">
        <f t="shared" si="83"/>
        <v/>
      </c>
      <c r="V154" s="230"/>
      <c r="W154" s="230"/>
      <c r="X154" s="230"/>
      <c r="Y154" s="230"/>
      <c r="Z154" s="22" t="str">
        <f>""</f>
        <v/>
      </c>
      <c r="AB154" s="23" t="str">
        <f t="shared" si="84"/>
        <v/>
      </c>
      <c r="AC154" s="2" t="b">
        <f>COUNT(Q154:Q$2500)&gt;0</f>
        <v>0</v>
      </c>
      <c r="AD154" s="2" t="b">
        <f t="shared" si="67"/>
        <v>0</v>
      </c>
      <c r="AE154" s="2" t="b">
        <f t="shared" si="68"/>
        <v>0</v>
      </c>
      <c r="AF154" s="2" t="b">
        <f t="shared" si="69"/>
        <v>0</v>
      </c>
      <c r="AG154" s="2" t="b">
        <f>OR(
  AND(AC154,NOT(AC155)),
  AND(AF154,WEEKDAY(AH153,2)=EINSTELLUNGEN!$D$12),
  AND(AF154,AH154=$J$35)
)</f>
        <v>0</v>
      </c>
      <c r="AH154" s="2">
        <f>IF(AE154,AH153+IF(WEEKDAY(AH153+1,2)&lt;=EINSTELLUNGEN!$D$12,1,$J$36),AH153)</f>
        <v>42020</v>
      </c>
      <c r="AI154" s="2">
        <f t="shared" si="70"/>
        <v>2019</v>
      </c>
      <c r="AJ154" s="2">
        <f t="shared" si="71"/>
        <v>201901</v>
      </c>
      <c r="AK154" s="2">
        <f t="shared" si="72"/>
        <v>201901</v>
      </c>
      <c r="AL154" s="2">
        <f t="shared" si="100"/>
        <v>201903</v>
      </c>
      <c r="AM154" s="2" t="b">
        <f t="shared" si="73"/>
        <v>1</v>
      </c>
      <c r="AN154" s="4" t="e">
        <f t="shared" si="85"/>
        <v>#N/A</v>
      </c>
      <c r="AO154" s="4" t="e">
        <f t="shared" si="86"/>
        <v>#N/A</v>
      </c>
      <c r="AP154" s="2" t="str">
        <f>IF(AD154,
  IF(ISBLANK(H154),
    AP153,
    IF(LEN(H154)=1,
      IF(OR(UPPER(H154)="A",UPPER(H154)="I"),
        EINSTELLUNGEN!$D$21,
        IF(OR(UPPER(H154)="B",UPPER(H154)="M"),
          EINSTELLUNGEN!$D$22,
          IF(OR(UPPER(H154)="C",UPPER(H154)="S"),
            EINSTELLUNGEN!$D$23,
            IF(UPPER(H154)="D",
              EINSTELLUNGEN!$D$24,
              IF(UPPER(H154)="E",
                EINSTELLUNGEN!$D$25,
                UPPER(H154)))))),
      IF(ISNUMBER(H154),
        EINSTELLUNGEN!$D$20&amp;H154,
        UPPER(H154)))),
  "")</f>
        <v/>
      </c>
      <c r="AQ154" s="2" t="str">
        <f t="shared" si="87"/>
        <v/>
      </c>
      <c r="AR154" s="2">
        <f t="shared" si="88"/>
        <v>0</v>
      </c>
      <c r="AS154" s="145">
        <f t="shared" si="89"/>
        <v>0.33333333333333331</v>
      </c>
      <c r="AT154" s="2">
        <f t="shared" si="90"/>
        <v>0</v>
      </c>
      <c r="AU154" s="2">
        <f t="shared" si="91"/>
        <v>0</v>
      </c>
      <c r="AV154" s="2">
        <f t="shared" si="92"/>
        <v>0</v>
      </c>
      <c r="AW154" s="2">
        <f t="shared" si="93"/>
        <v>0</v>
      </c>
      <c r="AX154" s="2">
        <f t="shared" si="74"/>
        <v>0</v>
      </c>
      <c r="AY154" s="2">
        <f t="shared" si="94"/>
        <v>0</v>
      </c>
      <c r="AZ154" s="145" t="e">
        <f t="shared" si="95"/>
        <v>#N/A</v>
      </c>
      <c r="BA154" s="145" t="e">
        <f t="shared" si="96"/>
        <v>#N/A</v>
      </c>
      <c r="BB154" s="145">
        <f t="shared" si="97"/>
        <v>2.083333333333337E-2</v>
      </c>
      <c r="BC154" s="2">
        <f>IF(AM154,
  IF(AND(AL154=$J$31,_xlfn.DAYS(AH154,DATE(AI154,1,1))&lt;7),
    MAX(0,EINSTELLUNGEN!$D$12+1-WEEKDAY(DATE(EINSTELLUNGEN!$D$9,EINSTELLUNGEN!$D$10,1),2)),
    IF(AL154=$J$33,
      MIN(EINSTELLUNGEN!$D$12,WEEKDAY(DATE(EINSTELLUNGEN!$D$9,12,31),2)),
      EINSTELLUNGEN!$D$12
  )) - SUMIF(AL$50:AL$2500,"="&amp;AL154,AX$50:AX$2500),
  0)</f>
        <v>3</v>
      </c>
      <c r="BD154" s="2">
        <f t="shared" si="98"/>
        <v>0.33333333333333331</v>
      </c>
      <c r="BE154" s="2">
        <f t="shared" si="99"/>
        <v>0</v>
      </c>
    </row>
    <row r="155" spans="1:57" ht="10.5" customHeight="1">
      <c r="A155" s="1" t="str">
        <f t="shared" ca="1" si="75"/>
        <v/>
      </c>
      <c r="B155" s="1" t="str">
        <f t="shared" ca="1" si="76"/>
        <v/>
      </c>
      <c r="C155" s="1" t="str">
        <f t="shared" ca="1" si="77"/>
        <v/>
      </c>
      <c r="D155" s="1" t="str">
        <f t="shared" ca="1" si="78"/>
        <v/>
      </c>
      <c r="F155" s="10"/>
      <c r="G155" s="136" t="str">
        <f t="shared" si="79"/>
        <v/>
      </c>
      <c r="H155" s="27"/>
      <c r="I155" s="28"/>
      <c r="J155" s="28"/>
      <c r="K155" s="29"/>
      <c r="L155" s="136"/>
      <c r="M155" s="136"/>
      <c r="N155" s="136"/>
      <c r="O155" s="26" t="str">
        <f t="shared" si="80"/>
        <v/>
      </c>
      <c r="P155" s="218" t="str">
        <f t="shared" si="81"/>
        <v/>
      </c>
      <c r="Q155" s="26" t="str">
        <f t="shared" si="82"/>
        <v/>
      </c>
      <c r="R155" s="22"/>
      <c r="S155" s="99"/>
      <c r="T155" s="10"/>
      <c r="U155" s="229" t="str">
        <f t="shared" si="83"/>
        <v/>
      </c>
      <c r="V155" s="230"/>
      <c r="W155" s="230"/>
      <c r="X155" s="230"/>
      <c r="Y155" s="230"/>
      <c r="Z155" s="22" t="str">
        <f>""</f>
        <v/>
      </c>
      <c r="AB155" s="23" t="str">
        <f t="shared" si="84"/>
        <v/>
      </c>
      <c r="AC155" s="2" t="b">
        <f>COUNT(Q155:Q$2500)&gt;0</f>
        <v>0</v>
      </c>
      <c r="AD155" s="2" t="b">
        <f t="shared" si="67"/>
        <v>0</v>
      </c>
      <c r="AE155" s="2" t="b">
        <f t="shared" si="68"/>
        <v>0</v>
      </c>
      <c r="AF155" s="2" t="b">
        <f t="shared" si="69"/>
        <v>0</v>
      </c>
      <c r="AG155" s="2" t="b">
        <f>OR(
  AND(AC155,NOT(AC156)),
  AND(AF155,WEEKDAY(AH154,2)=EINSTELLUNGEN!$D$12),
  AND(AF155,AH155=$J$35)
)</f>
        <v>0</v>
      </c>
      <c r="AH155" s="2">
        <f>IF(AE155,AH154+IF(WEEKDAY(AH154+1,2)&lt;=EINSTELLUNGEN!$D$12,1,$J$36),AH154)</f>
        <v>42020</v>
      </c>
      <c r="AI155" s="2">
        <f t="shared" si="70"/>
        <v>2019</v>
      </c>
      <c r="AJ155" s="2">
        <f t="shared" si="71"/>
        <v>201901</v>
      </c>
      <c r="AK155" s="2">
        <f t="shared" si="72"/>
        <v>201901</v>
      </c>
      <c r="AL155" s="2">
        <f t="shared" si="100"/>
        <v>201903</v>
      </c>
      <c r="AM155" s="2" t="b">
        <f t="shared" si="73"/>
        <v>1</v>
      </c>
      <c r="AN155" s="4" t="e">
        <f t="shared" si="85"/>
        <v>#N/A</v>
      </c>
      <c r="AO155" s="4" t="e">
        <f t="shared" si="86"/>
        <v>#N/A</v>
      </c>
      <c r="AP155" s="2" t="str">
        <f>IF(AD155,
  IF(ISBLANK(H155),
    AP154,
    IF(LEN(H155)=1,
      IF(OR(UPPER(H155)="A",UPPER(H155)="I"),
        EINSTELLUNGEN!$D$21,
        IF(OR(UPPER(H155)="B",UPPER(H155)="M"),
          EINSTELLUNGEN!$D$22,
          IF(OR(UPPER(H155)="C",UPPER(H155)="S"),
            EINSTELLUNGEN!$D$23,
            IF(UPPER(H155)="D",
              EINSTELLUNGEN!$D$24,
              IF(UPPER(H155)="E",
                EINSTELLUNGEN!$D$25,
                UPPER(H155)))))),
      IF(ISNUMBER(H155),
        EINSTELLUNGEN!$D$20&amp;H155,
        UPPER(H155)))),
  "")</f>
        <v/>
      </c>
      <c r="AQ155" s="2" t="str">
        <f t="shared" si="87"/>
        <v/>
      </c>
      <c r="AR155" s="2">
        <f t="shared" si="88"/>
        <v>0</v>
      </c>
      <c r="AS155" s="145">
        <f t="shared" si="89"/>
        <v>0.33333333333333331</v>
      </c>
      <c r="AT155" s="2">
        <f t="shared" si="90"/>
        <v>0</v>
      </c>
      <c r="AU155" s="2">
        <f t="shared" si="91"/>
        <v>0</v>
      </c>
      <c r="AV155" s="2">
        <f t="shared" si="92"/>
        <v>0</v>
      </c>
      <c r="AW155" s="2">
        <f t="shared" si="93"/>
        <v>0</v>
      </c>
      <c r="AX155" s="2">
        <f t="shared" si="74"/>
        <v>0</v>
      </c>
      <c r="AY155" s="2">
        <f t="shared" si="94"/>
        <v>0</v>
      </c>
      <c r="AZ155" s="145" t="e">
        <f t="shared" si="95"/>
        <v>#N/A</v>
      </c>
      <c r="BA155" s="145" t="e">
        <f t="shared" si="96"/>
        <v>#N/A</v>
      </c>
      <c r="BB155" s="145">
        <f t="shared" si="97"/>
        <v>2.083333333333337E-2</v>
      </c>
      <c r="BC155" s="2">
        <f>IF(AM155,
  IF(AND(AL155=$J$31,_xlfn.DAYS(AH155,DATE(AI155,1,1))&lt;7),
    MAX(0,EINSTELLUNGEN!$D$12+1-WEEKDAY(DATE(EINSTELLUNGEN!$D$9,EINSTELLUNGEN!$D$10,1),2)),
    IF(AL155=$J$33,
      MIN(EINSTELLUNGEN!$D$12,WEEKDAY(DATE(EINSTELLUNGEN!$D$9,12,31),2)),
      EINSTELLUNGEN!$D$12
  )) - SUMIF(AL$50:AL$2500,"="&amp;AL155,AX$50:AX$2500),
  0)</f>
        <v>3</v>
      </c>
      <c r="BD155" s="2">
        <f t="shared" si="98"/>
        <v>0.33333333333333331</v>
      </c>
      <c r="BE155" s="2">
        <f t="shared" si="99"/>
        <v>0</v>
      </c>
    </row>
    <row r="156" spans="1:57" ht="10.5" customHeight="1">
      <c r="A156" s="1" t="str">
        <f t="shared" ca="1" si="75"/>
        <v/>
      </c>
      <c r="B156" s="1" t="str">
        <f t="shared" ca="1" si="76"/>
        <v/>
      </c>
      <c r="C156" s="1" t="str">
        <f t="shared" ca="1" si="77"/>
        <v/>
      </c>
      <c r="D156" s="1" t="str">
        <f t="shared" ca="1" si="78"/>
        <v/>
      </c>
      <c r="F156" s="10"/>
      <c r="G156" s="136" t="str">
        <f t="shared" si="79"/>
        <v/>
      </c>
      <c r="H156" s="27"/>
      <c r="I156" s="28"/>
      <c r="J156" s="28"/>
      <c r="K156" s="29"/>
      <c r="L156" s="136"/>
      <c r="M156" s="136"/>
      <c r="N156" s="136"/>
      <c r="O156" s="26" t="str">
        <f t="shared" si="80"/>
        <v/>
      </c>
      <c r="P156" s="218" t="str">
        <f t="shared" si="81"/>
        <v/>
      </c>
      <c r="Q156" s="26" t="str">
        <f t="shared" si="82"/>
        <v/>
      </c>
      <c r="R156" s="22"/>
      <c r="S156" s="99"/>
      <c r="T156" s="10"/>
      <c r="U156" s="229" t="str">
        <f t="shared" si="83"/>
        <v/>
      </c>
      <c r="V156" s="230"/>
      <c r="W156" s="230"/>
      <c r="X156" s="230"/>
      <c r="Y156" s="230"/>
      <c r="Z156" s="22" t="str">
        <f>""</f>
        <v/>
      </c>
      <c r="AB156" s="23" t="str">
        <f t="shared" si="84"/>
        <v/>
      </c>
      <c r="AC156" s="2" t="b">
        <f>COUNT(Q156:Q$2500)&gt;0</f>
        <v>0</v>
      </c>
      <c r="AD156" s="2" t="b">
        <f t="shared" si="67"/>
        <v>0</v>
      </c>
      <c r="AE156" s="2" t="b">
        <f t="shared" si="68"/>
        <v>0</v>
      </c>
      <c r="AF156" s="2" t="b">
        <f t="shared" si="69"/>
        <v>0</v>
      </c>
      <c r="AG156" s="2" t="b">
        <f>OR(
  AND(AC156,NOT(AC157)),
  AND(AF156,WEEKDAY(AH155,2)=EINSTELLUNGEN!$D$12),
  AND(AF156,AH156=$J$35)
)</f>
        <v>0</v>
      </c>
      <c r="AH156" s="2">
        <f>IF(AE156,AH155+IF(WEEKDAY(AH155+1,2)&lt;=EINSTELLUNGEN!$D$12,1,$J$36),AH155)</f>
        <v>42020</v>
      </c>
      <c r="AI156" s="2">
        <f t="shared" si="70"/>
        <v>2019</v>
      </c>
      <c r="AJ156" s="2">
        <f t="shared" si="71"/>
        <v>201901</v>
      </c>
      <c r="AK156" s="2">
        <f t="shared" si="72"/>
        <v>201901</v>
      </c>
      <c r="AL156" s="2">
        <f t="shared" si="100"/>
        <v>201903</v>
      </c>
      <c r="AM156" s="2" t="b">
        <f t="shared" si="73"/>
        <v>1</v>
      </c>
      <c r="AN156" s="4" t="e">
        <f t="shared" si="85"/>
        <v>#N/A</v>
      </c>
      <c r="AO156" s="4" t="e">
        <f t="shared" si="86"/>
        <v>#N/A</v>
      </c>
      <c r="AP156" s="2" t="str">
        <f>IF(AD156,
  IF(ISBLANK(H156),
    AP155,
    IF(LEN(H156)=1,
      IF(OR(UPPER(H156)="A",UPPER(H156)="I"),
        EINSTELLUNGEN!$D$21,
        IF(OR(UPPER(H156)="B",UPPER(H156)="M"),
          EINSTELLUNGEN!$D$22,
          IF(OR(UPPER(H156)="C",UPPER(H156)="S"),
            EINSTELLUNGEN!$D$23,
            IF(UPPER(H156)="D",
              EINSTELLUNGEN!$D$24,
              IF(UPPER(H156)="E",
                EINSTELLUNGEN!$D$25,
                UPPER(H156)))))),
      IF(ISNUMBER(H156),
        EINSTELLUNGEN!$D$20&amp;H156,
        UPPER(H156)))),
  "")</f>
        <v/>
      </c>
      <c r="AQ156" s="2" t="str">
        <f t="shared" si="87"/>
        <v/>
      </c>
      <c r="AR156" s="2">
        <f t="shared" si="88"/>
        <v>0</v>
      </c>
      <c r="AS156" s="145">
        <f t="shared" si="89"/>
        <v>0.33333333333333331</v>
      </c>
      <c r="AT156" s="2">
        <f t="shared" si="90"/>
        <v>0</v>
      </c>
      <c r="AU156" s="2">
        <f t="shared" si="91"/>
        <v>0</v>
      </c>
      <c r="AV156" s="2">
        <f t="shared" si="92"/>
        <v>0</v>
      </c>
      <c r="AW156" s="2">
        <f t="shared" si="93"/>
        <v>0</v>
      </c>
      <c r="AX156" s="2">
        <f t="shared" si="74"/>
        <v>0</v>
      </c>
      <c r="AY156" s="2">
        <f t="shared" si="94"/>
        <v>0</v>
      </c>
      <c r="AZ156" s="145" t="e">
        <f t="shared" si="95"/>
        <v>#N/A</v>
      </c>
      <c r="BA156" s="145" t="e">
        <f t="shared" si="96"/>
        <v>#N/A</v>
      </c>
      <c r="BB156" s="145">
        <f t="shared" si="97"/>
        <v>2.083333333333337E-2</v>
      </c>
      <c r="BC156" s="2">
        <f>IF(AM156,
  IF(AND(AL156=$J$31,_xlfn.DAYS(AH156,DATE(AI156,1,1))&lt;7),
    MAX(0,EINSTELLUNGEN!$D$12+1-WEEKDAY(DATE(EINSTELLUNGEN!$D$9,EINSTELLUNGEN!$D$10,1),2)),
    IF(AL156=$J$33,
      MIN(EINSTELLUNGEN!$D$12,WEEKDAY(DATE(EINSTELLUNGEN!$D$9,12,31),2)),
      EINSTELLUNGEN!$D$12
  )) - SUMIF(AL$50:AL$2500,"="&amp;AL156,AX$50:AX$2500),
  0)</f>
        <v>3</v>
      </c>
      <c r="BD156" s="2">
        <f t="shared" si="98"/>
        <v>0.33333333333333331</v>
      </c>
      <c r="BE156" s="2">
        <f t="shared" si="99"/>
        <v>0</v>
      </c>
    </row>
    <row r="157" spans="1:57" ht="10.5" customHeight="1">
      <c r="A157" s="1" t="str">
        <f t="shared" ca="1" si="75"/>
        <v/>
      </c>
      <c r="B157" s="1" t="str">
        <f t="shared" ca="1" si="76"/>
        <v/>
      </c>
      <c r="C157" s="1" t="str">
        <f t="shared" ca="1" si="77"/>
        <v/>
      </c>
      <c r="D157" s="1" t="str">
        <f t="shared" ca="1" si="78"/>
        <v/>
      </c>
      <c r="F157" s="10"/>
      <c r="G157" s="136" t="str">
        <f t="shared" si="79"/>
        <v/>
      </c>
      <c r="H157" s="27"/>
      <c r="I157" s="28"/>
      <c r="J157" s="28"/>
      <c r="K157" s="29"/>
      <c r="L157" s="136"/>
      <c r="M157" s="136"/>
      <c r="N157" s="136"/>
      <c r="O157" s="26" t="str">
        <f t="shared" si="80"/>
        <v/>
      </c>
      <c r="P157" s="218" t="str">
        <f t="shared" si="81"/>
        <v/>
      </c>
      <c r="Q157" s="26" t="str">
        <f t="shared" si="82"/>
        <v/>
      </c>
      <c r="R157" s="22"/>
      <c r="S157" s="99"/>
      <c r="T157" s="10"/>
      <c r="U157" s="229" t="str">
        <f t="shared" si="83"/>
        <v/>
      </c>
      <c r="V157" s="230"/>
      <c r="W157" s="230"/>
      <c r="X157" s="230"/>
      <c r="Y157" s="230"/>
      <c r="Z157" s="22" t="str">
        <f>""</f>
        <v/>
      </c>
      <c r="AB157" s="23" t="str">
        <f t="shared" si="84"/>
        <v/>
      </c>
      <c r="AC157" s="2" t="b">
        <f>COUNT(Q157:Q$2500)&gt;0</f>
        <v>0</v>
      </c>
      <c r="AD157" s="2" t="b">
        <f t="shared" si="67"/>
        <v>0</v>
      </c>
      <c r="AE157" s="2" t="b">
        <f t="shared" si="68"/>
        <v>0</v>
      </c>
      <c r="AF157" s="2" t="b">
        <f t="shared" si="69"/>
        <v>0</v>
      </c>
      <c r="AG157" s="2" t="b">
        <f>OR(
  AND(AC157,NOT(AC158)),
  AND(AF157,WEEKDAY(AH156,2)=EINSTELLUNGEN!$D$12),
  AND(AF157,AH157=$J$35)
)</f>
        <v>0</v>
      </c>
      <c r="AH157" s="2">
        <f>IF(AE157,AH156+IF(WEEKDAY(AH156+1,2)&lt;=EINSTELLUNGEN!$D$12,1,$J$36),AH156)</f>
        <v>42020</v>
      </c>
      <c r="AI157" s="2">
        <f t="shared" si="70"/>
        <v>2019</v>
      </c>
      <c r="AJ157" s="2">
        <f t="shared" si="71"/>
        <v>201901</v>
      </c>
      <c r="AK157" s="2">
        <f t="shared" si="72"/>
        <v>201901</v>
      </c>
      <c r="AL157" s="2">
        <f t="shared" si="100"/>
        <v>201903</v>
      </c>
      <c r="AM157" s="2" t="b">
        <f t="shared" si="73"/>
        <v>1</v>
      </c>
      <c r="AN157" s="4" t="e">
        <f t="shared" si="85"/>
        <v>#N/A</v>
      </c>
      <c r="AO157" s="4" t="e">
        <f t="shared" si="86"/>
        <v>#N/A</v>
      </c>
      <c r="AP157" s="2" t="str">
        <f>IF(AD157,
  IF(ISBLANK(H157),
    AP156,
    IF(LEN(H157)=1,
      IF(OR(UPPER(H157)="A",UPPER(H157)="I"),
        EINSTELLUNGEN!$D$21,
        IF(OR(UPPER(H157)="B",UPPER(H157)="M"),
          EINSTELLUNGEN!$D$22,
          IF(OR(UPPER(H157)="C",UPPER(H157)="S"),
            EINSTELLUNGEN!$D$23,
            IF(UPPER(H157)="D",
              EINSTELLUNGEN!$D$24,
              IF(UPPER(H157)="E",
                EINSTELLUNGEN!$D$25,
                UPPER(H157)))))),
      IF(ISNUMBER(H157),
        EINSTELLUNGEN!$D$20&amp;H157,
        UPPER(H157)))),
  "")</f>
        <v/>
      </c>
      <c r="AQ157" s="2" t="str">
        <f t="shared" si="87"/>
        <v/>
      </c>
      <c r="AR157" s="2">
        <f t="shared" si="88"/>
        <v>0</v>
      </c>
      <c r="AS157" s="145">
        <f t="shared" si="89"/>
        <v>0.33333333333333331</v>
      </c>
      <c r="AT157" s="2">
        <f t="shared" si="90"/>
        <v>0</v>
      </c>
      <c r="AU157" s="2">
        <f t="shared" si="91"/>
        <v>0</v>
      </c>
      <c r="AV157" s="2">
        <f t="shared" si="92"/>
        <v>0</v>
      </c>
      <c r="AW157" s="2">
        <f t="shared" si="93"/>
        <v>0</v>
      </c>
      <c r="AX157" s="2">
        <f t="shared" si="74"/>
        <v>0</v>
      </c>
      <c r="AY157" s="2">
        <f t="shared" si="94"/>
        <v>0</v>
      </c>
      <c r="AZ157" s="145" t="e">
        <f t="shared" si="95"/>
        <v>#N/A</v>
      </c>
      <c r="BA157" s="145" t="e">
        <f t="shared" si="96"/>
        <v>#N/A</v>
      </c>
      <c r="BB157" s="145">
        <f t="shared" si="97"/>
        <v>2.083333333333337E-2</v>
      </c>
      <c r="BC157" s="2">
        <f>IF(AM157,
  IF(AND(AL157=$J$31,_xlfn.DAYS(AH157,DATE(AI157,1,1))&lt;7),
    MAX(0,EINSTELLUNGEN!$D$12+1-WEEKDAY(DATE(EINSTELLUNGEN!$D$9,EINSTELLUNGEN!$D$10,1),2)),
    IF(AL157=$J$33,
      MIN(EINSTELLUNGEN!$D$12,WEEKDAY(DATE(EINSTELLUNGEN!$D$9,12,31),2)),
      EINSTELLUNGEN!$D$12
  )) - SUMIF(AL$50:AL$2500,"="&amp;AL157,AX$50:AX$2500),
  0)</f>
        <v>3</v>
      </c>
      <c r="BD157" s="2">
        <f t="shared" si="98"/>
        <v>0.33333333333333331</v>
      </c>
      <c r="BE157" s="2">
        <f t="shared" si="99"/>
        <v>0</v>
      </c>
    </row>
    <row r="158" spans="1:57" ht="10.5" customHeight="1">
      <c r="A158" s="1" t="str">
        <f t="shared" ca="1" si="75"/>
        <v/>
      </c>
      <c r="B158" s="1" t="str">
        <f t="shared" ca="1" si="76"/>
        <v/>
      </c>
      <c r="C158" s="1" t="str">
        <f t="shared" ca="1" si="77"/>
        <v/>
      </c>
      <c r="D158" s="1" t="str">
        <f t="shared" ca="1" si="78"/>
        <v/>
      </c>
      <c r="F158" s="10"/>
      <c r="G158" s="136" t="str">
        <f t="shared" si="79"/>
        <v/>
      </c>
      <c r="H158" s="27"/>
      <c r="I158" s="28"/>
      <c r="J158" s="28"/>
      <c r="K158" s="29"/>
      <c r="L158" s="136"/>
      <c r="M158" s="136"/>
      <c r="N158" s="136"/>
      <c r="O158" s="26" t="str">
        <f t="shared" si="80"/>
        <v/>
      </c>
      <c r="P158" s="218" t="str">
        <f t="shared" si="81"/>
        <v/>
      </c>
      <c r="Q158" s="26" t="str">
        <f t="shared" si="82"/>
        <v/>
      </c>
      <c r="R158" s="22"/>
      <c r="S158" s="99"/>
      <c r="T158" s="10"/>
      <c r="U158" s="229" t="str">
        <f t="shared" si="83"/>
        <v/>
      </c>
      <c r="V158" s="230"/>
      <c r="W158" s="230"/>
      <c r="X158" s="230"/>
      <c r="Y158" s="230"/>
      <c r="Z158" s="22" t="str">
        <f>""</f>
        <v/>
      </c>
      <c r="AB158" s="23" t="str">
        <f t="shared" si="84"/>
        <v/>
      </c>
      <c r="AC158" s="2" t="b">
        <f>COUNT(Q158:Q$2500)&gt;0</f>
        <v>0</v>
      </c>
      <c r="AD158" s="2" t="b">
        <f t="shared" si="67"/>
        <v>0</v>
      </c>
      <c r="AE158" s="2" t="b">
        <f t="shared" si="68"/>
        <v>0</v>
      </c>
      <c r="AF158" s="2" t="b">
        <f t="shared" si="69"/>
        <v>0</v>
      </c>
      <c r="AG158" s="2" t="b">
        <f>OR(
  AND(AC158,NOT(AC159)),
  AND(AF158,WEEKDAY(AH157,2)=EINSTELLUNGEN!$D$12),
  AND(AF158,AH158=$J$35)
)</f>
        <v>0</v>
      </c>
      <c r="AH158" s="2">
        <f>IF(AE158,AH157+IF(WEEKDAY(AH157+1,2)&lt;=EINSTELLUNGEN!$D$12,1,$J$36),AH157)</f>
        <v>42020</v>
      </c>
      <c r="AI158" s="2">
        <f t="shared" si="70"/>
        <v>2019</v>
      </c>
      <c r="AJ158" s="2">
        <f t="shared" si="71"/>
        <v>201901</v>
      </c>
      <c r="AK158" s="2">
        <f t="shared" si="72"/>
        <v>201901</v>
      </c>
      <c r="AL158" s="2">
        <f t="shared" si="100"/>
        <v>201903</v>
      </c>
      <c r="AM158" s="2" t="b">
        <f t="shared" si="73"/>
        <v>1</v>
      </c>
      <c r="AN158" s="4" t="e">
        <f t="shared" si="85"/>
        <v>#N/A</v>
      </c>
      <c r="AO158" s="4" t="e">
        <f t="shared" si="86"/>
        <v>#N/A</v>
      </c>
      <c r="AP158" s="2" t="str">
        <f>IF(AD158,
  IF(ISBLANK(H158),
    AP157,
    IF(LEN(H158)=1,
      IF(OR(UPPER(H158)="A",UPPER(H158)="I"),
        EINSTELLUNGEN!$D$21,
        IF(OR(UPPER(H158)="B",UPPER(H158)="M"),
          EINSTELLUNGEN!$D$22,
          IF(OR(UPPER(H158)="C",UPPER(H158)="S"),
            EINSTELLUNGEN!$D$23,
            IF(UPPER(H158)="D",
              EINSTELLUNGEN!$D$24,
              IF(UPPER(H158)="E",
                EINSTELLUNGEN!$D$25,
                UPPER(H158)))))),
      IF(ISNUMBER(H158),
        EINSTELLUNGEN!$D$20&amp;H158,
        UPPER(H158)))),
  "")</f>
        <v/>
      </c>
      <c r="AQ158" s="2" t="str">
        <f t="shared" si="87"/>
        <v/>
      </c>
      <c r="AR158" s="2">
        <f t="shared" si="88"/>
        <v>0</v>
      </c>
      <c r="AS158" s="145">
        <f t="shared" si="89"/>
        <v>0.33333333333333331</v>
      </c>
      <c r="AT158" s="2">
        <f t="shared" si="90"/>
        <v>0</v>
      </c>
      <c r="AU158" s="2">
        <f t="shared" si="91"/>
        <v>0</v>
      </c>
      <c r="AV158" s="2">
        <f t="shared" si="92"/>
        <v>0</v>
      </c>
      <c r="AW158" s="2">
        <f t="shared" si="93"/>
        <v>0</v>
      </c>
      <c r="AX158" s="2">
        <f t="shared" si="74"/>
        <v>0</v>
      </c>
      <c r="AY158" s="2">
        <f t="shared" si="94"/>
        <v>0</v>
      </c>
      <c r="AZ158" s="145" t="e">
        <f t="shared" si="95"/>
        <v>#N/A</v>
      </c>
      <c r="BA158" s="145" t="e">
        <f t="shared" si="96"/>
        <v>#N/A</v>
      </c>
      <c r="BB158" s="145">
        <f t="shared" si="97"/>
        <v>2.083333333333337E-2</v>
      </c>
      <c r="BC158" s="2">
        <f>IF(AM158,
  IF(AND(AL158=$J$31,_xlfn.DAYS(AH158,DATE(AI158,1,1))&lt;7),
    MAX(0,EINSTELLUNGEN!$D$12+1-WEEKDAY(DATE(EINSTELLUNGEN!$D$9,EINSTELLUNGEN!$D$10,1),2)),
    IF(AL158=$J$33,
      MIN(EINSTELLUNGEN!$D$12,WEEKDAY(DATE(EINSTELLUNGEN!$D$9,12,31),2)),
      EINSTELLUNGEN!$D$12
  )) - SUMIF(AL$50:AL$2500,"="&amp;AL158,AX$50:AX$2500),
  0)</f>
        <v>3</v>
      </c>
      <c r="BD158" s="2">
        <f t="shared" si="98"/>
        <v>0.33333333333333331</v>
      </c>
      <c r="BE158" s="2">
        <f t="shared" si="99"/>
        <v>0</v>
      </c>
    </row>
    <row r="159" spans="1:57" ht="10.5" customHeight="1">
      <c r="A159" s="1" t="str">
        <f t="shared" ca="1" si="75"/>
        <v/>
      </c>
      <c r="B159" s="1" t="str">
        <f t="shared" ca="1" si="76"/>
        <v/>
      </c>
      <c r="C159" s="1" t="str">
        <f t="shared" ca="1" si="77"/>
        <v/>
      </c>
      <c r="D159" s="1" t="str">
        <f t="shared" ca="1" si="78"/>
        <v/>
      </c>
      <c r="F159" s="10"/>
      <c r="G159" s="136" t="str">
        <f t="shared" si="79"/>
        <v/>
      </c>
      <c r="H159" s="27"/>
      <c r="I159" s="28"/>
      <c r="J159" s="28"/>
      <c r="K159" s="29"/>
      <c r="L159" s="136"/>
      <c r="M159" s="136"/>
      <c r="N159" s="136"/>
      <c r="O159" s="26" t="str">
        <f t="shared" si="80"/>
        <v/>
      </c>
      <c r="P159" s="218" t="str">
        <f t="shared" si="81"/>
        <v/>
      </c>
      <c r="Q159" s="26" t="str">
        <f t="shared" si="82"/>
        <v/>
      </c>
      <c r="R159" s="22"/>
      <c r="S159" s="99"/>
      <c r="T159" s="10"/>
      <c r="U159" s="229" t="str">
        <f t="shared" si="83"/>
        <v/>
      </c>
      <c r="V159" s="230"/>
      <c r="W159" s="230"/>
      <c r="X159" s="230"/>
      <c r="Y159" s="230"/>
      <c r="Z159" s="22" t="str">
        <f>""</f>
        <v/>
      </c>
      <c r="AB159" s="23" t="str">
        <f t="shared" si="84"/>
        <v/>
      </c>
      <c r="AC159" s="2" t="b">
        <f>COUNT(Q159:Q$2500)&gt;0</f>
        <v>0</v>
      </c>
      <c r="AD159" s="2" t="b">
        <f t="shared" si="67"/>
        <v>0</v>
      </c>
      <c r="AE159" s="2" t="b">
        <f t="shared" si="68"/>
        <v>0</v>
      </c>
      <c r="AF159" s="2" t="b">
        <f t="shared" si="69"/>
        <v>0</v>
      </c>
      <c r="AG159" s="2" t="b">
        <f>OR(
  AND(AC159,NOT(AC160)),
  AND(AF159,WEEKDAY(AH158,2)=EINSTELLUNGEN!$D$12),
  AND(AF159,AH159=$J$35)
)</f>
        <v>0</v>
      </c>
      <c r="AH159" s="2">
        <f>IF(AE159,AH158+IF(WEEKDAY(AH158+1,2)&lt;=EINSTELLUNGEN!$D$12,1,$J$36),AH158)</f>
        <v>42020</v>
      </c>
      <c r="AI159" s="2">
        <f t="shared" si="70"/>
        <v>2019</v>
      </c>
      <c r="AJ159" s="2">
        <f t="shared" si="71"/>
        <v>201901</v>
      </c>
      <c r="AK159" s="2">
        <f t="shared" si="72"/>
        <v>201901</v>
      </c>
      <c r="AL159" s="2">
        <f t="shared" si="100"/>
        <v>201903</v>
      </c>
      <c r="AM159" s="2" t="b">
        <f t="shared" si="73"/>
        <v>1</v>
      </c>
      <c r="AN159" s="4" t="e">
        <f t="shared" si="85"/>
        <v>#N/A</v>
      </c>
      <c r="AO159" s="4" t="e">
        <f t="shared" si="86"/>
        <v>#N/A</v>
      </c>
      <c r="AP159" s="2" t="str">
        <f>IF(AD159,
  IF(ISBLANK(H159),
    AP158,
    IF(LEN(H159)=1,
      IF(OR(UPPER(H159)="A",UPPER(H159)="I"),
        EINSTELLUNGEN!$D$21,
        IF(OR(UPPER(H159)="B",UPPER(H159)="M"),
          EINSTELLUNGEN!$D$22,
          IF(OR(UPPER(H159)="C",UPPER(H159)="S"),
            EINSTELLUNGEN!$D$23,
            IF(UPPER(H159)="D",
              EINSTELLUNGEN!$D$24,
              IF(UPPER(H159)="E",
                EINSTELLUNGEN!$D$25,
                UPPER(H159)))))),
      IF(ISNUMBER(H159),
        EINSTELLUNGEN!$D$20&amp;H159,
        UPPER(H159)))),
  "")</f>
        <v/>
      </c>
      <c r="AQ159" s="2" t="str">
        <f t="shared" si="87"/>
        <v/>
      </c>
      <c r="AR159" s="2">
        <f t="shared" si="88"/>
        <v>0</v>
      </c>
      <c r="AS159" s="145">
        <f t="shared" si="89"/>
        <v>0.33333333333333331</v>
      </c>
      <c r="AT159" s="2">
        <f t="shared" si="90"/>
        <v>0</v>
      </c>
      <c r="AU159" s="2">
        <f t="shared" si="91"/>
        <v>0</v>
      </c>
      <c r="AV159" s="2">
        <f t="shared" si="92"/>
        <v>0</v>
      </c>
      <c r="AW159" s="2">
        <f t="shared" si="93"/>
        <v>0</v>
      </c>
      <c r="AX159" s="2">
        <f t="shared" si="74"/>
        <v>0</v>
      </c>
      <c r="AY159" s="2">
        <f t="shared" si="94"/>
        <v>0</v>
      </c>
      <c r="AZ159" s="145" t="e">
        <f t="shared" si="95"/>
        <v>#N/A</v>
      </c>
      <c r="BA159" s="145" t="e">
        <f t="shared" si="96"/>
        <v>#N/A</v>
      </c>
      <c r="BB159" s="145">
        <f t="shared" si="97"/>
        <v>2.083333333333337E-2</v>
      </c>
      <c r="BC159" s="2">
        <f>IF(AM159,
  IF(AND(AL159=$J$31,_xlfn.DAYS(AH159,DATE(AI159,1,1))&lt;7),
    MAX(0,EINSTELLUNGEN!$D$12+1-WEEKDAY(DATE(EINSTELLUNGEN!$D$9,EINSTELLUNGEN!$D$10,1),2)),
    IF(AL159=$J$33,
      MIN(EINSTELLUNGEN!$D$12,WEEKDAY(DATE(EINSTELLUNGEN!$D$9,12,31),2)),
      EINSTELLUNGEN!$D$12
  )) - SUMIF(AL$50:AL$2500,"="&amp;AL159,AX$50:AX$2500),
  0)</f>
        <v>3</v>
      </c>
      <c r="BD159" s="2">
        <f t="shared" si="98"/>
        <v>0.33333333333333331</v>
      </c>
      <c r="BE159" s="2">
        <f t="shared" si="99"/>
        <v>0</v>
      </c>
    </row>
    <row r="160" spans="1:57" ht="10.5" customHeight="1">
      <c r="A160" s="1" t="str">
        <f t="shared" ca="1" si="75"/>
        <v/>
      </c>
      <c r="B160" s="1" t="str">
        <f t="shared" ca="1" si="76"/>
        <v/>
      </c>
      <c r="C160" s="1" t="str">
        <f t="shared" ca="1" si="77"/>
        <v/>
      </c>
      <c r="D160" s="1" t="str">
        <f t="shared" ca="1" si="78"/>
        <v/>
      </c>
      <c r="F160" s="10"/>
      <c r="G160" s="136" t="str">
        <f t="shared" si="79"/>
        <v/>
      </c>
      <c r="H160" s="27"/>
      <c r="I160" s="28"/>
      <c r="J160" s="28"/>
      <c r="K160" s="29"/>
      <c r="L160" s="136"/>
      <c r="M160" s="136"/>
      <c r="N160" s="136"/>
      <c r="O160" s="26" t="str">
        <f t="shared" si="80"/>
        <v/>
      </c>
      <c r="P160" s="218" t="str">
        <f t="shared" si="81"/>
        <v/>
      </c>
      <c r="Q160" s="26" t="str">
        <f t="shared" si="82"/>
        <v/>
      </c>
      <c r="R160" s="22"/>
      <c r="S160" s="99"/>
      <c r="T160" s="10"/>
      <c r="U160" s="229" t="str">
        <f t="shared" si="83"/>
        <v/>
      </c>
      <c r="V160" s="230"/>
      <c r="W160" s="230"/>
      <c r="X160" s="230"/>
      <c r="Y160" s="230"/>
      <c r="Z160" s="22" t="str">
        <f>""</f>
        <v/>
      </c>
      <c r="AB160" s="23" t="str">
        <f t="shared" si="84"/>
        <v/>
      </c>
      <c r="AC160" s="2" t="b">
        <f>COUNT(Q160:Q$2500)&gt;0</f>
        <v>0</v>
      </c>
      <c r="AD160" s="2" t="b">
        <f t="shared" si="67"/>
        <v>0</v>
      </c>
      <c r="AE160" s="2" t="b">
        <f t="shared" si="68"/>
        <v>0</v>
      </c>
      <c r="AF160" s="2" t="b">
        <f t="shared" si="69"/>
        <v>0</v>
      </c>
      <c r="AG160" s="2" t="b">
        <f>OR(
  AND(AC160,NOT(AC161)),
  AND(AF160,WEEKDAY(AH159,2)=EINSTELLUNGEN!$D$12),
  AND(AF160,AH160=$J$35)
)</f>
        <v>0</v>
      </c>
      <c r="AH160" s="2">
        <f>IF(AE160,AH159+IF(WEEKDAY(AH159+1,2)&lt;=EINSTELLUNGEN!$D$12,1,$J$36),AH159)</f>
        <v>42020</v>
      </c>
      <c r="AI160" s="2">
        <f t="shared" si="70"/>
        <v>2019</v>
      </c>
      <c r="AJ160" s="2">
        <f t="shared" si="71"/>
        <v>201901</v>
      </c>
      <c r="AK160" s="2">
        <f t="shared" si="72"/>
        <v>201901</v>
      </c>
      <c r="AL160" s="2">
        <f t="shared" si="100"/>
        <v>201903</v>
      </c>
      <c r="AM160" s="2" t="b">
        <f t="shared" si="73"/>
        <v>1</v>
      </c>
      <c r="AN160" s="4" t="e">
        <f t="shared" si="85"/>
        <v>#N/A</v>
      </c>
      <c r="AO160" s="4" t="e">
        <f t="shared" si="86"/>
        <v>#N/A</v>
      </c>
      <c r="AP160" s="2" t="str">
        <f>IF(AD160,
  IF(ISBLANK(H160),
    AP159,
    IF(LEN(H160)=1,
      IF(OR(UPPER(H160)="A",UPPER(H160)="I"),
        EINSTELLUNGEN!$D$21,
        IF(OR(UPPER(H160)="B",UPPER(H160)="M"),
          EINSTELLUNGEN!$D$22,
          IF(OR(UPPER(H160)="C",UPPER(H160)="S"),
            EINSTELLUNGEN!$D$23,
            IF(UPPER(H160)="D",
              EINSTELLUNGEN!$D$24,
              IF(UPPER(H160)="E",
                EINSTELLUNGEN!$D$25,
                UPPER(H160)))))),
      IF(ISNUMBER(H160),
        EINSTELLUNGEN!$D$20&amp;H160,
        UPPER(H160)))),
  "")</f>
        <v/>
      </c>
      <c r="AQ160" s="2" t="str">
        <f t="shared" si="87"/>
        <v/>
      </c>
      <c r="AR160" s="2">
        <f t="shared" si="88"/>
        <v>0</v>
      </c>
      <c r="AS160" s="145">
        <f t="shared" si="89"/>
        <v>0.33333333333333331</v>
      </c>
      <c r="AT160" s="2">
        <f t="shared" si="90"/>
        <v>0</v>
      </c>
      <c r="AU160" s="2">
        <f t="shared" si="91"/>
        <v>0</v>
      </c>
      <c r="AV160" s="2">
        <f t="shared" si="92"/>
        <v>0</v>
      </c>
      <c r="AW160" s="2">
        <f t="shared" si="93"/>
        <v>0</v>
      </c>
      <c r="AX160" s="2">
        <f t="shared" si="74"/>
        <v>0</v>
      </c>
      <c r="AY160" s="2">
        <f t="shared" si="94"/>
        <v>0</v>
      </c>
      <c r="AZ160" s="145" t="e">
        <f t="shared" si="95"/>
        <v>#N/A</v>
      </c>
      <c r="BA160" s="145" t="e">
        <f t="shared" si="96"/>
        <v>#N/A</v>
      </c>
      <c r="BB160" s="145">
        <f t="shared" si="97"/>
        <v>2.083333333333337E-2</v>
      </c>
      <c r="BC160" s="2">
        <f>IF(AM160,
  IF(AND(AL160=$J$31,_xlfn.DAYS(AH160,DATE(AI160,1,1))&lt;7),
    MAX(0,EINSTELLUNGEN!$D$12+1-WEEKDAY(DATE(EINSTELLUNGEN!$D$9,EINSTELLUNGEN!$D$10,1),2)),
    IF(AL160=$J$33,
      MIN(EINSTELLUNGEN!$D$12,WEEKDAY(DATE(EINSTELLUNGEN!$D$9,12,31),2)),
      EINSTELLUNGEN!$D$12
  )) - SUMIF(AL$50:AL$2500,"="&amp;AL160,AX$50:AX$2500),
  0)</f>
        <v>3</v>
      </c>
      <c r="BD160" s="2">
        <f t="shared" si="98"/>
        <v>0.33333333333333331</v>
      </c>
      <c r="BE160" s="2">
        <f t="shared" si="99"/>
        <v>0</v>
      </c>
    </row>
    <row r="161" spans="1:57" ht="10.5" customHeight="1">
      <c r="A161" s="1" t="str">
        <f t="shared" ca="1" si="75"/>
        <v/>
      </c>
      <c r="B161" s="1" t="str">
        <f t="shared" ca="1" si="76"/>
        <v/>
      </c>
      <c r="C161" s="1" t="str">
        <f t="shared" ca="1" si="77"/>
        <v/>
      </c>
      <c r="D161" s="1" t="str">
        <f t="shared" ca="1" si="78"/>
        <v/>
      </c>
      <c r="F161" s="10"/>
      <c r="G161" s="136" t="str">
        <f t="shared" si="79"/>
        <v/>
      </c>
      <c r="H161" s="27"/>
      <c r="I161" s="28"/>
      <c r="J161" s="28"/>
      <c r="K161" s="29"/>
      <c r="L161" s="136"/>
      <c r="M161" s="136"/>
      <c r="N161" s="136"/>
      <c r="O161" s="26" t="str">
        <f t="shared" si="80"/>
        <v/>
      </c>
      <c r="P161" s="218" t="str">
        <f t="shared" si="81"/>
        <v/>
      </c>
      <c r="Q161" s="26" t="str">
        <f t="shared" si="82"/>
        <v/>
      </c>
      <c r="R161" s="22"/>
      <c r="S161" s="99"/>
      <c r="T161" s="10"/>
      <c r="U161" s="229" t="str">
        <f t="shared" si="83"/>
        <v/>
      </c>
      <c r="V161" s="230"/>
      <c r="W161" s="230"/>
      <c r="X161" s="230"/>
      <c r="Y161" s="230"/>
      <c r="Z161" s="22" t="str">
        <f>""</f>
        <v/>
      </c>
      <c r="AB161" s="23" t="str">
        <f t="shared" si="84"/>
        <v/>
      </c>
      <c r="AC161" s="2" t="b">
        <f>COUNT(Q161:Q$2500)&gt;0</f>
        <v>0</v>
      </c>
      <c r="AD161" s="2" t="b">
        <f t="shared" si="67"/>
        <v>0</v>
      </c>
      <c r="AE161" s="2" t="b">
        <f t="shared" si="68"/>
        <v>0</v>
      </c>
      <c r="AF161" s="2" t="b">
        <f t="shared" si="69"/>
        <v>0</v>
      </c>
      <c r="AG161" s="2" t="b">
        <f>OR(
  AND(AC161,NOT(AC162)),
  AND(AF161,WEEKDAY(AH160,2)=EINSTELLUNGEN!$D$12),
  AND(AF161,AH161=$J$35)
)</f>
        <v>0</v>
      </c>
      <c r="AH161" s="2">
        <f>IF(AE161,AH160+IF(WEEKDAY(AH160+1,2)&lt;=EINSTELLUNGEN!$D$12,1,$J$36),AH160)</f>
        <v>42020</v>
      </c>
      <c r="AI161" s="2">
        <f t="shared" si="70"/>
        <v>2019</v>
      </c>
      <c r="AJ161" s="2">
        <f t="shared" si="71"/>
        <v>201901</v>
      </c>
      <c r="AK161" s="2">
        <f t="shared" si="72"/>
        <v>201901</v>
      </c>
      <c r="AL161" s="2">
        <f t="shared" si="100"/>
        <v>201903</v>
      </c>
      <c r="AM161" s="2" t="b">
        <f t="shared" si="73"/>
        <v>1</v>
      </c>
      <c r="AN161" s="4" t="e">
        <f t="shared" si="85"/>
        <v>#N/A</v>
      </c>
      <c r="AO161" s="4" t="e">
        <f t="shared" si="86"/>
        <v>#N/A</v>
      </c>
      <c r="AP161" s="2" t="str">
        <f>IF(AD161,
  IF(ISBLANK(H161),
    AP160,
    IF(LEN(H161)=1,
      IF(OR(UPPER(H161)="A",UPPER(H161)="I"),
        EINSTELLUNGEN!$D$21,
        IF(OR(UPPER(H161)="B",UPPER(H161)="M"),
          EINSTELLUNGEN!$D$22,
          IF(OR(UPPER(H161)="C",UPPER(H161)="S"),
            EINSTELLUNGEN!$D$23,
            IF(UPPER(H161)="D",
              EINSTELLUNGEN!$D$24,
              IF(UPPER(H161)="E",
                EINSTELLUNGEN!$D$25,
                UPPER(H161)))))),
      IF(ISNUMBER(H161),
        EINSTELLUNGEN!$D$20&amp;H161,
        UPPER(H161)))),
  "")</f>
        <v/>
      </c>
      <c r="AQ161" s="2" t="str">
        <f t="shared" si="87"/>
        <v/>
      </c>
      <c r="AR161" s="2">
        <f t="shared" si="88"/>
        <v>0</v>
      </c>
      <c r="AS161" s="145">
        <f t="shared" si="89"/>
        <v>0.33333333333333331</v>
      </c>
      <c r="AT161" s="2">
        <f t="shared" si="90"/>
        <v>0</v>
      </c>
      <c r="AU161" s="2">
        <f t="shared" si="91"/>
        <v>0</v>
      </c>
      <c r="AV161" s="2">
        <f t="shared" si="92"/>
        <v>0</v>
      </c>
      <c r="AW161" s="2">
        <f t="shared" si="93"/>
        <v>0</v>
      </c>
      <c r="AX161" s="2">
        <f t="shared" si="74"/>
        <v>0</v>
      </c>
      <c r="AY161" s="2">
        <f t="shared" si="94"/>
        <v>0</v>
      </c>
      <c r="AZ161" s="145" t="e">
        <f t="shared" si="95"/>
        <v>#N/A</v>
      </c>
      <c r="BA161" s="145" t="e">
        <f t="shared" si="96"/>
        <v>#N/A</v>
      </c>
      <c r="BB161" s="145">
        <f t="shared" si="97"/>
        <v>2.083333333333337E-2</v>
      </c>
      <c r="BC161" s="2">
        <f>IF(AM161,
  IF(AND(AL161=$J$31,_xlfn.DAYS(AH161,DATE(AI161,1,1))&lt;7),
    MAX(0,EINSTELLUNGEN!$D$12+1-WEEKDAY(DATE(EINSTELLUNGEN!$D$9,EINSTELLUNGEN!$D$10,1),2)),
    IF(AL161=$J$33,
      MIN(EINSTELLUNGEN!$D$12,WEEKDAY(DATE(EINSTELLUNGEN!$D$9,12,31),2)),
      EINSTELLUNGEN!$D$12
  )) - SUMIF(AL$50:AL$2500,"="&amp;AL161,AX$50:AX$2500),
  0)</f>
        <v>3</v>
      </c>
      <c r="BD161" s="2">
        <f t="shared" si="98"/>
        <v>0.33333333333333331</v>
      </c>
      <c r="BE161" s="2">
        <f t="shared" si="99"/>
        <v>0</v>
      </c>
    </row>
    <row r="162" spans="1:57" ht="10.5" customHeight="1">
      <c r="A162" s="1" t="str">
        <f t="shared" ca="1" si="75"/>
        <v/>
      </c>
      <c r="B162" s="1" t="str">
        <f t="shared" ca="1" si="76"/>
        <v/>
      </c>
      <c r="C162" s="1" t="str">
        <f t="shared" ca="1" si="77"/>
        <v/>
      </c>
      <c r="D162" s="1" t="str">
        <f t="shared" ca="1" si="78"/>
        <v/>
      </c>
      <c r="F162" s="10"/>
      <c r="G162" s="136" t="str">
        <f t="shared" si="79"/>
        <v/>
      </c>
      <c r="H162" s="27"/>
      <c r="I162" s="28"/>
      <c r="J162" s="28"/>
      <c r="K162" s="29"/>
      <c r="L162" s="136"/>
      <c r="M162" s="136"/>
      <c r="N162" s="136"/>
      <c r="O162" s="26" t="str">
        <f t="shared" si="80"/>
        <v/>
      </c>
      <c r="P162" s="218" t="str">
        <f t="shared" si="81"/>
        <v/>
      </c>
      <c r="Q162" s="26" t="str">
        <f t="shared" si="82"/>
        <v/>
      </c>
      <c r="R162" s="22"/>
      <c r="S162" s="99"/>
      <c r="T162" s="10"/>
      <c r="U162" s="229" t="str">
        <f t="shared" si="83"/>
        <v/>
      </c>
      <c r="V162" s="230"/>
      <c r="W162" s="230"/>
      <c r="X162" s="230"/>
      <c r="Y162" s="230"/>
      <c r="Z162" s="22" t="str">
        <f>""</f>
        <v/>
      </c>
      <c r="AB162" s="23" t="str">
        <f t="shared" si="84"/>
        <v/>
      </c>
      <c r="AC162" s="2" t="b">
        <f>COUNT(Q162:Q$2500)&gt;0</f>
        <v>0</v>
      </c>
      <c r="AD162" s="2" t="b">
        <f t="shared" si="67"/>
        <v>0</v>
      </c>
      <c r="AE162" s="2" t="b">
        <f t="shared" si="68"/>
        <v>0</v>
      </c>
      <c r="AF162" s="2" t="b">
        <f t="shared" si="69"/>
        <v>0</v>
      </c>
      <c r="AG162" s="2" t="b">
        <f>OR(
  AND(AC162,NOT(AC163)),
  AND(AF162,WEEKDAY(AH161,2)=EINSTELLUNGEN!$D$12),
  AND(AF162,AH162=$J$35)
)</f>
        <v>0</v>
      </c>
      <c r="AH162" s="2">
        <f>IF(AE162,AH161+IF(WEEKDAY(AH161+1,2)&lt;=EINSTELLUNGEN!$D$12,1,$J$36),AH161)</f>
        <v>42020</v>
      </c>
      <c r="AI162" s="2">
        <f t="shared" si="70"/>
        <v>2019</v>
      </c>
      <c r="AJ162" s="2">
        <f t="shared" si="71"/>
        <v>201901</v>
      </c>
      <c r="AK162" s="2">
        <f t="shared" si="72"/>
        <v>201901</v>
      </c>
      <c r="AL162" s="2">
        <f t="shared" si="100"/>
        <v>201903</v>
      </c>
      <c r="AM162" s="2" t="b">
        <f t="shared" si="73"/>
        <v>1</v>
      </c>
      <c r="AN162" s="4" t="e">
        <f t="shared" si="85"/>
        <v>#N/A</v>
      </c>
      <c r="AO162" s="4" t="e">
        <f t="shared" si="86"/>
        <v>#N/A</v>
      </c>
      <c r="AP162" s="2" t="str">
        <f>IF(AD162,
  IF(ISBLANK(H162),
    AP161,
    IF(LEN(H162)=1,
      IF(OR(UPPER(H162)="A",UPPER(H162)="I"),
        EINSTELLUNGEN!$D$21,
        IF(OR(UPPER(H162)="B",UPPER(H162)="M"),
          EINSTELLUNGEN!$D$22,
          IF(OR(UPPER(H162)="C",UPPER(H162)="S"),
            EINSTELLUNGEN!$D$23,
            IF(UPPER(H162)="D",
              EINSTELLUNGEN!$D$24,
              IF(UPPER(H162)="E",
                EINSTELLUNGEN!$D$25,
                UPPER(H162)))))),
      IF(ISNUMBER(H162),
        EINSTELLUNGEN!$D$20&amp;H162,
        UPPER(H162)))),
  "")</f>
        <v/>
      </c>
      <c r="AQ162" s="2" t="str">
        <f t="shared" si="87"/>
        <v/>
      </c>
      <c r="AR162" s="2">
        <f t="shared" si="88"/>
        <v>0</v>
      </c>
      <c r="AS162" s="145">
        <f t="shared" si="89"/>
        <v>0.33333333333333331</v>
      </c>
      <c r="AT162" s="2">
        <f t="shared" si="90"/>
        <v>0</v>
      </c>
      <c r="AU162" s="2">
        <f t="shared" si="91"/>
        <v>0</v>
      </c>
      <c r="AV162" s="2">
        <f t="shared" si="92"/>
        <v>0</v>
      </c>
      <c r="AW162" s="2">
        <f t="shared" si="93"/>
        <v>0</v>
      </c>
      <c r="AX162" s="2">
        <f t="shared" si="74"/>
        <v>0</v>
      </c>
      <c r="AY162" s="2">
        <f t="shared" si="94"/>
        <v>0</v>
      </c>
      <c r="AZ162" s="145" t="e">
        <f t="shared" si="95"/>
        <v>#N/A</v>
      </c>
      <c r="BA162" s="145" t="e">
        <f t="shared" si="96"/>
        <v>#N/A</v>
      </c>
      <c r="BB162" s="145">
        <f t="shared" si="97"/>
        <v>2.083333333333337E-2</v>
      </c>
      <c r="BC162" s="2">
        <f>IF(AM162,
  IF(AND(AL162=$J$31,_xlfn.DAYS(AH162,DATE(AI162,1,1))&lt;7),
    MAX(0,EINSTELLUNGEN!$D$12+1-WEEKDAY(DATE(EINSTELLUNGEN!$D$9,EINSTELLUNGEN!$D$10,1),2)),
    IF(AL162=$J$33,
      MIN(EINSTELLUNGEN!$D$12,WEEKDAY(DATE(EINSTELLUNGEN!$D$9,12,31),2)),
      EINSTELLUNGEN!$D$12
  )) - SUMIF(AL$50:AL$2500,"="&amp;AL162,AX$50:AX$2500),
  0)</f>
        <v>3</v>
      </c>
      <c r="BD162" s="2">
        <f t="shared" si="98"/>
        <v>0.33333333333333331</v>
      </c>
      <c r="BE162" s="2">
        <f t="shared" si="99"/>
        <v>0</v>
      </c>
    </row>
    <row r="163" spans="1:57" ht="10.5" customHeight="1">
      <c r="A163" s="1" t="str">
        <f t="shared" ca="1" si="75"/>
        <v/>
      </c>
      <c r="B163" s="1" t="str">
        <f t="shared" ca="1" si="76"/>
        <v/>
      </c>
      <c r="C163" s="1" t="str">
        <f t="shared" ca="1" si="77"/>
        <v/>
      </c>
      <c r="D163" s="1" t="str">
        <f t="shared" ca="1" si="78"/>
        <v/>
      </c>
      <c r="F163" s="10"/>
      <c r="G163" s="136" t="str">
        <f t="shared" si="79"/>
        <v/>
      </c>
      <c r="H163" s="27"/>
      <c r="I163" s="28"/>
      <c r="J163" s="28"/>
      <c r="K163" s="29"/>
      <c r="L163" s="136"/>
      <c r="M163" s="136"/>
      <c r="N163" s="136"/>
      <c r="O163" s="26" t="str">
        <f t="shared" si="80"/>
        <v/>
      </c>
      <c r="P163" s="218" t="str">
        <f t="shared" si="81"/>
        <v/>
      </c>
      <c r="Q163" s="26" t="str">
        <f t="shared" si="82"/>
        <v/>
      </c>
      <c r="R163" s="22"/>
      <c r="S163" s="99"/>
      <c r="T163" s="10"/>
      <c r="U163" s="229" t="str">
        <f t="shared" si="83"/>
        <v/>
      </c>
      <c r="V163" s="230"/>
      <c r="W163" s="230"/>
      <c r="X163" s="230"/>
      <c r="Y163" s="230"/>
      <c r="Z163" s="22" t="str">
        <f>""</f>
        <v/>
      </c>
      <c r="AB163" s="23" t="str">
        <f t="shared" si="84"/>
        <v/>
      </c>
      <c r="AC163" s="2" t="b">
        <f>COUNT(Q163:Q$2500)&gt;0</f>
        <v>0</v>
      </c>
      <c r="AD163" s="2" t="b">
        <f t="shared" si="67"/>
        <v>0</v>
      </c>
      <c r="AE163" s="2" t="b">
        <f t="shared" si="68"/>
        <v>0</v>
      </c>
      <c r="AF163" s="2" t="b">
        <f t="shared" si="69"/>
        <v>0</v>
      </c>
      <c r="AG163" s="2" t="b">
        <f>OR(
  AND(AC163,NOT(AC164)),
  AND(AF163,WEEKDAY(AH162,2)=EINSTELLUNGEN!$D$12),
  AND(AF163,AH163=$J$35)
)</f>
        <v>0</v>
      </c>
      <c r="AH163" s="2">
        <f>IF(AE163,AH162+IF(WEEKDAY(AH162+1,2)&lt;=EINSTELLUNGEN!$D$12,1,$J$36),AH162)</f>
        <v>42020</v>
      </c>
      <c r="AI163" s="2">
        <f t="shared" si="70"/>
        <v>2019</v>
      </c>
      <c r="AJ163" s="2">
        <f t="shared" si="71"/>
        <v>201901</v>
      </c>
      <c r="AK163" s="2">
        <f t="shared" si="72"/>
        <v>201901</v>
      </c>
      <c r="AL163" s="2">
        <f t="shared" si="100"/>
        <v>201903</v>
      </c>
      <c r="AM163" s="2" t="b">
        <f t="shared" si="73"/>
        <v>1</v>
      </c>
      <c r="AN163" s="4" t="e">
        <f t="shared" si="85"/>
        <v>#N/A</v>
      </c>
      <c r="AO163" s="4" t="e">
        <f t="shared" si="86"/>
        <v>#N/A</v>
      </c>
      <c r="AP163" s="2" t="str">
        <f>IF(AD163,
  IF(ISBLANK(H163),
    AP162,
    IF(LEN(H163)=1,
      IF(OR(UPPER(H163)="A",UPPER(H163)="I"),
        EINSTELLUNGEN!$D$21,
        IF(OR(UPPER(H163)="B",UPPER(H163)="M"),
          EINSTELLUNGEN!$D$22,
          IF(OR(UPPER(H163)="C",UPPER(H163)="S"),
            EINSTELLUNGEN!$D$23,
            IF(UPPER(H163)="D",
              EINSTELLUNGEN!$D$24,
              IF(UPPER(H163)="E",
                EINSTELLUNGEN!$D$25,
                UPPER(H163)))))),
      IF(ISNUMBER(H163),
        EINSTELLUNGEN!$D$20&amp;H163,
        UPPER(H163)))),
  "")</f>
        <v/>
      </c>
      <c r="AQ163" s="2" t="str">
        <f t="shared" si="87"/>
        <v/>
      </c>
      <c r="AR163" s="2">
        <f t="shared" si="88"/>
        <v>0</v>
      </c>
      <c r="AS163" s="145">
        <f t="shared" si="89"/>
        <v>0.33333333333333331</v>
      </c>
      <c r="AT163" s="2">
        <f t="shared" si="90"/>
        <v>0</v>
      </c>
      <c r="AU163" s="2">
        <f t="shared" si="91"/>
        <v>0</v>
      </c>
      <c r="AV163" s="2">
        <f t="shared" si="92"/>
        <v>0</v>
      </c>
      <c r="AW163" s="2">
        <f t="shared" si="93"/>
        <v>0</v>
      </c>
      <c r="AX163" s="2">
        <f t="shared" si="74"/>
        <v>0</v>
      </c>
      <c r="AY163" s="2">
        <f t="shared" si="94"/>
        <v>0</v>
      </c>
      <c r="AZ163" s="145" t="e">
        <f t="shared" si="95"/>
        <v>#N/A</v>
      </c>
      <c r="BA163" s="145" t="e">
        <f t="shared" si="96"/>
        <v>#N/A</v>
      </c>
      <c r="BB163" s="145">
        <f t="shared" si="97"/>
        <v>2.083333333333337E-2</v>
      </c>
      <c r="BC163" s="2">
        <f>IF(AM163,
  IF(AND(AL163=$J$31,_xlfn.DAYS(AH163,DATE(AI163,1,1))&lt;7),
    MAX(0,EINSTELLUNGEN!$D$12+1-WEEKDAY(DATE(EINSTELLUNGEN!$D$9,EINSTELLUNGEN!$D$10,1),2)),
    IF(AL163=$J$33,
      MIN(EINSTELLUNGEN!$D$12,WEEKDAY(DATE(EINSTELLUNGEN!$D$9,12,31),2)),
      EINSTELLUNGEN!$D$12
  )) - SUMIF(AL$50:AL$2500,"="&amp;AL163,AX$50:AX$2500),
  0)</f>
        <v>3</v>
      </c>
      <c r="BD163" s="2">
        <f t="shared" si="98"/>
        <v>0.33333333333333331</v>
      </c>
      <c r="BE163" s="2">
        <f t="shared" si="99"/>
        <v>0</v>
      </c>
    </row>
    <row r="164" spans="1:57" ht="10.5" customHeight="1">
      <c r="A164" s="1" t="str">
        <f t="shared" ca="1" si="75"/>
        <v/>
      </c>
      <c r="B164" s="1" t="str">
        <f t="shared" ca="1" si="76"/>
        <v/>
      </c>
      <c r="C164" s="1" t="str">
        <f t="shared" ca="1" si="77"/>
        <v/>
      </c>
      <c r="D164" s="1" t="str">
        <f t="shared" ca="1" si="78"/>
        <v/>
      </c>
      <c r="F164" s="10"/>
      <c r="G164" s="136" t="str">
        <f t="shared" si="79"/>
        <v/>
      </c>
      <c r="H164" s="27"/>
      <c r="I164" s="28"/>
      <c r="J164" s="28"/>
      <c r="K164" s="29"/>
      <c r="L164" s="136"/>
      <c r="M164" s="136"/>
      <c r="N164" s="136"/>
      <c r="O164" s="26" t="str">
        <f t="shared" si="80"/>
        <v/>
      </c>
      <c r="P164" s="218" t="str">
        <f t="shared" si="81"/>
        <v/>
      </c>
      <c r="Q164" s="26" t="str">
        <f t="shared" si="82"/>
        <v/>
      </c>
      <c r="R164" s="22"/>
      <c r="S164" s="99"/>
      <c r="T164" s="10"/>
      <c r="U164" s="229" t="str">
        <f t="shared" si="83"/>
        <v/>
      </c>
      <c r="V164" s="230"/>
      <c r="W164" s="230"/>
      <c r="X164" s="230"/>
      <c r="Y164" s="230"/>
      <c r="Z164" s="22" t="str">
        <f>""</f>
        <v/>
      </c>
      <c r="AB164" s="23" t="str">
        <f t="shared" si="84"/>
        <v/>
      </c>
      <c r="AC164" s="2" t="b">
        <f>COUNT(Q164:Q$2500)&gt;0</f>
        <v>0</v>
      </c>
      <c r="AD164" s="2" t="b">
        <f t="shared" si="67"/>
        <v>0</v>
      </c>
      <c r="AE164" s="2" t="b">
        <f t="shared" si="68"/>
        <v>0</v>
      </c>
      <c r="AF164" s="2" t="b">
        <f t="shared" si="69"/>
        <v>0</v>
      </c>
      <c r="AG164" s="2" t="b">
        <f>OR(
  AND(AC164,NOT(AC165)),
  AND(AF164,WEEKDAY(AH163,2)=EINSTELLUNGEN!$D$12),
  AND(AF164,AH164=$J$35)
)</f>
        <v>0</v>
      </c>
      <c r="AH164" s="2">
        <f>IF(AE164,AH163+IF(WEEKDAY(AH163+1,2)&lt;=EINSTELLUNGEN!$D$12,1,$J$36),AH163)</f>
        <v>42020</v>
      </c>
      <c r="AI164" s="2">
        <f t="shared" si="70"/>
        <v>2019</v>
      </c>
      <c r="AJ164" s="2">
        <f t="shared" si="71"/>
        <v>201901</v>
      </c>
      <c r="AK164" s="2">
        <f t="shared" si="72"/>
        <v>201901</v>
      </c>
      <c r="AL164" s="2">
        <f t="shared" si="100"/>
        <v>201903</v>
      </c>
      <c r="AM164" s="2" t="b">
        <f t="shared" si="73"/>
        <v>1</v>
      </c>
      <c r="AN164" s="4" t="e">
        <f t="shared" si="85"/>
        <v>#N/A</v>
      </c>
      <c r="AO164" s="4" t="e">
        <f t="shared" si="86"/>
        <v>#N/A</v>
      </c>
      <c r="AP164" s="2" t="str">
        <f>IF(AD164,
  IF(ISBLANK(H164),
    AP163,
    IF(LEN(H164)=1,
      IF(OR(UPPER(H164)="A",UPPER(H164)="I"),
        EINSTELLUNGEN!$D$21,
        IF(OR(UPPER(H164)="B",UPPER(H164)="M"),
          EINSTELLUNGEN!$D$22,
          IF(OR(UPPER(H164)="C",UPPER(H164)="S"),
            EINSTELLUNGEN!$D$23,
            IF(UPPER(H164)="D",
              EINSTELLUNGEN!$D$24,
              IF(UPPER(H164)="E",
                EINSTELLUNGEN!$D$25,
                UPPER(H164)))))),
      IF(ISNUMBER(H164),
        EINSTELLUNGEN!$D$20&amp;H164,
        UPPER(H164)))),
  "")</f>
        <v/>
      </c>
      <c r="AQ164" s="2" t="str">
        <f t="shared" si="87"/>
        <v/>
      </c>
      <c r="AR164" s="2">
        <f t="shared" si="88"/>
        <v>0</v>
      </c>
      <c r="AS164" s="145">
        <f t="shared" si="89"/>
        <v>0.33333333333333331</v>
      </c>
      <c r="AT164" s="2">
        <f t="shared" si="90"/>
        <v>0</v>
      </c>
      <c r="AU164" s="2">
        <f t="shared" si="91"/>
        <v>0</v>
      </c>
      <c r="AV164" s="2">
        <f t="shared" si="92"/>
        <v>0</v>
      </c>
      <c r="AW164" s="2">
        <f t="shared" si="93"/>
        <v>0</v>
      </c>
      <c r="AX164" s="2">
        <f t="shared" si="74"/>
        <v>0</v>
      </c>
      <c r="AY164" s="2">
        <f t="shared" si="94"/>
        <v>0</v>
      </c>
      <c r="AZ164" s="145" t="e">
        <f t="shared" si="95"/>
        <v>#N/A</v>
      </c>
      <c r="BA164" s="145" t="e">
        <f t="shared" si="96"/>
        <v>#N/A</v>
      </c>
      <c r="BB164" s="145">
        <f t="shared" si="97"/>
        <v>2.083333333333337E-2</v>
      </c>
      <c r="BC164" s="2">
        <f>IF(AM164,
  IF(AND(AL164=$J$31,_xlfn.DAYS(AH164,DATE(AI164,1,1))&lt;7),
    MAX(0,EINSTELLUNGEN!$D$12+1-WEEKDAY(DATE(EINSTELLUNGEN!$D$9,EINSTELLUNGEN!$D$10,1),2)),
    IF(AL164=$J$33,
      MIN(EINSTELLUNGEN!$D$12,WEEKDAY(DATE(EINSTELLUNGEN!$D$9,12,31),2)),
      EINSTELLUNGEN!$D$12
  )) - SUMIF(AL$50:AL$2500,"="&amp;AL164,AX$50:AX$2500),
  0)</f>
        <v>3</v>
      </c>
      <c r="BD164" s="2">
        <f t="shared" si="98"/>
        <v>0.33333333333333331</v>
      </c>
      <c r="BE164" s="2">
        <f t="shared" si="99"/>
        <v>0</v>
      </c>
    </row>
    <row r="165" spans="1:57" ht="10.5" customHeight="1">
      <c r="A165" s="1" t="str">
        <f t="shared" ca="1" si="75"/>
        <v/>
      </c>
      <c r="B165" s="1" t="str">
        <f t="shared" ca="1" si="76"/>
        <v/>
      </c>
      <c r="C165" s="1" t="str">
        <f t="shared" ca="1" si="77"/>
        <v/>
      </c>
      <c r="D165" s="1" t="str">
        <f t="shared" ca="1" si="78"/>
        <v/>
      </c>
      <c r="F165" s="10"/>
      <c r="G165" s="136" t="str">
        <f t="shared" si="79"/>
        <v/>
      </c>
      <c r="H165" s="27"/>
      <c r="I165" s="28"/>
      <c r="J165" s="28"/>
      <c r="K165" s="29"/>
      <c r="L165" s="136"/>
      <c r="M165" s="136"/>
      <c r="N165" s="136"/>
      <c r="O165" s="26" t="str">
        <f t="shared" si="80"/>
        <v/>
      </c>
      <c r="P165" s="218" t="str">
        <f t="shared" si="81"/>
        <v/>
      </c>
      <c r="Q165" s="26" t="str">
        <f t="shared" si="82"/>
        <v/>
      </c>
      <c r="R165" s="22"/>
      <c r="S165" s="99"/>
      <c r="T165" s="10"/>
      <c r="U165" s="229" t="str">
        <f t="shared" si="83"/>
        <v/>
      </c>
      <c r="V165" s="230"/>
      <c r="W165" s="230"/>
      <c r="X165" s="230"/>
      <c r="Y165" s="230"/>
      <c r="Z165" s="22" t="str">
        <f>""</f>
        <v/>
      </c>
      <c r="AB165" s="23" t="str">
        <f t="shared" si="84"/>
        <v/>
      </c>
      <c r="AC165" s="2" t="b">
        <f>COUNT(Q165:Q$2500)&gt;0</f>
        <v>0</v>
      </c>
      <c r="AD165" s="2" t="b">
        <f t="shared" si="67"/>
        <v>0</v>
      </c>
      <c r="AE165" s="2" t="b">
        <f t="shared" si="68"/>
        <v>0</v>
      </c>
      <c r="AF165" s="2" t="b">
        <f t="shared" si="69"/>
        <v>0</v>
      </c>
      <c r="AG165" s="2" t="b">
        <f>OR(
  AND(AC165,NOT(AC166)),
  AND(AF165,WEEKDAY(AH164,2)=EINSTELLUNGEN!$D$12),
  AND(AF165,AH165=$J$35)
)</f>
        <v>0</v>
      </c>
      <c r="AH165" s="2">
        <f>IF(AE165,AH164+IF(WEEKDAY(AH164+1,2)&lt;=EINSTELLUNGEN!$D$12,1,$J$36),AH164)</f>
        <v>42020</v>
      </c>
      <c r="AI165" s="2">
        <f t="shared" si="70"/>
        <v>2019</v>
      </c>
      <c r="AJ165" s="2">
        <f t="shared" si="71"/>
        <v>201901</v>
      </c>
      <c r="AK165" s="2">
        <f t="shared" si="72"/>
        <v>201901</v>
      </c>
      <c r="AL165" s="2">
        <f t="shared" si="100"/>
        <v>201903</v>
      </c>
      <c r="AM165" s="2" t="b">
        <f t="shared" si="73"/>
        <v>1</v>
      </c>
      <c r="AN165" s="4" t="e">
        <f t="shared" si="85"/>
        <v>#N/A</v>
      </c>
      <c r="AO165" s="4" t="e">
        <f t="shared" si="86"/>
        <v>#N/A</v>
      </c>
      <c r="AP165" s="2" t="str">
        <f>IF(AD165,
  IF(ISBLANK(H165),
    AP164,
    IF(LEN(H165)=1,
      IF(OR(UPPER(H165)="A",UPPER(H165)="I"),
        EINSTELLUNGEN!$D$21,
        IF(OR(UPPER(H165)="B",UPPER(H165)="M"),
          EINSTELLUNGEN!$D$22,
          IF(OR(UPPER(H165)="C",UPPER(H165)="S"),
            EINSTELLUNGEN!$D$23,
            IF(UPPER(H165)="D",
              EINSTELLUNGEN!$D$24,
              IF(UPPER(H165)="E",
                EINSTELLUNGEN!$D$25,
                UPPER(H165)))))),
      IF(ISNUMBER(H165),
        EINSTELLUNGEN!$D$20&amp;H165,
        UPPER(H165)))),
  "")</f>
        <v/>
      </c>
      <c r="AQ165" s="2" t="str">
        <f t="shared" si="87"/>
        <v/>
      </c>
      <c r="AR165" s="2">
        <f t="shared" si="88"/>
        <v>0</v>
      </c>
      <c r="AS165" s="145">
        <f t="shared" si="89"/>
        <v>0.33333333333333331</v>
      </c>
      <c r="AT165" s="2">
        <f t="shared" si="90"/>
        <v>0</v>
      </c>
      <c r="AU165" s="2">
        <f t="shared" si="91"/>
        <v>0</v>
      </c>
      <c r="AV165" s="2">
        <f t="shared" si="92"/>
        <v>0</v>
      </c>
      <c r="AW165" s="2">
        <f t="shared" si="93"/>
        <v>0</v>
      </c>
      <c r="AX165" s="2">
        <f t="shared" si="74"/>
        <v>0</v>
      </c>
      <c r="AY165" s="2">
        <f t="shared" si="94"/>
        <v>0</v>
      </c>
      <c r="AZ165" s="145" t="e">
        <f t="shared" si="95"/>
        <v>#N/A</v>
      </c>
      <c r="BA165" s="145" t="e">
        <f t="shared" si="96"/>
        <v>#N/A</v>
      </c>
      <c r="BB165" s="145">
        <f t="shared" si="97"/>
        <v>2.083333333333337E-2</v>
      </c>
      <c r="BC165" s="2">
        <f>IF(AM165,
  IF(AND(AL165=$J$31,_xlfn.DAYS(AH165,DATE(AI165,1,1))&lt;7),
    MAX(0,EINSTELLUNGEN!$D$12+1-WEEKDAY(DATE(EINSTELLUNGEN!$D$9,EINSTELLUNGEN!$D$10,1),2)),
    IF(AL165=$J$33,
      MIN(EINSTELLUNGEN!$D$12,WEEKDAY(DATE(EINSTELLUNGEN!$D$9,12,31),2)),
      EINSTELLUNGEN!$D$12
  )) - SUMIF(AL$50:AL$2500,"="&amp;AL165,AX$50:AX$2500),
  0)</f>
        <v>3</v>
      </c>
      <c r="BD165" s="2">
        <f t="shared" si="98"/>
        <v>0.33333333333333331</v>
      </c>
      <c r="BE165" s="2">
        <f t="shared" si="99"/>
        <v>0</v>
      </c>
    </row>
    <row r="166" spans="1:57" ht="10.5" customHeight="1">
      <c r="A166" s="1" t="str">
        <f t="shared" ca="1" si="75"/>
        <v/>
      </c>
      <c r="B166" s="1" t="str">
        <f t="shared" ca="1" si="76"/>
        <v/>
      </c>
      <c r="C166" s="1" t="str">
        <f t="shared" ca="1" si="77"/>
        <v/>
      </c>
      <c r="D166" s="1" t="str">
        <f t="shared" ca="1" si="78"/>
        <v/>
      </c>
      <c r="F166" s="10"/>
      <c r="G166" s="136" t="str">
        <f t="shared" si="79"/>
        <v/>
      </c>
      <c r="H166" s="27"/>
      <c r="I166" s="28"/>
      <c r="J166" s="28"/>
      <c r="K166" s="29"/>
      <c r="L166" s="136"/>
      <c r="M166" s="136"/>
      <c r="N166" s="136"/>
      <c r="O166" s="26" t="str">
        <f t="shared" si="80"/>
        <v/>
      </c>
      <c r="P166" s="218" t="str">
        <f t="shared" si="81"/>
        <v/>
      </c>
      <c r="Q166" s="26" t="str">
        <f t="shared" si="82"/>
        <v/>
      </c>
      <c r="R166" s="22"/>
      <c r="S166" s="99"/>
      <c r="T166" s="10"/>
      <c r="U166" s="229" t="str">
        <f t="shared" si="83"/>
        <v/>
      </c>
      <c r="V166" s="230"/>
      <c r="W166" s="230"/>
      <c r="X166" s="230"/>
      <c r="Y166" s="230"/>
      <c r="Z166" s="22" t="str">
        <f>""</f>
        <v/>
      </c>
      <c r="AB166" s="23" t="str">
        <f t="shared" si="84"/>
        <v/>
      </c>
      <c r="AC166" s="2" t="b">
        <f>COUNT(Q166:Q$2500)&gt;0</f>
        <v>0</v>
      </c>
      <c r="AD166" s="2" t="b">
        <f t="shared" si="67"/>
        <v>0</v>
      </c>
      <c r="AE166" s="2" t="b">
        <f t="shared" si="68"/>
        <v>0</v>
      </c>
      <c r="AF166" s="2" t="b">
        <f t="shared" si="69"/>
        <v>0</v>
      </c>
      <c r="AG166" s="2" t="b">
        <f>OR(
  AND(AC166,NOT(AC167)),
  AND(AF166,WEEKDAY(AH165,2)=EINSTELLUNGEN!$D$12),
  AND(AF166,AH166=$J$35)
)</f>
        <v>0</v>
      </c>
      <c r="AH166" s="2">
        <f>IF(AE166,AH165+IF(WEEKDAY(AH165+1,2)&lt;=EINSTELLUNGEN!$D$12,1,$J$36),AH165)</f>
        <v>42020</v>
      </c>
      <c r="AI166" s="2">
        <f t="shared" si="70"/>
        <v>2019</v>
      </c>
      <c r="AJ166" s="2">
        <f t="shared" si="71"/>
        <v>201901</v>
      </c>
      <c r="AK166" s="2">
        <f t="shared" si="72"/>
        <v>201901</v>
      </c>
      <c r="AL166" s="2">
        <f t="shared" si="100"/>
        <v>201903</v>
      </c>
      <c r="AM166" s="2" t="b">
        <f t="shared" si="73"/>
        <v>1</v>
      </c>
      <c r="AN166" s="4" t="e">
        <f t="shared" si="85"/>
        <v>#N/A</v>
      </c>
      <c r="AO166" s="4" t="e">
        <f t="shared" si="86"/>
        <v>#N/A</v>
      </c>
      <c r="AP166" s="2" t="str">
        <f>IF(AD166,
  IF(ISBLANK(H166),
    AP165,
    IF(LEN(H166)=1,
      IF(OR(UPPER(H166)="A",UPPER(H166)="I"),
        EINSTELLUNGEN!$D$21,
        IF(OR(UPPER(H166)="B",UPPER(H166)="M"),
          EINSTELLUNGEN!$D$22,
          IF(OR(UPPER(H166)="C",UPPER(H166)="S"),
            EINSTELLUNGEN!$D$23,
            IF(UPPER(H166)="D",
              EINSTELLUNGEN!$D$24,
              IF(UPPER(H166)="E",
                EINSTELLUNGEN!$D$25,
                UPPER(H166)))))),
      IF(ISNUMBER(H166),
        EINSTELLUNGEN!$D$20&amp;H166,
        UPPER(H166)))),
  "")</f>
        <v/>
      </c>
      <c r="AQ166" s="2" t="str">
        <f t="shared" si="87"/>
        <v/>
      </c>
      <c r="AR166" s="2">
        <f t="shared" si="88"/>
        <v>0</v>
      </c>
      <c r="AS166" s="145">
        <f t="shared" si="89"/>
        <v>0.33333333333333331</v>
      </c>
      <c r="AT166" s="2">
        <f t="shared" si="90"/>
        <v>0</v>
      </c>
      <c r="AU166" s="2">
        <f t="shared" si="91"/>
        <v>0</v>
      </c>
      <c r="AV166" s="2">
        <f t="shared" si="92"/>
        <v>0</v>
      </c>
      <c r="AW166" s="2">
        <f t="shared" si="93"/>
        <v>0</v>
      </c>
      <c r="AX166" s="2">
        <f t="shared" si="74"/>
        <v>0</v>
      </c>
      <c r="AY166" s="2">
        <f t="shared" si="94"/>
        <v>0</v>
      </c>
      <c r="AZ166" s="145" t="e">
        <f t="shared" si="95"/>
        <v>#N/A</v>
      </c>
      <c r="BA166" s="145" t="e">
        <f t="shared" si="96"/>
        <v>#N/A</v>
      </c>
      <c r="BB166" s="145">
        <f t="shared" si="97"/>
        <v>2.083333333333337E-2</v>
      </c>
      <c r="BC166" s="2">
        <f>IF(AM166,
  IF(AND(AL166=$J$31,_xlfn.DAYS(AH166,DATE(AI166,1,1))&lt;7),
    MAX(0,EINSTELLUNGEN!$D$12+1-WEEKDAY(DATE(EINSTELLUNGEN!$D$9,EINSTELLUNGEN!$D$10,1),2)),
    IF(AL166=$J$33,
      MIN(EINSTELLUNGEN!$D$12,WEEKDAY(DATE(EINSTELLUNGEN!$D$9,12,31),2)),
      EINSTELLUNGEN!$D$12
  )) - SUMIF(AL$50:AL$2500,"="&amp;AL166,AX$50:AX$2500),
  0)</f>
        <v>3</v>
      </c>
      <c r="BD166" s="2">
        <f t="shared" si="98"/>
        <v>0.33333333333333331</v>
      </c>
      <c r="BE166" s="2">
        <f t="shared" si="99"/>
        <v>0</v>
      </c>
    </row>
    <row r="167" spans="1:57" ht="10.5" customHeight="1">
      <c r="A167" s="1" t="str">
        <f t="shared" ca="1" si="75"/>
        <v/>
      </c>
      <c r="B167" s="1" t="str">
        <f t="shared" ca="1" si="76"/>
        <v/>
      </c>
      <c r="C167" s="1" t="str">
        <f t="shared" ca="1" si="77"/>
        <v/>
      </c>
      <c r="D167" s="1" t="str">
        <f t="shared" ca="1" si="78"/>
        <v/>
      </c>
      <c r="F167" s="10"/>
      <c r="G167" s="136" t="str">
        <f t="shared" si="79"/>
        <v/>
      </c>
      <c r="H167" s="27"/>
      <c r="I167" s="28"/>
      <c r="J167" s="28"/>
      <c r="K167" s="29"/>
      <c r="L167" s="136"/>
      <c r="M167" s="136"/>
      <c r="N167" s="136"/>
      <c r="O167" s="26" t="str">
        <f t="shared" si="80"/>
        <v/>
      </c>
      <c r="P167" s="218" t="str">
        <f t="shared" si="81"/>
        <v/>
      </c>
      <c r="Q167" s="26" t="str">
        <f t="shared" si="82"/>
        <v/>
      </c>
      <c r="R167" s="22"/>
      <c r="S167" s="99"/>
      <c r="T167" s="10"/>
      <c r="U167" s="229" t="str">
        <f t="shared" si="83"/>
        <v/>
      </c>
      <c r="V167" s="230"/>
      <c r="W167" s="230"/>
      <c r="X167" s="230"/>
      <c r="Y167" s="230"/>
      <c r="Z167" s="22" t="str">
        <f>""</f>
        <v/>
      </c>
      <c r="AB167" s="23" t="str">
        <f t="shared" si="84"/>
        <v/>
      </c>
      <c r="AC167" s="2" t="b">
        <f>COUNT(Q167:Q$2500)&gt;0</f>
        <v>0</v>
      </c>
      <c r="AD167" s="2" t="b">
        <f t="shared" si="67"/>
        <v>0</v>
      </c>
      <c r="AE167" s="2" t="b">
        <f t="shared" si="68"/>
        <v>0</v>
      </c>
      <c r="AF167" s="2" t="b">
        <f t="shared" si="69"/>
        <v>0</v>
      </c>
      <c r="AG167" s="2" t="b">
        <f>OR(
  AND(AC167,NOT(AC168)),
  AND(AF167,WEEKDAY(AH166,2)=EINSTELLUNGEN!$D$12),
  AND(AF167,AH167=$J$35)
)</f>
        <v>0</v>
      </c>
      <c r="AH167" s="2">
        <f>IF(AE167,AH166+IF(WEEKDAY(AH166+1,2)&lt;=EINSTELLUNGEN!$D$12,1,$J$36),AH166)</f>
        <v>42020</v>
      </c>
      <c r="AI167" s="2">
        <f t="shared" si="70"/>
        <v>2019</v>
      </c>
      <c r="AJ167" s="2">
        <f t="shared" si="71"/>
        <v>201901</v>
      </c>
      <c r="AK167" s="2">
        <f t="shared" si="72"/>
        <v>201901</v>
      </c>
      <c r="AL167" s="2">
        <f t="shared" si="100"/>
        <v>201903</v>
      </c>
      <c r="AM167" s="2" t="b">
        <f t="shared" si="73"/>
        <v>1</v>
      </c>
      <c r="AN167" s="4" t="e">
        <f t="shared" si="85"/>
        <v>#N/A</v>
      </c>
      <c r="AO167" s="4" t="e">
        <f t="shared" si="86"/>
        <v>#N/A</v>
      </c>
      <c r="AP167" s="2" t="str">
        <f>IF(AD167,
  IF(ISBLANK(H167),
    AP166,
    IF(LEN(H167)=1,
      IF(OR(UPPER(H167)="A",UPPER(H167)="I"),
        EINSTELLUNGEN!$D$21,
        IF(OR(UPPER(H167)="B",UPPER(H167)="M"),
          EINSTELLUNGEN!$D$22,
          IF(OR(UPPER(H167)="C",UPPER(H167)="S"),
            EINSTELLUNGEN!$D$23,
            IF(UPPER(H167)="D",
              EINSTELLUNGEN!$D$24,
              IF(UPPER(H167)="E",
                EINSTELLUNGEN!$D$25,
                UPPER(H167)))))),
      IF(ISNUMBER(H167),
        EINSTELLUNGEN!$D$20&amp;H167,
        UPPER(H167)))),
  "")</f>
        <v/>
      </c>
      <c r="AQ167" s="2" t="str">
        <f t="shared" si="87"/>
        <v/>
      </c>
      <c r="AR167" s="2">
        <f t="shared" si="88"/>
        <v>0</v>
      </c>
      <c r="AS167" s="145">
        <f t="shared" si="89"/>
        <v>0.33333333333333331</v>
      </c>
      <c r="AT167" s="2">
        <f t="shared" si="90"/>
        <v>0</v>
      </c>
      <c r="AU167" s="2">
        <f t="shared" si="91"/>
        <v>0</v>
      </c>
      <c r="AV167" s="2">
        <f t="shared" si="92"/>
        <v>0</v>
      </c>
      <c r="AW167" s="2">
        <f t="shared" si="93"/>
        <v>0</v>
      </c>
      <c r="AX167" s="2">
        <f t="shared" si="74"/>
        <v>0</v>
      </c>
      <c r="AY167" s="2">
        <f t="shared" si="94"/>
        <v>0</v>
      </c>
      <c r="AZ167" s="145" t="e">
        <f t="shared" si="95"/>
        <v>#N/A</v>
      </c>
      <c r="BA167" s="145" t="e">
        <f t="shared" si="96"/>
        <v>#N/A</v>
      </c>
      <c r="BB167" s="145">
        <f t="shared" si="97"/>
        <v>2.083333333333337E-2</v>
      </c>
      <c r="BC167" s="2">
        <f>IF(AM167,
  IF(AND(AL167=$J$31,_xlfn.DAYS(AH167,DATE(AI167,1,1))&lt;7),
    MAX(0,EINSTELLUNGEN!$D$12+1-WEEKDAY(DATE(EINSTELLUNGEN!$D$9,EINSTELLUNGEN!$D$10,1),2)),
    IF(AL167=$J$33,
      MIN(EINSTELLUNGEN!$D$12,WEEKDAY(DATE(EINSTELLUNGEN!$D$9,12,31),2)),
      EINSTELLUNGEN!$D$12
  )) - SUMIF(AL$50:AL$2500,"="&amp;AL167,AX$50:AX$2500),
  0)</f>
        <v>3</v>
      </c>
      <c r="BD167" s="2">
        <f t="shared" si="98"/>
        <v>0.33333333333333331</v>
      </c>
      <c r="BE167" s="2">
        <f t="shared" si="99"/>
        <v>0</v>
      </c>
    </row>
    <row r="168" spans="1:57" ht="10.5" customHeight="1">
      <c r="A168" s="1" t="str">
        <f t="shared" ca="1" si="75"/>
        <v/>
      </c>
      <c r="B168" s="1" t="str">
        <f t="shared" ca="1" si="76"/>
        <v/>
      </c>
      <c r="C168" s="1" t="str">
        <f t="shared" ca="1" si="77"/>
        <v/>
      </c>
      <c r="D168" s="1" t="str">
        <f t="shared" ca="1" si="78"/>
        <v/>
      </c>
      <c r="F168" s="10"/>
      <c r="G168" s="136" t="str">
        <f t="shared" si="79"/>
        <v/>
      </c>
      <c r="H168" s="27"/>
      <c r="I168" s="28"/>
      <c r="J168" s="28"/>
      <c r="K168" s="29"/>
      <c r="L168" s="136"/>
      <c r="M168" s="136"/>
      <c r="N168" s="136"/>
      <c r="O168" s="26" t="str">
        <f t="shared" si="80"/>
        <v/>
      </c>
      <c r="P168" s="218" t="str">
        <f t="shared" si="81"/>
        <v/>
      </c>
      <c r="Q168" s="26" t="str">
        <f t="shared" si="82"/>
        <v/>
      </c>
      <c r="R168" s="22"/>
      <c r="S168" s="99"/>
      <c r="T168" s="10"/>
      <c r="U168" s="229" t="str">
        <f t="shared" si="83"/>
        <v/>
      </c>
      <c r="V168" s="230"/>
      <c r="W168" s="230"/>
      <c r="X168" s="230"/>
      <c r="Y168" s="230"/>
      <c r="Z168" s="22" t="str">
        <f>""</f>
        <v/>
      </c>
      <c r="AB168" s="23" t="str">
        <f t="shared" si="84"/>
        <v/>
      </c>
      <c r="AC168" s="2" t="b">
        <f>COUNT(Q168:Q$2500)&gt;0</f>
        <v>0</v>
      </c>
      <c r="AD168" s="2" t="b">
        <f t="shared" si="67"/>
        <v>0</v>
      </c>
      <c r="AE168" s="2" t="b">
        <f t="shared" si="68"/>
        <v>0</v>
      </c>
      <c r="AF168" s="2" t="b">
        <f t="shared" si="69"/>
        <v>0</v>
      </c>
      <c r="AG168" s="2" t="b">
        <f>OR(
  AND(AC168,NOT(AC169)),
  AND(AF168,WEEKDAY(AH167,2)=EINSTELLUNGEN!$D$12),
  AND(AF168,AH168=$J$35)
)</f>
        <v>0</v>
      </c>
      <c r="AH168" s="2">
        <f>IF(AE168,AH167+IF(WEEKDAY(AH167+1,2)&lt;=EINSTELLUNGEN!$D$12,1,$J$36),AH167)</f>
        <v>42020</v>
      </c>
      <c r="AI168" s="2">
        <f t="shared" si="70"/>
        <v>2019</v>
      </c>
      <c r="AJ168" s="2">
        <f t="shared" si="71"/>
        <v>201901</v>
      </c>
      <c r="AK168" s="2">
        <f t="shared" si="72"/>
        <v>201901</v>
      </c>
      <c r="AL168" s="2">
        <f t="shared" si="100"/>
        <v>201903</v>
      </c>
      <c r="AM168" s="2" t="b">
        <f t="shared" si="73"/>
        <v>1</v>
      </c>
      <c r="AN168" s="4" t="e">
        <f t="shared" si="85"/>
        <v>#N/A</v>
      </c>
      <c r="AO168" s="4" t="e">
        <f t="shared" si="86"/>
        <v>#N/A</v>
      </c>
      <c r="AP168" s="2" t="str">
        <f>IF(AD168,
  IF(ISBLANK(H168),
    AP167,
    IF(LEN(H168)=1,
      IF(OR(UPPER(H168)="A",UPPER(H168)="I"),
        EINSTELLUNGEN!$D$21,
        IF(OR(UPPER(H168)="B",UPPER(H168)="M"),
          EINSTELLUNGEN!$D$22,
          IF(OR(UPPER(H168)="C",UPPER(H168)="S"),
            EINSTELLUNGEN!$D$23,
            IF(UPPER(H168)="D",
              EINSTELLUNGEN!$D$24,
              IF(UPPER(H168)="E",
                EINSTELLUNGEN!$D$25,
                UPPER(H168)))))),
      IF(ISNUMBER(H168),
        EINSTELLUNGEN!$D$20&amp;H168,
        UPPER(H168)))),
  "")</f>
        <v/>
      </c>
      <c r="AQ168" s="2" t="str">
        <f t="shared" si="87"/>
        <v/>
      </c>
      <c r="AR168" s="2">
        <f t="shared" si="88"/>
        <v>0</v>
      </c>
      <c r="AS168" s="145">
        <f t="shared" si="89"/>
        <v>0.33333333333333331</v>
      </c>
      <c r="AT168" s="2">
        <f t="shared" si="90"/>
        <v>0</v>
      </c>
      <c r="AU168" s="2">
        <f t="shared" si="91"/>
        <v>0</v>
      </c>
      <c r="AV168" s="2">
        <f t="shared" si="92"/>
        <v>0</v>
      </c>
      <c r="AW168" s="2">
        <f t="shared" si="93"/>
        <v>0</v>
      </c>
      <c r="AX168" s="2">
        <f t="shared" si="74"/>
        <v>0</v>
      </c>
      <c r="AY168" s="2">
        <f t="shared" si="94"/>
        <v>0</v>
      </c>
      <c r="AZ168" s="145" t="e">
        <f t="shared" si="95"/>
        <v>#N/A</v>
      </c>
      <c r="BA168" s="145" t="e">
        <f t="shared" si="96"/>
        <v>#N/A</v>
      </c>
      <c r="BB168" s="145">
        <f t="shared" si="97"/>
        <v>2.083333333333337E-2</v>
      </c>
      <c r="BC168" s="2">
        <f>IF(AM168,
  IF(AND(AL168=$J$31,_xlfn.DAYS(AH168,DATE(AI168,1,1))&lt;7),
    MAX(0,EINSTELLUNGEN!$D$12+1-WEEKDAY(DATE(EINSTELLUNGEN!$D$9,EINSTELLUNGEN!$D$10,1),2)),
    IF(AL168=$J$33,
      MIN(EINSTELLUNGEN!$D$12,WEEKDAY(DATE(EINSTELLUNGEN!$D$9,12,31),2)),
      EINSTELLUNGEN!$D$12
  )) - SUMIF(AL$50:AL$2500,"="&amp;AL168,AX$50:AX$2500),
  0)</f>
        <v>3</v>
      </c>
      <c r="BD168" s="2">
        <f t="shared" si="98"/>
        <v>0.33333333333333331</v>
      </c>
      <c r="BE168" s="2">
        <f t="shared" si="99"/>
        <v>0</v>
      </c>
    </row>
    <row r="169" spans="1:57" ht="10.5" customHeight="1">
      <c r="A169" s="1" t="str">
        <f t="shared" ca="1" si="75"/>
        <v/>
      </c>
      <c r="B169" s="1" t="str">
        <f t="shared" ca="1" si="76"/>
        <v/>
      </c>
      <c r="C169" s="1" t="str">
        <f t="shared" ca="1" si="77"/>
        <v/>
      </c>
      <c r="D169" s="1" t="str">
        <f t="shared" ca="1" si="78"/>
        <v/>
      </c>
      <c r="F169" s="10"/>
      <c r="G169" s="136" t="str">
        <f t="shared" si="79"/>
        <v/>
      </c>
      <c r="H169" s="27"/>
      <c r="I169" s="28"/>
      <c r="J169" s="28"/>
      <c r="K169" s="29"/>
      <c r="L169" s="136"/>
      <c r="M169" s="136"/>
      <c r="N169" s="136"/>
      <c r="O169" s="26" t="str">
        <f t="shared" si="80"/>
        <v/>
      </c>
      <c r="P169" s="218" t="str">
        <f t="shared" si="81"/>
        <v/>
      </c>
      <c r="Q169" s="26" t="str">
        <f t="shared" si="82"/>
        <v/>
      </c>
      <c r="R169" s="22"/>
      <c r="S169" s="99"/>
      <c r="T169" s="10"/>
      <c r="U169" s="229" t="str">
        <f t="shared" si="83"/>
        <v/>
      </c>
      <c r="V169" s="230"/>
      <c r="W169" s="230"/>
      <c r="X169" s="230"/>
      <c r="Y169" s="230"/>
      <c r="Z169" s="22" t="str">
        <f>""</f>
        <v/>
      </c>
      <c r="AB169" s="23" t="str">
        <f t="shared" si="84"/>
        <v/>
      </c>
      <c r="AC169" s="2" t="b">
        <f>COUNT(Q169:Q$2500)&gt;0</f>
        <v>0</v>
      </c>
      <c r="AD169" s="2" t="b">
        <f t="shared" si="67"/>
        <v>0</v>
      </c>
      <c r="AE169" s="2" t="b">
        <f t="shared" si="68"/>
        <v>0</v>
      </c>
      <c r="AF169" s="2" t="b">
        <f t="shared" si="69"/>
        <v>0</v>
      </c>
      <c r="AG169" s="2" t="b">
        <f>OR(
  AND(AC169,NOT(AC170)),
  AND(AF169,WEEKDAY(AH168,2)=EINSTELLUNGEN!$D$12),
  AND(AF169,AH169=$J$35)
)</f>
        <v>0</v>
      </c>
      <c r="AH169" s="2">
        <f>IF(AE169,AH168+IF(WEEKDAY(AH168+1,2)&lt;=EINSTELLUNGEN!$D$12,1,$J$36),AH168)</f>
        <v>42020</v>
      </c>
      <c r="AI169" s="2">
        <f t="shared" si="70"/>
        <v>2019</v>
      </c>
      <c r="AJ169" s="2">
        <f t="shared" si="71"/>
        <v>201901</v>
      </c>
      <c r="AK169" s="2">
        <f t="shared" si="72"/>
        <v>201901</v>
      </c>
      <c r="AL169" s="2">
        <f t="shared" si="100"/>
        <v>201903</v>
      </c>
      <c r="AM169" s="2" t="b">
        <f t="shared" si="73"/>
        <v>1</v>
      </c>
      <c r="AN169" s="4" t="e">
        <f t="shared" si="85"/>
        <v>#N/A</v>
      </c>
      <c r="AO169" s="4" t="e">
        <f t="shared" si="86"/>
        <v>#N/A</v>
      </c>
      <c r="AP169" s="2" t="str">
        <f>IF(AD169,
  IF(ISBLANK(H169),
    AP168,
    IF(LEN(H169)=1,
      IF(OR(UPPER(H169)="A",UPPER(H169)="I"),
        EINSTELLUNGEN!$D$21,
        IF(OR(UPPER(H169)="B",UPPER(H169)="M"),
          EINSTELLUNGEN!$D$22,
          IF(OR(UPPER(H169)="C",UPPER(H169)="S"),
            EINSTELLUNGEN!$D$23,
            IF(UPPER(H169)="D",
              EINSTELLUNGEN!$D$24,
              IF(UPPER(H169)="E",
                EINSTELLUNGEN!$D$25,
                UPPER(H169)))))),
      IF(ISNUMBER(H169),
        EINSTELLUNGEN!$D$20&amp;H169,
        UPPER(H169)))),
  "")</f>
        <v/>
      </c>
      <c r="AQ169" s="2" t="str">
        <f t="shared" si="87"/>
        <v/>
      </c>
      <c r="AR169" s="2">
        <f t="shared" si="88"/>
        <v>0</v>
      </c>
      <c r="AS169" s="145">
        <f t="shared" si="89"/>
        <v>0.33333333333333331</v>
      </c>
      <c r="AT169" s="2">
        <f t="shared" si="90"/>
        <v>0</v>
      </c>
      <c r="AU169" s="2">
        <f t="shared" si="91"/>
        <v>0</v>
      </c>
      <c r="AV169" s="2">
        <f t="shared" si="92"/>
        <v>0</v>
      </c>
      <c r="AW169" s="2">
        <f t="shared" si="93"/>
        <v>0</v>
      </c>
      <c r="AX169" s="2">
        <f t="shared" si="74"/>
        <v>0</v>
      </c>
      <c r="AY169" s="2">
        <f t="shared" si="94"/>
        <v>0</v>
      </c>
      <c r="AZ169" s="145" t="e">
        <f t="shared" si="95"/>
        <v>#N/A</v>
      </c>
      <c r="BA169" s="145" t="e">
        <f t="shared" si="96"/>
        <v>#N/A</v>
      </c>
      <c r="BB169" s="145">
        <f t="shared" si="97"/>
        <v>2.083333333333337E-2</v>
      </c>
      <c r="BC169" s="2">
        <f>IF(AM169,
  IF(AND(AL169=$J$31,_xlfn.DAYS(AH169,DATE(AI169,1,1))&lt;7),
    MAX(0,EINSTELLUNGEN!$D$12+1-WEEKDAY(DATE(EINSTELLUNGEN!$D$9,EINSTELLUNGEN!$D$10,1),2)),
    IF(AL169=$J$33,
      MIN(EINSTELLUNGEN!$D$12,WEEKDAY(DATE(EINSTELLUNGEN!$D$9,12,31),2)),
      EINSTELLUNGEN!$D$12
  )) - SUMIF(AL$50:AL$2500,"="&amp;AL169,AX$50:AX$2500),
  0)</f>
        <v>3</v>
      </c>
      <c r="BD169" s="2">
        <f t="shared" si="98"/>
        <v>0.33333333333333331</v>
      </c>
      <c r="BE169" s="2">
        <f t="shared" si="99"/>
        <v>0</v>
      </c>
    </row>
    <row r="170" spans="1:57" ht="10.5" customHeight="1">
      <c r="A170" s="1" t="str">
        <f t="shared" ca="1" si="75"/>
        <v/>
      </c>
      <c r="B170" s="1" t="str">
        <f t="shared" ca="1" si="76"/>
        <v/>
      </c>
      <c r="C170" s="1" t="str">
        <f t="shared" ca="1" si="77"/>
        <v/>
      </c>
      <c r="D170" s="1" t="str">
        <f t="shared" ca="1" si="78"/>
        <v/>
      </c>
      <c r="F170" s="10"/>
      <c r="G170" s="136" t="str">
        <f t="shared" si="79"/>
        <v/>
      </c>
      <c r="H170" s="27"/>
      <c r="I170" s="28"/>
      <c r="J170" s="28"/>
      <c r="K170" s="29"/>
      <c r="L170" s="136"/>
      <c r="M170" s="136"/>
      <c r="N170" s="136"/>
      <c r="O170" s="26" t="str">
        <f t="shared" si="80"/>
        <v/>
      </c>
      <c r="P170" s="218" t="str">
        <f t="shared" si="81"/>
        <v/>
      </c>
      <c r="Q170" s="26" t="str">
        <f t="shared" si="82"/>
        <v/>
      </c>
      <c r="R170" s="22"/>
      <c r="S170" s="99"/>
      <c r="T170" s="10"/>
      <c r="U170" s="229" t="str">
        <f t="shared" si="83"/>
        <v/>
      </c>
      <c r="V170" s="230"/>
      <c r="W170" s="230"/>
      <c r="X170" s="230"/>
      <c r="Y170" s="230"/>
      <c r="Z170" s="22" t="str">
        <f>""</f>
        <v/>
      </c>
      <c r="AB170" s="23" t="str">
        <f t="shared" si="84"/>
        <v/>
      </c>
      <c r="AC170" s="2" t="b">
        <f>COUNT(Q170:Q$2500)&gt;0</f>
        <v>0</v>
      </c>
      <c r="AD170" s="2" t="b">
        <f t="shared" si="67"/>
        <v>0</v>
      </c>
      <c r="AE170" s="2" t="b">
        <f t="shared" si="68"/>
        <v>0</v>
      </c>
      <c r="AF170" s="2" t="b">
        <f t="shared" si="69"/>
        <v>0</v>
      </c>
      <c r="AG170" s="2" t="b">
        <f>OR(
  AND(AC170,NOT(AC171)),
  AND(AF170,WEEKDAY(AH169,2)=EINSTELLUNGEN!$D$12),
  AND(AF170,AH170=$J$35)
)</f>
        <v>0</v>
      </c>
      <c r="AH170" s="2">
        <f>IF(AE170,AH169+IF(WEEKDAY(AH169+1,2)&lt;=EINSTELLUNGEN!$D$12,1,$J$36),AH169)</f>
        <v>42020</v>
      </c>
      <c r="AI170" s="2">
        <f t="shared" si="70"/>
        <v>2019</v>
      </c>
      <c r="AJ170" s="2">
        <f t="shared" si="71"/>
        <v>201901</v>
      </c>
      <c r="AK170" s="2">
        <f t="shared" si="72"/>
        <v>201901</v>
      </c>
      <c r="AL170" s="2">
        <f t="shared" si="100"/>
        <v>201903</v>
      </c>
      <c r="AM170" s="2" t="b">
        <f t="shared" si="73"/>
        <v>1</v>
      </c>
      <c r="AN170" s="4" t="e">
        <f t="shared" si="85"/>
        <v>#N/A</v>
      </c>
      <c r="AO170" s="4" t="e">
        <f t="shared" si="86"/>
        <v>#N/A</v>
      </c>
      <c r="AP170" s="2" t="str">
        <f>IF(AD170,
  IF(ISBLANK(H170),
    AP169,
    IF(LEN(H170)=1,
      IF(OR(UPPER(H170)="A",UPPER(H170)="I"),
        EINSTELLUNGEN!$D$21,
        IF(OR(UPPER(H170)="B",UPPER(H170)="M"),
          EINSTELLUNGEN!$D$22,
          IF(OR(UPPER(H170)="C",UPPER(H170)="S"),
            EINSTELLUNGEN!$D$23,
            IF(UPPER(H170)="D",
              EINSTELLUNGEN!$D$24,
              IF(UPPER(H170)="E",
                EINSTELLUNGEN!$D$25,
                UPPER(H170)))))),
      IF(ISNUMBER(H170),
        EINSTELLUNGEN!$D$20&amp;H170,
        UPPER(H170)))),
  "")</f>
        <v/>
      </c>
      <c r="AQ170" s="2" t="str">
        <f t="shared" si="87"/>
        <v/>
      </c>
      <c r="AR170" s="2">
        <f t="shared" si="88"/>
        <v>0</v>
      </c>
      <c r="AS170" s="145">
        <f t="shared" si="89"/>
        <v>0.33333333333333331</v>
      </c>
      <c r="AT170" s="2">
        <f t="shared" si="90"/>
        <v>0</v>
      </c>
      <c r="AU170" s="2">
        <f t="shared" si="91"/>
        <v>0</v>
      </c>
      <c r="AV170" s="2">
        <f t="shared" si="92"/>
        <v>0</v>
      </c>
      <c r="AW170" s="2">
        <f t="shared" si="93"/>
        <v>0</v>
      </c>
      <c r="AX170" s="2">
        <f t="shared" si="74"/>
        <v>0</v>
      </c>
      <c r="AY170" s="2">
        <f t="shared" si="94"/>
        <v>0</v>
      </c>
      <c r="AZ170" s="145" t="e">
        <f t="shared" si="95"/>
        <v>#N/A</v>
      </c>
      <c r="BA170" s="145" t="e">
        <f t="shared" si="96"/>
        <v>#N/A</v>
      </c>
      <c r="BB170" s="145">
        <f t="shared" si="97"/>
        <v>2.083333333333337E-2</v>
      </c>
      <c r="BC170" s="2">
        <f>IF(AM170,
  IF(AND(AL170=$J$31,_xlfn.DAYS(AH170,DATE(AI170,1,1))&lt;7),
    MAX(0,EINSTELLUNGEN!$D$12+1-WEEKDAY(DATE(EINSTELLUNGEN!$D$9,EINSTELLUNGEN!$D$10,1),2)),
    IF(AL170=$J$33,
      MIN(EINSTELLUNGEN!$D$12,WEEKDAY(DATE(EINSTELLUNGEN!$D$9,12,31),2)),
      EINSTELLUNGEN!$D$12
  )) - SUMIF(AL$50:AL$2500,"="&amp;AL170,AX$50:AX$2500),
  0)</f>
        <v>3</v>
      </c>
      <c r="BD170" s="2">
        <f t="shared" si="98"/>
        <v>0.33333333333333331</v>
      </c>
      <c r="BE170" s="2">
        <f t="shared" si="99"/>
        <v>0</v>
      </c>
    </row>
    <row r="171" spans="1:57" ht="10.5" customHeight="1">
      <c r="A171" s="1" t="str">
        <f t="shared" ca="1" si="75"/>
        <v/>
      </c>
      <c r="B171" s="1" t="str">
        <f t="shared" ca="1" si="76"/>
        <v/>
      </c>
      <c r="C171" s="1" t="str">
        <f t="shared" ca="1" si="77"/>
        <v/>
      </c>
      <c r="D171" s="1" t="str">
        <f t="shared" ca="1" si="78"/>
        <v/>
      </c>
      <c r="F171" s="10"/>
      <c r="G171" s="136" t="str">
        <f t="shared" si="79"/>
        <v/>
      </c>
      <c r="H171" s="27"/>
      <c r="I171" s="28"/>
      <c r="J171" s="28"/>
      <c r="K171" s="29"/>
      <c r="L171" s="136"/>
      <c r="M171" s="136"/>
      <c r="N171" s="136"/>
      <c r="O171" s="26" t="str">
        <f t="shared" si="80"/>
        <v/>
      </c>
      <c r="P171" s="218" t="str">
        <f t="shared" si="81"/>
        <v/>
      </c>
      <c r="Q171" s="26" t="str">
        <f t="shared" si="82"/>
        <v/>
      </c>
      <c r="R171" s="22"/>
      <c r="S171" s="99"/>
      <c r="T171" s="10"/>
      <c r="U171" s="229" t="str">
        <f t="shared" si="83"/>
        <v/>
      </c>
      <c r="V171" s="230"/>
      <c r="W171" s="230"/>
      <c r="X171" s="230"/>
      <c r="Y171" s="230"/>
      <c r="Z171" s="22" t="str">
        <f>""</f>
        <v/>
      </c>
      <c r="AB171" s="23" t="str">
        <f t="shared" si="84"/>
        <v/>
      </c>
      <c r="AC171" s="2" t="b">
        <f>COUNT(Q171:Q$2500)&gt;0</f>
        <v>0</v>
      </c>
      <c r="AD171" s="2" t="b">
        <f t="shared" ref="AD171:AD234" si="101">LEN(CONCATENATE(H171,I171,J171,K171))&gt;0</f>
        <v>0</v>
      </c>
      <c r="AE171" s="2" t="b">
        <f t="shared" ref="AE171:AE234" si="102">AND(NOT(AD171),AD172)</f>
        <v>0</v>
      </c>
      <c r="AF171" s="2" t="b">
        <f t="shared" ref="AF171:AF234" si="103">AND(NOT(AD171),AD170)</f>
        <v>0</v>
      </c>
      <c r="AG171" s="2" t="b">
        <f>OR(
  AND(AC171,NOT(AC172)),
  AND(AF171,WEEKDAY(AH170,2)=EINSTELLUNGEN!$D$12),
  AND(AF171,AH171=$J$35)
)</f>
        <v>0</v>
      </c>
      <c r="AH171" s="2">
        <f>IF(AE171,AH170+IF(WEEKDAY(AH170+1,2)&lt;=EINSTELLUNGEN!$D$12,1,$J$36),AH170)</f>
        <v>42020</v>
      </c>
      <c r="AI171" s="2">
        <f t="shared" ref="AI171:AI234" si="104">YEAR(AH171)</f>
        <v>2019</v>
      </c>
      <c r="AJ171" s="2">
        <f t="shared" ref="AJ171:AJ234" si="105">AI171*100+ROUNDUP(MONTH(AH171)/3,0)</f>
        <v>201901</v>
      </c>
      <c r="AK171" s="2">
        <f t="shared" ref="AK171:AK234" si="106">AI171*100+MONTH(AH171)</f>
        <v>201901</v>
      </c>
      <c r="AL171" s="2">
        <f t="shared" si="100"/>
        <v>201903</v>
      </c>
      <c r="AM171" s="2" t="b">
        <f t="shared" ref="AM171:AM234" si="107">AND(AH171&gt;=$J$34,AH171&lt;=$J$35)</f>
        <v>1</v>
      </c>
      <c r="AN171" s="4" t="e">
        <f t="shared" si="85"/>
        <v>#N/A</v>
      </c>
      <c r="AO171" s="4" t="e">
        <f t="shared" si="86"/>
        <v>#N/A</v>
      </c>
      <c r="AP171" s="2" t="str">
        <f>IF(AD171,
  IF(ISBLANK(H171),
    AP170,
    IF(LEN(H171)=1,
      IF(OR(UPPER(H171)="A",UPPER(H171)="I"),
        EINSTELLUNGEN!$D$21,
        IF(OR(UPPER(H171)="B",UPPER(H171)="M"),
          EINSTELLUNGEN!$D$22,
          IF(OR(UPPER(H171)="C",UPPER(H171)="S"),
            EINSTELLUNGEN!$D$23,
            IF(UPPER(H171)="D",
              EINSTELLUNGEN!$D$24,
              IF(UPPER(H171)="E",
                EINSTELLUNGEN!$D$25,
                UPPER(H171)))))),
      IF(ISNUMBER(H171),
        EINSTELLUNGEN!$D$20&amp;H171,
        UPPER(H171)))),
  "")</f>
        <v/>
      </c>
      <c r="AQ171" s="2" t="str">
        <f t="shared" si="87"/>
        <v/>
      </c>
      <c r="AR171" s="2">
        <f t="shared" si="88"/>
        <v>0</v>
      </c>
      <c r="AS171" s="145">
        <f t="shared" si="89"/>
        <v>0.33333333333333331</v>
      </c>
      <c r="AT171" s="2">
        <f t="shared" si="90"/>
        <v>0</v>
      </c>
      <c r="AU171" s="2">
        <f t="shared" si="91"/>
        <v>0</v>
      </c>
      <c r="AV171" s="2">
        <f t="shared" si="92"/>
        <v>0</v>
      </c>
      <c r="AW171" s="2">
        <f t="shared" si="93"/>
        <v>0</v>
      </c>
      <c r="AX171" s="2">
        <f t="shared" ref="AX171:AX234" si="108">IF(SUM(AT171:AV171)=0,0,1)</f>
        <v>0</v>
      </c>
      <c r="AY171" s="2">
        <f t="shared" si="94"/>
        <v>0</v>
      </c>
      <c r="AZ171" s="145" t="e">
        <f t="shared" si="95"/>
        <v>#N/A</v>
      </c>
      <c r="BA171" s="145" t="e">
        <f t="shared" si="96"/>
        <v>#N/A</v>
      </c>
      <c r="BB171" s="145">
        <f t="shared" si="97"/>
        <v>2.083333333333337E-2</v>
      </c>
      <c r="BC171" s="2">
        <f>IF(AM171,
  IF(AND(AL171=$J$31,_xlfn.DAYS(AH171,DATE(AI171,1,1))&lt;7),
    MAX(0,EINSTELLUNGEN!$D$12+1-WEEKDAY(DATE(EINSTELLUNGEN!$D$9,EINSTELLUNGEN!$D$10,1),2)),
    IF(AL171=$J$33,
      MIN(EINSTELLUNGEN!$D$12,WEEKDAY(DATE(EINSTELLUNGEN!$D$9,12,31),2)),
      EINSTELLUNGEN!$D$12
  )) - SUMIF(AL$50:AL$2500,"="&amp;AL171,AX$50:AX$2500),
  0)</f>
        <v>3</v>
      </c>
      <c r="BD171" s="2">
        <f t="shared" si="98"/>
        <v>0.33333333333333331</v>
      </c>
      <c r="BE171" s="2">
        <f t="shared" si="99"/>
        <v>0</v>
      </c>
    </row>
    <row r="172" spans="1:57" ht="10.5" customHeight="1">
      <c r="A172" s="1" t="str">
        <f t="shared" ca="1" si="75"/>
        <v/>
      </c>
      <c r="B172" s="1" t="str">
        <f t="shared" ca="1" si="76"/>
        <v/>
      </c>
      <c r="C172" s="1" t="str">
        <f t="shared" ca="1" si="77"/>
        <v/>
      </c>
      <c r="D172" s="1" t="str">
        <f t="shared" ca="1" si="78"/>
        <v/>
      </c>
      <c r="F172" s="10"/>
      <c r="G172" s="136" t="str">
        <f t="shared" si="79"/>
        <v/>
      </c>
      <c r="H172" s="27"/>
      <c r="I172" s="28"/>
      <c r="J172" s="28"/>
      <c r="K172" s="29"/>
      <c r="L172" s="136"/>
      <c r="M172" s="136"/>
      <c r="N172" s="136"/>
      <c r="O172" s="26" t="str">
        <f t="shared" si="80"/>
        <v/>
      </c>
      <c r="P172" s="218" t="str">
        <f t="shared" si="81"/>
        <v/>
      </c>
      <c r="Q172" s="26" t="str">
        <f t="shared" si="82"/>
        <v/>
      </c>
      <c r="R172" s="22"/>
      <c r="S172" s="99"/>
      <c r="T172" s="10"/>
      <c r="U172" s="229" t="str">
        <f t="shared" si="83"/>
        <v/>
      </c>
      <c r="V172" s="230"/>
      <c r="W172" s="230"/>
      <c r="X172" s="230"/>
      <c r="Y172" s="230"/>
      <c r="Z172" s="22" t="str">
        <f>""</f>
        <v/>
      </c>
      <c r="AB172" s="23" t="str">
        <f t="shared" si="84"/>
        <v/>
      </c>
      <c r="AC172" s="2" t="b">
        <f>COUNT(Q172:Q$2500)&gt;0</f>
        <v>0</v>
      </c>
      <c r="AD172" s="2" t="b">
        <f t="shared" si="101"/>
        <v>0</v>
      </c>
      <c r="AE172" s="2" t="b">
        <f t="shared" si="102"/>
        <v>0</v>
      </c>
      <c r="AF172" s="2" t="b">
        <f t="shared" si="103"/>
        <v>0</v>
      </c>
      <c r="AG172" s="2" t="b">
        <f>OR(
  AND(AC172,NOT(AC173)),
  AND(AF172,WEEKDAY(AH171,2)=EINSTELLUNGEN!$D$12),
  AND(AF172,AH172=$J$35)
)</f>
        <v>0</v>
      </c>
      <c r="AH172" s="2">
        <f>IF(AE172,AH171+IF(WEEKDAY(AH171+1,2)&lt;=EINSTELLUNGEN!$D$12,1,$J$36),AH171)</f>
        <v>42020</v>
      </c>
      <c r="AI172" s="2">
        <f t="shared" si="104"/>
        <v>2019</v>
      </c>
      <c r="AJ172" s="2">
        <f t="shared" si="105"/>
        <v>201901</v>
      </c>
      <c r="AK172" s="2">
        <f t="shared" si="106"/>
        <v>201901</v>
      </c>
      <c r="AL172" s="2">
        <f t="shared" si="100"/>
        <v>201903</v>
      </c>
      <c r="AM172" s="2" t="b">
        <f t="shared" si="107"/>
        <v>1</v>
      </c>
      <c r="AN172" s="4" t="e">
        <f t="shared" si="85"/>
        <v>#N/A</v>
      </c>
      <c r="AO172" s="4" t="e">
        <f t="shared" si="86"/>
        <v>#N/A</v>
      </c>
      <c r="AP172" s="2" t="str">
        <f>IF(AD172,
  IF(ISBLANK(H172),
    AP171,
    IF(LEN(H172)=1,
      IF(OR(UPPER(H172)="A",UPPER(H172)="I"),
        EINSTELLUNGEN!$D$21,
        IF(OR(UPPER(H172)="B",UPPER(H172)="M"),
          EINSTELLUNGEN!$D$22,
          IF(OR(UPPER(H172)="C",UPPER(H172)="S"),
            EINSTELLUNGEN!$D$23,
            IF(UPPER(H172)="D",
              EINSTELLUNGEN!$D$24,
              IF(UPPER(H172)="E",
                EINSTELLUNGEN!$D$25,
                UPPER(H172)))))),
      IF(ISNUMBER(H172),
        EINSTELLUNGEN!$D$20&amp;H172,
        UPPER(H172)))),
  "")</f>
        <v/>
      </c>
      <c r="AQ172" s="2" t="str">
        <f t="shared" si="87"/>
        <v/>
      </c>
      <c r="AR172" s="2">
        <f t="shared" si="88"/>
        <v>0</v>
      </c>
      <c r="AS172" s="145">
        <f t="shared" si="89"/>
        <v>0.33333333333333331</v>
      </c>
      <c r="AT172" s="2">
        <f t="shared" si="90"/>
        <v>0</v>
      </c>
      <c r="AU172" s="2">
        <f t="shared" si="91"/>
        <v>0</v>
      </c>
      <c r="AV172" s="2">
        <f t="shared" si="92"/>
        <v>0</v>
      </c>
      <c r="AW172" s="2">
        <f t="shared" si="93"/>
        <v>0</v>
      </c>
      <c r="AX172" s="2">
        <f t="shared" si="108"/>
        <v>0</v>
      </c>
      <c r="AY172" s="2">
        <f t="shared" si="94"/>
        <v>0</v>
      </c>
      <c r="AZ172" s="145" t="e">
        <f t="shared" si="95"/>
        <v>#N/A</v>
      </c>
      <c r="BA172" s="145" t="e">
        <f t="shared" si="96"/>
        <v>#N/A</v>
      </c>
      <c r="BB172" s="145">
        <f t="shared" si="97"/>
        <v>2.083333333333337E-2</v>
      </c>
      <c r="BC172" s="2">
        <f>IF(AM172,
  IF(AND(AL172=$J$31,_xlfn.DAYS(AH172,DATE(AI172,1,1))&lt;7),
    MAX(0,EINSTELLUNGEN!$D$12+1-WEEKDAY(DATE(EINSTELLUNGEN!$D$9,EINSTELLUNGEN!$D$10,1),2)),
    IF(AL172=$J$33,
      MIN(EINSTELLUNGEN!$D$12,WEEKDAY(DATE(EINSTELLUNGEN!$D$9,12,31),2)),
      EINSTELLUNGEN!$D$12
  )) - SUMIF(AL$50:AL$2500,"="&amp;AL172,AX$50:AX$2500),
  0)</f>
        <v>3</v>
      </c>
      <c r="BD172" s="2">
        <f t="shared" si="98"/>
        <v>0.33333333333333331</v>
      </c>
      <c r="BE172" s="2">
        <f t="shared" si="99"/>
        <v>0</v>
      </c>
    </row>
    <row r="173" spans="1:57" ht="10.5" customHeight="1">
      <c r="A173" s="1" t="str">
        <f t="shared" ca="1" si="75"/>
        <v/>
      </c>
      <c r="B173" s="1" t="str">
        <f t="shared" ca="1" si="76"/>
        <v/>
      </c>
      <c r="C173" s="1" t="str">
        <f t="shared" ca="1" si="77"/>
        <v/>
      </c>
      <c r="D173" s="1" t="str">
        <f t="shared" ca="1" si="78"/>
        <v/>
      </c>
      <c r="F173" s="10"/>
      <c r="G173" s="136" t="str">
        <f t="shared" si="79"/>
        <v/>
      </c>
      <c r="H173" s="27"/>
      <c r="I173" s="28"/>
      <c r="J173" s="28"/>
      <c r="K173" s="29"/>
      <c r="L173" s="136"/>
      <c r="M173" s="136"/>
      <c r="N173" s="136"/>
      <c r="O173" s="26" t="str">
        <f t="shared" si="80"/>
        <v/>
      </c>
      <c r="P173" s="218" t="str">
        <f t="shared" si="81"/>
        <v/>
      </c>
      <c r="Q173" s="26" t="str">
        <f t="shared" si="82"/>
        <v/>
      </c>
      <c r="R173" s="22"/>
      <c r="S173" s="99"/>
      <c r="T173" s="10"/>
      <c r="U173" s="229" t="str">
        <f t="shared" si="83"/>
        <v/>
      </c>
      <c r="V173" s="230"/>
      <c r="W173" s="230"/>
      <c r="X173" s="230"/>
      <c r="Y173" s="230"/>
      <c r="Z173" s="22" t="str">
        <f>""</f>
        <v/>
      </c>
      <c r="AB173" s="23" t="str">
        <f t="shared" si="84"/>
        <v/>
      </c>
      <c r="AC173" s="2" t="b">
        <f>COUNT(Q173:Q$2500)&gt;0</f>
        <v>0</v>
      </c>
      <c r="AD173" s="2" t="b">
        <f t="shared" si="101"/>
        <v>0</v>
      </c>
      <c r="AE173" s="2" t="b">
        <f t="shared" si="102"/>
        <v>0</v>
      </c>
      <c r="AF173" s="2" t="b">
        <f t="shared" si="103"/>
        <v>0</v>
      </c>
      <c r="AG173" s="2" t="b">
        <f>OR(
  AND(AC173,NOT(AC174)),
  AND(AF173,WEEKDAY(AH172,2)=EINSTELLUNGEN!$D$12),
  AND(AF173,AH173=$J$35)
)</f>
        <v>0</v>
      </c>
      <c r="AH173" s="2">
        <f>IF(AE173,AH172+IF(WEEKDAY(AH172+1,2)&lt;=EINSTELLUNGEN!$D$12,1,$J$36),AH172)</f>
        <v>42020</v>
      </c>
      <c r="AI173" s="2">
        <f t="shared" si="104"/>
        <v>2019</v>
      </c>
      <c r="AJ173" s="2">
        <f t="shared" si="105"/>
        <v>201901</v>
      </c>
      <c r="AK173" s="2">
        <f t="shared" si="106"/>
        <v>201901</v>
      </c>
      <c r="AL173" s="2">
        <f t="shared" si="100"/>
        <v>201903</v>
      </c>
      <c r="AM173" s="2" t="b">
        <f t="shared" si="107"/>
        <v>1</v>
      </c>
      <c r="AN173" s="4" t="e">
        <f t="shared" si="85"/>
        <v>#N/A</v>
      </c>
      <c r="AO173" s="4" t="e">
        <f t="shared" si="86"/>
        <v>#N/A</v>
      </c>
      <c r="AP173" s="2" t="str">
        <f>IF(AD173,
  IF(ISBLANK(H173),
    AP172,
    IF(LEN(H173)=1,
      IF(OR(UPPER(H173)="A",UPPER(H173)="I"),
        EINSTELLUNGEN!$D$21,
        IF(OR(UPPER(H173)="B",UPPER(H173)="M"),
          EINSTELLUNGEN!$D$22,
          IF(OR(UPPER(H173)="C",UPPER(H173)="S"),
            EINSTELLUNGEN!$D$23,
            IF(UPPER(H173)="D",
              EINSTELLUNGEN!$D$24,
              IF(UPPER(H173)="E",
                EINSTELLUNGEN!$D$25,
                UPPER(H173)))))),
      IF(ISNUMBER(H173),
        EINSTELLUNGEN!$D$20&amp;H173,
        UPPER(H173)))),
  "")</f>
        <v/>
      </c>
      <c r="AQ173" s="2" t="str">
        <f t="shared" si="87"/>
        <v/>
      </c>
      <c r="AR173" s="2">
        <f t="shared" si="88"/>
        <v>0</v>
      </c>
      <c r="AS173" s="145">
        <f t="shared" si="89"/>
        <v>0.33333333333333331</v>
      </c>
      <c r="AT173" s="2">
        <f t="shared" si="90"/>
        <v>0</v>
      </c>
      <c r="AU173" s="2">
        <f t="shared" si="91"/>
        <v>0</v>
      </c>
      <c r="AV173" s="2">
        <f t="shared" si="92"/>
        <v>0</v>
      </c>
      <c r="AW173" s="2">
        <f t="shared" si="93"/>
        <v>0</v>
      </c>
      <c r="AX173" s="2">
        <f t="shared" si="108"/>
        <v>0</v>
      </c>
      <c r="AY173" s="2">
        <f t="shared" si="94"/>
        <v>0</v>
      </c>
      <c r="AZ173" s="145" t="e">
        <f t="shared" si="95"/>
        <v>#N/A</v>
      </c>
      <c r="BA173" s="145" t="e">
        <f t="shared" si="96"/>
        <v>#N/A</v>
      </c>
      <c r="BB173" s="145">
        <f t="shared" si="97"/>
        <v>2.083333333333337E-2</v>
      </c>
      <c r="BC173" s="2">
        <f>IF(AM173,
  IF(AND(AL173=$J$31,_xlfn.DAYS(AH173,DATE(AI173,1,1))&lt;7),
    MAX(0,EINSTELLUNGEN!$D$12+1-WEEKDAY(DATE(EINSTELLUNGEN!$D$9,EINSTELLUNGEN!$D$10,1),2)),
    IF(AL173=$J$33,
      MIN(EINSTELLUNGEN!$D$12,WEEKDAY(DATE(EINSTELLUNGEN!$D$9,12,31),2)),
      EINSTELLUNGEN!$D$12
  )) - SUMIF(AL$50:AL$2500,"="&amp;AL173,AX$50:AX$2500),
  0)</f>
        <v>3</v>
      </c>
      <c r="BD173" s="2">
        <f t="shared" si="98"/>
        <v>0.33333333333333331</v>
      </c>
      <c r="BE173" s="2">
        <f t="shared" si="99"/>
        <v>0</v>
      </c>
    </row>
    <row r="174" spans="1:57" ht="10.5" customHeight="1">
      <c r="A174" s="1" t="str">
        <f t="shared" ca="1" si="75"/>
        <v/>
      </c>
      <c r="B174" s="1" t="str">
        <f t="shared" ca="1" si="76"/>
        <v/>
      </c>
      <c r="C174" s="1" t="str">
        <f t="shared" ca="1" si="77"/>
        <v/>
      </c>
      <c r="D174" s="1" t="str">
        <f t="shared" ca="1" si="78"/>
        <v/>
      </c>
      <c r="F174" s="10"/>
      <c r="G174" s="136" t="str">
        <f t="shared" si="79"/>
        <v/>
      </c>
      <c r="H174" s="27"/>
      <c r="I174" s="28"/>
      <c r="J174" s="28"/>
      <c r="K174" s="29"/>
      <c r="L174" s="136"/>
      <c r="M174" s="136"/>
      <c r="N174" s="136"/>
      <c r="O174" s="26" t="str">
        <f t="shared" si="80"/>
        <v/>
      </c>
      <c r="P174" s="218" t="str">
        <f t="shared" si="81"/>
        <v/>
      </c>
      <c r="Q174" s="26" t="str">
        <f t="shared" si="82"/>
        <v/>
      </c>
      <c r="R174" s="22"/>
      <c r="S174" s="99"/>
      <c r="T174" s="10"/>
      <c r="U174" s="229" t="str">
        <f t="shared" si="83"/>
        <v/>
      </c>
      <c r="V174" s="230"/>
      <c r="W174" s="230"/>
      <c r="X174" s="230"/>
      <c r="Y174" s="230"/>
      <c r="Z174" s="22" t="str">
        <f>""</f>
        <v/>
      </c>
      <c r="AB174" s="23" t="str">
        <f t="shared" si="84"/>
        <v/>
      </c>
      <c r="AC174" s="2" t="b">
        <f>COUNT(Q174:Q$2500)&gt;0</f>
        <v>0</v>
      </c>
      <c r="AD174" s="2" t="b">
        <f t="shared" si="101"/>
        <v>0</v>
      </c>
      <c r="AE174" s="2" t="b">
        <f t="shared" si="102"/>
        <v>0</v>
      </c>
      <c r="AF174" s="2" t="b">
        <f t="shared" si="103"/>
        <v>0</v>
      </c>
      <c r="AG174" s="2" t="b">
        <f>OR(
  AND(AC174,NOT(AC175)),
  AND(AF174,WEEKDAY(AH173,2)=EINSTELLUNGEN!$D$12),
  AND(AF174,AH174=$J$35)
)</f>
        <v>0</v>
      </c>
      <c r="AH174" s="2">
        <f>IF(AE174,AH173+IF(WEEKDAY(AH173+1,2)&lt;=EINSTELLUNGEN!$D$12,1,$J$36),AH173)</f>
        <v>42020</v>
      </c>
      <c r="AI174" s="2">
        <f t="shared" si="104"/>
        <v>2019</v>
      </c>
      <c r="AJ174" s="2">
        <f t="shared" si="105"/>
        <v>201901</v>
      </c>
      <c r="AK174" s="2">
        <f t="shared" si="106"/>
        <v>201901</v>
      </c>
      <c r="AL174" s="2">
        <f t="shared" si="100"/>
        <v>201903</v>
      </c>
      <c r="AM174" s="2" t="b">
        <f t="shared" si="107"/>
        <v>1</v>
      </c>
      <c r="AN174" s="4" t="e">
        <f t="shared" si="85"/>
        <v>#N/A</v>
      </c>
      <c r="AO174" s="4" t="e">
        <f t="shared" si="86"/>
        <v>#N/A</v>
      </c>
      <c r="AP174" s="2" t="str">
        <f>IF(AD174,
  IF(ISBLANK(H174),
    AP173,
    IF(LEN(H174)=1,
      IF(OR(UPPER(H174)="A",UPPER(H174)="I"),
        EINSTELLUNGEN!$D$21,
        IF(OR(UPPER(H174)="B",UPPER(H174)="M"),
          EINSTELLUNGEN!$D$22,
          IF(OR(UPPER(H174)="C",UPPER(H174)="S"),
            EINSTELLUNGEN!$D$23,
            IF(UPPER(H174)="D",
              EINSTELLUNGEN!$D$24,
              IF(UPPER(H174)="E",
                EINSTELLUNGEN!$D$25,
                UPPER(H174)))))),
      IF(ISNUMBER(H174),
        EINSTELLUNGEN!$D$20&amp;H174,
        UPPER(H174)))),
  "")</f>
        <v/>
      </c>
      <c r="AQ174" s="2" t="str">
        <f t="shared" si="87"/>
        <v/>
      </c>
      <c r="AR174" s="2">
        <f t="shared" si="88"/>
        <v>0</v>
      </c>
      <c r="AS174" s="145">
        <f t="shared" si="89"/>
        <v>0.33333333333333331</v>
      </c>
      <c r="AT174" s="2">
        <f t="shared" si="90"/>
        <v>0</v>
      </c>
      <c r="AU174" s="2">
        <f t="shared" si="91"/>
        <v>0</v>
      </c>
      <c r="AV174" s="2">
        <f t="shared" si="92"/>
        <v>0</v>
      </c>
      <c r="AW174" s="2">
        <f t="shared" si="93"/>
        <v>0</v>
      </c>
      <c r="AX174" s="2">
        <f t="shared" si="108"/>
        <v>0</v>
      </c>
      <c r="AY174" s="2">
        <f t="shared" si="94"/>
        <v>0</v>
      </c>
      <c r="AZ174" s="145" t="e">
        <f t="shared" si="95"/>
        <v>#N/A</v>
      </c>
      <c r="BA174" s="145" t="e">
        <f t="shared" si="96"/>
        <v>#N/A</v>
      </c>
      <c r="BB174" s="145">
        <f t="shared" si="97"/>
        <v>2.083333333333337E-2</v>
      </c>
      <c r="BC174" s="2">
        <f>IF(AM174,
  IF(AND(AL174=$J$31,_xlfn.DAYS(AH174,DATE(AI174,1,1))&lt;7),
    MAX(0,EINSTELLUNGEN!$D$12+1-WEEKDAY(DATE(EINSTELLUNGEN!$D$9,EINSTELLUNGEN!$D$10,1),2)),
    IF(AL174=$J$33,
      MIN(EINSTELLUNGEN!$D$12,WEEKDAY(DATE(EINSTELLUNGEN!$D$9,12,31),2)),
      EINSTELLUNGEN!$D$12
  )) - SUMIF(AL$50:AL$2500,"="&amp;AL174,AX$50:AX$2500),
  0)</f>
        <v>3</v>
      </c>
      <c r="BD174" s="2">
        <f t="shared" si="98"/>
        <v>0.33333333333333331</v>
      </c>
      <c r="BE174" s="2">
        <f t="shared" si="99"/>
        <v>0</v>
      </c>
    </row>
    <row r="175" spans="1:57" ht="10.5" customHeight="1">
      <c r="A175" s="1" t="str">
        <f t="shared" ca="1" si="75"/>
        <v/>
      </c>
      <c r="B175" s="1" t="str">
        <f t="shared" ca="1" si="76"/>
        <v/>
      </c>
      <c r="C175" s="1" t="str">
        <f t="shared" ca="1" si="77"/>
        <v/>
      </c>
      <c r="D175" s="1" t="str">
        <f t="shared" ca="1" si="78"/>
        <v/>
      </c>
      <c r="F175" s="10"/>
      <c r="G175" s="136" t="str">
        <f t="shared" si="79"/>
        <v/>
      </c>
      <c r="H175" s="27"/>
      <c r="I175" s="28"/>
      <c r="J175" s="28"/>
      <c r="K175" s="29"/>
      <c r="L175" s="136"/>
      <c r="M175" s="136"/>
      <c r="N175" s="136"/>
      <c r="O175" s="26" t="str">
        <f t="shared" si="80"/>
        <v/>
      </c>
      <c r="P175" s="218" t="str">
        <f t="shared" si="81"/>
        <v/>
      </c>
      <c r="Q175" s="26" t="str">
        <f t="shared" si="82"/>
        <v/>
      </c>
      <c r="R175" s="22"/>
      <c r="S175" s="99"/>
      <c r="T175" s="10"/>
      <c r="U175" s="229" t="str">
        <f t="shared" si="83"/>
        <v/>
      </c>
      <c r="V175" s="230"/>
      <c r="W175" s="230"/>
      <c r="X175" s="230"/>
      <c r="Y175" s="230"/>
      <c r="Z175" s="22" t="str">
        <f>""</f>
        <v/>
      </c>
      <c r="AB175" s="23" t="str">
        <f t="shared" si="84"/>
        <v/>
      </c>
      <c r="AC175" s="2" t="b">
        <f>COUNT(Q175:Q$2500)&gt;0</f>
        <v>0</v>
      </c>
      <c r="AD175" s="2" t="b">
        <f t="shared" si="101"/>
        <v>0</v>
      </c>
      <c r="AE175" s="2" t="b">
        <f t="shared" si="102"/>
        <v>0</v>
      </c>
      <c r="AF175" s="2" t="b">
        <f t="shared" si="103"/>
        <v>0</v>
      </c>
      <c r="AG175" s="2" t="b">
        <f>OR(
  AND(AC175,NOT(AC176)),
  AND(AF175,WEEKDAY(AH174,2)=EINSTELLUNGEN!$D$12),
  AND(AF175,AH175=$J$35)
)</f>
        <v>0</v>
      </c>
      <c r="AH175" s="2">
        <f>IF(AE175,AH174+IF(WEEKDAY(AH174+1,2)&lt;=EINSTELLUNGEN!$D$12,1,$J$36),AH174)</f>
        <v>42020</v>
      </c>
      <c r="AI175" s="2">
        <f t="shared" si="104"/>
        <v>2019</v>
      </c>
      <c r="AJ175" s="2">
        <f t="shared" si="105"/>
        <v>201901</v>
      </c>
      <c r="AK175" s="2">
        <f t="shared" si="106"/>
        <v>201901</v>
      </c>
      <c r="AL175" s="2">
        <f t="shared" si="100"/>
        <v>201903</v>
      </c>
      <c r="AM175" s="2" t="b">
        <f t="shared" si="107"/>
        <v>1</v>
      </c>
      <c r="AN175" s="4" t="e">
        <f t="shared" si="85"/>
        <v>#N/A</v>
      </c>
      <c r="AO175" s="4" t="e">
        <f t="shared" si="86"/>
        <v>#N/A</v>
      </c>
      <c r="AP175" s="2" t="str">
        <f>IF(AD175,
  IF(ISBLANK(H175),
    AP174,
    IF(LEN(H175)=1,
      IF(OR(UPPER(H175)="A",UPPER(H175)="I"),
        EINSTELLUNGEN!$D$21,
        IF(OR(UPPER(H175)="B",UPPER(H175)="M"),
          EINSTELLUNGEN!$D$22,
          IF(OR(UPPER(H175)="C",UPPER(H175)="S"),
            EINSTELLUNGEN!$D$23,
            IF(UPPER(H175)="D",
              EINSTELLUNGEN!$D$24,
              IF(UPPER(H175)="E",
                EINSTELLUNGEN!$D$25,
                UPPER(H175)))))),
      IF(ISNUMBER(H175),
        EINSTELLUNGEN!$D$20&amp;H175,
        UPPER(H175)))),
  "")</f>
        <v/>
      </c>
      <c r="AQ175" s="2" t="str">
        <f t="shared" si="87"/>
        <v/>
      </c>
      <c r="AR175" s="2">
        <f t="shared" si="88"/>
        <v>0</v>
      </c>
      <c r="AS175" s="145">
        <f t="shared" si="89"/>
        <v>0.33333333333333331</v>
      </c>
      <c r="AT175" s="2">
        <f t="shared" si="90"/>
        <v>0</v>
      </c>
      <c r="AU175" s="2">
        <f t="shared" si="91"/>
        <v>0</v>
      </c>
      <c r="AV175" s="2">
        <f t="shared" si="92"/>
        <v>0</v>
      </c>
      <c r="AW175" s="2">
        <f t="shared" si="93"/>
        <v>0</v>
      </c>
      <c r="AX175" s="2">
        <f t="shared" si="108"/>
        <v>0</v>
      </c>
      <c r="AY175" s="2">
        <f t="shared" si="94"/>
        <v>0</v>
      </c>
      <c r="AZ175" s="145" t="e">
        <f t="shared" si="95"/>
        <v>#N/A</v>
      </c>
      <c r="BA175" s="145" t="e">
        <f t="shared" si="96"/>
        <v>#N/A</v>
      </c>
      <c r="BB175" s="145">
        <f t="shared" si="97"/>
        <v>2.083333333333337E-2</v>
      </c>
      <c r="BC175" s="2">
        <f>IF(AM175,
  IF(AND(AL175=$J$31,_xlfn.DAYS(AH175,DATE(AI175,1,1))&lt;7),
    MAX(0,EINSTELLUNGEN!$D$12+1-WEEKDAY(DATE(EINSTELLUNGEN!$D$9,EINSTELLUNGEN!$D$10,1),2)),
    IF(AL175=$J$33,
      MIN(EINSTELLUNGEN!$D$12,WEEKDAY(DATE(EINSTELLUNGEN!$D$9,12,31),2)),
      EINSTELLUNGEN!$D$12
  )) - SUMIF(AL$50:AL$2500,"="&amp;AL175,AX$50:AX$2500),
  0)</f>
        <v>3</v>
      </c>
      <c r="BD175" s="2">
        <f t="shared" si="98"/>
        <v>0.33333333333333331</v>
      </c>
      <c r="BE175" s="2">
        <f t="shared" si="99"/>
        <v>0</v>
      </c>
    </row>
    <row r="176" spans="1:57" ht="10.5" customHeight="1">
      <c r="A176" s="1" t="str">
        <f t="shared" ca="1" si="75"/>
        <v/>
      </c>
      <c r="B176" s="1" t="str">
        <f t="shared" ca="1" si="76"/>
        <v/>
      </c>
      <c r="C176" s="1" t="str">
        <f t="shared" ca="1" si="77"/>
        <v/>
      </c>
      <c r="D176" s="1" t="str">
        <f t="shared" ca="1" si="78"/>
        <v/>
      </c>
      <c r="F176" s="10"/>
      <c r="G176" s="136" t="str">
        <f t="shared" si="79"/>
        <v/>
      </c>
      <c r="H176" s="27"/>
      <c r="I176" s="28"/>
      <c r="J176" s="28"/>
      <c r="K176" s="29"/>
      <c r="L176" s="136"/>
      <c r="M176" s="136"/>
      <c r="N176" s="136"/>
      <c r="O176" s="26" t="str">
        <f t="shared" si="80"/>
        <v/>
      </c>
      <c r="P176" s="218" t="str">
        <f t="shared" si="81"/>
        <v/>
      </c>
      <c r="Q176" s="26" t="str">
        <f t="shared" si="82"/>
        <v/>
      </c>
      <c r="R176" s="22"/>
      <c r="S176" s="99"/>
      <c r="T176" s="10"/>
      <c r="U176" s="229" t="str">
        <f t="shared" si="83"/>
        <v/>
      </c>
      <c r="V176" s="230"/>
      <c r="W176" s="230"/>
      <c r="X176" s="230"/>
      <c r="Y176" s="230"/>
      <c r="Z176" s="22" t="str">
        <f>""</f>
        <v/>
      </c>
      <c r="AB176" s="23" t="str">
        <f t="shared" si="84"/>
        <v/>
      </c>
      <c r="AC176" s="2" t="b">
        <f>COUNT(Q176:Q$2500)&gt;0</f>
        <v>0</v>
      </c>
      <c r="AD176" s="2" t="b">
        <f t="shared" si="101"/>
        <v>0</v>
      </c>
      <c r="AE176" s="2" t="b">
        <f t="shared" si="102"/>
        <v>0</v>
      </c>
      <c r="AF176" s="2" t="b">
        <f t="shared" si="103"/>
        <v>0</v>
      </c>
      <c r="AG176" s="2" t="b">
        <f>OR(
  AND(AC176,NOT(AC177)),
  AND(AF176,WEEKDAY(AH175,2)=EINSTELLUNGEN!$D$12),
  AND(AF176,AH176=$J$35)
)</f>
        <v>0</v>
      </c>
      <c r="AH176" s="2">
        <f>IF(AE176,AH175+IF(WEEKDAY(AH175+1,2)&lt;=EINSTELLUNGEN!$D$12,1,$J$36),AH175)</f>
        <v>42020</v>
      </c>
      <c r="AI176" s="2">
        <f t="shared" si="104"/>
        <v>2019</v>
      </c>
      <c r="AJ176" s="2">
        <f t="shared" si="105"/>
        <v>201901</v>
      </c>
      <c r="AK176" s="2">
        <f t="shared" si="106"/>
        <v>201901</v>
      </c>
      <c r="AL176" s="2">
        <f t="shared" si="100"/>
        <v>201903</v>
      </c>
      <c r="AM176" s="2" t="b">
        <f t="shared" si="107"/>
        <v>1</v>
      </c>
      <c r="AN176" s="4" t="e">
        <f t="shared" si="85"/>
        <v>#N/A</v>
      </c>
      <c r="AO176" s="4" t="e">
        <f t="shared" si="86"/>
        <v>#N/A</v>
      </c>
      <c r="AP176" s="2" t="str">
        <f>IF(AD176,
  IF(ISBLANK(H176),
    AP175,
    IF(LEN(H176)=1,
      IF(OR(UPPER(H176)="A",UPPER(H176)="I"),
        EINSTELLUNGEN!$D$21,
        IF(OR(UPPER(H176)="B",UPPER(H176)="M"),
          EINSTELLUNGEN!$D$22,
          IF(OR(UPPER(H176)="C",UPPER(H176)="S"),
            EINSTELLUNGEN!$D$23,
            IF(UPPER(H176)="D",
              EINSTELLUNGEN!$D$24,
              IF(UPPER(H176)="E",
                EINSTELLUNGEN!$D$25,
                UPPER(H176)))))),
      IF(ISNUMBER(H176),
        EINSTELLUNGEN!$D$20&amp;H176,
        UPPER(H176)))),
  "")</f>
        <v/>
      </c>
      <c r="AQ176" s="2" t="str">
        <f t="shared" si="87"/>
        <v/>
      </c>
      <c r="AR176" s="2">
        <f t="shared" si="88"/>
        <v>0</v>
      </c>
      <c r="AS176" s="145">
        <f t="shared" si="89"/>
        <v>0.33333333333333331</v>
      </c>
      <c r="AT176" s="2">
        <f t="shared" si="90"/>
        <v>0</v>
      </c>
      <c r="AU176" s="2">
        <f t="shared" si="91"/>
        <v>0</v>
      </c>
      <c r="AV176" s="2">
        <f t="shared" si="92"/>
        <v>0</v>
      </c>
      <c r="AW176" s="2">
        <f t="shared" si="93"/>
        <v>0</v>
      </c>
      <c r="AX176" s="2">
        <f t="shared" si="108"/>
        <v>0</v>
      </c>
      <c r="AY176" s="2">
        <f t="shared" si="94"/>
        <v>0</v>
      </c>
      <c r="AZ176" s="145" t="e">
        <f t="shared" si="95"/>
        <v>#N/A</v>
      </c>
      <c r="BA176" s="145" t="e">
        <f t="shared" si="96"/>
        <v>#N/A</v>
      </c>
      <c r="BB176" s="145">
        <f t="shared" si="97"/>
        <v>2.083333333333337E-2</v>
      </c>
      <c r="BC176" s="2">
        <f>IF(AM176,
  IF(AND(AL176=$J$31,_xlfn.DAYS(AH176,DATE(AI176,1,1))&lt;7),
    MAX(0,EINSTELLUNGEN!$D$12+1-WEEKDAY(DATE(EINSTELLUNGEN!$D$9,EINSTELLUNGEN!$D$10,1),2)),
    IF(AL176=$J$33,
      MIN(EINSTELLUNGEN!$D$12,WEEKDAY(DATE(EINSTELLUNGEN!$D$9,12,31),2)),
      EINSTELLUNGEN!$D$12
  )) - SUMIF(AL$50:AL$2500,"="&amp;AL176,AX$50:AX$2500),
  0)</f>
        <v>3</v>
      </c>
      <c r="BD176" s="2">
        <f t="shared" si="98"/>
        <v>0.33333333333333331</v>
      </c>
      <c r="BE176" s="2">
        <f t="shared" si="99"/>
        <v>0</v>
      </c>
    </row>
    <row r="177" spans="1:57" ht="10.5" customHeight="1">
      <c r="A177" s="1" t="str">
        <f t="shared" ca="1" si="75"/>
        <v/>
      </c>
      <c r="B177" s="1" t="str">
        <f t="shared" ca="1" si="76"/>
        <v/>
      </c>
      <c r="C177" s="1" t="str">
        <f t="shared" ca="1" si="77"/>
        <v/>
      </c>
      <c r="D177" s="1" t="str">
        <f t="shared" ca="1" si="78"/>
        <v/>
      </c>
      <c r="F177" s="10"/>
      <c r="G177" s="136" t="str">
        <f t="shared" si="79"/>
        <v/>
      </c>
      <c r="H177" s="27"/>
      <c r="I177" s="28"/>
      <c r="J177" s="28"/>
      <c r="K177" s="29"/>
      <c r="L177" s="136"/>
      <c r="M177" s="136"/>
      <c r="N177" s="136"/>
      <c r="O177" s="26" t="str">
        <f t="shared" si="80"/>
        <v/>
      </c>
      <c r="P177" s="218" t="str">
        <f t="shared" si="81"/>
        <v/>
      </c>
      <c r="Q177" s="26" t="str">
        <f t="shared" si="82"/>
        <v/>
      </c>
      <c r="R177" s="22"/>
      <c r="S177" s="99"/>
      <c r="T177" s="10"/>
      <c r="U177" s="229" t="str">
        <f t="shared" si="83"/>
        <v/>
      </c>
      <c r="V177" s="230"/>
      <c r="W177" s="230"/>
      <c r="X177" s="230"/>
      <c r="Y177" s="230"/>
      <c r="Z177" s="22" t="str">
        <f>""</f>
        <v/>
      </c>
      <c r="AB177" s="23" t="str">
        <f t="shared" si="84"/>
        <v/>
      </c>
      <c r="AC177" s="2" t="b">
        <f>COUNT(Q177:Q$2500)&gt;0</f>
        <v>0</v>
      </c>
      <c r="AD177" s="2" t="b">
        <f t="shared" si="101"/>
        <v>0</v>
      </c>
      <c r="AE177" s="2" t="b">
        <f t="shared" si="102"/>
        <v>0</v>
      </c>
      <c r="AF177" s="2" t="b">
        <f t="shared" si="103"/>
        <v>0</v>
      </c>
      <c r="AG177" s="2" t="b">
        <f>OR(
  AND(AC177,NOT(AC178)),
  AND(AF177,WEEKDAY(AH176,2)=EINSTELLUNGEN!$D$12),
  AND(AF177,AH177=$J$35)
)</f>
        <v>0</v>
      </c>
      <c r="AH177" s="2">
        <f>IF(AE177,AH176+IF(WEEKDAY(AH176+1,2)&lt;=EINSTELLUNGEN!$D$12,1,$J$36),AH176)</f>
        <v>42020</v>
      </c>
      <c r="AI177" s="2">
        <f t="shared" si="104"/>
        <v>2019</v>
      </c>
      <c r="AJ177" s="2">
        <f t="shared" si="105"/>
        <v>201901</v>
      </c>
      <c r="AK177" s="2">
        <f t="shared" si="106"/>
        <v>201901</v>
      </c>
      <c r="AL177" s="2">
        <f t="shared" si="100"/>
        <v>201903</v>
      </c>
      <c r="AM177" s="2" t="b">
        <f t="shared" si="107"/>
        <v>1</v>
      </c>
      <c r="AN177" s="4" t="e">
        <f t="shared" si="85"/>
        <v>#N/A</v>
      </c>
      <c r="AO177" s="4" t="e">
        <f t="shared" si="86"/>
        <v>#N/A</v>
      </c>
      <c r="AP177" s="2" t="str">
        <f>IF(AD177,
  IF(ISBLANK(H177),
    AP176,
    IF(LEN(H177)=1,
      IF(OR(UPPER(H177)="A",UPPER(H177)="I"),
        EINSTELLUNGEN!$D$21,
        IF(OR(UPPER(H177)="B",UPPER(H177)="M"),
          EINSTELLUNGEN!$D$22,
          IF(OR(UPPER(H177)="C",UPPER(H177)="S"),
            EINSTELLUNGEN!$D$23,
            IF(UPPER(H177)="D",
              EINSTELLUNGEN!$D$24,
              IF(UPPER(H177)="E",
                EINSTELLUNGEN!$D$25,
                UPPER(H177)))))),
      IF(ISNUMBER(H177),
        EINSTELLUNGEN!$D$20&amp;H177,
        UPPER(H177)))),
  "")</f>
        <v/>
      </c>
      <c r="AQ177" s="2" t="str">
        <f t="shared" si="87"/>
        <v/>
      </c>
      <c r="AR177" s="2">
        <f t="shared" si="88"/>
        <v>0</v>
      </c>
      <c r="AS177" s="145">
        <f t="shared" si="89"/>
        <v>0.33333333333333331</v>
      </c>
      <c r="AT177" s="2">
        <f t="shared" si="90"/>
        <v>0</v>
      </c>
      <c r="AU177" s="2">
        <f t="shared" si="91"/>
        <v>0</v>
      </c>
      <c r="AV177" s="2">
        <f t="shared" si="92"/>
        <v>0</v>
      </c>
      <c r="AW177" s="2">
        <f t="shared" si="93"/>
        <v>0</v>
      </c>
      <c r="AX177" s="2">
        <f t="shared" si="108"/>
        <v>0</v>
      </c>
      <c r="AY177" s="2">
        <f t="shared" si="94"/>
        <v>0</v>
      </c>
      <c r="AZ177" s="145" t="e">
        <f t="shared" si="95"/>
        <v>#N/A</v>
      </c>
      <c r="BA177" s="145" t="e">
        <f t="shared" si="96"/>
        <v>#N/A</v>
      </c>
      <c r="BB177" s="145">
        <f t="shared" si="97"/>
        <v>2.083333333333337E-2</v>
      </c>
      <c r="BC177" s="2">
        <f>IF(AM177,
  IF(AND(AL177=$J$31,_xlfn.DAYS(AH177,DATE(AI177,1,1))&lt;7),
    MAX(0,EINSTELLUNGEN!$D$12+1-WEEKDAY(DATE(EINSTELLUNGEN!$D$9,EINSTELLUNGEN!$D$10,1),2)),
    IF(AL177=$J$33,
      MIN(EINSTELLUNGEN!$D$12,WEEKDAY(DATE(EINSTELLUNGEN!$D$9,12,31),2)),
      EINSTELLUNGEN!$D$12
  )) - SUMIF(AL$50:AL$2500,"="&amp;AL177,AX$50:AX$2500),
  0)</f>
        <v>3</v>
      </c>
      <c r="BD177" s="2">
        <f t="shared" si="98"/>
        <v>0.33333333333333331</v>
      </c>
      <c r="BE177" s="2">
        <f t="shared" si="99"/>
        <v>0</v>
      </c>
    </row>
    <row r="178" spans="1:57" ht="10.5" customHeight="1">
      <c r="A178" s="1" t="str">
        <f t="shared" ref="A178:A241" ca="1" si="109">IF(AND(AC178,AJ178=$A$48),"Q","")</f>
        <v/>
      </c>
      <c r="B178" s="1" t="str">
        <f t="shared" ref="B178:B241" ca="1" si="110">IF(AND(AC178,AK178=$B$48),"M","")</f>
        <v/>
      </c>
      <c r="C178" s="1" t="str">
        <f t="shared" ref="C178:C241" ca="1" si="111">IF(AND(AC178,AL178=$C$48),"W","")</f>
        <v/>
      </c>
      <c r="D178" s="1" t="str">
        <f t="shared" ref="D178:D241" ca="1" si="112">IF(AND(AC178,AH178=$D$48),"T","")</f>
        <v/>
      </c>
      <c r="F178" s="10"/>
      <c r="G178" s="136" t="str">
        <f t="shared" ref="G178:G241" si="113">IF(AE178,INDEX($L$29:$L$35,WEEKDAY(AH178,2),1)&amp;", "&amp;DAY(AH178)&amp;" "&amp;INDEX($N$29:$N$40,MONTH(AH178),1)&amp;" "&amp;YEAR(AH178),"")</f>
        <v/>
      </c>
      <c r="H178" s="27"/>
      <c r="I178" s="28"/>
      <c r="J178" s="28"/>
      <c r="K178" s="29"/>
      <c r="L178" s="136"/>
      <c r="M178" s="136"/>
      <c r="N178" s="136"/>
      <c r="O178" s="26" t="str">
        <f t="shared" ref="O178:O241" si="114">IF(AD178,AR178,"")</f>
        <v/>
      </c>
      <c r="P178" s="218" t="str">
        <f t="shared" ref="P178:P241" si="115">IF(AF178,
IF(AS177&gt;0,
  TEXT(AS177*24,"0,000")&amp;" h",
  TEXT(0,"0,000")&amp;" h"),
"")</f>
        <v/>
      </c>
      <c r="Q178" s="26" t="str">
        <f t="shared" ref="Q178:Q241" si="116">IF(AF178,BB177,"")</f>
        <v/>
      </c>
      <c r="R178" s="22"/>
      <c r="S178" s="99"/>
      <c r="T178" s="10"/>
      <c r="U178" s="229" t="str">
        <f t="shared" ref="U178:U241" si="117">IF(AND(AD178,AR178,LEN(AQ178)&gt;0),
IF(AQ178&lt;&gt;FALSE,
  TEXT(AH178,"yyyy-mm-dd")
    &amp;"|"&amp;TEXT(AN178,"hh:mm")
    &amp;"|"&amp;TEXT(AO178,"hh:mm")
    &amp;"|"&amp;AP178
    &amp;"|"&amp;AQ178,
  $J$39),
"")</f>
        <v/>
      </c>
      <c r="V178" s="230"/>
      <c r="W178" s="230"/>
      <c r="X178" s="230"/>
      <c r="Y178" s="230"/>
      <c r="Z178" s="22" t="str">
        <f>""</f>
        <v/>
      </c>
      <c r="AB178" s="23" t="str">
        <f t="shared" ref="AB178:AB241" si="118">IF(AG178,"W"&amp;RIGHT(AL177,2)&amp;"  "&amp;TEXT(BE177*24,"+0,00;−0,00;0,00")&amp;"  (S="&amp;TEXT(BC177*$J$37,"00,00")&amp;"  H="&amp;TEXT(BD177*24,"00,00")&amp;")","")</f>
        <v/>
      </c>
      <c r="AC178" s="2" t="b">
        <f>COUNT(Q178:Q$2500)&gt;0</f>
        <v>0</v>
      </c>
      <c r="AD178" s="2" t="b">
        <f t="shared" si="101"/>
        <v>0</v>
      </c>
      <c r="AE178" s="2" t="b">
        <f t="shared" si="102"/>
        <v>0</v>
      </c>
      <c r="AF178" s="2" t="b">
        <f t="shared" si="103"/>
        <v>0</v>
      </c>
      <c r="AG178" s="2" t="b">
        <f>OR(
  AND(AC178,NOT(AC179)),
  AND(AF178,WEEKDAY(AH177,2)=EINSTELLUNGEN!$D$12),
  AND(AF178,AH178=$J$35)
)</f>
        <v>0</v>
      </c>
      <c r="AH178" s="2">
        <f>IF(AE178,AH177+IF(WEEKDAY(AH177+1,2)&lt;=EINSTELLUNGEN!$D$12,1,$J$36),AH177)</f>
        <v>42020</v>
      </c>
      <c r="AI178" s="2">
        <f t="shared" si="104"/>
        <v>2019</v>
      </c>
      <c r="AJ178" s="2">
        <f t="shared" si="105"/>
        <v>201901</v>
      </c>
      <c r="AK178" s="2">
        <f t="shared" si="106"/>
        <v>201901</v>
      </c>
      <c r="AL178" s="2">
        <f t="shared" si="100"/>
        <v>201903</v>
      </c>
      <c r="AM178" s="2" t="b">
        <f t="shared" si="107"/>
        <v>1</v>
      </c>
      <c r="AN178" s="4" t="e">
        <f t="shared" ref="AN178:AN241" si="119">IF(NOT(AD178),NA(),IF(ISNUMBER(I178),I178,AO177))</f>
        <v>#N/A</v>
      </c>
      <c r="AO178" s="4" t="e">
        <f t="shared" ref="AO178:AO241" si="120">IF(ISNA(AN178),NA(),IF(ISNUMBER(J178),MAX(J178,AN178),AN178))</f>
        <v>#N/A</v>
      </c>
      <c r="AP178" s="2" t="str">
        <f>IF(AD178,
  IF(ISBLANK(H178),
    AP177,
    IF(LEN(H178)=1,
      IF(OR(UPPER(H178)="A",UPPER(H178)="I"),
        EINSTELLUNGEN!$D$21,
        IF(OR(UPPER(H178)="B",UPPER(H178)="M"),
          EINSTELLUNGEN!$D$22,
          IF(OR(UPPER(H178)="C",UPPER(H178)="S"),
            EINSTELLUNGEN!$D$23,
            IF(UPPER(H178)="D",
              EINSTELLUNGEN!$D$24,
              IF(UPPER(H178)="E",
                EINSTELLUNGEN!$D$25,
                UPPER(H178)))))),
      IF(ISNUMBER(H178),
        EINSTELLUNGEN!$D$20&amp;H178,
        UPPER(H178)))),
  "")</f>
        <v/>
      </c>
      <c r="AQ178" s="2" t="str">
        <f t="shared" ref="AQ178:AQ241" si="121">IF(LEN(AP178)&gt;0,
IF(LEN(TRIM(K178))&gt;0,K178,
IF(AND(AP177=AP178,LEN(TRIM(K177))&gt;0),K177,
  IF(AND(AP176=AP178,LEN(TRIM(K176))&gt;0),K176,
    IF(AND(AP175=AP178,LEN(TRIM(K175))&gt;0),K175,
      IF(AND(AP174=AP178,LEN(TRIM(K174))&gt;0),K174,
        IF(AND(AP173=AP178,LEN(TRIM(K173))&gt;0),K173,
          IF(AND(AP172=AP178,LEN(TRIM(K172))&gt;0),K172,
            IF(AND(AP171=AP178,LEN(TRIM(K171))&gt;0),K171,
              IF(AND(AP170=AP178,LEN(TRIM(K170))&gt;0),K170,
                IF(AND(AP169=AP178,LEN(TRIM(K169))&gt;0),K169,
                  IF(AND(AP168=AP178,LEN(TRIM(K168))&gt;0),K168,FALSE)
)))))))))),"")</f>
        <v/>
      </c>
      <c r="AR178" s="2">
        <f t="shared" ref="AR178:AR241" si="122">IF(OR(ISNA(AN178),ISNA(AO178)),0,MAX(0,AO178-AN178))</f>
        <v>0</v>
      </c>
      <c r="AS178" s="145">
        <f t="shared" ref="AS178:AS241" si="123">SUMIF(AH$50:AH$2500,"="&amp;AH178,AR$50:AR$2500)</f>
        <v>0.33333333333333331</v>
      </c>
      <c r="AT178" s="2">
        <f t="shared" ref="AT178:AT241" si="124">IF(AND(AF179,AP178="F"),1,0)</f>
        <v>0</v>
      </c>
      <c r="AU178" s="2">
        <f t="shared" ref="AU178:AU241" si="125">IF(AND(AF179,AP178="U"),1,0)</f>
        <v>0</v>
      </c>
      <c r="AV178" s="2">
        <f t="shared" ref="AV178:AV241" si="126">IF(AND(AF179,AP178="K"),1,0)</f>
        <v>0</v>
      </c>
      <c r="AW178" s="2">
        <f t="shared" ref="AW178:AW241" si="127">IF(AND(AF179,AP178="Z"),1,0)</f>
        <v>0</v>
      </c>
      <c r="AX178" s="2">
        <f t="shared" si="108"/>
        <v>0</v>
      </c>
      <c r="AY178" s="2">
        <f t="shared" ref="AY178:AY241" si="128">IF(AF179,IF(AX178=0,1,0),0)</f>
        <v>0</v>
      </c>
      <c r="AZ178" s="145" t="e">
        <f t="shared" ref="AZ178:AZ241" si="129">IF(NOT(AD178),NA(),IF(ISNA(AZ177),AN178,IF(AND(ISNUMBER(AN178),AN178&lt;AZ177),AN178,AZ177)))</f>
        <v>#N/A</v>
      </c>
      <c r="BA178" s="145" t="e">
        <f t="shared" ref="BA178:BA241" si="130">IF(NOT(AD178),NA(),IF(ISNA(BA177),AO178,IF(AND(ISNUMBER(AO178),AO178&gt;BA177),AO178,BA177)))</f>
        <v>#N/A</v>
      </c>
      <c r="BB178" s="145">
        <f t="shared" ref="BB178:BB241" si="131">IF(AE177,
  0,
  IF(OR(ISNA(AZ178),ISNA(BA178)),
    BB177,
    MAX(0,(BA178-AZ178)-AS178)))</f>
        <v>2.083333333333337E-2</v>
      </c>
      <c r="BC178" s="2">
        <f>IF(AM178,
  IF(AND(AL178=$J$31,_xlfn.DAYS(AH178,DATE(AI178,1,1))&lt;7),
    MAX(0,EINSTELLUNGEN!$D$12+1-WEEKDAY(DATE(EINSTELLUNGEN!$D$9,EINSTELLUNGEN!$D$10,1),2)),
    IF(AL178=$J$33,
      MIN(EINSTELLUNGEN!$D$12,WEEKDAY(DATE(EINSTELLUNGEN!$D$9,12,31),2)),
      EINSTELLUNGEN!$D$12
  )) - SUMIF(AL$50:AL$2500,"="&amp;AL178,AX$50:AX$2500),
  0)</f>
        <v>3</v>
      </c>
      <c r="BD178" s="2">
        <f t="shared" ref="BD178:BD241" si="132">SUMIF(AL$50:AL$2500,"="&amp;AL178,AR$50:AR$2500)</f>
        <v>0.33333333333333331</v>
      </c>
      <c r="BE178" s="2">
        <f t="shared" ref="BE178:BE241" si="133">IF(AG179,BD178-BC178*$J$37/24,0)</f>
        <v>0</v>
      </c>
    </row>
    <row r="179" spans="1:57" ht="10.5" customHeight="1">
      <c r="A179" s="1" t="str">
        <f t="shared" ca="1" si="109"/>
        <v/>
      </c>
      <c r="B179" s="1" t="str">
        <f t="shared" ca="1" si="110"/>
        <v/>
      </c>
      <c r="C179" s="1" t="str">
        <f t="shared" ca="1" si="111"/>
        <v/>
      </c>
      <c r="D179" s="1" t="str">
        <f t="shared" ca="1" si="112"/>
        <v/>
      </c>
      <c r="F179" s="10"/>
      <c r="G179" s="136" t="str">
        <f t="shared" si="113"/>
        <v/>
      </c>
      <c r="H179" s="27"/>
      <c r="I179" s="28"/>
      <c r="J179" s="28"/>
      <c r="K179" s="29"/>
      <c r="L179" s="136"/>
      <c r="M179" s="136"/>
      <c r="N179" s="136"/>
      <c r="O179" s="26" t="str">
        <f t="shared" si="114"/>
        <v/>
      </c>
      <c r="P179" s="218" t="str">
        <f t="shared" si="115"/>
        <v/>
      </c>
      <c r="Q179" s="26" t="str">
        <f t="shared" si="116"/>
        <v/>
      </c>
      <c r="R179" s="22"/>
      <c r="S179" s="99"/>
      <c r="T179" s="10"/>
      <c r="U179" s="229" t="str">
        <f t="shared" si="117"/>
        <v/>
      </c>
      <c r="V179" s="230"/>
      <c r="W179" s="230"/>
      <c r="X179" s="230"/>
      <c r="Y179" s="230"/>
      <c r="Z179" s="22" t="str">
        <f>""</f>
        <v/>
      </c>
      <c r="AB179" s="23" t="str">
        <f t="shared" si="118"/>
        <v/>
      </c>
      <c r="AC179" s="2" t="b">
        <f>COUNT(Q179:Q$2500)&gt;0</f>
        <v>0</v>
      </c>
      <c r="AD179" s="2" t="b">
        <f t="shared" si="101"/>
        <v>0</v>
      </c>
      <c r="AE179" s="2" t="b">
        <f t="shared" si="102"/>
        <v>0</v>
      </c>
      <c r="AF179" s="2" t="b">
        <f t="shared" si="103"/>
        <v>0</v>
      </c>
      <c r="AG179" s="2" t="b">
        <f>OR(
  AND(AC179,NOT(AC180)),
  AND(AF179,WEEKDAY(AH178,2)=EINSTELLUNGEN!$D$12),
  AND(AF179,AH179=$J$35)
)</f>
        <v>0</v>
      </c>
      <c r="AH179" s="2">
        <f>IF(AE179,AH178+IF(WEEKDAY(AH178+1,2)&lt;=EINSTELLUNGEN!$D$12,1,$J$36),AH178)</f>
        <v>42020</v>
      </c>
      <c r="AI179" s="2">
        <f t="shared" si="104"/>
        <v>2019</v>
      </c>
      <c r="AJ179" s="2">
        <f t="shared" si="105"/>
        <v>201901</v>
      </c>
      <c r="AK179" s="2">
        <f t="shared" si="106"/>
        <v>201901</v>
      </c>
      <c r="AL179" s="2">
        <f t="shared" ref="AL179:AL242" si="134">AI179*100-IF(AND(_xlfn.ISOWEEKNUM(AH179)&gt;=52,MONTH(AH179)=1),100,0)+_xlfn.ISOWEEKNUM(AH179)</f>
        <v>201903</v>
      </c>
      <c r="AM179" s="2" t="b">
        <f t="shared" si="107"/>
        <v>1</v>
      </c>
      <c r="AN179" s="4" t="e">
        <f t="shared" si="119"/>
        <v>#N/A</v>
      </c>
      <c r="AO179" s="4" t="e">
        <f t="shared" si="120"/>
        <v>#N/A</v>
      </c>
      <c r="AP179" s="2" t="str">
        <f>IF(AD179,
  IF(ISBLANK(H179),
    AP178,
    IF(LEN(H179)=1,
      IF(OR(UPPER(H179)="A",UPPER(H179)="I"),
        EINSTELLUNGEN!$D$21,
        IF(OR(UPPER(H179)="B",UPPER(H179)="M"),
          EINSTELLUNGEN!$D$22,
          IF(OR(UPPER(H179)="C",UPPER(H179)="S"),
            EINSTELLUNGEN!$D$23,
            IF(UPPER(H179)="D",
              EINSTELLUNGEN!$D$24,
              IF(UPPER(H179)="E",
                EINSTELLUNGEN!$D$25,
                UPPER(H179)))))),
      IF(ISNUMBER(H179),
        EINSTELLUNGEN!$D$20&amp;H179,
        UPPER(H179)))),
  "")</f>
        <v/>
      </c>
      <c r="AQ179" s="2" t="str">
        <f t="shared" si="121"/>
        <v/>
      </c>
      <c r="AR179" s="2">
        <f t="shared" si="122"/>
        <v>0</v>
      </c>
      <c r="AS179" s="145">
        <f t="shared" si="123"/>
        <v>0.33333333333333331</v>
      </c>
      <c r="AT179" s="2">
        <f t="shared" si="124"/>
        <v>0</v>
      </c>
      <c r="AU179" s="2">
        <f t="shared" si="125"/>
        <v>0</v>
      </c>
      <c r="AV179" s="2">
        <f t="shared" si="126"/>
        <v>0</v>
      </c>
      <c r="AW179" s="2">
        <f t="shared" si="127"/>
        <v>0</v>
      </c>
      <c r="AX179" s="2">
        <f t="shared" si="108"/>
        <v>0</v>
      </c>
      <c r="AY179" s="2">
        <f t="shared" si="128"/>
        <v>0</v>
      </c>
      <c r="AZ179" s="145" t="e">
        <f t="shared" si="129"/>
        <v>#N/A</v>
      </c>
      <c r="BA179" s="145" t="e">
        <f t="shared" si="130"/>
        <v>#N/A</v>
      </c>
      <c r="BB179" s="145">
        <f t="shared" si="131"/>
        <v>2.083333333333337E-2</v>
      </c>
      <c r="BC179" s="2">
        <f>IF(AM179,
  IF(AND(AL179=$J$31,_xlfn.DAYS(AH179,DATE(AI179,1,1))&lt;7),
    MAX(0,EINSTELLUNGEN!$D$12+1-WEEKDAY(DATE(EINSTELLUNGEN!$D$9,EINSTELLUNGEN!$D$10,1),2)),
    IF(AL179=$J$33,
      MIN(EINSTELLUNGEN!$D$12,WEEKDAY(DATE(EINSTELLUNGEN!$D$9,12,31),2)),
      EINSTELLUNGEN!$D$12
  )) - SUMIF(AL$50:AL$2500,"="&amp;AL179,AX$50:AX$2500),
  0)</f>
        <v>3</v>
      </c>
      <c r="BD179" s="2">
        <f t="shared" si="132"/>
        <v>0.33333333333333331</v>
      </c>
      <c r="BE179" s="2">
        <f t="shared" si="133"/>
        <v>0</v>
      </c>
    </row>
    <row r="180" spans="1:57" ht="10.5" customHeight="1">
      <c r="A180" s="1" t="str">
        <f t="shared" ca="1" si="109"/>
        <v/>
      </c>
      <c r="B180" s="1" t="str">
        <f t="shared" ca="1" si="110"/>
        <v/>
      </c>
      <c r="C180" s="1" t="str">
        <f t="shared" ca="1" si="111"/>
        <v/>
      </c>
      <c r="D180" s="1" t="str">
        <f t="shared" ca="1" si="112"/>
        <v/>
      </c>
      <c r="F180" s="10"/>
      <c r="G180" s="136" t="str">
        <f t="shared" si="113"/>
        <v/>
      </c>
      <c r="H180" s="27"/>
      <c r="I180" s="28"/>
      <c r="J180" s="28"/>
      <c r="K180" s="29"/>
      <c r="L180" s="136"/>
      <c r="M180" s="136"/>
      <c r="N180" s="136"/>
      <c r="O180" s="26" t="str">
        <f t="shared" si="114"/>
        <v/>
      </c>
      <c r="P180" s="218" t="str">
        <f t="shared" si="115"/>
        <v/>
      </c>
      <c r="Q180" s="26" t="str">
        <f t="shared" si="116"/>
        <v/>
      </c>
      <c r="R180" s="22"/>
      <c r="S180" s="99"/>
      <c r="T180" s="10"/>
      <c r="U180" s="229" t="str">
        <f t="shared" si="117"/>
        <v/>
      </c>
      <c r="V180" s="230"/>
      <c r="W180" s="230"/>
      <c r="X180" s="230"/>
      <c r="Y180" s="230"/>
      <c r="Z180" s="22" t="str">
        <f>""</f>
        <v/>
      </c>
      <c r="AB180" s="23" t="str">
        <f t="shared" si="118"/>
        <v/>
      </c>
      <c r="AC180" s="2" t="b">
        <f>COUNT(Q180:Q$2500)&gt;0</f>
        <v>0</v>
      </c>
      <c r="AD180" s="2" t="b">
        <f t="shared" si="101"/>
        <v>0</v>
      </c>
      <c r="AE180" s="2" t="b">
        <f t="shared" si="102"/>
        <v>0</v>
      </c>
      <c r="AF180" s="2" t="b">
        <f t="shared" si="103"/>
        <v>0</v>
      </c>
      <c r="AG180" s="2" t="b">
        <f>OR(
  AND(AC180,NOT(AC181)),
  AND(AF180,WEEKDAY(AH179,2)=EINSTELLUNGEN!$D$12),
  AND(AF180,AH180=$J$35)
)</f>
        <v>0</v>
      </c>
      <c r="AH180" s="2">
        <f>IF(AE180,AH179+IF(WEEKDAY(AH179+1,2)&lt;=EINSTELLUNGEN!$D$12,1,$J$36),AH179)</f>
        <v>42020</v>
      </c>
      <c r="AI180" s="2">
        <f t="shared" si="104"/>
        <v>2019</v>
      </c>
      <c r="AJ180" s="2">
        <f t="shared" si="105"/>
        <v>201901</v>
      </c>
      <c r="AK180" s="2">
        <f t="shared" si="106"/>
        <v>201901</v>
      </c>
      <c r="AL180" s="2">
        <f t="shared" si="134"/>
        <v>201903</v>
      </c>
      <c r="AM180" s="2" t="b">
        <f t="shared" si="107"/>
        <v>1</v>
      </c>
      <c r="AN180" s="4" t="e">
        <f t="shared" si="119"/>
        <v>#N/A</v>
      </c>
      <c r="AO180" s="4" t="e">
        <f t="shared" si="120"/>
        <v>#N/A</v>
      </c>
      <c r="AP180" s="2" t="str">
        <f>IF(AD180,
  IF(ISBLANK(H180),
    AP179,
    IF(LEN(H180)=1,
      IF(OR(UPPER(H180)="A",UPPER(H180)="I"),
        EINSTELLUNGEN!$D$21,
        IF(OR(UPPER(H180)="B",UPPER(H180)="M"),
          EINSTELLUNGEN!$D$22,
          IF(OR(UPPER(H180)="C",UPPER(H180)="S"),
            EINSTELLUNGEN!$D$23,
            IF(UPPER(H180)="D",
              EINSTELLUNGEN!$D$24,
              IF(UPPER(H180)="E",
                EINSTELLUNGEN!$D$25,
                UPPER(H180)))))),
      IF(ISNUMBER(H180),
        EINSTELLUNGEN!$D$20&amp;H180,
        UPPER(H180)))),
  "")</f>
        <v/>
      </c>
      <c r="AQ180" s="2" t="str">
        <f t="shared" si="121"/>
        <v/>
      </c>
      <c r="AR180" s="2">
        <f t="shared" si="122"/>
        <v>0</v>
      </c>
      <c r="AS180" s="145">
        <f t="shared" si="123"/>
        <v>0.33333333333333331</v>
      </c>
      <c r="AT180" s="2">
        <f t="shared" si="124"/>
        <v>0</v>
      </c>
      <c r="AU180" s="2">
        <f t="shared" si="125"/>
        <v>0</v>
      </c>
      <c r="AV180" s="2">
        <f t="shared" si="126"/>
        <v>0</v>
      </c>
      <c r="AW180" s="2">
        <f t="shared" si="127"/>
        <v>0</v>
      </c>
      <c r="AX180" s="2">
        <f t="shared" si="108"/>
        <v>0</v>
      </c>
      <c r="AY180" s="2">
        <f t="shared" si="128"/>
        <v>0</v>
      </c>
      <c r="AZ180" s="145" t="e">
        <f t="shared" si="129"/>
        <v>#N/A</v>
      </c>
      <c r="BA180" s="145" t="e">
        <f t="shared" si="130"/>
        <v>#N/A</v>
      </c>
      <c r="BB180" s="145">
        <f t="shared" si="131"/>
        <v>2.083333333333337E-2</v>
      </c>
      <c r="BC180" s="2">
        <f>IF(AM180,
  IF(AND(AL180=$J$31,_xlfn.DAYS(AH180,DATE(AI180,1,1))&lt;7),
    MAX(0,EINSTELLUNGEN!$D$12+1-WEEKDAY(DATE(EINSTELLUNGEN!$D$9,EINSTELLUNGEN!$D$10,1),2)),
    IF(AL180=$J$33,
      MIN(EINSTELLUNGEN!$D$12,WEEKDAY(DATE(EINSTELLUNGEN!$D$9,12,31),2)),
      EINSTELLUNGEN!$D$12
  )) - SUMIF(AL$50:AL$2500,"="&amp;AL180,AX$50:AX$2500),
  0)</f>
        <v>3</v>
      </c>
      <c r="BD180" s="2">
        <f t="shared" si="132"/>
        <v>0.33333333333333331</v>
      </c>
      <c r="BE180" s="2">
        <f t="shared" si="133"/>
        <v>0</v>
      </c>
    </row>
    <row r="181" spans="1:57" ht="10.5" customHeight="1">
      <c r="A181" s="1" t="str">
        <f t="shared" ca="1" si="109"/>
        <v/>
      </c>
      <c r="B181" s="1" t="str">
        <f t="shared" ca="1" si="110"/>
        <v/>
      </c>
      <c r="C181" s="1" t="str">
        <f t="shared" ca="1" si="111"/>
        <v/>
      </c>
      <c r="D181" s="1" t="str">
        <f t="shared" ca="1" si="112"/>
        <v/>
      </c>
      <c r="F181" s="10"/>
      <c r="G181" s="136" t="str">
        <f t="shared" si="113"/>
        <v/>
      </c>
      <c r="H181" s="27"/>
      <c r="I181" s="28"/>
      <c r="J181" s="28"/>
      <c r="K181" s="29"/>
      <c r="L181" s="136"/>
      <c r="M181" s="136"/>
      <c r="N181" s="136"/>
      <c r="O181" s="26" t="str">
        <f t="shared" si="114"/>
        <v/>
      </c>
      <c r="P181" s="218" t="str">
        <f t="shared" si="115"/>
        <v/>
      </c>
      <c r="Q181" s="26" t="str">
        <f t="shared" si="116"/>
        <v/>
      </c>
      <c r="R181" s="22"/>
      <c r="S181" s="99"/>
      <c r="T181" s="10"/>
      <c r="U181" s="229" t="str">
        <f t="shared" si="117"/>
        <v/>
      </c>
      <c r="V181" s="230"/>
      <c r="W181" s="230"/>
      <c r="X181" s="230"/>
      <c r="Y181" s="230"/>
      <c r="Z181" s="22" t="str">
        <f>""</f>
        <v/>
      </c>
      <c r="AB181" s="23" t="str">
        <f t="shared" si="118"/>
        <v/>
      </c>
      <c r="AC181" s="2" t="b">
        <f>COUNT(Q181:Q$2500)&gt;0</f>
        <v>0</v>
      </c>
      <c r="AD181" s="2" t="b">
        <f t="shared" si="101"/>
        <v>0</v>
      </c>
      <c r="AE181" s="2" t="b">
        <f t="shared" si="102"/>
        <v>0</v>
      </c>
      <c r="AF181" s="2" t="b">
        <f t="shared" si="103"/>
        <v>0</v>
      </c>
      <c r="AG181" s="2" t="b">
        <f>OR(
  AND(AC181,NOT(AC182)),
  AND(AF181,WEEKDAY(AH180,2)=EINSTELLUNGEN!$D$12),
  AND(AF181,AH181=$J$35)
)</f>
        <v>0</v>
      </c>
      <c r="AH181" s="2">
        <f>IF(AE181,AH180+IF(WEEKDAY(AH180+1,2)&lt;=EINSTELLUNGEN!$D$12,1,$J$36),AH180)</f>
        <v>42020</v>
      </c>
      <c r="AI181" s="2">
        <f t="shared" si="104"/>
        <v>2019</v>
      </c>
      <c r="AJ181" s="2">
        <f t="shared" si="105"/>
        <v>201901</v>
      </c>
      <c r="AK181" s="2">
        <f t="shared" si="106"/>
        <v>201901</v>
      </c>
      <c r="AL181" s="2">
        <f t="shared" si="134"/>
        <v>201903</v>
      </c>
      <c r="AM181" s="2" t="b">
        <f t="shared" si="107"/>
        <v>1</v>
      </c>
      <c r="AN181" s="4" t="e">
        <f t="shared" si="119"/>
        <v>#N/A</v>
      </c>
      <c r="AO181" s="4" t="e">
        <f t="shared" si="120"/>
        <v>#N/A</v>
      </c>
      <c r="AP181" s="2" t="str">
        <f>IF(AD181,
  IF(ISBLANK(H181),
    AP180,
    IF(LEN(H181)=1,
      IF(OR(UPPER(H181)="A",UPPER(H181)="I"),
        EINSTELLUNGEN!$D$21,
        IF(OR(UPPER(H181)="B",UPPER(H181)="M"),
          EINSTELLUNGEN!$D$22,
          IF(OR(UPPER(H181)="C",UPPER(H181)="S"),
            EINSTELLUNGEN!$D$23,
            IF(UPPER(H181)="D",
              EINSTELLUNGEN!$D$24,
              IF(UPPER(H181)="E",
                EINSTELLUNGEN!$D$25,
                UPPER(H181)))))),
      IF(ISNUMBER(H181),
        EINSTELLUNGEN!$D$20&amp;H181,
        UPPER(H181)))),
  "")</f>
        <v/>
      </c>
      <c r="AQ181" s="2" t="str">
        <f t="shared" si="121"/>
        <v/>
      </c>
      <c r="AR181" s="2">
        <f t="shared" si="122"/>
        <v>0</v>
      </c>
      <c r="AS181" s="145">
        <f t="shared" si="123"/>
        <v>0.33333333333333331</v>
      </c>
      <c r="AT181" s="2">
        <f t="shared" si="124"/>
        <v>0</v>
      </c>
      <c r="AU181" s="2">
        <f t="shared" si="125"/>
        <v>0</v>
      </c>
      <c r="AV181" s="2">
        <f t="shared" si="126"/>
        <v>0</v>
      </c>
      <c r="AW181" s="2">
        <f t="shared" si="127"/>
        <v>0</v>
      </c>
      <c r="AX181" s="2">
        <f t="shared" si="108"/>
        <v>0</v>
      </c>
      <c r="AY181" s="2">
        <f t="shared" si="128"/>
        <v>0</v>
      </c>
      <c r="AZ181" s="145" t="e">
        <f t="shared" si="129"/>
        <v>#N/A</v>
      </c>
      <c r="BA181" s="145" t="e">
        <f t="shared" si="130"/>
        <v>#N/A</v>
      </c>
      <c r="BB181" s="145">
        <f t="shared" si="131"/>
        <v>2.083333333333337E-2</v>
      </c>
      <c r="BC181" s="2">
        <f>IF(AM181,
  IF(AND(AL181=$J$31,_xlfn.DAYS(AH181,DATE(AI181,1,1))&lt;7),
    MAX(0,EINSTELLUNGEN!$D$12+1-WEEKDAY(DATE(EINSTELLUNGEN!$D$9,EINSTELLUNGEN!$D$10,1),2)),
    IF(AL181=$J$33,
      MIN(EINSTELLUNGEN!$D$12,WEEKDAY(DATE(EINSTELLUNGEN!$D$9,12,31),2)),
      EINSTELLUNGEN!$D$12
  )) - SUMIF(AL$50:AL$2500,"="&amp;AL181,AX$50:AX$2500),
  0)</f>
        <v>3</v>
      </c>
      <c r="BD181" s="2">
        <f t="shared" si="132"/>
        <v>0.33333333333333331</v>
      </c>
      <c r="BE181" s="2">
        <f t="shared" si="133"/>
        <v>0</v>
      </c>
    </row>
    <row r="182" spans="1:57" ht="10.5" customHeight="1">
      <c r="A182" s="1" t="str">
        <f t="shared" ca="1" si="109"/>
        <v/>
      </c>
      <c r="B182" s="1" t="str">
        <f t="shared" ca="1" si="110"/>
        <v/>
      </c>
      <c r="C182" s="1" t="str">
        <f t="shared" ca="1" si="111"/>
        <v/>
      </c>
      <c r="D182" s="1" t="str">
        <f t="shared" ca="1" si="112"/>
        <v/>
      </c>
      <c r="F182" s="10"/>
      <c r="G182" s="136" t="str">
        <f t="shared" si="113"/>
        <v/>
      </c>
      <c r="H182" s="27"/>
      <c r="I182" s="28"/>
      <c r="J182" s="28"/>
      <c r="K182" s="29"/>
      <c r="L182" s="136"/>
      <c r="M182" s="136"/>
      <c r="N182" s="136"/>
      <c r="O182" s="26" t="str">
        <f t="shared" si="114"/>
        <v/>
      </c>
      <c r="P182" s="218" t="str">
        <f t="shared" si="115"/>
        <v/>
      </c>
      <c r="Q182" s="26" t="str">
        <f t="shared" si="116"/>
        <v/>
      </c>
      <c r="R182" s="22"/>
      <c r="S182" s="99"/>
      <c r="T182" s="10"/>
      <c r="U182" s="229" t="str">
        <f t="shared" si="117"/>
        <v/>
      </c>
      <c r="V182" s="230"/>
      <c r="W182" s="230"/>
      <c r="X182" s="230"/>
      <c r="Y182" s="230"/>
      <c r="Z182" s="22" t="str">
        <f>""</f>
        <v/>
      </c>
      <c r="AB182" s="23" t="str">
        <f t="shared" si="118"/>
        <v/>
      </c>
      <c r="AC182" s="2" t="b">
        <f>COUNT(Q182:Q$2500)&gt;0</f>
        <v>0</v>
      </c>
      <c r="AD182" s="2" t="b">
        <f t="shared" si="101"/>
        <v>0</v>
      </c>
      <c r="AE182" s="2" t="b">
        <f t="shared" si="102"/>
        <v>0</v>
      </c>
      <c r="AF182" s="2" t="b">
        <f t="shared" si="103"/>
        <v>0</v>
      </c>
      <c r="AG182" s="2" t="b">
        <f>OR(
  AND(AC182,NOT(AC183)),
  AND(AF182,WEEKDAY(AH181,2)=EINSTELLUNGEN!$D$12),
  AND(AF182,AH182=$J$35)
)</f>
        <v>0</v>
      </c>
      <c r="AH182" s="2">
        <f>IF(AE182,AH181+IF(WEEKDAY(AH181+1,2)&lt;=EINSTELLUNGEN!$D$12,1,$J$36),AH181)</f>
        <v>42020</v>
      </c>
      <c r="AI182" s="2">
        <f t="shared" si="104"/>
        <v>2019</v>
      </c>
      <c r="AJ182" s="2">
        <f t="shared" si="105"/>
        <v>201901</v>
      </c>
      <c r="AK182" s="2">
        <f t="shared" si="106"/>
        <v>201901</v>
      </c>
      <c r="AL182" s="2">
        <f t="shared" si="134"/>
        <v>201903</v>
      </c>
      <c r="AM182" s="2" t="b">
        <f t="shared" si="107"/>
        <v>1</v>
      </c>
      <c r="AN182" s="4" t="e">
        <f t="shared" si="119"/>
        <v>#N/A</v>
      </c>
      <c r="AO182" s="4" t="e">
        <f t="shared" si="120"/>
        <v>#N/A</v>
      </c>
      <c r="AP182" s="2" t="str">
        <f>IF(AD182,
  IF(ISBLANK(H182),
    AP181,
    IF(LEN(H182)=1,
      IF(OR(UPPER(H182)="A",UPPER(H182)="I"),
        EINSTELLUNGEN!$D$21,
        IF(OR(UPPER(H182)="B",UPPER(H182)="M"),
          EINSTELLUNGEN!$D$22,
          IF(OR(UPPER(H182)="C",UPPER(H182)="S"),
            EINSTELLUNGEN!$D$23,
            IF(UPPER(H182)="D",
              EINSTELLUNGEN!$D$24,
              IF(UPPER(H182)="E",
                EINSTELLUNGEN!$D$25,
                UPPER(H182)))))),
      IF(ISNUMBER(H182),
        EINSTELLUNGEN!$D$20&amp;H182,
        UPPER(H182)))),
  "")</f>
        <v/>
      </c>
      <c r="AQ182" s="2" t="str">
        <f t="shared" si="121"/>
        <v/>
      </c>
      <c r="AR182" s="2">
        <f t="shared" si="122"/>
        <v>0</v>
      </c>
      <c r="AS182" s="145">
        <f t="shared" si="123"/>
        <v>0.33333333333333331</v>
      </c>
      <c r="AT182" s="2">
        <f t="shared" si="124"/>
        <v>0</v>
      </c>
      <c r="AU182" s="2">
        <f t="shared" si="125"/>
        <v>0</v>
      </c>
      <c r="AV182" s="2">
        <f t="shared" si="126"/>
        <v>0</v>
      </c>
      <c r="AW182" s="2">
        <f t="shared" si="127"/>
        <v>0</v>
      </c>
      <c r="AX182" s="2">
        <f t="shared" si="108"/>
        <v>0</v>
      </c>
      <c r="AY182" s="2">
        <f t="shared" si="128"/>
        <v>0</v>
      </c>
      <c r="AZ182" s="145" t="e">
        <f t="shared" si="129"/>
        <v>#N/A</v>
      </c>
      <c r="BA182" s="145" t="e">
        <f t="shared" si="130"/>
        <v>#N/A</v>
      </c>
      <c r="BB182" s="145">
        <f t="shared" si="131"/>
        <v>2.083333333333337E-2</v>
      </c>
      <c r="BC182" s="2">
        <f>IF(AM182,
  IF(AND(AL182=$J$31,_xlfn.DAYS(AH182,DATE(AI182,1,1))&lt;7),
    MAX(0,EINSTELLUNGEN!$D$12+1-WEEKDAY(DATE(EINSTELLUNGEN!$D$9,EINSTELLUNGEN!$D$10,1),2)),
    IF(AL182=$J$33,
      MIN(EINSTELLUNGEN!$D$12,WEEKDAY(DATE(EINSTELLUNGEN!$D$9,12,31),2)),
      EINSTELLUNGEN!$D$12
  )) - SUMIF(AL$50:AL$2500,"="&amp;AL182,AX$50:AX$2500),
  0)</f>
        <v>3</v>
      </c>
      <c r="BD182" s="2">
        <f t="shared" si="132"/>
        <v>0.33333333333333331</v>
      </c>
      <c r="BE182" s="2">
        <f t="shared" si="133"/>
        <v>0</v>
      </c>
    </row>
    <row r="183" spans="1:57" ht="10.5" customHeight="1">
      <c r="A183" s="1" t="str">
        <f t="shared" ca="1" si="109"/>
        <v/>
      </c>
      <c r="B183" s="1" t="str">
        <f t="shared" ca="1" si="110"/>
        <v/>
      </c>
      <c r="C183" s="1" t="str">
        <f t="shared" ca="1" si="111"/>
        <v/>
      </c>
      <c r="D183" s="1" t="str">
        <f t="shared" ca="1" si="112"/>
        <v/>
      </c>
      <c r="F183" s="10"/>
      <c r="G183" s="136" t="str">
        <f t="shared" si="113"/>
        <v/>
      </c>
      <c r="H183" s="27"/>
      <c r="I183" s="28"/>
      <c r="J183" s="28"/>
      <c r="K183" s="29"/>
      <c r="L183" s="136"/>
      <c r="M183" s="136"/>
      <c r="N183" s="136"/>
      <c r="O183" s="26" t="str">
        <f t="shared" si="114"/>
        <v/>
      </c>
      <c r="P183" s="218" t="str">
        <f t="shared" si="115"/>
        <v/>
      </c>
      <c r="Q183" s="26" t="str">
        <f t="shared" si="116"/>
        <v/>
      </c>
      <c r="R183" s="22"/>
      <c r="S183" s="99"/>
      <c r="T183" s="10"/>
      <c r="U183" s="229" t="str">
        <f t="shared" si="117"/>
        <v/>
      </c>
      <c r="V183" s="230"/>
      <c r="W183" s="230"/>
      <c r="X183" s="230"/>
      <c r="Y183" s="230"/>
      <c r="Z183" s="22" t="str">
        <f>""</f>
        <v/>
      </c>
      <c r="AB183" s="23" t="str">
        <f t="shared" si="118"/>
        <v/>
      </c>
      <c r="AC183" s="2" t="b">
        <f>COUNT(Q183:Q$2500)&gt;0</f>
        <v>0</v>
      </c>
      <c r="AD183" s="2" t="b">
        <f t="shared" si="101"/>
        <v>0</v>
      </c>
      <c r="AE183" s="2" t="b">
        <f t="shared" si="102"/>
        <v>0</v>
      </c>
      <c r="AF183" s="2" t="b">
        <f t="shared" si="103"/>
        <v>0</v>
      </c>
      <c r="AG183" s="2" t="b">
        <f>OR(
  AND(AC183,NOT(AC184)),
  AND(AF183,WEEKDAY(AH182,2)=EINSTELLUNGEN!$D$12),
  AND(AF183,AH183=$J$35)
)</f>
        <v>0</v>
      </c>
      <c r="AH183" s="2">
        <f>IF(AE183,AH182+IF(WEEKDAY(AH182+1,2)&lt;=EINSTELLUNGEN!$D$12,1,$J$36),AH182)</f>
        <v>42020</v>
      </c>
      <c r="AI183" s="2">
        <f t="shared" si="104"/>
        <v>2019</v>
      </c>
      <c r="AJ183" s="2">
        <f t="shared" si="105"/>
        <v>201901</v>
      </c>
      <c r="AK183" s="2">
        <f t="shared" si="106"/>
        <v>201901</v>
      </c>
      <c r="AL183" s="2">
        <f t="shared" si="134"/>
        <v>201903</v>
      </c>
      <c r="AM183" s="2" t="b">
        <f t="shared" si="107"/>
        <v>1</v>
      </c>
      <c r="AN183" s="4" t="e">
        <f t="shared" si="119"/>
        <v>#N/A</v>
      </c>
      <c r="AO183" s="4" t="e">
        <f t="shared" si="120"/>
        <v>#N/A</v>
      </c>
      <c r="AP183" s="2" t="str">
        <f>IF(AD183,
  IF(ISBLANK(H183),
    AP182,
    IF(LEN(H183)=1,
      IF(OR(UPPER(H183)="A",UPPER(H183)="I"),
        EINSTELLUNGEN!$D$21,
        IF(OR(UPPER(H183)="B",UPPER(H183)="M"),
          EINSTELLUNGEN!$D$22,
          IF(OR(UPPER(H183)="C",UPPER(H183)="S"),
            EINSTELLUNGEN!$D$23,
            IF(UPPER(H183)="D",
              EINSTELLUNGEN!$D$24,
              IF(UPPER(H183)="E",
                EINSTELLUNGEN!$D$25,
                UPPER(H183)))))),
      IF(ISNUMBER(H183),
        EINSTELLUNGEN!$D$20&amp;H183,
        UPPER(H183)))),
  "")</f>
        <v/>
      </c>
      <c r="AQ183" s="2" t="str">
        <f t="shared" si="121"/>
        <v/>
      </c>
      <c r="AR183" s="2">
        <f t="shared" si="122"/>
        <v>0</v>
      </c>
      <c r="AS183" s="145">
        <f t="shared" si="123"/>
        <v>0.33333333333333331</v>
      </c>
      <c r="AT183" s="2">
        <f t="shared" si="124"/>
        <v>0</v>
      </c>
      <c r="AU183" s="2">
        <f t="shared" si="125"/>
        <v>0</v>
      </c>
      <c r="AV183" s="2">
        <f t="shared" si="126"/>
        <v>0</v>
      </c>
      <c r="AW183" s="2">
        <f t="shared" si="127"/>
        <v>0</v>
      </c>
      <c r="AX183" s="2">
        <f t="shared" si="108"/>
        <v>0</v>
      </c>
      <c r="AY183" s="2">
        <f t="shared" si="128"/>
        <v>0</v>
      </c>
      <c r="AZ183" s="145" t="e">
        <f t="shared" si="129"/>
        <v>#N/A</v>
      </c>
      <c r="BA183" s="145" t="e">
        <f t="shared" si="130"/>
        <v>#N/A</v>
      </c>
      <c r="BB183" s="145">
        <f t="shared" si="131"/>
        <v>2.083333333333337E-2</v>
      </c>
      <c r="BC183" s="2">
        <f>IF(AM183,
  IF(AND(AL183=$J$31,_xlfn.DAYS(AH183,DATE(AI183,1,1))&lt;7),
    MAX(0,EINSTELLUNGEN!$D$12+1-WEEKDAY(DATE(EINSTELLUNGEN!$D$9,EINSTELLUNGEN!$D$10,1),2)),
    IF(AL183=$J$33,
      MIN(EINSTELLUNGEN!$D$12,WEEKDAY(DATE(EINSTELLUNGEN!$D$9,12,31),2)),
      EINSTELLUNGEN!$D$12
  )) - SUMIF(AL$50:AL$2500,"="&amp;AL183,AX$50:AX$2500),
  0)</f>
        <v>3</v>
      </c>
      <c r="BD183" s="2">
        <f t="shared" si="132"/>
        <v>0.33333333333333331</v>
      </c>
      <c r="BE183" s="2">
        <f t="shared" si="133"/>
        <v>0</v>
      </c>
    </row>
    <row r="184" spans="1:57" ht="10.5" customHeight="1">
      <c r="A184" s="1" t="str">
        <f t="shared" ca="1" si="109"/>
        <v/>
      </c>
      <c r="B184" s="1" t="str">
        <f t="shared" ca="1" si="110"/>
        <v/>
      </c>
      <c r="C184" s="1" t="str">
        <f t="shared" ca="1" si="111"/>
        <v/>
      </c>
      <c r="D184" s="1" t="str">
        <f t="shared" ca="1" si="112"/>
        <v/>
      </c>
      <c r="F184" s="10"/>
      <c r="G184" s="136" t="str">
        <f t="shared" si="113"/>
        <v/>
      </c>
      <c r="H184" s="27"/>
      <c r="I184" s="28"/>
      <c r="J184" s="28"/>
      <c r="K184" s="29"/>
      <c r="L184" s="136"/>
      <c r="M184" s="136"/>
      <c r="N184" s="136"/>
      <c r="O184" s="26" t="str">
        <f t="shared" si="114"/>
        <v/>
      </c>
      <c r="P184" s="218" t="str">
        <f t="shared" si="115"/>
        <v/>
      </c>
      <c r="Q184" s="26" t="str">
        <f t="shared" si="116"/>
        <v/>
      </c>
      <c r="R184" s="22"/>
      <c r="S184" s="99"/>
      <c r="T184" s="10"/>
      <c r="U184" s="229" t="str">
        <f t="shared" si="117"/>
        <v/>
      </c>
      <c r="V184" s="230"/>
      <c r="W184" s="230"/>
      <c r="X184" s="230"/>
      <c r="Y184" s="230"/>
      <c r="Z184" s="22" t="str">
        <f>""</f>
        <v/>
      </c>
      <c r="AB184" s="23" t="str">
        <f t="shared" si="118"/>
        <v/>
      </c>
      <c r="AC184" s="2" t="b">
        <f>COUNT(Q184:Q$2500)&gt;0</f>
        <v>0</v>
      </c>
      <c r="AD184" s="2" t="b">
        <f t="shared" si="101"/>
        <v>0</v>
      </c>
      <c r="AE184" s="2" t="b">
        <f t="shared" si="102"/>
        <v>0</v>
      </c>
      <c r="AF184" s="2" t="b">
        <f t="shared" si="103"/>
        <v>0</v>
      </c>
      <c r="AG184" s="2" t="b">
        <f>OR(
  AND(AC184,NOT(AC185)),
  AND(AF184,WEEKDAY(AH183,2)=EINSTELLUNGEN!$D$12),
  AND(AF184,AH184=$J$35)
)</f>
        <v>0</v>
      </c>
      <c r="AH184" s="2">
        <f>IF(AE184,AH183+IF(WEEKDAY(AH183+1,2)&lt;=EINSTELLUNGEN!$D$12,1,$J$36),AH183)</f>
        <v>42020</v>
      </c>
      <c r="AI184" s="2">
        <f t="shared" si="104"/>
        <v>2019</v>
      </c>
      <c r="AJ184" s="2">
        <f t="shared" si="105"/>
        <v>201901</v>
      </c>
      <c r="AK184" s="2">
        <f t="shared" si="106"/>
        <v>201901</v>
      </c>
      <c r="AL184" s="2">
        <f t="shared" si="134"/>
        <v>201903</v>
      </c>
      <c r="AM184" s="2" t="b">
        <f t="shared" si="107"/>
        <v>1</v>
      </c>
      <c r="AN184" s="4" t="e">
        <f t="shared" si="119"/>
        <v>#N/A</v>
      </c>
      <c r="AO184" s="4" t="e">
        <f t="shared" si="120"/>
        <v>#N/A</v>
      </c>
      <c r="AP184" s="2" t="str">
        <f>IF(AD184,
  IF(ISBLANK(H184),
    AP183,
    IF(LEN(H184)=1,
      IF(OR(UPPER(H184)="A",UPPER(H184)="I"),
        EINSTELLUNGEN!$D$21,
        IF(OR(UPPER(H184)="B",UPPER(H184)="M"),
          EINSTELLUNGEN!$D$22,
          IF(OR(UPPER(H184)="C",UPPER(H184)="S"),
            EINSTELLUNGEN!$D$23,
            IF(UPPER(H184)="D",
              EINSTELLUNGEN!$D$24,
              IF(UPPER(H184)="E",
                EINSTELLUNGEN!$D$25,
                UPPER(H184)))))),
      IF(ISNUMBER(H184),
        EINSTELLUNGEN!$D$20&amp;H184,
        UPPER(H184)))),
  "")</f>
        <v/>
      </c>
      <c r="AQ184" s="2" t="str">
        <f t="shared" si="121"/>
        <v/>
      </c>
      <c r="AR184" s="2">
        <f t="shared" si="122"/>
        <v>0</v>
      </c>
      <c r="AS184" s="145">
        <f t="shared" si="123"/>
        <v>0.33333333333333331</v>
      </c>
      <c r="AT184" s="2">
        <f t="shared" si="124"/>
        <v>0</v>
      </c>
      <c r="AU184" s="2">
        <f t="shared" si="125"/>
        <v>0</v>
      </c>
      <c r="AV184" s="2">
        <f t="shared" si="126"/>
        <v>0</v>
      </c>
      <c r="AW184" s="2">
        <f t="shared" si="127"/>
        <v>0</v>
      </c>
      <c r="AX184" s="2">
        <f t="shared" si="108"/>
        <v>0</v>
      </c>
      <c r="AY184" s="2">
        <f t="shared" si="128"/>
        <v>0</v>
      </c>
      <c r="AZ184" s="145" t="e">
        <f t="shared" si="129"/>
        <v>#N/A</v>
      </c>
      <c r="BA184" s="145" t="e">
        <f t="shared" si="130"/>
        <v>#N/A</v>
      </c>
      <c r="BB184" s="145">
        <f t="shared" si="131"/>
        <v>2.083333333333337E-2</v>
      </c>
      <c r="BC184" s="2">
        <f>IF(AM184,
  IF(AND(AL184=$J$31,_xlfn.DAYS(AH184,DATE(AI184,1,1))&lt;7),
    MAX(0,EINSTELLUNGEN!$D$12+1-WEEKDAY(DATE(EINSTELLUNGEN!$D$9,EINSTELLUNGEN!$D$10,1),2)),
    IF(AL184=$J$33,
      MIN(EINSTELLUNGEN!$D$12,WEEKDAY(DATE(EINSTELLUNGEN!$D$9,12,31),2)),
      EINSTELLUNGEN!$D$12
  )) - SUMIF(AL$50:AL$2500,"="&amp;AL184,AX$50:AX$2500),
  0)</f>
        <v>3</v>
      </c>
      <c r="BD184" s="2">
        <f t="shared" si="132"/>
        <v>0.33333333333333331</v>
      </c>
      <c r="BE184" s="2">
        <f t="shared" si="133"/>
        <v>0</v>
      </c>
    </row>
    <row r="185" spans="1:57" ht="10.5" customHeight="1">
      <c r="A185" s="1" t="str">
        <f t="shared" ca="1" si="109"/>
        <v/>
      </c>
      <c r="B185" s="1" t="str">
        <f t="shared" ca="1" si="110"/>
        <v/>
      </c>
      <c r="C185" s="1" t="str">
        <f t="shared" ca="1" si="111"/>
        <v/>
      </c>
      <c r="D185" s="1" t="str">
        <f t="shared" ca="1" si="112"/>
        <v/>
      </c>
      <c r="F185" s="10"/>
      <c r="G185" s="136" t="str">
        <f t="shared" si="113"/>
        <v/>
      </c>
      <c r="H185" s="27"/>
      <c r="I185" s="28"/>
      <c r="J185" s="28"/>
      <c r="K185" s="29"/>
      <c r="L185" s="136"/>
      <c r="M185" s="136"/>
      <c r="N185" s="136"/>
      <c r="O185" s="26" t="str">
        <f t="shared" si="114"/>
        <v/>
      </c>
      <c r="P185" s="218" t="str">
        <f t="shared" si="115"/>
        <v/>
      </c>
      <c r="Q185" s="26" t="str">
        <f t="shared" si="116"/>
        <v/>
      </c>
      <c r="R185" s="22"/>
      <c r="S185" s="99"/>
      <c r="T185" s="10"/>
      <c r="U185" s="229" t="str">
        <f t="shared" si="117"/>
        <v/>
      </c>
      <c r="V185" s="230"/>
      <c r="W185" s="230"/>
      <c r="X185" s="230"/>
      <c r="Y185" s="230"/>
      <c r="Z185" s="22" t="str">
        <f>""</f>
        <v/>
      </c>
      <c r="AB185" s="23" t="str">
        <f t="shared" si="118"/>
        <v/>
      </c>
      <c r="AC185" s="2" t="b">
        <f>COUNT(Q185:Q$2500)&gt;0</f>
        <v>0</v>
      </c>
      <c r="AD185" s="2" t="b">
        <f t="shared" si="101"/>
        <v>0</v>
      </c>
      <c r="AE185" s="2" t="b">
        <f t="shared" si="102"/>
        <v>0</v>
      </c>
      <c r="AF185" s="2" t="b">
        <f t="shared" si="103"/>
        <v>0</v>
      </c>
      <c r="AG185" s="2" t="b">
        <f>OR(
  AND(AC185,NOT(AC186)),
  AND(AF185,WEEKDAY(AH184,2)=EINSTELLUNGEN!$D$12),
  AND(AF185,AH185=$J$35)
)</f>
        <v>0</v>
      </c>
      <c r="AH185" s="2">
        <f>IF(AE185,AH184+IF(WEEKDAY(AH184+1,2)&lt;=EINSTELLUNGEN!$D$12,1,$J$36),AH184)</f>
        <v>42020</v>
      </c>
      <c r="AI185" s="2">
        <f t="shared" si="104"/>
        <v>2019</v>
      </c>
      <c r="AJ185" s="2">
        <f t="shared" si="105"/>
        <v>201901</v>
      </c>
      <c r="AK185" s="2">
        <f t="shared" si="106"/>
        <v>201901</v>
      </c>
      <c r="AL185" s="2">
        <f t="shared" si="134"/>
        <v>201903</v>
      </c>
      <c r="AM185" s="2" t="b">
        <f t="shared" si="107"/>
        <v>1</v>
      </c>
      <c r="AN185" s="4" t="e">
        <f t="shared" si="119"/>
        <v>#N/A</v>
      </c>
      <c r="AO185" s="4" t="e">
        <f t="shared" si="120"/>
        <v>#N/A</v>
      </c>
      <c r="AP185" s="2" t="str">
        <f>IF(AD185,
  IF(ISBLANK(H185),
    AP184,
    IF(LEN(H185)=1,
      IF(OR(UPPER(H185)="A",UPPER(H185)="I"),
        EINSTELLUNGEN!$D$21,
        IF(OR(UPPER(H185)="B",UPPER(H185)="M"),
          EINSTELLUNGEN!$D$22,
          IF(OR(UPPER(H185)="C",UPPER(H185)="S"),
            EINSTELLUNGEN!$D$23,
            IF(UPPER(H185)="D",
              EINSTELLUNGEN!$D$24,
              IF(UPPER(H185)="E",
                EINSTELLUNGEN!$D$25,
                UPPER(H185)))))),
      IF(ISNUMBER(H185),
        EINSTELLUNGEN!$D$20&amp;H185,
        UPPER(H185)))),
  "")</f>
        <v/>
      </c>
      <c r="AQ185" s="2" t="str">
        <f t="shared" si="121"/>
        <v/>
      </c>
      <c r="AR185" s="2">
        <f t="shared" si="122"/>
        <v>0</v>
      </c>
      <c r="AS185" s="145">
        <f t="shared" si="123"/>
        <v>0.33333333333333331</v>
      </c>
      <c r="AT185" s="2">
        <f t="shared" si="124"/>
        <v>0</v>
      </c>
      <c r="AU185" s="2">
        <f t="shared" si="125"/>
        <v>0</v>
      </c>
      <c r="AV185" s="2">
        <f t="shared" si="126"/>
        <v>0</v>
      </c>
      <c r="AW185" s="2">
        <f t="shared" si="127"/>
        <v>0</v>
      </c>
      <c r="AX185" s="2">
        <f t="shared" si="108"/>
        <v>0</v>
      </c>
      <c r="AY185" s="2">
        <f t="shared" si="128"/>
        <v>0</v>
      </c>
      <c r="AZ185" s="145" t="e">
        <f t="shared" si="129"/>
        <v>#N/A</v>
      </c>
      <c r="BA185" s="145" t="e">
        <f t="shared" si="130"/>
        <v>#N/A</v>
      </c>
      <c r="BB185" s="145">
        <f t="shared" si="131"/>
        <v>2.083333333333337E-2</v>
      </c>
      <c r="BC185" s="2">
        <f>IF(AM185,
  IF(AND(AL185=$J$31,_xlfn.DAYS(AH185,DATE(AI185,1,1))&lt;7),
    MAX(0,EINSTELLUNGEN!$D$12+1-WEEKDAY(DATE(EINSTELLUNGEN!$D$9,EINSTELLUNGEN!$D$10,1),2)),
    IF(AL185=$J$33,
      MIN(EINSTELLUNGEN!$D$12,WEEKDAY(DATE(EINSTELLUNGEN!$D$9,12,31),2)),
      EINSTELLUNGEN!$D$12
  )) - SUMIF(AL$50:AL$2500,"="&amp;AL185,AX$50:AX$2500),
  0)</f>
        <v>3</v>
      </c>
      <c r="BD185" s="2">
        <f t="shared" si="132"/>
        <v>0.33333333333333331</v>
      </c>
      <c r="BE185" s="2">
        <f t="shared" si="133"/>
        <v>0</v>
      </c>
    </row>
    <row r="186" spans="1:57" ht="10.5" customHeight="1">
      <c r="A186" s="1" t="str">
        <f t="shared" ca="1" si="109"/>
        <v/>
      </c>
      <c r="B186" s="1" t="str">
        <f t="shared" ca="1" si="110"/>
        <v/>
      </c>
      <c r="C186" s="1" t="str">
        <f t="shared" ca="1" si="111"/>
        <v/>
      </c>
      <c r="D186" s="1" t="str">
        <f t="shared" ca="1" si="112"/>
        <v/>
      </c>
      <c r="F186" s="10"/>
      <c r="G186" s="136" t="str">
        <f t="shared" si="113"/>
        <v/>
      </c>
      <c r="H186" s="27"/>
      <c r="I186" s="28"/>
      <c r="J186" s="28"/>
      <c r="K186" s="29"/>
      <c r="L186" s="136"/>
      <c r="M186" s="136"/>
      <c r="N186" s="136"/>
      <c r="O186" s="26" t="str">
        <f t="shared" si="114"/>
        <v/>
      </c>
      <c r="P186" s="218" t="str">
        <f t="shared" si="115"/>
        <v/>
      </c>
      <c r="Q186" s="26" t="str">
        <f t="shared" si="116"/>
        <v/>
      </c>
      <c r="R186" s="22"/>
      <c r="S186" s="99"/>
      <c r="T186" s="10"/>
      <c r="U186" s="229" t="str">
        <f t="shared" si="117"/>
        <v/>
      </c>
      <c r="V186" s="230"/>
      <c r="W186" s="230"/>
      <c r="X186" s="230"/>
      <c r="Y186" s="230"/>
      <c r="Z186" s="22" t="str">
        <f>""</f>
        <v/>
      </c>
      <c r="AB186" s="23" t="str">
        <f t="shared" si="118"/>
        <v/>
      </c>
      <c r="AC186" s="2" t="b">
        <f>COUNT(Q186:Q$2500)&gt;0</f>
        <v>0</v>
      </c>
      <c r="AD186" s="2" t="b">
        <f t="shared" si="101"/>
        <v>0</v>
      </c>
      <c r="AE186" s="2" t="b">
        <f t="shared" si="102"/>
        <v>0</v>
      </c>
      <c r="AF186" s="2" t="b">
        <f t="shared" si="103"/>
        <v>0</v>
      </c>
      <c r="AG186" s="2" t="b">
        <f>OR(
  AND(AC186,NOT(AC187)),
  AND(AF186,WEEKDAY(AH185,2)=EINSTELLUNGEN!$D$12),
  AND(AF186,AH186=$J$35)
)</f>
        <v>0</v>
      </c>
      <c r="AH186" s="2">
        <f>IF(AE186,AH185+IF(WEEKDAY(AH185+1,2)&lt;=EINSTELLUNGEN!$D$12,1,$J$36),AH185)</f>
        <v>42020</v>
      </c>
      <c r="AI186" s="2">
        <f t="shared" si="104"/>
        <v>2019</v>
      </c>
      <c r="AJ186" s="2">
        <f t="shared" si="105"/>
        <v>201901</v>
      </c>
      <c r="AK186" s="2">
        <f t="shared" si="106"/>
        <v>201901</v>
      </c>
      <c r="AL186" s="2">
        <f t="shared" si="134"/>
        <v>201903</v>
      </c>
      <c r="AM186" s="2" t="b">
        <f t="shared" si="107"/>
        <v>1</v>
      </c>
      <c r="AN186" s="4" t="e">
        <f t="shared" si="119"/>
        <v>#N/A</v>
      </c>
      <c r="AO186" s="4" t="e">
        <f t="shared" si="120"/>
        <v>#N/A</v>
      </c>
      <c r="AP186" s="2" t="str">
        <f>IF(AD186,
  IF(ISBLANK(H186),
    AP185,
    IF(LEN(H186)=1,
      IF(OR(UPPER(H186)="A",UPPER(H186)="I"),
        EINSTELLUNGEN!$D$21,
        IF(OR(UPPER(H186)="B",UPPER(H186)="M"),
          EINSTELLUNGEN!$D$22,
          IF(OR(UPPER(H186)="C",UPPER(H186)="S"),
            EINSTELLUNGEN!$D$23,
            IF(UPPER(H186)="D",
              EINSTELLUNGEN!$D$24,
              IF(UPPER(H186)="E",
                EINSTELLUNGEN!$D$25,
                UPPER(H186)))))),
      IF(ISNUMBER(H186),
        EINSTELLUNGEN!$D$20&amp;H186,
        UPPER(H186)))),
  "")</f>
        <v/>
      </c>
      <c r="AQ186" s="2" t="str">
        <f t="shared" si="121"/>
        <v/>
      </c>
      <c r="AR186" s="2">
        <f t="shared" si="122"/>
        <v>0</v>
      </c>
      <c r="AS186" s="145">
        <f t="shared" si="123"/>
        <v>0.33333333333333331</v>
      </c>
      <c r="AT186" s="2">
        <f t="shared" si="124"/>
        <v>0</v>
      </c>
      <c r="AU186" s="2">
        <f t="shared" si="125"/>
        <v>0</v>
      </c>
      <c r="AV186" s="2">
        <f t="shared" si="126"/>
        <v>0</v>
      </c>
      <c r="AW186" s="2">
        <f t="shared" si="127"/>
        <v>0</v>
      </c>
      <c r="AX186" s="2">
        <f t="shared" si="108"/>
        <v>0</v>
      </c>
      <c r="AY186" s="2">
        <f t="shared" si="128"/>
        <v>0</v>
      </c>
      <c r="AZ186" s="145" t="e">
        <f t="shared" si="129"/>
        <v>#N/A</v>
      </c>
      <c r="BA186" s="145" t="e">
        <f t="shared" si="130"/>
        <v>#N/A</v>
      </c>
      <c r="BB186" s="145">
        <f t="shared" si="131"/>
        <v>2.083333333333337E-2</v>
      </c>
      <c r="BC186" s="2">
        <f>IF(AM186,
  IF(AND(AL186=$J$31,_xlfn.DAYS(AH186,DATE(AI186,1,1))&lt;7),
    MAX(0,EINSTELLUNGEN!$D$12+1-WEEKDAY(DATE(EINSTELLUNGEN!$D$9,EINSTELLUNGEN!$D$10,1),2)),
    IF(AL186=$J$33,
      MIN(EINSTELLUNGEN!$D$12,WEEKDAY(DATE(EINSTELLUNGEN!$D$9,12,31),2)),
      EINSTELLUNGEN!$D$12
  )) - SUMIF(AL$50:AL$2500,"="&amp;AL186,AX$50:AX$2500),
  0)</f>
        <v>3</v>
      </c>
      <c r="BD186" s="2">
        <f t="shared" si="132"/>
        <v>0.33333333333333331</v>
      </c>
      <c r="BE186" s="2">
        <f t="shared" si="133"/>
        <v>0</v>
      </c>
    </row>
    <row r="187" spans="1:57" ht="10.5" customHeight="1">
      <c r="A187" s="1" t="str">
        <f t="shared" ca="1" si="109"/>
        <v/>
      </c>
      <c r="B187" s="1" t="str">
        <f t="shared" ca="1" si="110"/>
        <v/>
      </c>
      <c r="C187" s="1" t="str">
        <f t="shared" ca="1" si="111"/>
        <v/>
      </c>
      <c r="D187" s="1" t="str">
        <f t="shared" ca="1" si="112"/>
        <v/>
      </c>
      <c r="F187" s="10"/>
      <c r="G187" s="136" t="str">
        <f t="shared" si="113"/>
        <v/>
      </c>
      <c r="H187" s="27"/>
      <c r="I187" s="28"/>
      <c r="J187" s="28"/>
      <c r="K187" s="29"/>
      <c r="L187" s="136"/>
      <c r="M187" s="136"/>
      <c r="N187" s="136"/>
      <c r="O187" s="26" t="str">
        <f t="shared" si="114"/>
        <v/>
      </c>
      <c r="P187" s="218" t="str">
        <f t="shared" si="115"/>
        <v/>
      </c>
      <c r="Q187" s="26" t="str">
        <f t="shared" si="116"/>
        <v/>
      </c>
      <c r="R187" s="22"/>
      <c r="S187" s="99"/>
      <c r="T187" s="10"/>
      <c r="U187" s="229" t="str">
        <f t="shared" si="117"/>
        <v/>
      </c>
      <c r="V187" s="230"/>
      <c r="W187" s="230"/>
      <c r="X187" s="230"/>
      <c r="Y187" s="230"/>
      <c r="Z187" s="22" t="str">
        <f>""</f>
        <v/>
      </c>
      <c r="AB187" s="23" t="str">
        <f t="shared" si="118"/>
        <v/>
      </c>
      <c r="AC187" s="2" t="b">
        <f>COUNT(Q187:Q$2500)&gt;0</f>
        <v>0</v>
      </c>
      <c r="AD187" s="2" t="b">
        <f t="shared" si="101"/>
        <v>0</v>
      </c>
      <c r="AE187" s="2" t="b">
        <f t="shared" si="102"/>
        <v>0</v>
      </c>
      <c r="AF187" s="2" t="b">
        <f t="shared" si="103"/>
        <v>0</v>
      </c>
      <c r="AG187" s="2" t="b">
        <f>OR(
  AND(AC187,NOT(AC188)),
  AND(AF187,WEEKDAY(AH186,2)=EINSTELLUNGEN!$D$12),
  AND(AF187,AH187=$J$35)
)</f>
        <v>0</v>
      </c>
      <c r="AH187" s="2">
        <f>IF(AE187,AH186+IF(WEEKDAY(AH186+1,2)&lt;=EINSTELLUNGEN!$D$12,1,$J$36),AH186)</f>
        <v>42020</v>
      </c>
      <c r="AI187" s="2">
        <f t="shared" si="104"/>
        <v>2019</v>
      </c>
      <c r="AJ187" s="2">
        <f t="shared" si="105"/>
        <v>201901</v>
      </c>
      <c r="AK187" s="2">
        <f t="shared" si="106"/>
        <v>201901</v>
      </c>
      <c r="AL187" s="2">
        <f t="shared" si="134"/>
        <v>201903</v>
      </c>
      <c r="AM187" s="2" t="b">
        <f t="shared" si="107"/>
        <v>1</v>
      </c>
      <c r="AN187" s="4" t="e">
        <f t="shared" si="119"/>
        <v>#N/A</v>
      </c>
      <c r="AO187" s="4" t="e">
        <f t="shared" si="120"/>
        <v>#N/A</v>
      </c>
      <c r="AP187" s="2" t="str">
        <f>IF(AD187,
  IF(ISBLANK(H187),
    AP186,
    IF(LEN(H187)=1,
      IF(OR(UPPER(H187)="A",UPPER(H187)="I"),
        EINSTELLUNGEN!$D$21,
        IF(OR(UPPER(H187)="B",UPPER(H187)="M"),
          EINSTELLUNGEN!$D$22,
          IF(OR(UPPER(H187)="C",UPPER(H187)="S"),
            EINSTELLUNGEN!$D$23,
            IF(UPPER(H187)="D",
              EINSTELLUNGEN!$D$24,
              IF(UPPER(H187)="E",
                EINSTELLUNGEN!$D$25,
                UPPER(H187)))))),
      IF(ISNUMBER(H187),
        EINSTELLUNGEN!$D$20&amp;H187,
        UPPER(H187)))),
  "")</f>
        <v/>
      </c>
      <c r="AQ187" s="2" t="str">
        <f t="shared" si="121"/>
        <v/>
      </c>
      <c r="AR187" s="2">
        <f t="shared" si="122"/>
        <v>0</v>
      </c>
      <c r="AS187" s="145">
        <f t="shared" si="123"/>
        <v>0.33333333333333331</v>
      </c>
      <c r="AT187" s="2">
        <f t="shared" si="124"/>
        <v>0</v>
      </c>
      <c r="AU187" s="2">
        <f t="shared" si="125"/>
        <v>0</v>
      </c>
      <c r="AV187" s="2">
        <f t="shared" si="126"/>
        <v>0</v>
      </c>
      <c r="AW187" s="2">
        <f t="shared" si="127"/>
        <v>0</v>
      </c>
      <c r="AX187" s="2">
        <f t="shared" si="108"/>
        <v>0</v>
      </c>
      <c r="AY187" s="2">
        <f t="shared" si="128"/>
        <v>0</v>
      </c>
      <c r="AZ187" s="145" t="e">
        <f t="shared" si="129"/>
        <v>#N/A</v>
      </c>
      <c r="BA187" s="145" t="e">
        <f t="shared" si="130"/>
        <v>#N/A</v>
      </c>
      <c r="BB187" s="145">
        <f t="shared" si="131"/>
        <v>2.083333333333337E-2</v>
      </c>
      <c r="BC187" s="2">
        <f>IF(AM187,
  IF(AND(AL187=$J$31,_xlfn.DAYS(AH187,DATE(AI187,1,1))&lt;7),
    MAX(0,EINSTELLUNGEN!$D$12+1-WEEKDAY(DATE(EINSTELLUNGEN!$D$9,EINSTELLUNGEN!$D$10,1),2)),
    IF(AL187=$J$33,
      MIN(EINSTELLUNGEN!$D$12,WEEKDAY(DATE(EINSTELLUNGEN!$D$9,12,31),2)),
      EINSTELLUNGEN!$D$12
  )) - SUMIF(AL$50:AL$2500,"="&amp;AL187,AX$50:AX$2500),
  0)</f>
        <v>3</v>
      </c>
      <c r="BD187" s="2">
        <f t="shared" si="132"/>
        <v>0.33333333333333331</v>
      </c>
      <c r="BE187" s="2">
        <f t="shared" si="133"/>
        <v>0</v>
      </c>
    </row>
    <row r="188" spans="1:57" ht="10.5" customHeight="1">
      <c r="A188" s="1" t="str">
        <f t="shared" ca="1" si="109"/>
        <v/>
      </c>
      <c r="B188" s="1" t="str">
        <f t="shared" ca="1" si="110"/>
        <v/>
      </c>
      <c r="C188" s="1" t="str">
        <f t="shared" ca="1" si="111"/>
        <v/>
      </c>
      <c r="D188" s="1" t="str">
        <f t="shared" ca="1" si="112"/>
        <v/>
      </c>
      <c r="F188" s="10"/>
      <c r="G188" s="136" t="str">
        <f t="shared" si="113"/>
        <v/>
      </c>
      <c r="H188" s="27"/>
      <c r="I188" s="28"/>
      <c r="J188" s="28"/>
      <c r="K188" s="29"/>
      <c r="L188" s="136"/>
      <c r="M188" s="136"/>
      <c r="N188" s="136"/>
      <c r="O188" s="26" t="str">
        <f t="shared" si="114"/>
        <v/>
      </c>
      <c r="P188" s="218" t="str">
        <f t="shared" si="115"/>
        <v/>
      </c>
      <c r="Q188" s="26" t="str">
        <f t="shared" si="116"/>
        <v/>
      </c>
      <c r="R188" s="22"/>
      <c r="S188" s="99"/>
      <c r="T188" s="10"/>
      <c r="U188" s="229" t="str">
        <f t="shared" si="117"/>
        <v/>
      </c>
      <c r="V188" s="230"/>
      <c r="W188" s="230"/>
      <c r="X188" s="230"/>
      <c r="Y188" s="230"/>
      <c r="Z188" s="22" t="str">
        <f>""</f>
        <v/>
      </c>
      <c r="AB188" s="23" t="str">
        <f t="shared" si="118"/>
        <v/>
      </c>
      <c r="AC188" s="2" t="b">
        <f>COUNT(Q188:Q$2500)&gt;0</f>
        <v>0</v>
      </c>
      <c r="AD188" s="2" t="b">
        <f t="shared" si="101"/>
        <v>0</v>
      </c>
      <c r="AE188" s="2" t="b">
        <f t="shared" si="102"/>
        <v>0</v>
      </c>
      <c r="AF188" s="2" t="b">
        <f t="shared" si="103"/>
        <v>0</v>
      </c>
      <c r="AG188" s="2" t="b">
        <f>OR(
  AND(AC188,NOT(AC189)),
  AND(AF188,WEEKDAY(AH187,2)=EINSTELLUNGEN!$D$12),
  AND(AF188,AH188=$J$35)
)</f>
        <v>0</v>
      </c>
      <c r="AH188" s="2">
        <f>IF(AE188,AH187+IF(WEEKDAY(AH187+1,2)&lt;=EINSTELLUNGEN!$D$12,1,$J$36),AH187)</f>
        <v>42020</v>
      </c>
      <c r="AI188" s="2">
        <f t="shared" si="104"/>
        <v>2019</v>
      </c>
      <c r="AJ188" s="2">
        <f t="shared" si="105"/>
        <v>201901</v>
      </c>
      <c r="AK188" s="2">
        <f t="shared" si="106"/>
        <v>201901</v>
      </c>
      <c r="AL188" s="2">
        <f t="shared" si="134"/>
        <v>201903</v>
      </c>
      <c r="AM188" s="2" t="b">
        <f t="shared" si="107"/>
        <v>1</v>
      </c>
      <c r="AN188" s="4" t="e">
        <f t="shared" si="119"/>
        <v>#N/A</v>
      </c>
      <c r="AO188" s="4" t="e">
        <f t="shared" si="120"/>
        <v>#N/A</v>
      </c>
      <c r="AP188" s="2" t="str">
        <f>IF(AD188,
  IF(ISBLANK(H188),
    AP187,
    IF(LEN(H188)=1,
      IF(OR(UPPER(H188)="A",UPPER(H188)="I"),
        EINSTELLUNGEN!$D$21,
        IF(OR(UPPER(H188)="B",UPPER(H188)="M"),
          EINSTELLUNGEN!$D$22,
          IF(OR(UPPER(H188)="C",UPPER(H188)="S"),
            EINSTELLUNGEN!$D$23,
            IF(UPPER(H188)="D",
              EINSTELLUNGEN!$D$24,
              IF(UPPER(H188)="E",
                EINSTELLUNGEN!$D$25,
                UPPER(H188)))))),
      IF(ISNUMBER(H188),
        EINSTELLUNGEN!$D$20&amp;H188,
        UPPER(H188)))),
  "")</f>
        <v/>
      </c>
      <c r="AQ188" s="2" t="str">
        <f t="shared" si="121"/>
        <v/>
      </c>
      <c r="AR188" s="2">
        <f t="shared" si="122"/>
        <v>0</v>
      </c>
      <c r="AS188" s="145">
        <f t="shared" si="123"/>
        <v>0.33333333333333331</v>
      </c>
      <c r="AT188" s="2">
        <f t="shared" si="124"/>
        <v>0</v>
      </c>
      <c r="AU188" s="2">
        <f t="shared" si="125"/>
        <v>0</v>
      </c>
      <c r="AV188" s="2">
        <f t="shared" si="126"/>
        <v>0</v>
      </c>
      <c r="AW188" s="2">
        <f t="shared" si="127"/>
        <v>0</v>
      </c>
      <c r="AX188" s="2">
        <f t="shared" si="108"/>
        <v>0</v>
      </c>
      <c r="AY188" s="2">
        <f t="shared" si="128"/>
        <v>0</v>
      </c>
      <c r="AZ188" s="145" t="e">
        <f t="shared" si="129"/>
        <v>#N/A</v>
      </c>
      <c r="BA188" s="145" t="e">
        <f t="shared" si="130"/>
        <v>#N/A</v>
      </c>
      <c r="BB188" s="145">
        <f t="shared" si="131"/>
        <v>2.083333333333337E-2</v>
      </c>
      <c r="BC188" s="2">
        <f>IF(AM188,
  IF(AND(AL188=$J$31,_xlfn.DAYS(AH188,DATE(AI188,1,1))&lt;7),
    MAX(0,EINSTELLUNGEN!$D$12+1-WEEKDAY(DATE(EINSTELLUNGEN!$D$9,EINSTELLUNGEN!$D$10,1),2)),
    IF(AL188=$J$33,
      MIN(EINSTELLUNGEN!$D$12,WEEKDAY(DATE(EINSTELLUNGEN!$D$9,12,31),2)),
      EINSTELLUNGEN!$D$12
  )) - SUMIF(AL$50:AL$2500,"="&amp;AL188,AX$50:AX$2500),
  0)</f>
        <v>3</v>
      </c>
      <c r="BD188" s="2">
        <f t="shared" si="132"/>
        <v>0.33333333333333331</v>
      </c>
      <c r="BE188" s="2">
        <f t="shared" si="133"/>
        <v>0</v>
      </c>
    </row>
    <row r="189" spans="1:57" ht="10.5" customHeight="1">
      <c r="A189" s="1" t="str">
        <f t="shared" ca="1" si="109"/>
        <v/>
      </c>
      <c r="B189" s="1" t="str">
        <f t="shared" ca="1" si="110"/>
        <v/>
      </c>
      <c r="C189" s="1" t="str">
        <f t="shared" ca="1" si="111"/>
        <v/>
      </c>
      <c r="D189" s="1" t="str">
        <f t="shared" ca="1" si="112"/>
        <v/>
      </c>
      <c r="F189" s="10"/>
      <c r="G189" s="136" t="str">
        <f t="shared" si="113"/>
        <v/>
      </c>
      <c r="H189" s="27"/>
      <c r="I189" s="28"/>
      <c r="J189" s="28"/>
      <c r="K189" s="29"/>
      <c r="L189" s="136"/>
      <c r="M189" s="136"/>
      <c r="N189" s="136"/>
      <c r="O189" s="26" t="str">
        <f t="shared" si="114"/>
        <v/>
      </c>
      <c r="P189" s="218" t="str">
        <f t="shared" si="115"/>
        <v/>
      </c>
      <c r="Q189" s="26" t="str">
        <f t="shared" si="116"/>
        <v/>
      </c>
      <c r="R189" s="22"/>
      <c r="S189" s="99"/>
      <c r="T189" s="10"/>
      <c r="U189" s="229" t="str">
        <f t="shared" si="117"/>
        <v/>
      </c>
      <c r="V189" s="230"/>
      <c r="W189" s="230"/>
      <c r="X189" s="230"/>
      <c r="Y189" s="230"/>
      <c r="Z189" s="22" t="str">
        <f>""</f>
        <v/>
      </c>
      <c r="AB189" s="23" t="str">
        <f t="shared" si="118"/>
        <v/>
      </c>
      <c r="AC189" s="2" t="b">
        <f>COUNT(Q189:Q$2500)&gt;0</f>
        <v>0</v>
      </c>
      <c r="AD189" s="2" t="b">
        <f t="shared" si="101"/>
        <v>0</v>
      </c>
      <c r="AE189" s="2" t="b">
        <f t="shared" si="102"/>
        <v>0</v>
      </c>
      <c r="AF189" s="2" t="b">
        <f t="shared" si="103"/>
        <v>0</v>
      </c>
      <c r="AG189" s="2" t="b">
        <f>OR(
  AND(AC189,NOT(AC190)),
  AND(AF189,WEEKDAY(AH188,2)=EINSTELLUNGEN!$D$12),
  AND(AF189,AH189=$J$35)
)</f>
        <v>0</v>
      </c>
      <c r="AH189" s="2">
        <f>IF(AE189,AH188+IF(WEEKDAY(AH188+1,2)&lt;=EINSTELLUNGEN!$D$12,1,$J$36),AH188)</f>
        <v>42020</v>
      </c>
      <c r="AI189" s="2">
        <f t="shared" si="104"/>
        <v>2019</v>
      </c>
      <c r="AJ189" s="2">
        <f t="shared" si="105"/>
        <v>201901</v>
      </c>
      <c r="AK189" s="2">
        <f t="shared" si="106"/>
        <v>201901</v>
      </c>
      <c r="AL189" s="2">
        <f t="shared" si="134"/>
        <v>201903</v>
      </c>
      <c r="AM189" s="2" t="b">
        <f t="shared" si="107"/>
        <v>1</v>
      </c>
      <c r="AN189" s="4" t="e">
        <f t="shared" si="119"/>
        <v>#N/A</v>
      </c>
      <c r="AO189" s="4" t="e">
        <f t="shared" si="120"/>
        <v>#N/A</v>
      </c>
      <c r="AP189" s="2" t="str">
        <f>IF(AD189,
  IF(ISBLANK(H189),
    AP188,
    IF(LEN(H189)=1,
      IF(OR(UPPER(H189)="A",UPPER(H189)="I"),
        EINSTELLUNGEN!$D$21,
        IF(OR(UPPER(H189)="B",UPPER(H189)="M"),
          EINSTELLUNGEN!$D$22,
          IF(OR(UPPER(H189)="C",UPPER(H189)="S"),
            EINSTELLUNGEN!$D$23,
            IF(UPPER(H189)="D",
              EINSTELLUNGEN!$D$24,
              IF(UPPER(H189)="E",
                EINSTELLUNGEN!$D$25,
                UPPER(H189)))))),
      IF(ISNUMBER(H189),
        EINSTELLUNGEN!$D$20&amp;H189,
        UPPER(H189)))),
  "")</f>
        <v/>
      </c>
      <c r="AQ189" s="2" t="str">
        <f t="shared" si="121"/>
        <v/>
      </c>
      <c r="AR189" s="2">
        <f t="shared" si="122"/>
        <v>0</v>
      </c>
      <c r="AS189" s="145">
        <f t="shared" si="123"/>
        <v>0.33333333333333331</v>
      </c>
      <c r="AT189" s="2">
        <f t="shared" si="124"/>
        <v>0</v>
      </c>
      <c r="AU189" s="2">
        <f t="shared" si="125"/>
        <v>0</v>
      </c>
      <c r="AV189" s="2">
        <f t="shared" si="126"/>
        <v>0</v>
      </c>
      <c r="AW189" s="2">
        <f t="shared" si="127"/>
        <v>0</v>
      </c>
      <c r="AX189" s="2">
        <f t="shared" si="108"/>
        <v>0</v>
      </c>
      <c r="AY189" s="2">
        <f t="shared" si="128"/>
        <v>0</v>
      </c>
      <c r="AZ189" s="145" t="e">
        <f t="shared" si="129"/>
        <v>#N/A</v>
      </c>
      <c r="BA189" s="145" t="e">
        <f t="shared" si="130"/>
        <v>#N/A</v>
      </c>
      <c r="BB189" s="145">
        <f t="shared" si="131"/>
        <v>2.083333333333337E-2</v>
      </c>
      <c r="BC189" s="2">
        <f>IF(AM189,
  IF(AND(AL189=$J$31,_xlfn.DAYS(AH189,DATE(AI189,1,1))&lt;7),
    MAX(0,EINSTELLUNGEN!$D$12+1-WEEKDAY(DATE(EINSTELLUNGEN!$D$9,EINSTELLUNGEN!$D$10,1),2)),
    IF(AL189=$J$33,
      MIN(EINSTELLUNGEN!$D$12,WEEKDAY(DATE(EINSTELLUNGEN!$D$9,12,31),2)),
      EINSTELLUNGEN!$D$12
  )) - SUMIF(AL$50:AL$2500,"="&amp;AL189,AX$50:AX$2500),
  0)</f>
        <v>3</v>
      </c>
      <c r="BD189" s="2">
        <f t="shared" si="132"/>
        <v>0.33333333333333331</v>
      </c>
      <c r="BE189" s="2">
        <f t="shared" si="133"/>
        <v>0</v>
      </c>
    </row>
    <row r="190" spans="1:57" ht="10.5" customHeight="1">
      <c r="A190" s="1" t="str">
        <f t="shared" ca="1" si="109"/>
        <v/>
      </c>
      <c r="B190" s="1" t="str">
        <f t="shared" ca="1" si="110"/>
        <v/>
      </c>
      <c r="C190" s="1" t="str">
        <f t="shared" ca="1" si="111"/>
        <v/>
      </c>
      <c r="D190" s="1" t="str">
        <f t="shared" ca="1" si="112"/>
        <v/>
      </c>
      <c r="F190" s="10"/>
      <c r="G190" s="136" t="str">
        <f t="shared" si="113"/>
        <v/>
      </c>
      <c r="H190" s="27"/>
      <c r="I190" s="28"/>
      <c r="J190" s="28"/>
      <c r="K190" s="29"/>
      <c r="L190" s="136"/>
      <c r="M190" s="136"/>
      <c r="N190" s="136"/>
      <c r="O190" s="26" t="str">
        <f t="shared" si="114"/>
        <v/>
      </c>
      <c r="P190" s="218" t="str">
        <f t="shared" si="115"/>
        <v/>
      </c>
      <c r="Q190" s="26" t="str">
        <f t="shared" si="116"/>
        <v/>
      </c>
      <c r="R190" s="22"/>
      <c r="S190" s="99"/>
      <c r="T190" s="10"/>
      <c r="U190" s="229" t="str">
        <f t="shared" si="117"/>
        <v/>
      </c>
      <c r="V190" s="230"/>
      <c r="W190" s="230"/>
      <c r="X190" s="230"/>
      <c r="Y190" s="230"/>
      <c r="Z190" s="22" t="str">
        <f>""</f>
        <v/>
      </c>
      <c r="AB190" s="23" t="str">
        <f t="shared" si="118"/>
        <v/>
      </c>
      <c r="AC190" s="2" t="b">
        <f>COUNT(Q190:Q$2500)&gt;0</f>
        <v>0</v>
      </c>
      <c r="AD190" s="2" t="b">
        <f t="shared" si="101"/>
        <v>0</v>
      </c>
      <c r="AE190" s="2" t="b">
        <f t="shared" si="102"/>
        <v>0</v>
      </c>
      <c r="AF190" s="2" t="b">
        <f t="shared" si="103"/>
        <v>0</v>
      </c>
      <c r="AG190" s="2" t="b">
        <f>OR(
  AND(AC190,NOT(AC191)),
  AND(AF190,WEEKDAY(AH189,2)=EINSTELLUNGEN!$D$12),
  AND(AF190,AH190=$J$35)
)</f>
        <v>0</v>
      </c>
      <c r="AH190" s="2">
        <f>IF(AE190,AH189+IF(WEEKDAY(AH189+1,2)&lt;=EINSTELLUNGEN!$D$12,1,$J$36),AH189)</f>
        <v>42020</v>
      </c>
      <c r="AI190" s="2">
        <f t="shared" si="104"/>
        <v>2019</v>
      </c>
      <c r="AJ190" s="2">
        <f t="shared" si="105"/>
        <v>201901</v>
      </c>
      <c r="AK190" s="2">
        <f t="shared" si="106"/>
        <v>201901</v>
      </c>
      <c r="AL190" s="2">
        <f t="shared" si="134"/>
        <v>201903</v>
      </c>
      <c r="AM190" s="2" t="b">
        <f t="shared" si="107"/>
        <v>1</v>
      </c>
      <c r="AN190" s="4" t="e">
        <f t="shared" si="119"/>
        <v>#N/A</v>
      </c>
      <c r="AO190" s="4" t="e">
        <f t="shared" si="120"/>
        <v>#N/A</v>
      </c>
      <c r="AP190" s="2" t="str">
        <f>IF(AD190,
  IF(ISBLANK(H190),
    AP189,
    IF(LEN(H190)=1,
      IF(OR(UPPER(H190)="A",UPPER(H190)="I"),
        EINSTELLUNGEN!$D$21,
        IF(OR(UPPER(H190)="B",UPPER(H190)="M"),
          EINSTELLUNGEN!$D$22,
          IF(OR(UPPER(H190)="C",UPPER(H190)="S"),
            EINSTELLUNGEN!$D$23,
            IF(UPPER(H190)="D",
              EINSTELLUNGEN!$D$24,
              IF(UPPER(H190)="E",
                EINSTELLUNGEN!$D$25,
                UPPER(H190)))))),
      IF(ISNUMBER(H190),
        EINSTELLUNGEN!$D$20&amp;H190,
        UPPER(H190)))),
  "")</f>
        <v/>
      </c>
      <c r="AQ190" s="2" t="str">
        <f t="shared" si="121"/>
        <v/>
      </c>
      <c r="AR190" s="2">
        <f t="shared" si="122"/>
        <v>0</v>
      </c>
      <c r="AS190" s="145">
        <f t="shared" si="123"/>
        <v>0.33333333333333331</v>
      </c>
      <c r="AT190" s="2">
        <f t="shared" si="124"/>
        <v>0</v>
      </c>
      <c r="AU190" s="2">
        <f t="shared" si="125"/>
        <v>0</v>
      </c>
      <c r="AV190" s="2">
        <f t="shared" si="126"/>
        <v>0</v>
      </c>
      <c r="AW190" s="2">
        <f t="shared" si="127"/>
        <v>0</v>
      </c>
      <c r="AX190" s="2">
        <f t="shared" si="108"/>
        <v>0</v>
      </c>
      <c r="AY190" s="2">
        <f t="shared" si="128"/>
        <v>0</v>
      </c>
      <c r="AZ190" s="145" t="e">
        <f t="shared" si="129"/>
        <v>#N/A</v>
      </c>
      <c r="BA190" s="145" t="e">
        <f t="shared" si="130"/>
        <v>#N/A</v>
      </c>
      <c r="BB190" s="145">
        <f t="shared" si="131"/>
        <v>2.083333333333337E-2</v>
      </c>
      <c r="BC190" s="2">
        <f>IF(AM190,
  IF(AND(AL190=$J$31,_xlfn.DAYS(AH190,DATE(AI190,1,1))&lt;7),
    MAX(0,EINSTELLUNGEN!$D$12+1-WEEKDAY(DATE(EINSTELLUNGEN!$D$9,EINSTELLUNGEN!$D$10,1),2)),
    IF(AL190=$J$33,
      MIN(EINSTELLUNGEN!$D$12,WEEKDAY(DATE(EINSTELLUNGEN!$D$9,12,31),2)),
      EINSTELLUNGEN!$D$12
  )) - SUMIF(AL$50:AL$2500,"="&amp;AL190,AX$50:AX$2500),
  0)</f>
        <v>3</v>
      </c>
      <c r="BD190" s="2">
        <f t="shared" si="132"/>
        <v>0.33333333333333331</v>
      </c>
      <c r="BE190" s="2">
        <f t="shared" si="133"/>
        <v>0</v>
      </c>
    </row>
    <row r="191" spans="1:57" ht="10.5" customHeight="1">
      <c r="A191" s="1" t="str">
        <f t="shared" ca="1" si="109"/>
        <v/>
      </c>
      <c r="B191" s="1" t="str">
        <f t="shared" ca="1" si="110"/>
        <v/>
      </c>
      <c r="C191" s="1" t="str">
        <f t="shared" ca="1" si="111"/>
        <v/>
      </c>
      <c r="D191" s="1" t="str">
        <f t="shared" ca="1" si="112"/>
        <v/>
      </c>
      <c r="F191" s="10"/>
      <c r="G191" s="136" t="str">
        <f t="shared" si="113"/>
        <v/>
      </c>
      <c r="H191" s="27"/>
      <c r="I191" s="28"/>
      <c r="J191" s="28"/>
      <c r="K191" s="29"/>
      <c r="L191" s="136"/>
      <c r="M191" s="136"/>
      <c r="N191" s="136"/>
      <c r="O191" s="26" t="str">
        <f t="shared" si="114"/>
        <v/>
      </c>
      <c r="P191" s="218" t="str">
        <f t="shared" si="115"/>
        <v/>
      </c>
      <c r="Q191" s="26" t="str">
        <f t="shared" si="116"/>
        <v/>
      </c>
      <c r="R191" s="22"/>
      <c r="S191" s="99"/>
      <c r="T191" s="10"/>
      <c r="U191" s="229" t="str">
        <f t="shared" si="117"/>
        <v/>
      </c>
      <c r="V191" s="230"/>
      <c r="W191" s="230"/>
      <c r="X191" s="230"/>
      <c r="Y191" s="230"/>
      <c r="Z191" s="22" t="str">
        <f>""</f>
        <v/>
      </c>
      <c r="AB191" s="23" t="str">
        <f t="shared" si="118"/>
        <v/>
      </c>
      <c r="AC191" s="2" t="b">
        <f>COUNT(Q191:Q$2500)&gt;0</f>
        <v>0</v>
      </c>
      <c r="AD191" s="2" t="b">
        <f t="shared" si="101"/>
        <v>0</v>
      </c>
      <c r="AE191" s="2" t="b">
        <f t="shared" si="102"/>
        <v>0</v>
      </c>
      <c r="AF191" s="2" t="b">
        <f t="shared" si="103"/>
        <v>0</v>
      </c>
      <c r="AG191" s="2" t="b">
        <f>OR(
  AND(AC191,NOT(AC192)),
  AND(AF191,WEEKDAY(AH190,2)=EINSTELLUNGEN!$D$12),
  AND(AF191,AH191=$J$35)
)</f>
        <v>0</v>
      </c>
      <c r="AH191" s="2">
        <f>IF(AE191,AH190+IF(WEEKDAY(AH190+1,2)&lt;=EINSTELLUNGEN!$D$12,1,$J$36),AH190)</f>
        <v>42020</v>
      </c>
      <c r="AI191" s="2">
        <f t="shared" si="104"/>
        <v>2019</v>
      </c>
      <c r="AJ191" s="2">
        <f t="shared" si="105"/>
        <v>201901</v>
      </c>
      <c r="AK191" s="2">
        <f t="shared" si="106"/>
        <v>201901</v>
      </c>
      <c r="AL191" s="2">
        <f t="shared" si="134"/>
        <v>201903</v>
      </c>
      <c r="AM191" s="2" t="b">
        <f t="shared" si="107"/>
        <v>1</v>
      </c>
      <c r="AN191" s="4" t="e">
        <f t="shared" si="119"/>
        <v>#N/A</v>
      </c>
      <c r="AO191" s="4" t="e">
        <f t="shared" si="120"/>
        <v>#N/A</v>
      </c>
      <c r="AP191" s="2" t="str">
        <f>IF(AD191,
  IF(ISBLANK(H191),
    AP190,
    IF(LEN(H191)=1,
      IF(OR(UPPER(H191)="A",UPPER(H191)="I"),
        EINSTELLUNGEN!$D$21,
        IF(OR(UPPER(H191)="B",UPPER(H191)="M"),
          EINSTELLUNGEN!$D$22,
          IF(OR(UPPER(H191)="C",UPPER(H191)="S"),
            EINSTELLUNGEN!$D$23,
            IF(UPPER(H191)="D",
              EINSTELLUNGEN!$D$24,
              IF(UPPER(H191)="E",
                EINSTELLUNGEN!$D$25,
                UPPER(H191)))))),
      IF(ISNUMBER(H191),
        EINSTELLUNGEN!$D$20&amp;H191,
        UPPER(H191)))),
  "")</f>
        <v/>
      </c>
      <c r="AQ191" s="2" t="str">
        <f t="shared" si="121"/>
        <v/>
      </c>
      <c r="AR191" s="2">
        <f t="shared" si="122"/>
        <v>0</v>
      </c>
      <c r="AS191" s="145">
        <f t="shared" si="123"/>
        <v>0.33333333333333331</v>
      </c>
      <c r="AT191" s="2">
        <f t="shared" si="124"/>
        <v>0</v>
      </c>
      <c r="AU191" s="2">
        <f t="shared" si="125"/>
        <v>0</v>
      </c>
      <c r="AV191" s="2">
        <f t="shared" si="126"/>
        <v>0</v>
      </c>
      <c r="AW191" s="2">
        <f t="shared" si="127"/>
        <v>0</v>
      </c>
      <c r="AX191" s="2">
        <f t="shared" si="108"/>
        <v>0</v>
      </c>
      <c r="AY191" s="2">
        <f t="shared" si="128"/>
        <v>0</v>
      </c>
      <c r="AZ191" s="145" t="e">
        <f t="shared" si="129"/>
        <v>#N/A</v>
      </c>
      <c r="BA191" s="145" t="e">
        <f t="shared" si="130"/>
        <v>#N/A</v>
      </c>
      <c r="BB191" s="145">
        <f t="shared" si="131"/>
        <v>2.083333333333337E-2</v>
      </c>
      <c r="BC191" s="2">
        <f>IF(AM191,
  IF(AND(AL191=$J$31,_xlfn.DAYS(AH191,DATE(AI191,1,1))&lt;7),
    MAX(0,EINSTELLUNGEN!$D$12+1-WEEKDAY(DATE(EINSTELLUNGEN!$D$9,EINSTELLUNGEN!$D$10,1),2)),
    IF(AL191=$J$33,
      MIN(EINSTELLUNGEN!$D$12,WEEKDAY(DATE(EINSTELLUNGEN!$D$9,12,31),2)),
      EINSTELLUNGEN!$D$12
  )) - SUMIF(AL$50:AL$2500,"="&amp;AL191,AX$50:AX$2500),
  0)</f>
        <v>3</v>
      </c>
      <c r="BD191" s="2">
        <f t="shared" si="132"/>
        <v>0.33333333333333331</v>
      </c>
      <c r="BE191" s="2">
        <f t="shared" si="133"/>
        <v>0</v>
      </c>
    </row>
    <row r="192" spans="1:57" ht="10.5" customHeight="1">
      <c r="A192" s="1" t="str">
        <f t="shared" ca="1" si="109"/>
        <v/>
      </c>
      <c r="B192" s="1" t="str">
        <f t="shared" ca="1" si="110"/>
        <v/>
      </c>
      <c r="C192" s="1" t="str">
        <f t="shared" ca="1" si="111"/>
        <v/>
      </c>
      <c r="D192" s="1" t="str">
        <f t="shared" ca="1" si="112"/>
        <v/>
      </c>
      <c r="F192" s="10"/>
      <c r="G192" s="136" t="str">
        <f t="shared" si="113"/>
        <v/>
      </c>
      <c r="H192" s="27"/>
      <c r="I192" s="28"/>
      <c r="J192" s="28"/>
      <c r="K192" s="29"/>
      <c r="L192" s="136"/>
      <c r="M192" s="136"/>
      <c r="N192" s="136"/>
      <c r="O192" s="26" t="str">
        <f t="shared" si="114"/>
        <v/>
      </c>
      <c r="P192" s="218" t="str">
        <f t="shared" si="115"/>
        <v/>
      </c>
      <c r="Q192" s="26" t="str">
        <f t="shared" si="116"/>
        <v/>
      </c>
      <c r="R192" s="22"/>
      <c r="S192" s="99"/>
      <c r="T192" s="10"/>
      <c r="U192" s="229" t="str">
        <f t="shared" si="117"/>
        <v/>
      </c>
      <c r="V192" s="230"/>
      <c r="W192" s="230"/>
      <c r="X192" s="230"/>
      <c r="Y192" s="230"/>
      <c r="Z192" s="22" t="str">
        <f>""</f>
        <v/>
      </c>
      <c r="AB192" s="23" t="str">
        <f t="shared" si="118"/>
        <v/>
      </c>
      <c r="AC192" s="2" t="b">
        <f>COUNT(Q192:Q$2500)&gt;0</f>
        <v>0</v>
      </c>
      <c r="AD192" s="2" t="b">
        <f t="shared" si="101"/>
        <v>0</v>
      </c>
      <c r="AE192" s="2" t="b">
        <f t="shared" si="102"/>
        <v>0</v>
      </c>
      <c r="AF192" s="2" t="b">
        <f t="shared" si="103"/>
        <v>0</v>
      </c>
      <c r="AG192" s="2" t="b">
        <f>OR(
  AND(AC192,NOT(AC193)),
  AND(AF192,WEEKDAY(AH191,2)=EINSTELLUNGEN!$D$12),
  AND(AF192,AH192=$J$35)
)</f>
        <v>0</v>
      </c>
      <c r="AH192" s="2">
        <f>IF(AE192,AH191+IF(WEEKDAY(AH191+1,2)&lt;=EINSTELLUNGEN!$D$12,1,$J$36),AH191)</f>
        <v>42020</v>
      </c>
      <c r="AI192" s="2">
        <f t="shared" si="104"/>
        <v>2019</v>
      </c>
      <c r="AJ192" s="2">
        <f t="shared" si="105"/>
        <v>201901</v>
      </c>
      <c r="AK192" s="2">
        <f t="shared" si="106"/>
        <v>201901</v>
      </c>
      <c r="AL192" s="2">
        <f t="shared" si="134"/>
        <v>201903</v>
      </c>
      <c r="AM192" s="2" t="b">
        <f t="shared" si="107"/>
        <v>1</v>
      </c>
      <c r="AN192" s="4" t="e">
        <f t="shared" si="119"/>
        <v>#N/A</v>
      </c>
      <c r="AO192" s="4" t="e">
        <f t="shared" si="120"/>
        <v>#N/A</v>
      </c>
      <c r="AP192" s="2" t="str">
        <f>IF(AD192,
  IF(ISBLANK(H192),
    AP191,
    IF(LEN(H192)=1,
      IF(OR(UPPER(H192)="A",UPPER(H192)="I"),
        EINSTELLUNGEN!$D$21,
        IF(OR(UPPER(H192)="B",UPPER(H192)="M"),
          EINSTELLUNGEN!$D$22,
          IF(OR(UPPER(H192)="C",UPPER(H192)="S"),
            EINSTELLUNGEN!$D$23,
            IF(UPPER(H192)="D",
              EINSTELLUNGEN!$D$24,
              IF(UPPER(H192)="E",
                EINSTELLUNGEN!$D$25,
                UPPER(H192)))))),
      IF(ISNUMBER(H192),
        EINSTELLUNGEN!$D$20&amp;H192,
        UPPER(H192)))),
  "")</f>
        <v/>
      </c>
      <c r="AQ192" s="2" t="str">
        <f t="shared" si="121"/>
        <v/>
      </c>
      <c r="AR192" s="2">
        <f t="shared" si="122"/>
        <v>0</v>
      </c>
      <c r="AS192" s="145">
        <f t="shared" si="123"/>
        <v>0.33333333333333331</v>
      </c>
      <c r="AT192" s="2">
        <f t="shared" si="124"/>
        <v>0</v>
      </c>
      <c r="AU192" s="2">
        <f t="shared" si="125"/>
        <v>0</v>
      </c>
      <c r="AV192" s="2">
        <f t="shared" si="126"/>
        <v>0</v>
      </c>
      <c r="AW192" s="2">
        <f t="shared" si="127"/>
        <v>0</v>
      </c>
      <c r="AX192" s="2">
        <f t="shared" si="108"/>
        <v>0</v>
      </c>
      <c r="AY192" s="2">
        <f t="shared" si="128"/>
        <v>0</v>
      </c>
      <c r="AZ192" s="145" t="e">
        <f t="shared" si="129"/>
        <v>#N/A</v>
      </c>
      <c r="BA192" s="145" t="e">
        <f t="shared" si="130"/>
        <v>#N/A</v>
      </c>
      <c r="BB192" s="145">
        <f t="shared" si="131"/>
        <v>2.083333333333337E-2</v>
      </c>
      <c r="BC192" s="2">
        <f>IF(AM192,
  IF(AND(AL192=$J$31,_xlfn.DAYS(AH192,DATE(AI192,1,1))&lt;7),
    MAX(0,EINSTELLUNGEN!$D$12+1-WEEKDAY(DATE(EINSTELLUNGEN!$D$9,EINSTELLUNGEN!$D$10,1),2)),
    IF(AL192=$J$33,
      MIN(EINSTELLUNGEN!$D$12,WEEKDAY(DATE(EINSTELLUNGEN!$D$9,12,31),2)),
      EINSTELLUNGEN!$D$12
  )) - SUMIF(AL$50:AL$2500,"="&amp;AL192,AX$50:AX$2500),
  0)</f>
        <v>3</v>
      </c>
      <c r="BD192" s="2">
        <f t="shared" si="132"/>
        <v>0.33333333333333331</v>
      </c>
      <c r="BE192" s="2">
        <f t="shared" si="133"/>
        <v>0</v>
      </c>
    </row>
    <row r="193" spans="1:57" ht="10.5" customHeight="1">
      <c r="A193" s="1" t="str">
        <f t="shared" ca="1" si="109"/>
        <v/>
      </c>
      <c r="B193" s="1" t="str">
        <f t="shared" ca="1" si="110"/>
        <v/>
      </c>
      <c r="C193" s="1" t="str">
        <f t="shared" ca="1" si="111"/>
        <v/>
      </c>
      <c r="D193" s="1" t="str">
        <f t="shared" ca="1" si="112"/>
        <v/>
      </c>
      <c r="F193" s="10"/>
      <c r="G193" s="136" t="str">
        <f t="shared" si="113"/>
        <v/>
      </c>
      <c r="H193" s="27"/>
      <c r="I193" s="28"/>
      <c r="J193" s="28"/>
      <c r="K193" s="29"/>
      <c r="L193" s="136"/>
      <c r="M193" s="136"/>
      <c r="N193" s="136"/>
      <c r="O193" s="26" t="str">
        <f t="shared" si="114"/>
        <v/>
      </c>
      <c r="P193" s="218" t="str">
        <f t="shared" si="115"/>
        <v/>
      </c>
      <c r="Q193" s="26" t="str">
        <f t="shared" si="116"/>
        <v/>
      </c>
      <c r="R193" s="22"/>
      <c r="S193" s="99"/>
      <c r="T193" s="10"/>
      <c r="U193" s="229" t="str">
        <f t="shared" si="117"/>
        <v/>
      </c>
      <c r="V193" s="230"/>
      <c r="W193" s="230"/>
      <c r="X193" s="230"/>
      <c r="Y193" s="230"/>
      <c r="Z193" s="22" t="str">
        <f>""</f>
        <v/>
      </c>
      <c r="AB193" s="23" t="str">
        <f t="shared" si="118"/>
        <v/>
      </c>
      <c r="AC193" s="2" t="b">
        <f>COUNT(Q193:Q$2500)&gt;0</f>
        <v>0</v>
      </c>
      <c r="AD193" s="2" t="b">
        <f t="shared" si="101"/>
        <v>0</v>
      </c>
      <c r="AE193" s="2" t="b">
        <f t="shared" si="102"/>
        <v>0</v>
      </c>
      <c r="AF193" s="2" t="b">
        <f t="shared" si="103"/>
        <v>0</v>
      </c>
      <c r="AG193" s="2" t="b">
        <f>OR(
  AND(AC193,NOT(AC194)),
  AND(AF193,WEEKDAY(AH192,2)=EINSTELLUNGEN!$D$12),
  AND(AF193,AH193=$J$35)
)</f>
        <v>0</v>
      </c>
      <c r="AH193" s="2">
        <f>IF(AE193,AH192+IF(WEEKDAY(AH192+1,2)&lt;=EINSTELLUNGEN!$D$12,1,$J$36),AH192)</f>
        <v>42020</v>
      </c>
      <c r="AI193" s="2">
        <f t="shared" si="104"/>
        <v>2019</v>
      </c>
      <c r="AJ193" s="2">
        <f t="shared" si="105"/>
        <v>201901</v>
      </c>
      <c r="AK193" s="2">
        <f t="shared" si="106"/>
        <v>201901</v>
      </c>
      <c r="AL193" s="2">
        <f t="shared" si="134"/>
        <v>201903</v>
      </c>
      <c r="AM193" s="2" t="b">
        <f t="shared" si="107"/>
        <v>1</v>
      </c>
      <c r="AN193" s="4" t="e">
        <f t="shared" si="119"/>
        <v>#N/A</v>
      </c>
      <c r="AO193" s="4" t="e">
        <f t="shared" si="120"/>
        <v>#N/A</v>
      </c>
      <c r="AP193" s="2" t="str">
        <f>IF(AD193,
  IF(ISBLANK(H193),
    AP192,
    IF(LEN(H193)=1,
      IF(OR(UPPER(H193)="A",UPPER(H193)="I"),
        EINSTELLUNGEN!$D$21,
        IF(OR(UPPER(H193)="B",UPPER(H193)="M"),
          EINSTELLUNGEN!$D$22,
          IF(OR(UPPER(H193)="C",UPPER(H193)="S"),
            EINSTELLUNGEN!$D$23,
            IF(UPPER(H193)="D",
              EINSTELLUNGEN!$D$24,
              IF(UPPER(H193)="E",
                EINSTELLUNGEN!$D$25,
                UPPER(H193)))))),
      IF(ISNUMBER(H193),
        EINSTELLUNGEN!$D$20&amp;H193,
        UPPER(H193)))),
  "")</f>
        <v/>
      </c>
      <c r="AQ193" s="2" t="str">
        <f t="shared" si="121"/>
        <v/>
      </c>
      <c r="AR193" s="2">
        <f t="shared" si="122"/>
        <v>0</v>
      </c>
      <c r="AS193" s="145">
        <f t="shared" si="123"/>
        <v>0.33333333333333331</v>
      </c>
      <c r="AT193" s="2">
        <f t="shared" si="124"/>
        <v>0</v>
      </c>
      <c r="AU193" s="2">
        <f t="shared" si="125"/>
        <v>0</v>
      </c>
      <c r="AV193" s="2">
        <f t="shared" si="126"/>
        <v>0</v>
      </c>
      <c r="AW193" s="2">
        <f t="shared" si="127"/>
        <v>0</v>
      </c>
      <c r="AX193" s="2">
        <f t="shared" si="108"/>
        <v>0</v>
      </c>
      <c r="AY193" s="2">
        <f t="shared" si="128"/>
        <v>0</v>
      </c>
      <c r="AZ193" s="145" t="e">
        <f t="shared" si="129"/>
        <v>#N/A</v>
      </c>
      <c r="BA193" s="145" t="e">
        <f t="shared" si="130"/>
        <v>#N/A</v>
      </c>
      <c r="BB193" s="145">
        <f t="shared" si="131"/>
        <v>2.083333333333337E-2</v>
      </c>
      <c r="BC193" s="2">
        <f>IF(AM193,
  IF(AND(AL193=$J$31,_xlfn.DAYS(AH193,DATE(AI193,1,1))&lt;7),
    MAX(0,EINSTELLUNGEN!$D$12+1-WEEKDAY(DATE(EINSTELLUNGEN!$D$9,EINSTELLUNGEN!$D$10,1),2)),
    IF(AL193=$J$33,
      MIN(EINSTELLUNGEN!$D$12,WEEKDAY(DATE(EINSTELLUNGEN!$D$9,12,31),2)),
      EINSTELLUNGEN!$D$12
  )) - SUMIF(AL$50:AL$2500,"="&amp;AL193,AX$50:AX$2500),
  0)</f>
        <v>3</v>
      </c>
      <c r="BD193" s="2">
        <f t="shared" si="132"/>
        <v>0.33333333333333331</v>
      </c>
      <c r="BE193" s="2">
        <f t="shared" si="133"/>
        <v>0</v>
      </c>
    </row>
    <row r="194" spans="1:57" ht="10.5" customHeight="1">
      <c r="A194" s="1" t="str">
        <f t="shared" ca="1" si="109"/>
        <v/>
      </c>
      <c r="B194" s="1" t="str">
        <f t="shared" ca="1" si="110"/>
        <v/>
      </c>
      <c r="C194" s="1" t="str">
        <f t="shared" ca="1" si="111"/>
        <v/>
      </c>
      <c r="D194" s="1" t="str">
        <f t="shared" ca="1" si="112"/>
        <v/>
      </c>
      <c r="F194" s="10"/>
      <c r="G194" s="136" t="str">
        <f t="shared" si="113"/>
        <v/>
      </c>
      <c r="H194" s="27"/>
      <c r="I194" s="28"/>
      <c r="J194" s="28"/>
      <c r="K194" s="29"/>
      <c r="L194" s="136"/>
      <c r="M194" s="136"/>
      <c r="N194" s="136"/>
      <c r="O194" s="26" t="str">
        <f t="shared" si="114"/>
        <v/>
      </c>
      <c r="P194" s="218" t="str">
        <f t="shared" si="115"/>
        <v/>
      </c>
      <c r="Q194" s="26" t="str">
        <f t="shared" si="116"/>
        <v/>
      </c>
      <c r="R194" s="22"/>
      <c r="S194" s="99"/>
      <c r="T194" s="10"/>
      <c r="U194" s="229" t="str">
        <f t="shared" si="117"/>
        <v/>
      </c>
      <c r="V194" s="230"/>
      <c r="W194" s="230"/>
      <c r="X194" s="230"/>
      <c r="Y194" s="230"/>
      <c r="Z194" s="22" t="str">
        <f>""</f>
        <v/>
      </c>
      <c r="AB194" s="23" t="str">
        <f t="shared" si="118"/>
        <v/>
      </c>
      <c r="AC194" s="2" t="b">
        <f>COUNT(Q194:Q$2500)&gt;0</f>
        <v>0</v>
      </c>
      <c r="AD194" s="2" t="b">
        <f t="shared" si="101"/>
        <v>0</v>
      </c>
      <c r="AE194" s="2" t="b">
        <f t="shared" si="102"/>
        <v>0</v>
      </c>
      <c r="AF194" s="2" t="b">
        <f t="shared" si="103"/>
        <v>0</v>
      </c>
      <c r="AG194" s="2" t="b">
        <f>OR(
  AND(AC194,NOT(AC195)),
  AND(AF194,WEEKDAY(AH193,2)=EINSTELLUNGEN!$D$12),
  AND(AF194,AH194=$J$35)
)</f>
        <v>0</v>
      </c>
      <c r="AH194" s="2">
        <f>IF(AE194,AH193+IF(WEEKDAY(AH193+1,2)&lt;=EINSTELLUNGEN!$D$12,1,$J$36),AH193)</f>
        <v>42020</v>
      </c>
      <c r="AI194" s="2">
        <f t="shared" si="104"/>
        <v>2019</v>
      </c>
      <c r="AJ194" s="2">
        <f t="shared" si="105"/>
        <v>201901</v>
      </c>
      <c r="AK194" s="2">
        <f t="shared" si="106"/>
        <v>201901</v>
      </c>
      <c r="AL194" s="2">
        <f t="shared" si="134"/>
        <v>201903</v>
      </c>
      <c r="AM194" s="2" t="b">
        <f t="shared" si="107"/>
        <v>1</v>
      </c>
      <c r="AN194" s="4" t="e">
        <f t="shared" si="119"/>
        <v>#N/A</v>
      </c>
      <c r="AO194" s="4" t="e">
        <f t="shared" si="120"/>
        <v>#N/A</v>
      </c>
      <c r="AP194" s="2" t="str">
        <f>IF(AD194,
  IF(ISBLANK(H194),
    AP193,
    IF(LEN(H194)=1,
      IF(OR(UPPER(H194)="A",UPPER(H194)="I"),
        EINSTELLUNGEN!$D$21,
        IF(OR(UPPER(H194)="B",UPPER(H194)="M"),
          EINSTELLUNGEN!$D$22,
          IF(OR(UPPER(H194)="C",UPPER(H194)="S"),
            EINSTELLUNGEN!$D$23,
            IF(UPPER(H194)="D",
              EINSTELLUNGEN!$D$24,
              IF(UPPER(H194)="E",
                EINSTELLUNGEN!$D$25,
                UPPER(H194)))))),
      IF(ISNUMBER(H194),
        EINSTELLUNGEN!$D$20&amp;H194,
        UPPER(H194)))),
  "")</f>
        <v/>
      </c>
      <c r="AQ194" s="2" t="str">
        <f t="shared" si="121"/>
        <v/>
      </c>
      <c r="AR194" s="2">
        <f t="shared" si="122"/>
        <v>0</v>
      </c>
      <c r="AS194" s="145">
        <f t="shared" si="123"/>
        <v>0.33333333333333331</v>
      </c>
      <c r="AT194" s="2">
        <f t="shared" si="124"/>
        <v>0</v>
      </c>
      <c r="AU194" s="2">
        <f t="shared" si="125"/>
        <v>0</v>
      </c>
      <c r="AV194" s="2">
        <f t="shared" si="126"/>
        <v>0</v>
      </c>
      <c r="AW194" s="2">
        <f t="shared" si="127"/>
        <v>0</v>
      </c>
      <c r="AX194" s="2">
        <f t="shared" si="108"/>
        <v>0</v>
      </c>
      <c r="AY194" s="2">
        <f t="shared" si="128"/>
        <v>0</v>
      </c>
      <c r="AZ194" s="145" t="e">
        <f t="shared" si="129"/>
        <v>#N/A</v>
      </c>
      <c r="BA194" s="145" t="e">
        <f t="shared" si="130"/>
        <v>#N/A</v>
      </c>
      <c r="BB194" s="145">
        <f t="shared" si="131"/>
        <v>2.083333333333337E-2</v>
      </c>
      <c r="BC194" s="2">
        <f>IF(AM194,
  IF(AND(AL194=$J$31,_xlfn.DAYS(AH194,DATE(AI194,1,1))&lt;7),
    MAX(0,EINSTELLUNGEN!$D$12+1-WEEKDAY(DATE(EINSTELLUNGEN!$D$9,EINSTELLUNGEN!$D$10,1),2)),
    IF(AL194=$J$33,
      MIN(EINSTELLUNGEN!$D$12,WEEKDAY(DATE(EINSTELLUNGEN!$D$9,12,31),2)),
      EINSTELLUNGEN!$D$12
  )) - SUMIF(AL$50:AL$2500,"="&amp;AL194,AX$50:AX$2500),
  0)</f>
        <v>3</v>
      </c>
      <c r="BD194" s="2">
        <f t="shared" si="132"/>
        <v>0.33333333333333331</v>
      </c>
      <c r="BE194" s="2">
        <f t="shared" si="133"/>
        <v>0</v>
      </c>
    </row>
    <row r="195" spans="1:57" ht="10.5" customHeight="1">
      <c r="A195" s="1" t="str">
        <f t="shared" ca="1" si="109"/>
        <v/>
      </c>
      <c r="B195" s="1" t="str">
        <f t="shared" ca="1" si="110"/>
        <v/>
      </c>
      <c r="C195" s="1" t="str">
        <f t="shared" ca="1" si="111"/>
        <v/>
      </c>
      <c r="D195" s="1" t="str">
        <f t="shared" ca="1" si="112"/>
        <v/>
      </c>
      <c r="F195" s="10"/>
      <c r="G195" s="136" t="str">
        <f t="shared" si="113"/>
        <v/>
      </c>
      <c r="H195" s="27"/>
      <c r="I195" s="28"/>
      <c r="J195" s="28"/>
      <c r="K195" s="29"/>
      <c r="L195" s="136"/>
      <c r="M195" s="136"/>
      <c r="N195" s="136"/>
      <c r="O195" s="26" t="str">
        <f t="shared" si="114"/>
        <v/>
      </c>
      <c r="P195" s="218" t="str">
        <f t="shared" si="115"/>
        <v/>
      </c>
      <c r="Q195" s="26" t="str">
        <f t="shared" si="116"/>
        <v/>
      </c>
      <c r="R195" s="22"/>
      <c r="S195" s="99"/>
      <c r="T195" s="10"/>
      <c r="U195" s="229" t="str">
        <f t="shared" si="117"/>
        <v/>
      </c>
      <c r="V195" s="230"/>
      <c r="W195" s="230"/>
      <c r="X195" s="230"/>
      <c r="Y195" s="230"/>
      <c r="Z195" s="22" t="str">
        <f>""</f>
        <v/>
      </c>
      <c r="AB195" s="23" t="str">
        <f t="shared" si="118"/>
        <v/>
      </c>
      <c r="AC195" s="2" t="b">
        <f>COUNT(Q195:Q$2500)&gt;0</f>
        <v>0</v>
      </c>
      <c r="AD195" s="2" t="b">
        <f t="shared" si="101"/>
        <v>0</v>
      </c>
      <c r="AE195" s="2" t="b">
        <f t="shared" si="102"/>
        <v>0</v>
      </c>
      <c r="AF195" s="2" t="b">
        <f t="shared" si="103"/>
        <v>0</v>
      </c>
      <c r="AG195" s="2" t="b">
        <f>OR(
  AND(AC195,NOT(AC196)),
  AND(AF195,WEEKDAY(AH194,2)=EINSTELLUNGEN!$D$12),
  AND(AF195,AH195=$J$35)
)</f>
        <v>0</v>
      </c>
      <c r="AH195" s="2">
        <f>IF(AE195,AH194+IF(WEEKDAY(AH194+1,2)&lt;=EINSTELLUNGEN!$D$12,1,$J$36),AH194)</f>
        <v>42020</v>
      </c>
      <c r="AI195" s="2">
        <f t="shared" si="104"/>
        <v>2019</v>
      </c>
      <c r="AJ195" s="2">
        <f t="shared" si="105"/>
        <v>201901</v>
      </c>
      <c r="AK195" s="2">
        <f t="shared" si="106"/>
        <v>201901</v>
      </c>
      <c r="AL195" s="2">
        <f t="shared" si="134"/>
        <v>201903</v>
      </c>
      <c r="AM195" s="2" t="b">
        <f t="shared" si="107"/>
        <v>1</v>
      </c>
      <c r="AN195" s="4" t="e">
        <f t="shared" si="119"/>
        <v>#N/A</v>
      </c>
      <c r="AO195" s="4" t="e">
        <f t="shared" si="120"/>
        <v>#N/A</v>
      </c>
      <c r="AP195" s="2" t="str">
        <f>IF(AD195,
  IF(ISBLANK(H195),
    AP194,
    IF(LEN(H195)=1,
      IF(OR(UPPER(H195)="A",UPPER(H195)="I"),
        EINSTELLUNGEN!$D$21,
        IF(OR(UPPER(H195)="B",UPPER(H195)="M"),
          EINSTELLUNGEN!$D$22,
          IF(OR(UPPER(H195)="C",UPPER(H195)="S"),
            EINSTELLUNGEN!$D$23,
            IF(UPPER(H195)="D",
              EINSTELLUNGEN!$D$24,
              IF(UPPER(H195)="E",
                EINSTELLUNGEN!$D$25,
                UPPER(H195)))))),
      IF(ISNUMBER(H195),
        EINSTELLUNGEN!$D$20&amp;H195,
        UPPER(H195)))),
  "")</f>
        <v/>
      </c>
      <c r="AQ195" s="2" t="str">
        <f t="shared" si="121"/>
        <v/>
      </c>
      <c r="AR195" s="2">
        <f t="shared" si="122"/>
        <v>0</v>
      </c>
      <c r="AS195" s="145">
        <f t="shared" si="123"/>
        <v>0.33333333333333331</v>
      </c>
      <c r="AT195" s="2">
        <f t="shared" si="124"/>
        <v>0</v>
      </c>
      <c r="AU195" s="2">
        <f t="shared" si="125"/>
        <v>0</v>
      </c>
      <c r="AV195" s="2">
        <f t="shared" si="126"/>
        <v>0</v>
      </c>
      <c r="AW195" s="2">
        <f t="shared" si="127"/>
        <v>0</v>
      </c>
      <c r="AX195" s="2">
        <f t="shared" si="108"/>
        <v>0</v>
      </c>
      <c r="AY195" s="2">
        <f t="shared" si="128"/>
        <v>0</v>
      </c>
      <c r="AZ195" s="145" t="e">
        <f t="shared" si="129"/>
        <v>#N/A</v>
      </c>
      <c r="BA195" s="145" t="e">
        <f t="shared" si="130"/>
        <v>#N/A</v>
      </c>
      <c r="BB195" s="145">
        <f t="shared" si="131"/>
        <v>2.083333333333337E-2</v>
      </c>
      <c r="BC195" s="2">
        <f>IF(AM195,
  IF(AND(AL195=$J$31,_xlfn.DAYS(AH195,DATE(AI195,1,1))&lt;7),
    MAX(0,EINSTELLUNGEN!$D$12+1-WEEKDAY(DATE(EINSTELLUNGEN!$D$9,EINSTELLUNGEN!$D$10,1),2)),
    IF(AL195=$J$33,
      MIN(EINSTELLUNGEN!$D$12,WEEKDAY(DATE(EINSTELLUNGEN!$D$9,12,31),2)),
      EINSTELLUNGEN!$D$12
  )) - SUMIF(AL$50:AL$2500,"="&amp;AL195,AX$50:AX$2500),
  0)</f>
        <v>3</v>
      </c>
      <c r="BD195" s="2">
        <f t="shared" si="132"/>
        <v>0.33333333333333331</v>
      </c>
      <c r="BE195" s="2">
        <f t="shared" si="133"/>
        <v>0</v>
      </c>
    </row>
    <row r="196" spans="1:57" ht="10.5" customHeight="1">
      <c r="A196" s="1" t="str">
        <f t="shared" ca="1" si="109"/>
        <v/>
      </c>
      <c r="B196" s="1" t="str">
        <f t="shared" ca="1" si="110"/>
        <v/>
      </c>
      <c r="C196" s="1" t="str">
        <f t="shared" ca="1" si="111"/>
        <v/>
      </c>
      <c r="D196" s="1" t="str">
        <f t="shared" ca="1" si="112"/>
        <v/>
      </c>
      <c r="F196" s="10"/>
      <c r="G196" s="136" t="str">
        <f t="shared" si="113"/>
        <v/>
      </c>
      <c r="H196" s="27"/>
      <c r="I196" s="28"/>
      <c r="J196" s="28"/>
      <c r="K196" s="29"/>
      <c r="L196" s="136"/>
      <c r="M196" s="136"/>
      <c r="N196" s="136"/>
      <c r="O196" s="26" t="str">
        <f t="shared" si="114"/>
        <v/>
      </c>
      <c r="P196" s="218" t="str">
        <f t="shared" si="115"/>
        <v/>
      </c>
      <c r="Q196" s="26" t="str">
        <f t="shared" si="116"/>
        <v/>
      </c>
      <c r="R196" s="22"/>
      <c r="S196" s="99"/>
      <c r="T196" s="10"/>
      <c r="U196" s="229" t="str">
        <f t="shared" si="117"/>
        <v/>
      </c>
      <c r="V196" s="230"/>
      <c r="W196" s="230"/>
      <c r="X196" s="230"/>
      <c r="Y196" s="230"/>
      <c r="Z196" s="22" t="str">
        <f>""</f>
        <v/>
      </c>
      <c r="AB196" s="23" t="str">
        <f t="shared" si="118"/>
        <v/>
      </c>
      <c r="AC196" s="2" t="b">
        <f>COUNT(Q196:Q$2500)&gt;0</f>
        <v>0</v>
      </c>
      <c r="AD196" s="2" t="b">
        <f t="shared" si="101"/>
        <v>0</v>
      </c>
      <c r="AE196" s="2" t="b">
        <f t="shared" si="102"/>
        <v>0</v>
      </c>
      <c r="AF196" s="2" t="b">
        <f t="shared" si="103"/>
        <v>0</v>
      </c>
      <c r="AG196" s="2" t="b">
        <f>OR(
  AND(AC196,NOT(AC197)),
  AND(AF196,WEEKDAY(AH195,2)=EINSTELLUNGEN!$D$12),
  AND(AF196,AH196=$J$35)
)</f>
        <v>0</v>
      </c>
      <c r="AH196" s="2">
        <f>IF(AE196,AH195+IF(WEEKDAY(AH195+1,2)&lt;=EINSTELLUNGEN!$D$12,1,$J$36),AH195)</f>
        <v>42020</v>
      </c>
      <c r="AI196" s="2">
        <f t="shared" si="104"/>
        <v>2019</v>
      </c>
      <c r="AJ196" s="2">
        <f t="shared" si="105"/>
        <v>201901</v>
      </c>
      <c r="AK196" s="2">
        <f t="shared" si="106"/>
        <v>201901</v>
      </c>
      <c r="AL196" s="2">
        <f t="shared" si="134"/>
        <v>201903</v>
      </c>
      <c r="AM196" s="2" t="b">
        <f t="shared" si="107"/>
        <v>1</v>
      </c>
      <c r="AN196" s="4" t="e">
        <f t="shared" si="119"/>
        <v>#N/A</v>
      </c>
      <c r="AO196" s="4" t="e">
        <f t="shared" si="120"/>
        <v>#N/A</v>
      </c>
      <c r="AP196" s="2" t="str">
        <f>IF(AD196,
  IF(ISBLANK(H196),
    AP195,
    IF(LEN(H196)=1,
      IF(OR(UPPER(H196)="A",UPPER(H196)="I"),
        EINSTELLUNGEN!$D$21,
        IF(OR(UPPER(H196)="B",UPPER(H196)="M"),
          EINSTELLUNGEN!$D$22,
          IF(OR(UPPER(H196)="C",UPPER(H196)="S"),
            EINSTELLUNGEN!$D$23,
            IF(UPPER(H196)="D",
              EINSTELLUNGEN!$D$24,
              IF(UPPER(H196)="E",
                EINSTELLUNGEN!$D$25,
                UPPER(H196)))))),
      IF(ISNUMBER(H196),
        EINSTELLUNGEN!$D$20&amp;H196,
        UPPER(H196)))),
  "")</f>
        <v/>
      </c>
      <c r="AQ196" s="2" t="str">
        <f t="shared" si="121"/>
        <v/>
      </c>
      <c r="AR196" s="2">
        <f t="shared" si="122"/>
        <v>0</v>
      </c>
      <c r="AS196" s="145">
        <f t="shared" si="123"/>
        <v>0.33333333333333331</v>
      </c>
      <c r="AT196" s="2">
        <f t="shared" si="124"/>
        <v>0</v>
      </c>
      <c r="AU196" s="2">
        <f t="shared" si="125"/>
        <v>0</v>
      </c>
      <c r="AV196" s="2">
        <f t="shared" si="126"/>
        <v>0</v>
      </c>
      <c r="AW196" s="2">
        <f t="shared" si="127"/>
        <v>0</v>
      </c>
      <c r="AX196" s="2">
        <f t="shared" si="108"/>
        <v>0</v>
      </c>
      <c r="AY196" s="2">
        <f t="shared" si="128"/>
        <v>0</v>
      </c>
      <c r="AZ196" s="145" t="e">
        <f t="shared" si="129"/>
        <v>#N/A</v>
      </c>
      <c r="BA196" s="145" t="e">
        <f t="shared" si="130"/>
        <v>#N/A</v>
      </c>
      <c r="BB196" s="145">
        <f t="shared" si="131"/>
        <v>2.083333333333337E-2</v>
      </c>
      <c r="BC196" s="2">
        <f>IF(AM196,
  IF(AND(AL196=$J$31,_xlfn.DAYS(AH196,DATE(AI196,1,1))&lt;7),
    MAX(0,EINSTELLUNGEN!$D$12+1-WEEKDAY(DATE(EINSTELLUNGEN!$D$9,EINSTELLUNGEN!$D$10,1),2)),
    IF(AL196=$J$33,
      MIN(EINSTELLUNGEN!$D$12,WEEKDAY(DATE(EINSTELLUNGEN!$D$9,12,31),2)),
      EINSTELLUNGEN!$D$12
  )) - SUMIF(AL$50:AL$2500,"="&amp;AL196,AX$50:AX$2500),
  0)</f>
        <v>3</v>
      </c>
      <c r="BD196" s="2">
        <f t="shared" si="132"/>
        <v>0.33333333333333331</v>
      </c>
      <c r="BE196" s="2">
        <f t="shared" si="133"/>
        <v>0</v>
      </c>
    </row>
    <row r="197" spans="1:57" ht="10.5" customHeight="1">
      <c r="A197" s="1" t="str">
        <f t="shared" ca="1" si="109"/>
        <v/>
      </c>
      <c r="B197" s="1" t="str">
        <f t="shared" ca="1" si="110"/>
        <v/>
      </c>
      <c r="C197" s="1" t="str">
        <f t="shared" ca="1" si="111"/>
        <v/>
      </c>
      <c r="D197" s="1" t="str">
        <f t="shared" ca="1" si="112"/>
        <v/>
      </c>
      <c r="F197" s="10"/>
      <c r="G197" s="136" t="str">
        <f t="shared" si="113"/>
        <v/>
      </c>
      <c r="H197" s="27"/>
      <c r="I197" s="28"/>
      <c r="J197" s="28"/>
      <c r="K197" s="29"/>
      <c r="L197" s="136"/>
      <c r="M197" s="136"/>
      <c r="N197" s="136"/>
      <c r="O197" s="26" t="str">
        <f t="shared" si="114"/>
        <v/>
      </c>
      <c r="P197" s="218" t="str">
        <f t="shared" si="115"/>
        <v/>
      </c>
      <c r="Q197" s="26" t="str">
        <f t="shared" si="116"/>
        <v/>
      </c>
      <c r="R197" s="22"/>
      <c r="S197" s="99"/>
      <c r="T197" s="10"/>
      <c r="U197" s="229" t="str">
        <f t="shared" si="117"/>
        <v/>
      </c>
      <c r="V197" s="230"/>
      <c r="W197" s="230"/>
      <c r="X197" s="230"/>
      <c r="Y197" s="230"/>
      <c r="Z197" s="22" t="str">
        <f>""</f>
        <v/>
      </c>
      <c r="AB197" s="23" t="str">
        <f t="shared" si="118"/>
        <v/>
      </c>
      <c r="AC197" s="2" t="b">
        <f>COUNT(Q197:Q$2500)&gt;0</f>
        <v>0</v>
      </c>
      <c r="AD197" s="2" t="b">
        <f t="shared" si="101"/>
        <v>0</v>
      </c>
      <c r="AE197" s="2" t="b">
        <f t="shared" si="102"/>
        <v>0</v>
      </c>
      <c r="AF197" s="2" t="b">
        <f t="shared" si="103"/>
        <v>0</v>
      </c>
      <c r="AG197" s="2" t="b">
        <f>OR(
  AND(AC197,NOT(AC198)),
  AND(AF197,WEEKDAY(AH196,2)=EINSTELLUNGEN!$D$12),
  AND(AF197,AH197=$J$35)
)</f>
        <v>0</v>
      </c>
      <c r="AH197" s="2">
        <f>IF(AE197,AH196+IF(WEEKDAY(AH196+1,2)&lt;=EINSTELLUNGEN!$D$12,1,$J$36),AH196)</f>
        <v>42020</v>
      </c>
      <c r="AI197" s="2">
        <f t="shared" si="104"/>
        <v>2019</v>
      </c>
      <c r="AJ197" s="2">
        <f t="shared" si="105"/>
        <v>201901</v>
      </c>
      <c r="AK197" s="2">
        <f t="shared" si="106"/>
        <v>201901</v>
      </c>
      <c r="AL197" s="2">
        <f t="shared" si="134"/>
        <v>201903</v>
      </c>
      <c r="AM197" s="2" t="b">
        <f t="shared" si="107"/>
        <v>1</v>
      </c>
      <c r="AN197" s="4" t="e">
        <f t="shared" si="119"/>
        <v>#N/A</v>
      </c>
      <c r="AO197" s="4" t="e">
        <f t="shared" si="120"/>
        <v>#N/A</v>
      </c>
      <c r="AP197" s="2" t="str">
        <f>IF(AD197,
  IF(ISBLANK(H197),
    AP196,
    IF(LEN(H197)=1,
      IF(OR(UPPER(H197)="A",UPPER(H197)="I"),
        EINSTELLUNGEN!$D$21,
        IF(OR(UPPER(H197)="B",UPPER(H197)="M"),
          EINSTELLUNGEN!$D$22,
          IF(OR(UPPER(H197)="C",UPPER(H197)="S"),
            EINSTELLUNGEN!$D$23,
            IF(UPPER(H197)="D",
              EINSTELLUNGEN!$D$24,
              IF(UPPER(H197)="E",
                EINSTELLUNGEN!$D$25,
                UPPER(H197)))))),
      IF(ISNUMBER(H197),
        EINSTELLUNGEN!$D$20&amp;H197,
        UPPER(H197)))),
  "")</f>
        <v/>
      </c>
      <c r="AQ197" s="2" t="str">
        <f t="shared" si="121"/>
        <v/>
      </c>
      <c r="AR197" s="2">
        <f t="shared" si="122"/>
        <v>0</v>
      </c>
      <c r="AS197" s="145">
        <f t="shared" si="123"/>
        <v>0.33333333333333331</v>
      </c>
      <c r="AT197" s="2">
        <f t="shared" si="124"/>
        <v>0</v>
      </c>
      <c r="AU197" s="2">
        <f t="shared" si="125"/>
        <v>0</v>
      </c>
      <c r="AV197" s="2">
        <f t="shared" si="126"/>
        <v>0</v>
      </c>
      <c r="AW197" s="2">
        <f t="shared" si="127"/>
        <v>0</v>
      </c>
      <c r="AX197" s="2">
        <f t="shared" si="108"/>
        <v>0</v>
      </c>
      <c r="AY197" s="2">
        <f t="shared" si="128"/>
        <v>0</v>
      </c>
      <c r="AZ197" s="145" t="e">
        <f t="shared" si="129"/>
        <v>#N/A</v>
      </c>
      <c r="BA197" s="145" t="e">
        <f t="shared" si="130"/>
        <v>#N/A</v>
      </c>
      <c r="BB197" s="145">
        <f t="shared" si="131"/>
        <v>2.083333333333337E-2</v>
      </c>
      <c r="BC197" s="2">
        <f>IF(AM197,
  IF(AND(AL197=$J$31,_xlfn.DAYS(AH197,DATE(AI197,1,1))&lt;7),
    MAX(0,EINSTELLUNGEN!$D$12+1-WEEKDAY(DATE(EINSTELLUNGEN!$D$9,EINSTELLUNGEN!$D$10,1),2)),
    IF(AL197=$J$33,
      MIN(EINSTELLUNGEN!$D$12,WEEKDAY(DATE(EINSTELLUNGEN!$D$9,12,31),2)),
      EINSTELLUNGEN!$D$12
  )) - SUMIF(AL$50:AL$2500,"="&amp;AL197,AX$50:AX$2500),
  0)</f>
        <v>3</v>
      </c>
      <c r="BD197" s="2">
        <f t="shared" si="132"/>
        <v>0.33333333333333331</v>
      </c>
      <c r="BE197" s="2">
        <f t="shared" si="133"/>
        <v>0</v>
      </c>
    </row>
    <row r="198" spans="1:57" ht="10.5" customHeight="1">
      <c r="A198" s="1" t="str">
        <f t="shared" ca="1" si="109"/>
        <v/>
      </c>
      <c r="B198" s="1" t="str">
        <f t="shared" ca="1" si="110"/>
        <v/>
      </c>
      <c r="C198" s="1" t="str">
        <f t="shared" ca="1" si="111"/>
        <v/>
      </c>
      <c r="D198" s="1" t="str">
        <f t="shared" ca="1" si="112"/>
        <v/>
      </c>
      <c r="F198" s="10"/>
      <c r="G198" s="136" t="str">
        <f t="shared" si="113"/>
        <v/>
      </c>
      <c r="H198" s="27"/>
      <c r="I198" s="28"/>
      <c r="J198" s="28"/>
      <c r="K198" s="29"/>
      <c r="L198" s="136"/>
      <c r="M198" s="136"/>
      <c r="N198" s="136"/>
      <c r="O198" s="26" t="str">
        <f t="shared" si="114"/>
        <v/>
      </c>
      <c r="P198" s="218" t="str">
        <f t="shared" si="115"/>
        <v/>
      </c>
      <c r="Q198" s="26" t="str">
        <f t="shared" si="116"/>
        <v/>
      </c>
      <c r="R198" s="22"/>
      <c r="S198" s="99"/>
      <c r="T198" s="10"/>
      <c r="U198" s="229" t="str">
        <f t="shared" si="117"/>
        <v/>
      </c>
      <c r="V198" s="230"/>
      <c r="W198" s="230"/>
      <c r="X198" s="230"/>
      <c r="Y198" s="230"/>
      <c r="Z198" s="22" t="str">
        <f>""</f>
        <v/>
      </c>
      <c r="AB198" s="23" t="str">
        <f t="shared" si="118"/>
        <v/>
      </c>
      <c r="AC198" s="2" t="b">
        <f>COUNT(Q198:Q$2500)&gt;0</f>
        <v>0</v>
      </c>
      <c r="AD198" s="2" t="b">
        <f t="shared" si="101"/>
        <v>0</v>
      </c>
      <c r="AE198" s="2" t="b">
        <f t="shared" si="102"/>
        <v>0</v>
      </c>
      <c r="AF198" s="2" t="b">
        <f t="shared" si="103"/>
        <v>0</v>
      </c>
      <c r="AG198" s="2" t="b">
        <f>OR(
  AND(AC198,NOT(AC199)),
  AND(AF198,WEEKDAY(AH197,2)=EINSTELLUNGEN!$D$12),
  AND(AF198,AH198=$J$35)
)</f>
        <v>0</v>
      </c>
      <c r="AH198" s="2">
        <f>IF(AE198,AH197+IF(WEEKDAY(AH197+1,2)&lt;=EINSTELLUNGEN!$D$12,1,$J$36),AH197)</f>
        <v>42020</v>
      </c>
      <c r="AI198" s="2">
        <f t="shared" si="104"/>
        <v>2019</v>
      </c>
      <c r="AJ198" s="2">
        <f t="shared" si="105"/>
        <v>201901</v>
      </c>
      <c r="AK198" s="2">
        <f t="shared" si="106"/>
        <v>201901</v>
      </c>
      <c r="AL198" s="2">
        <f t="shared" si="134"/>
        <v>201903</v>
      </c>
      <c r="AM198" s="2" t="b">
        <f t="shared" si="107"/>
        <v>1</v>
      </c>
      <c r="AN198" s="4" t="e">
        <f t="shared" si="119"/>
        <v>#N/A</v>
      </c>
      <c r="AO198" s="4" t="e">
        <f t="shared" si="120"/>
        <v>#N/A</v>
      </c>
      <c r="AP198" s="2" t="str">
        <f>IF(AD198,
  IF(ISBLANK(H198),
    AP197,
    IF(LEN(H198)=1,
      IF(OR(UPPER(H198)="A",UPPER(H198)="I"),
        EINSTELLUNGEN!$D$21,
        IF(OR(UPPER(H198)="B",UPPER(H198)="M"),
          EINSTELLUNGEN!$D$22,
          IF(OR(UPPER(H198)="C",UPPER(H198)="S"),
            EINSTELLUNGEN!$D$23,
            IF(UPPER(H198)="D",
              EINSTELLUNGEN!$D$24,
              IF(UPPER(H198)="E",
                EINSTELLUNGEN!$D$25,
                UPPER(H198)))))),
      IF(ISNUMBER(H198),
        EINSTELLUNGEN!$D$20&amp;H198,
        UPPER(H198)))),
  "")</f>
        <v/>
      </c>
      <c r="AQ198" s="2" t="str">
        <f t="shared" si="121"/>
        <v/>
      </c>
      <c r="AR198" s="2">
        <f t="shared" si="122"/>
        <v>0</v>
      </c>
      <c r="AS198" s="145">
        <f t="shared" si="123"/>
        <v>0.33333333333333331</v>
      </c>
      <c r="AT198" s="2">
        <f t="shared" si="124"/>
        <v>0</v>
      </c>
      <c r="AU198" s="2">
        <f t="shared" si="125"/>
        <v>0</v>
      </c>
      <c r="AV198" s="2">
        <f t="shared" si="126"/>
        <v>0</v>
      </c>
      <c r="AW198" s="2">
        <f t="shared" si="127"/>
        <v>0</v>
      </c>
      <c r="AX198" s="2">
        <f t="shared" si="108"/>
        <v>0</v>
      </c>
      <c r="AY198" s="2">
        <f t="shared" si="128"/>
        <v>0</v>
      </c>
      <c r="AZ198" s="145" t="e">
        <f t="shared" si="129"/>
        <v>#N/A</v>
      </c>
      <c r="BA198" s="145" t="e">
        <f t="shared" si="130"/>
        <v>#N/A</v>
      </c>
      <c r="BB198" s="145">
        <f t="shared" si="131"/>
        <v>2.083333333333337E-2</v>
      </c>
      <c r="BC198" s="2">
        <f>IF(AM198,
  IF(AND(AL198=$J$31,_xlfn.DAYS(AH198,DATE(AI198,1,1))&lt;7),
    MAX(0,EINSTELLUNGEN!$D$12+1-WEEKDAY(DATE(EINSTELLUNGEN!$D$9,EINSTELLUNGEN!$D$10,1),2)),
    IF(AL198=$J$33,
      MIN(EINSTELLUNGEN!$D$12,WEEKDAY(DATE(EINSTELLUNGEN!$D$9,12,31),2)),
      EINSTELLUNGEN!$D$12
  )) - SUMIF(AL$50:AL$2500,"="&amp;AL198,AX$50:AX$2500),
  0)</f>
        <v>3</v>
      </c>
      <c r="BD198" s="2">
        <f t="shared" si="132"/>
        <v>0.33333333333333331</v>
      </c>
      <c r="BE198" s="2">
        <f t="shared" si="133"/>
        <v>0</v>
      </c>
    </row>
    <row r="199" spans="1:57" ht="10.5" customHeight="1">
      <c r="A199" s="1" t="str">
        <f t="shared" ca="1" si="109"/>
        <v/>
      </c>
      <c r="B199" s="1" t="str">
        <f t="shared" ca="1" si="110"/>
        <v/>
      </c>
      <c r="C199" s="1" t="str">
        <f t="shared" ca="1" si="111"/>
        <v/>
      </c>
      <c r="D199" s="1" t="str">
        <f t="shared" ca="1" si="112"/>
        <v/>
      </c>
      <c r="F199" s="10"/>
      <c r="G199" s="136" t="str">
        <f t="shared" si="113"/>
        <v/>
      </c>
      <c r="H199" s="27"/>
      <c r="I199" s="28"/>
      <c r="J199" s="28"/>
      <c r="K199" s="29"/>
      <c r="L199" s="136"/>
      <c r="M199" s="136"/>
      <c r="N199" s="136"/>
      <c r="O199" s="26" t="str">
        <f t="shared" si="114"/>
        <v/>
      </c>
      <c r="P199" s="218" t="str">
        <f t="shared" si="115"/>
        <v/>
      </c>
      <c r="Q199" s="26" t="str">
        <f t="shared" si="116"/>
        <v/>
      </c>
      <c r="R199" s="22"/>
      <c r="S199" s="99"/>
      <c r="T199" s="10"/>
      <c r="U199" s="229" t="str">
        <f t="shared" si="117"/>
        <v/>
      </c>
      <c r="V199" s="230"/>
      <c r="W199" s="230"/>
      <c r="X199" s="230"/>
      <c r="Y199" s="230"/>
      <c r="Z199" s="22" t="str">
        <f>""</f>
        <v/>
      </c>
      <c r="AB199" s="23" t="str">
        <f t="shared" si="118"/>
        <v/>
      </c>
      <c r="AC199" s="2" t="b">
        <f>COUNT(Q199:Q$2500)&gt;0</f>
        <v>0</v>
      </c>
      <c r="AD199" s="2" t="b">
        <f t="shared" si="101"/>
        <v>0</v>
      </c>
      <c r="AE199" s="2" t="b">
        <f t="shared" si="102"/>
        <v>0</v>
      </c>
      <c r="AF199" s="2" t="b">
        <f t="shared" si="103"/>
        <v>0</v>
      </c>
      <c r="AG199" s="2" t="b">
        <f>OR(
  AND(AC199,NOT(AC200)),
  AND(AF199,WEEKDAY(AH198,2)=EINSTELLUNGEN!$D$12),
  AND(AF199,AH199=$J$35)
)</f>
        <v>0</v>
      </c>
      <c r="AH199" s="2">
        <f>IF(AE199,AH198+IF(WEEKDAY(AH198+1,2)&lt;=EINSTELLUNGEN!$D$12,1,$J$36),AH198)</f>
        <v>42020</v>
      </c>
      <c r="AI199" s="2">
        <f t="shared" si="104"/>
        <v>2019</v>
      </c>
      <c r="AJ199" s="2">
        <f t="shared" si="105"/>
        <v>201901</v>
      </c>
      <c r="AK199" s="2">
        <f t="shared" si="106"/>
        <v>201901</v>
      </c>
      <c r="AL199" s="2">
        <f t="shared" si="134"/>
        <v>201903</v>
      </c>
      <c r="AM199" s="2" t="b">
        <f t="shared" si="107"/>
        <v>1</v>
      </c>
      <c r="AN199" s="4" t="e">
        <f t="shared" si="119"/>
        <v>#N/A</v>
      </c>
      <c r="AO199" s="4" t="e">
        <f t="shared" si="120"/>
        <v>#N/A</v>
      </c>
      <c r="AP199" s="2" t="str">
        <f>IF(AD199,
  IF(ISBLANK(H199),
    AP198,
    IF(LEN(H199)=1,
      IF(OR(UPPER(H199)="A",UPPER(H199)="I"),
        EINSTELLUNGEN!$D$21,
        IF(OR(UPPER(H199)="B",UPPER(H199)="M"),
          EINSTELLUNGEN!$D$22,
          IF(OR(UPPER(H199)="C",UPPER(H199)="S"),
            EINSTELLUNGEN!$D$23,
            IF(UPPER(H199)="D",
              EINSTELLUNGEN!$D$24,
              IF(UPPER(H199)="E",
                EINSTELLUNGEN!$D$25,
                UPPER(H199)))))),
      IF(ISNUMBER(H199),
        EINSTELLUNGEN!$D$20&amp;H199,
        UPPER(H199)))),
  "")</f>
        <v/>
      </c>
      <c r="AQ199" s="2" t="str">
        <f t="shared" si="121"/>
        <v/>
      </c>
      <c r="AR199" s="2">
        <f t="shared" si="122"/>
        <v>0</v>
      </c>
      <c r="AS199" s="145">
        <f t="shared" si="123"/>
        <v>0.33333333333333331</v>
      </c>
      <c r="AT199" s="2">
        <f t="shared" si="124"/>
        <v>0</v>
      </c>
      <c r="AU199" s="2">
        <f t="shared" si="125"/>
        <v>0</v>
      </c>
      <c r="AV199" s="2">
        <f t="shared" si="126"/>
        <v>0</v>
      </c>
      <c r="AW199" s="2">
        <f t="shared" si="127"/>
        <v>0</v>
      </c>
      <c r="AX199" s="2">
        <f t="shared" si="108"/>
        <v>0</v>
      </c>
      <c r="AY199" s="2">
        <f t="shared" si="128"/>
        <v>0</v>
      </c>
      <c r="AZ199" s="145" t="e">
        <f t="shared" si="129"/>
        <v>#N/A</v>
      </c>
      <c r="BA199" s="145" t="e">
        <f t="shared" si="130"/>
        <v>#N/A</v>
      </c>
      <c r="BB199" s="145">
        <f t="shared" si="131"/>
        <v>2.083333333333337E-2</v>
      </c>
      <c r="BC199" s="2">
        <f>IF(AM199,
  IF(AND(AL199=$J$31,_xlfn.DAYS(AH199,DATE(AI199,1,1))&lt;7),
    MAX(0,EINSTELLUNGEN!$D$12+1-WEEKDAY(DATE(EINSTELLUNGEN!$D$9,EINSTELLUNGEN!$D$10,1),2)),
    IF(AL199=$J$33,
      MIN(EINSTELLUNGEN!$D$12,WEEKDAY(DATE(EINSTELLUNGEN!$D$9,12,31),2)),
      EINSTELLUNGEN!$D$12
  )) - SUMIF(AL$50:AL$2500,"="&amp;AL199,AX$50:AX$2500),
  0)</f>
        <v>3</v>
      </c>
      <c r="BD199" s="2">
        <f t="shared" si="132"/>
        <v>0.33333333333333331</v>
      </c>
      <c r="BE199" s="2">
        <f t="shared" si="133"/>
        <v>0</v>
      </c>
    </row>
    <row r="200" spans="1:57" ht="10.5" customHeight="1">
      <c r="A200" s="1" t="str">
        <f t="shared" ca="1" si="109"/>
        <v/>
      </c>
      <c r="B200" s="1" t="str">
        <f t="shared" ca="1" si="110"/>
        <v/>
      </c>
      <c r="C200" s="1" t="str">
        <f t="shared" ca="1" si="111"/>
        <v/>
      </c>
      <c r="D200" s="1" t="str">
        <f t="shared" ca="1" si="112"/>
        <v/>
      </c>
      <c r="F200" s="10"/>
      <c r="G200" s="136" t="str">
        <f t="shared" si="113"/>
        <v/>
      </c>
      <c r="H200" s="27"/>
      <c r="I200" s="28"/>
      <c r="J200" s="28"/>
      <c r="K200" s="29"/>
      <c r="L200" s="136"/>
      <c r="M200" s="136"/>
      <c r="N200" s="136"/>
      <c r="O200" s="26" t="str">
        <f t="shared" si="114"/>
        <v/>
      </c>
      <c r="P200" s="218" t="str">
        <f t="shared" si="115"/>
        <v/>
      </c>
      <c r="Q200" s="26" t="str">
        <f t="shared" si="116"/>
        <v/>
      </c>
      <c r="R200" s="22"/>
      <c r="S200" s="99"/>
      <c r="T200" s="10"/>
      <c r="U200" s="229" t="str">
        <f t="shared" si="117"/>
        <v/>
      </c>
      <c r="V200" s="230"/>
      <c r="W200" s="230"/>
      <c r="X200" s="230"/>
      <c r="Y200" s="230"/>
      <c r="Z200" s="22" t="str">
        <f>""</f>
        <v/>
      </c>
      <c r="AB200" s="23" t="str">
        <f t="shared" si="118"/>
        <v/>
      </c>
      <c r="AC200" s="2" t="b">
        <f>COUNT(Q200:Q$2500)&gt;0</f>
        <v>0</v>
      </c>
      <c r="AD200" s="2" t="b">
        <f t="shared" si="101"/>
        <v>0</v>
      </c>
      <c r="AE200" s="2" t="b">
        <f t="shared" si="102"/>
        <v>0</v>
      </c>
      <c r="AF200" s="2" t="b">
        <f t="shared" si="103"/>
        <v>0</v>
      </c>
      <c r="AG200" s="2" t="b">
        <f>OR(
  AND(AC200,NOT(AC201)),
  AND(AF200,WEEKDAY(AH199,2)=EINSTELLUNGEN!$D$12),
  AND(AF200,AH200=$J$35)
)</f>
        <v>0</v>
      </c>
      <c r="AH200" s="2">
        <f>IF(AE200,AH199+IF(WEEKDAY(AH199+1,2)&lt;=EINSTELLUNGEN!$D$12,1,$J$36),AH199)</f>
        <v>42020</v>
      </c>
      <c r="AI200" s="2">
        <f t="shared" si="104"/>
        <v>2019</v>
      </c>
      <c r="AJ200" s="2">
        <f t="shared" si="105"/>
        <v>201901</v>
      </c>
      <c r="AK200" s="2">
        <f t="shared" si="106"/>
        <v>201901</v>
      </c>
      <c r="AL200" s="2">
        <f t="shared" si="134"/>
        <v>201903</v>
      </c>
      <c r="AM200" s="2" t="b">
        <f t="shared" si="107"/>
        <v>1</v>
      </c>
      <c r="AN200" s="4" t="e">
        <f t="shared" si="119"/>
        <v>#N/A</v>
      </c>
      <c r="AO200" s="4" t="e">
        <f t="shared" si="120"/>
        <v>#N/A</v>
      </c>
      <c r="AP200" s="2" t="str">
        <f>IF(AD200,
  IF(ISBLANK(H200),
    AP199,
    IF(LEN(H200)=1,
      IF(OR(UPPER(H200)="A",UPPER(H200)="I"),
        EINSTELLUNGEN!$D$21,
        IF(OR(UPPER(H200)="B",UPPER(H200)="M"),
          EINSTELLUNGEN!$D$22,
          IF(OR(UPPER(H200)="C",UPPER(H200)="S"),
            EINSTELLUNGEN!$D$23,
            IF(UPPER(H200)="D",
              EINSTELLUNGEN!$D$24,
              IF(UPPER(H200)="E",
                EINSTELLUNGEN!$D$25,
                UPPER(H200)))))),
      IF(ISNUMBER(H200),
        EINSTELLUNGEN!$D$20&amp;H200,
        UPPER(H200)))),
  "")</f>
        <v/>
      </c>
      <c r="AQ200" s="2" t="str">
        <f t="shared" si="121"/>
        <v/>
      </c>
      <c r="AR200" s="2">
        <f t="shared" si="122"/>
        <v>0</v>
      </c>
      <c r="AS200" s="145">
        <f t="shared" si="123"/>
        <v>0.33333333333333331</v>
      </c>
      <c r="AT200" s="2">
        <f t="shared" si="124"/>
        <v>0</v>
      </c>
      <c r="AU200" s="2">
        <f t="shared" si="125"/>
        <v>0</v>
      </c>
      <c r="AV200" s="2">
        <f t="shared" si="126"/>
        <v>0</v>
      </c>
      <c r="AW200" s="2">
        <f t="shared" si="127"/>
        <v>0</v>
      </c>
      <c r="AX200" s="2">
        <f t="shared" si="108"/>
        <v>0</v>
      </c>
      <c r="AY200" s="2">
        <f t="shared" si="128"/>
        <v>0</v>
      </c>
      <c r="AZ200" s="145" t="e">
        <f t="shared" si="129"/>
        <v>#N/A</v>
      </c>
      <c r="BA200" s="145" t="e">
        <f t="shared" si="130"/>
        <v>#N/A</v>
      </c>
      <c r="BB200" s="145">
        <f t="shared" si="131"/>
        <v>2.083333333333337E-2</v>
      </c>
      <c r="BC200" s="2">
        <f>IF(AM200,
  IF(AND(AL200=$J$31,_xlfn.DAYS(AH200,DATE(AI200,1,1))&lt;7),
    MAX(0,EINSTELLUNGEN!$D$12+1-WEEKDAY(DATE(EINSTELLUNGEN!$D$9,EINSTELLUNGEN!$D$10,1),2)),
    IF(AL200=$J$33,
      MIN(EINSTELLUNGEN!$D$12,WEEKDAY(DATE(EINSTELLUNGEN!$D$9,12,31),2)),
      EINSTELLUNGEN!$D$12
  )) - SUMIF(AL$50:AL$2500,"="&amp;AL200,AX$50:AX$2500),
  0)</f>
        <v>3</v>
      </c>
      <c r="BD200" s="2">
        <f t="shared" si="132"/>
        <v>0.33333333333333331</v>
      </c>
      <c r="BE200" s="2">
        <f t="shared" si="133"/>
        <v>0</v>
      </c>
    </row>
    <row r="201" spans="1:57" ht="10.5" customHeight="1">
      <c r="A201" s="1" t="str">
        <f t="shared" ca="1" si="109"/>
        <v/>
      </c>
      <c r="B201" s="1" t="str">
        <f t="shared" ca="1" si="110"/>
        <v/>
      </c>
      <c r="C201" s="1" t="str">
        <f t="shared" ca="1" si="111"/>
        <v/>
      </c>
      <c r="D201" s="1" t="str">
        <f t="shared" ca="1" si="112"/>
        <v/>
      </c>
      <c r="F201" s="10"/>
      <c r="G201" s="136" t="str">
        <f t="shared" si="113"/>
        <v/>
      </c>
      <c r="H201" s="27"/>
      <c r="I201" s="28"/>
      <c r="J201" s="28"/>
      <c r="K201" s="29"/>
      <c r="L201" s="136"/>
      <c r="M201" s="136"/>
      <c r="N201" s="136"/>
      <c r="O201" s="26" t="str">
        <f t="shared" si="114"/>
        <v/>
      </c>
      <c r="P201" s="218" t="str">
        <f t="shared" si="115"/>
        <v/>
      </c>
      <c r="Q201" s="26" t="str">
        <f t="shared" si="116"/>
        <v/>
      </c>
      <c r="R201" s="22"/>
      <c r="S201" s="99"/>
      <c r="T201" s="10"/>
      <c r="U201" s="229" t="str">
        <f t="shared" si="117"/>
        <v/>
      </c>
      <c r="V201" s="230"/>
      <c r="W201" s="230"/>
      <c r="X201" s="230"/>
      <c r="Y201" s="230"/>
      <c r="Z201" s="22" t="str">
        <f>""</f>
        <v/>
      </c>
      <c r="AB201" s="23" t="str">
        <f t="shared" si="118"/>
        <v/>
      </c>
      <c r="AC201" s="2" t="b">
        <f>COUNT(Q201:Q$2500)&gt;0</f>
        <v>0</v>
      </c>
      <c r="AD201" s="2" t="b">
        <f t="shared" si="101"/>
        <v>0</v>
      </c>
      <c r="AE201" s="2" t="b">
        <f t="shared" si="102"/>
        <v>0</v>
      </c>
      <c r="AF201" s="2" t="b">
        <f t="shared" si="103"/>
        <v>0</v>
      </c>
      <c r="AG201" s="2" t="b">
        <f>OR(
  AND(AC201,NOT(AC202)),
  AND(AF201,WEEKDAY(AH200,2)=EINSTELLUNGEN!$D$12),
  AND(AF201,AH201=$J$35)
)</f>
        <v>0</v>
      </c>
      <c r="AH201" s="2">
        <f>IF(AE201,AH200+IF(WEEKDAY(AH200+1,2)&lt;=EINSTELLUNGEN!$D$12,1,$J$36),AH200)</f>
        <v>42020</v>
      </c>
      <c r="AI201" s="2">
        <f t="shared" si="104"/>
        <v>2019</v>
      </c>
      <c r="AJ201" s="2">
        <f t="shared" si="105"/>
        <v>201901</v>
      </c>
      <c r="AK201" s="2">
        <f t="shared" si="106"/>
        <v>201901</v>
      </c>
      <c r="AL201" s="2">
        <f t="shared" si="134"/>
        <v>201903</v>
      </c>
      <c r="AM201" s="2" t="b">
        <f t="shared" si="107"/>
        <v>1</v>
      </c>
      <c r="AN201" s="4" t="e">
        <f t="shared" si="119"/>
        <v>#N/A</v>
      </c>
      <c r="AO201" s="4" t="e">
        <f t="shared" si="120"/>
        <v>#N/A</v>
      </c>
      <c r="AP201" s="2" t="str">
        <f>IF(AD201,
  IF(ISBLANK(H201),
    AP200,
    IF(LEN(H201)=1,
      IF(OR(UPPER(H201)="A",UPPER(H201)="I"),
        EINSTELLUNGEN!$D$21,
        IF(OR(UPPER(H201)="B",UPPER(H201)="M"),
          EINSTELLUNGEN!$D$22,
          IF(OR(UPPER(H201)="C",UPPER(H201)="S"),
            EINSTELLUNGEN!$D$23,
            IF(UPPER(H201)="D",
              EINSTELLUNGEN!$D$24,
              IF(UPPER(H201)="E",
                EINSTELLUNGEN!$D$25,
                UPPER(H201)))))),
      IF(ISNUMBER(H201),
        EINSTELLUNGEN!$D$20&amp;H201,
        UPPER(H201)))),
  "")</f>
        <v/>
      </c>
      <c r="AQ201" s="2" t="str">
        <f t="shared" si="121"/>
        <v/>
      </c>
      <c r="AR201" s="2">
        <f t="shared" si="122"/>
        <v>0</v>
      </c>
      <c r="AS201" s="145">
        <f t="shared" si="123"/>
        <v>0.33333333333333331</v>
      </c>
      <c r="AT201" s="2">
        <f t="shared" si="124"/>
        <v>0</v>
      </c>
      <c r="AU201" s="2">
        <f t="shared" si="125"/>
        <v>0</v>
      </c>
      <c r="AV201" s="2">
        <f t="shared" si="126"/>
        <v>0</v>
      </c>
      <c r="AW201" s="2">
        <f t="shared" si="127"/>
        <v>0</v>
      </c>
      <c r="AX201" s="2">
        <f t="shared" si="108"/>
        <v>0</v>
      </c>
      <c r="AY201" s="2">
        <f t="shared" si="128"/>
        <v>0</v>
      </c>
      <c r="AZ201" s="145" t="e">
        <f t="shared" si="129"/>
        <v>#N/A</v>
      </c>
      <c r="BA201" s="145" t="e">
        <f t="shared" si="130"/>
        <v>#N/A</v>
      </c>
      <c r="BB201" s="145">
        <f t="shared" si="131"/>
        <v>2.083333333333337E-2</v>
      </c>
      <c r="BC201" s="2">
        <f>IF(AM201,
  IF(AND(AL201=$J$31,_xlfn.DAYS(AH201,DATE(AI201,1,1))&lt;7),
    MAX(0,EINSTELLUNGEN!$D$12+1-WEEKDAY(DATE(EINSTELLUNGEN!$D$9,EINSTELLUNGEN!$D$10,1),2)),
    IF(AL201=$J$33,
      MIN(EINSTELLUNGEN!$D$12,WEEKDAY(DATE(EINSTELLUNGEN!$D$9,12,31),2)),
      EINSTELLUNGEN!$D$12
  )) - SUMIF(AL$50:AL$2500,"="&amp;AL201,AX$50:AX$2500),
  0)</f>
        <v>3</v>
      </c>
      <c r="BD201" s="2">
        <f t="shared" si="132"/>
        <v>0.33333333333333331</v>
      </c>
      <c r="BE201" s="2">
        <f t="shared" si="133"/>
        <v>0</v>
      </c>
    </row>
    <row r="202" spans="1:57" ht="10.5" customHeight="1">
      <c r="A202" s="1" t="str">
        <f t="shared" ca="1" si="109"/>
        <v/>
      </c>
      <c r="B202" s="1" t="str">
        <f t="shared" ca="1" si="110"/>
        <v/>
      </c>
      <c r="C202" s="1" t="str">
        <f t="shared" ca="1" si="111"/>
        <v/>
      </c>
      <c r="D202" s="1" t="str">
        <f t="shared" ca="1" si="112"/>
        <v/>
      </c>
      <c r="F202" s="10"/>
      <c r="G202" s="136" t="str">
        <f t="shared" si="113"/>
        <v/>
      </c>
      <c r="H202" s="27"/>
      <c r="I202" s="28"/>
      <c r="J202" s="28"/>
      <c r="K202" s="29"/>
      <c r="L202" s="136"/>
      <c r="M202" s="136"/>
      <c r="N202" s="136"/>
      <c r="O202" s="26" t="str">
        <f t="shared" si="114"/>
        <v/>
      </c>
      <c r="P202" s="218" t="str">
        <f t="shared" si="115"/>
        <v/>
      </c>
      <c r="Q202" s="26" t="str">
        <f t="shared" si="116"/>
        <v/>
      </c>
      <c r="R202" s="22"/>
      <c r="S202" s="99"/>
      <c r="T202" s="10"/>
      <c r="U202" s="229" t="str">
        <f t="shared" si="117"/>
        <v/>
      </c>
      <c r="V202" s="230"/>
      <c r="W202" s="230"/>
      <c r="X202" s="230"/>
      <c r="Y202" s="230"/>
      <c r="Z202" s="22" t="str">
        <f>""</f>
        <v/>
      </c>
      <c r="AB202" s="23" t="str">
        <f t="shared" si="118"/>
        <v/>
      </c>
      <c r="AC202" s="2" t="b">
        <f>COUNT(Q202:Q$2500)&gt;0</f>
        <v>0</v>
      </c>
      <c r="AD202" s="2" t="b">
        <f t="shared" si="101"/>
        <v>0</v>
      </c>
      <c r="AE202" s="2" t="b">
        <f t="shared" si="102"/>
        <v>0</v>
      </c>
      <c r="AF202" s="2" t="b">
        <f t="shared" si="103"/>
        <v>0</v>
      </c>
      <c r="AG202" s="2" t="b">
        <f>OR(
  AND(AC202,NOT(AC203)),
  AND(AF202,WEEKDAY(AH201,2)=EINSTELLUNGEN!$D$12),
  AND(AF202,AH202=$J$35)
)</f>
        <v>0</v>
      </c>
      <c r="AH202" s="2">
        <f>IF(AE202,AH201+IF(WEEKDAY(AH201+1,2)&lt;=EINSTELLUNGEN!$D$12,1,$J$36),AH201)</f>
        <v>42020</v>
      </c>
      <c r="AI202" s="2">
        <f t="shared" si="104"/>
        <v>2019</v>
      </c>
      <c r="AJ202" s="2">
        <f t="shared" si="105"/>
        <v>201901</v>
      </c>
      <c r="AK202" s="2">
        <f t="shared" si="106"/>
        <v>201901</v>
      </c>
      <c r="AL202" s="2">
        <f t="shared" si="134"/>
        <v>201903</v>
      </c>
      <c r="AM202" s="2" t="b">
        <f t="shared" si="107"/>
        <v>1</v>
      </c>
      <c r="AN202" s="4" t="e">
        <f t="shared" si="119"/>
        <v>#N/A</v>
      </c>
      <c r="AO202" s="4" t="e">
        <f t="shared" si="120"/>
        <v>#N/A</v>
      </c>
      <c r="AP202" s="2" t="str">
        <f>IF(AD202,
  IF(ISBLANK(H202),
    AP201,
    IF(LEN(H202)=1,
      IF(OR(UPPER(H202)="A",UPPER(H202)="I"),
        EINSTELLUNGEN!$D$21,
        IF(OR(UPPER(H202)="B",UPPER(H202)="M"),
          EINSTELLUNGEN!$D$22,
          IF(OR(UPPER(H202)="C",UPPER(H202)="S"),
            EINSTELLUNGEN!$D$23,
            IF(UPPER(H202)="D",
              EINSTELLUNGEN!$D$24,
              IF(UPPER(H202)="E",
                EINSTELLUNGEN!$D$25,
                UPPER(H202)))))),
      IF(ISNUMBER(H202),
        EINSTELLUNGEN!$D$20&amp;H202,
        UPPER(H202)))),
  "")</f>
        <v/>
      </c>
      <c r="AQ202" s="2" t="str">
        <f t="shared" si="121"/>
        <v/>
      </c>
      <c r="AR202" s="2">
        <f t="shared" si="122"/>
        <v>0</v>
      </c>
      <c r="AS202" s="145">
        <f t="shared" si="123"/>
        <v>0.33333333333333331</v>
      </c>
      <c r="AT202" s="2">
        <f t="shared" si="124"/>
        <v>0</v>
      </c>
      <c r="AU202" s="2">
        <f t="shared" si="125"/>
        <v>0</v>
      </c>
      <c r="AV202" s="2">
        <f t="shared" si="126"/>
        <v>0</v>
      </c>
      <c r="AW202" s="2">
        <f t="shared" si="127"/>
        <v>0</v>
      </c>
      <c r="AX202" s="2">
        <f t="shared" si="108"/>
        <v>0</v>
      </c>
      <c r="AY202" s="2">
        <f t="shared" si="128"/>
        <v>0</v>
      </c>
      <c r="AZ202" s="145" t="e">
        <f t="shared" si="129"/>
        <v>#N/A</v>
      </c>
      <c r="BA202" s="145" t="e">
        <f t="shared" si="130"/>
        <v>#N/A</v>
      </c>
      <c r="BB202" s="145">
        <f t="shared" si="131"/>
        <v>2.083333333333337E-2</v>
      </c>
      <c r="BC202" s="2">
        <f>IF(AM202,
  IF(AND(AL202=$J$31,_xlfn.DAYS(AH202,DATE(AI202,1,1))&lt;7),
    MAX(0,EINSTELLUNGEN!$D$12+1-WEEKDAY(DATE(EINSTELLUNGEN!$D$9,EINSTELLUNGEN!$D$10,1),2)),
    IF(AL202=$J$33,
      MIN(EINSTELLUNGEN!$D$12,WEEKDAY(DATE(EINSTELLUNGEN!$D$9,12,31),2)),
      EINSTELLUNGEN!$D$12
  )) - SUMIF(AL$50:AL$2500,"="&amp;AL202,AX$50:AX$2500),
  0)</f>
        <v>3</v>
      </c>
      <c r="BD202" s="2">
        <f t="shared" si="132"/>
        <v>0.33333333333333331</v>
      </c>
      <c r="BE202" s="2">
        <f t="shared" si="133"/>
        <v>0</v>
      </c>
    </row>
    <row r="203" spans="1:57" ht="10.5" customHeight="1">
      <c r="A203" s="1" t="str">
        <f t="shared" ca="1" si="109"/>
        <v/>
      </c>
      <c r="B203" s="1" t="str">
        <f t="shared" ca="1" si="110"/>
        <v/>
      </c>
      <c r="C203" s="1" t="str">
        <f t="shared" ca="1" si="111"/>
        <v/>
      </c>
      <c r="D203" s="1" t="str">
        <f t="shared" ca="1" si="112"/>
        <v/>
      </c>
      <c r="F203" s="10"/>
      <c r="G203" s="136" t="str">
        <f t="shared" si="113"/>
        <v/>
      </c>
      <c r="H203" s="27"/>
      <c r="I203" s="28"/>
      <c r="J203" s="28"/>
      <c r="K203" s="29"/>
      <c r="L203" s="136"/>
      <c r="M203" s="136"/>
      <c r="N203" s="136"/>
      <c r="O203" s="26" t="str">
        <f t="shared" si="114"/>
        <v/>
      </c>
      <c r="P203" s="218" t="str">
        <f t="shared" si="115"/>
        <v/>
      </c>
      <c r="Q203" s="26" t="str">
        <f t="shared" si="116"/>
        <v/>
      </c>
      <c r="R203" s="22"/>
      <c r="S203" s="99"/>
      <c r="T203" s="10"/>
      <c r="U203" s="229" t="str">
        <f t="shared" si="117"/>
        <v/>
      </c>
      <c r="V203" s="230"/>
      <c r="W203" s="230"/>
      <c r="X203" s="230"/>
      <c r="Y203" s="230"/>
      <c r="Z203" s="22" t="str">
        <f>""</f>
        <v/>
      </c>
      <c r="AB203" s="23" t="str">
        <f t="shared" si="118"/>
        <v/>
      </c>
      <c r="AC203" s="2" t="b">
        <f>COUNT(Q203:Q$2500)&gt;0</f>
        <v>0</v>
      </c>
      <c r="AD203" s="2" t="b">
        <f t="shared" si="101"/>
        <v>0</v>
      </c>
      <c r="AE203" s="2" t="b">
        <f t="shared" si="102"/>
        <v>0</v>
      </c>
      <c r="AF203" s="2" t="b">
        <f t="shared" si="103"/>
        <v>0</v>
      </c>
      <c r="AG203" s="2" t="b">
        <f>OR(
  AND(AC203,NOT(AC204)),
  AND(AF203,WEEKDAY(AH202,2)=EINSTELLUNGEN!$D$12),
  AND(AF203,AH203=$J$35)
)</f>
        <v>0</v>
      </c>
      <c r="AH203" s="2">
        <f>IF(AE203,AH202+IF(WEEKDAY(AH202+1,2)&lt;=EINSTELLUNGEN!$D$12,1,$J$36),AH202)</f>
        <v>42020</v>
      </c>
      <c r="AI203" s="2">
        <f t="shared" si="104"/>
        <v>2019</v>
      </c>
      <c r="AJ203" s="2">
        <f t="shared" si="105"/>
        <v>201901</v>
      </c>
      <c r="AK203" s="2">
        <f t="shared" si="106"/>
        <v>201901</v>
      </c>
      <c r="AL203" s="2">
        <f t="shared" si="134"/>
        <v>201903</v>
      </c>
      <c r="AM203" s="2" t="b">
        <f t="shared" si="107"/>
        <v>1</v>
      </c>
      <c r="AN203" s="4" t="e">
        <f t="shared" si="119"/>
        <v>#N/A</v>
      </c>
      <c r="AO203" s="4" t="e">
        <f t="shared" si="120"/>
        <v>#N/A</v>
      </c>
      <c r="AP203" s="2" t="str">
        <f>IF(AD203,
  IF(ISBLANK(H203),
    AP202,
    IF(LEN(H203)=1,
      IF(OR(UPPER(H203)="A",UPPER(H203)="I"),
        EINSTELLUNGEN!$D$21,
        IF(OR(UPPER(H203)="B",UPPER(H203)="M"),
          EINSTELLUNGEN!$D$22,
          IF(OR(UPPER(H203)="C",UPPER(H203)="S"),
            EINSTELLUNGEN!$D$23,
            IF(UPPER(H203)="D",
              EINSTELLUNGEN!$D$24,
              IF(UPPER(H203)="E",
                EINSTELLUNGEN!$D$25,
                UPPER(H203)))))),
      IF(ISNUMBER(H203),
        EINSTELLUNGEN!$D$20&amp;H203,
        UPPER(H203)))),
  "")</f>
        <v/>
      </c>
      <c r="AQ203" s="2" t="str">
        <f t="shared" si="121"/>
        <v/>
      </c>
      <c r="AR203" s="2">
        <f t="shared" si="122"/>
        <v>0</v>
      </c>
      <c r="AS203" s="145">
        <f t="shared" si="123"/>
        <v>0.33333333333333331</v>
      </c>
      <c r="AT203" s="2">
        <f t="shared" si="124"/>
        <v>0</v>
      </c>
      <c r="AU203" s="2">
        <f t="shared" si="125"/>
        <v>0</v>
      </c>
      <c r="AV203" s="2">
        <f t="shared" si="126"/>
        <v>0</v>
      </c>
      <c r="AW203" s="2">
        <f t="shared" si="127"/>
        <v>0</v>
      </c>
      <c r="AX203" s="2">
        <f t="shared" si="108"/>
        <v>0</v>
      </c>
      <c r="AY203" s="2">
        <f t="shared" si="128"/>
        <v>0</v>
      </c>
      <c r="AZ203" s="145" t="e">
        <f t="shared" si="129"/>
        <v>#N/A</v>
      </c>
      <c r="BA203" s="145" t="e">
        <f t="shared" si="130"/>
        <v>#N/A</v>
      </c>
      <c r="BB203" s="145">
        <f t="shared" si="131"/>
        <v>2.083333333333337E-2</v>
      </c>
      <c r="BC203" s="2">
        <f>IF(AM203,
  IF(AND(AL203=$J$31,_xlfn.DAYS(AH203,DATE(AI203,1,1))&lt;7),
    MAX(0,EINSTELLUNGEN!$D$12+1-WEEKDAY(DATE(EINSTELLUNGEN!$D$9,EINSTELLUNGEN!$D$10,1),2)),
    IF(AL203=$J$33,
      MIN(EINSTELLUNGEN!$D$12,WEEKDAY(DATE(EINSTELLUNGEN!$D$9,12,31),2)),
      EINSTELLUNGEN!$D$12
  )) - SUMIF(AL$50:AL$2500,"="&amp;AL203,AX$50:AX$2500),
  0)</f>
        <v>3</v>
      </c>
      <c r="BD203" s="2">
        <f t="shared" si="132"/>
        <v>0.33333333333333331</v>
      </c>
      <c r="BE203" s="2">
        <f t="shared" si="133"/>
        <v>0</v>
      </c>
    </row>
    <row r="204" spans="1:57" ht="10.5" customHeight="1">
      <c r="A204" s="1" t="str">
        <f t="shared" ca="1" si="109"/>
        <v/>
      </c>
      <c r="B204" s="1" t="str">
        <f t="shared" ca="1" si="110"/>
        <v/>
      </c>
      <c r="C204" s="1" t="str">
        <f t="shared" ca="1" si="111"/>
        <v/>
      </c>
      <c r="D204" s="1" t="str">
        <f t="shared" ca="1" si="112"/>
        <v/>
      </c>
      <c r="F204" s="10"/>
      <c r="G204" s="136" t="str">
        <f t="shared" si="113"/>
        <v/>
      </c>
      <c r="H204" s="27"/>
      <c r="I204" s="28"/>
      <c r="J204" s="28"/>
      <c r="K204" s="29"/>
      <c r="L204" s="136"/>
      <c r="M204" s="136"/>
      <c r="N204" s="136"/>
      <c r="O204" s="26" t="str">
        <f t="shared" si="114"/>
        <v/>
      </c>
      <c r="P204" s="218" t="str">
        <f t="shared" si="115"/>
        <v/>
      </c>
      <c r="Q204" s="26" t="str">
        <f t="shared" si="116"/>
        <v/>
      </c>
      <c r="R204" s="22"/>
      <c r="S204" s="99"/>
      <c r="T204" s="10"/>
      <c r="U204" s="229" t="str">
        <f t="shared" si="117"/>
        <v/>
      </c>
      <c r="V204" s="230"/>
      <c r="W204" s="230"/>
      <c r="X204" s="230"/>
      <c r="Y204" s="230"/>
      <c r="Z204" s="22" t="str">
        <f>""</f>
        <v/>
      </c>
      <c r="AB204" s="23" t="str">
        <f t="shared" si="118"/>
        <v/>
      </c>
      <c r="AC204" s="2" t="b">
        <f>COUNT(Q204:Q$2500)&gt;0</f>
        <v>0</v>
      </c>
      <c r="AD204" s="2" t="b">
        <f t="shared" si="101"/>
        <v>0</v>
      </c>
      <c r="AE204" s="2" t="b">
        <f t="shared" si="102"/>
        <v>0</v>
      </c>
      <c r="AF204" s="2" t="b">
        <f t="shared" si="103"/>
        <v>0</v>
      </c>
      <c r="AG204" s="2" t="b">
        <f>OR(
  AND(AC204,NOT(AC205)),
  AND(AF204,WEEKDAY(AH203,2)=EINSTELLUNGEN!$D$12),
  AND(AF204,AH204=$J$35)
)</f>
        <v>0</v>
      </c>
      <c r="AH204" s="2">
        <f>IF(AE204,AH203+IF(WEEKDAY(AH203+1,2)&lt;=EINSTELLUNGEN!$D$12,1,$J$36),AH203)</f>
        <v>42020</v>
      </c>
      <c r="AI204" s="2">
        <f t="shared" si="104"/>
        <v>2019</v>
      </c>
      <c r="AJ204" s="2">
        <f t="shared" si="105"/>
        <v>201901</v>
      </c>
      <c r="AK204" s="2">
        <f t="shared" si="106"/>
        <v>201901</v>
      </c>
      <c r="AL204" s="2">
        <f t="shared" si="134"/>
        <v>201903</v>
      </c>
      <c r="AM204" s="2" t="b">
        <f t="shared" si="107"/>
        <v>1</v>
      </c>
      <c r="AN204" s="4" t="e">
        <f t="shared" si="119"/>
        <v>#N/A</v>
      </c>
      <c r="AO204" s="4" t="e">
        <f t="shared" si="120"/>
        <v>#N/A</v>
      </c>
      <c r="AP204" s="2" t="str">
        <f>IF(AD204,
  IF(ISBLANK(H204),
    AP203,
    IF(LEN(H204)=1,
      IF(OR(UPPER(H204)="A",UPPER(H204)="I"),
        EINSTELLUNGEN!$D$21,
        IF(OR(UPPER(H204)="B",UPPER(H204)="M"),
          EINSTELLUNGEN!$D$22,
          IF(OR(UPPER(H204)="C",UPPER(H204)="S"),
            EINSTELLUNGEN!$D$23,
            IF(UPPER(H204)="D",
              EINSTELLUNGEN!$D$24,
              IF(UPPER(H204)="E",
                EINSTELLUNGEN!$D$25,
                UPPER(H204)))))),
      IF(ISNUMBER(H204),
        EINSTELLUNGEN!$D$20&amp;H204,
        UPPER(H204)))),
  "")</f>
        <v/>
      </c>
      <c r="AQ204" s="2" t="str">
        <f t="shared" si="121"/>
        <v/>
      </c>
      <c r="AR204" s="2">
        <f t="shared" si="122"/>
        <v>0</v>
      </c>
      <c r="AS204" s="145">
        <f t="shared" si="123"/>
        <v>0.33333333333333331</v>
      </c>
      <c r="AT204" s="2">
        <f t="shared" si="124"/>
        <v>0</v>
      </c>
      <c r="AU204" s="2">
        <f t="shared" si="125"/>
        <v>0</v>
      </c>
      <c r="AV204" s="2">
        <f t="shared" si="126"/>
        <v>0</v>
      </c>
      <c r="AW204" s="2">
        <f t="shared" si="127"/>
        <v>0</v>
      </c>
      <c r="AX204" s="2">
        <f t="shared" si="108"/>
        <v>0</v>
      </c>
      <c r="AY204" s="2">
        <f t="shared" si="128"/>
        <v>0</v>
      </c>
      <c r="AZ204" s="145" t="e">
        <f t="shared" si="129"/>
        <v>#N/A</v>
      </c>
      <c r="BA204" s="145" t="e">
        <f t="shared" si="130"/>
        <v>#N/A</v>
      </c>
      <c r="BB204" s="145">
        <f t="shared" si="131"/>
        <v>2.083333333333337E-2</v>
      </c>
      <c r="BC204" s="2">
        <f>IF(AM204,
  IF(AND(AL204=$J$31,_xlfn.DAYS(AH204,DATE(AI204,1,1))&lt;7),
    MAX(0,EINSTELLUNGEN!$D$12+1-WEEKDAY(DATE(EINSTELLUNGEN!$D$9,EINSTELLUNGEN!$D$10,1),2)),
    IF(AL204=$J$33,
      MIN(EINSTELLUNGEN!$D$12,WEEKDAY(DATE(EINSTELLUNGEN!$D$9,12,31),2)),
      EINSTELLUNGEN!$D$12
  )) - SUMIF(AL$50:AL$2500,"="&amp;AL204,AX$50:AX$2500),
  0)</f>
        <v>3</v>
      </c>
      <c r="BD204" s="2">
        <f t="shared" si="132"/>
        <v>0.33333333333333331</v>
      </c>
      <c r="BE204" s="2">
        <f t="shared" si="133"/>
        <v>0</v>
      </c>
    </row>
    <row r="205" spans="1:57" ht="10.5" customHeight="1">
      <c r="A205" s="1" t="str">
        <f t="shared" ca="1" si="109"/>
        <v/>
      </c>
      <c r="B205" s="1" t="str">
        <f t="shared" ca="1" si="110"/>
        <v/>
      </c>
      <c r="C205" s="1" t="str">
        <f t="shared" ca="1" si="111"/>
        <v/>
      </c>
      <c r="D205" s="1" t="str">
        <f t="shared" ca="1" si="112"/>
        <v/>
      </c>
      <c r="F205" s="10"/>
      <c r="G205" s="136" t="str">
        <f t="shared" si="113"/>
        <v/>
      </c>
      <c r="H205" s="27"/>
      <c r="I205" s="28"/>
      <c r="J205" s="28"/>
      <c r="K205" s="29"/>
      <c r="L205" s="136"/>
      <c r="M205" s="136"/>
      <c r="N205" s="136"/>
      <c r="O205" s="26" t="str">
        <f t="shared" si="114"/>
        <v/>
      </c>
      <c r="P205" s="218" t="str">
        <f t="shared" si="115"/>
        <v/>
      </c>
      <c r="Q205" s="26" t="str">
        <f t="shared" si="116"/>
        <v/>
      </c>
      <c r="R205" s="22"/>
      <c r="S205" s="99"/>
      <c r="T205" s="10"/>
      <c r="U205" s="229" t="str">
        <f t="shared" si="117"/>
        <v/>
      </c>
      <c r="V205" s="230"/>
      <c r="W205" s="230"/>
      <c r="X205" s="230"/>
      <c r="Y205" s="230"/>
      <c r="Z205" s="22" t="str">
        <f>""</f>
        <v/>
      </c>
      <c r="AB205" s="23" t="str">
        <f t="shared" si="118"/>
        <v/>
      </c>
      <c r="AC205" s="2" t="b">
        <f>COUNT(Q205:Q$2500)&gt;0</f>
        <v>0</v>
      </c>
      <c r="AD205" s="2" t="b">
        <f t="shared" si="101"/>
        <v>0</v>
      </c>
      <c r="AE205" s="2" t="b">
        <f t="shared" si="102"/>
        <v>0</v>
      </c>
      <c r="AF205" s="2" t="b">
        <f t="shared" si="103"/>
        <v>0</v>
      </c>
      <c r="AG205" s="2" t="b">
        <f>OR(
  AND(AC205,NOT(AC206)),
  AND(AF205,WEEKDAY(AH204,2)=EINSTELLUNGEN!$D$12),
  AND(AF205,AH205=$J$35)
)</f>
        <v>0</v>
      </c>
      <c r="AH205" s="2">
        <f>IF(AE205,AH204+IF(WEEKDAY(AH204+1,2)&lt;=EINSTELLUNGEN!$D$12,1,$J$36),AH204)</f>
        <v>42020</v>
      </c>
      <c r="AI205" s="2">
        <f t="shared" si="104"/>
        <v>2019</v>
      </c>
      <c r="AJ205" s="2">
        <f t="shared" si="105"/>
        <v>201901</v>
      </c>
      <c r="AK205" s="2">
        <f t="shared" si="106"/>
        <v>201901</v>
      </c>
      <c r="AL205" s="2">
        <f t="shared" si="134"/>
        <v>201903</v>
      </c>
      <c r="AM205" s="2" t="b">
        <f t="shared" si="107"/>
        <v>1</v>
      </c>
      <c r="AN205" s="4" t="e">
        <f t="shared" si="119"/>
        <v>#N/A</v>
      </c>
      <c r="AO205" s="4" t="e">
        <f t="shared" si="120"/>
        <v>#N/A</v>
      </c>
      <c r="AP205" s="2" t="str">
        <f>IF(AD205,
  IF(ISBLANK(H205),
    AP204,
    IF(LEN(H205)=1,
      IF(OR(UPPER(H205)="A",UPPER(H205)="I"),
        EINSTELLUNGEN!$D$21,
        IF(OR(UPPER(H205)="B",UPPER(H205)="M"),
          EINSTELLUNGEN!$D$22,
          IF(OR(UPPER(H205)="C",UPPER(H205)="S"),
            EINSTELLUNGEN!$D$23,
            IF(UPPER(H205)="D",
              EINSTELLUNGEN!$D$24,
              IF(UPPER(H205)="E",
                EINSTELLUNGEN!$D$25,
                UPPER(H205)))))),
      IF(ISNUMBER(H205),
        EINSTELLUNGEN!$D$20&amp;H205,
        UPPER(H205)))),
  "")</f>
        <v/>
      </c>
      <c r="AQ205" s="2" t="str">
        <f t="shared" si="121"/>
        <v/>
      </c>
      <c r="AR205" s="2">
        <f t="shared" si="122"/>
        <v>0</v>
      </c>
      <c r="AS205" s="145">
        <f t="shared" si="123"/>
        <v>0.33333333333333331</v>
      </c>
      <c r="AT205" s="2">
        <f t="shared" si="124"/>
        <v>0</v>
      </c>
      <c r="AU205" s="2">
        <f t="shared" si="125"/>
        <v>0</v>
      </c>
      <c r="AV205" s="2">
        <f t="shared" si="126"/>
        <v>0</v>
      </c>
      <c r="AW205" s="2">
        <f t="shared" si="127"/>
        <v>0</v>
      </c>
      <c r="AX205" s="2">
        <f t="shared" si="108"/>
        <v>0</v>
      </c>
      <c r="AY205" s="2">
        <f t="shared" si="128"/>
        <v>0</v>
      </c>
      <c r="AZ205" s="145" t="e">
        <f t="shared" si="129"/>
        <v>#N/A</v>
      </c>
      <c r="BA205" s="145" t="e">
        <f t="shared" si="130"/>
        <v>#N/A</v>
      </c>
      <c r="BB205" s="145">
        <f t="shared" si="131"/>
        <v>2.083333333333337E-2</v>
      </c>
      <c r="BC205" s="2">
        <f>IF(AM205,
  IF(AND(AL205=$J$31,_xlfn.DAYS(AH205,DATE(AI205,1,1))&lt;7),
    MAX(0,EINSTELLUNGEN!$D$12+1-WEEKDAY(DATE(EINSTELLUNGEN!$D$9,EINSTELLUNGEN!$D$10,1),2)),
    IF(AL205=$J$33,
      MIN(EINSTELLUNGEN!$D$12,WEEKDAY(DATE(EINSTELLUNGEN!$D$9,12,31),2)),
      EINSTELLUNGEN!$D$12
  )) - SUMIF(AL$50:AL$2500,"="&amp;AL205,AX$50:AX$2500),
  0)</f>
        <v>3</v>
      </c>
      <c r="BD205" s="2">
        <f t="shared" si="132"/>
        <v>0.33333333333333331</v>
      </c>
      <c r="BE205" s="2">
        <f t="shared" si="133"/>
        <v>0</v>
      </c>
    </row>
    <row r="206" spans="1:57" ht="10.5" customHeight="1">
      <c r="A206" s="1" t="str">
        <f t="shared" ca="1" si="109"/>
        <v/>
      </c>
      <c r="B206" s="1" t="str">
        <f t="shared" ca="1" si="110"/>
        <v/>
      </c>
      <c r="C206" s="1" t="str">
        <f t="shared" ca="1" si="111"/>
        <v/>
      </c>
      <c r="D206" s="1" t="str">
        <f t="shared" ca="1" si="112"/>
        <v/>
      </c>
      <c r="F206" s="10"/>
      <c r="G206" s="136" t="str">
        <f t="shared" si="113"/>
        <v/>
      </c>
      <c r="H206" s="27"/>
      <c r="I206" s="28"/>
      <c r="J206" s="28"/>
      <c r="K206" s="29"/>
      <c r="L206" s="136"/>
      <c r="M206" s="136"/>
      <c r="N206" s="136"/>
      <c r="O206" s="26" t="str">
        <f t="shared" si="114"/>
        <v/>
      </c>
      <c r="P206" s="218" t="str">
        <f t="shared" si="115"/>
        <v/>
      </c>
      <c r="Q206" s="26" t="str">
        <f t="shared" si="116"/>
        <v/>
      </c>
      <c r="R206" s="22"/>
      <c r="S206" s="99"/>
      <c r="T206" s="10"/>
      <c r="U206" s="229" t="str">
        <f t="shared" si="117"/>
        <v/>
      </c>
      <c r="V206" s="230"/>
      <c r="W206" s="230"/>
      <c r="X206" s="230"/>
      <c r="Y206" s="230"/>
      <c r="Z206" s="22" t="str">
        <f>""</f>
        <v/>
      </c>
      <c r="AB206" s="23" t="str">
        <f t="shared" si="118"/>
        <v/>
      </c>
      <c r="AC206" s="2" t="b">
        <f>COUNT(Q206:Q$2500)&gt;0</f>
        <v>0</v>
      </c>
      <c r="AD206" s="2" t="b">
        <f t="shared" si="101"/>
        <v>0</v>
      </c>
      <c r="AE206" s="2" t="b">
        <f t="shared" si="102"/>
        <v>0</v>
      </c>
      <c r="AF206" s="2" t="b">
        <f t="shared" si="103"/>
        <v>0</v>
      </c>
      <c r="AG206" s="2" t="b">
        <f>OR(
  AND(AC206,NOT(AC207)),
  AND(AF206,WEEKDAY(AH205,2)=EINSTELLUNGEN!$D$12),
  AND(AF206,AH206=$J$35)
)</f>
        <v>0</v>
      </c>
      <c r="AH206" s="2">
        <f>IF(AE206,AH205+IF(WEEKDAY(AH205+1,2)&lt;=EINSTELLUNGEN!$D$12,1,$J$36),AH205)</f>
        <v>42020</v>
      </c>
      <c r="AI206" s="2">
        <f t="shared" si="104"/>
        <v>2019</v>
      </c>
      <c r="AJ206" s="2">
        <f t="shared" si="105"/>
        <v>201901</v>
      </c>
      <c r="AK206" s="2">
        <f t="shared" si="106"/>
        <v>201901</v>
      </c>
      <c r="AL206" s="2">
        <f t="shared" si="134"/>
        <v>201903</v>
      </c>
      <c r="AM206" s="2" t="b">
        <f t="shared" si="107"/>
        <v>1</v>
      </c>
      <c r="AN206" s="4" t="e">
        <f t="shared" si="119"/>
        <v>#N/A</v>
      </c>
      <c r="AO206" s="4" t="e">
        <f t="shared" si="120"/>
        <v>#N/A</v>
      </c>
      <c r="AP206" s="2" t="str">
        <f>IF(AD206,
  IF(ISBLANK(H206),
    AP205,
    IF(LEN(H206)=1,
      IF(OR(UPPER(H206)="A",UPPER(H206)="I"),
        EINSTELLUNGEN!$D$21,
        IF(OR(UPPER(H206)="B",UPPER(H206)="M"),
          EINSTELLUNGEN!$D$22,
          IF(OR(UPPER(H206)="C",UPPER(H206)="S"),
            EINSTELLUNGEN!$D$23,
            IF(UPPER(H206)="D",
              EINSTELLUNGEN!$D$24,
              IF(UPPER(H206)="E",
                EINSTELLUNGEN!$D$25,
                UPPER(H206)))))),
      IF(ISNUMBER(H206),
        EINSTELLUNGEN!$D$20&amp;H206,
        UPPER(H206)))),
  "")</f>
        <v/>
      </c>
      <c r="AQ206" s="2" t="str">
        <f t="shared" si="121"/>
        <v/>
      </c>
      <c r="AR206" s="2">
        <f t="shared" si="122"/>
        <v>0</v>
      </c>
      <c r="AS206" s="145">
        <f t="shared" si="123"/>
        <v>0.33333333333333331</v>
      </c>
      <c r="AT206" s="2">
        <f t="shared" si="124"/>
        <v>0</v>
      </c>
      <c r="AU206" s="2">
        <f t="shared" si="125"/>
        <v>0</v>
      </c>
      <c r="AV206" s="2">
        <f t="shared" si="126"/>
        <v>0</v>
      </c>
      <c r="AW206" s="2">
        <f t="shared" si="127"/>
        <v>0</v>
      </c>
      <c r="AX206" s="2">
        <f t="shared" si="108"/>
        <v>0</v>
      </c>
      <c r="AY206" s="2">
        <f t="shared" si="128"/>
        <v>0</v>
      </c>
      <c r="AZ206" s="145" t="e">
        <f t="shared" si="129"/>
        <v>#N/A</v>
      </c>
      <c r="BA206" s="145" t="e">
        <f t="shared" si="130"/>
        <v>#N/A</v>
      </c>
      <c r="BB206" s="145">
        <f t="shared" si="131"/>
        <v>2.083333333333337E-2</v>
      </c>
      <c r="BC206" s="2">
        <f>IF(AM206,
  IF(AND(AL206=$J$31,_xlfn.DAYS(AH206,DATE(AI206,1,1))&lt;7),
    MAX(0,EINSTELLUNGEN!$D$12+1-WEEKDAY(DATE(EINSTELLUNGEN!$D$9,EINSTELLUNGEN!$D$10,1),2)),
    IF(AL206=$J$33,
      MIN(EINSTELLUNGEN!$D$12,WEEKDAY(DATE(EINSTELLUNGEN!$D$9,12,31),2)),
      EINSTELLUNGEN!$D$12
  )) - SUMIF(AL$50:AL$2500,"="&amp;AL206,AX$50:AX$2500),
  0)</f>
        <v>3</v>
      </c>
      <c r="BD206" s="2">
        <f t="shared" si="132"/>
        <v>0.33333333333333331</v>
      </c>
      <c r="BE206" s="2">
        <f t="shared" si="133"/>
        <v>0</v>
      </c>
    </row>
    <row r="207" spans="1:57" ht="10.5" customHeight="1">
      <c r="A207" s="1" t="str">
        <f t="shared" ca="1" si="109"/>
        <v/>
      </c>
      <c r="B207" s="1" t="str">
        <f t="shared" ca="1" si="110"/>
        <v/>
      </c>
      <c r="C207" s="1" t="str">
        <f t="shared" ca="1" si="111"/>
        <v/>
      </c>
      <c r="D207" s="1" t="str">
        <f t="shared" ca="1" si="112"/>
        <v/>
      </c>
      <c r="F207" s="10"/>
      <c r="G207" s="136" t="str">
        <f t="shared" si="113"/>
        <v/>
      </c>
      <c r="H207" s="27"/>
      <c r="I207" s="28"/>
      <c r="J207" s="28"/>
      <c r="K207" s="29"/>
      <c r="L207" s="136"/>
      <c r="M207" s="136"/>
      <c r="N207" s="136"/>
      <c r="O207" s="26" t="str">
        <f t="shared" si="114"/>
        <v/>
      </c>
      <c r="P207" s="218" t="str">
        <f t="shared" si="115"/>
        <v/>
      </c>
      <c r="Q207" s="26" t="str">
        <f t="shared" si="116"/>
        <v/>
      </c>
      <c r="R207" s="22"/>
      <c r="S207" s="99"/>
      <c r="T207" s="10"/>
      <c r="U207" s="229" t="str">
        <f t="shared" si="117"/>
        <v/>
      </c>
      <c r="V207" s="230"/>
      <c r="W207" s="230"/>
      <c r="X207" s="230"/>
      <c r="Y207" s="230"/>
      <c r="Z207" s="22" t="str">
        <f>""</f>
        <v/>
      </c>
      <c r="AB207" s="23" t="str">
        <f t="shared" si="118"/>
        <v/>
      </c>
      <c r="AC207" s="2" t="b">
        <f>COUNT(Q207:Q$2500)&gt;0</f>
        <v>0</v>
      </c>
      <c r="AD207" s="2" t="b">
        <f t="shared" si="101"/>
        <v>0</v>
      </c>
      <c r="AE207" s="2" t="b">
        <f t="shared" si="102"/>
        <v>0</v>
      </c>
      <c r="AF207" s="2" t="b">
        <f t="shared" si="103"/>
        <v>0</v>
      </c>
      <c r="AG207" s="2" t="b">
        <f>OR(
  AND(AC207,NOT(AC208)),
  AND(AF207,WEEKDAY(AH206,2)=EINSTELLUNGEN!$D$12),
  AND(AF207,AH207=$J$35)
)</f>
        <v>0</v>
      </c>
      <c r="AH207" s="2">
        <f>IF(AE207,AH206+IF(WEEKDAY(AH206+1,2)&lt;=EINSTELLUNGEN!$D$12,1,$J$36),AH206)</f>
        <v>42020</v>
      </c>
      <c r="AI207" s="2">
        <f t="shared" si="104"/>
        <v>2019</v>
      </c>
      <c r="AJ207" s="2">
        <f t="shared" si="105"/>
        <v>201901</v>
      </c>
      <c r="AK207" s="2">
        <f t="shared" si="106"/>
        <v>201901</v>
      </c>
      <c r="AL207" s="2">
        <f t="shared" si="134"/>
        <v>201903</v>
      </c>
      <c r="AM207" s="2" t="b">
        <f t="shared" si="107"/>
        <v>1</v>
      </c>
      <c r="AN207" s="4" t="e">
        <f t="shared" si="119"/>
        <v>#N/A</v>
      </c>
      <c r="AO207" s="4" t="e">
        <f t="shared" si="120"/>
        <v>#N/A</v>
      </c>
      <c r="AP207" s="2" t="str">
        <f>IF(AD207,
  IF(ISBLANK(H207),
    AP206,
    IF(LEN(H207)=1,
      IF(OR(UPPER(H207)="A",UPPER(H207)="I"),
        EINSTELLUNGEN!$D$21,
        IF(OR(UPPER(H207)="B",UPPER(H207)="M"),
          EINSTELLUNGEN!$D$22,
          IF(OR(UPPER(H207)="C",UPPER(H207)="S"),
            EINSTELLUNGEN!$D$23,
            IF(UPPER(H207)="D",
              EINSTELLUNGEN!$D$24,
              IF(UPPER(H207)="E",
                EINSTELLUNGEN!$D$25,
                UPPER(H207)))))),
      IF(ISNUMBER(H207),
        EINSTELLUNGEN!$D$20&amp;H207,
        UPPER(H207)))),
  "")</f>
        <v/>
      </c>
      <c r="AQ207" s="2" t="str">
        <f t="shared" si="121"/>
        <v/>
      </c>
      <c r="AR207" s="2">
        <f t="shared" si="122"/>
        <v>0</v>
      </c>
      <c r="AS207" s="145">
        <f t="shared" si="123"/>
        <v>0.33333333333333331</v>
      </c>
      <c r="AT207" s="2">
        <f t="shared" si="124"/>
        <v>0</v>
      </c>
      <c r="AU207" s="2">
        <f t="shared" si="125"/>
        <v>0</v>
      </c>
      <c r="AV207" s="2">
        <f t="shared" si="126"/>
        <v>0</v>
      </c>
      <c r="AW207" s="2">
        <f t="shared" si="127"/>
        <v>0</v>
      </c>
      <c r="AX207" s="2">
        <f t="shared" si="108"/>
        <v>0</v>
      </c>
      <c r="AY207" s="2">
        <f t="shared" si="128"/>
        <v>0</v>
      </c>
      <c r="AZ207" s="145" t="e">
        <f t="shared" si="129"/>
        <v>#N/A</v>
      </c>
      <c r="BA207" s="145" t="e">
        <f t="shared" si="130"/>
        <v>#N/A</v>
      </c>
      <c r="BB207" s="145">
        <f t="shared" si="131"/>
        <v>2.083333333333337E-2</v>
      </c>
      <c r="BC207" s="2">
        <f>IF(AM207,
  IF(AND(AL207=$J$31,_xlfn.DAYS(AH207,DATE(AI207,1,1))&lt;7),
    MAX(0,EINSTELLUNGEN!$D$12+1-WEEKDAY(DATE(EINSTELLUNGEN!$D$9,EINSTELLUNGEN!$D$10,1),2)),
    IF(AL207=$J$33,
      MIN(EINSTELLUNGEN!$D$12,WEEKDAY(DATE(EINSTELLUNGEN!$D$9,12,31),2)),
      EINSTELLUNGEN!$D$12
  )) - SUMIF(AL$50:AL$2500,"="&amp;AL207,AX$50:AX$2500),
  0)</f>
        <v>3</v>
      </c>
      <c r="BD207" s="2">
        <f t="shared" si="132"/>
        <v>0.33333333333333331</v>
      </c>
      <c r="BE207" s="2">
        <f t="shared" si="133"/>
        <v>0</v>
      </c>
    </row>
    <row r="208" spans="1:57" ht="10.5" customHeight="1">
      <c r="A208" s="1" t="str">
        <f t="shared" ca="1" si="109"/>
        <v/>
      </c>
      <c r="B208" s="1" t="str">
        <f t="shared" ca="1" si="110"/>
        <v/>
      </c>
      <c r="C208" s="1" t="str">
        <f t="shared" ca="1" si="111"/>
        <v/>
      </c>
      <c r="D208" s="1" t="str">
        <f t="shared" ca="1" si="112"/>
        <v/>
      </c>
      <c r="F208" s="10"/>
      <c r="G208" s="136" t="str">
        <f t="shared" si="113"/>
        <v/>
      </c>
      <c r="H208" s="27"/>
      <c r="I208" s="28"/>
      <c r="J208" s="28"/>
      <c r="K208" s="29"/>
      <c r="L208" s="136"/>
      <c r="M208" s="136"/>
      <c r="N208" s="136"/>
      <c r="O208" s="26" t="str">
        <f t="shared" si="114"/>
        <v/>
      </c>
      <c r="P208" s="218" t="str">
        <f t="shared" si="115"/>
        <v/>
      </c>
      <c r="Q208" s="26" t="str">
        <f t="shared" si="116"/>
        <v/>
      </c>
      <c r="R208" s="22"/>
      <c r="S208" s="99"/>
      <c r="T208" s="10"/>
      <c r="U208" s="229" t="str">
        <f t="shared" si="117"/>
        <v/>
      </c>
      <c r="V208" s="230"/>
      <c r="W208" s="230"/>
      <c r="X208" s="230"/>
      <c r="Y208" s="230"/>
      <c r="Z208" s="22" t="str">
        <f>""</f>
        <v/>
      </c>
      <c r="AB208" s="23" t="str">
        <f t="shared" si="118"/>
        <v/>
      </c>
      <c r="AC208" s="2" t="b">
        <f>COUNT(Q208:Q$2500)&gt;0</f>
        <v>0</v>
      </c>
      <c r="AD208" s="2" t="b">
        <f t="shared" si="101"/>
        <v>0</v>
      </c>
      <c r="AE208" s="2" t="b">
        <f t="shared" si="102"/>
        <v>0</v>
      </c>
      <c r="AF208" s="2" t="b">
        <f t="shared" si="103"/>
        <v>0</v>
      </c>
      <c r="AG208" s="2" t="b">
        <f>OR(
  AND(AC208,NOT(AC209)),
  AND(AF208,WEEKDAY(AH207,2)=EINSTELLUNGEN!$D$12),
  AND(AF208,AH208=$J$35)
)</f>
        <v>0</v>
      </c>
      <c r="AH208" s="2">
        <f>IF(AE208,AH207+IF(WEEKDAY(AH207+1,2)&lt;=EINSTELLUNGEN!$D$12,1,$J$36),AH207)</f>
        <v>42020</v>
      </c>
      <c r="AI208" s="2">
        <f t="shared" si="104"/>
        <v>2019</v>
      </c>
      <c r="AJ208" s="2">
        <f t="shared" si="105"/>
        <v>201901</v>
      </c>
      <c r="AK208" s="2">
        <f t="shared" si="106"/>
        <v>201901</v>
      </c>
      <c r="AL208" s="2">
        <f t="shared" si="134"/>
        <v>201903</v>
      </c>
      <c r="AM208" s="2" t="b">
        <f t="shared" si="107"/>
        <v>1</v>
      </c>
      <c r="AN208" s="4" t="e">
        <f t="shared" si="119"/>
        <v>#N/A</v>
      </c>
      <c r="AO208" s="4" t="e">
        <f t="shared" si="120"/>
        <v>#N/A</v>
      </c>
      <c r="AP208" s="2" t="str">
        <f>IF(AD208,
  IF(ISBLANK(H208),
    AP207,
    IF(LEN(H208)=1,
      IF(OR(UPPER(H208)="A",UPPER(H208)="I"),
        EINSTELLUNGEN!$D$21,
        IF(OR(UPPER(H208)="B",UPPER(H208)="M"),
          EINSTELLUNGEN!$D$22,
          IF(OR(UPPER(H208)="C",UPPER(H208)="S"),
            EINSTELLUNGEN!$D$23,
            IF(UPPER(H208)="D",
              EINSTELLUNGEN!$D$24,
              IF(UPPER(H208)="E",
                EINSTELLUNGEN!$D$25,
                UPPER(H208)))))),
      IF(ISNUMBER(H208),
        EINSTELLUNGEN!$D$20&amp;H208,
        UPPER(H208)))),
  "")</f>
        <v/>
      </c>
      <c r="AQ208" s="2" t="str">
        <f t="shared" si="121"/>
        <v/>
      </c>
      <c r="AR208" s="2">
        <f t="shared" si="122"/>
        <v>0</v>
      </c>
      <c r="AS208" s="145">
        <f t="shared" si="123"/>
        <v>0.33333333333333331</v>
      </c>
      <c r="AT208" s="2">
        <f t="shared" si="124"/>
        <v>0</v>
      </c>
      <c r="AU208" s="2">
        <f t="shared" si="125"/>
        <v>0</v>
      </c>
      <c r="AV208" s="2">
        <f t="shared" si="126"/>
        <v>0</v>
      </c>
      <c r="AW208" s="2">
        <f t="shared" si="127"/>
        <v>0</v>
      </c>
      <c r="AX208" s="2">
        <f t="shared" si="108"/>
        <v>0</v>
      </c>
      <c r="AY208" s="2">
        <f t="shared" si="128"/>
        <v>0</v>
      </c>
      <c r="AZ208" s="145" t="e">
        <f t="shared" si="129"/>
        <v>#N/A</v>
      </c>
      <c r="BA208" s="145" t="e">
        <f t="shared" si="130"/>
        <v>#N/A</v>
      </c>
      <c r="BB208" s="145">
        <f t="shared" si="131"/>
        <v>2.083333333333337E-2</v>
      </c>
      <c r="BC208" s="2">
        <f>IF(AM208,
  IF(AND(AL208=$J$31,_xlfn.DAYS(AH208,DATE(AI208,1,1))&lt;7),
    MAX(0,EINSTELLUNGEN!$D$12+1-WEEKDAY(DATE(EINSTELLUNGEN!$D$9,EINSTELLUNGEN!$D$10,1),2)),
    IF(AL208=$J$33,
      MIN(EINSTELLUNGEN!$D$12,WEEKDAY(DATE(EINSTELLUNGEN!$D$9,12,31),2)),
      EINSTELLUNGEN!$D$12
  )) - SUMIF(AL$50:AL$2500,"="&amp;AL208,AX$50:AX$2500),
  0)</f>
        <v>3</v>
      </c>
      <c r="BD208" s="2">
        <f t="shared" si="132"/>
        <v>0.33333333333333331</v>
      </c>
      <c r="BE208" s="2">
        <f t="shared" si="133"/>
        <v>0</v>
      </c>
    </row>
    <row r="209" spans="1:57" ht="10.5" customHeight="1">
      <c r="A209" s="1" t="str">
        <f t="shared" ca="1" si="109"/>
        <v/>
      </c>
      <c r="B209" s="1" t="str">
        <f t="shared" ca="1" si="110"/>
        <v/>
      </c>
      <c r="C209" s="1" t="str">
        <f t="shared" ca="1" si="111"/>
        <v/>
      </c>
      <c r="D209" s="1" t="str">
        <f t="shared" ca="1" si="112"/>
        <v/>
      </c>
      <c r="F209" s="10"/>
      <c r="G209" s="136" t="str">
        <f t="shared" si="113"/>
        <v/>
      </c>
      <c r="H209" s="27"/>
      <c r="I209" s="28"/>
      <c r="J209" s="28"/>
      <c r="K209" s="29"/>
      <c r="L209" s="136"/>
      <c r="M209" s="136"/>
      <c r="N209" s="136"/>
      <c r="O209" s="26" t="str">
        <f t="shared" si="114"/>
        <v/>
      </c>
      <c r="P209" s="218" t="str">
        <f t="shared" si="115"/>
        <v/>
      </c>
      <c r="Q209" s="26" t="str">
        <f t="shared" si="116"/>
        <v/>
      </c>
      <c r="R209" s="22"/>
      <c r="S209" s="99"/>
      <c r="T209" s="10"/>
      <c r="U209" s="229" t="str">
        <f t="shared" si="117"/>
        <v/>
      </c>
      <c r="V209" s="230"/>
      <c r="W209" s="230"/>
      <c r="X209" s="230"/>
      <c r="Y209" s="230"/>
      <c r="Z209" s="22" t="str">
        <f>""</f>
        <v/>
      </c>
      <c r="AB209" s="23" t="str">
        <f t="shared" si="118"/>
        <v/>
      </c>
      <c r="AC209" s="2" t="b">
        <f>COUNT(Q209:Q$2500)&gt;0</f>
        <v>0</v>
      </c>
      <c r="AD209" s="2" t="b">
        <f t="shared" si="101"/>
        <v>0</v>
      </c>
      <c r="AE209" s="2" t="b">
        <f t="shared" si="102"/>
        <v>0</v>
      </c>
      <c r="AF209" s="2" t="b">
        <f t="shared" si="103"/>
        <v>0</v>
      </c>
      <c r="AG209" s="2" t="b">
        <f>OR(
  AND(AC209,NOT(AC210)),
  AND(AF209,WEEKDAY(AH208,2)=EINSTELLUNGEN!$D$12),
  AND(AF209,AH209=$J$35)
)</f>
        <v>0</v>
      </c>
      <c r="AH209" s="2">
        <f>IF(AE209,AH208+IF(WEEKDAY(AH208+1,2)&lt;=EINSTELLUNGEN!$D$12,1,$J$36),AH208)</f>
        <v>42020</v>
      </c>
      <c r="AI209" s="2">
        <f t="shared" si="104"/>
        <v>2019</v>
      </c>
      <c r="AJ209" s="2">
        <f t="shared" si="105"/>
        <v>201901</v>
      </c>
      <c r="AK209" s="2">
        <f t="shared" si="106"/>
        <v>201901</v>
      </c>
      <c r="AL209" s="2">
        <f t="shared" si="134"/>
        <v>201903</v>
      </c>
      <c r="AM209" s="2" t="b">
        <f t="shared" si="107"/>
        <v>1</v>
      </c>
      <c r="AN209" s="4" t="e">
        <f t="shared" si="119"/>
        <v>#N/A</v>
      </c>
      <c r="AO209" s="4" t="e">
        <f t="shared" si="120"/>
        <v>#N/A</v>
      </c>
      <c r="AP209" s="2" t="str">
        <f>IF(AD209,
  IF(ISBLANK(H209),
    AP208,
    IF(LEN(H209)=1,
      IF(OR(UPPER(H209)="A",UPPER(H209)="I"),
        EINSTELLUNGEN!$D$21,
        IF(OR(UPPER(H209)="B",UPPER(H209)="M"),
          EINSTELLUNGEN!$D$22,
          IF(OR(UPPER(H209)="C",UPPER(H209)="S"),
            EINSTELLUNGEN!$D$23,
            IF(UPPER(H209)="D",
              EINSTELLUNGEN!$D$24,
              IF(UPPER(H209)="E",
                EINSTELLUNGEN!$D$25,
                UPPER(H209)))))),
      IF(ISNUMBER(H209),
        EINSTELLUNGEN!$D$20&amp;H209,
        UPPER(H209)))),
  "")</f>
        <v/>
      </c>
      <c r="AQ209" s="2" t="str">
        <f t="shared" si="121"/>
        <v/>
      </c>
      <c r="AR209" s="2">
        <f t="shared" si="122"/>
        <v>0</v>
      </c>
      <c r="AS209" s="145">
        <f t="shared" si="123"/>
        <v>0.33333333333333331</v>
      </c>
      <c r="AT209" s="2">
        <f t="shared" si="124"/>
        <v>0</v>
      </c>
      <c r="AU209" s="2">
        <f t="shared" si="125"/>
        <v>0</v>
      </c>
      <c r="AV209" s="2">
        <f t="shared" si="126"/>
        <v>0</v>
      </c>
      <c r="AW209" s="2">
        <f t="shared" si="127"/>
        <v>0</v>
      </c>
      <c r="AX209" s="2">
        <f t="shared" si="108"/>
        <v>0</v>
      </c>
      <c r="AY209" s="2">
        <f t="shared" si="128"/>
        <v>0</v>
      </c>
      <c r="AZ209" s="145" t="e">
        <f t="shared" si="129"/>
        <v>#N/A</v>
      </c>
      <c r="BA209" s="145" t="e">
        <f t="shared" si="130"/>
        <v>#N/A</v>
      </c>
      <c r="BB209" s="145">
        <f t="shared" si="131"/>
        <v>2.083333333333337E-2</v>
      </c>
      <c r="BC209" s="2">
        <f>IF(AM209,
  IF(AND(AL209=$J$31,_xlfn.DAYS(AH209,DATE(AI209,1,1))&lt;7),
    MAX(0,EINSTELLUNGEN!$D$12+1-WEEKDAY(DATE(EINSTELLUNGEN!$D$9,EINSTELLUNGEN!$D$10,1),2)),
    IF(AL209=$J$33,
      MIN(EINSTELLUNGEN!$D$12,WEEKDAY(DATE(EINSTELLUNGEN!$D$9,12,31),2)),
      EINSTELLUNGEN!$D$12
  )) - SUMIF(AL$50:AL$2500,"="&amp;AL209,AX$50:AX$2500),
  0)</f>
        <v>3</v>
      </c>
      <c r="BD209" s="2">
        <f t="shared" si="132"/>
        <v>0.33333333333333331</v>
      </c>
      <c r="BE209" s="2">
        <f t="shared" si="133"/>
        <v>0</v>
      </c>
    </row>
    <row r="210" spans="1:57" ht="10.5" customHeight="1">
      <c r="A210" s="1" t="str">
        <f t="shared" ca="1" si="109"/>
        <v/>
      </c>
      <c r="B210" s="1" t="str">
        <f t="shared" ca="1" si="110"/>
        <v/>
      </c>
      <c r="C210" s="1" t="str">
        <f t="shared" ca="1" si="111"/>
        <v/>
      </c>
      <c r="D210" s="1" t="str">
        <f t="shared" ca="1" si="112"/>
        <v/>
      </c>
      <c r="F210" s="10"/>
      <c r="G210" s="136" t="str">
        <f t="shared" si="113"/>
        <v/>
      </c>
      <c r="H210" s="27"/>
      <c r="I210" s="28"/>
      <c r="J210" s="28"/>
      <c r="K210" s="29"/>
      <c r="L210" s="136"/>
      <c r="M210" s="136"/>
      <c r="N210" s="136"/>
      <c r="O210" s="26" t="str">
        <f t="shared" si="114"/>
        <v/>
      </c>
      <c r="P210" s="218" t="str">
        <f t="shared" si="115"/>
        <v/>
      </c>
      <c r="Q210" s="26" t="str">
        <f t="shared" si="116"/>
        <v/>
      </c>
      <c r="R210" s="22"/>
      <c r="S210" s="99"/>
      <c r="T210" s="10"/>
      <c r="U210" s="229" t="str">
        <f t="shared" si="117"/>
        <v/>
      </c>
      <c r="V210" s="230"/>
      <c r="W210" s="230"/>
      <c r="X210" s="230"/>
      <c r="Y210" s="230"/>
      <c r="Z210" s="22" t="str">
        <f>""</f>
        <v/>
      </c>
      <c r="AB210" s="23" t="str">
        <f t="shared" si="118"/>
        <v/>
      </c>
      <c r="AC210" s="2" t="b">
        <f>COUNT(Q210:Q$2500)&gt;0</f>
        <v>0</v>
      </c>
      <c r="AD210" s="2" t="b">
        <f t="shared" si="101"/>
        <v>0</v>
      </c>
      <c r="AE210" s="2" t="b">
        <f t="shared" si="102"/>
        <v>0</v>
      </c>
      <c r="AF210" s="2" t="b">
        <f t="shared" si="103"/>
        <v>0</v>
      </c>
      <c r="AG210" s="2" t="b">
        <f>OR(
  AND(AC210,NOT(AC211)),
  AND(AF210,WEEKDAY(AH209,2)=EINSTELLUNGEN!$D$12),
  AND(AF210,AH210=$J$35)
)</f>
        <v>0</v>
      </c>
      <c r="AH210" s="2">
        <f>IF(AE210,AH209+IF(WEEKDAY(AH209+1,2)&lt;=EINSTELLUNGEN!$D$12,1,$J$36),AH209)</f>
        <v>42020</v>
      </c>
      <c r="AI210" s="2">
        <f t="shared" si="104"/>
        <v>2019</v>
      </c>
      <c r="AJ210" s="2">
        <f t="shared" si="105"/>
        <v>201901</v>
      </c>
      <c r="AK210" s="2">
        <f t="shared" si="106"/>
        <v>201901</v>
      </c>
      <c r="AL210" s="2">
        <f t="shared" si="134"/>
        <v>201903</v>
      </c>
      <c r="AM210" s="2" t="b">
        <f t="shared" si="107"/>
        <v>1</v>
      </c>
      <c r="AN210" s="4" t="e">
        <f t="shared" si="119"/>
        <v>#N/A</v>
      </c>
      <c r="AO210" s="4" t="e">
        <f t="shared" si="120"/>
        <v>#N/A</v>
      </c>
      <c r="AP210" s="2" t="str">
        <f>IF(AD210,
  IF(ISBLANK(H210),
    AP209,
    IF(LEN(H210)=1,
      IF(OR(UPPER(H210)="A",UPPER(H210)="I"),
        EINSTELLUNGEN!$D$21,
        IF(OR(UPPER(H210)="B",UPPER(H210)="M"),
          EINSTELLUNGEN!$D$22,
          IF(OR(UPPER(H210)="C",UPPER(H210)="S"),
            EINSTELLUNGEN!$D$23,
            IF(UPPER(H210)="D",
              EINSTELLUNGEN!$D$24,
              IF(UPPER(H210)="E",
                EINSTELLUNGEN!$D$25,
                UPPER(H210)))))),
      IF(ISNUMBER(H210),
        EINSTELLUNGEN!$D$20&amp;H210,
        UPPER(H210)))),
  "")</f>
        <v/>
      </c>
      <c r="AQ210" s="2" t="str">
        <f t="shared" si="121"/>
        <v/>
      </c>
      <c r="AR210" s="2">
        <f t="shared" si="122"/>
        <v>0</v>
      </c>
      <c r="AS210" s="145">
        <f t="shared" si="123"/>
        <v>0.33333333333333331</v>
      </c>
      <c r="AT210" s="2">
        <f t="shared" si="124"/>
        <v>0</v>
      </c>
      <c r="AU210" s="2">
        <f t="shared" si="125"/>
        <v>0</v>
      </c>
      <c r="AV210" s="2">
        <f t="shared" si="126"/>
        <v>0</v>
      </c>
      <c r="AW210" s="2">
        <f t="shared" si="127"/>
        <v>0</v>
      </c>
      <c r="AX210" s="2">
        <f t="shared" si="108"/>
        <v>0</v>
      </c>
      <c r="AY210" s="2">
        <f t="shared" si="128"/>
        <v>0</v>
      </c>
      <c r="AZ210" s="145" t="e">
        <f t="shared" si="129"/>
        <v>#N/A</v>
      </c>
      <c r="BA210" s="145" t="e">
        <f t="shared" si="130"/>
        <v>#N/A</v>
      </c>
      <c r="BB210" s="145">
        <f t="shared" si="131"/>
        <v>2.083333333333337E-2</v>
      </c>
      <c r="BC210" s="2">
        <f>IF(AM210,
  IF(AND(AL210=$J$31,_xlfn.DAYS(AH210,DATE(AI210,1,1))&lt;7),
    MAX(0,EINSTELLUNGEN!$D$12+1-WEEKDAY(DATE(EINSTELLUNGEN!$D$9,EINSTELLUNGEN!$D$10,1),2)),
    IF(AL210=$J$33,
      MIN(EINSTELLUNGEN!$D$12,WEEKDAY(DATE(EINSTELLUNGEN!$D$9,12,31),2)),
      EINSTELLUNGEN!$D$12
  )) - SUMIF(AL$50:AL$2500,"="&amp;AL210,AX$50:AX$2500),
  0)</f>
        <v>3</v>
      </c>
      <c r="BD210" s="2">
        <f t="shared" si="132"/>
        <v>0.33333333333333331</v>
      </c>
      <c r="BE210" s="2">
        <f t="shared" si="133"/>
        <v>0</v>
      </c>
    </row>
    <row r="211" spans="1:57" ht="10.5" customHeight="1">
      <c r="A211" s="1" t="str">
        <f t="shared" ca="1" si="109"/>
        <v/>
      </c>
      <c r="B211" s="1" t="str">
        <f t="shared" ca="1" si="110"/>
        <v/>
      </c>
      <c r="C211" s="1" t="str">
        <f t="shared" ca="1" si="111"/>
        <v/>
      </c>
      <c r="D211" s="1" t="str">
        <f t="shared" ca="1" si="112"/>
        <v/>
      </c>
      <c r="F211" s="10"/>
      <c r="G211" s="136" t="str">
        <f t="shared" si="113"/>
        <v/>
      </c>
      <c r="H211" s="27"/>
      <c r="I211" s="28"/>
      <c r="J211" s="28"/>
      <c r="K211" s="29"/>
      <c r="L211" s="136"/>
      <c r="M211" s="136"/>
      <c r="N211" s="136"/>
      <c r="O211" s="26" t="str">
        <f t="shared" si="114"/>
        <v/>
      </c>
      <c r="P211" s="218" t="str">
        <f t="shared" si="115"/>
        <v/>
      </c>
      <c r="Q211" s="26" t="str">
        <f t="shared" si="116"/>
        <v/>
      </c>
      <c r="R211" s="22"/>
      <c r="S211" s="99"/>
      <c r="T211" s="10"/>
      <c r="U211" s="229" t="str">
        <f t="shared" si="117"/>
        <v/>
      </c>
      <c r="V211" s="230"/>
      <c r="W211" s="230"/>
      <c r="X211" s="230"/>
      <c r="Y211" s="230"/>
      <c r="Z211" s="22" t="str">
        <f>""</f>
        <v/>
      </c>
      <c r="AB211" s="23" t="str">
        <f t="shared" si="118"/>
        <v/>
      </c>
      <c r="AC211" s="2" t="b">
        <f>COUNT(Q211:Q$2500)&gt;0</f>
        <v>0</v>
      </c>
      <c r="AD211" s="2" t="b">
        <f t="shared" si="101"/>
        <v>0</v>
      </c>
      <c r="AE211" s="2" t="b">
        <f t="shared" si="102"/>
        <v>0</v>
      </c>
      <c r="AF211" s="2" t="b">
        <f t="shared" si="103"/>
        <v>0</v>
      </c>
      <c r="AG211" s="2" t="b">
        <f>OR(
  AND(AC211,NOT(AC212)),
  AND(AF211,WEEKDAY(AH210,2)=EINSTELLUNGEN!$D$12),
  AND(AF211,AH211=$J$35)
)</f>
        <v>0</v>
      </c>
      <c r="AH211" s="2">
        <f>IF(AE211,AH210+IF(WEEKDAY(AH210+1,2)&lt;=EINSTELLUNGEN!$D$12,1,$J$36),AH210)</f>
        <v>42020</v>
      </c>
      <c r="AI211" s="2">
        <f t="shared" si="104"/>
        <v>2019</v>
      </c>
      <c r="AJ211" s="2">
        <f t="shared" si="105"/>
        <v>201901</v>
      </c>
      <c r="AK211" s="2">
        <f t="shared" si="106"/>
        <v>201901</v>
      </c>
      <c r="AL211" s="2">
        <f t="shared" si="134"/>
        <v>201903</v>
      </c>
      <c r="AM211" s="2" t="b">
        <f t="shared" si="107"/>
        <v>1</v>
      </c>
      <c r="AN211" s="4" t="e">
        <f t="shared" si="119"/>
        <v>#N/A</v>
      </c>
      <c r="AO211" s="4" t="e">
        <f t="shared" si="120"/>
        <v>#N/A</v>
      </c>
      <c r="AP211" s="2" t="str">
        <f>IF(AD211,
  IF(ISBLANK(H211),
    AP210,
    IF(LEN(H211)=1,
      IF(OR(UPPER(H211)="A",UPPER(H211)="I"),
        EINSTELLUNGEN!$D$21,
        IF(OR(UPPER(H211)="B",UPPER(H211)="M"),
          EINSTELLUNGEN!$D$22,
          IF(OR(UPPER(H211)="C",UPPER(H211)="S"),
            EINSTELLUNGEN!$D$23,
            IF(UPPER(H211)="D",
              EINSTELLUNGEN!$D$24,
              IF(UPPER(H211)="E",
                EINSTELLUNGEN!$D$25,
                UPPER(H211)))))),
      IF(ISNUMBER(H211),
        EINSTELLUNGEN!$D$20&amp;H211,
        UPPER(H211)))),
  "")</f>
        <v/>
      </c>
      <c r="AQ211" s="2" t="str">
        <f t="shared" si="121"/>
        <v/>
      </c>
      <c r="AR211" s="2">
        <f t="shared" si="122"/>
        <v>0</v>
      </c>
      <c r="AS211" s="145">
        <f t="shared" si="123"/>
        <v>0.33333333333333331</v>
      </c>
      <c r="AT211" s="2">
        <f t="shared" si="124"/>
        <v>0</v>
      </c>
      <c r="AU211" s="2">
        <f t="shared" si="125"/>
        <v>0</v>
      </c>
      <c r="AV211" s="2">
        <f t="shared" si="126"/>
        <v>0</v>
      </c>
      <c r="AW211" s="2">
        <f t="shared" si="127"/>
        <v>0</v>
      </c>
      <c r="AX211" s="2">
        <f t="shared" si="108"/>
        <v>0</v>
      </c>
      <c r="AY211" s="2">
        <f t="shared" si="128"/>
        <v>0</v>
      </c>
      <c r="AZ211" s="145" t="e">
        <f t="shared" si="129"/>
        <v>#N/A</v>
      </c>
      <c r="BA211" s="145" t="e">
        <f t="shared" si="130"/>
        <v>#N/A</v>
      </c>
      <c r="BB211" s="145">
        <f t="shared" si="131"/>
        <v>2.083333333333337E-2</v>
      </c>
      <c r="BC211" s="2">
        <f>IF(AM211,
  IF(AND(AL211=$J$31,_xlfn.DAYS(AH211,DATE(AI211,1,1))&lt;7),
    MAX(0,EINSTELLUNGEN!$D$12+1-WEEKDAY(DATE(EINSTELLUNGEN!$D$9,EINSTELLUNGEN!$D$10,1),2)),
    IF(AL211=$J$33,
      MIN(EINSTELLUNGEN!$D$12,WEEKDAY(DATE(EINSTELLUNGEN!$D$9,12,31),2)),
      EINSTELLUNGEN!$D$12
  )) - SUMIF(AL$50:AL$2500,"="&amp;AL211,AX$50:AX$2500),
  0)</f>
        <v>3</v>
      </c>
      <c r="BD211" s="2">
        <f t="shared" si="132"/>
        <v>0.33333333333333331</v>
      </c>
      <c r="BE211" s="2">
        <f t="shared" si="133"/>
        <v>0</v>
      </c>
    </row>
    <row r="212" spans="1:57" ht="10.5" customHeight="1">
      <c r="A212" s="1" t="str">
        <f t="shared" ca="1" si="109"/>
        <v/>
      </c>
      <c r="B212" s="1" t="str">
        <f t="shared" ca="1" si="110"/>
        <v/>
      </c>
      <c r="C212" s="1" t="str">
        <f t="shared" ca="1" si="111"/>
        <v/>
      </c>
      <c r="D212" s="1" t="str">
        <f t="shared" ca="1" si="112"/>
        <v/>
      </c>
      <c r="F212" s="10"/>
      <c r="G212" s="136" t="str">
        <f t="shared" si="113"/>
        <v/>
      </c>
      <c r="H212" s="27"/>
      <c r="I212" s="28"/>
      <c r="J212" s="28"/>
      <c r="K212" s="29"/>
      <c r="L212" s="136"/>
      <c r="M212" s="136"/>
      <c r="N212" s="136"/>
      <c r="O212" s="26" t="str">
        <f t="shared" si="114"/>
        <v/>
      </c>
      <c r="P212" s="218" t="str">
        <f t="shared" si="115"/>
        <v/>
      </c>
      <c r="Q212" s="26" t="str">
        <f t="shared" si="116"/>
        <v/>
      </c>
      <c r="R212" s="22"/>
      <c r="S212" s="99"/>
      <c r="T212" s="10"/>
      <c r="U212" s="229" t="str">
        <f t="shared" si="117"/>
        <v/>
      </c>
      <c r="V212" s="230"/>
      <c r="W212" s="230"/>
      <c r="X212" s="230"/>
      <c r="Y212" s="230"/>
      <c r="Z212" s="22" t="str">
        <f>""</f>
        <v/>
      </c>
      <c r="AB212" s="23" t="str">
        <f t="shared" si="118"/>
        <v/>
      </c>
      <c r="AC212" s="2" t="b">
        <f>COUNT(Q212:Q$2500)&gt;0</f>
        <v>0</v>
      </c>
      <c r="AD212" s="2" t="b">
        <f t="shared" si="101"/>
        <v>0</v>
      </c>
      <c r="AE212" s="2" t="b">
        <f t="shared" si="102"/>
        <v>0</v>
      </c>
      <c r="AF212" s="2" t="b">
        <f t="shared" si="103"/>
        <v>0</v>
      </c>
      <c r="AG212" s="2" t="b">
        <f>OR(
  AND(AC212,NOT(AC213)),
  AND(AF212,WEEKDAY(AH211,2)=EINSTELLUNGEN!$D$12),
  AND(AF212,AH212=$J$35)
)</f>
        <v>0</v>
      </c>
      <c r="AH212" s="2">
        <f>IF(AE212,AH211+IF(WEEKDAY(AH211+1,2)&lt;=EINSTELLUNGEN!$D$12,1,$J$36),AH211)</f>
        <v>42020</v>
      </c>
      <c r="AI212" s="2">
        <f t="shared" si="104"/>
        <v>2019</v>
      </c>
      <c r="AJ212" s="2">
        <f t="shared" si="105"/>
        <v>201901</v>
      </c>
      <c r="AK212" s="2">
        <f t="shared" si="106"/>
        <v>201901</v>
      </c>
      <c r="AL212" s="2">
        <f t="shared" si="134"/>
        <v>201903</v>
      </c>
      <c r="AM212" s="2" t="b">
        <f t="shared" si="107"/>
        <v>1</v>
      </c>
      <c r="AN212" s="4" t="e">
        <f t="shared" si="119"/>
        <v>#N/A</v>
      </c>
      <c r="AO212" s="4" t="e">
        <f t="shared" si="120"/>
        <v>#N/A</v>
      </c>
      <c r="AP212" s="2" t="str">
        <f>IF(AD212,
  IF(ISBLANK(H212),
    AP211,
    IF(LEN(H212)=1,
      IF(OR(UPPER(H212)="A",UPPER(H212)="I"),
        EINSTELLUNGEN!$D$21,
        IF(OR(UPPER(H212)="B",UPPER(H212)="M"),
          EINSTELLUNGEN!$D$22,
          IF(OR(UPPER(H212)="C",UPPER(H212)="S"),
            EINSTELLUNGEN!$D$23,
            IF(UPPER(H212)="D",
              EINSTELLUNGEN!$D$24,
              IF(UPPER(H212)="E",
                EINSTELLUNGEN!$D$25,
                UPPER(H212)))))),
      IF(ISNUMBER(H212),
        EINSTELLUNGEN!$D$20&amp;H212,
        UPPER(H212)))),
  "")</f>
        <v/>
      </c>
      <c r="AQ212" s="2" t="str">
        <f t="shared" si="121"/>
        <v/>
      </c>
      <c r="AR212" s="2">
        <f t="shared" si="122"/>
        <v>0</v>
      </c>
      <c r="AS212" s="145">
        <f t="shared" si="123"/>
        <v>0.33333333333333331</v>
      </c>
      <c r="AT212" s="2">
        <f t="shared" si="124"/>
        <v>0</v>
      </c>
      <c r="AU212" s="2">
        <f t="shared" si="125"/>
        <v>0</v>
      </c>
      <c r="AV212" s="2">
        <f t="shared" si="126"/>
        <v>0</v>
      </c>
      <c r="AW212" s="2">
        <f t="shared" si="127"/>
        <v>0</v>
      </c>
      <c r="AX212" s="2">
        <f t="shared" si="108"/>
        <v>0</v>
      </c>
      <c r="AY212" s="2">
        <f t="shared" si="128"/>
        <v>0</v>
      </c>
      <c r="AZ212" s="145" t="e">
        <f t="shared" si="129"/>
        <v>#N/A</v>
      </c>
      <c r="BA212" s="145" t="e">
        <f t="shared" si="130"/>
        <v>#N/A</v>
      </c>
      <c r="BB212" s="145">
        <f t="shared" si="131"/>
        <v>2.083333333333337E-2</v>
      </c>
      <c r="BC212" s="2">
        <f>IF(AM212,
  IF(AND(AL212=$J$31,_xlfn.DAYS(AH212,DATE(AI212,1,1))&lt;7),
    MAX(0,EINSTELLUNGEN!$D$12+1-WEEKDAY(DATE(EINSTELLUNGEN!$D$9,EINSTELLUNGEN!$D$10,1),2)),
    IF(AL212=$J$33,
      MIN(EINSTELLUNGEN!$D$12,WEEKDAY(DATE(EINSTELLUNGEN!$D$9,12,31),2)),
      EINSTELLUNGEN!$D$12
  )) - SUMIF(AL$50:AL$2500,"="&amp;AL212,AX$50:AX$2500),
  0)</f>
        <v>3</v>
      </c>
      <c r="BD212" s="2">
        <f t="shared" si="132"/>
        <v>0.33333333333333331</v>
      </c>
      <c r="BE212" s="2">
        <f t="shared" si="133"/>
        <v>0</v>
      </c>
    </row>
    <row r="213" spans="1:57" ht="10.5" customHeight="1">
      <c r="A213" s="1" t="str">
        <f t="shared" ca="1" si="109"/>
        <v/>
      </c>
      <c r="B213" s="1" t="str">
        <f t="shared" ca="1" si="110"/>
        <v/>
      </c>
      <c r="C213" s="1" t="str">
        <f t="shared" ca="1" si="111"/>
        <v/>
      </c>
      <c r="D213" s="1" t="str">
        <f t="shared" ca="1" si="112"/>
        <v/>
      </c>
      <c r="F213" s="10"/>
      <c r="G213" s="136" t="str">
        <f t="shared" si="113"/>
        <v/>
      </c>
      <c r="H213" s="27"/>
      <c r="I213" s="28"/>
      <c r="J213" s="28"/>
      <c r="K213" s="29"/>
      <c r="L213" s="136"/>
      <c r="M213" s="136"/>
      <c r="N213" s="136"/>
      <c r="O213" s="26" t="str">
        <f t="shared" si="114"/>
        <v/>
      </c>
      <c r="P213" s="218" t="str">
        <f t="shared" si="115"/>
        <v/>
      </c>
      <c r="Q213" s="26" t="str">
        <f t="shared" si="116"/>
        <v/>
      </c>
      <c r="R213" s="22"/>
      <c r="S213" s="99"/>
      <c r="T213" s="10"/>
      <c r="U213" s="229" t="str">
        <f t="shared" si="117"/>
        <v/>
      </c>
      <c r="V213" s="230"/>
      <c r="W213" s="230"/>
      <c r="X213" s="230"/>
      <c r="Y213" s="230"/>
      <c r="Z213" s="22" t="str">
        <f>""</f>
        <v/>
      </c>
      <c r="AB213" s="23" t="str">
        <f t="shared" si="118"/>
        <v/>
      </c>
      <c r="AC213" s="2" t="b">
        <f>COUNT(Q213:Q$2500)&gt;0</f>
        <v>0</v>
      </c>
      <c r="AD213" s="2" t="b">
        <f t="shared" si="101"/>
        <v>0</v>
      </c>
      <c r="AE213" s="2" t="b">
        <f t="shared" si="102"/>
        <v>0</v>
      </c>
      <c r="AF213" s="2" t="b">
        <f t="shared" si="103"/>
        <v>0</v>
      </c>
      <c r="AG213" s="2" t="b">
        <f>OR(
  AND(AC213,NOT(AC214)),
  AND(AF213,WEEKDAY(AH212,2)=EINSTELLUNGEN!$D$12),
  AND(AF213,AH213=$J$35)
)</f>
        <v>0</v>
      </c>
      <c r="AH213" s="2">
        <f>IF(AE213,AH212+IF(WEEKDAY(AH212+1,2)&lt;=EINSTELLUNGEN!$D$12,1,$J$36),AH212)</f>
        <v>42020</v>
      </c>
      <c r="AI213" s="2">
        <f t="shared" si="104"/>
        <v>2019</v>
      </c>
      <c r="AJ213" s="2">
        <f t="shared" si="105"/>
        <v>201901</v>
      </c>
      <c r="AK213" s="2">
        <f t="shared" si="106"/>
        <v>201901</v>
      </c>
      <c r="AL213" s="2">
        <f t="shared" si="134"/>
        <v>201903</v>
      </c>
      <c r="AM213" s="2" t="b">
        <f t="shared" si="107"/>
        <v>1</v>
      </c>
      <c r="AN213" s="4" t="e">
        <f t="shared" si="119"/>
        <v>#N/A</v>
      </c>
      <c r="AO213" s="4" t="e">
        <f t="shared" si="120"/>
        <v>#N/A</v>
      </c>
      <c r="AP213" s="2" t="str">
        <f>IF(AD213,
  IF(ISBLANK(H213),
    AP212,
    IF(LEN(H213)=1,
      IF(OR(UPPER(H213)="A",UPPER(H213)="I"),
        EINSTELLUNGEN!$D$21,
        IF(OR(UPPER(H213)="B",UPPER(H213)="M"),
          EINSTELLUNGEN!$D$22,
          IF(OR(UPPER(H213)="C",UPPER(H213)="S"),
            EINSTELLUNGEN!$D$23,
            IF(UPPER(H213)="D",
              EINSTELLUNGEN!$D$24,
              IF(UPPER(H213)="E",
                EINSTELLUNGEN!$D$25,
                UPPER(H213)))))),
      IF(ISNUMBER(H213),
        EINSTELLUNGEN!$D$20&amp;H213,
        UPPER(H213)))),
  "")</f>
        <v/>
      </c>
      <c r="AQ213" s="2" t="str">
        <f t="shared" si="121"/>
        <v/>
      </c>
      <c r="AR213" s="2">
        <f t="shared" si="122"/>
        <v>0</v>
      </c>
      <c r="AS213" s="145">
        <f t="shared" si="123"/>
        <v>0.33333333333333331</v>
      </c>
      <c r="AT213" s="2">
        <f t="shared" si="124"/>
        <v>0</v>
      </c>
      <c r="AU213" s="2">
        <f t="shared" si="125"/>
        <v>0</v>
      </c>
      <c r="AV213" s="2">
        <f t="shared" si="126"/>
        <v>0</v>
      </c>
      <c r="AW213" s="2">
        <f t="shared" si="127"/>
        <v>0</v>
      </c>
      <c r="AX213" s="2">
        <f t="shared" si="108"/>
        <v>0</v>
      </c>
      <c r="AY213" s="2">
        <f t="shared" si="128"/>
        <v>0</v>
      </c>
      <c r="AZ213" s="145" t="e">
        <f t="shared" si="129"/>
        <v>#N/A</v>
      </c>
      <c r="BA213" s="145" t="e">
        <f t="shared" si="130"/>
        <v>#N/A</v>
      </c>
      <c r="BB213" s="145">
        <f t="shared" si="131"/>
        <v>2.083333333333337E-2</v>
      </c>
      <c r="BC213" s="2">
        <f>IF(AM213,
  IF(AND(AL213=$J$31,_xlfn.DAYS(AH213,DATE(AI213,1,1))&lt;7),
    MAX(0,EINSTELLUNGEN!$D$12+1-WEEKDAY(DATE(EINSTELLUNGEN!$D$9,EINSTELLUNGEN!$D$10,1),2)),
    IF(AL213=$J$33,
      MIN(EINSTELLUNGEN!$D$12,WEEKDAY(DATE(EINSTELLUNGEN!$D$9,12,31),2)),
      EINSTELLUNGEN!$D$12
  )) - SUMIF(AL$50:AL$2500,"="&amp;AL213,AX$50:AX$2500),
  0)</f>
        <v>3</v>
      </c>
      <c r="BD213" s="2">
        <f t="shared" si="132"/>
        <v>0.33333333333333331</v>
      </c>
      <c r="BE213" s="2">
        <f t="shared" si="133"/>
        <v>0</v>
      </c>
    </row>
    <row r="214" spans="1:57" ht="10.5" customHeight="1">
      <c r="A214" s="1" t="str">
        <f t="shared" ca="1" si="109"/>
        <v/>
      </c>
      <c r="B214" s="1" t="str">
        <f t="shared" ca="1" si="110"/>
        <v/>
      </c>
      <c r="C214" s="1" t="str">
        <f t="shared" ca="1" si="111"/>
        <v/>
      </c>
      <c r="D214" s="1" t="str">
        <f t="shared" ca="1" si="112"/>
        <v/>
      </c>
      <c r="F214" s="10"/>
      <c r="G214" s="136" t="str">
        <f t="shared" si="113"/>
        <v/>
      </c>
      <c r="H214" s="27"/>
      <c r="I214" s="28"/>
      <c r="J214" s="28"/>
      <c r="K214" s="29"/>
      <c r="L214" s="136"/>
      <c r="M214" s="136"/>
      <c r="N214" s="136"/>
      <c r="O214" s="26" t="str">
        <f t="shared" si="114"/>
        <v/>
      </c>
      <c r="P214" s="218" t="str">
        <f t="shared" si="115"/>
        <v/>
      </c>
      <c r="Q214" s="26" t="str">
        <f t="shared" si="116"/>
        <v/>
      </c>
      <c r="R214" s="22"/>
      <c r="S214" s="99"/>
      <c r="T214" s="10"/>
      <c r="U214" s="229" t="str">
        <f t="shared" si="117"/>
        <v/>
      </c>
      <c r="V214" s="230"/>
      <c r="W214" s="230"/>
      <c r="X214" s="230"/>
      <c r="Y214" s="230"/>
      <c r="Z214" s="22" t="str">
        <f>""</f>
        <v/>
      </c>
      <c r="AB214" s="23" t="str">
        <f t="shared" si="118"/>
        <v/>
      </c>
      <c r="AC214" s="2" t="b">
        <f>COUNT(Q214:Q$2500)&gt;0</f>
        <v>0</v>
      </c>
      <c r="AD214" s="2" t="b">
        <f t="shared" si="101"/>
        <v>0</v>
      </c>
      <c r="AE214" s="2" t="b">
        <f t="shared" si="102"/>
        <v>0</v>
      </c>
      <c r="AF214" s="2" t="b">
        <f t="shared" si="103"/>
        <v>0</v>
      </c>
      <c r="AG214" s="2" t="b">
        <f>OR(
  AND(AC214,NOT(AC215)),
  AND(AF214,WEEKDAY(AH213,2)=EINSTELLUNGEN!$D$12),
  AND(AF214,AH214=$J$35)
)</f>
        <v>0</v>
      </c>
      <c r="AH214" s="2">
        <f>IF(AE214,AH213+IF(WEEKDAY(AH213+1,2)&lt;=EINSTELLUNGEN!$D$12,1,$J$36),AH213)</f>
        <v>42020</v>
      </c>
      <c r="AI214" s="2">
        <f t="shared" si="104"/>
        <v>2019</v>
      </c>
      <c r="AJ214" s="2">
        <f t="shared" si="105"/>
        <v>201901</v>
      </c>
      <c r="AK214" s="2">
        <f t="shared" si="106"/>
        <v>201901</v>
      </c>
      <c r="AL214" s="2">
        <f t="shared" si="134"/>
        <v>201903</v>
      </c>
      <c r="AM214" s="2" t="b">
        <f t="shared" si="107"/>
        <v>1</v>
      </c>
      <c r="AN214" s="4" t="e">
        <f t="shared" si="119"/>
        <v>#N/A</v>
      </c>
      <c r="AO214" s="4" t="e">
        <f t="shared" si="120"/>
        <v>#N/A</v>
      </c>
      <c r="AP214" s="2" t="str">
        <f>IF(AD214,
  IF(ISBLANK(H214),
    AP213,
    IF(LEN(H214)=1,
      IF(OR(UPPER(H214)="A",UPPER(H214)="I"),
        EINSTELLUNGEN!$D$21,
        IF(OR(UPPER(H214)="B",UPPER(H214)="M"),
          EINSTELLUNGEN!$D$22,
          IF(OR(UPPER(H214)="C",UPPER(H214)="S"),
            EINSTELLUNGEN!$D$23,
            IF(UPPER(H214)="D",
              EINSTELLUNGEN!$D$24,
              IF(UPPER(H214)="E",
                EINSTELLUNGEN!$D$25,
                UPPER(H214)))))),
      IF(ISNUMBER(H214),
        EINSTELLUNGEN!$D$20&amp;H214,
        UPPER(H214)))),
  "")</f>
        <v/>
      </c>
      <c r="AQ214" s="2" t="str">
        <f t="shared" si="121"/>
        <v/>
      </c>
      <c r="AR214" s="2">
        <f t="shared" si="122"/>
        <v>0</v>
      </c>
      <c r="AS214" s="145">
        <f t="shared" si="123"/>
        <v>0.33333333333333331</v>
      </c>
      <c r="AT214" s="2">
        <f t="shared" si="124"/>
        <v>0</v>
      </c>
      <c r="AU214" s="2">
        <f t="shared" si="125"/>
        <v>0</v>
      </c>
      <c r="AV214" s="2">
        <f t="shared" si="126"/>
        <v>0</v>
      </c>
      <c r="AW214" s="2">
        <f t="shared" si="127"/>
        <v>0</v>
      </c>
      <c r="AX214" s="2">
        <f t="shared" si="108"/>
        <v>0</v>
      </c>
      <c r="AY214" s="2">
        <f t="shared" si="128"/>
        <v>0</v>
      </c>
      <c r="AZ214" s="145" t="e">
        <f t="shared" si="129"/>
        <v>#N/A</v>
      </c>
      <c r="BA214" s="145" t="e">
        <f t="shared" si="130"/>
        <v>#N/A</v>
      </c>
      <c r="BB214" s="145">
        <f t="shared" si="131"/>
        <v>2.083333333333337E-2</v>
      </c>
      <c r="BC214" s="2">
        <f>IF(AM214,
  IF(AND(AL214=$J$31,_xlfn.DAYS(AH214,DATE(AI214,1,1))&lt;7),
    MAX(0,EINSTELLUNGEN!$D$12+1-WEEKDAY(DATE(EINSTELLUNGEN!$D$9,EINSTELLUNGEN!$D$10,1),2)),
    IF(AL214=$J$33,
      MIN(EINSTELLUNGEN!$D$12,WEEKDAY(DATE(EINSTELLUNGEN!$D$9,12,31),2)),
      EINSTELLUNGEN!$D$12
  )) - SUMIF(AL$50:AL$2500,"="&amp;AL214,AX$50:AX$2500),
  0)</f>
        <v>3</v>
      </c>
      <c r="BD214" s="2">
        <f t="shared" si="132"/>
        <v>0.33333333333333331</v>
      </c>
      <c r="BE214" s="2">
        <f t="shared" si="133"/>
        <v>0</v>
      </c>
    </row>
    <row r="215" spans="1:57" ht="10.5" customHeight="1">
      <c r="A215" s="1" t="str">
        <f t="shared" ca="1" si="109"/>
        <v/>
      </c>
      <c r="B215" s="1" t="str">
        <f t="shared" ca="1" si="110"/>
        <v/>
      </c>
      <c r="C215" s="1" t="str">
        <f t="shared" ca="1" si="111"/>
        <v/>
      </c>
      <c r="D215" s="1" t="str">
        <f t="shared" ca="1" si="112"/>
        <v/>
      </c>
      <c r="F215" s="10"/>
      <c r="G215" s="136" t="str">
        <f t="shared" si="113"/>
        <v/>
      </c>
      <c r="H215" s="27"/>
      <c r="I215" s="28"/>
      <c r="J215" s="28"/>
      <c r="K215" s="29"/>
      <c r="L215" s="136"/>
      <c r="M215" s="136"/>
      <c r="N215" s="136"/>
      <c r="O215" s="26" t="str">
        <f t="shared" si="114"/>
        <v/>
      </c>
      <c r="P215" s="218" t="str">
        <f t="shared" si="115"/>
        <v/>
      </c>
      <c r="Q215" s="26" t="str">
        <f t="shared" si="116"/>
        <v/>
      </c>
      <c r="R215" s="22"/>
      <c r="S215" s="99"/>
      <c r="T215" s="10"/>
      <c r="U215" s="229" t="str">
        <f t="shared" si="117"/>
        <v/>
      </c>
      <c r="V215" s="230"/>
      <c r="W215" s="230"/>
      <c r="X215" s="230"/>
      <c r="Y215" s="230"/>
      <c r="Z215" s="22" t="str">
        <f>""</f>
        <v/>
      </c>
      <c r="AB215" s="23" t="str">
        <f t="shared" si="118"/>
        <v/>
      </c>
      <c r="AC215" s="2" t="b">
        <f>COUNT(Q215:Q$2500)&gt;0</f>
        <v>0</v>
      </c>
      <c r="AD215" s="2" t="b">
        <f t="shared" si="101"/>
        <v>0</v>
      </c>
      <c r="AE215" s="2" t="b">
        <f t="shared" si="102"/>
        <v>0</v>
      </c>
      <c r="AF215" s="2" t="b">
        <f t="shared" si="103"/>
        <v>0</v>
      </c>
      <c r="AG215" s="2" t="b">
        <f>OR(
  AND(AC215,NOT(AC216)),
  AND(AF215,WEEKDAY(AH214,2)=EINSTELLUNGEN!$D$12),
  AND(AF215,AH215=$J$35)
)</f>
        <v>0</v>
      </c>
      <c r="AH215" s="2">
        <f>IF(AE215,AH214+IF(WEEKDAY(AH214+1,2)&lt;=EINSTELLUNGEN!$D$12,1,$J$36),AH214)</f>
        <v>42020</v>
      </c>
      <c r="AI215" s="2">
        <f t="shared" si="104"/>
        <v>2019</v>
      </c>
      <c r="AJ215" s="2">
        <f t="shared" si="105"/>
        <v>201901</v>
      </c>
      <c r="AK215" s="2">
        <f t="shared" si="106"/>
        <v>201901</v>
      </c>
      <c r="AL215" s="2">
        <f t="shared" si="134"/>
        <v>201903</v>
      </c>
      <c r="AM215" s="2" t="b">
        <f t="shared" si="107"/>
        <v>1</v>
      </c>
      <c r="AN215" s="4" t="e">
        <f t="shared" si="119"/>
        <v>#N/A</v>
      </c>
      <c r="AO215" s="4" t="e">
        <f t="shared" si="120"/>
        <v>#N/A</v>
      </c>
      <c r="AP215" s="2" t="str">
        <f>IF(AD215,
  IF(ISBLANK(H215),
    AP214,
    IF(LEN(H215)=1,
      IF(OR(UPPER(H215)="A",UPPER(H215)="I"),
        EINSTELLUNGEN!$D$21,
        IF(OR(UPPER(H215)="B",UPPER(H215)="M"),
          EINSTELLUNGEN!$D$22,
          IF(OR(UPPER(H215)="C",UPPER(H215)="S"),
            EINSTELLUNGEN!$D$23,
            IF(UPPER(H215)="D",
              EINSTELLUNGEN!$D$24,
              IF(UPPER(H215)="E",
                EINSTELLUNGEN!$D$25,
                UPPER(H215)))))),
      IF(ISNUMBER(H215),
        EINSTELLUNGEN!$D$20&amp;H215,
        UPPER(H215)))),
  "")</f>
        <v/>
      </c>
      <c r="AQ215" s="2" t="str">
        <f t="shared" si="121"/>
        <v/>
      </c>
      <c r="AR215" s="2">
        <f t="shared" si="122"/>
        <v>0</v>
      </c>
      <c r="AS215" s="145">
        <f t="shared" si="123"/>
        <v>0.33333333333333331</v>
      </c>
      <c r="AT215" s="2">
        <f t="shared" si="124"/>
        <v>0</v>
      </c>
      <c r="AU215" s="2">
        <f t="shared" si="125"/>
        <v>0</v>
      </c>
      <c r="AV215" s="2">
        <f t="shared" si="126"/>
        <v>0</v>
      </c>
      <c r="AW215" s="2">
        <f t="shared" si="127"/>
        <v>0</v>
      </c>
      <c r="AX215" s="2">
        <f t="shared" si="108"/>
        <v>0</v>
      </c>
      <c r="AY215" s="2">
        <f t="shared" si="128"/>
        <v>0</v>
      </c>
      <c r="AZ215" s="145" t="e">
        <f t="shared" si="129"/>
        <v>#N/A</v>
      </c>
      <c r="BA215" s="145" t="e">
        <f t="shared" si="130"/>
        <v>#N/A</v>
      </c>
      <c r="BB215" s="145">
        <f t="shared" si="131"/>
        <v>2.083333333333337E-2</v>
      </c>
      <c r="BC215" s="2">
        <f>IF(AM215,
  IF(AND(AL215=$J$31,_xlfn.DAYS(AH215,DATE(AI215,1,1))&lt;7),
    MAX(0,EINSTELLUNGEN!$D$12+1-WEEKDAY(DATE(EINSTELLUNGEN!$D$9,EINSTELLUNGEN!$D$10,1),2)),
    IF(AL215=$J$33,
      MIN(EINSTELLUNGEN!$D$12,WEEKDAY(DATE(EINSTELLUNGEN!$D$9,12,31),2)),
      EINSTELLUNGEN!$D$12
  )) - SUMIF(AL$50:AL$2500,"="&amp;AL215,AX$50:AX$2500),
  0)</f>
        <v>3</v>
      </c>
      <c r="BD215" s="2">
        <f t="shared" si="132"/>
        <v>0.33333333333333331</v>
      </c>
      <c r="BE215" s="2">
        <f t="shared" si="133"/>
        <v>0</v>
      </c>
    </row>
    <row r="216" spans="1:57" ht="10.5" customHeight="1">
      <c r="A216" s="1" t="str">
        <f t="shared" ca="1" si="109"/>
        <v/>
      </c>
      <c r="B216" s="1" t="str">
        <f t="shared" ca="1" si="110"/>
        <v/>
      </c>
      <c r="C216" s="1" t="str">
        <f t="shared" ca="1" si="111"/>
        <v/>
      </c>
      <c r="D216" s="1" t="str">
        <f t="shared" ca="1" si="112"/>
        <v/>
      </c>
      <c r="F216" s="10"/>
      <c r="G216" s="136" t="str">
        <f t="shared" si="113"/>
        <v/>
      </c>
      <c r="H216" s="27"/>
      <c r="I216" s="28"/>
      <c r="J216" s="28"/>
      <c r="K216" s="29"/>
      <c r="L216" s="136"/>
      <c r="M216" s="136"/>
      <c r="N216" s="136"/>
      <c r="O216" s="26" t="str">
        <f t="shared" si="114"/>
        <v/>
      </c>
      <c r="P216" s="218" t="str">
        <f t="shared" si="115"/>
        <v/>
      </c>
      <c r="Q216" s="26" t="str">
        <f t="shared" si="116"/>
        <v/>
      </c>
      <c r="R216" s="22"/>
      <c r="S216" s="99"/>
      <c r="T216" s="10"/>
      <c r="U216" s="229" t="str">
        <f t="shared" si="117"/>
        <v/>
      </c>
      <c r="V216" s="230"/>
      <c r="W216" s="230"/>
      <c r="X216" s="230"/>
      <c r="Y216" s="230"/>
      <c r="Z216" s="22" t="str">
        <f>""</f>
        <v/>
      </c>
      <c r="AB216" s="23" t="str">
        <f t="shared" si="118"/>
        <v/>
      </c>
      <c r="AC216" s="2" t="b">
        <f>COUNT(Q216:Q$2500)&gt;0</f>
        <v>0</v>
      </c>
      <c r="AD216" s="2" t="b">
        <f t="shared" si="101"/>
        <v>0</v>
      </c>
      <c r="AE216" s="2" t="b">
        <f t="shared" si="102"/>
        <v>0</v>
      </c>
      <c r="AF216" s="2" t="b">
        <f t="shared" si="103"/>
        <v>0</v>
      </c>
      <c r="AG216" s="2" t="b">
        <f>OR(
  AND(AC216,NOT(AC217)),
  AND(AF216,WEEKDAY(AH215,2)=EINSTELLUNGEN!$D$12),
  AND(AF216,AH216=$J$35)
)</f>
        <v>0</v>
      </c>
      <c r="AH216" s="2">
        <f>IF(AE216,AH215+IF(WEEKDAY(AH215+1,2)&lt;=EINSTELLUNGEN!$D$12,1,$J$36),AH215)</f>
        <v>42020</v>
      </c>
      <c r="AI216" s="2">
        <f t="shared" si="104"/>
        <v>2019</v>
      </c>
      <c r="AJ216" s="2">
        <f t="shared" si="105"/>
        <v>201901</v>
      </c>
      <c r="AK216" s="2">
        <f t="shared" si="106"/>
        <v>201901</v>
      </c>
      <c r="AL216" s="2">
        <f t="shared" si="134"/>
        <v>201903</v>
      </c>
      <c r="AM216" s="2" t="b">
        <f t="shared" si="107"/>
        <v>1</v>
      </c>
      <c r="AN216" s="4" t="e">
        <f t="shared" si="119"/>
        <v>#N/A</v>
      </c>
      <c r="AO216" s="4" t="e">
        <f t="shared" si="120"/>
        <v>#N/A</v>
      </c>
      <c r="AP216" s="2" t="str">
        <f>IF(AD216,
  IF(ISBLANK(H216),
    AP215,
    IF(LEN(H216)=1,
      IF(OR(UPPER(H216)="A",UPPER(H216)="I"),
        EINSTELLUNGEN!$D$21,
        IF(OR(UPPER(H216)="B",UPPER(H216)="M"),
          EINSTELLUNGEN!$D$22,
          IF(OR(UPPER(H216)="C",UPPER(H216)="S"),
            EINSTELLUNGEN!$D$23,
            IF(UPPER(H216)="D",
              EINSTELLUNGEN!$D$24,
              IF(UPPER(H216)="E",
                EINSTELLUNGEN!$D$25,
                UPPER(H216)))))),
      IF(ISNUMBER(H216),
        EINSTELLUNGEN!$D$20&amp;H216,
        UPPER(H216)))),
  "")</f>
        <v/>
      </c>
      <c r="AQ216" s="2" t="str">
        <f t="shared" si="121"/>
        <v/>
      </c>
      <c r="AR216" s="2">
        <f t="shared" si="122"/>
        <v>0</v>
      </c>
      <c r="AS216" s="145">
        <f t="shared" si="123"/>
        <v>0.33333333333333331</v>
      </c>
      <c r="AT216" s="2">
        <f t="shared" si="124"/>
        <v>0</v>
      </c>
      <c r="AU216" s="2">
        <f t="shared" si="125"/>
        <v>0</v>
      </c>
      <c r="AV216" s="2">
        <f t="shared" si="126"/>
        <v>0</v>
      </c>
      <c r="AW216" s="2">
        <f t="shared" si="127"/>
        <v>0</v>
      </c>
      <c r="AX216" s="2">
        <f t="shared" si="108"/>
        <v>0</v>
      </c>
      <c r="AY216" s="2">
        <f t="shared" si="128"/>
        <v>0</v>
      </c>
      <c r="AZ216" s="145" t="e">
        <f t="shared" si="129"/>
        <v>#N/A</v>
      </c>
      <c r="BA216" s="145" t="e">
        <f t="shared" si="130"/>
        <v>#N/A</v>
      </c>
      <c r="BB216" s="145">
        <f t="shared" si="131"/>
        <v>2.083333333333337E-2</v>
      </c>
      <c r="BC216" s="2">
        <f>IF(AM216,
  IF(AND(AL216=$J$31,_xlfn.DAYS(AH216,DATE(AI216,1,1))&lt;7),
    MAX(0,EINSTELLUNGEN!$D$12+1-WEEKDAY(DATE(EINSTELLUNGEN!$D$9,EINSTELLUNGEN!$D$10,1),2)),
    IF(AL216=$J$33,
      MIN(EINSTELLUNGEN!$D$12,WEEKDAY(DATE(EINSTELLUNGEN!$D$9,12,31),2)),
      EINSTELLUNGEN!$D$12
  )) - SUMIF(AL$50:AL$2500,"="&amp;AL216,AX$50:AX$2500),
  0)</f>
        <v>3</v>
      </c>
      <c r="BD216" s="2">
        <f t="shared" si="132"/>
        <v>0.33333333333333331</v>
      </c>
      <c r="BE216" s="2">
        <f t="shared" si="133"/>
        <v>0</v>
      </c>
    </row>
    <row r="217" spans="1:57" ht="10.5" customHeight="1">
      <c r="A217" s="1" t="str">
        <f t="shared" ca="1" si="109"/>
        <v/>
      </c>
      <c r="B217" s="1" t="str">
        <f t="shared" ca="1" si="110"/>
        <v/>
      </c>
      <c r="C217" s="1" t="str">
        <f t="shared" ca="1" si="111"/>
        <v/>
      </c>
      <c r="D217" s="1" t="str">
        <f t="shared" ca="1" si="112"/>
        <v/>
      </c>
      <c r="F217" s="10"/>
      <c r="G217" s="136" t="str">
        <f t="shared" si="113"/>
        <v/>
      </c>
      <c r="H217" s="27"/>
      <c r="I217" s="28"/>
      <c r="J217" s="28"/>
      <c r="K217" s="29"/>
      <c r="L217" s="136"/>
      <c r="M217" s="136"/>
      <c r="N217" s="136"/>
      <c r="O217" s="26" t="str">
        <f t="shared" si="114"/>
        <v/>
      </c>
      <c r="P217" s="218" t="str">
        <f t="shared" si="115"/>
        <v/>
      </c>
      <c r="Q217" s="26" t="str">
        <f t="shared" si="116"/>
        <v/>
      </c>
      <c r="R217" s="22"/>
      <c r="S217" s="99"/>
      <c r="T217" s="10"/>
      <c r="U217" s="229" t="str">
        <f t="shared" si="117"/>
        <v/>
      </c>
      <c r="V217" s="230"/>
      <c r="W217" s="230"/>
      <c r="X217" s="230"/>
      <c r="Y217" s="230"/>
      <c r="Z217" s="22" t="str">
        <f>""</f>
        <v/>
      </c>
      <c r="AB217" s="23" t="str">
        <f t="shared" si="118"/>
        <v/>
      </c>
      <c r="AC217" s="2" t="b">
        <f>COUNT(Q217:Q$2500)&gt;0</f>
        <v>0</v>
      </c>
      <c r="AD217" s="2" t="b">
        <f t="shared" si="101"/>
        <v>0</v>
      </c>
      <c r="AE217" s="2" t="b">
        <f t="shared" si="102"/>
        <v>0</v>
      </c>
      <c r="AF217" s="2" t="b">
        <f t="shared" si="103"/>
        <v>0</v>
      </c>
      <c r="AG217" s="2" t="b">
        <f>OR(
  AND(AC217,NOT(AC218)),
  AND(AF217,WEEKDAY(AH216,2)=EINSTELLUNGEN!$D$12),
  AND(AF217,AH217=$J$35)
)</f>
        <v>0</v>
      </c>
      <c r="AH217" s="2">
        <f>IF(AE217,AH216+IF(WEEKDAY(AH216+1,2)&lt;=EINSTELLUNGEN!$D$12,1,$J$36),AH216)</f>
        <v>42020</v>
      </c>
      <c r="AI217" s="2">
        <f t="shared" si="104"/>
        <v>2019</v>
      </c>
      <c r="AJ217" s="2">
        <f t="shared" si="105"/>
        <v>201901</v>
      </c>
      <c r="AK217" s="2">
        <f t="shared" si="106"/>
        <v>201901</v>
      </c>
      <c r="AL217" s="2">
        <f t="shared" si="134"/>
        <v>201903</v>
      </c>
      <c r="AM217" s="2" t="b">
        <f t="shared" si="107"/>
        <v>1</v>
      </c>
      <c r="AN217" s="4" t="e">
        <f t="shared" si="119"/>
        <v>#N/A</v>
      </c>
      <c r="AO217" s="4" t="e">
        <f t="shared" si="120"/>
        <v>#N/A</v>
      </c>
      <c r="AP217" s="2" t="str">
        <f>IF(AD217,
  IF(ISBLANK(H217),
    AP216,
    IF(LEN(H217)=1,
      IF(OR(UPPER(H217)="A",UPPER(H217)="I"),
        EINSTELLUNGEN!$D$21,
        IF(OR(UPPER(H217)="B",UPPER(H217)="M"),
          EINSTELLUNGEN!$D$22,
          IF(OR(UPPER(H217)="C",UPPER(H217)="S"),
            EINSTELLUNGEN!$D$23,
            IF(UPPER(H217)="D",
              EINSTELLUNGEN!$D$24,
              IF(UPPER(H217)="E",
                EINSTELLUNGEN!$D$25,
                UPPER(H217)))))),
      IF(ISNUMBER(H217),
        EINSTELLUNGEN!$D$20&amp;H217,
        UPPER(H217)))),
  "")</f>
        <v/>
      </c>
      <c r="AQ217" s="2" t="str">
        <f t="shared" si="121"/>
        <v/>
      </c>
      <c r="AR217" s="2">
        <f t="shared" si="122"/>
        <v>0</v>
      </c>
      <c r="AS217" s="145">
        <f t="shared" si="123"/>
        <v>0.33333333333333331</v>
      </c>
      <c r="AT217" s="2">
        <f t="shared" si="124"/>
        <v>0</v>
      </c>
      <c r="AU217" s="2">
        <f t="shared" si="125"/>
        <v>0</v>
      </c>
      <c r="AV217" s="2">
        <f t="shared" si="126"/>
        <v>0</v>
      </c>
      <c r="AW217" s="2">
        <f t="shared" si="127"/>
        <v>0</v>
      </c>
      <c r="AX217" s="2">
        <f t="shared" si="108"/>
        <v>0</v>
      </c>
      <c r="AY217" s="2">
        <f t="shared" si="128"/>
        <v>0</v>
      </c>
      <c r="AZ217" s="145" t="e">
        <f t="shared" si="129"/>
        <v>#N/A</v>
      </c>
      <c r="BA217" s="145" t="e">
        <f t="shared" si="130"/>
        <v>#N/A</v>
      </c>
      <c r="BB217" s="145">
        <f t="shared" si="131"/>
        <v>2.083333333333337E-2</v>
      </c>
      <c r="BC217" s="2">
        <f>IF(AM217,
  IF(AND(AL217=$J$31,_xlfn.DAYS(AH217,DATE(AI217,1,1))&lt;7),
    MAX(0,EINSTELLUNGEN!$D$12+1-WEEKDAY(DATE(EINSTELLUNGEN!$D$9,EINSTELLUNGEN!$D$10,1),2)),
    IF(AL217=$J$33,
      MIN(EINSTELLUNGEN!$D$12,WEEKDAY(DATE(EINSTELLUNGEN!$D$9,12,31),2)),
      EINSTELLUNGEN!$D$12
  )) - SUMIF(AL$50:AL$2500,"="&amp;AL217,AX$50:AX$2500),
  0)</f>
        <v>3</v>
      </c>
      <c r="BD217" s="2">
        <f t="shared" si="132"/>
        <v>0.33333333333333331</v>
      </c>
      <c r="BE217" s="2">
        <f t="shared" si="133"/>
        <v>0</v>
      </c>
    </row>
    <row r="218" spans="1:57" ht="10.5" customHeight="1">
      <c r="A218" s="1" t="str">
        <f t="shared" ca="1" si="109"/>
        <v/>
      </c>
      <c r="B218" s="1" t="str">
        <f t="shared" ca="1" si="110"/>
        <v/>
      </c>
      <c r="C218" s="1" t="str">
        <f t="shared" ca="1" si="111"/>
        <v/>
      </c>
      <c r="D218" s="1" t="str">
        <f t="shared" ca="1" si="112"/>
        <v/>
      </c>
      <c r="F218" s="10"/>
      <c r="G218" s="136" t="str">
        <f t="shared" si="113"/>
        <v/>
      </c>
      <c r="H218" s="27"/>
      <c r="I218" s="28"/>
      <c r="J218" s="28"/>
      <c r="K218" s="29"/>
      <c r="L218" s="136"/>
      <c r="M218" s="136"/>
      <c r="N218" s="136"/>
      <c r="O218" s="26" t="str">
        <f t="shared" si="114"/>
        <v/>
      </c>
      <c r="P218" s="218" t="str">
        <f t="shared" si="115"/>
        <v/>
      </c>
      <c r="Q218" s="26" t="str">
        <f t="shared" si="116"/>
        <v/>
      </c>
      <c r="R218" s="22"/>
      <c r="S218" s="99"/>
      <c r="T218" s="10"/>
      <c r="U218" s="229" t="str">
        <f t="shared" si="117"/>
        <v/>
      </c>
      <c r="V218" s="230"/>
      <c r="W218" s="230"/>
      <c r="X218" s="230"/>
      <c r="Y218" s="230"/>
      <c r="Z218" s="22" t="str">
        <f>""</f>
        <v/>
      </c>
      <c r="AB218" s="23" t="str">
        <f t="shared" si="118"/>
        <v/>
      </c>
      <c r="AC218" s="2" t="b">
        <f>COUNT(Q218:Q$2500)&gt;0</f>
        <v>0</v>
      </c>
      <c r="AD218" s="2" t="b">
        <f t="shared" si="101"/>
        <v>0</v>
      </c>
      <c r="AE218" s="2" t="b">
        <f t="shared" si="102"/>
        <v>0</v>
      </c>
      <c r="AF218" s="2" t="b">
        <f t="shared" si="103"/>
        <v>0</v>
      </c>
      <c r="AG218" s="2" t="b">
        <f>OR(
  AND(AC218,NOT(AC219)),
  AND(AF218,WEEKDAY(AH217,2)=EINSTELLUNGEN!$D$12),
  AND(AF218,AH218=$J$35)
)</f>
        <v>0</v>
      </c>
      <c r="AH218" s="2">
        <f>IF(AE218,AH217+IF(WEEKDAY(AH217+1,2)&lt;=EINSTELLUNGEN!$D$12,1,$J$36),AH217)</f>
        <v>42020</v>
      </c>
      <c r="AI218" s="2">
        <f t="shared" si="104"/>
        <v>2019</v>
      </c>
      <c r="AJ218" s="2">
        <f t="shared" si="105"/>
        <v>201901</v>
      </c>
      <c r="AK218" s="2">
        <f t="shared" si="106"/>
        <v>201901</v>
      </c>
      <c r="AL218" s="2">
        <f t="shared" si="134"/>
        <v>201903</v>
      </c>
      <c r="AM218" s="2" t="b">
        <f t="shared" si="107"/>
        <v>1</v>
      </c>
      <c r="AN218" s="4" t="e">
        <f t="shared" si="119"/>
        <v>#N/A</v>
      </c>
      <c r="AO218" s="4" t="e">
        <f t="shared" si="120"/>
        <v>#N/A</v>
      </c>
      <c r="AP218" s="2" t="str">
        <f>IF(AD218,
  IF(ISBLANK(H218),
    AP217,
    IF(LEN(H218)=1,
      IF(OR(UPPER(H218)="A",UPPER(H218)="I"),
        EINSTELLUNGEN!$D$21,
        IF(OR(UPPER(H218)="B",UPPER(H218)="M"),
          EINSTELLUNGEN!$D$22,
          IF(OR(UPPER(H218)="C",UPPER(H218)="S"),
            EINSTELLUNGEN!$D$23,
            IF(UPPER(H218)="D",
              EINSTELLUNGEN!$D$24,
              IF(UPPER(H218)="E",
                EINSTELLUNGEN!$D$25,
                UPPER(H218)))))),
      IF(ISNUMBER(H218),
        EINSTELLUNGEN!$D$20&amp;H218,
        UPPER(H218)))),
  "")</f>
        <v/>
      </c>
      <c r="AQ218" s="2" t="str">
        <f t="shared" si="121"/>
        <v/>
      </c>
      <c r="AR218" s="2">
        <f t="shared" si="122"/>
        <v>0</v>
      </c>
      <c r="AS218" s="145">
        <f t="shared" si="123"/>
        <v>0.33333333333333331</v>
      </c>
      <c r="AT218" s="2">
        <f t="shared" si="124"/>
        <v>0</v>
      </c>
      <c r="AU218" s="2">
        <f t="shared" si="125"/>
        <v>0</v>
      </c>
      <c r="AV218" s="2">
        <f t="shared" si="126"/>
        <v>0</v>
      </c>
      <c r="AW218" s="2">
        <f t="shared" si="127"/>
        <v>0</v>
      </c>
      <c r="AX218" s="2">
        <f t="shared" si="108"/>
        <v>0</v>
      </c>
      <c r="AY218" s="2">
        <f t="shared" si="128"/>
        <v>0</v>
      </c>
      <c r="AZ218" s="145" t="e">
        <f t="shared" si="129"/>
        <v>#N/A</v>
      </c>
      <c r="BA218" s="145" t="e">
        <f t="shared" si="130"/>
        <v>#N/A</v>
      </c>
      <c r="BB218" s="145">
        <f t="shared" si="131"/>
        <v>2.083333333333337E-2</v>
      </c>
      <c r="BC218" s="2">
        <f>IF(AM218,
  IF(AND(AL218=$J$31,_xlfn.DAYS(AH218,DATE(AI218,1,1))&lt;7),
    MAX(0,EINSTELLUNGEN!$D$12+1-WEEKDAY(DATE(EINSTELLUNGEN!$D$9,EINSTELLUNGEN!$D$10,1),2)),
    IF(AL218=$J$33,
      MIN(EINSTELLUNGEN!$D$12,WEEKDAY(DATE(EINSTELLUNGEN!$D$9,12,31),2)),
      EINSTELLUNGEN!$D$12
  )) - SUMIF(AL$50:AL$2500,"="&amp;AL218,AX$50:AX$2500),
  0)</f>
        <v>3</v>
      </c>
      <c r="BD218" s="2">
        <f t="shared" si="132"/>
        <v>0.33333333333333331</v>
      </c>
      <c r="BE218" s="2">
        <f t="shared" si="133"/>
        <v>0</v>
      </c>
    </row>
    <row r="219" spans="1:57" ht="10.5" customHeight="1">
      <c r="A219" s="1" t="str">
        <f t="shared" ca="1" si="109"/>
        <v/>
      </c>
      <c r="B219" s="1" t="str">
        <f t="shared" ca="1" si="110"/>
        <v/>
      </c>
      <c r="C219" s="1" t="str">
        <f t="shared" ca="1" si="111"/>
        <v/>
      </c>
      <c r="D219" s="1" t="str">
        <f t="shared" ca="1" si="112"/>
        <v/>
      </c>
      <c r="F219" s="10"/>
      <c r="G219" s="136" t="str">
        <f t="shared" si="113"/>
        <v/>
      </c>
      <c r="H219" s="27"/>
      <c r="I219" s="28"/>
      <c r="J219" s="28"/>
      <c r="K219" s="29"/>
      <c r="L219" s="136"/>
      <c r="M219" s="136"/>
      <c r="N219" s="136"/>
      <c r="O219" s="26" t="str">
        <f t="shared" si="114"/>
        <v/>
      </c>
      <c r="P219" s="218" t="str">
        <f t="shared" si="115"/>
        <v/>
      </c>
      <c r="Q219" s="26" t="str">
        <f t="shared" si="116"/>
        <v/>
      </c>
      <c r="R219" s="22"/>
      <c r="S219" s="99"/>
      <c r="T219" s="10"/>
      <c r="U219" s="229" t="str">
        <f t="shared" si="117"/>
        <v/>
      </c>
      <c r="V219" s="230"/>
      <c r="W219" s="230"/>
      <c r="X219" s="230"/>
      <c r="Y219" s="230"/>
      <c r="Z219" s="22" t="str">
        <f>""</f>
        <v/>
      </c>
      <c r="AB219" s="23" t="str">
        <f t="shared" si="118"/>
        <v/>
      </c>
      <c r="AC219" s="2" t="b">
        <f>COUNT(Q219:Q$2500)&gt;0</f>
        <v>0</v>
      </c>
      <c r="AD219" s="2" t="b">
        <f t="shared" si="101"/>
        <v>0</v>
      </c>
      <c r="AE219" s="2" t="b">
        <f t="shared" si="102"/>
        <v>0</v>
      </c>
      <c r="AF219" s="2" t="b">
        <f t="shared" si="103"/>
        <v>0</v>
      </c>
      <c r="AG219" s="2" t="b">
        <f>OR(
  AND(AC219,NOT(AC220)),
  AND(AF219,WEEKDAY(AH218,2)=EINSTELLUNGEN!$D$12),
  AND(AF219,AH219=$J$35)
)</f>
        <v>0</v>
      </c>
      <c r="AH219" s="2">
        <f>IF(AE219,AH218+IF(WEEKDAY(AH218+1,2)&lt;=EINSTELLUNGEN!$D$12,1,$J$36),AH218)</f>
        <v>42020</v>
      </c>
      <c r="AI219" s="2">
        <f t="shared" si="104"/>
        <v>2019</v>
      </c>
      <c r="AJ219" s="2">
        <f t="shared" si="105"/>
        <v>201901</v>
      </c>
      <c r="AK219" s="2">
        <f t="shared" si="106"/>
        <v>201901</v>
      </c>
      <c r="AL219" s="2">
        <f t="shared" si="134"/>
        <v>201903</v>
      </c>
      <c r="AM219" s="2" t="b">
        <f t="shared" si="107"/>
        <v>1</v>
      </c>
      <c r="AN219" s="4" t="e">
        <f t="shared" si="119"/>
        <v>#N/A</v>
      </c>
      <c r="AO219" s="4" t="e">
        <f t="shared" si="120"/>
        <v>#N/A</v>
      </c>
      <c r="AP219" s="2" t="str">
        <f>IF(AD219,
  IF(ISBLANK(H219),
    AP218,
    IF(LEN(H219)=1,
      IF(OR(UPPER(H219)="A",UPPER(H219)="I"),
        EINSTELLUNGEN!$D$21,
        IF(OR(UPPER(H219)="B",UPPER(H219)="M"),
          EINSTELLUNGEN!$D$22,
          IF(OR(UPPER(H219)="C",UPPER(H219)="S"),
            EINSTELLUNGEN!$D$23,
            IF(UPPER(H219)="D",
              EINSTELLUNGEN!$D$24,
              IF(UPPER(H219)="E",
                EINSTELLUNGEN!$D$25,
                UPPER(H219)))))),
      IF(ISNUMBER(H219),
        EINSTELLUNGEN!$D$20&amp;H219,
        UPPER(H219)))),
  "")</f>
        <v/>
      </c>
      <c r="AQ219" s="2" t="str">
        <f t="shared" si="121"/>
        <v/>
      </c>
      <c r="AR219" s="2">
        <f t="shared" si="122"/>
        <v>0</v>
      </c>
      <c r="AS219" s="145">
        <f t="shared" si="123"/>
        <v>0.33333333333333331</v>
      </c>
      <c r="AT219" s="2">
        <f t="shared" si="124"/>
        <v>0</v>
      </c>
      <c r="AU219" s="2">
        <f t="shared" si="125"/>
        <v>0</v>
      </c>
      <c r="AV219" s="2">
        <f t="shared" si="126"/>
        <v>0</v>
      </c>
      <c r="AW219" s="2">
        <f t="shared" si="127"/>
        <v>0</v>
      </c>
      <c r="AX219" s="2">
        <f t="shared" si="108"/>
        <v>0</v>
      </c>
      <c r="AY219" s="2">
        <f t="shared" si="128"/>
        <v>0</v>
      </c>
      <c r="AZ219" s="145" t="e">
        <f t="shared" si="129"/>
        <v>#N/A</v>
      </c>
      <c r="BA219" s="145" t="e">
        <f t="shared" si="130"/>
        <v>#N/A</v>
      </c>
      <c r="BB219" s="145">
        <f t="shared" si="131"/>
        <v>2.083333333333337E-2</v>
      </c>
      <c r="BC219" s="2">
        <f>IF(AM219,
  IF(AND(AL219=$J$31,_xlfn.DAYS(AH219,DATE(AI219,1,1))&lt;7),
    MAX(0,EINSTELLUNGEN!$D$12+1-WEEKDAY(DATE(EINSTELLUNGEN!$D$9,EINSTELLUNGEN!$D$10,1),2)),
    IF(AL219=$J$33,
      MIN(EINSTELLUNGEN!$D$12,WEEKDAY(DATE(EINSTELLUNGEN!$D$9,12,31),2)),
      EINSTELLUNGEN!$D$12
  )) - SUMIF(AL$50:AL$2500,"="&amp;AL219,AX$50:AX$2500),
  0)</f>
        <v>3</v>
      </c>
      <c r="BD219" s="2">
        <f t="shared" si="132"/>
        <v>0.33333333333333331</v>
      </c>
      <c r="BE219" s="2">
        <f t="shared" si="133"/>
        <v>0</v>
      </c>
    </row>
    <row r="220" spans="1:57" ht="10.5" customHeight="1">
      <c r="A220" s="1" t="str">
        <f t="shared" ca="1" si="109"/>
        <v/>
      </c>
      <c r="B220" s="1" t="str">
        <f t="shared" ca="1" si="110"/>
        <v/>
      </c>
      <c r="C220" s="1" t="str">
        <f t="shared" ca="1" si="111"/>
        <v/>
      </c>
      <c r="D220" s="1" t="str">
        <f t="shared" ca="1" si="112"/>
        <v/>
      </c>
      <c r="F220" s="10"/>
      <c r="G220" s="136" t="str">
        <f t="shared" si="113"/>
        <v/>
      </c>
      <c r="H220" s="27"/>
      <c r="I220" s="28"/>
      <c r="J220" s="28"/>
      <c r="K220" s="29"/>
      <c r="L220" s="136"/>
      <c r="M220" s="136"/>
      <c r="N220" s="136"/>
      <c r="O220" s="26" t="str">
        <f t="shared" si="114"/>
        <v/>
      </c>
      <c r="P220" s="218" t="str">
        <f t="shared" si="115"/>
        <v/>
      </c>
      <c r="Q220" s="26" t="str">
        <f t="shared" si="116"/>
        <v/>
      </c>
      <c r="R220" s="22"/>
      <c r="S220" s="99"/>
      <c r="T220" s="10"/>
      <c r="U220" s="229" t="str">
        <f t="shared" si="117"/>
        <v/>
      </c>
      <c r="V220" s="230"/>
      <c r="W220" s="230"/>
      <c r="X220" s="230"/>
      <c r="Y220" s="230"/>
      <c r="Z220" s="22" t="str">
        <f>""</f>
        <v/>
      </c>
      <c r="AB220" s="23" t="str">
        <f t="shared" si="118"/>
        <v/>
      </c>
      <c r="AC220" s="2" t="b">
        <f>COUNT(Q220:Q$2500)&gt;0</f>
        <v>0</v>
      </c>
      <c r="AD220" s="2" t="b">
        <f t="shared" si="101"/>
        <v>0</v>
      </c>
      <c r="AE220" s="2" t="b">
        <f t="shared" si="102"/>
        <v>0</v>
      </c>
      <c r="AF220" s="2" t="b">
        <f t="shared" si="103"/>
        <v>0</v>
      </c>
      <c r="AG220" s="2" t="b">
        <f>OR(
  AND(AC220,NOT(AC221)),
  AND(AF220,WEEKDAY(AH219,2)=EINSTELLUNGEN!$D$12),
  AND(AF220,AH220=$J$35)
)</f>
        <v>0</v>
      </c>
      <c r="AH220" s="2">
        <f>IF(AE220,AH219+IF(WEEKDAY(AH219+1,2)&lt;=EINSTELLUNGEN!$D$12,1,$J$36),AH219)</f>
        <v>42020</v>
      </c>
      <c r="AI220" s="2">
        <f t="shared" si="104"/>
        <v>2019</v>
      </c>
      <c r="AJ220" s="2">
        <f t="shared" si="105"/>
        <v>201901</v>
      </c>
      <c r="AK220" s="2">
        <f t="shared" si="106"/>
        <v>201901</v>
      </c>
      <c r="AL220" s="2">
        <f t="shared" si="134"/>
        <v>201903</v>
      </c>
      <c r="AM220" s="2" t="b">
        <f t="shared" si="107"/>
        <v>1</v>
      </c>
      <c r="AN220" s="4" t="e">
        <f t="shared" si="119"/>
        <v>#N/A</v>
      </c>
      <c r="AO220" s="4" t="e">
        <f t="shared" si="120"/>
        <v>#N/A</v>
      </c>
      <c r="AP220" s="2" t="str">
        <f>IF(AD220,
  IF(ISBLANK(H220),
    AP219,
    IF(LEN(H220)=1,
      IF(OR(UPPER(H220)="A",UPPER(H220)="I"),
        EINSTELLUNGEN!$D$21,
        IF(OR(UPPER(H220)="B",UPPER(H220)="M"),
          EINSTELLUNGEN!$D$22,
          IF(OR(UPPER(H220)="C",UPPER(H220)="S"),
            EINSTELLUNGEN!$D$23,
            IF(UPPER(H220)="D",
              EINSTELLUNGEN!$D$24,
              IF(UPPER(H220)="E",
                EINSTELLUNGEN!$D$25,
                UPPER(H220)))))),
      IF(ISNUMBER(H220),
        EINSTELLUNGEN!$D$20&amp;H220,
        UPPER(H220)))),
  "")</f>
        <v/>
      </c>
      <c r="AQ220" s="2" t="str">
        <f t="shared" si="121"/>
        <v/>
      </c>
      <c r="AR220" s="2">
        <f t="shared" si="122"/>
        <v>0</v>
      </c>
      <c r="AS220" s="145">
        <f t="shared" si="123"/>
        <v>0.33333333333333331</v>
      </c>
      <c r="AT220" s="2">
        <f t="shared" si="124"/>
        <v>0</v>
      </c>
      <c r="AU220" s="2">
        <f t="shared" si="125"/>
        <v>0</v>
      </c>
      <c r="AV220" s="2">
        <f t="shared" si="126"/>
        <v>0</v>
      </c>
      <c r="AW220" s="2">
        <f t="shared" si="127"/>
        <v>0</v>
      </c>
      <c r="AX220" s="2">
        <f t="shared" si="108"/>
        <v>0</v>
      </c>
      <c r="AY220" s="2">
        <f t="shared" si="128"/>
        <v>0</v>
      </c>
      <c r="AZ220" s="145" t="e">
        <f t="shared" si="129"/>
        <v>#N/A</v>
      </c>
      <c r="BA220" s="145" t="e">
        <f t="shared" si="130"/>
        <v>#N/A</v>
      </c>
      <c r="BB220" s="145">
        <f t="shared" si="131"/>
        <v>2.083333333333337E-2</v>
      </c>
      <c r="BC220" s="2">
        <f>IF(AM220,
  IF(AND(AL220=$J$31,_xlfn.DAYS(AH220,DATE(AI220,1,1))&lt;7),
    MAX(0,EINSTELLUNGEN!$D$12+1-WEEKDAY(DATE(EINSTELLUNGEN!$D$9,EINSTELLUNGEN!$D$10,1),2)),
    IF(AL220=$J$33,
      MIN(EINSTELLUNGEN!$D$12,WEEKDAY(DATE(EINSTELLUNGEN!$D$9,12,31),2)),
      EINSTELLUNGEN!$D$12
  )) - SUMIF(AL$50:AL$2500,"="&amp;AL220,AX$50:AX$2500),
  0)</f>
        <v>3</v>
      </c>
      <c r="BD220" s="2">
        <f t="shared" si="132"/>
        <v>0.33333333333333331</v>
      </c>
      <c r="BE220" s="2">
        <f t="shared" si="133"/>
        <v>0</v>
      </c>
    </row>
    <row r="221" spans="1:57" ht="10.5" customHeight="1">
      <c r="A221" s="1" t="str">
        <f t="shared" ca="1" si="109"/>
        <v/>
      </c>
      <c r="B221" s="1" t="str">
        <f t="shared" ca="1" si="110"/>
        <v/>
      </c>
      <c r="C221" s="1" t="str">
        <f t="shared" ca="1" si="111"/>
        <v/>
      </c>
      <c r="D221" s="1" t="str">
        <f t="shared" ca="1" si="112"/>
        <v/>
      </c>
      <c r="F221" s="10"/>
      <c r="G221" s="136" t="str">
        <f t="shared" si="113"/>
        <v/>
      </c>
      <c r="H221" s="27"/>
      <c r="I221" s="28"/>
      <c r="J221" s="28"/>
      <c r="K221" s="29"/>
      <c r="L221" s="136"/>
      <c r="M221" s="136"/>
      <c r="N221" s="136"/>
      <c r="O221" s="26" t="str">
        <f t="shared" si="114"/>
        <v/>
      </c>
      <c r="P221" s="218" t="str">
        <f t="shared" si="115"/>
        <v/>
      </c>
      <c r="Q221" s="26" t="str">
        <f t="shared" si="116"/>
        <v/>
      </c>
      <c r="R221" s="22"/>
      <c r="S221" s="99"/>
      <c r="T221" s="10"/>
      <c r="U221" s="229" t="str">
        <f t="shared" si="117"/>
        <v/>
      </c>
      <c r="V221" s="230"/>
      <c r="W221" s="230"/>
      <c r="X221" s="230"/>
      <c r="Y221" s="230"/>
      <c r="Z221" s="22" t="str">
        <f>""</f>
        <v/>
      </c>
      <c r="AB221" s="23" t="str">
        <f t="shared" si="118"/>
        <v/>
      </c>
      <c r="AC221" s="2" t="b">
        <f>COUNT(Q221:Q$2500)&gt;0</f>
        <v>0</v>
      </c>
      <c r="AD221" s="2" t="b">
        <f t="shared" si="101"/>
        <v>0</v>
      </c>
      <c r="AE221" s="2" t="b">
        <f t="shared" si="102"/>
        <v>0</v>
      </c>
      <c r="AF221" s="2" t="b">
        <f t="shared" si="103"/>
        <v>0</v>
      </c>
      <c r="AG221" s="2" t="b">
        <f>OR(
  AND(AC221,NOT(AC222)),
  AND(AF221,WEEKDAY(AH220,2)=EINSTELLUNGEN!$D$12),
  AND(AF221,AH221=$J$35)
)</f>
        <v>0</v>
      </c>
      <c r="AH221" s="2">
        <f>IF(AE221,AH220+IF(WEEKDAY(AH220+1,2)&lt;=EINSTELLUNGEN!$D$12,1,$J$36),AH220)</f>
        <v>42020</v>
      </c>
      <c r="AI221" s="2">
        <f t="shared" si="104"/>
        <v>2019</v>
      </c>
      <c r="AJ221" s="2">
        <f t="shared" si="105"/>
        <v>201901</v>
      </c>
      <c r="AK221" s="2">
        <f t="shared" si="106"/>
        <v>201901</v>
      </c>
      <c r="AL221" s="2">
        <f t="shared" si="134"/>
        <v>201903</v>
      </c>
      <c r="AM221" s="2" t="b">
        <f t="shared" si="107"/>
        <v>1</v>
      </c>
      <c r="AN221" s="4" t="e">
        <f t="shared" si="119"/>
        <v>#N/A</v>
      </c>
      <c r="AO221" s="4" t="e">
        <f t="shared" si="120"/>
        <v>#N/A</v>
      </c>
      <c r="AP221" s="2" t="str">
        <f>IF(AD221,
  IF(ISBLANK(H221),
    AP220,
    IF(LEN(H221)=1,
      IF(OR(UPPER(H221)="A",UPPER(H221)="I"),
        EINSTELLUNGEN!$D$21,
        IF(OR(UPPER(H221)="B",UPPER(H221)="M"),
          EINSTELLUNGEN!$D$22,
          IF(OR(UPPER(H221)="C",UPPER(H221)="S"),
            EINSTELLUNGEN!$D$23,
            IF(UPPER(H221)="D",
              EINSTELLUNGEN!$D$24,
              IF(UPPER(H221)="E",
                EINSTELLUNGEN!$D$25,
                UPPER(H221)))))),
      IF(ISNUMBER(H221),
        EINSTELLUNGEN!$D$20&amp;H221,
        UPPER(H221)))),
  "")</f>
        <v/>
      </c>
      <c r="AQ221" s="2" t="str">
        <f t="shared" si="121"/>
        <v/>
      </c>
      <c r="AR221" s="2">
        <f t="shared" si="122"/>
        <v>0</v>
      </c>
      <c r="AS221" s="145">
        <f t="shared" si="123"/>
        <v>0.33333333333333331</v>
      </c>
      <c r="AT221" s="2">
        <f t="shared" si="124"/>
        <v>0</v>
      </c>
      <c r="AU221" s="2">
        <f t="shared" si="125"/>
        <v>0</v>
      </c>
      <c r="AV221" s="2">
        <f t="shared" si="126"/>
        <v>0</v>
      </c>
      <c r="AW221" s="2">
        <f t="shared" si="127"/>
        <v>0</v>
      </c>
      <c r="AX221" s="2">
        <f t="shared" si="108"/>
        <v>0</v>
      </c>
      <c r="AY221" s="2">
        <f t="shared" si="128"/>
        <v>0</v>
      </c>
      <c r="AZ221" s="145" t="e">
        <f t="shared" si="129"/>
        <v>#N/A</v>
      </c>
      <c r="BA221" s="145" t="e">
        <f t="shared" si="130"/>
        <v>#N/A</v>
      </c>
      <c r="BB221" s="145">
        <f t="shared" si="131"/>
        <v>2.083333333333337E-2</v>
      </c>
      <c r="BC221" s="2">
        <f>IF(AM221,
  IF(AND(AL221=$J$31,_xlfn.DAYS(AH221,DATE(AI221,1,1))&lt;7),
    MAX(0,EINSTELLUNGEN!$D$12+1-WEEKDAY(DATE(EINSTELLUNGEN!$D$9,EINSTELLUNGEN!$D$10,1),2)),
    IF(AL221=$J$33,
      MIN(EINSTELLUNGEN!$D$12,WEEKDAY(DATE(EINSTELLUNGEN!$D$9,12,31),2)),
      EINSTELLUNGEN!$D$12
  )) - SUMIF(AL$50:AL$2500,"="&amp;AL221,AX$50:AX$2500),
  0)</f>
        <v>3</v>
      </c>
      <c r="BD221" s="2">
        <f t="shared" si="132"/>
        <v>0.33333333333333331</v>
      </c>
      <c r="BE221" s="2">
        <f t="shared" si="133"/>
        <v>0</v>
      </c>
    </row>
    <row r="222" spans="1:57" ht="10.5" customHeight="1">
      <c r="A222" s="1" t="str">
        <f t="shared" ca="1" si="109"/>
        <v/>
      </c>
      <c r="B222" s="1" t="str">
        <f t="shared" ca="1" si="110"/>
        <v/>
      </c>
      <c r="C222" s="1" t="str">
        <f t="shared" ca="1" si="111"/>
        <v/>
      </c>
      <c r="D222" s="1" t="str">
        <f t="shared" ca="1" si="112"/>
        <v/>
      </c>
      <c r="F222" s="10"/>
      <c r="G222" s="136" t="str">
        <f t="shared" si="113"/>
        <v/>
      </c>
      <c r="H222" s="27"/>
      <c r="I222" s="28"/>
      <c r="J222" s="28"/>
      <c r="K222" s="29"/>
      <c r="L222" s="136"/>
      <c r="M222" s="136"/>
      <c r="N222" s="136"/>
      <c r="O222" s="26" t="str">
        <f t="shared" si="114"/>
        <v/>
      </c>
      <c r="P222" s="218" t="str">
        <f t="shared" si="115"/>
        <v/>
      </c>
      <c r="Q222" s="26" t="str">
        <f t="shared" si="116"/>
        <v/>
      </c>
      <c r="R222" s="22"/>
      <c r="S222" s="99"/>
      <c r="T222" s="10"/>
      <c r="U222" s="229" t="str">
        <f t="shared" si="117"/>
        <v/>
      </c>
      <c r="V222" s="230"/>
      <c r="W222" s="230"/>
      <c r="X222" s="230"/>
      <c r="Y222" s="230"/>
      <c r="Z222" s="22" t="str">
        <f>""</f>
        <v/>
      </c>
      <c r="AB222" s="23" t="str">
        <f t="shared" si="118"/>
        <v/>
      </c>
      <c r="AC222" s="2" t="b">
        <f>COUNT(Q222:Q$2500)&gt;0</f>
        <v>0</v>
      </c>
      <c r="AD222" s="2" t="b">
        <f t="shared" si="101"/>
        <v>0</v>
      </c>
      <c r="AE222" s="2" t="b">
        <f t="shared" si="102"/>
        <v>0</v>
      </c>
      <c r="AF222" s="2" t="b">
        <f t="shared" si="103"/>
        <v>0</v>
      </c>
      <c r="AG222" s="2" t="b">
        <f>OR(
  AND(AC222,NOT(AC223)),
  AND(AF222,WEEKDAY(AH221,2)=EINSTELLUNGEN!$D$12),
  AND(AF222,AH222=$J$35)
)</f>
        <v>0</v>
      </c>
      <c r="AH222" s="2">
        <f>IF(AE222,AH221+IF(WEEKDAY(AH221+1,2)&lt;=EINSTELLUNGEN!$D$12,1,$J$36),AH221)</f>
        <v>42020</v>
      </c>
      <c r="AI222" s="2">
        <f t="shared" si="104"/>
        <v>2019</v>
      </c>
      <c r="AJ222" s="2">
        <f t="shared" si="105"/>
        <v>201901</v>
      </c>
      <c r="AK222" s="2">
        <f t="shared" si="106"/>
        <v>201901</v>
      </c>
      <c r="AL222" s="2">
        <f t="shared" si="134"/>
        <v>201903</v>
      </c>
      <c r="AM222" s="2" t="b">
        <f t="shared" si="107"/>
        <v>1</v>
      </c>
      <c r="AN222" s="4" t="e">
        <f t="shared" si="119"/>
        <v>#N/A</v>
      </c>
      <c r="AO222" s="4" t="e">
        <f t="shared" si="120"/>
        <v>#N/A</v>
      </c>
      <c r="AP222" s="2" t="str">
        <f>IF(AD222,
  IF(ISBLANK(H222),
    AP221,
    IF(LEN(H222)=1,
      IF(OR(UPPER(H222)="A",UPPER(H222)="I"),
        EINSTELLUNGEN!$D$21,
        IF(OR(UPPER(H222)="B",UPPER(H222)="M"),
          EINSTELLUNGEN!$D$22,
          IF(OR(UPPER(H222)="C",UPPER(H222)="S"),
            EINSTELLUNGEN!$D$23,
            IF(UPPER(H222)="D",
              EINSTELLUNGEN!$D$24,
              IF(UPPER(H222)="E",
                EINSTELLUNGEN!$D$25,
                UPPER(H222)))))),
      IF(ISNUMBER(H222),
        EINSTELLUNGEN!$D$20&amp;H222,
        UPPER(H222)))),
  "")</f>
        <v/>
      </c>
      <c r="AQ222" s="2" t="str">
        <f t="shared" si="121"/>
        <v/>
      </c>
      <c r="AR222" s="2">
        <f t="shared" si="122"/>
        <v>0</v>
      </c>
      <c r="AS222" s="145">
        <f t="shared" si="123"/>
        <v>0.33333333333333331</v>
      </c>
      <c r="AT222" s="2">
        <f t="shared" si="124"/>
        <v>0</v>
      </c>
      <c r="AU222" s="2">
        <f t="shared" si="125"/>
        <v>0</v>
      </c>
      <c r="AV222" s="2">
        <f t="shared" si="126"/>
        <v>0</v>
      </c>
      <c r="AW222" s="2">
        <f t="shared" si="127"/>
        <v>0</v>
      </c>
      <c r="AX222" s="2">
        <f t="shared" si="108"/>
        <v>0</v>
      </c>
      <c r="AY222" s="2">
        <f t="shared" si="128"/>
        <v>0</v>
      </c>
      <c r="AZ222" s="145" t="e">
        <f t="shared" si="129"/>
        <v>#N/A</v>
      </c>
      <c r="BA222" s="145" t="e">
        <f t="shared" si="130"/>
        <v>#N/A</v>
      </c>
      <c r="BB222" s="145">
        <f t="shared" si="131"/>
        <v>2.083333333333337E-2</v>
      </c>
      <c r="BC222" s="2">
        <f>IF(AM222,
  IF(AND(AL222=$J$31,_xlfn.DAYS(AH222,DATE(AI222,1,1))&lt;7),
    MAX(0,EINSTELLUNGEN!$D$12+1-WEEKDAY(DATE(EINSTELLUNGEN!$D$9,EINSTELLUNGEN!$D$10,1),2)),
    IF(AL222=$J$33,
      MIN(EINSTELLUNGEN!$D$12,WEEKDAY(DATE(EINSTELLUNGEN!$D$9,12,31),2)),
      EINSTELLUNGEN!$D$12
  )) - SUMIF(AL$50:AL$2500,"="&amp;AL222,AX$50:AX$2500),
  0)</f>
        <v>3</v>
      </c>
      <c r="BD222" s="2">
        <f t="shared" si="132"/>
        <v>0.33333333333333331</v>
      </c>
      <c r="BE222" s="2">
        <f t="shared" si="133"/>
        <v>0</v>
      </c>
    </row>
    <row r="223" spans="1:57" ht="10.5" customHeight="1">
      <c r="A223" s="1" t="str">
        <f t="shared" ca="1" si="109"/>
        <v/>
      </c>
      <c r="B223" s="1" t="str">
        <f t="shared" ca="1" si="110"/>
        <v/>
      </c>
      <c r="C223" s="1" t="str">
        <f t="shared" ca="1" si="111"/>
        <v/>
      </c>
      <c r="D223" s="1" t="str">
        <f t="shared" ca="1" si="112"/>
        <v/>
      </c>
      <c r="F223" s="10"/>
      <c r="G223" s="136" t="str">
        <f t="shared" si="113"/>
        <v/>
      </c>
      <c r="H223" s="27"/>
      <c r="I223" s="28"/>
      <c r="J223" s="28"/>
      <c r="K223" s="29"/>
      <c r="L223" s="136"/>
      <c r="M223" s="136"/>
      <c r="N223" s="136"/>
      <c r="O223" s="26" t="str">
        <f t="shared" si="114"/>
        <v/>
      </c>
      <c r="P223" s="218" t="str">
        <f t="shared" si="115"/>
        <v/>
      </c>
      <c r="Q223" s="26" t="str">
        <f t="shared" si="116"/>
        <v/>
      </c>
      <c r="R223" s="22"/>
      <c r="S223" s="99"/>
      <c r="T223" s="10"/>
      <c r="U223" s="229" t="str">
        <f t="shared" si="117"/>
        <v/>
      </c>
      <c r="V223" s="230"/>
      <c r="W223" s="230"/>
      <c r="X223" s="230"/>
      <c r="Y223" s="230"/>
      <c r="Z223" s="22" t="str">
        <f>""</f>
        <v/>
      </c>
      <c r="AB223" s="23" t="str">
        <f t="shared" si="118"/>
        <v/>
      </c>
      <c r="AC223" s="2" t="b">
        <f>COUNT(Q223:Q$2500)&gt;0</f>
        <v>0</v>
      </c>
      <c r="AD223" s="2" t="b">
        <f t="shared" si="101"/>
        <v>0</v>
      </c>
      <c r="AE223" s="2" t="b">
        <f t="shared" si="102"/>
        <v>0</v>
      </c>
      <c r="AF223" s="2" t="b">
        <f t="shared" si="103"/>
        <v>0</v>
      </c>
      <c r="AG223" s="2" t="b">
        <f>OR(
  AND(AC223,NOT(AC224)),
  AND(AF223,WEEKDAY(AH222,2)=EINSTELLUNGEN!$D$12),
  AND(AF223,AH223=$J$35)
)</f>
        <v>0</v>
      </c>
      <c r="AH223" s="2">
        <f>IF(AE223,AH222+IF(WEEKDAY(AH222+1,2)&lt;=EINSTELLUNGEN!$D$12,1,$J$36),AH222)</f>
        <v>42020</v>
      </c>
      <c r="AI223" s="2">
        <f t="shared" si="104"/>
        <v>2019</v>
      </c>
      <c r="AJ223" s="2">
        <f t="shared" si="105"/>
        <v>201901</v>
      </c>
      <c r="AK223" s="2">
        <f t="shared" si="106"/>
        <v>201901</v>
      </c>
      <c r="AL223" s="2">
        <f t="shared" si="134"/>
        <v>201903</v>
      </c>
      <c r="AM223" s="2" t="b">
        <f t="shared" si="107"/>
        <v>1</v>
      </c>
      <c r="AN223" s="4" t="e">
        <f t="shared" si="119"/>
        <v>#N/A</v>
      </c>
      <c r="AO223" s="4" t="e">
        <f t="shared" si="120"/>
        <v>#N/A</v>
      </c>
      <c r="AP223" s="2" t="str">
        <f>IF(AD223,
  IF(ISBLANK(H223),
    AP222,
    IF(LEN(H223)=1,
      IF(OR(UPPER(H223)="A",UPPER(H223)="I"),
        EINSTELLUNGEN!$D$21,
        IF(OR(UPPER(H223)="B",UPPER(H223)="M"),
          EINSTELLUNGEN!$D$22,
          IF(OR(UPPER(H223)="C",UPPER(H223)="S"),
            EINSTELLUNGEN!$D$23,
            IF(UPPER(H223)="D",
              EINSTELLUNGEN!$D$24,
              IF(UPPER(H223)="E",
                EINSTELLUNGEN!$D$25,
                UPPER(H223)))))),
      IF(ISNUMBER(H223),
        EINSTELLUNGEN!$D$20&amp;H223,
        UPPER(H223)))),
  "")</f>
        <v/>
      </c>
      <c r="AQ223" s="2" t="str">
        <f t="shared" si="121"/>
        <v/>
      </c>
      <c r="AR223" s="2">
        <f t="shared" si="122"/>
        <v>0</v>
      </c>
      <c r="AS223" s="145">
        <f t="shared" si="123"/>
        <v>0.33333333333333331</v>
      </c>
      <c r="AT223" s="2">
        <f t="shared" si="124"/>
        <v>0</v>
      </c>
      <c r="AU223" s="2">
        <f t="shared" si="125"/>
        <v>0</v>
      </c>
      <c r="AV223" s="2">
        <f t="shared" si="126"/>
        <v>0</v>
      </c>
      <c r="AW223" s="2">
        <f t="shared" si="127"/>
        <v>0</v>
      </c>
      <c r="AX223" s="2">
        <f t="shared" si="108"/>
        <v>0</v>
      </c>
      <c r="AY223" s="2">
        <f t="shared" si="128"/>
        <v>0</v>
      </c>
      <c r="AZ223" s="145" t="e">
        <f t="shared" si="129"/>
        <v>#N/A</v>
      </c>
      <c r="BA223" s="145" t="e">
        <f t="shared" si="130"/>
        <v>#N/A</v>
      </c>
      <c r="BB223" s="145">
        <f t="shared" si="131"/>
        <v>2.083333333333337E-2</v>
      </c>
      <c r="BC223" s="2">
        <f>IF(AM223,
  IF(AND(AL223=$J$31,_xlfn.DAYS(AH223,DATE(AI223,1,1))&lt;7),
    MAX(0,EINSTELLUNGEN!$D$12+1-WEEKDAY(DATE(EINSTELLUNGEN!$D$9,EINSTELLUNGEN!$D$10,1),2)),
    IF(AL223=$J$33,
      MIN(EINSTELLUNGEN!$D$12,WEEKDAY(DATE(EINSTELLUNGEN!$D$9,12,31),2)),
      EINSTELLUNGEN!$D$12
  )) - SUMIF(AL$50:AL$2500,"="&amp;AL223,AX$50:AX$2500),
  0)</f>
        <v>3</v>
      </c>
      <c r="BD223" s="2">
        <f t="shared" si="132"/>
        <v>0.33333333333333331</v>
      </c>
      <c r="BE223" s="2">
        <f t="shared" si="133"/>
        <v>0</v>
      </c>
    </row>
    <row r="224" spans="1:57" ht="10.5" customHeight="1">
      <c r="A224" s="1" t="str">
        <f t="shared" ca="1" si="109"/>
        <v/>
      </c>
      <c r="B224" s="1" t="str">
        <f t="shared" ca="1" si="110"/>
        <v/>
      </c>
      <c r="C224" s="1" t="str">
        <f t="shared" ca="1" si="111"/>
        <v/>
      </c>
      <c r="D224" s="1" t="str">
        <f t="shared" ca="1" si="112"/>
        <v/>
      </c>
      <c r="F224" s="10"/>
      <c r="G224" s="136" t="str">
        <f t="shared" si="113"/>
        <v/>
      </c>
      <c r="H224" s="27"/>
      <c r="I224" s="28"/>
      <c r="J224" s="28"/>
      <c r="K224" s="29"/>
      <c r="L224" s="136"/>
      <c r="M224" s="136"/>
      <c r="N224" s="136"/>
      <c r="O224" s="26" t="str">
        <f t="shared" si="114"/>
        <v/>
      </c>
      <c r="P224" s="218" t="str">
        <f t="shared" si="115"/>
        <v/>
      </c>
      <c r="Q224" s="26" t="str">
        <f t="shared" si="116"/>
        <v/>
      </c>
      <c r="R224" s="22"/>
      <c r="S224" s="99"/>
      <c r="T224" s="10"/>
      <c r="U224" s="229" t="str">
        <f t="shared" si="117"/>
        <v/>
      </c>
      <c r="V224" s="230"/>
      <c r="W224" s="230"/>
      <c r="X224" s="230"/>
      <c r="Y224" s="230"/>
      <c r="Z224" s="22" t="str">
        <f>""</f>
        <v/>
      </c>
      <c r="AB224" s="23" t="str">
        <f t="shared" si="118"/>
        <v/>
      </c>
      <c r="AC224" s="2" t="b">
        <f>COUNT(Q224:Q$2500)&gt;0</f>
        <v>0</v>
      </c>
      <c r="AD224" s="2" t="b">
        <f t="shared" si="101"/>
        <v>0</v>
      </c>
      <c r="AE224" s="2" t="b">
        <f t="shared" si="102"/>
        <v>0</v>
      </c>
      <c r="AF224" s="2" t="b">
        <f t="shared" si="103"/>
        <v>0</v>
      </c>
      <c r="AG224" s="2" t="b">
        <f>OR(
  AND(AC224,NOT(AC225)),
  AND(AF224,WEEKDAY(AH223,2)=EINSTELLUNGEN!$D$12),
  AND(AF224,AH224=$J$35)
)</f>
        <v>0</v>
      </c>
      <c r="AH224" s="2">
        <f>IF(AE224,AH223+IF(WEEKDAY(AH223+1,2)&lt;=EINSTELLUNGEN!$D$12,1,$J$36),AH223)</f>
        <v>42020</v>
      </c>
      <c r="AI224" s="2">
        <f t="shared" si="104"/>
        <v>2019</v>
      </c>
      <c r="AJ224" s="2">
        <f t="shared" si="105"/>
        <v>201901</v>
      </c>
      <c r="AK224" s="2">
        <f t="shared" si="106"/>
        <v>201901</v>
      </c>
      <c r="AL224" s="2">
        <f t="shared" si="134"/>
        <v>201903</v>
      </c>
      <c r="AM224" s="2" t="b">
        <f t="shared" si="107"/>
        <v>1</v>
      </c>
      <c r="AN224" s="4" t="e">
        <f t="shared" si="119"/>
        <v>#N/A</v>
      </c>
      <c r="AO224" s="4" t="e">
        <f t="shared" si="120"/>
        <v>#N/A</v>
      </c>
      <c r="AP224" s="2" t="str">
        <f>IF(AD224,
  IF(ISBLANK(H224),
    AP223,
    IF(LEN(H224)=1,
      IF(OR(UPPER(H224)="A",UPPER(H224)="I"),
        EINSTELLUNGEN!$D$21,
        IF(OR(UPPER(H224)="B",UPPER(H224)="M"),
          EINSTELLUNGEN!$D$22,
          IF(OR(UPPER(H224)="C",UPPER(H224)="S"),
            EINSTELLUNGEN!$D$23,
            IF(UPPER(H224)="D",
              EINSTELLUNGEN!$D$24,
              IF(UPPER(H224)="E",
                EINSTELLUNGEN!$D$25,
                UPPER(H224)))))),
      IF(ISNUMBER(H224),
        EINSTELLUNGEN!$D$20&amp;H224,
        UPPER(H224)))),
  "")</f>
        <v/>
      </c>
      <c r="AQ224" s="2" t="str">
        <f t="shared" si="121"/>
        <v/>
      </c>
      <c r="AR224" s="2">
        <f t="shared" si="122"/>
        <v>0</v>
      </c>
      <c r="AS224" s="145">
        <f t="shared" si="123"/>
        <v>0.33333333333333331</v>
      </c>
      <c r="AT224" s="2">
        <f t="shared" si="124"/>
        <v>0</v>
      </c>
      <c r="AU224" s="2">
        <f t="shared" si="125"/>
        <v>0</v>
      </c>
      <c r="AV224" s="2">
        <f t="shared" si="126"/>
        <v>0</v>
      </c>
      <c r="AW224" s="2">
        <f t="shared" si="127"/>
        <v>0</v>
      </c>
      <c r="AX224" s="2">
        <f t="shared" si="108"/>
        <v>0</v>
      </c>
      <c r="AY224" s="2">
        <f t="shared" si="128"/>
        <v>0</v>
      </c>
      <c r="AZ224" s="145" t="e">
        <f t="shared" si="129"/>
        <v>#N/A</v>
      </c>
      <c r="BA224" s="145" t="e">
        <f t="shared" si="130"/>
        <v>#N/A</v>
      </c>
      <c r="BB224" s="145">
        <f t="shared" si="131"/>
        <v>2.083333333333337E-2</v>
      </c>
      <c r="BC224" s="2">
        <f>IF(AM224,
  IF(AND(AL224=$J$31,_xlfn.DAYS(AH224,DATE(AI224,1,1))&lt;7),
    MAX(0,EINSTELLUNGEN!$D$12+1-WEEKDAY(DATE(EINSTELLUNGEN!$D$9,EINSTELLUNGEN!$D$10,1),2)),
    IF(AL224=$J$33,
      MIN(EINSTELLUNGEN!$D$12,WEEKDAY(DATE(EINSTELLUNGEN!$D$9,12,31),2)),
      EINSTELLUNGEN!$D$12
  )) - SUMIF(AL$50:AL$2500,"="&amp;AL224,AX$50:AX$2500),
  0)</f>
        <v>3</v>
      </c>
      <c r="BD224" s="2">
        <f t="shared" si="132"/>
        <v>0.33333333333333331</v>
      </c>
      <c r="BE224" s="2">
        <f t="shared" si="133"/>
        <v>0</v>
      </c>
    </row>
    <row r="225" spans="1:57" ht="10.5" customHeight="1">
      <c r="A225" s="1" t="str">
        <f t="shared" ca="1" si="109"/>
        <v/>
      </c>
      <c r="B225" s="1" t="str">
        <f t="shared" ca="1" si="110"/>
        <v/>
      </c>
      <c r="C225" s="1" t="str">
        <f t="shared" ca="1" si="111"/>
        <v/>
      </c>
      <c r="D225" s="1" t="str">
        <f t="shared" ca="1" si="112"/>
        <v/>
      </c>
      <c r="F225" s="10"/>
      <c r="G225" s="136" t="str">
        <f t="shared" si="113"/>
        <v/>
      </c>
      <c r="H225" s="27"/>
      <c r="I225" s="28"/>
      <c r="J225" s="28"/>
      <c r="K225" s="29"/>
      <c r="L225" s="136"/>
      <c r="M225" s="136"/>
      <c r="N225" s="136"/>
      <c r="O225" s="26" t="str">
        <f t="shared" si="114"/>
        <v/>
      </c>
      <c r="P225" s="218" t="str">
        <f t="shared" si="115"/>
        <v/>
      </c>
      <c r="Q225" s="26" t="str">
        <f t="shared" si="116"/>
        <v/>
      </c>
      <c r="R225" s="22"/>
      <c r="S225" s="99"/>
      <c r="T225" s="10"/>
      <c r="U225" s="229" t="str">
        <f t="shared" si="117"/>
        <v/>
      </c>
      <c r="V225" s="230"/>
      <c r="W225" s="230"/>
      <c r="X225" s="230"/>
      <c r="Y225" s="230"/>
      <c r="Z225" s="22" t="str">
        <f>""</f>
        <v/>
      </c>
      <c r="AB225" s="23" t="str">
        <f t="shared" si="118"/>
        <v/>
      </c>
      <c r="AC225" s="2" t="b">
        <f>COUNT(Q225:Q$2500)&gt;0</f>
        <v>0</v>
      </c>
      <c r="AD225" s="2" t="b">
        <f t="shared" si="101"/>
        <v>0</v>
      </c>
      <c r="AE225" s="2" t="b">
        <f t="shared" si="102"/>
        <v>0</v>
      </c>
      <c r="AF225" s="2" t="b">
        <f t="shared" si="103"/>
        <v>0</v>
      </c>
      <c r="AG225" s="2" t="b">
        <f>OR(
  AND(AC225,NOT(AC226)),
  AND(AF225,WEEKDAY(AH224,2)=EINSTELLUNGEN!$D$12),
  AND(AF225,AH225=$J$35)
)</f>
        <v>0</v>
      </c>
      <c r="AH225" s="2">
        <f>IF(AE225,AH224+IF(WEEKDAY(AH224+1,2)&lt;=EINSTELLUNGEN!$D$12,1,$J$36),AH224)</f>
        <v>42020</v>
      </c>
      <c r="AI225" s="2">
        <f t="shared" si="104"/>
        <v>2019</v>
      </c>
      <c r="AJ225" s="2">
        <f t="shared" si="105"/>
        <v>201901</v>
      </c>
      <c r="AK225" s="2">
        <f t="shared" si="106"/>
        <v>201901</v>
      </c>
      <c r="AL225" s="2">
        <f t="shared" si="134"/>
        <v>201903</v>
      </c>
      <c r="AM225" s="2" t="b">
        <f t="shared" si="107"/>
        <v>1</v>
      </c>
      <c r="AN225" s="4" t="e">
        <f t="shared" si="119"/>
        <v>#N/A</v>
      </c>
      <c r="AO225" s="4" t="e">
        <f t="shared" si="120"/>
        <v>#N/A</v>
      </c>
      <c r="AP225" s="2" t="str">
        <f>IF(AD225,
  IF(ISBLANK(H225),
    AP224,
    IF(LEN(H225)=1,
      IF(OR(UPPER(H225)="A",UPPER(H225)="I"),
        EINSTELLUNGEN!$D$21,
        IF(OR(UPPER(H225)="B",UPPER(H225)="M"),
          EINSTELLUNGEN!$D$22,
          IF(OR(UPPER(H225)="C",UPPER(H225)="S"),
            EINSTELLUNGEN!$D$23,
            IF(UPPER(H225)="D",
              EINSTELLUNGEN!$D$24,
              IF(UPPER(H225)="E",
                EINSTELLUNGEN!$D$25,
                UPPER(H225)))))),
      IF(ISNUMBER(H225),
        EINSTELLUNGEN!$D$20&amp;H225,
        UPPER(H225)))),
  "")</f>
        <v/>
      </c>
      <c r="AQ225" s="2" t="str">
        <f t="shared" si="121"/>
        <v/>
      </c>
      <c r="AR225" s="2">
        <f t="shared" si="122"/>
        <v>0</v>
      </c>
      <c r="AS225" s="145">
        <f t="shared" si="123"/>
        <v>0.33333333333333331</v>
      </c>
      <c r="AT225" s="2">
        <f t="shared" si="124"/>
        <v>0</v>
      </c>
      <c r="AU225" s="2">
        <f t="shared" si="125"/>
        <v>0</v>
      </c>
      <c r="AV225" s="2">
        <f t="shared" si="126"/>
        <v>0</v>
      </c>
      <c r="AW225" s="2">
        <f t="shared" si="127"/>
        <v>0</v>
      </c>
      <c r="AX225" s="2">
        <f t="shared" si="108"/>
        <v>0</v>
      </c>
      <c r="AY225" s="2">
        <f t="shared" si="128"/>
        <v>0</v>
      </c>
      <c r="AZ225" s="145" t="e">
        <f t="shared" si="129"/>
        <v>#N/A</v>
      </c>
      <c r="BA225" s="145" t="e">
        <f t="shared" si="130"/>
        <v>#N/A</v>
      </c>
      <c r="BB225" s="145">
        <f t="shared" si="131"/>
        <v>2.083333333333337E-2</v>
      </c>
      <c r="BC225" s="2">
        <f>IF(AM225,
  IF(AND(AL225=$J$31,_xlfn.DAYS(AH225,DATE(AI225,1,1))&lt;7),
    MAX(0,EINSTELLUNGEN!$D$12+1-WEEKDAY(DATE(EINSTELLUNGEN!$D$9,EINSTELLUNGEN!$D$10,1),2)),
    IF(AL225=$J$33,
      MIN(EINSTELLUNGEN!$D$12,WEEKDAY(DATE(EINSTELLUNGEN!$D$9,12,31),2)),
      EINSTELLUNGEN!$D$12
  )) - SUMIF(AL$50:AL$2500,"="&amp;AL225,AX$50:AX$2500),
  0)</f>
        <v>3</v>
      </c>
      <c r="BD225" s="2">
        <f t="shared" si="132"/>
        <v>0.33333333333333331</v>
      </c>
      <c r="BE225" s="2">
        <f t="shared" si="133"/>
        <v>0</v>
      </c>
    </row>
    <row r="226" spans="1:57" ht="10.5" customHeight="1">
      <c r="A226" s="1" t="str">
        <f t="shared" ca="1" si="109"/>
        <v/>
      </c>
      <c r="B226" s="1" t="str">
        <f t="shared" ca="1" si="110"/>
        <v/>
      </c>
      <c r="C226" s="1" t="str">
        <f t="shared" ca="1" si="111"/>
        <v/>
      </c>
      <c r="D226" s="1" t="str">
        <f t="shared" ca="1" si="112"/>
        <v/>
      </c>
      <c r="F226" s="10"/>
      <c r="G226" s="136" t="str">
        <f t="shared" si="113"/>
        <v/>
      </c>
      <c r="H226" s="27"/>
      <c r="I226" s="28"/>
      <c r="J226" s="28"/>
      <c r="K226" s="29"/>
      <c r="L226" s="136"/>
      <c r="M226" s="136"/>
      <c r="N226" s="136"/>
      <c r="O226" s="26" t="str">
        <f t="shared" si="114"/>
        <v/>
      </c>
      <c r="P226" s="218" t="str">
        <f t="shared" si="115"/>
        <v/>
      </c>
      <c r="Q226" s="26" t="str">
        <f t="shared" si="116"/>
        <v/>
      </c>
      <c r="R226" s="22"/>
      <c r="S226" s="99"/>
      <c r="T226" s="10"/>
      <c r="U226" s="229" t="str">
        <f t="shared" si="117"/>
        <v/>
      </c>
      <c r="V226" s="230"/>
      <c r="W226" s="230"/>
      <c r="X226" s="230"/>
      <c r="Y226" s="230"/>
      <c r="Z226" s="22" t="str">
        <f>""</f>
        <v/>
      </c>
      <c r="AB226" s="23" t="str">
        <f t="shared" si="118"/>
        <v/>
      </c>
      <c r="AC226" s="2" t="b">
        <f>COUNT(Q226:Q$2500)&gt;0</f>
        <v>0</v>
      </c>
      <c r="AD226" s="2" t="b">
        <f t="shared" si="101"/>
        <v>0</v>
      </c>
      <c r="AE226" s="2" t="b">
        <f t="shared" si="102"/>
        <v>0</v>
      </c>
      <c r="AF226" s="2" t="b">
        <f t="shared" si="103"/>
        <v>0</v>
      </c>
      <c r="AG226" s="2" t="b">
        <f>OR(
  AND(AC226,NOT(AC227)),
  AND(AF226,WEEKDAY(AH225,2)=EINSTELLUNGEN!$D$12),
  AND(AF226,AH226=$J$35)
)</f>
        <v>0</v>
      </c>
      <c r="AH226" s="2">
        <f>IF(AE226,AH225+IF(WEEKDAY(AH225+1,2)&lt;=EINSTELLUNGEN!$D$12,1,$J$36),AH225)</f>
        <v>42020</v>
      </c>
      <c r="AI226" s="2">
        <f t="shared" si="104"/>
        <v>2019</v>
      </c>
      <c r="AJ226" s="2">
        <f t="shared" si="105"/>
        <v>201901</v>
      </c>
      <c r="AK226" s="2">
        <f t="shared" si="106"/>
        <v>201901</v>
      </c>
      <c r="AL226" s="2">
        <f t="shared" si="134"/>
        <v>201903</v>
      </c>
      <c r="AM226" s="2" t="b">
        <f t="shared" si="107"/>
        <v>1</v>
      </c>
      <c r="AN226" s="4" t="e">
        <f t="shared" si="119"/>
        <v>#N/A</v>
      </c>
      <c r="AO226" s="4" t="e">
        <f t="shared" si="120"/>
        <v>#N/A</v>
      </c>
      <c r="AP226" s="2" t="str">
        <f>IF(AD226,
  IF(ISBLANK(H226),
    AP225,
    IF(LEN(H226)=1,
      IF(OR(UPPER(H226)="A",UPPER(H226)="I"),
        EINSTELLUNGEN!$D$21,
        IF(OR(UPPER(H226)="B",UPPER(H226)="M"),
          EINSTELLUNGEN!$D$22,
          IF(OR(UPPER(H226)="C",UPPER(H226)="S"),
            EINSTELLUNGEN!$D$23,
            IF(UPPER(H226)="D",
              EINSTELLUNGEN!$D$24,
              IF(UPPER(H226)="E",
                EINSTELLUNGEN!$D$25,
                UPPER(H226)))))),
      IF(ISNUMBER(H226),
        EINSTELLUNGEN!$D$20&amp;H226,
        UPPER(H226)))),
  "")</f>
        <v/>
      </c>
      <c r="AQ226" s="2" t="str">
        <f t="shared" si="121"/>
        <v/>
      </c>
      <c r="AR226" s="2">
        <f t="shared" si="122"/>
        <v>0</v>
      </c>
      <c r="AS226" s="145">
        <f t="shared" si="123"/>
        <v>0.33333333333333331</v>
      </c>
      <c r="AT226" s="2">
        <f t="shared" si="124"/>
        <v>0</v>
      </c>
      <c r="AU226" s="2">
        <f t="shared" si="125"/>
        <v>0</v>
      </c>
      <c r="AV226" s="2">
        <f t="shared" si="126"/>
        <v>0</v>
      </c>
      <c r="AW226" s="2">
        <f t="shared" si="127"/>
        <v>0</v>
      </c>
      <c r="AX226" s="2">
        <f t="shared" si="108"/>
        <v>0</v>
      </c>
      <c r="AY226" s="2">
        <f t="shared" si="128"/>
        <v>0</v>
      </c>
      <c r="AZ226" s="145" t="e">
        <f t="shared" si="129"/>
        <v>#N/A</v>
      </c>
      <c r="BA226" s="145" t="e">
        <f t="shared" si="130"/>
        <v>#N/A</v>
      </c>
      <c r="BB226" s="145">
        <f t="shared" si="131"/>
        <v>2.083333333333337E-2</v>
      </c>
      <c r="BC226" s="2">
        <f>IF(AM226,
  IF(AND(AL226=$J$31,_xlfn.DAYS(AH226,DATE(AI226,1,1))&lt;7),
    MAX(0,EINSTELLUNGEN!$D$12+1-WEEKDAY(DATE(EINSTELLUNGEN!$D$9,EINSTELLUNGEN!$D$10,1),2)),
    IF(AL226=$J$33,
      MIN(EINSTELLUNGEN!$D$12,WEEKDAY(DATE(EINSTELLUNGEN!$D$9,12,31),2)),
      EINSTELLUNGEN!$D$12
  )) - SUMIF(AL$50:AL$2500,"="&amp;AL226,AX$50:AX$2500),
  0)</f>
        <v>3</v>
      </c>
      <c r="BD226" s="2">
        <f t="shared" si="132"/>
        <v>0.33333333333333331</v>
      </c>
      <c r="BE226" s="2">
        <f t="shared" si="133"/>
        <v>0</v>
      </c>
    </row>
    <row r="227" spans="1:57" ht="10.5" customHeight="1">
      <c r="A227" s="1" t="str">
        <f t="shared" ca="1" si="109"/>
        <v/>
      </c>
      <c r="B227" s="1" t="str">
        <f t="shared" ca="1" si="110"/>
        <v/>
      </c>
      <c r="C227" s="1" t="str">
        <f t="shared" ca="1" si="111"/>
        <v/>
      </c>
      <c r="D227" s="1" t="str">
        <f t="shared" ca="1" si="112"/>
        <v/>
      </c>
      <c r="F227" s="10"/>
      <c r="G227" s="136" t="str">
        <f t="shared" si="113"/>
        <v/>
      </c>
      <c r="H227" s="27"/>
      <c r="I227" s="28"/>
      <c r="J227" s="28"/>
      <c r="K227" s="29"/>
      <c r="L227" s="136"/>
      <c r="M227" s="136"/>
      <c r="N227" s="136"/>
      <c r="O227" s="26" t="str">
        <f t="shared" si="114"/>
        <v/>
      </c>
      <c r="P227" s="218" t="str">
        <f t="shared" si="115"/>
        <v/>
      </c>
      <c r="Q227" s="26" t="str">
        <f t="shared" si="116"/>
        <v/>
      </c>
      <c r="R227" s="22"/>
      <c r="S227" s="99"/>
      <c r="T227" s="10"/>
      <c r="U227" s="229" t="str">
        <f t="shared" si="117"/>
        <v/>
      </c>
      <c r="V227" s="230"/>
      <c r="W227" s="230"/>
      <c r="X227" s="230"/>
      <c r="Y227" s="230"/>
      <c r="Z227" s="22" t="str">
        <f>""</f>
        <v/>
      </c>
      <c r="AB227" s="23" t="str">
        <f t="shared" si="118"/>
        <v/>
      </c>
      <c r="AC227" s="2" t="b">
        <f>COUNT(Q227:Q$2500)&gt;0</f>
        <v>0</v>
      </c>
      <c r="AD227" s="2" t="b">
        <f t="shared" si="101"/>
        <v>0</v>
      </c>
      <c r="AE227" s="2" t="b">
        <f t="shared" si="102"/>
        <v>0</v>
      </c>
      <c r="AF227" s="2" t="b">
        <f t="shared" si="103"/>
        <v>0</v>
      </c>
      <c r="AG227" s="2" t="b">
        <f>OR(
  AND(AC227,NOT(AC228)),
  AND(AF227,WEEKDAY(AH226,2)=EINSTELLUNGEN!$D$12),
  AND(AF227,AH227=$J$35)
)</f>
        <v>0</v>
      </c>
      <c r="AH227" s="2">
        <f>IF(AE227,AH226+IF(WEEKDAY(AH226+1,2)&lt;=EINSTELLUNGEN!$D$12,1,$J$36),AH226)</f>
        <v>42020</v>
      </c>
      <c r="AI227" s="2">
        <f t="shared" si="104"/>
        <v>2019</v>
      </c>
      <c r="AJ227" s="2">
        <f t="shared" si="105"/>
        <v>201901</v>
      </c>
      <c r="AK227" s="2">
        <f t="shared" si="106"/>
        <v>201901</v>
      </c>
      <c r="AL227" s="2">
        <f t="shared" si="134"/>
        <v>201903</v>
      </c>
      <c r="AM227" s="2" t="b">
        <f t="shared" si="107"/>
        <v>1</v>
      </c>
      <c r="AN227" s="4" t="e">
        <f t="shared" si="119"/>
        <v>#N/A</v>
      </c>
      <c r="AO227" s="4" t="e">
        <f t="shared" si="120"/>
        <v>#N/A</v>
      </c>
      <c r="AP227" s="2" t="str">
        <f>IF(AD227,
  IF(ISBLANK(H227),
    AP226,
    IF(LEN(H227)=1,
      IF(OR(UPPER(H227)="A",UPPER(H227)="I"),
        EINSTELLUNGEN!$D$21,
        IF(OR(UPPER(H227)="B",UPPER(H227)="M"),
          EINSTELLUNGEN!$D$22,
          IF(OR(UPPER(H227)="C",UPPER(H227)="S"),
            EINSTELLUNGEN!$D$23,
            IF(UPPER(H227)="D",
              EINSTELLUNGEN!$D$24,
              IF(UPPER(H227)="E",
                EINSTELLUNGEN!$D$25,
                UPPER(H227)))))),
      IF(ISNUMBER(H227),
        EINSTELLUNGEN!$D$20&amp;H227,
        UPPER(H227)))),
  "")</f>
        <v/>
      </c>
      <c r="AQ227" s="2" t="str">
        <f t="shared" si="121"/>
        <v/>
      </c>
      <c r="AR227" s="2">
        <f t="shared" si="122"/>
        <v>0</v>
      </c>
      <c r="AS227" s="145">
        <f t="shared" si="123"/>
        <v>0.33333333333333331</v>
      </c>
      <c r="AT227" s="2">
        <f t="shared" si="124"/>
        <v>0</v>
      </c>
      <c r="AU227" s="2">
        <f t="shared" si="125"/>
        <v>0</v>
      </c>
      <c r="AV227" s="2">
        <f t="shared" si="126"/>
        <v>0</v>
      </c>
      <c r="AW227" s="2">
        <f t="shared" si="127"/>
        <v>0</v>
      </c>
      <c r="AX227" s="2">
        <f t="shared" si="108"/>
        <v>0</v>
      </c>
      <c r="AY227" s="2">
        <f t="shared" si="128"/>
        <v>0</v>
      </c>
      <c r="AZ227" s="145" t="e">
        <f t="shared" si="129"/>
        <v>#N/A</v>
      </c>
      <c r="BA227" s="145" t="e">
        <f t="shared" si="130"/>
        <v>#N/A</v>
      </c>
      <c r="BB227" s="145">
        <f t="shared" si="131"/>
        <v>2.083333333333337E-2</v>
      </c>
      <c r="BC227" s="2">
        <f>IF(AM227,
  IF(AND(AL227=$J$31,_xlfn.DAYS(AH227,DATE(AI227,1,1))&lt;7),
    MAX(0,EINSTELLUNGEN!$D$12+1-WEEKDAY(DATE(EINSTELLUNGEN!$D$9,EINSTELLUNGEN!$D$10,1),2)),
    IF(AL227=$J$33,
      MIN(EINSTELLUNGEN!$D$12,WEEKDAY(DATE(EINSTELLUNGEN!$D$9,12,31),2)),
      EINSTELLUNGEN!$D$12
  )) - SUMIF(AL$50:AL$2500,"="&amp;AL227,AX$50:AX$2500),
  0)</f>
        <v>3</v>
      </c>
      <c r="BD227" s="2">
        <f t="shared" si="132"/>
        <v>0.33333333333333331</v>
      </c>
      <c r="BE227" s="2">
        <f t="shared" si="133"/>
        <v>0</v>
      </c>
    </row>
    <row r="228" spans="1:57" ht="10.5" customHeight="1">
      <c r="A228" s="1" t="str">
        <f t="shared" ca="1" si="109"/>
        <v/>
      </c>
      <c r="B228" s="1" t="str">
        <f t="shared" ca="1" si="110"/>
        <v/>
      </c>
      <c r="C228" s="1" t="str">
        <f t="shared" ca="1" si="111"/>
        <v/>
      </c>
      <c r="D228" s="1" t="str">
        <f t="shared" ca="1" si="112"/>
        <v/>
      </c>
      <c r="F228" s="10"/>
      <c r="G228" s="136" t="str">
        <f t="shared" si="113"/>
        <v/>
      </c>
      <c r="H228" s="27"/>
      <c r="I228" s="28"/>
      <c r="J228" s="28"/>
      <c r="K228" s="29"/>
      <c r="L228" s="136"/>
      <c r="M228" s="136"/>
      <c r="N228" s="136"/>
      <c r="O228" s="26" t="str">
        <f t="shared" si="114"/>
        <v/>
      </c>
      <c r="P228" s="218" t="str">
        <f t="shared" si="115"/>
        <v/>
      </c>
      <c r="Q228" s="26" t="str">
        <f t="shared" si="116"/>
        <v/>
      </c>
      <c r="R228" s="22"/>
      <c r="S228" s="99"/>
      <c r="T228" s="10"/>
      <c r="U228" s="229" t="str">
        <f t="shared" si="117"/>
        <v/>
      </c>
      <c r="V228" s="230"/>
      <c r="W228" s="230"/>
      <c r="X228" s="230"/>
      <c r="Y228" s="230"/>
      <c r="Z228" s="22" t="str">
        <f>""</f>
        <v/>
      </c>
      <c r="AB228" s="23" t="str">
        <f t="shared" si="118"/>
        <v/>
      </c>
      <c r="AC228" s="2" t="b">
        <f>COUNT(Q228:Q$2500)&gt;0</f>
        <v>0</v>
      </c>
      <c r="AD228" s="2" t="b">
        <f t="shared" si="101"/>
        <v>0</v>
      </c>
      <c r="AE228" s="2" t="b">
        <f t="shared" si="102"/>
        <v>0</v>
      </c>
      <c r="AF228" s="2" t="b">
        <f t="shared" si="103"/>
        <v>0</v>
      </c>
      <c r="AG228" s="2" t="b">
        <f>OR(
  AND(AC228,NOT(AC229)),
  AND(AF228,WEEKDAY(AH227,2)=EINSTELLUNGEN!$D$12),
  AND(AF228,AH228=$J$35)
)</f>
        <v>0</v>
      </c>
      <c r="AH228" s="2">
        <f>IF(AE228,AH227+IF(WEEKDAY(AH227+1,2)&lt;=EINSTELLUNGEN!$D$12,1,$J$36),AH227)</f>
        <v>42020</v>
      </c>
      <c r="AI228" s="2">
        <f t="shared" si="104"/>
        <v>2019</v>
      </c>
      <c r="AJ228" s="2">
        <f t="shared" si="105"/>
        <v>201901</v>
      </c>
      <c r="AK228" s="2">
        <f t="shared" si="106"/>
        <v>201901</v>
      </c>
      <c r="AL228" s="2">
        <f t="shared" si="134"/>
        <v>201903</v>
      </c>
      <c r="AM228" s="2" t="b">
        <f t="shared" si="107"/>
        <v>1</v>
      </c>
      <c r="AN228" s="4" t="e">
        <f t="shared" si="119"/>
        <v>#N/A</v>
      </c>
      <c r="AO228" s="4" t="e">
        <f t="shared" si="120"/>
        <v>#N/A</v>
      </c>
      <c r="AP228" s="2" t="str">
        <f>IF(AD228,
  IF(ISBLANK(H228),
    AP227,
    IF(LEN(H228)=1,
      IF(OR(UPPER(H228)="A",UPPER(H228)="I"),
        EINSTELLUNGEN!$D$21,
        IF(OR(UPPER(H228)="B",UPPER(H228)="M"),
          EINSTELLUNGEN!$D$22,
          IF(OR(UPPER(H228)="C",UPPER(H228)="S"),
            EINSTELLUNGEN!$D$23,
            IF(UPPER(H228)="D",
              EINSTELLUNGEN!$D$24,
              IF(UPPER(H228)="E",
                EINSTELLUNGEN!$D$25,
                UPPER(H228)))))),
      IF(ISNUMBER(H228),
        EINSTELLUNGEN!$D$20&amp;H228,
        UPPER(H228)))),
  "")</f>
        <v/>
      </c>
      <c r="AQ228" s="2" t="str">
        <f t="shared" si="121"/>
        <v/>
      </c>
      <c r="AR228" s="2">
        <f t="shared" si="122"/>
        <v>0</v>
      </c>
      <c r="AS228" s="145">
        <f t="shared" si="123"/>
        <v>0.33333333333333331</v>
      </c>
      <c r="AT228" s="2">
        <f t="shared" si="124"/>
        <v>0</v>
      </c>
      <c r="AU228" s="2">
        <f t="shared" si="125"/>
        <v>0</v>
      </c>
      <c r="AV228" s="2">
        <f t="shared" si="126"/>
        <v>0</v>
      </c>
      <c r="AW228" s="2">
        <f t="shared" si="127"/>
        <v>0</v>
      </c>
      <c r="AX228" s="2">
        <f t="shared" si="108"/>
        <v>0</v>
      </c>
      <c r="AY228" s="2">
        <f t="shared" si="128"/>
        <v>0</v>
      </c>
      <c r="AZ228" s="145" t="e">
        <f t="shared" si="129"/>
        <v>#N/A</v>
      </c>
      <c r="BA228" s="145" t="e">
        <f t="shared" si="130"/>
        <v>#N/A</v>
      </c>
      <c r="BB228" s="145">
        <f t="shared" si="131"/>
        <v>2.083333333333337E-2</v>
      </c>
      <c r="BC228" s="2">
        <f>IF(AM228,
  IF(AND(AL228=$J$31,_xlfn.DAYS(AH228,DATE(AI228,1,1))&lt;7),
    MAX(0,EINSTELLUNGEN!$D$12+1-WEEKDAY(DATE(EINSTELLUNGEN!$D$9,EINSTELLUNGEN!$D$10,1),2)),
    IF(AL228=$J$33,
      MIN(EINSTELLUNGEN!$D$12,WEEKDAY(DATE(EINSTELLUNGEN!$D$9,12,31),2)),
      EINSTELLUNGEN!$D$12
  )) - SUMIF(AL$50:AL$2500,"="&amp;AL228,AX$50:AX$2500),
  0)</f>
        <v>3</v>
      </c>
      <c r="BD228" s="2">
        <f t="shared" si="132"/>
        <v>0.33333333333333331</v>
      </c>
      <c r="BE228" s="2">
        <f t="shared" si="133"/>
        <v>0</v>
      </c>
    </row>
    <row r="229" spans="1:57" ht="10.5" customHeight="1">
      <c r="A229" s="1" t="str">
        <f t="shared" ca="1" si="109"/>
        <v/>
      </c>
      <c r="B229" s="1" t="str">
        <f t="shared" ca="1" si="110"/>
        <v/>
      </c>
      <c r="C229" s="1" t="str">
        <f t="shared" ca="1" si="111"/>
        <v/>
      </c>
      <c r="D229" s="1" t="str">
        <f t="shared" ca="1" si="112"/>
        <v/>
      </c>
      <c r="F229" s="10"/>
      <c r="G229" s="136" t="str">
        <f t="shared" si="113"/>
        <v/>
      </c>
      <c r="H229" s="27"/>
      <c r="I229" s="28"/>
      <c r="J229" s="28"/>
      <c r="K229" s="29"/>
      <c r="L229" s="136"/>
      <c r="M229" s="136"/>
      <c r="N229" s="136"/>
      <c r="O229" s="26" t="str">
        <f t="shared" si="114"/>
        <v/>
      </c>
      <c r="P229" s="218" t="str">
        <f t="shared" si="115"/>
        <v/>
      </c>
      <c r="Q229" s="26" t="str">
        <f t="shared" si="116"/>
        <v/>
      </c>
      <c r="R229" s="22"/>
      <c r="S229" s="99"/>
      <c r="T229" s="10"/>
      <c r="U229" s="229" t="str">
        <f t="shared" si="117"/>
        <v/>
      </c>
      <c r="V229" s="230"/>
      <c r="W229" s="230"/>
      <c r="X229" s="230"/>
      <c r="Y229" s="230"/>
      <c r="Z229" s="22" t="str">
        <f>""</f>
        <v/>
      </c>
      <c r="AB229" s="23" t="str">
        <f t="shared" si="118"/>
        <v/>
      </c>
      <c r="AC229" s="2" t="b">
        <f>COUNT(Q229:Q$2500)&gt;0</f>
        <v>0</v>
      </c>
      <c r="AD229" s="2" t="b">
        <f t="shared" si="101"/>
        <v>0</v>
      </c>
      <c r="AE229" s="2" t="b">
        <f t="shared" si="102"/>
        <v>0</v>
      </c>
      <c r="AF229" s="2" t="b">
        <f t="shared" si="103"/>
        <v>0</v>
      </c>
      <c r="AG229" s="2" t="b">
        <f>OR(
  AND(AC229,NOT(AC230)),
  AND(AF229,WEEKDAY(AH228,2)=EINSTELLUNGEN!$D$12),
  AND(AF229,AH229=$J$35)
)</f>
        <v>0</v>
      </c>
      <c r="AH229" s="2">
        <f>IF(AE229,AH228+IF(WEEKDAY(AH228+1,2)&lt;=EINSTELLUNGEN!$D$12,1,$J$36),AH228)</f>
        <v>42020</v>
      </c>
      <c r="AI229" s="2">
        <f t="shared" si="104"/>
        <v>2019</v>
      </c>
      <c r="AJ229" s="2">
        <f t="shared" si="105"/>
        <v>201901</v>
      </c>
      <c r="AK229" s="2">
        <f t="shared" si="106"/>
        <v>201901</v>
      </c>
      <c r="AL229" s="2">
        <f t="shared" si="134"/>
        <v>201903</v>
      </c>
      <c r="AM229" s="2" t="b">
        <f t="shared" si="107"/>
        <v>1</v>
      </c>
      <c r="AN229" s="4" t="e">
        <f t="shared" si="119"/>
        <v>#N/A</v>
      </c>
      <c r="AO229" s="4" t="e">
        <f t="shared" si="120"/>
        <v>#N/A</v>
      </c>
      <c r="AP229" s="2" t="str">
        <f>IF(AD229,
  IF(ISBLANK(H229),
    AP228,
    IF(LEN(H229)=1,
      IF(OR(UPPER(H229)="A",UPPER(H229)="I"),
        EINSTELLUNGEN!$D$21,
        IF(OR(UPPER(H229)="B",UPPER(H229)="M"),
          EINSTELLUNGEN!$D$22,
          IF(OR(UPPER(H229)="C",UPPER(H229)="S"),
            EINSTELLUNGEN!$D$23,
            IF(UPPER(H229)="D",
              EINSTELLUNGEN!$D$24,
              IF(UPPER(H229)="E",
                EINSTELLUNGEN!$D$25,
                UPPER(H229)))))),
      IF(ISNUMBER(H229),
        EINSTELLUNGEN!$D$20&amp;H229,
        UPPER(H229)))),
  "")</f>
        <v/>
      </c>
      <c r="AQ229" s="2" t="str">
        <f t="shared" si="121"/>
        <v/>
      </c>
      <c r="AR229" s="2">
        <f t="shared" si="122"/>
        <v>0</v>
      </c>
      <c r="AS229" s="145">
        <f t="shared" si="123"/>
        <v>0.33333333333333331</v>
      </c>
      <c r="AT229" s="2">
        <f t="shared" si="124"/>
        <v>0</v>
      </c>
      <c r="AU229" s="2">
        <f t="shared" si="125"/>
        <v>0</v>
      </c>
      <c r="AV229" s="2">
        <f t="shared" si="126"/>
        <v>0</v>
      </c>
      <c r="AW229" s="2">
        <f t="shared" si="127"/>
        <v>0</v>
      </c>
      <c r="AX229" s="2">
        <f t="shared" si="108"/>
        <v>0</v>
      </c>
      <c r="AY229" s="2">
        <f t="shared" si="128"/>
        <v>0</v>
      </c>
      <c r="AZ229" s="145" t="e">
        <f t="shared" si="129"/>
        <v>#N/A</v>
      </c>
      <c r="BA229" s="145" t="e">
        <f t="shared" si="130"/>
        <v>#N/A</v>
      </c>
      <c r="BB229" s="145">
        <f t="shared" si="131"/>
        <v>2.083333333333337E-2</v>
      </c>
      <c r="BC229" s="2">
        <f>IF(AM229,
  IF(AND(AL229=$J$31,_xlfn.DAYS(AH229,DATE(AI229,1,1))&lt;7),
    MAX(0,EINSTELLUNGEN!$D$12+1-WEEKDAY(DATE(EINSTELLUNGEN!$D$9,EINSTELLUNGEN!$D$10,1),2)),
    IF(AL229=$J$33,
      MIN(EINSTELLUNGEN!$D$12,WEEKDAY(DATE(EINSTELLUNGEN!$D$9,12,31),2)),
      EINSTELLUNGEN!$D$12
  )) - SUMIF(AL$50:AL$2500,"="&amp;AL229,AX$50:AX$2500),
  0)</f>
        <v>3</v>
      </c>
      <c r="BD229" s="2">
        <f t="shared" si="132"/>
        <v>0.33333333333333331</v>
      </c>
      <c r="BE229" s="2">
        <f t="shared" si="133"/>
        <v>0</v>
      </c>
    </row>
    <row r="230" spans="1:57" ht="10.5" customHeight="1">
      <c r="A230" s="1" t="str">
        <f t="shared" ca="1" si="109"/>
        <v/>
      </c>
      <c r="B230" s="1" t="str">
        <f t="shared" ca="1" si="110"/>
        <v/>
      </c>
      <c r="C230" s="1" t="str">
        <f t="shared" ca="1" si="111"/>
        <v/>
      </c>
      <c r="D230" s="1" t="str">
        <f t="shared" ca="1" si="112"/>
        <v/>
      </c>
      <c r="F230" s="10"/>
      <c r="G230" s="136" t="str">
        <f t="shared" si="113"/>
        <v/>
      </c>
      <c r="H230" s="27"/>
      <c r="I230" s="28"/>
      <c r="J230" s="28"/>
      <c r="K230" s="29"/>
      <c r="L230" s="136"/>
      <c r="M230" s="136"/>
      <c r="N230" s="136"/>
      <c r="O230" s="26" t="str">
        <f t="shared" si="114"/>
        <v/>
      </c>
      <c r="P230" s="218" t="str">
        <f t="shared" si="115"/>
        <v/>
      </c>
      <c r="Q230" s="26" t="str">
        <f t="shared" si="116"/>
        <v/>
      </c>
      <c r="R230" s="22"/>
      <c r="S230" s="99"/>
      <c r="T230" s="10"/>
      <c r="U230" s="229" t="str">
        <f t="shared" si="117"/>
        <v/>
      </c>
      <c r="V230" s="230"/>
      <c r="W230" s="230"/>
      <c r="X230" s="230"/>
      <c r="Y230" s="230"/>
      <c r="Z230" s="22" t="str">
        <f>""</f>
        <v/>
      </c>
      <c r="AB230" s="23" t="str">
        <f t="shared" si="118"/>
        <v/>
      </c>
      <c r="AC230" s="2" t="b">
        <f>COUNT(Q230:Q$2500)&gt;0</f>
        <v>0</v>
      </c>
      <c r="AD230" s="2" t="b">
        <f t="shared" si="101"/>
        <v>0</v>
      </c>
      <c r="AE230" s="2" t="b">
        <f t="shared" si="102"/>
        <v>0</v>
      </c>
      <c r="AF230" s="2" t="b">
        <f t="shared" si="103"/>
        <v>0</v>
      </c>
      <c r="AG230" s="2" t="b">
        <f>OR(
  AND(AC230,NOT(AC231)),
  AND(AF230,WEEKDAY(AH229,2)=EINSTELLUNGEN!$D$12),
  AND(AF230,AH230=$J$35)
)</f>
        <v>0</v>
      </c>
      <c r="AH230" s="2">
        <f>IF(AE230,AH229+IF(WEEKDAY(AH229+1,2)&lt;=EINSTELLUNGEN!$D$12,1,$J$36),AH229)</f>
        <v>42020</v>
      </c>
      <c r="AI230" s="2">
        <f t="shared" si="104"/>
        <v>2019</v>
      </c>
      <c r="AJ230" s="2">
        <f t="shared" si="105"/>
        <v>201901</v>
      </c>
      <c r="AK230" s="2">
        <f t="shared" si="106"/>
        <v>201901</v>
      </c>
      <c r="AL230" s="2">
        <f t="shared" si="134"/>
        <v>201903</v>
      </c>
      <c r="AM230" s="2" t="b">
        <f t="shared" si="107"/>
        <v>1</v>
      </c>
      <c r="AN230" s="4" t="e">
        <f t="shared" si="119"/>
        <v>#N/A</v>
      </c>
      <c r="AO230" s="4" t="e">
        <f t="shared" si="120"/>
        <v>#N/A</v>
      </c>
      <c r="AP230" s="2" t="str">
        <f>IF(AD230,
  IF(ISBLANK(H230),
    AP229,
    IF(LEN(H230)=1,
      IF(OR(UPPER(H230)="A",UPPER(H230)="I"),
        EINSTELLUNGEN!$D$21,
        IF(OR(UPPER(H230)="B",UPPER(H230)="M"),
          EINSTELLUNGEN!$D$22,
          IF(OR(UPPER(H230)="C",UPPER(H230)="S"),
            EINSTELLUNGEN!$D$23,
            IF(UPPER(H230)="D",
              EINSTELLUNGEN!$D$24,
              IF(UPPER(H230)="E",
                EINSTELLUNGEN!$D$25,
                UPPER(H230)))))),
      IF(ISNUMBER(H230),
        EINSTELLUNGEN!$D$20&amp;H230,
        UPPER(H230)))),
  "")</f>
        <v/>
      </c>
      <c r="AQ230" s="2" t="str">
        <f t="shared" si="121"/>
        <v/>
      </c>
      <c r="AR230" s="2">
        <f t="shared" si="122"/>
        <v>0</v>
      </c>
      <c r="AS230" s="145">
        <f t="shared" si="123"/>
        <v>0.33333333333333331</v>
      </c>
      <c r="AT230" s="2">
        <f t="shared" si="124"/>
        <v>0</v>
      </c>
      <c r="AU230" s="2">
        <f t="shared" si="125"/>
        <v>0</v>
      </c>
      <c r="AV230" s="2">
        <f t="shared" si="126"/>
        <v>0</v>
      </c>
      <c r="AW230" s="2">
        <f t="shared" si="127"/>
        <v>0</v>
      </c>
      <c r="AX230" s="2">
        <f t="shared" si="108"/>
        <v>0</v>
      </c>
      <c r="AY230" s="2">
        <f t="shared" si="128"/>
        <v>0</v>
      </c>
      <c r="AZ230" s="145" t="e">
        <f t="shared" si="129"/>
        <v>#N/A</v>
      </c>
      <c r="BA230" s="145" t="e">
        <f t="shared" si="130"/>
        <v>#N/A</v>
      </c>
      <c r="BB230" s="145">
        <f t="shared" si="131"/>
        <v>2.083333333333337E-2</v>
      </c>
      <c r="BC230" s="2">
        <f>IF(AM230,
  IF(AND(AL230=$J$31,_xlfn.DAYS(AH230,DATE(AI230,1,1))&lt;7),
    MAX(0,EINSTELLUNGEN!$D$12+1-WEEKDAY(DATE(EINSTELLUNGEN!$D$9,EINSTELLUNGEN!$D$10,1),2)),
    IF(AL230=$J$33,
      MIN(EINSTELLUNGEN!$D$12,WEEKDAY(DATE(EINSTELLUNGEN!$D$9,12,31),2)),
      EINSTELLUNGEN!$D$12
  )) - SUMIF(AL$50:AL$2500,"="&amp;AL230,AX$50:AX$2500),
  0)</f>
        <v>3</v>
      </c>
      <c r="BD230" s="2">
        <f t="shared" si="132"/>
        <v>0.33333333333333331</v>
      </c>
      <c r="BE230" s="2">
        <f t="shared" si="133"/>
        <v>0</v>
      </c>
    </row>
    <row r="231" spans="1:57" ht="10.5" customHeight="1">
      <c r="A231" s="1" t="str">
        <f t="shared" ca="1" si="109"/>
        <v/>
      </c>
      <c r="B231" s="1" t="str">
        <f t="shared" ca="1" si="110"/>
        <v/>
      </c>
      <c r="C231" s="1" t="str">
        <f t="shared" ca="1" si="111"/>
        <v/>
      </c>
      <c r="D231" s="1" t="str">
        <f t="shared" ca="1" si="112"/>
        <v/>
      </c>
      <c r="F231" s="10"/>
      <c r="G231" s="136" t="str">
        <f t="shared" si="113"/>
        <v/>
      </c>
      <c r="H231" s="27"/>
      <c r="I231" s="28"/>
      <c r="J231" s="28"/>
      <c r="K231" s="29"/>
      <c r="L231" s="136"/>
      <c r="M231" s="136"/>
      <c r="N231" s="136"/>
      <c r="O231" s="26" t="str">
        <f t="shared" si="114"/>
        <v/>
      </c>
      <c r="P231" s="218" t="str">
        <f t="shared" si="115"/>
        <v/>
      </c>
      <c r="Q231" s="26" t="str">
        <f t="shared" si="116"/>
        <v/>
      </c>
      <c r="R231" s="22"/>
      <c r="S231" s="99"/>
      <c r="T231" s="10"/>
      <c r="U231" s="229" t="str">
        <f t="shared" si="117"/>
        <v/>
      </c>
      <c r="V231" s="230"/>
      <c r="W231" s="230"/>
      <c r="X231" s="230"/>
      <c r="Y231" s="230"/>
      <c r="Z231" s="22" t="str">
        <f>""</f>
        <v/>
      </c>
      <c r="AB231" s="23" t="str">
        <f t="shared" si="118"/>
        <v/>
      </c>
      <c r="AC231" s="2" t="b">
        <f>COUNT(Q231:Q$2500)&gt;0</f>
        <v>0</v>
      </c>
      <c r="AD231" s="2" t="b">
        <f t="shared" si="101"/>
        <v>0</v>
      </c>
      <c r="AE231" s="2" t="b">
        <f t="shared" si="102"/>
        <v>0</v>
      </c>
      <c r="AF231" s="2" t="b">
        <f t="shared" si="103"/>
        <v>0</v>
      </c>
      <c r="AG231" s="2" t="b">
        <f>OR(
  AND(AC231,NOT(AC232)),
  AND(AF231,WEEKDAY(AH230,2)=EINSTELLUNGEN!$D$12),
  AND(AF231,AH231=$J$35)
)</f>
        <v>0</v>
      </c>
      <c r="AH231" s="2">
        <f>IF(AE231,AH230+IF(WEEKDAY(AH230+1,2)&lt;=EINSTELLUNGEN!$D$12,1,$J$36),AH230)</f>
        <v>42020</v>
      </c>
      <c r="AI231" s="2">
        <f t="shared" si="104"/>
        <v>2019</v>
      </c>
      <c r="AJ231" s="2">
        <f t="shared" si="105"/>
        <v>201901</v>
      </c>
      <c r="AK231" s="2">
        <f t="shared" si="106"/>
        <v>201901</v>
      </c>
      <c r="AL231" s="2">
        <f t="shared" si="134"/>
        <v>201903</v>
      </c>
      <c r="AM231" s="2" t="b">
        <f t="shared" si="107"/>
        <v>1</v>
      </c>
      <c r="AN231" s="4" t="e">
        <f t="shared" si="119"/>
        <v>#N/A</v>
      </c>
      <c r="AO231" s="4" t="e">
        <f t="shared" si="120"/>
        <v>#N/A</v>
      </c>
      <c r="AP231" s="2" t="str">
        <f>IF(AD231,
  IF(ISBLANK(H231),
    AP230,
    IF(LEN(H231)=1,
      IF(OR(UPPER(H231)="A",UPPER(H231)="I"),
        EINSTELLUNGEN!$D$21,
        IF(OR(UPPER(H231)="B",UPPER(H231)="M"),
          EINSTELLUNGEN!$D$22,
          IF(OR(UPPER(H231)="C",UPPER(H231)="S"),
            EINSTELLUNGEN!$D$23,
            IF(UPPER(H231)="D",
              EINSTELLUNGEN!$D$24,
              IF(UPPER(H231)="E",
                EINSTELLUNGEN!$D$25,
                UPPER(H231)))))),
      IF(ISNUMBER(H231),
        EINSTELLUNGEN!$D$20&amp;H231,
        UPPER(H231)))),
  "")</f>
        <v/>
      </c>
      <c r="AQ231" s="2" t="str">
        <f t="shared" si="121"/>
        <v/>
      </c>
      <c r="AR231" s="2">
        <f t="shared" si="122"/>
        <v>0</v>
      </c>
      <c r="AS231" s="145">
        <f t="shared" si="123"/>
        <v>0.33333333333333331</v>
      </c>
      <c r="AT231" s="2">
        <f t="shared" si="124"/>
        <v>0</v>
      </c>
      <c r="AU231" s="2">
        <f t="shared" si="125"/>
        <v>0</v>
      </c>
      <c r="AV231" s="2">
        <f t="shared" si="126"/>
        <v>0</v>
      </c>
      <c r="AW231" s="2">
        <f t="shared" si="127"/>
        <v>0</v>
      </c>
      <c r="AX231" s="2">
        <f t="shared" si="108"/>
        <v>0</v>
      </c>
      <c r="AY231" s="2">
        <f t="shared" si="128"/>
        <v>0</v>
      </c>
      <c r="AZ231" s="145" t="e">
        <f t="shared" si="129"/>
        <v>#N/A</v>
      </c>
      <c r="BA231" s="145" t="e">
        <f t="shared" si="130"/>
        <v>#N/A</v>
      </c>
      <c r="BB231" s="145">
        <f t="shared" si="131"/>
        <v>2.083333333333337E-2</v>
      </c>
      <c r="BC231" s="2">
        <f>IF(AM231,
  IF(AND(AL231=$J$31,_xlfn.DAYS(AH231,DATE(AI231,1,1))&lt;7),
    MAX(0,EINSTELLUNGEN!$D$12+1-WEEKDAY(DATE(EINSTELLUNGEN!$D$9,EINSTELLUNGEN!$D$10,1),2)),
    IF(AL231=$J$33,
      MIN(EINSTELLUNGEN!$D$12,WEEKDAY(DATE(EINSTELLUNGEN!$D$9,12,31),2)),
      EINSTELLUNGEN!$D$12
  )) - SUMIF(AL$50:AL$2500,"="&amp;AL231,AX$50:AX$2500),
  0)</f>
        <v>3</v>
      </c>
      <c r="BD231" s="2">
        <f t="shared" si="132"/>
        <v>0.33333333333333331</v>
      </c>
      <c r="BE231" s="2">
        <f t="shared" si="133"/>
        <v>0</v>
      </c>
    </row>
    <row r="232" spans="1:57" ht="10.5" customHeight="1">
      <c r="A232" s="1" t="str">
        <f t="shared" ca="1" si="109"/>
        <v/>
      </c>
      <c r="B232" s="1" t="str">
        <f t="shared" ca="1" si="110"/>
        <v/>
      </c>
      <c r="C232" s="1" t="str">
        <f t="shared" ca="1" si="111"/>
        <v/>
      </c>
      <c r="D232" s="1" t="str">
        <f t="shared" ca="1" si="112"/>
        <v/>
      </c>
      <c r="F232" s="10"/>
      <c r="G232" s="136" t="str">
        <f t="shared" si="113"/>
        <v/>
      </c>
      <c r="H232" s="27"/>
      <c r="I232" s="28"/>
      <c r="J232" s="28"/>
      <c r="K232" s="29"/>
      <c r="L232" s="136"/>
      <c r="M232" s="136"/>
      <c r="N232" s="136"/>
      <c r="O232" s="26" t="str">
        <f t="shared" si="114"/>
        <v/>
      </c>
      <c r="P232" s="218" t="str">
        <f t="shared" si="115"/>
        <v/>
      </c>
      <c r="Q232" s="26" t="str">
        <f t="shared" si="116"/>
        <v/>
      </c>
      <c r="R232" s="22"/>
      <c r="S232" s="99"/>
      <c r="T232" s="10"/>
      <c r="U232" s="229" t="str">
        <f t="shared" si="117"/>
        <v/>
      </c>
      <c r="V232" s="230"/>
      <c r="W232" s="230"/>
      <c r="X232" s="230"/>
      <c r="Y232" s="230"/>
      <c r="Z232" s="22" t="str">
        <f>""</f>
        <v/>
      </c>
      <c r="AB232" s="23" t="str">
        <f t="shared" si="118"/>
        <v/>
      </c>
      <c r="AC232" s="2" t="b">
        <f>COUNT(Q232:Q$2500)&gt;0</f>
        <v>0</v>
      </c>
      <c r="AD232" s="2" t="b">
        <f t="shared" si="101"/>
        <v>0</v>
      </c>
      <c r="AE232" s="2" t="b">
        <f t="shared" si="102"/>
        <v>0</v>
      </c>
      <c r="AF232" s="2" t="b">
        <f t="shared" si="103"/>
        <v>0</v>
      </c>
      <c r="AG232" s="2" t="b">
        <f>OR(
  AND(AC232,NOT(AC233)),
  AND(AF232,WEEKDAY(AH231,2)=EINSTELLUNGEN!$D$12),
  AND(AF232,AH232=$J$35)
)</f>
        <v>0</v>
      </c>
      <c r="AH232" s="2">
        <f>IF(AE232,AH231+IF(WEEKDAY(AH231+1,2)&lt;=EINSTELLUNGEN!$D$12,1,$J$36),AH231)</f>
        <v>42020</v>
      </c>
      <c r="AI232" s="2">
        <f t="shared" si="104"/>
        <v>2019</v>
      </c>
      <c r="AJ232" s="2">
        <f t="shared" si="105"/>
        <v>201901</v>
      </c>
      <c r="AK232" s="2">
        <f t="shared" si="106"/>
        <v>201901</v>
      </c>
      <c r="AL232" s="2">
        <f t="shared" si="134"/>
        <v>201903</v>
      </c>
      <c r="AM232" s="2" t="b">
        <f t="shared" si="107"/>
        <v>1</v>
      </c>
      <c r="AN232" s="4" t="e">
        <f t="shared" si="119"/>
        <v>#N/A</v>
      </c>
      <c r="AO232" s="4" t="e">
        <f t="shared" si="120"/>
        <v>#N/A</v>
      </c>
      <c r="AP232" s="2" t="str">
        <f>IF(AD232,
  IF(ISBLANK(H232),
    AP231,
    IF(LEN(H232)=1,
      IF(OR(UPPER(H232)="A",UPPER(H232)="I"),
        EINSTELLUNGEN!$D$21,
        IF(OR(UPPER(H232)="B",UPPER(H232)="M"),
          EINSTELLUNGEN!$D$22,
          IF(OR(UPPER(H232)="C",UPPER(H232)="S"),
            EINSTELLUNGEN!$D$23,
            IF(UPPER(H232)="D",
              EINSTELLUNGEN!$D$24,
              IF(UPPER(H232)="E",
                EINSTELLUNGEN!$D$25,
                UPPER(H232)))))),
      IF(ISNUMBER(H232),
        EINSTELLUNGEN!$D$20&amp;H232,
        UPPER(H232)))),
  "")</f>
        <v/>
      </c>
      <c r="AQ232" s="2" t="str">
        <f t="shared" si="121"/>
        <v/>
      </c>
      <c r="AR232" s="2">
        <f t="shared" si="122"/>
        <v>0</v>
      </c>
      <c r="AS232" s="145">
        <f t="shared" si="123"/>
        <v>0.33333333333333331</v>
      </c>
      <c r="AT232" s="2">
        <f t="shared" si="124"/>
        <v>0</v>
      </c>
      <c r="AU232" s="2">
        <f t="shared" si="125"/>
        <v>0</v>
      </c>
      <c r="AV232" s="2">
        <f t="shared" si="126"/>
        <v>0</v>
      </c>
      <c r="AW232" s="2">
        <f t="shared" si="127"/>
        <v>0</v>
      </c>
      <c r="AX232" s="2">
        <f t="shared" si="108"/>
        <v>0</v>
      </c>
      <c r="AY232" s="2">
        <f t="shared" si="128"/>
        <v>0</v>
      </c>
      <c r="AZ232" s="145" t="e">
        <f t="shared" si="129"/>
        <v>#N/A</v>
      </c>
      <c r="BA232" s="145" t="e">
        <f t="shared" si="130"/>
        <v>#N/A</v>
      </c>
      <c r="BB232" s="145">
        <f t="shared" si="131"/>
        <v>2.083333333333337E-2</v>
      </c>
      <c r="BC232" s="2">
        <f>IF(AM232,
  IF(AND(AL232=$J$31,_xlfn.DAYS(AH232,DATE(AI232,1,1))&lt;7),
    MAX(0,EINSTELLUNGEN!$D$12+1-WEEKDAY(DATE(EINSTELLUNGEN!$D$9,EINSTELLUNGEN!$D$10,1),2)),
    IF(AL232=$J$33,
      MIN(EINSTELLUNGEN!$D$12,WEEKDAY(DATE(EINSTELLUNGEN!$D$9,12,31),2)),
      EINSTELLUNGEN!$D$12
  )) - SUMIF(AL$50:AL$2500,"="&amp;AL232,AX$50:AX$2500),
  0)</f>
        <v>3</v>
      </c>
      <c r="BD232" s="2">
        <f t="shared" si="132"/>
        <v>0.33333333333333331</v>
      </c>
      <c r="BE232" s="2">
        <f t="shared" si="133"/>
        <v>0</v>
      </c>
    </row>
    <row r="233" spans="1:57" ht="10.5" customHeight="1">
      <c r="A233" s="1" t="str">
        <f t="shared" ca="1" si="109"/>
        <v/>
      </c>
      <c r="B233" s="1" t="str">
        <f t="shared" ca="1" si="110"/>
        <v/>
      </c>
      <c r="C233" s="1" t="str">
        <f t="shared" ca="1" si="111"/>
        <v/>
      </c>
      <c r="D233" s="1" t="str">
        <f t="shared" ca="1" si="112"/>
        <v/>
      </c>
      <c r="F233" s="10"/>
      <c r="G233" s="136" t="str">
        <f t="shared" si="113"/>
        <v/>
      </c>
      <c r="H233" s="27"/>
      <c r="I233" s="28"/>
      <c r="J233" s="28"/>
      <c r="K233" s="29"/>
      <c r="L233" s="136"/>
      <c r="M233" s="136"/>
      <c r="N233" s="136"/>
      <c r="O233" s="26" t="str">
        <f t="shared" si="114"/>
        <v/>
      </c>
      <c r="P233" s="218" t="str">
        <f t="shared" si="115"/>
        <v/>
      </c>
      <c r="Q233" s="26" t="str">
        <f t="shared" si="116"/>
        <v/>
      </c>
      <c r="R233" s="22"/>
      <c r="S233" s="99"/>
      <c r="T233" s="10"/>
      <c r="U233" s="229" t="str">
        <f t="shared" si="117"/>
        <v/>
      </c>
      <c r="V233" s="230"/>
      <c r="W233" s="230"/>
      <c r="X233" s="230"/>
      <c r="Y233" s="230"/>
      <c r="Z233" s="22" t="str">
        <f>""</f>
        <v/>
      </c>
      <c r="AB233" s="23" t="str">
        <f t="shared" si="118"/>
        <v/>
      </c>
      <c r="AC233" s="2" t="b">
        <f>COUNT(Q233:Q$2500)&gt;0</f>
        <v>0</v>
      </c>
      <c r="AD233" s="2" t="b">
        <f t="shared" si="101"/>
        <v>0</v>
      </c>
      <c r="AE233" s="2" t="b">
        <f t="shared" si="102"/>
        <v>0</v>
      </c>
      <c r="AF233" s="2" t="b">
        <f t="shared" si="103"/>
        <v>0</v>
      </c>
      <c r="AG233" s="2" t="b">
        <f>OR(
  AND(AC233,NOT(AC234)),
  AND(AF233,WEEKDAY(AH232,2)=EINSTELLUNGEN!$D$12),
  AND(AF233,AH233=$J$35)
)</f>
        <v>0</v>
      </c>
      <c r="AH233" s="2">
        <f>IF(AE233,AH232+IF(WEEKDAY(AH232+1,2)&lt;=EINSTELLUNGEN!$D$12,1,$J$36),AH232)</f>
        <v>42020</v>
      </c>
      <c r="AI233" s="2">
        <f t="shared" si="104"/>
        <v>2019</v>
      </c>
      <c r="AJ233" s="2">
        <f t="shared" si="105"/>
        <v>201901</v>
      </c>
      <c r="AK233" s="2">
        <f t="shared" si="106"/>
        <v>201901</v>
      </c>
      <c r="AL233" s="2">
        <f t="shared" si="134"/>
        <v>201903</v>
      </c>
      <c r="AM233" s="2" t="b">
        <f t="shared" si="107"/>
        <v>1</v>
      </c>
      <c r="AN233" s="4" t="e">
        <f t="shared" si="119"/>
        <v>#N/A</v>
      </c>
      <c r="AO233" s="4" t="e">
        <f t="shared" si="120"/>
        <v>#N/A</v>
      </c>
      <c r="AP233" s="2" t="str">
        <f>IF(AD233,
  IF(ISBLANK(H233),
    AP232,
    IF(LEN(H233)=1,
      IF(OR(UPPER(H233)="A",UPPER(H233)="I"),
        EINSTELLUNGEN!$D$21,
        IF(OR(UPPER(H233)="B",UPPER(H233)="M"),
          EINSTELLUNGEN!$D$22,
          IF(OR(UPPER(H233)="C",UPPER(H233)="S"),
            EINSTELLUNGEN!$D$23,
            IF(UPPER(H233)="D",
              EINSTELLUNGEN!$D$24,
              IF(UPPER(H233)="E",
                EINSTELLUNGEN!$D$25,
                UPPER(H233)))))),
      IF(ISNUMBER(H233),
        EINSTELLUNGEN!$D$20&amp;H233,
        UPPER(H233)))),
  "")</f>
        <v/>
      </c>
      <c r="AQ233" s="2" t="str">
        <f t="shared" si="121"/>
        <v/>
      </c>
      <c r="AR233" s="2">
        <f t="shared" si="122"/>
        <v>0</v>
      </c>
      <c r="AS233" s="145">
        <f t="shared" si="123"/>
        <v>0.33333333333333331</v>
      </c>
      <c r="AT233" s="2">
        <f t="shared" si="124"/>
        <v>0</v>
      </c>
      <c r="AU233" s="2">
        <f t="shared" si="125"/>
        <v>0</v>
      </c>
      <c r="AV233" s="2">
        <f t="shared" si="126"/>
        <v>0</v>
      </c>
      <c r="AW233" s="2">
        <f t="shared" si="127"/>
        <v>0</v>
      </c>
      <c r="AX233" s="2">
        <f t="shared" si="108"/>
        <v>0</v>
      </c>
      <c r="AY233" s="2">
        <f t="shared" si="128"/>
        <v>0</v>
      </c>
      <c r="AZ233" s="145" t="e">
        <f t="shared" si="129"/>
        <v>#N/A</v>
      </c>
      <c r="BA233" s="145" t="e">
        <f t="shared" si="130"/>
        <v>#N/A</v>
      </c>
      <c r="BB233" s="145">
        <f t="shared" si="131"/>
        <v>2.083333333333337E-2</v>
      </c>
      <c r="BC233" s="2">
        <f>IF(AM233,
  IF(AND(AL233=$J$31,_xlfn.DAYS(AH233,DATE(AI233,1,1))&lt;7),
    MAX(0,EINSTELLUNGEN!$D$12+1-WEEKDAY(DATE(EINSTELLUNGEN!$D$9,EINSTELLUNGEN!$D$10,1),2)),
    IF(AL233=$J$33,
      MIN(EINSTELLUNGEN!$D$12,WEEKDAY(DATE(EINSTELLUNGEN!$D$9,12,31),2)),
      EINSTELLUNGEN!$D$12
  )) - SUMIF(AL$50:AL$2500,"="&amp;AL233,AX$50:AX$2500),
  0)</f>
        <v>3</v>
      </c>
      <c r="BD233" s="2">
        <f t="shared" si="132"/>
        <v>0.33333333333333331</v>
      </c>
      <c r="BE233" s="2">
        <f t="shared" si="133"/>
        <v>0</v>
      </c>
    </row>
    <row r="234" spans="1:57" ht="10.5" customHeight="1">
      <c r="A234" s="1" t="str">
        <f t="shared" ca="1" si="109"/>
        <v/>
      </c>
      <c r="B234" s="1" t="str">
        <f t="shared" ca="1" si="110"/>
        <v/>
      </c>
      <c r="C234" s="1" t="str">
        <f t="shared" ca="1" si="111"/>
        <v/>
      </c>
      <c r="D234" s="1" t="str">
        <f t="shared" ca="1" si="112"/>
        <v/>
      </c>
      <c r="F234" s="10"/>
      <c r="G234" s="136" t="str">
        <f t="shared" si="113"/>
        <v/>
      </c>
      <c r="H234" s="27"/>
      <c r="I234" s="28"/>
      <c r="J234" s="28"/>
      <c r="K234" s="29"/>
      <c r="L234" s="136"/>
      <c r="M234" s="136"/>
      <c r="N234" s="136"/>
      <c r="O234" s="26" t="str">
        <f t="shared" si="114"/>
        <v/>
      </c>
      <c r="P234" s="218" t="str">
        <f t="shared" si="115"/>
        <v/>
      </c>
      <c r="Q234" s="26" t="str">
        <f t="shared" si="116"/>
        <v/>
      </c>
      <c r="R234" s="22"/>
      <c r="S234" s="99"/>
      <c r="T234" s="10"/>
      <c r="U234" s="229" t="str">
        <f t="shared" si="117"/>
        <v/>
      </c>
      <c r="V234" s="230"/>
      <c r="W234" s="230"/>
      <c r="X234" s="230"/>
      <c r="Y234" s="230"/>
      <c r="Z234" s="22" t="str">
        <f>""</f>
        <v/>
      </c>
      <c r="AB234" s="23" t="str">
        <f t="shared" si="118"/>
        <v/>
      </c>
      <c r="AC234" s="2" t="b">
        <f>COUNT(Q234:Q$2500)&gt;0</f>
        <v>0</v>
      </c>
      <c r="AD234" s="2" t="b">
        <f t="shared" si="101"/>
        <v>0</v>
      </c>
      <c r="AE234" s="2" t="b">
        <f t="shared" si="102"/>
        <v>0</v>
      </c>
      <c r="AF234" s="2" t="b">
        <f t="shared" si="103"/>
        <v>0</v>
      </c>
      <c r="AG234" s="2" t="b">
        <f>OR(
  AND(AC234,NOT(AC235)),
  AND(AF234,WEEKDAY(AH233,2)=EINSTELLUNGEN!$D$12),
  AND(AF234,AH234=$J$35)
)</f>
        <v>0</v>
      </c>
      <c r="AH234" s="2">
        <f>IF(AE234,AH233+IF(WEEKDAY(AH233+1,2)&lt;=EINSTELLUNGEN!$D$12,1,$J$36),AH233)</f>
        <v>42020</v>
      </c>
      <c r="AI234" s="2">
        <f t="shared" si="104"/>
        <v>2019</v>
      </c>
      <c r="AJ234" s="2">
        <f t="shared" si="105"/>
        <v>201901</v>
      </c>
      <c r="AK234" s="2">
        <f t="shared" si="106"/>
        <v>201901</v>
      </c>
      <c r="AL234" s="2">
        <f t="shared" si="134"/>
        <v>201903</v>
      </c>
      <c r="AM234" s="2" t="b">
        <f t="shared" si="107"/>
        <v>1</v>
      </c>
      <c r="AN234" s="4" t="e">
        <f t="shared" si="119"/>
        <v>#N/A</v>
      </c>
      <c r="AO234" s="4" t="e">
        <f t="shared" si="120"/>
        <v>#N/A</v>
      </c>
      <c r="AP234" s="2" t="str">
        <f>IF(AD234,
  IF(ISBLANK(H234),
    AP233,
    IF(LEN(H234)=1,
      IF(OR(UPPER(H234)="A",UPPER(H234)="I"),
        EINSTELLUNGEN!$D$21,
        IF(OR(UPPER(H234)="B",UPPER(H234)="M"),
          EINSTELLUNGEN!$D$22,
          IF(OR(UPPER(H234)="C",UPPER(H234)="S"),
            EINSTELLUNGEN!$D$23,
            IF(UPPER(H234)="D",
              EINSTELLUNGEN!$D$24,
              IF(UPPER(H234)="E",
                EINSTELLUNGEN!$D$25,
                UPPER(H234)))))),
      IF(ISNUMBER(H234),
        EINSTELLUNGEN!$D$20&amp;H234,
        UPPER(H234)))),
  "")</f>
        <v/>
      </c>
      <c r="AQ234" s="2" t="str">
        <f t="shared" si="121"/>
        <v/>
      </c>
      <c r="AR234" s="2">
        <f t="shared" si="122"/>
        <v>0</v>
      </c>
      <c r="AS234" s="145">
        <f t="shared" si="123"/>
        <v>0.33333333333333331</v>
      </c>
      <c r="AT234" s="2">
        <f t="shared" si="124"/>
        <v>0</v>
      </c>
      <c r="AU234" s="2">
        <f t="shared" si="125"/>
        <v>0</v>
      </c>
      <c r="AV234" s="2">
        <f t="shared" si="126"/>
        <v>0</v>
      </c>
      <c r="AW234" s="2">
        <f t="shared" si="127"/>
        <v>0</v>
      </c>
      <c r="AX234" s="2">
        <f t="shared" si="108"/>
        <v>0</v>
      </c>
      <c r="AY234" s="2">
        <f t="shared" si="128"/>
        <v>0</v>
      </c>
      <c r="AZ234" s="145" t="e">
        <f t="shared" si="129"/>
        <v>#N/A</v>
      </c>
      <c r="BA234" s="145" t="e">
        <f t="shared" si="130"/>
        <v>#N/A</v>
      </c>
      <c r="BB234" s="145">
        <f t="shared" si="131"/>
        <v>2.083333333333337E-2</v>
      </c>
      <c r="BC234" s="2">
        <f>IF(AM234,
  IF(AND(AL234=$J$31,_xlfn.DAYS(AH234,DATE(AI234,1,1))&lt;7),
    MAX(0,EINSTELLUNGEN!$D$12+1-WEEKDAY(DATE(EINSTELLUNGEN!$D$9,EINSTELLUNGEN!$D$10,1),2)),
    IF(AL234=$J$33,
      MIN(EINSTELLUNGEN!$D$12,WEEKDAY(DATE(EINSTELLUNGEN!$D$9,12,31),2)),
      EINSTELLUNGEN!$D$12
  )) - SUMIF(AL$50:AL$2500,"="&amp;AL234,AX$50:AX$2500),
  0)</f>
        <v>3</v>
      </c>
      <c r="BD234" s="2">
        <f t="shared" si="132"/>
        <v>0.33333333333333331</v>
      </c>
      <c r="BE234" s="2">
        <f t="shared" si="133"/>
        <v>0</v>
      </c>
    </row>
    <row r="235" spans="1:57" ht="10.5" customHeight="1">
      <c r="A235" s="1" t="str">
        <f t="shared" ca="1" si="109"/>
        <v/>
      </c>
      <c r="B235" s="1" t="str">
        <f t="shared" ca="1" si="110"/>
        <v/>
      </c>
      <c r="C235" s="1" t="str">
        <f t="shared" ca="1" si="111"/>
        <v/>
      </c>
      <c r="D235" s="1" t="str">
        <f t="shared" ca="1" si="112"/>
        <v/>
      </c>
      <c r="F235" s="10"/>
      <c r="G235" s="136" t="str">
        <f t="shared" si="113"/>
        <v/>
      </c>
      <c r="H235" s="27"/>
      <c r="I235" s="28"/>
      <c r="J235" s="28"/>
      <c r="K235" s="29"/>
      <c r="L235" s="136"/>
      <c r="M235" s="136"/>
      <c r="N235" s="136"/>
      <c r="O235" s="26" t="str">
        <f t="shared" si="114"/>
        <v/>
      </c>
      <c r="P235" s="218" t="str">
        <f t="shared" si="115"/>
        <v/>
      </c>
      <c r="Q235" s="26" t="str">
        <f t="shared" si="116"/>
        <v/>
      </c>
      <c r="R235" s="22"/>
      <c r="S235" s="99"/>
      <c r="T235" s="10"/>
      <c r="U235" s="229" t="str">
        <f t="shared" si="117"/>
        <v/>
      </c>
      <c r="V235" s="230"/>
      <c r="W235" s="230"/>
      <c r="X235" s="230"/>
      <c r="Y235" s="230"/>
      <c r="Z235" s="22" t="str">
        <f>""</f>
        <v/>
      </c>
      <c r="AB235" s="23" t="str">
        <f t="shared" si="118"/>
        <v/>
      </c>
      <c r="AC235" s="2" t="b">
        <f>COUNT(Q235:Q$2500)&gt;0</f>
        <v>0</v>
      </c>
      <c r="AD235" s="2" t="b">
        <f t="shared" ref="AD235:AD298" si="135">LEN(CONCATENATE(H235,I235,J235,K235))&gt;0</f>
        <v>0</v>
      </c>
      <c r="AE235" s="2" t="b">
        <f t="shared" ref="AE235:AE298" si="136">AND(NOT(AD235),AD236)</f>
        <v>0</v>
      </c>
      <c r="AF235" s="2" t="b">
        <f t="shared" ref="AF235:AF298" si="137">AND(NOT(AD235),AD234)</f>
        <v>0</v>
      </c>
      <c r="AG235" s="2" t="b">
        <f>OR(
  AND(AC235,NOT(AC236)),
  AND(AF235,WEEKDAY(AH234,2)=EINSTELLUNGEN!$D$12),
  AND(AF235,AH235=$J$35)
)</f>
        <v>0</v>
      </c>
      <c r="AH235" s="2">
        <f>IF(AE235,AH234+IF(WEEKDAY(AH234+1,2)&lt;=EINSTELLUNGEN!$D$12,1,$J$36),AH234)</f>
        <v>42020</v>
      </c>
      <c r="AI235" s="2">
        <f t="shared" ref="AI235:AI298" si="138">YEAR(AH235)</f>
        <v>2019</v>
      </c>
      <c r="AJ235" s="2">
        <f t="shared" ref="AJ235:AJ298" si="139">AI235*100+ROUNDUP(MONTH(AH235)/3,0)</f>
        <v>201901</v>
      </c>
      <c r="AK235" s="2">
        <f t="shared" ref="AK235:AK298" si="140">AI235*100+MONTH(AH235)</f>
        <v>201901</v>
      </c>
      <c r="AL235" s="2">
        <f t="shared" si="134"/>
        <v>201903</v>
      </c>
      <c r="AM235" s="2" t="b">
        <f t="shared" ref="AM235:AM298" si="141">AND(AH235&gt;=$J$34,AH235&lt;=$J$35)</f>
        <v>1</v>
      </c>
      <c r="AN235" s="4" t="e">
        <f t="shared" si="119"/>
        <v>#N/A</v>
      </c>
      <c r="AO235" s="4" t="e">
        <f t="shared" si="120"/>
        <v>#N/A</v>
      </c>
      <c r="AP235" s="2" t="str">
        <f>IF(AD235,
  IF(ISBLANK(H235),
    AP234,
    IF(LEN(H235)=1,
      IF(OR(UPPER(H235)="A",UPPER(H235)="I"),
        EINSTELLUNGEN!$D$21,
        IF(OR(UPPER(H235)="B",UPPER(H235)="M"),
          EINSTELLUNGEN!$D$22,
          IF(OR(UPPER(H235)="C",UPPER(H235)="S"),
            EINSTELLUNGEN!$D$23,
            IF(UPPER(H235)="D",
              EINSTELLUNGEN!$D$24,
              IF(UPPER(H235)="E",
                EINSTELLUNGEN!$D$25,
                UPPER(H235)))))),
      IF(ISNUMBER(H235),
        EINSTELLUNGEN!$D$20&amp;H235,
        UPPER(H235)))),
  "")</f>
        <v/>
      </c>
      <c r="AQ235" s="2" t="str">
        <f t="shared" si="121"/>
        <v/>
      </c>
      <c r="AR235" s="2">
        <f t="shared" si="122"/>
        <v>0</v>
      </c>
      <c r="AS235" s="145">
        <f t="shared" si="123"/>
        <v>0.33333333333333331</v>
      </c>
      <c r="AT235" s="2">
        <f t="shared" si="124"/>
        <v>0</v>
      </c>
      <c r="AU235" s="2">
        <f t="shared" si="125"/>
        <v>0</v>
      </c>
      <c r="AV235" s="2">
        <f t="shared" si="126"/>
        <v>0</v>
      </c>
      <c r="AW235" s="2">
        <f t="shared" si="127"/>
        <v>0</v>
      </c>
      <c r="AX235" s="2">
        <f t="shared" ref="AX235:AX298" si="142">IF(SUM(AT235:AV235)=0,0,1)</f>
        <v>0</v>
      </c>
      <c r="AY235" s="2">
        <f t="shared" si="128"/>
        <v>0</v>
      </c>
      <c r="AZ235" s="145" t="e">
        <f t="shared" si="129"/>
        <v>#N/A</v>
      </c>
      <c r="BA235" s="145" t="e">
        <f t="shared" si="130"/>
        <v>#N/A</v>
      </c>
      <c r="BB235" s="145">
        <f t="shared" si="131"/>
        <v>2.083333333333337E-2</v>
      </c>
      <c r="BC235" s="2">
        <f>IF(AM235,
  IF(AND(AL235=$J$31,_xlfn.DAYS(AH235,DATE(AI235,1,1))&lt;7),
    MAX(0,EINSTELLUNGEN!$D$12+1-WEEKDAY(DATE(EINSTELLUNGEN!$D$9,EINSTELLUNGEN!$D$10,1),2)),
    IF(AL235=$J$33,
      MIN(EINSTELLUNGEN!$D$12,WEEKDAY(DATE(EINSTELLUNGEN!$D$9,12,31),2)),
      EINSTELLUNGEN!$D$12
  )) - SUMIF(AL$50:AL$2500,"="&amp;AL235,AX$50:AX$2500),
  0)</f>
        <v>3</v>
      </c>
      <c r="BD235" s="2">
        <f t="shared" si="132"/>
        <v>0.33333333333333331</v>
      </c>
      <c r="BE235" s="2">
        <f t="shared" si="133"/>
        <v>0</v>
      </c>
    </row>
    <row r="236" spans="1:57" ht="10.5" customHeight="1">
      <c r="A236" s="1" t="str">
        <f t="shared" ca="1" si="109"/>
        <v/>
      </c>
      <c r="B236" s="1" t="str">
        <f t="shared" ca="1" si="110"/>
        <v/>
      </c>
      <c r="C236" s="1" t="str">
        <f t="shared" ca="1" si="111"/>
        <v/>
      </c>
      <c r="D236" s="1" t="str">
        <f t="shared" ca="1" si="112"/>
        <v/>
      </c>
      <c r="F236" s="10"/>
      <c r="G236" s="136" t="str">
        <f t="shared" si="113"/>
        <v/>
      </c>
      <c r="H236" s="27"/>
      <c r="I236" s="28"/>
      <c r="J236" s="28"/>
      <c r="K236" s="29"/>
      <c r="L236" s="136"/>
      <c r="M236" s="136"/>
      <c r="N236" s="136"/>
      <c r="O236" s="26" t="str">
        <f t="shared" si="114"/>
        <v/>
      </c>
      <c r="P236" s="218" t="str">
        <f t="shared" si="115"/>
        <v/>
      </c>
      <c r="Q236" s="26" t="str">
        <f t="shared" si="116"/>
        <v/>
      </c>
      <c r="R236" s="22"/>
      <c r="S236" s="99"/>
      <c r="T236" s="10"/>
      <c r="U236" s="229" t="str">
        <f t="shared" si="117"/>
        <v/>
      </c>
      <c r="V236" s="230"/>
      <c r="W236" s="230"/>
      <c r="X236" s="230"/>
      <c r="Y236" s="230"/>
      <c r="Z236" s="22" t="str">
        <f>""</f>
        <v/>
      </c>
      <c r="AB236" s="23" t="str">
        <f t="shared" si="118"/>
        <v/>
      </c>
      <c r="AC236" s="2" t="b">
        <f>COUNT(Q236:Q$2500)&gt;0</f>
        <v>0</v>
      </c>
      <c r="AD236" s="2" t="b">
        <f t="shared" si="135"/>
        <v>0</v>
      </c>
      <c r="AE236" s="2" t="b">
        <f t="shared" si="136"/>
        <v>0</v>
      </c>
      <c r="AF236" s="2" t="b">
        <f t="shared" si="137"/>
        <v>0</v>
      </c>
      <c r="AG236" s="2" t="b">
        <f>OR(
  AND(AC236,NOT(AC237)),
  AND(AF236,WEEKDAY(AH235,2)=EINSTELLUNGEN!$D$12),
  AND(AF236,AH236=$J$35)
)</f>
        <v>0</v>
      </c>
      <c r="AH236" s="2">
        <f>IF(AE236,AH235+IF(WEEKDAY(AH235+1,2)&lt;=EINSTELLUNGEN!$D$12,1,$J$36),AH235)</f>
        <v>42020</v>
      </c>
      <c r="AI236" s="2">
        <f t="shared" si="138"/>
        <v>2019</v>
      </c>
      <c r="AJ236" s="2">
        <f t="shared" si="139"/>
        <v>201901</v>
      </c>
      <c r="AK236" s="2">
        <f t="shared" si="140"/>
        <v>201901</v>
      </c>
      <c r="AL236" s="2">
        <f t="shared" si="134"/>
        <v>201903</v>
      </c>
      <c r="AM236" s="2" t="b">
        <f t="shared" si="141"/>
        <v>1</v>
      </c>
      <c r="AN236" s="4" t="e">
        <f t="shared" si="119"/>
        <v>#N/A</v>
      </c>
      <c r="AO236" s="4" t="e">
        <f t="shared" si="120"/>
        <v>#N/A</v>
      </c>
      <c r="AP236" s="2" t="str">
        <f>IF(AD236,
  IF(ISBLANK(H236),
    AP235,
    IF(LEN(H236)=1,
      IF(OR(UPPER(H236)="A",UPPER(H236)="I"),
        EINSTELLUNGEN!$D$21,
        IF(OR(UPPER(H236)="B",UPPER(H236)="M"),
          EINSTELLUNGEN!$D$22,
          IF(OR(UPPER(H236)="C",UPPER(H236)="S"),
            EINSTELLUNGEN!$D$23,
            IF(UPPER(H236)="D",
              EINSTELLUNGEN!$D$24,
              IF(UPPER(H236)="E",
                EINSTELLUNGEN!$D$25,
                UPPER(H236)))))),
      IF(ISNUMBER(H236),
        EINSTELLUNGEN!$D$20&amp;H236,
        UPPER(H236)))),
  "")</f>
        <v/>
      </c>
      <c r="AQ236" s="2" t="str">
        <f t="shared" si="121"/>
        <v/>
      </c>
      <c r="AR236" s="2">
        <f t="shared" si="122"/>
        <v>0</v>
      </c>
      <c r="AS236" s="145">
        <f t="shared" si="123"/>
        <v>0.33333333333333331</v>
      </c>
      <c r="AT236" s="2">
        <f t="shared" si="124"/>
        <v>0</v>
      </c>
      <c r="AU236" s="2">
        <f t="shared" si="125"/>
        <v>0</v>
      </c>
      <c r="AV236" s="2">
        <f t="shared" si="126"/>
        <v>0</v>
      </c>
      <c r="AW236" s="2">
        <f t="shared" si="127"/>
        <v>0</v>
      </c>
      <c r="AX236" s="2">
        <f t="shared" si="142"/>
        <v>0</v>
      </c>
      <c r="AY236" s="2">
        <f t="shared" si="128"/>
        <v>0</v>
      </c>
      <c r="AZ236" s="145" t="e">
        <f t="shared" si="129"/>
        <v>#N/A</v>
      </c>
      <c r="BA236" s="145" t="e">
        <f t="shared" si="130"/>
        <v>#N/A</v>
      </c>
      <c r="BB236" s="145">
        <f t="shared" si="131"/>
        <v>2.083333333333337E-2</v>
      </c>
      <c r="BC236" s="2">
        <f>IF(AM236,
  IF(AND(AL236=$J$31,_xlfn.DAYS(AH236,DATE(AI236,1,1))&lt;7),
    MAX(0,EINSTELLUNGEN!$D$12+1-WEEKDAY(DATE(EINSTELLUNGEN!$D$9,EINSTELLUNGEN!$D$10,1),2)),
    IF(AL236=$J$33,
      MIN(EINSTELLUNGEN!$D$12,WEEKDAY(DATE(EINSTELLUNGEN!$D$9,12,31),2)),
      EINSTELLUNGEN!$D$12
  )) - SUMIF(AL$50:AL$2500,"="&amp;AL236,AX$50:AX$2500),
  0)</f>
        <v>3</v>
      </c>
      <c r="BD236" s="2">
        <f t="shared" si="132"/>
        <v>0.33333333333333331</v>
      </c>
      <c r="BE236" s="2">
        <f t="shared" si="133"/>
        <v>0</v>
      </c>
    </row>
    <row r="237" spans="1:57" ht="10.5" customHeight="1">
      <c r="A237" s="1" t="str">
        <f t="shared" ca="1" si="109"/>
        <v/>
      </c>
      <c r="B237" s="1" t="str">
        <f t="shared" ca="1" si="110"/>
        <v/>
      </c>
      <c r="C237" s="1" t="str">
        <f t="shared" ca="1" si="111"/>
        <v/>
      </c>
      <c r="D237" s="1" t="str">
        <f t="shared" ca="1" si="112"/>
        <v/>
      </c>
      <c r="F237" s="10"/>
      <c r="G237" s="136" t="str">
        <f t="shared" si="113"/>
        <v/>
      </c>
      <c r="H237" s="27"/>
      <c r="I237" s="28"/>
      <c r="J237" s="28"/>
      <c r="K237" s="29"/>
      <c r="L237" s="136"/>
      <c r="M237" s="136"/>
      <c r="N237" s="136"/>
      <c r="O237" s="26" t="str">
        <f t="shared" si="114"/>
        <v/>
      </c>
      <c r="P237" s="218" t="str">
        <f t="shared" si="115"/>
        <v/>
      </c>
      <c r="Q237" s="26" t="str">
        <f t="shared" si="116"/>
        <v/>
      </c>
      <c r="R237" s="22"/>
      <c r="S237" s="99"/>
      <c r="T237" s="10"/>
      <c r="U237" s="229" t="str">
        <f t="shared" si="117"/>
        <v/>
      </c>
      <c r="V237" s="230"/>
      <c r="W237" s="230"/>
      <c r="X237" s="230"/>
      <c r="Y237" s="230"/>
      <c r="Z237" s="22" t="str">
        <f>""</f>
        <v/>
      </c>
      <c r="AB237" s="23" t="str">
        <f t="shared" si="118"/>
        <v/>
      </c>
      <c r="AC237" s="2" t="b">
        <f>COUNT(Q237:Q$2500)&gt;0</f>
        <v>0</v>
      </c>
      <c r="AD237" s="2" t="b">
        <f t="shared" si="135"/>
        <v>0</v>
      </c>
      <c r="AE237" s="2" t="b">
        <f t="shared" si="136"/>
        <v>0</v>
      </c>
      <c r="AF237" s="2" t="b">
        <f t="shared" si="137"/>
        <v>0</v>
      </c>
      <c r="AG237" s="2" t="b">
        <f>OR(
  AND(AC237,NOT(AC238)),
  AND(AF237,WEEKDAY(AH236,2)=EINSTELLUNGEN!$D$12),
  AND(AF237,AH237=$J$35)
)</f>
        <v>0</v>
      </c>
      <c r="AH237" s="2">
        <f>IF(AE237,AH236+IF(WEEKDAY(AH236+1,2)&lt;=EINSTELLUNGEN!$D$12,1,$J$36),AH236)</f>
        <v>42020</v>
      </c>
      <c r="AI237" s="2">
        <f t="shared" si="138"/>
        <v>2019</v>
      </c>
      <c r="AJ237" s="2">
        <f t="shared" si="139"/>
        <v>201901</v>
      </c>
      <c r="AK237" s="2">
        <f t="shared" si="140"/>
        <v>201901</v>
      </c>
      <c r="AL237" s="2">
        <f t="shared" si="134"/>
        <v>201903</v>
      </c>
      <c r="AM237" s="2" t="b">
        <f t="shared" si="141"/>
        <v>1</v>
      </c>
      <c r="AN237" s="4" t="e">
        <f t="shared" si="119"/>
        <v>#N/A</v>
      </c>
      <c r="AO237" s="4" t="e">
        <f t="shared" si="120"/>
        <v>#N/A</v>
      </c>
      <c r="AP237" s="2" t="str">
        <f>IF(AD237,
  IF(ISBLANK(H237),
    AP236,
    IF(LEN(H237)=1,
      IF(OR(UPPER(H237)="A",UPPER(H237)="I"),
        EINSTELLUNGEN!$D$21,
        IF(OR(UPPER(H237)="B",UPPER(H237)="M"),
          EINSTELLUNGEN!$D$22,
          IF(OR(UPPER(H237)="C",UPPER(H237)="S"),
            EINSTELLUNGEN!$D$23,
            IF(UPPER(H237)="D",
              EINSTELLUNGEN!$D$24,
              IF(UPPER(H237)="E",
                EINSTELLUNGEN!$D$25,
                UPPER(H237)))))),
      IF(ISNUMBER(H237),
        EINSTELLUNGEN!$D$20&amp;H237,
        UPPER(H237)))),
  "")</f>
        <v/>
      </c>
      <c r="AQ237" s="2" t="str">
        <f t="shared" si="121"/>
        <v/>
      </c>
      <c r="AR237" s="2">
        <f t="shared" si="122"/>
        <v>0</v>
      </c>
      <c r="AS237" s="145">
        <f t="shared" si="123"/>
        <v>0.33333333333333331</v>
      </c>
      <c r="AT237" s="2">
        <f t="shared" si="124"/>
        <v>0</v>
      </c>
      <c r="AU237" s="2">
        <f t="shared" si="125"/>
        <v>0</v>
      </c>
      <c r="AV237" s="2">
        <f t="shared" si="126"/>
        <v>0</v>
      </c>
      <c r="AW237" s="2">
        <f t="shared" si="127"/>
        <v>0</v>
      </c>
      <c r="AX237" s="2">
        <f t="shared" si="142"/>
        <v>0</v>
      </c>
      <c r="AY237" s="2">
        <f t="shared" si="128"/>
        <v>0</v>
      </c>
      <c r="AZ237" s="145" t="e">
        <f t="shared" si="129"/>
        <v>#N/A</v>
      </c>
      <c r="BA237" s="145" t="e">
        <f t="shared" si="130"/>
        <v>#N/A</v>
      </c>
      <c r="BB237" s="145">
        <f t="shared" si="131"/>
        <v>2.083333333333337E-2</v>
      </c>
      <c r="BC237" s="2">
        <f>IF(AM237,
  IF(AND(AL237=$J$31,_xlfn.DAYS(AH237,DATE(AI237,1,1))&lt;7),
    MAX(0,EINSTELLUNGEN!$D$12+1-WEEKDAY(DATE(EINSTELLUNGEN!$D$9,EINSTELLUNGEN!$D$10,1),2)),
    IF(AL237=$J$33,
      MIN(EINSTELLUNGEN!$D$12,WEEKDAY(DATE(EINSTELLUNGEN!$D$9,12,31),2)),
      EINSTELLUNGEN!$D$12
  )) - SUMIF(AL$50:AL$2500,"="&amp;AL237,AX$50:AX$2500),
  0)</f>
        <v>3</v>
      </c>
      <c r="BD237" s="2">
        <f t="shared" si="132"/>
        <v>0.33333333333333331</v>
      </c>
      <c r="BE237" s="2">
        <f t="shared" si="133"/>
        <v>0</v>
      </c>
    </row>
    <row r="238" spans="1:57" ht="10.5" customHeight="1">
      <c r="A238" s="1" t="str">
        <f t="shared" ca="1" si="109"/>
        <v/>
      </c>
      <c r="B238" s="1" t="str">
        <f t="shared" ca="1" si="110"/>
        <v/>
      </c>
      <c r="C238" s="1" t="str">
        <f t="shared" ca="1" si="111"/>
        <v/>
      </c>
      <c r="D238" s="1" t="str">
        <f t="shared" ca="1" si="112"/>
        <v/>
      </c>
      <c r="F238" s="10"/>
      <c r="G238" s="136" t="str">
        <f t="shared" si="113"/>
        <v/>
      </c>
      <c r="H238" s="27"/>
      <c r="I238" s="28"/>
      <c r="J238" s="28"/>
      <c r="K238" s="29"/>
      <c r="L238" s="136"/>
      <c r="M238" s="136"/>
      <c r="N238" s="136"/>
      <c r="O238" s="26" t="str">
        <f t="shared" si="114"/>
        <v/>
      </c>
      <c r="P238" s="218" t="str">
        <f t="shared" si="115"/>
        <v/>
      </c>
      <c r="Q238" s="26" t="str">
        <f t="shared" si="116"/>
        <v/>
      </c>
      <c r="R238" s="22"/>
      <c r="S238" s="99"/>
      <c r="T238" s="10"/>
      <c r="U238" s="229" t="str">
        <f t="shared" si="117"/>
        <v/>
      </c>
      <c r="V238" s="230"/>
      <c r="W238" s="230"/>
      <c r="X238" s="230"/>
      <c r="Y238" s="230"/>
      <c r="Z238" s="22" t="str">
        <f>""</f>
        <v/>
      </c>
      <c r="AB238" s="23" t="str">
        <f t="shared" si="118"/>
        <v/>
      </c>
      <c r="AC238" s="2" t="b">
        <f>COUNT(Q238:Q$2500)&gt;0</f>
        <v>0</v>
      </c>
      <c r="AD238" s="2" t="b">
        <f t="shared" si="135"/>
        <v>0</v>
      </c>
      <c r="AE238" s="2" t="b">
        <f t="shared" si="136"/>
        <v>0</v>
      </c>
      <c r="AF238" s="2" t="b">
        <f t="shared" si="137"/>
        <v>0</v>
      </c>
      <c r="AG238" s="2" t="b">
        <f>OR(
  AND(AC238,NOT(AC239)),
  AND(AF238,WEEKDAY(AH237,2)=EINSTELLUNGEN!$D$12),
  AND(AF238,AH238=$J$35)
)</f>
        <v>0</v>
      </c>
      <c r="AH238" s="2">
        <f>IF(AE238,AH237+IF(WEEKDAY(AH237+1,2)&lt;=EINSTELLUNGEN!$D$12,1,$J$36),AH237)</f>
        <v>42020</v>
      </c>
      <c r="AI238" s="2">
        <f t="shared" si="138"/>
        <v>2019</v>
      </c>
      <c r="AJ238" s="2">
        <f t="shared" si="139"/>
        <v>201901</v>
      </c>
      <c r="AK238" s="2">
        <f t="shared" si="140"/>
        <v>201901</v>
      </c>
      <c r="AL238" s="2">
        <f t="shared" si="134"/>
        <v>201903</v>
      </c>
      <c r="AM238" s="2" t="b">
        <f t="shared" si="141"/>
        <v>1</v>
      </c>
      <c r="AN238" s="4" t="e">
        <f t="shared" si="119"/>
        <v>#N/A</v>
      </c>
      <c r="AO238" s="4" t="e">
        <f t="shared" si="120"/>
        <v>#N/A</v>
      </c>
      <c r="AP238" s="2" t="str">
        <f>IF(AD238,
  IF(ISBLANK(H238),
    AP237,
    IF(LEN(H238)=1,
      IF(OR(UPPER(H238)="A",UPPER(H238)="I"),
        EINSTELLUNGEN!$D$21,
        IF(OR(UPPER(H238)="B",UPPER(H238)="M"),
          EINSTELLUNGEN!$D$22,
          IF(OR(UPPER(H238)="C",UPPER(H238)="S"),
            EINSTELLUNGEN!$D$23,
            IF(UPPER(H238)="D",
              EINSTELLUNGEN!$D$24,
              IF(UPPER(H238)="E",
                EINSTELLUNGEN!$D$25,
                UPPER(H238)))))),
      IF(ISNUMBER(H238),
        EINSTELLUNGEN!$D$20&amp;H238,
        UPPER(H238)))),
  "")</f>
        <v/>
      </c>
      <c r="AQ238" s="2" t="str">
        <f t="shared" si="121"/>
        <v/>
      </c>
      <c r="AR238" s="2">
        <f t="shared" si="122"/>
        <v>0</v>
      </c>
      <c r="AS238" s="145">
        <f t="shared" si="123"/>
        <v>0.33333333333333331</v>
      </c>
      <c r="AT238" s="2">
        <f t="shared" si="124"/>
        <v>0</v>
      </c>
      <c r="AU238" s="2">
        <f t="shared" si="125"/>
        <v>0</v>
      </c>
      <c r="AV238" s="2">
        <f t="shared" si="126"/>
        <v>0</v>
      </c>
      <c r="AW238" s="2">
        <f t="shared" si="127"/>
        <v>0</v>
      </c>
      <c r="AX238" s="2">
        <f t="shared" si="142"/>
        <v>0</v>
      </c>
      <c r="AY238" s="2">
        <f t="shared" si="128"/>
        <v>0</v>
      </c>
      <c r="AZ238" s="145" t="e">
        <f t="shared" si="129"/>
        <v>#N/A</v>
      </c>
      <c r="BA238" s="145" t="e">
        <f t="shared" si="130"/>
        <v>#N/A</v>
      </c>
      <c r="BB238" s="145">
        <f t="shared" si="131"/>
        <v>2.083333333333337E-2</v>
      </c>
      <c r="BC238" s="2">
        <f>IF(AM238,
  IF(AND(AL238=$J$31,_xlfn.DAYS(AH238,DATE(AI238,1,1))&lt;7),
    MAX(0,EINSTELLUNGEN!$D$12+1-WEEKDAY(DATE(EINSTELLUNGEN!$D$9,EINSTELLUNGEN!$D$10,1),2)),
    IF(AL238=$J$33,
      MIN(EINSTELLUNGEN!$D$12,WEEKDAY(DATE(EINSTELLUNGEN!$D$9,12,31),2)),
      EINSTELLUNGEN!$D$12
  )) - SUMIF(AL$50:AL$2500,"="&amp;AL238,AX$50:AX$2500),
  0)</f>
        <v>3</v>
      </c>
      <c r="BD238" s="2">
        <f t="shared" si="132"/>
        <v>0.33333333333333331</v>
      </c>
      <c r="BE238" s="2">
        <f t="shared" si="133"/>
        <v>0</v>
      </c>
    </row>
    <row r="239" spans="1:57" ht="10.5" customHeight="1">
      <c r="A239" s="1" t="str">
        <f t="shared" ca="1" si="109"/>
        <v/>
      </c>
      <c r="B239" s="1" t="str">
        <f t="shared" ca="1" si="110"/>
        <v/>
      </c>
      <c r="C239" s="1" t="str">
        <f t="shared" ca="1" si="111"/>
        <v/>
      </c>
      <c r="D239" s="1" t="str">
        <f t="shared" ca="1" si="112"/>
        <v/>
      </c>
      <c r="F239" s="10"/>
      <c r="G239" s="136" t="str">
        <f t="shared" si="113"/>
        <v/>
      </c>
      <c r="H239" s="27"/>
      <c r="I239" s="28"/>
      <c r="J239" s="28"/>
      <c r="K239" s="29"/>
      <c r="L239" s="136"/>
      <c r="M239" s="136"/>
      <c r="N239" s="136"/>
      <c r="O239" s="26" t="str">
        <f t="shared" si="114"/>
        <v/>
      </c>
      <c r="P239" s="218" t="str">
        <f t="shared" si="115"/>
        <v/>
      </c>
      <c r="Q239" s="26" t="str">
        <f t="shared" si="116"/>
        <v/>
      </c>
      <c r="R239" s="22"/>
      <c r="S239" s="99"/>
      <c r="T239" s="10"/>
      <c r="U239" s="229" t="str">
        <f t="shared" si="117"/>
        <v/>
      </c>
      <c r="V239" s="230"/>
      <c r="W239" s="230"/>
      <c r="X239" s="230"/>
      <c r="Y239" s="230"/>
      <c r="Z239" s="22" t="str">
        <f>""</f>
        <v/>
      </c>
      <c r="AB239" s="23" t="str">
        <f t="shared" si="118"/>
        <v/>
      </c>
      <c r="AC239" s="2" t="b">
        <f>COUNT(Q239:Q$2500)&gt;0</f>
        <v>0</v>
      </c>
      <c r="AD239" s="2" t="b">
        <f t="shared" si="135"/>
        <v>0</v>
      </c>
      <c r="AE239" s="2" t="b">
        <f t="shared" si="136"/>
        <v>0</v>
      </c>
      <c r="AF239" s="2" t="b">
        <f t="shared" si="137"/>
        <v>0</v>
      </c>
      <c r="AG239" s="2" t="b">
        <f>OR(
  AND(AC239,NOT(AC240)),
  AND(AF239,WEEKDAY(AH238,2)=EINSTELLUNGEN!$D$12),
  AND(AF239,AH239=$J$35)
)</f>
        <v>0</v>
      </c>
      <c r="AH239" s="2">
        <f>IF(AE239,AH238+IF(WEEKDAY(AH238+1,2)&lt;=EINSTELLUNGEN!$D$12,1,$J$36),AH238)</f>
        <v>42020</v>
      </c>
      <c r="AI239" s="2">
        <f t="shared" si="138"/>
        <v>2019</v>
      </c>
      <c r="AJ239" s="2">
        <f t="shared" si="139"/>
        <v>201901</v>
      </c>
      <c r="AK239" s="2">
        <f t="shared" si="140"/>
        <v>201901</v>
      </c>
      <c r="AL239" s="2">
        <f t="shared" si="134"/>
        <v>201903</v>
      </c>
      <c r="AM239" s="2" t="b">
        <f t="shared" si="141"/>
        <v>1</v>
      </c>
      <c r="AN239" s="4" t="e">
        <f t="shared" si="119"/>
        <v>#N/A</v>
      </c>
      <c r="AO239" s="4" t="e">
        <f t="shared" si="120"/>
        <v>#N/A</v>
      </c>
      <c r="AP239" s="2" t="str">
        <f>IF(AD239,
  IF(ISBLANK(H239),
    AP238,
    IF(LEN(H239)=1,
      IF(OR(UPPER(H239)="A",UPPER(H239)="I"),
        EINSTELLUNGEN!$D$21,
        IF(OR(UPPER(H239)="B",UPPER(H239)="M"),
          EINSTELLUNGEN!$D$22,
          IF(OR(UPPER(H239)="C",UPPER(H239)="S"),
            EINSTELLUNGEN!$D$23,
            IF(UPPER(H239)="D",
              EINSTELLUNGEN!$D$24,
              IF(UPPER(H239)="E",
                EINSTELLUNGEN!$D$25,
                UPPER(H239)))))),
      IF(ISNUMBER(H239),
        EINSTELLUNGEN!$D$20&amp;H239,
        UPPER(H239)))),
  "")</f>
        <v/>
      </c>
      <c r="AQ239" s="2" t="str">
        <f t="shared" si="121"/>
        <v/>
      </c>
      <c r="AR239" s="2">
        <f t="shared" si="122"/>
        <v>0</v>
      </c>
      <c r="AS239" s="145">
        <f t="shared" si="123"/>
        <v>0.33333333333333331</v>
      </c>
      <c r="AT239" s="2">
        <f t="shared" si="124"/>
        <v>0</v>
      </c>
      <c r="AU239" s="2">
        <f t="shared" si="125"/>
        <v>0</v>
      </c>
      <c r="AV239" s="2">
        <f t="shared" si="126"/>
        <v>0</v>
      </c>
      <c r="AW239" s="2">
        <f t="shared" si="127"/>
        <v>0</v>
      </c>
      <c r="AX239" s="2">
        <f t="shared" si="142"/>
        <v>0</v>
      </c>
      <c r="AY239" s="2">
        <f t="shared" si="128"/>
        <v>0</v>
      </c>
      <c r="AZ239" s="145" t="e">
        <f t="shared" si="129"/>
        <v>#N/A</v>
      </c>
      <c r="BA239" s="145" t="e">
        <f t="shared" si="130"/>
        <v>#N/A</v>
      </c>
      <c r="BB239" s="145">
        <f t="shared" si="131"/>
        <v>2.083333333333337E-2</v>
      </c>
      <c r="BC239" s="2">
        <f>IF(AM239,
  IF(AND(AL239=$J$31,_xlfn.DAYS(AH239,DATE(AI239,1,1))&lt;7),
    MAX(0,EINSTELLUNGEN!$D$12+1-WEEKDAY(DATE(EINSTELLUNGEN!$D$9,EINSTELLUNGEN!$D$10,1),2)),
    IF(AL239=$J$33,
      MIN(EINSTELLUNGEN!$D$12,WEEKDAY(DATE(EINSTELLUNGEN!$D$9,12,31),2)),
      EINSTELLUNGEN!$D$12
  )) - SUMIF(AL$50:AL$2500,"="&amp;AL239,AX$50:AX$2500),
  0)</f>
        <v>3</v>
      </c>
      <c r="BD239" s="2">
        <f t="shared" si="132"/>
        <v>0.33333333333333331</v>
      </c>
      <c r="BE239" s="2">
        <f t="shared" si="133"/>
        <v>0</v>
      </c>
    </row>
    <row r="240" spans="1:57" ht="10.5" customHeight="1">
      <c r="A240" s="1" t="str">
        <f t="shared" ca="1" si="109"/>
        <v/>
      </c>
      <c r="B240" s="1" t="str">
        <f t="shared" ca="1" si="110"/>
        <v/>
      </c>
      <c r="C240" s="1" t="str">
        <f t="shared" ca="1" si="111"/>
        <v/>
      </c>
      <c r="D240" s="1" t="str">
        <f t="shared" ca="1" si="112"/>
        <v/>
      </c>
      <c r="F240" s="10"/>
      <c r="G240" s="136" t="str">
        <f t="shared" si="113"/>
        <v/>
      </c>
      <c r="H240" s="27"/>
      <c r="I240" s="28"/>
      <c r="J240" s="28"/>
      <c r="K240" s="29"/>
      <c r="L240" s="136"/>
      <c r="M240" s="136"/>
      <c r="N240" s="136"/>
      <c r="O240" s="26" t="str">
        <f t="shared" si="114"/>
        <v/>
      </c>
      <c r="P240" s="218" t="str">
        <f t="shared" si="115"/>
        <v/>
      </c>
      <c r="Q240" s="26" t="str">
        <f t="shared" si="116"/>
        <v/>
      </c>
      <c r="R240" s="22"/>
      <c r="S240" s="99"/>
      <c r="T240" s="10"/>
      <c r="U240" s="229" t="str">
        <f t="shared" si="117"/>
        <v/>
      </c>
      <c r="V240" s="230"/>
      <c r="W240" s="230"/>
      <c r="X240" s="230"/>
      <c r="Y240" s="230"/>
      <c r="Z240" s="22" t="str">
        <f>""</f>
        <v/>
      </c>
      <c r="AB240" s="23" t="str">
        <f t="shared" si="118"/>
        <v/>
      </c>
      <c r="AC240" s="2" t="b">
        <f>COUNT(Q240:Q$2500)&gt;0</f>
        <v>0</v>
      </c>
      <c r="AD240" s="2" t="b">
        <f t="shared" si="135"/>
        <v>0</v>
      </c>
      <c r="AE240" s="2" t="b">
        <f t="shared" si="136"/>
        <v>0</v>
      </c>
      <c r="AF240" s="2" t="b">
        <f t="shared" si="137"/>
        <v>0</v>
      </c>
      <c r="AG240" s="2" t="b">
        <f>OR(
  AND(AC240,NOT(AC241)),
  AND(AF240,WEEKDAY(AH239,2)=EINSTELLUNGEN!$D$12),
  AND(AF240,AH240=$J$35)
)</f>
        <v>0</v>
      </c>
      <c r="AH240" s="2">
        <f>IF(AE240,AH239+IF(WEEKDAY(AH239+1,2)&lt;=EINSTELLUNGEN!$D$12,1,$J$36),AH239)</f>
        <v>42020</v>
      </c>
      <c r="AI240" s="2">
        <f t="shared" si="138"/>
        <v>2019</v>
      </c>
      <c r="AJ240" s="2">
        <f t="shared" si="139"/>
        <v>201901</v>
      </c>
      <c r="AK240" s="2">
        <f t="shared" si="140"/>
        <v>201901</v>
      </c>
      <c r="AL240" s="2">
        <f t="shared" si="134"/>
        <v>201903</v>
      </c>
      <c r="AM240" s="2" t="b">
        <f t="shared" si="141"/>
        <v>1</v>
      </c>
      <c r="AN240" s="4" t="e">
        <f t="shared" si="119"/>
        <v>#N/A</v>
      </c>
      <c r="AO240" s="4" t="e">
        <f t="shared" si="120"/>
        <v>#N/A</v>
      </c>
      <c r="AP240" s="2" t="str">
        <f>IF(AD240,
  IF(ISBLANK(H240),
    AP239,
    IF(LEN(H240)=1,
      IF(OR(UPPER(H240)="A",UPPER(H240)="I"),
        EINSTELLUNGEN!$D$21,
        IF(OR(UPPER(H240)="B",UPPER(H240)="M"),
          EINSTELLUNGEN!$D$22,
          IF(OR(UPPER(H240)="C",UPPER(H240)="S"),
            EINSTELLUNGEN!$D$23,
            IF(UPPER(H240)="D",
              EINSTELLUNGEN!$D$24,
              IF(UPPER(H240)="E",
                EINSTELLUNGEN!$D$25,
                UPPER(H240)))))),
      IF(ISNUMBER(H240),
        EINSTELLUNGEN!$D$20&amp;H240,
        UPPER(H240)))),
  "")</f>
        <v/>
      </c>
      <c r="AQ240" s="2" t="str">
        <f t="shared" si="121"/>
        <v/>
      </c>
      <c r="AR240" s="2">
        <f t="shared" si="122"/>
        <v>0</v>
      </c>
      <c r="AS240" s="145">
        <f t="shared" si="123"/>
        <v>0.33333333333333331</v>
      </c>
      <c r="AT240" s="2">
        <f t="shared" si="124"/>
        <v>0</v>
      </c>
      <c r="AU240" s="2">
        <f t="shared" si="125"/>
        <v>0</v>
      </c>
      <c r="AV240" s="2">
        <f t="shared" si="126"/>
        <v>0</v>
      </c>
      <c r="AW240" s="2">
        <f t="shared" si="127"/>
        <v>0</v>
      </c>
      <c r="AX240" s="2">
        <f t="shared" si="142"/>
        <v>0</v>
      </c>
      <c r="AY240" s="2">
        <f t="shared" si="128"/>
        <v>0</v>
      </c>
      <c r="AZ240" s="145" t="e">
        <f t="shared" si="129"/>
        <v>#N/A</v>
      </c>
      <c r="BA240" s="145" t="e">
        <f t="shared" si="130"/>
        <v>#N/A</v>
      </c>
      <c r="BB240" s="145">
        <f t="shared" si="131"/>
        <v>2.083333333333337E-2</v>
      </c>
      <c r="BC240" s="2">
        <f>IF(AM240,
  IF(AND(AL240=$J$31,_xlfn.DAYS(AH240,DATE(AI240,1,1))&lt;7),
    MAX(0,EINSTELLUNGEN!$D$12+1-WEEKDAY(DATE(EINSTELLUNGEN!$D$9,EINSTELLUNGEN!$D$10,1),2)),
    IF(AL240=$J$33,
      MIN(EINSTELLUNGEN!$D$12,WEEKDAY(DATE(EINSTELLUNGEN!$D$9,12,31),2)),
      EINSTELLUNGEN!$D$12
  )) - SUMIF(AL$50:AL$2500,"="&amp;AL240,AX$50:AX$2500),
  0)</f>
        <v>3</v>
      </c>
      <c r="BD240" s="2">
        <f t="shared" si="132"/>
        <v>0.33333333333333331</v>
      </c>
      <c r="BE240" s="2">
        <f t="shared" si="133"/>
        <v>0</v>
      </c>
    </row>
    <row r="241" spans="1:57" ht="10.5" customHeight="1">
      <c r="A241" s="1" t="str">
        <f t="shared" ca="1" si="109"/>
        <v/>
      </c>
      <c r="B241" s="1" t="str">
        <f t="shared" ca="1" si="110"/>
        <v/>
      </c>
      <c r="C241" s="1" t="str">
        <f t="shared" ca="1" si="111"/>
        <v/>
      </c>
      <c r="D241" s="1" t="str">
        <f t="shared" ca="1" si="112"/>
        <v/>
      </c>
      <c r="F241" s="10"/>
      <c r="G241" s="136" t="str">
        <f t="shared" si="113"/>
        <v/>
      </c>
      <c r="H241" s="27"/>
      <c r="I241" s="28"/>
      <c r="J241" s="28"/>
      <c r="K241" s="29"/>
      <c r="L241" s="136"/>
      <c r="M241" s="136"/>
      <c r="N241" s="136"/>
      <c r="O241" s="26" t="str">
        <f t="shared" si="114"/>
        <v/>
      </c>
      <c r="P241" s="218" t="str">
        <f t="shared" si="115"/>
        <v/>
      </c>
      <c r="Q241" s="26" t="str">
        <f t="shared" si="116"/>
        <v/>
      </c>
      <c r="R241" s="22"/>
      <c r="S241" s="99"/>
      <c r="T241" s="10"/>
      <c r="U241" s="229" t="str">
        <f t="shared" si="117"/>
        <v/>
      </c>
      <c r="V241" s="230"/>
      <c r="W241" s="230"/>
      <c r="X241" s="230"/>
      <c r="Y241" s="230"/>
      <c r="Z241" s="22" t="str">
        <f>""</f>
        <v/>
      </c>
      <c r="AB241" s="23" t="str">
        <f t="shared" si="118"/>
        <v/>
      </c>
      <c r="AC241" s="2" t="b">
        <f>COUNT(Q241:Q$2500)&gt;0</f>
        <v>0</v>
      </c>
      <c r="AD241" s="2" t="b">
        <f t="shared" si="135"/>
        <v>0</v>
      </c>
      <c r="AE241" s="2" t="b">
        <f t="shared" si="136"/>
        <v>0</v>
      </c>
      <c r="AF241" s="2" t="b">
        <f t="shared" si="137"/>
        <v>0</v>
      </c>
      <c r="AG241" s="2" t="b">
        <f>OR(
  AND(AC241,NOT(AC242)),
  AND(AF241,WEEKDAY(AH240,2)=EINSTELLUNGEN!$D$12),
  AND(AF241,AH241=$J$35)
)</f>
        <v>0</v>
      </c>
      <c r="AH241" s="2">
        <f>IF(AE241,AH240+IF(WEEKDAY(AH240+1,2)&lt;=EINSTELLUNGEN!$D$12,1,$J$36),AH240)</f>
        <v>42020</v>
      </c>
      <c r="AI241" s="2">
        <f t="shared" si="138"/>
        <v>2019</v>
      </c>
      <c r="AJ241" s="2">
        <f t="shared" si="139"/>
        <v>201901</v>
      </c>
      <c r="AK241" s="2">
        <f t="shared" si="140"/>
        <v>201901</v>
      </c>
      <c r="AL241" s="2">
        <f t="shared" si="134"/>
        <v>201903</v>
      </c>
      <c r="AM241" s="2" t="b">
        <f t="shared" si="141"/>
        <v>1</v>
      </c>
      <c r="AN241" s="4" t="e">
        <f t="shared" si="119"/>
        <v>#N/A</v>
      </c>
      <c r="AO241" s="4" t="e">
        <f t="shared" si="120"/>
        <v>#N/A</v>
      </c>
      <c r="AP241" s="2" t="str">
        <f>IF(AD241,
  IF(ISBLANK(H241),
    AP240,
    IF(LEN(H241)=1,
      IF(OR(UPPER(H241)="A",UPPER(H241)="I"),
        EINSTELLUNGEN!$D$21,
        IF(OR(UPPER(H241)="B",UPPER(H241)="M"),
          EINSTELLUNGEN!$D$22,
          IF(OR(UPPER(H241)="C",UPPER(H241)="S"),
            EINSTELLUNGEN!$D$23,
            IF(UPPER(H241)="D",
              EINSTELLUNGEN!$D$24,
              IF(UPPER(H241)="E",
                EINSTELLUNGEN!$D$25,
                UPPER(H241)))))),
      IF(ISNUMBER(H241),
        EINSTELLUNGEN!$D$20&amp;H241,
        UPPER(H241)))),
  "")</f>
        <v/>
      </c>
      <c r="AQ241" s="2" t="str">
        <f t="shared" si="121"/>
        <v/>
      </c>
      <c r="AR241" s="2">
        <f t="shared" si="122"/>
        <v>0</v>
      </c>
      <c r="AS241" s="145">
        <f t="shared" si="123"/>
        <v>0.33333333333333331</v>
      </c>
      <c r="AT241" s="2">
        <f t="shared" si="124"/>
        <v>0</v>
      </c>
      <c r="AU241" s="2">
        <f t="shared" si="125"/>
        <v>0</v>
      </c>
      <c r="AV241" s="2">
        <f t="shared" si="126"/>
        <v>0</v>
      </c>
      <c r="AW241" s="2">
        <f t="shared" si="127"/>
        <v>0</v>
      </c>
      <c r="AX241" s="2">
        <f t="shared" si="142"/>
        <v>0</v>
      </c>
      <c r="AY241" s="2">
        <f t="shared" si="128"/>
        <v>0</v>
      </c>
      <c r="AZ241" s="145" t="e">
        <f t="shared" si="129"/>
        <v>#N/A</v>
      </c>
      <c r="BA241" s="145" t="e">
        <f t="shared" si="130"/>
        <v>#N/A</v>
      </c>
      <c r="BB241" s="145">
        <f t="shared" si="131"/>
        <v>2.083333333333337E-2</v>
      </c>
      <c r="BC241" s="2">
        <f>IF(AM241,
  IF(AND(AL241=$J$31,_xlfn.DAYS(AH241,DATE(AI241,1,1))&lt;7),
    MAX(0,EINSTELLUNGEN!$D$12+1-WEEKDAY(DATE(EINSTELLUNGEN!$D$9,EINSTELLUNGEN!$D$10,1),2)),
    IF(AL241=$J$33,
      MIN(EINSTELLUNGEN!$D$12,WEEKDAY(DATE(EINSTELLUNGEN!$D$9,12,31),2)),
      EINSTELLUNGEN!$D$12
  )) - SUMIF(AL$50:AL$2500,"="&amp;AL241,AX$50:AX$2500),
  0)</f>
        <v>3</v>
      </c>
      <c r="BD241" s="2">
        <f t="shared" si="132"/>
        <v>0.33333333333333331</v>
      </c>
      <c r="BE241" s="2">
        <f t="shared" si="133"/>
        <v>0</v>
      </c>
    </row>
    <row r="242" spans="1:57" ht="10.5" customHeight="1">
      <c r="A242" s="1" t="str">
        <f t="shared" ref="A242:A305" ca="1" si="143">IF(AND(AC242,AJ242=$A$48),"Q","")</f>
        <v/>
      </c>
      <c r="B242" s="1" t="str">
        <f t="shared" ref="B242:B305" ca="1" si="144">IF(AND(AC242,AK242=$B$48),"M","")</f>
        <v/>
      </c>
      <c r="C242" s="1" t="str">
        <f t="shared" ref="C242:C305" ca="1" si="145">IF(AND(AC242,AL242=$C$48),"W","")</f>
        <v/>
      </c>
      <c r="D242" s="1" t="str">
        <f t="shared" ref="D242:D305" ca="1" si="146">IF(AND(AC242,AH242=$D$48),"T","")</f>
        <v/>
      </c>
      <c r="F242" s="10"/>
      <c r="G242" s="136" t="str">
        <f t="shared" ref="G242:G305" si="147">IF(AE242,INDEX($L$29:$L$35,WEEKDAY(AH242,2),1)&amp;", "&amp;DAY(AH242)&amp;" "&amp;INDEX($N$29:$N$40,MONTH(AH242),1)&amp;" "&amp;YEAR(AH242),"")</f>
        <v/>
      </c>
      <c r="H242" s="27"/>
      <c r="I242" s="28"/>
      <c r="J242" s="28"/>
      <c r="K242" s="29"/>
      <c r="L242" s="136"/>
      <c r="M242" s="136"/>
      <c r="N242" s="136"/>
      <c r="O242" s="26" t="str">
        <f t="shared" ref="O242:O305" si="148">IF(AD242,AR242,"")</f>
        <v/>
      </c>
      <c r="P242" s="218" t="str">
        <f t="shared" ref="P242:P305" si="149">IF(AF242,
IF(AS241&gt;0,
  TEXT(AS241*24,"0,000")&amp;" h",
  TEXT(0,"0,000")&amp;" h"),
"")</f>
        <v/>
      </c>
      <c r="Q242" s="26" t="str">
        <f t="shared" ref="Q242:Q305" si="150">IF(AF242,BB241,"")</f>
        <v/>
      </c>
      <c r="R242" s="22"/>
      <c r="S242" s="99"/>
      <c r="T242" s="10"/>
      <c r="U242" s="229" t="str">
        <f t="shared" ref="U242:U305" si="151">IF(AND(AD242,AR242,LEN(AQ242)&gt;0),
IF(AQ242&lt;&gt;FALSE,
  TEXT(AH242,"yyyy-mm-dd")
    &amp;"|"&amp;TEXT(AN242,"hh:mm")
    &amp;"|"&amp;TEXT(AO242,"hh:mm")
    &amp;"|"&amp;AP242
    &amp;"|"&amp;AQ242,
  $J$39),
"")</f>
        <v/>
      </c>
      <c r="V242" s="230"/>
      <c r="W242" s="230"/>
      <c r="X242" s="230"/>
      <c r="Y242" s="230"/>
      <c r="Z242" s="22" t="str">
        <f>""</f>
        <v/>
      </c>
      <c r="AB242" s="23" t="str">
        <f t="shared" ref="AB242:AB305" si="152">IF(AG242,"W"&amp;RIGHT(AL241,2)&amp;"  "&amp;TEXT(BE241*24,"+0,00;−0,00;0,00")&amp;"  (S="&amp;TEXT(BC241*$J$37,"00,00")&amp;"  H="&amp;TEXT(BD241*24,"00,00")&amp;")","")</f>
        <v/>
      </c>
      <c r="AC242" s="2" t="b">
        <f>COUNT(Q242:Q$2500)&gt;0</f>
        <v>0</v>
      </c>
      <c r="AD242" s="2" t="b">
        <f t="shared" si="135"/>
        <v>0</v>
      </c>
      <c r="AE242" s="2" t="b">
        <f t="shared" si="136"/>
        <v>0</v>
      </c>
      <c r="AF242" s="2" t="b">
        <f t="shared" si="137"/>
        <v>0</v>
      </c>
      <c r="AG242" s="2" t="b">
        <f>OR(
  AND(AC242,NOT(AC243)),
  AND(AF242,WEEKDAY(AH241,2)=EINSTELLUNGEN!$D$12),
  AND(AF242,AH242=$J$35)
)</f>
        <v>0</v>
      </c>
      <c r="AH242" s="2">
        <f>IF(AE242,AH241+IF(WEEKDAY(AH241+1,2)&lt;=EINSTELLUNGEN!$D$12,1,$J$36),AH241)</f>
        <v>42020</v>
      </c>
      <c r="AI242" s="2">
        <f t="shared" si="138"/>
        <v>2019</v>
      </c>
      <c r="AJ242" s="2">
        <f t="shared" si="139"/>
        <v>201901</v>
      </c>
      <c r="AK242" s="2">
        <f t="shared" si="140"/>
        <v>201901</v>
      </c>
      <c r="AL242" s="2">
        <f t="shared" si="134"/>
        <v>201903</v>
      </c>
      <c r="AM242" s="2" t="b">
        <f t="shared" si="141"/>
        <v>1</v>
      </c>
      <c r="AN242" s="4" t="e">
        <f t="shared" ref="AN242:AN305" si="153">IF(NOT(AD242),NA(),IF(ISNUMBER(I242),I242,AO241))</f>
        <v>#N/A</v>
      </c>
      <c r="AO242" s="4" t="e">
        <f t="shared" ref="AO242:AO305" si="154">IF(ISNA(AN242),NA(),IF(ISNUMBER(J242),MAX(J242,AN242),AN242))</f>
        <v>#N/A</v>
      </c>
      <c r="AP242" s="2" t="str">
        <f>IF(AD242,
  IF(ISBLANK(H242),
    AP241,
    IF(LEN(H242)=1,
      IF(OR(UPPER(H242)="A",UPPER(H242)="I"),
        EINSTELLUNGEN!$D$21,
        IF(OR(UPPER(H242)="B",UPPER(H242)="M"),
          EINSTELLUNGEN!$D$22,
          IF(OR(UPPER(H242)="C",UPPER(H242)="S"),
            EINSTELLUNGEN!$D$23,
            IF(UPPER(H242)="D",
              EINSTELLUNGEN!$D$24,
              IF(UPPER(H242)="E",
                EINSTELLUNGEN!$D$25,
                UPPER(H242)))))),
      IF(ISNUMBER(H242),
        EINSTELLUNGEN!$D$20&amp;H242,
        UPPER(H242)))),
  "")</f>
        <v/>
      </c>
      <c r="AQ242" s="2" t="str">
        <f t="shared" ref="AQ242:AQ305" si="155">IF(LEN(AP242)&gt;0,
IF(LEN(TRIM(K242))&gt;0,K242,
IF(AND(AP241=AP242,LEN(TRIM(K241))&gt;0),K241,
  IF(AND(AP240=AP242,LEN(TRIM(K240))&gt;0),K240,
    IF(AND(AP239=AP242,LEN(TRIM(K239))&gt;0),K239,
      IF(AND(AP238=AP242,LEN(TRIM(K238))&gt;0),K238,
        IF(AND(AP237=AP242,LEN(TRIM(K237))&gt;0),K237,
          IF(AND(AP236=AP242,LEN(TRIM(K236))&gt;0),K236,
            IF(AND(AP235=AP242,LEN(TRIM(K235))&gt;0),K235,
              IF(AND(AP234=AP242,LEN(TRIM(K234))&gt;0),K234,
                IF(AND(AP233=AP242,LEN(TRIM(K233))&gt;0),K233,
                  IF(AND(AP232=AP242,LEN(TRIM(K232))&gt;0),K232,FALSE)
)))))))))),"")</f>
        <v/>
      </c>
      <c r="AR242" s="2">
        <f t="shared" ref="AR242:AR305" si="156">IF(OR(ISNA(AN242),ISNA(AO242)),0,MAX(0,AO242-AN242))</f>
        <v>0</v>
      </c>
      <c r="AS242" s="145">
        <f t="shared" ref="AS242:AS305" si="157">SUMIF(AH$50:AH$2500,"="&amp;AH242,AR$50:AR$2500)</f>
        <v>0.33333333333333331</v>
      </c>
      <c r="AT242" s="2">
        <f t="shared" ref="AT242:AT305" si="158">IF(AND(AF243,AP242="F"),1,0)</f>
        <v>0</v>
      </c>
      <c r="AU242" s="2">
        <f t="shared" ref="AU242:AU305" si="159">IF(AND(AF243,AP242="U"),1,0)</f>
        <v>0</v>
      </c>
      <c r="AV242" s="2">
        <f t="shared" ref="AV242:AV305" si="160">IF(AND(AF243,AP242="K"),1,0)</f>
        <v>0</v>
      </c>
      <c r="AW242" s="2">
        <f t="shared" ref="AW242:AW305" si="161">IF(AND(AF243,AP242="Z"),1,0)</f>
        <v>0</v>
      </c>
      <c r="AX242" s="2">
        <f t="shared" si="142"/>
        <v>0</v>
      </c>
      <c r="AY242" s="2">
        <f t="shared" ref="AY242:AY305" si="162">IF(AF243,IF(AX242=0,1,0),0)</f>
        <v>0</v>
      </c>
      <c r="AZ242" s="145" t="e">
        <f t="shared" ref="AZ242:AZ305" si="163">IF(NOT(AD242),NA(),IF(ISNA(AZ241),AN242,IF(AND(ISNUMBER(AN242),AN242&lt;AZ241),AN242,AZ241)))</f>
        <v>#N/A</v>
      </c>
      <c r="BA242" s="145" t="e">
        <f t="shared" ref="BA242:BA305" si="164">IF(NOT(AD242),NA(),IF(ISNA(BA241),AO242,IF(AND(ISNUMBER(AO242),AO242&gt;BA241),AO242,BA241)))</f>
        <v>#N/A</v>
      </c>
      <c r="BB242" s="145">
        <f t="shared" ref="BB242:BB305" si="165">IF(AE241,
  0,
  IF(OR(ISNA(AZ242),ISNA(BA242)),
    BB241,
    MAX(0,(BA242-AZ242)-AS242)))</f>
        <v>2.083333333333337E-2</v>
      </c>
      <c r="BC242" s="2">
        <f>IF(AM242,
  IF(AND(AL242=$J$31,_xlfn.DAYS(AH242,DATE(AI242,1,1))&lt;7),
    MAX(0,EINSTELLUNGEN!$D$12+1-WEEKDAY(DATE(EINSTELLUNGEN!$D$9,EINSTELLUNGEN!$D$10,1),2)),
    IF(AL242=$J$33,
      MIN(EINSTELLUNGEN!$D$12,WEEKDAY(DATE(EINSTELLUNGEN!$D$9,12,31),2)),
      EINSTELLUNGEN!$D$12
  )) - SUMIF(AL$50:AL$2500,"="&amp;AL242,AX$50:AX$2500),
  0)</f>
        <v>3</v>
      </c>
      <c r="BD242" s="2">
        <f t="shared" ref="BD242:BD305" si="166">SUMIF(AL$50:AL$2500,"="&amp;AL242,AR$50:AR$2500)</f>
        <v>0.33333333333333331</v>
      </c>
      <c r="BE242" s="2">
        <f t="shared" ref="BE242:BE305" si="167">IF(AG243,BD242-BC242*$J$37/24,0)</f>
        <v>0</v>
      </c>
    </row>
    <row r="243" spans="1:57" ht="10.5" customHeight="1">
      <c r="A243" s="1" t="str">
        <f t="shared" ca="1" si="143"/>
        <v/>
      </c>
      <c r="B243" s="1" t="str">
        <f t="shared" ca="1" si="144"/>
        <v/>
      </c>
      <c r="C243" s="1" t="str">
        <f t="shared" ca="1" si="145"/>
        <v/>
      </c>
      <c r="D243" s="1" t="str">
        <f t="shared" ca="1" si="146"/>
        <v/>
      </c>
      <c r="F243" s="10"/>
      <c r="G243" s="136" t="str">
        <f t="shared" si="147"/>
        <v/>
      </c>
      <c r="H243" s="27"/>
      <c r="I243" s="28"/>
      <c r="J243" s="28"/>
      <c r="K243" s="29"/>
      <c r="L243" s="136"/>
      <c r="M243" s="136"/>
      <c r="N243" s="136"/>
      <c r="O243" s="26" t="str">
        <f t="shared" si="148"/>
        <v/>
      </c>
      <c r="P243" s="218" t="str">
        <f t="shared" si="149"/>
        <v/>
      </c>
      <c r="Q243" s="26" t="str">
        <f t="shared" si="150"/>
        <v/>
      </c>
      <c r="R243" s="22"/>
      <c r="S243" s="99"/>
      <c r="T243" s="10"/>
      <c r="U243" s="229" t="str">
        <f t="shared" si="151"/>
        <v/>
      </c>
      <c r="V243" s="230"/>
      <c r="W243" s="230"/>
      <c r="X243" s="230"/>
      <c r="Y243" s="230"/>
      <c r="Z243" s="22" t="str">
        <f>""</f>
        <v/>
      </c>
      <c r="AB243" s="23" t="str">
        <f t="shared" si="152"/>
        <v/>
      </c>
      <c r="AC243" s="2" t="b">
        <f>COUNT(Q243:Q$2500)&gt;0</f>
        <v>0</v>
      </c>
      <c r="AD243" s="2" t="b">
        <f t="shared" si="135"/>
        <v>0</v>
      </c>
      <c r="AE243" s="2" t="b">
        <f t="shared" si="136"/>
        <v>0</v>
      </c>
      <c r="AF243" s="2" t="b">
        <f t="shared" si="137"/>
        <v>0</v>
      </c>
      <c r="AG243" s="2" t="b">
        <f>OR(
  AND(AC243,NOT(AC244)),
  AND(AF243,WEEKDAY(AH242,2)=EINSTELLUNGEN!$D$12),
  AND(AF243,AH243=$J$35)
)</f>
        <v>0</v>
      </c>
      <c r="AH243" s="2">
        <f>IF(AE243,AH242+IF(WEEKDAY(AH242+1,2)&lt;=EINSTELLUNGEN!$D$12,1,$J$36),AH242)</f>
        <v>42020</v>
      </c>
      <c r="AI243" s="2">
        <f t="shared" si="138"/>
        <v>2019</v>
      </c>
      <c r="AJ243" s="2">
        <f t="shared" si="139"/>
        <v>201901</v>
      </c>
      <c r="AK243" s="2">
        <f t="shared" si="140"/>
        <v>201901</v>
      </c>
      <c r="AL243" s="2">
        <f t="shared" ref="AL243:AL306" si="168">AI243*100-IF(AND(_xlfn.ISOWEEKNUM(AH243)&gt;=52,MONTH(AH243)=1),100,0)+_xlfn.ISOWEEKNUM(AH243)</f>
        <v>201903</v>
      </c>
      <c r="AM243" s="2" t="b">
        <f t="shared" si="141"/>
        <v>1</v>
      </c>
      <c r="AN243" s="4" t="e">
        <f t="shared" si="153"/>
        <v>#N/A</v>
      </c>
      <c r="AO243" s="4" t="e">
        <f t="shared" si="154"/>
        <v>#N/A</v>
      </c>
      <c r="AP243" s="2" t="str">
        <f>IF(AD243,
  IF(ISBLANK(H243),
    AP242,
    IF(LEN(H243)=1,
      IF(OR(UPPER(H243)="A",UPPER(H243)="I"),
        EINSTELLUNGEN!$D$21,
        IF(OR(UPPER(H243)="B",UPPER(H243)="M"),
          EINSTELLUNGEN!$D$22,
          IF(OR(UPPER(H243)="C",UPPER(H243)="S"),
            EINSTELLUNGEN!$D$23,
            IF(UPPER(H243)="D",
              EINSTELLUNGEN!$D$24,
              IF(UPPER(H243)="E",
                EINSTELLUNGEN!$D$25,
                UPPER(H243)))))),
      IF(ISNUMBER(H243),
        EINSTELLUNGEN!$D$20&amp;H243,
        UPPER(H243)))),
  "")</f>
        <v/>
      </c>
      <c r="AQ243" s="2" t="str">
        <f t="shared" si="155"/>
        <v/>
      </c>
      <c r="AR243" s="2">
        <f t="shared" si="156"/>
        <v>0</v>
      </c>
      <c r="AS243" s="145">
        <f t="shared" si="157"/>
        <v>0.33333333333333331</v>
      </c>
      <c r="AT243" s="2">
        <f t="shared" si="158"/>
        <v>0</v>
      </c>
      <c r="AU243" s="2">
        <f t="shared" si="159"/>
        <v>0</v>
      </c>
      <c r="AV243" s="2">
        <f t="shared" si="160"/>
        <v>0</v>
      </c>
      <c r="AW243" s="2">
        <f t="shared" si="161"/>
        <v>0</v>
      </c>
      <c r="AX243" s="2">
        <f t="shared" si="142"/>
        <v>0</v>
      </c>
      <c r="AY243" s="2">
        <f t="shared" si="162"/>
        <v>0</v>
      </c>
      <c r="AZ243" s="145" t="e">
        <f t="shared" si="163"/>
        <v>#N/A</v>
      </c>
      <c r="BA243" s="145" t="e">
        <f t="shared" si="164"/>
        <v>#N/A</v>
      </c>
      <c r="BB243" s="145">
        <f t="shared" si="165"/>
        <v>2.083333333333337E-2</v>
      </c>
      <c r="BC243" s="2">
        <f>IF(AM243,
  IF(AND(AL243=$J$31,_xlfn.DAYS(AH243,DATE(AI243,1,1))&lt;7),
    MAX(0,EINSTELLUNGEN!$D$12+1-WEEKDAY(DATE(EINSTELLUNGEN!$D$9,EINSTELLUNGEN!$D$10,1),2)),
    IF(AL243=$J$33,
      MIN(EINSTELLUNGEN!$D$12,WEEKDAY(DATE(EINSTELLUNGEN!$D$9,12,31),2)),
      EINSTELLUNGEN!$D$12
  )) - SUMIF(AL$50:AL$2500,"="&amp;AL243,AX$50:AX$2500),
  0)</f>
        <v>3</v>
      </c>
      <c r="BD243" s="2">
        <f t="shared" si="166"/>
        <v>0.33333333333333331</v>
      </c>
      <c r="BE243" s="2">
        <f t="shared" si="167"/>
        <v>0</v>
      </c>
    </row>
    <row r="244" spans="1:57" ht="10.5" customHeight="1">
      <c r="A244" s="1" t="str">
        <f t="shared" ca="1" si="143"/>
        <v/>
      </c>
      <c r="B244" s="1" t="str">
        <f t="shared" ca="1" si="144"/>
        <v/>
      </c>
      <c r="C244" s="1" t="str">
        <f t="shared" ca="1" si="145"/>
        <v/>
      </c>
      <c r="D244" s="1" t="str">
        <f t="shared" ca="1" si="146"/>
        <v/>
      </c>
      <c r="F244" s="10"/>
      <c r="G244" s="136" t="str">
        <f t="shared" si="147"/>
        <v/>
      </c>
      <c r="H244" s="27"/>
      <c r="I244" s="28"/>
      <c r="J244" s="28"/>
      <c r="K244" s="29"/>
      <c r="L244" s="136"/>
      <c r="M244" s="136"/>
      <c r="N244" s="136"/>
      <c r="O244" s="26" t="str">
        <f t="shared" si="148"/>
        <v/>
      </c>
      <c r="P244" s="218" t="str">
        <f t="shared" si="149"/>
        <v/>
      </c>
      <c r="Q244" s="26" t="str">
        <f t="shared" si="150"/>
        <v/>
      </c>
      <c r="R244" s="22"/>
      <c r="S244" s="99"/>
      <c r="T244" s="10"/>
      <c r="U244" s="229" t="str">
        <f t="shared" si="151"/>
        <v/>
      </c>
      <c r="V244" s="230"/>
      <c r="W244" s="230"/>
      <c r="X244" s="230"/>
      <c r="Y244" s="230"/>
      <c r="Z244" s="22" t="str">
        <f>""</f>
        <v/>
      </c>
      <c r="AB244" s="23" t="str">
        <f t="shared" si="152"/>
        <v/>
      </c>
      <c r="AC244" s="2" t="b">
        <f>COUNT(Q244:Q$2500)&gt;0</f>
        <v>0</v>
      </c>
      <c r="AD244" s="2" t="b">
        <f t="shared" si="135"/>
        <v>0</v>
      </c>
      <c r="AE244" s="2" t="b">
        <f t="shared" si="136"/>
        <v>0</v>
      </c>
      <c r="AF244" s="2" t="b">
        <f t="shared" si="137"/>
        <v>0</v>
      </c>
      <c r="AG244" s="2" t="b">
        <f>OR(
  AND(AC244,NOT(AC245)),
  AND(AF244,WEEKDAY(AH243,2)=EINSTELLUNGEN!$D$12),
  AND(AF244,AH244=$J$35)
)</f>
        <v>0</v>
      </c>
      <c r="AH244" s="2">
        <f>IF(AE244,AH243+IF(WEEKDAY(AH243+1,2)&lt;=EINSTELLUNGEN!$D$12,1,$J$36),AH243)</f>
        <v>42020</v>
      </c>
      <c r="AI244" s="2">
        <f t="shared" si="138"/>
        <v>2019</v>
      </c>
      <c r="AJ244" s="2">
        <f t="shared" si="139"/>
        <v>201901</v>
      </c>
      <c r="AK244" s="2">
        <f t="shared" si="140"/>
        <v>201901</v>
      </c>
      <c r="AL244" s="2">
        <f t="shared" si="168"/>
        <v>201903</v>
      </c>
      <c r="AM244" s="2" t="b">
        <f t="shared" si="141"/>
        <v>1</v>
      </c>
      <c r="AN244" s="4" t="e">
        <f t="shared" si="153"/>
        <v>#N/A</v>
      </c>
      <c r="AO244" s="4" t="e">
        <f t="shared" si="154"/>
        <v>#N/A</v>
      </c>
      <c r="AP244" s="2" t="str">
        <f>IF(AD244,
  IF(ISBLANK(H244),
    AP243,
    IF(LEN(H244)=1,
      IF(OR(UPPER(H244)="A",UPPER(H244)="I"),
        EINSTELLUNGEN!$D$21,
        IF(OR(UPPER(H244)="B",UPPER(H244)="M"),
          EINSTELLUNGEN!$D$22,
          IF(OR(UPPER(H244)="C",UPPER(H244)="S"),
            EINSTELLUNGEN!$D$23,
            IF(UPPER(H244)="D",
              EINSTELLUNGEN!$D$24,
              IF(UPPER(H244)="E",
                EINSTELLUNGEN!$D$25,
                UPPER(H244)))))),
      IF(ISNUMBER(H244),
        EINSTELLUNGEN!$D$20&amp;H244,
        UPPER(H244)))),
  "")</f>
        <v/>
      </c>
      <c r="AQ244" s="2" t="str">
        <f t="shared" si="155"/>
        <v/>
      </c>
      <c r="AR244" s="2">
        <f t="shared" si="156"/>
        <v>0</v>
      </c>
      <c r="AS244" s="145">
        <f t="shared" si="157"/>
        <v>0.33333333333333331</v>
      </c>
      <c r="AT244" s="2">
        <f t="shared" si="158"/>
        <v>0</v>
      </c>
      <c r="AU244" s="2">
        <f t="shared" si="159"/>
        <v>0</v>
      </c>
      <c r="AV244" s="2">
        <f t="shared" si="160"/>
        <v>0</v>
      </c>
      <c r="AW244" s="2">
        <f t="shared" si="161"/>
        <v>0</v>
      </c>
      <c r="AX244" s="2">
        <f t="shared" si="142"/>
        <v>0</v>
      </c>
      <c r="AY244" s="2">
        <f t="shared" si="162"/>
        <v>0</v>
      </c>
      <c r="AZ244" s="145" t="e">
        <f t="shared" si="163"/>
        <v>#N/A</v>
      </c>
      <c r="BA244" s="145" t="e">
        <f t="shared" si="164"/>
        <v>#N/A</v>
      </c>
      <c r="BB244" s="145">
        <f t="shared" si="165"/>
        <v>2.083333333333337E-2</v>
      </c>
      <c r="BC244" s="2">
        <f>IF(AM244,
  IF(AND(AL244=$J$31,_xlfn.DAYS(AH244,DATE(AI244,1,1))&lt;7),
    MAX(0,EINSTELLUNGEN!$D$12+1-WEEKDAY(DATE(EINSTELLUNGEN!$D$9,EINSTELLUNGEN!$D$10,1),2)),
    IF(AL244=$J$33,
      MIN(EINSTELLUNGEN!$D$12,WEEKDAY(DATE(EINSTELLUNGEN!$D$9,12,31),2)),
      EINSTELLUNGEN!$D$12
  )) - SUMIF(AL$50:AL$2500,"="&amp;AL244,AX$50:AX$2500),
  0)</f>
        <v>3</v>
      </c>
      <c r="BD244" s="2">
        <f t="shared" si="166"/>
        <v>0.33333333333333331</v>
      </c>
      <c r="BE244" s="2">
        <f t="shared" si="167"/>
        <v>0</v>
      </c>
    </row>
    <row r="245" spans="1:57" ht="10.5" customHeight="1">
      <c r="A245" s="1" t="str">
        <f t="shared" ca="1" si="143"/>
        <v/>
      </c>
      <c r="B245" s="1" t="str">
        <f t="shared" ca="1" si="144"/>
        <v/>
      </c>
      <c r="C245" s="1" t="str">
        <f t="shared" ca="1" si="145"/>
        <v/>
      </c>
      <c r="D245" s="1" t="str">
        <f t="shared" ca="1" si="146"/>
        <v/>
      </c>
      <c r="F245" s="10"/>
      <c r="G245" s="136" t="str">
        <f t="shared" si="147"/>
        <v/>
      </c>
      <c r="H245" s="27"/>
      <c r="I245" s="28"/>
      <c r="J245" s="28"/>
      <c r="K245" s="29"/>
      <c r="L245" s="136"/>
      <c r="M245" s="136"/>
      <c r="N245" s="136"/>
      <c r="O245" s="26" t="str">
        <f t="shared" si="148"/>
        <v/>
      </c>
      <c r="P245" s="218" t="str">
        <f t="shared" si="149"/>
        <v/>
      </c>
      <c r="Q245" s="26" t="str">
        <f t="shared" si="150"/>
        <v/>
      </c>
      <c r="R245" s="22"/>
      <c r="S245" s="99"/>
      <c r="T245" s="10"/>
      <c r="U245" s="229" t="str">
        <f t="shared" si="151"/>
        <v/>
      </c>
      <c r="V245" s="230"/>
      <c r="W245" s="230"/>
      <c r="X245" s="230"/>
      <c r="Y245" s="230"/>
      <c r="Z245" s="22" t="str">
        <f>""</f>
        <v/>
      </c>
      <c r="AB245" s="23" t="str">
        <f t="shared" si="152"/>
        <v/>
      </c>
      <c r="AC245" s="2" t="b">
        <f>COUNT(Q245:Q$2500)&gt;0</f>
        <v>0</v>
      </c>
      <c r="AD245" s="2" t="b">
        <f t="shared" si="135"/>
        <v>0</v>
      </c>
      <c r="AE245" s="2" t="b">
        <f t="shared" si="136"/>
        <v>0</v>
      </c>
      <c r="AF245" s="2" t="b">
        <f t="shared" si="137"/>
        <v>0</v>
      </c>
      <c r="AG245" s="2" t="b">
        <f>OR(
  AND(AC245,NOT(AC246)),
  AND(AF245,WEEKDAY(AH244,2)=EINSTELLUNGEN!$D$12),
  AND(AF245,AH245=$J$35)
)</f>
        <v>0</v>
      </c>
      <c r="AH245" s="2">
        <f>IF(AE245,AH244+IF(WEEKDAY(AH244+1,2)&lt;=EINSTELLUNGEN!$D$12,1,$J$36),AH244)</f>
        <v>42020</v>
      </c>
      <c r="AI245" s="2">
        <f t="shared" si="138"/>
        <v>2019</v>
      </c>
      <c r="AJ245" s="2">
        <f t="shared" si="139"/>
        <v>201901</v>
      </c>
      <c r="AK245" s="2">
        <f t="shared" si="140"/>
        <v>201901</v>
      </c>
      <c r="AL245" s="2">
        <f t="shared" si="168"/>
        <v>201903</v>
      </c>
      <c r="AM245" s="2" t="b">
        <f t="shared" si="141"/>
        <v>1</v>
      </c>
      <c r="AN245" s="4" t="e">
        <f t="shared" si="153"/>
        <v>#N/A</v>
      </c>
      <c r="AO245" s="4" t="e">
        <f t="shared" si="154"/>
        <v>#N/A</v>
      </c>
      <c r="AP245" s="2" t="str">
        <f>IF(AD245,
  IF(ISBLANK(H245),
    AP244,
    IF(LEN(H245)=1,
      IF(OR(UPPER(H245)="A",UPPER(H245)="I"),
        EINSTELLUNGEN!$D$21,
        IF(OR(UPPER(H245)="B",UPPER(H245)="M"),
          EINSTELLUNGEN!$D$22,
          IF(OR(UPPER(H245)="C",UPPER(H245)="S"),
            EINSTELLUNGEN!$D$23,
            IF(UPPER(H245)="D",
              EINSTELLUNGEN!$D$24,
              IF(UPPER(H245)="E",
                EINSTELLUNGEN!$D$25,
                UPPER(H245)))))),
      IF(ISNUMBER(H245),
        EINSTELLUNGEN!$D$20&amp;H245,
        UPPER(H245)))),
  "")</f>
        <v/>
      </c>
      <c r="AQ245" s="2" t="str">
        <f t="shared" si="155"/>
        <v/>
      </c>
      <c r="AR245" s="2">
        <f t="shared" si="156"/>
        <v>0</v>
      </c>
      <c r="AS245" s="145">
        <f t="shared" si="157"/>
        <v>0.33333333333333331</v>
      </c>
      <c r="AT245" s="2">
        <f t="shared" si="158"/>
        <v>0</v>
      </c>
      <c r="AU245" s="2">
        <f t="shared" si="159"/>
        <v>0</v>
      </c>
      <c r="AV245" s="2">
        <f t="shared" si="160"/>
        <v>0</v>
      </c>
      <c r="AW245" s="2">
        <f t="shared" si="161"/>
        <v>0</v>
      </c>
      <c r="AX245" s="2">
        <f t="shared" si="142"/>
        <v>0</v>
      </c>
      <c r="AY245" s="2">
        <f t="shared" si="162"/>
        <v>0</v>
      </c>
      <c r="AZ245" s="145" t="e">
        <f t="shared" si="163"/>
        <v>#N/A</v>
      </c>
      <c r="BA245" s="145" t="e">
        <f t="shared" si="164"/>
        <v>#N/A</v>
      </c>
      <c r="BB245" s="145">
        <f t="shared" si="165"/>
        <v>2.083333333333337E-2</v>
      </c>
      <c r="BC245" s="2">
        <f>IF(AM245,
  IF(AND(AL245=$J$31,_xlfn.DAYS(AH245,DATE(AI245,1,1))&lt;7),
    MAX(0,EINSTELLUNGEN!$D$12+1-WEEKDAY(DATE(EINSTELLUNGEN!$D$9,EINSTELLUNGEN!$D$10,1),2)),
    IF(AL245=$J$33,
      MIN(EINSTELLUNGEN!$D$12,WEEKDAY(DATE(EINSTELLUNGEN!$D$9,12,31),2)),
      EINSTELLUNGEN!$D$12
  )) - SUMIF(AL$50:AL$2500,"="&amp;AL245,AX$50:AX$2500),
  0)</f>
        <v>3</v>
      </c>
      <c r="BD245" s="2">
        <f t="shared" si="166"/>
        <v>0.33333333333333331</v>
      </c>
      <c r="BE245" s="2">
        <f t="shared" si="167"/>
        <v>0</v>
      </c>
    </row>
    <row r="246" spans="1:57" ht="10.5" customHeight="1">
      <c r="A246" s="1" t="str">
        <f t="shared" ca="1" si="143"/>
        <v/>
      </c>
      <c r="B246" s="1" t="str">
        <f t="shared" ca="1" si="144"/>
        <v/>
      </c>
      <c r="C246" s="1" t="str">
        <f t="shared" ca="1" si="145"/>
        <v/>
      </c>
      <c r="D246" s="1" t="str">
        <f t="shared" ca="1" si="146"/>
        <v/>
      </c>
      <c r="F246" s="10"/>
      <c r="G246" s="136" t="str">
        <f t="shared" si="147"/>
        <v/>
      </c>
      <c r="H246" s="27"/>
      <c r="I246" s="28"/>
      <c r="J246" s="28"/>
      <c r="K246" s="29"/>
      <c r="L246" s="136"/>
      <c r="M246" s="136"/>
      <c r="N246" s="136"/>
      <c r="O246" s="26" t="str">
        <f t="shared" si="148"/>
        <v/>
      </c>
      <c r="P246" s="218" t="str">
        <f t="shared" si="149"/>
        <v/>
      </c>
      <c r="Q246" s="26" t="str">
        <f t="shared" si="150"/>
        <v/>
      </c>
      <c r="R246" s="22"/>
      <c r="S246" s="99"/>
      <c r="T246" s="10"/>
      <c r="U246" s="229" t="str">
        <f t="shared" si="151"/>
        <v/>
      </c>
      <c r="V246" s="230"/>
      <c r="W246" s="230"/>
      <c r="X246" s="230"/>
      <c r="Y246" s="230"/>
      <c r="Z246" s="22" t="str">
        <f>""</f>
        <v/>
      </c>
      <c r="AB246" s="23" t="str">
        <f t="shared" si="152"/>
        <v/>
      </c>
      <c r="AC246" s="2" t="b">
        <f>COUNT(Q246:Q$2500)&gt;0</f>
        <v>0</v>
      </c>
      <c r="AD246" s="2" t="b">
        <f t="shared" si="135"/>
        <v>0</v>
      </c>
      <c r="AE246" s="2" t="b">
        <f t="shared" si="136"/>
        <v>0</v>
      </c>
      <c r="AF246" s="2" t="b">
        <f t="shared" si="137"/>
        <v>0</v>
      </c>
      <c r="AG246" s="2" t="b">
        <f>OR(
  AND(AC246,NOT(AC247)),
  AND(AF246,WEEKDAY(AH245,2)=EINSTELLUNGEN!$D$12),
  AND(AF246,AH246=$J$35)
)</f>
        <v>0</v>
      </c>
      <c r="AH246" s="2">
        <f>IF(AE246,AH245+IF(WEEKDAY(AH245+1,2)&lt;=EINSTELLUNGEN!$D$12,1,$J$36),AH245)</f>
        <v>42020</v>
      </c>
      <c r="AI246" s="2">
        <f t="shared" si="138"/>
        <v>2019</v>
      </c>
      <c r="AJ246" s="2">
        <f t="shared" si="139"/>
        <v>201901</v>
      </c>
      <c r="AK246" s="2">
        <f t="shared" si="140"/>
        <v>201901</v>
      </c>
      <c r="AL246" s="2">
        <f t="shared" si="168"/>
        <v>201903</v>
      </c>
      <c r="AM246" s="2" t="b">
        <f t="shared" si="141"/>
        <v>1</v>
      </c>
      <c r="AN246" s="4" t="e">
        <f t="shared" si="153"/>
        <v>#N/A</v>
      </c>
      <c r="AO246" s="4" t="e">
        <f t="shared" si="154"/>
        <v>#N/A</v>
      </c>
      <c r="AP246" s="2" t="str">
        <f>IF(AD246,
  IF(ISBLANK(H246),
    AP245,
    IF(LEN(H246)=1,
      IF(OR(UPPER(H246)="A",UPPER(H246)="I"),
        EINSTELLUNGEN!$D$21,
        IF(OR(UPPER(H246)="B",UPPER(H246)="M"),
          EINSTELLUNGEN!$D$22,
          IF(OR(UPPER(H246)="C",UPPER(H246)="S"),
            EINSTELLUNGEN!$D$23,
            IF(UPPER(H246)="D",
              EINSTELLUNGEN!$D$24,
              IF(UPPER(H246)="E",
                EINSTELLUNGEN!$D$25,
                UPPER(H246)))))),
      IF(ISNUMBER(H246),
        EINSTELLUNGEN!$D$20&amp;H246,
        UPPER(H246)))),
  "")</f>
        <v/>
      </c>
      <c r="AQ246" s="2" t="str">
        <f t="shared" si="155"/>
        <v/>
      </c>
      <c r="AR246" s="2">
        <f t="shared" si="156"/>
        <v>0</v>
      </c>
      <c r="AS246" s="145">
        <f t="shared" si="157"/>
        <v>0.33333333333333331</v>
      </c>
      <c r="AT246" s="2">
        <f t="shared" si="158"/>
        <v>0</v>
      </c>
      <c r="AU246" s="2">
        <f t="shared" si="159"/>
        <v>0</v>
      </c>
      <c r="AV246" s="2">
        <f t="shared" si="160"/>
        <v>0</v>
      </c>
      <c r="AW246" s="2">
        <f t="shared" si="161"/>
        <v>0</v>
      </c>
      <c r="AX246" s="2">
        <f t="shared" si="142"/>
        <v>0</v>
      </c>
      <c r="AY246" s="2">
        <f t="shared" si="162"/>
        <v>0</v>
      </c>
      <c r="AZ246" s="145" t="e">
        <f t="shared" si="163"/>
        <v>#N/A</v>
      </c>
      <c r="BA246" s="145" t="e">
        <f t="shared" si="164"/>
        <v>#N/A</v>
      </c>
      <c r="BB246" s="145">
        <f t="shared" si="165"/>
        <v>2.083333333333337E-2</v>
      </c>
      <c r="BC246" s="2">
        <f>IF(AM246,
  IF(AND(AL246=$J$31,_xlfn.DAYS(AH246,DATE(AI246,1,1))&lt;7),
    MAX(0,EINSTELLUNGEN!$D$12+1-WEEKDAY(DATE(EINSTELLUNGEN!$D$9,EINSTELLUNGEN!$D$10,1),2)),
    IF(AL246=$J$33,
      MIN(EINSTELLUNGEN!$D$12,WEEKDAY(DATE(EINSTELLUNGEN!$D$9,12,31),2)),
      EINSTELLUNGEN!$D$12
  )) - SUMIF(AL$50:AL$2500,"="&amp;AL246,AX$50:AX$2500),
  0)</f>
        <v>3</v>
      </c>
      <c r="BD246" s="2">
        <f t="shared" si="166"/>
        <v>0.33333333333333331</v>
      </c>
      <c r="BE246" s="2">
        <f t="shared" si="167"/>
        <v>0</v>
      </c>
    </row>
    <row r="247" spans="1:57" ht="10.5" customHeight="1">
      <c r="A247" s="1" t="str">
        <f t="shared" ca="1" si="143"/>
        <v/>
      </c>
      <c r="B247" s="1" t="str">
        <f t="shared" ca="1" si="144"/>
        <v/>
      </c>
      <c r="C247" s="1" t="str">
        <f t="shared" ca="1" si="145"/>
        <v/>
      </c>
      <c r="D247" s="1" t="str">
        <f t="shared" ca="1" si="146"/>
        <v/>
      </c>
      <c r="F247" s="10"/>
      <c r="G247" s="136" t="str">
        <f t="shared" si="147"/>
        <v/>
      </c>
      <c r="H247" s="27"/>
      <c r="I247" s="28"/>
      <c r="J247" s="28"/>
      <c r="K247" s="29"/>
      <c r="L247" s="136"/>
      <c r="M247" s="136"/>
      <c r="N247" s="136"/>
      <c r="O247" s="26" t="str">
        <f t="shared" si="148"/>
        <v/>
      </c>
      <c r="P247" s="218" t="str">
        <f t="shared" si="149"/>
        <v/>
      </c>
      <c r="Q247" s="26" t="str">
        <f t="shared" si="150"/>
        <v/>
      </c>
      <c r="R247" s="22"/>
      <c r="S247" s="99"/>
      <c r="T247" s="10"/>
      <c r="U247" s="229" t="str">
        <f t="shared" si="151"/>
        <v/>
      </c>
      <c r="V247" s="230"/>
      <c r="W247" s="230"/>
      <c r="X247" s="230"/>
      <c r="Y247" s="230"/>
      <c r="Z247" s="22" t="str">
        <f>""</f>
        <v/>
      </c>
      <c r="AB247" s="23" t="str">
        <f t="shared" si="152"/>
        <v/>
      </c>
      <c r="AC247" s="2" t="b">
        <f>COUNT(Q247:Q$2500)&gt;0</f>
        <v>0</v>
      </c>
      <c r="AD247" s="2" t="b">
        <f t="shared" si="135"/>
        <v>0</v>
      </c>
      <c r="AE247" s="2" t="b">
        <f t="shared" si="136"/>
        <v>0</v>
      </c>
      <c r="AF247" s="2" t="b">
        <f t="shared" si="137"/>
        <v>0</v>
      </c>
      <c r="AG247" s="2" t="b">
        <f>OR(
  AND(AC247,NOT(AC248)),
  AND(AF247,WEEKDAY(AH246,2)=EINSTELLUNGEN!$D$12),
  AND(AF247,AH247=$J$35)
)</f>
        <v>0</v>
      </c>
      <c r="AH247" s="2">
        <f>IF(AE247,AH246+IF(WEEKDAY(AH246+1,2)&lt;=EINSTELLUNGEN!$D$12,1,$J$36),AH246)</f>
        <v>42020</v>
      </c>
      <c r="AI247" s="2">
        <f t="shared" si="138"/>
        <v>2019</v>
      </c>
      <c r="AJ247" s="2">
        <f t="shared" si="139"/>
        <v>201901</v>
      </c>
      <c r="AK247" s="2">
        <f t="shared" si="140"/>
        <v>201901</v>
      </c>
      <c r="AL247" s="2">
        <f t="shared" si="168"/>
        <v>201903</v>
      </c>
      <c r="AM247" s="2" t="b">
        <f t="shared" si="141"/>
        <v>1</v>
      </c>
      <c r="AN247" s="4" t="e">
        <f t="shared" si="153"/>
        <v>#N/A</v>
      </c>
      <c r="AO247" s="4" t="e">
        <f t="shared" si="154"/>
        <v>#N/A</v>
      </c>
      <c r="AP247" s="2" t="str">
        <f>IF(AD247,
  IF(ISBLANK(H247),
    AP246,
    IF(LEN(H247)=1,
      IF(OR(UPPER(H247)="A",UPPER(H247)="I"),
        EINSTELLUNGEN!$D$21,
        IF(OR(UPPER(H247)="B",UPPER(H247)="M"),
          EINSTELLUNGEN!$D$22,
          IF(OR(UPPER(H247)="C",UPPER(H247)="S"),
            EINSTELLUNGEN!$D$23,
            IF(UPPER(H247)="D",
              EINSTELLUNGEN!$D$24,
              IF(UPPER(H247)="E",
                EINSTELLUNGEN!$D$25,
                UPPER(H247)))))),
      IF(ISNUMBER(H247),
        EINSTELLUNGEN!$D$20&amp;H247,
        UPPER(H247)))),
  "")</f>
        <v/>
      </c>
      <c r="AQ247" s="2" t="str">
        <f t="shared" si="155"/>
        <v/>
      </c>
      <c r="AR247" s="2">
        <f t="shared" si="156"/>
        <v>0</v>
      </c>
      <c r="AS247" s="145">
        <f t="shared" si="157"/>
        <v>0.33333333333333331</v>
      </c>
      <c r="AT247" s="2">
        <f t="shared" si="158"/>
        <v>0</v>
      </c>
      <c r="AU247" s="2">
        <f t="shared" si="159"/>
        <v>0</v>
      </c>
      <c r="AV247" s="2">
        <f t="shared" si="160"/>
        <v>0</v>
      </c>
      <c r="AW247" s="2">
        <f t="shared" si="161"/>
        <v>0</v>
      </c>
      <c r="AX247" s="2">
        <f t="shared" si="142"/>
        <v>0</v>
      </c>
      <c r="AY247" s="2">
        <f t="shared" si="162"/>
        <v>0</v>
      </c>
      <c r="AZ247" s="145" t="e">
        <f t="shared" si="163"/>
        <v>#N/A</v>
      </c>
      <c r="BA247" s="145" t="e">
        <f t="shared" si="164"/>
        <v>#N/A</v>
      </c>
      <c r="BB247" s="145">
        <f t="shared" si="165"/>
        <v>2.083333333333337E-2</v>
      </c>
      <c r="BC247" s="2">
        <f>IF(AM247,
  IF(AND(AL247=$J$31,_xlfn.DAYS(AH247,DATE(AI247,1,1))&lt;7),
    MAX(0,EINSTELLUNGEN!$D$12+1-WEEKDAY(DATE(EINSTELLUNGEN!$D$9,EINSTELLUNGEN!$D$10,1),2)),
    IF(AL247=$J$33,
      MIN(EINSTELLUNGEN!$D$12,WEEKDAY(DATE(EINSTELLUNGEN!$D$9,12,31),2)),
      EINSTELLUNGEN!$D$12
  )) - SUMIF(AL$50:AL$2500,"="&amp;AL247,AX$50:AX$2500),
  0)</f>
        <v>3</v>
      </c>
      <c r="BD247" s="2">
        <f t="shared" si="166"/>
        <v>0.33333333333333331</v>
      </c>
      <c r="BE247" s="2">
        <f t="shared" si="167"/>
        <v>0</v>
      </c>
    </row>
    <row r="248" spans="1:57" ht="10.5" customHeight="1">
      <c r="A248" s="1" t="str">
        <f t="shared" ca="1" si="143"/>
        <v/>
      </c>
      <c r="B248" s="1" t="str">
        <f t="shared" ca="1" si="144"/>
        <v/>
      </c>
      <c r="C248" s="1" t="str">
        <f t="shared" ca="1" si="145"/>
        <v/>
      </c>
      <c r="D248" s="1" t="str">
        <f t="shared" ca="1" si="146"/>
        <v/>
      </c>
      <c r="F248" s="10"/>
      <c r="G248" s="136" t="str">
        <f t="shared" si="147"/>
        <v/>
      </c>
      <c r="H248" s="27"/>
      <c r="I248" s="28"/>
      <c r="J248" s="28"/>
      <c r="K248" s="29"/>
      <c r="L248" s="136"/>
      <c r="M248" s="136"/>
      <c r="N248" s="136"/>
      <c r="O248" s="26" t="str">
        <f t="shared" si="148"/>
        <v/>
      </c>
      <c r="P248" s="218" t="str">
        <f t="shared" si="149"/>
        <v/>
      </c>
      <c r="Q248" s="26" t="str">
        <f t="shared" si="150"/>
        <v/>
      </c>
      <c r="R248" s="22"/>
      <c r="S248" s="99"/>
      <c r="T248" s="10"/>
      <c r="U248" s="229" t="str">
        <f t="shared" si="151"/>
        <v/>
      </c>
      <c r="V248" s="230"/>
      <c r="W248" s="230"/>
      <c r="X248" s="230"/>
      <c r="Y248" s="230"/>
      <c r="Z248" s="22" t="str">
        <f>""</f>
        <v/>
      </c>
      <c r="AB248" s="23" t="str">
        <f t="shared" si="152"/>
        <v/>
      </c>
      <c r="AC248" s="2" t="b">
        <f>COUNT(Q248:Q$2500)&gt;0</f>
        <v>0</v>
      </c>
      <c r="AD248" s="2" t="b">
        <f t="shared" si="135"/>
        <v>0</v>
      </c>
      <c r="AE248" s="2" t="b">
        <f t="shared" si="136"/>
        <v>0</v>
      </c>
      <c r="AF248" s="2" t="b">
        <f t="shared" si="137"/>
        <v>0</v>
      </c>
      <c r="AG248" s="2" t="b">
        <f>OR(
  AND(AC248,NOT(AC249)),
  AND(AF248,WEEKDAY(AH247,2)=EINSTELLUNGEN!$D$12),
  AND(AF248,AH248=$J$35)
)</f>
        <v>0</v>
      </c>
      <c r="AH248" s="2">
        <f>IF(AE248,AH247+IF(WEEKDAY(AH247+1,2)&lt;=EINSTELLUNGEN!$D$12,1,$J$36),AH247)</f>
        <v>42020</v>
      </c>
      <c r="AI248" s="2">
        <f t="shared" si="138"/>
        <v>2019</v>
      </c>
      <c r="AJ248" s="2">
        <f t="shared" si="139"/>
        <v>201901</v>
      </c>
      <c r="AK248" s="2">
        <f t="shared" si="140"/>
        <v>201901</v>
      </c>
      <c r="AL248" s="2">
        <f t="shared" si="168"/>
        <v>201903</v>
      </c>
      <c r="AM248" s="2" t="b">
        <f t="shared" si="141"/>
        <v>1</v>
      </c>
      <c r="AN248" s="4" t="e">
        <f t="shared" si="153"/>
        <v>#N/A</v>
      </c>
      <c r="AO248" s="4" t="e">
        <f t="shared" si="154"/>
        <v>#N/A</v>
      </c>
      <c r="AP248" s="2" t="str">
        <f>IF(AD248,
  IF(ISBLANK(H248),
    AP247,
    IF(LEN(H248)=1,
      IF(OR(UPPER(H248)="A",UPPER(H248)="I"),
        EINSTELLUNGEN!$D$21,
        IF(OR(UPPER(H248)="B",UPPER(H248)="M"),
          EINSTELLUNGEN!$D$22,
          IF(OR(UPPER(H248)="C",UPPER(H248)="S"),
            EINSTELLUNGEN!$D$23,
            IF(UPPER(H248)="D",
              EINSTELLUNGEN!$D$24,
              IF(UPPER(H248)="E",
                EINSTELLUNGEN!$D$25,
                UPPER(H248)))))),
      IF(ISNUMBER(H248),
        EINSTELLUNGEN!$D$20&amp;H248,
        UPPER(H248)))),
  "")</f>
        <v/>
      </c>
      <c r="AQ248" s="2" t="str">
        <f t="shared" si="155"/>
        <v/>
      </c>
      <c r="AR248" s="2">
        <f t="shared" si="156"/>
        <v>0</v>
      </c>
      <c r="AS248" s="145">
        <f t="shared" si="157"/>
        <v>0.33333333333333331</v>
      </c>
      <c r="AT248" s="2">
        <f t="shared" si="158"/>
        <v>0</v>
      </c>
      <c r="AU248" s="2">
        <f t="shared" si="159"/>
        <v>0</v>
      </c>
      <c r="AV248" s="2">
        <f t="shared" si="160"/>
        <v>0</v>
      </c>
      <c r="AW248" s="2">
        <f t="shared" si="161"/>
        <v>0</v>
      </c>
      <c r="AX248" s="2">
        <f t="shared" si="142"/>
        <v>0</v>
      </c>
      <c r="AY248" s="2">
        <f t="shared" si="162"/>
        <v>0</v>
      </c>
      <c r="AZ248" s="145" t="e">
        <f t="shared" si="163"/>
        <v>#N/A</v>
      </c>
      <c r="BA248" s="145" t="e">
        <f t="shared" si="164"/>
        <v>#N/A</v>
      </c>
      <c r="BB248" s="145">
        <f t="shared" si="165"/>
        <v>2.083333333333337E-2</v>
      </c>
      <c r="BC248" s="2">
        <f>IF(AM248,
  IF(AND(AL248=$J$31,_xlfn.DAYS(AH248,DATE(AI248,1,1))&lt;7),
    MAX(0,EINSTELLUNGEN!$D$12+1-WEEKDAY(DATE(EINSTELLUNGEN!$D$9,EINSTELLUNGEN!$D$10,1),2)),
    IF(AL248=$J$33,
      MIN(EINSTELLUNGEN!$D$12,WEEKDAY(DATE(EINSTELLUNGEN!$D$9,12,31),2)),
      EINSTELLUNGEN!$D$12
  )) - SUMIF(AL$50:AL$2500,"="&amp;AL248,AX$50:AX$2500),
  0)</f>
        <v>3</v>
      </c>
      <c r="BD248" s="2">
        <f t="shared" si="166"/>
        <v>0.33333333333333331</v>
      </c>
      <c r="BE248" s="2">
        <f t="shared" si="167"/>
        <v>0</v>
      </c>
    </row>
    <row r="249" spans="1:57" ht="10.5" customHeight="1">
      <c r="A249" s="1" t="str">
        <f t="shared" ca="1" si="143"/>
        <v/>
      </c>
      <c r="B249" s="1" t="str">
        <f t="shared" ca="1" si="144"/>
        <v/>
      </c>
      <c r="C249" s="1" t="str">
        <f t="shared" ca="1" si="145"/>
        <v/>
      </c>
      <c r="D249" s="1" t="str">
        <f t="shared" ca="1" si="146"/>
        <v/>
      </c>
      <c r="F249" s="10"/>
      <c r="G249" s="136" t="str">
        <f t="shared" si="147"/>
        <v/>
      </c>
      <c r="H249" s="27"/>
      <c r="I249" s="28"/>
      <c r="J249" s="28"/>
      <c r="K249" s="29"/>
      <c r="L249" s="136"/>
      <c r="M249" s="136"/>
      <c r="N249" s="136"/>
      <c r="O249" s="26" t="str">
        <f t="shared" si="148"/>
        <v/>
      </c>
      <c r="P249" s="218" t="str">
        <f t="shared" si="149"/>
        <v/>
      </c>
      <c r="Q249" s="26" t="str">
        <f t="shared" si="150"/>
        <v/>
      </c>
      <c r="R249" s="22"/>
      <c r="S249" s="99"/>
      <c r="T249" s="10"/>
      <c r="U249" s="229" t="str">
        <f t="shared" si="151"/>
        <v/>
      </c>
      <c r="V249" s="230"/>
      <c r="W249" s="230"/>
      <c r="X249" s="230"/>
      <c r="Y249" s="230"/>
      <c r="Z249" s="22" t="str">
        <f>""</f>
        <v/>
      </c>
      <c r="AB249" s="23" t="str">
        <f t="shared" si="152"/>
        <v/>
      </c>
      <c r="AC249" s="2" t="b">
        <f>COUNT(Q249:Q$2500)&gt;0</f>
        <v>0</v>
      </c>
      <c r="AD249" s="2" t="b">
        <f t="shared" si="135"/>
        <v>0</v>
      </c>
      <c r="AE249" s="2" t="b">
        <f t="shared" si="136"/>
        <v>0</v>
      </c>
      <c r="AF249" s="2" t="b">
        <f t="shared" si="137"/>
        <v>0</v>
      </c>
      <c r="AG249" s="2" t="b">
        <f>OR(
  AND(AC249,NOT(AC250)),
  AND(AF249,WEEKDAY(AH248,2)=EINSTELLUNGEN!$D$12),
  AND(AF249,AH249=$J$35)
)</f>
        <v>0</v>
      </c>
      <c r="AH249" s="2">
        <f>IF(AE249,AH248+IF(WEEKDAY(AH248+1,2)&lt;=EINSTELLUNGEN!$D$12,1,$J$36),AH248)</f>
        <v>42020</v>
      </c>
      <c r="AI249" s="2">
        <f t="shared" si="138"/>
        <v>2019</v>
      </c>
      <c r="AJ249" s="2">
        <f t="shared" si="139"/>
        <v>201901</v>
      </c>
      <c r="AK249" s="2">
        <f t="shared" si="140"/>
        <v>201901</v>
      </c>
      <c r="AL249" s="2">
        <f t="shared" si="168"/>
        <v>201903</v>
      </c>
      <c r="AM249" s="2" t="b">
        <f t="shared" si="141"/>
        <v>1</v>
      </c>
      <c r="AN249" s="4" t="e">
        <f t="shared" si="153"/>
        <v>#N/A</v>
      </c>
      <c r="AO249" s="4" t="e">
        <f t="shared" si="154"/>
        <v>#N/A</v>
      </c>
      <c r="AP249" s="2" t="str">
        <f>IF(AD249,
  IF(ISBLANK(H249),
    AP248,
    IF(LEN(H249)=1,
      IF(OR(UPPER(H249)="A",UPPER(H249)="I"),
        EINSTELLUNGEN!$D$21,
        IF(OR(UPPER(H249)="B",UPPER(H249)="M"),
          EINSTELLUNGEN!$D$22,
          IF(OR(UPPER(H249)="C",UPPER(H249)="S"),
            EINSTELLUNGEN!$D$23,
            IF(UPPER(H249)="D",
              EINSTELLUNGEN!$D$24,
              IF(UPPER(H249)="E",
                EINSTELLUNGEN!$D$25,
                UPPER(H249)))))),
      IF(ISNUMBER(H249),
        EINSTELLUNGEN!$D$20&amp;H249,
        UPPER(H249)))),
  "")</f>
        <v/>
      </c>
      <c r="AQ249" s="2" t="str">
        <f t="shared" si="155"/>
        <v/>
      </c>
      <c r="AR249" s="2">
        <f t="shared" si="156"/>
        <v>0</v>
      </c>
      <c r="AS249" s="145">
        <f t="shared" si="157"/>
        <v>0.33333333333333331</v>
      </c>
      <c r="AT249" s="2">
        <f t="shared" si="158"/>
        <v>0</v>
      </c>
      <c r="AU249" s="2">
        <f t="shared" si="159"/>
        <v>0</v>
      </c>
      <c r="AV249" s="2">
        <f t="shared" si="160"/>
        <v>0</v>
      </c>
      <c r="AW249" s="2">
        <f t="shared" si="161"/>
        <v>0</v>
      </c>
      <c r="AX249" s="2">
        <f t="shared" si="142"/>
        <v>0</v>
      </c>
      <c r="AY249" s="2">
        <f t="shared" si="162"/>
        <v>0</v>
      </c>
      <c r="AZ249" s="145" t="e">
        <f t="shared" si="163"/>
        <v>#N/A</v>
      </c>
      <c r="BA249" s="145" t="e">
        <f t="shared" si="164"/>
        <v>#N/A</v>
      </c>
      <c r="BB249" s="145">
        <f t="shared" si="165"/>
        <v>2.083333333333337E-2</v>
      </c>
      <c r="BC249" s="2">
        <f>IF(AM249,
  IF(AND(AL249=$J$31,_xlfn.DAYS(AH249,DATE(AI249,1,1))&lt;7),
    MAX(0,EINSTELLUNGEN!$D$12+1-WEEKDAY(DATE(EINSTELLUNGEN!$D$9,EINSTELLUNGEN!$D$10,1),2)),
    IF(AL249=$J$33,
      MIN(EINSTELLUNGEN!$D$12,WEEKDAY(DATE(EINSTELLUNGEN!$D$9,12,31),2)),
      EINSTELLUNGEN!$D$12
  )) - SUMIF(AL$50:AL$2500,"="&amp;AL249,AX$50:AX$2500),
  0)</f>
        <v>3</v>
      </c>
      <c r="BD249" s="2">
        <f t="shared" si="166"/>
        <v>0.33333333333333331</v>
      </c>
      <c r="BE249" s="2">
        <f t="shared" si="167"/>
        <v>0</v>
      </c>
    </row>
    <row r="250" spans="1:57" ht="10.5" customHeight="1">
      <c r="A250" s="1" t="str">
        <f t="shared" ca="1" si="143"/>
        <v/>
      </c>
      <c r="B250" s="1" t="str">
        <f t="shared" ca="1" si="144"/>
        <v/>
      </c>
      <c r="C250" s="1" t="str">
        <f t="shared" ca="1" si="145"/>
        <v/>
      </c>
      <c r="D250" s="1" t="str">
        <f t="shared" ca="1" si="146"/>
        <v/>
      </c>
      <c r="F250" s="10"/>
      <c r="G250" s="136" t="str">
        <f t="shared" si="147"/>
        <v/>
      </c>
      <c r="H250" s="27"/>
      <c r="I250" s="28"/>
      <c r="J250" s="28"/>
      <c r="K250" s="29"/>
      <c r="L250" s="136"/>
      <c r="M250" s="136"/>
      <c r="N250" s="136"/>
      <c r="O250" s="26" t="str">
        <f t="shared" si="148"/>
        <v/>
      </c>
      <c r="P250" s="218" t="str">
        <f t="shared" si="149"/>
        <v/>
      </c>
      <c r="Q250" s="26" t="str">
        <f t="shared" si="150"/>
        <v/>
      </c>
      <c r="R250" s="22"/>
      <c r="S250" s="99"/>
      <c r="T250" s="10"/>
      <c r="U250" s="229" t="str">
        <f t="shared" si="151"/>
        <v/>
      </c>
      <c r="V250" s="230"/>
      <c r="W250" s="230"/>
      <c r="X250" s="230"/>
      <c r="Y250" s="230"/>
      <c r="Z250" s="22" t="str">
        <f>""</f>
        <v/>
      </c>
      <c r="AB250" s="23" t="str">
        <f t="shared" si="152"/>
        <v/>
      </c>
      <c r="AC250" s="2" t="b">
        <f>COUNT(Q250:Q$2500)&gt;0</f>
        <v>0</v>
      </c>
      <c r="AD250" s="2" t="b">
        <f t="shared" si="135"/>
        <v>0</v>
      </c>
      <c r="AE250" s="2" t="b">
        <f t="shared" si="136"/>
        <v>0</v>
      </c>
      <c r="AF250" s="2" t="b">
        <f t="shared" si="137"/>
        <v>0</v>
      </c>
      <c r="AG250" s="2" t="b">
        <f>OR(
  AND(AC250,NOT(AC251)),
  AND(AF250,WEEKDAY(AH249,2)=EINSTELLUNGEN!$D$12),
  AND(AF250,AH250=$J$35)
)</f>
        <v>0</v>
      </c>
      <c r="AH250" s="2">
        <f>IF(AE250,AH249+IF(WEEKDAY(AH249+1,2)&lt;=EINSTELLUNGEN!$D$12,1,$J$36),AH249)</f>
        <v>42020</v>
      </c>
      <c r="AI250" s="2">
        <f t="shared" si="138"/>
        <v>2019</v>
      </c>
      <c r="AJ250" s="2">
        <f t="shared" si="139"/>
        <v>201901</v>
      </c>
      <c r="AK250" s="2">
        <f t="shared" si="140"/>
        <v>201901</v>
      </c>
      <c r="AL250" s="2">
        <f t="shared" si="168"/>
        <v>201903</v>
      </c>
      <c r="AM250" s="2" t="b">
        <f t="shared" si="141"/>
        <v>1</v>
      </c>
      <c r="AN250" s="4" t="e">
        <f t="shared" si="153"/>
        <v>#N/A</v>
      </c>
      <c r="AO250" s="4" t="e">
        <f t="shared" si="154"/>
        <v>#N/A</v>
      </c>
      <c r="AP250" s="2" t="str">
        <f>IF(AD250,
  IF(ISBLANK(H250),
    AP249,
    IF(LEN(H250)=1,
      IF(OR(UPPER(H250)="A",UPPER(H250)="I"),
        EINSTELLUNGEN!$D$21,
        IF(OR(UPPER(H250)="B",UPPER(H250)="M"),
          EINSTELLUNGEN!$D$22,
          IF(OR(UPPER(H250)="C",UPPER(H250)="S"),
            EINSTELLUNGEN!$D$23,
            IF(UPPER(H250)="D",
              EINSTELLUNGEN!$D$24,
              IF(UPPER(H250)="E",
                EINSTELLUNGEN!$D$25,
                UPPER(H250)))))),
      IF(ISNUMBER(H250),
        EINSTELLUNGEN!$D$20&amp;H250,
        UPPER(H250)))),
  "")</f>
        <v/>
      </c>
      <c r="AQ250" s="2" t="str">
        <f t="shared" si="155"/>
        <v/>
      </c>
      <c r="AR250" s="2">
        <f t="shared" si="156"/>
        <v>0</v>
      </c>
      <c r="AS250" s="145">
        <f t="shared" si="157"/>
        <v>0.33333333333333331</v>
      </c>
      <c r="AT250" s="2">
        <f t="shared" si="158"/>
        <v>0</v>
      </c>
      <c r="AU250" s="2">
        <f t="shared" si="159"/>
        <v>0</v>
      </c>
      <c r="AV250" s="2">
        <f t="shared" si="160"/>
        <v>0</v>
      </c>
      <c r="AW250" s="2">
        <f t="shared" si="161"/>
        <v>0</v>
      </c>
      <c r="AX250" s="2">
        <f t="shared" si="142"/>
        <v>0</v>
      </c>
      <c r="AY250" s="2">
        <f t="shared" si="162"/>
        <v>0</v>
      </c>
      <c r="AZ250" s="145" t="e">
        <f t="shared" si="163"/>
        <v>#N/A</v>
      </c>
      <c r="BA250" s="145" t="e">
        <f t="shared" si="164"/>
        <v>#N/A</v>
      </c>
      <c r="BB250" s="145">
        <f t="shared" si="165"/>
        <v>2.083333333333337E-2</v>
      </c>
      <c r="BC250" s="2">
        <f>IF(AM250,
  IF(AND(AL250=$J$31,_xlfn.DAYS(AH250,DATE(AI250,1,1))&lt;7),
    MAX(0,EINSTELLUNGEN!$D$12+1-WEEKDAY(DATE(EINSTELLUNGEN!$D$9,EINSTELLUNGEN!$D$10,1),2)),
    IF(AL250=$J$33,
      MIN(EINSTELLUNGEN!$D$12,WEEKDAY(DATE(EINSTELLUNGEN!$D$9,12,31),2)),
      EINSTELLUNGEN!$D$12
  )) - SUMIF(AL$50:AL$2500,"="&amp;AL250,AX$50:AX$2500),
  0)</f>
        <v>3</v>
      </c>
      <c r="BD250" s="2">
        <f t="shared" si="166"/>
        <v>0.33333333333333331</v>
      </c>
      <c r="BE250" s="2">
        <f t="shared" si="167"/>
        <v>0</v>
      </c>
    </row>
    <row r="251" spans="1:57" ht="10.5" customHeight="1">
      <c r="A251" s="1" t="str">
        <f t="shared" ca="1" si="143"/>
        <v/>
      </c>
      <c r="B251" s="1" t="str">
        <f t="shared" ca="1" si="144"/>
        <v/>
      </c>
      <c r="C251" s="1" t="str">
        <f t="shared" ca="1" si="145"/>
        <v/>
      </c>
      <c r="D251" s="1" t="str">
        <f t="shared" ca="1" si="146"/>
        <v/>
      </c>
      <c r="F251" s="10"/>
      <c r="G251" s="136" t="str">
        <f t="shared" si="147"/>
        <v/>
      </c>
      <c r="H251" s="27"/>
      <c r="I251" s="28"/>
      <c r="J251" s="28"/>
      <c r="K251" s="29"/>
      <c r="L251" s="136"/>
      <c r="M251" s="136"/>
      <c r="N251" s="136"/>
      <c r="O251" s="26" t="str">
        <f t="shared" si="148"/>
        <v/>
      </c>
      <c r="P251" s="218" t="str">
        <f t="shared" si="149"/>
        <v/>
      </c>
      <c r="Q251" s="26" t="str">
        <f t="shared" si="150"/>
        <v/>
      </c>
      <c r="R251" s="22"/>
      <c r="S251" s="99"/>
      <c r="T251" s="10"/>
      <c r="U251" s="229" t="str">
        <f t="shared" si="151"/>
        <v/>
      </c>
      <c r="V251" s="230"/>
      <c r="W251" s="230"/>
      <c r="X251" s="230"/>
      <c r="Y251" s="230"/>
      <c r="Z251" s="22" t="str">
        <f>""</f>
        <v/>
      </c>
      <c r="AB251" s="23" t="str">
        <f t="shared" si="152"/>
        <v/>
      </c>
      <c r="AC251" s="2" t="b">
        <f>COUNT(Q251:Q$2500)&gt;0</f>
        <v>0</v>
      </c>
      <c r="AD251" s="2" t="b">
        <f t="shared" si="135"/>
        <v>0</v>
      </c>
      <c r="AE251" s="2" t="b">
        <f t="shared" si="136"/>
        <v>0</v>
      </c>
      <c r="AF251" s="2" t="b">
        <f t="shared" si="137"/>
        <v>0</v>
      </c>
      <c r="AG251" s="2" t="b">
        <f>OR(
  AND(AC251,NOT(AC252)),
  AND(AF251,WEEKDAY(AH250,2)=EINSTELLUNGEN!$D$12),
  AND(AF251,AH251=$J$35)
)</f>
        <v>0</v>
      </c>
      <c r="AH251" s="2">
        <f>IF(AE251,AH250+IF(WEEKDAY(AH250+1,2)&lt;=EINSTELLUNGEN!$D$12,1,$J$36),AH250)</f>
        <v>42020</v>
      </c>
      <c r="AI251" s="2">
        <f t="shared" si="138"/>
        <v>2019</v>
      </c>
      <c r="AJ251" s="2">
        <f t="shared" si="139"/>
        <v>201901</v>
      </c>
      <c r="AK251" s="2">
        <f t="shared" si="140"/>
        <v>201901</v>
      </c>
      <c r="AL251" s="2">
        <f t="shared" si="168"/>
        <v>201903</v>
      </c>
      <c r="AM251" s="2" t="b">
        <f t="shared" si="141"/>
        <v>1</v>
      </c>
      <c r="AN251" s="4" t="e">
        <f t="shared" si="153"/>
        <v>#N/A</v>
      </c>
      <c r="AO251" s="4" t="e">
        <f t="shared" si="154"/>
        <v>#N/A</v>
      </c>
      <c r="AP251" s="2" t="str">
        <f>IF(AD251,
  IF(ISBLANK(H251),
    AP250,
    IF(LEN(H251)=1,
      IF(OR(UPPER(H251)="A",UPPER(H251)="I"),
        EINSTELLUNGEN!$D$21,
        IF(OR(UPPER(H251)="B",UPPER(H251)="M"),
          EINSTELLUNGEN!$D$22,
          IF(OR(UPPER(H251)="C",UPPER(H251)="S"),
            EINSTELLUNGEN!$D$23,
            IF(UPPER(H251)="D",
              EINSTELLUNGEN!$D$24,
              IF(UPPER(H251)="E",
                EINSTELLUNGEN!$D$25,
                UPPER(H251)))))),
      IF(ISNUMBER(H251),
        EINSTELLUNGEN!$D$20&amp;H251,
        UPPER(H251)))),
  "")</f>
        <v/>
      </c>
      <c r="AQ251" s="2" t="str">
        <f t="shared" si="155"/>
        <v/>
      </c>
      <c r="AR251" s="2">
        <f t="shared" si="156"/>
        <v>0</v>
      </c>
      <c r="AS251" s="145">
        <f t="shared" si="157"/>
        <v>0.33333333333333331</v>
      </c>
      <c r="AT251" s="2">
        <f t="shared" si="158"/>
        <v>0</v>
      </c>
      <c r="AU251" s="2">
        <f t="shared" si="159"/>
        <v>0</v>
      </c>
      <c r="AV251" s="2">
        <f t="shared" si="160"/>
        <v>0</v>
      </c>
      <c r="AW251" s="2">
        <f t="shared" si="161"/>
        <v>0</v>
      </c>
      <c r="AX251" s="2">
        <f t="shared" si="142"/>
        <v>0</v>
      </c>
      <c r="AY251" s="2">
        <f t="shared" si="162"/>
        <v>0</v>
      </c>
      <c r="AZ251" s="145" t="e">
        <f t="shared" si="163"/>
        <v>#N/A</v>
      </c>
      <c r="BA251" s="145" t="e">
        <f t="shared" si="164"/>
        <v>#N/A</v>
      </c>
      <c r="BB251" s="145">
        <f t="shared" si="165"/>
        <v>2.083333333333337E-2</v>
      </c>
      <c r="BC251" s="2">
        <f>IF(AM251,
  IF(AND(AL251=$J$31,_xlfn.DAYS(AH251,DATE(AI251,1,1))&lt;7),
    MAX(0,EINSTELLUNGEN!$D$12+1-WEEKDAY(DATE(EINSTELLUNGEN!$D$9,EINSTELLUNGEN!$D$10,1),2)),
    IF(AL251=$J$33,
      MIN(EINSTELLUNGEN!$D$12,WEEKDAY(DATE(EINSTELLUNGEN!$D$9,12,31),2)),
      EINSTELLUNGEN!$D$12
  )) - SUMIF(AL$50:AL$2500,"="&amp;AL251,AX$50:AX$2500),
  0)</f>
        <v>3</v>
      </c>
      <c r="BD251" s="2">
        <f t="shared" si="166"/>
        <v>0.33333333333333331</v>
      </c>
      <c r="BE251" s="2">
        <f t="shared" si="167"/>
        <v>0</v>
      </c>
    </row>
    <row r="252" spans="1:57" ht="10.5" customHeight="1">
      <c r="A252" s="1" t="str">
        <f t="shared" ca="1" si="143"/>
        <v/>
      </c>
      <c r="B252" s="1" t="str">
        <f t="shared" ca="1" si="144"/>
        <v/>
      </c>
      <c r="C252" s="1" t="str">
        <f t="shared" ca="1" si="145"/>
        <v/>
      </c>
      <c r="D252" s="1" t="str">
        <f t="shared" ca="1" si="146"/>
        <v/>
      </c>
      <c r="F252" s="10"/>
      <c r="G252" s="136" t="str">
        <f t="shared" si="147"/>
        <v/>
      </c>
      <c r="H252" s="27"/>
      <c r="I252" s="28"/>
      <c r="J252" s="28"/>
      <c r="K252" s="29"/>
      <c r="L252" s="136"/>
      <c r="M252" s="136"/>
      <c r="N252" s="136"/>
      <c r="O252" s="26" t="str">
        <f t="shared" si="148"/>
        <v/>
      </c>
      <c r="P252" s="218" t="str">
        <f t="shared" si="149"/>
        <v/>
      </c>
      <c r="Q252" s="26" t="str">
        <f t="shared" si="150"/>
        <v/>
      </c>
      <c r="R252" s="22"/>
      <c r="S252" s="99"/>
      <c r="T252" s="10"/>
      <c r="U252" s="229" t="str">
        <f t="shared" si="151"/>
        <v/>
      </c>
      <c r="V252" s="230"/>
      <c r="W252" s="230"/>
      <c r="X252" s="230"/>
      <c r="Y252" s="230"/>
      <c r="Z252" s="22" t="str">
        <f>""</f>
        <v/>
      </c>
      <c r="AB252" s="23" t="str">
        <f t="shared" si="152"/>
        <v/>
      </c>
      <c r="AC252" s="2" t="b">
        <f>COUNT(Q252:Q$2500)&gt;0</f>
        <v>0</v>
      </c>
      <c r="AD252" s="2" t="b">
        <f t="shared" si="135"/>
        <v>0</v>
      </c>
      <c r="AE252" s="2" t="b">
        <f t="shared" si="136"/>
        <v>0</v>
      </c>
      <c r="AF252" s="2" t="b">
        <f t="shared" si="137"/>
        <v>0</v>
      </c>
      <c r="AG252" s="2" t="b">
        <f>OR(
  AND(AC252,NOT(AC253)),
  AND(AF252,WEEKDAY(AH251,2)=EINSTELLUNGEN!$D$12),
  AND(AF252,AH252=$J$35)
)</f>
        <v>0</v>
      </c>
      <c r="AH252" s="2">
        <f>IF(AE252,AH251+IF(WEEKDAY(AH251+1,2)&lt;=EINSTELLUNGEN!$D$12,1,$J$36),AH251)</f>
        <v>42020</v>
      </c>
      <c r="AI252" s="2">
        <f t="shared" si="138"/>
        <v>2019</v>
      </c>
      <c r="AJ252" s="2">
        <f t="shared" si="139"/>
        <v>201901</v>
      </c>
      <c r="AK252" s="2">
        <f t="shared" si="140"/>
        <v>201901</v>
      </c>
      <c r="AL252" s="2">
        <f t="shared" si="168"/>
        <v>201903</v>
      </c>
      <c r="AM252" s="2" t="b">
        <f t="shared" si="141"/>
        <v>1</v>
      </c>
      <c r="AN252" s="4" t="e">
        <f t="shared" si="153"/>
        <v>#N/A</v>
      </c>
      <c r="AO252" s="4" t="e">
        <f t="shared" si="154"/>
        <v>#N/A</v>
      </c>
      <c r="AP252" s="2" t="str">
        <f>IF(AD252,
  IF(ISBLANK(H252),
    AP251,
    IF(LEN(H252)=1,
      IF(OR(UPPER(H252)="A",UPPER(H252)="I"),
        EINSTELLUNGEN!$D$21,
        IF(OR(UPPER(H252)="B",UPPER(H252)="M"),
          EINSTELLUNGEN!$D$22,
          IF(OR(UPPER(H252)="C",UPPER(H252)="S"),
            EINSTELLUNGEN!$D$23,
            IF(UPPER(H252)="D",
              EINSTELLUNGEN!$D$24,
              IF(UPPER(H252)="E",
                EINSTELLUNGEN!$D$25,
                UPPER(H252)))))),
      IF(ISNUMBER(H252),
        EINSTELLUNGEN!$D$20&amp;H252,
        UPPER(H252)))),
  "")</f>
        <v/>
      </c>
      <c r="AQ252" s="2" t="str">
        <f t="shared" si="155"/>
        <v/>
      </c>
      <c r="AR252" s="2">
        <f t="shared" si="156"/>
        <v>0</v>
      </c>
      <c r="AS252" s="145">
        <f t="shared" si="157"/>
        <v>0.33333333333333331</v>
      </c>
      <c r="AT252" s="2">
        <f t="shared" si="158"/>
        <v>0</v>
      </c>
      <c r="AU252" s="2">
        <f t="shared" si="159"/>
        <v>0</v>
      </c>
      <c r="AV252" s="2">
        <f t="shared" si="160"/>
        <v>0</v>
      </c>
      <c r="AW252" s="2">
        <f t="shared" si="161"/>
        <v>0</v>
      </c>
      <c r="AX252" s="2">
        <f t="shared" si="142"/>
        <v>0</v>
      </c>
      <c r="AY252" s="2">
        <f t="shared" si="162"/>
        <v>0</v>
      </c>
      <c r="AZ252" s="145" t="e">
        <f t="shared" si="163"/>
        <v>#N/A</v>
      </c>
      <c r="BA252" s="145" t="e">
        <f t="shared" si="164"/>
        <v>#N/A</v>
      </c>
      <c r="BB252" s="145">
        <f t="shared" si="165"/>
        <v>2.083333333333337E-2</v>
      </c>
      <c r="BC252" s="2">
        <f>IF(AM252,
  IF(AND(AL252=$J$31,_xlfn.DAYS(AH252,DATE(AI252,1,1))&lt;7),
    MAX(0,EINSTELLUNGEN!$D$12+1-WEEKDAY(DATE(EINSTELLUNGEN!$D$9,EINSTELLUNGEN!$D$10,1),2)),
    IF(AL252=$J$33,
      MIN(EINSTELLUNGEN!$D$12,WEEKDAY(DATE(EINSTELLUNGEN!$D$9,12,31),2)),
      EINSTELLUNGEN!$D$12
  )) - SUMIF(AL$50:AL$2500,"="&amp;AL252,AX$50:AX$2500),
  0)</f>
        <v>3</v>
      </c>
      <c r="BD252" s="2">
        <f t="shared" si="166"/>
        <v>0.33333333333333331</v>
      </c>
      <c r="BE252" s="2">
        <f t="shared" si="167"/>
        <v>0</v>
      </c>
    </row>
    <row r="253" spans="1:57" ht="10.5" customHeight="1">
      <c r="A253" s="1" t="str">
        <f t="shared" ca="1" si="143"/>
        <v/>
      </c>
      <c r="B253" s="1" t="str">
        <f t="shared" ca="1" si="144"/>
        <v/>
      </c>
      <c r="C253" s="1" t="str">
        <f t="shared" ca="1" si="145"/>
        <v/>
      </c>
      <c r="D253" s="1" t="str">
        <f t="shared" ca="1" si="146"/>
        <v/>
      </c>
      <c r="F253" s="10"/>
      <c r="G253" s="136" t="str">
        <f t="shared" si="147"/>
        <v/>
      </c>
      <c r="H253" s="27"/>
      <c r="I253" s="28"/>
      <c r="J253" s="28"/>
      <c r="K253" s="29"/>
      <c r="L253" s="136"/>
      <c r="M253" s="136"/>
      <c r="N253" s="136"/>
      <c r="O253" s="26" t="str">
        <f t="shared" si="148"/>
        <v/>
      </c>
      <c r="P253" s="218" t="str">
        <f t="shared" si="149"/>
        <v/>
      </c>
      <c r="Q253" s="26" t="str">
        <f t="shared" si="150"/>
        <v/>
      </c>
      <c r="R253" s="22"/>
      <c r="S253" s="99"/>
      <c r="T253" s="10"/>
      <c r="U253" s="229" t="str">
        <f t="shared" si="151"/>
        <v/>
      </c>
      <c r="V253" s="230"/>
      <c r="W253" s="230"/>
      <c r="X253" s="230"/>
      <c r="Y253" s="230"/>
      <c r="Z253" s="22" t="str">
        <f>""</f>
        <v/>
      </c>
      <c r="AB253" s="23" t="str">
        <f t="shared" si="152"/>
        <v/>
      </c>
      <c r="AC253" s="2" t="b">
        <f>COUNT(Q253:Q$2500)&gt;0</f>
        <v>0</v>
      </c>
      <c r="AD253" s="2" t="b">
        <f t="shared" si="135"/>
        <v>0</v>
      </c>
      <c r="AE253" s="2" t="b">
        <f t="shared" si="136"/>
        <v>0</v>
      </c>
      <c r="AF253" s="2" t="b">
        <f t="shared" si="137"/>
        <v>0</v>
      </c>
      <c r="AG253" s="2" t="b">
        <f>OR(
  AND(AC253,NOT(AC254)),
  AND(AF253,WEEKDAY(AH252,2)=EINSTELLUNGEN!$D$12),
  AND(AF253,AH253=$J$35)
)</f>
        <v>0</v>
      </c>
      <c r="AH253" s="2">
        <f>IF(AE253,AH252+IF(WEEKDAY(AH252+1,2)&lt;=EINSTELLUNGEN!$D$12,1,$J$36),AH252)</f>
        <v>42020</v>
      </c>
      <c r="AI253" s="2">
        <f t="shared" si="138"/>
        <v>2019</v>
      </c>
      <c r="AJ253" s="2">
        <f t="shared" si="139"/>
        <v>201901</v>
      </c>
      <c r="AK253" s="2">
        <f t="shared" si="140"/>
        <v>201901</v>
      </c>
      <c r="AL253" s="2">
        <f t="shared" si="168"/>
        <v>201903</v>
      </c>
      <c r="AM253" s="2" t="b">
        <f t="shared" si="141"/>
        <v>1</v>
      </c>
      <c r="AN253" s="4" t="e">
        <f t="shared" si="153"/>
        <v>#N/A</v>
      </c>
      <c r="AO253" s="4" t="e">
        <f t="shared" si="154"/>
        <v>#N/A</v>
      </c>
      <c r="AP253" s="2" t="str">
        <f>IF(AD253,
  IF(ISBLANK(H253),
    AP252,
    IF(LEN(H253)=1,
      IF(OR(UPPER(H253)="A",UPPER(H253)="I"),
        EINSTELLUNGEN!$D$21,
        IF(OR(UPPER(H253)="B",UPPER(H253)="M"),
          EINSTELLUNGEN!$D$22,
          IF(OR(UPPER(H253)="C",UPPER(H253)="S"),
            EINSTELLUNGEN!$D$23,
            IF(UPPER(H253)="D",
              EINSTELLUNGEN!$D$24,
              IF(UPPER(H253)="E",
                EINSTELLUNGEN!$D$25,
                UPPER(H253)))))),
      IF(ISNUMBER(H253),
        EINSTELLUNGEN!$D$20&amp;H253,
        UPPER(H253)))),
  "")</f>
        <v/>
      </c>
      <c r="AQ253" s="2" t="str">
        <f t="shared" si="155"/>
        <v/>
      </c>
      <c r="AR253" s="2">
        <f t="shared" si="156"/>
        <v>0</v>
      </c>
      <c r="AS253" s="145">
        <f t="shared" si="157"/>
        <v>0.33333333333333331</v>
      </c>
      <c r="AT253" s="2">
        <f t="shared" si="158"/>
        <v>0</v>
      </c>
      <c r="AU253" s="2">
        <f t="shared" si="159"/>
        <v>0</v>
      </c>
      <c r="AV253" s="2">
        <f t="shared" si="160"/>
        <v>0</v>
      </c>
      <c r="AW253" s="2">
        <f t="shared" si="161"/>
        <v>0</v>
      </c>
      <c r="AX253" s="2">
        <f t="shared" si="142"/>
        <v>0</v>
      </c>
      <c r="AY253" s="2">
        <f t="shared" si="162"/>
        <v>0</v>
      </c>
      <c r="AZ253" s="145" t="e">
        <f t="shared" si="163"/>
        <v>#N/A</v>
      </c>
      <c r="BA253" s="145" t="e">
        <f t="shared" si="164"/>
        <v>#N/A</v>
      </c>
      <c r="BB253" s="145">
        <f t="shared" si="165"/>
        <v>2.083333333333337E-2</v>
      </c>
      <c r="BC253" s="2">
        <f>IF(AM253,
  IF(AND(AL253=$J$31,_xlfn.DAYS(AH253,DATE(AI253,1,1))&lt;7),
    MAX(0,EINSTELLUNGEN!$D$12+1-WEEKDAY(DATE(EINSTELLUNGEN!$D$9,EINSTELLUNGEN!$D$10,1),2)),
    IF(AL253=$J$33,
      MIN(EINSTELLUNGEN!$D$12,WEEKDAY(DATE(EINSTELLUNGEN!$D$9,12,31),2)),
      EINSTELLUNGEN!$D$12
  )) - SUMIF(AL$50:AL$2500,"="&amp;AL253,AX$50:AX$2500),
  0)</f>
        <v>3</v>
      </c>
      <c r="BD253" s="2">
        <f t="shared" si="166"/>
        <v>0.33333333333333331</v>
      </c>
      <c r="BE253" s="2">
        <f t="shared" si="167"/>
        <v>0</v>
      </c>
    </row>
    <row r="254" spans="1:57" ht="10.5" customHeight="1">
      <c r="A254" s="1" t="str">
        <f t="shared" ca="1" si="143"/>
        <v/>
      </c>
      <c r="B254" s="1" t="str">
        <f t="shared" ca="1" si="144"/>
        <v/>
      </c>
      <c r="C254" s="1" t="str">
        <f t="shared" ca="1" si="145"/>
        <v/>
      </c>
      <c r="D254" s="1" t="str">
        <f t="shared" ca="1" si="146"/>
        <v/>
      </c>
      <c r="F254" s="10"/>
      <c r="G254" s="136" t="str">
        <f t="shared" si="147"/>
        <v/>
      </c>
      <c r="H254" s="27"/>
      <c r="I254" s="28"/>
      <c r="J254" s="28"/>
      <c r="K254" s="29"/>
      <c r="L254" s="136"/>
      <c r="M254" s="136"/>
      <c r="N254" s="136"/>
      <c r="O254" s="26" t="str">
        <f t="shared" si="148"/>
        <v/>
      </c>
      <c r="P254" s="218" t="str">
        <f t="shared" si="149"/>
        <v/>
      </c>
      <c r="Q254" s="26" t="str">
        <f t="shared" si="150"/>
        <v/>
      </c>
      <c r="R254" s="22"/>
      <c r="S254" s="99"/>
      <c r="T254" s="10"/>
      <c r="U254" s="229" t="str">
        <f t="shared" si="151"/>
        <v/>
      </c>
      <c r="V254" s="230"/>
      <c r="W254" s="230"/>
      <c r="X254" s="230"/>
      <c r="Y254" s="230"/>
      <c r="Z254" s="22" t="str">
        <f>""</f>
        <v/>
      </c>
      <c r="AB254" s="23" t="str">
        <f t="shared" si="152"/>
        <v/>
      </c>
      <c r="AC254" s="2" t="b">
        <f>COUNT(Q254:Q$2500)&gt;0</f>
        <v>0</v>
      </c>
      <c r="AD254" s="2" t="b">
        <f t="shared" si="135"/>
        <v>0</v>
      </c>
      <c r="AE254" s="2" t="b">
        <f t="shared" si="136"/>
        <v>0</v>
      </c>
      <c r="AF254" s="2" t="b">
        <f t="shared" si="137"/>
        <v>0</v>
      </c>
      <c r="AG254" s="2" t="b">
        <f>OR(
  AND(AC254,NOT(AC255)),
  AND(AF254,WEEKDAY(AH253,2)=EINSTELLUNGEN!$D$12),
  AND(AF254,AH254=$J$35)
)</f>
        <v>0</v>
      </c>
      <c r="AH254" s="2">
        <f>IF(AE254,AH253+IF(WEEKDAY(AH253+1,2)&lt;=EINSTELLUNGEN!$D$12,1,$J$36),AH253)</f>
        <v>42020</v>
      </c>
      <c r="AI254" s="2">
        <f t="shared" si="138"/>
        <v>2019</v>
      </c>
      <c r="AJ254" s="2">
        <f t="shared" si="139"/>
        <v>201901</v>
      </c>
      <c r="AK254" s="2">
        <f t="shared" si="140"/>
        <v>201901</v>
      </c>
      <c r="AL254" s="2">
        <f t="shared" si="168"/>
        <v>201903</v>
      </c>
      <c r="AM254" s="2" t="b">
        <f t="shared" si="141"/>
        <v>1</v>
      </c>
      <c r="AN254" s="4" t="e">
        <f t="shared" si="153"/>
        <v>#N/A</v>
      </c>
      <c r="AO254" s="4" t="e">
        <f t="shared" si="154"/>
        <v>#N/A</v>
      </c>
      <c r="AP254" s="2" t="str">
        <f>IF(AD254,
  IF(ISBLANK(H254),
    AP253,
    IF(LEN(H254)=1,
      IF(OR(UPPER(H254)="A",UPPER(H254)="I"),
        EINSTELLUNGEN!$D$21,
        IF(OR(UPPER(H254)="B",UPPER(H254)="M"),
          EINSTELLUNGEN!$D$22,
          IF(OR(UPPER(H254)="C",UPPER(H254)="S"),
            EINSTELLUNGEN!$D$23,
            IF(UPPER(H254)="D",
              EINSTELLUNGEN!$D$24,
              IF(UPPER(H254)="E",
                EINSTELLUNGEN!$D$25,
                UPPER(H254)))))),
      IF(ISNUMBER(H254),
        EINSTELLUNGEN!$D$20&amp;H254,
        UPPER(H254)))),
  "")</f>
        <v/>
      </c>
      <c r="AQ254" s="2" t="str">
        <f t="shared" si="155"/>
        <v/>
      </c>
      <c r="AR254" s="2">
        <f t="shared" si="156"/>
        <v>0</v>
      </c>
      <c r="AS254" s="145">
        <f t="shared" si="157"/>
        <v>0.33333333333333331</v>
      </c>
      <c r="AT254" s="2">
        <f t="shared" si="158"/>
        <v>0</v>
      </c>
      <c r="AU254" s="2">
        <f t="shared" si="159"/>
        <v>0</v>
      </c>
      <c r="AV254" s="2">
        <f t="shared" si="160"/>
        <v>0</v>
      </c>
      <c r="AW254" s="2">
        <f t="shared" si="161"/>
        <v>0</v>
      </c>
      <c r="AX254" s="2">
        <f t="shared" si="142"/>
        <v>0</v>
      </c>
      <c r="AY254" s="2">
        <f t="shared" si="162"/>
        <v>0</v>
      </c>
      <c r="AZ254" s="145" t="e">
        <f t="shared" si="163"/>
        <v>#N/A</v>
      </c>
      <c r="BA254" s="145" t="e">
        <f t="shared" si="164"/>
        <v>#N/A</v>
      </c>
      <c r="BB254" s="145">
        <f t="shared" si="165"/>
        <v>2.083333333333337E-2</v>
      </c>
      <c r="BC254" s="2">
        <f>IF(AM254,
  IF(AND(AL254=$J$31,_xlfn.DAYS(AH254,DATE(AI254,1,1))&lt;7),
    MAX(0,EINSTELLUNGEN!$D$12+1-WEEKDAY(DATE(EINSTELLUNGEN!$D$9,EINSTELLUNGEN!$D$10,1),2)),
    IF(AL254=$J$33,
      MIN(EINSTELLUNGEN!$D$12,WEEKDAY(DATE(EINSTELLUNGEN!$D$9,12,31),2)),
      EINSTELLUNGEN!$D$12
  )) - SUMIF(AL$50:AL$2500,"="&amp;AL254,AX$50:AX$2500),
  0)</f>
        <v>3</v>
      </c>
      <c r="BD254" s="2">
        <f t="shared" si="166"/>
        <v>0.33333333333333331</v>
      </c>
      <c r="BE254" s="2">
        <f t="shared" si="167"/>
        <v>0</v>
      </c>
    </row>
    <row r="255" spans="1:57" ht="10.5" customHeight="1">
      <c r="A255" s="1" t="str">
        <f t="shared" ca="1" si="143"/>
        <v/>
      </c>
      <c r="B255" s="1" t="str">
        <f t="shared" ca="1" si="144"/>
        <v/>
      </c>
      <c r="C255" s="1" t="str">
        <f t="shared" ca="1" si="145"/>
        <v/>
      </c>
      <c r="D255" s="1" t="str">
        <f t="shared" ca="1" si="146"/>
        <v/>
      </c>
      <c r="F255" s="10"/>
      <c r="G255" s="136" t="str">
        <f t="shared" si="147"/>
        <v/>
      </c>
      <c r="H255" s="27"/>
      <c r="I255" s="28"/>
      <c r="J255" s="28"/>
      <c r="K255" s="29"/>
      <c r="L255" s="136"/>
      <c r="M255" s="136"/>
      <c r="N255" s="136"/>
      <c r="O255" s="26" t="str">
        <f t="shared" si="148"/>
        <v/>
      </c>
      <c r="P255" s="218" t="str">
        <f t="shared" si="149"/>
        <v/>
      </c>
      <c r="Q255" s="26" t="str">
        <f t="shared" si="150"/>
        <v/>
      </c>
      <c r="R255" s="22"/>
      <c r="S255" s="99"/>
      <c r="T255" s="10"/>
      <c r="U255" s="229" t="str">
        <f t="shared" si="151"/>
        <v/>
      </c>
      <c r="V255" s="230"/>
      <c r="W255" s="230"/>
      <c r="X255" s="230"/>
      <c r="Y255" s="230"/>
      <c r="Z255" s="22" t="str">
        <f>""</f>
        <v/>
      </c>
      <c r="AB255" s="23" t="str">
        <f t="shared" si="152"/>
        <v/>
      </c>
      <c r="AC255" s="2" t="b">
        <f>COUNT(Q255:Q$2500)&gt;0</f>
        <v>0</v>
      </c>
      <c r="AD255" s="2" t="b">
        <f t="shared" si="135"/>
        <v>0</v>
      </c>
      <c r="AE255" s="2" t="b">
        <f t="shared" si="136"/>
        <v>0</v>
      </c>
      <c r="AF255" s="2" t="b">
        <f t="shared" si="137"/>
        <v>0</v>
      </c>
      <c r="AG255" s="2" t="b">
        <f>OR(
  AND(AC255,NOT(AC256)),
  AND(AF255,WEEKDAY(AH254,2)=EINSTELLUNGEN!$D$12),
  AND(AF255,AH255=$J$35)
)</f>
        <v>0</v>
      </c>
      <c r="AH255" s="2">
        <f>IF(AE255,AH254+IF(WEEKDAY(AH254+1,2)&lt;=EINSTELLUNGEN!$D$12,1,$J$36),AH254)</f>
        <v>42020</v>
      </c>
      <c r="AI255" s="2">
        <f t="shared" si="138"/>
        <v>2019</v>
      </c>
      <c r="AJ255" s="2">
        <f t="shared" si="139"/>
        <v>201901</v>
      </c>
      <c r="AK255" s="2">
        <f t="shared" si="140"/>
        <v>201901</v>
      </c>
      <c r="AL255" s="2">
        <f t="shared" si="168"/>
        <v>201903</v>
      </c>
      <c r="AM255" s="2" t="b">
        <f t="shared" si="141"/>
        <v>1</v>
      </c>
      <c r="AN255" s="4" t="e">
        <f t="shared" si="153"/>
        <v>#N/A</v>
      </c>
      <c r="AO255" s="4" t="e">
        <f t="shared" si="154"/>
        <v>#N/A</v>
      </c>
      <c r="AP255" s="2" t="str">
        <f>IF(AD255,
  IF(ISBLANK(H255),
    AP254,
    IF(LEN(H255)=1,
      IF(OR(UPPER(H255)="A",UPPER(H255)="I"),
        EINSTELLUNGEN!$D$21,
        IF(OR(UPPER(H255)="B",UPPER(H255)="M"),
          EINSTELLUNGEN!$D$22,
          IF(OR(UPPER(H255)="C",UPPER(H255)="S"),
            EINSTELLUNGEN!$D$23,
            IF(UPPER(H255)="D",
              EINSTELLUNGEN!$D$24,
              IF(UPPER(H255)="E",
                EINSTELLUNGEN!$D$25,
                UPPER(H255)))))),
      IF(ISNUMBER(H255),
        EINSTELLUNGEN!$D$20&amp;H255,
        UPPER(H255)))),
  "")</f>
        <v/>
      </c>
      <c r="AQ255" s="2" t="str">
        <f t="shared" si="155"/>
        <v/>
      </c>
      <c r="AR255" s="2">
        <f t="shared" si="156"/>
        <v>0</v>
      </c>
      <c r="AS255" s="145">
        <f t="shared" si="157"/>
        <v>0.33333333333333331</v>
      </c>
      <c r="AT255" s="2">
        <f t="shared" si="158"/>
        <v>0</v>
      </c>
      <c r="AU255" s="2">
        <f t="shared" si="159"/>
        <v>0</v>
      </c>
      <c r="AV255" s="2">
        <f t="shared" si="160"/>
        <v>0</v>
      </c>
      <c r="AW255" s="2">
        <f t="shared" si="161"/>
        <v>0</v>
      </c>
      <c r="AX255" s="2">
        <f t="shared" si="142"/>
        <v>0</v>
      </c>
      <c r="AY255" s="2">
        <f t="shared" si="162"/>
        <v>0</v>
      </c>
      <c r="AZ255" s="145" t="e">
        <f t="shared" si="163"/>
        <v>#N/A</v>
      </c>
      <c r="BA255" s="145" t="e">
        <f t="shared" si="164"/>
        <v>#N/A</v>
      </c>
      <c r="BB255" s="145">
        <f t="shared" si="165"/>
        <v>2.083333333333337E-2</v>
      </c>
      <c r="BC255" s="2">
        <f>IF(AM255,
  IF(AND(AL255=$J$31,_xlfn.DAYS(AH255,DATE(AI255,1,1))&lt;7),
    MAX(0,EINSTELLUNGEN!$D$12+1-WEEKDAY(DATE(EINSTELLUNGEN!$D$9,EINSTELLUNGEN!$D$10,1),2)),
    IF(AL255=$J$33,
      MIN(EINSTELLUNGEN!$D$12,WEEKDAY(DATE(EINSTELLUNGEN!$D$9,12,31),2)),
      EINSTELLUNGEN!$D$12
  )) - SUMIF(AL$50:AL$2500,"="&amp;AL255,AX$50:AX$2500),
  0)</f>
        <v>3</v>
      </c>
      <c r="BD255" s="2">
        <f t="shared" si="166"/>
        <v>0.33333333333333331</v>
      </c>
      <c r="BE255" s="2">
        <f t="shared" si="167"/>
        <v>0</v>
      </c>
    </row>
    <row r="256" spans="1:57" ht="10.5" customHeight="1">
      <c r="A256" s="1" t="str">
        <f t="shared" ca="1" si="143"/>
        <v/>
      </c>
      <c r="B256" s="1" t="str">
        <f t="shared" ca="1" si="144"/>
        <v/>
      </c>
      <c r="C256" s="1" t="str">
        <f t="shared" ca="1" si="145"/>
        <v/>
      </c>
      <c r="D256" s="1" t="str">
        <f t="shared" ca="1" si="146"/>
        <v/>
      </c>
      <c r="F256" s="10"/>
      <c r="G256" s="136" t="str">
        <f t="shared" si="147"/>
        <v/>
      </c>
      <c r="H256" s="27"/>
      <c r="I256" s="28"/>
      <c r="J256" s="28"/>
      <c r="K256" s="29"/>
      <c r="L256" s="136"/>
      <c r="M256" s="136"/>
      <c r="N256" s="136"/>
      <c r="O256" s="26" t="str">
        <f t="shared" si="148"/>
        <v/>
      </c>
      <c r="P256" s="218" t="str">
        <f t="shared" si="149"/>
        <v/>
      </c>
      <c r="Q256" s="26" t="str">
        <f t="shared" si="150"/>
        <v/>
      </c>
      <c r="R256" s="22"/>
      <c r="S256" s="99"/>
      <c r="T256" s="10"/>
      <c r="U256" s="229" t="str">
        <f t="shared" si="151"/>
        <v/>
      </c>
      <c r="V256" s="230"/>
      <c r="W256" s="230"/>
      <c r="X256" s="230"/>
      <c r="Y256" s="230"/>
      <c r="Z256" s="22" t="str">
        <f>""</f>
        <v/>
      </c>
      <c r="AB256" s="23" t="str">
        <f t="shared" si="152"/>
        <v/>
      </c>
      <c r="AC256" s="2" t="b">
        <f>COUNT(Q256:Q$2500)&gt;0</f>
        <v>0</v>
      </c>
      <c r="AD256" s="2" t="b">
        <f t="shared" si="135"/>
        <v>0</v>
      </c>
      <c r="AE256" s="2" t="b">
        <f t="shared" si="136"/>
        <v>0</v>
      </c>
      <c r="AF256" s="2" t="b">
        <f t="shared" si="137"/>
        <v>0</v>
      </c>
      <c r="AG256" s="2" t="b">
        <f>OR(
  AND(AC256,NOT(AC257)),
  AND(AF256,WEEKDAY(AH255,2)=EINSTELLUNGEN!$D$12),
  AND(AF256,AH256=$J$35)
)</f>
        <v>0</v>
      </c>
      <c r="AH256" s="2">
        <f>IF(AE256,AH255+IF(WEEKDAY(AH255+1,2)&lt;=EINSTELLUNGEN!$D$12,1,$J$36),AH255)</f>
        <v>42020</v>
      </c>
      <c r="AI256" s="2">
        <f t="shared" si="138"/>
        <v>2019</v>
      </c>
      <c r="AJ256" s="2">
        <f t="shared" si="139"/>
        <v>201901</v>
      </c>
      <c r="AK256" s="2">
        <f t="shared" si="140"/>
        <v>201901</v>
      </c>
      <c r="AL256" s="2">
        <f t="shared" si="168"/>
        <v>201903</v>
      </c>
      <c r="AM256" s="2" t="b">
        <f t="shared" si="141"/>
        <v>1</v>
      </c>
      <c r="AN256" s="4" t="e">
        <f t="shared" si="153"/>
        <v>#N/A</v>
      </c>
      <c r="AO256" s="4" t="e">
        <f t="shared" si="154"/>
        <v>#N/A</v>
      </c>
      <c r="AP256" s="2" t="str">
        <f>IF(AD256,
  IF(ISBLANK(H256),
    AP255,
    IF(LEN(H256)=1,
      IF(OR(UPPER(H256)="A",UPPER(H256)="I"),
        EINSTELLUNGEN!$D$21,
        IF(OR(UPPER(H256)="B",UPPER(H256)="M"),
          EINSTELLUNGEN!$D$22,
          IF(OR(UPPER(H256)="C",UPPER(H256)="S"),
            EINSTELLUNGEN!$D$23,
            IF(UPPER(H256)="D",
              EINSTELLUNGEN!$D$24,
              IF(UPPER(H256)="E",
                EINSTELLUNGEN!$D$25,
                UPPER(H256)))))),
      IF(ISNUMBER(H256),
        EINSTELLUNGEN!$D$20&amp;H256,
        UPPER(H256)))),
  "")</f>
        <v/>
      </c>
      <c r="AQ256" s="2" t="str">
        <f t="shared" si="155"/>
        <v/>
      </c>
      <c r="AR256" s="2">
        <f t="shared" si="156"/>
        <v>0</v>
      </c>
      <c r="AS256" s="145">
        <f t="shared" si="157"/>
        <v>0.33333333333333331</v>
      </c>
      <c r="AT256" s="2">
        <f t="shared" si="158"/>
        <v>0</v>
      </c>
      <c r="AU256" s="2">
        <f t="shared" si="159"/>
        <v>0</v>
      </c>
      <c r="AV256" s="2">
        <f t="shared" si="160"/>
        <v>0</v>
      </c>
      <c r="AW256" s="2">
        <f t="shared" si="161"/>
        <v>0</v>
      </c>
      <c r="AX256" s="2">
        <f t="shared" si="142"/>
        <v>0</v>
      </c>
      <c r="AY256" s="2">
        <f t="shared" si="162"/>
        <v>0</v>
      </c>
      <c r="AZ256" s="145" t="e">
        <f t="shared" si="163"/>
        <v>#N/A</v>
      </c>
      <c r="BA256" s="145" t="e">
        <f t="shared" si="164"/>
        <v>#N/A</v>
      </c>
      <c r="BB256" s="145">
        <f t="shared" si="165"/>
        <v>2.083333333333337E-2</v>
      </c>
      <c r="BC256" s="2">
        <f>IF(AM256,
  IF(AND(AL256=$J$31,_xlfn.DAYS(AH256,DATE(AI256,1,1))&lt;7),
    MAX(0,EINSTELLUNGEN!$D$12+1-WEEKDAY(DATE(EINSTELLUNGEN!$D$9,EINSTELLUNGEN!$D$10,1),2)),
    IF(AL256=$J$33,
      MIN(EINSTELLUNGEN!$D$12,WEEKDAY(DATE(EINSTELLUNGEN!$D$9,12,31),2)),
      EINSTELLUNGEN!$D$12
  )) - SUMIF(AL$50:AL$2500,"="&amp;AL256,AX$50:AX$2500),
  0)</f>
        <v>3</v>
      </c>
      <c r="BD256" s="2">
        <f t="shared" si="166"/>
        <v>0.33333333333333331</v>
      </c>
      <c r="BE256" s="2">
        <f t="shared" si="167"/>
        <v>0</v>
      </c>
    </row>
    <row r="257" spans="1:57" ht="10.5" customHeight="1">
      <c r="A257" s="1" t="str">
        <f t="shared" ca="1" si="143"/>
        <v/>
      </c>
      <c r="B257" s="1" t="str">
        <f t="shared" ca="1" si="144"/>
        <v/>
      </c>
      <c r="C257" s="1" t="str">
        <f t="shared" ca="1" si="145"/>
        <v/>
      </c>
      <c r="D257" s="1" t="str">
        <f t="shared" ca="1" si="146"/>
        <v/>
      </c>
      <c r="F257" s="10"/>
      <c r="G257" s="136" t="str">
        <f t="shared" si="147"/>
        <v/>
      </c>
      <c r="H257" s="27"/>
      <c r="I257" s="28"/>
      <c r="J257" s="28"/>
      <c r="K257" s="29"/>
      <c r="L257" s="136"/>
      <c r="M257" s="136"/>
      <c r="N257" s="136"/>
      <c r="O257" s="26" t="str">
        <f t="shared" si="148"/>
        <v/>
      </c>
      <c r="P257" s="218" t="str">
        <f t="shared" si="149"/>
        <v/>
      </c>
      <c r="Q257" s="26" t="str">
        <f t="shared" si="150"/>
        <v/>
      </c>
      <c r="R257" s="22"/>
      <c r="S257" s="99"/>
      <c r="T257" s="10"/>
      <c r="U257" s="229" t="str">
        <f t="shared" si="151"/>
        <v/>
      </c>
      <c r="V257" s="230"/>
      <c r="W257" s="230"/>
      <c r="X257" s="230"/>
      <c r="Y257" s="230"/>
      <c r="Z257" s="22" t="str">
        <f>""</f>
        <v/>
      </c>
      <c r="AB257" s="23" t="str">
        <f t="shared" si="152"/>
        <v/>
      </c>
      <c r="AC257" s="2" t="b">
        <f>COUNT(Q257:Q$2500)&gt;0</f>
        <v>0</v>
      </c>
      <c r="AD257" s="2" t="b">
        <f t="shared" si="135"/>
        <v>0</v>
      </c>
      <c r="AE257" s="2" t="b">
        <f t="shared" si="136"/>
        <v>0</v>
      </c>
      <c r="AF257" s="2" t="b">
        <f t="shared" si="137"/>
        <v>0</v>
      </c>
      <c r="AG257" s="2" t="b">
        <f>OR(
  AND(AC257,NOT(AC258)),
  AND(AF257,WEEKDAY(AH256,2)=EINSTELLUNGEN!$D$12),
  AND(AF257,AH257=$J$35)
)</f>
        <v>0</v>
      </c>
      <c r="AH257" s="2">
        <f>IF(AE257,AH256+IF(WEEKDAY(AH256+1,2)&lt;=EINSTELLUNGEN!$D$12,1,$J$36),AH256)</f>
        <v>42020</v>
      </c>
      <c r="AI257" s="2">
        <f t="shared" si="138"/>
        <v>2019</v>
      </c>
      <c r="AJ257" s="2">
        <f t="shared" si="139"/>
        <v>201901</v>
      </c>
      <c r="AK257" s="2">
        <f t="shared" si="140"/>
        <v>201901</v>
      </c>
      <c r="AL257" s="2">
        <f t="shared" si="168"/>
        <v>201903</v>
      </c>
      <c r="AM257" s="2" t="b">
        <f t="shared" si="141"/>
        <v>1</v>
      </c>
      <c r="AN257" s="4" t="e">
        <f t="shared" si="153"/>
        <v>#N/A</v>
      </c>
      <c r="AO257" s="4" t="e">
        <f t="shared" si="154"/>
        <v>#N/A</v>
      </c>
      <c r="AP257" s="2" t="str">
        <f>IF(AD257,
  IF(ISBLANK(H257),
    AP256,
    IF(LEN(H257)=1,
      IF(OR(UPPER(H257)="A",UPPER(H257)="I"),
        EINSTELLUNGEN!$D$21,
        IF(OR(UPPER(H257)="B",UPPER(H257)="M"),
          EINSTELLUNGEN!$D$22,
          IF(OR(UPPER(H257)="C",UPPER(H257)="S"),
            EINSTELLUNGEN!$D$23,
            IF(UPPER(H257)="D",
              EINSTELLUNGEN!$D$24,
              IF(UPPER(H257)="E",
                EINSTELLUNGEN!$D$25,
                UPPER(H257)))))),
      IF(ISNUMBER(H257),
        EINSTELLUNGEN!$D$20&amp;H257,
        UPPER(H257)))),
  "")</f>
        <v/>
      </c>
      <c r="AQ257" s="2" t="str">
        <f t="shared" si="155"/>
        <v/>
      </c>
      <c r="AR257" s="2">
        <f t="shared" si="156"/>
        <v>0</v>
      </c>
      <c r="AS257" s="145">
        <f t="shared" si="157"/>
        <v>0.33333333333333331</v>
      </c>
      <c r="AT257" s="2">
        <f t="shared" si="158"/>
        <v>0</v>
      </c>
      <c r="AU257" s="2">
        <f t="shared" si="159"/>
        <v>0</v>
      </c>
      <c r="AV257" s="2">
        <f t="shared" si="160"/>
        <v>0</v>
      </c>
      <c r="AW257" s="2">
        <f t="shared" si="161"/>
        <v>0</v>
      </c>
      <c r="AX257" s="2">
        <f t="shared" si="142"/>
        <v>0</v>
      </c>
      <c r="AY257" s="2">
        <f t="shared" si="162"/>
        <v>0</v>
      </c>
      <c r="AZ257" s="145" t="e">
        <f t="shared" si="163"/>
        <v>#N/A</v>
      </c>
      <c r="BA257" s="145" t="e">
        <f t="shared" si="164"/>
        <v>#N/A</v>
      </c>
      <c r="BB257" s="145">
        <f t="shared" si="165"/>
        <v>2.083333333333337E-2</v>
      </c>
      <c r="BC257" s="2">
        <f>IF(AM257,
  IF(AND(AL257=$J$31,_xlfn.DAYS(AH257,DATE(AI257,1,1))&lt;7),
    MAX(0,EINSTELLUNGEN!$D$12+1-WEEKDAY(DATE(EINSTELLUNGEN!$D$9,EINSTELLUNGEN!$D$10,1),2)),
    IF(AL257=$J$33,
      MIN(EINSTELLUNGEN!$D$12,WEEKDAY(DATE(EINSTELLUNGEN!$D$9,12,31),2)),
      EINSTELLUNGEN!$D$12
  )) - SUMIF(AL$50:AL$2500,"="&amp;AL257,AX$50:AX$2500),
  0)</f>
        <v>3</v>
      </c>
      <c r="BD257" s="2">
        <f t="shared" si="166"/>
        <v>0.33333333333333331</v>
      </c>
      <c r="BE257" s="2">
        <f t="shared" si="167"/>
        <v>0</v>
      </c>
    </row>
    <row r="258" spans="1:57" ht="10.5" customHeight="1">
      <c r="A258" s="1" t="str">
        <f t="shared" ca="1" si="143"/>
        <v/>
      </c>
      <c r="B258" s="1" t="str">
        <f t="shared" ca="1" si="144"/>
        <v/>
      </c>
      <c r="C258" s="1" t="str">
        <f t="shared" ca="1" si="145"/>
        <v/>
      </c>
      <c r="D258" s="1" t="str">
        <f t="shared" ca="1" si="146"/>
        <v/>
      </c>
      <c r="F258" s="10"/>
      <c r="G258" s="136" t="str">
        <f t="shared" si="147"/>
        <v/>
      </c>
      <c r="H258" s="27"/>
      <c r="I258" s="28"/>
      <c r="J258" s="28"/>
      <c r="K258" s="29"/>
      <c r="L258" s="136"/>
      <c r="M258" s="136"/>
      <c r="N258" s="136"/>
      <c r="O258" s="26" t="str">
        <f t="shared" si="148"/>
        <v/>
      </c>
      <c r="P258" s="218" t="str">
        <f t="shared" si="149"/>
        <v/>
      </c>
      <c r="Q258" s="26" t="str">
        <f t="shared" si="150"/>
        <v/>
      </c>
      <c r="R258" s="22"/>
      <c r="S258" s="99"/>
      <c r="T258" s="10"/>
      <c r="U258" s="229" t="str">
        <f t="shared" si="151"/>
        <v/>
      </c>
      <c r="V258" s="230"/>
      <c r="W258" s="230"/>
      <c r="X258" s="230"/>
      <c r="Y258" s="230"/>
      <c r="Z258" s="22" t="str">
        <f>""</f>
        <v/>
      </c>
      <c r="AB258" s="23" t="str">
        <f t="shared" si="152"/>
        <v/>
      </c>
      <c r="AC258" s="2" t="b">
        <f>COUNT(Q258:Q$2500)&gt;0</f>
        <v>0</v>
      </c>
      <c r="AD258" s="2" t="b">
        <f t="shared" si="135"/>
        <v>0</v>
      </c>
      <c r="AE258" s="2" t="b">
        <f t="shared" si="136"/>
        <v>0</v>
      </c>
      <c r="AF258" s="2" t="b">
        <f t="shared" si="137"/>
        <v>0</v>
      </c>
      <c r="AG258" s="2" t="b">
        <f>OR(
  AND(AC258,NOT(AC259)),
  AND(AF258,WEEKDAY(AH257,2)=EINSTELLUNGEN!$D$12),
  AND(AF258,AH258=$J$35)
)</f>
        <v>0</v>
      </c>
      <c r="AH258" s="2">
        <f>IF(AE258,AH257+IF(WEEKDAY(AH257+1,2)&lt;=EINSTELLUNGEN!$D$12,1,$J$36),AH257)</f>
        <v>42020</v>
      </c>
      <c r="AI258" s="2">
        <f t="shared" si="138"/>
        <v>2019</v>
      </c>
      <c r="AJ258" s="2">
        <f t="shared" si="139"/>
        <v>201901</v>
      </c>
      <c r="AK258" s="2">
        <f t="shared" si="140"/>
        <v>201901</v>
      </c>
      <c r="AL258" s="2">
        <f t="shared" si="168"/>
        <v>201903</v>
      </c>
      <c r="AM258" s="2" t="b">
        <f t="shared" si="141"/>
        <v>1</v>
      </c>
      <c r="AN258" s="4" t="e">
        <f t="shared" si="153"/>
        <v>#N/A</v>
      </c>
      <c r="AO258" s="4" t="e">
        <f t="shared" si="154"/>
        <v>#N/A</v>
      </c>
      <c r="AP258" s="2" t="str">
        <f>IF(AD258,
  IF(ISBLANK(H258),
    AP257,
    IF(LEN(H258)=1,
      IF(OR(UPPER(H258)="A",UPPER(H258)="I"),
        EINSTELLUNGEN!$D$21,
        IF(OR(UPPER(H258)="B",UPPER(H258)="M"),
          EINSTELLUNGEN!$D$22,
          IF(OR(UPPER(H258)="C",UPPER(H258)="S"),
            EINSTELLUNGEN!$D$23,
            IF(UPPER(H258)="D",
              EINSTELLUNGEN!$D$24,
              IF(UPPER(H258)="E",
                EINSTELLUNGEN!$D$25,
                UPPER(H258)))))),
      IF(ISNUMBER(H258),
        EINSTELLUNGEN!$D$20&amp;H258,
        UPPER(H258)))),
  "")</f>
        <v/>
      </c>
      <c r="AQ258" s="2" t="str">
        <f t="shared" si="155"/>
        <v/>
      </c>
      <c r="AR258" s="2">
        <f t="shared" si="156"/>
        <v>0</v>
      </c>
      <c r="AS258" s="145">
        <f t="shared" si="157"/>
        <v>0.33333333333333331</v>
      </c>
      <c r="AT258" s="2">
        <f t="shared" si="158"/>
        <v>0</v>
      </c>
      <c r="AU258" s="2">
        <f t="shared" si="159"/>
        <v>0</v>
      </c>
      <c r="AV258" s="2">
        <f t="shared" si="160"/>
        <v>0</v>
      </c>
      <c r="AW258" s="2">
        <f t="shared" si="161"/>
        <v>0</v>
      </c>
      <c r="AX258" s="2">
        <f t="shared" si="142"/>
        <v>0</v>
      </c>
      <c r="AY258" s="2">
        <f t="shared" si="162"/>
        <v>0</v>
      </c>
      <c r="AZ258" s="145" t="e">
        <f t="shared" si="163"/>
        <v>#N/A</v>
      </c>
      <c r="BA258" s="145" t="e">
        <f t="shared" si="164"/>
        <v>#N/A</v>
      </c>
      <c r="BB258" s="145">
        <f t="shared" si="165"/>
        <v>2.083333333333337E-2</v>
      </c>
      <c r="BC258" s="2">
        <f>IF(AM258,
  IF(AND(AL258=$J$31,_xlfn.DAYS(AH258,DATE(AI258,1,1))&lt;7),
    MAX(0,EINSTELLUNGEN!$D$12+1-WEEKDAY(DATE(EINSTELLUNGEN!$D$9,EINSTELLUNGEN!$D$10,1),2)),
    IF(AL258=$J$33,
      MIN(EINSTELLUNGEN!$D$12,WEEKDAY(DATE(EINSTELLUNGEN!$D$9,12,31),2)),
      EINSTELLUNGEN!$D$12
  )) - SUMIF(AL$50:AL$2500,"="&amp;AL258,AX$50:AX$2500),
  0)</f>
        <v>3</v>
      </c>
      <c r="BD258" s="2">
        <f t="shared" si="166"/>
        <v>0.33333333333333331</v>
      </c>
      <c r="BE258" s="2">
        <f t="shared" si="167"/>
        <v>0</v>
      </c>
    </row>
    <row r="259" spans="1:57" ht="10.5" customHeight="1">
      <c r="A259" s="1" t="str">
        <f t="shared" ca="1" si="143"/>
        <v/>
      </c>
      <c r="B259" s="1" t="str">
        <f t="shared" ca="1" si="144"/>
        <v/>
      </c>
      <c r="C259" s="1" t="str">
        <f t="shared" ca="1" si="145"/>
        <v/>
      </c>
      <c r="D259" s="1" t="str">
        <f t="shared" ca="1" si="146"/>
        <v/>
      </c>
      <c r="F259" s="10"/>
      <c r="G259" s="136" t="str">
        <f t="shared" si="147"/>
        <v/>
      </c>
      <c r="H259" s="27"/>
      <c r="I259" s="28"/>
      <c r="J259" s="28"/>
      <c r="K259" s="29"/>
      <c r="L259" s="136"/>
      <c r="M259" s="136"/>
      <c r="N259" s="136"/>
      <c r="O259" s="26" t="str">
        <f t="shared" si="148"/>
        <v/>
      </c>
      <c r="P259" s="218" t="str">
        <f t="shared" si="149"/>
        <v/>
      </c>
      <c r="Q259" s="26" t="str">
        <f t="shared" si="150"/>
        <v/>
      </c>
      <c r="R259" s="22"/>
      <c r="S259" s="99"/>
      <c r="T259" s="10"/>
      <c r="U259" s="229" t="str">
        <f t="shared" si="151"/>
        <v/>
      </c>
      <c r="V259" s="230"/>
      <c r="W259" s="230"/>
      <c r="X259" s="230"/>
      <c r="Y259" s="230"/>
      <c r="Z259" s="22" t="str">
        <f>""</f>
        <v/>
      </c>
      <c r="AB259" s="23" t="str">
        <f t="shared" si="152"/>
        <v/>
      </c>
      <c r="AC259" s="2" t="b">
        <f>COUNT(Q259:Q$2500)&gt;0</f>
        <v>0</v>
      </c>
      <c r="AD259" s="2" t="b">
        <f t="shared" si="135"/>
        <v>0</v>
      </c>
      <c r="AE259" s="2" t="b">
        <f t="shared" si="136"/>
        <v>0</v>
      </c>
      <c r="AF259" s="2" t="b">
        <f t="shared" si="137"/>
        <v>0</v>
      </c>
      <c r="AG259" s="2" t="b">
        <f>OR(
  AND(AC259,NOT(AC260)),
  AND(AF259,WEEKDAY(AH258,2)=EINSTELLUNGEN!$D$12),
  AND(AF259,AH259=$J$35)
)</f>
        <v>0</v>
      </c>
      <c r="AH259" s="2">
        <f>IF(AE259,AH258+IF(WEEKDAY(AH258+1,2)&lt;=EINSTELLUNGEN!$D$12,1,$J$36),AH258)</f>
        <v>42020</v>
      </c>
      <c r="AI259" s="2">
        <f t="shared" si="138"/>
        <v>2019</v>
      </c>
      <c r="AJ259" s="2">
        <f t="shared" si="139"/>
        <v>201901</v>
      </c>
      <c r="AK259" s="2">
        <f t="shared" si="140"/>
        <v>201901</v>
      </c>
      <c r="AL259" s="2">
        <f t="shared" si="168"/>
        <v>201903</v>
      </c>
      <c r="AM259" s="2" t="b">
        <f t="shared" si="141"/>
        <v>1</v>
      </c>
      <c r="AN259" s="4" t="e">
        <f t="shared" si="153"/>
        <v>#N/A</v>
      </c>
      <c r="AO259" s="4" t="e">
        <f t="shared" si="154"/>
        <v>#N/A</v>
      </c>
      <c r="AP259" s="2" t="str">
        <f>IF(AD259,
  IF(ISBLANK(H259),
    AP258,
    IF(LEN(H259)=1,
      IF(OR(UPPER(H259)="A",UPPER(H259)="I"),
        EINSTELLUNGEN!$D$21,
        IF(OR(UPPER(H259)="B",UPPER(H259)="M"),
          EINSTELLUNGEN!$D$22,
          IF(OR(UPPER(H259)="C",UPPER(H259)="S"),
            EINSTELLUNGEN!$D$23,
            IF(UPPER(H259)="D",
              EINSTELLUNGEN!$D$24,
              IF(UPPER(H259)="E",
                EINSTELLUNGEN!$D$25,
                UPPER(H259)))))),
      IF(ISNUMBER(H259),
        EINSTELLUNGEN!$D$20&amp;H259,
        UPPER(H259)))),
  "")</f>
        <v/>
      </c>
      <c r="AQ259" s="2" t="str">
        <f t="shared" si="155"/>
        <v/>
      </c>
      <c r="AR259" s="2">
        <f t="shared" si="156"/>
        <v>0</v>
      </c>
      <c r="AS259" s="145">
        <f t="shared" si="157"/>
        <v>0.33333333333333331</v>
      </c>
      <c r="AT259" s="2">
        <f t="shared" si="158"/>
        <v>0</v>
      </c>
      <c r="AU259" s="2">
        <f t="shared" si="159"/>
        <v>0</v>
      </c>
      <c r="AV259" s="2">
        <f t="shared" si="160"/>
        <v>0</v>
      </c>
      <c r="AW259" s="2">
        <f t="shared" si="161"/>
        <v>0</v>
      </c>
      <c r="AX259" s="2">
        <f t="shared" si="142"/>
        <v>0</v>
      </c>
      <c r="AY259" s="2">
        <f t="shared" si="162"/>
        <v>0</v>
      </c>
      <c r="AZ259" s="145" t="e">
        <f t="shared" si="163"/>
        <v>#N/A</v>
      </c>
      <c r="BA259" s="145" t="e">
        <f t="shared" si="164"/>
        <v>#N/A</v>
      </c>
      <c r="BB259" s="145">
        <f t="shared" si="165"/>
        <v>2.083333333333337E-2</v>
      </c>
      <c r="BC259" s="2">
        <f>IF(AM259,
  IF(AND(AL259=$J$31,_xlfn.DAYS(AH259,DATE(AI259,1,1))&lt;7),
    MAX(0,EINSTELLUNGEN!$D$12+1-WEEKDAY(DATE(EINSTELLUNGEN!$D$9,EINSTELLUNGEN!$D$10,1),2)),
    IF(AL259=$J$33,
      MIN(EINSTELLUNGEN!$D$12,WEEKDAY(DATE(EINSTELLUNGEN!$D$9,12,31),2)),
      EINSTELLUNGEN!$D$12
  )) - SUMIF(AL$50:AL$2500,"="&amp;AL259,AX$50:AX$2500),
  0)</f>
        <v>3</v>
      </c>
      <c r="BD259" s="2">
        <f t="shared" si="166"/>
        <v>0.33333333333333331</v>
      </c>
      <c r="BE259" s="2">
        <f t="shared" si="167"/>
        <v>0</v>
      </c>
    </row>
    <row r="260" spans="1:57" ht="10.5" customHeight="1">
      <c r="A260" s="1" t="str">
        <f t="shared" ca="1" si="143"/>
        <v/>
      </c>
      <c r="B260" s="1" t="str">
        <f t="shared" ca="1" si="144"/>
        <v/>
      </c>
      <c r="C260" s="1" t="str">
        <f t="shared" ca="1" si="145"/>
        <v/>
      </c>
      <c r="D260" s="1" t="str">
        <f t="shared" ca="1" si="146"/>
        <v/>
      </c>
      <c r="F260" s="10"/>
      <c r="G260" s="136" t="str">
        <f t="shared" si="147"/>
        <v/>
      </c>
      <c r="H260" s="27"/>
      <c r="I260" s="28"/>
      <c r="J260" s="28"/>
      <c r="K260" s="29"/>
      <c r="L260" s="136"/>
      <c r="M260" s="136"/>
      <c r="N260" s="136"/>
      <c r="O260" s="26" t="str">
        <f t="shared" si="148"/>
        <v/>
      </c>
      <c r="P260" s="218" t="str">
        <f t="shared" si="149"/>
        <v/>
      </c>
      <c r="Q260" s="26" t="str">
        <f t="shared" si="150"/>
        <v/>
      </c>
      <c r="R260" s="22"/>
      <c r="S260" s="99"/>
      <c r="T260" s="10"/>
      <c r="U260" s="229" t="str">
        <f t="shared" si="151"/>
        <v/>
      </c>
      <c r="V260" s="230"/>
      <c r="W260" s="230"/>
      <c r="X260" s="230"/>
      <c r="Y260" s="230"/>
      <c r="Z260" s="22" t="str">
        <f>""</f>
        <v/>
      </c>
      <c r="AB260" s="23" t="str">
        <f t="shared" si="152"/>
        <v/>
      </c>
      <c r="AC260" s="2" t="b">
        <f>COUNT(Q260:Q$2500)&gt;0</f>
        <v>0</v>
      </c>
      <c r="AD260" s="2" t="b">
        <f t="shared" si="135"/>
        <v>0</v>
      </c>
      <c r="AE260" s="2" t="b">
        <f t="shared" si="136"/>
        <v>0</v>
      </c>
      <c r="AF260" s="2" t="b">
        <f t="shared" si="137"/>
        <v>0</v>
      </c>
      <c r="AG260" s="2" t="b">
        <f>OR(
  AND(AC260,NOT(AC261)),
  AND(AF260,WEEKDAY(AH259,2)=EINSTELLUNGEN!$D$12),
  AND(AF260,AH260=$J$35)
)</f>
        <v>0</v>
      </c>
      <c r="AH260" s="2">
        <f>IF(AE260,AH259+IF(WEEKDAY(AH259+1,2)&lt;=EINSTELLUNGEN!$D$12,1,$J$36),AH259)</f>
        <v>42020</v>
      </c>
      <c r="AI260" s="2">
        <f t="shared" si="138"/>
        <v>2019</v>
      </c>
      <c r="AJ260" s="2">
        <f t="shared" si="139"/>
        <v>201901</v>
      </c>
      <c r="AK260" s="2">
        <f t="shared" si="140"/>
        <v>201901</v>
      </c>
      <c r="AL260" s="2">
        <f t="shared" si="168"/>
        <v>201903</v>
      </c>
      <c r="AM260" s="2" t="b">
        <f t="shared" si="141"/>
        <v>1</v>
      </c>
      <c r="AN260" s="4" t="e">
        <f t="shared" si="153"/>
        <v>#N/A</v>
      </c>
      <c r="AO260" s="4" t="e">
        <f t="shared" si="154"/>
        <v>#N/A</v>
      </c>
      <c r="AP260" s="2" t="str">
        <f>IF(AD260,
  IF(ISBLANK(H260),
    AP259,
    IF(LEN(H260)=1,
      IF(OR(UPPER(H260)="A",UPPER(H260)="I"),
        EINSTELLUNGEN!$D$21,
        IF(OR(UPPER(H260)="B",UPPER(H260)="M"),
          EINSTELLUNGEN!$D$22,
          IF(OR(UPPER(H260)="C",UPPER(H260)="S"),
            EINSTELLUNGEN!$D$23,
            IF(UPPER(H260)="D",
              EINSTELLUNGEN!$D$24,
              IF(UPPER(H260)="E",
                EINSTELLUNGEN!$D$25,
                UPPER(H260)))))),
      IF(ISNUMBER(H260),
        EINSTELLUNGEN!$D$20&amp;H260,
        UPPER(H260)))),
  "")</f>
        <v/>
      </c>
      <c r="AQ260" s="2" t="str">
        <f t="shared" si="155"/>
        <v/>
      </c>
      <c r="AR260" s="2">
        <f t="shared" si="156"/>
        <v>0</v>
      </c>
      <c r="AS260" s="145">
        <f t="shared" si="157"/>
        <v>0.33333333333333331</v>
      </c>
      <c r="AT260" s="2">
        <f t="shared" si="158"/>
        <v>0</v>
      </c>
      <c r="AU260" s="2">
        <f t="shared" si="159"/>
        <v>0</v>
      </c>
      <c r="AV260" s="2">
        <f t="shared" si="160"/>
        <v>0</v>
      </c>
      <c r="AW260" s="2">
        <f t="shared" si="161"/>
        <v>0</v>
      </c>
      <c r="AX260" s="2">
        <f t="shared" si="142"/>
        <v>0</v>
      </c>
      <c r="AY260" s="2">
        <f t="shared" si="162"/>
        <v>0</v>
      </c>
      <c r="AZ260" s="145" t="e">
        <f t="shared" si="163"/>
        <v>#N/A</v>
      </c>
      <c r="BA260" s="145" t="e">
        <f t="shared" si="164"/>
        <v>#N/A</v>
      </c>
      <c r="BB260" s="145">
        <f t="shared" si="165"/>
        <v>2.083333333333337E-2</v>
      </c>
      <c r="BC260" s="2">
        <f>IF(AM260,
  IF(AND(AL260=$J$31,_xlfn.DAYS(AH260,DATE(AI260,1,1))&lt;7),
    MAX(0,EINSTELLUNGEN!$D$12+1-WEEKDAY(DATE(EINSTELLUNGEN!$D$9,EINSTELLUNGEN!$D$10,1),2)),
    IF(AL260=$J$33,
      MIN(EINSTELLUNGEN!$D$12,WEEKDAY(DATE(EINSTELLUNGEN!$D$9,12,31),2)),
      EINSTELLUNGEN!$D$12
  )) - SUMIF(AL$50:AL$2500,"="&amp;AL260,AX$50:AX$2500),
  0)</f>
        <v>3</v>
      </c>
      <c r="BD260" s="2">
        <f t="shared" si="166"/>
        <v>0.33333333333333331</v>
      </c>
      <c r="BE260" s="2">
        <f t="shared" si="167"/>
        <v>0</v>
      </c>
    </row>
    <row r="261" spans="1:57" ht="10.5" customHeight="1">
      <c r="A261" s="1" t="str">
        <f t="shared" ca="1" si="143"/>
        <v/>
      </c>
      <c r="B261" s="1" t="str">
        <f t="shared" ca="1" si="144"/>
        <v/>
      </c>
      <c r="C261" s="1" t="str">
        <f t="shared" ca="1" si="145"/>
        <v/>
      </c>
      <c r="D261" s="1" t="str">
        <f t="shared" ca="1" si="146"/>
        <v/>
      </c>
      <c r="F261" s="10"/>
      <c r="G261" s="136" t="str">
        <f t="shared" si="147"/>
        <v/>
      </c>
      <c r="H261" s="27"/>
      <c r="I261" s="28"/>
      <c r="J261" s="28"/>
      <c r="K261" s="29"/>
      <c r="L261" s="136"/>
      <c r="M261" s="136"/>
      <c r="N261" s="136"/>
      <c r="O261" s="26" t="str">
        <f t="shared" si="148"/>
        <v/>
      </c>
      <c r="P261" s="218" t="str">
        <f t="shared" si="149"/>
        <v/>
      </c>
      <c r="Q261" s="26" t="str">
        <f t="shared" si="150"/>
        <v/>
      </c>
      <c r="R261" s="22"/>
      <c r="S261" s="99"/>
      <c r="T261" s="10"/>
      <c r="U261" s="229" t="str">
        <f t="shared" si="151"/>
        <v/>
      </c>
      <c r="V261" s="230"/>
      <c r="W261" s="230"/>
      <c r="X261" s="230"/>
      <c r="Y261" s="230"/>
      <c r="Z261" s="22" t="str">
        <f>""</f>
        <v/>
      </c>
      <c r="AB261" s="23" t="str">
        <f t="shared" si="152"/>
        <v/>
      </c>
      <c r="AC261" s="2" t="b">
        <f>COUNT(Q261:Q$2500)&gt;0</f>
        <v>0</v>
      </c>
      <c r="AD261" s="2" t="b">
        <f t="shared" si="135"/>
        <v>0</v>
      </c>
      <c r="AE261" s="2" t="b">
        <f t="shared" si="136"/>
        <v>0</v>
      </c>
      <c r="AF261" s="2" t="b">
        <f t="shared" si="137"/>
        <v>0</v>
      </c>
      <c r="AG261" s="2" t="b">
        <f>OR(
  AND(AC261,NOT(AC262)),
  AND(AF261,WEEKDAY(AH260,2)=EINSTELLUNGEN!$D$12),
  AND(AF261,AH261=$J$35)
)</f>
        <v>0</v>
      </c>
      <c r="AH261" s="2">
        <f>IF(AE261,AH260+IF(WEEKDAY(AH260+1,2)&lt;=EINSTELLUNGEN!$D$12,1,$J$36),AH260)</f>
        <v>42020</v>
      </c>
      <c r="AI261" s="2">
        <f t="shared" si="138"/>
        <v>2019</v>
      </c>
      <c r="AJ261" s="2">
        <f t="shared" si="139"/>
        <v>201901</v>
      </c>
      <c r="AK261" s="2">
        <f t="shared" si="140"/>
        <v>201901</v>
      </c>
      <c r="AL261" s="2">
        <f t="shared" si="168"/>
        <v>201903</v>
      </c>
      <c r="AM261" s="2" t="b">
        <f t="shared" si="141"/>
        <v>1</v>
      </c>
      <c r="AN261" s="4" t="e">
        <f t="shared" si="153"/>
        <v>#N/A</v>
      </c>
      <c r="AO261" s="4" t="e">
        <f t="shared" si="154"/>
        <v>#N/A</v>
      </c>
      <c r="AP261" s="2" t="str">
        <f>IF(AD261,
  IF(ISBLANK(H261),
    AP260,
    IF(LEN(H261)=1,
      IF(OR(UPPER(H261)="A",UPPER(H261)="I"),
        EINSTELLUNGEN!$D$21,
        IF(OR(UPPER(H261)="B",UPPER(H261)="M"),
          EINSTELLUNGEN!$D$22,
          IF(OR(UPPER(H261)="C",UPPER(H261)="S"),
            EINSTELLUNGEN!$D$23,
            IF(UPPER(H261)="D",
              EINSTELLUNGEN!$D$24,
              IF(UPPER(H261)="E",
                EINSTELLUNGEN!$D$25,
                UPPER(H261)))))),
      IF(ISNUMBER(H261),
        EINSTELLUNGEN!$D$20&amp;H261,
        UPPER(H261)))),
  "")</f>
        <v/>
      </c>
      <c r="AQ261" s="2" t="str">
        <f t="shared" si="155"/>
        <v/>
      </c>
      <c r="AR261" s="2">
        <f t="shared" si="156"/>
        <v>0</v>
      </c>
      <c r="AS261" s="145">
        <f t="shared" si="157"/>
        <v>0.33333333333333331</v>
      </c>
      <c r="AT261" s="2">
        <f t="shared" si="158"/>
        <v>0</v>
      </c>
      <c r="AU261" s="2">
        <f t="shared" si="159"/>
        <v>0</v>
      </c>
      <c r="AV261" s="2">
        <f t="shared" si="160"/>
        <v>0</v>
      </c>
      <c r="AW261" s="2">
        <f t="shared" si="161"/>
        <v>0</v>
      </c>
      <c r="AX261" s="2">
        <f t="shared" si="142"/>
        <v>0</v>
      </c>
      <c r="AY261" s="2">
        <f t="shared" si="162"/>
        <v>0</v>
      </c>
      <c r="AZ261" s="145" t="e">
        <f t="shared" si="163"/>
        <v>#N/A</v>
      </c>
      <c r="BA261" s="145" t="e">
        <f t="shared" si="164"/>
        <v>#N/A</v>
      </c>
      <c r="BB261" s="145">
        <f t="shared" si="165"/>
        <v>2.083333333333337E-2</v>
      </c>
      <c r="BC261" s="2">
        <f>IF(AM261,
  IF(AND(AL261=$J$31,_xlfn.DAYS(AH261,DATE(AI261,1,1))&lt;7),
    MAX(0,EINSTELLUNGEN!$D$12+1-WEEKDAY(DATE(EINSTELLUNGEN!$D$9,EINSTELLUNGEN!$D$10,1),2)),
    IF(AL261=$J$33,
      MIN(EINSTELLUNGEN!$D$12,WEEKDAY(DATE(EINSTELLUNGEN!$D$9,12,31),2)),
      EINSTELLUNGEN!$D$12
  )) - SUMIF(AL$50:AL$2500,"="&amp;AL261,AX$50:AX$2500),
  0)</f>
        <v>3</v>
      </c>
      <c r="BD261" s="2">
        <f t="shared" si="166"/>
        <v>0.33333333333333331</v>
      </c>
      <c r="BE261" s="2">
        <f t="shared" si="167"/>
        <v>0</v>
      </c>
    </row>
    <row r="262" spans="1:57" ht="10.5" customHeight="1">
      <c r="A262" s="1" t="str">
        <f t="shared" ca="1" si="143"/>
        <v/>
      </c>
      <c r="B262" s="1" t="str">
        <f t="shared" ca="1" si="144"/>
        <v/>
      </c>
      <c r="C262" s="1" t="str">
        <f t="shared" ca="1" si="145"/>
        <v/>
      </c>
      <c r="D262" s="1" t="str">
        <f t="shared" ca="1" si="146"/>
        <v/>
      </c>
      <c r="F262" s="10"/>
      <c r="G262" s="136" t="str">
        <f t="shared" si="147"/>
        <v/>
      </c>
      <c r="H262" s="27"/>
      <c r="I262" s="28"/>
      <c r="J262" s="28"/>
      <c r="K262" s="29"/>
      <c r="L262" s="136"/>
      <c r="M262" s="136"/>
      <c r="N262" s="136"/>
      <c r="O262" s="26" t="str">
        <f t="shared" si="148"/>
        <v/>
      </c>
      <c r="P262" s="218" t="str">
        <f t="shared" si="149"/>
        <v/>
      </c>
      <c r="Q262" s="26" t="str">
        <f t="shared" si="150"/>
        <v/>
      </c>
      <c r="R262" s="22"/>
      <c r="S262" s="99"/>
      <c r="T262" s="10"/>
      <c r="U262" s="229" t="str">
        <f t="shared" si="151"/>
        <v/>
      </c>
      <c r="V262" s="230"/>
      <c r="W262" s="230"/>
      <c r="X262" s="230"/>
      <c r="Y262" s="230"/>
      <c r="Z262" s="22" t="str">
        <f>""</f>
        <v/>
      </c>
      <c r="AB262" s="23" t="str">
        <f t="shared" si="152"/>
        <v/>
      </c>
      <c r="AC262" s="2" t="b">
        <f>COUNT(Q262:Q$2500)&gt;0</f>
        <v>0</v>
      </c>
      <c r="AD262" s="2" t="b">
        <f t="shared" si="135"/>
        <v>0</v>
      </c>
      <c r="AE262" s="2" t="b">
        <f t="shared" si="136"/>
        <v>0</v>
      </c>
      <c r="AF262" s="2" t="b">
        <f t="shared" si="137"/>
        <v>0</v>
      </c>
      <c r="AG262" s="2" t="b">
        <f>OR(
  AND(AC262,NOT(AC263)),
  AND(AF262,WEEKDAY(AH261,2)=EINSTELLUNGEN!$D$12),
  AND(AF262,AH262=$J$35)
)</f>
        <v>0</v>
      </c>
      <c r="AH262" s="2">
        <f>IF(AE262,AH261+IF(WEEKDAY(AH261+1,2)&lt;=EINSTELLUNGEN!$D$12,1,$J$36),AH261)</f>
        <v>42020</v>
      </c>
      <c r="AI262" s="2">
        <f t="shared" si="138"/>
        <v>2019</v>
      </c>
      <c r="AJ262" s="2">
        <f t="shared" si="139"/>
        <v>201901</v>
      </c>
      <c r="AK262" s="2">
        <f t="shared" si="140"/>
        <v>201901</v>
      </c>
      <c r="AL262" s="2">
        <f t="shared" si="168"/>
        <v>201903</v>
      </c>
      <c r="AM262" s="2" t="b">
        <f t="shared" si="141"/>
        <v>1</v>
      </c>
      <c r="AN262" s="4" t="e">
        <f t="shared" si="153"/>
        <v>#N/A</v>
      </c>
      <c r="AO262" s="4" t="e">
        <f t="shared" si="154"/>
        <v>#N/A</v>
      </c>
      <c r="AP262" s="2" t="str">
        <f>IF(AD262,
  IF(ISBLANK(H262),
    AP261,
    IF(LEN(H262)=1,
      IF(OR(UPPER(H262)="A",UPPER(H262)="I"),
        EINSTELLUNGEN!$D$21,
        IF(OR(UPPER(H262)="B",UPPER(H262)="M"),
          EINSTELLUNGEN!$D$22,
          IF(OR(UPPER(H262)="C",UPPER(H262)="S"),
            EINSTELLUNGEN!$D$23,
            IF(UPPER(H262)="D",
              EINSTELLUNGEN!$D$24,
              IF(UPPER(H262)="E",
                EINSTELLUNGEN!$D$25,
                UPPER(H262)))))),
      IF(ISNUMBER(H262),
        EINSTELLUNGEN!$D$20&amp;H262,
        UPPER(H262)))),
  "")</f>
        <v/>
      </c>
      <c r="AQ262" s="2" t="str">
        <f t="shared" si="155"/>
        <v/>
      </c>
      <c r="AR262" s="2">
        <f t="shared" si="156"/>
        <v>0</v>
      </c>
      <c r="AS262" s="145">
        <f t="shared" si="157"/>
        <v>0.33333333333333331</v>
      </c>
      <c r="AT262" s="2">
        <f t="shared" si="158"/>
        <v>0</v>
      </c>
      <c r="AU262" s="2">
        <f t="shared" si="159"/>
        <v>0</v>
      </c>
      <c r="AV262" s="2">
        <f t="shared" si="160"/>
        <v>0</v>
      </c>
      <c r="AW262" s="2">
        <f t="shared" si="161"/>
        <v>0</v>
      </c>
      <c r="AX262" s="2">
        <f t="shared" si="142"/>
        <v>0</v>
      </c>
      <c r="AY262" s="2">
        <f t="shared" si="162"/>
        <v>0</v>
      </c>
      <c r="AZ262" s="145" t="e">
        <f t="shared" si="163"/>
        <v>#N/A</v>
      </c>
      <c r="BA262" s="145" t="e">
        <f t="shared" si="164"/>
        <v>#N/A</v>
      </c>
      <c r="BB262" s="145">
        <f t="shared" si="165"/>
        <v>2.083333333333337E-2</v>
      </c>
      <c r="BC262" s="2">
        <f>IF(AM262,
  IF(AND(AL262=$J$31,_xlfn.DAYS(AH262,DATE(AI262,1,1))&lt;7),
    MAX(0,EINSTELLUNGEN!$D$12+1-WEEKDAY(DATE(EINSTELLUNGEN!$D$9,EINSTELLUNGEN!$D$10,1),2)),
    IF(AL262=$J$33,
      MIN(EINSTELLUNGEN!$D$12,WEEKDAY(DATE(EINSTELLUNGEN!$D$9,12,31),2)),
      EINSTELLUNGEN!$D$12
  )) - SUMIF(AL$50:AL$2500,"="&amp;AL262,AX$50:AX$2500),
  0)</f>
        <v>3</v>
      </c>
      <c r="BD262" s="2">
        <f t="shared" si="166"/>
        <v>0.33333333333333331</v>
      </c>
      <c r="BE262" s="2">
        <f t="shared" si="167"/>
        <v>0</v>
      </c>
    </row>
    <row r="263" spans="1:57" ht="10.5" customHeight="1">
      <c r="A263" s="1" t="str">
        <f t="shared" ca="1" si="143"/>
        <v/>
      </c>
      <c r="B263" s="1" t="str">
        <f t="shared" ca="1" si="144"/>
        <v/>
      </c>
      <c r="C263" s="1" t="str">
        <f t="shared" ca="1" si="145"/>
        <v/>
      </c>
      <c r="D263" s="1" t="str">
        <f t="shared" ca="1" si="146"/>
        <v/>
      </c>
      <c r="F263" s="10"/>
      <c r="G263" s="136" t="str">
        <f t="shared" si="147"/>
        <v/>
      </c>
      <c r="H263" s="27"/>
      <c r="I263" s="28"/>
      <c r="J263" s="28"/>
      <c r="K263" s="29"/>
      <c r="L263" s="136"/>
      <c r="M263" s="136"/>
      <c r="N263" s="136"/>
      <c r="O263" s="26" t="str">
        <f t="shared" si="148"/>
        <v/>
      </c>
      <c r="P263" s="218" t="str">
        <f t="shared" si="149"/>
        <v/>
      </c>
      <c r="Q263" s="26" t="str">
        <f t="shared" si="150"/>
        <v/>
      </c>
      <c r="R263" s="22"/>
      <c r="S263" s="99"/>
      <c r="T263" s="10"/>
      <c r="U263" s="229" t="str">
        <f t="shared" si="151"/>
        <v/>
      </c>
      <c r="V263" s="230"/>
      <c r="W263" s="230"/>
      <c r="X263" s="230"/>
      <c r="Y263" s="230"/>
      <c r="Z263" s="22" t="str">
        <f>""</f>
        <v/>
      </c>
      <c r="AB263" s="23" t="str">
        <f t="shared" si="152"/>
        <v/>
      </c>
      <c r="AC263" s="2" t="b">
        <f>COUNT(Q263:Q$2500)&gt;0</f>
        <v>0</v>
      </c>
      <c r="AD263" s="2" t="b">
        <f t="shared" si="135"/>
        <v>0</v>
      </c>
      <c r="AE263" s="2" t="b">
        <f t="shared" si="136"/>
        <v>0</v>
      </c>
      <c r="AF263" s="2" t="b">
        <f t="shared" si="137"/>
        <v>0</v>
      </c>
      <c r="AG263" s="2" t="b">
        <f>OR(
  AND(AC263,NOT(AC264)),
  AND(AF263,WEEKDAY(AH262,2)=EINSTELLUNGEN!$D$12),
  AND(AF263,AH263=$J$35)
)</f>
        <v>0</v>
      </c>
      <c r="AH263" s="2">
        <f>IF(AE263,AH262+IF(WEEKDAY(AH262+1,2)&lt;=EINSTELLUNGEN!$D$12,1,$J$36),AH262)</f>
        <v>42020</v>
      </c>
      <c r="AI263" s="2">
        <f t="shared" si="138"/>
        <v>2019</v>
      </c>
      <c r="AJ263" s="2">
        <f t="shared" si="139"/>
        <v>201901</v>
      </c>
      <c r="AK263" s="2">
        <f t="shared" si="140"/>
        <v>201901</v>
      </c>
      <c r="AL263" s="2">
        <f t="shared" si="168"/>
        <v>201903</v>
      </c>
      <c r="AM263" s="2" t="b">
        <f t="shared" si="141"/>
        <v>1</v>
      </c>
      <c r="AN263" s="4" t="e">
        <f t="shared" si="153"/>
        <v>#N/A</v>
      </c>
      <c r="AO263" s="4" t="e">
        <f t="shared" si="154"/>
        <v>#N/A</v>
      </c>
      <c r="AP263" s="2" t="str">
        <f>IF(AD263,
  IF(ISBLANK(H263),
    AP262,
    IF(LEN(H263)=1,
      IF(OR(UPPER(H263)="A",UPPER(H263)="I"),
        EINSTELLUNGEN!$D$21,
        IF(OR(UPPER(H263)="B",UPPER(H263)="M"),
          EINSTELLUNGEN!$D$22,
          IF(OR(UPPER(H263)="C",UPPER(H263)="S"),
            EINSTELLUNGEN!$D$23,
            IF(UPPER(H263)="D",
              EINSTELLUNGEN!$D$24,
              IF(UPPER(H263)="E",
                EINSTELLUNGEN!$D$25,
                UPPER(H263)))))),
      IF(ISNUMBER(H263),
        EINSTELLUNGEN!$D$20&amp;H263,
        UPPER(H263)))),
  "")</f>
        <v/>
      </c>
      <c r="AQ263" s="2" t="str">
        <f t="shared" si="155"/>
        <v/>
      </c>
      <c r="AR263" s="2">
        <f t="shared" si="156"/>
        <v>0</v>
      </c>
      <c r="AS263" s="145">
        <f t="shared" si="157"/>
        <v>0.33333333333333331</v>
      </c>
      <c r="AT263" s="2">
        <f t="shared" si="158"/>
        <v>0</v>
      </c>
      <c r="AU263" s="2">
        <f t="shared" si="159"/>
        <v>0</v>
      </c>
      <c r="AV263" s="2">
        <f t="shared" si="160"/>
        <v>0</v>
      </c>
      <c r="AW263" s="2">
        <f t="shared" si="161"/>
        <v>0</v>
      </c>
      <c r="AX263" s="2">
        <f t="shared" si="142"/>
        <v>0</v>
      </c>
      <c r="AY263" s="2">
        <f t="shared" si="162"/>
        <v>0</v>
      </c>
      <c r="AZ263" s="145" t="e">
        <f t="shared" si="163"/>
        <v>#N/A</v>
      </c>
      <c r="BA263" s="145" t="e">
        <f t="shared" si="164"/>
        <v>#N/A</v>
      </c>
      <c r="BB263" s="145">
        <f t="shared" si="165"/>
        <v>2.083333333333337E-2</v>
      </c>
      <c r="BC263" s="2">
        <f>IF(AM263,
  IF(AND(AL263=$J$31,_xlfn.DAYS(AH263,DATE(AI263,1,1))&lt;7),
    MAX(0,EINSTELLUNGEN!$D$12+1-WEEKDAY(DATE(EINSTELLUNGEN!$D$9,EINSTELLUNGEN!$D$10,1),2)),
    IF(AL263=$J$33,
      MIN(EINSTELLUNGEN!$D$12,WEEKDAY(DATE(EINSTELLUNGEN!$D$9,12,31),2)),
      EINSTELLUNGEN!$D$12
  )) - SUMIF(AL$50:AL$2500,"="&amp;AL263,AX$50:AX$2500),
  0)</f>
        <v>3</v>
      </c>
      <c r="BD263" s="2">
        <f t="shared" si="166"/>
        <v>0.33333333333333331</v>
      </c>
      <c r="BE263" s="2">
        <f t="shared" si="167"/>
        <v>0</v>
      </c>
    </row>
    <row r="264" spans="1:57" ht="10.5" customHeight="1">
      <c r="A264" s="1" t="str">
        <f t="shared" ca="1" si="143"/>
        <v/>
      </c>
      <c r="B264" s="1" t="str">
        <f t="shared" ca="1" si="144"/>
        <v/>
      </c>
      <c r="C264" s="1" t="str">
        <f t="shared" ca="1" si="145"/>
        <v/>
      </c>
      <c r="D264" s="1" t="str">
        <f t="shared" ca="1" si="146"/>
        <v/>
      </c>
      <c r="F264" s="10"/>
      <c r="G264" s="136" t="str">
        <f t="shared" si="147"/>
        <v/>
      </c>
      <c r="H264" s="27"/>
      <c r="I264" s="28"/>
      <c r="J264" s="28"/>
      <c r="K264" s="29"/>
      <c r="L264" s="136"/>
      <c r="M264" s="136"/>
      <c r="N264" s="136"/>
      <c r="O264" s="26" t="str">
        <f t="shared" si="148"/>
        <v/>
      </c>
      <c r="P264" s="218" t="str">
        <f t="shared" si="149"/>
        <v/>
      </c>
      <c r="Q264" s="26" t="str">
        <f t="shared" si="150"/>
        <v/>
      </c>
      <c r="R264" s="22"/>
      <c r="S264" s="99"/>
      <c r="T264" s="10"/>
      <c r="U264" s="229" t="str">
        <f t="shared" si="151"/>
        <v/>
      </c>
      <c r="V264" s="230"/>
      <c r="W264" s="230"/>
      <c r="X264" s="230"/>
      <c r="Y264" s="230"/>
      <c r="Z264" s="22" t="str">
        <f>""</f>
        <v/>
      </c>
      <c r="AB264" s="23" t="str">
        <f t="shared" si="152"/>
        <v/>
      </c>
      <c r="AC264" s="2" t="b">
        <f>COUNT(Q264:Q$2500)&gt;0</f>
        <v>0</v>
      </c>
      <c r="AD264" s="2" t="b">
        <f t="shared" si="135"/>
        <v>0</v>
      </c>
      <c r="AE264" s="2" t="b">
        <f t="shared" si="136"/>
        <v>0</v>
      </c>
      <c r="AF264" s="2" t="b">
        <f t="shared" si="137"/>
        <v>0</v>
      </c>
      <c r="AG264" s="2" t="b">
        <f>OR(
  AND(AC264,NOT(AC265)),
  AND(AF264,WEEKDAY(AH263,2)=EINSTELLUNGEN!$D$12),
  AND(AF264,AH264=$J$35)
)</f>
        <v>0</v>
      </c>
      <c r="AH264" s="2">
        <f>IF(AE264,AH263+IF(WEEKDAY(AH263+1,2)&lt;=EINSTELLUNGEN!$D$12,1,$J$36),AH263)</f>
        <v>42020</v>
      </c>
      <c r="AI264" s="2">
        <f t="shared" si="138"/>
        <v>2019</v>
      </c>
      <c r="AJ264" s="2">
        <f t="shared" si="139"/>
        <v>201901</v>
      </c>
      <c r="AK264" s="2">
        <f t="shared" si="140"/>
        <v>201901</v>
      </c>
      <c r="AL264" s="2">
        <f t="shared" si="168"/>
        <v>201903</v>
      </c>
      <c r="AM264" s="2" t="b">
        <f t="shared" si="141"/>
        <v>1</v>
      </c>
      <c r="AN264" s="4" t="e">
        <f t="shared" si="153"/>
        <v>#N/A</v>
      </c>
      <c r="AO264" s="4" t="e">
        <f t="shared" si="154"/>
        <v>#N/A</v>
      </c>
      <c r="AP264" s="2" t="str">
        <f>IF(AD264,
  IF(ISBLANK(H264),
    AP263,
    IF(LEN(H264)=1,
      IF(OR(UPPER(H264)="A",UPPER(H264)="I"),
        EINSTELLUNGEN!$D$21,
        IF(OR(UPPER(H264)="B",UPPER(H264)="M"),
          EINSTELLUNGEN!$D$22,
          IF(OR(UPPER(H264)="C",UPPER(H264)="S"),
            EINSTELLUNGEN!$D$23,
            IF(UPPER(H264)="D",
              EINSTELLUNGEN!$D$24,
              IF(UPPER(H264)="E",
                EINSTELLUNGEN!$D$25,
                UPPER(H264)))))),
      IF(ISNUMBER(H264),
        EINSTELLUNGEN!$D$20&amp;H264,
        UPPER(H264)))),
  "")</f>
        <v/>
      </c>
      <c r="AQ264" s="2" t="str">
        <f t="shared" si="155"/>
        <v/>
      </c>
      <c r="AR264" s="2">
        <f t="shared" si="156"/>
        <v>0</v>
      </c>
      <c r="AS264" s="145">
        <f t="shared" si="157"/>
        <v>0.33333333333333331</v>
      </c>
      <c r="AT264" s="2">
        <f t="shared" si="158"/>
        <v>0</v>
      </c>
      <c r="AU264" s="2">
        <f t="shared" si="159"/>
        <v>0</v>
      </c>
      <c r="AV264" s="2">
        <f t="shared" si="160"/>
        <v>0</v>
      </c>
      <c r="AW264" s="2">
        <f t="shared" si="161"/>
        <v>0</v>
      </c>
      <c r="AX264" s="2">
        <f t="shared" si="142"/>
        <v>0</v>
      </c>
      <c r="AY264" s="2">
        <f t="shared" si="162"/>
        <v>0</v>
      </c>
      <c r="AZ264" s="145" t="e">
        <f t="shared" si="163"/>
        <v>#N/A</v>
      </c>
      <c r="BA264" s="145" t="e">
        <f t="shared" si="164"/>
        <v>#N/A</v>
      </c>
      <c r="BB264" s="145">
        <f t="shared" si="165"/>
        <v>2.083333333333337E-2</v>
      </c>
      <c r="BC264" s="2">
        <f>IF(AM264,
  IF(AND(AL264=$J$31,_xlfn.DAYS(AH264,DATE(AI264,1,1))&lt;7),
    MAX(0,EINSTELLUNGEN!$D$12+1-WEEKDAY(DATE(EINSTELLUNGEN!$D$9,EINSTELLUNGEN!$D$10,1),2)),
    IF(AL264=$J$33,
      MIN(EINSTELLUNGEN!$D$12,WEEKDAY(DATE(EINSTELLUNGEN!$D$9,12,31),2)),
      EINSTELLUNGEN!$D$12
  )) - SUMIF(AL$50:AL$2500,"="&amp;AL264,AX$50:AX$2500),
  0)</f>
        <v>3</v>
      </c>
      <c r="BD264" s="2">
        <f t="shared" si="166"/>
        <v>0.33333333333333331</v>
      </c>
      <c r="BE264" s="2">
        <f t="shared" si="167"/>
        <v>0</v>
      </c>
    </row>
    <row r="265" spans="1:57" ht="10.5" customHeight="1">
      <c r="A265" s="1" t="str">
        <f t="shared" ca="1" si="143"/>
        <v/>
      </c>
      <c r="B265" s="1" t="str">
        <f t="shared" ca="1" si="144"/>
        <v/>
      </c>
      <c r="C265" s="1" t="str">
        <f t="shared" ca="1" si="145"/>
        <v/>
      </c>
      <c r="D265" s="1" t="str">
        <f t="shared" ca="1" si="146"/>
        <v/>
      </c>
      <c r="F265" s="10"/>
      <c r="G265" s="136" t="str">
        <f t="shared" si="147"/>
        <v/>
      </c>
      <c r="H265" s="27"/>
      <c r="I265" s="28"/>
      <c r="J265" s="28"/>
      <c r="K265" s="29"/>
      <c r="L265" s="136"/>
      <c r="M265" s="136"/>
      <c r="N265" s="136"/>
      <c r="O265" s="26" t="str">
        <f t="shared" si="148"/>
        <v/>
      </c>
      <c r="P265" s="218" t="str">
        <f t="shared" si="149"/>
        <v/>
      </c>
      <c r="Q265" s="26" t="str">
        <f t="shared" si="150"/>
        <v/>
      </c>
      <c r="R265" s="22"/>
      <c r="S265" s="99"/>
      <c r="T265" s="10"/>
      <c r="U265" s="229" t="str">
        <f t="shared" si="151"/>
        <v/>
      </c>
      <c r="V265" s="230"/>
      <c r="W265" s="230"/>
      <c r="X265" s="230"/>
      <c r="Y265" s="230"/>
      <c r="Z265" s="22" t="str">
        <f>""</f>
        <v/>
      </c>
      <c r="AB265" s="23" t="str">
        <f t="shared" si="152"/>
        <v/>
      </c>
      <c r="AC265" s="2" t="b">
        <f>COUNT(Q265:Q$2500)&gt;0</f>
        <v>0</v>
      </c>
      <c r="AD265" s="2" t="b">
        <f t="shared" si="135"/>
        <v>0</v>
      </c>
      <c r="AE265" s="2" t="b">
        <f t="shared" si="136"/>
        <v>0</v>
      </c>
      <c r="AF265" s="2" t="b">
        <f t="shared" si="137"/>
        <v>0</v>
      </c>
      <c r="AG265" s="2" t="b">
        <f>OR(
  AND(AC265,NOT(AC266)),
  AND(AF265,WEEKDAY(AH264,2)=EINSTELLUNGEN!$D$12),
  AND(AF265,AH265=$J$35)
)</f>
        <v>0</v>
      </c>
      <c r="AH265" s="2">
        <f>IF(AE265,AH264+IF(WEEKDAY(AH264+1,2)&lt;=EINSTELLUNGEN!$D$12,1,$J$36),AH264)</f>
        <v>42020</v>
      </c>
      <c r="AI265" s="2">
        <f t="shared" si="138"/>
        <v>2019</v>
      </c>
      <c r="AJ265" s="2">
        <f t="shared" si="139"/>
        <v>201901</v>
      </c>
      <c r="AK265" s="2">
        <f t="shared" si="140"/>
        <v>201901</v>
      </c>
      <c r="AL265" s="2">
        <f t="shared" si="168"/>
        <v>201903</v>
      </c>
      <c r="AM265" s="2" t="b">
        <f t="shared" si="141"/>
        <v>1</v>
      </c>
      <c r="AN265" s="4" t="e">
        <f t="shared" si="153"/>
        <v>#N/A</v>
      </c>
      <c r="AO265" s="4" t="e">
        <f t="shared" si="154"/>
        <v>#N/A</v>
      </c>
      <c r="AP265" s="2" t="str">
        <f>IF(AD265,
  IF(ISBLANK(H265),
    AP264,
    IF(LEN(H265)=1,
      IF(OR(UPPER(H265)="A",UPPER(H265)="I"),
        EINSTELLUNGEN!$D$21,
        IF(OR(UPPER(H265)="B",UPPER(H265)="M"),
          EINSTELLUNGEN!$D$22,
          IF(OR(UPPER(H265)="C",UPPER(H265)="S"),
            EINSTELLUNGEN!$D$23,
            IF(UPPER(H265)="D",
              EINSTELLUNGEN!$D$24,
              IF(UPPER(H265)="E",
                EINSTELLUNGEN!$D$25,
                UPPER(H265)))))),
      IF(ISNUMBER(H265),
        EINSTELLUNGEN!$D$20&amp;H265,
        UPPER(H265)))),
  "")</f>
        <v/>
      </c>
      <c r="AQ265" s="2" t="str">
        <f t="shared" si="155"/>
        <v/>
      </c>
      <c r="AR265" s="2">
        <f t="shared" si="156"/>
        <v>0</v>
      </c>
      <c r="AS265" s="145">
        <f t="shared" si="157"/>
        <v>0.33333333333333331</v>
      </c>
      <c r="AT265" s="2">
        <f t="shared" si="158"/>
        <v>0</v>
      </c>
      <c r="AU265" s="2">
        <f t="shared" si="159"/>
        <v>0</v>
      </c>
      <c r="AV265" s="2">
        <f t="shared" si="160"/>
        <v>0</v>
      </c>
      <c r="AW265" s="2">
        <f t="shared" si="161"/>
        <v>0</v>
      </c>
      <c r="AX265" s="2">
        <f t="shared" si="142"/>
        <v>0</v>
      </c>
      <c r="AY265" s="2">
        <f t="shared" si="162"/>
        <v>0</v>
      </c>
      <c r="AZ265" s="145" t="e">
        <f t="shared" si="163"/>
        <v>#N/A</v>
      </c>
      <c r="BA265" s="145" t="e">
        <f t="shared" si="164"/>
        <v>#N/A</v>
      </c>
      <c r="BB265" s="145">
        <f t="shared" si="165"/>
        <v>2.083333333333337E-2</v>
      </c>
      <c r="BC265" s="2">
        <f>IF(AM265,
  IF(AND(AL265=$J$31,_xlfn.DAYS(AH265,DATE(AI265,1,1))&lt;7),
    MAX(0,EINSTELLUNGEN!$D$12+1-WEEKDAY(DATE(EINSTELLUNGEN!$D$9,EINSTELLUNGEN!$D$10,1),2)),
    IF(AL265=$J$33,
      MIN(EINSTELLUNGEN!$D$12,WEEKDAY(DATE(EINSTELLUNGEN!$D$9,12,31),2)),
      EINSTELLUNGEN!$D$12
  )) - SUMIF(AL$50:AL$2500,"="&amp;AL265,AX$50:AX$2500),
  0)</f>
        <v>3</v>
      </c>
      <c r="BD265" s="2">
        <f t="shared" si="166"/>
        <v>0.33333333333333331</v>
      </c>
      <c r="BE265" s="2">
        <f t="shared" si="167"/>
        <v>0</v>
      </c>
    </row>
    <row r="266" spans="1:57" ht="10.5" customHeight="1">
      <c r="A266" s="1" t="str">
        <f t="shared" ca="1" si="143"/>
        <v/>
      </c>
      <c r="B266" s="1" t="str">
        <f t="shared" ca="1" si="144"/>
        <v/>
      </c>
      <c r="C266" s="1" t="str">
        <f t="shared" ca="1" si="145"/>
        <v/>
      </c>
      <c r="D266" s="1" t="str">
        <f t="shared" ca="1" si="146"/>
        <v/>
      </c>
      <c r="F266" s="10"/>
      <c r="G266" s="136" t="str">
        <f t="shared" si="147"/>
        <v/>
      </c>
      <c r="H266" s="27"/>
      <c r="I266" s="28"/>
      <c r="J266" s="28"/>
      <c r="K266" s="29"/>
      <c r="L266" s="136"/>
      <c r="M266" s="136"/>
      <c r="N266" s="136"/>
      <c r="O266" s="26" t="str">
        <f t="shared" si="148"/>
        <v/>
      </c>
      <c r="P266" s="218" t="str">
        <f t="shared" si="149"/>
        <v/>
      </c>
      <c r="Q266" s="26" t="str">
        <f t="shared" si="150"/>
        <v/>
      </c>
      <c r="R266" s="22"/>
      <c r="S266" s="99"/>
      <c r="T266" s="10"/>
      <c r="U266" s="229" t="str">
        <f t="shared" si="151"/>
        <v/>
      </c>
      <c r="V266" s="230"/>
      <c r="W266" s="230"/>
      <c r="X266" s="230"/>
      <c r="Y266" s="230"/>
      <c r="Z266" s="22" t="str">
        <f>""</f>
        <v/>
      </c>
      <c r="AB266" s="23" t="str">
        <f t="shared" si="152"/>
        <v/>
      </c>
      <c r="AC266" s="2" t="b">
        <f>COUNT(Q266:Q$2500)&gt;0</f>
        <v>0</v>
      </c>
      <c r="AD266" s="2" t="b">
        <f t="shared" si="135"/>
        <v>0</v>
      </c>
      <c r="AE266" s="2" t="b">
        <f t="shared" si="136"/>
        <v>0</v>
      </c>
      <c r="AF266" s="2" t="b">
        <f t="shared" si="137"/>
        <v>0</v>
      </c>
      <c r="AG266" s="2" t="b">
        <f>OR(
  AND(AC266,NOT(AC267)),
  AND(AF266,WEEKDAY(AH265,2)=EINSTELLUNGEN!$D$12),
  AND(AF266,AH266=$J$35)
)</f>
        <v>0</v>
      </c>
      <c r="AH266" s="2">
        <f>IF(AE266,AH265+IF(WEEKDAY(AH265+1,2)&lt;=EINSTELLUNGEN!$D$12,1,$J$36),AH265)</f>
        <v>42020</v>
      </c>
      <c r="AI266" s="2">
        <f t="shared" si="138"/>
        <v>2019</v>
      </c>
      <c r="AJ266" s="2">
        <f t="shared" si="139"/>
        <v>201901</v>
      </c>
      <c r="AK266" s="2">
        <f t="shared" si="140"/>
        <v>201901</v>
      </c>
      <c r="AL266" s="2">
        <f t="shared" si="168"/>
        <v>201903</v>
      </c>
      <c r="AM266" s="2" t="b">
        <f t="shared" si="141"/>
        <v>1</v>
      </c>
      <c r="AN266" s="4" t="e">
        <f t="shared" si="153"/>
        <v>#N/A</v>
      </c>
      <c r="AO266" s="4" t="e">
        <f t="shared" si="154"/>
        <v>#N/A</v>
      </c>
      <c r="AP266" s="2" t="str">
        <f>IF(AD266,
  IF(ISBLANK(H266),
    AP265,
    IF(LEN(H266)=1,
      IF(OR(UPPER(H266)="A",UPPER(H266)="I"),
        EINSTELLUNGEN!$D$21,
        IF(OR(UPPER(H266)="B",UPPER(H266)="M"),
          EINSTELLUNGEN!$D$22,
          IF(OR(UPPER(H266)="C",UPPER(H266)="S"),
            EINSTELLUNGEN!$D$23,
            IF(UPPER(H266)="D",
              EINSTELLUNGEN!$D$24,
              IF(UPPER(H266)="E",
                EINSTELLUNGEN!$D$25,
                UPPER(H266)))))),
      IF(ISNUMBER(H266),
        EINSTELLUNGEN!$D$20&amp;H266,
        UPPER(H266)))),
  "")</f>
        <v/>
      </c>
      <c r="AQ266" s="2" t="str">
        <f t="shared" si="155"/>
        <v/>
      </c>
      <c r="AR266" s="2">
        <f t="shared" si="156"/>
        <v>0</v>
      </c>
      <c r="AS266" s="145">
        <f t="shared" si="157"/>
        <v>0.33333333333333331</v>
      </c>
      <c r="AT266" s="2">
        <f t="shared" si="158"/>
        <v>0</v>
      </c>
      <c r="AU266" s="2">
        <f t="shared" si="159"/>
        <v>0</v>
      </c>
      <c r="AV266" s="2">
        <f t="shared" si="160"/>
        <v>0</v>
      </c>
      <c r="AW266" s="2">
        <f t="shared" si="161"/>
        <v>0</v>
      </c>
      <c r="AX266" s="2">
        <f t="shared" si="142"/>
        <v>0</v>
      </c>
      <c r="AY266" s="2">
        <f t="shared" si="162"/>
        <v>0</v>
      </c>
      <c r="AZ266" s="145" t="e">
        <f t="shared" si="163"/>
        <v>#N/A</v>
      </c>
      <c r="BA266" s="145" t="e">
        <f t="shared" si="164"/>
        <v>#N/A</v>
      </c>
      <c r="BB266" s="145">
        <f t="shared" si="165"/>
        <v>2.083333333333337E-2</v>
      </c>
      <c r="BC266" s="2">
        <f>IF(AM266,
  IF(AND(AL266=$J$31,_xlfn.DAYS(AH266,DATE(AI266,1,1))&lt;7),
    MAX(0,EINSTELLUNGEN!$D$12+1-WEEKDAY(DATE(EINSTELLUNGEN!$D$9,EINSTELLUNGEN!$D$10,1),2)),
    IF(AL266=$J$33,
      MIN(EINSTELLUNGEN!$D$12,WEEKDAY(DATE(EINSTELLUNGEN!$D$9,12,31),2)),
      EINSTELLUNGEN!$D$12
  )) - SUMIF(AL$50:AL$2500,"="&amp;AL266,AX$50:AX$2500),
  0)</f>
        <v>3</v>
      </c>
      <c r="BD266" s="2">
        <f t="shared" si="166"/>
        <v>0.33333333333333331</v>
      </c>
      <c r="BE266" s="2">
        <f t="shared" si="167"/>
        <v>0</v>
      </c>
    </row>
    <row r="267" spans="1:57" ht="10.5" customHeight="1">
      <c r="A267" s="1" t="str">
        <f t="shared" ca="1" si="143"/>
        <v/>
      </c>
      <c r="B267" s="1" t="str">
        <f t="shared" ca="1" si="144"/>
        <v/>
      </c>
      <c r="C267" s="1" t="str">
        <f t="shared" ca="1" si="145"/>
        <v/>
      </c>
      <c r="D267" s="1" t="str">
        <f t="shared" ca="1" si="146"/>
        <v/>
      </c>
      <c r="F267" s="10"/>
      <c r="G267" s="136" t="str">
        <f t="shared" si="147"/>
        <v/>
      </c>
      <c r="H267" s="27"/>
      <c r="I267" s="28"/>
      <c r="J267" s="28"/>
      <c r="K267" s="29"/>
      <c r="L267" s="136"/>
      <c r="M267" s="136"/>
      <c r="N267" s="136"/>
      <c r="O267" s="26" t="str">
        <f t="shared" si="148"/>
        <v/>
      </c>
      <c r="P267" s="218" t="str">
        <f t="shared" si="149"/>
        <v/>
      </c>
      <c r="Q267" s="26" t="str">
        <f t="shared" si="150"/>
        <v/>
      </c>
      <c r="R267" s="22"/>
      <c r="S267" s="99"/>
      <c r="T267" s="10"/>
      <c r="U267" s="229" t="str">
        <f t="shared" si="151"/>
        <v/>
      </c>
      <c r="V267" s="230"/>
      <c r="W267" s="230"/>
      <c r="X267" s="230"/>
      <c r="Y267" s="230"/>
      <c r="Z267" s="22" t="str">
        <f>""</f>
        <v/>
      </c>
      <c r="AB267" s="23" t="str">
        <f t="shared" si="152"/>
        <v/>
      </c>
      <c r="AC267" s="2" t="b">
        <f>COUNT(Q267:Q$2500)&gt;0</f>
        <v>0</v>
      </c>
      <c r="AD267" s="2" t="b">
        <f t="shared" si="135"/>
        <v>0</v>
      </c>
      <c r="AE267" s="2" t="b">
        <f t="shared" si="136"/>
        <v>0</v>
      </c>
      <c r="AF267" s="2" t="b">
        <f t="shared" si="137"/>
        <v>0</v>
      </c>
      <c r="AG267" s="2" t="b">
        <f>OR(
  AND(AC267,NOT(AC268)),
  AND(AF267,WEEKDAY(AH266,2)=EINSTELLUNGEN!$D$12),
  AND(AF267,AH267=$J$35)
)</f>
        <v>0</v>
      </c>
      <c r="AH267" s="2">
        <f>IF(AE267,AH266+IF(WEEKDAY(AH266+1,2)&lt;=EINSTELLUNGEN!$D$12,1,$J$36),AH266)</f>
        <v>42020</v>
      </c>
      <c r="AI267" s="2">
        <f t="shared" si="138"/>
        <v>2019</v>
      </c>
      <c r="AJ267" s="2">
        <f t="shared" si="139"/>
        <v>201901</v>
      </c>
      <c r="AK267" s="2">
        <f t="shared" si="140"/>
        <v>201901</v>
      </c>
      <c r="AL267" s="2">
        <f t="shared" si="168"/>
        <v>201903</v>
      </c>
      <c r="AM267" s="2" t="b">
        <f t="shared" si="141"/>
        <v>1</v>
      </c>
      <c r="AN267" s="4" t="e">
        <f t="shared" si="153"/>
        <v>#N/A</v>
      </c>
      <c r="AO267" s="4" t="e">
        <f t="shared" si="154"/>
        <v>#N/A</v>
      </c>
      <c r="AP267" s="2" t="str">
        <f>IF(AD267,
  IF(ISBLANK(H267),
    AP266,
    IF(LEN(H267)=1,
      IF(OR(UPPER(H267)="A",UPPER(H267)="I"),
        EINSTELLUNGEN!$D$21,
        IF(OR(UPPER(H267)="B",UPPER(H267)="M"),
          EINSTELLUNGEN!$D$22,
          IF(OR(UPPER(H267)="C",UPPER(H267)="S"),
            EINSTELLUNGEN!$D$23,
            IF(UPPER(H267)="D",
              EINSTELLUNGEN!$D$24,
              IF(UPPER(H267)="E",
                EINSTELLUNGEN!$D$25,
                UPPER(H267)))))),
      IF(ISNUMBER(H267),
        EINSTELLUNGEN!$D$20&amp;H267,
        UPPER(H267)))),
  "")</f>
        <v/>
      </c>
      <c r="AQ267" s="2" t="str">
        <f t="shared" si="155"/>
        <v/>
      </c>
      <c r="AR267" s="2">
        <f t="shared" si="156"/>
        <v>0</v>
      </c>
      <c r="AS267" s="145">
        <f t="shared" si="157"/>
        <v>0.33333333333333331</v>
      </c>
      <c r="AT267" s="2">
        <f t="shared" si="158"/>
        <v>0</v>
      </c>
      <c r="AU267" s="2">
        <f t="shared" si="159"/>
        <v>0</v>
      </c>
      <c r="AV267" s="2">
        <f t="shared" si="160"/>
        <v>0</v>
      </c>
      <c r="AW267" s="2">
        <f t="shared" si="161"/>
        <v>0</v>
      </c>
      <c r="AX267" s="2">
        <f t="shared" si="142"/>
        <v>0</v>
      </c>
      <c r="AY267" s="2">
        <f t="shared" si="162"/>
        <v>0</v>
      </c>
      <c r="AZ267" s="145" t="e">
        <f t="shared" si="163"/>
        <v>#N/A</v>
      </c>
      <c r="BA267" s="145" t="e">
        <f t="shared" si="164"/>
        <v>#N/A</v>
      </c>
      <c r="BB267" s="145">
        <f t="shared" si="165"/>
        <v>2.083333333333337E-2</v>
      </c>
      <c r="BC267" s="2">
        <f>IF(AM267,
  IF(AND(AL267=$J$31,_xlfn.DAYS(AH267,DATE(AI267,1,1))&lt;7),
    MAX(0,EINSTELLUNGEN!$D$12+1-WEEKDAY(DATE(EINSTELLUNGEN!$D$9,EINSTELLUNGEN!$D$10,1),2)),
    IF(AL267=$J$33,
      MIN(EINSTELLUNGEN!$D$12,WEEKDAY(DATE(EINSTELLUNGEN!$D$9,12,31),2)),
      EINSTELLUNGEN!$D$12
  )) - SUMIF(AL$50:AL$2500,"="&amp;AL267,AX$50:AX$2500),
  0)</f>
        <v>3</v>
      </c>
      <c r="BD267" s="2">
        <f t="shared" si="166"/>
        <v>0.33333333333333331</v>
      </c>
      <c r="BE267" s="2">
        <f t="shared" si="167"/>
        <v>0</v>
      </c>
    </row>
    <row r="268" spans="1:57" ht="10.5" customHeight="1">
      <c r="A268" s="1" t="str">
        <f t="shared" ca="1" si="143"/>
        <v/>
      </c>
      <c r="B268" s="1" t="str">
        <f t="shared" ca="1" si="144"/>
        <v/>
      </c>
      <c r="C268" s="1" t="str">
        <f t="shared" ca="1" si="145"/>
        <v/>
      </c>
      <c r="D268" s="1" t="str">
        <f t="shared" ca="1" si="146"/>
        <v/>
      </c>
      <c r="F268" s="10"/>
      <c r="G268" s="136" t="str">
        <f t="shared" si="147"/>
        <v/>
      </c>
      <c r="H268" s="27"/>
      <c r="I268" s="28"/>
      <c r="J268" s="28"/>
      <c r="K268" s="29"/>
      <c r="L268" s="136"/>
      <c r="M268" s="136"/>
      <c r="N268" s="136"/>
      <c r="O268" s="26" t="str">
        <f t="shared" si="148"/>
        <v/>
      </c>
      <c r="P268" s="218" t="str">
        <f t="shared" si="149"/>
        <v/>
      </c>
      <c r="Q268" s="26" t="str">
        <f t="shared" si="150"/>
        <v/>
      </c>
      <c r="R268" s="22"/>
      <c r="S268" s="99"/>
      <c r="T268" s="10"/>
      <c r="U268" s="229" t="str">
        <f t="shared" si="151"/>
        <v/>
      </c>
      <c r="V268" s="230"/>
      <c r="W268" s="230"/>
      <c r="X268" s="230"/>
      <c r="Y268" s="230"/>
      <c r="Z268" s="22" t="str">
        <f>""</f>
        <v/>
      </c>
      <c r="AB268" s="23" t="str">
        <f t="shared" si="152"/>
        <v/>
      </c>
      <c r="AC268" s="2" t="b">
        <f>COUNT(Q268:Q$2500)&gt;0</f>
        <v>0</v>
      </c>
      <c r="AD268" s="2" t="b">
        <f t="shared" si="135"/>
        <v>0</v>
      </c>
      <c r="AE268" s="2" t="b">
        <f t="shared" si="136"/>
        <v>0</v>
      </c>
      <c r="AF268" s="2" t="b">
        <f t="shared" si="137"/>
        <v>0</v>
      </c>
      <c r="AG268" s="2" t="b">
        <f>OR(
  AND(AC268,NOT(AC269)),
  AND(AF268,WEEKDAY(AH267,2)=EINSTELLUNGEN!$D$12),
  AND(AF268,AH268=$J$35)
)</f>
        <v>0</v>
      </c>
      <c r="AH268" s="2">
        <f>IF(AE268,AH267+IF(WEEKDAY(AH267+1,2)&lt;=EINSTELLUNGEN!$D$12,1,$J$36),AH267)</f>
        <v>42020</v>
      </c>
      <c r="AI268" s="2">
        <f t="shared" si="138"/>
        <v>2019</v>
      </c>
      <c r="AJ268" s="2">
        <f t="shared" si="139"/>
        <v>201901</v>
      </c>
      <c r="AK268" s="2">
        <f t="shared" si="140"/>
        <v>201901</v>
      </c>
      <c r="AL268" s="2">
        <f t="shared" si="168"/>
        <v>201903</v>
      </c>
      <c r="AM268" s="2" t="b">
        <f t="shared" si="141"/>
        <v>1</v>
      </c>
      <c r="AN268" s="4" t="e">
        <f t="shared" si="153"/>
        <v>#N/A</v>
      </c>
      <c r="AO268" s="4" t="e">
        <f t="shared" si="154"/>
        <v>#N/A</v>
      </c>
      <c r="AP268" s="2" t="str">
        <f>IF(AD268,
  IF(ISBLANK(H268),
    AP267,
    IF(LEN(H268)=1,
      IF(OR(UPPER(H268)="A",UPPER(H268)="I"),
        EINSTELLUNGEN!$D$21,
        IF(OR(UPPER(H268)="B",UPPER(H268)="M"),
          EINSTELLUNGEN!$D$22,
          IF(OR(UPPER(H268)="C",UPPER(H268)="S"),
            EINSTELLUNGEN!$D$23,
            IF(UPPER(H268)="D",
              EINSTELLUNGEN!$D$24,
              IF(UPPER(H268)="E",
                EINSTELLUNGEN!$D$25,
                UPPER(H268)))))),
      IF(ISNUMBER(H268),
        EINSTELLUNGEN!$D$20&amp;H268,
        UPPER(H268)))),
  "")</f>
        <v/>
      </c>
      <c r="AQ268" s="2" t="str">
        <f t="shared" si="155"/>
        <v/>
      </c>
      <c r="AR268" s="2">
        <f t="shared" si="156"/>
        <v>0</v>
      </c>
      <c r="AS268" s="145">
        <f t="shared" si="157"/>
        <v>0.33333333333333331</v>
      </c>
      <c r="AT268" s="2">
        <f t="shared" si="158"/>
        <v>0</v>
      </c>
      <c r="AU268" s="2">
        <f t="shared" si="159"/>
        <v>0</v>
      </c>
      <c r="AV268" s="2">
        <f t="shared" si="160"/>
        <v>0</v>
      </c>
      <c r="AW268" s="2">
        <f t="shared" si="161"/>
        <v>0</v>
      </c>
      <c r="AX268" s="2">
        <f t="shared" si="142"/>
        <v>0</v>
      </c>
      <c r="AY268" s="2">
        <f t="shared" si="162"/>
        <v>0</v>
      </c>
      <c r="AZ268" s="145" t="e">
        <f t="shared" si="163"/>
        <v>#N/A</v>
      </c>
      <c r="BA268" s="145" t="e">
        <f t="shared" si="164"/>
        <v>#N/A</v>
      </c>
      <c r="BB268" s="145">
        <f t="shared" si="165"/>
        <v>2.083333333333337E-2</v>
      </c>
      <c r="BC268" s="2">
        <f>IF(AM268,
  IF(AND(AL268=$J$31,_xlfn.DAYS(AH268,DATE(AI268,1,1))&lt;7),
    MAX(0,EINSTELLUNGEN!$D$12+1-WEEKDAY(DATE(EINSTELLUNGEN!$D$9,EINSTELLUNGEN!$D$10,1),2)),
    IF(AL268=$J$33,
      MIN(EINSTELLUNGEN!$D$12,WEEKDAY(DATE(EINSTELLUNGEN!$D$9,12,31),2)),
      EINSTELLUNGEN!$D$12
  )) - SUMIF(AL$50:AL$2500,"="&amp;AL268,AX$50:AX$2500),
  0)</f>
        <v>3</v>
      </c>
      <c r="BD268" s="2">
        <f t="shared" si="166"/>
        <v>0.33333333333333331</v>
      </c>
      <c r="BE268" s="2">
        <f t="shared" si="167"/>
        <v>0</v>
      </c>
    </row>
    <row r="269" spans="1:57" ht="10.5" customHeight="1">
      <c r="A269" s="1" t="str">
        <f t="shared" ca="1" si="143"/>
        <v/>
      </c>
      <c r="B269" s="1" t="str">
        <f t="shared" ca="1" si="144"/>
        <v/>
      </c>
      <c r="C269" s="1" t="str">
        <f t="shared" ca="1" si="145"/>
        <v/>
      </c>
      <c r="D269" s="1" t="str">
        <f t="shared" ca="1" si="146"/>
        <v/>
      </c>
      <c r="F269" s="10"/>
      <c r="G269" s="136" t="str">
        <f t="shared" si="147"/>
        <v/>
      </c>
      <c r="H269" s="27"/>
      <c r="I269" s="28"/>
      <c r="J269" s="28"/>
      <c r="K269" s="29"/>
      <c r="L269" s="136"/>
      <c r="M269" s="136"/>
      <c r="N269" s="136"/>
      <c r="O269" s="26" t="str">
        <f t="shared" si="148"/>
        <v/>
      </c>
      <c r="P269" s="218" t="str">
        <f t="shared" si="149"/>
        <v/>
      </c>
      <c r="Q269" s="26" t="str">
        <f t="shared" si="150"/>
        <v/>
      </c>
      <c r="R269" s="22"/>
      <c r="S269" s="99"/>
      <c r="T269" s="10"/>
      <c r="U269" s="229" t="str">
        <f t="shared" si="151"/>
        <v/>
      </c>
      <c r="V269" s="230"/>
      <c r="W269" s="230"/>
      <c r="X269" s="230"/>
      <c r="Y269" s="230"/>
      <c r="Z269" s="22" t="str">
        <f>""</f>
        <v/>
      </c>
      <c r="AB269" s="23" t="str">
        <f t="shared" si="152"/>
        <v/>
      </c>
      <c r="AC269" s="2" t="b">
        <f>COUNT(Q269:Q$2500)&gt;0</f>
        <v>0</v>
      </c>
      <c r="AD269" s="2" t="b">
        <f t="shared" si="135"/>
        <v>0</v>
      </c>
      <c r="AE269" s="2" t="b">
        <f t="shared" si="136"/>
        <v>0</v>
      </c>
      <c r="AF269" s="2" t="b">
        <f t="shared" si="137"/>
        <v>0</v>
      </c>
      <c r="AG269" s="2" t="b">
        <f>OR(
  AND(AC269,NOT(AC270)),
  AND(AF269,WEEKDAY(AH268,2)=EINSTELLUNGEN!$D$12),
  AND(AF269,AH269=$J$35)
)</f>
        <v>0</v>
      </c>
      <c r="AH269" s="2">
        <f>IF(AE269,AH268+IF(WEEKDAY(AH268+1,2)&lt;=EINSTELLUNGEN!$D$12,1,$J$36),AH268)</f>
        <v>42020</v>
      </c>
      <c r="AI269" s="2">
        <f t="shared" si="138"/>
        <v>2019</v>
      </c>
      <c r="AJ269" s="2">
        <f t="shared" si="139"/>
        <v>201901</v>
      </c>
      <c r="AK269" s="2">
        <f t="shared" si="140"/>
        <v>201901</v>
      </c>
      <c r="AL269" s="2">
        <f t="shared" si="168"/>
        <v>201903</v>
      </c>
      <c r="AM269" s="2" t="b">
        <f t="shared" si="141"/>
        <v>1</v>
      </c>
      <c r="AN269" s="4" t="e">
        <f t="shared" si="153"/>
        <v>#N/A</v>
      </c>
      <c r="AO269" s="4" t="e">
        <f t="shared" si="154"/>
        <v>#N/A</v>
      </c>
      <c r="AP269" s="2" t="str">
        <f>IF(AD269,
  IF(ISBLANK(H269),
    AP268,
    IF(LEN(H269)=1,
      IF(OR(UPPER(H269)="A",UPPER(H269)="I"),
        EINSTELLUNGEN!$D$21,
        IF(OR(UPPER(H269)="B",UPPER(H269)="M"),
          EINSTELLUNGEN!$D$22,
          IF(OR(UPPER(H269)="C",UPPER(H269)="S"),
            EINSTELLUNGEN!$D$23,
            IF(UPPER(H269)="D",
              EINSTELLUNGEN!$D$24,
              IF(UPPER(H269)="E",
                EINSTELLUNGEN!$D$25,
                UPPER(H269)))))),
      IF(ISNUMBER(H269),
        EINSTELLUNGEN!$D$20&amp;H269,
        UPPER(H269)))),
  "")</f>
        <v/>
      </c>
      <c r="AQ269" s="2" t="str">
        <f t="shared" si="155"/>
        <v/>
      </c>
      <c r="AR269" s="2">
        <f t="shared" si="156"/>
        <v>0</v>
      </c>
      <c r="AS269" s="145">
        <f t="shared" si="157"/>
        <v>0.33333333333333331</v>
      </c>
      <c r="AT269" s="2">
        <f t="shared" si="158"/>
        <v>0</v>
      </c>
      <c r="AU269" s="2">
        <f t="shared" si="159"/>
        <v>0</v>
      </c>
      <c r="AV269" s="2">
        <f t="shared" si="160"/>
        <v>0</v>
      </c>
      <c r="AW269" s="2">
        <f t="shared" si="161"/>
        <v>0</v>
      </c>
      <c r="AX269" s="2">
        <f t="shared" si="142"/>
        <v>0</v>
      </c>
      <c r="AY269" s="2">
        <f t="shared" si="162"/>
        <v>0</v>
      </c>
      <c r="AZ269" s="145" t="e">
        <f t="shared" si="163"/>
        <v>#N/A</v>
      </c>
      <c r="BA269" s="145" t="e">
        <f t="shared" si="164"/>
        <v>#N/A</v>
      </c>
      <c r="BB269" s="145">
        <f t="shared" si="165"/>
        <v>2.083333333333337E-2</v>
      </c>
      <c r="BC269" s="2">
        <f>IF(AM269,
  IF(AND(AL269=$J$31,_xlfn.DAYS(AH269,DATE(AI269,1,1))&lt;7),
    MAX(0,EINSTELLUNGEN!$D$12+1-WEEKDAY(DATE(EINSTELLUNGEN!$D$9,EINSTELLUNGEN!$D$10,1),2)),
    IF(AL269=$J$33,
      MIN(EINSTELLUNGEN!$D$12,WEEKDAY(DATE(EINSTELLUNGEN!$D$9,12,31),2)),
      EINSTELLUNGEN!$D$12
  )) - SUMIF(AL$50:AL$2500,"="&amp;AL269,AX$50:AX$2500),
  0)</f>
        <v>3</v>
      </c>
      <c r="BD269" s="2">
        <f t="shared" si="166"/>
        <v>0.33333333333333331</v>
      </c>
      <c r="BE269" s="2">
        <f t="shared" si="167"/>
        <v>0</v>
      </c>
    </row>
    <row r="270" spans="1:57" ht="10.5" customHeight="1">
      <c r="A270" s="1" t="str">
        <f t="shared" ca="1" si="143"/>
        <v/>
      </c>
      <c r="B270" s="1" t="str">
        <f t="shared" ca="1" si="144"/>
        <v/>
      </c>
      <c r="C270" s="1" t="str">
        <f t="shared" ca="1" si="145"/>
        <v/>
      </c>
      <c r="D270" s="1" t="str">
        <f t="shared" ca="1" si="146"/>
        <v/>
      </c>
      <c r="F270" s="10"/>
      <c r="G270" s="136" t="str">
        <f t="shared" si="147"/>
        <v/>
      </c>
      <c r="H270" s="27"/>
      <c r="I270" s="28"/>
      <c r="J270" s="28"/>
      <c r="K270" s="29"/>
      <c r="L270" s="136"/>
      <c r="M270" s="136"/>
      <c r="N270" s="136"/>
      <c r="O270" s="26" t="str">
        <f t="shared" si="148"/>
        <v/>
      </c>
      <c r="P270" s="218" t="str">
        <f t="shared" si="149"/>
        <v/>
      </c>
      <c r="Q270" s="26" t="str">
        <f t="shared" si="150"/>
        <v/>
      </c>
      <c r="R270" s="22"/>
      <c r="S270" s="99"/>
      <c r="T270" s="10"/>
      <c r="U270" s="229" t="str">
        <f t="shared" si="151"/>
        <v/>
      </c>
      <c r="V270" s="230"/>
      <c r="W270" s="230"/>
      <c r="X270" s="230"/>
      <c r="Y270" s="230"/>
      <c r="Z270" s="22" t="str">
        <f>""</f>
        <v/>
      </c>
      <c r="AB270" s="23" t="str">
        <f t="shared" si="152"/>
        <v/>
      </c>
      <c r="AC270" s="2" t="b">
        <f>COUNT(Q270:Q$2500)&gt;0</f>
        <v>0</v>
      </c>
      <c r="AD270" s="2" t="b">
        <f t="shared" si="135"/>
        <v>0</v>
      </c>
      <c r="AE270" s="2" t="b">
        <f t="shared" si="136"/>
        <v>0</v>
      </c>
      <c r="AF270" s="2" t="b">
        <f t="shared" si="137"/>
        <v>0</v>
      </c>
      <c r="AG270" s="2" t="b">
        <f>OR(
  AND(AC270,NOT(AC271)),
  AND(AF270,WEEKDAY(AH269,2)=EINSTELLUNGEN!$D$12),
  AND(AF270,AH270=$J$35)
)</f>
        <v>0</v>
      </c>
      <c r="AH270" s="2">
        <f>IF(AE270,AH269+IF(WEEKDAY(AH269+1,2)&lt;=EINSTELLUNGEN!$D$12,1,$J$36),AH269)</f>
        <v>42020</v>
      </c>
      <c r="AI270" s="2">
        <f t="shared" si="138"/>
        <v>2019</v>
      </c>
      <c r="AJ270" s="2">
        <f t="shared" si="139"/>
        <v>201901</v>
      </c>
      <c r="AK270" s="2">
        <f t="shared" si="140"/>
        <v>201901</v>
      </c>
      <c r="AL270" s="2">
        <f t="shared" si="168"/>
        <v>201903</v>
      </c>
      <c r="AM270" s="2" t="b">
        <f t="shared" si="141"/>
        <v>1</v>
      </c>
      <c r="AN270" s="4" t="e">
        <f t="shared" si="153"/>
        <v>#N/A</v>
      </c>
      <c r="AO270" s="4" t="e">
        <f t="shared" si="154"/>
        <v>#N/A</v>
      </c>
      <c r="AP270" s="2" t="str">
        <f>IF(AD270,
  IF(ISBLANK(H270),
    AP269,
    IF(LEN(H270)=1,
      IF(OR(UPPER(H270)="A",UPPER(H270)="I"),
        EINSTELLUNGEN!$D$21,
        IF(OR(UPPER(H270)="B",UPPER(H270)="M"),
          EINSTELLUNGEN!$D$22,
          IF(OR(UPPER(H270)="C",UPPER(H270)="S"),
            EINSTELLUNGEN!$D$23,
            IF(UPPER(H270)="D",
              EINSTELLUNGEN!$D$24,
              IF(UPPER(H270)="E",
                EINSTELLUNGEN!$D$25,
                UPPER(H270)))))),
      IF(ISNUMBER(H270),
        EINSTELLUNGEN!$D$20&amp;H270,
        UPPER(H270)))),
  "")</f>
        <v/>
      </c>
      <c r="AQ270" s="2" t="str">
        <f t="shared" si="155"/>
        <v/>
      </c>
      <c r="AR270" s="2">
        <f t="shared" si="156"/>
        <v>0</v>
      </c>
      <c r="AS270" s="145">
        <f t="shared" si="157"/>
        <v>0.33333333333333331</v>
      </c>
      <c r="AT270" s="2">
        <f t="shared" si="158"/>
        <v>0</v>
      </c>
      <c r="AU270" s="2">
        <f t="shared" si="159"/>
        <v>0</v>
      </c>
      <c r="AV270" s="2">
        <f t="shared" si="160"/>
        <v>0</v>
      </c>
      <c r="AW270" s="2">
        <f t="shared" si="161"/>
        <v>0</v>
      </c>
      <c r="AX270" s="2">
        <f t="shared" si="142"/>
        <v>0</v>
      </c>
      <c r="AY270" s="2">
        <f t="shared" si="162"/>
        <v>0</v>
      </c>
      <c r="AZ270" s="145" t="e">
        <f t="shared" si="163"/>
        <v>#N/A</v>
      </c>
      <c r="BA270" s="145" t="e">
        <f t="shared" si="164"/>
        <v>#N/A</v>
      </c>
      <c r="BB270" s="145">
        <f t="shared" si="165"/>
        <v>2.083333333333337E-2</v>
      </c>
      <c r="BC270" s="2">
        <f>IF(AM270,
  IF(AND(AL270=$J$31,_xlfn.DAYS(AH270,DATE(AI270,1,1))&lt;7),
    MAX(0,EINSTELLUNGEN!$D$12+1-WEEKDAY(DATE(EINSTELLUNGEN!$D$9,EINSTELLUNGEN!$D$10,1),2)),
    IF(AL270=$J$33,
      MIN(EINSTELLUNGEN!$D$12,WEEKDAY(DATE(EINSTELLUNGEN!$D$9,12,31),2)),
      EINSTELLUNGEN!$D$12
  )) - SUMIF(AL$50:AL$2500,"="&amp;AL270,AX$50:AX$2500),
  0)</f>
        <v>3</v>
      </c>
      <c r="BD270" s="2">
        <f t="shared" si="166"/>
        <v>0.33333333333333331</v>
      </c>
      <c r="BE270" s="2">
        <f t="shared" si="167"/>
        <v>0</v>
      </c>
    </row>
    <row r="271" spans="1:57" ht="10.5" customHeight="1">
      <c r="A271" s="1" t="str">
        <f t="shared" ca="1" si="143"/>
        <v/>
      </c>
      <c r="B271" s="1" t="str">
        <f t="shared" ca="1" si="144"/>
        <v/>
      </c>
      <c r="C271" s="1" t="str">
        <f t="shared" ca="1" si="145"/>
        <v/>
      </c>
      <c r="D271" s="1" t="str">
        <f t="shared" ca="1" si="146"/>
        <v/>
      </c>
      <c r="F271" s="10"/>
      <c r="G271" s="136" t="str">
        <f t="shared" si="147"/>
        <v/>
      </c>
      <c r="H271" s="27"/>
      <c r="I271" s="28"/>
      <c r="J271" s="28"/>
      <c r="K271" s="29"/>
      <c r="L271" s="136"/>
      <c r="M271" s="136"/>
      <c r="N271" s="136"/>
      <c r="O271" s="26" t="str">
        <f t="shared" si="148"/>
        <v/>
      </c>
      <c r="P271" s="218" t="str">
        <f t="shared" si="149"/>
        <v/>
      </c>
      <c r="Q271" s="26" t="str">
        <f t="shared" si="150"/>
        <v/>
      </c>
      <c r="R271" s="22"/>
      <c r="S271" s="99"/>
      <c r="T271" s="10"/>
      <c r="U271" s="229" t="str">
        <f t="shared" si="151"/>
        <v/>
      </c>
      <c r="V271" s="230"/>
      <c r="W271" s="230"/>
      <c r="X271" s="230"/>
      <c r="Y271" s="230"/>
      <c r="Z271" s="22" t="str">
        <f>""</f>
        <v/>
      </c>
      <c r="AB271" s="23" t="str">
        <f t="shared" si="152"/>
        <v/>
      </c>
      <c r="AC271" s="2" t="b">
        <f>COUNT(Q271:Q$2500)&gt;0</f>
        <v>0</v>
      </c>
      <c r="AD271" s="2" t="b">
        <f t="shared" si="135"/>
        <v>0</v>
      </c>
      <c r="AE271" s="2" t="b">
        <f t="shared" si="136"/>
        <v>0</v>
      </c>
      <c r="AF271" s="2" t="b">
        <f t="shared" si="137"/>
        <v>0</v>
      </c>
      <c r="AG271" s="2" t="b">
        <f>OR(
  AND(AC271,NOT(AC272)),
  AND(AF271,WEEKDAY(AH270,2)=EINSTELLUNGEN!$D$12),
  AND(AF271,AH271=$J$35)
)</f>
        <v>0</v>
      </c>
      <c r="AH271" s="2">
        <f>IF(AE271,AH270+IF(WEEKDAY(AH270+1,2)&lt;=EINSTELLUNGEN!$D$12,1,$J$36),AH270)</f>
        <v>42020</v>
      </c>
      <c r="AI271" s="2">
        <f t="shared" si="138"/>
        <v>2019</v>
      </c>
      <c r="AJ271" s="2">
        <f t="shared" si="139"/>
        <v>201901</v>
      </c>
      <c r="AK271" s="2">
        <f t="shared" si="140"/>
        <v>201901</v>
      </c>
      <c r="AL271" s="2">
        <f t="shared" si="168"/>
        <v>201903</v>
      </c>
      <c r="AM271" s="2" t="b">
        <f t="shared" si="141"/>
        <v>1</v>
      </c>
      <c r="AN271" s="4" t="e">
        <f t="shared" si="153"/>
        <v>#N/A</v>
      </c>
      <c r="AO271" s="4" t="e">
        <f t="shared" si="154"/>
        <v>#N/A</v>
      </c>
      <c r="AP271" s="2" t="str">
        <f>IF(AD271,
  IF(ISBLANK(H271),
    AP270,
    IF(LEN(H271)=1,
      IF(OR(UPPER(H271)="A",UPPER(H271)="I"),
        EINSTELLUNGEN!$D$21,
        IF(OR(UPPER(H271)="B",UPPER(H271)="M"),
          EINSTELLUNGEN!$D$22,
          IF(OR(UPPER(H271)="C",UPPER(H271)="S"),
            EINSTELLUNGEN!$D$23,
            IF(UPPER(H271)="D",
              EINSTELLUNGEN!$D$24,
              IF(UPPER(H271)="E",
                EINSTELLUNGEN!$D$25,
                UPPER(H271)))))),
      IF(ISNUMBER(H271),
        EINSTELLUNGEN!$D$20&amp;H271,
        UPPER(H271)))),
  "")</f>
        <v/>
      </c>
      <c r="AQ271" s="2" t="str">
        <f t="shared" si="155"/>
        <v/>
      </c>
      <c r="AR271" s="2">
        <f t="shared" si="156"/>
        <v>0</v>
      </c>
      <c r="AS271" s="145">
        <f t="shared" si="157"/>
        <v>0.33333333333333331</v>
      </c>
      <c r="AT271" s="2">
        <f t="shared" si="158"/>
        <v>0</v>
      </c>
      <c r="AU271" s="2">
        <f t="shared" si="159"/>
        <v>0</v>
      </c>
      <c r="AV271" s="2">
        <f t="shared" si="160"/>
        <v>0</v>
      </c>
      <c r="AW271" s="2">
        <f t="shared" si="161"/>
        <v>0</v>
      </c>
      <c r="AX271" s="2">
        <f t="shared" si="142"/>
        <v>0</v>
      </c>
      <c r="AY271" s="2">
        <f t="shared" si="162"/>
        <v>0</v>
      </c>
      <c r="AZ271" s="145" t="e">
        <f t="shared" si="163"/>
        <v>#N/A</v>
      </c>
      <c r="BA271" s="145" t="e">
        <f t="shared" si="164"/>
        <v>#N/A</v>
      </c>
      <c r="BB271" s="145">
        <f t="shared" si="165"/>
        <v>2.083333333333337E-2</v>
      </c>
      <c r="BC271" s="2">
        <f>IF(AM271,
  IF(AND(AL271=$J$31,_xlfn.DAYS(AH271,DATE(AI271,1,1))&lt;7),
    MAX(0,EINSTELLUNGEN!$D$12+1-WEEKDAY(DATE(EINSTELLUNGEN!$D$9,EINSTELLUNGEN!$D$10,1),2)),
    IF(AL271=$J$33,
      MIN(EINSTELLUNGEN!$D$12,WEEKDAY(DATE(EINSTELLUNGEN!$D$9,12,31),2)),
      EINSTELLUNGEN!$D$12
  )) - SUMIF(AL$50:AL$2500,"="&amp;AL271,AX$50:AX$2500),
  0)</f>
        <v>3</v>
      </c>
      <c r="BD271" s="2">
        <f t="shared" si="166"/>
        <v>0.33333333333333331</v>
      </c>
      <c r="BE271" s="2">
        <f t="shared" si="167"/>
        <v>0</v>
      </c>
    </row>
    <row r="272" spans="1:57" ht="10.5" customHeight="1">
      <c r="A272" s="1" t="str">
        <f t="shared" ca="1" si="143"/>
        <v/>
      </c>
      <c r="B272" s="1" t="str">
        <f t="shared" ca="1" si="144"/>
        <v/>
      </c>
      <c r="C272" s="1" t="str">
        <f t="shared" ca="1" si="145"/>
        <v/>
      </c>
      <c r="D272" s="1" t="str">
        <f t="shared" ca="1" si="146"/>
        <v/>
      </c>
      <c r="F272" s="10"/>
      <c r="G272" s="136" t="str">
        <f t="shared" si="147"/>
        <v/>
      </c>
      <c r="H272" s="27"/>
      <c r="I272" s="28"/>
      <c r="J272" s="28"/>
      <c r="K272" s="29"/>
      <c r="L272" s="136"/>
      <c r="M272" s="136"/>
      <c r="N272" s="136"/>
      <c r="O272" s="26" t="str">
        <f t="shared" si="148"/>
        <v/>
      </c>
      <c r="P272" s="218" t="str">
        <f t="shared" si="149"/>
        <v/>
      </c>
      <c r="Q272" s="26" t="str">
        <f t="shared" si="150"/>
        <v/>
      </c>
      <c r="R272" s="22"/>
      <c r="S272" s="99"/>
      <c r="T272" s="10"/>
      <c r="U272" s="229" t="str">
        <f t="shared" si="151"/>
        <v/>
      </c>
      <c r="V272" s="230"/>
      <c r="W272" s="230"/>
      <c r="X272" s="230"/>
      <c r="Y272" s="230"/>
      <c r="Z272" s="22" t="str">
        <f>""</f>
        <v/>
      </c>
      <c r="AB272" s="23" t="str">
        <f t="shared" si="152"/>
        <v/>
      </c>
      <c r="AC272" s="2" t="b">
        <f>COUNT(Q272:Q$2500)&gt;0</f>
        <v>0</v>
      </c>
      <c r="AD272" s="2" t="b">
        <f t="shared" si="135"/>
        <v>0</v>
      </c>
      <c r="AE272" s="2" t="b">
        <f t="shared" si="136"/>
        <v>0</v>
      </c>
      <c r="AF272" s="2" t="b">
        <f t="shared" si="137"/>
        <v>0</v>
      </c>
      <c r="AG272" s="2" t="b">
        <f>OR(
  AND(AC272,NOT(AC273)),
  AND(AF272,WEEKDAY(AH271,2)=EINSTELLUNGEN!$D$12),
  AND(AF272,AH272=$J$35)
)</f>
        <v>0</v>
      </c>
      <c r="AH272" s="2">
        <f>IF(AE272,AH271+IF(WEEKDAY(AH271+1,2)&lt;=EINSTELLUNGEN!$D$12,1,$J$36),AH271)</f>
        <v>42020</v>
      </c>
      <c r="AI272" s="2">
        <f t="shared" si="138"/>
        <v>2019</v>
      </c>
      <c r="AJ272" s="2">
        <f t="shared" si="139"/>
        <v>201901</v>
      </c>
      <c r="AK272" s="2">
        <f t="shared" si="140"/>
        <v>201901</v>
      </c>
      <c r="AL272" s="2">
        <f t="shared" si="168"/>
        <v>201903</v>
      </c>
      <c r="AM272" s="2" t="b">
        <f t="shared" si="141"/>
        <v>1</v>
      </c>
      <c r="AN272" s="4" t="e">
        <f t="shared" si="153"/>
        <v>#N/A</v>
      </c>
      <c r="AO272" s="4" t="e">
        <f t="shared" si="154"/>
        <v>#N/A</v>
      </c>
      <c r="AP272" s="2" t="str">
        <f>IF(AD272,
  IF(ISBLANK(H272),
    AP271,
    IF(LEN(H272)=1,
      IF(OR(UPPER(H272)="A",UPPER(H272)="I"),
        EINSTELLUNGEN!$D$21,
        IF(OR(UPPER(H272)="B",UPPER(H272)="M"),
          EINSTELLUNGEN!$D$22,
          IF(OR(UPPER(H272)="C",UPPER(H272)="S"),
            EINSTELLUNGEN!$D$23,
            IF(UPPER(H272)="D",
              EINSTELLUNGEN!$D$24,
              IF(UPPER(H272)="E",
                EINSTELLUNGEN!$D$25,
                UPPER(H272)))))),
      IF(ISNUMBER(H272),
        EINSTELLUNGEN!$D$20&amp;H272,
        UPPER(H272)))),
  "")</f>
        <v/>
      </c>
      <c r="AQ272" s="2" t="str">
        <f t="shared" si="155"/>
        <v/>
      </c>
      <c r="AR272" s="2">
        <f t="shared" si="156"/>
        <v>0</v>
      </c>
      <c r="AS272" s="145">
        <f t="shared" si="157"/>
        <v>0.33333333333333331</v>
      </c>
      <c r="AT272" s="2">
        <f t="shared" si="158"/>
        <v>0</v>
      </c>
      <c r="AU272" s="2">
        <f t="shared" si="159"/>
        <v>0</v>
      </c>
      <c r="AV272" s="2">
        <f t="shared" si="160"/>
        <v>0</v>
      </c>
      <c r="AW272" s="2">
        <f t="shared" si="161"/>
        <v>0</v>
      </c>
      <c r="AX272" s="2">
        <f t="shared" si="142"/>
        <v>0</v>
      </c>
      <c r="AY272" s="2">
        <f t="shared" si="162"/>
        <v>0</v>
      </c>
      <c r="AZ272" s="145" t="e">
        <f t="shared" si="163"/>
        <v>#N/A</v>
      </c>
      <c r="BA272" s="145" t="e">
        <f t="shared" si="164"/>
        <v>#N/A</v>
      </c>
      <c r="BB272" s="145">
        <f t="shared" si="165"/>
        <v>2.083333333333337E-2</v>
      </c>
      <c r="BC272" s="2">
        <f>IF(AM272,
  IF(AND(AL272=$J$31,_xlfn.DAYS(AH272,DATE(AI272,1,1))&lt;7),
    MAX(0,EINSTELLUNGEN!$D$12+1-WEEKDAY(DATE(EINSTELLUNGEN!$D$9,EINSTELLUNGEN!$D$10,1),2)),
    IF(AL272=$J$33,
      MIN(EINSTELLUNGEN!$D$12,WEEKDAY(DATE(EINSTELLUNGEN!$D$9,12,31),2)),
      EINSTELLUNGEN!$D$12
  )) - SUMIF(AL$50:AL$2500,"="&amp;AL272,AX$50:AX$2500),
  0)</f>
        <v>3</v>
      </c>
      <c r="BD272" s="2">
        <f t="shared" si="166"/>
        <v>0.33333333333333331</v>
      </c>
      <c r="BE272" s="2">
        <f t="shared" si="167"/>
        <v>0</v>
      </c>
    </row>
    <row r="273" spans="1:57" ht="10.5" customHeight="1">
      <c r="A273" s="1" t="str">
        <f t="shared" ca="1" si="143"/>
        <v/>
      </c>
      <c r="B273" s="1" t="str">
        <f t="shared" ca="1" si="144"/>
        <v/>
      </c>
      <c r="C273" s="1" t="str">
        <f t="shared" ca="1" si="145"/>
        <v/>
      </c>
      <c r="D273" s="1" t="str">
        <f t="shared" ca="1" si="146"/>
        <v/>
      </c>
      <c r="F273" s="10"/>
      <c r="G273" s="136" t="str">
        <f t="shared" si="147"/>
        <v/>
      </c>
      <c r="H273" s="27"/>
      <c r="I273" s="28"/>
      <c r="J273" s="28"/>
      <c r="K273" s="29"/>
      <c r="L273" s="136"/>
      <c r="M273" s="136"/>
      <c r="N273" s="136"/>
      <c r="O273" s="26" t="str">
        <f t="shared" si="148"/>
        <v/>
      </c>
      <c r="P273" s="218" t="str">
        <f t="shared" si="149"/>
        <v/>
      </c>
      <c r="Q273" s="26" t="str">
        <f t="shared" si="150"/>
        <v/>
      </c>
      <c r="R273" s="22"/>
      <c r="S273" s="99"/>
      <c r="T273" s="10"/>
      <c r="U273" s="229" t="str">
        <f t="shared" si="151"/>
        <v/>
      </c>
      <c r="V273" s="230"/>
      <c r="W273" s="230"/>
      <c r="X273" s="230"/>
      <c r="Y273" s="230"/>
      <c r="Z273" s="22" t="str">
        <f>""</f>
        <v/>
      </c>
      <c r="AB273" s="23" t="str">
        <f t="shared" si="152"/>
        <v/>
      </c>
      <c r="AC273" s="2" t="b">
        <f>COUNT(Q273:Q$2500)&gt;0</f>
        <v>0</v>
      </c>
      <c r="AD273" s="2" t="b">
        <f t="shared" si="135"/>
        <v>0</v>
      </c>
      <c r="AE273" s="2" t="b">
        <f t="shared" si="136"/>
        <v>0</v>
      </c>
      <c r="AF273" s="2" t="b">
        <f t="shared" si="137"/>
        <v>0</v>
      </c>
      <c r="AG273" s="2" t="b">
        <f>OR(
  AND(AC273,NOT(AC274)),
  AND(AF273,WEEKDAY(AH272,2)=EINSTELLUNGEN!$D$12),
  AND(AF273,AH273=$J$35)
)</f>
        <v>0</v>
      </c>
      <c r="AH273" s="2">
        <f>IF(AE273,AH272+IF(WEEKDAY(AH272+1,2)&lt;=EINSTELLUNGEN!$D$12,1,$J$36),AH272)</f>
        <v>42020</v>
      </c>
      <c r="AI273" s="2">
        <f t="shared" si="138"/>
        <v>2019</v>
      </c>
      <c r="AJ273" s="2">
        <f t="shared" si="139"/>
        <v>201901</v>
      </c>
      <c r="AK273" s="2">
        <f t="shared" si="140"/>
        <v>201901</v>
      </c>
      <c r="AL273" s="2">
        <f t="shared" si="168"/>
        <v>201903</v>
      </c>
      <c r="AM273" s="2" t="b">
        <f t="shared" si="141"/>
        <v>1</v>
      </c>
      <c r="AN273" s="4" t="e">
        <f t="shared" si="153"/>
        <v>#N/A</v>
      </c>
      <c r="AO273" s="4" t="e">
        <f t="shared" si="154"/>
        <v>#N/A</v>
      </c>
      <c r="AP273" s="2" t="str">
        <f>IF(AD273,
  IF(ISBLANK(H273),
    AP272,
    IF(LEN(H273)=1,
      IF(OR(UPPER(H273)="A",UPPER(H273)="I"),
        EINSTELLUNGEN!$D$21,
        IF(OR(UPPER(H273)="B",UPPER(H273)="M"),
          EINSTELLUNGEN!$D$22,
          IF(OR(UPPER(H273)="C",UPPER(H273)="S"),
            EINSTELLUNGEN!$D$23,
            IF(UPPER(H273)="D",
              EINSTELLUNGEN!$D$24,
              IF(UPPER(H273)="E",
                EINSTELLUNGEN!$D$25,
                UPPER(H273)))))),
      IF(ISNUMBER(H273),
        EINSTELLUNGEN!$D$20&amp;H273,
        UPPER(H273)))),
  "")</f>
        <v/>
      </c>
      <c r="AQ273" s="2" t="str">
        <f t="shared" si="155"/>
        <v/>
      </c>
      <c r="AR273" s="2">
        <f t="shared" si="156"/>
        <v>0</v>
      </c>
      <c r="AS273" s="145">
        <f t="shared" si="157"/>
        <v>0.33333333333333331</v>
      </c>
      <c r="AT273" s="2">
        <f t="shared" si="158"/>
        <v>0</v>
      </c>
      <c r="AU273" s="2">
        <f t="shared" si="159"/>
        <v>0</v>
      </c>
      <c r="AV273" s="2">
        <f t="shared" si="160"/>
        <v>0</v>
      </c>
      <c r="AW273" s="2">
        <f t="shared" si="161"/>
        <v>0</v>
      </c>
      <c r="AX273" s="2">
        <f t="shared" si="142"/>
        <v>0</v>
      </c>
      <c r="AY273" s="2">
        <f t="shared" si="162"/>
        <v>0</v>
      </c>
      <c r="AZ273" s="145" t="e">
        <f t="shared" si="163"/>
        <v>#N/A</v>
      </c>
      <c r="BA273" s="145" t="e">
        <f t="shared" si="164"/>
        <v>#N/A</v>
      </c>
      <c r="BB273" s="145">
        <f t="shared" si="165"/>
        <v>2.083333333333337E-2</v>
      </c>
      <c r="BC273" s="2">
        <f>IF(AM273,
  IF(AND(AL273=$J$31,_xlfn.DAYS(AH273,DATE(AI273,1,1))&lt;7),
    MAX(0,EINSTELLUNGEN!$D$12+1-WEEKDAY(DATE(EINSTELLUNGEN!$D$9,EINSTELLUNGEN!$D$10,1),2)),
    IF(AL273=$J$33,
      MIN(EINSTELLUNGEN!$D$12,WEEKDAY(DATE(EINSTELLUNGEN!$D$9,12,31),2)),
      EINSTELLUNGEN!$D$12
  )) - SUMIF(AL$50:AL$2500,"="&amp;AL273,AX$50:AX$2500),
  0)</f>
        <v>3</v>
      </c>
      <c r="BD273" s="2">
        <f t="shared" si="166"/>
        <v>0.33333333333333331</v>
      </c>
      <c r="BE273" s="2">
        <f t="shared" si="167"/>
        <v>0</v>
      </c>
    </row>
    <row r="274" spans="1:57" ht="10.5" customHeight="1">
      <c r="A274" s="1" t="str">
        <f t="shared" ca="1" si="143"/>
        <v/>
      </c>
      <c r="B274" s="1" t="str">
        <f t="shared" ca="1" si="144"/>
        <v/>
      </c>
      <c r="C274" s="1" t="str">
        <f t="shared" ca="1" si="145"/>
        <v/>
      </c>
      <c r="D274" s="1" t="str">
        <f t="shared" ca="1" si="146"/>
        <v/>
      </c>
      <c r="F274" s="10"/>
      <c r="G274" s="136" t="str">
        <f t="shared" si="147"/>
        <v/>
      </c>
      <c r="H274" s="27"/>
      <c r="I274" s="28"/>
      <c r="J274" s="28"/>
      <c r="K274" s="29"/>
      <c r="L274" s="136"/>
      <c r="M274" s="136"/>
      <c r="N274" s="136"/>
      <c r="O274" s="26" t="str">
        <f t="shared" si="148"/>
        <v/>
      </c>
      <c r="P274" s="218" t="str">
        <f t="shared" si="149"/>
        <v/>
      </c>
      <c r="Q274" s="26" t="str">
        <f t="shared" si="150"/>
        <v/>
      </c>
      <c r="R274" s="22"/>
      <c r="S274" s="99"/>
      <c r="T274" s="10"/>
      <c r="U274" s="229" t="str">
        <f t="shared" si="151"/>
        <v/>
      </c>
      <c r="V274" s="230"/>
      <c r="W274" s="230"/>
      <c r="X274" s="230"/>
      <c r="Y274" s="230"/>
      <c r="Z274" s="22" t="str">
        <f>""</f>
        <v/>
      </c>
      <c r="AB274" s="23" t="str">
        <f t="shared" si="152"/>
        <v/>
      </c>
      <c r="AC274" s="2" t="b">
        <f>COUNT(Q274:Q$2500)&gt;0</f>
        <v>0</v>
      </c>
      <c r="AD274" s="2" t="b">
        <f t="shared" si="135"/>
        <v>0</v>
      </c>
      <c r="AE274" s="2" t="b">
        <f t="shared" si="136"/>
        <v>0</v>
      </c>
      <c r="AF274" s="2" t="b">
        <f t="shared" si="137"/>
        <v>0</v>
      </c>
      <c r="AG274" s="2" t="b">
        <f>OR(
  AND(AC274,NOT(AC275)),
  AND(AF274,WEEKDAY(AH273,2)=EINSTELLUNGEN!$D$12),
  AND(AF274,AH274=$J$35)
)</f>
        <v>0</v>
      </c>
      <c r="AH274" s="2">
        <f>IF(AE274,AH273+IF(WEEKDAY(AH273+1,2)&lt;=EINSTELLUNGEN!$D$12,1,$J$36),AH273)</f>
        <v>42020</v>
      </c>
      <c r="AI274" s="2">
        <f t="shared" si="138"/>
        <v>2019</v>
      </c>
      <c r="AJ274" s="2">
        <f t="shared" si="139"/>
        <v>201901</v>
      </c>
      <c r="AK274" s="2">
        <f t="shared" si="140"/>
        <v>201901</v>
      </c>
      <c r="AL274" s="2">
        <f t="shared" si="168"/>
        <v>201903</v>
      </c>
      <c r="AM274" s="2" t="b">
        <f t="shared" si="141"/>
        <v>1</v>
      </c>
      <c r="AN274" s="4" t="e">
        <f t="shared" si="153"/>
        <v>#N/A</v>
      </c>
      <c r="AO274" s="4" t="e">
        <f t="shared" si="154"/>
        <v>#N/A</v>
      </c>
      <c r="AP274" s="2" t="str">
        <f>IF(AD274,
  IF(ISBLANK(H274),
    AP273,
    IF(LEN(H274)=1,
      IF(OR(UPPER(H274)="A",UPPER(H274)="I"),
        EINSTELLUNGEN!$D$21,
        IF(OR(UPPER(H274)="B",UPPER(H274)="M"),
          EINSTELLUNGEN!$D$22,
          IF(OR(UPPER(H274)="C",UPPER(H274)="S"),
            EINSTELLUNGEN!$D$23,
            IF(UPPER(H274)="D",
              EINSTELLUNGEN!$D$24,
              IF(UPPER(H274)="E",
                EINSTELLUNGEN!$D$25,
                UPPER(H274)))))),
      IF(ISNUMBER(H274),
        EINSTELLUNGEN!$D$20&amp;H274,
        UPPER(H274)))),
  "")</f>
        <v/>
      </c>
      <c r="AQ274" s="2" t="str">
        <f t="shared" si="155"/>
        <v/>
      </c>
      <c r="AR274" s="2">
        <f t="shared" si="156"/>
        <v>0</v>
      </c>
      <c r="AS274" s="145">
        <f t="shared" si="157"/>
        <v>0.33333333333333331</v>
      </c>
      <c r="AT274" s="2">
        <f t="shared" si="158"/>
        <v>0</v>
      </c>
      <c r="AU274" s="2">
        <f t="shared" si="159"/>
        <v>0</v>
      </c>
      <c r="AV274" s="2">
        <f t="shared" si="160"/>
        <v>0</v>
      </c>
      <c r="AW274" s="2">
        <f t="shared" si="161"/>
        <v>0</v>
      </c>
      <c r="AX274" s="2">
        <f t="shared" si="142"/>
        <v>0</v>
      </c>
      <c r="AY274" s="2">
        <f t="shared" si="162"/>
        <v>0</v>
      </c>
      <c r="AZ274" s="145" t="e">
        <f t="shared" si="163"/>
        <v>#N/A</v>
      </c>
      <c r="BA274" s="145" t="e">
        <f t="shared" si="164"/>
        <v>#N/A</v>
      </c>
      <c r="BB274" s="145">
        <f t="shared" si="165"/>
        <v>2.083333333333337E-2</v>
      </c>
      <c r="BC274" s="2">
        <f>IF(AM274,
  IF(AND(AL274=$J$31,_xlfn.DAYS(AH274,DATE(AI274,1,1))&lt;7),
    MAX(0,EINSTELLUNGEN!$D$12+1-WEEKDAY(DATE(EINSTELLUNGEN!$D$9,EINSTELLUNGEN!$D$10,1),2)),
    IF(AL274=$J$33,
      MIN(EINSTELLUNGEN!$D$12,WEEKDAY(DATE(EINSTELLUNGEN!$D$9,12,31),2)),
      EINSTELLUNGEN!$D$12
  )) - SUMIF(AL$50:AL$2500,"="&amp;AL274,AX$50:AX$2500),
  0)</f>
        <v>3</v>
      </c>
      <c r="BD274" s="2">
        <f t="shared" si="166"/>
        <v>0.33333333333333331</v>
      </c>
      <c r="BE274" s="2">
        <f t="shared" si="167"/>
        <v>0</v>
      </c>
    </row>
    <row r="275" spans="1:57" ht="10.5" customHeight="1">
      <c r="A275" s="1" t="str">
        <f t="shared" ca="1" si="143"/>
        <v/>
      </c>
      <c r="B275" s="1" t="str">
        <f t="shared" ca="1" si="144"/>
        <v/>
      </c>
      <c r="C275" s="1" t="str">
        <f t="shared" ca="1" si="145"/>
        <v/>
      </c>
      <c r="D275" s="1" t="str">
        <f t="shared" ca="1" si="146"/>
        <v/>
      </c>
      <c r="F275" s="10"/>
      <c r="G275" s="136" t="str">
        <f t="shared" si="147"/>
        <v/>
      </c>
      <c r="H275" s="27"/>
      <c r="I275" s="28"/>
      <c r="J275" s="28"/>
      <c r="K275" s="29"/>
      <c r="L275" s="136"/>
      <c r="M275" s="136"/>
      <c r="N275" s="136"/>
      <c r="O275" s="26" t="str">
        <f t="shared" si="148"/>
        <v/>
      </c>
      <c r="P275" s="218" t="str">
        <f t="shared" si="149"/>
        <v/>
      </c>
      <c r="Q275" s="26" t="str">
        <f t="shared" si="150"/>
        <v/>
      </c>
      <c r="R275" s="22"/>
      <c r="S275" s="99"/>
      <c r="T275" s="10"/>
      <c r="U275" s="229" t="str">
        <f t="shared" si="151"/>
        <v/>
      </c>
      <c r="V275" s="230"/>
      <c r="W275" s="230"/>
      <c r="X275" s="230"/>
      <c r="Y275" s="230"/>
      <c r="Z275" s="22" t="str">
        <f>""</f>
        <v/>
      </c>
      <c r="AB275" s="23" t="str">
        <f t="shared" si="152"/>
        <v/>
      </c>
      <c r="AC275" s="2" t="b">
        <f>COUNT(Q275:Q$2500)&gt;0</f>
        <v>0</v>
      </c>
      <c r="AD275" s="2" t="b">
        <f t="shared" si="135"/>
        <v>0</v>
      </c>
      <c r="AE275" s="2" t="b">
        <f t="shared" si="136"/>
        <v>0</v>
      </c>
      <c r="AF275" s="2" t="b">
        <f t="shared" si="137"/>
        <v>0</v>
      </c>
      <c r="AG275" s="2" t="b">
        <f>OR(
  AND(AC275,NOT(AC276)),
  AND(AF275,WEEKDAY(AH274,2)=EINSTELLUNGEN!$D$12),
  AND(AF275,AH275=$J$35)
)</f>
        <v>0</v>
      </c>
      <c r="AH275" s="2">
        <f>IF(AE275,AH274+IF(WEEKDAY(AH274+1,2)&lt;=EINSTELLUNGEN!$D$12,1,$J$36),AH274)</f>
        <v>42020</v>
      </c>
      <c r="AI275" s="2">
        <f t="shared" si="138"/>
        <v>2019</v>
      </c>
      <c r="AJ275" s="2">
        <f t="shared" si="139"/>
        <v>201901</v>
      </c>
      <c r="AK275" s="2">
        <f t="shared" si="140"/>
        <v>201901</v>
      </c>
      <c r="AL275" s="2">
        <f t="shared" si="168"/>
        <v>201903</v>
      </c>
      <c r="AM275" s="2" t="b">
        <f t="shared" si="141"/>
        <v>1</v>
      </c>
      <c r="AN275" s="4" t="e">
        <f t="shared" si="153"/>
        <v>#N/A</v>
      </c>
      <c r="AO275" s="4" t="e">
        <f t="shared" si="154"/>
        <v>#N/A</v>
      </c>
      <c r="AP275" s="2" t="str">
        <f>IF(AD275,
  IF(ISBLANK(H275),
    AP274,
    IF(LEN(H275)=1,
      IF(OR(UPPER(H275)="A",UPPER(H275)="I"),
        EINSTELLUNGEN!$D$21,
        IF(OR(UPPER(H275)="B",UPPER(H275)="M"),
          EINSTELLUNGEN!$D$22,
          IF(OR(UPPER(H275)="C",UPPER(H275)="S"),
            EINSTELLUNGEN!$D$23,
            IF(UPPER(H275)="D",
              EINSTELLUNGEN!$D$24,
              IF(UPPER(H275)="E",
                EINSTELLUNGEN!$D$25,
                UPPER(H275)))))),
      IF(ISNUMBER(H275),
        EINSTELLUNGEN!$D$20&amp;H275,
        UPPER(H275)))),
  "")</f>
        <v/>
      </c>
      <c r="AQ275" s="2" t="str">
        <f t="shared" si="155"/>
        <v/>
      </c>
      <c r="AR275" s="2">
        <f t="shared" si="156"/>
        <v>0</v>
      </c>
      <c r="AS275" s="145">
        <f t="shared" si="157"/>
        <v>0.33333333333333331</v>
      </c>
      <c r="AT275" s="2">
        <f t="shared" si="158"/>
        <v>0</v>
      </c>
      <c r="AU275" s="2">
        <f t="shared" si="159"/>
        <v>0</v>
      </c>
      <c r="AV275" s="2">
        <f t="shared" si="160"/>
        <v>0</v>
      </c>
      <c r="AW275" s="2">
        <f t="shared" si="161"/>
        <v>0</v>
      </c>
      <c r="AX275" s="2">
        <f t="shared" si="142"/>
        <v>0</v>
      </c>
      <c r="AY275" s="2">
        <f t="shared" si="162"/>
        <v>0</v>
      </c>
      <c r="AZ275" s="145" t="e">
        <f t="shared" si="163"/>
        <v>#N/A</v>
      </c>
      <c r="BA275" s="145" t="e">
        <f t="shared" si="164"/>
        <v>#N/A</v>
      </c>
      <c r="BB275" s="145">
        <f t="shared" si="165"/>
        <v>2.083333333333337E-2</v>
      </c>
      <c r="BC275" s="2">
        <f>IF(AM275,
  IF(AND(AL275=$J$31,_xlfn.DAYS(AH275,DATE(AI275,1,1))&lt;7),
    MAX(0,EINSTELLUNGEN!$D$12+1-WEEKDAY(DATE(EINSTELLUNGEN!$D$9,EINSTELLUNGEN!$D$10,1),2)),
    IF(AL275=$J$33,
      MIN(EINSTELLUNGEN!$D$12,WEEKDAY(DATE(EINSTELLUNGEN!$D$9,12,31),2)),
      EINSTELLUNGEN!$D$12
  )) - SUMIF(AL$50:AL$2500,"="&amp;AL275,AX$50:AX$2500),
  0)</f>
        <v>3</v>
      </c>
      <c r="BD275" s="2">
        <f t="shared" si="166"/>
        <v>0.33333333333333331</v>
      </c>
      <c r="BE275" s="2">
        <f t="shared" si="167"/>
        <v>0</v>
      </c>
    </row>
    <row r="276" spans="1:57" ht="10.5" customHeight="1">
      <c r="A276" s="1" t="str">
        <f t="shared" ca="1" si="143"/>
        <v/>
      </c>
      <c r="B276" s="1" t="str">
        <f t="shared" ca="1" si="144"/>
        <v/>
      </c>
      <c r="C276" s="1" t="str">
        <f t="shared" ca="1" si="145"/>
        <v/>
      </c>
      <c r="D276" s="1" t="str">
        <f t="shared" ca="1" si="146"/>
        <v/>
      </c>
      <c r="F276" s="10"/>
      <c r="G276" s="136" t="str">
        <f t="shared" si="147"/>
        <v/>
      </c>
      <c r="H276" s="27"/>
      <c r="I276" s="28"/>
      <c r="J276" s="28"/>
      <c r="K276" s="29"/>
      <c r="L276" s="136"/>
      <c r="M276" s="136"/>
      <c r="N276" s="136"/>
      <c r="O276" s="26" t="str">
        <f t="shared" si="148"/>
        <v/>
      </c>
      <c r="P276" s="218" t="str">
        <f t="shared" si="149"/>
        <v/>
      </c>
      <c r="Q276" s="26" t="str">
        <f t="shared" si="150"/>
        <v/>
      </c>
      <c r="R276" s="22"/>
      <c r="S276" s="99"/>
      <c r="T276" s="10"/>
      <c r="U276" s="229" t="str">
        <f t="shared" si="151"/>
        <v/>
      </c>
      <c r="V276" s="230"/>
      <c r="W276" s="230"/>
      <c r="X276" s="230"/>
      <c r="Y276" s="230"/>
      <c r="Z276" s="22" t="str">
        <f>""</f>
        <v/>
      </c>
      <c r="AB276" s="23" t="str">
        <f t="shared" si="152"/>
        <v/>
      </c>
      <c r="AC276" s="2" t="b">
        <f>COUNT(Q276:Q$2500)&gt;0</f>
        <v>0</v>
      </c>
      <c r="AD276" s="2" t="b">
        <f t="shared" si="135"/>
        <v>0</v>
      </c>
      <c r="AE276" s="2" t="b">
        <f t="shared" si="136"/>
        <v>0</v>
      </c>
      <c r="AF276" s="2" t="b">
        <f t="shared" si="137"/>
        <v>0</v>
      </c>
      <c r="AG276" s="2" t="b">
        <f>OR(
  AND(AC276,NOT(AC277)),
  AND(AF276,WEEKDAY(AH275,2)=EINSTELLUNGEN!$D$12),
  AND(AF276,AH276=$J$35)
)</f>
        <v>0</v>
      </c>
      <c r="AH276" s="2">
        <f>IF(AE276,AH275+IF(WEEKDAY(AH275+1,2)&lt;=EINSTELLUNGEN!$D$12,1,$J$36),AH275)</f>
        <v>42020</v>
      </c>
      <c r="AI276" s="2">
        <f t="shared" si="138"/>
        <v>2019</v>
      </c>
      <c r="AJ276" s="2">
        <f t="shared" si="139"/>
        <v>201901</v>
      </c>
      <c r="AK276" s="2">
        <f t="shared" si="140"/>
        <v>201901</v>
      </c>
      <c r="AL276" s="2">
        <f t="shared" si="168"/>
        <v>201903</v>
      </c>
      <c r="AM276" s="2" t="b">
        <f t="shared" si="141"/>
        <v>1</v>
      </c>
      <c r="AN276" s="4" t="e">
        <f t="shared" si="153"/>
        <v>#N/A</v>
      </c>
      <c r="AO276" s="4" t="e">
        <f t="shared" si="154"/>
        <v>#N/A</v>
      </c>
      <c r="AP276" s="2" t="str">
        <f>IF(AD276,
  IF(ISBLANK(H276),
    AP275,
    IF(LEN(H276)=1,
      IF(OR(UPPER(H276)="A",UPPER(H276)="I"),
        EINSTELLUNGEN!$D$21,
        IF(OR(UPPER(H276)="B",UPPER(H276)="M"),
          EINSTELLUNGEN!$D$22,
          IF(OR(UPPER(H276)="C",UPPER(H276)="S"),
            EINSTELLUNGEN!$D$23,
            IF(UPPER(H276)="D",
              EINSTELLUNGEN!$D$24,
              IF(UPPER(H276)="E",
                EINSTELLUNGEN!$D$25,
                UPPER(H276)))))),
      IF(ISNUMBER(H276),
        EINSTELLUNGEN!$D$20&amp;H276,
        UPPER(H276)))),
  "")</f>
        <v/>
      </c>
      <c r="AQ276" s="2" t="str">
        <f t="shared" si="155"/>
        <v/>
      </c>
      <c r="AR276" s="2">
        <f t="shared" si="156"/>
        <v>0</v>
      </c>
      <c r="AS276" s="145">
        <f t="shared" si="157"/>
        <v>0.33333333333333331</v>
      </c>
      <c r="AT276" s="2">
        <f t="shared" si="158"/>
        <v>0</v>
      </c>
      <c r="AU276" s="2">
        <f t="shared" si="159"/>
        <v>0</v>
      </c>
      <c r="AV276" s="2">
        <f t="shared" si="160"/>
        <v>0</v>
      </c>
      <c r="AW276" s="2">
        <f t="shared" si="161"/>
        <v>0</v>
      </c>
      <c r="AX276" s="2">
        <f t="shared" si="142"/>
        <v>0</v>
      </c>
      <c r="AY276" s="2">
        <f t="shared" si="162"/>
        <v>0</v>
      </c>
      <c r="AZ276" s="145" t="e">
        <f t="shared" si="163"/>
        <v>#N/A</v>
      </c>
      <c r="BA276" s="145" t="e">
        <f t="shared" si="164"/>
        <v>#N/A</v>
      </c>
      <c r="BB276" s="145">
        <f t="shared" si="165"/>
        <v>2.083333333333337E-2</v>
      </c>
      <c r="BC276" s="2">
        <f>IF(AM276,
  IF(AND(AL276=$J$31,_xlfn.DAYS(AH276,DATE(AI276,1,1))&lt;7),
    MAX(0,EINSTELLUNGEN!$D$12+1-WEEKDAY(DATE(EINSTELLUNGEN!$D$9,EINSTELLUNGEN!$D$10,1),2)),
    IF(AL276=$J$33,
      MIN(EINSTELLUNGEN!$D$12,WEEKDAY(DATE(EINSTELLUNGEN!$D$9,12,31),2)),
      EINSTELLUNGEN!$D$12
  )) - SUMIF(AL$50:AL$2500,"="&amp;AL276,AX$50:AX$2500),
  0)</f>
        <v>3</v>
      </c>
      <c r="BD276" s="2">
        <f t="shared" si="166"/>
        <v>0.33333333333333331</v>
      </c>
      <c r="BE276" s="2">
        <f t="shared" si="167"/>
        <v>0</v>
      </c>
    </row>
    <row r="277" spans="1:57" ht="10.5" customHeight="1">
      <c r="A277" s="1" t="str">
        <f t="shared" ca="1" si="143"/>
        <v/>
      </c>
      <c r="B277" s="1" t="str">
        <f t="shared" ca="1" si="144"/>
        <v/>
      </c>
      <c r="C277" s="1" t="str">
        <f t="shared" ca="1" si="145"/>
        <v/>
      </c>
      <c r="D277" s="1" t="str">
        <f t="shared" ca="1" si="146"/>
        <v/>
      </c>
      <c r="F277" s="10"/>
      <c r="G277" s="136" t="str">
        <f t="shared" si="147"/>
        <v/>
      </c>
      <c r="H277" s="27"/>
      <c r="I277" s="28"/>
      <c r="J277" s="28"/>
      <c r="K277" s="29"/>
      <c r="L277" s="136"/>
      <c r="M277" s="136"/>
      <c r="N277" s="136"/>
      <c r="O277" s="26" t="str">
        <f t="shared" si="148"/>
        <v/>
      </c>
      <c r="P277" s="218" t="str">
        <f t="shared" si="149"/>
        <v/>
      </c>
      <c r="Q277" s="26" t="str">
        <f t="shared" si="150"/>
        <v/>
      </c>
      <c r="R277" s="22"/>
      <c r="S277" s="99"/>
      <c r="T277" s="10"/>
      <c r="U277" s="229" t="str">
        <f t="shared" si="151"/>
        <v/>
      </c>
      <c r="V277" s="230"/>
      <c r="W277" s="230"/>
      <c r="X277" s="230"/>
      <c r="Y277" s="230"/>
      <c r="Z277" s="22" t="str">
        <f>""</f>
        <v/>
      </c>
      <c r="AB277" s="23" t="str">
        <f t="shared" si="152"/>
        <v/>
      </c>
      <c r="AC277" s="2" t="b">
        <f>COUNT(Q277:Q$2500)&gt;0</f>
        <v>0</v>
      </c>
      <c r="AD277" s="2" t="b">
        <f t="shared" si="135"/>
        <v>0</v>
      </c>
      <c r="AE277" s="2" t="b">
        <f t="shared" si="136"/>
        <v>0</v>
      </c>
      <c r="AF277" s="2" t="b">
        <f t="shared" si="137"/>
        <v>0</v>
      </c>
      <c r="AG277" s="2" t="b">
        <f>OR(
  AND(AC277,NOT(AC278)),
  AND(AF277,WEEKDAY(AH276,2)=EINSTELLUNGEN!$D$12),
  AND(AF277,AH277=$J$35)
)</f>
        <v>0</v>
      </c>
      <c r="AH277" s="2">
        <f>IF(AE277,AH276+IF(WEEKDAY(AH276+1,2)&lt;=EINSTELLUNGEN!$D$12,1,$J$36),AH276)</f>
        <v>42020</v>
      </c>
      <c r="AI277" s="2">
        <f t="shared" si="138"/>
        <v>2019</v>
      </c>
      <c r="AJ277" s="2">
        <f t="shared" si="139"/>
        <v>201901</v>
      </c>
      <c r="AK277" s="2">
        <f t="shared" si="140"/>
        <v>201901</v>
      </c>
      <c r="AL277" s="2">
        <f t="shared" si="168"/>
        <v>201903</v>
      </c>
      <c r="AM277" s="2" t="b">
        <f t="shared" si="141"/>
        <v>1</v>
      </c>
      <c r="AN277" s="4" t="e">
        <f t="shared" si="153"/>
        <v>#N/A</v>
      </c>
      <c r="AO277" s="4" t="e">
        <f t="shared" si="154"/>
        <v>#N/A</v>
      </c>
      <c r="AP277" s="2" t="str">
        <f>IF(AD277,
  IF(ISBLANK(H277),
    AP276,
    IF(LEN(H277)=1,
      IF(OR(UPPER(H277)="A",UPPER(H277)="I"),
        EINSTELLUNGEN!$D$21,
        IF(OR(UPPER(H277)="B",UPPER(H277)="M"),
          EINSTELLUNGEN!$D$22,
          IF(OR(UPPER(H277)="C",UPPER(H277)="S"),
            EINSTELLUNGEN!$D$23,
            IF(UPPER(H277)="D",
              EINSTELLUNGEN!$D$24,
              IF(UPPER(H277)="E",
                EINSTELLUNGEN!$D$25,
                UPPER(H277)))))),
      IF(ISNUMBER(H277),
        EINSTELLUNGEN!$D$20&amp;H277,
        UPPER(H277)))),
  "")</f>
        <v/>
      </c>
      <c r="AQ277" s="2" t="str">
        <f t="shared" si="155"/>
        <v/>
      </c>
      <c r="AR277" s="2">
        <f t="shared" si="156"/>
        <v>0</v>
      </c>
      <c r="AS277" s="145">
        <f t="shared" si="157"/>
        <v>0.33333333333333331</v>
      </c>
      <c r="AT277" s="2">
        <f t="shared" si="158"/>
        <v>0</v>
      </c>
      <c r="AU277" s="2">
        <f t="shared" si="159"/>
        <v>0</v>
      </c>
      <c r="AV277" s="2">
        <f t="shared" si="160"/>
        <v>0</v>
      </c>
      <c r="AW277" s="2">
        <f t="shared" si="161"/>
        <v>0</v>
      </c>
      <c r="AX277" s="2">
        <f t="shared" si="142"/>
        <v>0</v>
      </c>
      <c r="AY277" s="2">
        <f t="shared" si="162"/>
        <v>0</v>
      </c>
      <c r="AZ277" s="145" t="e">
        <f t="shared" si="163"/>
        <v>#N/A</v>
      </c>
      <c r="BA277" s="145" t="e">
        <f t="shared" si="164"/>
        <v>#N/A</v>
      </c>
      <c r="BB277" s="145">
        <f t="shared" si="165"/>
        <v>2.083333333333337E-2</v>
      </c>
      <c r="BC277" s="2">
        <f>IF(AM277,
  IF(AND(AL277=$J$31,_xlfn.DAYS(AH277,DATE(AI277,1,1))&lt;7),
    MAX(0,EINSTELLUNGEN!$D$12+1-WEEKDAY(DATE(EINSTELLUNGEN!$D$9,EINSTELLUNGEN!$D$10,1),2)),
    IF(AL277=$J$33,
      MIN(EINSTELLUNGEN!$D$12,WEEKDAY(DATE(EINSTELLUNGEN!$D$9,12,31),2)),
      EINSTELLUNGEN!$D$12
  )) - SUMIF(AL$50:AL$2500,"="&amp;AL277,AX$50:AX$2500),
  0)</f>
        <v>3</v>
      </c>
      <c r="BD277" s="2">
        <f t="shared" si="166"/>
        <v>0.33333333333333331</v>
      </c>
      <c r="BE277" s="2">
        <f t="shared" si="167"/>
        <v>0</v>
      </c>
    </row>
    <row r="278" spans="1:57" ht="10.5" customHeight="1">
      <c r="A278" s="1" t="str">
        <f t="shared" ca="1" si="143"/>
        <v/>
      </c>
      <c r="B278" s="1" t="str">
        <f t="shared" ca="1" si="144"/>
        <v/>
      </c>
      <c r="C278" s="1" t="str">
        <f t="shared" ca="1" si="145"/>
        <v/>
      </c>
      <c r="D278" s="1" t="str">
        <f t="shared" ca="1" si="146"/>
        <v/>
      </c>
      <c r="F278" s="10"/>
      <c r="G278" s="136" t="str">
        <f t="shared" si="147"/>
        <v/>
      </c>
      <c r="H278" s="27"/>
      <c r="I278" s="28"/>
      <c r="J278" s="28"/>
      <c r="K278" s="29"/>
      <c r="L278" s="136"/>
      <c r="M278" s="136"/>
      <c r="N278" s="136"/>
      <c r="O278" s="26" t="str">
        <f t="shared" si="148"/>
        <v/>
      </c>
      <c r="P278" s="218" t="str">
        <f t="shared" si="149"/>
        <v/>
      </c>
      <c r="Q278" s="26" t="str">
        <f t="shared" si="150"/>
        <v/>
      </c>
      <c r="R278" s="22"/>
      <c r="S278" s="99"/>
      <c r="T278" s="10"/>
      <c r="U278" s="229" t="str">
        <f t="shared" si="151"/>
        <v/>
      </c>
      <c r="V278" s="230"/>
      <c r="W278" s="230"/>
      <c r="X278" s="230"/>
      <c r="Y278" s="230"/>
      <c r="Z278" s="22" t="str">
        <f>""</f>
        <v/>
      </c>
      <c r="AB278" s="23" t="str">
        <f t="shared" si="152"/>
        <v/>
      </c>
      <c r="AC278" s="2" t="b">
        <f>COUNT(Q278:Q$2500)&gt;0</f>
        <v>0</v>
      </c>
      <c r="AD278" s="2" t="b">
        <f t="shared" si="135"/>
        <v>0</v>
      </c>
      <c r="AE278" s="2" t="b">
        <f t="shared" si="136"/>
        <v>0</v>
      </c>
      <c r="AF278" s="2" t="b">
        <f t="shared" si="137"/>
        <v>0</v>
      </c>
      <c r="AG278" s="2" t="b">
        <f>OR(
  AND(AC278,NOT(AC279)),
  AND(AF278,WEEKDAY(AH277,2)=EINSTELLUNGEN!$D$12),
  AND(AF278,AH278=$J$35)
)</f>
        <v>0</v>
      </c>
      <c r="AH278" s="2">
        <f>IF(AE278,AH277+IF(WEEKDAY(AH277+1,2)&lt;=EINSTELLUNGEN!$D$12,1,$J$36),AH277)</f>
        <v>42020</v>
      </c>
      <c r="AI278" s="2">
        <f t="shared" si="138"/>
        <v>2019</v>
      </c>
      <c r="AJ278" s="2">
        <f t="shared" si="139"/>
        <v>201901</v>
      </c>
      <c r="AK278" s="2">
        <f t="shared" si="140"/>
        <v>201901</v>
      </c>
      <c r="AL278" s="2">
        <f t="shared" si="168"/>
        <v>201903</v>
      </c>
      <c r="AM278" s="2" t="b">
        <f t="shared" si="141"/>
        <v>1</v>
      </c>
      <c r="AN278" s="4" t="e">
        <f t="shared" si="153"/>
        <v>#N/A</v>
      </c>
      <c r="AO278" s="4" t="e">
        <f t="shared" si="154"/>
        <v>#N/A</v>
      </c>
      <c r="AP278" s="2" t="str">
        <f>IF(AD278,
  IF(ISBLANK(H278),
    AP277,
    IF(LEN(H278)=1,
      IF(OR(UPPER(H278)="A",UPPER(H278)="I"),
        EINSTELLUNGEN!$D$21,
        IF(OR(UPPER(H278)="B",UPPER(H278)="M"),
          EINSTELLUNGEN!$D$22,
          IF(OR(UPPER(H278)="C",UPPER(H278)="S"),
            EINSTELLUNGEN!$D$23,
            IF(UPPER(H278)="D",
              EINSTELLUNGEN!$D$24,
              IF(UPPER(H278)="E",
                EINSTELLUNGEN!$D$25,
                UPPER(H278)))))),
      IF(ISNUMBER(H278),
        EINSTELLUNGEN!$D$20&amp;H278,
        UPPER(H278)))),
  "")</f>
        <v/>
      </c>
      <c r="AQ278" s="2" t="str">
        <f t="shared" si="155"/>
        <v/>
      </c>
      <c r="AR278" s="2">
        <f t="shared" si="156"/>
        <v>0</v>
      </c>
      <c r="AS278" s="145">
        <f t="shared" si="157"/>
        <v>0.33333333333333331</v>
      </c>
      <c r="AT278" s="2">
        <f t="shared" si="158"/>
        <v>0</v>
      </c>
      <c r="AU278" s="2">
        <f t="shared" si="159"/>
        <v>0</v>
      </c>
      <c r="AV278" s="2">
        <f t="shared" si="160"/>
        <v>0</v>
      </c>
      <c r="AW278" s="2">
        <f t="shared" si="161"/>
        <v>0</v>
      </c>
      <c r="AX278" s="2">
        <f t="shared" si="142"/>
        <v>0</v>
      </c>
      <c r="AY278" s="2">
        <f t="shared" si="162"/>
        <v>0</v>
      </c>
      <c r="AZ278" s="145" t="e">
        <f t="shared" si="163"/>
        <v>#N/A</v>
      </c>
      <c r="BA278" s="145" t="e">
        <f t="shared" si="164"/>
        <v>#N/A</v>
      </c>
      <c r="BB278" s="145">
        <f t="shared" si="165"/>
        <v>2.083333333333337E-2</v>
      </c>
      <c r="BC278" s="2">
        <f>IF(AM278,
  IF(AND(AL278=$J$31,_xlfn.DAYS(AH278,DATE(AI278,1,1))&lt;7),
    MAX(0,EINSTELLUNGEN!$D$12+1-WEEKDAY(DATE(EINSTELLUNGEN!$D$9,EINSTELLUNGEN!$D$10,1),2)),
    IF(AL278=$J$33,
      MIN(EINSTELLUNGEN!$D$12,WEEKDAY(DATE(EINSTELLUNGEN!$D$9,12,31),2)),
      EINSTELLUNGEN!$D$12
  )) - SUMIF(AL$50:AL$2500,"="&amp;AL278,AX$50:AX$2500),
  0)</f>
        <v>3</v>
      </c>
      <c r="BD278" s="2">
        <f t="shared" si="166"/>
        <v>0.33333333333333331</v>
      </c>
      <c r="BE278" s="2">
        <f t="shared" si="167"/>
        <v>0</v>
      </c>
    </row>
    <row r="279" spans="1:57" ht="10.5" customHeight="1">
      <c r="A279" s="1" t="str">
        <f t="shared" ca="1" si="143"/>
        <v/>
      </c>
      <c r="B279" s="1" t="str">
        <f t="shared" ca="1" si="144"/>
        <v/>
      </c>
      <c r="C279" s="1" t="str">
        <f t="shared" ca="1" si="145"/>
        <v/>
      </c>
      <c r="D279" s="1" t="str">
        <f t="shared" ca="1" si="146"/>
        <v/>
      </c>
      <c r="F279" s="10"/>
      <c r="G279" s="136" t="str">
        <f t="shared" si="147"/>
        <v/>
      </c>
      <c r="H279" s="27"/>
      <c r="I279" s="28"/>
      <c r="J279" s="28"/>
      <c r="K279" s="29"/>
      <c r="L279" s="136"/>
      <c r="M279" s="136"/>
      <c r="N279" s="136"/>
      <c r="O279" s="26" t="str">
        <f t="shared" si="148"/>
        <v/>
      </c>
      <c r="P279" s="218" t="str">
        <f t="shared" si="149"/>
        <v/>
      </c>
      <c r="Q279" s="26" t="str">
        <f t="shared" si="150"/>
        <v/>
      </c>
      <c r="R279" s="22"/>
      <c r="S279" s="99"/>
      <c r="T279" s="10"/>
      <c r="U279" s="229" t="str">
        <f t="shared" si="151"/>
        <v/>
      </c>
      <c r="V279" s="230"/>
      <c r="W279" s="230"/>
      <c r="X279" s="230"/>
      <c r="Y279" s="230"/>
      <c r="Z279" s="22" t="str">
        <f>""</f>
        <v/>
      </c>
      <c r="AB279" s="23" t="str">
        <f t="shared" si="152"/>
        <v/>
      </c>
      <c r="AC279" s="2" t="b">
        <f>COUNT(Q279:Q$2500)&gt;0</f>
        <v>0</v>
      </c>
      <c r="AD279" s="2" t="b">
        <f t="shared" si="135"/>
        <v>0</v>
      </c>
      <c r="AE279" s="2" t="b">
        <f t="shared" si="136"/>
        <v>0</v>
      </c>
      <c r="AF279" s="2" t="b">
        <f t="shared" si="137"/>
        <v>0</v>
      </c>
      <c r="AG279" s="2" t="b">
        <f>OR(
  AND(AC279,NOT(AC280)),
  AND(AF279,WEEKDAY(AH278,2)=EINSTELLUNGEN!$D$12),
  AND(AF279,AH279=$J$35)
)</f>
        <v>0</v>
      </c>
      <c r="AH279" s="2">
        <f>IF(AE279,AH278+IF(WEEKDAY(AH278+1,2)&lt;=EINSTELLUNGEN!$D$12,1,$J$36),AH278)</f>
        <v>42020</v>
      </c>
      <c r="AI279" s="2">
        <f t="shared" si="138"/>
        <v>2019</v>
      </c>
      <c r="AJ279" s="2">
        <f t="shared" si="139"/>
        <v>201901</v>
      </c>
      <c r="AK279" s="2">
        <f t="shared" si="140"/>
        <v>201901</v>
      </c>
      <c r="AL279" s="2">
        <f t="shared" si="168"/>
        <v>201903</v>
      </c>
      <c r="AM279" s="2" t="b">
        <f t="shared" si="141"/>
        <v>1</v>
      </c>
      <c r="AN279" s="4" t="e">
        <f t="shared" si="153"/>
        <v>#N/A</v>
      </c>
      <c r="AO279" s="4" t="e">
        <f t="shared" si="154"/>
        <v>#N/A</v>
      </c>
      <c r="AP279" s="2" t="str">
        <f>IF(AD279,
  IF(ISBLANK(H279),
    AP278,
    IF(LEN(H279)=1,
      IF(OR(UPPER(H279)="A",UPPER(H279)="I"),
        EINSTELLUNGEN!$D$21,
        IF(OR(UPPER(H279)="B",UPPER(H279)="M"),
          EINSTELLUNGEN!$D$22,
          IF(OR(UPPER(H279)="C",UPPER(H279)="S"),
            EINSTELLUNGEN!$D$23,
            IF(UPPER(H279)="D",
              EINSTELLUNGEN!$D$24,
              IF(UPPER(H279)="E",
                EINSTELLUNGEN!$D$25,
                UPPER(H279)))))),
      IF(ISNUMBER(H279),
        EINSTELLUNGEN!$D$20&amp;H279,
        UPPER(H279)))),
  "")</f>
        <v/>
      </c>
      <c r="AQ279" s="2" t="str">
        <f t="shared" si="155"/>
        <v/>
      </c>
      <c r="AR279" s="2">
        <f t="shared" si="156"/>
        <v>0</v>
      </c>
      <c r="AS279" s="145">
        <f t="shared" si="157"/>
        <v>0.33333333333333331</v>
      </c>
      <c r="AT279" s="2">
        <f t="shared" si="158"/>
        <v>0</v>
      </c>
      <c r="AU279" s="2">
        <f t="shared" si="159"/>
        <v>0</v>
      </c>
      <c r="AV279" s="2">
        <f t="shared" si="160"/>
        <v>0</v>
      </c>
      <c r="AW279" s="2">
        <f t="shared" si="161"/>
        <v>0</v>
      </c>
      <c r="AX279" s="2">
        <f t="shared" si="142"/>
        <v>0</v>
      </c>
      <c r="AY279" s="2">
        <f t="shared" si="162"/>
        <v>0</v>
      </c>
      <c r="AZ279" s="145" t="e">
        <f t="shared" si="163"/>
        <v>#N/A</v>
      </c>
      <c r="BA279" s="145" t="e">
        <f t="shared" si="164"/>
        <v>#N/A</v>
      </c>
      <c r="BB279" s="145">
        <f t="shared" si="165"/>
        <v>2.083333333333337E-2</v>
      </c>
      <c r="BC279" s="2">
        <f>IF(AM279,
  IF(AND(AL279=$J$31,_xlfn.DAYS(AH279,DATE(AI279,1,1))&lt;7),
    MAX(0,EINSTELLUNGEN!$D$12+1-WEEKDAY(DATE(EINSTELLUNGEN!$D$9,EINSTELLUNGEN!$D$10,1),2)),
    IF(AL279=$J$33,
      MIN(EINSTELLUNGEN!$D$12,WEEKDAY(DATE(EINSTELLUNGEN!$D$9,12,31),2)),
      EINSTELLUNGEN!$D$12
  )) - SUMIF(AL$50:AL$2500,"="&amp;AL279,AX$50:AX$2500),
  0)</f>
        <v>3</v>
      </c>
      <c r="BD279" s="2">
        <f t="shared" si="166"/>
        <v>0.33333333333333331</v>
      </c>
      <c r="BE279" s="2">
        <f t="shared" si="167"/>
        <v>0</v>
      </c>
    </row>
    <row r="280" spans="1:57" ht="10.5" customHeight="1">
      <c r="A280" s="1" t="str">
        <f t="shared" ca="1" si="143"/>
        <v/>
      </c>
      <c r="B280" s="1" t="str">
        <f t="shared" ca="1" si="144"/>
        <v/>
      </c>
      <c r="C280" s="1" t="str">
        <f t="shared" ca="1" si="145"/>
        <v/>
      </c>
      <c r="D280" s="1" t="str">
        <f t="shared" ca="1" si="146"/>
        <v/>
      </c>
      <c r="F280" s="10"/>
      <c r="G280" s="136" t="str">
        <f t="shared" si="147"/>
        <v/>
      </c>
      <c r="H280" s="27"/>
      <c r="I280" s="28"/>
      <c r="J280" s="28"/>
      <c r="K280" s="29"/>
      <c r="L280" s="136"/>
      <c r="M280" s="136"/>
      <c r="N280" s="136"/>
      <c r="O280" s="26" t="str">
        <f t="shared" si="148"/>
        <v/>
      </c>
      <c r="P280" s="218" t="str">
        <f t="shared" si="149"/>
        <v/>
      </c>
      <c r="Q280" s="26" t="str">
        <f t="shared" si="150"/>
        <v/>
      </c>
      <c r="R280" s="22"/>
      <c r="S280" s="99"/>
      <c r="T280" s="10"/>
      <c r="U280" s="229" t="str">
        <f t="shared" si="151"/>
        <v/>
      </c>
      <c r="V280" s="230"/>
      <c r="W280" s="230"/>
      <c r="X280" s="230"/>
      <c r="Y280" s="230"/>
      <c r="Z280" s="22" t="str">
        <f>""</f>
        <v/>
      </c>
      <c r="AB280" s="23" t="str">
        <f t="shared" si="152"/>
        <v/>
      </c>
      <c r="AC280" s="2" t="b">
        <f>COUNT(Q280:Q$2500)&gt;0</f>
        <v>0</v>
      </c>
      <c r="AD280" s="2" t="b">
        <f t="shared" si="135"/>
        <v>0</v>
      </c>
      <c r="AE280" s="2" t="b">
        <f t="shared" si="136"/>
        <v>0</v>
      </c>
      <c r="AF280" s="2" t="b">
        <f t="shared" si="137"/>
        <v>0</v>
      </c>
      <c r="AG280" s="2" t="b">
        <f>OR(
  AND(AC280,NOT(AC281)),
  AND(AF280,WEEKDAY(AH279,2)=EINSTELLUNGEN!$D$12),
  AND(AF280,AH280=$J$35)
)</f>
        <v>0</v>
      </c>
      <c r="AH280" s="2">
        <f>IF(AE280,AH279+IF(WEEKDAY(AH279+1,2)&lt;=EINSTELLUNGEN!$D$12,1,$J$36),AH279)</f>
        <v>42020</v>
      </c>
      <c r="AI280" s="2">
        <f t="shared" si="138"/>
        <v>2019</v>
      </c>
      <c r="AJ280" s="2">
        <f t="shared" si="139"/>
        <v>201901</v>
      </c>
      <c r="AK280" s="2">
        <f t="shared" si="140"/>
        <v>201901</v>
      </c>
      <c r="AL280" s="2">
        <f t="shared" si="168"/>
        <v>201903</v>
      </c>
      <c r="AM280" s="2" t="b">
        <f t="shared" si="141"/>
        <v>1</v>
      </c>
      <c r="AN280" s="4" t="e">
        <f t="shared" si="153"/>
        <v>#N/A</v>
      </c>
      <c r="AO280" s="4" t="e">
        <f t="shared" si="154"/>
        <v>#N/A</v>
      </c>
      <c r="AP280" s="2" t="str">
        <f>IF(AD280,
  IF(ISBLANK(H280),
    AP279,
    IF(LEN(H280)=1,
      IF(OR(UPPER(H280)="A",UPPER(H280)="I"),
        EINSTELLUNGEN!$D$21,
        IF(OR(UPPER(H280)="B",UPPER(H280)="M"),
          EINSTELLUNGEN!$D$22,
          IF(OR(UPPER(H280)="C",UPPER(H280)="S"),
            EINSTELLUNGEN!$D$23,
            IF(UPPER(H280)="D",
              EINSTELLUNGEN!$D$24,
              IF(UPPER(H280)="E",
                EINSTELLUNGEN!$D$25,
                UPPER(H280)))))),
      IF(ISNUMBER(H280),
        EINSTELLUNGEN!$D$20&amp;H280,
        UPPER(H280)))),
  "")</f>
        <v/>
      </c>
      <c r="AQ280" s="2" t="str">
        <f t="shared" si="155"/>
        <v/>
      </c>
      <c r="AR280" s="2">
        <f t="shared" si="156"/>
        <v>0</v>
      </c>
      <c r="AS280" s="145">
        <f t="shared" si="157"/>
        <v>0.33333333333333331</v>
      </c>
      <c r="AT280" s="2">
        <f t="shared" si="158"/>
        <v>0</v>
      </c>
      <c r="AU280" s="2">
        <f t="shared" si="159"/>
        <v>0</v>
      </c>
      <c r="AV280" s="2">
        <f t="shared" si="160"/>
        <v>0</v>
      </c>
      <c r="AW280" s="2">
        <f t="shared" si="161"/>
        <v>0</v>
      </c>
      <c r="AX280" s="2">
        <f t="shared" si="142"/>
        <v>0</v>
      </c>
      <c r="AY280" s="2">
        <f t="shared" si="162"/>
        <v>0</v>
      </c>
      <c r="AZ280" s="145" t="e">
        <f t="shared" si="163"/>
        <v>#N/A</v>
      </c>
      <c r="BA280" s="145" t="e">
        <f t="shared" si="164"/>
        <v>#N/A</v>
      </c>
      <c r="BB280" s="145">
        <f t="shared" si="165"/>
        <v>2.083333333333337E-2</v>
      </c>
      <c r="BC280" s="2">
        <f>IF(AM280,
  IF(AND(AL280=$J$31,_xlfn.DAYS(AH280,DATE(AI280,1,1))&lt;7),
    MAX(0,EINSTELLUNGEN!$D$12+1-WEEKDAY(DATE(EINSTELLUNGEN!$D$9,EINSTELLUNGEN!$D$10,1),2)),
    IF(AL280=$J$33,
      MIN(EINSTELLUNGEN!$D$12,WEEKDAY(DATE(EINSTELLUNGEN!$D$9,12,31),2)),
      EINSTELLUNGEN!$D$12
  )) - SUMIF(AL$50:AL$2500,"="&amp;AL280,AX$50:AX$2500),
  0)</f>
        <v>3</v>
      </c>
      <c r="BD280" s="2">
        <f t="shared" si="166"/>
        <v>0.33333333333333331</v>
      </c>
      <c r="BE280" s="2">
        <f t="shared" si="167"/>
        <v>0</v>
      </c>
    </row>
    <row r="281" spans="1:57" ht="10.5" customHeight="1">
      <c r="A281" s="1" t="str">
        <f t="shared" ca="1" si="143"/>
        <v/>
      </c>
      <c r="B281" s="1" t="str">
        <f t="shared" ca="1" si="144"/>
        <v/>
      </c>
      <c r="C281" s="1" t="str">
        <f t="shared" ca="1" si="145"/>
        <v/>
      </c>
      <c r="D281" s="1" t="str">
        <f t="shared" ca="1" si="146"/>
        <v/>
      </c>
      <c r="F281" s="10"/>
      <c r="G281" s="136" t="str">
        <f t="shared" si="147"/>
        <v/>
      </c>
      <c r="H281" s="27"/>
      <c r="I281" s="28"/>
      <c r="J281" s="28"/>
      <c r="K281" s="29"/>
      <c r="L281" s="136"/>
      <c r="M281" s="136"/>
      <c r="N281" s="136"/>
      <c r="O281" s="26" t="str">
        <f t="shared" si="148"/>
        <v/>
      </c>
      <c r="P281" s="218" t="str">
        <f t="shared" si="149"/>
        <v/>
      </c>
      <c r="Q281" s="26" t="str">
        <f t="shared" si="150"/>
        <v/>
      </c>
      <c r="R281" s="22"/>
      <c r="S281" s="99"/>
      <c r="T281" s="10"/>
      <c r="U281" s="229" t="str">
        <f t="shared" si="151"/>
        <v/>
      </c>
      <c r="V281" s="230"/>
      <c r="W281" s="230"/>
      <c r="X281" s="230"/>
      <c r="Y281" s="230"/>
      <c r="Z281" s="22" t="str">
        <f>""</f>
        <v/>
      </c>
      <c r="AB281" s="23" t="str">
        <f t="shared" si="152"/>
        <v/>
      </c>
      <c r="AC281" s="2" t="b">
        <f>COUNT(Q281:Q$2500)&gt;0</f>
        <v>0</v>
      </c>
      <c r="AD281" s="2" t="b">
        <f t="shared" si="135"/>
        <v>0</v>
      </c>
      <c r="AE281" s="2" t="b">
        <f t="shared" si="136"/>
        <v>0</v>
      </c>
      <c r="AF281" s="2" t="b">
        <f t="shared" si="137"/>
        <v>0</v>
      </c>
      <c r="AG281" s="2" t="b">
        <f>OR(
  AND(AC281,NOT(AC282)),
  AND(AF281,WEEKDAY(AH280,2)=EINSTELLUNGEN!$D$12),
  AND(AF281,AH281=$J$35)
)</f>
        <v>0</v>
      </c>
      <c r="AH281" s="2">
        <f>IF(AE281,AH280+IF(WEEKDAY(AH280+1,2)&lt;=EINSTELLUNGEN!$D$12,1,$J$36),AH280)</f>
        <v>42020</v>
      </c>
      <c r="AI281" s="2">
        <f t="shared" si="138"/>
        <v>2019</v>
      </c>
      <c r="AJ281" s="2">
        <f t="shared" si="139"/>
        <v>201901</v>
      </c>
      <c r="AK281" s="2">
        <f t="shared" si="140"/>
        <v>201901</v>
      </c>
      <c r="AL281" s="2">
        <f t="shared" si="168"/>
        <v>201903</v>
      </c>
      <c r="AM281" s="2" t="b">
        <f t="shared" si="141"/>
        <v>1</v>
      </c>
      <c r="AN281" s="4" t="e">
        <f t="shared" si="153"/>
        <v>#N/A</v>
      </c>
      <c r="AO281" s="4" t="e">
        <f t="shared" si="154"/>
        <v>#N/A</v>
      </c>
      <c r="AP281" s="2" t="str">
        <f>IF(AD281,
  IF(ISBLANK(H281),
    AP280,
    IF(LEN(H281)=1,
      IF(OR(UPPER(H281)="A",UPPER(H281)="I"),
        EINSTELLUNGEN!$D$21,
        IF(OR(UPPER(H281)="B",UPPER(H281)="M"),
          EINSTELLUNGEN!$D$22,
          IF(OR(UPPER(H281)="C",UPPER(H281)="S"),
            EINSTELLUNGEN!$D$23,
            IF(UPPER(H281)="D",
              EINSTELLUNGEN!$D$24,
              IF(UPPER(H281)="E",
                EINSTELLUNGEN!$D$25,
                UPPER(H281)))))),
      IF(ISNUMBER(H281),
        EINSTELLUNGEN!$D$20&amp;H281,
        UPPER(H281)))),
  "")</f>
        <v/>
      </c>
      <c r="AQ281" s="2" t="str">
        <f t="shared" si="155"/>
        <v/>
      </c>
      <c r="AR281" s="2">
        <f t="shared" si="156"/>
        <v>0</v>
      </c>
      <c r="AS281" s="145">
        <f t="shared" si="157"/>
        <v>0.33333333333333331</v>
      </c>
      <c r="AT281" s="2">
        <f t="shared" si="158"/>
        <v>0</v>
      </c>
      <c r="AU281" s="2">
        <f t="shared" si="159"/>
        <v>0</v>
      </c>
      <c r="AV281" s="2">
        <f t="shared" si="160"/>
        <v>0</v>
      </c>
      <c r="AW281" s="2">
        <f t="shared" si="161"/>
        <v>0</v>
      </c>
      <c r="AX281" s="2">
        <f t="shared" si="142"/>
        <v>0</v>
      </c>
      <c r="AY281" s="2">
        <f t="shared" si="162"/>
        <v>0</v>
      </c>
      <c r="AZ281" s="145" t="e">
        <f t="shared" si="163"/>
        <v>#N/A</v>
      </c>
      <c r="BA281" s="145" t="e">
        <f t="shared" si="164"/>
        <v>#N/A</v>
      </c>
      <c r="BB281" s="145">
        <f t="shared" si="165"/>
        <v>2.083333333333337E-2</v>
      </c>
      <c r="BC281" s="2">
        <f>IF(AM281,
  IF(AND(AL281=$J$31,_xlfn.DAYS(AH281,DATE(AI281,1,1))&lt;7),
    MAX(0,EINSTELLUNGEN!$D$12+1-WEEKDAY(DATE(EINSTELLUNGEN!$D$9,EINSTELLUNGEN!$D$10,1),2)),
    IF(AL281=$J$33,
      MIN(EINSTELLUNGEN!$D$12,WEEKDAY(DATE(EINSTELLUNGEN!$D$9,12,31),2)),
      EINSTELLUNGEN!$D$12
  )) - SUMIF(AL$50:AL$2500,"="&amp;AL281,AX$50:AX$2500),
  0)</f>
        <v>3</v>
      </c>
      <c r="BD281" s="2">
        <f t="shared" si="166"/>
        <v>0.33333333333333331</v>
      </c>
      <c r="BE281" s="2">
        <f t="shared" si="167"/>
        <v>0</v>
      </c>
    </row>
    <row r="282" spans="1:57" ht="10.5" customHeight="1">
      <c r="A282" s="1" t="str">
        <f t="shared" ca="1" si="143"/>
        <v/>
      </c>
      <c r="B282" s="1" t="str">
        <f t="shared" ca="1" si="144"/>
        <v/>
      </c>
      <c r="C282" s="1" t="str">
        <f t="shared" ca="1" si="145"/>
        <v/>
      </c>
      <c r="D282" s="1" t="str">
        <f t="shared" ca="1" si="146"/>
        <v/>
      </c>
      <c r="F282" s="10"/>
      <c r="G282" s="136" t="str">
        <f t="shared" si="147"/>
        <v/>
      </c>
      <c r="H282" s="27"/>
      <c r="I282" s="28"/>
      <c r="J282" s="28"/>
      <c r="K282" s="29"/>
      <c r="L282" s="136"/>
      <c r="M282" s="136"/>
      <c r="N282" s="136"/>
      <c r="O282" s="26" t="str">
        <f t="shared" si="148"/>
        <v/>
      </c>
      <c r="P282" s="218" t="str">
        <f t="shared" si="149"/>
        <v/>
      </c>
      <c r="Q282" s="26" t="str">
        <f t="shared" si="150"/>
        <v/>
      </c>
      <c r="R282" s="22"/>
      <c r="S282" s="99"/>
      <c r="T282" s="10"/>
      <c r="U282" s="229" t="str">
        <f t="shared" si="151"/>
        <v/>
      </c>
      <c r="V282" s="230"/>
      <c r="W282" s="230"/>
      <c r="X282" s="230"/>
      <c r="Y282" s="230"/>
      <c r="Z282" s="22" t="str">
        <f>""</f>
        <v/>
      </c>
      <c r="AB282" s="23" t="str">
        <f t="shared" si="152"/>
        <v/>
      </c>
      <c r="AC282" s="2" t="b">
        <f>COUNT(Q282:Q$2500)&gt;0</f>
        <v>0</v>
      </c>
      <c r="AD282" s="2" t="b">
        <f t="shared" si="135"/>
        <v>0</v>
      </c>
      <c r="AE282" s="2" t="b">
        <f t="shared" si="136"/>
        <v>0</v>
      </c>
      <c r="AF282" s="2" t="b">
        <f t="shared" si="137"/>
        <v>0</v>
      </c>
      <c r="AG282" s="2" t="b">
        <f>OR(
  AND(AC282,NOT(AC283)),
  AND(AF282,WEEKDAY(AH281,2)=EINSTELLUNGEN!$D$12),
  AND(AF282,AH282=$J$35)
)</f>
        <v>0</v>
      </c>
      <c r="AH282" s="2">
        <f>IF(AE282,AH281+IF(WEEKDAY(AH281+1,2)&lt;=EINSTELLUNGEN!$D$12,1,$J$36),AH281)</f>
        <v>42020</v>
      </c>
      <c r="AI282" s="2">
        <f t="shared" si="138"/>
        <v>2019</v>
      </c>
      <c r="AJ282" s="2">
        <f t="shared" si="139"/>
        <v>201901</v>
      </c>
      <c r="AK282" s="2">
        <f t="shared" si="140"/>
        <v>201901</v>
      </c>
      <c r="AL282" s="2">
        <f t="shared" si="168"/>
        <v>201903</v>
      </c>
      <c r="AM282" s="2" t="b">
        <f t="shared" si="141"/>
        <v>1</v>
      </c>
      <c r="AN282" s="4" t="e">
        <f t="shared" si="153"/>
        <v>#N/A</v>
      </c>
      <c r="AO282" s="4" t="e">
        <f t="shared" si="154"/>
        <v>#N/A</v>
      </c>
      <c r="AP282" s="2" t="str">
        <f>IF(AD282,
  IF(ISBLANK(H282),
    AP281,
    IF(LEN(H282)=1,
      IF(OR(UPPER(H282)="A",UPPER(H282)="I"),
        EINSTELLUNGEN!$D$21,
        IF(OR(UPPER(H282)="B",UPPER(H282)="M"),
          EINSTELLUNGEN!$D$22,
          IF(OR(UPPER(H282)="C",UPPER(H282)="S"),
            EINSTELLUNGEN!$D$23,
            IF(UPPER(H282)="D",
              EINSTELLUNGEN!$D$24,
              IF(UPPER(H282)="E",
                EINSTELLUNGEN!$D$25,
                UPPER(H282)))))),
      IF(ISNUMBER(H282),
        EINSTELLUNGEN!$D$20&amp;H282,
        UPPER(H282)))),
  "")</f>
        <v/>
      </c>
      <c r="AQ282" s="2" t="str">
        <f t="shared" si="155"/>
        <v/>
      </c>
      <c r="AR282" s="2">
        <f t="shared" si="156"/>
        <v>0</v>
      </c>
      <c r="AS282" s="145">
        <f t="shared" si="157"/>
        <v>0.33333333333333331</v>
      </c>
      <c r="AT282" s="2">
        <f t="shared" si="158"/>
        <v>0</v>
      </c>
      <c r="AU282" s="2">
        <f t="shared" si="159"/>
        <v>0</v>
      </c>
      <c r="AV282" s="2">
        <f t="shared" si="160"/>
        <v>0</v>
      </c>
      <c r="AW282" s="2">
        <f t="shared" si="161"/>
        <v>0</v>
      </c>
      <c r="AX282" s="2">
        <f t="shared" si="142"/>
        <v>0</v>
      </c>
      <c r="AY282" s="2">
        <f t="shared" si="162"/>
        <v>0</v>
      </c>
      <c r="AZ282" s="145" t="e">
        <f t="shared" si="163"/>
        <v>#N/A</v>
      </c>
      <c r="BA282" s="145" t="e">
        <f t="shared" si="164"/>
        <v>#N/A</v>
      </c>
      <c r="BB282" s="145">
        <f t="shared" si="165"/>
        <v>2.083333333333337E-2</v>
      </c>
      <c r="BC282" s="2">
        <f>IF(AM282,
  IF(AND(AL282=$J$31,_xlfn.DAYS(AH282,DATE(AI282,1,1))&lt;7),
    MAX(0,EINSTELLUNGEN!$D$12+1-WEEKDAY(DATE(EINSTELLUNGEN!$D$9,EINSTELLUNGEN!$D$10,1),2)),
    IF(AL282=$J$33,
      MIN(EINSTELLUNGEN!$D$12,WEEKDAY(DATE(EINSTELLUNGEN!$D$9,12,31),2)),
      EINSTELLUNGEN!$D$12
  )) - SUMIF(AL$50:AL$2500,"="&amp;AL282,AX$50:AX$2500),
  0)</f>
        <v>3</v>
      </c>
      <c r="BD282" s="2">
        <f t="shared" si="166"/>
        <v>0.33333333333333331</v>
      </c>
      <c r="BE282" s="2">
        <f t="shared" si="167"/>
        <v>0</v>
      </c>
    </row>
    <row r="283" spans="1:57" ht="10.5" customHeight="1">
      <c r="A283" s="1" t="str">
        <f t="shared" ca="1" si="143"/>
        <v/>
      </c>
      <c r="B283" s="1" t="str">
        <f t="shared" ca="1" si="144"/>
        <v/>
      </c>
      <c r="C283" s="1" t="str">
        <f t="shared" ca="1" si="145"/>
        <v/>
      </c>
      <c r="D283" s="1" t="str">
        <f t="shared" ca="1" si="146"/>
        <v/>
      </c>
      <c r="F283" s="10"/>
      <c r="G283" s="136" t="str">
        <f t="shared" si="147"/>
        <v/>
      </c>
      <c r="H283" s="27"/>
      <c r="I283" s="28"/>
      <c r="J283" s="28"/>
      <c r="K283" s="29"/>
      <c r="L283" s="136"/>
      <c r="M283" s="136"/>
      <c r="N283" s="136"/>
      <c r="O283" s="26" t="str">
        <f t="shared" si="148"/>
        <v/>
      </c>
      <c r="P283" s="218" t="str">
        <f t="shared" si="149"/>
        <v/>
      </c>
      <c r="Q283" s="26" t="str">
        <f t="shared" si="150"/>
        <v/>
      </c>
      <c r="R283" s="22"/>
      <c r="S283" s="99"/>
      <c r="T283" s="10"/>
      <c r="U283" s="229" t="str">
        <f t="shared" si="151"/>
        <v/>
      </c>
      <c r="V283" s="230"/>
      <c r="W283" s="230"/>
      <c r="X283" s="230"/>
      <c r="Y283" s="230"/>
      <c r="Z283" s="22" t="str">
        <f>""</f>
        <v/>
      </c>
      <c r="AB283" s="23" t="str">
        <f t="shared" si="152"/>
        <v/>
      </c>
      <c r="AC283" s="2" t="b">
        <f>COUNT(Q283:Q$2500)&gt;0</f>
        <v>0</v>
      </c>
      <c r="AD283" s="2" t="b">
        <f t="shared" si="135"/>
        <v>0</v>
      </c>
      <c r="AE283" s="2" t="b">
        <f t="shared" si="136"/>
        <v>0</v>
      </c>
      <c r="AF283" s="2" t="b">
        <f t="shared" si="137"/>
        <v>0</v>
      </c>
      <c r="AG283" s="2" t="b">
        <f>OR(
  AND(AC283,NOT(AC284)),
  AND(AF283,WEEKDAY(AH282,2)=EINSTELLUNGEN!$D$12),
  AND(AF283,AH283=$J$35)
)</f>
        <v>0</v>
      </c>
      <c r="AH283" s="2">
        <f>IF(AE283,AH282+IF(WEEKDAY(AH282+1,2)&lt;=EINSTELLUNGEN!$D$12,1,$J$36),AH282)</f>
        <v>42020</v>
      </c>
      <c r="AI283" s="2">
        <f t="shared" si="138"/>
        <v>2019</v>
      </c>
      <c r="AJ283" s="2">
        <f t="shared" si="139"/>
        <v>201901</v>
      </c>
      <c r="AK283" s="2">
        <f t="shared" si="140"/>
        <v>201901</v>
      </c>
      <c r="AL283" s="2">
        <f t="shared" si="168"/>
        <v>201903</v>
      </c>
      <c r="AM283" s="2" t="b">
        <f t="shared" si="141"/>
        <v>1</v>
      </c>
      <c r="AN283" s="4" t="e">
        <f t="shared" si="153"/>
        <v>#N/A</v>
      </c>
      <c r="AO283" s="4" t="e">
        <f t="shared" si="154"/>
        <v>#N/A</v>
      </c>
      <c r="AP283" s="2" t="str">
        <f>IF(AD283,
  IF(ISBLANK(H283),
    AP282,
    IF(LEN(H283)=1,
      IF(OR(UPPER(H283)="A",UPPER(H283)="I"),
        EINSTELLUNGEN!$D$21,
        IF(OR(UPPER(H283)="B",UPPER(H283)="M"),
          EINSTELLUNGEN!$D$22,
          IF(OR(UPPER(H283)="C",UPPER(H283)="S"),
            EINSTELLUNGEN!$D$23,
            IF(UPPER(H283)="D",
              EINSTELLUNGEN!$D$24,
              IF(UPPER(H283)="E",
                EINSTELLUNGEN!$D$25,
                UPPER(H283)))))),
      IF(ISNUMBER(H283),
        EINSTELLUNGEN!$D$20&amp;H283,
        UPPER(H283)))),
  "")</f>
        <v/>
      </c>
      <c r="AQ283" s="2" t="str">
        <f t="shared" si="155"/>
        <v/>
      </c>
      <c r="AR283" s="2">
        <f t="shared" si="156"/>
        <v>0</v>
      </c>
      <c r="AS283" s="145">
        <f t="shared" si="157"/>
        <v>0.33333333333333331</v>
      </c>
      <c r="AT283" s="2">
        <f t="shared" si="158"/>
        <v>0</v>
      </c>
      <c r="AU283" s="2">
        <f t="shared" si="159"/>
        <v>0</v>
      </c>
      <c r="AV283" s="2">
        <f t="shared" si="160"/>
        <v>0</v>
      </c>
      <c r="AW283" s="2">
        <f t="shared" si="161"/>
        <v>0</v>
      </c>
      <c r="AX283" s="2">
        <f t="shared" si="142"/>
        <v>0</v>
      </c>
      <c r="AY283" s="2">
        <f t="shared" si="162"/>
        <v>0</v>
      </c>
      <c r="AZ283" s="145" t="e">
        <f t="shared" si="163"/>
        <v>#N/A</v>
      </c>
      <c r="BA283" s="145" t="e">
        <f t="shared" si="164"/>
        <v>#N/A</v>
      </c>
      <c r="BB283" s="145">
        <f t="shared" si="165"/>
        <v>2.083333333333337E-2</v>
      </c>
      <c r="BC283" s="2">
        <f>IF(AM283,
  IF(AND(AL283=$J$31,_xlfn.DAYS(AH283,DATE(AI283,1,1))&lt;7),
    MAX(0,EINSTELLUNGEN!$D$12+1-WEEKDAY(DATE(EINSTELLUNGEN!$D$9,EINSTELLUNGEN!$D$10,1),2)),
    IF(AL283=$J$33,
      MIN(EINSTELLUNGEN!$D$12,WEEKDAY(DATE(EINSTELLUNGEN!$D$9,12,31),2)),
      EINSTELLUNGEN!$D$12
  )) - SUMIF(AL$50:AL$2500,"="&amp;AL283,AX$50:AX$2500),
  0)</f>
        <v>3</v>
      </c>
      <c r="BD283" s="2">
        <f t="shared" si="166"/>
        <v>0.33333333333333331</v>
      </c>
      <c r="BE283" s="2">
        <f t="shared" si="167"/>
        <v>0</v>
      </c>
    </row>
    <row r="284" spans="1:57" ht="10.5" customHeight="1">
      <c r="A284" s="1" t="str">
        <f t="shared" ca="1" si="143"/>
        <v/>
      </c>
      <c r="B284" s="1" t="str">
        <f t="shared" ca="1" si="144"/>
        <v/>
      </c>
      <c r="C284" s="1" t="str">
        <f t="shared" ca="1" si="145"/>
        <v/>
      </c>
      <c r="D284" s="1" t="str">
        <f t="shared" ca="1" si="146"/>
        <v/>
      </c>
      <c r="F284" s="10"/>
      <c r="G284" s="136" t="str">
        <f t="shared" si="147"/>
        <v/>
      </c>
      <c r="H284" s="27"/>
      <c r="I284" s="28"/>
      <c r="J284" s="28"/>
      <c r="K284" s="29"/>
      <c r="L284" s="136"/>
      <c r="M284" s="136"/>
      <c r="N284" s="136"/>
      <c r="O284" s="26" t="str">
        <f t="shared" si="148"/>
        <v/>
      </c>
      <c r="P284" s="218" t="str">
        <f t="shared" si="149"/>
        <v/>
      </c>
      <c r="Q284" s="26" t="str">
        <f t="shared" si="150"/>
        <v/>
      </c>
      <c r="R284" s="22"/>
      <c r="S284" s="99"/>
      <c r="T284" s="10"/>
      <c r="U284" s="229" t="str">
        <f t="shared" si="151"/>
        <v/>
      </c>
      <c r="V284" s="230"/>
      <c r="W284" s="230"/>
      <c r="X284" s="230"/>
      <c r="Y284" s="230"/>
      <c r="Z284" s="22" t="str">
        <f>""</f>
        <v/>
      </c>
      <c r="AB284" s="23" t="str">
        <f t="shared" si="152"/>
        <v/>
      </c>
      <c r="AC284" s="2" t="b">
        <f>COUNT(Q284:Q$2500)&gt;0</f>
        <v>0</v>
      </c>
      <c r="AD284" s="2" t="b">
        <f t="shared" si="135"/>
        <v>0</v>
      </c>
      <c r="AE284" s="2" t="b">
        <f t="shared" si="136"/>
        <v>0</v>
      </c>
      <c r="AF284" s="2" t="b">
        <f t="shared" si="137"/>
        <v>0</v>
      </c>
      <c r="AG284" s="2" t="b">
        <f>OR(
  AND(AC284,NOT(AC285)),
  AND(AF284,WEEKDAY(AH283,2)=EINSTELLUNGEN!$D$12),
  AND(AF284,AH284=$J$35)
)</f>
        <v>0</v>
      </c>
      <c r="AH284" s="2">
        <f>IF(AE284,AH283+IF(WEEKDAY(AH283+1,2)&lt;=EINSTELLUNGEN!$D$12,1,$J$36),AH283)</f>
        <v>42020</v>
      </c>
      <c r="AI284" s="2">
        <f t="shared" si="138"/>
        <v>2019</v>
      </c>
      <c r="AJ284" s="2">
        <f t="shared" si="139"/>
        <v>201901</v>
      </c>
      <c r="AK284" s="2">
        <f t="shared" si="140"/>
        <v>201901</v>
      </c>
      <c r="AL284" s="2">
        <f t="shared" si="168"/>
        <v>201903</v>
      </c>
      <c r="AM284" s="2" t="b">
        <f t="shared" si="141"/>
        <v>1</v>
      </c>
      <c r="AN284" s="4" t="e">
        <f t="shared" si="153"/>
        <v>#N/A</v>
      </c>
      <c r="AO284" s="4" t="e">
        <f t="shared" si="154"/>
        <v>#N/A</v>
      </c>
      <c r="AP284" s="2" t="str">
        <f>IF(AD284,
  IF(ISBLANK(H284),
    AP283,
    IF(LEN(H284)=1,
      IF(OR(UPPER(H284)="A",UPPER(H284)="I"),
        EINSTELLUNGEN!$D$21,
        IF(OR(UPPER(H284)="B",UPPER(H284)="M"),
          EINSTELLUNGEN!$D$22,
          IF(OR(UPPER(H284)="C",UPPER(H284)="S"),
            EINSTELLUNGEN!$D$23,
            IF(UPPER(H284)="D",
              EINSTELLUNGEN!$D$24,
              IF(UPPER(H284)="E",
                EINSTELLUNGEN!$D$25,
                UPPER(H284)))))),
      IF(ISNUMBER(H284),
        EINSTELLUNGEN!$D$20&amp;H284,
        UPPER(H284)))),
  "")</f>
        <v/>
      </c>
      <c r="AQ284" s="2" t="str">
        <f t="shared" si="155"/>
        <v/>
      </c>
      <c r="AR284" s="2">
        <f t="shared" si="156"/>
        <v>0</v>
      </c>
      <c r="AS284" s="145">
        <f t="shared" si="157"/>
        <v>0.33333333333333331</v>
      </c>
      <c r="AT284" s="2">
        <f t="shared" si="158"/>
        <v>0</v>
      </c>
      <c r="AU284" s="2">
        <f t="shared" si="159"/>
        <v>0</v>
      </c>
      <c r="AV284" s="2">
        <f t="shared" si="160"/>
        <v>0</v>
      </c>
      <c r="AW284" s="2">
        <f t="shared" si="161"/>
        <v>0</v>
      </c>
      <c r="AX284" s="2">
        <f t="shared" si="142"/>
        <v>0</v>
      </c>
      <c r="AY284" s="2">
        <f t="shared" si="162"/>
        <v>0</v>
      </c>
      <c r="AZ284" s="145" t="e">
        <f t="shared" si="163"/>
        <v>#N/A</v>
      </c>
      <c r="BA284" s="145" t="e">
        <f t="shared" si="164"/>
        <v>#N/A</v>
      </c>
      <c r="BB284" s="145">
        <f t="shared" si="165"/>
        <v>2.083333333333337E-2</v>
      </c>
      <c r="BC284" s="2">
        <f>IF(AM284,
  IF(AND(AL284=$J$31,_xlfn.DAYS(AH284,DATE(AI284,1,1))&lt;7),
    MAX(0,EINSTELLUNGEN!$D$12+1-WEEKDAY(DATE(EINSTELLUNGEN!$D$9,EINSTELLUNGEN!$D$10,1),2)),
    IF(AL284=$J$33,
      MIN(EINSTELLUNGEN!$D$12,WEEKDAY(DATE(EINSTELLUNGEN!$D$9,12,31),2)),
      EINSTELLUNGEN!$D$12
  )) - SUMIF(AL$50:AL$2500,"="&amp;AL284,AX$50:AX$2500),
  0)</f>
        <v>3</v>
      </c>
      <c r="BD284" s="2">
        <f t="shared" si="166"/>
        <v>0.33333333333333331</v>
      </c>
      <c r="BE284" s="2">
        <f t="shared" si="167"/>
        <v>0</v>
      </c>
    </row>
    <row r="285" spans="1:57" ht="10.5" customHeight="1">
      <c r="A285" s="1" t="str">
        <f t="shared" ca="1" si="143"/>
        <v/>
      </c>
      <c r="B285" s="1" t="str">
        <f t="shared" ca="1" si="144"/>
        <v/>
      </c>
      <c r="C285" s="1" t="str">
        <f t="shared" ca="1" si="145"/>
        <v/>
      </c>
      <c r="D285" s="1" t="str">
        <f t="shared" ca="1" si="146"/>
        <v/>
      </c>
      <c r="F285" s="10"/>
      <c r="G285" s="136" t="str">
        <f t="shared" si="147"/>
        <v/>
      </c>
      <c r="H285" s="27"/>
      <c r="I285" s="28"/>
      <c r="J285" s="28"/>
      <c r="K285" s="29"/>
      <c r="L285" s="136"/>
      <c r="M285" s="136"/>
      <c r="N285" s="136"/>
      <c r="O285" s="26" t="str">
        <f t="shared" si="148"/>
        <v/>
      </c>
      <c r="P285" s="218" t="str">
        <f t="shared" si="149"/>
        <v/>
      </c>
      <c r="Q285" s="26" t="str">
        <f t="shared" si="150"/>
        <v/>
      </c>
      <c r="R285" s="22"/>
      <c r="S285" s="99"/>
      <c r="T285" s="10"/>
      <c r="U285" s="229" t="str">
        <f t="shared" si="151"/>
        <v/>
      </c>
      <c r="V285" s="230"/>
      <c r="W285" s="230"/>
      <c r="X285" s="230"/>
      <c r="Y285" s="230"/>
      <c r="Z285" s="22" t="str">
        <f>""</f>
        <v/>
      </c>
      <c r="AB285" s="23" t="str">
        <f t="shared" si="152"/>
        <v/>
      </c>
      <c r="AC285" s="2" t="b">
        <f>COUNT(Q285:Q$2500)&gt;0</f>
        <v>0</v>
      </c>
      <c r="AD285" s="2" t="b">
        <f t="shared" si="135"/>
        <v>0</v>
      </c>
      <c r="AE285" s="2" t="b">
        <f t="shared" si="136"/>
        <v>0</v>
      </c>
      <c r="AF285" s="2" t="b">
        <f t="shared" si="137"/>
        <v>0</v>
      </c>
      <c r="AG285" s="2" t="b">
        <f>OR(
  AND(AC285,NOT(AC286)),
  AND(AF285,WEEKDAY(AH284,2)=EINSTELLUNGEN!$D$12),
  AND(AF285,AH285=$J$35)
)</f>
        <v>0</v>
      </c>
      <c r="AH285" s="2">
        <f>IF(AE285,AH284+IF(WEEKDAY(AH284+1,2)&lt;=EINSTELLUNGEN!$D$12,1,$J$36),AH284)</f>
        <v>42020</v>
      </c>
      <c r="AI285" s="2">
        <f t="shared" si="138"/>
        <v>2019</v>
      </c>
      <c r="AJ285" s="2">
        <f t="shared" si="139"/>
        <v>201901</v>
      </c>
      <c r="AK285" s="2">
        <f t="shared" si="140"/>
        <v>201901</v>
      </c>
      <c r="AL285" s="2">
        <f t="shared" si="168"/>
        <v>201903</v>
      </c>
      <c r="AM285" s="2" t="b">
        <f t="shared" si="141"/>
        <v>1</v>
      </c>
      <c r="AN285" s="4" t="e">
        <f t="shared" si="153"/>
        <v>#N/A</v>
      </c>
      <c r="AO285" s="4" t="e">
        <f t="shared" si="154"/>
        <v>#N/A</v>
      </c>
      <c r="AP285" s="2" t="str">
        <f>IF(AD285,
  IF(ISBLANK(H285),
    AP284,
    IF(LEN(H285)=1,
      IF(OR(UPPER(H285)="A",UPPER(H285)="I"),
        EINSTELLUNGEN!$D$21,
        IF(OR(UPPER(H285)="B",UPPER(H285)="M"),
          EINSTELLUNGEN!$D$22,
          IF(OR(UPPER(H285)="C",UPPER(H285)="S"),
            EINSTELLUNGEN!$D$23,
            IF(UPPER(H285)="D",
              EINSTELLUNGEN!$D$24,
              IF(UPPER(H285)="E",
                EINSTELLUNGEN!$D$25,
                UPPER(H285)))))),
      IF(ISNUMBER(H285),
        EINSTELLUNGEN!$D$20&amp;H285,
        UPPER(H285)))),
  "")</f>
        <v/>
      </c>
      <c r="AQ285" s="2" t="str">
        <f t="shared" si="155"/>
        <v/>
      </c>
      <c r="AR285" s="2">
        <f t="shared" si="156"/>
        <v>0</v>
      </c>
      <c r="AS285" s="145">
        <f t="shared" si="157"/>
        <v>0.33333333333333331</v>
      </c>
      <c r="AT285" s="2">
        <f t="shared" si="158"/>
        <v>0</v>
      </c>
      <c r="AU285" s="2">
        <f t="shared" si="159"/>
        <v>0</v>
      </c>
      <c r="AV285" s="2">
        <f t="shared" si="160"/>
        <v>0</v>
      </c>
      <c r="AW285" s="2">
        <f t="shared" si="161"/>
        <v>0</v>
      </c>
      <c r="AX285" s="2">
        <f t="shared" si="142"/>
        <v>0</v>
      </c>
      <c r="AY285" s="2">
        <f t="shared" si="162"/>
        <v>0</v>
      </c>
      <c r="AZ285" s="145" t="e">
        <f t="shared" si="163"/>
        <v>#N/A</v>
      </c>
      <c r="BA285" s="145" t="e">
        <f t="shared" si="164"/>
        <v>#N/A</v>
      </c>
      <c r="BB285" s="145">
        <f t="shared" si="165"/>
        <v>2.083333333333337E-2</v>
      </c>
      <c r="BC285" s="2">
        <f>IF(AM285,
  IF(AND(AL285=$J$31,_xlfn.DAYS(AH285,DATE(AI285,1,1))&lt;7),
    MAX(0,EINSTELLUNGEN!$D$12+1-WEEKDAY(DATE(EINSTELLUNGEN!$D$9,EINSTELLUNGEN!$D$10,1),2)),
    IF(AL285=$J$33,
      MIN(EINSTELLUNGEN!$D$12,WEEKDAY(DATE(EINSTELLUNGEN!$D$9,12,31),2)),
      EINSTELLUNGEN!$D$12
  )) - SUMIF(AL$50:AL$2500,"="&amp;AL285,AX$50:AX$2500),
  0)</f>
        <v>3</v>
      </c>
      <c r="BD285" s="2">
        <f t="shared" si="166"/>
        <v>0.33333333333333331</v>
      </c>
      <c r="BE285" s="2">
        <f t="shared" si="167"/>
        <v>0</v>
      </c>
    </row>
    <row r="286" spans="1:57" ht="10.5" customHeight="1">
      <c r="A286" s="1" t="str">
        <f t="shared" ca="1" si="143"/>
        <v/>
      </c>
      <c r="B286" s="1" t="str">
        <f t="shared" ca="1" si="144"/>
        <v/>
      </c>
      <c r="C286" s="1" t="str">
        <f t="shared" ca="1" si="145"/>
        <v/>
      </c>
      <c r="D286" s="1" t="str">
        <f t="shared" ca="1" si="146"/>
        <v/>
      </c>
      <c r="F286" s="10"/>
      <c r="G286" s="136" t="str">
        <f t="shared" si="147"/>
        <v/>
      </c>
      <c r="H286" s="27"/>
      <c r="I286" s="28"/>
      <c r="J286" s="28"/>
      <c r="K286" s="29"/>
      <c r="L286" s="136"/>
      <c r="M286" s="136"/>
      <c r="N286" s="136"/>
      <c r="O286" s="26" t="str">
        <f t="shared" si="148"/>
        <v/>
      </c>
      <c r="P286" s="218" t="str">
        <f t="shared" si="149"/>
        <v/>
      </c>
      <c r="Q286" s="26" t="str">
        <f t="shared" si="150"/>
        <v/>
      </c>
      <c r="R286" s="22"/>
      <c r="S286" s="99"/>
      <c r="T286" s="10"/>
      <c r="U286" s="229" t="str">
        <f t="shared" si="151"/>
        <v/>
      </c>
      <c r="V286" s="230"/>
      <c r="W286" s="230"/>
      <c r="X286" s="230"/>
      <c r="Y286" s="230"/>
      <c r="Z286" s="22" t="str">
        <f>""</f>
        <v/>
      </c>
      <c r="AB286" s="23" t="str">
        <f t="shared" si="152"/>
        <v/>
      </c>
      <c r="AC286" s="2" t="b">
        <f>COUNT(Q286:Q$2500)&gt;0</f>
        <v>0</v>
      </c>
      <c r="AD286" s="2" t="b">
        <f t="shared" si="135"/>
        <v>0</v>
      </c>
      <c r="AE286" s="2" t="b">
        <f t="shared" si="136"/>
        <v>0</v>
      </c>
      <c r="AF286" s="2" t="b">
        <f t="shared" si="137"/>
        <v>0</v>
      </c>
      <c r="AG286" s="2" t="b">
        <f>OR(
  AND(AC286,NOT(AC287)),
  AND(AF286,WEEKDAY(AH285,2)=EINSTELLUNGEN!$D$12),
  AND(AF286,AH286=$J$35)
)</f>
        <v>0</v>
      </c>
      <c r="AH286" s="2">
        <f>IF(AE286,AH285+IF(WEEKDAY(AH285+1,2)&lt;=EINSTELLUNGEN!$D$12,1,$J$36),AH285)</f>
        <v>42020</v>
      </c>
      <c r="AI286" s="2">
        <f t="shared" si="138"/>
        <v>2019</v>
      </c>
      <c r="AJ286" s="2">
        <f t="shared" si="139"/>
        <v>201901</v>
      </c>
      <c r="AK286" s="2">
        <f t="shared" si="140"/>
        <v>201901</v>
      </c>
      <c r="AL286" s="2">
        <f t="shared" si="168"/>
        <v>201903</v>
      </c>
      <c r="AM286" s="2" t="b">
        <f t="shared" si="141"/>
        <v>1</v>
      </c>
      <c r="AN286" s="4" t="e">
        <f t="shared" si="153"/>
        <v>#N/A</v>
      </c>
      <c r="AO286" s="4" t="e">
        <f t="shared" si="154"/>
        <v>#N/A</v>
      </c>
      <c r="AP286" s="2" t="str">
        <f>IF(AD286,
  IF(ISBLANK(H286),
    AP285,
    IF(LEN(H286)=1,
      IF(OR(UPPER(H286)="A",UPPER(H286)="I"),
        EINSTELLUNGEN!$D$21,
        IF(OR(UPPER(H286)="B",UPPER(H286)="M"),
          EINSTELLUNGEN!$D$22,
          IF(OR(UPPER(H286)="C",UPPER(H286)="S"),
            EINSTELLUNGEN!$D$23,
            IF(UPPER(H286)="D",
              EINSTELLUNGEN!$D$24,
              IF(UPPER(H286)="E",
                EINSTELLUNGEN!$D$25,
                UPPER(H286)))))),
      IF(ISNUMBER(H286),
        EINSTELLUNGEN!$D$20&amp;H286,
        UPPER(H286)))),
  "")</f>
        <v/>
      </c>
      <c r="AQ286" s="2" t="str">
        <f t="shared" si="155"/>
        <v/>
      </c>
      <c r="AR286" s="2">
        <f t="shared" si="156"/>
        <v>0</v>
      </c>
      <c r="AS286" s="145">
        <f t="shared" si="157"/>
        <v>0.33333333333333331</v>
      </c>
      <c r="AT286" s="2">
        <f t="shared" si="158"/>
        <v>0</v>
      </c>
      <c r="AU286" s="2">
        <f t="shared" si="159"/>
        <v>0</v>
      </c>
      <c r="AV286" s="2">
        <f t="shared" si="160"/>
        <v>0</v>
      </c>
      <c r="AW286" s="2">
        <f t="shared" si="161"/>
        <v>0</v>
      </c>
      <c r="AX286" s="2">
        <f t="shared" si="142"/>
        <v>0</v>
      </c>
      <c r="AY286" s="2">
        <f t="shared" si="162"/>
        <v>0</v>
      </c>
      <c r="AZ286" s="145" t="e">
        <f t="shared" si="163"/>
        <v>#N/A</v>
      </c>
      <c r="BA286" s="145" t="e">
        <f t="shared" si="164"/>
        <v>#N/A</v>
      </c>
      <c r="BB286" s="145">
        <f t="shared" si="165"/>
        <v>2.083333333333337E-2</v>
      </c>
      <c r="BC286" s="2">
        <f>IF(AM286,
  IF(AND(AL286=$J$31,_xlfn.DAYS(AH286,DATE(AI286,1,1))&lt;7),
    MAX(0,EINSTELLUNGEN!$D$12+1-WEEKDAY(DATE(EINSTELLUNGEN!$D$9,EINSTELLUNGEN!$D$10,1),2)),
    IF(AL286=$J$33,
      MIN(EINSTELLUNGEN!$D$12,WEEKDAY(DATE(EINSTELLUNGEN!$D$9,12,31),2)),
      EINSTELLUNGEN!$D$12
  )) - SUMIF(AL$50:AL$2500,"="&amp;AL286,AX$50:AX$2500),
  0)</f>
        <v>3</v>
      </c>
      <c r="BD286" s="2">
        <f t="shared" si="166"/>
        <v>0.33333333333333331</v>
      </c>
      <c r="BE286" s="2">
        <f t="shared" si="167"/>
        <v>0</v>
      </c>
    </row>
    <row r="287" spans="1:57" ht="10.5" customHeight="1">
      <c r="A287" s="1" t="str">
        <f t="shared" ca="1" si="143"/>
        <v/>
      </c>
      <c r="B287" s="1" t="str">
        <f t="shared" ca="1" si="144"/>
        <v/>
      </c>
      <c r="C287" s="1" t="str">
        <f t="shared" ca="1" si="145"/>
        <v/>
      </c>
      <c r="D287" s="1" t="str">
        <f t="shared" ca="1" si="146"/>
        <v/>
      </c>
      <c r="F287" s="10"/>
      <c r="G287" s="136" t="str">
        <f t="shared" si="147"/>
        <v/>
      </c>
      <c r="H287" s="27"/>
      <c r="I287" s="28"/>
      <c r="J287" s="28"/>
      <c r="K287" s="29"/>
      <c r="L287" s="136"/>
      <c r="M287" s="136"/>
      <c r="N287" s="136"/>
      <c r="O287" s="26" t="str">
        <f t="shared" si="148"/>
        <v/>
      </c>
      <c r="P287" s="218" t="str">
        <f t="shared" si="149"/>
        <v/>
      </c>
      <c r="Q287" s="26" t="str">
        <f t="shared" si="150"/>
        <v/>
      </c>
      <c r="R287" s="22"/>
      <c r="S287" s="99"/>
      <c r="T287" s="10"/>
      <c r="U287" s="229" t="str">
        <f t="shared" si="151"/>
        <v/>
      </c>
      <c r="V287" s="230"/>
      <c r="W287" s="230"/>
      <c r="X287" s="230"/>
      <c r="Y287" s="230"/>
      <c r="Z287" s="22" t="str">
        <f>""</f>
        <v/>
      </c>
      <c r="AB287" s="23" t="str">
        <f t="shared" si="152"/>
        <v/>
      </c>
      <c r="AC287" s="2" t="b">
        <f>COUNT(Q287:Q$2500)&gt;0</f>
        <v>0</v>
      </c>
      <c r="AD287" s="2" t="b">
        <f t="shared" si="135"/>
        <v>0</v>
      </c>
      <c r="AE287" s="2" t="b">
        <f t="shared" si="136"/>
        <v>0</v>
      </c>
      <c r="AF287" s="2" t="b">
        <f t="shared" si="137"/>
        <v>0</v>
      </c>
      <c r="AG287" s="2" t="b">
        <f>OR(
  AND(AC287,NOT(AC288)),
  AND(AF287,WEEKDAY(AH286,2)=EINSTELLUNGEN!$D$12),
  AND(AF287,AH287=$J$35)
)</f>
        <v>0</v>
      </c>
      <c r="AH287" s="2">
        <f>IF(AE287,AH286+IF(WEEKDAY(AH286+1,2)&lt;=EINSTELLUNGEN!$D$12,1,$J$36),AH286)</f>
        <v>42020</v>
      </c>
      <c r="AI287" s="2">
        <f t="shared" si="138"/>
        <v>2019</v>
      </c>
      <c r="AJ287" s="2">
        <f t="shared" si="139"/>
        <v>201901</v>
      </c>
      <c r="AK287" s="2">
        <f t="shared" si="140"/>
        <v>201901</v>
      </c>
      <c r="AL287" s="2">
        <f t="shared" si="168"/>
        <v>201903</v>
      </c>
      <c r="AM287" s="2" t="b">
        <f t="shared" si="141"/>
        <v>1</v>
      </c>
      <c r="AN287" s="4" t="e">
        <f t="shared" si="153"/>
        <v>#N/A</v>
      </c>
      <c r="AO287" s="4" t="e">
        <f t="shared" si="154"/>
        <v>#N/A</v>
      </c>
      <c r="AP287" s="2" t="str">
        <f>IF(AD287,
  IF(ISBLANK(H287),
    AP286,
    IF(LEN(H287)=1,
      IF(OR(UPPER(H287)="A",UPPER(H287)="I"),
        EINSTELLUNGEN!$D$21,
        IF(OR(UPPER(H287)="B",UPPER(H287)="M"),
          EINSTELLUNGEN!$D$22,
          IF(OR(UPPER(H287)="C",UPPER(H287)="S"),
            EINSTELLUNGEN!$D$23,
            IF(UPPER(H287)="D",
              EINSTELLUNGEN!$D$24,
              IF(UPPER(H287)="E",
                EINSTELLUNGEN!$D$25,
                UPPER(H287)))))),
      IF(ISNUMBER(H287),
        EINSTELLUNGEN!$D$20&amp;H287,
        UPPER(H287)))),
  "")</f>
        <v/>
      </c>
      <c r="AQ287" s="2" t="str">
        <f t="shared" si="155"/>
        <v/>
      </c>
      <c r="AR287" s="2">
        <f t="shared" si="156"/>
        <v>0</v>
      </c>
      <c r="AS287" s="145">
        <f t="shared" si="157"/>
        <v>0.33333333333333331</v>
      </c>
      <c r="AT287" s="2">
        <f t="shared" si="158"/>
        <v>0</v>
      </c>
      <c r="AU287" s="2">
        <f t="shared" si="159"/>
        <v>0</v>
      </c>
      <c r="AV287" s="2">
        <f t="shared" si="160"/>
        <v>0</v>
      </c>
      <c r="AW287" s="2">
        <f t="shared" si="161"/>
        <v>0</v>
      </c>
      <c r="AX287" s="2">
        <f t="shared" si="142"/>
        <v>0</v>
      </c>
      <c r="AY287" s="2">
        <f t="shared" si="162"/>
        <v>0</v>
      </c>
      <c r="AZ287" s="145" t="e">
        <f t="shared" si="163"/>
        <v>#N/A</v>
      </c>
      <c r="BA287" s="145" t="e">
        <f t="shared" si="164"/>
        <v>#N/A</v>
      </c>
      <c r="BB287" s="145">
        <f t="shared" si="165"/>
        <v>2.083333333333337E-2</v>
      </c>
      <c r="BC287" s="2">
        <f>IF(AM287,
  IF(AND(AL287=$J$31,_xlfn.DAYS(AH287,DATE(AI287,1,1))&lt;7),
    MAX(0,EINSTELLUNGEN!$D$12+1-WEEKDAY(DATE(EINSTELLUNGEN!$D$9,EINSTELLUNGEN!$D$10,1),2)),
    IF(AL287=$J$33,
      MIN(EINSTELLUNGEN!$D$12,WEEKDAY(DATE(EINSTELLUNGEN!$D$9,12,31),2)),
      EINSTELLUNGEN!$D$12
  )) - SUMIF(AL$50:AL$2500,"="&amp;AL287,AX$50:AX$2500),
  0)</f>
        <v>3</v>
      </c>
      <c r="BD287" s="2">
        <f t="shared" si="166"/>
        <v>0.33333333333333331</v>
      </c>
      <c r="BE287" s="2">
        <f t="shared" si="167"/>
        <v>0</v>
      </c>
    </row>
    <row r="288" spans="1:57" ht="10.5" customHeight="1">
      <c r="A288" s="1" t="str">
        <f t="shared" ca="1" si="143"/>
        <v/>
      </c>
      <c r="B288" s="1" t="str">
        <f t="shared" ca="1" si="144"/>
        <v/>
      </c>
      <c r="C288" s="1" t="str">
        <f t="shared" ca="1" si="145"/>
        <v/>
      </c>
      <c r="D288" s="1" t="str">
        <f t="shared" ca="1" si="146"/>
        <v/>
      </c>
      <c r="F288" s="10"/>
      <c r="G288" s="136" t="str">
        <f t="shared" si="147"/>
        <v/>
      </c>
      <c r="H288" s="27"/>
      <c r="I288" s="28"/>
      <c r="J288" s="28"/>
      <c r="K288" s="29"/>
      <c r="L288" s="136"/>
      <c r="M288" s="136"/>
      <c r="N288" s="136"/>
      <c r="O288" s="26" t="str">
        <f t="shared" si="148"/>
        <v/>
      </c>
      <c r="P288" s="218" t="str">
        <f t="shared" si="149"/>
        <v/>
      </c>
      <c r="Q288" s="26" t="str">
        <f t="shared" si="150"/>
        <v/>
      </c>
      <c r="R288" s="22"/>
      <c r="S288" s="99"/>
      <c r="T288" s="10"/>
      <c r="U288" s="229" t="str">
        <f t="shared" si="151"/>
        <v/>
      </c>
      <c r="V288" s="230"/>
      <c r="W288" s="230"/>
      <c r="X288" s="230"/>
      <c r="Y288" s="230"/>
      <c r="Z288" s="22" t="str">
        <f>""</f>
        <v/>
      </c>
      <c r="AB288" s="23" t="str">
        <f t="shared" si="152"/>
        <v/>
      </c>
      <c r="AC288" s="2" t="b">
        <f>COUNT(Q288:Q$2500)&gt;0</f>
        <v>0</v>
      </c>
      <c r="AD288" s="2" t="b">
        <f t="shared" si="135"/>
        <v>0</v>
      </c>
      <c r="AE288" s="2" t="b">
        <f t="shared" si="136"/>
        <v>0</v>
      </c>
      <c r="AF288" s="2" t="b">
        <f t="shared" si="137"/>
        <v>0</v>
      </c>
      <c r="AG288" s="2" t="b">
        <f>OR(
  AND(AC288,NOT(AC289)),
  AND(AF288,WEEKDAY(AH287,2)=EINSTELLUNGEN!$D$12),
  AND(AF288,AH288=$J$35)
)</f>
        <v>0</v>
      </c>
      <c r="AH288" s="2">
        <f>IF(AE288,AH287+IF(WEEKDAY(AH287+1,2)&lt;=EINSTELLUNGEN!$D$12,1,$J$36),AH287)</f>
        <v>42020</v>
      </c>
      <c r="AI288" s="2">
        <f t="shared" si="138"/>
        <v>2019</v>
      </c>
      <c r="AJ288" s="2">
        <f t="shared" si="139"/>
        <v>201901</v>
      </c>
      <c r="AK288" s="2">
        <f t="shared" si="140"/>
        <v>201901</v>
      </c>
      <c r="AL288" s="2">
        <f t="shared" si="168"/>
        <v>201903</v>
      </c>
      <c r="AM288" s="2" t="b">
        <f t="shared" si="141"/>
        <v>1</v>
      </c>
      <c r="AN288" s="4" t="e">
        <f t="shared" si="153"/>
        <v>#N/A</v>
      </c>
      <c r="AO288" s="4" t="e">
        <f t="shared" si="154"/>
        <v>#N/A</v>
      </c>
      <c r="AP288" s="2" t="str">
        <f>IF(AD288,
  IF(ISBLANK(H288),
    AP287,
    IF(LEN(H288)=1,
      IF(OR(UPPER(H288)="A",UPPER(H288)="I"),
        EINSTELLUNGEN!$D$21,
        IF(OR(UPPER(H288)="B",UPPER(H288)="M"),
          EINSTELLUNGEN!$D$22,
          IF(OR(UPPER(H288)="C",UPPER(H288)="S"),
            EINSTELLUNGEN!$D$23,
            IF(UPPER(H288)="D",
              EINSTELLUNGEN!$D$24,
              IF(UPPER(H288)="E",
                EINSTELLUNGEN!$D$25,
                UPPER(H288)))))),
      IF(ISNUMBER(H288),
        EINSTELLUNGEN!$D$20&amp;H288,
        UPPER(H288)))),
  "")</f>
        <v/>
      </c>
      <c r="AQ288" s="2" t="str">
        <f t="shared" si="155"/>
        <v/>
      </c>
      <c r="AR288" s="2">
        <f t="shared" si="156"/>
        <v>0</v>
      </c>
      <c r="AS288" s="145">
        <f t="shared" si="157"/>
        <v>0.33333333333333331</v>
      </c>
      <c r="AT288" s="2">
        <f t="shared" si="158"/>
        <v>0</v>
      </c>
      <c r="AU288" s="2">
        <f t="shared" si="159"/>
        <v>0</v>
      </c>
      <c r="AV288" s="2">
        <f t="shared" si="160"/>
        <v>0</v>
      </c>
      <c r="AW288" s="2">
        <f t="shared" si="161"/>
        <v>0</v>
      </c>
      <c r="AX288" s="2">
        <f t="shared" si="142"/>
        <v>0</v>
      </c>
      <c r="AY288" s="2">
        <f t="shared" si="162"/>
        <v>0</v>
      </c>
      <c r="AZ288" s="145" t="e">
        <f t="shared" si="163"/>
        <v>#N/A</v>
      </c>
      <c r="BA288" s="145" t="e">
        <f t="shared" si="164"/>
        <v>#N/A</v>
      </c>
      <c r="BB288" s="145">
        <f t="shared" si="165"/>
        <v>2.083333333333337E-2</v>
      </c>
      <c r="BC288" s="2">
        <f>IF(AM288,
  IF(AND(AL288=$J$31,_xlfn.DAYS(AH288,DATE(AI288,1,1))&lt;7),
    MAX(0,EINSTELLUNGEN!$D$12+1-WEEKDAY(DATE(EINSTELLUNGEN!$D$9,EINSTELLUNGEN!$D$10,1),2)),
    IF(AL288=$J$33,
      MIN(EINSTELLUNGEN!$D$12,WEEKDAY(DATE(EINSTELLUNGEN!$D$9,12,31),2)),
      EINSTELLUNGEN!$D$12
  )) - SUMIF(AL$50:AL$2500,"="&amp;AL288,AX$50:AX$2500),
  0)</f>
        <v>3</v>
      </c>
      <c r="BD288" s="2">
        <f t="shared" si="166"/>
        <v>0.33333333333333331</v>
      </c>
      <c r="BE288" s="2">
        <f t="shared" si="167"/>
        <v>0</v>
      </c>
    </row>
    <row r="289" spans="1:57" ht="10.5" customHeight="1">
      <c r="A289" s="1" t="str">
        <f t="shared" ca="1" si="143"/>
        <v/>
      </c>
      <c r="B289" s="1" t="str">
        <f t="shared" ca="1" si="144"/>
        <v/>
      </c>
      <c r="C289" s="1" t="str">
        <f t="shared" ca="1" si="145"/>
        <v/>
      </c>
      <c r="D289" s="1" t="str">
        <f t="shared" ca="1" si="146"/>
        <v/>
      </c>
      <c r="F289" s="10"/>
      <c r="G289" s="136" t="str">
        <f t="shared" si="147"/>
        <v/>
      </c>
      <c r="H289" s="27"/>
      <c r="I289" s="28"/>
      <c r="J289" s="28"/>
      <c r="K289" s="29"/>
      <c r="L289" s="136"/>
      <c r="M289" s="136"/>
      <c r="N289" s="136"/>
      <c r="O289" s="26" t="str">
        <f t="shared" si="148"/>
        <v/>
      </c>
      <c r="P289" s="218" t="str">
        <f t="shared" si="149"/>
        <v/>
      </c>
      <c r="Q289" s="26" t="str">
        <f t="shared" si="150"/>
        <v/>
      </c>
      <c r="R289" s="22"/>
      <c r="S289" s="99"/>
      <c r="T289" s="10"/>
      <c r="U289" s="229" t="str">
        <f t="shared" si="151"/>
        <v/>
      </c>
      <c r="V289" s="230"/>
      <c r="W289" s="230"/>
      <c r="X289" s="230"/>
      <c r="Y289" s="230"/>
      <c r="Z289" s="22" t="str">
        <f>""</f>
        <v/>
      </c>
      <c r="AB289" s="23" t="str">
        <f t="shared" si="152"/>
        <v/>
      </c>
      <c r="AC289" s="2" t="b">
        <f>COUNT(Q289:Q$2500)&gt;0</f>
        <v>0</v>
      </c>
      <c r="AD289" s="2" t="b">
        <f t="shared" si="135"/>
        <v>0</v>
      </c>
      <c r="AE289" s="2" t="b">
        <f t="shared" si="136"/>
        <v>0</v>
      </c>
      <c r="AF289" s="2" t="b">
        <f t="shared" si="137"/>
        <v>0</v>
      </c>
      <c r="AG289" s="2" t="b">
        <f>OR(
  AND(AC289,NOT(AC290)),
  AND(AF289,WEEKDAY(AH288,2)=EINSTELLUNGEN!$D$12),
  AND(AF289,AH289=$J$35)
)</f>
        <v>0</v>
      </c>
      <c r="AH289" s="2">
        <f>IF(AE289,AH288+IF(WEEKDAY(AH288+1,2)&lt;=EINSTELLUNGEN!$D$12,1,$J$36),AH288)</f>
        <v>42020</v>
      </c>
      <c r="AI289" s="2">
        <f t="shared" si="138"/>
        <v>2019</v>
      </c>
      <c r="AJ289" s="2">
        <f t="shared" si="139"/>
        <v>201901</v>
      </c>
      <c r="AK289" s="2">
        <f t="shared" si="140"/>
        <v>201901</v>
      </c>
      <c r="AL289" s="2">
        <f t="shared" si="168"/>
        <v>201903</v>
      </c>
      <c r="AM289" s="2" t="b">
        <f t="shared" si="141"/>
        <v>1</v>
      </c>
      <c r="AN289" s="4" t="e">
        <f t="shared" si="153"/>
        <v>#N/A</v>
      </c>
      <c r="AO289" s="4" t="e">
        <f t="shared" si="154"/>
        <v>#N/A</v>
      </c>
      <c r="AP289" s="2" t="str">
        <f>IF(AD289,
  IF(ISBLANK(H289),
    AP288,
    IF(LEN(H289)=1,
      IF(OR(UPPER(H289)="A",UPPER(H289)="I"),
        EINSTELLUNGEN!$D$21,
        IF(OR(UPPER(H289)="B",UPPER(H289)="M"),
          EINSTELLUNGEN!$D$22,
          IF(OR(UPPER(H289)="C",UPPER(H289)="S"),
            EINSTELLUNGEN!$D$23,
            IF(UPPER(H289)="D",
              EINSTELLUNGEN!$D$24,
              IF(UPPER(H289)="E",
                EINSTELLUNGEN!$D$25,
                UPPER(H289)))))),
      IF(ISNUMBER(H289),
        EINSTELLUNGEN!$D$20&amp;H289,
        UPPER(H289)))),
  "")</f>
        <v/>
      </c>
      <c r="AQ289" s="2" t="str">
        <f t="shared" si="155"/>
        <v/>
      </c>
      <c r="AR289" s="2">
        <f t="shared" si="156"/>
        <v>0</v>
      </c>
      <c r="AS289" s="145">
        <f t="shared" si="157"/>
        <v>0.33333333333333331</v>
      </c>
      <c r="AT289" s="2">
        <f t="shared" si="158"/>
        <v>0</v>
      </c>
      <c r="AU289" s="2">
        <f t="shared" si="159"/>
        <v>0</v>
      </c>
      <c r="AV289" s="2">
        <f t="shared" si="160"/>
        <v>0</v>
      </c>
      <c r="AW289" s="2">
        <f t="shared" si="161"/>
        <v>0</v>
      </c>
      <c r="AX289" s="2">
        <f t="shared" si="142"/>
        <v>0</v>
      </c>
      <c r="AY289" s="2">
        <f t="shared" si="162"/>
        <v>0</v>
      </c>
      <c r="AZ289" s="145" t="e">
        <f t="shared" si="163"/>
        <v>#N/A</v>
      </c>
      <c r="BA289" s="145" t="e">
        <f t="shared" si="164"/>
        <v>#N/A</v>
      </c>
      <c r="BB289" s="145">
        <f t="shared" si="165"/>
        <v>2.083333333333337E-2</v>
      </c>
      <c r="BC289" s="2">
        <f>IF(AM289,
  IF(AND(AL289=$J$31,_xlfn.DAYS(AH289,DATE(AI289,1,1))&lt;7),
    MAX(0,EINSTELLUNGEN!$D$12+1-WEEKDAY(DATE(EINSTELLUNGEN!$D$9,EINSTELLUNGEN!$D$10,1),2)),
    IF(AL289=$J$33,
      MIN(EINSTELLUNGEN!$D$12,WEEKDAY(DATE(EINSTELLUNGEN!$D$9,12,31),2)),
      EINSTELLUNGEN!$D$12
  )) - SUMIF(AL$50:AL$2500,"="&amp;AL289,AX$50:AX$2500),
  0)</f>
        <v>3</v>
      </c>
      <c r="BD289" s="2">
        <f t="shared" si="166"/>
        <v>0.33333333333333331</v>
      </c>
      <c r="BE289" s="2">
        <f t="shared" si="167"/>
        <v>0</v>
      </c>
    </row>
    <row r="290" spans="1:57" ht="10.5" customHeight="1">
      <c r="A290" s="1" t="str">
        <f t="shared" ca="1" si="143"/>
        <v/>
      </c>
      <c r="B290" s="1" t="str">
        <f t="shared" ca="1" si="144"/>
        <v/>
      </c>
      <c r="C290" s="1" t="str">
        <f t="shared" ca="1" si="145"/>
        <v/>
      </c>
      <c r="D290" s="1" t="str">
        <f t="shared" ca="1" si="146"/>
        <v/>
      </c>
      <c r="F290" s="10"/>
      <c r="G290" s="136" t="str">
        <f t="shared" si="147"/>
        <v/>
      </c>
      <c r="H290" s="27"/>
      <c r="I290" s="28"/>
      <c r="J290" s="28"/>
      <c r="K290" s="29"/>
      <c r="L290" s="136"/>
      <c r="M290" s="136"/>
      <c r="N290" s="136"/>
      <c r="O290" s="26" t="str">
        <f t="shared" si="148"/>
        <v/>
      </c>
      <c r="P290" s="218" t="str">
        <f t="shared" si="149"/>
        <v/>
      </c>
      <c r="Q290" s="26" t="str">
        <f t="shared" si="150"/>
        <v/>
      </c>
      <c r="R290" s="22"/>
      <c r="S290" s="99"/>
      <c r="T290" s="10"/>
      <c r="U290" s="229" t="str">
        <f t="shared" si="151"/>
        <v/>
      </c>
      <c r="V290" s="230"/>
      <c r="W290" s="230"/>
      <c r="X290" s="230"/>
      <c r="Y290" s="230"/>
      <c r="Z290" s="22" t="str">
        <f>""</f>
        <v/>
      </c>
      <c r="AB290" s="23" t="str">
        <f t="shared" si="152"/>
        <v/>
      </c>
      <c r="AC290" s="2" t="b">
        <f>COUNT(Q290:Q$2500)&gt;0</f>
        <v>0</v>
      </c>
      <c r="AD290" s="2" t="b">
        <f t="shared" si="135"/>
        <v>0</v>
      </c>
      <c r="AE290" s="2" t="b">
        <f t="shared" si="136"/>
        <v>0</v>
      </c>
      <c r="AF290" s="2" t="b">
        <f t="shared" si="137"/>
        <v>0</v>
      </c>
      <c r="AG290" s="2" t="b">
        <f>OR(
  AND(AC290,NOT(AC291)),
  AND(AF290,WEEKDAY(AH289,2)=EINSTELLUNGEN!$D$12),
  AND(AF290,AH290=$J$35)
)</f>
        <v>0</v>
      </c>
      <c r="AH290" s="2">
        <f>IF(AE290,AH289+IF(WEEKDAY(AH289+1,2)&lt;=EINSTELLUNGEN!$D$12,1,$J$36),AH289)</f>
        <v>42020</v>
      </c>
      <c r="AI290" s="2">
        <f t="shared" si="138"/>
        <v>2019</v>
      </c>
      <c r="AJ290" s="2">
        <f t="shared" si="139"/>
        <v>201901</v>
      </c>
      <c r="AK290" s="2">
        <f t="shared" si="140"/>
        <v>201901</v>
      </c>
      <c r="AL290" s="2">
        <f t="shared" si="168"/>
        <v>201903</v>
      </c>
      <c r="AM290" s="2" t="b">
        <f t="shared" si="141"/>
        <v>1</v>
      </c>
      <c r="AN290" s="4" t="e">
        <f t="shared" si="153"/>
        <v>#N/A</v>
      </c>
      <c r="AO290" s="4" t="e">
        <f t="shared" si="154"/>
        <v>#N/A</v>
      </c>
      <c r="AP290" s="2" t="str">
        <f>IF(AD290,
  IF(ISBLANK(H290),
    AP289,
    IF(LEN(H290)=1,
      IF(OR(UPPER(H290)="A",UPPER(H290)="I"),
        EINSTELLUNGEN!$D$21,
        IF(OR(UPPER(H290)="B",UPPER(H290)="M"),
          EINSTELLUNGEN!$D$22,
          IF(OR(UPPER(H290)="C",UPPER(H290)="S"),
            EINSTELLUNGEN!$D$23,
            IF(UPPER(H290)="D",
              EINSTELLUNGEN!$D$24,
              IF(UPPER(H290)="E",
                EINSTELLUNGEN!$D$25,
                UPPER(H290)))))),
      IF(ISNUMBER(H290),
        EINSTELLUNGEN!$D$20&amp;H290,
        UPPER(H290)))),
  "")</f>
        <v/>
      </c>
      <c r="AQ290" s="2" t="str">
        <f t="shared" si="155"/>
        <v/>
      </c>
      <c r="AR290" s="2">
        <f t="shared" si="156"/>
        <v>0</v>
      </c>
      <c r="AS290" s="145">
        <f t="shared" si="157"/>
        <v>0.33333333333333331</v>
      </c>
      <c r="AT290" s="2">
        <f t="shared" si="158"/>
        <v>0</v>
      </c>
      <c r="AU290" s="2">
        <f t="shared" si="159"/>
        <v>0</v>
      </c>
      <c r="AV290" s="2">
        <f t="shared" si="160"/>
        <v>0</v>
      </c>
      <c r="AW290" s="2">
        <f t="shared" si="161"/>
        <v>0</v>
      </c>
      <c r="AX290" s="2">
        <f t="shared" si="142"/>
        <v>0</v>
      </c>
      <c r="AY290" s="2">
        <f t="shared" si="162"/>
        <v>0</v>
      </c>
      <c r="AZ290" s="145" t="e">
        <f t="shared" si="163"/>
        <v>#N/A</v>
      </c>
      <c r="BA290" s="145" t="e">
        <f t="shared" si="164"/>
        <v>#N/A</v>
      </c>
      <c r="BB290" s="145">
        <f t="shared" si="165"/>
        <v>2.083333333333337E-2</v>
      </c>
      <c r="BC290" s="2">
        <f>IF(AM290,
  IF(AND(AL290=$J$31,_xlfn.DAYS(AH290,DATE(AI290,1,1))&lt;7),
    MAX(0,EINSTELLUNGEN!$D$12+1-WEEKDAY(DATE(EINSTELLUNGEN!$D$9,EINSTELLUNGEN!$D$10,1),2)),
    IF(AL290=$J$33,
      MIN(EINSTELLUNGEN!$D$12,WEEKDAY(DATE(EINSTELLUNGEN!$D$9,12,31),2)),
      EINSTELLUNGEN!$D$12
  )) - SUMIF(AL$50:AL$2500,"="&amp;AL290,AX$50:AX$2500),
  0)</f>
        <v>3</v>
      </c>
      <c r="BD290" s="2">
        <f t="shared" si="166"/>
        <v>0.33333333333333331</v>
      </c>
      <c r="BE290" s="2">
        <f t="shared" si="167"/>
        <v>0</v>
      </c>
    </row>
    <row r="291" spans="1:57" ht="10.5" customHeight="1">
      <c r="A291" s="1" t="str">
        <f t="shared" ca="1" si="143"/>
        <v/>
      </c>
      <c r="B291" s="1" t="str">
        <f t="shared" ca="1" si="144"/>
        <v/>
      </c>
      <c r="C291" s="1" t="str">
        <f t="shared" ca="1" si="145"/>
        <v/>
      </c>
      <c r="D291" s="1" t="str">
        <f t="shared" ca="1" si="146"/>
        <v/>
      </c>
      <c r="F291" s="10"/>
      <c r="G291" s="136" t="str">
        <f t="shared" si="147"/>
        <v/>
      </c>
      <c r="H291" s="27"/>
      <c r="I291" s="28"/>
      <c r="J291" s="28"/>
      <c r="K291" s="29"/>
      <c r="L291" s="136"/>
      <c r="M291" s="136"/>
      <c r="N291" s="136"/>
      <c r="O291" s="26" t="str">
        <f t="shared" si="148"/>
        <v/>
      </c>
      <c r="P291" s="218" t="str">
        <f t="shared" si="149"/>
        <v/>
      </c>
      <c r="Q291" s="26" t="str">
        <f t="shared" si="150"/>
        <v/>
      </c>
      <c r="R291" s="22"/>
      <c r="S291" s="99"/>
      <c r="T291" s="10"/>
      <c r="U291" s="229" t="str">
        <f t="shared" si="151"/>
        <v/>
      </c>
      <c r="V291" s="230"/>
      <c r="W291" s="230"/>
      <c r="X291" s="230"/>
      <c r="Y291" s="230"/>
      <c r="Z291" s="22" t="str">
        <f>""</f>
        <v/>
      </c>
      <c r="AB291" s="23" t="str">
        <f t="shared" si="152"/>
        <v/>
      </c>
      <c r="AC291" s="2" t="b">
        <f>COUNT(Q291:Q$2500)&gt;0</f>
        <v>0</v>
      </c>
      <c r="AD291" s="2" t="b">
        <f t="shared" si="135"/>
        <v>0</v>
      </c>
      <c r="AE291" s="2" t="b">
        <f t="shared" si="136"/>
        <v>0</v>
      </c>
      <c r="AF291" s="2" t="b">
        <f t="shared" si="137"/>
        <v>0</v>
      </c>
      <c r="AG291" s="2" t="b">
        <f>OR(
  AND(AC291,NOT(AC292)),
  AND(AF291,WEEKDAY(AH290,2)=EINSTELLUNGEN!$D$12),
  AND(AF291,AH291=$J$35)
)</f>
        <v>0</v>
      </c>
      <c r="AH291" s="2">
        <f>IF(AE291,AH290+IF(WEEKDAY(AH290+1,2)&lt;=EINSTELLUNGEN!$D$12,1,$J$36),AH290)</f>
        <v>42020</v>
      </c>
      <c r="AI291" s="2">
        <f t="shared" si="138"/>
        <v>2019</v>
      </c>
      <c r="AJ291" s="2">
        <f t="shared" si="139"/>
        <v>201901</v>
      </c>
      <c r="AK291" s="2">
        <f t="shared" si="140"/>
        <v>201901</v>
      </c>
      <c r="AL291" s="2">
        <f t="shared" si="168"/>
        <v>201903</v>
      </c>
      <c r="AM291" s="2" t="b">
        <f t="shared" si="141"/>
        <v>1</v>
      </c>
      <c r="AN291" s="4" t="e">
        <f t="shared" si="153"/>
        <v>#N/A</v>
      </c>
      <c r="AO291" s="4" t="e">
        <f t="shared" si="154"/>
        <v>#N/A</v>
      </c>
      <c r="AP291" s="2" t="str">
        <f>IF(AD291,
  IF(ISBLANK(H291),
    AP290,
    IF(LEN(H291)=1,
      IF(OR(UPPER(H291)="A",UPPER(H291)="I"),
        EINSTELLUNGEN!$D$21,
        IF(OR(UPPER(H291)="B",UPPER(H291)="M"),
          EINSTELLUNGEN!$D$22,
          IF(OR(UPPER(H291)="C",UPPER(H291)="S"),
            EINSTELLUNGEN!$D$23,
            IF(UPPER(H291)="D",
              EINSTELLUNGEN!$D$24,
              IF(UPPER(H291)="E",
                EINSTELLUNGEN!$D$25,
                UPPER(H291)))))),
      IF(ISNUMBER(H291),
        EINSTELLUNGEN!$D$20&amp;H291,
        UPPER(H291)))),
  "")</f>
        <v/>
      </c>
      <c r="AQ291" s="2" t="str">
        <f t="shared" si="155"/>
        <v/>
      </c>
      <c r="AR291" s="2">
        <f t="shared" si="156"/>
        <v>0</v>
      </c>
      <c r="AS291" s="145">
        <f t="shared" si="157"/>
        <v>0.33333333333333331</v>
      </c>
      <c r="AT291" s="2">
        <f t="shared" si="158"/>
        <v>0</v>
      </c>
      <c r="AU291" s="2">
        <f t="shared" si="159"/>
        <v>0</v>
      </c>
      <c r="AV291" s="2">
        <f t="shared" si="160"/>
        <v>0</v>
      </c>
      <c r="AW291" s="2">
        <f t="shared" si="161"/>
        <v>0</v>
      </c>
      <c r="AX291" s="2">
        <f t="shared" si="142"/>
        <v>0</v>
      </c>
      <c r="AY291" s="2">
        <f t="shared" si="162"/>
        <v>0</v>
      </c>
      <c r="AZ291" s="145" t="e">
        <f t="shared" si="163"/>
        <v>#N/A</v>
      </c>
      <c r="BA291" s="145" t="e">
        <f t="shared" si="164"/>
        <v>#N/A</v>
      </c>
      <c r="BB291" s="145">
        <f t="shared" si="165"/>
        <v>2.083333333333337E-2</v>
      </c>
      <c r="BC291" s="2">
        <f>IF(AM291,
  IF(AND(AL291=$J$31,_xlfn.DAYS(AH291,DATE(AI291,1,1))&lt;7),
    MAX(0,EINSTELLUNGEN!$D$12+1-WEEKDAY(DATE(EINSTELLUNGEN!$D$9,EINSTELLUNGEN!$D$10,1),2)),
    IF(AL291=$J$33,
      MIN(EINSTELLUNGEN!$D$12,WEEKDAY(DATE(EINSTELLUNGEN!$D$9,12,31),2)),
      EINSTELLUNGEN!$D$12
  )) - SUMIF(AL$50:AL$2500,"="&amp;AL291,AX$50:AX$2500),
  0)</f>
        <v>3</v>
      </c>
      <c r="BD291" s="2">
        <f t="shared" si="166"/>
        <v>0.33333333333333331</v>
      </c>
      <c r="BE291" s="2">
        <f t="shared" si="167"/>
        <v>0</v>
      </c>
    </row>
    <row r="292" spans="1:57" ht="10.5" customHeight="1">
      <c r="A292" s="1" t="str">
        <f t="shared" ca="1" si="143"/>
        <v/>
      </c>
      <c r="B292" s="1" t="str">
        <f t="shared" ca="1" si="144"/>
        <v/>
      </c>
      <c r="C292" s="1" t="str">
        <f t="shared" ca="1" si="145"/>
        <v/>
      </c>
      <c r="D292" s="1" t="str">
        <f t="shared" ca="1" si="146"/>
        <v/>
      </c>
      <c r="F292" s="10"/>
      <c r="G292" s="136" t="str">
        <f t="shared" si="147"/>
        <v/>
      </c>
      <c r="H292" s="27"/>
      <c r="I292" s="28"/>
      <c r="J292" s="28"/>
      <c r="K292" s="29"/>
      <c r="L292" s="136"/>
      <c r="M292" s="136"/>
      <c r="N292" s="136"/>
      <c r="O292" s="26" t="str">
        <f t="shared" si="148"/>
        <v/>
      </c>
      <c r="P292" s="218" t="str">
        <f t="shared" si="149"/>
        <v/>
      </c>
      <c r="Q292" s="26" t="str">
        <f t="shared" si="150"/>
        <v/>
      </c>
      <c r="R292" s="22"/>
      <c r="S292" s="99"/>
      <c r="T292" s="10"/>
      <c r="U292" s="229" t="str">
        <f t="shared" si="151"/>
        <v/>
      </c>
      <c r="V292" s="230"/>
      <c r="W292" s="230"/>
      <c r="X292" s="230"/>
      <c r="Y292" s="230"/>
      <c r="Z292" s="22" t="str">
        <f>""</f>
        <v/>
      </c>
      <c r="AB292" s="23" t="str">
        <f t="shared" si="152"/>
        <v/>
      </c>
      <c r="AC292" s="2" t="b">
        <f>COUNT(Q292:Q$2500)&gt;0</f>
        <v>0</v>
      </c>
      <c r="AD292" s="2" t="b">
        <f t="shared" si="135"/>
        <v>0</v>
      </c>
      <c r="AE292" s="2" t="b">
        <f t="shared" si="136"/>
        <v>0</v>
      </c>
      <c r="AF292" s="2" t="b">
        <f t="shared" si="137"/>
        <v>0</v>
      </c>
      <c r="AG292" s="2" t="b">
        <f>OR(
  AND(AC292,NOT(AC293)),
  AND(AF292,WEEKDAY(AH291,2)=EINSTELLUNGEN!$D$12),
  AND(AF292,AH292=$J$35)
)</f>
        <v>0</v>
      </c>
      <c r="AH292" s="2">
        <f>IF(AE292,AH291+IF(WEEKDAY(AH291+1,2)&lt;=EINSTELLUNGEN!$D$12,1,$J$36),AH291)</f>
        <v>42020</v>
      </c>
      <c r="AI292" s="2">
        <f t="shared" si="138"/>
        <v>2019</v>
      </c>
      <c r="AJ292" s="2">
        <f t="shared" si="139"/>
        <v>201901</v>
      </c>
      <c r="AK292" s="2">
        <f t="shared" si="140"/>
        <v>201901</v>
      </c>
      <c r="AL292" s="2">
        <f t="shared" si="168"/>
        <v>201903</v>
      </c>
      <c r="AM292" s="2" t="b">
        <f t="shared" si="141"/>
        <v>1</v>
      </c>
      <c r="AN292" s="4" t="e">
        <f t="shared" si="153"/>
        <v>#N/A</v>
      </c>
      <c r="AO292" s="4" t="e">
        <f t="shared" si="154"/>
        <v>#N/A</v>
      </c>
      <c r="AP292" s="2" t="str">
        <f>IF(AD292,
  IF(ISBLANK(H292),
    AP291,
    IF(LEN(H292)=1,
      IF(OR(UPPER(H292)="A",UPPER(H292)="I"),
        EINSTELLUNGEN!$D$21,
        IF(OR(UPPER(H292)="B",UPPER(H292)="M"),
          EINSTELLUNGEN!$D$22,
          IF(OR(UPPER(H292)="C",UPPER(H292)="S"),
            EINSTELLUNGEN!$D$23,
            IF(UPPER(H292)="D",
              EINSTELLUNGEN!$D$24,
              IF(UPPER(H292)="E",
                EINSTELLUNGEN!$D$25,
                UPPER(H292)))))),
      IF(ISNUMBER(H292),
        EINSTELLUNGEN!$D$20&amp;H292,
        UPPER(H292)))),
  "")</f>
        <v/>
      </c>
      <c r="AQ292" s="2" t="str">
        <f t="shared" si="155"/>
        <v/>
      </c>
      <c r="AR292" s="2">
        <f t="shared" si="156"/>
        <v>0</v>
      </c>
      <c r="AS292" s="145">
        <f t="shared" si="157"/>
        <v>0.33333333333333331</v>
      </c>
      <c r="AT292" s="2">
        <f t="shared" si="158"/>
        <v>0</v>
      </c>
      <c r="AU292" s="2">
        <f t="shared" si="159"/>
        <v>0</v>
      </c>
      <c r="AV292" s="2">
        <f t="shared" si="160"/>
        <v>0</v>
      </c>
      <c r="AW292" s="2">
        <f t="shared" si="161"/>
        <v>0</v>
      </c>
      <c r="AX292" s="2">
        <f t="shared" si="142"/>
        <v>0</v>
      </c>
      <c r="AY292" s="2">
        <f t="shared" si="162"/>
        <v>0</v>
      </c>
      <c r="AZ292" s="145" t="e">
        <f t="shared" si="163"/>
        <v>#N/A</v>
      </c>
      <c r="BA292" s="145" t="e">
        <f t="shared" si="164"/>
        <v>#N/A</v>
      </c>
      <c r="BB292" s="145">
        <f t="shared" si="165"/>
        <v>2.083333333333337E-2</v>
      </c>
      <c r="BC292" s="2">
        <f>IF(AM292,
  IF(AND(AL292=$J$31,_xlfn.DAYS(AH292,DATE(AI292,1,1))&lt;7),
    MAX(0,EINSTELLUNGEN!$D$12+1-WEEKDAY(DATE(EINSTELLUNGEN!$D$9,EINSTELLUNGEN!$D$10,1),2)),
    IF(AL292=$J$33,
      MIN(EINSTELLUNGEN!$D$12,WEEKDAY(DATE(EINSTELLUNGEN!$D$9,12,31),2)),
      EINSTELLUNGEN!$D$12
  )) - SUMIF(AL$50:AL$2500,"="&amp;AL292,AX$50:AX$2500),
  0)</f>
        <v>3</v>
      </c>
      <c r="BD292" s="2">
        <f t="shared" si="166"/>
        <v>0.33333333333333331</v>
      </c>
      <c r="BE292" s="2">
        <f t="shared" si="167"/>
        <v>0</v>
      </c>
    </row>
    <row r="293" spans="1:57" ht="10.5" customHeight="1">
      <c r="A293" s="1" t="str">
        <f t="shared" ca="1" si="143"/>
        <v/>
      </c>
      <c r="B293" s="1" t="str">
        <f t="shared" ca="1" si="144"/>
        <v/>
      </c>
      <c r="C293" s="1" t="str">
        <f t="shared" ca="1" si="145"/>
        <v/>
      </c>
      <c r="D293" s="1" t="str">
        <f t="shared" ca="1" si="146"/>
        <v/>
      </c>
      <c r="F293" s="10"/>
      <c r="G293" s="136" t="str">
        <f t="shared" si="147"/>
        <v/>
      </c>
      <c r="H293" s="27"/>
      <c r="I293" s="28"/>
      <c r="J293" s="28"/>
      <c r="K293" s="29"/>
      <c r="L293" s="136"/>
      <c r="M293" s="136"/>
      <c r="N293" s="136"/>
      <c r="O293" s="26" t="str">
        <f t="shared" si="148"/>
        <v/>
      </c>
      <c r="P293" s="218" t="str">
        <f t="shared" si="149"/>
        <v/>
      </c>
      <c r="Q293" s="26" t="str">
        <f t="shared" si="150"/>
        <v/>
      </c>
      <c r="R293" s="22"/>
      <c r="S293" s="99"/>
      <c r="T293" s="10"/>
      <c r="U293" s="229" t="str">
        <f t="shared" si="151"/>
        <v/>
      </c>
      <c r="V293" s="230"/>
      <c r="W293" s="230"/>
      <c r="X293" s="230"/>
      <c r="Y293" s="230"/>
      <c r="Z293" s="22" t="str">
        <f>""</f>
        <v/>
      </c>
      <c r="AB293" s="23" t="str">
        <f t="shared" si="152"/>
        <v/>
      </c>
      <c r="AC293" s="2" t="b">
        <f>COUNT(Q293:Q$2500)&gt;0</f>
        <v>0</v>
      </c>
      <c r="AD293" s="2" t="b">
        <f t="shared" si="135"/>
        <v>0</v>
      </c>
      <c r="AE293" s="2" t="b">
        <f t="shared" si="136"/>
        <v>0</v>
      </c>
      <c r="AF293" s="2" t="b">
        <f t="shared" si="137"/>
        <v>0</v>
      </c>
      <c r="AG293" s="2" t="b">
        <f>OR(
  AND(AC293,NOT(AC294)),
  AND(AF293,WEEKDAY(AH292,2)=EINSTELLUNGEN!$D$12),
  AND(AF293,AH293=$J$35)
)</f>
        <v>0</v>
      </c>
      <c r="AH293" s="2">
        <f>IF(AE293,AH292+IF(WEEKDAY(AH292+1,2)&lt;=EINSTELLUNGEN!$D$12,1,$J$36),AH292)</f>
        <v>42020</v>
      </c>
      <c r="AI293" s="2">
        <f t="shared" si="138"/>
        <v>2019</v>
      </c>
      <c r="AJ293" s="2">
        <f t="shared" si="139"/>
        <v>201901</v>
      </c>
      <c r="AK293" s="2">
        <f t="shared" si="140"/>
        <v>201901</v>
      </c>
      <c r="AL293" s="2">
        <f t="shared" si="168"/>
        <v>201903</v>
      </c>
      <c r="AM293" s="2" t="b">
        <f t="shared" si="141"/>
        <v>1</v>
      </c>
      <c r="AN293" s="4" t="e">
        <f t="shared" si="153"/>
        <v>#N/A</v>
      </c>
      <c r="AO293" s="4" t="e">
        <f t="shared" si="154"/>
        <v>#N/A</v>
      </c>
      <c r="AP293" s="2" t="str">
        <f>IF(AD293,
  IF(ISBLANK(H293),
    AP292,
    IF(LEN(H293)=1,
      IF(OR(UPPER(H293)="A",UPPER(H293)="I"),
        EINSTELLUNGEN!$D$21,
        IF(OR(UPPER(H293)="B",UPPER(H293)="M"),
          EINSTELLUNGEN!$D$22,
          IF(OR(UPPER(H293)="C",UPPER(H293)="S"),
            EINSTELLUNGEN!$D$23,
            IF(UPPER(H293)="D",
              EINSTELLUNGEN!$D$24,
              IF(UPPER(H293)="E",
                EINSTELLUNGEN!$D$25,
                UPPER(H293)))))),
      IF(ISNUMBER(H293),
        EINSTELLUNGEN!$D$20&amp;H293,
        UPPER(H293)))),
  "")</f>
        <v/>
      </c>
      <c r="AQ293" s="2" t="str">
        <f t="shared" si="155"/>
        <v/>
      </c>
      <c r="AR293" s="2">
        <f t="shared" si="156"/>
        <v>0</v>
      </c>
      <c r="AS293" s="145">
        <f t="shared" si="157"/>
        <v>0.33333333333333331</v>
      </c>
      <c r="AT293" s="2">
        <f t="shared" si="158"/>
        <v>0</v>
      </c>
      <c r="AU293" s="2">
        <f t="shared" si="159"/>
        <v>0</v>
      </c>
      <c r="AV293" s="2">
        <f t="shared" si="160"/>
        <v>0</v>
      </c>
      <c r="AW293" s="2">
        <f t="shared" si="161"/>
        <v>0</v>
      </c>
      <c r="AX293" s="2">
        <f t="shared" si="142"/>
        <v>0</v>
      </c>
      <c r="AY293" s="2">
        <f t="shared" si="162"/>
        <v>0</v>
      </c>
      <c r="AZ293" s="145" t="e">
        <f t="shared" si="163"/>
        <v>#N/A</v>
      </c>
      <c r="BA293" s="145" t="e">
        <f t="shared" si="164"/>
        <v>#N/A</v>
      </c>
      <c r="BB293" s="145">
        <f t="shared" si="165"/>
        <v>2.083333333333337E-2</v>
      </c>
      <c r="BC293" s="2">
        <f>IF(AM293,
  IF(AND(AL293=$J$31,_xlfn.DAYS(AH293,DATE(AI293,1,1))&lt;7),
    MAX(0,EINSTELLUNGEN!$D$12+1-WEEKDAY(DATE(EINSTELLUNGEN!$D$9,EINSTELLUNGEN!$D$10,1),2)),
    IF(AL293=$J$33,
      MIN(EINSTELLUNGEN!$D$12,WEEKDAY(DATE(EINSTELLUNGEN!$D$9,12,31),2)),
      EINSTELLUNGEN!$D$12
  )) - SUMIF(AL$50:AL$2500,"="&amp;AL293,AX$50:AX$2500),
  0)</f>
        <v>3</v>
      </c>
      <c r="BD293" s="2">
        <f t="shared" si="166"/>
        <v>0.33333333333333331</v>
      </c>
      <c r="BE293" s="2">
        <f t="shared" si="167"/>
        <v>0</v>
      </c>
    </row>
    <row r="294" spans="1:57" ht="10.5" customHeight="1">
      <c r="A294" s="1" t="str">
        <f t="shared" ca="1" si="143"/>
        <v/>
      </c>
      <c r="B294" s="1" t="str">
        <f t="shared" ca="1" si="144"/>
        <v/>
      </c>
      <c r="C294" s="1" t="str">
        <f t="shared" ca="1" si="145"/>
        <v/>
      </c>
      <c r="D294" s="1" t="str">
        <f t="shared" ca="1" si="146"/>
        <v/>
      </c>
      <c r="F294" s="10"/>
      <c r="G294" s="136" t="str">
        <f t="shared" si="147"/>
        <v/>
      </c>
      <c r="H294" s="27"/>
      <c r="I294" s="28"/>
      <c r="J294" s="28"/>
      <c r="K294" s="29"/>
      <c r="L294" s="136"/>
      <c r="M294" s="136"/>
      <c r="N294" s="136"/>
      <c r="O294" s="26" t="str">
        <f t="shared" si="148"/>
        <v/>
      </c>
      <c r="P294" s="218" t="str">
        <f t="shared" si="149"/>
        <v/>
      </c>
      <c r="Q294" s="26" t="str">
        <f t="shared" si="150"/>
        <v/>
      </c>
      <c r="R294" s="22"/>
      <c r="S294" s="99"/>
      <c r="T294" s="10"/>
      <c r="U294" s="229" t="str">
        <f t="shared" si="151"/>
        <v/>
      </c>
      <c r="V294" s="230"/>
      <c r="W294" s="230"/>
      <c r="X294" s="230"/>
      <c r="Y294" s="230"/>
      <c r="Z294" s="22" t="str">
        <f>""</f>
        <v/>
      </c>
      <c r="AB294" s="23" t="str">
        <f t="shared" si="152"/>
        <v/>
      </c>
      <c r="AC294" s="2" t="b">
        <f>COUNT(Q294:Q$2500)&gt;0</f>
        <v>0</v>
      </c>
      <c r="AD294" s="2" t="b">
        <f t="shared" si="135"/>
        <v>0</v>
      </c>
      <c r="AE294" s="2" t="b">
        <f t="shared" si="136"/>
        <v>0</v>
      </c>
      <c r="AF294" s="2" t="b">
        <f t="shared" si="137"/>
        <v>0</v>
      </c>
      <c r="AG294" s="2" t="b">
        <f>OR(
  AND(AC294,NOT(AC295)),
  AND(AF294,WEEKDAY(AH293,2)=EINSTELLUNGEN!$D$12),
  AND(AF294,AH294=$J$35)
)</f>
        <v>0</v>
      </c>
      <c r="AH294" s="2">
        <f>IF(AE294,AH293+IF(WEEKDAY(AH293+1,2)&lt;=EINSTELLUNGEN!$D$12,1,$J$36),AH293)</f>
        <v>42020</v>
      </c>
      <c r="AI294" s="2">
        <f t="shared" si="138"/>
        <v>2019</v>
      </c>
      <c r="AJ294" s="2">
        <f t="shared" si="139"/>
        <v>201901</v>
      </c>
      <c r="AK294" s="2">
        <f t="shared" si="140"/>
        <v>201901</v>
      </c>
      <c r="AL294" s="2">
        <f t="shared" si="168"/>
        <v>201903</v>
      </c>
      <c r="AM294" s="2" t="b">
        <f t="shared" si="141"/>
        <v>1</v>
      </c>
      <c r="AN294" s="4" t="e">
        <f t="shared" si="153"/>
        <v>#N/A</v>
      </c>
      <c r="AO294" s="4" t="e">
        <f t="shared" si="154"/>
        <v>#N/A</v>
      </c>
      <c r="AP294" s="2" t="str">
        <f>IF(AD294,
  IF(ISBLANK(H294),
    AP293,
    IF(LEN(H294)=1,
      IF(OR(UPPER(H294)="A",UPPER(H294)="I"),
        EINSTELLUNGEN!$D$21,
        IF(OR(UPPER(H294)="B",UPPER(H294)="M"),
          EINSTELLUNGEN!$D$22,
          IF(OR(UPPER(H294)="C",UPPER(H294)="S"),
            EINSTELLUNGEN!$D$23,
            IF(UPPER(H294)="D",
              EINSTELLUNGEN!$D$24,
              IF(UPPER(H294)="E",
                EINSTELLUNGEN!$D$25,
                UPPER(H294)))))),
      IF(ISNUMBER(H294),
        EINSTELLUNGEN!$D$20&amp;H294,
        UPPER(H294)))),
  "")</f>
        <v/>
      </c>
      <c r="AQ294" s="2" t="str">
        <f t="shared" si="155"/>
        <v/>
      </c>
      <c r="AR294" s="2">
        <f t="shared" si="156"/>
        <v>0</v>
      </c>
      <c r="AS294" s="145">
        <f t="shared" si="157"/>
        <v>0.33333333333333331</v>
      </c>
      <c r="AT294" s="2">
        <f t="shared" si="158"/>
        <v>0</v>
      </c>
      <c r="AU294" s="2">
        <f t="shared" si="159"/>
        <v>0</v>
      </c>
      <c r="AV294" s="2">
        <f t="shared" si="160"/>
        <v>0</v>
      </c>
      <c r="AW294" s="2">
        <f t="shared" si="161"/>
        <v>0</v>
      </c>
      <c r="AX294" s="2">
        <f t="shared" si="142"/>
        <v>0</v>
      </c>
      <c r="AY294" s="2">
        <f t="shared" si="162"/>
        <v>0</v>
      </c>
      <c r="AZ294" s="145" t="e">
        <f t="shared" si="163"/>
        <v>#N/A</v>
      </c>
      <c r="BA294" s="145" t="e">
        <f t="shared" si="164"/>
        <v>#N/A</v>
      </c>
      <c r="BB294" s="145">
        <f t="shared" si="165"/>
        <v>2.083333333333337E-2</v>
      </c>
      <c r="BC294" s="2">
        <f>IF(AM294,
  IF(AND(AL294=$J$31,_xlfn.DAYS(AH294,DATE(AI294,1,1))&lt;7),
    MAX(0,EINSTELLUNGEN!$D$12+1-WEEKDAY(DATE(EINSTELLUNGEN!$D$9,EINSTELLUNGEN!$D$10,1),2)),
    IF(AL294=$J$33,
      MIN(EINSTELLUNGEN!$D$12,WEEKDAY(DATE(EINSTELLUNGEN!$D$9,12,31),2)),
      EINSTELLUNGEN!$D$12
  )) - SUMIF(AL$50:AL$2500,"="&amp;AL294,AX$50:AX$2500),
  0)</f>
        <v>3</v>
      </c>
      <c r="BD294" s="2">
        <f t="shared" si="166"/>
        <v>0.33333333333333331</v>
      </c>
      <c r="BE294" s="2">
        <f t="shared" si="167"/>
        <v>0</v>
      </c>
    </row>
    <row r="295" spans="1:57" ht="10.5" customHeight="1">
      <c r="A295" s="1" t="str">
        <f t="shared" ca="1" si="143"/>
        <v/>
      </c>
      <c r="B295" s="1" t="str">
        <f t="shared" ca="1" si="144"/>
        <v/>
      </c>
      <c r="C295" s="1" t="str">
        <f t="shared" ca="1" si="145"/>
        <v/>
      </c>
      <c r="D295" s="1" t="str">
        <f t="shared" ca="1" si="146"/>
        <v/>
      </c>
      <c r="F295" s="10"/>
      <c r="G295" s="136" t="str">
        <f t="shared" si="147"/>
        <v/>
      </c>
      <c r="H295" s="27"/>
      <c r="I295" s="28"/>
      <c r="J295" s="28"/>
      <c r="K295" s="29"/>
      <c r="L295" s="136"/>
      <c r="M295" s="136"/>
      <c r="N295" s="136"/>
      <c r="O295" s="26" t="str">
        <f t="shared" si="148"/>
        <v/>
      </c>
      <c r="P295" s="218" t="str">
        <f t="shared" si="149"/>
        <v/>
      </c>
      <c r="Q295" s="26" t="str">
        <f t="shared" si="150"/>
        <v/>
      </c>
      <c r="R295" s="22"/>
      <c r="S295" s="99"/>
      <c r="T295" s="10"/>
      <c r="U295" s="229" t="str">
        <f t="shared" si="151"/>
        <v/>
      </c>
      <c r="V295" s="230"/>
      <c r="W295" s="230"/>
      <c r="X295" s="230"/>
      <c r="Y295" s="230"/>
      <c r="Z295" s="22" t="str">
        <f>""</f>
        <v/>
      </c>
      <c r="AB295" s="23" t="str">
        <f t="shared" si="152"/>
        <v/>
      </c>
      <c r="AC295" s="2" t="b">
        <f>COUNT(Q295:Q$2500)&gt;0</f>
        <v>0</v>
      </c>
      <c r="AD295" s="2" t="b">
        <f t="shared" si="135"/>
        <v>0</v>
      </c>
      <c r="AE295" s="2" t="b">
        <f t="shared" si="136"/>
        <v>0</v>
      </c>
      <c r="AF295" s="2" t="b">
        <f t="shared" si="137"/>
        <v>0</v>
      </c>
      <c r="AG295" s="2" t="b">
        <f>OR(
  AND(AC295,NOT(AC296)),
  AND(AF295,WEEKDAY(AH294,2)=EINSTELLUNGEN!$D$12),
  AND(AF295,AH295=$J$35)
)</f>
        <v>0</v>
      </c>
      <c r="AH295" s="2">
        <f>IF(AE295,AH294+IF(WEEKDAY(AH294+1,2)&lt;=EINSTELLUNGEN!$D$12,1,$J$36),AH294)</f>
        <v>42020</v>
      </c>
      <c r="AI295" s="2">
        <f t="shared" si="138"/>
        <v>2019</v>
      </c>
      <c r="AJ295" s="2">
        <f t="shared" si="139"/>
        <v>201901</v>
      </c>
      <c r="AK295" s="2">
        <f t="shared" si="140"/>
        <v>201901</v>
      </c>
      <c r="AL295" s="2">
        <f t="shared" si="168"/>
        <v>201903</v>
      </c>
      <c r="AM295" s="2" t="b">
        <f t="shared" si="141"/>
        <v>1</v>
      </c>
      <c r="AN295" s="4" t="e">
        <f t="shared" si="153"/>
        <v>#N/A</v>
      </c>
      <c r="AO295" s="4" t="e">
        <f t="shared" si="154"/>
        <v>#N/A</v>
      </c>
      <c r="AP295" s="2" t="str">
        <f>IF(AD295,
  IF(ISBLANK(H295),
    AP294,
    IF(LEN(H295)=1,
      IF(OR(UPPER(H295)="A",UPPER(H295)="I"),
        EINSTELLUNGEN!$D$21,
        IF(OR(UPPER(H295)="B",UPPER(H295)="M"),
          EINSTELLUNGEN!$D$22,
          IF(OR(UPPER(H295)="C",UPPER(H295)="S"),
            EINSTELLUNGEN!$D$23,
            IF(UPPER(H295)="D",
              EINSTELLUNGEN!$D$24,
              IF(UPPER(H295)="E",
                EINSTELLUNGEN!$D$25,
                UPPER(H295)))))),
      IF(ISNUMBER(H295),
        EINSTELLUNGEN!$D$20&amp;H295,
        UPPER(H295)))),
  "")</f>
        <v/>
      </c>
      <c r="AQ295" s="2" t="str">
        <f t="shared" si="155"/>
        <v/>
      </c>
      <c r="AR295" s="2">
        <f t="shared" si="156"/>
        <v>0</v>
      </c>
      <c r="AS295" s="145">
        <f t="shared" si="157"/>
        <v>0.33333333333333331</v>
      </c>
      <c r="AT295" s="2">
        <f t="shared" si="158"/>
        <v>0</v>
      </c>
      <c r="AU295" s="2">
        <f t="shared" si="159"/>
        <v>0</v>
      </c>
      <c r="AV295" s="2">
        <f t="shared" si="160"/>
        <v>0</v>
      </c>
      <c r="AW295" s="2">
        <f t="shared" si="161"/>
        <v>0</v>
      </c>
      <c r="AX295" s="2">
        <f t="shared" si="142"/>
        <v>0</v>
      </c>
      <c r="AY295" s="2">
        <f t="shared" si="162"/>
        <v>0</v>
      </c>
      <c r="AZ295" s="145" t="e">
        <f t="shared" si="163"/>
        <v>#N/A</v>
      </c>
      <c r="BA295" s="145" t="e">
        <f t="shared" si="164"/>
        <v>#N/A</v>
      </c>
      <c r="BB295" s="145">
        <f t="shared" si="165"/>
        <v>2.083333333333337E-2</v>
      </c>
      <c r="BC295" s="2">
        <f>IF(AM295,
  IF(AND(AL295=$J$31,_xlfn.DAYS(AH295,DATE(AI295,1,1))&lt;7),
    MAX(0,EINSTELLUNGEN!$D$12+1-WEEKDAY(DATE(EINSTELLUNGEN!$D$9,EINSTELLUNGEN!$D$10,1),2)),
    IF(AL295=$J$33,
      MIN(EINSTELLUNGEN!$D$12,WEEKDAY(DATE(EINSTELLUNGEN!$D$9,12,31),2)),
      EINSTELLUNGEN!$D$12
  )) - SUMIF(AL$50:AL$2500,"="&amp;AL295,AX$50:AX$2500),
  0)</f>
        <v>3</v>
      </c>
      <c r="BD295" s="2">
        <f t="shared" si="166"/>
        <v>0.33333333333333331</v>
      </c>
      <c r="BE295" s="2">
        <f t="shared" si="167"/>
        <v>0</v>
      </c>
    </row>
    <row r="296" spans="1:57" ht="10.5" customHeight="1">
      <c r="A296" s="1" t="str">
        <f t="shared" ca="1" si="143"/>
        <v/>
      </c>
      <c r="B296" s="1" t="str">
        <f t="shared" ca="1" si="144"/>
        <v/>
      </c>
      <c r="C296" s="1" t="str">
        <f t="shared" ca="1" si="145"/>
        <v/>
      </c>
      <c r="D296" s="1" t="str">
        <f t="shared" ca="1" si="146"/>
        <v/>
      </c>
      <c r="F296" s="10"/>
      <c r="G296" s="136" t="str">
        <f t="shared" si="147"/>
        <v/>
      </c>
      <c r="H296" s="27"/>
      <c r="I296" s="28"/>
      <c r="J296" s="28"/>
      <c r="K296" s="29"/>
      <c r="L296" s="136"/>
      <c r="M296" s="136"/>
      <c r="N296" s="136"/>
      <c r="O296" s="26" t="str">
        <f t="shared" si="148"/>
        <v/>
      </c>
      <c r="P296" s="218" t="str">
        <f t="shared" si="149"/>
        <v/>
      </c>
      <c r="Q296" s="26" t="str">
        <f t="shared" si="150"/>
        <v/>
      </c>
      <c r="R296" s="22"/>
      <c r="S296" s="99"/>
      <c r="T296" s="10"/>
      <c r="U296" s="229" t="str">
        <f t="shared" si="151"/>
        <v/>
      </c>
      <c r="V296" s="230"/>
      <c r="W296" s="230"/>
      <c r="X296" s="230"/>
      <c r="Y296" s="230"/>
      <c r="Z296" s="22" t="str">
        <f>""</f>
        <v/>
      </c>
      <c r="AB296" s="23" t="str">
        <f t="shared" si="152"/>
        <v/>
      </c>
      <c r="AC296" s="2" t="b">
        <f>COUNT(Q296:Q$2500)&gt;0</f>
        <v>0</v>
      </c>
      <c r="AD296" s="2" t="b">
        <f t="shared" si="135"/>
        <v>0</v>
      </c>
      <c r="AE296" s="2" t="b">
        <f t="shared" si="136"/>
        <v>0</v>
      </c>
      <c r="AF296" s="2" t="b">
        <f t="shared" si="137"/>
        <v>0</v>
      </c>
      <c r="AG296" s="2" t="b">
        <f>OR(
  AND(AC296,NOT(AC297)),
  AND(AF296,WEEKDAY(AH295,2)=EINSTELLUNGEN!$D$12),
  AND(AF296,AH296=$J$35)
)</f>
        <v>0</v>
      </c>
      <c r="AH296" s="2">
        <f>IF(AE296,AH295+IF(WEEKDAY(AH295+1,2)&lt;=EINSTELLUNGEN!$D$12,1,$J$36),AH295)</f>
        <v>42020</v>
      </c>
      <c r="AI296" s="2">
        <f t="shared" si="138"/>
        <v>2019</v>
      </c>
      <c r="AJ296" s="2">
        <f t="shared" si="139"/>
        <v>201901</v>
      </c>
      <c r="AK296" s="2">
        <f t="shared" si="140"/>
        <v>201901</v>
      </c>
      <c r="AL296" s="2">
        <f t="shared" si="168"/>
        <v>201903</v>
      </c>
      <c r="AM296" s="2" t="b">
        <f t="shared" si="141"/>
        <v>1</v>
      </c>
      <c r="AN296" s="4" t="e">
        <f t="shared" si="153"/>
        <v>#N/A</v>
      </c>
      <c r="AO296" s="4" t="e">
        <f t="shared" si="154"/>
        <v>#N/A</v>
      </c>
      <c r="AP296" s="2" t="str">
        <f>IF(AD296,
  IF(ISBLANK(H296),
    AP295,
    IF(LEN(H296)=1,
      IF(OR(UPPER(H296)="A",UPPER(H296)="I"),
        EINSTELLUNGEN!$D$21,
        IF(OR(UPPER(H296)="B",UPPER(H296)="M"),
          EINSTELLUNGEN!$D$22,
          IF(OR(UPPER(H296)="C",UPPER(H296)="S"),
            EINSTELLUNGEN!$D$23,
            IF(UPPER(H296)="D",
              EINSTELLUNGEN!$D$24,
              IF(UPPER(H296)="E",
                EINSTELLUNGEN!$D$25,
                UPPER(H296)))))),
      IF(ISNUMBER(H296),
        EINSTELLUNGEN!$D$20&amp;H296,
        UPPER(H296)))),
  "")</f>
        <v/>
      </c>
      <c r="AQ296" s="2" t="str">
        <f t="shared" si="155"/>
        <v/>
      </c>
      <c r="AR296" s="2">
        <f t="shared" si="156"/>
        <v>0</v>
      </c>
      <c r="AS296" s="145">
        <f t="shared" si="157"/>
        <v>0.33333333333333331</v>
      </c>
      <c r="AT296" s="2">
        <f t="shared" si="158"/>
        <v>0</v>
      </c>
      <c r="AU296" s="2">
        <f t="shared" si="159"/>
        <v>0</v>
      </c>
      <c r="AV296" s="2">
        <f t="shared" si="160"/>
        <v>0</v>
      </c>
      <c r="AW296" s="2">
        <f t="shared" si="161"/>
        <v>0</v>
      </c>
      <c r="AX296" s="2">
        <f t="shared" si="142"/>
        <v>0</v>
      </c>
      <c r="AY296" s="2">
        <f t="shared" si="162"/>
        <v>0</v>
      </c>
      <c r="AZ296" s="145" t="e">
        <f t="shared" si="163"/>
        <v>#N/A</v>
      </c>
      <c r="BA296" s="145" t="e">
        <f t="shared" si="164"/>
        <v>#N/A</v>
      </c>
      <c r="BB296" s="145">
        <f t="shared" si="165"/>
        <v>2.083333333333337E-2</v>
      </c>
      <c r="BC296" s="2">
        <f>IF(AM296,
  IF(AND(AL296=$J$31,_xlfn.DAYS(AH296,DATE(AI296,1,1))&lt;7),
    MAX(0,EINSTELLUNGEN!$D$12+1-WEEKDAY(DATE(EINSTELLUNGEN!$D$9,EINSTELLUNGEN!$D$10,1),2)),
    IF(AL296=$J$33,
      MIN(EINSTELLUNGEN!$D$12,WEEKDAY(DATE(EINSTELLUNGEN!$D$9,12,31),2)),
      EINSTELLUNGEN!$D$12
  )) - SUMIF(AL$50:AL$2500,"="&amp;AL296,AX$50:AX$2500),
  0)</f>
        <v>3</v>
      </c>
      <c r="BD296" s="2">
        <f t="shared" si="166"/>
        <v>0.33333333333333331</v>
      </c>
      <c r="BE296" s="2">
        <f t="shared" si="167"/>
        <v>0</v>
      </c>
    </row>
    <row r="297" spans="1:57" ht="10.5" customHeight="1">
      <c r="A297" s="1" t="str">
        <f t="shared" ca="1" si="143"/>
        <v/>
      </c>
      <c r="B297" s="1" t="str">
        <f t="shared" ca="1" si="144"/>
        <v/>
      </c>
      <c r="C297" s="1" t="str">
        <f t="shared" ca="1" si="145"/>
        <v/>
      </c>
      <c r="D297" s="1" t="str">
        <f t="shared" ca="1" si="146"/>
        <v/>
      </c>
      <c r="F297" s="10"/>
      <c r="G297" s="136" t="str">
        <f t="shared" si="147"/>
        <v/>
      </c>
      <c r="H297" s="27"/>
      <c r="I297" s="28"/>
      <c r="J297" s="28"/>
      <c r="K297" s="29"/>
      <c r="L297" s="136"/>
      <c r="M297" s="136"/>
      <c r="N297" s="136"/>
      <c r="O297" s="26" t="str">
        <f t="shared" si="148"/>
        <v/>
      </c>
      <c r="P297" s="218" t="str">
        <f t="shared" si="149"/>
        <v/>
      </c>
      <c r="Q297" s="26" t="str">
        <f t="shared" si="150"/>
        <v/>
      </c>
      <c r="R297" s="22"/>
      <c r="S297" s="99"/>
      <c r="T297" s="10"/>
      <c r="U297" s="229" t="str">
        <f t="shared" si="151"/>
        <v/>
      </c>
      <c r="V297" s="230"/>
      <c r="W297" s="230"/>
      <c r="X297" s="230"/>
      <c r="Y297" s="230"/>
      <c r="Z297" s="22" t="str">
        <f>""</f>
        <v/>
      </c>
      <c r="AB297" s="23" t="str">
        <f t="shared" si="152"/>
        <v/>
      </c>
      <c r="AC297" s="2" t="b">
        <f>COUNT(Q297:Q$2500)&gt;0</f>
        <v>0</v>
      </c>
      <c r="AD297" s="2" t="b">
        <f t="shared" si="135"/>
        <v>0</v>
      </c>
      <c r="AE297" s="2" t="b">
        <f t="shared" si="136"/>
        <v>0</v>
      </c>
      <c r="AF297" s="2" t="b">
        <f t="shared" si="137"/>
        <v>0</v>
      </c>
      <c r="AG297" s="2" t="b">
        <f>OR(
  AND(AC297,NOT(AC298)),
  AND(AF297,WEEKDAY(AH296,2)=EINSTELLUNGEN!$D$12),
  AND(AF297,AH297=$J$35)
)</f>
        <v>0</v>
      </c>
      <c r="AH297" s="2">
        <f>IF(AE297,AH296+IF(WEEKDAY(AH296+1,2)&lt;=EINSTELLUNGEN!$D$12,1,$J$36),AH296)</f>
        <v>42020</v>
      </c>
      <c r="AI297" s="2">
        <f t="shared" si="138"/>
        <v>2019</v>
      </c>
      <c r="AJ297" s="2">
        <f t="shared" si="139"/>
        <v>201901</v>
      </c>
      <c r="AK297" s="2">
        <f t="shared" si="140"/>
        <v>201901</v>
      </c>
      <c r="AL297" s="2">
        <f t="shared" si="168"/>
        <v>201903</v>
      </c>
      <c r="AM297" s="2" t="b">
        <f t="shared" si="141"/>
        <v>1</v>
      </c>
      <c r="AN297" s="4" t="e">
        <f t="shared" si="153"/>
        <v>#N/A</v>
      </c>
      <c r="AO297" s="4" t="e">
        <f t="shared" si="154"/>
        <v>#N/A</v>
      </c>
      <c r="AP297" s="2" t="str">
        <f>IF(AD297,
  IF(ISBLANK(H297),
    AP296,
    IF(LEN(H297)=1,
      IF(OR(UPPER(H297)="A",UPPER(H297)="I"),
        EINSTELLUNGEN!$D$21,
        IF(OR(UPPER(H297)="B",UPPER(H297)="M"),
          EINSTELLUNGEN!$D$22,
          IF(OR(UPPER(H297)="C",UPPER(H297)="S"),
            EINSTELLUNGEN!$D$23,
            IF(UPPER(H297)="D",
              EINSTELLUNGEN!$D$24,
              IF(UPPER(H297)="E",
                EINSTELLUNGEN!$D$25,
                UPPER(H297)))))),
      IF(ISNUMBER(H297),
        EINSTELLUNGEN!$D$20&amp;H297,
        UPPER(H297)))),
  "")</f>
        <v/>
      </c>
      <c r="AQ297" s="2" t="str">
        <f t="shared" si="155"/>
        <v/>
      </c>
      <c r="AR297" s="2">
        <f t="shared" si="156"/>
        <v>0</v>
      </c>
      <c r="AS297" s="145">
        <f t="shared" si="157"/>
        <v>0.33333333333333331</v>
      </c>
      <c r="AT297" s="2">
        <f t="shared" si="158"/>
        <v>0</v>
      </c>
      <c r="AU297" s="2">
        <f t="shared" si="159"/>
        <v>0</v>
      </c>
      <c r="AV297" s="2">
        <f t="shared" si="160"/>
        <v>0</v>
      </c>
      <c r="AW297" s="2">
        <f t="shared" si="161"/>
        <v>0</v>
      </c>
      <c r="AX297" s="2">
        <f t="shared" si="142"/>
        <v>0</v>
      </c>
      <c r="AY297" s="2">
        <f t="shared" si="162"/>
        <v>0</v>
      </c>
      <c r="AZ297" s="145" t="e">
        <f t="shared" si="163"/>
        <v>#N/A</v>
      </c>
      <c r="BA297" s="145" t="e">
        <f t="shared" si="164"/>
        <v>#N/A</v>
      </c>
      <c r="BB297" s="145">
        <f t="shared" si="165"/>
        <v>2.083333333333337E-2</v>
      </c>
      <c r="BC297" s="2">
        <f>IF(AM297,
  IF(AND(AL297=$J$31,_xlfn.DAYS(AH297,DATE(AI297,1,1))&lt;7),
    MAX(0,EINSTELLUNGEN!$D$12+1-WEEKDAY(DATE(EINSTELLUNGEN!$D$9,EINSTELLUNGEN!$D$10,1),2)),
    IF(AL297=$J$33,
      MIN(EINSTELLUNGEN!$D$12,WEEKDAY(DATE(EINSTELLUNGEN!$D$9,12,31),2)),
      EINSTELLUNGEN!$D$12
  )) - SUMIF(AL$50:AL$2500,"="&amp;AL297,AX$50:AX$2500),
  0)</f>
        <v>3</v>
      </c>
      <c r="BD297" s="2">
        <f t="shared" si="166"/>
        <v>0.33333333333333331</v>
      </c>
      <c r="BE297" s="2">
        <f t="shared" si="167"/>
        <v>0</v>
      </c>
    </row>
    <row r="298" spans="1:57" ht="10.5" customHeight="1">
      <c r="A298" s="1" t="str">
        <f t="shared" ca="1" si="143"/>
        <v/>
      </c>
      <c r="B298" s="1" t="str">
        <f t="shared" ca="1" si="144"/>
        <v/>
      </c>
      <c r="C298" s="1" t="str">
        <f t="shared" ca="1" si="145"/>
        <v/>
      </c>
      <c r="D298" s="1" t="str">
        <f t="shared" ca="1" si="146"/>
        <v/>
      </c>
      <c r="F298" s="10"/>
      <c r="G298" s="136" t="str">
        <f t="shared" si="147"/>
        <v/>
      </c>
      <c r="H298" s="27"/>
      <c r="I298" s="28"/>
      <c r="J298" s="28"/>
      <c r="K298" s="29"/>
      <c r="L298" s="136"/>
      <c r="M298" s="136"/>
      <c r="N298" s="136"/>
      <c r="O298" s="26" t="str">
        <f t="shared" si="148"/>
        <v/>
      </c>
      <c r="P298" s="218" t="str">
        <f t="shared" si="149"/>
        <v/>
      </c>
      <c r="Q298" s="26" t="str">
        <f t="shared" si="150"/>
        <v/>
      </c>
      <c r="R298" s="22"/>
      <c r="S298" s="99"/>
      <c r="T298" s="10"/>
      <c r="U298" s="229" t="str">
        <f t="shared" si="151"/>
        <v/>
      </c>
      <c r="V298" s="230"/>
      <c r="W298" s="230"/>
      <c r="X298" s="230"/>
      <c r="Y298" s="230"/>
      <c r="Z298" s="22" t="str">
        <f>""</f>
        <v/>
      </c>
      <c r="AB298" s="23" t="str">
        <f t="shared" si="152"/>
        <v/>
      </c>
      <c r="AC298" s="2" t="b">
        <f>COUNT(Q298:Q$2500)&gt;0</f>
        <v>0</v>
      </c>
      <c r="AD298" s="2" t="b">
        <f t="shared" si="135"/>
        <v>0</v>
      </c>
      <c r="AE298" s="2" t="b">
        <f t="shared" si="136"/>
        <v>0</v>
      </c>
      <c r="AF298" s="2" t="b">
        <f t="shared" si="137"/>
        <v>0</v>
      </c>
      <c r="AG298" s="2" t="b">
        <f>OR(
  AND(AC298,NOT(AC299)),
  AND(AF298,WEEKDAY(AH297,2)=EINSTELLUNGEN!$D$12),
  AND(AF298,AH298=$J$35)
)</f>
        <v>0</v>
      </c>
      <c r="AH298" s="2">
        <f>IF(AE298,AH297+IF(WEEKDAY(AH297+1,2)&lt;=EINSTELLUNGEN!$D$12,1,$J$36),AH297)</f>
        <v>42020</v>
      </c>
      <c r="AI298" s="2">
        <f t="shared" si="138"/>
        <v>2019</v>
      </c>
      <c r="AJ298" s="2">
        <f t="shared" si="139"/>
        <v>201901</v>
      </c>
      <c r="AK298" s="2">
        <f t="shared" si="140"/>
        <v>201901</v>
      </c>
      <c r="AL298" s="2">
        <f t="shared" si="168"/>
        <v>201903</v>
      </c>
      <c r="AM298" s="2" t="b">
        <f t="shared" si="141"/>
        <v>1</v>
      </c>
      <c r="AN298" s="4" t="e">
        <f t="shared" si="153"/>
        <v>#N/A</v>
      </c>
      <c r="AO298" s="4" t="e">
        <f t="shared" si="154"/>
        <v>#N/A</v>
      </c>
      <c r="AP298" s="2" t="str">
        <f>IF(AD298,
  IF(ISBLANK(H298),
    AP297,
    IF(LEN(H298)=1,
      IF(OR(UPPER(H298)="A",UPPER(H298)="I"),
        EINSTELLUNGEN!$D$21,
        IF(OR(UPPER(H298)="B",UPPER(H298)="M"),
          EINSTELLUNGEN!$D$22,
          IF(OR(UPPER(H298)="C",UPPER(H298)="S"),
            EINSTELLUNGEN!$D$23,
            IF(UPPER(H298)="D",
              EINSTELLUNGEN!$D$24,
              IF(UPPER(H298)="E",
                EINSTELLUNGEN!$D$25,
                UPPER(H298)))))),
      IF(ISNUMBER(H298),
        EINSTELLUNGEN!$D$20&amp;H298,
        UPPER(H298)))),
  "")</f>
        <v/>
      </c>
      <c r="AQ298" s="2" t="str">
        <f t="shared" si="155"/>
        <v/>
      </c>
      <c r="AR298" s="2">
        <f t="shared" si="156"/>
        <v>0</v>
      </c>
      <c r="AS298" s="145">
        <f t="shared" si="157"/>
        <v>0.33333333333333331</v>
      </c>
      <c r="AT298" s="2">
        <f t="shared" si="158"/>
        <v>0</v>
      </c>
      <c r="AU298" s="2">
        <f t="shared" si="159"/>
        <v>0</v>
      </c>
      <c r="AV298" s="2">
        <f t="shared" si="160"/>
        <v>0</v>
      </c>
      <c r="AW298" s="2">
        <f t="shared" si="161"/>
        <v>0</v>
      </c>
      <c r="AX298" s="2">
        <f t="shared" si="142"/>
        <v>0</v>
      </c>
      <c r="AY298" s="2">
        <f t="shared" si="162"/>
        <v>0</v>
      </c>
      <c r="AZ298" s="145" t="e">
        <f t="shared" si="163"/>
        <v>#N/A</v>
      </c>
      <c r="BA298" s="145" t="e">
        <f t="shared" si="164"/>
        <v>#N/A</v>
      </c>
      <c r="BB298" s="145">
        <f t="shared" si="165"/>
        <v>2.083333333333337E-2</v>
      </c>
      <c r="BC298" s="2">
        <f>IF(AM298,
  IF(AND(AL298=$J$31,_xlfn.DAYS(AH298,DATE(AI298,1,1))&lt;7),
    MAX(0,EINSTELLUNGEN!$D$12+1-WEEKDAY(DATE(EINSTELLUNGEN!$D$9,EINSTELLUNGEN!$D$10,1),2)),
    IF(AL298=$J$33,
      MIN(EINSTELLUNGEN!$D$12,WEEKDAY(DATE(EINSTELLUNGEN!$D$9,12,31),2)),
      EINSTELLUNGEN!$D$12
  )) - SUMIF(AL$50:AL$2500,"="&amp;AL298,AX$50:AX$2500),
  0)</f>
        <v>3</v>
      </c>
      <c r="BD298" s="2">
        <f t="shared" si="166"/>
        <v>0.33333333333333331</v>
      </c>
      <c r="BE298" s="2">
        <f t="shared" si="167"/>
        <v>0</v>
      </c>
    </row>
    <row r="299" spans="1:57" ht="10.5" customHeight="1">
      <c r="A299" s="1" t="str">
        <f t="shared" ca="1" si="143"/>
        <v/>
      </c>
      <c r="B299" s="1" t="str">
        <f t="shared" ca="1" si="144"/>
        <v/>
      </c>
      <c r="C299" s="1" t="str">
        <f t="shared" ca="1" si="145"/>
        <v/>
      </c>
      <c r="D299" s="1" t="str">
        <f t="shared" ca="1" si="146"/>
        <v/>
      </c>
      <c r="F299" s="10"/>
      <c r="G299" s="136" t="str">
        <f t="shared" si="147"/>
        <v/>
      </c>
      <c r="H299" s="27"/>
      <c r="I299" s="28"/>
      <c r="J299" s="28"/>
      <c r="K299" s="29"/>
      <c r="L299" s="136"/>
      <c r="M299" s="136"/>
      <c r="N299" s="136"/>
      <c r="O299" s="26" t="str">
        <f t="shared" si="148"/>
        <v/>
      </c>
      <c r="P299" s="218" t="str">
        <f t="shared" si="149"/>
        <v/>
      </c>
      <c r="Q299" s="26" t="str">
        <f t="shared" si="150"/>
        <v/>
      </c>
      <c r="R299" s="22"/>
      <c r="S299" s="99"/>
      <c r="T299" s="10"/>
      <c r="U299" s="229" t="str">
        <f t="shared" si="151"/>
        <v/>
      </c>
      <c r="V299" s="230"/>
      <c r="W299" s="230"/>
      <c r="X299" s="230"/>
      <c r="Y299" s="230"/>
      <c r="Z299" s="22" t="str">
        <f>""</f>
        <v/>
      </c>
      <c r="AB299" s="23" t="str">
        <f t="shared" si="152"/>
        <v/>
      </c>
      <c r="AC299" s="2" t="b">
        <f>COUNT(Q299:Q$2500)&gt;0</f>
        <v>0</v>
      </c>
      <c r="AD299" s="2" t="b">
        <f t="shared" ref="AD299:AD362" si="169">LEN(CONCATENATE(H299,I299,J299,K299))&gt;0</f>
        <v>0</v>
      </c>
      <c r="AE299" s="2" t="b">
        <f t="shared" ref="AE299:AE362" si="170">AND(NOT(AD299),AD300)</f>
        <v>0</v>
      </c>
      <c r="AF299" s="2" t="b">
        <f t="shared" ref="AF299:AF362" si="171">AND(NOT(AD299),AD298)</f>
        <v>0</v>
      </c>
      <c r="AG299" s="2" t="b">
        <f>OR(
  AND(AC299,NOT(AC300)),
  AND(AF299,WEEKDAY(AH298,2)=EINSTELLUNGEN!$D$12),
  AND(AF299,AH299=$J$35)
)</f>
        <v>0</v>
      </c>
      <c r="AH299" s="2">
        <f>IF(AE299,AH298+IF(WEEKDAY(AH298+1,2)&lt;=EINSTELLUNGEN!$D$12,1,$J$36),AH298)</f>
        <v>42020</v>
      </c>
      <c r="AI299" s="2">
        <f t="shared" ref="AI299:AI362" si="172">YEAR(AH299)</f>
        <v>2019</v>
      </c>
      <c r="AJ299" s="2">
        <f t="shared" ref="AJ299:AJ362" si="173">AI299*100+ROUNDUP(MONTH(AH299)/3,0)</f>
        <v>201901</v>
      </c>
      <c r="AK299" s="2">
        <f t="shared" ref="AK299:AK362" si="174">AI299*100+MONTH(AH299)</f>
        <v>201901</v>
      </c>
      <c r="AL299" s="2">
        <f t="shared" si="168"/>
        <v>201903</v>
      </c>
      <c r="AM299" s="2" t="b">
        <f t="shared" ref="AM299:AM362" si="175">AND(AH299&gt;=$J$34,AH299&lt;=$J$35)</f>
        <v>1</v>
      </c>
      <c r="AN299" s="4" t="e">
        <f t="shared" si="153"/>
        <v>#N/A</v>
      </c>
      <c r="AO299" s="4" t="e">
        <f t="shared" si="154"/>
        <v>#N/A</v>
      </c>
      <c r="AP299" s="2" t="str">
        <f>IF(AD299,
  IF(ISBLANK(H299),
    AP298,
    IF(LEN(H299)=1,
      IF(OR(UPPER(H299)="A",UPPER(H299)="I"),
        EINSTELLUNGEN!$D$21,
        IF(OR(UPPER(H299)="B",UPPER(H299)="M"),
          EINSTELLUNGEN!$D$22,
          IF(OR(UPPER(H299)="C",UPPER(H299)="S"),
            EINSTELLUNGEN!$D$23,
            IF(UPPER(H299)="D",
              EINSTELLUNGEN!$D$24,
              IF(UPPER(H299)="E",
                EINSTELLUNGEN!$D$25,
                UPPER(H299)))))),
      IF(ISNUMBER(H299),
        EINSTELLUNGEN!$D$20&amp;H299,
        UPPER(H299)))),
  "")</f>
        <v/>
      </c>
      <c r="AQ299" s="2" t="str">
        <f t="shared" si="155"/>
        <v/>
      </c>
      <c r="AR299" s="2">
        <f t="shared" si="156"/>
        <v>0</v>
      </c>
      <c r="AS299" s="145">
        <f t="shared" si="157"/>
        <v>0.33333333333333331</v>
      </c>
      <c r="AT299" s="2">
        <f t="shared" si="158"/>
        <v>0</v>
      </c>
      <c r="AU299" s="2">
        <f t="shared" si="159"/>
        <v>0</v>
      </c>
      <c r="AV299" s="2">
        <f t="shared" si="160"/>
        <v>0</v>
      </c>
      <c r="AW299" s="2">
        <f t="shared" si="161"/>
        <v>0</v>
      </c>
      <c r="AX299" s="2">
        <f t="shared" ref="AX299:AX362" si="176">IF(SUM(AT299:AV299)=0,0,1)</f>
        <v>0</v>
      </c>
      <c r="AY299" s="2">
        <f t="shared" si="162"/>
        <v>0</v>
      </c>
      <c r="AZ299" s="145" t="e">
        <f t="shared" si="163"/>
        <v>#N/A</v>
      </c>
      <c r="BA299" s="145" t="e">
        <f t="shared" si="164"/>
        <v>#N/A</v>
      </c>
      <c r="BB299" s="145">
        <f t="shared" si="165"/>
        <v>2.083333333333337E-2</v>
      </c>
      <c r="BC299" s="2">
        <f>IF(AM299,
  IF(AND(AL299=$J$31,_xlfn.DAYS(AH299,DATE(AI299,1,1))&lt;7),
    MAX(0,EINSTELLUNGEN!$D$12+1-WEEKDAY(DATE(EINSTELLUNGEN!$D$9,EINSTELLUNGEN!$D$10,1),2)),
    IF(AL299=$J$33,
      MIN(EINSTELLUNGEN!$D$12,WEEKDAY(DATE(EINSTELLUNGEN!$D$9,12,31),2)),
      EINSTELLUNGEN!$D$12
  )) - SUMIF(AL$50:AL$2500,"="&amp;AL299,AX$50:AX$2500),
  0)</f>
        <v>3</v>
      </c>
      <c r="BD299" s="2">
        <f t="shared" si="166"/>
        <v>0.33333333333333331</v>
      </c>
      <c r="BE299" s="2">
        <f t="shared" si="167"/>
        <v>0</v>
      </c>
    </row>
    <row r="300" spans="1:57" ht="10.5" customHeight="1">
      <c r="A300" s="1" t="str">
        <f t="shared" ca="1" si="143"/>
        <v/>
      </c>
      <c r="B300" s="1" t="str">
        <f t="shared" ca="1" si="144"/>
        <v/>
      </c>
      <c r="C300" s="1" t="str">
        <f t="shared" ca="1" si="145"/>
        <v/>
      </c>
      <c r="D300" s="1" t="str">
        <f t="shared" ca="1" si="146"/>
        <v/>
      </c>
      <c r="F300" s="10"/>
      <c r="G300" s="136" t="str">
        <f t="shared" si="147"/>
        <v/>
      </c>
      <c r="H300" s="27"/>
      <c r="I300" s="28"/>
      <c r="J300" s="28"/>
      <c r="K300" s="29"/>
      <c r="L300" s="136"/>
      <c r="M300" s="136"/>
      <c r="N300" s="136"/>
      <c r="O300" s="26" t="str">
        <f t="shared" si="148"/>
        <v/>
      </c>
      <c r="P300" s="218" t="str">
        <f t="shared" si="149"/>
        <v/>
      </c>
      <c r="Q300" s="26" t="str">
        <f t="shared" si="150"/>
        <v/>
      </c>
      <c r="R300" s="22"/>
      <c r="S300" s="99"/>
      <c r="T300" s="10"/>
      <c r="U300" s="229" t="str">
        <f t="shared" si="151"/>
        <v/>
      </c>
      <c r="V300" s="230"/>
      <c r="W300" s="230"/>
      <c r="X300" s="230"/>
      <c r="Y300" s="230"/>
      <c r="Z300" s="22" t="str">
        <f>""</f>
        <v/>
      </c>
      <c r="AB300" s="23" t="str">
        <f t="shared" si="152"/>
        <v/>
      </c>
      <c r="AC300" s="2" t="b">
        <f>COUNT(Q300:Q$2500)&gt;0</f>
        <v>0</v>
      </c>
      <c r="AD300" s="2" t="b">
        <f t="shared" si="169"/>
        <v>0</v>
      </c>
      <c r="AE300" s="2" t="b">
        <f t="shared" si="170"/>
        <v>0</v>
      </c>
      <c r="AF300" s="2" t="b">
        <f t="shared" si="171"/>
        <v>0</v>
      </c>
      <c r="AG300" s="2" t="b">
        <f>OR(
  AND(AC300,NOT(AC301)),
  AND(AF300,WEEKDAY(AH299,2)=EINSTELLUNGEN!$D$12),
  AND(AF300,AH300=$J$35)
)</f>
        <v>0</v>
      </c>
      <c r="AH300" s="2">
        <f>IF(AE300,AH299+IF(WEEKDAY(AH299+1,2)&lt;=EINSTELLUNGEN!$D$12,1,$J$36),AH299)</f>
        <v>42020</v>
      </c>
      <c r="AI300" s="2">
        <f t="shared" si="172"/>
        <v>2019</v>
      </c>
      <c r="AJ300" s="2">
        <f t="shared" si="173"/>
        <v>201901</v>
      </c>
      <c r="AK300" s="2">
        <f t="shared" si="174"/>
        <v>201901</v>
      </c>
      <c r="AL300" s="2">
        <f t="shared" si="168"/>
        <v>201903</v>
      </c>
      <c r="AM300" s="2" t="b">
        <f t="shared" si="175"/>
        <v>1</v>
      </c>
      <c r="AN300" s="4" t="e">
        <f t="shared" si="153"/>
        <v>#N/A</v>
      </c>
      <c r="AO300" s="4" t="e">
        <f t="shared" si="154"/>
        <v>#N/A</v>
      </c>
      <c r="AP300" s="2" t="str">
        <f>IF(AD300,
  IF(ISBLANK(H300),
    AP299,
    IF(LEN(H300)=1,
      IF(OR(UPPER(H300)="A",UPPER(H300)="I"),
        EINSTELLUNGEN!$D$21,
        IF(OR(UPPER(H300)="B",UPPER(H300)="M"),
          EINSTELLUNGEN!$D$22,
          IF(OR(UPPER(H300)="C",UPPER(H300)="S"),
            EINSTELLUNGEN!$D$23,
            IF(UPPER(H300)="D",
              EINSTELLUNGEN!$D$24,
              IF(UPPER(H300)="E",
                EINSTELLUNGEN!$D$25,
                UPPER(H300)))))),
      IF(ISNUMBER(H300),
        EINSTELLUNGEN!$D$20&amp;H300,
        UPPER(H300)))),
  "")</f>
        <v/>
      </c>
      <c r="AQ300" s="2" t="str">
        <f t="shared" si="155"/>
        <v/>
      </c>
      <c r="AR300" s="2">
        <f t="shared" si="156"/>
        <v>0</v>
      </c>
      <c r="AS300" s="145">
        <f t="shared" si="157"/>
        <v>0.33333333333333331</v>
      </c>
      <c r="AT300" s="2">
        <f t="shared" si="158"/>
        <v>0</v>
      </c>
      <c r="AU300" s="2">
        <f t="shared" si="159"/>
        <v>0</v>
      </c>
      <c r="AV300" s="2">
        <f t="shared" si="160"/>
        <v>0</v>
      </c>
      <c r="AW300" s="2">
        <f t="shared" si="161"/>
        <v>0</v>
      </c>
      <c r="AX300" s="2">
        <f t="shared" si="176"/>
        <v>0</v>
      </c>
      <c r="AY300" s="2">
        <f t="shared" si="162"/>
        <v>0</v>
      </c>
      <c r="AZ300" s="145" t="e">
        <f t="shared" si="163"/>
        <v>#N/A</v>
      </c>
      <c r="BA300" s="145" t="e">
        <f t="shared" si="164"/>
        <v>#N/A</v>
      </c>
      <c r="BB300" s="145">
        <f t="shared" si="165"/>
        <v>2.083333333333337E-2</v>
      </c>
      <c r="BC300" s="2">
        <f>IF(AM300,
  IF(AND(AL300=$J$31,_xlfn.DAYS(AH300,DATE(AI300,1,1))&lt;7),
    MAX(0,EINSTELLUNGEN!$D$12+1-WEEKDAY(DATE(EINSTELLUNGEN!$D$9,EINSTELLUNGEN!$D$10,1),2)),
    IF(AL300=$J$33,
      MIN(EINSTELLUNGEN!$D$12,WEEKDAY(DATE(EINSTELLUNGEN!$D$9,12,31),2)),
      EINSTELLUNGEN!$D$12
  )) - SUMIF(AL$50:AL$2500,"="&amp;AL300,AX$50:AX$2500),
  0)</f>
        <v>3</v>
      </c>
      <c r="BD300" s="2">
        <f t="shared" si="166"/>
        <v>0.33333333333333331</v>
      </c>
      <c r="BE300" s="2">
        <f t="shared" si="167"/>
        <v>0</v>
      </c>
    </row>
    <row r="301" spans="1:57" ht="10.5" customHeight="1">
      <c r="A301" s="1" t="str">
        <f t="shared" ca="1" si="143"/>
        <v/>
      </c>
      <c r="B301" s="1" t="str">
        <f t="shared" ca="1" si="144"/>
        <v/>
      </c>
      <c r="C301" s="1" t="str">
        <f t="shared" ca="1" si="145"/>
        <v/>
      </c>
      <c r="D301" s="1" t="str">
        <f t="shared" ca="1" si="146"/>
        <v/>
      </c>
      <c r="F301" s="10"/>
      <c r="G301" s="136" t="str">
        <f t="shared" si="147"/>
        <v/>
      </c>
      <c r="H301" s="27"/>
      <c r="I301" s="28"/>
      <c r="J301" s="28"/>
      <c r="K301" s="29"/>
      <c r="L301" s="136"/>
      <c r="M301" s="136"/>
      <c r="N301" s="136"/>
      <c r="O301" s="26" t="str">
        <f t="shared" si="148"/>
        <v/>
      </c>
      <c r="P301" s="218" t="str">
        <f t="shared" si="149"/>
        <v/>
      </c>
      <c r="Q301" s="26" t="str">
        <f t="shared" si="150"/>
        <v/>
      </c>
      <c r="R301" s="22"/>
      <c r="S301" s="99"/>
      <c r="T301" s="10"/>
      <c r="U301" s="229" t="str">
        <f t="shared" si="151"/>
        <v/>
      </c>
      <c r="V301" s="230"/>
      <c r="W301" s="230"/>
      <c r="X301" s="230"/>
      <c r="Y301" s="230"/>
      <c r="Z301" s="22" t="str">
        <f>""</f>
        <v/>
      </c>
      <c r="AB301" s="23" t="str">
        <f t="shared" si="152"/>
        <v/>
      </c>
      <c r="AC301" s="2" t="b">
        <f>COUNT(Q301:Q$2500)&gt;0</f>
        <v>0</v>
      </c>
      <c r="AD301" s="2" t="b">
        <f t="shared" si="169"/>
        <v>0</v>
      </c>
      <c r="AE301" s="2" t="b">
        <f t="shared" si="170"/>
        <v>0</v>
      </c>
      <c r="AF301" s="2" t="b">
        <f t="shared" si="171"/>
        <v>0</v>
      </c>
      <c r="AG301" s="2" t="b">
        <f>OR(
  AND(AC301,NOT(AC302)),
  AND(AF301,WEEKDAY(AH300,2)=EINSTELLUNGEN!$D$12),
  AND(AF301,AH301=$J$35)
)</f>
        <v>0</v>
      </c>
      <c r="AH301" s="2">
        <f>IF(AE301,AH300+IF(WEEKDAY(AH300+1,2)&lt;=EINSTELLUNGEN!$D$12,1,$J$36),AH300)</f>
        <v>42020</v>
      </c>
      <c r="AI301" s="2">
        <f t="shared" si="172"/>
        <v>2019</v>
      </c>
      <c r="AJ301" s="2">
        <f t="shared" si="173"/>
        <v>201901</v>
      </c>
      <c r="AK301" s="2">
        <f t="shared" si="174"/>
        <v>201901</v>
      </c>
      <c r="AL301" s="2">
        <f t="shared" si="168"/>
        <v>201903</v>
      </c>
      <c r="AM301" s="2" t="b">
        <f t="shared" si="175"/>
        <v>1</v>
      </c>
      <c r="AN301" s="4" t="e">
        <f t="shared" si="153"/>
        <v>#N/A</v>
      </c>
      <c r="AO301" s="4" t="e">
        <f t="shared" si="154"/>
        <v>#N/A</v>
      </c>
      <c r="AP301" s="2" t="str">
        <f>IF(AD301,
  IF(ISBLANK(H301),
    AP300,
    IF(LEN(H301)=1,
      IF(OR(UPPER(H301)="A",UPPER(H301)="I"),
        EINSTELLUNGEN!$D$21,
        IF(OR(UPPER(H301)="B",UPPER(H301)="M"),
          EINSTELLUNGEN!$D$22,
          IF(OR(UPPER(H301)="C",UPPER(H301)="S"),
            EINSTELLUNGEN!$D$23,
            IF(UPPER(H301)="D",
              EINSTELLUNGEN!$D$24,
              IF(UPPER(H301)="E",
                EINSTELLUNGEN!$D$25,
                UPPER(H301)))))),
      IF(ISNUMBER(H301),
        EINSTELLUNGEN!$D$20&amp;H301,
        UPPER(H301)))),
  "")</f>
        <v/>
      </c>
      <c r="AQ301" s="2" t="str">
        <f t="shared" si="155"/>
        <v/>
      </c>
      <c r="AR301" s="2">
        <f t="shared" si="156"/>
        <v>0</v>
      </c>
      <c r="AS301" s="145">
        <f t="shared" si="157"/>
        <v>0.33333333333333331</v>
      </c>
      <c r="AT301" s="2">
        <f t="shared" si="158"/>
        <v>0</v>
      </c>
      <c r="AU301" s="2">
        <f t="shared" si="159"/>
        <v>0</v>
      </c>
      <c r="AV301" s="2">
        <f t="shared" si="160"/>
        <v>0</v>
      </c>
      <c r="AW301" s="2">
        <f t="shared" si="161"/>
        <v>0</v>
      </c>
      <c r="AX301" s="2">
        <f t="shared" si="176"/>
        <v>0</v>
      </c>
      <c r="AY301" s="2">
        <f t="shared" si="162"/>
        <v>0</v>
      </c>
      <c r="AZ301" s="145" t="e">
        <f t="shared" si="163"/>
        <v>#N/A</v>
      </c>
      <c r="BA301" s="145" t="e">
        <f t="shared" si="164"/>
        <v>#N/A</v>
      </c>
      <c r="BB301" s="145">
        <f t="shared" si="165"/>
        <v>2.083333333333337E-2</v>
      </c>
      <c r="BC301" s="2">
        <f>IF(AM301,
  IF(AND(AL301=$J$31,_xlfn.DAYS(AH301,DATE(AI301,1,1))&lt;7),
    MAX(0,EINSTELLUNGEN!$D$12+1-WEEKDAY(DATE(EINSTELLUNGEN!$D$9,EINSTELLUNGEN!$D$10,1),2)),
    IF(AL301=$J$33,
      MIN(EINSTELLUNGEN!$D$12,WEEKDAY(DATE(EINSTELLUNGEN!$D$9,12,31),2)),
      EINSTELLUNGEN!$D$12
  )) - SUMIF(AL$50:AL$2500,"="&amp;AL301,AX$50:AX$2500),
  0)</f>
        <v>3</v>
      </c>
      <c r="BD301" s="2">
        <f t="shared" si="166"/>
        <v>0.33333333333333331</v>
      </c>
      <c r="BE301" s="2">
        <f t="shared" si="167"/>
        <v>0</v>
      </c>
    </row>
    <row r="302" spans="1:57" ht="10.5" customHeight="1">
      <c r="A302" s="1" t="str">
        <f t="shared" ca="1" si="143"/>
        <v/>
      </c>
      <c r="B302" s="1" t="str">
        <f t="shared" ca="1" si="144"/>
        <v/>
      </c>
      <c r="C302" s="1" t="str">
        <f t="shared" ca="1" si="145"/>
        <v/>
      </c>
      <c r="D302" s="1" t="str">
        <f t="shared" ca="1" si="146"/>
        <v/>
      </c>
      <c r="F302" s="10"/>
      <c r="G302" s="136" t="str">
        <f t="shared" si="147"/>
        <v/>
      </c>
      <c r="H302" s="27"/>
      <c r="I302" s="28"/>
      <c r="J302" s="28"/>
      <c r="K302" s="29"/>
      <c r="L302" s="136"/>
      <c r="M302" s="136"/>
      <c r="N302" s="136"/>
      <c r="O302" s="26" t="str">
        <f t="shared" si="148"/>
        <v/>
      </c>
      <c r="P302" s="218" t="str">
        <f t="shared" si="149"/>
        <v/>
      </c>
      <c r="Q302" s="26" t="str">
        <f t="shared" si="150"/>
        <v/>
      </c>
      <c r="R302" s="22"/>
      <c r="S302" s="99"/>
      <c r="T302" s="10"/>
      <c r="U302" s="229" t="str">
        <f t="shared" si="151"/>
        <v/>
      </c>
      <c r="V302" s="230"/>
      <c r="W302" s="230"/>
      <c r="X302" s="230"/>
      <c r="Y302" s="230"/>
      <c r="Z302" s="22" t="str">
        <f>""</f>
        <v/>
      </c>
      <c r="AB302" s="23" t="str">
        <f t="shared" si="152"/>
        <v/>
      </c>
      <c r="AC302" s="2" t="b">
        <f>COUNT(Q302:Q$2500)&gt;0</f>
        <v>0</v>
      </c>
      <c r="AD302" s="2" t="b">
        <f t="shared" si="169"/>
        <v>0</v>
      </c>
      <c r="AE302" s="2" t="b">
        <f t="shared" si="170"/>
        <v>0</v>
      </c>
      <c r="AF302" s="2" t="b">
        <f t="shared" si="171"/>
        <v>0</v>
      </c>
      <c r="AG302" s="2" t="b">
        <f>OR(
  AND(AC302,NOT(AC303)),
  AND(AF302,WEEKDAY(AH301,2)=EINSTELLUNGEN!$D$12),
  AND(AF302,AH302=$J$35)
)</f>
        <v>0</v>
      </c>
      <c r="AH302" s="2">
        <f>IF(AE302,AH301+IF(WEEKDAY(AH301+1,2)&lt;=EINSTELLUNGEN!$D$12,1,$J$36),AH301)</f>
        <v>42020</v>
      </c>
      <c r="AI302" s="2">
        <f t="shared" si="172"/>
        <v>2019</v>
      </c>
      <c r="AJ302" s="2">
        <f t="shared" si="173"/>
        <v>201901</v>
      </c>
      <c r="AK302" s="2">
        <f t="shared" si="174"/>
        <v>201901</v>
      </c>
      <c r="AL302" s="2">
        <f t="shared" si="168"/>
        <v>201903</v>
      </c>
      <c r="AM302" s="2" t="b">
        <f t="shared" si="175"/>
        <v>1</v>
      </c>
      <c r="AN302" s="4" t="e">
        <f t="shared" si="153"/>
        <v>#N/A</v>
      </c>
      <c r="AO302" s="4" t="e">
        <f t="shared" si="154"/>
        <v>#N/A</v>
      </c>
      <c r="AP302" s="2" t="str">
        <f>IF(AD302,
  IF(ISBLANK(H302),
    AP301,
    IF(LEN(H302)=1,
      IF(OR(UPPER(H302)="A",UPPER(H302)="I"),
        EINSTELLUNGEN!$D$21,
        IF(OR(UPPER(H302)="B",UPPER(H302)="M"),
          EINSTELLUNGEN!$D$22,
          IF(OR(UPPER(H302)="C",UPPER(H302)="S"),
            EINSTELLUNGEN!$D$23,
            IF(UPPER(H302)="D",
              EINSTELLUNGEN!$D$24,
              IF(UPPER(H302)="E",
                EINSTELLUNGEN!$D$25,
                UPPER(H302)))))),
      IF(ISNUMBER(H302),
        EINSTELLUNGEN!$D$20&amp;H302,
        UPPER(H302)))),
  "")</f>
        <v/>
      </c>
      <c r="AQ302" s="2" t="str">
        <f t="shared" si="155"/>
        <v/>
      </c>
      <c r="AR302" s="2">
        <f t="shared" si="156"/>
        <v>0</v>
      </c>
      <c r="AS302" s="145">
        <f t="shared" si="157"/>
        <v>0.33333333333333331</v>
      </c>
      <c r="AT302" s="2">
        <f t="shared" si="158"/>
        <v>0</v>
      </c>
      <c r="AU302" s="2">
        <f t="shared" si="159"/>
        <v>0</v>
      </c>
      <c r="AV302" s="2">
        <f t="shared" si="160"/>
        <v>0</v>
      </c>
      <c r="AW302" s="2">
        <f t="shared" si="161"/>
        <v>0</v>
      </c>
      <c r="AX302" s="2">
        <f t="shared" si="176"/>
        <v>0</v>
      </c>
      <c r="AY302" s="2">
        <f t="shared" si="162"/>
        <v>0</v>
      </c>
      <c r="AZ302" s="145" t="e">
        <f t="shared" si="163"/>
        <v>#N/A</v>
      </c>
      <c r="BA302" s="145" t="e">
        <f t="shared" si="164"/>
        <v>#N/A</v>
      </c>
      <c r="BB302" s="145">
        <f t="shared" si="165"/>
        <v>2.083333333333337E-2</v>
      </c>
      <c r="BC302" s="2">
        <f>IF(AM302,
  IF(AND(AL302=$J$31,_xlfn.DAYS(AH302,DATE(AI302,1,1))&lt;7),
    MAX(0,EINSTELLUNGEN!$D$12+1-WEEKDAY(DATE(EINSTELLUNGEN!$D$9,EINSTELLUNGEN!$D$10,1),2)),
    IF(AL302=$J$33,
      MIN(EINSTELLUNGEN!$D$12,WEEKDAY(DATE(EINSTELLUNGEN!$D$9,12,31),2)),
      EINSTELLUNGEN!$D$12
  )) - SUMIF(AL$50:AL$2500,"="&amp;AL302,AX$50:AX$2500),
  0)</f>
        <v>3</v>
      </c>
      <c r="BD302" s="2">
        <f t="shared" si="166"/>
        <v>0.33333333333333331</v>
      </c>
      <c r="BE302" s="2">
        <f t="shared" si="167"/>
        <v>0</v>
      </c>
    </row>
    <row r="303" spans="1:57" ht="10.5" customHeight="1">
      <c r="A303" s="1" t="str">
        <f t="shared" ca="1" si="143"/>
        <v/>
      </c>
      <c r="B303" s="1" t="str">
        <f t="shared" ca="1" si="144"/>
        <v/>
      </c>
      <c r="C303" s="1" t="str">
        <f t="shared" ca="1" si="145"/>
        <v/>
      </c>
      <c r="D303" s="1" t="str">
        <f t="shared" ca="1" si="146"/>
        <v/>
      </c>
      <c r="F303" s="10"/>
      <c r="G303" s="136" t="str">
        <f t="shared" si="147"/>
        <v/>
      </c>
      <c r="H303" s="27"/>
      <c r="I303" s="28"/>
      <c r="J303" s="28"/>
      <c r="K303" s="29"/>
      <c r="L303" s="136"/>
      <c r="M303" s="136"/>
      <c r="N303" s="136"/>
      <c r="O303" s="26" t="str">
        <f t="shared" si="148"/>
        <v/>
      </c>
      <c r="P303" s="218" t="str">
        <f t="shared" si="149"/>
        <v/>
      </c>
      <c r="Q303" s="26" t="str">
        <f t="shared" si="150"/>
        <v/>
      </c>
      <c r="R303" s="22"/>
      <c r="S303" s="99"/>
      <c r="T303" s="10"/>
      <c r="U303" s="229" t="str">
        <f t="shared" si="151"/>
        <v/>
      </c>
      <c r="V303" s="230"/>
      <c r="W303" s="230"/>
      <c r="X303" s="230"/>
      <c r="Y303" s="230"/>
      <c r="Z303" s="22" t="str">
        <f>""</f>
        <v/>
      </c>
      <c r="AB303" s="23" t="str">
        <f t="shared" si="152"/>
        <v/>
      </c>
      <c r="AC303" s="2" t="b">
        <f>COUNT(Q303:Q$2500)&gt;0</f>
        <v>0</v>
      </c>
      <c r="AD303" s="2" t="b">
        <f t="shared" si="169"/>
        <v>0</v>
      </c>
      <c r="AE303" s="2" t="b">
        <f t="shared" si="170"/>
        <v>0</v>
      </c>
      <c r="AF303" s="2" t="b">
        <f t="shared" si="171"/>
        <v>0</v>
      </c>
      <c r="AG303" s="2" t="b">
        <f>OR(
  AND(AC303,NOT(AC304)),
  AND(AF303,WEEKDAY(AH302,2)=EINSTELLUNGEN!$D$12),
  AND(AF303,AH303=$J$35)
)</f>
        <v>0</v>
      </c>
      <c r="AH303" s="2">
        <f>IF(AE303,AH302+IF(WEEKDAY(AH302+1,2)&lt;=EINSTELLUNGEN!$D$12,1,$J$36),AH302)</f>
        <v>42020</v>
      </c>
      <c r="AI303" s="2">
        <f t="shared" si="172"/>
        <v>2019</v>
      </c>
      <c r="AJ303" s="2">
        <f t="shared" si="173"/>
        <v>201901</v>
      </c>
      <c r="AK303" s="2">
        <f t="shared" si="174"/>
        <v>201901</v>
      </c>
      <c r="AL303" s="2">
        <f t="shared" si="168"/>
        <v>201903</v>
      </c>
      <c r="AM303" s="2" t="b">
        <f t="shared" si="175"/>
        <v>1</v>
      </c>
      <c r="AN303" s="4" t="e">
        <f t="shared" si="153"/>
        <v>#N/A</v>
      </c>
      <c r="AO303" s="4" t="e">
        <f t="shared" si="154"/>
        <v>#N/A</v>
      </c>
      <c r="AP303" s="2" t="str">
        <f>IF(AD303,
  IF(ISBLANK(H303),
    AP302,
    IF(LEN(H303)=1,
      IF(OR(UPPER(H303)="A",UPPER(H303)="I"),
        EINSTELLUNGEN!$D$21,
        IF(OR(UPPER(H303)="B",UPPER(H303)="M"),
          EINSTELLUNGEN!$D$22,
          IF(OR(UPPER(H303)="C",UPPER(H303)="S"),
            EINSTELLUNGEN!$D$23,
            IF(UPPER(H303)="D",
              EINSTELLUNGEN!$D$24,
              IF(UPPER(H303)="E",
                EINSTELLUNGEN!$D$25,
                UPPER(H303)))))),
      IF(ISNUMBER(H303),
        EINSTELLUNGEN!$D$20&amp;H303,
        UPPER(H303)))),
  "")</f>
        <v/>
      </c>
      <c r="AQ303" s="2" t="str">
        <f t="shared" si="155"/>
        <v/>
      </c>
      <c r="AR303" s="2">
        <f t="shared" si="156"/>
        <v>0</v>
      </c>
      <c r="AS303" s="145">
        <f t="shared" si="157"/>
        <v>0.33333333333333331</v>
      </c>
      <c r="AT303" s="2">
        <f t="shared" si="158"/>
        <v>0</v>
      </c>
      <c r="AU303" s="2">
        <f t="shared" si="159"/>
        <v>0</v>
      </c>
      <c r="AV303" s="2">
        <f t="shared" si="160"/>
        <v>0</v>
      </c>
      <c r="AW303" s="2">
        <f t="shared" si="161"/>
        <v>0</v>
      </c>
      <c r="AX303" s="2">
        <f t="shared" si="176"/>
        <v>0</v>
      </c>
      <c r="AY303" s="2">
        <f t="shared" si="162"/>
        <v>0</v>
      </c>
      <c r="AZ303" s="145" t="e">
        <f t="shared" si="163"/>
        <v>#N/A</v>
      </c>
      <c r="BA303" s="145" t="e">
        <f t="shared" si="164"/>
        <v>#N/A</v>
      </c>
      <c r="BB303" s="145">
        <f t="shared" si="165"/>
        <v>2.083333333333337E-2</v>
      </c>
      <c r="BC303" s="2">
        <f>IF(AM303,
  IF(AND(AL303=$J$31,_xlfn.DAYS(AH303,DATE(AI303,1,1))&lt;7),
    MAX(0,EINSTELLUNGEN!$D$12+1-WEEKDAY(DATE(EINSTELLUNGEN!$D$9,EINSTELLUNGEN!$D$10,1),2)),
    IF(AL303=$J$33,
      MIN(EINSTELLUNGEN!$D$12,WEEKDAY(DATE(EINSTELLUNGEN!$D$9,12,31),2)),
      EINSTELLUNGEN!$D$12
  )) - SUMIF(AL$50:AL$2500,"="&amp;AL303,AX$50:AX$2500),
  0)</f>
        <v>3</v>
      </c>
      <c r="BD303" s="2">
        <f t="shared" si="166"/>
        <v>0.33333333333333331</v>
      </c>
      <c r="BE303" s="2">
        <f t="shared" si="167"/>
        <v>0</v>
      </c>
    </row>
    <row r="304" spans="1:57" ht="10.5" customHeight="1">
      <c r="A304" s="1" t="str">
        <f t="shared" ca="1" si="143"/>
        <v/>
      </c>
      <c r="B304" s="1" t="str">
        <f t="shared" ca="1" si="144"/>
        <v/>
      </c>
      <c r="C304" s="1" t="str">
        <f t="shared" ca="1" si="145"/>
        <v/>
      </c>
      <c r="D304" s="1" t="str">
        <f t="shared" ca="1" si="146"/>
        <v/>
      </c>
      <c r="F304" s="10"/>
      <c r="G304" s="136" t="str">
        <f t="shared" si="147"/>
        <v/>
      </c>
      <c r="H304" s="27"/>
      <c r="I304" s="28"/>
      <c r="J304" s="28"/>
      <c r="K304" s="29"/>
      <c r="L304" s="136"/>
      <c r="M304" s="136"/>
      <c r="N304" s="136"/>
      <c r="O304" s="26" t="str">
        <f t="shared" si="148"/>
        <v/>
      </c>
      <c r="P304" s="218" t="str">
        <f t="shared" si="149"/>
        <v/>
      </c>
      <c r="Q304" s="26" t="str">
        <f t="shared" si="150"/>
        <v/>
      </c>
      <c r="R304" s="22"/>
      <c r="S304" s="99"/>
      <c r="T304" s="10"/>
      <c r="U304" s="229" t="str">
        <f t="shared" si="151"/>
        <v/>
      </c>
      <c r="V304" s="230"/>
      <c r="W304" s="230"/>
      <c r="X304" s="230"/>
      <c r="Y304" s="230"/>
      <c r="Z304" s="22" t="str">
        <f>""</f>
        <v/>
      </c>
      <c r="AB304" s="23" t="str">
        <f t="shared" si="152"/>
        <v/>
      </c>
      <c r="AC304" s="2" t="b">
        <f>COUNT(Q304:Q$2500)&gt;0</f>
        <v>0</v>
      </c>
      <c r="AD304" s="2" t="b">
        <f t="shared" si="169"/>
        <v>0</v>
      </c>
      <c r="AE304" s="2" t="b">
        <f t="shared" si="170"/>
        <v>0</v>
      </c>
      <c r="AF304" s="2" t="b">
        <f t="shared" si="171"/>
        <v>0</v>
      </c>
      <c r="AG304" s="2" t="b">
        <f>OR(
  AND(AC304,NOT(AC305)),
  AND(AF304,WEEKDAY(AH303,2)=EINSTELLUNGEN!$D$12),
  AND(AF304,AH304=$J$35)
)</f>
        <v>0</v>
      </c>
      <c r="AH304" s="2">
        <f>IF(AE304,AH303+IF(WEEKDAY(AH303+1,2)&lt;=EINSTELLUNGEN!$D$12,1,$J$36),AH303)</f>
        <v>42020</v>
      </c>
      <c r="AI304" s="2">
        <f t="shared" si="172"/>
        <v>2019</v>
      </c>
      <c r="AJ304" s="2">
        <f t="shared" si="173"/>
        <v>201901</v>
      </c>
      <c r="AK304" s="2">
        <f t="shared" si="174"/>
        <v>201901</v>
      </c>
      <c r="AL304" s="2">
        <f t="shared" si="168"/>
        <v>201903</v>
      </c>
      <c r="AM304" s="2" t="b">
        <f t="shared" si="175"/>
        <v>1</v>
      </c>
      <c r="AN304" s="4" t="e">
        <f t="shared" si="153"/>
        <v>#N/A</v>
      </c>
      <c r="AO304" s="4" t="e">
        <f t="shared" si="154"/>
        <v>#N/A</v>
      </c>
      <c r="AP304" s="2" t="str">
        <f>IF(AD304,
  IF(ISBLANK(H304),
    AP303,
    IF(LEN(H304)=1,
      IF(OR(UPPER(H304)="A",UPPER(H304)="I"),
        EINSTELLUNGEN!$D$21,
        IF(OR(UPPER(H304)="B",UPPER(H304)="M"),
          EINSTELLUNGEN!$D$22,
          IF(OR(UPPER(H304)="C",UPPER(H304)="S"),
            EINSTELLUNGEN!$D$23,
            IF(UPPER(H304)="D",
              EINSTELLUNGEN!$D$24,
              IF(UPPER(H304)="E",
                EINSTELLUNGEN!$D$25,
                UPPER(H304)))))),
      IF(ISNUMBER(H304),
        EINSTELLUNGEN!$D$20&amp;H304,
        UPPER(H304)))),
  "")</f>
        <v/>
      </c>
      <c r="AQ304" s="2" t="str">
        <f t="shared" si="155"/>
        <v/>
      </c>
      <c r="AR304" s="2">
        <f t="shared" si="156"/>
        <v>0</v>
      </c>
      <c r="AS304" s="145">
        <f t="shared" si="157"/>
        <v>0.33333333333333331</v>
      </c>
      <c r="AT304" s="2">
        <f t="shared" si="158"/>
        <v>0</v>
      </c>
      <c r="AU304" s="2">
        <f t="shared" si="159"/>
        <v>0</v>
      </c>
      <c r="AV304" s="2">
        <f t="shared" si="160"/>
        <v>0</v>
      </c>
      <c r="AW304" s="2">
        <f t="shared" si="161"/>
        <v>0</v>
      </c>
      <c r="AX304" s="2">
        <f t="shared" si="176"/>
        <v>0</v>
      </c>
      <c r="AY304" s="2">
        <f t="shared" si="162"/>
        <v>0</v>
      </c>
      <c r="AZ304" s="145" t="e">
        <f t="shared" si="163"/>
        <v>#N/A</v>
      </c>
      <c r="BA304" s="145" t="e">
        <f t="shared" si="164"/>
        <v>#N/A</v>
      </c>
      <c r="BB304" s="145">
        <f t="shared" si="165"/>
        <v>2.083333333333337E-2</v>
      </c>
      <c r="BC304" s="2">
        <f>IF(AM304,
  IF(AND(AL304=$J$31,_xlfn.DAYS(AH304,DATE(AI304,1,1))&lt;7),
    MAX(0,EINSTELLUNGEN!$D$12+1-WEEKDAY(DATE(EINSTELLUNGEN!$D$9,EINSTELLUNGEN!$D$10,1),2)),
    IF(AL304=$J$33,
      MIN(EINSTELLUNGEN!$D$12,WEEKDAY(DATE(EINSTELLUNGEN!$D$9,12,31),2)),
      EINSTELLUNGEN!$D$12
  )) - SUMIF(AL$50:AL$2500,"="&amp;AL304,AX$50:AX$2500),
  0)</f>
        <v>3</v>
      </c>
      <c r="BD304" s="2">
        <f t="shared" si="166"/>
        <v>0.33333333333333331</v>
      </c>
      <c r="BE304" s="2">
        <f t="shared" si="167"/>
        <v>0</v>
      </c>
    </row>
    <row r="305" spans="1:57" ht="10.5" customHeight="1">
      <c r="A305" s="1" t="str">
        <f t="shared" ca="1" si="143"/>
        <v/>
      </c>
      <c r="B305" s="1" t="str">
        <f t="shared" ca="1" si="144"/>
        <v/>
      </c>
      <c r="C305" s="1" t="str">
        <f t="shared" ca="1" si="145"/>
        <v/>
      </c>
      <c r="D305" s="1" t="str">
        <f t="shared" ca="1" si="146"/>
        <v/>
      </c>
      <c r="F305" s="10"/>
      <c r="G305" s="136" t="str">
        <f t="shared" si="147"/>
        <v/>
      </c>
      <c r="H305" s="27"/>
      <c r="I305" s="28"/>
      <c r="J305" s="28"/>
      <c r="K305" s="29"/>
      <c r="L305" s="136"/>
      <c r="M305" s="136"/>
      <c r="N305" s="136"/>
      <c r="O305" s="26" t="str">
        <f t="shared" si="148"/>
        <v/>
      </c>
      <c r="P305" s="218" t="str">
        <f t="shared" si="149"/>
        <v/>
      </c>
      <c r="Q305" s="26" t="str">
        <f t="shared" si="150"/>
        <v/>
      </c>
      <c r="R305" s="22"/>
      <c r="S305" s="99"/>
      <c r="T305" s="10"/>
      <c r="U305" s="229" t="str">
        <f t="shared" si="151"/>
        <v/>
      </c>
      <c r="V305" s="230"/>
      <c r="W305" s="230"/>
      <c r="X305" s="230"/>
      <c r="Y305" s="230"/>
      <c r="Z305" s="22" t="str">
        <f>""</f>
        <v/>
      </c>
      <c r="AB305" s="23" t="str">
        <f t="shared" si="152"/>
        <v/>
      </c>
      <c r="AC305" s="2" t="b">
        <f>COUNT(Q305:Q$2500)&gt;0</f>
        <v>0</v>
      </c>
      <c r="AD305" s="2" t="b">
        <f t="shared" si="169"/>
        <v>0</v>
      </c>
      <c r="AE305" s="2" t="b">
        <f t="shared" si="170"/>
        <v>0</v>
      </c>
      <c r="AF305" s="2" t="b">
        <f t="shared" si="171"/>
        <v>0</v>
      </c>
      <c r="AG305" s="2" t="b">
        <f>OR(
  AND(AC305,NOT(AC306)),
  AND(AF305,WEEKDAY(AH304,2)=EINSTELLUNGEN!$D$12),
  AND(AF305,AH305=$J$35)
)</f>
        <v>0</v>
      </c>
      <c r="AH305" s="2">
        <f>IF(AE305,AH304+IF(WEEKDAY(AH304+1,2)&lt;=EINSTELLUNGEN!$D$12,1,$J$36),AH304)</f>
        <v>42020</v>
      </c>
      <c r="AI305" s="2">
        <f t="shared" si="172"/>
        <v>2019</v>
      </c>
      <c r="AJ305" s="2">
        <f t="shared" si="173"/>
        <v>201901</v>
      </c>
      <c r="AK305" s="2">
        <f t="shared" si="174"/>
        <v>201901</v>
      </c>
      <c r="AL305" s="2">
        <f t="shared" si="168"/>
        <v>201903</v>
      </c>
      <c r="AM305" s="2" t="b">
        <f t="shared" si="175"/>
        <v>1</v>
      </c>
      <c r="AN305" s="4" t="e">
        <f t="shared" si="153"/>
        <v>#N/A</v>
      </c>
      <c r="AO305" s="4" t="e">
        <f t="shared" si="154"/>
        <v>#N/A</v>
      </c>
      <c r="AP305" s="2" t="str">
        <f>IF(AD305,
  IF(ISBLANK(H305),
    AP304,
    IF(LEN(H305)=1,
      IF(OR(UPPER(H305)="A",UPPER(H305)="I"),
        EINSTELLUNGEN!$D$21,
        IF(OR(UPPER(H305)="B",UPPER(H305)="M"),
          EINSTELLUNGEN!$D$22,
          IF(OR(UPPER(H305)="C",UPPER(H305)="S"),
            EINSTELLUNGEN!$D$23,
            IF(UPPER(H305)="D",
              EINSTELLUNGEN!$D$24,
              IF(UPPER(H305)="E",
                EINSTELLUNGEN!$D$25,
                UPPER(H305)))))),
      IF(ISNUMBER(H305),
        EINSTELLUNGEN!$D$20&amp;H305,
        UPPER(H305)))),
  "")</f>
        <v/>
      </c>
      <c r="AQ305" s="2" t="str">
        <f t="shared" si="155"/>
        <v/>
      </c>
      <c r="AR305" s="2">
        <f t="shared" si="156"/>
        <v>0</v>
      </c>
      <c r="AS305" s="145">
        <f t="shared" si="157"/>
        <v>0.33333333333333331</v>
      </c>
      <c r="AT305" s="2">
        <f t="shared" si="158"/>
        <v>0</v>
      </c>
      <c r="AU305" s="2">
        <f t="shared" si="159"/>
        <v>0</v>
      </c>
      <c r="AV305" s="2">
        <f t="shared" si="160"/>
        <v>0</v>
      </c>
      <c r="AW305" s="2">
        <f t="shared" si="161"/>
        <v>0</v>
      </c>
      <c r="AX305" s="2">
        <f t="shared" si="176"/>
        <v>0</v>
      </c>
      <c r="AY305" s="2">
        <f t="shared" si="162"/>
        <v>0</v>
      </c>
      <c r="AZ305" s="145" t="e">
        <f t="shared" si="163"/>
        <v>#N/A</v>
      </c>
      <c r="BA305" s="145" t="e">
        <f t="shared" si="164"/>
        <v>#N/A</v>
      </c>
      <c r="BB305" s="145">
        <f t="shared" si="165"/>
        <v>2.083333333333337E-2</v>
      </c>
      <c r="BC305" s="2">
        <f>IF(AM305,
  IF(AND(AL305=$J$31,_xlfn.DAYS(AH305,DATE(AI305,1,1))&lt;7),
    MAX(0,EINSTELLUNGEN!$D$12+1-WEEKDAY(DATE(EINSTELLUNGEN!$D$9,EINSTELLUNGEN!$D$10,1),2)),
    IF(AL305=$J$33,
      MIN(EINSTELLUNGEN!$D$12,WEEKDAY(DATE(EINSTELLUNGEN!$D$9,12,31),2)),
      EINSTELLUNGEN!$D$12
  )) - SUMIF(AL$50:AL$2500,"="&amp;AL305,AX$50:AX$2500),
  0)</f>
        <v>3</v>
      </c>
      <c r="BD305" s="2">
        <f t="shared" si="166"/>
        <v>0.33333333333333331</v>
      </c>
      <c r="BE305" s="2">
        <f t="shared" si="167"/>
        <v>0</v>
      </c>
    </row>
    <row r="306" spans="1:57" ht="10.5" customHeight="1">
      <c r="A306" s="1" t="str">
        <f t="shared" ref="A306:A369" ca="1" si="177">IF(AND(AC306,AJ306=$A$48),"Q","")</f>
        <v/>
      </c>
      <c r="B306" s="1" t="str">
        <f t="shared" ref="B306:B369" ca="1" si="178">IF(AND(AC306,AK306=$B$48),"M","")</f>
        <v/>
      </c>
      <c r="C306" s="1" t="str">
        <f t="shared" ref="C306:C369" ca="1" si="179">IF(AND(AC306,AL306=$C$48),"W","")</f>
        <v/>
      </c>
      <c r="D306" s="1" t="str">
        <f t="shared" ref="D306:D369" ca="1" si="180">IF(AND(AC306,AH306=$D$48),"T","")</f>
        <v/>
      </c>
      <c r="F306" s="10"/>
      <c r="G306" s="136" t="str">
        <f t="shared" ref="G306:G369" si="181">IF(AE306,INDEX($L$29:$L$35,WEEKDAY(AH306,2),1)&amp;", "&amp;DAY(AH306)&amp;" "&amp;INDEX($N$29:$N$40,MONTH(AH306),1)&amp;" "&amp;YEAR(AH306),"")</f>
        <v/>
      </c>
      <c r="H306" s="27"/>
      <c r="I306" s="28"/>
      <c r="J306" s="28"/>
      <c r="K306" s="29"/>
      <c r="L306" s="136"/>
      <c r="M306" s="136"/>
      <c r="N306" s="136"/>
      <c r="O306" s="26" t="str">
        <f t="shared" ref="O306:O369" si="182">IF(AD306,AR306,"")</f>
        <v/>
      </c>
      <c r="P306" s="218" t="str">
        <f t="shared" ref="P306:P369" si="183">IF(AF306,
IF(AS305&gt;0,
  TEXT(AS305*24,"0,000")&amp;" h",
  TEXT(0,"0,000")&amp;" h"),
"")</f>
        <v/>
      </c>
      <c r="Q306" s="26" t="str">
        <f t="shared" ref="Q306:Q369" si="184">IF(AF306,BB305,"")</f>
        <v/>
      </c>
      <c r="R306" s="22"/>
      <c r="S306" s="99"/>
      <c r="T306" s="10"/>
      <c r="U306" s="229" t="str">
        <f t="shared" ref="U306:U369" si="185">IF(AND(AD306,AR306,LEN(AQ306)&gt;0),
IF(AQ306&lt;&gt;FALSE,
  TEXT(AH306,"yyyy-mm-dd")
    &amp;"|"&amp;TEXT(AN306,"hh:mm")
    &amp;"|"&amp;TEXT(AO306,"hh:mm")
    &amp;"|"&amp;AP306
    &amp;"|"&amp;AQ306,
  $J$39),
"")</f>
        <v/>
      </c>
      <c r="V306" s="230"/>
      <c r="W306" s="230"/>
      <c r="X306" s="230"/>
      <c r="Y306" s="230"/>
      <c r="Z306" s="22" t="str">
        <f>""</f>
        <v/>
      </c>
      <c r="AB306" s="23" t="str">
        <f t="shared" ref="AB306:AB369" si="186">IF(AG306,"W"&amp;RIGHT(AL305,2)&amp;"  "&amp;TEXT(BE305*24,"+0,00;−0,00;0,00")&amp;"  (S="&amp;TEXT(BC305*$J$37,"00,00")&amp;"  H="&amp;TEXT(BD305*24,"00,00")&amp;")","")</f>
        <v/>
      </c>
      <c r="AC306" s="2" t="b">
        <f>COUNT(Q306:Q$2500)&gt;0</f>
        <v>0</v>
      </c>
      <c r="AD306" s="2" t="b">
        <f t="shared" si="169"/>
        <v>0</v>
      </c>
      <c r="AE306" s="2" t="b">
        <f t="shared" si="170"/>
        <v>0</v>
      </c>
      <c r="AF306" s="2" t="b">
        <f t="shared" si="171"/>
        <v>0</v>
      </c>
      <c r="AG306" s="2" t="b">
        <f>OR(
  AND(AC306,NOT(AC307)),
  AND(AF306,WEEKDAY(AH305,2)=EINSTELLUNGEN!$D$12),
  AND(AF306,AH306=$J$35)
)</f>
        <v>0</v>
      </c>
      <c r="AH306" s="2">
        <f>IF(AE306,AH305+IF(WEEKDAY(AH305+1,2)&lt;=EINSTELLUNGEN!$D$12,1,$J$36),AH305)</f>
        <v>42020</v>
      </c>
      <c r="AI306" s="2">
        <f t="shared" si="172"/>
        <v>2019</v>
      </c>
      <c r="AJ306" s="2">
        <f t="shared" si="173"/>
        <v>201901</v>
      </c>
      <c r="AK306" s="2">
        <f t="shared" si="174"/>
        <v>201901</v>
      </c>
      <c r="AL306" s="2">
        <f t="shared" si="168"/>
        <v>201903</v>
      </c>
      <c r="AM306" s="2" t="b">
        <f t="shared" si="175"/>
        <v>1</v>
      </c>
      <c r="AN306" s="4" t="e">
        <f t="shared" ref="AN306:AN369" si="187">IF(NOT(AD306),NA(),IF(ISNUMBER(I306),I306,AO305))</f>
        <v>#N/A</v>
      </c>
      <c r="AO306" s="4" t="e">
        <f t="shared" ref="AO306:AO369" si="188">IF(ISNA(AN306),NA(),IF(ISNUMBER(J306),MAX(J306,AN306),AN306))</f>
        <v>#N/A</v>
      </c>
      <c r="AP306" s="2" t="str">
        <f>IF(AD306,
  IF(ISBLANK(H306),
    AP305,
    IF(LEN(H306)=1,
      IF(OR(UPPER(H306)="A",UPPER(H306)="I"),
        EINSTELLUNGEN!$D$21,
        IF(OR(UPPER(H306)="B",UPPER(H306)="M"),
          EINSTELLUNGEN!$D$22,
          IF(OR(UPPER(H306)="C",UPPER(H306)="S"),
            EINSTELLUNGEN!$D$23,
            IF(UPPER(H306)="D",
              EINSTELLUNGEN!$D$24,
              IF(UPPER(H306)="E",
                EINSTELLUNGEN!$D$25,
                UPPER(H306)))))),
      IF(ISNUMBER(H306),
        EINSTELLUNGEN!$D$20&amp;H306,
        UPPER(H306)))),
  "")</f>
        <v/>
      </c>
      <c r="AQ306" s="2" t="str">
        <f t="shared" ref="AQ306:AQ369" si="189">IF(LEN(AP306)&gt;0,
IF(LEN(TRIM(K306))&gt;0,K306,
IF(AND(AP305=AP306,LEN(TRIM(K305))&gt;0),K305,
  IF(AND(AP304=AP306,LEN(TRIM(K304))&gt;0),K304,
    IF(AND(AP303=AP306,LEN(TRIM(K303))&gt;0),K303,
      IF(AND(AP302=AP306,LEN(TRIM(K302))&gt;0),K302,
        IF(AND(AP301=AP306,LEN(TRIM(K301))&gt;0),K301,
          IF(AND(AP300=AP306,LEN(TRIM(K300))&gt;0),K300,
            IF(AND(AP299=AP306,LEN(TRIM(K299))&gt;0),K299,
              IF(AND(AP298=AP306,LEN(TRIM(K298))&gt;0),K298,
                IF(AND(AP297=AP306,LEN(TRIM(K297))&gt;0),K297,
                  IF(AND(AP296=AP306,LEN(TRIM(K296))&gt;0),K296,FALSE)
)))))))))),"")</f>
        <v/>
      </c>
      <c r="AR306" s="2">
        <f t="shared" ref="AR306:AR369" si="190">IF(OR(ISNA(AN306),ISNA(AO306)),0,MAX(0,AO306-AN306))</f>
        <v>0</v>
      </c>
      <c r="AS306" s="145">
        <f t="shared" ref="AS306:AS369" si="191">SUMIF(AH$50:AH$2500,"="&amp;AH306,AR$50:AR$2500)</f>
        <v>0.33333333333333331</v>
      </c>
      <c r="AT306" s="2">
        <f t="shared" ref="AT306:AT369" si="192">IF(AND(AF307,AP306="F"),1,0)</f>
        <v>0</v>
      </c>
      <c r="AU306" s="2">
        <f t="shared" ref="AU306:AU369" si="193">IF(AND(AF307,AP306="U"),1,0)</f>
        <v>0</v>
      </c>
      <c r="AV306" s="2">
        <f t="shared" ref="AV306:AV369" si="194">IF(AND(AF307,AP306="K"),1,0)</f>
        <v>0</v>
      </c>
      <c r="AW306" s="2">
        <f t="shared" ref="AW306:AW369" si="195">IF(AND(AF307,AP306="Z"),1,0)</f>
        <v>0</v>
      </c>
      <c r="AX306" s="2">
        <f t="shared" si="176"/>
        <v>0</v>
      </c>
      <c r="AY306" s="2">
        <f t="shared" ref="AY306:AY369" si="196">IF(AF307,IF(AX306=0,1,0),0)</f>
        <v>0</v>
      </c>
      <c r="AZ306" s="145" t="e">
        <f t="shared" ref="AZ306:AZ369" si="197">IF(NOT(AD306),NA(),IF(ISNA(AZ305),AN306,IF(AND(ISNUMBER(AN306),AN306&lt;AZ305),AN306,AZ305)))</f>
        <v>#N/A</v>
      </c>
      <c r="BA306" s="145" t="e">
        <f t="shared" ref="BA306:BA369" si="198">IF(NOT(AD306),NA(),IF(ISNA(BA305),AO306,IF(AND(ISNUMBER(AO306),AO306&gt;BA305),AO306,BA305)))</f>
        <v>#N/A</v>
      </c>
      <c r="BB306" s="145">
        <f t="shared" ref="BB306:BB369" si="199">IF(AE305,
  0,
  IF(OR(ISNA(AZ306),ISNA(BA306)),
    BB305,
    MAX(0,(BA306-AZ306)-AS306)))</f>
        <v>2.083333333333337E-2</v>
      </c>
      <c r="BC306" s="2">
        <f>IF(AM306,
  IF(AND(AL306=$J$31,_xlfn.DAYS(AH306,DATE(AI306,1,1))&lt;7),
    MAX(0,EINSTELLUNGEN!$D$12+1-WEEKDAY(DATE(EINSTELLUNGEN!$D$9,EINSTELLUNGEN!$D$10,1),2)),
    IF(AL306=$J$33,
      MIN(EINSTELLUNGEN!$D$12,WEEKDAY(DATE(EINSTELLUNGEN!$D$9,12,31),2)),
      EINSTELLUNGEN!$D$12
  )) - SUMIF(AL$50:AL$2500,"="&amp;AL306,AX$50:AX$2500),
  0)</f>
        <v>3</v>
      </c>
      <c r="BD306" s="2">
        <f t="shared" ref="BD306:BD369" si="200">SUMIF(AL$50:AL$2500,"="&amp;AL306,AR$50:AR$2500)</f>
        <v>0.33333333333333331</v>
      </c>
      <c r="BE306" s="2">
        <f t="shared" ref="BE306:BE369" si="201">IF(AG307,BD306-BC306*$J$37/24,0)</f>
        <v>0</v>
      </c>
    </row>
    <row r="307" spans="1:57" ht="10.5" customHeight="1">
      <c r="A307" s="1" t="str">
        <f t="shared" ca="1" si="177"/>
        <v/>
      </c>
      <c r="B307" s="1" t="str">
        <f t="shared" ca="1" si="178"/>
        <v/>
      </c>
      <c r="C307" s="1" t="str">
        <f t="shared" ca="1" si="179"/>
        <v/>
      </c>
      <c r="D307" s="1" t="str">
        <f t="shared" ca="1" si="180"/>
        <v/>
      </c>
      <c r="F307" s="10"/>
      <c r="G307" s="136" t="str">
        <f t="shared" si="181"/>
        <v/>
      </c>
      <c r="H307" s="27"/>
      <c r="I307" s="28"/>
      <c r="J307" s="28"/>
      <c r="K307" s="29"/>
      <c r="L307" s="136"/>
      <c r="M307" s="136"/>
      <c r="N307" s="136"/>
      <c r="O307" s="26" t="str">
        <f t="shared" si="182"/>
        <v/>
      </c>
      <c r="P307" s="218" t="str">
        <f t="shared" si="183"/>
        <v/>
      </c>
      <c r="Q307" s="26" t="str">
        <f t="shared" si="184"/>
        <v/>
      </c>
      <c r="R307" s="22"/>
      <c r="S307" s="99"/>
      <c r="T307" s="10"/>
      <c r="U307" s="229" t="str">
        <f t="shared" si="185"/>
        <v/>
      </c>
      <c r="V307" s="230"/>
      <c r="W307" s="230"/>
      <c r="X307" s="230"/>
      <c r="Y307" s="230"/>
      <c r="Z307" s="22" t="str">
        <f>""</f>
        <v/>
      </c>
      <c r="AB307" s="23" t="str">
        <f t="shared" si="186"/>
        <v/>
      </c>
      <c r="AC307" s="2" t="b">
        <f>COUNT(Q307:Q$2500)&gt;0</f>
        <v>0</v>
      </c>
      <c r="AD307" s="2" t="b">
        <f t="shared" si="169"/>
        <v>0</v>
      </c>
      <c r="AE307" s="2" t="b">
        <f t="shared" si="170"/>
        <v>0</v>
      </c>
      <c r="AF307" s="2" t="b">
        <f t="shared" si="171"/>
        <v>0</v>
      </c>
      <c r="AG307" s="2" t="b">
        <f>OR(
  AND(AC307,NOT(AC308)),
  AND(AF307,WEEKDAY(AH306,2)=EINSTELLUNGEN!$D$12),
  AND(AF307,AH307=$J$35)
)</f>
        <v>0</v>
      </c>
      <c r="AH307" s="2">
        <f>IF(AE307,AH306+IF(WEEKDAY(AH306+1,2)&lt;=EINSTELLUNGEN!$D$12,1,$J$36),AH306)</f>
        <v>42020</v>
      </c>
      <c r="AI307" s="2">
        <f t="shared" si="172"/>
        <v>2019</v>
      </c>
      <c r="AJ307" s="2">
        <f t="shared" si="173"/>
        <v>201901</v>
      </c>
      <c r="AK307" s="2">
        <f t="shared" si="174"/>
        <v>201901</v>
      </c>
      <c r="AL307" s="2">
        <f t="shared" ref="AL307:AL370" si="202">AI307*100-IF(AND(_xlfn.ISOWEEKNUM(AH307)&gt;=52,MONTH(AH307)=1),100,0)+_xlfn.ISOWEEKNUM(AH307)</f>
        <v>201903</v>
      </c>
      <c r="AM307" s="2" t="b">
        <f t="shared" si="175"/>
        <v>1</v>
      </c>
      <c r="AN307" s="4" t="e">
        <f t="shared" si="187"/>
        <v>#N/A</v>
      </c>
      <c r="AO307" s="4" t="e">
        <f t="shared" si="188"/>
        <v>#N/A</v>
      </c>
      <c r="AP307" s="2" t="str">
        <f>IF(AD307,
  IF(ISBLANK(H307),
    AP306,
    IF(LEN(H307)=1,
      IF(OR(UPPER(H307)="A",UPPER(H307)="I"),
        EINSTELLUNGEN!$D$21,
        IF(OR(UPPER(H307)="B",UPPER(H307)="M"),
          EINSTELLUNGEN!$D$22,
          IF(OR(UPPER(H307)="C",UPPER(H307)="S"),
            EINSTELLUNGEN!$D$23,
            IF(UPPER(H307)="D",
              EINSTELLUNGEN!$D$24,
              IF(UPPER(H307)="E",
                EINSTELLUNGEN!$D$25,
                UPPER(H307)))))),
      IF(ISNUMBER(H307),
        EINSTELLUNGEN!$D$20&amp;H307,
        UPPER(H307)))),
  "")</f>
        <v/>
      </c>
      <c r="AQ307" s="2" t="str">
        <f t="shared" si="189"/>
        <v/>
      </c>
      <c r="AR307" s="2">
        <f t="shared" si="190"/>
        <v>0</v>
      </c>
      <c r="AS307" s="145">
        <f t="shared" si="191"/>
        <v>0.33333333333333331</v>
      </c>
      <c r="AT307" s="2">
        <f t="shared" si="192"/>
        <v>0</v>
      </c>
      <c r="AU307" s="2">
        <f t="shared" si="193"/>
        <v>0</v>
      </c>
      <c r="AV307" s="2">
        <f t="shared" si="194"/>
        <v>0</v>
      </c>
      <c r="AW307" s="2">
        <f t="shared" si="195"/>
        <v>0</v>
      </c>
      <c r="AX307" s="2">
        <f t="shared" si="176"/>
        <v>0</v>
      </c>
      <c r="AY307" s="2">
        <f t="shared" si="196"/>
        <v>0</v>
      </c>
      <c r="AZ307" s="145" t="e">
        <f t="shared" si="197"/>
        <v>#N/A</v>
      </c>
      <c r="BA307" s="145" t="e">
        <f t="shared" si="198"/>
        <v>#N/A</v>
      </c>
      <c r="BB307" s="145">
        <f t="shared" si="199"/>
        <v>2.083333333333337E-2</v>
      </c>
      <c r="BC307" s="2">
        <f>IF(AM307,
  IF(AND(AL307=$J$31,_xlfn.DAYS(AH307,DATE(AI307,1,1))&lt;7),
    MAX(0,EINSTELLUNGEN!$D$12+1-WEEKDAY(DATE(EINSTELLUNGEN!$D$9,EINSTELLUNGEN!$D$10,1),2)),
    IF(AL307=$J$33,
      MIN(EINSTELLUNGEN!$D$12,WEEKDAY(DATE(EINSTELLUNGEN!$D$9,12,31),2)),
      EINSTELLUNGEN!$D$12
  )) - SUMIF(AL$50:AL$2500,"="&amp;AL307,AX$50:AX$2500),
  0)</f>
        <v>3</v>
      </c>
      <c r="BD307" s="2">
        <f t="shared" si="200"/>
        <v>0.33333333333333331</v>
      </c>
      <c r="BE307" s="2">
        <f t="shared" si="201"/>
        <v>0</v>
      </c>
    </row>
    <row r="308" spans="1:57" ht="10.5" customHeight="1">
      <c r="A308" s="1" t="str">
        <f t="shared" ca="1" si="177"/>
        <v/>
      </c>
      <c r="B308" s="1" t="str">
        <f t="shared" ca="1" si="178"/>
        <v/>
      </c>
      <c r="C308" s="1" t="str">
        <f t="shared" ca="1" si="179"/>
        <v/>
      </c>
      <c r="D308" s="1" t="str">
        <f t="shared" ca="1" si="180"/>
        <v/>
      </c>
      <c r="F308" s="10"/>
      <c r="G308" s="136" t="str">
        <f t="shared" si="181"/>
        <v/>
      </c>
      <c r="H308" s="27"/>
      <c r="I308" s="28"/>
      <c r="J308" s="28"/>
      <c r="K308" s="29"/>
      <c r="L308" s="136"/>
      <c r="M308" s="136"/>
      <c r="N308" s="136"/>
      <c r="O308" s="26" t="str">
        <f t="shared" si="182"/>
        <v/>
      </c>
      <c r="P308" s="218" t="str">
        <f t="shared" si="183"/>
        <v/>
      </c>
      <c r="Q308" s="26" t="str">
        <f t="shared" si="184"/>
        <v/>
      </c>
      <c r="R308" s="22"/>
      <c r="S308" s="99"/>
      <c r="T308" s="10"/>
      <c r="U308" s="229" t="str">
        <f t="shared" si="185"/>
        <v/>
      </c>
      <c r="V308" s="230"/>
      <c r="W308" s="230"/>
      <c r="X308" s="230"/>
      <c r="Y308" s="230"/>
      <c r="Z308" s="22" t="str">
        <f>""</f>
        <v/>
      </c>
      <c r="AB308" s="23" t="str">
        <f t="shared" si="186"/>
        <v/>
      </c>
      <c r="AC308" s="2" t="b">
        <f>COUNT(Q308:Q$2500)&gt;0</f>
        <v>0</v>
      </c>
      <c r="AD308" s="2" t="b">
        <f t="shared" si="169"/>
        <v>0</v>
      </c>
      <c r="AE308" s="2" t="b">
        <f t="shared" si="170"/>
        <v>0</v>
      </c>
      <c r="AF308" s="2" t="b">
        <f t="shared" si="171"/>
        <v>0</v>
      </c>
      <c r="AG308" s="2" t="b">
        <f>OR(
  AND(AC308,NOT(AC309)),
  AND(AF308,WEEKDAY(AH307,2)=EINSTELLUNGEN!$D$12),
  AND(AF308,AH308=$J$35)
)</f>
        <v>0</v>
      </c>
      <c r="AH308" s="2">
        <f>IF(AE308,AH307+IF(WEEKDAY(AH307+1,2)&lt;=EINSTELLUNGEN!$D$12,1,$J$36),AH307)</f>
        <v>42020</v>
      </c>
      <c r="AI308" s="2">
        <f t="shared" si="172"/>
        <v>2019</v>
      </c>
      <c r="AJ308" s="2">
        <f t="shared" si="173"/>
        <v>201901</v>
      </c>
      <c r="AK308" s="2">
        <f t="shared" si="174"/>
        <v>201901</v>
      </c>
      <c r="AL308" s="2">
        <f t="shared" si="202"/>
        <v>201903</v>
      </c>
      <c r="AM308" s="2" t="b">
        <f t="shared" si="175"/>
        <v>1</v>
      </c>
      <c r="AN308" s="4" t="e">
        <f t="shared" si="187"/>
        <v>#N/A</v>
      </c>
      <c r="AO308" s="4" t="e">
        <f t="shared" si="188"/>
        <v>#N/A</v>
      </c>
      <c r="AP308" s="2" t="str">
        <f>IF(AD308,
  IF(ISBLANK(H308),
    AP307,
    IF(LEN(H308)=1,
      IF(OR(UPPER(H308)="A",UPPER(H308)="I"),
        EINSTELLUNGEN!$D$21,
        IF(OR(UPPER(H308)="B",UPPER(H308)="M"),
          EINSTELLUNGEN!$D$22,
          IF(OR(UPPER(H308)="C",UPPER(H308)="S"),
            EINSTELLUNGEN!$D$23,
            IF(UPPER(H308)="D",
              EINSTELLUNGEN!$D$24,
              IF(UPPER(H308)="E",
                EINSTELLUNGEN!$D$25,
                UPPER(H308)))))),
      IF(ISNUMBER(H308),
        EINSTELLUNGEN!$D$20&amp;H308,
        UPPER(H308)))),
  "")</f>
        <v/>
      </c>
      <c r="AQ308" s="2" t="str">
        <f t="shared" si="189"/>
        <v/>
      </c>
      <c r="AR308" s="2">
        <f t="shared" si="190"/>
        <v>0</v>
      </c>
      <c r="AS308" s="145">
        <f t="shared" si="191"/>
        <v>0.33333333333333331</v>
      </c>
      <c r="AT308" s="2">
        <f t="shared" si="192"/>
        <v>0</v>
      </c>
      <c r="AU308" s="2">
        <f t="shared" si="193"/>
        <v>0</v>
      </c>
      <c r="AV308" s="2">
        <f t="shared" si="194"/>
        <v>0</v>
      </c>
      <c r="AW308" s="2">
        <f t="shared" si="195"/>
        <v>0</v>
      </c>
      <c r="AX308" s="2">
        <f t="shared" si="176"/>
        <v>0</v>
      </c>
      <c r="AY308" s="2">
        <f t="shared" si="196"/>
        <v>0</v>
      </c>
      <c r="AZ308" s="145" t="e">
        <f t="shared" si="197"/>
        <v>#N/A</v>
      </c>
      <c r="BA308" s="145" t="e">
        <f t="shared" si="198"/>
        <v>#N/A</v>
      </c>
      <c r="BB308" s="145">
        <f t="shared" si="199"/>
        <v>2.083333333333337E-2</v>
      </c>
      <c r="BC308" s="2">
        <f>IF(AM308,
  IF(AND(AL308=$J$31,_xlfn.DAYS(AH308,DATE(AI308,1,1))&lt;7),
    MAX(0,EINSTELLUNGEN!$D$12+1-WEEKDAY(DATE(EINSTELLUNGEN!$D$9,EINSTELLUNGEN!$D$10,1),2)),
    IF(AL308=$J$33,
      MIN(EINSTELLUNGEN!$D$12,WEEKDAY(DATE(EINSTELLUNGEN!$D$9,12,31),2)),
      EINSTELLUNGEN!$D$12
  )) - SUMIF(AL$50:AL$2500,"="&amp;AL308,AX$50:AX$2500),
  0)</f>
        <v>3</v>
      </c>
      <c r="BD308" s="2">
        <f t="shared" si="200"/>
        <v>0.33333333333333331</v>
      </c>
      <c r="BE308" s="2">
        <f t="shared" si="201"/>
        <v>0</v>
      </c>
    </row>
    <row r="309" spans="1:57" ht="10.5" customHeight="1">
      <c r="A309" s="1" t="str">
        <f t="shared" ca="1" si="177"/>
        <v/>
      </c>
      <c r="B309" s="1" t="str">
        <f t="shared" ca="1" si="178"/>
        <v/>
      </c>
      <c r="C309" s="1" t="str">
        <f t="shared" ca="1" si="179"/>
        <v/>
      </c>
      <c r="D309" s="1" t="str">
        <f t="shared" ca="1" si="180"/>
        <v/>
      </c>
      <c r="F309" s="10"/>
      <c r="G309" s="136" t="str">
        <f t="shared" si="181"/>
        <v/>
      </c>
      <c r="H309" s="27"/>
      <c r="I309" s="28"/>
      <c r="J309" s="28"/>
      <c r="K309" s="29"/>
      <c r="L309" s="136"/>
      <c r="M309" s="136"/>
      <c r="N309" s="136"/>
      <c r="O309" s="26" t="str">
        <f t="shared" si="182"/>
        <v/>
      </c>
      <c r="P309" s="218" t="str">
        <f t="shared" si="183"/>
        <v/>
      </c>
      <c r="Q309" s="26" t="str">
        <f t="shared" si="184"/>
        <v/>
      </c>
      <c r="R309" s="22"/>
      <c r="S309" s="99"/>
      <c r="T309" s="10"/>
      <c r="U309" s="229" t="str">
        <f t="shared" si="185"/>
        <v/>
      </c>
      <c r="V309" s="230"/>
      <c r="W309" s="230"/>
      <c r="X309" s="230"/>
      <c r="Y309" s="230"/>
      <c r="Z309" s="22" t="str">
        <f>""</f>
        <v/>
      </c>
      <c r="AB309" s="23" t="str">
        <f t="shared" si="186"/>
        <v/>
      </c>
      <c r="AC309" s="2" t="b">
        <f>COUNT(Q309:Q$2500)&gt;0</f>
        <v>0</v>
      </c>
      <c r="AD309" s="2" t="b">
        <f t="shared" si="169"/>
        <v>0</v>
      </c>
      <c r="AE309" s="2" t="b">
        <f t="shared" si="170"/>
        <v>0</v>
      </c>
      <c r="AF309" s="2" t="b">
        <f t="shared" si="171"/>
        <v>0</v>
      </c>
      <c r="AG309" s="2" t="b">
        <f>OR(
  AND(AC309,NOT(AC310)),
  AND(AF309,WEEKDAY(AH308,2)=EINSTELLUNGEN!$D$12),
  AND(AF309,AH309=$J$35)
)</f>
        <v>0</v>
      </c>
      <c r="AH309" s="2">
        <f>IF(AE309,AH308+IF(WEEKDAY(AH308+1,2)&lt;=EINSTELLUNGEN!$D$12,1,$J$36),AH308)</f>
        <v>42020</v>
      </c>
      <c r="AI309" s="2">
        <f t="shared" si="172"/>
        <v>2019</v>
      </c>
      <c r="AJ309" s="2">
        <f t="shared" si="173"/>
        <v>201901</v>
      </c>
      <c r="AK309" s="2">
        <f t="shared" si="174"/>
        <v>201901</v>
      </c>
      <c r="AL309" s="2">
        <f t="shared" si="202"/>
        <v>201903</v>
      </c>
      <c r="AM309" s="2" t="b">
        <f t="shared" si="175"/>
        <v>1</v>
      </c>
      <c r="AN309" s="4" t="e">
        <f t="shared" si="187"/>
        <v>#N/A</v>
      </c>
      <c r="AO309" s="4" t="e">
        <f t="shared" si="188"/>
        <v>#N/A</v>
      </c>
      <c r="AP309" s="2" t="str">
        <f>IF(AD309,
  IF(ISBLANK(H309),
    AP308,
    IF(LEN(H309)=1,
      IF(OR(UPPER(H309)="A",UPPER(H309)="I"),
        EINSTELLUNGEN!$D$21,
        IF(OR(UPPER(H309)="B",UPPER(H309)="M"),
          EINSTELLUNGEN!$D$22,
          IF(OR(UPPER(H309)="C",UPPER(H309)="S"),
            EINSTELLUNGEN!$D$23,
            IF(UPPER(H309)="D",
              EINSTELLUNGEN!$D$24,
              IF(UPPER(H309)="E",
                EINSTELLUNGEN!$D$25,
                UPPER(H309)))))),
      IF(ISNUMBER(H309),
        EINSTELLUNGEN!$D$20&amp;H309,
        UPPER(H309)))),
  "")</f>
        <v/>
      </c>
      <c r="AQ309" s="2" t="str">
        <f t="shared" si="189"/>
        <v/>
      </c>
      <c r="AR309" s="2">
        <f t="shared" si="190"/>
        <v>0</v>
      </c>
      <c r="AS309" s="145">
        <f t="shared" si="191"/>
        <v>0.33333333333333331</v>
      </c>
      <c r="AT309" s="2">
        <f t="shared" si="192"/>
        <v>0</v>
      </c>
      <c r="AU309" s="2">
        <f t="shared" si="193"/>
        <v>0</v>
      </c>
      <c r="AV309" s="2">
        <f t="shared" si="194"/>
        <v>0</v>
      </c>
      <c r="AW309" s="2">
        <f t="shared" si="195"/>
        <v>0</v>
      </c>
      <c r="AX309" s="2">
        <f t="shared" si="176"/>
        <v>0</v>
      </c>
      <c r="AY309" s="2">
        <f t="shared" si="196"/>
        <v>0</v>
      </c>
      <c r="AZ309" s="145" t="e">
        <f t="shared" si="197"/>
        <v>#N/A</v>
      </c>
      <c r="BA309" s="145" t="e">
        <f t="shared" si="198"/>
        <v>#N/A</v>
      </c>
      <c r="BB309" s="145">
        <f t="shared" si="199"/>
        <v>2.083333333333337E-2</v>
      </c>
      <c r="BC309" s="2">
        <f>IF(AM309,
  IF(AND(AL309=$J$31,_xlfn.DAYS(AH309,DATE(AI309,1,1))&lt;7),
    MAX(0,EINSTELLUNGEN!$D$12+1-WEEKDAY(DATE(EINSTELLUNGEN!$D$9,EINSTELLUNGEN!$D$10,1),2)),
    IF(AL309=$J$33,
      MIN(EINSTELLUNGEN!$D$12,WEEKDAY(DATE(EINSTELLUNGEN!$D$9,12,31),2)),
      EINSTELLUNGEN!$D$12
  )) - SUMIF(AL$50:AL$2500,"="&amp;AL309,AX$50:AX$2500),
  0)</f>
        <v>3</v>
      </c>
      <c r="BD309" s="2">
        <f t="shared" si="200"/>
        <v>0.33333333333333331</v>
      </c>
      <c r="BE309" s="2">
        <f t="shared" si="201"/>
        <v>0</v>
      </c>
    </row>
    <row r="310" spans="1:57" ht="10.5" customHeight="1">
      <c r="A310" s="1" t="str">
        <f t="shared" ca="1" si="177"/>
        <v/>
      </c>
      <c r="B310" s="1" t="str">
        <f t="shared" ca="1" si="178"/>
        <v/>
      </c>
      <c r="C310" s="1" t="str">
        <f t="shared" ca="1" si="179"/>
        <v/>
      </c>
      <c r="D310" s="1" t="str">
        <f t="shared" ca="1" si="180"/>
        <v/>
      </c>
      <c r="F310" s="10"/>
      <c r="G310" s="136" t="str">
        <f t="shared" si="181"/>
        <v/>
      </c>
      <c r="H310" s="27"/>
      <c r="I310" s="28"/>
      <c r="J310" s="28"/>
      <c r="K310" s="29"/>
      <c r="L310" s="136"/>
      <c r="M310" s="136"/>
      <c r="N310" s="136"/>
      <c r="O310" s="26" t="str">
        <f t="shared" si="182"/>
        <v/>
      </c>
      <c r="P310" s="218" t="str">
        <f t="shared" si="183"/>
        <v/>
      </c>
      <c r="Q310" s="26" t="str">
        <f t="shared" si="184"/>
        <v/>
      </c>
      <c r="R310" s="22"/>
      <c r="S310" s="99"/>
      <c r="T310" s="10"/>
      <c r="U310" s="229" t="str">
        <f t="shared" si="185"/>
        <v/>
      </c>
      <c r="V310" s="230"/>
      <c r="W310" s="230"/>
      <c r="X310" s="230"/>
      <c r="Y310" s="230"/>
      <c r="Z310" s="22" t="str">
        <f>""</f>
        <v/>
      </c>
      <c r="AB310" s="23" t="str">
        <f t="shared" si="186"/>
        <v/>
      </c>
      <c r="AC310" s="2" t="b">
        <f>COUNT(Q310:Q$2500)&gt;0</f>
        <v>0</v>
      </c>
      <c r="AD310" s="2" t="b">
        <f t="shared" si="169"/>
        <v>0</v>
      </c>
      <c r="AE310" s="2" t="b">
        <f t="shared" si="170"/>
        <v>0</v>
      </c>
      <c r="AF310" s="2" t="b">
        <f t="shared" si="171"/>
        <v>0</v>
      </c>
      <c r="AG310" s="2" t="b">
        <f>OR(
  AND(AC310,NOT(AC311)),
  AND(AF310,WEEKDAY(AH309,2)=EINSTELLUNGEN!$D$12),
  AND(AF310,AH310=$J$35)
)</f>
        <v>0</v>
      </c>
      <c r="AH310" s="2">
        <f>IF(AE310,AH309+IF(WEEKDAY(AH309+1,2)&lt;=EINSTELLUNGEN!$D$12,1,$J$36),AH309)</f>
        <v>42020</v>
      </c>
      <c r="AI310" s="2">
        <f t="shared" si="172"/>
        <v>2019</v>
      </c>
      <c r="AJ310" s="2">
        <f t="shared" si="173"/>
        <v>201901</v>
      </c>
      <c r="AK310" s="2">
        <f t="shared" si="174"/>
        <v>201901</v>
      </c>
      <c r="AL310" s="2">
        <f t="shared" si="202"/>
        <v>201903</v>
      </c>
      <c r="AM310" s="2" t="b">
        <f t="shared" si="175"/>
        <v>1</v>
      </c>
      <c r="AN310" s="4" t="e">
        <f t="shared" si="187"/>
        <v>#N/A</v>
      </c>
      <c r="AO310" s="4" t="e">
        <f t="shared" si="188"/>
        <v>#N/A</v>
      </c>
      <c r="AP310" s="2" t="str">
        <f>IF(AD310,
  IF(ISBLANK(H310),
    AP309,
    IF(LEN(H310)=1,
      IF(OR(UPPER(H310)="A",UPPER(H310)="I"),
        EINSTELLUNGEN!$D$21,
        IF(OR(UPPER(H310)="B",UPPER(H310)="M"),
          EINSTELLUNGEN!$D$22,
          IF(OR(UPPER(H310)="C",UPPER(H310)="S"),
            EINSTELLUNGEN!$D$23,
            IF(UPPER(H310)="D",
              EINSTELLUNGEN!$D$24,
              IF(UPPER(H310)="E",
                EINSTELLUNGEN!$D$25,
                UPPER(H310)))))),
      IF(ISNUMBER(H310),
        EINSTELLUNGEN!$D$20&amp;H310,
        UPPER(H310)))),
  "")</f>
        <v/>
      </c>
      <c r="AQ310" s="2" t="str">
        <f t="shared" si="189"/>
        <v/>
      </c>
      <c r="AR310" s="2">
        <f t="shared" si="190"/>
        <v>0</v>
      </c>
      <c r="AS310" s="145">
        <f t="shared" si="191"/>
        <v>0.33333333333333331</v>
      </c>
      <c r="AT310" s="2">
        <f t="shared" si="192"/>
        <v>0</v>
      </c>
      <c r="AU310" s="2">
        <f t="shared" si="193"/>
        <v>0</v>
      </c>
      <c r="AV310" s="2">
        <f t="shared" si="194"/>
        <v>0</v>
      </c>
      <c r="AW310" s="2">
        <f t="shared" si="195"/>
        <v>0</v>
      </c>
      <c r="AX310" s="2">
        <f t="shared" si="176"/>
        <v>0</v>
      </c>
      <c r="AY310" s="2">
        <f t="shared" si="196"/>
        <v>0</v>
      </c>
      <c r="AZ310" s="145" t="e">
        <f t="shared" si="197"/>
        <v>#N/A</v>
      </c>
      <c r="BA310" s="145" t="e">
        <f t="shared" si="198"/>
        <v>#N/A</v>
      </c>
      <c r="BB310" s="145">
        <f t="shared" si="199"/>
        <v>2.083333333333337E-2</v>
      </c>
      <c r="BC310" s="2">
        <f>IF(AM310,
  IF(AND(AL310=$J$31,_xlfn.DAYS(AH310,DATE(AI310,1,1))&lt;7),
    MAX(0,EINSTELLUNGEN!$D$12+1-WEEKDAY(DATE(EINSTELLUNGEN!$D$9,EINSTELLUNGEN!$D$10,1),2)),
    IF(AL310=$J$33,
      MIN(EINSTELLUNGEN!$D$12,WEEKDAY(DATE(EINSTELLUNGEN!$D$9,12,31),2)),
      EINSTELLUNGEN!$D$12
  )) - SUMIF(AL$50:AL$2500,"="&amp;AL310,AX$50:AX$2500),
  0)</f>
        <v>3</v>
      </c>
      <c r="BD310" s="2">
        <f t="shared" si="200"/>
        <v>0.33333333333333331</v>
      </c>
      <c r="BE310" s="2">
        <f t="shared" si="201"/>
        <v>0</v>
      </c>
    </row>
    <row r="311" spans="1:57" ht="10.5" customHeight="1">
      <c r="A311" s="1" t="str">
        <f t="shared" ca="1" si="177"/>
        <v/>
      </c>
      <c r="B311" s="1" t="str">
        <f t="shared" ca="1" si="178"/>
        <v/>
      </c>
      <c r="C311" s="1" t="str">
        <f t="shared" ca="1" si="179"/>
        <v/>
      </c>
      <c r="D311" s="1" t="str">
        <f t="shared" ca="1" si="180"/>
        <v/>
      </c>
      <c r="F311" s="10"/>
      <c r="G311" s="136" t="str">
        <f t="shared" si="181"/>
        <v/>
      </c>
      <c r="H311" s="27"/>
      <c r="I311" s="28"/>
      <c r="J311" s="28"/>
      <c r="K311" s="29"/>
      <c r="L311" s="136"/>
      <c r="M311" s="136"/>
      <c r="N311" s="136"/>
      <c r="O311" s="26" t="str">
        <f t="shared" si="182"/>
        <v/>
      </c>
      <c r="P311" s="218" t="str">
        <f t="shared" si="183"/>
        <v/>
      </c>
      <c r="Q311" s="26" t="str">
        <f t="shared" si="184"/>
        <v/>
      </c>
      <c r="R311" s="22"/>
      <c r="S311" s="99"/>
      <c r="T311" s="10"/>
      <c r="U311" s="229" t="str">
        <f t="shared" si="185"/>
        <v/>
      </c>
      <c r="V311" s="230"/>
      <c r="W311" s="230"/>
      <c r="X311" s="230"/>
      <c r="Y311" s="230"/>
      <c r="Z311" s="22" t="str">
        <f>""</f>
        <v/>
      </c>
      <c r="AB311" s="23" t="str">
        <f t="shared" si="186"/>
        <v/>
      </c>
      <c r="AC311" s="2" t="b">
        <f>COUNT(Q311:Q$2500)&gt;0</f>
        <v>0</v>
      </c>
      <c r="AD311" s="2" t="b">
        <f t="shared" si="169"/>
        <v>0</v>
      </c>
      <c r="AE311" s="2" t="b">
        <f t="shared" si="170"/>
        <v>0</v>
      </c>
      <c r="AF311" s="2" t="b">
        <f t="shared" si="171"/>
        <v>0</v>
      </c>
      <c r="AG311" s="2" t="b">
        <f>OR(
  AND(AC311,NOT(AC312)),
  AND(AF311,WEEKDAY(AH310,2)=EINSTELLUNGEN!$D$12),
  AND(AF311,AH311=$J$35)
)</f>
        <v>0</v>
      </c>
      <c r="AH311" s="2">
        <f>IF(AE311,AH310+IF(WEEKDAY(AH310+1,2)&lt;=EINSTELLUNGEN!$D$12,1,$J$36),AH310)</f>
        <v>42020</v>
      </c>
      <c r="AI311" s="2">
        <f t="shared" si="172"/>
        <v>2019</v>
      </c>
      <c r="AJ311" s="2">
        <f t="shared" si="173"/>
        <v>201901</v>
      </c>
      <c r="AK311" s="2">
        <f t="shared" si="174"/>
        <v>201901</v>
      </c>
      <c r="AL311" s="2">
        <f t="shared" si="202"/>
        <v>201903</v>
      </c>
      <c r="AM311" s="2" t="b">
        <f t="shared" si="175"/>
        <v>1</v>
      </c>
      <c r="AN311" s="4" t="e">
        <f t="shared" si="187"/>
        <v>#N/A</v>
      </c>
      <c r="AO311" s="4" t="e">
        <f t="shared" si="188"/>
        <v>#N/A</v>
      </c>
      <c r="AP311" s="2" t="str">
        <f>IF(AD311,
  IF(ISBLANK(H311),
    AP310,
    IF(LEN(H311)=1,
      IF(OR(UPPER(H311)="A",UPPER(H311)="I"),
        EINSTELLUNGEN!$D$21,
        IF(OR(UPPER(H311)="B",UPPER(H311)="M"),
          EINSTELLUNGEN!$D$22,
          IF(OR(UPPER(H311)="C",UPPER(H311)="S"),
            EINSTELLUNGEN!$D$23,
            IF(UPPER(H311)="D",
              EINSTELLUNGEN!$D$24,
              IF(UPPER(H311)="E",
                EINSTELLUNGEN!$D$25,
                UPPER(H311)))))),
      IF(ISNUMBER(H311),
        EINSTELLUNGEN!$D$20&amp;H311,
        UPPER(H311)))),
  "")</f>
        <v/>
      </c>
      <c r="AQ311" s="2" t="str">
        <f t="shared" si="189"/>
        <v/>
      </c>
      <c r="AR311" s="2">
        <f t="shared" si="190"/>
        <v>0</v>
      </c>
      <c r="AS311" s="145">
        <f t="shared" si="191"/>
        <v>0.33333333333333331</v>
      </c>
      <c r="AT311" s="2">
        <f t="shared" si="192"/>
        <v>0</v>
      </c>
      <c r="AU311" s="2">
        <f t="shared" si="193"/>
        <v>0</v>
      </c>
      <c r="AV311" s="2">
        <f t="shared" si="194"/>
        <v>0</v>
      </c>
      <c r="AW311" s="2">
        <f t="shared" si="195"/>
        <v>0</v>
      </c>
      <c r="AX311" s="2">
        <f t="shared" si="176"/>
        <v>0</v>
      </c>
      <c r="AY311" s="2">
        <f t="shared" si="196"/>
        <v>0</v>
      </c>
      <c r="AZ311" s="145" t="e">
        <f t="shared" si="197"/>
        <v>#N/A</v>
      </c>
      <c r="BA311" s="145" t="e">
        <f t="shared" si="198"/>
        <v>#N/A</v>
      </c>
      <c r="BB311" s="145">
        <f t="shared" si="199"/>
        <v>2.083333333333337E-2</v>
      </c>
      <c r="BC311" s="2">
        <f>IF(AM311,
  IF(AND(AL311=$J$31,_xlfn.DAYS(AH311,DATE(AI311,1,1))&lt;7),
    MAX(0,EINSTELLUNGEN!$D$12+1-WEEKDAY(DATE(EINSTELLUNGEN!$D$9,EINSTELLUNGEN!$D$10,1),2)),
    IF(AL311=$J$33,
      MIN(EINSTELLUNGEN!$D$12,WEEKDAY(DATE(EINSTELLUNGEN!$D$9,12,31),2)),
      EINSTELLUNGEN!$D$12
  )) - SUMIF(AL$50:AL$2500,"="&amp;AL311,AX$50:AX$2500),
  0)</f>
        <v>3</v>
      </c>
      <c r="BD311" s="2">
        <f t="shared" si="200"/>
        <v>0.33333333333333331</v>
      </c>
      <c r="BE311" s="2">
        <f t="shared" si="201"/>
        <v>0</v>
      </c>
    </row>
    <row r="312" spans="1:57" ht="10.5" customHeight="1">
      <c r="A312" s="1" t="str">
        <f t="shared" ca="1" si="177"/>
        <v/>
      </c>
      <c r="B312" s="1" t="str">
        <f t="shared" ca="1" si="178"/>
        <v/>
      </c>
      <c r="C312" s="1" t="str">
        <f t="shared" ca="1" si="179"/>
        <v/>
      </c>
      <c r="D312" s="1" t="str">
        <f t="shared" ca="1" si="180"/>
        <v/>
      </c>
      <c r="F312" s="10"/>
      <c r="G312" s="136" t="str">
        <f t="shared" si="181"/>
        <v/>
      </c>
      <c r="H312" s="27"/>
      <c r="I312" s="28"/>
      <c r="J312" s="28"/>
      <c r="K312" s="29"/>
      <c r="L312" s="136"/>
      <c r="M312" s="136"/>
      <c r="N312" s="136"/>
      <c r="O312" s="26" t="str">
        <f t="shared" si="182"/>
        <v/>
      </c>
      <c r="P312" s="218" t="str">
        <f t="shared" si="183"/>
        <v/>
      </c>
      <c r="Q312" s="26" t="str">
        <f t="shared" si="184"/>
        <v/>
      </c>
      <c r="R312" s="22"/>
      <c r="S312" s="99"/>
      <c r="T312" s="10"/>
      <c r="U312" s="229" t="str">
        <f t="shared" si="185"/>
        <v/>
      </c>
      <c r="V312" s="230"/>
      <c r="W312" s="230"/>
      <c r="X312" s="230"/>
      <c r="Y312" s="230"/>
      <c r="Z312" s="22" t="str">
        <f>""</f>
        <v/>
      </c>
      <c r="AB312" s="23" t="str">
        <f t="shared" si="186"/>
        <v/>
      </c>
      <c r="AC312" s="2" t="b">
        <f>COUNT(Q312:Q$2500)&gt;0</f>
        <v>0</v>
      </c>
      <c r="AD312" s="2" t="b">
        <f t="shared" si="169"/>
        <v>0</v>
      </c>
      <c r="AE312" s="2" t="b">
        <f t="shared" si="170"/>
        <v>0</v>
      </c>
      <c r="AF312" s="2" t="b">
        <f t="shared" si="171"/>
        <v>0</v>
      </c>
      <c r="AG312" s="2" t="b">
        <f>OR(
  AND(AC312,NOT(AC313)),
  AND(AF312,WEEKDAY(AH311,2)=EINSTELLUNGEN!$D$12),
  AND(AF312,AH312=$J$35)
)</f>
        <v>0</v>
      </c>
      <c r="AH312" s="2">
        <f>IF(AE312,AH311+IF(WEEKDAY(AH311+1,2)&lt;=EINSTELLUNGEN!$D$12,1,$J$36),AH311)</f>
        <v>42020</v>
      </c>
      <c r="AI312" s="2">
        <f t="shared" si="172"/>
        <v>2019</v>
      </c>
      <c r="AJ312" s="2">
        <f t="shared" si="173"/>
        <v>201901</v>
      </c>
      <c r="AK312" s="2">
        <f t="shared" si="174"/>
        <v>201901</v>
      </c>
      <c r="AL312" s="2">
        <f t="shared" si="202"/>
        <v>201903</v>
      </c>
      <c r="AM312" s="2" t="b">
        <f t="shared" si="175"/>
        <v>1</v>
      </c>
      <c r="AN312" s="4" t="e">
        <f t="shared" si="187"/>
        <v>#N/A</v>
      </c>
      <c r="AO312" s="4" t="e">
        <f t="shared" si="188"/>
        <v>#N/A</v>
      </c>
      <c r="AP312" s="2" t="str">
        <f>IF(AD312,
  IF(ISBLANK(H312),
    AP311,
    IF(LEN(H312)=1,
      IF(OR(UPPER(H312)="A",UPPER(H312)="I"),
        EINSTELLUNGEN!$D$21,
        IF(OR(UPPER(H312)="B",UPPER(H312)="M"),
          EINSTELLUNGEN!$D$22,
          IF(OR(UPPER(H312)="C",UPPER(H312)="S"),
            EINSTELLUNGEN!$D$23,
            IF(UPPER(H312)="D",
              EINSTELLUNGEN!$D$24,
              IF(UPPER(H312)="E",
                EINSTELLUNGEN!$D$25,
                UPPER(H312)))))),
      IF(ISNUMBER(H312),
        EINSTELLUNGEN!$D$20&amp;H312,
        UPPER(H312)))),
  "")</f>
        <v/>
      </c>
      <c r="AQ312" s="2" t="str">
        <f t="shared" si="189"/>
        <v/>
      </c>
      <c r="AR312" s="2">
        <f t="shared" si="190"/>
        <v>0</v>
      </c>
      <c r="AS312" s="145">
        <f t="shared" si="191"/>
        <v>0.33333333333333331</v>
      </c>
      <c r="AT312" s="2">
        <f t="shared" si="192"/>
        <v>0</v>
      </c>
      <c r="AU312" s="2">
        <f t="shared" si="193"/>
        <v>0</v>
      </c>
      <c r="AV312" s="2">
        <f t="shared" si="194"/>
        <v>0</v>
      </c>
      <c r="AW312" s="2">
        <f t="shared" si="195"/>
        <v>0</v>
      </c>
      <c r="AX312" s="2">
        <f t="shared" si="176"/>
        <v>0</v>
      </c>
      <c r="AY312" s="2">
        <f t="shared" si="196"/>
        <v>0</v>
      </c>
      <c r="AZ312" s="145" t="e">
        <f t="shared" si="197"/>
        <v>#N/A</v>
      </c>
      <c r="BA312" s="145" t="e">
        <f t="shared" si="198"/>
        <v>#N/A</v>
      </c>
      <c r="BB312" s="145">
        <f t="shared" si="199"/>
        <v>2.083333333333337E-2</v>
      </c>
      <c r="BC312" s="2">
        <f>IF(AM312,
  IF(AND(AL312=$J$31,_xlfn.DAYS(AH312,DATE(AI312,1,1))&lt;7),
    MAX(0,EINSTELLUNGEN!$D$12+1-WEEKDAY(DATE(EINSTELLUNGEN!$D$9,EINSTELLUNGEN!$D$10,1),2)),
    IF(AL312=$J$33,
      MIN(EINSTELLUNGEN!$D$12,WEEKDAY(DATE(EINSTELLUNGEN!$D$9,12,31),2)),
      EINSTELLUNGEN!$D$12
  )) - SUMIF(AL$50:AL$2500,"="&amp;AL312,AX$50:AX$2500),
  0)</f>
        <v>3</v>
      </c>
      <c r="BD312" s="2">
        <f t="shared" si="200"/>
        <v>0.33333333333333331</v>
      </c>
      <c r="BE312" s="2">
        <f t="shared" si="201"/>
        <v>0</v>
      </c>
    </row>
    <row r="313" spans="1:57" ht="10.5" customHeight="1">
      <c r="A313" s="1" t="str">
        <f t="shared" ca="1" si="177"/>
        <v/>
      </c>
      <c r="B313" s="1" t="str">
        <f t="shared" ca="1" si="178"/>
        <v/>
      </c>
      <c r="C313" s="1" t="str">
        <f t="shared" ca="1" si="179"/>
        <v/>
      </c>
      <c r="D313" s="1" t="str">
        <f t="shared" ca="1" si="180"/>
        <v/>
      </c>
      <c r="F313" s="10"/>
      <c r="G313" s="136" t="str">
        <f t="shared" si="181"/>
        <v/>
      </c>
      <c r="H313" s="27"/>
      <c r="I313" s="28"/>
      <c r="J313" s="28"/>
      <c r="K313" s="29"/>
      <c r="L313" s="136"/>
      <c r="M313" s="136"/>
      <c r="N313" s="136"/>
      <c r="O313" s="26" t="str">
        <f t="shared" si="182"/>
        <v/>
      </c>
      <c r="P313" s="218" t="str">
        <f t="shared" si="183"/>
        <v/>
      </c>
      <c r="Q313" s="26" t="str">
        <f t="shared" si="184"/>
        <v/>
      </c>
      <c r="R313" s="22"/>
      <c r="S313" s="99"/>
      <c r="T313" s="10"/>
      <c r="U313" s="229" t="str">
        <f t="shared" si="185"/>
        <v/>
      </c>
      <c r="V313" s="230"/>
      <c r="W313" s="230"/>
      <c r="X313" s="230"/>
      <c r="Y313" s="230"/>
      <c r="Z313" s="22" t="str">
        <f>""</f>
        <v/>
      </c>
      <c r="AB313" s="23" t="str">
        <f t="shared" si="186"/>
        <v/>
      </c>
      <c r="AC313" s="2" t="b">
        <f>COUNT(Q313:Q$2500)&gt;0</f>
        <v>0</v>
      </c>
      <c r="AD313" s="2" t="b">
        <f t="shared" si="169"/>
        <v>0</v>
      </c>
      <c r="AE313" s="2" t="b">
        <f t="shared" si="170"/>
        <v>0</v>
      </c>
      <c r="AF313" s="2" t="b">
        <f t="shared" si="171"/>
        <v>0</v>
      </c>
      <c r="AG313" s="2" t="b">
        <f>OR(
  AND(AC313,NOT(AC314)),
  AND(AF313,WEEKDAY(AH312,2)=EINSTELLUNGEN!$D$12),
  AND(AF313,AH313=$J$35)
)</f>
        <v>0</v>
      </c>
      <c r="AH313" s="2">
        <f>IF(AE313,AH312+IF(WEEKDAY(AH312+1,2)&lt;=EINSTELLUNGEN!$D$12,1,$J$36),AH312)</f>
        <v>42020</v>
      </c>
      <c r="AI313" s="2">
        <f t="shared" si="172"/>
        <v>2019</v>
      </c>
      <c r="AJ313" s="2">
        <f t="shared" si="173"/>
        <v>201901</v>
      </c>
      <c r="AK313" s="2">
        <f t="shared" si="174"/>
        <v>201901</v>
      </c>
      <c r="AL313" s="2">
        <f t="shared" si="202"/>
        <v>201903</v>
      </c>
      <c r="AM313" s="2" t="b">
        <f t="shared" si="175"/>
        <v>1</v>
      </c>
      <c r="AN313" s="4" t="e">
        <f t="shared" si="187"/>
        <v>#N/A</v>
      </c>
      <c r="AO313" s="4" t="e">
        <f t="shared" si="188"/>
        <v>#N/A</v>
      </c>
      <c r="AP313" s="2" t="str">
        <f>IF(AD313,
  IF(ISBLANK(H313),
    AP312,
    IF(LEN(H313)=1,
      IF(OR(UPPER(H313)="A",UPPER(H313)="I"),
        EINSTELLUNGEN!$D$21,
        IF(OR(UPPER(H313)="B",UPPER(H313)="M"),
          EINSTELLUNGEN!$D$22,
          IF(OR(UPPER(H313)="C",UPPER(H313)="S"),
            EINSTELLUNGEN!$D$23,
            IF(UPPER(H313)="D",
              EINSTELLUNGEN!$D$24,
              IF(UPPER(H313)="E",
                EINSTELLUNGEN!$D$25,
                UPPER(H313)))))),
      IF(ISNUMBER(H313),
        EINSTELLUNGEN!$D$20&amp;H313,
        UPPER(H313)))),
  "")</f>
        <v/>
      </c>
      <c r="AQ313" s="2" t="str">
        <f t="shared" si="189"/>
        <v/>
      </c>
      <c r="AR313" s="2">
        <f t="shared" si="190"/>
        <v>0</v>
      </c>
      <c r="AS313" s="145">
        <f t="shared" si="191"/>
        <v>0.33333333333333331</v>
      </c>
      <c r="AT313" s="2">
        <f t="shared" si="192"/>
        <v>0</v>
      </c>
      <c r="AU313" s="2">
        <f t="shared" si="193"/>
        <v>0</v>
      </c>
      <c r="AV313" s="2">
        <f t="shared" si="194"/>
        <v>0</v>
      </c>
      <c r="AW313" s="2">
        <f t="shared" si="195"/>
        <v>0</v>
      </c>
      <c r="AX313" s="2">
        <f t="shared" si="176"/>
        <v>0</v>
      </c>
      <c r="AY313" s="2">
        <f t="shared" si="196"/>
        <v>0</v>
      </c>
      <c r="AZ313" s="145" t="e">
        <f t="shared" si="197"/>
        <v>#N/A</v>
      </c>
      <c r="BA313" s="145" t="e">
        <f t="shared" si="198"/>
        <v>#N/A</v>
      </c>
      <c r="BB313" s="145">
        <f t="shared" si="199"/>
        <v>2.083333333333337E-2</v>
      </c>
      <c r="BC313" s="2">
        <f>IF(AM313,
  IF(AND(AL313=$J$31,_xlfn.DAYS(AH313,DATE(AI313,1,1))&lt;7),
    MAX(0,EINSTELLUNGEN!$D$12+1-WEEKDAY(DATE(EINSTELLUNGEN!$D$9,EINSTELLUNGEN!$D$10,1),2)),
    IF(AL313=$J$33,
      MIN(EINSTELLUNGEN!$D$12,WEEKDAY(DATE(EINSTELLUNGEN!$D$9,12,31),2)),
      EINSTELLUNGEN!$D$12
  )) - SUMIF(AL$50:AL$2500,"="&amp;AL313,AX$50:AX$2500),
  0)</f>
        <v>3</v>
      </c>
      <c r="BD313" s="2">
        <f t="shared" si="200"/>
        <v>0.33333333333333331</v>
      </c>
      <c r="BE313" s="2">
        <f t="shared" si="201"/>
        <v>0</v>
      </c>
    </row>
    <row r="314" spans="1:57" ht="10.5" customHeight="1">
      <c r="A314" s="1" t="str">
        <f t="shared" ca="1" si="177"/>
        <v/>
      </c>
      <c r="B314" s="1" t="str">
        <f t="shared" ca="1" si="178"/>
        <v/>
      </c>
      <c r="C314" s="1" t="str">
        <f t="shared" ca="1" si="179"/>
        <v/>
      </c>
      <c r="D314" s="1" t="str">
        <f t="shared" ca="1" si="180"/>
        <v/>
      </c>
      <c r="F314" s="10"/>
      <c r="G314" s="136" t="str">
        <f t="shared" si="181"/>
        <v/>
      </c>
      <c r="H314" s="27"/>
      <c r="I314" s="28"/>
      <c r="J314" s="28"/>
      <c r="K314" s="29"/>
      <c r="L314" s="136"/>
      <c r="M314" s="136"/>
      <c r="N314" s="136"/>
      <c r="O314" s="26" t="str">
        <f t="shared" si="182"/>
        <v/>
      </c>
      <c r="P314" s="218" t="str">
        <f t="shared" si="183"/>
        <v/>
      </c>
      <c r="Q314" s="26" t="str">
        <f t="shared" si="184"/>
        <v/>
      </c>
      <c r="R314" s="22"/>
      <c r="S314" s="99"/>
      <c r="T314" s="10"/>
      <c r="U314" s="229" t="str">
        <f t="shared" si="185"/>
        <v/>
      </c>
      <c r="V314" s="230"/>
      <c r="W314" s="230"/>
      <c r="X314" s="230"/>
      <c r="Y314" s="230"/>
      <c r="Z314" s="22" t="str">
        <f>""</f>
        <v/>
      </c>
      <c r="AB314" s="23" t="str">
        <f t="shared" si="186"/>
        <v/>
      </c>
      <c r="AC314" s="2" t="b">
        <f>COUNT(Q314:Q$2500)&gt;0</f>
        <v>0</v>
      </c>
      <c r="AD314" s="2" t="b">
        <f t="shared" si="169"/>
        <v>0</v>
      </c>
      <c r="AE314" s="2" t="b">
        <f t="shared" si="170"/>
        <v>0</v>
      </c>
      <c r="AF314" s="2" t="b">
        <f t="shared" si="171"/>
        <v>0</v>
      </c>
      <c r="AG314" s="2" t="b">
        <f>OR(
  AND(AC314,NOT(AC315)),
  AND(AF314,WEEKDAY(AH313,2)=EINSTELLUNGEN!$D$12),
  AND(AF314,AH314=$J$35)
)</f>
        <v>0</v>
      </c>
      <c r="AH314" s="2">
        <f>IF(AE314,AH313+IF(WEEKDAY(AH313+1,2)&lt;=EINSTELLUNGEN!$D$12,1,$J$36),AH313)</f>
        <v>42020</v>
      </c>
      <c r="AI314" s="2">
        <f t="shared" si="172"/>
        <v>2019</v>
      </c>
      <c r="AJ314" s="2">
        <f t="shared" si="173"/>
        <v>201901</v>
      </c>
      <c r="AK314" s="2">
        <f t="shared" si="174"/>
        <v>201901</v>
      </c>
      <c r="AL314" s="2">
        <f t="shared" si="202"/>
        <v>201903</v>
      </c>
      <c r="AM314" s="2" t="b">
        <f t="shared" si="175"/>
        <v>1</v>
      </c>
      <c r="AN314" s="4" t="e">
        <f t="shared" si="187"/>
        <v>#N/A</v>
      </c>
      <c r="AO314" s="4" t="e">
        <f t="shared" si="188"/>
        <v>#N/A</v>
      </c>
      <c r="AP314" s="2" t="str">
        <f>IF(AD314,
  IF(ISBLANK(H314),
    AP313,
    IF(LEN(H314)=1,
      IF(OR(UPPER(H314)="A",UPPER(H314)="I"),
        EINSTELLUNGEN!$D$21,
        IF(OR(UPPER(H314)="B",UPPER(H314)="M"),
          EINSTELLUNGEN!$D$22,
          IF(OR(UPPER(H314)="C",UPPER(H314)="S"),
            EINSTELLUNGEN!$D$23,
            IF(UPPER(H314)="D",
              EINSTELLUNGEN!$D$24,
              IF(UPPER(H314)="E",
                EINSTELLUNGEN!$D$25,
                UPPER(H314)))))),
      IF(ISNUMBER(H314),
        EINSTELLUNGEN!$D$20&amp;H314,
        UPPER(H314)))),
  "")</f>
        <v/>
      </c>
      <c r="AQ314" s="2" t="str">
        <f t="shared" si="189"/>
        <v/>
      </c>
      <c r="AR314" s="2">
        <f t="shared" si="190"/>
        <v>0</v>
      </c>
      <c r="AS314" s="145">
        <f t="shared" si="191"/>
        <v>0.33333333333333331</v>
      </c>
      <c r="AT314" s="2">
        <f t="shared" si="192"/>
        <v>0</v>
      </c>
      <c r="AU314" s="2">
        <f t="shared" si="193"/>
        <v>0</v>
      </c>
      <c r="AV314" s="2">
        <f t="shared" si="194"/>
        <v>0</v>
      </c>
      <c r="AW314" s="2">
        <f t="shared" si="195"/>
        <v>0</v>
      </c>
      <c r="AX314" s="2">
        <f t="shared" si="176"/>
        <v>0</v>
      </c>
      <c r="AY314" s="2">
        <f t="shared" si="196"/>
        <v>0</v>
      </c>
      <c r="AZ314" s="145" t="e">
        <f t="shared" si="197"/>
        <v>#N/A</v>
      </c>
      <c r="BA314" s="145" t="e">
        <f t="shared" si="198"/>
        <v>#N/A</v>
      </c>
      <c r="BB314" s="145">
        <f t="shared" si="199"/>
        <v>2.083333333333337E-2</v>
      </c>
      <c r="BC314" s="2">
        <f>IF(AM314,
  IF(AND(AL314=$J$31,_xlfn.DAYS(AH314,DATE(AI314,1,1))&lt;7),
    MAX(0,EINSTELLUNGEN!$D$12+1-WEEKDAY(DATE(EINSTELLUNGEN!$D$9,EINSTELLUNGEN!$D$10,1),2)),
    IF(AL314=$J$33,
      MIN(EINSTELLUNGEN!$D$12,WEEKDAY(DATE(EINSTELLUNGEN!$D$9,12,31),2)),
      EINSTELLUNGEN!$D$12
  )) - SUMIF(AL$50:AL$2500,"="&amp;AL314,AX$50:AX$2500),
  0)</f>
        <v>3</v>
      </c>
      <c r="BD314" s="2">
        <f t="shared" si="200"/>
        <v>0.33333333333333331</v>
      </c>
      <c r="BE314" s="2">
        <f t="shared" si="201"/>
        <v>0</v>
      </c>
    </row>
    <row r="315" spans="1:57" ht="10.5" customHeight="1">
      <c r="A315" s="1" t="str">
        <f t="shared" ca="1" si="177"/>
        <v/>
      </c>
      <c r="B315" s="1" t="str">
        <f t="shared" ca="1" si="178"/>
        <v/>
      </c>
      <c r="C315" s="1" t="str">
        <f t="shared" ca="1" si="179"/>
        <v/>
      </c>
      <c r="D315" s="1" t="str">
        <f t="shared" ca="1" si="180"/>
        <v/>
      </c>
      <c r="F315" s="10"/>
      <c r="G315" s="136" t="str">
        <f t="shared" si="181"/>
        <v/>
      </c>
      <c r="H315" s="27"/>
      <c r="I315" s="28"/>
      <c r="J315" s="28"/>
      <c r="K315" s="29"/>
      <c r="L315" s="136"/>
      <c r="M315" s="136"/>
      <c r="N315" s="136"/>
      <c r="O315" s="26" t="str">
        <f t="shared" si="182"/>
        <v/>
      </c>
      <c r="P315" s="218" t="str">
        <f t="shared" si="183"/>
        <v/>
      </c>
      <c r="Q315" s="26" t="str">
        <f t="shared" si="184"/>
        <v/>
      </c>
      <c r="R315" s="22"/>
      <c r="S315" s="99"/>
      <c r="T315" s="10"/>
      <c r="U315" s="229" t="str">
        <f t="shared" si="185"/>
        <v/>
      </c>
      <c r="V315" s="230"/>
      <c r="W315" s="230"/>
      <c r="X315" s="230"/>
      <c r="Y315" s="230"/>
      <c r="Z315" s="22" t="str">
        <f>""</f>
        <v/>
      </c>
      <c r="AB315" s="23" t="str">
        <f t="shared" si="186"/>
        <v/>
      </c>
      <c r="AC315" s="2" t="b">
        <f>COUNT(Q315:Q$2500)&gt;0</f>
        <v>0</v>
      </c>
      <c r="AD315" s="2" t="b">
        <f t="shared" si="169"/>
        <v>0</v>
      </c>
      <c r="AE315" s="2" t="b">
        <f t="shared" si="170"/>
        <v>0</v>
      </c>
      <c r="AF315" s="2" t="b">
        <f t="shared" si="171"/>
        <v>0</v>
      </c>
      <c r="AG315" s="2" t="b">
        <f>OR(
  AND(AC315,NOT(AC316)),
  AND(AF315,WEEKDAY(AH314,2)=EINSTELLUNGEN!$D$12),
  AND(AF315,AH315=$J$35)
)</f>
        <v>0</v>
      </c>
      <c r="AH315" s="2">
        <f>IF(AE315,AH314+IF(WEEKDAY(AH314+1,2)&lt;=EINSTELLUNGEN!$D$12,1,$J$36),AH314)</f>
        <v>42020</v>
      </c>
      <c r="AI315" s="2">
        <f t="shared" si="172"/>
        <v>2019</v>
      </c>
      <c r="AJ315" s="2">
        <f t="shared" si="173"/>
        <v>201901</v>
      </c>
      <c r="AK315" s="2">
        <f t="shared" si="174"/>
        <v>201901</v>
      </c>
      <c r="AL315" s="2">
        <f t="shared" si="202"/>
        <v>201903</v>
      </c>
      <c r="AM315" s="2" t="b">
        <f t="shared" si="175"/>
        <v>1</v>
      </c>
      <c r="AN315" s="4" t="e">
        <f t="shared" si="187"/>
        <v>#N/A</v>
      </c>
      <c r="AO315" s="4" t="e">
        <f t="shared" si="188"/>
        <v>#N/A</v>
      </c>
      <c r="AP315" s="2" t="str">
        <f>IF(AD315,
  IF(ISBLANK(H315),
    AP314,
    IF(LEN(H315)=1,
      IF(OR(UPPER(H315)="A",UPPER(H315)="I"),
        EINSTELLUNGEN!$D$21,
        IF(OR(UPPER(H315)="B",UPPER(H315)="M"),
          EINSTELLUNGEN!$D$22,
          IF(OR(UPPER(H315)="C",UPPER(H315)="S"),
            EINSTELLUNGEN!$D$23,
            IF(UPPER(H315)="D",
              EINSTELLUNGEN!$D$24,
              IF(UPPER(H315)="E",
                EINSTELLUNGEN!$D$25,
                UPPER(H315)))))),
      IF(ISNUMBER(H315),
        EINSTELLUNGEN!$D$20&amp;H315,
        UPPER(H315)))),
  "")</f>
        <v/>
      </c>
      <c r="AQ315" s="2" t="str">
        <f t="shared" si="189"/>
        <v/>
      </c>
      <c r="AR315" s="2">
        <f t="shared" si="190"/>
        <v>0</v>
      </c>
      <c r="AS315" s="145">
        <f t="shared" si="191"/>
        <v>0.33333333333333331</v>
      </c>
      <c r="AT315" s="2">
        <f t="shared" si="192"/>
        <v>0</v>
      </c>
      <c r="AU315" s="2">
        <f t="shared" si="193"/>
        <v>0</v>
      </c>
      <c r="AV315" s="2">
        <f t="shared" si="194"/>
        <v>0</v>
      </c>
      <c r="AW315" s="2">
        <f t="shared" si="195"/>
        <v>0</v>
      </c>
      <c r="AX315" s="2">
        <f t="shared" si="176"/>
        <v>0</v>
      </c>
      <c r="AY315" s="2">
        <f t="shared" si="196"/>
        <v>0</v>
      </c>
      <c r="AZ315" s="145" t="e">
        <f t="shared" si="197"/>
        <v>#N/A</v>
      </c>
      <c r="BA315" s="145" t="e">
        <f t="shared" si="198"/>
        <v>#N/A</v>
      </c>
      <c r="BB315" s="145">
        <f t="shared" si="199"/>
        <v>2.083333333333337E-2</v>
      </c>
      <c r="BC315" s="2">
        <f>IF(AM315,
  IF(AND(AL315=$J$31,_xlfn.DAYS(AH315,DATE(AI315,1,1))&lt;7),
    MAX(0,EINSTELLUNGEN!$D$12+1-WEEKDAY(DATE(EINSTELLUNGEN!$D$9,EINSTELLUNGEN!$D$10,1),2)),
    IF(AL315=$J$33,
      MIN(EINSTELLUNGEN!$D$12,WEEKDAY(DATE(EINSTELLUNGEN!$D$9,12,31),2)),
      EINSTELLUNGEN!$D$12
  )) - SUMIF(AL$50:AL$2500,"="&amp;AL315,AX$50:AX$2500),
  0)</f>
        <v>3</v>
      </c>
      <c r="BD315" s="2">
        <f t="shared" si="200"/>
        <v>0.33333333333333331</v>
      </c>
      <c r="BE315" s="2">
        <f t="shared" si="201"/>
        <v>0</v>
      </c>
    </row>
    <row r="316" spans="1:57" ht="10.5" customHeight="1">
      <c r="A316" s="1" t="str">
        <f t="shared" ca="1" si="177"/>
        <v/>
      </c>
      <c r="B316" s="1" t="str">
        <f t="shared" ca="1" si="178"/>
        <v/>
      </c>
      <c r="C316" s="1" t="str">
        <f t="shared" ca="1" si="179"/>
        <v/>
      </c>
      <c r="D316" s="1" t="str">
        <f t="shared" ca="1" si="180"/>
        <v/>
      </c>
      <c r="F316" s="10"/>
      <c r="G316" s="136" t="str">
        <f t="shared" si="181"/>
        <v/>
      </c>
      <c r="H316" s="27"/>
      <c r="I316" s="28"/>
      <c r="J316" s="28"/>
      <c r="K316" s="29"/>
      <c r="L316" s="136"/>
      <c r="M316" s="136"/>
      <c r="N316" s="136"/>
      <c r="O316" s="26" t="str">
        <f t="shared" si="182"/>
        <v/>
      </c>
      <c r="P316" s="218" t="str">
        <f t="shared" si="183"/>
        <v/>
      </c>
      <c r="Q316" s="26" t="str">
        <f t="shared" si="184"/>
        <v/>
      </c>
      <c r="R316" s="22"/>
      <c r="S316" s="99"/>
      <c r="T316" s="10"/>
      <c r="U316" s="229" t="str">
        <f t="shared" si="185"/>
        <v/>
      </c>
      <c r="V316" s="230"/>
      <c r="W316" s="230"/>
      <c r="X316" s="230"/>
      <c r="Y316" s="230"/>
      <c r="Z316" s="22" t="str">
        <f>""</f>
        <v/>
      </c>
      <c r="AB316" s="23" t="str">
        <f t="shared" si="186"/>
        <v/>
      </c>
      <c r="AC316" s="2" t="b">
        <f>COUNT(Q316:Q$2500)&gt;0</f>
        <v>0</v>
      </c>
      <c r="AD316" s="2" t="b">
        <f t="shared" si="169"/>
        <v>0</v>
      </c>
      <c r="AE316" s="2" t="b">
        <f t="shared" si="170"/>
        <v>0</v>
      </c>
      <c r="AF316" s="2" t="b">
        <f t="shared" si="171"/>
        <v>0</v>
      </c>
      <c r="AG316" s="2" t="b">
        <f>OR(
  AND(AC316,NOT(AC317)),
  AND(AF316,WEEKDAY(AH315,2)=EINSTELLUNGEN!$D$12),
  AND(AF316,AH316=$J$35)
)</f>
        <v>0</v>
      </c>
      <c r="AH316" s="2">
        <f>IF(AE316,AH315+IF(WEEKDAY(AH315+1,2)&lt;=EINSTELLUNGEN!$D$12,1,$J$36),AH315)</f>
        <v>42020</v>
      </c>
      <c r="AI316" s="2">
        <f t="shared" si="172"/>
        <v>2019</v>
      </c>
      <c r="AJ316" s="2">
        <f t="shared" si="173"/>
        <v>201901</v>
      </c>
      <c r="AK316" s="2">
        <f t="shared" si="174"/>
        <v>201901</v>
      </c>
      <c r="AL316" s="2">
        <f t="shared" si="202"/>
        <v>201903</v>
      </c>
      <c r="AM316" s="2" t="b">
        <f t="shared" si="175"/>
        <v>1</v>
      </c>
      <c r="AN316" s="4" t="e">
        <f t="shared" si="187"/>
        <v>#N/A</v>
      </c>
      <c r="AO316" s="4" t="e">
        <f t="shared" si="188"/>
        <v>#N/A</v>
      </c>
      <c r="AP316" s="2" t="str">
        <f>IF(AD316,
  IF(ISBLANK(H316),
    AP315,
    IF(LEN(H316)=1,
      IF(OR(UPPER(H316)="A",UPPER(H316)="I"),
        EINSTELLUNGEN!$D$21,
        IF(OR(UPPER(H316)="B",UPPER(H316)="M"),
          EINSTELLUNGEN!$D$22,
          IF(OR(UPPER(H316)="C",UPPER(H316)="S"),
            EINSTELLUNGEN!$D$23,
            IF(UPPER(H316)="D",
              EINSTELLUNGEN!$D$24,
              IF(UPPER(H316)="E",
                EINSTELLUNGEN!$D$25,
                UPPER(H316)))))),
      IF(ISNUMBER(H316),
        EINSTELLUNGEN!$D$20&amp;H316,
        UPPER(H316)))),
  "")</f>
        <v/>
      </c>
      <c r="AQ316" s="2" t="str">
        <f t="shared" si="189"/>
        <v/>
      </c>
      <c r="AR316" s="2">
        <f t="shared" si="190"/>
        <v>0</v>
      </c>
      <c r="AS316" s="145">
        <f t="shared" si="191"/>
        <v>0.33333333333333331</v>
      </c>
      <c r="AT316" s="2">
        <f t="shared" si="192"/>
        <v>0</v>
      </c>
      <c r="AU316" s="2">
        <f t="shared" si="193"/>
        <v>0</v>
      </c>
      <c r="AV316" s="2">
        <f t="shared" si="194"/>
        <v>0</v>
      </c>
      <c r="AW316" s="2">
        <f t="shared" si="195"/>
        <v>0</v>
      </c>
      <c r="AX316" s="2">
        <f t="shared" si="176"/>
        <v>0</v>
      </c>
      <c r="AY316" s="2">
        <f t="shared" si="196"/>
        <v>0</v>
      </c>
      <c r="AZ316" s="145" t="e">
        <f t="shared" si="197"/>
        <v>#N/A</v>
      </c>
      <c r="BA316" s="145" t="e">
        <f t="shared" si="198"/>
        <v>#N/A</v>
      </c>
      <c r="BB316" s="145">
        <f t="shared" si="199"/>
        <v>2.083333333333337E-2</v>
      </c>
      <c r="BC316" s="2">
        <f>IF(AM316,
  IF(AND(AL316=$J$31,_xlfn.DAYS(AH316,DATE(AI316,1,1))&lt;7),
    MAX(0,EINSTELLUNGEN!$D$12+1-WEEKDAY(DATE(EINSTELLUNGEN!$D$9,EINSTELLUNGEN!$D$10,1),2)),
    IF(AL316=$J$33,
      MIN(EINSTELLUNGEN!$D$12,WEEKDAY(DATE(EINSTELLUNGEN!$D$9,12,31),2)),
      EINSTELLUNGEN!$D$12
  )) - SUMIF(AL$50:AL$2500,"="&amp;AL316,AX$50:AX$2500),
  0)</f>
        <v>3</v>
      </c>
      <c r="BD316" s="2">
        <f t="shared" si="200"/>
        <v>0.33333333333333331</v>
      </c>
      <c r="BE316" s="2">
        <f t="shared" si="201"/>
        <v>0</v>
      </c>
    </row>
    <row r="317" spans="1:57" ht="10.5" customHeight="1">
      <c r="A317" s="1" t="str">
        <f t="shared" ca="1" si="177"/>
        <v/>
      </c>
      <c r="B317" s="1" t="str">
        <f t="shared" ca="1" si="178"/>
        <v/>
      </c>
      <c r="C317" s="1" t="str">
        <f t="shared" ca="1" si="179"/>
        <v/>
      </c>
      <c r="D317" s="1" t="str">
        <f t="shared" ca="1" si="180"/>
        <v/>
      </c>
      <c r="F317" s="10"/>
      <c r="G317" s="136" t="str">
        <f t="shared" si="181"/>
        <v/>
      </c>
      <c r="H317" s="27"/>
      <c r="I317" s="28"/>
      <c r="J317" s="28"/>
      <c r="K317" s="29"/>
      <c r="L317" s="136"/>
      <c r="M317" s="136"/>
      <c r="N317" s="136"/>
      <c r="O317" s="26" t="str">
        <f t="shared" si="182"/>
        <v/>
      </c>
      <c r="P317" s="218" t="str">
        <f t="shared" si="183"/>
        <v/>
      </c>
      <c r="Q317" s="26" t="str">
        <f t="shared" si="184"/>
        <v/>
      </c>
      <c r="R317" s="22"/>
      <c r="S317" s="99"/>
      <c r="T317" s="10"/>
      <c r="U317" s="229" t="str">
        <f t="shared" si="185"/>
        <v/>
      </c>
      <c r="V317" s="230"/>
      <c r="W317" s="230"/>
      <c r="X317" s="230"/>
      <c r="Y317" s="230"/>
      <c r="Z317" s="22" t="str">
        <f>""</f>
        <v/>
      </c>
      <c r="AB317" s="23" t="str">
        <f t="shared" si="186"/>
        <v/>
      </c>
      <c r="AC317" s="2" t="b">
        <f>COUNT(Q317:Q$2500)&gt;0</f>
        <v>0</v>
      </c>
      <c r="AD317" s="2" t="b">
        <f t="shared" si="169"/>
        <v>0</v>
      </c>
      <c r="AE317" s="2" t="b">
        <f t="shared" si="170"/>
        <v>0</v>
      </c>
      <c r="AF317" s="2" t="b">
        <f t="shared" si="171"/>
        <v>0</v>
      </c>
      <c r="AG317" s="2" t="b">
        <f>OR(
  AND(AC317,NOT(AC318)),
  AND(AF317,WEEKDAY(AH316,2)=EINSTELLUNGEN!$D$12),
  AND(AF317,AH317=$J$35)
)</f>
        <v>0</v>
      </c>
      <c r="AH317" s="2">
        <f>IF(AE317,AH316+IF(WEEKDAY(AH316+1,2)&lt;=EINSTELLUNGEN!$D$12,1,$J$36),AH316)</f>
        <v>42020</v>
      </c>
      <c r="AI317" s="2">
        <f t="shared" si="172"/>
        <v>2019</v>
      </c>
      <c r="AJ317" s="2">
        <f t="shared" si="173"/>
        <v>201901</v>
      </c>
      <c r="AK317" s="2">
        <f t="shared" si="174"/>
        <v>201901</v>
      </c>
      <c r="AL317" s="2">
        <f t="shared" si="202"/>
        <v>201903</v>
      </c>
      <c r="AM317" s="2" t="b">
        <f t="shared" si="175"/>
        <v>1</v>
      </c>
      <c r="AN317" s="4" t="e">
        <f t="shared" si="187"/>
        <v>#N/A</v>
      </c>
      <c r="AO317" s="4" t="e">
        <f t="shared" si="188"/>
        <v>#N/A</v>
      </c>
      <c r="AP317" s="2" t="str">
        <f>IF(AD317,
  IF(ISBLANK(H317),
    AP316,
    IF(LEN(H317)=1,
      IF(OR(UPPER(H317)="A",UPPER(H317)="I"),
        EINSTELLUNGEN!$D$21,
        IF(OR(UPPER(H317)="B",UPPER(H317)="M"),
          EINSTELLUNGEN!$D$22,
          IF(OR(UPPER(H317)="C",UPPER(H317)="S"),
            EINSTELLUNGEN!$D$23,
            IF(UPPER(H317)="D",
              EINSTELLUNGEN!$D$24,
              IF(UPPER(H317)="E",
                EINSTELLUNGEN!$D$25,
                UPPER(H317)))))),
      IF(ISNUMBER(H317),
        EINSTELLUNGEN!$D$20&amp;H317,
        UPPER(H317)))),
  "")</f>
        <v/>
      </c>
      <c r="AQ317" s="2" t="str">
        <f t="shared" si="189"/>
        <v/>
      </c>
      <c r="AR317" s="2">
        <f t="shared" si="190"/>
        <v>0</v>
      </c>
      <c r="AS317" s="145">
        <f t="shared" si="191"/>
        <v>0.33333333333333331</v>
      </c>
      <c r="AT317" s="2">
        <f t="shared" si="192"/>
        <v>0</v>
      </c>
      <c r="AU317" s="2">
        <f t="shared" si="193"/>
        <v>0</v>
      </c>
      <c r="AV317" s="2">
        <f t="shared" si="194"/>
        <v>0</v>
      </c>
      <c r="AW317" s="2">
        <f t="shared" si="195"/>
        <v>0</v>
      </c>
      <c r="AX317" s="2">
        <f t="shared" si="176"/>
        <v>0</v>
      </c>
      <c r="AY317" s="2">
        <f t="shared" si="196"/>
        <v>0</v>
      </c>
      <c r="AZ317" s="145" t="e">
        <f t="shared" si="197"/>
        <v>#N/A</v>
      </c>
      <c r="BA317" s="145" t="e">
        <f t="shared" si="198"/>
        <v>#N/A</v>
      </c>
      <c r="BB317" s="145">
        <f t="shared" si="199"/>
        <v>2.083333333333337E-2</v>
      </c>
      <c r="BC317" s="2">
        <f>IF(AM317,
  IF(AND(AL317=$J$31,_xlfn.DAYS(AH317,DATE(AI317,1,1))&lt;7),
    MAX(0,EINSTELLUNGEN!$D$12+1-WEEKDAY(DATE(EINSTELLUNGEN!$D$9,EINSTELLUNGEN!$D$10,1),2)),
    IF(AL317=$J$33,
      MIN(EINSTELLUNGEN!$D$12,WEEKDAY(DATE(EINSTELLUNGEN!$D$9,12,31),2)),
      EINSTELLUNGEN!$D$12
  )) - SUMIF(AL$50:AL$2500,"="&amp;AL317,AX$50:AX$2500),
  0)</f>
        <v>3</v>
      </c>
      <c r="BD317" s="2">
        <f t="shared" si="200"/>
        <v>0.33333333333333331</v>
      </c>
      <c r="BE317" s="2">
        <f t="shared" si="201"/>
        <v>0</v>
      </c>
    </row>
    <row r="318" spans="1:57" ht="10.5" customHeight="1">
      <c r="A318" s="1" t="str">
        <f t="shared" ca="1" si="177"/>
        <v/>
      </c>
      <c r="B318" s="1" t="str">
        <f t="shared" ca="1" si="178"/>
        <v/>
      </c>
      <c r="C318" s="1" t="str">
        <f t="shared" ca="1" si="179"/>
        <v/>
      </c>
      <c r="D318" s="1" t="str">
        <f t="shared" ca="1" si="180"/>
        <v/>
      </c>
      <c r="F318" s="10"/>
      <c r="G318" s="136" t="str">
        <f t="shared" si="181"/>
        <v/>
      </c>
      <c r="H318" s="27"/>
      <c r="I318" s="28"/>
      <c r="J318" s="28"/>
      <c r="K318" s="29"/>
      <c r="L318" s="136"/>
      <c r="M318" s="136"/>
      <c r="N318" s="136"/>
      <c r="O318" s="26" t="str">
        <f t="shared" si="182"/>
        <v/>
      </c>
      <c r="P318" s="218" t="str">
        <f t="shared" si="183"/>
        <v/>
      </c>
      <c r="Q318" s="26" t="str">
        <f t="shared" si="184"/>
        <v/>
      </c>
      <c r="R318" s="22"/>
      <c r="S318" s="99"/>
      <c r="T318" s="10"/>
      <c r="U318" s="229" t="str">
        <f t="shared" si="185"/>
        <v/>
      </c>
      <c r="V318" s="230"/>
      <c r="W318" s="230"/>
      <c r="X318" s="230"/>
      <c r="Y318" s="230"/>
      <c r="Z318" s="22" t="str">
        <f>""</f>
        <v/>
      </c>
      <c r="AB318" s="23" t="str">
        <f t="shared" si="186"/>
        <v/>
      </c>
      <c r="AC318" s="2" t="b">
        <f>COUNT(Q318:Q$2500)&gt;0</f>
        <v>0</v>
      </c>
      <c r="AD318" s="2" t="b">
        <f t="shared" si="169"/>
        <v>0</v>
      </c>
      <c r="AE318" s="2" t="b">
        <f t="shared" si="170"/>
        <v>0</v>
      </c>
      <c r="AF318" s="2" t="b">
        <f t="shared" si="171"/>
        <v>0</v>
      </c>
      <c r="AG318" s="2" t="b">
        <f>OR(
  AND(AC318,NOT(AC319)),
  AND(AF318,WEEKDAY(AH317,2)=EINSTELLUNGEN!$D$12),
  AND(AF318,AH318=$J$35)
)</f>
        <v>0</v>
      </c>
      <c r="AH318" s="2">
        <f>IF(AE318,AH317+IF(WEEKDAY(AH317+1,2)&lt;=EINSTELLUNGEN!$D$12,1,$J$36),AH317)</f>
        <v>42020</v>
      </c>
      <c r="AI318" s="2">
        <f t="shared" si="172"/>
        <v>2019</v>
      </c>
      <c r="AJ318" s="2">
        <f t="shared" si="173"/>
        <v>201901</v>
      </c>
      <c r="AK318" s="2">
        <f t="shared" si="174"/>
        <v>201901</v>
      </c>
      <c r="AL318" s="2">
        <f t="shared" si="202"/>
        <v>201903</v>
      </c>
      <c r="AM318" s="2" t="b">
        <f t="shared" si="175"/>
        <v>1</v>
      </c>
      <c r="AN318" s="4" t="e">
        <f t="shared" si="187"/>
        <v>#N/A</v>
      </c>
      <c r="AO318" s="4" t="e">
        <f t="shared" si="188"/>
        <v>#N/A</v>
      </c>
      <c r="AP318" s="2" t="str">
        <f>IF(AD318,
  IF(ISBLANK(H318),
    AP317,
    IF(LEN(H318)=1,
      IF(OR(UPPER(H318)="A",UPPER(H318)="I"),
        EINSTELLUNGEN!$D$21,
        IF(OR(UPPER(H318)="B",UPPER(H318)="M"),
          EINSTELLUNGEN!$D$22,
          IF(OR(UPPER(H318)="C",UPPER(H318)="S"),
            EINSTELLUNGEN!$D$23,
            IF(UPPER(H318)="D",
              EINSTELLUNGEN!$D$24,
              IF(UPPER(H318)="E",
                EINSTELLUNGEN!$D$25,
                UPPER(H318)))))),
      IF(ISNUMBER(H318),
        EINSTELLUNGEN!$D$20&amp;H318,
        UPPER(H318)))),
  "")</f>
        <v/>
      </c>
      <c r="AQ318" s="2" t="str">
        <f t="shared" si="189"/>
        <v/>
      </c>
      <c r="AR318" s="2">
        <f t="shared" si="190"/>
        <v>0</v>
      </c>
      <c r="AS318" s="145">
        <f t="shared" si="191"/>
        <v>0.33333333333333331</v>
      </c>
      <c r="AT318" s="2">
        <f t="shared" si="192"/>
        <v>0</v>
      </c>
      <c r="AU318" s="2">
        <f t="shared" si="193"/>
        <v>0</v>
      </c>
      <c r="AV318" s="2">
        <f t="shared" si="194"/>
        <v>0</v>
      </c>
      <c r="AW318" s="2">
        <f t="shared" si="195"/>
        <v>0</v>
      </c>
      <c r="AX318" s="2">
        <f t="shared" si="176"/>
        <v>0</v>
      </c>
      <c r="AY318" s="2">
        <f t="shared" si="196"/>
        <v>0</v>
      </c>
      <c r="AZ318" s="145" t="e">
        <f t="shared" si="197"/>
        <v>#N/A</v>
      </c>
      <c r="BA318" s="145" t="e">
        <f t="shared" si="198"/>
        <v>#N/A</v>
      </c>
      <c r="BB318" s="145">
        <f t="shared" si="199"/>
        <v>2.083333333333337E-2</v>
      </c>
      <c r="BC318" s="2">
        <f>IF(AM318,
  IF(AND(AL318=$J$31,_xlfn.DAYS(AH318,DATE(AI318,1,1))&lt;7),
    MAX(0,EINSTELLUNGEN!$D$12+1-WEEKDAY(DATE(EINSTELLUNGEN!$D$9,EINSTELLUNGEN!$D$10,1),2)),
    IF(AL318=$J$33,
      MIN(EINSTELLUNGEN!$D$12,WEEKDAY(DATE(EINSTELLUNGEN!$D$9,12,31),2)),
      EINSTELLUNGEN!$D$12
  )) - SUMIF(AL$50:AL$2500,"="&amp;AL318,AX$50:AX$2500),
  0)</f>
        <v>3</v>
      </c>
      <c r="BD318" s="2">
        <f t="shared" si="200"/>
        <v>0.33333333333333331</v>
      </c>
      <c r="BE318" s="2">
        <f t="shared" si="201"/>
        <v>0</v>
      </c>
    </row>
    <row r="319" spans="1:57" ht="10.5" customHeight="1">
      <c r="A319" s="1" t="str">
        <f t="shared" ca="1" si="177"/>
        <v/>
      </c>
      <c r="B319" s="1" t="str">
        <f t="shared" ca="1" si="178"/>
        <v/>
      </c>
      <c r="C319" s="1" t="str">
        <f t="shared" ca="1" si="179"/>
        <v/>
      </c>
      <c r="D319" s="1" t="str">
        <f t="shared" ca="1" si="180"/>
        <v/>
      </c>
      <c r="F319" s="10"/>
      <c r="G319" s="136" t="str">
        <f t="shared" si="181"/>
        <v/>
      </c>
      <c r="H319" s="27"/>
      <c r="I319" s="28"/>
      <c r="J319" s="28"/>
      <c r="K319" s="29"/>
      <c r="L319" s="136"/>
      <c r="M319" s="136"/>
      <c r="N319" s="136"/>
      <c r="O319" s="26" t="str">
        <f t="shared" si="182"/>
        <v/>
      </c>
      <c r="P319" s="218" t="str">
        <f t="shared" si="183"/>
        <v/>
      </c>
      <c r="Q319" s="26" t="str">
        <f t="shared" si="184"/>
        <v/>
      </c>
      <c r="R319" s="22"/>
      <c r="S319" s="99"/>
      <c r="T319" s="10"/>
      <c r="U319" s="229" t="str">
        <f t="shared" si="185"/>
        <v/>
      </c>
      <c r="V319" s="230"/>
      <c r="W319" s="230"/>
      <c r="X319" s="230"/>
      <c r="Y319" s="230"/>
      <c r="Z319" s="22" t="str">
        <f>""</f>
        <v/>
      </c>
      <c r="AB319" s="23" t="str">
        <f t="shared" si="186"/>
        <v/>
      </c>
      <c r="AC319" s="2" t="b">
        <f>COUNT(Q319:Q$2500)&gt;0</f>
        <v>0</v>
      </c>
      <c r="AD319" s="2" t="b">
        <f t="shared" si="169"/>
        <v>0</v>
      </c>
      <c r="AE319" s="2" t="b">
        <f t="shared" si="170"/>
        <v>0</v>
      </c>
      <c r="AF319" s="2" t="b">
        <f t="shared" si="171"/>
        <v>0</v>
      </c>
      <c r="AG319" s="2" t="b">
        <f>OR(
  AND(AC319,NOT(AC320)),
  AND(AF319,WEEKDAY(AH318,2)=EINSTELLUNGEN!$D$12),
  AND(AF319,AH319=$J$35)
)</f>
        <v>0</v>
      </c>
      <c r="AH319" s="2">
        <f>IF(AE319,AH318+IF(WEEKDAY(AH318+1,2)&lt;=EINSTELLUNGEN!$D$12,1,$J$36),AH318)</f>
        <v>42020</v>
      </c>
      <c r="AI319" s="2">
        <f t="shared" si="172"/>
        <v>2019</v>
      </c>
      <c r="AJ319" s="2">
        <f t="shared" si="173"/>
        <v>201901</v>
      </c>
      <c r="AK319" s="2">
        <f t="shared" si="174"/>
        <v>201901</v>
      </c>
      <c r="AL319" s="2">
        <f t="shared" si="202"/>
        <v>201903</v>
      </c>
      <c r="AM319" s="2" t="b">
        <f t="shared" si="175"/>
        <v>1</v>
      </c>
      <c r="AN319" s="4" t="e">
        <f t="shared" si="187"/>
        <v>#N/A</v>
      </c>
      <c r="AO319" s="4" t="e">
        <f t="shared" si="188"/>
        <v>#N/A</v>
      </c>
      <c r="AP319" s="2" t="str">
        <f>IF(AD319,
  IF(ISBLANK(H319),
    AP318,
    IF(LEN(H319)=1,
      IF(OR(UPPER(H319)="A",UPPER(H319)="I"),
        EINSTELLUNGEN!$D$21,
        IF(OR(UPPER(H319)="B",UPPER(H319)="M"),
          EINSTELLUNGEN!$D$22,
          IF(OR(UPPER(H319)="C",UPPER(H319)="S"),
            EINSTELLUNGEN!$D$23,
            IF(UPPER(H319)="D",
              EINSTELLUNGEN!$D$24,
              IF(UPPER(H319)="E",
                EINSTELLUNGEN!$D$25,
                UPPER(H319)))))),
      IF(ISNUMBER(H319),
        EINSTELLUNGEN!$D$20&amp;H319,
        UPPER(H319)))),
  "")</f>
        <v/>
      </c>
      <c r="AQ319" s="2" t="str">
        <f t="shared" si="189"/>
        <v/>
      </c>
      <c r="AR319" s="2">
        <f t="shared" si="190"/>
        <v>0</v>
      </c>
      <c r="AS319" s="145">
        <f t="shared" si="191"/>
        <v>0.33333333333333331</v>
      </c>
      <c r="AT319" s="2">
        <f t="shared" si="192"/>
        <v>0</v>
      </c>
      <c r="AU319" s="2">
        <f t="shared" si="193"/>
        <v>0</v>
      </c>
      <c r="AV319" s="2">
        <f t="shared" si="194"/>
        <v>0</v>
      </c>
      <c r="AW319" s="2">
        <f t="shared" si="195"/>
        <v>0</v>
      </c>
      <c r="AX319" s="2">
        <f t="shared" si="176"/>
        <v>0</v>
      </c>
      <c r="AY319" s="2">
        <f t="shared" si="196"/>
        <v>0</v>
      </c>
      <c r="AZ319" s="145" t="e">
        <f t="shared" si="197"/>
        <v>#N/A</v>
      </c>
      <c r="BA319" s="145" t="e">
        <f t="shared" si="198"/>
        <v>#N/A</v>
      </c>
      <c r="BB319" s="145">
        <f t="shared" si="199"/>
        <v>2.083333333333337E-2</v>
      </c>
      <c r="BC319" s="2">
        <f>IF(AM319,
  IF(AND(AL319=$J$31,_xlfn.DAYS(AH319,DATE(AI319,1,1))&lt;7),
    MAX(0,EINSTELLUNGEN!$D$12+1-WEEKDAY(DATE(EINSTELLUNGEN!$D$9,EINSTELLUNGEN!$D$10,1),2)),
    IF(AL319=$J$33,
      MIN(EINSTELLUNGEN!$D$12,WEEKDAY(DATE(EINSTELLUNGEN!$D$9,12,31),2)),
      EINSTELLUNGEN!$D$12
  )) - SUMIF(AL$50:AL$2500,"="&amp;AL319,AX$50:AX$2500),
  0)</f>
        <v>3</v>
      </c>
      <c r="BD319" s="2">
        <f t="shared" si="200"/>
        <v>0.33333333333333331</v>
      </c>
      <c r="BE319" s="2">
        <f t="shared" si="201"/>
        <v>0</v>
      </c>
    </row>
    <row r="320" spans="1:57" ht="10.5" customHeight="1">
      <c r="A320" s="1" t="str">
        <f t="shared" ca="1" si="177"/>
        <v/>
      </c>
      <c r="B320" s="1" t="str">
        <f t="shared" ca="1" si="178"/>
        <v/>
      </c>
      <c r="C320" s="1" t="str">
        <f t="shared" ca="1" si="179"/>
        <v/>
      </c>
      <c r="D320" s="1" t="str">
        <f t="shared" ca="1" si="180"/>
        <v/>
      </c>
      <c r="F320" s="10"/>
      <c r="G320" s="136" t="str">
        <f t="shared" si="181"/>
        <v/>
      </c>
      <c r="H320" s="27"/>
      <c r="I320" s="28"/>
      <c r="J320" s="28"/>
      <c r="K320" s="29"/>
      <c r="L320" s="136"/>
      <c r="M320" s="136"/>
      <c r="N320" s="136"/>
      <c r="O320" s="26" t="str">
        <f t="shared" si="182"/>
        <v/>
      </c>
      <c r="P320" s="218" t="str">
        <f t="shared" si="183"/>
        <v/>
      </c>
      <c r="Q320" s="26" t="str">
        <f t="shared" si="184"/>
        <v/>
      </c>
      <c r="R320" s="22"/>
      <c r="S320" s="99"/>
      <c r="T320" s="10"/>
      <c r="U320" s="229" t="str">
        <f t="shared" si="185"/>
        <v/>
      </c>
      <c r="V320" s="230"/>
      <c r="W320" s="230"/>
      <c r="X320" s="230"/>
      <c r="Y320" s="230"/>
      <c r="Z320" s="22" t="str">
        <f>""</f>
        <v/>
      </c>
      <c r="AB320" s="23" t="str">
        <f t="shared" si="186"/>
        <v/>
      </c>
      <c r="AC320" s="2" t="b">
        <f>COUNT(Q320:Q$2500)&gt;0</f>
        <v>0</v>
      </c>
      <c r="AD320" s="2" t="b">
        <f t="shared" si="169"/>
        <v>0</v>
      </c>
      <c r="AE320" s="2" t="b">
        <f t="shared" si="170"/>
        <v>0</v>
      </c>
      <c r="AF320" s="2" t="b">
        <f t="shared" si="171"/>
        <v>0</v>
      </c>
      <c r="AG320" s="2" t="b">
        <f>OR(
  AND(AC320,NOT(AC321)),
  AND(AF320,WEEKDAY(AH319,2)=EINSTELLUNGEN!$D$12),
  AND(AF320,AH320=$J$35)
)</f>
        <v>0</v>
      </c>
      <c r="AH320" s="2">
        <f>IF(AE320,AH319+IF(WEEKDAY(AH319+1,2)&lt;=EINSTELLUNGEN!$D$12,1,$J$36),AH319)</f>
        <v>42020</v>
      </c>
      <c r="AI320" s="2">
        <f t="shared" si="172"/>
        <v>2019</v>
      </c>
      <c r="AJ320" s="2">
        <f t="shared" si="173"/>
        <v>201901</v>
      </c>
      <c r="AK320" s="2">
        <f t="shared" si="174"/>
        <v>201901</v>
      </c>
      <c r="AL320" s="2">
        <f t="shared" si="202"/>
        <v>201903</v>
      </c>
      <c r="AM320" s="2" t="b">
        <f t="shared" si="175"/>
        <v>1</v>
      </c>
      <c r="AN320" s="4" t="e">
        <f t="shared" si="187"/>
        <v>#N/A</v>
      </c>
      <c r="AO320" s="4" t="e">
        <f t="shared" si="188"/>
        <v>#N/A</v>
      </c>
      <c r="AP320" s="2" t="str">
        <f>IF(AD320,
  IF(ISBLANK(H320),
    AP319,
    IF(LEN(H320)=1,
      IF(OR(UPPER(H320)="A",UPPER(H320)="I"),
        EINSTELLUNGEN!$D$21,
        IF(OR(UPPER(H320)="B",UPPER(H320)="M"),
          EINSTELLUNGEN!$D$22,
          IF(OR(UPPER(H320)="C",UPPER(H320)="S"),
            EINSTELLUNGEN!$D$23,
            IF(UPPER(H320)="D",
              EINSTELLUNGEN!$D$24,
              IF(UPPER(H320)="E",
                EINSTELLUNGEN!$D$25,
                UPPER(H320)))))),
      IF(ISNUMBER(H320),
        EINSTELLUNGEN!$D$20&amp;H320,
        UPPER(H320)))),
  "")</f>
        <v/>
      </c>
      <c r="AQ320" s="2" t="str">
        <f t="shared" si="189"/>
        <v/>
      </c>
      <c r="AR320" s="2">
        <f t="shared" si="190"/>
        <v>0</v>
      </c>
      <c r="AS320" s="145">
        <f t="shared" si="191"/>
        <v>0.33333333333333331</v>
      </c>
      <c r="AT320" s="2">
        <f t="shared" si="192"/>
        <v>0</v>
      </c>
      <c r="AU320" s="2">
        <f t="shared" si="193"/>
        <v>0</v>
      </c>
      <c r="AV320" s="2">
        <f t="shared" si="194"/>
        <v>0</v>
      </c>
      <c r="AW320" s="2">
        <f t="shared" si="195"/>
        <v>0</v>
      </c>
      <c r="AX320" s="2">
        <f t="shared" si="176"/>
        <v>0</v>
      </c>
      <c r="AY320" s="2">
        <f t="shared" si="196"/>
        <v>0</v>
      </c>
      <c r="AZ320" s="145" t="e">
        <f t="shared" si="197"/>
        <v>#N/A</v>
      </c>
      <c r="BA320" s="145" t="e">
        <f t="shared" si="198"/>
        <v>#N/A</v>
      </c>
      <c r="BB320" s="145">
        <f t="shared" si="199"/>
        <v>2.083333333333337E-2</v>
      </c>
      <c r="BC320" s="2">
        <f>IF(AM320,
  IF(AND(AL320=$J$31,_xlfn.DAYS(AH320,DATE(AI320,1,1))&lt;7),
    MAX(0,EINSTELLUNGEN!$D$12+1-WEEKDAY(DATE(EINSTELLUNGEN!$D$9,EINSTELLUNGEN!$D$10,1),2)),
    IF(AL320=$J$33,
      MIN(EINSTELLUNGEN!$D$12,WEEKDAY(DATE(EINSTELLUNGEN!$D$9,12,31),2)),
      EINSTELLUNGEN!$D$12
  )) - SUMIF(AL$50:AL$2500,"="&amp;AL320,AX$50:AX$2500),
  0)</f>
        <v>3</v>
      </c>
      <c r="BD320" s="2">
        <f t="shared" si="200"/>
        <v>0.33333333333333331</v>
      </c>
      <c r="BE320" s="2">
        <f t="shared" si="201"/>
        <v>0</v>
      </c>
    </row>
    <row r="321" spans="1:57" ht="10.5" customHeight="1">
      <c r="A321" s="1" t="str">
        <f t="shared" ca="1" si="177"/>
        <v/>
      </c>
      <c r="B321" s="1" t="str">
        <f t="shared" ca="1" si="178"/>
        <v/>
      </c>
      <c r="C321" s="1" t="str">
        <f t="shared" ca="1" si="179"/>
        <v/>
      </c>
      <c r="D321" s="1" t="str">
        <f t="shared" ca="1" si="180"/>
        <v/>
      </c>
      <c r="F321" s="10"/>
      <c r="G321" s="136" t="str">
        <f t="shared" si="181"/>
        <v/>
      </c>
      <c r="H321" s="27"/>
      <c r="I321" s="28"/>
      <c r="J321" s="28"/>
      <c r="K321" s="29"/>
      <c r="L321" s="136"/>
      <c r="M321" s="136"/>
      <c r="N321" s="136"/>
      <c r="O321" s="26" t="str">
        <f t="shared" si="182"/>
        <v/>
      </c>
      <c r="P321" s="218" t="str">
        <f t="shared" si="183"/>
        <v/>
      </c>
      <c r="Q321" s="26" t="str">
        <f t="shared" si="184"/>
        <v/>
      </c>
      <c r="R321" s="22"/>
      <c r="S321" s="99"/>
      <c r="T321" s="10"/>
      <c r="U321" s="229" t="str">
        <f t="shared" si="185"/>
        <v/>
      </c>
      <c r="V321" s="230"/>
      <c r="W321" s="230"/>
      <c r="X321" s="230"/>
      <c r="Y321" s="230"/>
      <c r="Z321" s="22" t="str">
        <f>""</f>
        <v/>
      </c>
      <c r="AB321" s="23" t="str">
        <f t="shared" si="186"/>
        <v/>
      </c>
      <c r="AC321" s="2" t="b">
        <f>COUNT(Q321:Q$2500)&gt;0</f>
        <v>0</v>
      </c>
      <c r="AD321" s="2" t="b">
        <f t="shared" si="169"/>
        <v>0</v>
      </c>
      <c r="AE321" s="2" t="b">
        <f t="shared" si="170"/>
        <v>0</v>
      </c>
      <c r="AF321" s="2" t="b">
        <f t="shared" si="171"/>
        <v>0</v>
      </c>
      <c r="AG321" s="2" t="b">
        <f>OR(
  AND(AC321,NOT(AC322)),
  AND(AF321,WEEKDAY(AH320,2)=EINSTELLUNGEN!$D$12),
  AND(AF321,AH321=$J$35)
)</f>
        <v>0</v>
      </c>
      <c r="AH321" s="2">
        <f>IF(AE321,AH320+IF(WEEKDAY(AH320+1,2)&lt;=EINSTELLUNGEN!$D$12,1,$J$36),AH320)</f>
        <v>42020</v>
      </c>
      <c r="AI321" s="2">
        <f t="shared" si="172"/>
        <v>2019</v>
      </c>
      <c r="AJ321" s="2">
        <f t="shared" si="173"/>
        <v>201901</v>
      </c>
      <c r="AK321" s="2">
        <f t="shared" si="174"/>
        <v>201901</v>
      </c>
      <c r="AL321" s="2">
        <f t="shared" si="202"/>
        <v>201903</v>
      </c>
      <c r="AM321" s="2" t="b">
        <f t="shared" si="175"/>
        <v>1</v>
      </c>
      <c r="AN321" s="4" t="e">
        <f t="shared" si="187"/>
        <v>#N/A</v>
      </c>
      <c r="AO321" s="4" t="e">
        <f t="shared" si="188"/>
        <v>#N/A</v>
      </c>
      <c r="AP321" s="2" t="str">
        <f>IF(AD321,
  IF(ISBLANK(H321),
    AP320,
    IF(LEN(H321)=1,
      IF(OR(UPPER(H321)="A",UPPER(H321)="I"),
        EINSTELLUNGEN!$D$21,
        IF(OR(UPPER(H321)="B",UPPER(H321)="M"),
          EINSTELLUNGEN!$D$22,
          IF(OR(UPPER(H321)="C",UPPER(H321)="S"),
            EINSTELLUNGEN!$D$23,
            IF(UPPER(H321)="D",
              EINSTELLUNGEN!$D$24,
              IF(UPPER(H321)="E",
                EINSTELLUNGEN!$D$25,
                UPPER(H321)))))),
      IF(ISNUMBER(H321),
        EINSTELLUNGEN!$D$20&amp;H321,
        UPPER(H321)))),
  "")</f>
        <v/>
      </c>
      <c r="AQ321" s="2" t="str">
        <f t="shared" si="189"/>
        <v/>
      </c>
      <c r="AR321" s="2">
        <f t="shared" si="190"/>
        <v>0</v>
      </c>
      <c r="AS321" s="145">
        <f t="shared" si="191"/>
        <v>0.33333333333333331</v>
      </c>
      <c r="AT321" s="2">
        <f t="shared" si="192"/>
        <v>0</v>
      </c>
      <c r="AU321" s="2">
        <f t="shared" si="193"/>
        <v>0</v>
      </c>
      <c r="AV321" s="2">
        <f t="shared" si="194"/>
        <v>0</v>
      </c>
      <c r="AW321" s="2">
        <f t="shared" si="195"/>
        <v>0</v>
      </c>
      <c r="AX321" s="2">
        <f t="shared" si="176"/>
        <v>0</v>
      </c>
      <c r="AY321" s="2">
        <f t="shared" si="196"/>
        <v>0</v>
      </c>
      <c r="AZ321" s="145" t="e">
        <f t="shared" si="197"/>
        <v>#N/A</v>
      </c>
      <c r="BA321" s="145" t="e">
        <f t="shared" si="198"/>
        <v>#N/A</v>
      </c>
      <c r="BB321" s="145">
        <f t="shared" si="199"/>
        <v>2.083333333333337E-2</v>
      </c>
      <c r="BC321" s="2">
        <f>IF(AM321,
  IF(AND(AL321=$J$31,_xlfn.DAYS(AH321,DATE(AI321,1,1))&lt;7),
    MAX(0,EINSTELLUNGEN!$D$12+1-WEEKDAY(DATE(EINSTELLUNGEN!$D$9,EINSTELLUNGEN!$D$10,1),2)),
    IF(AL321=$J$33,
      MIN(EINSTELLUNGEN!$D$12,WEEKDAY(DATE(EINSTELLUNGEN!$D$9,12,31),2)),
      EINSTELLUNGEN!$D$12
  )) - SUMIF(AL$50:AL$2500,"="&amp;AL321,AX$50:AX$2500),
  0)</f>
        <v>3</v>
      </c>
      <c r="BD321" s="2">
        <f t="shared" si="200"/>
        <v>0.33333333333333331</v>
      </c>
      <c r="BE321" s="2">
        <f t="shared" si="201"/>
        <v>0</v>
      </c>
    </row>
    <row r="322" spans="1:57" ht="10.5" customHeight="1">
      <c r="A322" s="1" t="str">
        <f t="shared" ca="1" si="177"/>
        <v/>
      </c>
      <c r="B322" s="1" t="str">
        <f t="shared" ca="1" si="178"/>
        <v/>
      </c>
      <c r="C322" s="1" t="str">
        <f t="shared" ca="1" si="179"/>
        <v/>
      </c>
      <c r="D322" s="1" t="str">
        <f t="shared" ca="1" si="180"/>
        <v/>
      </c>
      <c r="F322" s="10"/>
      <c r="G322" s="136" t="str">
        <f t="shared" si="181"/>
        <v/>
      </c>
      <c r="H322" s="27"/>
      <c r="I322" s="28"/>
      <c r="J322" s="28"/>
      <c r="K322" s="29"/>
      <c r="L322" s="136"/>
      <c r="M322" s="136"/>
      <c r="N322" s="136"/>
      <c r="O322" s="26" t="str">
        <f t="shared" si="182"/>
        <v/>
      </c>
      <c r="P322" s="218" t="str">
        <f t="shared" si="183"/>
        <v/>
      </c>
      <c r="Q322" s="26" t="str">
        <f t="shared" si="184"/>
        <v/>
      </c>
      <c r="R322" s="22"/>
      <c r="S322" s="99"/>
      <c r="T322" s="10"/>
      <c r="U322" s="229" t="str">
        <f t="shared" si="185"/>
        <v/>
      </c>
      <c r="V322" s="230"/>
      <c r="W322" s="230"/>
      <c r="X322" s="230"/>
      <c r="Y322" s="230"/>
      <c r="Z322" s="22" t="str">
        <f>""</f>
        <v/>
      </c>
      <c r="AB322" s="23" t="str">
        <f t="shared" si="186"/>
        <v/>
      </c>
      <c r="AC322" s="2" t="b">
        <f>COUNT(Q322:Q$2500)&gt;0</f>
        <v>0</v>
      </c>
      <c r="AD322" s="2" t="b">
        <f t="shared" si="169"/>
        <v>0</v>
      </c>
      <c r="AE322" s="2" t="b">
        <f t="shared" si="170"/>
        <v>0</v>
      </c>
      <c r="AF322" s="2" t="b">
        <f t="shared" si="171"/>
        <v>0</v>
      </c>
      <c r="AG322" s="2" t="b">
        <f>OR(
  AND(AC322,NOT(AC323)),
  AND(AF322,WEEKDAY(AH321,2)=EINSTELLUNGEN!$D$12),
  AND(AF322,AH322=$J$35)
)</f>
        <v>0</v>
      </c>
      <c r="AH322" s="2">
        <f>IF(AE322,AH321+IF(WEEKDAY(AH321+1,2)&lt;=EINSTELLUNGEN!$D$12,1,$J$36),AH321)</f>
        <v>42020</v>
      </c>
      <c r="AI322" s="2">
        <f t="shared" si="172"/>
        <v>2019</v>
      </c>
      <c r="AJ322" s="2">
        <f t="shared" si="173"/>
        <v>201901</v>
      </c>
      <c r="AK322" s="2">
        <f t="shared" si="174"/>
        <v>201901</v>
      </c>
      <c r="AL322" s="2">
        <f t="shared" si="202"/>
        <v>201903</v>
      </c>
      <c r="AM322" s="2" t="b">
        <f t="shared" si="175"/>
        <v>1</v>
      </c>
      <c r="AN322" s="4" t="e">
        <f t="shared" si="187"/>
        <v>#N/A</v>
      </c>
      <c r="AO322" s="4" t="e">
        <f t="shared" si="188"/>
        <v>#N/A</v>
      </c>
      <c r="AP322" s="2" t="str">
        <f>IF(AD322,
  IF(ISBLANK(H322),
    AP321,
    IF(LEN(H322)=1,
      IF(OR(UPPER(H322)="A",UPPER(H322)="I"),
        EINSTELLUNGEN!$D$21,
        IF(OR(UPPER(H322)="B",UPPER(H322)="M"),
          EINSTELLUNGEN!$D$22,
          IF(OR(UPPER(H322)="C",UPPER(H322)="S"),
            EINSTELLUNGEN!$D$23,
            IF(UPPER(H322)="D",
              EINSTELLUNGEN!$D$24,
              IF(UPPER(H322)="E",
                EINSTELLUNGEN!$D$25,
                UPPER(H322)))))),
      IF(ISNUMBER(H322),
        EINSTELLUNGEN!$D$20&amp;H322,
        UPPER(H322)))),
  "")</f>
        <v/>
      </c>
      <c r="AQ322" s="2" t="str">
        <f t="shared" si="189"/>
        <v/>
      </c>
      <c r="AR322" s="2">
        <f t="shared" si="190"/>
        <v>0</v>
      </c>
      <c r="AS322" s="145">
        <f t="shared" si="191"/>
        <v>0.33333333333333331</v>
      </c>
      <c r="AT322" s="2">
        <f t="shared" si="192"/>
        <v>0</v>
      </c>
      <c r="AU322" s="2">
        <f t="shared" si="193"/>
        <v>0</v>
      </c>
      <c r="AV322" s="2">
        <f t="shared" si="194"/>
        <v>0</v>
      </c>
      <c r="AW322" s="2">
        <f t="shared" si="195"/>
        <v>0</v>
      </c>
      <c r="AX322" s="2">
        <f t="shared" si="176"/>
        <v>0</v>
      </c>
      <c r="AY322" s="2">
        <f t="shared" si="196"/>
        <v>0</v>
      </c>
      <c r="AZ322" s="145" t="e">
        <f t="shared" si="197"/>
        <v>#N/A</v>
      </c>
      <c r="BA322" s="145" t="e">
        <f t="shared" si="198"/>
        <v>#N/A</v>
      </c>
      <c r="BB322" s="145">
        <f t="shared" si="199"/>
        <v>2.083333333333337E-2</v>
      </c>
      <c r="BC322" s="2">
        <f>IF(AM322,
  IF(AND(AL322=$J$31,_xlfn.DAYS(AH322,DATE(AI322,1,1))&lt;7),
    MAX(0,EINSTELLUNGEN!$D$12+1-WEEKDAY(DATE(EINSTELLUNGEN!$D$9,EINSTELLUNGEN!$D$10,1),2)),
    IF(AL322=$J$33,
      MIN(EINSTELLUNGEN!$D$12,WEEKDAY(DATE(EINSTELLUNGEN!$D$9,12,31),2)),
      EINSTELLUNGEN!$D$12
  )) - SUMIF(AL$50:AL$2500,"="&amp;AL322,AX$50:AX$2500),
  0)</f>
        <v>3</v>
      </c>
      <c r="BD322" s="2">
        <f t="shared" si="200"/>
        <v>0.33333333333333331</v>
      </c>
      <c r="BE322" s="2">
        <f t="shared" si="201"/>
        <v>0</v>
      </c>
    </row>
    <row r="323" spans="1:57" ht="10.5" customHeight="1">
      <c r="A323" s="1" t="str">
        <f t="shared" ca="1" si="177"/>
        <v/>
      </c>
      <c r="B323" s="1" t="str">
        <f t="shared" ca="1" si="178"/>
        <v/>
      </c>
      <c r="C323" s="1" t="str">
        <f t="shared" ca="1" si="179"/>
        <v/>
      </c>
      <c r="D323" s="1" t="str">
        <f t="shared" ca="1" si="180"/>
        <v/>
      </c>
      <c r="F323" s="10"/>
      <c r="G323" s="136" t="str">
        <f t="shared" si="181"/>
        <v/>
      </c>
      <c r="H323" s="27"/>
      <c r="I323" s="28"/>
      <c r="J323" s="28"/>
      <c r="K323" s="29"/>
      <c r="L323" s="136"/>
      <c r="M323" s="136"/>
      <c r="N323" s="136"/>
      <c r="O323" s="26" t="str">
        <f t="shared" si="182"/>
        <v/>
      </c>
      <c r="P323" s="218" t="str">
        <f t="shared" si="183"/>
        <v/>
      </c>
      <c r="Q323" s="26" t="str">
        <f t="shared" si="184"/>
        <v/>
      </c>
      <c r="R323" s="22"/>
      <c r="S323" s="99"/>
      <c r="T323" s="10"/>
      <c r="U323" s="229" t="str">
        <f t="shared" si="185"/>
        <v/>
      </c>
      <c r="V323" s="230"/>
      <c r="W323" s="230"/>
      <c r="X323" s="230"/>
      <c r="Y323" s="230"/>
      <c r="Z323" s="22" t="str">
        <f>""</f>
        <v/>
      </c>
      <c r="AB323" s="23" t="str">
        <f t="shared" si="186"/>
        <v/>
      </c>
      <c r="AC323" s="2" t="b">
        <f>COUNT(Q323:Q$2500)&gt;0</f>
        <v>0</v>
      </c>
      <c r="AD323" s="2" t="b">
        <f t="shared" si="169"/>
        <v>0</v>
      </c>
      <c r="AE323" s="2" t="b">
        <f t="shared" si="170"/>
        <v>0</v>
      </c>
      <c r="AF323" s="2" t="b">
        <f t="shared" si="171"/>
        <v>0</v>
      </c>
      <c r="AG323" s="2" t="b">
        <f>OR(
  AND(AC323,NOT(AC324)),
  AND(AF323,WEEKDAY(AH322,2)=EINSTELLUNGEN!$D$12),
  AND(AF323,AH323=$J$35)
)</f>
        <v>0</v>
      </c>
      <c r="AH323" s="2">
        <f>IF(AE323,AH322+IF(WEEKDAY(AH322+1,2)&lt;=EINSTELLUNGEN!$D$12,1,$J$36),AH322)</f>
        <v>42020</v>
      </c>
      <c r="AI323" s="2">
        <f t="shared" si="172"/>
        <v>2019</v>
      </c>
      <c r="AJ323" s="2">
        <f t="shared" si="173"/>
        <v>201901</v>
      </c>
      <c r="AK323" s="2">
        <f t="shared" si="174"/>
        <v>201901</v>
      </c>
      <c r="AL323" s="2">
        <f t="shared" si="202"/>
        <v>201903</v>
      </c>
      <c r="AM323" s="2" t="b">
        <f t="shared" si="175"/>
        <v>1</v>
      </c>
      <c r="AN323" s="4" t="e">
        <f t="shared" si="187"/>
        <v>#N/A</v>
      </c>
      <c r="AO323" s="4" t="e">
        <f t="shared" si="188"/>
        <v>#N/A</v>
      </c>
      <c r="AP323" s="2" t="str">
        <f>IF(AD323,
  IF(ISBLANK(H323),
    AP322,
    IF(LEN(H323)=1,
      IF(OR(UPPER(H323)="A",UPPER(H323)="I"),
        EINSTELLUNGEN!$D$21,
        IF(OR(UPPER(H323)="B",UPPER(H323)="M"),
          EINSTELLUNGEN!$D$22,
          IF(OR(UPPER(H323)="C",UPPER(H323)="S"),
            EINSTELLUNGEN!$D$23,
            IF(UPPER(H323)="D",
              EINSTELLUNGEN!$D$24,
              IF(UPPER(H323)="E",
                EINSTELLUNGEN!$D$25,
                UPPER(H323)))))),
      IF(ISNUMBER(H323),
        EINSTELLUNGEN!$D$20&amp;H323,
        UPPER(H323)))),
  "")</f>
        <v/>
      </c>
      <c r="AQ323" s="2" t="str">
        <f t="shared" si="189"/>
        <v/>
      </c>
      <c r="AR323" s="2">
        <f t="shared" si="190"/>
        <v>0</v>
      </c>
      <c r="AS323" s="145">
        <f t="shared" si="191"/>
        <v>0.33333333333333331</v>
      </c>
      <c r="AT323" s="2">
        <f t="shared" si="192"/>
        <v>0</v>
      </c>
      <c r="AU323" s="2">
        <f t="shared" si="193"/>
        <v>0</v>
      </c>
      <c r="AV323" s="2">
        <f t="shared" si="194"/>
        <v>0</v>
      </c>
      <c r="AW323" s="2">
        <f t="shared" si="195"/>
        <v>0</v>
      </c>
      <c r="AX323" s="2">
        <f t="shared" si="176"/>
        <v>0</v>
      </c>
      <c r="AY323" s="2">
        <f t="shared" si="196"/>
        <v>0</v>
      </c>
      <c r="AZ323" s="145" t="e">
        <f t="shared" si="197"/>
        <v>#N/A</v>
      </c>
      <c r="BA323" s="145" t="e">
        <f t="shared" si="198"/>
        <v>#N/A</v>
      </c>
      <c r="BB323" s="145">
        <f t="shared" si="199"/>
        <v>2.083333333333337E-2</v>
      </c>
      <c r="BC323" s="2">
        <f>IF(AM323,
  IF(AND(AL323=$J$31,_xlfn.DAYS(AH323,DATE(AI323,1,1))&lt;7),
    MAX(0,EINSTELLUNGEN!$D$12+1-WEEKDAY(DATE(EINSTELLUNGEN!$D$9,EINSTELLUNGEN!$D$10,1),2)),
    IF(AL323=$J$33,
      MIN(EINSTELLUNGEN!$D$12,WEEKDAY(DATE(EINSTELLUNGEN!$D$9,12,31),2)),
      EINSTELLUNGEN!$D$12
  )) - SUMIF(AL$50:AL$2500,"="&amp;AL323,AX$50:AX$2500),
  0)</f>
        <v>3</v>
      </c>
      <c r="BD323" s="2">
        <f t="shared" si="200"/>
        <v>0.33333333333333331</v>
      </c>
      <c r="BE323" s="2">
        <f t="shared" si="201"/>
        <v>0</v>
      </c>
    </row>
    <row r="324" spans="1:57" ht="10.5" customHeight="1">
      <c r="A324" s="1" t="str">
        <f t="shared" ca="1" si="177"/>
        <v/>
      </c>
      <c r="B324" s="1" t="str">
        <f t="shared" ca="1" si="178"/>
        <v/>
      </c>
      <c r="C324" s="1" t="str">
        <f t="shared" ca="1" si="179"/>
        <v/>
      </c>
      <c r="D324" s="1" t="str">
        <f t="shared" ca="1" si="180"/>
        <v/>
      </c>
      <c r="F324" s="10"/>
      <c r="G324" s="136" t="str">
        <f t="shared" si="181"/>
        <v/>
      </c>
      <c r="H324" s="27"/>
      <c r="I324" s="28"/>
      <c r="J324" s="28"/>
      <c r="K324" s="29"/>
      <c r="L324" s="136"/>
      <c r="M324" s="136"/>
      <c r="N324" s="136"/>
      <c r="O324" s="26" t="str">
        <f t="shared" si="182"/>
        <v/>
      </c>
      <c r="P324" s="218" t="str">
        <f t="shared" si="183"/>
        <v/>
      </c>
      <c r="Q324" s="26" t="str">
        <f t="shared" si="184"/>
        <v/>
      </c>
      <c r="R324" s="22"/>
      <c r="S324" s="99"/>
      <c r="T324" s="10"/>
      <c r="U324" s="229" t="str">
        <f t="shared" si="185"/>
        <v/>
      </c>
      <c r="V324" s="230"/>
      <c r="W324" s="230"/>
      <c r="X324" s="230"/>
      <c r="Y324" s="230"/>
      <c r="Z324" s="22" t="str">
        <f>""</f>
        <v/>
      </c>
      <c r="AB324" s="23" t="str">
        <f t="shared" si="186"/>
        <v/>
      </c>
      <c r="AC324" s="2" t="b">
        <f>COUNT(Q324:Q$2500)&gt;0</f>
        <v>0</v>
      </c>
      <c r="AD324" s="2" t="b">
        <f t="shared" si="169"/>
        <v>0</v>
      </c>
      <c r="AE324" s="2" t="b">
        <f t="shared" si="170"/>
        <v>0</v>
      </c>
      <c r="AF324" s="2" t="b">
        <f t="shared" si="171"/>
        <v>0</v>
      </c>
      <c r="AG324" s="2" t="b">
        <f>OR(
  AND(AC324,NOT(AC325)),
  AND(AF324,WEEKDAY(AH323,2)=EINSTELLUNGEN!$D$12),
  AND(AF324,AH324=$J$35)
)</f>
        <v>0</v>
      </c>
      <c r="AH324" s="2">
        <f>IF(AE324,AH323+IF(WEEKDAY(AH323+1,2)&lt;=EINSTELLUNGEN!$D$12,1,$J$36),AH323)</f>
        <v>42020</v>
      </c>
      <c r="AI324" s="2">
        <f t="shared" si="172"/>
        <v>2019</v>
      </c>
      <c r="AJ324" s="2">
        <f t="shared" si="173"/>
        <v>201901</v>
      </c>
      <c r="AK324" s="2">
        <f t="shared" si="174"/>
        <v>201901</v>
      </c>
      <c r="AL324" s="2">
        <f t="shared" si="202"/>
        <v>201903</v>
      </c>
      <c r="AM324" s="2" t="b">
        <f t="shared" si="175"/>
        <v>1</v>
      </c>
      <c r="AN324" s="4" t="e">
        <f t="shared" si="187"/>
        <v>#N/A</v>
      </c>
      <c r="AO324" s="4" t="e">
        <f t="shared" si="188"/>
        <v>#N/A</v>
      </c>
      <c r="AP324" s="2" t="str">
        <f>IF(AD324,
  IF(ISBLANK(H324),
    AP323,
    IF(LEN(H324)=1,
      IF(OR(UPPER(H324)="A",UPPER(H324)="I"),
        EINSTELLUNGEN!$D$21,
        IF(OR(UPPER(H324)="B",UPPER(H324)="M"),
          EINSTELLUNGEN!$D$22,
          IF(OR(UPPER(H324)="C",UPPER(H324)="S"),
            EINSTELLUNGEN!$D$23,
            IF(UPPER(H324)="D",
              EINSTELLUNGEN!$D$24,
              IF(UPPER(H324)="E",
                EINSTELLUNGEN!$D$25,
                UPPER(H324)))))),
      IF(ISNUMBER(H324),
        EINSTELLUNGEN!$D$20&amp;H324,
        UPPER(H324)))),
  "")</f>
        <v/>
      </c>
      <c r="AQ324" s="2" t="str">
        <f t="shared" si="189"/>
        <v/>
      </c>
      <c r="AR324" s="2">
        <f t="shared" si="190"/>
        <v>0</v>
      </c>
      <c r="AS324" s="145">
        <f t="shared" si="191"/>
        <v>0.33333333333333331</v>
      </c>
      <c r="AT324" s="2">
        <f t="shared" si="192"/>
        <v>0</v>
      </c>
      <c r="AU324" s="2">
        <f t="shared" si="193"/>
        <v>0</v>
      </c>
      <c r="AV324" s="2">
        <f t="shared" si="194"/>
        <v>0</v>
      </c>
      <c r="AW324" s="2">
        <f t="shared" si="195"/>
        <v>0</v>
      </c>
      <c r="AX324" s="2">
        <f t="shared" si="176"/>
        <v>0</v>
      </c>
      <c r="AY324" s="2">
        <f t="shared" si="196"/>
        <v>0</v>
      </c>
      <c r="AZ324" s="145" t="e">
        <f t="shared" si="197"/>
        <v>#N/A</v>
      </c>
      <c r="BA324" s="145" t="e">
        <f t="shared" si="198"/>
        <v>#N/A</v>
      </c>
      <c r="BB324" s="145">
        <f t="shared" si="199"/>
        <v>2.083333333333337E-2</v>
      </c>
      <c r="BC324" s="2">
        <f>IF(AM324,
  IF(AND(AL324=$J$31,_xlfn.DAYS(AH324,DATE(AI324,1,1))&lt;7),
    MAX(0,EINSTELLUNGEN!$D$12+1-WEEKDAY(DATE(EINSTELLUNGEN!$D$9,EINSTELLUNGEN!$D$10,1),2)),
    IF(AL324=$J$33,
      MIN(EINSTELLUNGEN!$D$12,WEEKDAY(DATE(EINSTELLUNGEN!$D$9,12,31),2)),
      EINSTELLUNGEN!$D$12
  )) - SUMIF(AL$50:AL$2500,"="&amp;AL324,AX$50:AX$2500),
  0)</f>
        <v>3</v>
      </c>
      <c r="BD324" s="2">
        <f t="shared" si="200"/>
        <v>0.33333333333333331</v>
      </c>
      <c r="BE324" s="2">
        <f t="shared" si="201"/>
        <v>0</v>
      </c>
    </row>
    <row r="325" spans="1:57" ht="10.5" customHeight="1">
      <c r="A325" s="1" t="str">
        <f t="shared" ca="1" si="177"/>
        <v/>
      </c>
      <c r="B325" s="1" t="str">
        <f t="shared" ca="1" si="178"/>
        <v/>
      </c>
      <c r="C325" s="1" t="str">
        <f t="shared" ca="1" si="179"/>
        <v/>
      </c>
      <c r="D325" s="1" t="str">
        <f t="shared" ca="1" si="180"/>
        <v/>
      </c>
      <c r="F325" s="10"/>
      <c r="G325" s="136" t="str">
        <f t="shared" si="181"/>
        <v/>
      </c>
      <c r="H325" s="27"/>
      <c r="I325" s="28"/>
      <c r="J325" s="28"/>
      <c r="K325" s="29"/>
      <c r="L325" s="136"/>
      <c r="M325" s="136"/>
      <c r="N325" s="136"/>
      <c r="O325" s="26" t="str">
        <f t="shared" si="182"/>
        <v/>
      </c>
      <c r="P325" s="218" t="str">
        <f t="shared" si="183"/>
        <v/>
      </c>
      <c r="Q325" s="26" t="str">
        <f t="shared" si="184"/>
        <v/>
      </c>
      <c r="R325" s="22"/>
      <c r="S325" s="99"/>
      <c r="T325" s="10"/>
      <c r="U325" s="229" t="str">
        <f t="shared" si="185"/>
        <v/>
      </c>
      <c r="V325" s="230"/>
      <c r="W325" s="230"/>
      <c r="X325" s="230"/>
      <c r="Y325" s="230"/>
      <c r="Z325" s="22" t="str">
        <f>""</f>
        <v/>
      </c>
      <c r="AB325" s="23" t="str">
        <f t="shared" si="186"/>
        <v/>
      </c>
      <c r="AC325" s="2" t="b">
        <f>COUNT(Q325:Q$2500)&gt;0</f>
        <v>0</v>
      </c>
      <c r="AD325" s="2" t="b">
        <f t="shared" si="169"/>
        <v>0</v>
      </c>
      <c r="AE325" s="2" t="b">
        <f t="shared" si="170"/>
        <v>0</v>
      </c>
      <c r="AF325" s="2" t="b">
        <f t="shared" si="171"/>
        <v>0</v>
      </c>
      <c r="AG325" s="2" t="b">
        <f>OR(
  AND(AC325,NOT(AC326)),
  AND(AF325,WEEKDAY(AH324,2)=EINSTELLUNGEN!$D$12),
  AND(AF325,AH325=$J$35)
)</f>
        <v>0</v>
      </c>
      <c r="AH325" s="2">
        <f>IF(AE325,AH324+IF(WEEKDAY(AH324+1,2)&lt;=EINSTELLUNGEN!$D$12,1,$J$36),AH324)</f>
        <v>42020</v>
      </c>
      <c r="AI325" s="2">
        <f t="shared" si="172"/>
        <v>2019</v>
      </c>
      <c r="AJ325" s="2">
        <f t="shared" si="173"/>
        <v>201901</v>
      </c>
      <c r="AK325" s="2">
        <f t="shared" si="174"/>
        <v>201901</v>
      </c>
      <c r="AL325" s="2">
        <f t="shared" si="202"/>
        <v>201903</v>
      </c>
      <c r="AM325" s="2" t="b">
        <f t="shared" si="175"/>
        <v>1</v>
      </c>
      <c r="AN325" s="4" t="e">
        <f t="shared" si="187"/>
        <v>#N/A</v>
      </c>
      <c r="AO325" s="4" t="e">
        <f t="shared" si="188"/>
        <v>#N/A</v>
      </c>
      <c r="AP325" s="2" t="str">
        <f>IF(AD325,
  IF(ISBLANK(H325),
    AP324,
    IF(LEN(H325)=1,
      IF(OR(UPPER(H325)="A",UPPER(H325)="I"),
        EINSTELLUNGEN!$D$21,
        IF(OR(UPPER(H325)="B",UPPER(H325)="M"),
          EINSTELLUNGEN!$D$22,
          IF(OR(UPPER(H325)="C",UPPER(H325)="S"),
            EINSTELLUNGEN!$D$23,
            IF(UPPER(H325)="D",
              EINSTELLUNGEN!$D$24,
              IF(UPPER(H325)="E",
                EINSTELLUNGEN!$D$25,
                UPPER(H325)))))),
      IF(ISNUMBER(H325),
        EINSTELLUNGEN!$D$20&amp;H325,
        UPPER(H325)))),
  "")</f>
        <v/>
      </c>
      <c r="AQ325" s="2" t="str">
        <f t="shared" si="189"/>
        <v/>
      </c>
      <c r="AR325" s="2">
        <f t="shared" si="190"/>
        <v>0</v>
      </c>
      <c r="AS325" s="145">
        <f t="shared" si="191"/>
        <v>0.33333333333333331</v>
      </c>
      <c r="AT325" s="2">
        <f t="shared" si="192"/>
        <v>0</v>
      </c>
      <c r="AU325" s="2">
        <f t="shared" si="193"/>
        <v>0</v>
      </c>
      <c r="AV325" s="2">
        <f t="shared" si="194"/>
        <v>0</v>
      </c>
      <c r="AW325" s="2">
        <f t="shared" si="195"/>
        <v>0</v>
      </c>
      <c r="AX325" s="2">
        <f t="shared" si="176"/>
        <v>0</v>
      </c>
      <c r="AY325" s="2">
        <f t="shared" si="196"/>
        <v>0</v>
      </c>
      <c r="AZ325" s="145" t="e">
        <f t="shared" si="197"/>
        <v>#N/A</v>
      </c>
      <c r="BA325" s="145" t="e">
        <f t="shared" si="198"/>
        <v>#N/A</v>
      </c>
      <c r="BB325" s="145">
        <f t="shared" si="199"/>
        <v>2.083333333333337E-2</v>
      </c>
      <c r="BC325" s="2">
        <f>IF(AM325,
  IF(AND(AL325=$J$31,_xlfn.DAYS(AH325,DATE(AI325,1,1))&lt;7),
    MAX(0,EINSTELLUNGEN!$D$12+1-WEEKDAY(DATE(EINSTELLUNGEN!$D$9,EINSTELLUNGEN!$D$10,1),2)),
    IF(AL325=$J$33,
      MIN(EINSTELLUNGEN!$D$12,WEEKDAY(DATE(EINSTELLUNGEN!$D$9,12,31),2)),
      EINSTELLUNGEN!$D$12
  )) - SUMIF(AL$50:AL$2500,"="&amp;AL325,AX$50:AX$2500),
  0)</f>
        <v>3</v>
      </c>
      <c r="BD325" s="2">
        <f t="shared" si="200"/>
        <v>0.33333333333333331</v>
      </c>
      <c r="BE325" s="2">
        <f t="shared" si="201"/>
        <v>0</v>
      </c>
    </row>
    <row r="326" spans="1:57" ht="10.5" customHeight="1">
      <c r="A326" s="1" t="str">
        <f t="shared" ca="1" si="177"/>
        <v/>
      </c>
      <c r="B326" s="1" t="str">
        <f t="shared" ca="1" si="178"/>
        <v/>
      </c>
      <c r="C326" s="1" t="str">
        <f t="shared" ca="1" si="179"/>
        <v/>
      </c>
      <c r="D326" s="1" t="str">
        <f t="shared" ca="1" si="180"/>
        <v/>
      </c>
      <c r="F326" s="10"/>
      <c r="G326" s="136" t="str">
        <f t="shared" si="181"/>
        <v/>
      </c>
      <c r="H326" s="27"/>
      <c r="I326" s="28"/>
      <c r="J326" s="28"/>
      <c r="K326" s="29"/>
      <c r="L326" s="136"/>
      <c r="M326" s="136"/>
      <c r="N326" s="136"/>
      <c r="O326" s="26" t="str">
        <f t="shared" si="182"/>
        <v/>
      </c>
      <c r="P326" s="218" t="str">
        <f t="shared" si="183"/>
        <v/>
      </c>
      <c r="Q326" s="26" t="str">
        <f t="shared" si="184"/>
        <v/>
      </c>
      <c r="R326" s="22"/>
      <c r="S326" s="99"/>
      <c r="T326" s="10"/>
      <c r="U326" s="229" t="str">
        <f t="shared" si="185"/>
        <v/>
      </c>
      <c r="V326" s="230"/>
      <c r="W326" s="230"/>
      <c r="X326" s="230"/>
      <c r="Y326" s="230"/>
      <c r="Z326" s="22" t="str">
        <f>""</f>
        <v/>
      </c>
      <c r="AB326" s="23" t="str">
        <f t="shared" si="186"/>
        <v/>
      </c>
      <c r="AC326" s="2" t="b">
        <f>COUNT(Q326:Q$2500)&gt;0</f>
        <v>0</v>
      </c>
      <c r="AD326" s="2" t="b">
        <f t="shared" si="169"/>
        <v>0</v>
      </c>
      <c r="AE326" s="2" t="b">
        <f t="shared" si="170"/>
        <v>0</v>
      </c>
      <c r="AF326" s="2" t="b">
        <f t="shared" si="171"/>
        <v>0</v>
      </c>
      <c r="AG326" s="2" t="b">
        <f>OR(
  AND(AC326,NOT(AC327)),
  AND(AF326,WEEKDAY(AH325,2)=EINSTELLUNGEN!$D$12),
  AND(AF326,AH326=$J$35)
)</f>
        <v>0</v>
      </c>
      <c r="AH326" s="2">
        <f>IF(AE326,AH325+IF(WEEKDAY(AH325+1,2)&lt;=EINSTELLUNGEN!$D$12,1,$J$36),AH325)</f>
        <v>42020</v>
      </c>
      <c r="AI326" s="2">
        <f t="shared" si="172"/>
        <v>2019</v>
      </c>
      <c r="AJ326" s="2">
        <f t="shared" si="173"/>
        <v>201901</v>
      </c>
      <c r="AK326" s="2">
        <f t="shared" si="174"/>
        <v>201901</v>
      </c>
      <c r="AL326" s="2">
        <f t="shared" si="202"/>
        <v>201903</v>
      </c>
      <c r="AM326" s="2" t="b">
        <f t="shared" si="175"/>
        <v>1</v>
      </c>
      <c r="AN326" s="4" t="e">
        <f t="shared" si="187"/>
        <v>#N/A</v>
      </c>
      <c r="AO326" s="4" t="e">
        <f t="shared" si="188"/>
        <v>#N/A</v>
      </c>
      <c r="AP326" s="2" t="str">
        <f>IF(AD326,
  IF(ISBLANK(H326),
    AP325,
    IF(LEN(H326)=1,
      IF(OR(UPPER(H326)="A",UPPER(H326)="I"),
        EINSTELLUNGEN!$D$21,
        IF(OR(UPPER(H326)="B",UPPER(H326)="M"),
          EINSTELLUNGEN!$D$22,
          IF(OR(UPPER(H326)="C",UPPER(H326)="S"),
            EINSTELLUNGEN!$D$23,
            IF(UPPER(H326)="D",
              EINSTELLUNGEN!$D$24,
              IF(UPPER(H326)="E",
                EINSTELLUNGEN!$D$25,
                UPPER(H326)))))),
      IF(ISNUMBER(H326),
        EINSTELLUNGEN!$D$20&amp;H326,
        UPPER(H326)))),
  "")</f>
        <v/>
      </c>
      <c r="AQ326" s="2" t="str">
        <f t="shared" si="189"/>
        <v/>
      </c>
      <c r="AR326" s="2">
        <f t="shared" si="190"/>
        <v>0</v>
      </c>
      <c r="AS326" s="145">
        <f t="shared" si="191"/>
        <v>0.33333333333333331</v>
      </c>
      <c r="AT326" s="2">
        <f t="shared" si="192"/>
        <v>0</v>
      </c>
      <c r="AU326" s="2">
        <f t="shared" si="193"/>
        <v>0</v>
      </c>
      <c r="AV326" s="2">
        <f t="shared" si="194"/>
        <v>0</v>
      </c>
      <c r="AW326" s="2">
        <f t="shared" si="195"/>
        <v>0</v>
      </c>
      <c r="AX326" s="2">
        <f t="shared" si="176"/>
        <v>0</v>
      </c>
      <c r="AY326" s="2">
        <f t="shared" si="196"/>
        <v>0</v>
      </c>
      <c r="AZ326" s="145" t="e">
        <f t="shared" si="197"/>
        <v>#N/A</v>
      </c>
      <c r="BA326" s="145" t="e">
        <f t="shared" si="198"/>
        <v>#N/A</v>
      </c>
      <c r="BB326" s="145">
        <f t="shared" si="199"/>
        <v>2.083333333333337E-2</v>
      </c>
      <c r="BC326" s="2">
        <f>IF(AM326,
  IF(AND(AL326=$J$31,_xlfn.DAYS(AH326,DATE(AI326,1,1))&lt;7),
    MAX(0,EINSTELLUNGEN!$D$12+1-WEEKDAY(DATE(EINSTELLUNGEN!$D$9,EINSTELLUNGEN!$D$10,1),2)),
    IF(AL326=$J$33,
      MIN(EINSTELLUNGEN!$D$12,WEEKDAY(DATE(EINSTELLUNGEN!$D$9,12,31),2)),
      EINSTELLUNGEN!$D$12
  )) - SUMIF(AL$50:AL$2500,"="&amp;AL326,AX$50:AX$2500),
  0)</f>
        <v>3</v>
      </c>
      <c r="BD326" s="2">
        <f t="shared" si="200"/>
        <v>0.33333333333333331</v>
      </c>
      <c r="BE326" s="2">
        <f t="shared" si="201"/>
        <v>0</v>
      </c>
    </row>
    <row r="327" spans="1:57" ht="10.5" customHeight="1">
      <c r="A327" s="1" t="str">
        <f t="shared" ca="1" si="177"/>
        <v/>
      </c>
      <c r="B327" s="1" t="str">
        <f t="shared" ca="1" si="178"/>
        <v/>
      </c>
      <c r="C327" s="1" t="str">
        <f t="shared" ca="1" si="179"/>
        <v/>
      </c>
      <c r="D327" s="1" t="str">
        <f t="shared" ca="1" si="180"/>
        <v/>
      </c>
      <c r="F327" s="10"/>
      <c r="G327" s="136" t="str">
        <f t="shared" si="181"/>
        <v/>
      </c>
      <c r="H327" s="27"/>
      <c r="I327" s="28"/>
      <c r="J327" s="28"/>
      <c r="K327" s="29"/>
      <c r="L327" s="136"/>
      <c r="M327" s="136"/>
      <c r="N327" s="136"/>
      <c r="O327" s="26" t="str">
        <f t="shared" si="182"/>
        <v/>
      </c>
      <c r="P327" s="218" t="str">
        <f t="shared" si="183"/>
        <v/>
      </c>
      <c r="Q327" s="26" t="str">
        <f t="shared" si="184"/>
        <v/>
      </c>
      <c r="R327" s="22"/>
      <c r="S327" s="99"/>
      <c r="T327" s="10"/>
      <c r="U327" s="229" t="str">
        <f t="shared" si="185"/>
        <v/>
      </c>
      <c r="V327" s="230"/>
      <c r="W327" s="230"/>
      <c r="X327" s="230"/>
      <c r="Y327" s="230"/>
      <c r="Z327" s="22" t="str">
        <f>""</f>
        <v/>
      </c>
      <c r="AB327" s="23" t="str">
        <f t="shared" si="186"/>
        <v/>
      </c>
      <c r="AC327" s="2" t="b">
        <f>COUNT(Q327:Q$2500)&gt;0</f>
        <v>0</v>
      </c>
      <c r="AD327" s="2" t="b">
        <f t="shared" si="169"/>
        <v>0</v>
      </c>
      <c r="AE327" s="2" t="b">
        <f t="shared" si="170"/>
        <v>0</v>
      </c>
      <c r="AF327" s="2" t="b">
        <f t="shared" si="171"/>
        <v>0</v>
      </c>
      <c r="AG327" s="2" t="b">
        <f>OR(
  AND(AC327,NOT(AC328)),
  AND(AF327,WEEKDAY(AH326,2)=EINSTELLUNGEN!$D$12),
  AND(AF327,AH327=$J$35)
)</f>
        <v>0</v>
      </c>
      <c r="AH327" s="2">
        <f>IF(AE327,AH326+IF(WEEKDAY(AH326+1,2)&lt;=EINSTELLUNGEN!$D$12,1,$J$36),AH326)</f>
        <v>42020</v>
      </c>
      <c r="AI327" s="2">
        <f t="shared" si="172"/>
        <v>2019</v>
      </c>
      <c r="AJ327" s="2">
        <f t="shared" si="173"/>
        <v>201901</v>
      </c>
      <c r="AK327" s="2">
        <f t="shared" si="174"/>
        <v>201901</v>
      </c>
      <c r="AL327" s="2">
        <f t="shared" si="202"/>
        <v>201903</v>
      </c>
      <c r="AM327" s="2" t="b">
        <f t="shared" si="175"/>
        <v>1</v>
      </c>
      <c r="AN327" s="4" t="e">
        <f t="shared" si="187"/>
        <v>#N/A</v>
      </c>
      <c r="AO327" s="4" t="e">
        <f t="shared" si="188"/>
        <v>#N/A</v>
      </c>
      <c r="AP327" s="2" t="str">
        <f>IF(AD327,
  IF(ISBLANK(H327),
    AP326,
    IF(LEN(H327)=1,
      IF(OR(UPPER(H327)="A",UPPER(H327)="I"),
        EINSTELLUNGEN!$D$21,
        IF(OR(UPPER(H327)="B",UPPER(H327)="M"),
          EINSTELLUNGEN!$D$22,
          IF(OR(UPPER(H327)="C",UPPER(H327)="S"),
            EINSTELLUNGEN!$D$23,
            IF(UPPER(H327)="D",
              EINSTELLUNGEN!$D$24,
              IF(UPPER(H327)="E",
                EINSTELLUNGEN!$D$25,
                UPPER(H327)))))),
      IF(ISNUMBER(H327),
        EINSTELLUNGEN!$D$20&amp;H327,
        UPPER(H327)))),
  "")</f>
        <v/>
      </c>
      <c r="AQ327" s="2" t="str">
        <f t="shared" si="189"/>
        <v/>
      </c>
      <c r="AR327" s="2">
        <f t="shared" si="190"/>
        <v>0</v>
      </c>
      <c r="AS327" s="145">
        <f t="shared" si="191"/>
        <v>0.33333333333333331</v>
      </c>
      <c r="AT327" s="2">
        <f t="shared" si="192"/>
        <v>0</v>
      </c>
      <c r="AU327" s="2">
        <f t="shared" si="193"/>
        <v>0</v>
      </c>
      <c r="AV327" s="2">
        <f t="shared" si="194"/>
        <v>0</v>
      </c>
      <c r="AW327" s="2">
        <f t="shared" si="195"/>
        <v>0</v>
      </c>
      <c r="AX327" s="2">
        <f t="shared" si="176"/>
        <v>0</v>
      </c>
      <c r="AY327" s="2">
        <f t="shared" si="196"/>
        <v>0</v>
      </c>
      <c r="AZ327" s="145" t="e">
        <f t="shared" si="197"/>
        <v>#N/A</v>
      </c>
      <c r="BA327" s="145" t="e">
        <f t="shared" si="198"/>
        <v>#N/A</v>
      </c>
      <c r="BB327" s="145">
        <f t="shared" si="199"/>
        <v>2.083333333333337E-2</v>
      </c>
      <c r="BC327" s="2">
        <f>IF(AM327,
  IF(AND(AL327=$J$31,_xlfn.DAYS(AH327,DATE(AI327,1,1))&lt;7),
    MAX(0,EINSTELLUNGEN!$D$12+1-WEEKDAY(DATE(EINSTELLUNGEN!$D$9,EINSTELLUNGEN!$D$10,1),2)),
    IF(AL327=$J$33,
      MIN(EINSTELLUNGEN!$D$12,WEEKDAY(DATE(EINSTELLUNGEN!$D$9,12,31),2)),
      EINSTELLUNGEN!$D$12
  )) - SUMIF(AL$50:AL$2500,"="&amp;AL327,AX$50:AX$2500),
  0)</f>
        <v>3</v>
      </c>
      <c r="BD327" s="2">
        <f t="shared" si="200"/>
        <v>0.33333333333333331</v>
      </c>
      <c r="BE327" s="2">
        <f t="shared" si="201"/>
        <v>0</v>
      </c>
    </row>
    <row r="328" spans="1:57" ht="10.5" customHeight="1">
      <c r="A328" s="1" t="str">
        <f t="shared" ca="1" si="177"/>
        <v/>
      </c>
      <c r="B328" s="1" t="str">
        <f t="shared" ca="1" si="178"/>
        <v/>
      </c>
      <c r="C328" s="1" t="str">
        <f t="shared" ca="1" si="179"/>
        <v/>
      </c>
      <c r="D328" s="1" t="str">
        <f t="shared" ca="1" si="180"/>
        <v/>
      </c>
      <c r="F328" s="10"/>
      <c r="G328" s="136" t="str">
        <f t="shared" si="181"/>
        <v/>
      </c>
      <c r="H328" s="27"/>
      <c r="I328" s="28"/>
      <c r="J328" s="28"/>
      <c r="K328" s="29"/>
      <c r="L328" s="136"/>
      <c r="M328" s="136"/>
      <c r="N328" s="136"/>
      <c r="O328" s="26" t="str">
        <f t="shared" si="182"/>
        <v/>
      </c>
      <c r="P328" s="218" t="str">
        <f t="shared" si="183"/>
        <v/>
      </c>
      <c r="Q328" s="26" t="str">
        <f t="shared" si="184"/>
        <v/>
      </c>
      <c r="R328" s="22"/>
      <c r="S328" s="99"/>
      <c r="T328" s="10"/>
      <c r="U328" s="229" t="str">
        <f t="shared" si="185"/>
        <v/>
      </c>
      <c r="V328" s="230"/>
      <c r="W328" s="230"/>
      <c r="X328" s="230"/>
      <c r="Y328" s="230"/>
      <c r="Z328" s="22" t="str">
        <f>""</f>
        <v/>
      </c>
      <c r="AB328" s="23" t="str">
        <f t="shared" si="186"/>
        <v/>
      </c>
      <c r="AC328" s="2" t="b">
        <f>COUNT(Q328:Q$2500)&gt;0</f>
        <v>0</v>
      </c>
      <c r="AD328" s="2" t="b">
        <f t="shared" si="169"/>
        <v>0</v>
      </c>
      <c r="AE328" s="2" t="b">
        <f t="shared" si="170"/>
        <v>0</v>
      </c>
      <c r="AF328" s="2" t="b">
        <f t="shared" si="171"/>
        <v>0</v>
      </c>
      <c r="AG328" s="2" t="b">
        <f>OR(
  AND(AC328,NOT(AC329)),
  AND(AF328,WEEKDAY(AH327,2)=EINSTELLUNGEN!$D$12),
  AND(AF328,AH328=$J$35)
)</f>
        <v>0</v>
      </c>
      <c r="AH328" s="2">
        <f>IF(AE328,AH327+IF(WEEKDAY(AH327+1,2)&lt;=EINSTELLUNGEN!$D$12,1,$J$36),AH327)</f>
        <v>42020</v>
      </c>
      <c r="AI328" s="2">
        <f t="shared" si="172"/>
        <v>2019</v>
      </c>
      <c r="AJ328" s="2">
        <f t="shared" si="173"/>
        <v>201901</v>
      </c>
      <c r="AK328" s="2">
        <f t="shared" si="174"/>
        <v>201901</v>
      </c>
      <c r="AL328" s="2">
        <f t="shared" si="202"/>
        <v>201903</v>
      </c>
      <c r="AM328" s="2" t="b">
        <f t="shared" si="175"/>
        <v>1</v>
      </c>
      <c r="AN328" s="4" t="e">
        <f t="shared" si="187"/>
        <v>#N/A</v>
      </c>
      <c r="AO328" s="4" t="e">
        <f t="shared" si="188"/>
        <v>#N/A</v>
      </c>
      <c r="AP328" s="2" t="str">
        <f>IF(AD328,
  IF(ISBLANK(H328),
    AP327,
    IF(LEN(H328)=1,
      IF(OR(UPPER(H328)="A",UPPER(H328)="I"),
        EINSTELLUNGEN!$D$21,
        IF(OR(UPPER(H328)="B",UPPER(H328)="M"),
          EINSTELLUNGEN!$D$22,
          IF(OR(UPPER(H328)="C",UPPER(H328)="S"),
            EINSTELLUNGEN!$D$23,
            IF(UPPER(H328)="D",
              EINSTELLUNGEN!$D$24,
              IF(UPPER(H328)="E",
                EINSTELLUNGEN!$D$25,
                UPPER(H328)))))),
      IF(ISNUMBER(H328),
        EINSTELLUNGEN!$D$20&amp;H328,
        UPPER(H328)))),
  "")</f>
        <v/>
      </c>
      <c r="AQ328" s="2" t="str">
        <f t="shared" si="189"/>
        <v/>
      </c>
      <c r="AR328" s="2">
        <f t="shared" si="190"/>
        <v>0</v>
      </c>
      <c r="AS328" s="145">
        <f t="shared" si="191"/>
        <v>0.33333333333333331</v>
      </c>
      <c r="AT328" s="2">
        <f t="shared" si="192"/>
        <v>0</v>
      </c>
      <c r="AU328" s="2">
        <f t="shared" si="193"/>
        <v>0</v>
      </c>
      <c r="AV328" s="2">
        <f t="shared" si="194"/>
        <v>0</v>
      </c>
      <c r="AW328" s="2">
        <f t="shared" si="195"/>
        <v>0</v>
      </c>
      <c r="AX328" s="2">
        <f t="shared" si="176"/>
        <v>0</v>
      </c>
      <c r="AY328" s="2">
        <f t="shared" si="196"/>
        <v>0</v>
      </c>
      <c r="AZ328" s="145" t="e">
        <f t="shared" si="197"/>
        <v>#N/A</v>
      </c>
      <c r="BA328" s="145" t="e">
        <f t="shared" si="198"/>
        <v>#N/A</v>
      </c>
      <c r="BB328" s="145">
        <f t="shared" si="199"/>
        <v>2.083333333333337E-2</v>
      </c>
      <c r="BC328" s="2">
        <f>IF(AM328,
  IF(AND(AL328=$J$31,_xlfn.DAYS(AH328,DATE(AI328,1,1))&lt;7),
    MAX(0,EINSTELLUNGEN!$D$12+1-WEEKDAY(DATE(EINSTELLUNGEN!$D$9,EINSTELLUNGEN!$D$10,1),2)),
    IF(AL328=$J$33,
      MIN(EINSTELLUNGEN!$D$12,WEEKDAY(DATE(EINSTELLUNGEN!$D$9,12,31),2)),
      EINSTELLUNGEN!$D$12
  )) - SUMIF(AL$50:AL$2500,"="&amp;AL328,AX$50:AX$2500),
  0)</f>
        <v>3</v>
      </c>
      <c r="BD328" s="2">
        <f t="shared" si="200"/>
        <v>0.33333333333333331</v>
      </c>
      <c r="BE328" s="2">
        <f t="shared" si="201"/>
        <v>0</v>
      </c>
    </row>
    <row r="329" spans="1:57" ht="10.5" customHeight="1">
      <c r="A329" s="1" t="str">
        <f t="shared" ca="1" si="177"/>
        <v/>
      </c>
      <c r="B329" s="1" t="str">
        <f t="shared" ca="1" si="178"/>
        <v/>
      </c>
      <c r="C329" s="1" t="str">
        <f t="shared" ca="1" si="179"/>
        <v/>
      </c>
      <c r="D329" s="1" t="str">
        <f t="shared" ca="1" si="180"/>
        <v/>
      </c>
      <c r="F329" s="10"/>
      <c r="G329" s="136" t="str">
        <f t="shared" si="181"/>
        <v/>
      </c>
      <c r="H329" s="27"/>
      <c r="I329" s="28"/>
      <c r="J329" s="28"/>
      <c r="K329" s="29"/>
      <c r="L329" s="136"/>
      <c r="M329" s="136"/>
      <c r="N329" s="136"/>
      <c r="O329" s="26" t="str">
        <f t="shared" si="182"/>
        <v/>
      </c>
      <c r="P329" s="218" t="str">
        <f t="shared" si="183"/>
        <v/>
      </c>
      <c r="Q329" s="26" t="str">
        <f t="shared" si="184"/>
        <v/>
      </c>
      <c r="R329" s="22"/>
      <c r="S329" s="99"/>
      <c r="T329" s="10"/>
      <c r="U329" s="229" t="str">
        <f t="shared" si="185"/>
        <v/>
      </c>
      <c r="V329" s="230"/>
      <c r="W329" s="230"/>
      <c r="X329" s="230"/>
      <c r="Y329" s="230"/>
      <c r="Z329" s="22" t="str">
        <f>""</f>
        <v/>
      </c>
      <c r="AB329" s="23" t="str">
        <f t="shared" si="186"/>
        <v/>
      </c>
      <c r="AC329" s="2" t="b">
        <f>COUNT(Q329:Q$2500)&gt;0</f>
        <v>0</v>
      </c>
      <c r="AD329" s="2" t="b">
        <f t="shared" si="169"/>
        <v>0</v>
      </c>
      <c r="AE329" s="2" t="b">
        <f t="shared" si="170"/>
        <v>0</v>
      </c>
      <c r="AF329" s="2" t="b">
        <f t="shared" si="171"/>
        <v>0</v>
      </c>
      <c r="AG329" s="2" t="b">
        <f>OR(
  AND(AC329,NOT(AC330)),
  AND(AF329,WEEKDAY(AH328,2)=EINSTELLUNGEN!$D$12),
  AND(AF329,AH329=$J$35)
)</f>
        <v>0</v>
      </c>
      <c r="AH329" s="2">
        <f>IF(AE329,AH328+IF(WEEKDAY(AH328+1,2)&lt;=EINSTELLUNGEN!$D$12,1,$J$36),AH328)</f>
        <v>42020</v>
      </c>
      <c r="AI329" s="2">
        <f t="shared" si="172"/>
        <v>2019</v>
      </c>
      <c r="AJ329" s="2">
        <f t="shared" si="173"/>
        <v>201901</v>
      </c>
      <c r="AK329" s="2">
        <f t="shared" si="174"/>
        <v>201901</v>
      </c>
      <c r="AL329" s="2">
        <f t="shared" si="202"/>
        <v>201903</v>
      </c>
      <c r="AM329" s="2" t="b">
        <f t="shared" si="175"/>
        <v>1</v>
      </c>
      <c r="AN329" s="4" t="e">
        <f t="shared" si="187"/>
        <v>#N/A</v>
      </c>
      <c r="AO329" s="4" t="e">
        <f t="shared" si="188"/>
        <v>#N/A</v>
      </c>
      <c r="AP329" s="2" t="str">
        <f>IF(AD329,
  IF(ISBLANK(H329),
    AP328,
    IF(LEN(H329)=1,
      IF(OR(UPPER(H329)="A",UPPER(H329)="I"),
        EINSTELLUNGEN!$D$21,
        IF(OR(UPPER(H329)="B",UPPER(H329)="M"),
          EINSTELLUNGEN!$D$22,
          IF(OR(UPPER(H329)="C",UPPER(H329)="S"),
            EINSTELLUNGEN!$D$23,
            IF(UPPER(H329)="D",
              EINSTELLUNGEN!$D$24,
              IF(UPPER(H329)="E",
                EINSTELLUNGEN!$D$25,
                UPPER(H329)))))),
      IF(ISNUMBER(H329),
        EINSTELLUNGEN!$D$20&amp;H329,
        UPPER(H329)))),
  "")</f>
        <v/>
      </c>
      <c r="AQ329" s="2" t="str">
        <f t="shared" si="189"/>
        <v/>
      </c>
      <c r="AR329" s="2">
        <f t="shared" si="190"/>
        <v>0</v>
      </c>
      <c r="AS329" s="145">
        <f t="shared" si="191"/>
        <v>0.33333333333333331</v>
      </c>
      <c r="AT329" s="2">
        <f t="shared" si="192"/>
        <v>0</v>
      </c>
      <c r="AU329" s="2">
        <f t="shared" si="193"/>
        <v>0</v>
      </c>
      <c r="AV329" s="2">
        <f t="shared" si="194"/>
        <v>0</v>
      </c>
      <c r="AW329" s="2">
        <f t="shared" si="195"/>
        <v>0</v>
      </c>
      <c r="AX329" s="2">
        <f t="shared" si="176"/>
        <v>0</v>
      </c>
      <c r="AY329" s="2">
        <f t="shared" si="196"/>
        <v>0</v>
      </c>
      <c r="AZ329" s="145" t="e">
        <f t="shared" si="197"/>
        <v>#N/A</v>
      </c>
      <c r="BA329" s="145" t="e">
        <f t="shared" si="198"/>
        <v>#N/A</v>
      </c>
      <c r="BB329" s="145">
        <f t="shared" si="199"/>
        <v>2.083333333333337E-2</v>
      </c>
      <c r="BC329" s="2">
        <f>IF(AM329,
  IF(AND(AL329=$J$31,_xlfn.DAYS(AH329,DATE(AI329,1,1))&lt;7),
    MAX(0,EINSTELLUNGEN!$D$12+1-WEEKDAY(DATE(EINSTELLUNGEN!$D$9,EINSTELLUNGEN!$D$10,1),2)),
    IF(AL329=$J$33,
      MIN(EINSTELLUNGEN!$D$12,WEEKDAY(DATE(EINSTELLUNGEN!$D$9,12,31),2)),
      EINSTELLUNGEN!$D$12
  )) - SUMIF(AL$50:AL$2500,"="&amp;AL329,AX$50:AX$2500),
  0)</f>
        <v>3</v>
      </c>
      <c r="BD329" s="2">
        <f t="shared" si="200"/>
        <v>0.33333333333333331</v>
      </c>
      <c r="BE329" s="2">
        <f t="shared" si="201"/>
        <v>0</v>
      </c>
    </row>
    <row r="330" spans="1:57" ht="10.5" customHeight="1">
      <c r="A330" s="1" t="str">
        <f t="shared" ca="1" si="177"/>
        <v/>
      </c>
      <c r="B330" s="1" t="str">
        <f t="shared" ca="1" si="178"/>
        <v/>
      </c>
      <c r="C330" s="1" t="str">
        <f t="shared" ca="1" si="179"/>
        <v/>
      </c>
      <c r="D330" s="1" t="str">
        <f t="shared" ca="1" si="180"/>
        <v/>
      </c>
      <c r="F330" s="10"/>
      <c r="G330" s="136" t="str">
        <f t="shared" si="181"/>
        <v/>
      </c>
      <c r="H330" s="27"/>
      <c r="I330" s="28"/>
      <c r="J330" s="28"/>
      <c r="K330" s="29"/>
      <c r="L330" s="136"/>
      <c r="M330" s="136"/>
      <c r="N330" s="136"/>
      <c r="O330" s="26" t="str">
        <f t="shared" si="182"/>
        <v/>
      </c>
      <c r="P330" s="218" t="str">
        <f t="shared" si="183"/>
        <v/>
      </c>
      <c r="Q330" s="26" t="str">
        <f t="shared" si="184"/>
        <v/>
      </c>
      <c r="R330" s="22"/>
      <c r="S330" s="99"/>
      <c r="T330" s="10"/>
      <c r="U330" s="229" t="str">
        <f t="shared" si="185"/>
        <v/>
      </c>
      <c r="V330" s="230"/>
      <c r="W330" s="230"/>
      <c r="X330" s="230"/>
      <c r="Y330" s="230"/>
      <c r="Z330" s="22" t="str">
        <f>""</f>
        <v/>
      </c>
      <c r="AB330" s="23" t="str">
        <f t="shared" si="186"/>
        <v/>
      </c>
      <c r="AC330" s="2" t="b">
        <f>COUNT(Q330:Q$2500)&gt;0</f>
        <v>0</v>
      </c>
      <c r="AD330" s="2" t="b">
        <f t="shared" si="169"/>
        <v>0</v>
      </c>
      <c r="AE330" s="2" t="b">
        <f t="shared" si="170"/>
        <v>0</v>
      </c>
      <c r="AF330" s="2" t="b">
        <f t="shared" si="171"/>
        <v>0</v>
      </c>
      <c r="AG330" s="2" t="b">
        <f>OR(
  AND(AC330,NOT(AC331)),
  AND(AF330,WEEKDAY(AH329,2)=EINSTELLUNGEN!$D$12),
  AND(AF330,AH330=$J$35)
)</f>
        <v>0</v>
      </c>
      <c r="AH330" s="2">
        <f>IF(AE330,AH329+IF(WEEKDAY(AH329+1,2)&lt;=EINSTELLUNGEN!$D$12,1,$J$36),AH329)</f>
        <v>42020</v>
      </c>
      <c r="AI330" s="2">
        <f t="shared" si="172"/>
        <v>2019</v>
      </c>
      <c r="AJ330" s="2">
        <f t="shared" si="173"/>
        <v>201901</v>
      </c>
      <c r="AK330" s="2">
        <f t="shared" si="174"/>
        <v>201901</v>
      </c>
      <c r="AL330" s="2">
        <f t="shared" si="202"/>
        <v>201903</v>
      </c>
      <c r="AM330" s="2" t="b">
        <f t="shared" si="175"/>
        <v>1</v>
      </c>
      <c r="AN330" s="4" t="e">
        <f t="shared" si="187"/>
        <v>#N/A</v>
      </c>
      <c r="AO330" s="4" t="e">
        <f t="shared" si="188"/>
        <v>#N/A</v>
      </c>
      <c r="AP330" s="2" t="str">
        <f>IF(AD330,
  IF(ISBLANK(H330),
    AP329,
    IF(LEN(H330)=1,
      IF(OR(UPPER(H330)="A",UPPER(H330)="I"),
        EINSTELLUNGEN!$D$21,
        IF(OR(UPPER(H330)="B",UPPER(H330)="M"),
          EINSTELLUNGEN!$D$22,
          IF(OR(UPPER(H330)="C",UPPER(H330)="S"),
            EINSTELLUNGEN!$D$23,
            IF(UPPER(H330)="D",
              EINSTELLUNGEN!$D$24,
              IF(UPPER(H330)="E",
                EINSTELLUNGEN!$D$25,
                UPPER(H330)))))),
      IF(ISNUMBER(H330),
        EINSTELLUNGEN!$D$20&amp;H330,
        UPPER(H330)))),
  "")</f>
        <v/>
      </c>
      <c r="AQ330" s="2" t="str">
        <f t="shared" si="189"/>
        <v/>
      </c>
      <c r="AR330" s="2">
        <f t="shared" si="190"/>
        <v>0</v>
      </c>
      <c r="AS330" s="145">
        <f t="shared" si="191"/>
        <v>0.33333333333333331</v>
      </c>
      <c r="AT330" s="2">
        <f t="shared" si="192"/>
        <v>0</v>
      </c>
      <c r="AU330" s="2">
        <f t="shared" si="193"/>
        <v>0</v>
      </c>
      <c r="AV330" s="2">
        <f t="shared" si="194"/>
        <v>0</v>
      </c>
      <c r="AW330" s="2">
        <f t="shared" si="195"/>
        <v>0</v>
      </c>
      <c r="AX330" s="2">
        <f t="shared" si="176"/>
        <v>0</v>
      </c>
      <c r="AY330" s="2">
        <f t="shared" si="196"/>
        <v>0</v>
      </c>
      <c r="AZ330" s="145" t="e">
        <f t="shared" si="197"/>
        <v>#N/A</v>
      </c>
      <c r="BA330" s="145" t="e">
        <f t="shared" si="198"/>
        <v>#N/A</v>
      </c>
      <c r="BB330" s="145">
        <f t="shared" si="199"/>
        <v>2.083333333333337E-2</v>
      </c>
      <c r="BC330" s="2">
        <f>IF(AM330,
  IF(AND(AL330=$J$31,_xlfn.DAYS(AH330,DATE(AI330,1,1))&lt;7),
    MAX(0,EINSTELLUNGEN!$D$12+1-WEEKDAY(DATE(EINSTELLUNGEN!$D$9,EINSTELLUNGEN!$D$10,1),2)),
    IF(AL330=$J$33,
      MIN(EINSTELLUNGEN!$D$12,WEEKDAY(DATE(EINSTELLUNGEN!$D$9,12,31),2)),
      EINSTELLUNGEN!$D$12
  )) - SUMIF(AL$50:AL$2500,"="&amp;AL330,AX$50:AX$2500),
  0)</f>
        <v>3</v>
      </c>
      <c r="BD330" s="2">
        <f t="shared" si="200"/>
        <v>0.33333333333333331</v>
      </c>
      <c r="BE330" s="2">
        <f t="shared" si="201"/>
        <v>0</v>
      </c>
    </row>
    <row r="331" spans="1:57" ht="10.5" customHeight="1">
      <c r="A331" s="1" t="str">
        <f t="shared" ca="1" si="177"/>
        <v/>
      </c>
      <c r="B331" s="1" t="str">
        <f t="shared" ca="1" si="178"/>
        <v/>
      </c>
      <c r="C331" s="1" t="str">
        <f t="shared" ca="1" si="179"/>
        <v/>
      </c>
      <c r="D331" s="1" t="str">
        <f t="shared" ca="1" si="180"/>
        <v/>
      </c>
      <c r="F331" s="10"/>
      <c r="G331" s="136" t="str">
        <f t="shared" si="181"/>
        <v/>
      </c>
      <c r="H331" s="27"/>
      <c r="I331" s="28"/>
      <c r="J331" s="28"/>
      <c r="K331" s="29"/>
      <c r="L331" s="136"/>
      <c r="M331" s="136"/>
      <c r="N331" s="136"/>
      <c r="O331" s="26" t="str">
        <f t="shared" si="182"/>
        <v/>
      </c>
      <c r="P331" s="218" t="str">
        <f t="shared" si="183"/>
        <v/>
      </c>
      <c r="Q331" s="26" t="str">
        <f t="shared" si="184"/>
        <v/>
      </c>
      <c r="R331" s="22"/>
      <c r="S331" s="99"/>
      <c r="T331" s="10"/>
      <c r="U331" s="229" t="str">
        <f t="shared" si="185"/>
        <v/>
      </c>
      <c r="V331" s="230"/>
      <c r="W331" s="230"/>
      <c r="X331" s="230"/>
      <c r="Y331" s="230"/>
      <c r="Z331" s="22" t="str">
        <f>""</f>
        <v/>
      </c>
      <c r="AB331" s="23" t="str">
        <f t="shared" si="186"/>
        <v/>
      </c>
      <c r="AC331" s="2" t="b">
        <f>COUNT(Q331:Q$2500)&gt;0</f>
        <v>0</v>
      </c>
      <c r="AD331" s="2" t="b">
        <f t="shared" si="169"/>
        <v>0</v>
      </c>
      <c r="AE331" s="2" t="b">
        <f t="shared" si="170"/>
        <v>0</v>
      </c>
      <c r="AF331" s="2" t="b">
        <f t="shared" si="171"/>
        <v>0</v>
      </c>
      <c r="AG331" s="2" t="b">
        <f>OR(
  AND(AC331,NOT(AC332)),
  AND(AF331,WEEKDAY(AH330,2)=EINSTELLUNGEN!$D$12),
  AND(AF331,AH331=$J$35)
)</f>
        <v>0</v>
      </c>
      <c r="AH331" s="2">
        <f>IF(AE331,AH330+IF(WEEKDAY(AH330+1,2)&lt;=EINSTELLUNGEN!$D$12,1,$J$36),AH330)</f>
        <v>42020</v>
      </c>
      <c r="AI331" s="2">
        <f t="shared" si="172"/>
        <v>2019</v>
      </c>
      <c r="AJ331" s="2">
        <f t="shared" si="173"/>
        <v>201901</v>
      </c>
      <c r="AK331" s="2">
        <f t="shared" si="174"/>
        <v>201901</v>
      </c>
      <c r="AL331" s="2">
        <f t="shared" si="202"/>
        <v>201903</v>
      </c>
      <c r="AM331" s="2" t="b">
        <f t="shared" si="175"/>
        <v>1</v>
      </c>
      <c r="AN331" s="4" t="e">
        <f t="shared" si="187"/>
        <v>#N/A</v>
      </c>
      <c r="AO331" s="4" t="e">
        <f t="shared" si="188"/>
        <v>#N/A</v>
      </c>
      <c r="AP331" s="2" t="str">
        <f>IF(AD331,
  IF(ISBLANK(H331),
    AP330,
    IF(LEN(H331)=1,
      IF(OR(UPPER(H331)="A",UPPER(H331)="I"),
        EINSTELLUNGEN!$D$21,
        IF(OR(UPPER(H331)="B",UPPER(H331)="M"),
          EINSTELLUNGEN!$D$22,
          IF(OR(UPPER(H331)="C",UPPER(H331)="S"),
            EINSTELLUNGEN!$D$23,
            IF(UPPER(H331)="D",
              EINSTELLUNGEN!$D$24,
              IF(UPPER(H331)="E",
                EINSTELLUNGEN!$D$25,
                UPPER(H331)))))),
      IF(ISNUMBER(H331),
        EINSTELLUNGEN!$D$20&amp;H331,
        UPPER(H331)))),
  "")</f>
        <v/>
      </c>
      <c r="AQ331" s="2" t="str">
        <f t="shared" si="189"/>
        <v/>
      </c>
      <c r="AR331" s="2">
        <f t="shared" si="190"/>
        <v>0</v>
      </c>
      <c r="AS331" s="145">
        <f t="shared" si="191"/>
        <v>0.33333333333333331</v>
      </c>
      <c r="AT331" s="2">
        <f t="shared" si="192"/>
        <v>0</v>
      </c>
      <c r="AU331" s="2">
        <f t="shared" si="193"/>
        <v>0</v>
      </c>
      <c r="AV331" s="2">
        <f t="shared" si="194"/>
        <v>0</v>
      </c>
      <c r="AW331" s="2">
        <f t="shared" si="195"/>
        <v>0</v>
      </c>
      <c r="AX331" s="2">
        <f t="shared" si="176"/>
        <v>0</v>
      </c>
      <c r="AY331" s="2">
        <f t="shared" si="196"/>
        <v>0</v>
      </c>
      <c r="AZ331" s="145" t="e">
        <f t="shared" si="197"/>
        <v>#N/A</v>
      </c>
      <c r="BA331" s="145" t="e">
        <f t="shared" si="198"/>
        <v>#N/A</v>
      </c>
      <c r="BB331" s="145">
        <f t="shared" si="199"/>
        <v>2.083333333333337E-2</v>
      </c>
      <c r="BC331" s="2">
        <f>IF(AM331,
  IF(AND(AL331=$J$31,_xlfn.DAYS(AH331,DATE(AI331,1,1))&lt;7),
    MAX(0,EINSTELLUNGEN!$D$12+1-WEEKDAY(DATE(EINSTELLUNGEN!$D$9,EINSTELLUNGEN!$D$10,1),2)),
    IF(AL331=$J$33,
      MIN(EINSTELLUNGEN!$D$12,WEEKDAY(DATE(EINSTELLUNGEN!$D$9,12,31),2)),
      EINSTELLUNGEN!$D$12
  )) - SUMIF(AL$50:AL$2500,"="&amp;AL331,AX$50:AX$2500),
  0)</f>
        <v>3</v>
      </c>
      <c r="BD331" s="2">
        <f t="shared" si="200"/>
        <v>0.33333333333333331</v>
      </c>
      <c r="BE331" s="2">
        <f t="shared" si="201"/>
        <v>0</v>
      </c>
    </row>
    <row r="332" spans="1:57" ht="10.5" customHeight="1">
      <c r="A332" s="1" t="str">
        <f t="shared" ca="1" si="177"/>
        <v/>
      </c>
      <c r="B332" s="1" t="str">
        <f t="shared" ca="1" si="178"/>
        <v/>
      </c>
      <c r="C332" s="1" t="str">
        <f t="shared" ca="1" si="179"/>
        <v/>
      </c>
      <c r="D332" s="1" t="str">
        <f t="shared" ca="1" si="180"/>
        <v/>
      </c>
      <c r="F332" s="10"/>
      <c r="G332" s="136" t="str">
        <f t="shared" si="181"/>
        <v/>
      </c>
      <c r="H332" s="27"/>
      <c r="I332" s="28"/>
      <c r="J332" s="28"/>
      <c r="K332" s="29"/>
      <c r="L332" s="136"/>
      <c r="M332" s="136"/>
      <c r="N332" s="136"/>
      <c r="O332" s="26" t="str">
        <f t="shared" si="182"/>
        <v/>
      </c>
      <c r="P332" s="218" t="str">
        <f t="shared" si="183"/>
        <v/>
      </c>
      <c r="Q332" s="26" t="str">
        <f t="shared" si="184"/>
        <v/>
      </c>
      <c r="R332" s="22"/>
      <c r="S332" s="99"/>
      <c r="T332" s="10"/>
      <c r="U332" s="229" t="str">
        <f t="shared" si="185"/>
        <v/>
      </c>
      <c r="V332" s="230"/>
      <c r="W332" s="230"/>
      <c r="X332" s="230"/>
      <c r="Y332" s="230"/>
      <c r="Z332" s="22" t="str">
        <f>""</f>
        <v/>
      </c>
      <c r="AB332" s="23" t="str">
        <f t="shared" si="186"/>
        <v/>
      </c>
      <c r="AC332" s="2" t="b">
        <f>COUNT(Q332:Q$2500)&gt;0</f>
        <v>0</v>
      </c>
      <c r="AD332" s="2" t="b">
        <f t="shared" si="169"/>
        <v>0</v>
      </c>
      <c r="AE332" s="2" t="b">
        <f t="shared" si="170"/>
        <v>0</v>
      </c>
      <c r="AF332" s="2" t="b">
        <f t="shared" si="171"/>
        <v>0</v>
      </c>
      <c r="AG332" s="2" t="b">
        <f>OR(
  AND(AC332,NOT(AC333)),
  AND(AF332,WEEKDAY(AH331,2)=EINSTELLUNGEN!$D$12),
  AND(AF332,AH332=$J$35)
)</f>
        <v>0</v>
      </c>
      <c r="AH332" s="2">
        <f>IF(AE332,AH331+IF(WEEKDAY(AH331+1,2)&lt;=EINSTELLUNGEN!$D$12,1,$J$36),AH331)</f>
        <v>42020</v>
      </c>
      <c r="AI332" s="2">
        <f t="shared" si="172"/>
        <v>2019</v>
      </c>
      <c r="AJ332" s="2">
        <f t="shared" si="173"/>
        <v>201901</v>
      </c>
      <c r="AK332" s="2">
        <f t="shared" si="174"/>
        <v>201901</v>
      </c>
      <c r="AL332" s="2">
        <f t="shared" si="202"/>
        <v>201903</v>
      </c>
      <c r="AM332" s="2" t="b">
        <f t="shared" si="175"/>
        <v>1</v>
      </c>
      <c r="AN332" s="4" t="e">
        <f t="shared" si="187"/>
        <v>#N/A</v>
      </c>
      <c r="AO332" s="4" t="e">
        <f t="shared" si="188"/>
        <v>#N/A</v>
      </c>
      <c r="AP332" s="2" t="str">
        <f>IF(AD332,
  IF(ISBLANK(H332),
    AP331,
    IF(LEN(H332)=1,
      IF(OR(UPPER(H332)="A",UPPER(H332)="I"),
        EINSTELLUNGEN!$D$21,
        IF(OR(UPPER(H332)="B",UPPER(H332)="M"),
          EINSTELLUNGEN!$D$22,
          IF(OR(UPPER(H332)="C",UPPER(H332)="S"),
            EINSTELLUNGEN!$D$23,
            IF(UPPER(H332)="D",
              EINSTELLUNGEN!$D$24,
              IF(UPPER(H332)="E",
                EINSTELLUNGEN!$D$25,
                UPPER(H332)))))),
      IF(ISNUMBER(H332),
        EINSTELLUNGEN!$D$20&amp;H332,
        UPPER(H332)))),
  "")</f>
        <v/>
      </c>
      <c r="AQ332" s="2" t="str">
        <f t="shared" si="189"/>
        <v/>
      </c>
      <c r="AR332" s="2">
        <f t="shared" si="190"/>
        <v>0</v>
      </c>
      <c r="AS332" s="145">
        <f t="shared" si="191"/>
        <v>0.33333333333333331</v>
      </c>
      <c r="AT332" s="2">
        <f t="shared" si="192"/>
        <v>0</v>
      </c>
      <c r="AU332" s="2">
        <f t="shared" si="193"/>
        <v>0</v>
      </c>
      <c r="AV332" s="2">
        <f t="shared" si="194"/>
        <v>0</v>
      </c>
      <c r="AW332" s="2">
        <f t="shared" si="195"/>
        <v>0</v>
      </c>
      <c r="AX332" s="2">
        <f t="shared" si="176"/>
        <v>0</v>
      </c>
      <c r="AY332" s="2">
        <f t="shared" si="196"/>
        <v>0</v>
      </c>
      <c r="AZ332" s="145" t="e">
        <f t="shared" si="197"/>
        <v>#N/A</v>
      </c>
      <c r="BA332" s="145" t="e">
        <f t="shared" si="198"/>
        <v>#N/A</v>
      </c>
      <c r="BB332" s="145">
        <f t="shared" si="199"/>
        <v>2.083333333333337E-2</v>
      </c>
      <c r="BC332" s="2">
        <f>IF(AM332,
  IF(AND(AL332=$J$31,_xlfn.DAYS(AH332,DATE(AI332,1,1))&lt;7),
    MAX(0,EINSTELLUNGEN!$D$12+1-WEEKDAY(DATE(EINSTELLUNGEN!$D$9,EINSTELLUNGEN!$D$10,1),2)),
    IF(AL332=$J$33,
      MIN(EINSTELLUNGEN!$D$12,WEEKDAY(DATE(EINSTELLUNGEN!$D$9,12,31),2)),
      EINSTELLUNGEN!$D$12
  )) - SUMIF(AL$50:AL$2500,"="&amp;AL332,AX$50:AX$2500),
  0)</f>
        <v>3</v>
      </c>
      <c r="BD332" s="2">
        <f t="shared" si="200"/>
        <v>0.33333333333333331</v>
      </c>
      <c r="BE332" s="2">
        <f t="shared" si="201"/>
        <v>0</v>
      </c>
    </row>
    <row r="333" spans="1:57" ht="10.5" customHeight="1">
      <c r="A333" s="1" t="str">
        <f t="shared" ca="1" si="177"/>
        <v/>
      </c>
      <c r="B333" s="1" t="str">
        <f t="shared" ca="1" si="178"/>
        <v/>
      </c>
      <c r="C333" s="1" t="str">
        <f t="shared" ca="1" si="179"/>
        <v/>
      </c>
      <c r="D333" s="1" t="str">
        <f t="shared" ca="1" si="180"/>
        <v/>
      </c>
      <c r="F333" s="10"/>
      <c r="G333" s="136" t="str">
        <f t="shared" si="181"/>
        <v/>
      </c>
      <c r="H333" s="27"/>
      <c r="I333" s="28"/>
      <c r="J333" s="28"/>
      <c r="K333" s="29"/>
      <c r="L333" s="136"/>
      <c r="M333" s="136"/>
      <c r="N333" s="136"/>
      <c r="O333" s="26" t="str">
        <f t="shared" si="182"/>
        <v/>
      </c>
      <c r="P333" s="218" t="str">
        <f t="shared" si="183"/>
        <v/>
      </c>
      <c r="Q333" s="26" t="str">
        <f t="shared" si="184"/>
        <v/>
      </c>
      <c r="R333" s="22"/>
      <c r="S333" s="99"/>
      <c r="T333" s="10"/>
      <c r="U333" s="229" t="str">
        <f t="shared" si="185"/>
        <v/>
      </c>
      <c r="V333" s="230"/>
      <c r="W333" s="230"/>
      <c r="X333" s="230"/>
      <c r="Y333" s="230"/>
      <c r="Z333" s="22" t="str">
        <f>""</f>
        <v/>
      </c>
      <c r="AB333" s="23" t="str">
        <f t="shared" si="186"/>
        <v/>
      </c>
      <c r="AC333" s="2" t="b">
        <f>COUNT(Q333:Q$2500)&gt;0</f>
        <v>0</v>
      </c>
      <c r="AD333" s="2" t="b">
        <f t="shared" si="169"/>
        <v>0</v>
      </c>
      <c r="AE333" s="2" t="b">
        <f t="shared" si="170"/>
        <v>0</v>
      </c>
      <c r="AF333" s="2" t="b">
        <f t="shared" si="171"/>
        <v>0</v>
      </c>
      <c r="AG333" s="2" t="b">
        <f>OR(
  AND(AC333,NOT(AC334)),
  AND(AF333,WEEKDAY(AH332,2)=EINSTELLUNGEN!$D$12),
  AND(AF333,AH333=$J$35)
)</f>
        <v>0</v>
      </c>
      <c r="AH333" s="2">
        <f>IF(AE333,AH332+IF(WEEKDAY(AH332+1,2)&lt;=EINSTELLUNGEN!$D$12,1,$J$36),AH332)</f>
        <v>42020</v>
      </c>
      <c r="AI333" s="2">
        <f t="shared" si="172"/>
        <v>2019</v>
      </c>
      <c r="AJ333" s="2">
        <f t="shared" si="173"/>
        <v>201901</v>
      </c>
      <c r="AK333" s="2">
        <f t="shared" si="174"/>
        <v>201901</v>
      </c>
      <c r="AL333" s="2">
        <f t="shared" si="202"/>
        <v>201903</v>
      </c>
      <c r="AM333" s="2" t="b">
        <f t="shared" si="175"/>
        <v>1</v>
      </c>
      <c r="AN333" s="4" t="e">
        <f t="shared" si="187"/>
        <v>#N/A</v>
      </c>
      <c r="AO333" s="4" t="e">
        <f t="shared" si="188"/>
        <v>#N/A</v>
      </c>
      <c r="AP333" s="2" t="str">
        <f>IF(AD333,
  IF(ISBLANK(H333),
    AP332,
    IF(LEN(H333)=1,
      IF(OR(UPPER(H333)="A",UPPER(H333)="I"),
        EINSTELLUNGEN!$D$21,
        IF(OR(UPPER(H333)="B",UPPER(H333)="M"),
          EINSTELLUNGEN!$D$22,
          IF(OR(UPPER(H333)="C",UPPER(H333)="S"),
            EINSTELLUNGEN!$D$23,
            IF(UPPER(H333)="D",
              EINSTELLUNGEN!$D$24,
              IF(UPPER(H333)="E",
                EINSTELLUNGEN!$D$25,
                UPPER(H333)))))),
      IF(ISNUMBER(H333),
        EINSTELLUNGEN!$D$20&amp;H333,
        UPPER(H333)))),
  "")</f>
        <v/>
      </c>
      <c r="AQ333" s="2" t="str">
        <f t="shared" si="189"/>
        <v/>
      </c>
      <c r="AR333" s="2">
        <f t="shared" si="190"/>
        <v>0</v>
      </c>
      <c r="AS333" s="145">
        <f t="shared" si="191"/>
        <v>0.33333333333333331</v>
      </c>
      <c r="AT333" s="2">
        <f t="shared" si="192"/>
        <v>0</v>
      </c>
      <c r="AU333" s="2">
        <f t="shared" si="193"/>
        <v>0</v>
      </c>
      <c r="AV333" s="2">
        <f t="shared" si="194"/>
        <v>0</v>
      </c>
      <c r="AW333" s="2">
        <f t="shared" si="195"/>
        <v>0</v>
      </c>
      <c r="AX333" s="2">
        <f t="shared" si="176"/>
        <v>0</v>
      </c>
      <c r="AY333" s="2">
        <f t="shared" si="196"/>
        <v>0</v>
      </c>
      <c r="AZ333" s="145" t="e">
        <f t="shared" si="197"/>
        <v>#N/A</v>
      </c>
      <c r="BA333" s="145" t="e">
        <f t="shared" si="198"/>
        <v>#N/A</v>
      </c>
      <c r="BB333" s="145">
        <f t="shared" si="199"/>
        <v>2.083333333333337E-2</v>
      </c>
      <c r="BC333" s="2">
        <f>IF(AM333,
  IF(AND(AL333=$J$31,_xlfn.DAYS(AH333,DATE(AI333,1,1))&lt;7),
    MAX(0,EINSTELLUNGEN!$D$12+1-WEEKDAY(DATE(EINSTELLUNGEN!$D$9,EINSTELLUNGEN!$D$10,1),2)),
    IF(AL333=$J$33,
      MIN(EINSTELLUNGEN!$D$12,WEEKDAY(DATE(EINSTELLUNGEN!$D$9,12,31),2)),
      EINSTELLUNGEN!$D$12
  )) - SUMIF(AL$50:AL$2500,"="&amp;AL333,AX$50:AX$2500),
  0)</f>
        <v>3</v>
      </c>
      <c r="BD333" s="2">
        <f t="shared" si="200"/>
        <v>0.33333333333333331</v>
      </c>
      <c r="BE333" s="2">
        <f t="shared" si="201"/>
        <v>0</v>
      </c>
    </row>
    <row r="334" spans="1:57" ht="10.5" customHeight="1">
      <c r="A334" s="1" t="str">
        <f t="shared" ca="1" si="177"/>
        <v/>
      </c>
      <c r="B334" s="1" t="str">
        <f t="shared" ca="1" si="178"/>
        <v/>
      </c>
      <c r="C334" s="1" t="str">
        <f t="shared" ca="1" si="179"/>
        <v/>
      </c>
      <c r="D334" s="1" t="str">
        <f t="shared" ca="1" si="180"/>
        <v/>
      </c>
      <c r="F334" s="10"/>
      <c r="G334" s="136" t="str">
        <f t="shared" si="181"/>
        <v/>
      </c>
      <c r="H334" s="27"/>
      <c r="I334" s="28"/>
      <c r="J334" s="28"/>
      <c r="K334" s="29"/>
      <c r="L334" s="136"/>
      <c r="M334" s="136"/>
      <c r="N334" s="136"/>
      <c r="O334" s="26" t="str">
        <f t="shared" si="182"/>
        <v/>
      </c>
      <c r="P334" s="218" t="str">
        <f t="shared" si="183"/>
        <v/>
      </c>
      <c r="Q334" s="26" t="str">
        <f t="shared" si="184"/>
        <v/>
      </c>
      <c r="R334" s="22"/>
      <c r="S334" s="99"/>
      <c r="T334" s="10"/>
      <c r="U334" s="229" t="str">
        <f t="shared" si="185"/>
        <v/>
      </c>
      <c r="V334" s="230"/>
      <c r="W334" s="230"/>
      <c r="X334" s="230"/>
      <c r="Y334" s="230"/>
      <c r="Z334" s="22" t="str">
        <f>""</f>
        <v/>
      </c>
      <c r="AB334" s="23" t="str">
        <f t="shared" si="186"/>
        <v/>
      </c>
      <c r="AC334" s="2" t="b">
        <f>COUNT(Q334:Q$2500)&gt;0</f>
        <v>0</v>
      </c>
      <c r="AD334" s="2" t="b">
        <f t="shared" si="169"/>
        <v>0</v>
      </c>
      <c r="AE334" s="2" t="b">
        <f t="shared" si="170"/>
        <v>0</v>
      </c>
      <c r="AF334" s="2" t="b">
        <f t="shared" si="171"/>
        <v>0</v>
      </c>
      <c r="AG334" s="2" t="b">
        <f>OR(
  AND(AC334,NOT(AC335)),
  AND(AF334,WEEKDAY(AH333,2)=EINSTELLUNGEN!$D$12),
  AND(AF334,AH334=$J$35)
)</f>
        <v>0</v>
      </c>
      <c r="AH334" s="2">
        <f>IF(AE334,AH333+IF(WEEKDAY(AH333+1,2)&lt;=EINSTELLUNGEN!$D$12,1,$J$36),AH333)</f>
        <v>42020</v>
      </c>
      <c r="AI334" s="2">
        <f t="shared" si="172"/>
        <v>2019</v>
      </c>
      <c r="AJ334" s="2">
        <f t="shared" si="173"/>
        <v>201901</v>
      </c>
      <c r="AK334" s="2">
        <f t="shared" si="174"/>
        <v>201901</v>
      </c>
      <c r="AL334" s="2">
        <f t="shared" si="202"/>
        <v>201903</v>
      </c>
      <c r="AM334" s="2" t="b">
        <f t="shared" si="175"/>
        <v>1</v>
      </c>
      <c r="AN334" s="4" t="e">
        <f t="shared" si="187"/>
        <v>#N/A</v>
      </c>
      <c r="AO334" s="4" t="e">
        <f t="shared" si="188"/>
        <v>#N/A</v>
      </c>
      <c r="AP334" s="2" t="str">
        <f>IF(AD334,
  IF(ISBLANK(H334),
    AP333,
    IF(LEN(H334)=1,
      IF(OR(UPPER(H334)="A",UPPER(H334)="I"),
        EINSTELLUNGEN!$D$21,
        IF(OR(UPPER(H334)="B",UPPER(H334)="M"),
          EINSTELLUNGEN!$D$22,
          IF(OR(UPPER(H334)="C",UPPER(H334)="S"),
            EINSTELLUNGEN!$D$23,
            IF(UPPER(H334)="D",
              EINSTELLUNGEN!$D$24,
              IF(UPPER(H334)="E",
                EINSTELLUNGEN!$D$25,
                UPPER(H334)))))),
      IF(ISNUMBER(H334),
        EINSTELLUNGEN!$D$20&amp;H334,
        UPPER(H334)))),
  "")</f>
        <v/>
      </c>
      <c r="AQ334" s="2" t="str">
        <f t="shared" si="189"/>
        <v/>
      </c>
      <c r="AR334" s="2">
        <f t="shared" si="190"/>
        <v>0</v>
      </c>
      <c r="AS334" s="145">
        <f t="shared" si="191"/>
        <v>0.33333333333333331</v>
      </c>
      <c r="AT334" s="2">
        <f t="shared" si="192"/>
        <v>0</v>
      </c>
      <c r="AU334" s="2">
        <f t="shared" si="193"/>
        <v>0</v>
      </c>
      <c r="AV334" s="2">
        <f t="shared" si="194"/>
        <v>0</v>
      </c>
      <c r="AW334" s="2">
        <f t="shared" si="195"/>
        <v>0</v>
      </c>
      <c r="AX334" s="2">
        <f t="shared" si="176"/>
        <v>0</v>
      </c>
      <c r="AY334" s="2">
        <f t="shared" si="196"/>
        <v>0</v>
      </c>
      <c r="AZ334" s="145" t="e">
        <f t="shared" si="197"/>
        <v>#N/A</v>
      </c>
      <c r="BA334" s="145" t="e">
        <f t="shared" si="198"/>
        <v>#N/A</v>
      </c>
      <c r="BB334" s="145">
        <f t="shared" si="199"/>
        <v>2.083333333333337E-2</v>
      </c>
      <c r="BC334" s="2">
        <f>IF(AM334,
  IF(AND(AL334=$J$31,_xlfn.DAYS(AH334,DATE(AI334,1,1))&lt;7),
    MAX(0,EINSTELLUNGEN!$D$12+1-WEEKDAY(DATE(EINSTELLUNGEN!$D$9,EINSTELLUNGEN!$D$10,1),2)),
    IF(AL334=$J$33,
      MIN(EINSTELLUNGEN!$D$12,WEEKDAY(DATE(EINSTELLUNGEN!$D$9,12,31),2)),
      EINSTELLUNGEN!$D$12
  )) - SUMIF(AL$50:AL$2500,"="&amp;AL334,AX$50:AX$2500),
  0)</f>
        <v>3</v>
      </c>
      <c r="BD334" s="2">
        <f t="shared" si="200"/>
        <v>0.33333333333333331</v>
      </c>
      <c r="BE334" s="2">
        <f t="shared" si="201"/>
        <v>0</v>
      </c>
    </row>
    <row r="335" spans="1:57" ht="10.5" customHeight="1">
      <c r="A335" s="1" t="str">
        <f t="shared" ca="1" si="177"/>
        <v/>
      </c>
      <c r="B335" s="1" t="str">
        <f t="shared" ca="1" si="178"/>
        <v/>
      </c>
      <c r="C335" s="1" t="str">
        <f t="shared" ca="1" si="179"/>
        <v/>
      </c>
      <c r="D335" s="1" t="str">
        <f t="shared" ca="1" si="180"/>
        <v/>
      </c>
      <c r="F335" s="10"/>
      <c r="G335" s="136" t="str">
        <f t="shared" si="181"/>
        <v/>
      </c>
      <c r="H335" s="27"/>
      <c r="I335" s="28"/>
      <c r="J335" s="28"/>
      <c r="K335" s="29"/>
      <c r="L335" s="136"/>
      <c r="M335" s="136"/>
      <c r="N335" s="136"/>
      <c r="O335" s="26" t="str">
        <f t="shared" si="182"/>
        <v/>
      </c>
      <c r="P335" s="218" t="str">
        <f t="shared" si="183"/>
        <v/>
      </c>
      <c r="Q335" s="26" t="str">
        <f t="shared" si="184"/>
        <v/>
      </c>
      <c r="R335" s="22"/>
      <c r="S335" s="99"/>
      <c r="T335" s="10"/>
      <c r="U335" s="229" t="str">
        <f t="shared" si="185"/>
        <v/>
      </c>
      <c r="V335" s="230"/>
      <c r="W335" s="230"/>
      <c r="X335" s="230"/>
      <c r="Y335" s="230"/>
      <c r="Z335" s="22" t="str">
        <f>""</f>
        <v/>
      </c>
      <c r="AB335" s="23" t="str">
        <f t="shared" si="186"/>
        <v/>
      </c>
      <c r="AC335" s="2" t="b">
        <f>COUNT(Q335:Q$2500)&gt;0</f>
        <v>0</v>
      </c>
      <c r="AD335" s="2" t="b">
        <f t="shared" si="169"/>
        <v>0</v>
      </c>
      <c r="AE335" s="2" t="b">
        <f t="shared" si="170"/>
        <v>0</v>
      </c>
      <c r="AF335" s="2" t="b">
        <f t="shared" si="171"/>
        <v>0</v>
      </c>
      <c r="AG335" s="2" t="b">
        <f>OR(
  AND(AC335,NOT(AC336)),
  AND(AF335,WEEKDAY(AH334,2)=EINSTELLUNGEN!$D$12),
  AND(AF335,AH335=$J$35)
)</f>
        <v>0</v>
      </c>
      <c r="AH335" s="2">
        <f>IF(AE335,AH334+IF(WEEKDAY(AH334+1,2)&lt;=EINSTELLUNGEN!$D$12,1,$J$36),AH334)</f>
        <v>42020</v>
      </c>
      <c r="AI335" s="2">
        <f t="shared" si="172"/>
        <v>2019</v>
      </c>
      <c r="AJ335" s="2">
        <f t="shared" si="173"/>
        <v>201901</v>
      </c>
      <c r="AK335" s="2">
        <f t="shared" si="174"/>
        <v>201901</v>
      </c>
      <c r="AL335" s="2">
        <f t="shared" si="202"/>
        <v>201903</v>
      </c>
      <c r="AM335" s="2" t="b">
        <f t="shared" si="175"/>
        <v>1</v>
      </c>
      <c r="AN335" s="4" t="e">
        <f t="shared" si="187"/>
        <v>#N/A</v>
      </c>
      <c r="AO335" s="4" t="e">
        <f t="shared" si="188"/>
        <v>#N/A</v>
      </c>
      <c r="AP335" s="2" t="str">
        <f>IF(AD335,
  IF(ISBLANK(H335),
    AP334,
    IF(LEN(H335)=1,
      IF(OR(UPPER(H335)="A",UPPER(H335)="I"),
        EINSTELLUNGEN!$D$21,
        IF(OR(UPPER(H335)="B",UPPER(H335)="M"),
          EINSTELLUNGEN!$D$22,
          IF(OR(UPPER(H335)="C",UPPER(H335)="S"),
            EINSTELLUNGEN!$D$23,
            IF(UPPER(H335)="D",
              EINSTELLUNGEN!$D$24,
              IF(UPPER(H335)="E",
                EINSTELLUNGEN!$D$25,
                UPPER(H335)))))),
      IF(ISNUMBER(H335),
        EINSTELLUNGEN!$D$20&amp;H335,
        UPPER(H335)))),
  "")</f>
        <v/>
      </c>
      <c r="AQ335" s="2" t="str">
        <f t="shared" si="189"/>
        <v/>
      </c>
      <c r="AR335" s="2">
        <f t="shared" si="190"/>
        <v>0</v>
      </c>
      <c r="AS335" s="145">
        <f t="shared" si="191"/>
        <v>0.33333333333333331</v>
      </c>
      <c r="AT335" s="2">
        <f t="shared" si="192"/>
        <v>0</v>
      </c>
      <c r="AU335" s="2">
        <f t="shared" si="193"/>
        <v>0</v>
      </c>
      <c r="AV335" s="2">
        <f t="shared" si="194"/>
        <v>0</v>
      </c>
      <c r="AW335" s="2">
        <f t="shared" si="195"/>
        <v>0</v>
      </c>
      <c r="AX335" s="2">
        <f t="shared" si="176"/>
        <v>0</v>
      </c>
      <c r="AY335" s="2">
        <f t="shared" si="196"/>
        <v>0</v>
      </c>
      <c r="AZ335" s="145" t="e">
        <f t="shared" si="197"/>
        <v>#N/A</v>
      </c>
      <c r="BA335" s="145" t="e">
        <f t="shared" si="198"/>
        <v>#N/A</v>
      </c>
      <c r="BB335" s="145">
        <f t="shared" si="199"/>
        <v>2.083333333333337E-2</v>
      </c>
      <c r="BC335" s="2">
        <f>IF(AM335,
  IF(AND(AL335=$J$31,_xlfn.DAYS(AH335,DATE(AI335,1,1))&lt;7),
    MAX(0,EINSTELLUNGEN!$D$12+1-WEEKDAY(DATE(EINSTELLUNGEN!$D$9,EINSTELLUNGEN!$D$10,1),2)),
    IF(AL335=$J$33,
      MIN(EINSTELLUNGEN!$D$12,WEEKDAY(DATE(EINSTELLUNGEN!$D$9,12,31),2)),
      EINSTELLUNGEN!$D$12
  )) - SUMIF(AL$50:AL$2500,"="&amp;AL335,AX$50:AX$2500),
  0)</f>
        <v>3</v>
      </c>
      <c r="BD335" s="2">
        <f t="shared" si="200"/>
        <v>0.33333333333333331</v>
      </c>
      <c r="BE335" s="2">
        <f t="shared" si="201"/>
        <v>0</v>
      </c>
    </row>
    <row r="336" spans="1:57" ht="10.5" customHeight="1">
      <c r="A336" s="1" t="str">
        <f t="shared" ca="1" si="177"/>
        <v/>
      </c>
      <c r="B336" s="1" t="str">
        <f t="shared" ca="1" si="178"/>
        <v/>
      </c>
      <c r="C336" s="1" t="str">
        <f t="shared" ca="1" si="179"/>
        <v/>
      </c>
      <c r="D336" s="1" t="str">
        <f t="shared" ca="1" si="180"/>
        <v/>
      </c>
      <c r="F336" s="10"/>
      <c r="G336" s="136" t="str">
        <f t="shared" si="181"/>
        <v/>
      </c>
      <c r="H336" s="27"/>
      <c r="I336" s="28"/>
      <c r="J336" s="28"/>
      <c r="K336" s="29"/>
      <c r="L336" s="136"/>
      <c r="M336" s="136"/>
      <c r="N336" s="136"/>
      <c r="O336" s="26" t="str">
        <f t="shared" si="182"/>
        <v/>
      </c>
      <c r="P336" s="218" t="str">
        <f t="shared" si="183"/>
        <v/>
      </c>
      <c r="Q336" s="26" t="str">
        <f t="shared" si="184"/>
        <v/>
      </c>
      <c r="R336" s="22"/>
      <c r="S336" s="99"/>
      <c r="T336" s="10"/>
      <c r="U336" s="229" t="str">
        <f t="shared" si="185"/>
        <v/>
      </c>
      <c r="V336" s="230"/>
      <c r="W336" s="230"/>
      <c r="X336" s="230"/>
      <c r="Y336" s="230"/>
      <c r="Z336" s="22" t="str">
        <f>""</f>
        <v/>
      </c>
      <c r="AB336" s="23" t="str">
        <f t="shared" si="186"/>
        <v/>
      </c>
      <c r="AC336" s="2" t="b">
        <f>COUNT(Q336:Q$2500)&gt;0</f>
        <v>0</v>
      </c>
      <c r="AD336" s="2" t="b">
        <f t="shared" si="169"/>
        <v>0</v>
      </c>
      <c r="AE336" s="2" t="b">
        <f t="shared" si="170"/>
        <v>0</v>
      </c>
      <c r="AF336" s="2" t="b">
        <f t="shared" si="171"/>
        <v>0</v>
      </c>
      <c r="AG336" s="2" t="b">
        <f>OR(
  AND(AC336,NOT(AC337)),
  AND(AF336,WEEKDAY(AH335,2)=EINSTELLUNGEN!$D$12),
  AND(AF336,AH336=$J$35)
)</f>
        <v>0</v>
      </c>
      <c r="AH336" s="2">
        <f>IF(AE336,AH335+IF(WEEKDAY(AH335+1,2)&lt;=EINSTELLUNGEN!$D$12,1,$J$36),AH335)</f>
        <v>42020</v>
      </c>
      <c r="AI336" s="2">
        <f t="shared" si="172"/>
        <v>2019</v>
      </c>
      <c r="AJ336" s="2">
        <f t="shared" si="173"/>
        <v>201901</v>
      </c>
      <c r="AK336" s="2">
        <f t="shared" si="174"/>
        <v>201901</v>
      </c>
      <c r="AL336" s="2">
        <f t="shared" si="202"/>
        <v>201903</v>
      </c>
      <c r="AM336" s="2" t="b">
        <f t="shared" si="175"/>
        <v>1</v>
      </c>
      <c r="AN336" s="4" t="e">
        <f t="shared" si="187"/>
        <v>#N/A</v>
      </c>
      <c r="AO336" s="4" t="e">
        <f t="shared" si="188"/>
        <v>#N/A</v>
      </c>
      <c r="AP336" s="2" t="str">
        <f>IF(AD336,
  IF(ISBLANK(H336),
    AP335,
    IF(LEN(H336)=1,
      IF(OR(UPPER(H336)="A",UPPER(H336)="I"),
        EINSTELLUNGEN!$D$21,
        IF(OR(UPPER(H336)="B",UPPER(H336)="M"),
          EINSTELLUNGEN!$D$22,
          IF(OR(UPPER(H336)="C",UPPER(H336)="S"),
            EINSTELLUNGEN!$D$23,
            IF(UPPER(H336)="D",
              EINSTELLUNGEN!$D$24,
              IF(UPPER(H336)="E",
                EINSTELLUNGEN!$D$25,
                UPPER(H336)))))),
      IF(ISNUMBER(H336),
        EINSTELLUNGEN!$D$20&amp;H336,
        UPPER(H336)))),
  "")</f>
        <v/>
      </c>
      <c r="AQ336" s="2" t="str">
        <f t="shared" si="189"/>
        <v/>
      </c>
      <c r="AR336" s="2">
        <f t="shared" si="190"/>
        <v>0</v>
      </c>
      <c r="AS336" s="145">
        <f t="shared" si="191"/>
        <v>0.33333333333333331</v>
      </c>
      <c r="AT336" s="2">
        <f t="shared" si="192"/>
        <v>0</v>
      </c>
      <c r="AU336" s="2">
        <f t="shared" si="193"/>
        <v>0</v>
      </c>
      <c r="AV336" s="2">
        <f t="shared" si="194"/>
        <v>0</v>
      </c>
      <c r="AW336" s="2">
        <f t="shared" si="195"/>
        <v>0</v>
      </c>
      <c r="AX336" s="2">
        <f t="shared" si="176"/>
        <v>0</v>
      </c>
      <c r="AY336" s="2">
        <f t="shared" si="196"/>
        <v>0</v>
      </c>
      <c r="AZ336" s="145" t="e">
        <f t="shared" si="197"/>
        <v>#N/A</v>
      </c>
      <c r="BA336" s="145" t="e">
        <f t="shared" si="198"/>
        <v>#N/A</v>
      </c>
      <c r="BB336" s="145">
        <f t="shared" si="199"/>
        <v>2.083333333333337E-2</v>
      </c>
      <c r="BC336" s="2">
        <f>IF(AM336,
  IF(AND(AL336=$J$31,_xlfn.DAYS(AH336,DATE(AI336,1,1))&lt;7),
    MAX(0,EINSTELLUNGEN!$D$12+1-WEEKDAY(DATE(EINSTELLUNGEN!$D$9,EINSTELLUNGEN!$D$10,1),2)),
    IF(AL336=$J$33,
      MIN(EINSTELLUNGEN!$D$12,WEEKDAY(DATE(EINSTELLUNGEN!$D$9,12,31),2)),
      EINSTELLUNGEN!$D$12
  )) - SUMIF(AL$50:AL$2500,"="&amp;AL336,AX$50:AX$2500),
  0)</f>
        <v>3</v>
      </c>
      <c r="BD336" s="2">
        <f t="shared" si="200"/>
        <v>0.33333333333333331</v>
      </c>
      <c r="BE336" s="2">
        <f t="shared" si="201"/>
        <v>0</v>
      </c>
    </row>
    <row r="337" spans="1:57" ht="10.5" customHeight="1">
      <c r="A337" s="1" t="str">
        <f t="shared" ca="1" si="177"/>
        <v/>
      </c>
      <c r="B337" s="1" t="str">
        <f t="shared" ca="1" si="178"/>
        <v/>
      </c>
      <c r="C337" s="1" t="str">
        <f t="shared" ca="1" si="179"/>
        <v/>
      </c>
      <c r="D337" s="1" t="str">
        <f t="shared" ca="1" si="180"/>
        <v/>
      </c>
      <c r="F337" s="10"/>
      <c r="G337" s="136" t="str">
        <f t="shared" si="181"/>
        <v/>
      </c>
      <c r="H337" s="27"/>
      <c r="I337" s="28"/>
      <c r="J337" s="28"/>
      <c r="K337" s="29"/>
      <c r="L337" s="136"/>
      <c r="M337" s="136"/>
      <c r="N337" s="136"/>
      <c r="O337" s="26" t="str">
        <f t="shared" si="182"/>
        <v/>
      </c>
      <c r="P337" s="218" t="str">
        <f t="shared" si="183"/>
        <v/>
      </c>
      <c r="Q337" s="26" t="str">
        <f t="shared" si="184"/>
        <v/>
      </c>
      <c r="R337" s="22"/>
      <c r="S337" s="99"/>
      <c r="T337" s="10"/>
      <c r="U337" s="229" t="str">
        <f t="shared" si="185"/>
        <v/>
      </c>
      <c r="V337" s="230"/>
      <c r="W337" s="230"/>
      <c r="X337" s="230"/>
      <c r="Y337" s="230"/>
      <c r="Z337" s="22" t="str">
        <f>""</f>
        <v/>
      </c>
      <c r="AB337" s="23" t="str">
        <f t="shared" si="186"/>
        <v/>
      </c>
      <c r="AC337" s="2" t="b">
        <f>COUNT(Q337:Q$2500)&gt;0</f>
        <v>0</v>
      </c>
      <c r="AD337" s="2" t="b">
        <f t="shared" si="169"/>
        <v>0</v>
      </c>
      <c r="AE337" s="2" t="b">
        <f t="shared" si="170"/>
        <v>0</v>
      </c>
      <c r="AF337" s="2" t="b">
        <f t="shared" si="171"/>
        <v>0</v>
      </c>
      <c r="AG337" s="2" t="b">
        <f>OR(
  AND(AC337,NOT(AC338)),
  AND(AF337,WEEKDAY(AH336,2)=EINSTELLUNGEN!$D$12),
  AND(AF337,AH337=$J$35)
)</f>
        <v>0</v>
      </c>
      <c r="AH337" s="2">
        <f>IF(AE337,AH336+IF(WEEKDAY(AH336+1,2)&lt;=EINSTELLUNGEN!$D$12,1,$J$36),AH336)</f>
        <v>42020</v>
      </c>
      <c r="AI337" s="2">
        <f t="shared" si="172"/>
        <v>2019</v>
      </c>
      <c r="AJ337" s="2">
        <f t="shared" si="173"/>
        <v>201901</v>
      </c>
      <c r="AK337" s="2">
        <f t="shared" si="174"/>
        <v>201901</v>
      </c>
      <c r="AL337" s="2">
        <f t="shared" si="202"/>
        <v>201903</v>
      </c>
      <c r="AM337" s="2" t="b">
        <f t="shared" si="175"/>
        <v>1</v>
      </c>
      <c r="AN337" s="4" t="e">
        <f t="shared" si="187"/>
        <v>#N/A</v>
      </c>
      <c r="AO337" s="4" t="e">
        <f t="shared" si="188"/>
        <v>#N/A</v>
      </c>
      <c r="AP337" s="2" t="str">
        <f>IF(AD337,
  IF(ISBLANK(H337),
    AP336,
    IF(LEN(H337)=1,
      IF(OR(UPPER(H337)="A",UPPER(H337)="I"),
        EINSTELLUNGEN!$D$21,
        IF(OR(UPPER(H337)="B",UPPER(H337)="M"),
          EINSTELLUNGEN!$D$22,
          IF(OR(UPPER(H337)="C",UPPER(H337)="S"),
            EINSTELLUNGEN!$D$23,
            IF(UPPER(H337)="D",
              EINSTELLUNGEN!$D$24,
              IF(UPPER(H337)="E",
                EINSTELLUNGEN!$D$25,
                UPPER(H337)))))),
      IF(ISNUMBER(H337),
        EINSTELLUNGEN!$D$20&amp;H337,
        UPPER(H337)))),
  "")</f>
        <v/>
      </c>
      <c r="AQ337" s="2" t="str">
        <f t="shared" si="189"/>
        <v/>
      </c>
      <c r="AR337" s="2">
        <f t="shared" si="190"/>
        <v>0</v>
      </c>
      <c r="AS337" s="145">
        <f t="shared" si="191"/>
        <v>0.33333333333333331</v>
      </c>
      <c r="AT337" s="2">
        <f t="shared" si="192"/>
        <v>0</v>
      </c>
      <c r="AU337" s="2">
        <f t="shared" si="193"/>
        <v>0</v>
      </c>
      <c r="AV337" s="2">
        <f t="shared" si="194"/>
        <v>0</v>
      </c>
      <c r="AW337" s="2">
        <f t="shared" si="195"/>
        <v>0</v>
      </c>
      <c r="AX337" s="2">
        <f t="shared" si="176"/>
        <v>0</v>
      </c>
      <c r="AY337" s="2">
        <f t="shared" si="196"/>
        <v>0</v>
      </c>
      <c r="AZ337" s="145" t="e">
        <f t="shared" si="197"/>
        <v>#N/A</v>
      </c>
      <c r="BA337" s="145" t="e">
        <f t="shared" si="198"/>
        <v>#N/A</v>
      </c>
      <c r="BB337" s="145">
        <f t="shared" si="199"/>
        <v>2.083333333333337E-2</v>
      </c>
      <c r="BC337" s="2">
        <f>IF(AM337,
  IF(AND(AL337=$J$31,_xlfn.DAYS(AH337,DATE(AI337,1,1))&lt;7),
    MAX(0,EINSTELLUNGEN!$D$12+1-WEEKDAY(DATE(EINSTELLUNGEN!$D$9,EINSTELLUNGEN!$D$10,1),2)),
    IF(AL337=$J$33,
      MIN(EINSTELLUNGEN!$D$12,WEEKDAY(DATE(EINSTELLUNGEN!$D$9,12,31),2)),
      EINSTELLUNGEN!$D$12
  )) - SUMIF(AL$50:AL$2500,"="&amp;AL337,AX$50:AX$2500),
  0)</f>
        <v>3</v>
      </c>
      <c r="BD337" s="2">
        <f t="shared" si="200"/>
        <v>0.33333333333333331</v>
      </c>
      <c r="BE337" s="2">
        <f t="shared" si="201"/>
        <v>0</v>
      </c>
    </row>
    <row r="338" spans="1:57" ht="10.5" customHeight="1">
      <c r="A338" s="1" t="str">
        <f t="shared" ca="1" si="177"/>
        <v/>
      </c>
      <c r="B338" s="1" t="str">
        <f t="shared" ca="1" si="178"/>
        <v/>
      </c>
      <c r="C338" s="1" t="str">
        <f t="shared" ca="1" si="179"/>
        <v/>
      </c>
      <c r="D338" s="1" t="str">
        <f t="shared" ca="1" si="180"/>
        <v/>
      </c>
      <c r="F338" s="10"/>
      <c r="G338" s="136" t="str">
        <f t="shared" si="181"/>
        <v/>
      </c>
      <c r="H338" s="27"/>
      <c r="I338" s="28"/>
      <c r="J338" s="28"/>
      <c r="K338" s="29"/>
      <c r="L338" s="136"/>
      <c r="M338" s="136"/>
      <c r="N338" s="136"/>
      <c r="O338" s="26" t="str">
        <f t="shared" si="182"/>
        <v/>
      </c>
      <c r="P338" s="218" t="str">
        <f t="shared" si="183"/>
        <v/>
      </c>
      <c r="Q338" s="26" t="str">
        <f t="shared" si="184"/>
        <v/>
      </c>
      <c r="R338" s="22"/>
      <c r="S338" s="99"/>
      <c r="T338" s="10"/>
      <c r="U338" s="229" t="str">
        <f t="shared" si="185"/>
        <v/>
      </c>
      <c r="V338" s="230"/>
      <c r="W338" s="230"/>
      <c r="X338" s="230"/>
      <c r="Y338" s="230"/>
      <c r="Z338" s="22" t="str">
        <f>""</f>
        <v/>
      </c>
      <c r="AB338" s="23" t="str">
        <f t="shared" si="186"/>
        <v/>
      </c>
      <c r="AC338" s="2" t="b">
        <f>COUNT(Q338:Q$2500)&gt;0</f>
        <v>0</v>
      </c>
      <c r="AD338" s="2" t="b">
        <f t="shared" si="169"/>
        <v>0</v>
      </c>
      <c r="AE338" s="2" t="b">
        <f t="shared" si="170"/>
        <v>0</v>
      </c>
      <c r="AF338" s="2" t="b">
        <f t="shared" si="171"/>
        <v>0</v>
      </c>
      <c r="AG338" s="2" t="b">
        <f>OR(
  AND(AC338,NOT(AC339)),
  AND(AF338,WEEKDAY(AH337,2)=EINSTELLUNGEN!$D$12),
  AND(AF338,AH338=$J$35)
)</f>
        <v>0</v>
      </c>
      <c r="AH338" s="2">
        <f>IF(AE338,AH337+IF(WEEKDAY(AH337+1,2)&lt;=EINSTELLUNGEN!$D$12,1,$J$36),AH337)</f>
        <v>42020</v>
      </c>
      <c r="AI338" s="2">
        <f t="shared" si="172"/>
        <v>2019</v>
      </c>
      <c r="AJ338" s="2">
        <f t="shared" si="173"/>
        <v>201901</v>
      </c>
      <c r="AK338" s="2">
        <f t="shared" si="174"/>
        <v>201901</v>
      </c>
      <c r="AL338" s="2">
        <f t="shared" si="202"/>
        <v>201903</v>
      </c>
      <c r="AM338" s="2" t="b">
        <f t="shared" si="175"/>
        <v>1</v>
      </c>
      <c r="AN338" s="4" t="e">
        <f t="shared" si="187"/>
        <v>#N/A</v>
      </c>
      <c r="AO338" s="4" t="e">
        <f t="shared" si="188"/>
        <v>#N/A</v>
      </c>
      <c r="AP338" s="2" t="str">
        <f>IF(AD338,
  IF(ISBLANK(H338),
    AP337,
    IF(LEN(H338)=1,
      IF(OR(UPPER(H338)="A",UPPER(H338)="I"),
        EINSTELLUNGEN!$D$21,
        IF(OR(UPPER(H338)="B",UPPER(H338)="M"),
          EINSTELLUNGEN!$D$22,
          IF(OR(UPPER(H338)="C",UPPER(H338)="S"),
            EINSTELLUNGEN!$D$23,
            IF(UPPER(H338)="D",
              EINSTELLUNGEN!$D$24,
              IF(UPPER(H338)="E",
                EINSTELLUNGEN!$D$25,
                UPPER(H338)))))),
      IF(ISNUMBER(H338),
        EINSTELLUNGEN!$D$20&amp;H338,
        UPPER(H338)))),
  "")</f>
        <v/>
      </c>
      <c r="AQ338" s="2" t="str">
        <f t="shared" si="189"/>
        <v/>
      </c>
      <c r="AR338" s="2">
        <f t="shared" si="190"/>
        <v>0</v>
      </c>
      <c r="AS338" s="145">
        <f t="shared" si="191"/>
        <v>0.33333333333333331</v>
      </c>
      <c r="AT338" s="2">
        <f t="shared" si="192"/>
        <v>0</v>
      </c>
      <c r="AU338" s="2">
        <f t="shared" si="193"/>
        <v>0</v>
      </c>
      <c r="AV338" s="2">
        <f t="shared" si="194"/>
        <v>0</v>
      </c>
      <c r="AW338" s="2">
        <f t="shared" si="195"/>
        <v>0</v>
      </c>
      <c r="AX338" s="2">
        <f t="shared" si="176"/>
        <v>0</v>
      </c>
      <c r="AY338" s="2">
        <f t="shared" si="196"/>
        <v>0</v>
      </c>
      <c r="AZ338" s="145" t="e">
        <f t="shared" si="197"/>
        <v>#N/A</v>
      </c>
      <c r="BA338" s="145" t="e">
        <f t="shared" si="198"/>
        <v>#N/A</v>
      </c>
      <c r="BB338" s="145">
        <f t="shared" si="199"/>
        <v>2.083333333333337E-2</v>
      </c>
      <c r="BC338" s="2">
        <f>IF(AM338,
  IF(AND(AL338=$J$31,_xlfn.DAYS(AH338,DATE(AI338,1,1))&lt;7),
    MAX(0,EINSTELLUNGEN!$D$12+1-WEEKDAY(DATE(EINSTELLUNGEN!$D$9,EINSTELLUNGEN!$D$10,1),2)),
    IF(AL338=$J$33,
      MIN(EINSTELLUNGEN!$D$12,WEEKDAY(DATE(EINSTELLUNGEN!$D$9,12,31),2)),
      EINSTELLUNGEN!$D$12
  )) - SUMIF(AL$50:AL$2500,"="&amp;AL338,AX$50:AX$2500),
  0)</f>
        <v>3</v>
      </c>
      <c r="BD338" s="2">
        <f t="shared" si="200"/>
        <v>0.33333333333333331</v>
      </c>
      <c r="BE338" s="2">
        <f t="shared" si="201"/>
        <v>0</v>
      </c>
    </row>
    <row r="339" spans="1:57" ht="10.5" customHeight="1">
      <c r="A339" s="1" t="str">
        <f t="shared" ca="1" si="177"/>
        <v/>
      </c>
      <c r="B339" s="1" t="str">
        <f t="shared" ca="1" si="178"/>
        <v/>
      </c>
      <c r="C339" s="1" t="str">
        <f t="shared" ca="1" si="179"/>
        <v/>
      </c>
      <c r="D339" s="1" t="str">
        <f t="shared" ca="1" si="180"/>
        <v/>
      </c>
      <c r="F339" s="10"/>
      <c r="G339" s="136" t="str">
        <f t="shared" si="181"/>
        <v/>
      </c>
      <c r="H339" s="27"/>
      <c r="I339" s="28"/>
      <c r="J339" s="28"/>
      <c r="K339" s="29"/>
      <c r="L339" s="136"/>
      <c r="M339" s="136"/>
      <c r="N339" s="136"/>
      <c r="O339" s="26" t="str">
        <f t="shared" si="182"/>
        <v/>
      </c>
      <c r="P339" s="218" t="str">
        <f t="shared" si="183"/>
        <v/>
      </c>
      <c r="Q339" s="26" t="str">
        <f t="shared" si="184"/>
        <v/>
      </c>
      <c r="R339" s="22"/>
      <c r="S339" s="99"/>
      <c r="T339" s="10"/>
      <c r="U339" s="229" t="str">
        <f t="shared" si="185"/>
        <v/>
      </c>
      <c r="V339" s="230"/>
      <c r="W339" s="230"/>
      <c r="X339" s="230"/>
      <c r="Y339" s="230"/>
      <c r="Z339" s="22" t="str">
        <f>""</f>
        <v/>
      </c>
      <c r="AB339" s="23" t="str">
        <f t="shared" si="186"/>
        <v/>
      </c>
      <c r="AC339" s="2" t="b">
        <f>COUNT(Q339:Q$2500)&gt;0</f>
        <v>0</v>
      </c>
      <c r="AD339" s="2" t="b">
        <f t="shared" si="169"/>
        <v>0</v>
      </c>
      <c r="AE339" s="2" t="b">
        <f t="shared" si="170"/>
        <v>0</v>
      </c>
      <c r="AF339" s="2" t="b">
        <f t="shared" si="171"/>
        <v>0</v>
      </c>
      <c r="AG339" s="2" t="b">
        <f>OR(
  AND(AC339,NOT(AC340)),
  AND(AF339,WEEKDAY(AH338,2)=EINSTELLUNGEN!$D$12),
  AND(AF339,AH339=$J$35)
)</f>
        <v>0</v>
      </c>
      <c r="AH339" s="2">
        <f>IF(AE339,AH338+IF(WEEKDAY(AH338+1,2)&lt;=EINSTELLUNGEN!$D$12,1,$J$36),AH338)</f>
        <v>42020</v>
      </c>
      <c r="AI339" s="2">
        <f t="shared" si="172"/>
        <v>2019</v>
      </c>
      <c r="AJ339" s="2">
        <f t="shared" si="173"/>
        <v>201901</v>
      </c>
      <c r="AK339" s="2">
        <f t="shared" si="174"/>
        <v>201901</v>
      </c>
      <c r="AL339" s="2">
        <f t="shared" si="202"/>
        <v>201903</v>
      </c>
      <c r="AM339" s="2" t="b">
        <f t="shared" si="175"/>
        <v>1</v>
      </c>
      <c r="AN339" s="4" t="e">
        <f t="shared" si="187"/>
        <v>#N/A</v>
      </c>
      <c r="AO339" s="4" t="e">
        <f t="shared" si="188"/>
        <v>#N/A</v>
      </c>
      <c r="AP339" s="2" t="str">
        <f>IF(AD339,
  IF(ISBLANK(H339),
    AP338,
    IF(LEN(H339)=1,
      IF(OR(UPPER(H339)="A",UPPER(H339)="I"),
        EINSTELLUNGEN!$D$21,
        IF(OR(UPPER(H339)="B",UPPER(H339)="M"),
          EINSTELLUNGEN!$D$22,
          IF(OR(UPPER(H339)="C",UPPER(H339)="S"),
            EINSTELLUNGEN!$D$23,
            IF(UPPER(H339)="D",
              EINSTELLUNGEN!$D$24,
              IF(UPPER(H339)="E",
                EINSTELLUNGEN!$D$25,
                UPPER(H339)))))),
      IF(ISNUMBER(H339),
        EINSTELLUNGEN!$D$20&amp;H339,
        UPPER(H339)))),
  "")</f>
        <v/>
      </c>
      <c r="AQ339" s="2" t="str">
        <f t="shared" si="189"/>
        <v/>
      </c>
      <c r="AR339" s="2">
        <f t="shared" si="190"/>
        <v>0</v>
      </c>
      <c r="AS339" s="145">
        <f t="shared" si="191"/>
        <v>0.33333333333333331</v>
      </c>
      <c r="AT339" s="2">
        <f t="shared" si="192"/>
        <v>0</v>
      </c>
      <c r="AU339" s="2">
        <f t="shared" si="193"/>
        <v>0</v>
      </c>
      <c r="AV339" s="2">
        <f t="shared" si="194"/>
        <v>0</v>
      </c>
      <c r="AW339" s="2">
        <f t="shared" si="195"/>
        <v>0</v>
      </c>
      <c r="AX339" s="2">
        <f t="shared" si="176"/>
        <v>0</v>
      </c>
      <c r="AY339" s="2">
        <f t="shared" si="196"/>
        <v>0</v>
      </c>
      <c r="AZ339" s="145" t="e">
        <f t="shared" si="197"/>
        <v>#N/A</v>
      </c>
      <c r="BA339" s="145" t="e">
        <f t="shared" si="198"/>
        <v>#N/A</v>
      </c>
      <c r="BB339" s="145">
        <f t="shared" si="199"/>
        <v>2.083333333333337E-2</v>
      </c>
      <c r="BC339" s="2">
        <f>IF(AM339,
  IF(AND(AL339=$J$31,_xlfn.DAYS(AH339,DATE(AI339,1,1))&lt;7),
    MAX(0,EINSTELLUNGEN!$D$12+1-WEEKDAY(DATE(EINSTELLUNGEN!$D$9,EINSTELLUNGEN!$D$10,1),2)),
    IF(AL339=$J$33,
      MIN(EINSTELLUNGEN!$D$12,WEEKDAY(DATE(EINSTELLUNGEN!$D$9,12,31),2)),
      EINSTELLUNGEN!$D$12
  )) - SUMIF(AL$50:AL$2500,"="&amp;AL339,AX$50:AX$2500),
  0)</f>
        <v>3</v>
      </c>
      <c r="BD339" s="2">
        <f t="shared" si="200"/>
        <v>0.33333333333333331</v>
      </c>
      <c r="BE339" s="2">
        <f t="shared" si="201"/>
        <v>0</v>
      </c>
    </row>
    <row r="340" spans="1:57" ht="10.5" customHeight="1">
      <c r="A340" s="1" t="str">
        <f t="shared" ca="1" si="177"/>
        <v/>
      </c>
      <c r="B340" s="1" t="str">
        <f t="shared" ca="1" si="178"/>
        <v/>
      </c>
      <c r="C340" s="1" t="str">
        <f t="shared" ca="1" si="179"/>
        <v/>
      </c>
      <c r="D340" s="1" t="str">
        <f t="shared" ca="1" si="180"/>
        <v/>
      </c>
      <c r="F340" s="10"/>
      <c r="G340" s="136" t="str">
        <f t="shared" si="181"/>
        <v/>
      </c>
      <c r="H340" s="27"/>
      <c r="I340" s="28"/>
      <c r="J340" s="28"/>
      <c r="K340" s="29"/>
      <c r="L340" s="136"/>
      <c r="M340" s="136"/>
      <c r="N340" s="136"/>
      <c r="O340" s="26" t="str">
        <f t="shared" si="182"/>
        <v/>
      </c>
      <c r="P340" s="218" t="str">
        <f t="shared" si="183"/>
        <v/>
      </c>
      <c r="Q340" s="26" t="str">
        <f t="shared" si="184"/>
        <v/>
      </c>
      <c r="R340" s="22"/>
      <c r="S340" s="99"/>
      <c r="T340" s="10"/>
      <c r="U340" s="229" t="str">
        <f t="shared" si="185"/>
        <v/>
      </c>
      <c r="V340" s="230"/>
      <c r="W340" s="230"/>
      <c r="X340" s="230"/>
      <c r="Y340" s="230"/>
      <c r="Z340" s="22" t="str">
        <f>""</f>
        <v/>
      </c>
      <c r="AB340" s="23" t="str">
        <f t="shared" si="186"/>
        <v/>
      </c>
      <c r="AC340" s="2" t="b">
        <f>COUNT(Q340:Q$2500)&gt;0</f>
        <v>0</v>
      </c>
      <c r="AD340" s="2" t="b">
        <f t="shared" si="169"/>
        <v>0</v>
      </c>
      <c r="AE340" s="2" t="b">
        <f t="shared" si="170"/>
        <v>0</v>
      </c>
      <c r="AF340" s="2" t="b">
        <f t="shared" si="171"/>
        <v>0</v>
      </c>
      <c r="AG340" s="2" t="b">
        <f>OR(
  AND(AC340,NOT(AC341)),
  AND(AF340,WEEKDAY(AH339,2)=EINSTELLUNGEN!$D$12),
  AND(AF340,AH340=$J$35)
)</f>
        <v>0</v>
      </c>
      <c r="AH340" s="2">
        <f>IF(AE340,AH339+IF(WEEKDAY(AH339+1,2)&lt;=EINSTELLUNGEN!$D$12,1,$J$36),AH339)</f>
        <v>42020</v>
      </c>
      <c r="AI340" s="2">
        <f t="shared" si="172"/>
        <v>2019</v>
      </c>
      <c r="AJ340" s="2">
        <f t="shared" si="173"/>
        <v>201901</v>
      </c>
      <c r="AK340" s="2">
        <f t="shared" si="174"/>
        <v>201901</v>
      </c>
      <c r="AL340" s="2">
        <f t="shared" si="202"/>
        <v>201903</v>
      </c>
      <c r="AM340" s="2" t="b">
        <f t="shared" si="175"/>
        <v>1</v>
      </c>
      <c r="AN340" s="4" t="e">
        <f t="shared" si="187"/>
        <v>#N/A</v>
      </c>
      <c r="AO340" s="4" t="e">
        <f t="shared" si="188"/>
        <v>#N/A</v>
      </c>
      <c r="AP340" s="2" t="str">
        <f>IF(AD340,
  IF(ISBLANK(H340),
    AP339,
    IF(LEN(H340)=1,
      IF(OR(UPPER(H340)="A",UPPER(H340)="I"),
        EINSTELLUNGEN!$D$21,
        IF(OR(UPPER(H340)="B",UPPER(H340)="M"),
          EINSTELLUNGEN!$D$22,
          IF(OR(UPPER(H340)="C",UPPER(H340)="S"),
            EINSTELLUNGEN!$D$23,
            IF(UPPER(H340)="D",
              EINSTELLUNGEN!$D$24,
              IF(UPPER(H340)="E",
                EINSTELLUNGEN!$D$25,
                UPPER(H340)))))),
      IF(ISNUMBER(H340),
        EINSTELLUNGEN!$D$20&amp;H340,
        UPPER(H340)))),
  "")</f>
        <v/>
      </c>
      <c r="AQ340" s="2" t="str">
        <f t="shared" si="189"/>
        <v/>
      </c>
      <c r="AR340" s="2">
        <f t="shared" si="190"/>
        <v>0</v>
      </c>
      <c r="AS340" s="145">
        <f t="shared" si="191"/>
        <v>0.33333333333333331</v>
      </c>
      <c r="AT340" s="2">
        <f t="shared" si="192"/>
        <v>0</v>
      </c>
      <c r="AU340" s="2">
        <f t="shared" si="193"/>
        <v>0</v>
      </c>
      <c r="AV340" s="2">
        <f t="shared" si="194"/>
        <v>0</v>
      </c>
      <c r="AW340" s="2">
        <f t="shared" si="195"/>
        <v>0</v>
      </c>
      <c r="AX340" s="2">
        <f t="shared" si="176"/>
        <v>0</v>
      </c>
      <c r="AY340" s="2">
        <f t="shared" si="196"/>
        <v>0</v>
      </c>
      <c r="AZ340" s="145" t="e">
        <f t="shared" si="197"/>
        <v>#N/A</v>
      </c>
      <c r="BA340" s="145" t="e">
        <f t="shared" si="198"/>
        <v>#N/A</v>
      </c>
      <c r="BB340" s="145">
        <f t="shared" si="199"/>
        <v>2.083333333333337E-2</v>
      </c>
      <c r="BC340" s="2">
        <f>IF(AM340,
  IF(AND(AL340=$J$31,_xlfn.DAYS(AH340,DATE(AI340,1,1))&lt;7),
    MAX(0,EINSTELLUNGEN!$D$12+1-WEEKDAY(DATE(EINSTELLUNGEN!$D$9,EINSTELLUNGEN!$D$10,1),2)),
    IF(AL340=$J$33,
      MIN(EINSTELLUNGEN!$D$12,WEEKDAY(DATE(EINSTELLUNGEN!$D$9,12,31),2)),
      EINSTELLUNGEN!$D$12
  )) - SUMIF(AL$50:AL$2500,"="&amp;AL340,AX$50:AX$2500),
  0)</f>
        <v>3</v>
      </c>
      <c r="BD340" s="2">
        <f t="shared" si="200"/>
        <v>0.33333333333333331</v>
      </c>
      <c r="BE340" s="2">
        <f t="shared" si="201"/>
        <v>0</v>
      </c>
    </row>
    <row r="341" spans="1:57" ht="10.5" customHeight="1">
      <c r="A341" s="1" t="str">
        <f t="shared" ca="1" si="177"/>
        <v/>
      </c>
      <c r="B341" s="1" t="str">
        <f t="shared" ca="1" si="178"/>
        <v/>
      </c>
      <c r="C341" s="1" t="str">
        <f t="shared" ca="1" si="179"/>
        <v/>
      </c>
      <c r="D341" s="1" t="str">
        <f t="shared" ca="1" si="180"/>
        <v/>
      </c>
      <c r="F341" s="10"/>
      <c r="G341" s="136" t="str">
        <f t="shared" si="181"/>
        <v/>
      </c>
      <c r="H341" s="27"/>
      <c r="I341" s="28"/>
      <c r="J341" s="28"/>
      <c r="K341" s="29"/>
      <c r="L341" s="136"/>
      <c r="M341" s="136"/>
      <c r="N341" s="136"/>
      <c r="O341" s="26" t="str">
        <f t="shared" si="182"/>
        <v/>
      </c>
      <c r="P341" s="218" t="str">
        <f t="shared" si="183"/>
        <v/>
      </c>
      <c r="Q341" s="26" t="str">
        <f t="shared" si="184"/>
        <v/>
      </c>
      <c r="R341" s="22"/>
      <c r="S341" s="99"/>
      <c r="T341" s="10"/>
      <c r="U341" s="229" t="str">
        <f t="shared" si="185"/>
        <v/>
      </c>
      <c r="V341" s="230"/>
      <c r="W341" s="230"/>
      <c r="X341" s="230"/>
      <c r="Y341" s="230"/>
      <c r="Z341" s="22" t="str">
        <f>""</f>
        <v/>
      </c>
      <c r="AB341" s="23" t="str">
        <f t="shared" si="186"/>
        <v/>
      </c>
      <c r="AC341" s="2" t="b">
        <f>COUNT(Q341:Q$2500)&gt;0</f>
        <v>0</v>
      </c>
      <c r="AD341" s="2" t="b">
        <f t="shared" si="169"/>
        <v>0</v>
      </c>
      <c r="AE341" s="2" t="b">
        <f t="shared" si="170"/>
        <v>0</v>
      </c>
      <c r="AF341" s="2" t="b">
        <f t="shared" si="171"/>
        <v>0</v>
      </c>
      <c r="AG341" s="2" t="b">
        <f>OR(
  AND(AC341,NOT(AC342)),
  AND(AF341,WEEKDAY(AH340,2)=EINSTELLUNGEN!$D$12),
  AND(AF341,AH341=$J$35)
)</f>
        <v>0</v>
      </c>
      <c r="AH341" s="2">
        <f>IF(AE341,AH340+IF(WEEKDAY(AH340+1,2)&lt;=EINSTELLUNGEN!$D$12,1,$J$36),AH340)</f>
        <v>42020</v>
      </c>
      <c r="AI341" s="2">
        <f t="shared" si="172"/>
        <v>2019</v>
      </c>
      <c r="AJ341" s="2">
        <f t="shared" si="173"/>
        <v>201901</v>
      </c>
      <c r="AK341" s="2">
        <f t="shared" si="174"/>
        <v>201901</v>
      </c>
      <c r="AL341" s="2">
        <f t="shared" si="202"/>
        <v>201903</v>
      </c>
      <c r="AM341" s="2" t="b">
        <f t="shared" si="175"/>
        <v>1</v>
      </c>
      <c r="AN341" s="4" t="e">
        <f t="shared" si="187"/>
        <v>#N/A</v>
      </c>
      <c r="AO341" s="4" t="e">
        <f t="shared" si="188"/>
        <v>#N/A</v>
      </c>
      <c r="AP341" s="2" t="str">
        <f>IF(AD341,
  IF(ISBLANK(H341),
    AP340,
    IF(LEN(H341)=1,
      IF(OR(UPPER(H341)="A",UPPER(H341)="I"),
        EINSTELLUNGEN!$D$21,
        IF(OR(UPPER(H341)="B",UPPER(H341)="M"),
          EINSTELLUNGEN!$D$22,
          IF(OR(UPPER(H341)="C",UPPER(H341)="S"),
            EINSTELLUNGEN!$D$23,
            IF(UPPER(H341)="D",
              EINSTELLUNGEN!$D$24,
              IF(UPPER(H341)="E",
                EINSTELLUNGEN!$D$25,
                UPPER(H341)))))),
      IF(ISNUMBER(H341),
        EINSTELLUNGEN!$D$20&amp;H341,
        UPPER(H341)))),
  "")</f>
        <v/>
      </c>
      <c r="AQ341" s="2" t="str">
        <f t="shared" si="189"/>
        <v/>
      </c>
      <c r="AR341" s="2">
        <f t="shared" si="190"/>
        <v>0</v>
      </c>
      <c r="AS341" s="145">
        <f t="shared" si="191"/>
        <v>0.33333333333333331</v>
      </c>
      <c r="AT341" s="2">
        <f t="shared" si="192"/>
        <v>0</v>
      </c>
      <c r="AU341" s="2">
        <f t="shared" si="193"/>
        <v>0</v>
      </c>
      <c r="AV341" s="2">
        <f t="shared" si="194"/>
        <v>0</v>
      </c>
      <c r="AW341" s="2">
        <f t="shared" si="195"/>
        <v>0</v>
      </c>
      <c r="AX341" s="2">
        <f t="shared" si="176"/>
        <v>0</v>
      </c>
      <c r="AY341" s="2">
        <f t="shared" si="196"/>
        <v>0</v>
      </c>
      <c r="AZ341" s="145" t="e">
        <f t="shared" si="197"/>
        <v>#N/A</v>
      </c>
      <c r="BA341" s="145" t="e">
        <f t="shared" si="198"/>
        <v>#N/A</v>
      </c>
      <c r="BB341" s="145">
        <f t="shared" si="199"/>
        <v>2.083333333333337E-2</v>
      </c>
      <c r="BC341" s="2">
        <f>IF(AM341,
  IF(AND(AL341=$J$31,_xlfn.DAYS(AH341,DATE(AI341,1,1))&lt;7),
    MAX(0,EINSTELLUNGEN!$D$12+1-WEEKDAY(DATE(EINSTELLUNGEN!$D$9,EINSTELLUNGEN!$D$10,1),2)),
    IF(AL341=$J$33,
      MIN(EINSTELLUNGEN!$D$12,WEEKDAY(DATE(EINSTELLUNGEN!$D$9,12,31),2)),
      EINSTELLUNGEN!$D$12
  )) - SUMIF(AL$50:AL$2500,"="&amp;AL341,AX$50:AX$2500),
  0)</f>
        <v>3</v>
      </c>
      <c r="BD341" s="2">
        <f t="shared" si="200"/>
        <v>0.33333333333333331</v>
      </c>
      <c r="BE341" s="2">
        <f t="shared" si="201"/>
        <v>0</v>
      </c>
    </row>
    <row r="342" spans="1:57" ht="10.5" customHeight="1">
      <c r="A342" s="1" t="str">
        <f t="shared" ca="1" si="177"/>
        <v/>
      </c>
      <c r="B342" s="1" t="str">
        <f t="shared" ca="1" si="178"/>
        <v/>
      </c>
      <c r="C342" s="1" t="str">
        <f t="shared" ca="1" si="179"/>
        <v/>
      </c>
      <c r="D342" s="1" t="str">
        <f t="shared" ca="1" si="180"/>
        <v/>
      </c>
      <c r="F342" s="10"/>
      <c r="G342" s="136" t="str">
        <f t="shared" si="181"/>
        <v/>
      </c>
      <c r="H342" s="27"/>
      <c r="I342" s="28"/>
      <c r="J342" s="28"/>
      <c r="K342" s="29"/>
      <c r="L342" s="136"/>
      <c r="M342" s="136"/>
      <c r="N342" s="136"/>
      <c r="O342" s="26" t="str">
        <f t="shared" si="182"/>
        <v/>
      </c>
      <c r="P342" s="218" t="str">
        <f t="shared" si="183"/>
        <v/>
      </c>
      <c r="Q342" s="26" t="str">
        <f t="shared" si="184"/>
        <v/>
      </c>
      <c r="R342" s="22"/>
      <c r="S342" s="99"/>
      <c r="T342" s="10"/>
      <c r="U342" s="229" t="str">
        <f t="shared" si="185"/>
        <v/>
      </c>
      <c r="V342" s="230"/>
      <c r="W342" s="230"/>
      <c r="X342" s="230"/>
      <c r="Y342" s="230"/>
      <c r="Z342" s="22" t="str">
        <f>""</f>
        <v/>
      </c>
      <c r="AB342" s="23" t="str">
        <f t="shared" si="186"/>
        <v/>
      </c>
      <c r="AC342" s="2" t="b">
        <f>COUNT(Q342:Q$2500)&gt;0</f>
        <v>0</v>
      </c>
      <c r="AD342" s="2" t="b">
        <f t="shared" si="169"/>
        <v>0</v>
      </c>
      <c r="AE342" s="2" t="b">
        <f t="shared" si="170"/>
        <v>0</v>
      </c>
      <c r="AF342" s="2" t="b">
        <f t="shared" si="171"/>
        <v>0</v>
      </c>
      <c r="AG342" s="2" t="b">
        <f>OR(
  AND(AC342,NOT(AC343)),
  AND(AF342,WEEKDAY(AH341,2)=EINSTELLUNGEN!$D$12),
  AND(AF342,AH342=$J$35)
)</f>
        <v>0</v>
      </c>
      <c r="AH342" s="2">
        <f>IF(AE342,AH341+IF(WEEKDAY(AH341+1,2)&lt;=EINSTELLUNGEN!$D$12,1,$J$36),AH341)</f>
        <v>42020</v>
      </c>
      <c r="AI342" s="2">
        <f t="shared" si="172"/>
        <v>2019</v>
      </c>
      <c r="AJ342" s="2">
        <f t="shared" si="173"/>
        <v>201901</v>
      </c>
      <c r="AK342" s="2">
        <f t="shared" si="174"/>
        <v>201901</v>
      </c>
      <c r="AL342" s="2">
        <f t="shared" si="202"/>
        <v>201903</v>
      </c>
      <c r="AM342" s="2" t="b">
        <f t="shared" si="175"/>
        <v>1</v>
      </c>
      <c r="AN342" s="4" t="e">
        <f t="shared" si="187"/>
        <v>#N/A</v>
      </c>
      <c r="AO342" s="4" t="e">
        <f t="shared" si="188"/>
        <v>#N/A</v>
      </c>
      <c r="AP342" s="2" t="str">
        <f>IF(AD342,
  IF(ISBLANK(H342),
    AP341,
    IF(LEN(H342)=1,
      IF(OR(UPPER(H342)="A",UPPER(H342)="I"),
        EINSTELLUNGEN!$D$21,
        IF(OR(UPPER(H342)="B",UPPER(H342)="M"),
          EINSTELLUNGEN!$D$22,
          IF(OR(UPPER(H342)="C",UPPER(H342)="S"),
            EINSTELLUNGEN!$D$23,
            IF(UPPER(H342)="D",
              EINSTELLUNGEN!$D$24,
              IF(UPPER(H342)="E",
                EINSTELLUNGEN!$D$25,
                UPPER(H342)))))),
      IF(ISNUMBER(H342),
        EINSTELLUNGEN!$D$20&amp;H342,
        UPPER(H342)))),
  "")</f>
        <v/>
      </c>
      <c r="AQ342" s="2" t="str">
        <f t="shared" si="189"/>
        <v/>
      </c>
      <c r="AR342" s="2">
        <f t="shared" si="190"/>
        <v>0</v>
      </c>
      <c r="AS342" s="145">
        <f t="shared" si="191"/>
        <v>0.33333333333333331</v>
      </c>
      <c r="AT342" s="2">
        <f t="shared" si="192"/>
        <v>0</v>
      </c>
      <c r="AU342" s="2">
        <f t="shared" si="193"/>
        <v>0</v>
      </c>
      <c r="AV342" s="2">
        <f t="shared" si="194"/>
        <v>0</v>
      </c>
      <c r="AW342" s="2">
        <f t="shared" si="195"/>
        <v>0</v>
      </c>
      <c r="AX342" s="2">
        <f t="shared" si="176"/>
        <v>0</v>
      </c>
      <c r="AY342" s="2">
        <f t="shared" si="196"/>
        <v>0</v>
      </c>
      <c r="AZ342" s="145" t="e">
        <f t="shared" si="197"/>
        <v>#N/A</v>
      </c>
      <c r="BA342" s="145" t="e">
        <f t="shared" si="198"/>
        <v>#N/A</v>
      </c>
      <c r="BB342" s="145">
        <f t="shared" si="199"/>
        <v>2.083333333333337E-2</v>
      </c>
      <c r="BC342" s="2">
        <f>IF(AM342,
  IF(AND(AL342=$J$31,_xlfn.DAYS(AH342,DATE(AI342,1,1))&lt;7),
    MAX(0,EINSTELLUNGEN!$D$12+1-WEEKDAY(DATE(EINSTELLUNGEN!$D$9,EINSTELLUNGEN!$D$10,1),2)),
    IF(AL342=$J$33,
      MIN(EINSTELLUNGEN!$D$12,WEEKDAY(DATE(EINSTELLUNGEN!$D$9,12,31),2)),
      EINSTELLUNGEN!$D$12
  )) - SUMIF(AL$50:AL$2500,"="&amp;AL342,AX$50:AX$2500),
  0)</f>
        <v>3</v>
      </c>
      <c r="BD342" s="2">
        <f t="shared" si="200"/>
        <v>0.33333333333333331</v>
      </c>
      <c r="BE342" s="2">
        <f t="shared" si="201"/>
        <v>0</v>
      </c>
    </row>
    <row r="343" spans="1:57" ht="10.5" customHeight="1">
      <c r="A343" s="1" t="str">
        <f t="shared" ca="1" si="177"/>
        <v/>
      </c>
      <c r="B343" s="1" t="str">
        <f t="shared" ca="1" si="178"/>
        <v/>
      </c>
      <c r="C343" s="1" t="str">
        <f t="shared" ca="1" si="179"/>
        <v/>
      </c>
      <c r="D343" s="1" t="str">
        <f t="shared" ca="1" si="180"/>
        <v/>
      </c>
      <c r="F343" s="10"/>
      <c r="G343" s="136" t="str">
        <f t="shared" si="181"/>
        <v/>
      </c>
      <c r="H343" s="27"/>
      <c r="I343" s="28"/>
      <c r="J343" s="28"/>
      <c r="K343" s="29"/>
      <c r="L343" s="136"/>
      <c r="M343" s="136"/>
      <c r="N343" s="136"/>
      <c r="O343" s="26" t="str">
        <f t="shared" si="182"/>
        <v/>
      </c>
      <c r="P343" s="218" t="str">
        <f t="shared" si="183"/>
        <v/>
      </c>
      <c r="Q343" s="26" t="str">
        <f t="shared" si="184"/>
        <v/>
      </c>
      <c r="R343" s="22"/>
      <c r="S343" s="99"/>
      <c r="T343" s="10"/>
      <c r="U343" s="229" t="str">
        <f t="shared" si="185"/>
        <v/>
      </c>
      <c r="V343" s="230"/>
      <c r="W343" s="230"/>
      <c r="X343" s="230"/>
      <c r="Y343" s="230"/>
      <c r="Z343" s="22" t="str">
        <f>""</f>
        <v/>
      </c>
      <c r="AB343" s="23" t="str">
        <f t="shared" si="186"/>
        <v/>
      </c>
      <c r="AC343" s="2" t="b">
        <f>COUNT(Q343:Q$2500)&gt;0</f>
        <v>0</v>
      </c>
      <c r="AD343" s="2" t="b">
        <f t="shared" si="169"/>
        <v>0</v>
      </c>
      <c r="AE343" s="2" t="b">
        <f t="shared" si="170"/>
        <v>0</v>
      </c>
      <c r="AF343" s="2" t="b">
        <f t="shared" si="171"/>
        <v>0</v>
      </c>
      <c r="AG343" s="2" t="b">
        <f>OR(
  AND(AC343,NOT(AC344)),
  AND(AF343,WEEKDAY(AH342,2)=EINSTELLUNGEN!$D$12),
  AND(AF343,AH343=$J$35)
)</f>
        <v>0</v>
      </c>
      <c r="AH343" s="2">
        <f>IF(AE343,AH342+IF(WEEKDAY(AH342+1,2)&lt;=EINSTELLUNGEN!$D$12,1,$J$36),AH342)</f>
        <v>42020</v>
      </c>
      <c r="AI343" s="2">
        <f t="shared" si="172"/>
        <v>2019</v>
      </c>
      <c r="AJ343" s="2">
        <f t="shared" si="173"/>
        <v>201901</v>
      </c>
      <c r="AK343" s="2">
        <f t="shared" si="174"/>
        <v>201901</v>
      </c>
      <c r="AL343" s="2">
        <f t="shared" si="202"/>
        <v>201903</v>
      </c>
      <c r="AM343" s="2" t="b">
        <f t="shared" si="175"/>
        <v>1</v>
      </c>
      <c r="AN343" s="4" t="e">
        <f t="shared" si="187"/>
        <v>#N/A</v>
      </c>
      <c r="AO343" s="4" t="e">
        <f t="shared" si="188"/>
        <v>#N/A</v>
      </c>
      <c r="AP343" s="2" t="str">
        <f>IF(AD343,
  IF(ISBLANK(H343),
    AP342,
    IF(LEN(H343)=1,
      IF(OR(UPPER(H343)="A",UPPER(H343)="I"),
        EINSTELLUNGEN!$D$21,
        IF(OR(UPPER(H343)="B",UPPER(H343)="M"),
          EINSTELLUNGEN!$D$22,
          IF(OR(UPPER(H343)="C",UPPER(H343)="S"),
            EINSTELLUNGEN!$D$23,
            IF(UPPER(H343)="D",
              EINSTELLUNGEN!$D$24,
              IF(UPPER(H343)="E",
                EINSTELLUNGEN!$D$25,
                UPPER(H343)))))),
      IF(ISNUMBER(H343),
        EINSTELLUNGEN!$D$20&amp;H343,
        UPPER(H343)))),
  "")</f>
        <v/>
      </c>
      <c r="AQ343" s="2" t="str">
        <f t="shared" si="189"/>
        <v/>
      </c>
      <c r="AR343" s="2">
        <f t="shared" si="190"/>
        <v>0</v>
      </c>
      <c r="AS343" s="145">
        <f t="shared" si="191"/>
        <v>0.33333333333333331</v>
      </c>
      <c r="AT343" s="2">
        <f t="shared" si="192"/>
        <v>0</v>
      </c>
      <c r="AU343" s="2">
        <f t="shared" si="193"/>
        <v>0</v>
      </c>
      <c r="AV343" s="2">
        <f t="shared" si="194"/>
        <v>0</v>
      </c>
      <c r="AW343" s="2">
        <f t="shared" si="195"/>
        <v>0</v>
      </c>
      <c r="AX343" s="2">
        <f t="shared" si="176"/>
        <v>0</v>
      </c>
      <c r="AY343" s="2">
        <f t="shared" si="196"/>
        <v>0</v>
      </c>
      <c r="AZ343" s="145" t="e">
        <f t="shared" si="197"/>
        <v>#N/A</v>
      </c>
      <c r="BA343" s="145" t="e">
        <f t="shared" si="198"/>
        <v>#N/A</v>
      </c>
      <c r="BB343" s="145">
        <f t="shared" si="199"/>
        <v>2.083333333333337E-2</v>
      </c>
      <c r="BC343" s="2">
        <f>IF(AM343,
  IF(AND(AL343=$J$31,_xlfn.DAYS(AH343,DATE(AI343,1,1))&lt;7),
    MAX(0,EINSTELLUNGEN!$D$12+1-WEEKDAY(DATE(EINSTELLUNGEN!$D$9,EINSTELLUNGEN!$D$10,1),2)),
    IF(AL343=$J$33,
      MIN(EINSTELLUNGEN!$D$12,WEEKDAY(DATE(EINSTELLUNGEN!$D$9,12,31),2)),
      EINSTELLUNGEN!$D$12
  )) - SUMIF(AL$50:AL$2500,"="&amp;AL343,AX$50:AX$2500),
  0)</f>
        <v>3</v>
      </c>
      <c r="BD343" s="2">
        <f t="shared" si="200"/>
        <v>0.33333333333333331</v>
      </c>
      <c r="BE343" s="2">
        <f t="shared" si="201"/>
        <v>0</v>
      </c>
    </row>
    <row r="344" spans="1:57" ht="10.5" customHeight="1">
      <c r="A344" s="1" t="str">
        <f t="shared" ca="1" si="177"/>
        <v/>
      </c>
      <c r="B344" s="1" t="str">
        <f t="shared" ca="1" si="178"/>
        <v/>
      </c>
      <c r="C344" s="1" t="str">
        <f t="shared" ca="1" si="179"/>
        <v/>
      </c>
      <c r="D344" s="1" t="str">
        <f t="shared" ca="1" si="180"/>
        <v/>
      </c>
      <c r="F344" s="10"/>
      <c r="G344" s="136" t="str">
        <f t="shared" si="181"/>
        <v/>
      </c>
      <c r="H344" s="27"/>
      <c r="I344" s="28"/>
      <c r="J344" s="28"/>
      <c r="K344" s="29"/>
      <c r="L344" s="136"/>
      <c r="M344" s="136"/>
      <c r="N344" s="136"/>
      <c r="O344" s="26" t="str">
        <f t="shared" si="182"/>
        <v/>
      </c>
      <c r="P344" s="218" t="str">
        <f t="shared" si="183"/>
        <v/>
      </c>
      <c r="Q344" s="26" t="str">
        <f t="shared" si="184"/>
        <v/>
      </c>
      <c r="R344" s="22"/>
      <c r="S344" s="99"/>
      <c r="T344" s="10"/>
      <c r="U344" s="229" t="str">
        <f t="shared" si="185"/>
        <v/>
      </c>
      <c r="V344" s="230"/>
      <c r="W344" s="230"/>
      <c r="X344" s="230"/>
      <c r="Y344" s="230"/>
      <c r="Z344" s="22" t="str">
        <f>""</f>
        <v/>
      </c>
      <c r="AB344" s="23" t="str">
        <f t="shared" si="186"/>
        <v/>
      </c>
      <c r="AC344" s="2" t="b">
        <f>COUNT(Q344:Q$2500)&gt;0</f>
        <v>0</v>
      </c>
      <c r="AD344" s="2" t="b">
        <f t="shared" si="169"/>
        <v>0</v>
      </c>
      <c r="AE344" s="2" t="b">
        <f t="shared" si="170"/>
        <v>0</v>
      </c>
      <c r="AF344" s="2" t="b">
        <f t="shared" si="171"/>
        <v>0</v>
      </c>
      <c r="AG344" s="2" t="b">
        <f>OR(
  AND(AC344,NOT(AC345)),
  AND(AF344,WEEKDAY(AH343,2)=EINSTELLUNGEN!$D$12),
  AND(AF344,AH344=$J$35)
)</f>
        <v>0</v>
      </c>
      <c r="AH344" s="2">
        <f>IF(AE344,AH343+IF(WEEKDAY(AH343+1,2)&lt;=EINSTELLUNGEN!$D$12,1,$J$36),AH343)</f>
        <v>42020</v>
      </c>
      <c r="AI344" s="2">
        <f t="shared" si="172"/>
        <v>2019</v>
      </c>
      <c r="AJ344" s="2">
        <f t="shared" si="173"/>
        <v>201901</v>
      </c>
      <c r="AK344" s="2">
        <f t="shared" si="174"/>
        <v>201901</v>
      </c>
      <c r="AL344" s="2">
        <f t="shared" si="202"/>
        <v>201903</v>
      </c>
      <c r="AM344" s="2" t="b">
        <f t="shared" si="175"/>
        <v>1</v>
      </c>
      <c r="AN344" s="4" t="e">
        <f t="shared" si="187"/>
        <v>#N/A</v>
      </c>
      <c r="AO344" s="4" t="e">
        <f t="shared" si="188"/>
        <v>#N/A</v>
      </c>
      <c r="AP344" s="2" t="str">
        <f>IF(AD344,
  IF(ISBLANK(H344),
    AP343,
    IF(LEN(H344)=1,
      IF(OR(UPPER(H344)="A",UPPER(H344)="I"),
        EINSTELLUNGEN!$D$21,
        IF(OR(UPPER(H344)="B",UPPER(H344)="M"),
          EINSTELLUNGEN!$D$22,
          IF(OR(UPPER(H344)="C",UPPER(H344)="S"),
            EINSTELLUNGEN!$D$23,
            IF(UPPER(H344)="D",
              EINSTELLUNGEN!$D$24,
              IF(UPPER(H344)="E",
                EINSTELLUNGEN!$D$25,
                UPPER(H344)))))),
      IF(ISNUMBER(H344),
        EINSTELLUNGEN!$D$20&amp;H344,
        UPPER(H344)))),
  "")</f>
        <v/>
      </c>
      <c r="AQ344" s="2" t="str">
        <f t="shared" si="189"/>
        <v/>
      </c>
      <c r="AR344" s="2">
        <f t="shared" si="190"/>
        <v>0</v>
      </c>
      <c r="AS344" s="145">
        <f t="shared" si="191"/>
        <v>0.33333333333333331</v>
      </c>
      <c r="AT344" s="2">
        <f t="shared" si="192"/>
        <v>0</v>
      </c>
      <c r="AU344" s="2">
        <f t="shared" si="193"/>
        <v>0</v>
      </c>
      <c r="AV344" s="2">
        <f t="shared" si="194"/>
        <v>0</v>
      </c>
      <c r="AW344" s="2">
        <f t="shared" si="195"/>
        <v>0</v>
      </c>
      <c r="AX344" s="2">
        <f t="shared" si="176"/>
        <v>0</v>
      </c>
      <c r="AY344" s="2">
        <f t="shared" si="196"/>
        <v>0</v>
      </c>
      <c r="AZ344" s="145" t="e">
        <f t="shared" si="197"/>
        <v>#N/A</v>
      </c>
      <c r="BA344" s="145" t="e">
        <f t="shared" si="198"/>
        <v>#N/A</v>
      </c>
      <c r="BB344" s="145">
        <f t="shared" si="199"/>
        <v>2.083333333333337E-2</v>
      </c>
      <c r="BC344" s="2">
        <f>IF(AM344,
  IF(AND(AL344=$J$31,_xlfn.DAYS(AH344,DATE(AI344,1,1))&lt;7),
    MAX(0,EINSTELLUNGEN!$D$12+1-WEEKDAY(DATE(EINSTELLUNGEN!$D$9,EINSTELLUNGEN!$D$10,1),2)),
    IF(AL344=$J$33,
      MIN(EINSTELLUNGEN!$D$12,WEEKDAY(DATE(EINSTELLUNGEN!$D$9,12,31),2)),
      EINSTELLUNGEN!$D$12
  )) - SUMIF(AL$50:AL$2500,"="&amp;AL344,AX$50:AX$2500),
  0)</f>
        <v>3</v>
      </c>
      <c r="BD344" s="2">
        <f t="shared" si="200"/>
        <v>0.33333333333333331</v>
      </c>
      <c r="BE344" s="2">
        <f t="shared" si="201"/>
        <v>0</v>
      </c>
    </row>
    <row r="345" spans="1:57" ht="10.5" customHeight="1">
      <c r="A345" s="1" t="str">
        <f t="shared" ca="1" si="177"/>
        <v/>
      </c>
      <c r="B345" s="1" t="str">
        <f t="shared" ca="1" si="178"/>
        <v/>
      </c>
      <c r="C345" s="1" t="str">
        <f t="shared" ca="1" si="179"/>
        <v/>
      </c>
      <c r="D345" s="1" t="str">
        <f t="shared" ca="1" si="180"/>
        <v/>
      </c>
      <c r="F345" s="10"/>
      <c r="G345" s="136" t="str">
        <f t="shared" si="181"/>
        <v/>
      </c>
      <c r="H345" s="27"/>
      <c r="I345" s="28"/>
      <c r="J345" s="28"/>
      <c r="K345" s="29"/>
      <c r="L345" s="136"/>
      <c r="M345" s="136"/>
      <c r="N345" s="136"/>
      <c r="O345" s="26" t="str">
        <f t="shared" si="182"/>
        <v/>
      </c>
      <c r="P345" s="218" t="str">
        <f t="shared" si="183"/>
        <v/>
      </c>
      <c r="Q345" s="26" t="str">
        <f t="shared" si="184"/>
        <v/>
      </c>
      <c r="R345" s="22"/>
      <c r="S345" s="99"/>
      <c r="T345" s="10"/>
      <c r="U345" s="229" t="str">
        <f t="shared" si="185"/>
        <v/>
      </c>
      <c r="V345" s="230"/>
      <c r="W345" s="230"/>
      <c r="X345" s="230"/>
      <c r="Y345" s="230"/>
      <c r="Z345" s="22" t="str">
        <f>""</f>
        <v/>
      </c>
      <c r="AB345" s="23" t="str">
        <f t="shared" si="186"/>
        <v/>
      </c>
      <c r="AC345" s="2" t="b">
        <f>COUNT(Q345:Q$2500)&gt;0</f>
        <v>0</v>
      </c>
      <c r="AD345" s="2" t="b">
        <f t="shared" si="169"/>
        <v>0</v>
      </c>
      <c r="AE345" s="2" t="b">
        <f t="shared" si="170"/>
        <v>0</v>
      </c>
      <c r="AF345" s="2" t="b">
        <f t="shared" si="171"/>
        <v>0</v>
      </c>
      <c r="AG345" s="2" t="b">
        <f>OR(
  AND(AC345,NOT(AC346)),
  AND(AF345,WEEKDAY(AH344,2)=EINSTELLUNGEN!$D$12),
  AND(AF345,AH345=$J$35)
)</f>
        <v>0</v>
      </c>
      <c r="AH345" s="2">
        <f>IF(AE345,AH344+IF(WEEKDAY(AH344+1,2)&lt;=EINSTELLUNGEN!$D$12,1,$J$36),AH344)</f>
        <v>42020</v>
      </c>
      <c r="AI345" s="2">
        <f t="shared" si="172"/>
        <v>2019</v>
      </c>
      <c r="AJ345" s="2">
        <f t="shared" si="173"/>
        <v>201901</v>
      </c>
      <c r="AK345" s="2">
        <f t="shared" si="174"/>
        <v>201901</v>
      </c>
      <c r="AL345" s="2">
        <f t="shared" si="202"/>
        <v>201903</v>
      </c>
      <c r="AM345" s="2" t="b">
        <f t="shared" si="175"/>
        <v>1</v>
      </c>
      <c r="AN345" s="4" t="e">
        <f t="shared" si="187"/>
        <v>#N/A</v>
      </c>
      <c r="AO345" s="4" t="e">
        <f t="shared" si="188"/>
        <v>#N/A</v>
      </c>
      <c r="AP345" s="2" t="str">
        <f>IF(AD345,
  IF(ISBLANK(H345),
    AP344,
    IF(LEN(H345)=1,
      IF(OR(UPPER(H345)="A",UPPER(H345)="I"),
        EINSTELLUNGEN!$D$21,
        IF(OR(UPPER(H345)="B",UPPER(H345)="M"),
          EINSTELLUNGEN!$D$22,
          IF(OR(UPPER(H345)="C",UPPER(H345)="S"),
            EINSTELLUNGEN!$D$23,
            IF(UPPER(H345)="D",
              EINSTELLUNGEN!$D$24,
              IF(UPPER(H345)="E",
                EINSTELLUNGEN!$D$25,
                UPPER(H345)))))),
      IF(ISNUMBER(H345),
        EINSTELLUNGEN!$D$20&amp;H345,
        UPPER(H345)))),
  "")</f>
        <v/>
      </c>
      <c r="AQ345" s="2" t="str">
        <f t="shared" si="189"/>
        <v/>
      </c>
      <c r="AR345" s="2">
        <f t="shared" si="190"/>
        <v>0</v>
      </c>
      <c r="AS345" s="145">
        <f t="shared" si="191"/>
        <v>0.33333333333333331</v>
      </c>
      <c r="AT345" s="2">
        <f t="shared" si="192"/>
        <v>0</v>
      </c>
      <c r="AU345" s="2">
        <f t="shared" si="193"/>
        <v>0</v>
      </c>
      <c r="AV345" s="2">
        <f t="shared" si="194"/>
        <v>0</v>
      </c>
      <c r="AW345" s="2">
        <f t="shared" si="195"/>
        <v>0</v>
      </c>
      <c r="AX345" s="2">
        <f t="shared" si="176"/>
        <v>0</v>
      </c>
      <c r="AY345" s="2">
        <f t="shared" si="196"/>
        <v>0</v>
      </c>
      <c r="AZ345" s="145" t="e">
        <f t="shared" si="197"/>
        <v>#N/A</v>
      </c>
      <c r="BA345" s="145" t="e">
        <f t="shared" si="198"/>
        <v>#N/A</v>
      </c>
      <c r="BB345" s="145">
        <f t="shared" si="199"/>
        <v>2.083333333333337E-2</v>
      </c>
      <c r="BC345" s="2">
        <f>IF(AM345,
  IF(AND(AL345=$J$31,_xlfn.DAYS(AH345,DATE(AI345,1,1))&lt;7),
    MAX(0,EINSTELLUNGEN!$D$12+1-WEEKDAY(DATE(EINSTELLUNGEN!$D$9,EINSTELLUNGEN!$D$10,1),2)),
    IF(AL345=$J$33,
      MIN(EINSTELLUNGEN!$D$12,WEEKDAY(DATE(EINSTELLUNGEN!$D$9,12,31),2)),
      EINSTELLUNGEN!$D$12
  )) - SUMIF(AL$50:AL$2500,"="&amp;AL345,AX$50:AX$2500),
  0)</f>
        <v>3</v>
      </c>
      <c r="BD345" s="2">
        <f t="shared" si="200"/>
        <v>0.33333333333333331</v>
      </c>
      <c r="BE345" s="2">
        <f t="shared" si="201"/>
        <v>0</v>
      </c>
    </row>
    <row r="346" spans="1:57" ht="10.5" customHeight="1">
      <c r="A346" s="1" t="str">
        <f t="shared" ca="1" si="177"/>
        <v/>
      </c>
      <c r="B346" s="1" t="str">
        <f t="shared" ca="1" si="178"/>
        <v/>
      </c>
      <c r="C346" s="1" t="str">
        <f t="shared" ca="1" si="179"/>
        <v/>
      </c>
      <c r="D346" s="1" t="str">
        <f t="shared" ca="1" si="180"/>
        <v/>
      </c>
      <c r="F346" s="10"/>
      <c r="G346" s="136" t="str">
        <f t="shared" si="181"/>
        <v/>
      </c>
      <c r="H346" s="27"/>
      <c r="I346" s="28"/>
      <c r="J346" s="28"/>
      <c r="K346" s="29"/>
      <c r="L346" s="136"/>
      <c r="M346" s="136"/>
      <c r="N346" s="136"/>
      <c r="O346" s="26" t="str">
        <f t="shared" si="182"/>
        <v/>
      </c>
      <c r="P346" s="218" t="str">
        <f t="shared" si="183"/>
        <v/>
      </c>
      <c r="Q346" s="26" t="str">
        <f t="shared" si="184"/>
        <v/>
      </c>
      <c r="R346" s="22"/>
      <c r="S346" s="99"/>
      <c r="T346" s="10"/>
      <c r="U346" s="229" t="str">
        <f t="shared" si="185"/>
        <v/>
      </c>
      <c r="V346" s="230"/>
      <c r="W346" s="230"/>
      <c r="X346" s="230"/>
      <c r="Y346" s="230"/>
      <c r="Z346" s="22" t="str">
        <f>""</f>
        <v/>
      </c>
      <c r="AB346" s="23" t="str">
        <f t="shared" si="186"/>
        <v/>
      </c>
      <c r="AC346" s="2" t="b">
        <f>COUNT(Q346:Q$2500)&gt;0</f>
        <v>0</v>
      </c>
      <c r="AD346" s="2" t="b">
        <f t="shared" si="169"/>
        <v>0</v>
      </c>
      <c r="AE346" s="2" t="b">
        <f t="shared" si="170"/>
        <v>0</v>
      </c>
      <c r="AF346" s="2" t="b">
        <f t="shared" si="171"/>
        <v>0</v>
      </c>
      <c r="AG346" s="2" t="b">
        <f>OR(
  AND(AC346,NOT(AC347)),
  AND(AF346,WEEKDAY(AH345,2)=EINSTELLUNGEN!$D$12),
  AND(AF346,AH346=$J$35)
)</f>
        <v>0</v>
      </c>
      <c r="AH346" s="2">
        <f>IF(AE346,AH345+IF(WEEKDAY(AH345+1,2)&lt;=EINSTELLUNGEN!$D$12,1,$J$36),AH345)</f>
        <v>42020</v>
      </c>
      <c r="AI346" s="2">
        <f t="shared" si="172"/>
        <v>2019</v>
      </c>
      <c r="AJ346" s="2">
        <f t="shared" si="173"/>
        <v>201901</v>
      </c>
      <c r="AK346" s="2">
        <f t="shared" si="174"/>
        <v>201901</v>
      </c>
      <c r="AL346" s="2">
        <f t="shared" si="202"/>
        <v>201903</v>
      </c>
      <c r="AM346" s="2" t="b">
        <f t="shared" si="175"/>
        <v>1</v>
      </c>
      <c r="AN346" s="4" t="e">
        <f t="shared" si="187"/>
        <v>#N/A</v>
      </c>
      <c r="AO346" s="4" t="e">
        <f t="shared" si="188"/>
        <v>#N/A</v>
      </c>
      <c r="AP346" s="2" t="str">
        <f>IF(AD346,
  IF(ISBLANK(H346),
    AP345,
    IF(LEN(H346)=1,
      IF(OR(UPPER(H346)="A",UPPER(H346)="I"),
        EINSTELLUNGEN!$D$21,
        IF(OR(UPPER(H346)="B",UPPER(H346)="M"),
          EINSTELLUNGEN!$D$22,
          IF(OR(UPPER(H346)="C",UPPER(H346)="S"),
            EINSTELLUNGEN!$D$23,
            IF(UPPER(H346)="D",
              EINSTELLUNGEN!$D$24,
              IF(UPPER(H346)="E",
                EINSTELLUNGEN!$D$25,
                UPPER(H346)))))),
      IF(ISNUMBER(H346),
        EINSTELLUNGEN!$D$20&amp;H346,
        UPPER(H346)))),
  "")</f>
        <v/>
      </c>
      <c r="AQ346" s="2" t="str">
        <f t="shared" si="189"/>
        <v/>
      </c>
      <c r="AR346" s="2">
        <f t="shared" si="190"/>
        <v>0</v>
      </c>
      <c r="AS346" s="145">
        <f t="shared" si="191"/>
        <v>0.33333333333333331</v>
      </c>
      <c r="AT346" s="2">
        <f t="shared" si="192"/>
        <v>0</v>
      </c>
      <c r="AU346" s="2">
        <f t="shared" si="193"/>
        <v>0</v>
      </c>
      <c r="AV346" s="2">
        <f t="shared" si="194"/>
        <v>0</v>
      </c>
      <c r="AW346" s="2">
        <f t="shared" si="195"/>
        <v>0</v>
      </c>
      <c r="AX346" s="2">
        <f t="shared" si="176"/>
        <v>0</v>
      </c>
      <c r="AY346" s="2">
        <f t="shared" si="196"/>
        <v>0</v>
      </c>
      <c r="AZ346" s="145" t="e">
        <f t="shared" si="197"/>
        <v>#N/A</v>
      </c>
      <c r="BA346" s="145" t="e">
        <f t="shared" si="198"/>
        <v>#N/A</v>
      </c>
      <c r="BB346" s="145">
        <f t="shared" si="199"/>
        <v>2.083333333333337E-2</v>
      </c>
      <c r="BC346" s="2">
        <f>IF(AM346,
  IF(AND(AL346=$J$31,_xlfn.DAYS(AH346,DATE(AI346,1,1))&lt;7),
    MAX(0,EINSTELLUNGEN!$D$12+1-WEEKDAY(DATE(EINSTELLUNGEN!$D$9,EINSTELLUNGEN!$D$10,1),2)),
    IF(AL346=$J$33,
      MIN(EINSTELLUNGEN!$D$12,WEEKDAY(DATE(EINSTELLUNGEN!$D$9,12,31),2)),
      EINSTELLUNGEN!$D$12
  )) - SUMIF(AL$50:AL$2500,"="&amp;AL346,AX$50:AX$2500),
  0)</f>
        <v>3</v>
      </c>
      <c r="BD346" s="2">
        <f t="shared" si="200"/>
        <v>0.33333333333333331</v>
      </c>
      <c r="BE346" s="2">
        <f t="shared" si="201"/>
        <v>0</v>
      </c>
    </row>
    <row r="347" spans="1:57" ht="10.5" customHeight="1">
      <c r="A347" s="1" t="str">
        <f t="shared" ca="1" si="177"/>
        <v/>
      </c>
      <c r="B347" s="1" t="str">
        <f t="shared" ca="1" si="178"/>
        <v/>
      </c>
      <c r="C347" s="1" t="str">
        <f t="shared" ca="1" si="179"/>
        <v/>
      </c>
      <c r="D347" s="1" t="str">
        <f t="shared" ca="1" si="180"/>
        <v/>
      </c>
      <c r="F347" s="10"/>
      <c r="G347" s="136" t="str">
        <f t="shared" si="181"/>
        <v/>
      </c>
      <c r="H347" s="27"/>
      <c r="I347" s="28"/>
      <c r="J347" s="28"/>
      <c r="K347" s="29"/>
      <c r="L347" s="136"/>
      <c r="M347" s="136"/>
      <c r="N347" s="136"/>
      <c r="O347" s="26" t="str">
        <f t="shared" si="182"/>
        <v/>
      </c>
      <c r="P347" s="218" t="str">
        <f t="shared" si="183"/>
        <v/>
      </c>
      <c r="Q347" s="26" t="str">
        <f t="shared" si="184"/>
        <v/>
      </c>
      <c r="R347" s="22"/>
      <c r="S347" s="99"/>
      <c r="T347" s="10"/>
      <c r="U347" s="229" t="str">
        <f t="shared" si="185"/>
        <v/>
      </c>
      <c r="V347" s="230"/>
      <c r="W347" s="230"/>
      <c r="X347" s="230"/>
      <c r="Y347" s="230"/>
      <c r="Z347" s="22" t="str">
        <f>""</f>
        <v/>
      </c>
      <c r="AB347" s="23" t="str">
        <f t="shared" si="186"/>
        <v/>
      </c>
      <c r="AC347" s="2" t="b">
        <f>COUNT(Q347:Q$2500)&gt;0</f>
        <v>0</v>
      </c>
      <c r="AD347" s="2" t="b">
        <f t="shared" si="169"/>
        <v>0</v>
      </c>
      <c r="AE347" s="2" t="b">
        <f t="shared" si="170"/>
        <v>0</v>
      </c>
      <c r="AF347" s="2" t="b">
        <f t="shared" si="171"/>
        <v>0</v>
      </c>
      <c r="AG347" s="2" t="b">
        <f>OR(
  AND(AC347,NOT(AC348)),
  AND(AF347,WEEKDAY(AH346,2)=EINSTELLUNGEN!$D$12),
  AND(AF347,AH347=$J$35)
)</f>
        <v>0</v>
      </c>
      <c r="AH347" s="2">
        <f>IF(AE347,AH346+IF(WEEKDAY(AH346+1,2)&lt;=EINSTELLUNGEN!$D$12,1,$J$36),AH346)</f>
        <v>42020</v>
      </c>
      <c r="AI347" s="2">
        <f t="shared" si="172"/>
        <v>2019</v>
      </c>
      <c r="AJ347" s="2">
        <f t="shared" si="173"/>
        <v>201901</v>
      </c>
      <c r="AK347" s="2">
        <f t="shared" si="174"/>
        <v>201901</v>
      </c>
      <c r="AL347" s="2">
        <f t="shared" si="202"/>
        <v>201903</v>
      </c>
      <c r="AM347" s="2" t="b">
        <f t="shared" si="175"/>
        <v>1</v>
      </c>
      <c r="AN347" s="4" t="e">
        <f t="shared" si="187"/>
        <v>#N/A</v>
      </c>
      <c r="AO347" s="4" t="e">
        <f t="shared" si="188"/>
        <v>#N/A</v>
      </c>
      <c r="AP347" s="2" t="str">
        <f>IF(AD347,
  IF(ISBLANK(H347),
    AP346,
    IF(LEN(H347)=1,
      IF(OR(UPPER(H347)="A",UPPER(H347)="I"),
        EINSTELLUNGEN!$D$21,
        IF(OR(UPPER(H347)="B",UPPER(H347)="M"),
          EINSTELLUNGEN!$D$22,
          IF(OR(UPPER(H347)="C",UPPER(H347)="S"),
            EINSTELLUNGEN!$D$23,
            IF(UPPER(H347)="D",
              EINSTELLUNGEN!$D$24,
              IF(UPPER(H347)="E",
                EINSTELLUNGEN!$D$25,
                UPPER(H347)))))),
      IF(ISNUMBER(H347),
        EINSTELLUNGEN!$D$20&amp;H347,
        UPPER(H347)))),
  "")</f>
        <v/>
      </c>
      <c r="AQ347" s="2" t="str">
        <f t="shared" si="189"/>
        <v/>
      </c>
      <c r="AR347" s="2">
        <f t="shared" si="190"/>
        <v>0</v>
      </c>
      <c r="AS347" s="145">
        <f t="shared" si="191"/>
        <v>0.33333333333333331</v>
      </c>
      <c r="AT347" s="2">
        <f t="shared" si="192"/>
        <v>0</v>
      </c>
      <c r="AU347" s="2">
        <f t="shared" si="193"/>
        <v>0</v>
      </c>
      <c r="AV347" s="2">
        <f t="shared" si="194"/>
        <v>0</v>
      </c>
      <c r="AW347" s="2">
        <f t="shared" si="195"/>
        <v>0</v>
      </c>
      <c r="AX347" s="2">
        <f t="shared" si="176"/>
        <v>0</v>
      </c>
      <c r="AY347" s="2">
        <f t="shared" si="196"/>
        <v>0</v>
      </c>
      <c r="AZ347" s="145" t="e">
        <f t="shared" si="197"/>
        <v>#N/A</v>
      </c>
      <c r="BA347" s="145" t="e">
        <f t="shared" si="198"/>
        <v>#N/A</v>
      </c>
      <c r="BB347" s="145">
        <f t="shared" si="199"/>
        <v>2.083333333333337E-2</v>
      </c>
      <c r="BC347" s="2">
        <f>IF(AM347,
  IF(AND(AL347=$J$31,_xlfn.DAYS(AH347,DATE(AI347,1,1))&lt;7),
    MAX(0,EINSTELLUNGEN!$D$12+1-WEEKDAY(DATE(EINSTELLUNGEN!$D$9,EINSTELLUNGEN!$D$10,1),2)),
    IF(AL347=$J$33,
      MIN(EINSTELLUNGEN!$D$12,WEEKDAY(DATE(EINSTELLUNGEN!$D$9,12,31),2)),
      EINSTELLUNGEN!$D$12
  )) - SUMIF(AL$50:AL$2500,"="&amp;AL347,AX$50:AX$2500),
  0)</f>
        <v>3</v>
      </c>
      <c r="BD347" s="2">
        <f t="shared" si="200"/>
        <v>0.33333333333333331</v>
      </c>
      <c r="BE347" s="2">
        <f t="shared" si="201"/>
        <v>0</v>
      </c>
    </row>
    <row r="348" spans="1:57" ht="10.5" customHeight="1">
      <c r="A348" s="1" t="str">
        <f t="shared" ca="1" si="177"/>
        <v/>
      </c>
      <c r="B348" s="1" t="str">
        <f t="shared" ca="1" si="178"/>
        <v/>
      </c>
      <c r="C348" s="1" t="str">
        <f t="shared" ca="1" si="179"/>
        <v/>
      </c>
      <c r="D348" s="1" t="str">
        <f t="shared" ca="1" si="180"/>
        <v/>
      </c>
      <c r="F348" s="10"/>
      <c r="G348" s="136" t="str">
        <f t="shared" si="181"/>
        <v/>
      </c>
      <c r="H348" s="27"/>
      <c r="I348" s="28"/>
      <c r="J348" s="28"/>
      <c r="K348" s="29"/>
      <c r="L348" s="136"/>
      <c r="M348" s="136"/>
      <c r="N348" s="136"/>
      <c r="O348" s="26" t="str">
        <f t="shared" si="182"/>
        <v/>
      </c>
      <c r="P348" s="218" t="str">
        <f t="shared" si="183"/>
        <v/>
      </c>
      <c r="Q348" s="26" t="str">
        <f t="shared" si="184"/>
        <v/>
      </c>
      <c r="R348" s="22"/>
      <c r="S348" s="99"/>
      <c r="T348" s="10"/>
      <c r="U348" s="229" t="str">
        <f t="shared" si="185"/>
        <v/>
      </c>
      <c r="V348" s="230"/>
      <c r="W348" s="230"/>
      <c r="X348" s="230"/>
      <c r="Y348" s="230"/>
      <c r="Z348" s="22" t="str">
        <f>""</f>
        <v/>
      </c>
      <c r="AB348" s="23" t="str">
        <f t="shared" si="186"/>
        <v/>
      </c>
      <c r="AC348" s="2" t="b">
        <f>COUNT(Q348:Q$2500)&gt;0</f>
        <v>0</v>
      </c>
      <c r="AD348" s="2" t="b">
        <f t="shared" si="169"/>
        <v>0</v>
      </c>
      <c r="AE348" s="2" t="b">
        <f t="shared" si="170"/>
        <v>0</v>
      </c>
      <c r="AF348" s="2" t="b">
        <f t="shared" si="171"/>
        <v>0</v>
      </c>
      <c r="AG348" s="2" t="b">
        <f>OR(
  AND(AC348,NOT(AC349)),
  AND(AF348,WEEKDAY(AH347,2)=EINSTELLUNGEN!$D$12),
  AND(AF348,AH348=$J$35)
)</f>
        <v>0</v>
      </c>
      <c r="AH348" s="2">
        <f>IF(AE348,AH347+IF(WEEKDAY(AH347+1,2)&lt;=EINSTELLUNGEN!$D$12,1,$J$36),AH347)</f>
        <v>42020</v>
      </c>
      <c r="AI348" s="2">
        <f t="shared" si="172"/>
        <v>2019</v>
      </c>
      <c r="AJ348" s="2">
        <f t="shared" si="173"/>
        <v>201901</v>
      </c>
      <c r="AK348" s="2">
        <f t="shared" si="174"/>
        <v>201901</v>
      </c>
      <c r="AL348" s="2">
        <f t="shared" si="202"/>
        <v>201903</v>
      </c>
      <c r="AM348" s="2" t="b">
        <f t="shared" si="175"/>
        <v>1</v>
      </c>
      <c r="AN348" s="4" t="e">
        <f t="shared" si="187"/>
        <v>#N/A</v>
      </c>
      <c r="AO348" s="4" t="e">
        <f t="shared" si="188"/>
        <v>#N/A</v>
      </c>
      <c r="AP348" s="2" t="str">
        <f>IF(AD348,
  IF(ISBLANK(H348),
    AP347,
    IF(LEN(H348)=1,
      IF(OR(UPPER(H348)="A",UPPER(H348)="I"),
        EINSTELLUNGEN!$D$21,
        IF(OR(UPPER(H348)="B",UPPER(H348)="M"),
          EINSTELLUNGEN!$D$22,
          IF(OR(UPPER(H348)="C",UPPER(H348)="S"),
            EINSTELLUNGEN!$D$23,
            IF(UPPER(H348)="D",
              EINSTELLUNGEN!$D$24,
              IF(UPPER(H348)="E",
                EINSTELLUNGEN!$D$25,
                UPPER(H348)))))),
      IF(ISNUMBER(H348),
        EINSTELLUNGEN!$D$20&amp;H348,
        UPPER(H348)))),
  "")</f>
        <v/>
      </c>
      <c r="AQ348" s="2" t="str">
        <f t="shared" si="189"/>
        <v/>
      </c>
      <c r="AR348" s="2">
        <f t="shared" si="190"/>
        <v>0</v>
      </c>
      <c r="AS348" s="145">
        <f t="shared" si="191"/>
        <v>0.33333333333333331</v>
      </c>
      <c r="AT348" s="2">
        <f t="shared" si="192"/>
        <v>0</v>
      </c>
      <c r="AU348" s="2">
        <f t="shared" si="193"/>
        <v>0</v>
      </c>
      <c r="AV348" s="2">
        <f t="shared" si="194"/>
        <v>0</v>
      </c>
      <c r="AW348" s="2">
        <f t="shared" si="195"/>
        <v>0</v>
      </c>
      <c r="AX348" s="2">
        <f t="shared" si="176"/>
        <v>0</v>
      </c>
      <c r="AY348" s="2">
        <f t="shared" si="196"/>
        <v>0</v>
      </c>
      <c r="AZ348" s="145" t="e">
        <f t="shared" si="197"/>
        <v>#N/A</v>
      </c>
      <c r="BA348" s="145" t="e">
        <f t="shared" si="198"/>
        <v>#N/A</v>
      </c>
      <c r="BB348" s="145">
        <f t="shared" si="199"/>
        <v>2.083333333333337E-2</v>
      </c>
      <c r="BC348" s="2">
        <f>IF(AM348,
  IF(AND(AL348=$J$31,_xlfn.DAYS(AH348,DATE(AI348,1,1))&lt;7),
    MAX(0,EINSTELLUNGEN!$D$12+1-WEEKDAY(DATE(EINSTELLUNGEN!$D$9,EINSTELLUNGEN!$D$10,1),2)),
    IF(AL348=$J$33,
      MIN(EINSTELLUNGEN!$D$12,WEEKDAY(DATE(EINSTELLUNGEN!$D$9,12,31),2)),
      EINSTELLUNGEN!$D$12
  )) - SUMIF(AL$50:AL$2500,"="&amp;AL348,AX$50:AX$2500),
  0)</f>
        <v>3</v>
      </c>
      <c r="BD348" s="2">
        <f t="shared" si="200"/>
        <v>0.33333333333333331</v>
      </c>
      <c r="BE348" s="2">
        <f t="shared" si="201"/>
        <v>0</v>
      </c>
    </row>
    <row r="349" spans="1:57" ht="10.5" customHeight="1">
      <c r="A349" s="1" t="str">
        <f t="shared" ca="1" si="177"/>
        <v/>
      </c>
      <c r="B349" s="1" t="str">
        <f t="shared" ca="1" si="178"/>
        <v/>
      </c>
      <c r="C349" s="1" t="str">
        <f t="shared" ca="1" si="179"/>
        <v/>
      </c>
      <c r="D349" s="1" t="str">
        <f t="shared" ca="1" si="180"/>
        <v/>
      </c>
      <c r="F349" s="10"/>
      <c r="G349" s="136" t="str">
        <f t="shared" si="181"/>
        <v/>
      </c>
      <c r="H349" s="27"/>
      <c r="I349" s="28"/>
      <c r="J349" s="28"/>
      <c r="K349" s="29"/>
      <c r="L349" s="136"/>
      <c r="M349" s="136"/>
      <c r="N349" s="136"/>
      <c r="O349" s="26" t="str">
        <f t="shared" si="182"/>
        <v/>
      </c>
      <c r="P349" s="218" t="str">
        <f t="shared" si="183"/>
        <v/>
      </c>
      <c r="Q349" s="26" t="str">
        <f t="shared" si="184"/>
        <v/>
      </c>
      <c r="R349" s="22"/>
      <c r="S349" s="99"/>
      <c r="T349" s="10"/>
      <c r="U349" s="229" t="str">
        <f t="shared" si="185"/>
        <v/>
      </c>
      <c r="V349" s="230"/>
      <c r="W349" s="230"/>
      <c r="X349" s="230"/>
      <c r="Y349" s="230"/>
      <c r="Z349" s="22" t="str">
        <f>""</f>
        <v/>
      </c>
      <c r="AB349" s="23" t="str">
        <f t="shared" si="186"/>
        <v/>
      </c>
      <c r="AC349" s="2" t="b">
        <f>COUNT(Q349:Q$2500)&gt;0</f>
        <v>0</v>
      </c>
      <c r="AD349" s="2" t="b">
        <f t="shared" si="169"/>
        <v>0</v>
      </c>
      <c r="AE349" s="2" t="b">
        <f t="shared" si="170"/>
        <v>0</v>
      </c>
      <c r="AF349" s="2" t="b">
        <f t="shared" si="171"/>
        <v>0</v>
      </c>
      <c r="AG349" s="2" t="b">
        <f>OR(
  AND(AC349,NOT(AC350)),
  AND(AF349,WEEKDAY(AH348,2)=EINSTELLUNGEN!$D$12),
  AND(AF349,AH349=$J$35)
)</f>
        <v>0</v>
      </c>
      <c r="AH349" s="2">
        <f>IF(AE349,AH348+IF(WEEKDAY(AH348+1,2)&lt;=EINSTELLUNGEN!$D$12,1,$J$36),AH348)</f>
        <v>42020</v>
      </c>
      <c r="AI349" s="2">
        <f t="shared" si="172"/>
        <v>2019</v>
      </c>
      <c r="AJ349" s="2">
        <f t="shared" si="173"/>
        <v>201901</v>
      </c>
      <c r="AK349" s="2">
        <f t="shared" si="174"/>
        <v>201901</v>
      </c>
      <c r="AL349" s="2">
        <f t="shared" si="202"/>
        <v>201903</v>
      </c>
      <c r="AM349" s="2" t="b">
        <f t="shared" si="175"/>
        <v>1</v>
      </c>
      <c r="AN349" s="4" t="e">
        <f t="shared" si="187"/>
        <v>#N/A</v>
      </c>
      <c r="AO349" s="4" t="e">
        <f t="shared" si="188"/>
        <v>#N/A</v>
      </c>
      <c r="AP349" s="2" t="str">
        <f>IF(AD349,
  IF(ISBLANK(H349),
    AP348,
    IF(LEN(H349)=1,
      IF(OR(UPPER(H349)="A",UPPER(H349)="I"),
        EINSTELLUNGEN!$D$21,
        IF(OR(UPPER(H349)="B",UPPER(H349)="M"),
          EINSTELLUNGEN!$D$22,
          IF(OR(UPPER(H349)="C",UPPER(H349)="S"),
            EINSTELLUNGEN!$D$23,
            IF(UPPER(H349)="D",
              EINSTELLUNGEN!$D$24,
              IF(UPPER(H349)="E",
                EINSTELLUNGEN!$D$25,
                UPPER(H349)))))),
      IF(ISNUMBER(H349),
        EINSTELLUNGEN!$D$20&amp;H349,
        UPPER(H349)))),
  "")</f>
        <v/>
      </c>
      <c r="AQ349" s="2" t="str">
        <f t="shared" si="189"/>
        <v/>
      </c>
      <c r="AR349" s="2">
        <f t="shared" si="190"/>
        <v>0</v>
      </c>
      <c r="AS349" s="145">
        <f t="shared" si="191"/>
        <v>0.33333333333333331</v>
      </c>
      <c r="AT349" s="2">
        <f t="shared" si="192"/>
        <v>0</v>
      </c>
      <c r="AU349" s="2">
        <f t="shared" si="193"/>
        <v>0</v>
      </c>
      <c r="AV349" s="2">
        <f t="shared" si="194"/>
        <v>0</v>
      </c>
      <c r="AW349" s="2">
        <f t="shared" si="195"/>
        <v>0</v>
      </c>
      <c r="AX349" s="2">
        <f t="shared" si="176"/>
        <v>0</v>
      </c>
      <c r="AY349" s="2">
        <f t="shared" si="196"/>
        <v>0</v>
      </c>
      <c r="AZ349" s="145" t="e">
        <f t="shared" si="197"/>
        <v>#N/A</v>
      </c>
      <c r="BA349" s="145" t="e">
        <f t="shared" si="198"/>
        <v>#N/A</v>
      </c>
      <c r="BB349" s="145">
        <f t="shared" si="199"/>
        <v>2.083333333333337E-2</v>
      </c>
      <c r="BC349" s="2">
        <f>IF(AM349,
  IF(AND(AL349=$J$31,_xlfn.DAYS(AH349,DATE(AI349,1,1))&lt;7),
    MAX(0,EINSTELLUNGEN!$D$12+1-WEEKDAY(DATE(EINSTELLUNGEN!$D$9,EINSTELLUNGEN!$D$10,1),2)),
    IF(AL349=$J$33,
      MIN(EINSTELLUNGEN!$D$12,WEEKDAY(DATE(EINSTELLUNGEN!$D$9,12,31),2)),
      EINSTELLUNGEN!$D$12
  )) - SUMIF(AL$50:AL$2500,"="&amp;AL349,AX$50:AX$2500),
  0)</f>
        <v>3</v>
      </c>
      <c r="BD349" s="2">
        <f t="shared" si="200"/>
        <v>0.33333333333333331</v>
      </c>
      <c r="BE349" s="2">
        <f t="shared" si="201"/>
        <v>0</v>
      </c>
    </row>
    <row r="350" spans="1:57" ht="10.5" customHeight="1">
      <c r="A350" s="1" t="str">
        <f t="shared" ca="1" si="177"/>
        <v/>
      </c>
      <c r="B350" s="1" t="str">
        <f t="shared" ca="1" si="178"/>
        <v/>
      </c>
      <c r="C350" s="1" t="str">
        <f t="shared" ca="1" si="179"/>
        <v/>
      </c>
      <c r="D350" s="1" t="str">
        <f t="shared" ca="1" si="180"/>
        <v/>
      </c>
      <c r="F350" s="10"/>
      <c r="G350" s="136" t="str">
        <f t="shared" si="181"/>
        <v/>
      </c>
      <c r="H350" s="27"/>
      <c r="I350" s="28"/>
      <c r="J350" s="28"/>
      <c r="K350" s="29"/>
      <c r="L350" s="136"/>
      <c r="M350" s="136"/>
      <c r="N350" s="136"/>
      <c r="O350" s="26" t="str">
        <f t="shared" si="182"/>
        <v/>
      </c>
      <c r="P350" s="218" t="str">
        <f t="shared" si="183"/>
        <v/>
      </c>
      <c r="Q350" s="26" t="str">
        <f t="shared" si="184"/>
        <v/>
      </c>
      <c r="R350" s="22"/>
      <c r="S350" s="99"/>
      <c r="T350" s="10"/>
      <c r="U350" s="229" t="str">
        <f t="shared" si="185"/>
        <v/>
      </c>
      <c r="V350" s="230"/>
      <c r="W350" s="230"/>
      <c r="X350" s="230"/>
      <c r="Y350" s="230"/>
      <c r="Z350" s="22" t="str">
        <f>""</f>
        <v/>
      </c>
      <c r="AB350" s="23" t="str">
        <f t="shared" si="186"/>
        <v/>
      </c>
      <c r="AC350" s="2" t="b">
        <f>COUNT(Q350:Q$2500)&gt;0</f>
        <v>0</v>
      </c>
      <c r="AD350" s="2" t="b">
        <f t="shared" si="169"/>
        <v>0</v>
      </c>
      <c r="AE350" s="2" t="b">
        <f t="shared" si="170"/>
        <v>0</v>
      </c>
      <c r="AF350" s="2" t="b">
        <f t="shared" si="171"/>
        <v>0</v>
      </c>
      <c r="AG350" s="2" t="b">
        <f>OR(
  AND(AC350,NOT(AC351)),
  AND(AF350,WEEKDAY(AH349,2)=EINSTELLUNGEN!$D$12),
  AND(AF350,AH350=$J$35)
)</f>
        <v>0</v>
      </c>
      <c r="AH350" s="2">
        <f>IF(AE350,AH349+IF(WEEKDAY(AH349+1,2)&lt;=EINSTELLUNGEN!$D$12,1,$J$36),AH349)</f>
        <v>42020</v>
      </c>
      <c r="AI350" s="2">
        <f t="shared" si="172"/>
        <v>2019</v>
      </c>
      <c r="AJ350" s="2">
        <f t="shared" si="173"/>
        <v>201901</v>
      </c>
      <c r="AK350" s="2">
        <f t="shared" si="174"/>
        <v>201901</v>
      </c>
      <c r="AL350" s="2">
        <f t="shared" si="202"/>
        <v>201903</v>
      </c>
      <c r="AM350" s="2" t="b">
        <f t="shared" si="175"/>
        <v>1</v>
      </c>
      <c r="AN350" s="4" t="e">
        <f t="shared" si="187"/>
        <v>#N/A</v>
      </c>
      <c r="AO350" s="4" t="e">
        <f t="shared" si="188"/>
        <v>#N/A</v>
      </c>
      <c r="AP350" s="2" t="str">
        <f>IF(AD350,
  IF(ISBLANK(H350),
    AP349,
    IF(LEN(H350)=1,
      IF(OR(UPPER(H350)="A",UPPER(H350)="I"),
        EINSTELLUNGEN!$D$21,
        IF(OR(UPPER(H350)="B",UPPER(H350)="M"),
          EINSTELLUNGEN!$D$22,
          IF(OR(UPPER(H350)="C",UPPER(H350)="S"),
            EINSTELLUNGEN!$D$23,
            IF(UPPER(H350)="D",
              EINSTELLUNGEN!$D$24,
              IF(UPPER(H350)="E",
                EINSTELLUNGEN!$D$25,
                UPPER(H350)))))),
      IF(ISNUMBER(H350),
        EINSTELLUNGEN!$D$20&amp;H350,
        UPPER(H350)))),
  "")</f>
        <v/>
      </c>
      <c r="AQ350" s="2" t="str">
        <f t="shared" si="189"/>
        <v/>
      </c>
      <c r="AR350" s="2">
        <f t="shared" si="190"/>
        <v>0</v>
      </c>
      <c r="AS350" s="145">
        <f t="shared" si="191"/>
        <v>0.33333333333333331</v>
      </c>
      <c r="AT350" s="2">
        <f t="shared" si="192"/>
        <v>0</v>
      </c>
      <c r="AU350" s="2">
        <f t="shared" si="193"/>
        <v>0</v>
      </c>
      <c r="AV350" s="2">
        <f t="shared" si="194"/>
        <v>0</v>
      </c>
      <c r="AW350" s="2">
        <f t="shared" si="195"/>
        <v>0</v>
      </c>
      <c r="AX350" s="2">
        <f t="shared" si="176"/>
        <v>0</v>
      </c>
      <c r="AY350" s="2">
        <f t="shared" si="196"/>
        <v>0</v>
      </c>
      <c r="AZ350" s="145" t="e">
        <f t="shared" si="197"/>
        <v>#N/A</v>
      </c>
      <c r="BA350" s="145" t="e">
        <f t="shared" si="198"/>
        <v>#N/A</v>
      </c>
      <c r="BB350" s="145">
        <f t="shared" si="199"/>
        <v>2.083333333333337E-2</v>
      </c>
      <c r="BC350" s="2">
        <f>IF(AM350,
  IF(AND(AL350=$J$31,_xlfn.DAYS(AH350,DATE(AI350,1,1))&lt;7),
    MAX(0,EINSTELLUNGEN!$D$12+1-WEEKDAY(DATE(EINSTELLUNGEN!$D$9,EINSTELLUNGEN!$D$10,1),2)),
    IF(AL350=$J$33,
      MIN(EINSTELLUNGEN!$D$12,WEEKDAY(DATE(EINSTELLUNGEN!$D$9,12,31),2)),
      EINSTELLUNGEN!$D$12
  )) - SUMIF(AL$50:AL$2500,"="&amp;AL350,AX$50:AX$2500),
  0)</f>
        <v>3</v>
      </c>
      <c r="BD350" s="2">
        <f t="shared" si="200"/>
        <v>0.33333333333333331</v>
      </c>
      <c r="BE350" s="2">
        <f t="shared" si="201"/>
        <v>0</v>
      </c>
    </row>
    <row r="351" spans="1:57" ht="10.5" customHeight="1">
      <c r="A351" s="1" t="str">
        <f t="shared" ca="1" si="177"/>
        <v/>
      </c>
      <c r="B351" s="1" t="str">
        <f t="shared" ca="1" si="178"/>
        <v/>
      </c>
      <c r="C351" s="1" t="str">
        <f t="shared" ca="1" si="179"/>
        <v/>
      </c>
      <c r="D351" s="1" t="str">
        <f t="shared" ca="1" si="180"/>
        <v/>
      </c>
      <c r="F351" s="10"/>
      <c r="G351" s="136" t="str">
        <f t="shared" si="181"/>
        <v/>
      </c>
      <c r="H351" s="27"/>
      <c r="I351" s="28"/>
      <c r="J351" s="28"/>
      <c r="K351" s="29"/>
      <c r="L351" s="136"/>
      <c r="M351" s="136"/>
      <c r="N351" s="136"/>
      <c r="O351" s="26" t="str">
        <f t="shared" si="182"/>
        <v/>
      </c>
      <c r="P351" s="218" t="str">
        <f t="shared" si="183"/>
        <v/>
      </c>
      <c r="Q351" s="26" t="str">
        <f t="shared" si="184"/>
        <v/>
      </c>
      <c r="R351" s="22"/>
      <c r="S351" s="99"/>
      <c r="T351" s="10"/>
      <c r="U351" s="229" t="str">
        <f t="shared" si="185"/>
        <v/>
      </c>
      <c r="V351" s="230"/>
      <c r="W351" s="230"/>
      <c r="X351" s="230"/>
      <c r="Y351" s="230"/>
      <c r="Z351" s="22" t="str">
        <f>""</f>
        <v/>
      </c>
      <c r="AB351" s="23" t="str">
        <f t="shared" si="186"/>
        <v/>
      </c>
      <c r="AC351" s="2" t="b">
        <f>COUNT(Q351:Q$2500)&gt;0</f>
        <v>0</v>
      </c>
      <c r="AD351" s="2" t="b">
        <f t="shared" si="169"/>
        <v>0</v>
      </c>
      <c r="AE351" s="2" t="b">
        <f t="shared" si="170"/>
        <v>0</v>
      </c>
      <c r="AF351" s="2" t="b">
        <f t="shared" si="171"/>
        <v>0</v>
      </c>
      <c r="AG351" s="2" t="b">
        <f>OR(
  AND(AC351,NOT(AC352)),
  AND(AF351,WEEKDAY(AH350,2)=EINSTELLUNGEN!$D$12),
  AND(AF351,AH351=$J$35)
)</f>
        <v>0</v>
      </c>
      <c r="AH351" s="2">
        <f>IF(AE351,AH350+IF(WEEKDAY(AH350+1,2)&lt;=EINSTELLUNGEN!$D$12,1,$J$36),AH350)</f>
        <v>42020</v>
      </c>
      <c r="AI351" s="2">
        <f t="shared" si="172"/>
        <v>2019</v>
      </c>
      <c r="AJ351" s="2">
        <f t="shared" si="173"/>
        <v>201901</v>
      </c>
      <c r="AK351" s="2">
        <f t="shared" si="174"/>
        <v>201901</v>
      </c>
      <c r="AL351" s="2">
        <f t="shared" si="202"/>
        <v>201903</v>
      </c>
      <c r="AM351" s="2" t="b">
        <f t="shared" si="175"/>
        <v>1</v>
      </c>
      <c r="AN351" s="4" t="e">
        <f t="shared" si="187"/>
        <v>#N/A</v>
      </c>
      <c r="AO351" s="4" t="e">
        <f t="shared" si="188"/>
        <v>#N/A</v>
      </c>
      <c r="AP351" s="2" t="str">
        <f>IF(AD351,
  IF(ISBLANK(H351),
    AP350,
    IF(LEN(H351)=1,
      IF(OR(UPPER(H351)="A",UPPER(H351)="I"),
        EINSTELLUNGEN!$D$21,
        IF(OR(UPPER(H351)="B",UPPER(H351)="M"),
          EINSTELLUNGEN!$D$22,
          IF(OR(UPPER(H351)="C",UPPER(H351)="S"),
            EINSTELLUNGEN!$D$23,
            IF(UPPER(H351)="D",
              EINSTELLUNGEN!$D$24,
              IF(UPPER(H351)="E",
                EINSTELLUNGEN!$D$25,
                UPPER(H351)))))),
      IF(ISNUMBER(H351),
        EINSTELLUNGEN!$D$20&amp;H351,
        UPPER(H351)))),
  "")</f>
        <v/>
      </c>
      <c r="AQ351" s="2" t="str">
        <f t="shared" si="189"/>
        <v/>
      </c>
      <c r="AR351" s="2">
        <f t="shared" si="190"/>
        <v>0</v>
      </c>
      <c r="AS351" s="145">
        <f t="shared" si="191"/>
        <v>0.33333333333333331</v>
      </c>
      <c r="AT351" s="2">
        <f t="shared" si="192"/>
        <v>0</v>
      </c>
      <c r="AU351" s="2">
        <f t="shared" si="193"/>
        <v>0</v>
      </c>
      <c r="AV351" s="2">
        <f t="shared" si="194"/>
        <v>0</v>
      </c>
      <c r="AW351" s="2">
        <f t="shared" si="195"/>
        <v>0</v>
      </c>
      <c r="AX351" s="2">
        <f t="shared" si="176"/>
        <v>0</v>
      </c>
      <c r="AY351" s="2">
        <f t="shared" si="196"/>
        <v>0</v>
      </c>
      <c r="AZ351" s="145" t="e">
        <f t="shared" si="197"/>
        <v>#N/A</v>
      </c>
      <c r="BA351" s="145" t="e">
        <f t="shared" si="198"/>
        <v>#N/A</v>
      </c>
      <c r="BB351" s="145">
        <f t="shared" si="199"/>
        <v>2.083333333333337E-2</v>
      </c>
      <c r="BC351" s="2">
        <f>IF(AM351,
  IF(AND(AL351=$J$31,_xlfn.DAYS(AH351,DATE(AI351,1,1))&lt;7),
    MAX(0,EINSTELLUNGEN!$D$12+1-WEEKDAY(DATE(EINSTELLUNGEN!$D$9,EINSTELLUNGEN!$D$10,1),2)),
    IF(AL351=$J$33,
      MIN(EINSTELLUNGEN!$D$12,WEEKDAY(DATE(EINSTELLUNGEN!$D$9,12,31),2)),
      EINSTELLUNGEN!$D$12
  )) - SUMIF(AL$50:AL$2500,"="&amp;AL351,AX$50:AX$2500),
  0)</f>
        <v>3</v>
      </c>
      <c r="BD351" s="2">
        <f t="shared" si="200"/>
        <v>0.33333333333333331</v>
      </c>
      <c r="BE351" s="2">
        <f t="shared" si="201"/>
        <v>0</v>
      </c>
    </row>
    <row r="352" spans="1:57" ht="10.5" customHeight="1">
      <c r="A352" s="1" t="str">
        <f t="shared" ca="1" si="177"/>
        <v/>
      </c>
      <c r="B352" s="1" t="str">
        <f t="shared" ca="1" si="178"/>
        <v/>
      </c>
      <c r="C352" s="1" t="str">
        <f t="shared" ca="1" si="179"/>
        <v/>
      </c>
      <c r="D352" s="1" t="str">
        <f t="shared" ca="1" si="180"/>
        <v/>
      </c>
      <c r="F352" s="10"/>
      <c r="G352" s="136" t="str">
        <f t="shared" si="181"/>
        <v/>
      </c>
      <c r="H352" s="27"/>
      <c r="I352" s="28"/>
      <c r="J352" s="28"/>
      <c r="K352" s="29"/>
      <c r="L352" s="136"/>
      <c r="M352" s="136"/>
      <c r="N352" s="136"/>
      <c r="O352" s="26" t="str">
        <f t="shared" si="182"/>
        <v/>
      </c>
      <c r="P352" s="218" t="str">
        <f t="shared" si="183"/>
        <v/>
      </c>
      <c r="Q352" s="26" t="str">
        <f t="shared" si="184"/>
        <v/>
      </c>
      <c r="R352" s="22"/>
      <c r="S352" s="99"/>
      <c r="T352" s="10"/>
      <c r="U352" s="229" t="str">
        <f t="shared" si="185"/>
        <v/>
      </c>
      <c r="V352" s="230"/>
      <c r="W352" s="230"/>
      <c r="X352" s="230"/>
      <c r="Y352" s="230"/>
      <c r="Z352" s="22" t="str">
        <f>""</f>
        <v/>
      </c>
      <c r="AB352" s="23" t="str">
        <f t="shared" si="186"/>
        <v/>
      </c>
      <c r="AC352" s="2" t="b">
        <f>COUNT(Q352:Q$2500)&gt;0</f>
        <v>0</v>
      </c>
      <c r="AD352" s="2" t="b">
        <f t="shared" si="169"/>
        <v>0</v>
      </c>
      <c r="AE352" s="2" t="b">
        <f t="shared" si="170"/>
        <v>0</v>
      </c>
      <c r="AF352" s="2" t="b">
        <f t="shared" si="171"/>
        <v>0</v>
      </c>
      <c r="AG352" s="2" t="b">
        <f>OR(
  AND(AC352,NOT(AC353)),
  AND(AF352,WEEKDAY(AH351,2)=EINSTELLUNGEN!$D$12),
  AND(AF352,AH352=$J$35)
)</f>
        <v>0</v>
      </c>
      <c r="AH352" s="2">
        <f>IF(AE352,AH351+IF(WEEKDAY(AH351+1,2)&lt;=EINSTELLUNGEN!$D$12,1,$J$36),AH351)</f>
        <v>42020</v>
      </c>
      <c r="AI352" s="2">
        <f t="shared" si="172"/>
        <v>2019</v>
      </c>
      <c r="AJ352" s="2">
        <f t="shared" si="173"/>
        <v>201901</v>
      </c>
      <c r="AK352" s="2">
        <f t="shared" si="174"/>
        <v>201901</v>
      </c>
      <c r="AL352" s="2">
        <f t="shared" si="202"/>
        <v>201903</v>
      </c>
      <c r="AM352" s="2" t="b">
        <f t="shared" si="175"/>
        <v>1</v>
      </c>
      <c r="AN352" s="4" t="e">
        <f t="shared" si="187"/>
        <v>#N/A</v>
      </c>
      <c r="AO352" s="4" t="e">
        <f t="shared" si="188"/>
        <v>#N/A</v>
      </c>
      <c r="AP352" s="2" t="str">
        <f>IF(AD352,
  IF(ISBLANK(H352),
    AP351,
    IF(LEN(H352)=1,
      IF(OR(UPPER(H352)="A",UPPER(H352)="I"),
        EINSTELLUNGEN!$D$21,
        IF(OR(UPPER(H352)="B",UPPER(H352)="M"),
          EINSTELLUNGEN!$D$22,
          IF(OR(UPPER(H352)="C",UPPER(H352)="S"),
            EINSTELLUNGEN!$D$23,
            IF(UPPER(H352)="D",
              EINSTELLUNGEN!$D$24,
              IF(UPPER(H352)="E",
                EINSTELLUNGEN!$D$25,
                UPPER(H352)))))),
      IF(ISNUMBER(H352),
        EINSTELLUNGEN!$D$20&amp;H352,
        UPPER(H352)))),
  "")</f>
        <v/>
      </c>
      <c r="AQ352" s="2" t="str">
        <f t="shared" si="189"/>
        <v/>
      </c>
      <c r="AR352" s="2">
        <f t="shared" si="190"/>
        <v>0</v>
      </c>
      <c r="AS352" s="145">
        <f t="shared" si="191"/>
        <v>0.33333333333333331</v>
      </c>
      <c r="AT352" s="2">
        <f t="shared" si="192"/>
        <v>0</v>
      </c>
      <c r="AU352" s="2">
        <f t="shared" si="193"/>
        <v>0</v>
      </c>
      <c r="AV352" s="2">
        <f t="shared" si="194"/>
        <v>0</v>
      </c>
      <c r="AW352" s="2">
        <f t="shared" si="195"/>
        <v>0</v>
      </c>
      <c r="AX352" s="2">
        <f t="shared" si="176"/>
        <v>0</v>
      </c>
      <c r="AY352" s="2">
        <f t="shared" si="196"/>
        <v>0</v>
      </c>
      <c r="AZ352" s="145" t="e">
        <f t="shared" si="197"/>
        <v>#N/A</v>
      </c>
      <c r="BA352" s="145" t="e">
        <f t="shared" si="198"/>
        <v>#N/A</v>
      </c>
      <c r="BB352" s="145">
        <f t="shared" si="199"/>
        <v>2.083333333333337E-2</v>
      </c>
      <c r="BC352" s="2">
        <f>IF(AM352,
  IF(AND(AL352=$J$31,_xlfn.DAYS(AH352,DATE(AI352,1,1))&lt;7),
    MAX(0,EINSTELLUNGEN!$D$12+1-WEEKDAY(DATE(EINSTELLUNGEN!$D$9,EINSTELLUNGEN!$D$10,1),2)),
    IF(AL352=$J$33,
      MIN(EINSTELLUNGEN!$D$12,WEEKDAY(DATE(EINSTELLUNGEN!$D$9,12,31),2)),
      EINSTELLUNGEN!$D$12
  )) - SUMIF(AL$50:AL$2500,"="&amp;AL352,AX$50:AX$2500),
  0)</f>
        <v>3</v>
      </c>
      <c r="BD352" s="2">
        <f t="shared" si="200"/>
        <v>0.33333333333333331</v>
      </c>
      <c r="BE352" s="2">
        <f t="shared" si="201"/>
        <v>0</v>
      </c>
    </row>
    <row r="353" spans="1:57" ht="10.5" customHeight="1">
      <c r="A353" s="1" t="str">
        <f t="shared" ca="1" si="177"/>
        <v/>
      </c>
      <c r="B353" s="1" t="str">
        <f t="shared" ca="1" si="178"/>
        <v/>
      </c>
      <c r="C353" s="1" t="str">
        <f t="shared" ca="1" si="179"/>
        <v/>
      </c>
      <c r="D353" s="1" t="str">
        <f t="shared" ca="1" si="180"/>
        <v/>
      </c>
      <c r="F353" s="10"/>
      <c r="G353" s="136" t="str">
        <f t="shared" si="181"/>
        <v/>
      </c>
      <c r="H353" s="27"/>
      <c r="I353" s="28"/>
      <c r="J353" s="28"/>
      <c r="K353" s="29"/>
      <c r="L353" s="136"/>
      <c r="M353" s="136"/>
      <c r="N353" s="136"/>
      <c r="O353" s="26" t="str">
        <f t="shared" si="182"/>
        <v/>
      </c>
      <c r="P353" s="218" t="str">
        <f t="shared" si="183"/>
        <v/>
      </c>
      <c r="Q353" s="26" t="str">
        <f t="shared" si="184"/>
        <v/>
      </c>
      <c r="R353" s="22"/>
      <c r="S353" s="99"/>
      <c r="T353" s="10"/>
      <c r="U353" s="229" t="str">
        <f t="shared" si="185"/>
        <v/>
      </c>
      <c r="V353" s="230"/>
      <c r="W353" s="230"/>
      <c r="X353" s="230"/>
      <c r="Y353" s="230"/>
      <c r="Z353" s="22" t="str">
        <f>""</f>
        <v/>
      </c>
      <c r="AB353" s="23" t="str">
        <f t="shared" si="186"/>
        <v/>
      </c>
      <c r="AC353" s="2" t="b">
        <f>COUNT(Q353:Q$2500)&gt;0</f>
        <v>0</v>
      </c>
      <c r="AD353" s="2" t="b">
        <f t="shared" si="169"/>
        <v>0</v>
      </c>
      <c r="AE353" s="2" t="b">
        <f t="shared" si="170"/>
        <v>0</v>
      </c>
      <c r="AF353" s="2" t="b">
        <f t="shared" si="171"/>
        <v>0</v>
      </c>
      <c r="AG353" s="2" t="b">
        <f>OR(
  AND(AC353,NOT(AC354)),
  AND(AF353,WEEKDAY(AH352,2)=EINSTELLUNGEN!$D$12),
  AND(AF353,AH353=$J$35)
)</f>
        <v>0</v>
      </c>
      <c r="AH353" s="2">
        <f>IF(AE353,AH352+IF(WEEKDAY(AH352+1,2)&lt;=EINSTELLUNGEN!$D$12,1,$J$36),AH352)</f>
        <v>42020</v>
      </c>
      <c r="AI353" s="2">
        <f t="shared" si="172"/>
        <v>2019</v>
      </c>
      <c r="AJ353" s="2">
        <f t="shared" si="173"/>
        <v>201901</v>
      </c>
      <c r="AK353" s="2">
        <f t="shared" si="174"/>
        <v>201901</v>
      </c>
      <c r="AL353" s="2">
        <f t="shared" si="202"/>
        <v>201903</v>
      </c>
      <c r="AM353" s="2" t="b">
        <f t="shared" si="175"/>
        <v>1</v>
      </c>
      <c r="AN353" s="4" t="e">
        <f t="shared" si="187"/>
        <v>#N/A</v>
      </c>
      <c r="AO353" s="4" t="e">
        <f t="shared" si="188"/>
        <v>#N/A</v>
      </c>
      <c r="AP353" s="2" t="str">
        <f>IF(AD353,
  IF(ISBLANK(H353),
    AP352,
    IF(LEN(H353)=1,
      IF(OR(UPPER(H353)="A",UPPER(H353)="I"),
        EINSTELLUNGEN!$D$21,
        IF(OR(UPPER(H353)="B",UPPER(H353)="M"),
          EINSTELLUNGEN!$D$22,
          IF(OR(UPPER(H353)="C",UPPER(H353)="S"),
            EINSTELLUNGEN!$D$23,
            IF(UPPER(H353)="D",
              EINSTELLUNGEN!$D$24,
              IF(UPPER(H353)="E",
                EINSTELLUNGEN!$D$25,
                UPPER(H353)))))),
      IF(ISNUMBER(H353),
        EINSTELLUNGEN!$D$20&amp;H353,
        UPPER(H353)))),
  "")</f>
        <v/>
      </c>
      <c r="AQ353" s="2" t="str">
        <f t="shared" si="189"/>
        <v/>
      </c>
      <c r="AR353" s="2">
        <f t="shared" si="190"/>
        <v>0</v>
      </c>
      <c r="AS353" s="145">
        <f t="shared" si="191"/>
        <v>0.33333333333333331</v>
      </c>
      <c r="AT353" s="2">
        <f t="shared" si="192"/>
        <v>0</v>
      </c>
      <c r="AU353" s="2">
        <f t="shared" si="193"/>
        <v>0</v>
      </c>
      <c r="AV353" s="2">
        <f t="shared" si="194"/>
        <v>0</v>
      </c>
      <c r="AW353" s="2">
        <f t="shared" si="195"/>
        <v>0</v>
      </c>
      <c r="AX353" s="2">
        <f t="shared" si="176"/>
        <v>0</v>
      </c>
      <c r="AY353" s="2">
        <f t="shared" si="196"/>
        <v>0</v>
      </c>
      <c r="AZ353" s="145" t="e">
        <f t="shared" si="197"/>
        <v>#N/A</v>
      </c>
      <c r="BA353" s="145" t="e">
        <f t="shared" si="198"/>
        <v>#N/A</v>
      </c>
      <c r="BB353" s="145">
        <f t="shared" si="199"/>
        <v>2.083333333333337E-2</v>
      </c>
      <c r="BC353" s="2">
        <f>IF(AM353,
  IF(AND(AL353=$J$31,_xlfn.DAYS(AH353,DATE(AI353,1,1))&lt;7),
    MAX(0,EINSTELLUNGEN!$D$12+1-WEEKDAY(DATE(EINSTELLUNGEN!$D$9,EINSTELLUNGEN!$D$10,1),2)),
    IF(AL353=$J$33,
      MIN(EINSTELLUNGEN!$D$12,WEEKDAY(DATE(EINSTELLUNGEN!$D$9,12,31),2)),
      EINSTELLUNGEN!$D$12
  )) - SUMIF(AL$50:AL$2500,"="&amp;AL353,AX$50:AX$2500),
  0)</f>
        <v>3</v>
      </c>
      <c r="BD353" s="2">
        <f t="shared" si="200"/>
        <v>0.33333333333333331</v>
      </c>
      <c r="BE353" s="2">
        <f t="shared" si="201"/>
        <v>0</v>
      </c>
    </row>
    <row r="354" spans="1:57" ht="10.5" customHeight="1">
      <c r="A354" s="1" t="str">
        <f t="shared" ca="1" si="177"/>
        <v/>
      </c>
      <c r="B354" s="1" t="str">
        <f t="shared" ca="1" si="178"/>
        <v/>
      </c>
      <c r="C354" s="1" t="str">
        <f t="shared" ca="1" si="179"/>
        <v/>
      </c>
      <c r="D354" s="1" t="str">
        <f t="shared" ca="1" si="180"/>
        <v/>
      </c>
      <c r="F354" s="10"/>
      <c r="G354" s="136" t="str">
        <f t="shared" si="181"/>
        <v/>
      </c>
      <c r="H354" s="27"/>
      <c r="I354" s="28"/>
      <c r="J354" s="28"/>
      <c r="K354" s="29"/>
      <c r="L354" s="136"/>
      <c r="M354" s="136"/>
      <c r="N354" s="136"/>
      <c r="O354" s="26" t="str">
        <f t="shared" si="182"/>
        <v/>
      </c>
      <c r="P354" s="218" t="str">
        <f t="shared" si="183"/>
        <v/>
      </c>
      <c r="Q354" s="26" t="str">
        <f t="shared" si="184"/>
        <v/>
      </c>
      <c r="R354" s="22"/>
      <c r="S354" s="99"/>
      <c r="T354" s="10"/>
      <c r="U354" s="229" t="str">
        <f t="shared" si="185"/>
        <v/>
      </c>
      <c r="V354" s="230"/>
      <c r="W354" s="230"/>
      <c r="X354" s="230"/>
      <c r="Y354" s="230"/>
      <c r="Z354" s="22" t="str">
        <f>""</f>
        <v/>
      </c>
      <c r="AB354" s="23" t="str">
        <f t="shared" si="186"/>
        <v/>
      </c>
      <c r="AC354" s="2" t="b">
        <f>COUNT(Q354:Q$2500)&gt;0</f>
        <v>0</v>
      </c>
      <c r="AD354" s="2" t="b">
        <f t="shared" si="169"/>
        <v>0</v>
      </c>
      <c r="AE354" s="2" t="b">
        <f t="shared" si="170"/>
        <v>0</v>
      </c>
      <c r="AF354" s="2" t="b">
        <f t="shared" si="171"/>
        <v>0</v>
      </c>
      <c r="AG354" s="2" t="b">
        <f>OR(
  AND(AC354,NOT(AC355)),
  AND(AF354,WEEKDAY(AH353,2)=EINSTELLUNGEN!$D$12),
  AND(AF354,AH354=$J$35)
)</f>
        <v>0</v>
      </c>
      <c r="AH354" s="2">
        <f>IF(AE354,AH353+IF(WEEKDAY(AH353+1,2)&lt;=EINSTELLUNGEN!$D$12,1,$J$36),AH353)</f>
        <v>42020</v>
      </c>
      <c r="AI354" s="2">
        <f t="shared" si="172"/>
        <v>2019</v>
      </c>
      <c r="AJ354" s="2">
        <f t="shared" si="173"/>
        <v>201901</v>
      </c>
      <c r="AK354" s="2">
        <f t="shared" si="174"/>
        <v>201901</v>
      </c>
      <c r="AL354" s="2">
        <f t="shared" si="202"/>
        <v>201903</v>
      </c>
      <c r="AM354" s="2" t="b">
        <f t="shared" si="175"/>
        <v>1</v>
      </c>
      <c r="AN354" s="4" t="e">
        <f t="shared" si="187"/>
        <v>#N/A</v>
      </c>
      <c r="AO354" s="4" t="e">
        <f t="shared" si="188"/>
        <v>#N/A</v>
      </c>
      <c r="AP354" s="2" t="str">
        <f>IF(AD354,
  IF(ISBLANK(H354),
    AP353,
    IF(LEN(H354)=1,
      IF(OR(UPPER(H354)="A",UPPER(H354)="I"),
        EINSTELLUNGEN!$D$21,
        IF(OR(UPPER(H354)="B",UPPER(H354)="M"),
          EINSTELLUNGEN!$D$22,
          IF(OR(UPPER(H354)="C",UPPER(H354)="S"),
            EINSTELLUNGEN!$D$23,
            IF(UPPER(H354)="D",
              EINSTELLUNGEN!$D$24,
              IF(UPPER(H354)="E",
                EINSTELLUNGEN!$D$25,
                UPPER(H354)))))),
      IF(ISNUMBER(H354),
        EINSTELLUNGEN!$D$20&amp;H354,
        UPPER(H354)))),
  "")</f>
        <v/>
      </c>
      <c r="AQ354" s="2" t="str">
        <f t="shared" si="189"/>
        <v/>
      </c>
      <c r="AR354" s="2">
        <f t="shared" si="190"/>
        <v>0</v>
      </c>
      <c r="AS354" s="145">
        <f t="shared" si="191"/>
        <v>0.33333333333333331</v>
      </c>
      <c r="AT354" s="2">
        <f t="shared" si="192"/>
        <v>0</v>
      </c>
      <c r="AU354" s="2">
        <f t="shared" si="193"/>
        <v>0</v>
      </c>
      <c r="AV354" s="2">
        <f t="shared" si="194"/>
        <v>0</v>
      </c>
      <c r="AW354" s="2">
        <f t="shared" si="195"/>
        <v>0</v>
      </c>
      <c r="AX354" s="2">
        <f t="shared" si="176"/>
        <v>0</v>
      </c>
      <c r="AY354" s="2">
        <f t="shared" si="196"/>
        <v>0</v>
      </c>
      <c r="AZ354" s="145" t="e">
        <f t="shared" si="197"/>
        <v>#N/A</v>
      </c>
      <c r="BA354" s="145" t="e">
        <f t="shared" si="198"/>
        <v>#N/A</v>
      </c>
      <c r="BB354" s="145">
        <f t="shared" si="199"/>
        <v>2.083333333333337E-2</v>
      </c>
      <c r="BC354" s="2">
        <f>IF(AM354,
  IF(AND(AL354=$J$31,_xlfn.DAYS(AH354,DATE(AI354,1,1))&lt;7),
    MAX(0,EINSTELLUNGEN!$D$12+1-WEEKDAY(DATE(EINSTELLUNGEN!$D$9,EINSTELLUNGEN!$D$10,1),2)),
    IF(AL354=$J$33,
      MIN(EINSTELLUNGEN!$D$12,WEEKDAY(DATE(EINSTELLUNGEN!$D$9,12,31),2)),
      EINSTELLUNGEN!$D$12
  )) - SUMIF(AL$50:AL$2500,"="&amp;AL354,AX$50:AX$2500),
  0)</f>
        <v>3</v>
      </c>
      <c r="BD354" s="2">
        <f t="shared" si="200"/>
        <v>0.33333333333333331</v>
      </c>
      <c r="BE354" s="2">
        <f t="shared" si="201"/>
        <v>0</v>
      </c>
    </row>
    <row r="355" spans="1:57" ht="10.5" customHeight="1">
      <c r="A355" s="1" t="str">
        <f t="shared" ca="1" si="177"/>
        <v/>
      </c>
      <c r="B355" s="1" t="str">
        <f t="shared" ca="1" si="178"/>
        <v/>
      </c>
      <c r="C355" s="1" t="str">
        <f t="shared" ca="1" si="179"/>
        <v/>
      </c>
      <c r="D355" s="1" t="str">
        <f t="shared" ca="1" si="180"/>
        <v/>
      </c>
      <c r="F355" s="10"/>
      <c r="G355" s="136" t="str">
        <f t="shared" si="181"/>
        <v/>
      </c>
      <c r="H355" s="27"/>
      <c r="I355" s="28"/>
      <c r="J355" s="28"/>
      <c r="K355" s="29"/>
      <c r="L355" s="136"/>
      <c r="M355" s="136"/>
      <c r="N355" s="136"/>
      <c r="O355" s="26" t="str">
        <f t="shared" si="182"/>
        <v/>
      </c>
      <c r="P355" s="218" t="str">
        <f t="shared" si="183"/>
        <v/>
      </c>
      <c r="Q355" s="26" t="str">
        <f t="shared" si="184"/>
        <v/>
      </c>
      <c r="R355" s="22"/>
      <c r="S355" s="99"/>
      <c r="T355" s="10"/>
      <c r="U355" s="229" t="str">
        <f t="shared" si="185"/>
        <v/>
      </c>
      <c r="V355" s="230"/>
      <c r="W355" s="230"/>
      <c r="X355" s="230"/>
      <c r="Y355" s="230"/>
      <c r="Z355" s="22" t="str">
        <f>""</f>
        <v/>
      </c>
      <c r="AB355" s="23" t="str">
        <f t="shared" si="186"/>
        <v/>
      </c>
      <c r="AC355" s="2" t="b">
        <f>COUNT(Q355:Q$2500)&gt;0</f>
        <v>0</v>
      </c>
      <c r="AD355" s="2" t="b">
        <f t="shared" si="169"/>
        <v>0</v>
      </c>
      <c r="AE355" s="2" t="b">
        <f t="shared" si="170"/>
        <v>0</v>
      </c>
      <c r="AF355" s="2" t="b">
        <f t="shared" si="171"/>
        <v>0</v>
      </c>
      <c r="AG355" s="2" t="b">
        <f>OR(
  AND(AC355,NOT(AC356)),
  AND(AF355,WEEKDAY(AH354,2)=EINSTELLUNGEN!$D$12),
  AND(AF355,AH355=$J$35)
)</f>
        <v>0</v>
      </c>
      <c r="AH355" s="2">
        <f>IF(AE355,AH354+IF(WEEKDAY(AH354+1,2)&lt;=EINSTELLUNGEN!$D$12,1,$J$36),AH354)</f>
        <v>42020</v>
      </c>
      <c r="AI355" s="2">
        <f t="shared" si="172"/>
        <v>2019</v>
      </c>
      <c r="AJ355" s="2">
        <f t="shared" si="173"/>
        <v>201901</v>
      </c>
      <c r="AK355" s="2">
        <f t="shared" si="174"/>
        <v>201901</v>
      </c>
      <c r="AL355" s="2">
        <f t="shared" si="202"/>
        <v>201903</v>
      </c>
      <c r="AM355" s="2" t="b">
        <f t="shared" si="175"/>
        <v>1</v>
      </c>
      <c r="AN355" s="4" t="e">
        <f t="shared" si="187"/>
        <v>#N/A</v>
      </c>
      <c r="AO355" s="4" t="e">
        <f t="shared" si="188"/>
        <v>#N/A</v>
      </c>
      <c r="AP355" s="2" t="str">
        <f>IF(AD355,
  IF(ISBLANK(H355),
    AP354,
    IF(LEN(H355)=1,
      IF(OR(UPPER(H355)="A",UPPER(H355)="I"),
        EINSTELLUNGEN!$D$21,
        IF(OR(UPPER(H355)="B",UPPER(H355)="M"),
          EINSTELLUNGEN!$D$22,
          IF(OR(UPPER(H355)="C",UPPER(H355)="S"),
            EINSTELLUNGEN!$D$23,
            IF(UPPER(H355)="D",
              EINSTELLUNGEN!$D$24,
              IF(UPPER(H355)="E",
                EINSTELLUNGEN!$D$25,
                UPPER(H355)))))),
      IF(ISNUMBER(H355),
        EINSTELLUNGEN!$D$20&amp;H355,
        UPPER(H355)))),
  "")</f>
        <v/>
      </c>
      <c r="AQ355" s="2" t="str">
        <f t="shared" si="189"/>
        <v/>
      </c>
      <c r="AR355" s="2">
        <f t="shared" si="190"/>
        <v>0</v>
      </c>
      <c r="AS355" s="145">
        <f t="shared" si="191"/>
        <v>0.33333333333333331</v>
      </c>
      <c r="AT355" s="2">
        <f t="shared" si="192"/>
        <v>0</v>
      </c>
      <c r="AU355" s="2">
        <f t="shared" si="193"/>
        <v>0</v>
      </c>
      <c r="AV355" s="2">
        <f t="shared" si="194"/>
        <v>0</v>
      </c>
      <c r="AW355" s="2">
        <f t="shared" si="195"/>
        <v>0</v>
      </c>
      <c r="AX355" s="2">
        <f t="shared" si="176"/>
        <v>0</v>
      </c>
      <c r="AY355" s="2">
        <f t="shared" si="196"/>
        <v>0</v>
      </c>
      <c r="AZ355" s="145" t="e">
        <f t="shared" si="197"/>
        <v>#N/A</v>
      </c>
      <c r="BA355" s="145" t="e">
        <f t="shared" si="198"/>
        <v>#N/A</v>
      </c>
      <c r="BB355" s="145">
        <f t="shared" si="199"/>
        <v>2.083333333333337E-2</v>
      </c>
      <c r="BC355" s="2">
        <f>IF(AM355,
  IF(AND(AL355=$J$31,_xlfn.DAYS(AH355,DATE(AI355,1,1))&lt;7),
    MAX(0,EINSTELLUNGEN!$D$12+1-WEEKDAY(DATE(EINSTELLUNGEN!$D$9,EINSTELLUNGEN!$D$10,1),2)),
    IF(AL355=$J$33,
      MIN(EINSTELLUNGEN!$D$12,WEEKDAY(DATE(EINSTELLUNGEN!$D$9,12,31),2)),
      EINSTELLUNGEN!$D$12
  )) - SUMIF(AL$50:AL$2500,"="&amp;AL355,AX$50:AX$2500),
  0)</f>
        <v>3</v>
      </c>
      <c r="BD355" s="2">
        <f t="shared" si="200"/>
        <v>0.33333333333333331</v>
      </c>
      <c r="BE355" s="2">
        <f t="shared" si="201"/>
        <v>0</v>
      </c>
    </row>
    <row r="356" spans="1:57" ht="10.5" customHeight="1">
      <c r="A356" s="1" t="str">
        <f t="shared" ca="1" si="177"/>
        <v/>
      </c>
      <c r="B356" s="1" t="str">
        <f t="shared" ca="1" si="178"/>
        <v/>
      </c>
      <c r="C356" s="1" t="str">
        <f t="shared" ca="1" si="179"/>
        <v/>
      </c>
      <c r="D356" s="1" t="str">
        <f t="shared" ca="1" si="180"/>
        <v/>
      </c>
      <c r="F356" s="10"/>
      <c r="G356" s="136" t="str">
        <f t="shared" si="181"/>
        <v/>
      </c>
      <c r="H356" s="27"/>
      <c r="I356" s="28"/>
      <c r="J356" s="28"/>
      <c r="K356" s="29"/>
      <c r="L356" s="136"/>
      <c r="M356" s="136"/>
      <c r="N356" s="136"/>
      <c r="O356" s="26" t="str">
        <f t="shared" si="182"/>
        <v/>
      </c>
      <c r="P356" s="218" t="str">
        <f t="shared" si="183"/>
        <v/>
      </c>
      <c r="Q356" s="26" t="str">
        <f t="shared" si="184"/>
        <v/>
      </c>
      <c r="R356" s="22"/>
      <c r="S356" s="99"/>
      <c r="T356" s="10"/>
      <c r="U356" s="229" t="str">
        <f t="shared" si="185"/>
        <v/>
      </c>
      <c r="V356" s="230"/>
      <c r="W356" s="230"/>
      <c r="X356" s="230"/>
      <c r="Y356" s="230"/>
      <c r="Z356" s="22" t="str">
        <f>""</f>
        <v/>
      </c>
      <c r="AB356" s="23" t="str">
        <f t="shared" si="186"/>
        <v/>
      </c>
      <c r="AC356" s="2" t="b">
        <f>COUNT(Q356:Q$2500)&gt;0</f>
        <v>0</v>
      </c>
      <c r="AD356" s="2" t="b">
        <f t="shared" si="169"/>
        <v>0</v>
      </c>
      <c r="AE356" s="2" t="b">
        <f t="shared" si="170"/>
        <v>0</v>
      </c>
      <c r="AF356" s="2" t="b">
        <f t="shared" si="171"/>
        <v>0</v>
      </c>
      <c r="AG356" s="2" t="b">
        <f>OR(
  AND(AC356,NOT(AC357)),
  AND(AF356,WEEKDAY(AH355,2)=EINSTELLUNGEN!$D$12),
  AND(AF356,AH356=$J$35)
)</f>
        <v>0</v>
      </c>
      <c r="AH356" s="2">
        <f>IF(AE356,AH355+IF(WEEKDAY(AH355+1,2)&lt;=EINSTELLUNGEN!$D$12,1,$J$36),AH355)</f>
        <v>42020</v>
      </c>
      <c r="AI356" s="2">
        <f t="shared" si="172"/>
        <v>2019</v>
      </c>
      <c r="AJ356" s="2">
        <f t="shared" si="173"/>
        <v>201901</v>
      </c>
      <c r="AK356" s="2">
        <f t="shared" si="174"/>
        <v>201901</v>
      </c>
      <c r="AL356" s="2">
        <f t="shared" si="202"/>
        <v>201903</v>
      </c>
      <c r="AM356" s="2" t="b">
        <f t="shared" si="175"/>
        <v>1</v>
      </c>
      <c r="AN356" s="4" t="e">
        <f t="shared" si="187"/>
        <v>#N/A</v>
      </c>
      <c r="AO356" s="4" t="e">
        <f t="shared" si="188"/>
        <v>#N/A</v>
      </c>
      <c r="AP356" s="2" t="str">
        <f>IF(AD356,
  IF(ISBLANK(H356),
    AP355,
    IF(LEN(H356)=1,
      IF(OR(UPPER(H356)="A",UPPER(H356)="I"),
        EINSTELLUNGEN!$D$21,
        IF(OR(UPPER(H356)="B",UPPER(H356)="M"),
          EINSTELLUNGEN!$D$22,
          IF(OR(UPPER(H356)="C",UPPER(H356)="S"),
            EINSTELLUNGEN!$D$23,
            IF(UPPER(H356)="D",
              EINSTELLUNGEN!$D$24,
              IF(UPPER(H356)="E",
                EINSTELLUNGEN!$D$25,
                UPPER(H356)))))),
      IF(ISNUMBER(H356),
        EINSTELLUNGEN!$D$20&amp;H356,
        UPPER(H356)))),
  "")</f>
        <v/>
      </c>
      <c r="AQ356" s="2" t="str">
        <f t="shared" si="189"/>
        <v/>
      </c>
      <c r="AR356" s="2">
        <f t="shared" si="190"/>
        <v>0</v>
      </c>
      <c r="AS356" s="145">
        <f t="shared" si="191"/>
        <v>0.33333333333333331</v>
      </c>
      <c r="AT356" s="2">
        <f t="shared" si="192"/>
        <v>0</v>
      </c>
      <c r="AU356" s="2">
        <f t="shared" si="193"/>
        <v>0</v>
      </c>
      <c r="AV356" s="2">
        <f t="shared" si="194"/>
        <v>0</v>
      </c>
      <c r="AW356" s="2">
        <f t="shared" si="195"/>
        <v>0</v>
      </c>
      <c r="AX356" s="2">
        <f t="shared" si="176"/>
        <v>0</v>
      </c>
      <c r="AY356" s="2">
        <f t="shared" si="196"/>
        <v>0</v>
      </c>
      <c r="AZ356" s="145" t="e">
        <f t="shared" si="197"/>
        <v>#N/A</v>
      </c>
      <c r="BA356" s="145" t="e">
        <f t="shared" si="198"/>
        <v>#N/A</v>
      </c>
      <c r="BB356" s="145">
        <f t="shared" si="199"/>
        <v>2.083333333333337E-2</v>
      </c>
      <c r="BC356" s="2">
        <f>IF(AM356,
  IF(AND(AL356=$J$31,_xlfn.DAYS(AH356,DATE(AI356,1,1))&lt;7),
    MAX(0,EINSTELLUNGEN!$D$12+1-WEEKDAY(DATE(EINSTELLUNGEN!$D$9,EINSTELLUNGEN!$D$10,1),2)),
    IF(AL356=$J$33,
      MIN(EINSTELLUNGEN!$D$12,WEEKDAY(DATE(EINSTELLUNGEN!$D$9,12,31),2)),
      EINSTELLUNGEN!$D$12
  )) - SUMIF(AL$50:AL$2500,"="&amp;AL356,AX$50:AX$2500),
  0)</f>
        <v>3</v>
      </c>
      <c r="BD356" s="2">
        <f t="shared" si="200"/>
        <v>0.33333333333333331</v>
      </c>
      <c r="BE356" s="2">
        <f t="shared" si="201"/>
        <v>0</v>
      </c>
    </row>
    <row r="357" spans="1:57" ht="10.5" customHeight="1">
      <c r="A357" s="1" t="str">
        <f t="shared" ca="1" si="177"/>
        <v/>
      </c>
      <c r="B357" s="1" t="str">
        <f t="shared" ca="1" si="178"/>
        <v/>
      </c>
      <c r="C357" s="1" t="str">
        <f t="shared" ca="1" si="179"/>
        <v/>
      </c>
      <c r="D357" s="1" t="str">
        <f t="shared" ca="1" si="180"/>
        <v/>
      </c>
      <c r="F357" s="10"/>
      <c r="G357" s="136" t="str">
        <f t="shared" si="181"/>
        <v/>
      </c>
      <c r="H357" s="27"/>
      <c r="I357" s="28"/>
      <c r="J357" s="28"/>
      <c r="K357" s="29"/>
      <c r="L357" s="136"/>
      <c r="M357" s="136"/>
      <c r="N357" s="136"/>
      <c r="O357" s="26" t="str">
        <f t="shared" si="182"/>
        <v/>
      </c>
      <c r="P357" s="218" t="str">
        <f t="shared" si="183"/>
        <v/>
      </c>
      <c r="Q357" s="26" t="str">
        <f t="shared" si="184"/>
        <v/>
      </c>
      <c r="R357" s="22"/>
      <c r="S357" s="99"/>
      <c r="T357" s="10"/>
      <c r="U357" s="229" t="str">
        <f t="shared" si="185"/>
        <v/>
      </c>
      <c r="V357" s="230"/>
      <c r="W357" s="230"/>
      <c r="X357" s="230"/>
      <c r="Y357" s="230"/>
      <c r="Z357" s="22" t="str">
        <f>""</f>
        <v/>
      </c>
      <c r="AB357" s="23" t="str">
        <f t="shared" si="186"/>
        <v/>
      </c>
      <c r="AC357" s="2" t="b">
        <f>COUNT(Q357:Q$2500)&gt;0</f>
        <v>0</v>
      </c>
      <c r="AD357" s="2" t="b">
        <f t="shared" si="169"/>
        <v>0</v>
      </c>
      <c r="AE357" s="2" t="b">
        <f t="shared" si="170"/>
        <v>0</v>
      </c>
      <c r="AF357" s="2" t="b">
        <f t="shared" si="171"/>
        <v>0</v>
      </c>
      <c r="AG357" s="2" t="b">
        <f>OR(
  AND(AC357,NOT(AC358)),
  AND(AF357,WEEKDAY(AH356,2)=EINSTELLUNGEN!$D$12),
  AND(AF357,AH357=$J$35)
)</f>
        <v>0</v>
      </c>
      <c r="AH357" s="2">
        <f>IF(AE357,AH356+IF(WEEKDAY(AH356+1,2)&lt;=EINSTELLUNGEN!$D$12,1,$J$36),AH356)</f>
        <v>42020</v>
      </c>
      <c r="AI357" s="2">
        <f t="shared" si="172"/>
        <v>2019</v>
      </c>
      <c r="AJ357" s="2">
        <f t="shared" si="173"/>
        <v>201901</v>
      </c>
      <c r="AK357" s="2">
        <f t="shared" si="174"/>
        <v>201901</v>
      </c>
      <c r="AL357" s="2">
        <f t="shared" si="202"/>
        <v>201903</v>
      </c>
      <c r="AM357" s="2" t="b">
        <f t="shared" si="175"/>
        <v>1</v>
      </c>
      <c r="AN357" s="4" t="e">
        <f t="shared" si="187"/>
        <v>#N/A</v>
      </c>
      <c r="AO357" s="4" t="e">
        <f t="shared" si="188"/>
        <v>#N/A</v>
      </c>
      <c r="AP357" s="2" t="str">
        <f>IF(AD357,
  IF(ISBLANK(H357),
    AP356,
    IF(LEN(H357)=1,
      IF(OR(UPPER(H357)="A",UPPER(H357)="I"),
        EINSTELLUNGEN!$D$21,
        IF(OR(UPPER(H357)="B",UPPER(H357)="M"),
          EINSTELLUNGEN!$D$22,
          IF(OR(UPPER(H357)="C",UPPER(H357)="S"),
            EINSTELLUNGEN!$D$23,
            IF(UPPER(H357)="D",
              EINSTELLUNGEN!$D$24,
              IF(UPPER(H357)="E",
                EINSTELLUNGEN!$D$25,
                UPPER(H357)))))),
      IF(ISNUMBER(H357),
        EINSTELLUNGEN!$D$20&amp;H357,
        UPPER(H357)))),
  "")</f>
        <v/>
      </c>
      <c r="AQ357" s="2" t="str">
        <f t="shared" si="189"/>
        <v/>
      </c>
      <c r="AR357" s="2">
        <f t="shared" si="190"/>
        <v>0</v>
      </c>
      <c r="AS357" s="145">
        <f t="shared" si="191"/>
        <v>0.33333333333333331</v>
      </c>
      <c r="AT357" s="2">
        <f t="shared" si="192"/>
        <v>0</v>
      </c>
      <c r="AU357" s="2">
        <f t="shared" si="193"/>
        <v>0</v>
      </c>
      <c r="AV357" s="2">
        <f t="shared" si="194"/>
        <v>0</v>
      </c>
      <c r="AW357" s="2">
        <f t="shared" si="195"/>
        <v>0</v>
      </c>
      <c r="AX357" s="2">
        <f t="shared" si="176"/>
        <v>0</v>
      </c>
      <c r="AY357" s="2">
        <f t="shared" si="196"/>
        <v>0</v>
      </c>
      <c r="AZ357" s="145" t="e">
        <f t="shared" si="197"/>
        <v>#N/A</v>
      </c>
      <c r="BA357" s="145" t="e">
        <f t="shared" si="198"/>
        <v>#N/A</v>
      </c>
      <c r="BB357" s="145">
        <f t="shared" si="199"/>
        <v>2.083333333333337E-2</v>
      </c>
      <c r="BC357" s="2">
        <f>IF(AM357,
  IF(AND(AL357=$J$31,_xlfn.DAYS(AH357,DATE(AI357,1,1))&lt;7),
    MAX(0,EINSTELLUNGEN!$D$12+1-WEEKDAY(DATE(EINSTELLUNGEN!$D$9,EINSTELLUNGEN!$D$10,1),2)),
    IF(AL357=$J$33,
      MIN(EINSTELLUNGEN!$D$12,WEEKDAY(DATE(EINSTELLUNGEN!$D$9,12,31),2)),
      EINSTELLUNGEN!$D$12
  )) - SUMIF(AL$50:AL$2500,"="&amp;AL357,AX$50:AX$2500),
  0)</f>
        <v>3</v>
      </c>
      <c r="BD357" s="2">
        <f t="shared" si="200"/>
        <v>0.33333333333333331</v>
      </c>
      <c r="BE357" s="2">
        <f t="shared" si="201"/>
        <v>0</v>
      </c>
    </row>
    <row r="358" spans="1:57" ht="10.5" customHeight="1">
      <c r="A358" s="1" t="str">
        <f t="shared" ca="1" si="177"/>
        <v/>
      </c>
      <c r="B358" s="1" t="str">
        <f t="shared" ca="1" si="178"/>
        <v/>
      </c>
      <c r="C358" s="1" t="str">
        <f t="shared" ca="1" si="179"/>
        <v/>
      </c>
      <c r="D358" s="1" t="str">
        <f t="shared" ca="1" si="180"/>
        <v/>
      </c>
      <c r="F358" s="10"/>
      <c r="G358" s="136" t="str">
        <f t="shared" si="181"/>
        <v/>
      </c>
      <c r="H358" s="27"/>
      <c r="I358" s="28"/>
      <c r="J358" s="28"/>
      <c r="K358" s="29"/>
      <c r="L358" s="136"/>
      <c r="M358" s="136"/>
      <c r="N358" s="136"/>
      <c r="O358" s="26" t="str">
        <f t="shared" si="182"/>
        <v/>
      </c>
      <c r="P358" s="218" t="str">
        <f t="shared" si="183"/>
        <v/>
      </c>
      <c r="Q358" s="26" t="str">
        <f t="shared" si="184"/>
        <v/>
      </c>
      <c r="R358" s="22"/>
      <c r="S358" s="99"/>
      <c r="T358" s="10"/>
      <c r="U358" s="229" t="str">
        <f t="shared" si="185"/>
        <v/>
      </c>
      <c r="V358" s="230"/>
      <c r="W358" s="230"/>
      <c r="X358" s="230"/>
      <c r="Y358" s="230"/>
      <c r="Z358" s="22" t="str">
        <f>""</f>
        <v/>
      </c>
      <c r="AB358" s="23" t="str">
        <f t="shared" si="186"/>
        <v/>
      </c>
      <c r="AC358" s="2" t="b">
        <f>COUNT(Q358:Q$2500)&gt;0</f>
        <v>0</v>
      </c>
      <c r="AD358" s="2" t="b">
        <f t="shared" si="169"/>
        <v>0</v>
      </c>
      <c r="AE358" s="2" t="b">
        <f t="shared" si="170"/>
        <v>0</v>
      </c>
      <c r="AF358" s="2" t="b">
        <f t="shared" si="171"/>
        <v>0</v>
      </c>
      <c r="AG358" s="2" t="b">
        <f>OR(
  AND(AC358,NOT(AC359)),
  AND(AF358,WEEKDAY(AH357,2)=EINSTELLUNGEN!$D$12),
  AND(AF358,AH358=$J$35)
)</f>
        <v>0</v>
      </c>
      <c r="AH358" s="2">
        <f>IF(AE358,AH357+IF(WEEKDAY(AH357+1,2)&lt;=EINSTELLUNGEN!$D$12,1,$J$36),AH357)</f>
        <v>42020</v>
      </c>
      <c r="AI358" s="2">
        <f t="shared" si="172"/>
        <v>2019</v>
      </c>
      <c r="AJ358" s="2">
        <f t="shared" si="173"/>
        <v>201901</v>
      </c>
      <c r="AK358" s="2">
        <f t="shared" si="174"/>
        <v>201901</v>
      </c>
      <c r="AL358" s="2">
        <f t="shared" si="202"/>
        <v>201903</v>
      </c>
      <c r="AM358" s="2" t="b">
        <f t="shared" si="175"/>
        <v>1</v>
      </c>
      <c r="AN358" s="4" t="e">
        <f t="shared" si="187"/>
        <v>#N/A</v>
      </c>
      <c r="AO358" s="4" t="e">
        <f t="shared" si="188"/>
        <v>#N/A</v>
      </c>
      <c r="AP358" s="2" t="str">
        <f>IF(AD358,
  IF(ISBLANK(H358),
    AP357,
    IF(LEN(H358)=1,
      IF(OR(UPPER(H358)="A",UPPER(H358)="I"),
        EINSTELLUNGEN!$D$21,
        IF(OR(UPPER(H358)="B",UPPER(H358)="M"),
          EINSTELLUNGEN!$D$22,
          IF(OR(UPPER(H358)="C",UPPER(H358)="S"),
            EINSTELLUNGEN!$D$23,
            IF(UPPER(H358)="D",
              EINSTELLUNGEN!$D$24,
              IF(UPPER(H358)="E",
                EINSTELLUNGEN!$D$25,
                UPPER(H358)))))),
      IF(ISNUMBER(H358),
        EINSTELLUNGEN!$D$20&amp;H358,
        UPPER(H358)))),
  "")</f>
        <v/>
      </c>
      <c r="AQ358" s="2" t="str">
        <f t="shared" si="189"/>
        <v/>
      </c>
      <c r="AR358" s="2">
        <f t="shared" si="190"/>
        <v>0</v>
      </c>
      <c r="AS358" s="145">
        <f t="shared" si="191"/>
        <v>0.33333333333333331</v>
      </c>
      <c r="AT358" s="2">
        <f t="shared" si="192"/>
        <v>0</v>
      </c>
      <c r="AU358" s="2">
        <f t="shared" si="193"/>
        <v>0</v>
      </c>
      <c r="AV358" s="2">
        <f t="shared" si="194"/>
        <v>0</v>
      </c>
      <c r="AW358" s="2">
        <f t="shared" si="195"/>
        <v>0</v>
      </c>
      <c r="AX358" s="2">
        <f t="shared" si="176"/>
        <v>0</v>
      </c>
      <c r="AY358" s="2">
        <f t="shared" si="196"/>
        <v>0</v>
      </c>
      <c r="AZ358" s="145" t="e">
        <f t="shared" si="197"/>
        <v>#N/A</v>
      </c>
      <c r="BA358" s="145" t="e">
        <f t="shared" si="198"/>
        <v>#N/A</v>
      </c>
      <c r="BB358" s="145">
        <f t="shared" si="199"/>
        <v>2.083333333333337E-2</v>
      </c>
      <c r="BC358" s="2">
        <f>IF(AM358,
  IF(AND(AL358=$J$31,_xlfn.DAYS(AH358,DATE(AI358,1,1))&lt;7),
    MAX(0,EINSTELLUNGEN!$D$12+1-WEEKDAY(DATE(EINSTELLUNGEN!$D$9,EINSTELLUNGEN!$D$10,1),2)),
    IF(AL358=$J$33,
      MIN(EINSTELLUNGEN!$D$12,WEEKDAY(DATE(EINSTELLUNGEN!$D$9,12,31),2)),
      EINSTELLUNGEN!$D$12
  )) - SUMIF(AL$50:AL$2500,"="&amp;AL358,AX$50:AX$2500),
  0)</f>
        <v>3</v>
      </c>
      <c r="BD358" s="2">
        <f t="shared" si="200"/>
        <v>0.33333333333333331</v>
      </c>
      <c r="BE358" s="2">
        <f t="shared" si="201"/>
        <v>0</v>
      </c>
    </row>
    <row r="359" spans="1:57" ht="10.5" customHeight="1">
      <c r="A359" s="1" t="str">
        <f t="shared" ca="1" si="177"/>
        <v/>
      </c>
      <c r="B359" s="1" t="str">
        <f t="shared" ca="1" si="178"/>
        <v/>
      </c>
      <c r="C359" s="1" t="str">
        <f t="shared" ca="1" si="179"/>
        <v/>
      </c>
      <c r="D359" s="1" t="str">
        <f t="shared" ca="1" si="180"/>
        <v/>
      </c>
      <c r="F359" s="10"/>
      <c r="G359" s="136" t="str">
        <f t="shared" si="181"/>
        <v/>
      </c>
      <c r="H359" s="27"/>
      <c r="I359" s="28"/>
      <c r="J359" s="28"/>
      <c r="K359" s="29"/>
      <c r="L359" s="136"/>
      <c r="M359" s="136"/>
      <c r="N359" s="136"/>
      <c r="O359" s="26" t="str">
        <f t="shared" si="182"/>
        <v/>
      </c>
      <c r="P359" s="218" t="str">
        <f t="shared" si="183"/>
        <v/>
      </c>
      <c r="Q359" s="26" t="str">
        <f t="shared" si="184"/>
        <v/>
      </c>
      <c r="R359" s="22"/>
      <c r="S359" s="99"/>
      <c r="T359" s="10"/>
      <c r="U359" s="229" t="str">
        <f t="shared" si="185"/>
        <v/>
      </c>
      <c r="V359" s="230"/>
      <c r="W359" s="230"/>
      <c r="X359" s="230"/>
      <c r="Y359" s="230"/>
      <c r="Z359" s="22" t="str">
        <f>""</f>
        <v/>
      </c>
      <c r="AB359" s="23" t="str">
        <f t="shared" si="186"/>
        <v/>
      </c>
      <c r="AC359" s="2" t="b">
        <f>COUNT(Q359:Q$2500)&gt;0</f>
        <v>0</v>
      </c>
      <c r="AD359" s="2" t="b">
        <f t="shared" si="169"/>
        <v>0</v>
      </c>
      <c r="AE359" s="2" t="b">
        <f t="shared" si="170"/>
        <v>0</v>
      </c>
      <c r="AF359" s="2" t="b">
        <f t="shared" si="171"/>
        <v>0</v>
      </c>
      <c r="AG359" s="2" t="b">
        <f>OR(
  AND(AC359,NOT(AC360)),
  AND(AF359,WEEKDAY(AH358,2)=EINSTELLUNGEN!$D$12),
  AND(AF359,AH359=$J$35)
)</f>
        <v>0</v>
      </c>
      <c r="AH359" s="2">
        <f>IF(AE359,AH358+IF(WEEKDAY(AH358+1,2)&lt;=EINSTELLUNGEN!$D$12,1,$J$36),AH358)</f>
        <v>42020</v>
      </c>
      <c r="AI359" s="2">
        <f t="shared" si="172"/>
        <v>2019</v>
      </c>
      <c r="AJ359" s="2">
        <f t="shared" si="173"/>
        <v>201901</v>
      </c>
      <c r="AK359" s="2">
        <f t="shared" si="174"/>
        <v>201901</v>
      </c>
      <c r="AL359" s="2">
        <f t="shared" si="202"/>
        <v>201903</v>
      </c>
      <c r="AM359" s="2" t="b">
        <f t="shared" si="175"/>
        <v>1</v>
      </c>
      <c r="AN359" s="4" t="e">
        <f t="shared" si="187"/>
        <v>#N/A</v>
      </c>
      <c r="AO359" s="4" t="e">
        <f t="shared" si="188"/>
        <v>#N/A</v>
      </c>
      <c r="AP359" s="2" t="str">
        <f>IF(AD359,
  IF(ISBLANK(H359),
    AP358,
    IF(LEN(H359)=1,
      IF(OR(UPPER(H359)="A",UPPER(H359)="I"),
        EINSTELLUNGEN!$D$21,
        IF(OR(UPPER(H359)="B",UPPER(H359)="M"),
          EINSTELLUNGEN!$D$22,
          IF(OR(UPPER(H359)="C",UPPER(H359)="S"),
            EINSTELLUNGEN!$D$23,
            IF(UPPER(H359)="D",
              EINSTELLUNGEN!$D$24,
              IF(UPPER(H359)="E",
                EINSTELLUNGEN!$D$25,
                UPPER(H359)))))),
      IF(ISNUMBER(H359),
        EINSTELLUNGEN!$D$20&amp;H359,
        UPPER(H359)))),
  "")</f>
        <v/>
      </c>
      <c r="AQ359" s="2" t="str">
        <f t="shared" si="189"/>
        <v/>
      </c>
      <c r="AR359" s="2">
        <f t="shared" si="190"/>
        <v>0</v>
      </c>
      <c r="AS359" s="145">
        <f t="shared" si="191"/>
        <v>0.33333333333333331</v>
      </c>
      <c r="AT359" s="2">
        <f t="shared" si="192"/>
        <v>0</v>
      </c>
      <c r="AU359" s="2">
        <f t="shared" si="193"/>
        <v>0</v>
      </c>
      <c r="AV359" s="2">
        <f t="shared" si="194"/>
        <v>0</v>
      </c>
      <c r="AW359" s="2">
        <f t="shared" si="195"/>
        <v>0</v>
      </c>
      <c r="AX359" s="2">
        <f t="shared" si="176"/>
        <v>0</v>
      </c>
      <c r="AY359" s="2">
        <f t="shared" si="196"/>
        <v>0</v>
      </c>
      <c r="AZ359" s="145" t="e">
        <f t="shared" si="197"/>
        <v>#N/A</v>
      </c>
      <c r="BA359" s="145" t="e">
        <f t="shared" si="198"/>
        <v>#N/A</v>
      </c>
      <c r="BB359" s="145">
        <f t="shared" si="199"/>
        <v>2.083333333333337E-2</v>
      </c>
      <c r="BC359" s="2">
        <f>IF(AM359,
  IF(AND(AL359=$J$31,_xlfn.DAYS(AH359,DATE(AI359,1,1))&lt;7),
    MAX(0,EINSTELLUNGEN!$D$12+1-WEEKDAY(DATE(EINSTELLUNGEN!$D$9,EINSTELLUNGEN!$D$10,1),2)),
    IF(AL359=$J$33,
      MIN(EINSTELLUNGEN!$D$12,WEEKDAY(DATE(EINSTELLUNGEN!$D$9,12,31),2)),
      EINSTELLUNGEN!$D$12
  )) - SUMIF(AL$50:AL$2500,"="&amp;AL359,AX$50:AX$2500),
  0)</f>
        <v>3</v>
      </c>
      <c r="BD359" s="2">
        <f t="shared" si="200"/>
        <v>0.33333333333333331</v>
      </c>
      <c r="BE359" s="2">
        <f t="shared" si="201"/>
        <v>0</v>
      </c>
    </row>
    <row r="360" spans="1:57" ht="10.5" customHeight="1">
      <c r="A360" s="1" t="str">
        <f t="shared" ca="1" si="177"/>
        <v/>
      </c>
      <c r="B360" s="1" t="str">
        <f t="shared" ca="1" si="178"/>
        <v/>
      </c>
      <c r="C360" s="1" t="str">
        <f t="shared" ca="1" si="179"/>
        <v/>
      </c>
      <c r="D360" s="1" t="str">
        <f t="shared" ca="1" si="180"/>
        <v/>
      </c>
      <c r="F360" s="10"/>
      <c r="G360" s="136" t="str">
        <f t="shared" si="181"/>
        <v/>
      </c>
      <c r="H360" s="27"/>
      <c r="I360" s="28"/>
      <c r="J360" s="28"/>
      <c r="K360" s="29"/>
      <c r="L360" s="136"/>
      <c r="M360" s="136"/>
      <c r="N360" s="136"/>
      <c r="O360" s="26" t="str">
        <f t="shared" si="182"/>
        <v/>
      </c>
      <c r="P360" s="218" t="str">
        <f t="shared" si="183"/>
        <v/>
      </c>
      <c r="Q360" s="26" t="str">
        <f t="shared" si="184"/>
        <v/>
      </c>
      <c r="R360" s="22"/>
      <c r="S360" s="99"/>
      <c r="T360" s="10"/>
      <c r="U360" s="229" t="str">
        <f t="shared" si="185"/>
        <v/>
      </c>
      <c r="V360" s="230"/>
      <c r="W360" s="230"/>
      <c r="X360" s="230"/>
      <c r="Y360" s="230"/>
      <c r="Z360" s="22" t="str">
        <f>""</f>
        <v/>
      </c>
      <c r="AB360" s="23" t="str">
        <f t="shared" si="186"/>
        <v/>
      </c>
      <c r="AC360" s="2" t="b">
        <f>COUNT(Q360:Q$2500)&gt;0</f>
        <v>0</v>
      </c>
      <c r="AD360" s="2" t="b">
        <f t="shared" si="169"/>
        <v>0</v>
      </c>
      <c r="AE360" s="2" t="b">
        <f t="shared" si="170"/>
        <v>0</v>
      </c>
      <c r="AF360" s="2" t="b">
        <f t="shared" si="171"/>
        <v>0</v>
      </c>
      <c r="AG360" s="2" t="b">
        <f>OR(
  AND(AC360,NOT(AC361)),
  AND(AF360,WEEKDAY(AH359,2)=EINSTELLUNGEN!$D$12),
  AND(AF360,AH360=$J$35)
)</f>
        <v>0</v>
      </c>
      <c r="AH360" s="2">
        <f>IF(AE360,AH359+IF(WEEKDAY(AH359+1,2)&lt;=EINSTELLUNGEN!$D$12,1,$J$36),AH359)</f>
        <v>42020</v>
      </c>
      <c r="AI360" s="2">
        <f t="shared" si="172"/>
        <v>2019</v>
      </c>
      <c r="AJ360" s="2">
        <f t="shared" si="173"/>
        <v>201901</v>
      </c>
      <c r="AK360" s="2">
        <f t="shared" si="174"/>
        <v>201901</v>
      </c>
      <c r="AL360" s="2">
        <f t="shared" si="202"/>
        <v>201903</v>
      </c>
      <c r="AM360" s="2" t="b">
        <f t="shared" si="175"/>
        <v>1</v>
      </c>
      <c r="AN360" s="4" t="e">
        <f t="shared" si="187"/>
        <v>#N/A</v>
      </c>
      <c r="AO360" s="4" t="e">
        <f t="shared" si="188"/>
        <v>#N/A</v>
      </c>
      <c r="AP360" s="2" t="str">
        <f>IF(AD360,
  IF(ISBLANK(H360),
    AP359,
    IF(LEN(H360)=1,
      IF(OR(UPPER(H360)="A",UPPER(H360)="I"),
        EINSTELLUNGEN!$D$21,
        IF(OR(UPPER(H360)="B",UPPER(H360)="M"),
          EINSTELLUNGEN!$D$22,
          IF(OR(UPPER(H360)="C",UPPER(H360)="S"),
            EINSTELLUNGEN!$D$23,
            IF(UPPER(H360)="D",
              EINSTELLUNGEN!$D$24,
              IF(UPPER(H360)="E",
                EINSTELLUNGEN!$D$25,
                UPPER(H360)))))),
      IF(ISNUMBER(H360),
        EINSTELLUNGEN!$D$20&amp;H360,
        UPPER(H360)))),
  "")</f>
        <v/>
      </c>
      <c r="AQ360" s="2" t="str">
        <f t="shared" si="189"/>
        <v/>
      </c>
      <c r="AR360" s="2">
        <f t="shared" si="190"/>
        <v>0</v>
      </c>
      <c r="AS360" s="145">
        <f t="shared" si="191"/>
        <v>0.33333333333333331</v>
      </c>
      <c r="AT360" s="2">
        <f t="shared" si="192"/>
        <v>0</v>
      </c>
      <c r="AU360" s="2">
        <f t="shared" si="193"/>
        <v>0</v>
      </c>
      <c r="AV360" s="2">
        <f t="shared" si="194"/>
        <v>0</v>
      </c>
      <c r="AW360" s="2">
        <f t="shared" si="195"/>
        <v>0</v>
      </c>
      <c r="AX360" s="2">
        <f t="shared" si="176"/>
        <v>0</v>
      </c>
      <c r="AY360" s="2">
        <f t="shared" si="196"/>
        <v>0</v>
      </c>
      <c r="AZ360" s="145" t="e">
        <f t="shared" si="197"/>
        <v>#N/A</v>
      </c>
      <c r="BA360" s="145" t="e">
        <f t="shared" si="198"/>
        <v>#N/A</v>
      </c>
      <c r="BB360" s="145">
        <f t="shared" si="199"/>
        <v>2.083333333333337E-2</v>
      </c>
      <c r="BC360" s="2">
        <f>IF(AM360,
  IF(AND(AL360=$J$31,_xlfn.DAYS(AH360,DATE(AI360,1,1))&lt;7),
    MAX(0,EINSTELLUNGEN!$D$12+1-WEEKDAY(DATE(EINSTELLUNGEN!$D$9,EINSTELLUNGEN!$D$10,1),2)),
    IF(AL360=$J$33,
      MIN(EINSTELLUNGEN!$D$12,WEEKDAY(DATE(EINSTELLUNGEN!$D$9,12,31),2)),
      EINSTELLUNGEN!$D$12
  )) - SUMIF(AL$50:AL$2500,"="&amp;AL360,AX$50:AX$2500),
  0)</f>
        <v>3</v>
      </c>
      <c r="BD360" s="2">
        <f t="shared" si="200"/>
        <v>0.33333333333333331</v>
      </c>
      <c r="BE360" s="2">
        <f t="shared" si="201"/>
        <v>0</v>
      </c>
    </row>
    <row r="361" spans="1:57" ht="10.5" customHeight="1">
      <c r="A361" s="1" t="str">
        <f t="shared" ca="1" si="177"/>
        <v/>
      </c>
      <c r="B361" s="1" t="str">
        <f t="shared" ca="1" si="178"/>
        <v/>
      </c>
      <c r="C361" s="1" t="str">
        <f t="shared" ca="1" si="179"/>
        <v/>
      </c>
      <c r="D361" s="1" t="str">
        <f t="shared" ca="1" si="180"/>
        <v/>
      </c>
      <c r="F361" s="10"/>
      <c r="G361" s="136" t="str">
        <f t="shared" si="181"/>
        <v/>
      </c>
      <c r="H361" s="27"/>
      <c r="I361" s="28"/>
      <c r="J361" s="28"/>
      <c r="K361" s="29"/>
      <c r="L361" s="136"/>
      <c r="M361" s="136"/>
      <c r="N361" s="136"/>
      <c r="O361" s="26" t="str">
        <f t="shared" si="182"/>
        <v/>
      </c>
      <c r="P361" s="218" t="str">
        <f t="shared" si="183"/>
        <v/>
      </c>
      <c r="Q361" s="26" t="str">
        <f t="shared" si="184"/>
        <v/>
      </c>
      <c r="R361" s="22"/>
      <c r="S361" s="99"/>
      <c r="T361" s="10"/>
      <c r="U361" s="229" t="str">
        <f t="shared" si="185"/>
        <v/>
      </c>
      <c r="V361" s="230"/>
      <c r="W361" s="230"/>
      <c r="X361" s="230"/>
      <c r="Y361" s="230"/>
      <c r="Z361" s="22" t="str">
        <f>""</f>
        <v/>
      </c>
      <c r="AB361" s="23" t="str">
        <f t="shared" si="186"/>
        <v/>
      </c>
      <c r="AC361" s="2" t="b">
        <f>COUNT(Q361:Q$2500)&gt;0</f>
        <v>0</v>
      </c>
      <c r="AD361" s="2" t="b">
        <f t="shared" si="169"/>
        <v>0</v>
      </c>
      <c r="AE361" s="2" t="b">
        <f t="shared" si="170"/>
        <v>0</v>
      </c>
      <c r="AF361" s="2" t="b">
        <f t="shared" si="171"/>
        <v>0</v>
      </c>
      <c r="AG361" s="2" t="b">
        <f>OR(
  AND(AC361,NOT(AC362)),
  AND(AF361,WEEKDAY(AH360,2)=EINSTELLUNGEN!$D$12),
  AND(AF361,AH361=$J$35)
)</f>
        <v>0</v>
      </c>
      <c r="AH361" s="2">
        <f>IF(AE361,AH360+IF(WEEKDAY(AH360+1,2)&lt;=EINSTELLUNGEN!$D$12,1,$J$36),AH360)</f>
        <v>42020</v>
      </c>
      <c r="AI361" s="2">
        <f t="shared" si="172"/>
        <v>2019</v>
      </c>
      <c r="AJ361" s="2">
        <f t="shared" si="173"/>
        <v>201901</v>
      </c>
      <c r="AK361" s="2">
        <f t="shared" si="174"/>
        <v>201901</v>
      </c>
      <c r="AL361" s="2">
        <f t="shared" si="202"/>
        <v>201903</v>
      </c>
      <c r="AM361" s="2" t="b">
        <f t="shared" si="175"/>
        <v>1</v>
      </c>
      <c r="AN361" s="4" t="e">
        <f t="shared" si="187"/>
        <v>#N/A</v>
      </c>
      <c r="AO361" s="4" t="e">
        <f t="shared" si="188"/>
        <v>#N/A</v>
      </c>
      <c r="AP361" s="2" t="str">
        <f>IF(AD361,
  IF(ISBLANK(H361),
    AP360,
    IF(LEN(H361)=1,
      IF(OR(UPPER(H361)="A",UPPER(H361)="I"),
        EINSTELLUNGEN!$D$21,
        IF(OR(UPPER(H361)="B",UPPER(H361)="M"),
          EINSTELLUNGEN!$D$22,
          IF(OR(UPPER(H361)="C",UPPER(H361)="S"),
            EINSTELLUNGEN!$D$23,
            IF(UPPER(H361)="D",
              EINSTELLUNGEN!$D$24,
              IF(UPPER(H361)="E",
                EINSTELLUNGEN!$D$25,
                UPPER(H361)))))),
      IF(ISNUMBER(H361),
        EINSTELLUNGEN!$D$20&amp;H361,
        UPPER(H361)))),
  "")</f>
        <v/>
      </c>
      <c r="AQ361" s="2" t="str">
        <f t="shared" si="189"/>
        <v/>
      </c>
      <c r="AR361" s="2">
        <f t="shared" si="190"/>
        <v>0</v>
      </c>
      <c r="AS361" s="145">
        <f t="shared" si="191"/>
        <v>0.33333333333333331</v>
      </c>
      <c r="AT361" s="2">
        <f t="shared" si="192"/>
        <v>0</v>
      </c>
      <c r="AU361" s="2">
        <f t="shared" si="193"/>
        <v>0</v>
      </c>
      <c r="AV361" s="2">
        <f t="shared" si="194"/>
        <v>0</v>
      </c>
      <c r="AW361" s="2">
        <f t="shared" si="195"/>
        <v>0</v>
      </c>
      <c r="AX361" s="2">
        <f t="shared" si="176"/>
        <v>0</v>
      </c>
      <c r="AY361" s="2">
        <f t="shared" si="196"/>
        <v>0</v>
      </c>
      <c r="AZ361" s="145" t="e">
        <f t="shared" si="197"/>
        <v>#N/A</v>
      </c>
      <c r="BA361" s="145" t="e">
        <f t="shared" si="198"/>
        <v>#N/A</v>
      </c>
      <c r="BB361" s="145">
        <f t="shared" si="199"/>
        <v>2.083333333333337E-2</v>
      </c>
      <c r="BC361" s="2">
        <f>IF(AM361,
  IF(AND(AL361=$J$31,_xlfn.DAYS(AH361,DATE(AI361,1,1))&lt;7),
    MAX(0,EINSTELLUNGEN!$D$12+1-WEEKDAY(DATE(EINSTELLUNGEN!$D$9,EINSTELLUNGEN!$D$10,1),2)),
    IF(AL361=$J$33,
      MIN(EINSTELLUNGEN!$D$12,WEEKDAY(DATE(EINSTELLUNGEN!$D$9,12,31),2)),
      EINSTELLUNGEN!$D$12
  )) - SUMIF(AL$50:AL$2500,"="&amp;AL361,AX$50:AX$2500),
  0)</f>
        <v>3</v>
      </c>
      <c r="BD361" s="2">
        <f t="shared" si="200"/>
        <v>0.33333333333333331</v>
      </c>
      <c r="BE361" s="2">
        <f t="shared" si="201"/>
        <v>0</v>
      </c>
    </row>
    <row r="362" spans="1:57" ht="10.5" customHeight="1">
      <c r="A362" s="1" t="str">
        <f t="shared" ca="1" si="177"/>
        <v/>
      </c>
      <c r="B362" s="1" t="str">
        <f t="shared" ca="1" si="178"/>
        <v/>
      </c>
      <c r="C362" s="1" t="str">
        <f t="shared" ca="1" si="179"/>
        <v/>
      </c>
      <c r="D362" s="1" t="str">
        <f t="shared" ca="1" si="180"/>
        <v/>
      </c>
      <c r="F362" s="10"/>
      <c r="G362" s="136" t="str">
        <f t="shared" si="181"/>
        <v/>
      </c>
      <c r="H362" s="27"/>
      <c r="I362" s="28"/>
      <c r="J362" s="28"/>
      <c r="K362" s="29"/>
      <c r="L362" s="136"/>
      <c r="M362" s="136"/>
      <c r="N362" s="136"/>
      <c r="O362" s="26" t="str">
        <f t="shared" si="182"/>
        <v/>
      </c>
      <c r="P362" s="218" t="str">
        <f t="shared" si="183"/>
        <v/>
      </c>
      <c r="Q362" s="26" t="str">
        <f t="shared" si="184"/>
        <v/>
      </c>
      <c r="R362" s="22"/>
      <c r="S362" s="99"/>
      <c r="T362" s="10"/>
      <c r="U362" s="229" t="str">
        <f t="shared" si="185"/>
        <v/>
      </c>
      <c r="V362" s="230"/>
      <c r="W362" s="230"/>
      <c r="X362" s="230"/>
      <c r="Y362" s="230"/>
      <c r="Z362" s="22" t="str">
        <f>""</f>
        <v/>
      </c>
      <c r="AB362" s="23" t="str">
        <f t="shared" si="186"/>
        <v/>
      </c>
      <c r="AC362" s="2" t="b">
        <f>COUNT(Q362:Q$2500)&gt;0</f>
        <v>0</v>
      </c>
      <c r="AD362" s="2" t="b">
        <f t="shared" si="169"/>
        <v>0</v>
      </c>
      <c r="AE362" s="2" t="b">
        <f t="shared" si="170"/>
        <v>0</v>
      </c>
      <c r="AF362" s="2" t="b">
        <f t="shared" si="171"/>
        <v>0</v>
      </c>
      <c r="AG362" s="2" t="b">
        <f>OR(
  AND(AC362,NOT(AC363)),
  AND(AF362,WEEKDAY(AH361,2)=EINSTELLUNGEN!$D$12),
  AND(AF362,AH362=$J$35)
)</f>
        <v>0</v>
      </c>
      <c r="AH362" s="2">
        <f>IF(AE362,AH361+IF(WEEKDAY(AH361+1,2)&lt;=EINSTELLUNGEN!$D$12,1,$J$36),AH361)</f>
        <v>42020</v>
      </c>
      <c r="AI362" s="2">
        <f t="shared" si="172"/>
        <v>2019</v>
      </c>
      <c r="AJ362" s="2">
        <f t="shared" si="173"/>
        <v>201901</v>
      </c>
      <c r="AK362" s="2">
        <f t="shared" si="174"/>
        <v>201901</v>
      </c>
      <c r="AL362" s="2">
        <f t="shared" si="202"/>
        <v>201903</v>
      </c>
      <c r="AM362" s="2" t="b">
        <f t="shared" si="175"/>
        <v>1</v>
      </c>
      <c r="AN362" s="4" t="e">
        <f t="shared" si="187"/>
        <v>#N/A</v>
      </c>
      <c r="AO362" s="4" t="e">
        <f t="shared" si="188"/>
        <v>#N/A</v>
      </c>
      <c r="AP362" s="2" t="str">
        <f>IF(AD362,
  IF(ISBLANK(H362),
    AP361,
    IF(LEN(H362)=1,
      IF(OR(UPPER(H362)="A",UPPER(H362)="I"),
        EINSTELLUNGEN!$D$21,
        IF(OR(UPPER(H362)="B",UPPER(H362)="M"),
          EINSTELLUNGEN!$D$22,
          IF(OR(UPPER(H362)="C",UPPER(H362)="S"),
            EINSTELLUNGEN!$D$23,
            IF(UPPER(H362)="D",
              EINSTELLUNGEN!$D$24,
              IF(UPPER(H362)="E",
                EINSTELLUNGEN!$D$25,
                UPPER(H362)))))),
      IF(ISNUMBER(H362),
        EINSTELLUNGEN!$D$20&amp;H362,
        UPPER(H362)))),
  "")</f>
        <v/>
      </c>
      <c r="AQ362" s="2" t="str">
        <f t="shared" si="189"/>
        <v/>
      </c>
      <c r="AR362" s="2">
        <f t="shared" si="190"/>
        <v>0</v>
      </c>
      <c r="AS362" s="145">
        <f t="shared" si="191"/>
        <v>0.33333333333333331</v>
      </c>
      <c r="AT362" s="2">
        <f t="shared" si="192"/>
        <v>0</v>
      </c>
      <c r="AU362" s="2">
        <f t="shared" si="193"/>
        <v>0</v>
      </c>
      <c r="AV362" s="2">
        <f t="shared" si="194"/>
        <v>0</v>
      </c>
      <c r="AW362" s="2">
        <f t="shared" si="195"/>
        <v>0</v>
      </c>
      <c r="AX362" s="2">
        <f t="shared" si="176"/>
        <v>0</v>
      </c>
      <c r="AY362" s="2">
        <f t="shared" si="196"/>
        <v>0</v>
      </c>
      <c r="AZ362" s="145" t="e">
        <f t="shared" si="197"/>
        <v>#N/A</v>
      </c>
      <c r="BA362" s="145" t="e">
        <f t="shared" si="198"/>
        <v>#N/A</v>
      </c>
      <c r="BB362" s="145">
        <f t="shared" si="199"/>
        <v>2.083333333333337E-2</v>
      </c>
      <c r="BC362" s="2">
        <f>IF(AM362,
  IF(AND(AL362=$J$31,_xlfn.DAYS(AH362,DATE(AI362,1,1))&lt;7),
    MAX(0,EINSTELLUNGEN!$D$12+1-WEEKDAY(DATE(EINSTELLUNGEN!$D$9,EINSTELLUNGEN!$D$10,1),2)),
    IF(AL362=$J$33,
      MIN(EINSTELLUNGEN!$D$12,WEEKDAY(DATE(EINSTELLUNGEN!$D$9,12,31),2)),
      EINSTELLUNGEN!$D$12
  )) - SUMIF(AL$50:AL$2500,"="&amp;AL362,AX$50:AX$2500),
  0)</f>
        <v>3</v>
      </c>
      <c r="BD362" s="2">
        <f t="shared" si="200"/>
        <v>0.33333333333333331</v>
      </c>
      <c r="BE362" s="2">
        <f t="shared" si="201"/>
        <v>0</v>
      </c>
    </row>
    <row r="363" spans="1:57" ht="10.5" customHeight="1">
      <c r="A363" s="1" t="str">
        <f t="shared" ca="1" si="177"/>
        <v/>
      </c>
      <c r="B363" s="1" t="str">
        <f t="shared" ca="1" si="178"/>
        <v/>
      </c>
      <c r="C363" s="1" t="str">
        <f t="shared" ca="1" si="179"/>
        <v/>
      </c>
      <c r="D363" s="1" t="str">
        <f t="shared" ca="1" si="180"/>
        <v/>
      </c>
      <c r="F363" s="10"/>
      <c r="G363" s="136" t="str">
        <f t="shared" si="181"/>
        <v/>
      </c>
      <c r="H363" s="27"/>
      <c r="I363" s="28"/>
      <c r="J363" s="28"/>
      <c r="K363" s="29"/>
      <c r="L363" s="136"/>
      <c r="M363" s="136"/>
      <c r="N363" s="136"/>
      <c r="O363" s="26" t="str">
        <f t="shared" si="182"/>
        <v/>
      </c>
      <c r="P363" s="218" t="str">
        <f t="shared" si="183"/>
        <v/>
      </c>
      <c r="Q363" s="26" t="str">
        <f t="shared" si="184"/>
        <v/>
      </c>
      <c r="R363" s="22"/>
      <c r="S363" s="99"/>
      <c r="T363" s="10"/>
      <c r="U363" s="229" t="str">
        <f t="shared" si="185"/>
        <v/>
      </c>
      <c r="V363" s="230"/>
      <c r="W363" s="230"/>
      <c r="X363" s="230"/>
      <c r="Y363" s="230"/>
      <c r="Z363" s="22" t="str">
        <f>""</f>
        <v/>
      </c>
      <c r="AB363" s="23" t="str">
        <f t="shared" si="186"/>
        <v/>
      </c>
      <c r="AC363" s="2" t="b">
        <f>COUNT(Q363:Q$2500)&gt;0</f>
        <v>0</v>
      </c>
      <c r="AD363" s="2" t="b">
        <f t="shared" ref="AD363:AD426" si="203">LEN(CONCATENATE(H363,I363,J363,K363))&gt;0</f>
        <v>0</v>
      </c>
      <c r="AE363" s="2" t="b">
        <f t="shared" ref="AE363:AE426" si="204">AND(NOT(AD363),AD364)</f>
        <v>0</v>
      </c>
      <c r="AF363" s="2" t="b">
        <f t="shared" ref="AF363:AF426" si="205">AND(NOT(AD363),AD362)</f>
        <v>0</v>
      </c>
      <c r="AG363" s="2" t="b">
        <f>OR(
  AND(AC363,NOT(AC364)),
  AND(AF363,WEEKDAY(AH362,2)=EINSTELLUNGEN!$D$12),
  AND(AF363,AH363=$J$35)
)</f>
        <v>0</v>
      </c>
      <c r="AH363" s="2">
        <f>IF(AE363,AH362+IF(WEEKDAY(AH362+1,2)&lt;=EINSTELLUNGEN!$D$12,1,$J$36),AH362)</f>
        <v>42020</v>
      </c>
      <c r="AI363" s="2">
        <f t="shared" ref="AI363:AI426" si="206">YEAR(AH363)</f>
        <v>2019</v>
      </c>
      <c r="AJ363" s="2">
        <f t="shared" ref="AJ363:AJ426" si="207">AI363*100+ROUNDUP(MONTH(AH363)/3,0)</f>
        <v>201901</v>
      </c>
      <c r="AK363" s="2">
        <f t="shared" ref="AK363:AK426" si="208">AI363*100+MONTH(AH363)</f>
        <v>201901</v>
      </c>
      <c r="AL363" s="2">
        <f t="shared" si="202"/>
        <v>201903</v>
      </c>
      <c r="AM363" s="2" t="b">
        <f t="shared" ref="AM363:AM426" si="209">AND(AH363&gt;=$J$34,AH363&lt;=$J$35)</f>
        <v>1</v>
      </c>
      <c r="AN363" s="4" t="e">
        <f t="shared" si="187"/>
        <v>#N/A</v>
      </c>
      <c r="AO363" s="4" t="e">
        <f t="shared" si="188"/>
        <v>#N/A</v>
      </c>
      <c r="AP363" s="2" t="str">
        <f>IF(AD363,
  IF(ISBLANK(H363),
    AP362,
    IF(LEN(H363)=1,
      IF(OR(UPPER(H363)="A",UPPER(H363)="I"),
        EINSTELLUNGEN!$D$21,
        IF(OR(UPPER(H363)="B",UPPER(H363)="M"),
          EINSTELLUNGEN!$D$22,
          IF(OR(UPPER(H363)="C",UPPER(H363)="S"),
            EINSTELLUNGEN!$D$23,
            IF(UPPER(H363)="D",
              EINSTELLUNGEN!$D$24,
              IF(UPPER(H363)="E",
                EINSTELLUNGEN!$D$25,
                UPPER(H363)))))),
      IF(ISNUMBER(H363),
        EINSTELLUNGEN!$D$20&amp;H363,
        UPPER(H363)))),
  "")</f>
        <v/>
      </c>
      <c r="AQ363" s="2" t="str">
        <f t="shared" si="189"/>
        <v/>
      </c>
      <c r="AR363" s="2">
        <f t="shared" si="190"/>
        <v>0</v>
      </c>
      <c r="AS363" s="145">
        <f t="shared" si="191"/>
        <v>0.33333333333333331</v>
      </c>
      <c r="AT363" s="2">
        <f t="shared" si="192"/>
        <v>0</v>
      </c>
      <c r="AU363" s="2">
        <f t="shared" si="193"/>
        <v>0</v>
      </c>
      <c r="AV363" s="2">
        <f t="shared" si="194"/>
        <v>0</v>
      </c>
      <c r="AW363" s="2">
        <f t="shared" si="195"/>
        <v>0</v>
      </c>
      <c r="AX363" s="2">
        <f t="shared" ref="AX363:AX426" si="210">IF(SUM(AT363:AV363)=0,0,1)</f>
        <v>0</v>
      </c>
      <c r="AY363" s="2">
        <f t="shared" si="196"/>
        <v>0</v>
      </c>
      <c r="AZ363" s="145" t="e">
        <f t="shared" si="197"/>
        <v>#N/A</v>
      </c>
      <c r="BA363" s="145" t="e">
        <f t="shared" si="198"/>
        <v>#N/A</v>
      </c>
      <c r="BB363" s="145">
        <f t="shared" si="199"/>
        <v>2.083333333333337E-2</v>
      </c>
      <c r="BC363" s="2">
        <f>IF(AM363,
  IF(AND(AL363=$J$31,_xlfn.DAYS(AH363,DATE(AI363,1,1))&lt;7),
    MAX(0,EINSTELLUNGEN!$D$12+1-WEEKDAY(DATE(EINSTELLUNGEN!$D$9,EINSTELLUNGEN!$D$10,1),2)),
    IF(AL363=$J$33,
      MIN(EINSTELLUNGEN!$D$12,WEEKDAY(DATE(EINSTELLUNGEN!$D$9,12,31),2)),
      EINSTELLUNGEN!$D$12
  )) - SUMIF(AL$50:AL$2500,"="&amp;AL363,AX$50:AX$2500),
  0)</f>
        <v>3</v>
      </c>
      <c r="BD363" s="2">
        <f t="shared" si="200"/>
        <v>0.33333333333333331</v>
      </c>
      <c r="BE363" s="2">
        <f t="shared" si="201"/>
        <v>0</v>
      </c>
    </row>
    <row r="364" spans="1:57" ht="10.5" customHeight="1">
      <c r="A364" s="1" t="str">
        <f t="shared" ca="1" si="177"/>
        <v/>
      </c>
      <c r="B364" s="1" t="str">
        <f t="shared" ca="1" si="178"/>
        <v/>
      </c>
      <c r="C364" s="1" t="str">
        <f t="shared" ca="1" si="179"/>
        <v/>
      </c>
      <c r="D364" s="1" t="str">
        <f t="shared" ca="1" si="180"/>
        <v/>
      </c>
      <c r="F364" s="10"/>
      <c r="G364" s="136" t="str">
        <f t="shared" si="181"/>
        <v/>
      </c>
      <c r="H364" s="27"/>
      <c r="I364" s="28"/>
      <c r="J364" s="28"/>
      <c r="K364" s="29"/>
      <c r="L364" s="136"/>
      <c r="M364" s="136"/>
      <c r="N364" s="136"/>
      <c r="O364" s="26" t="str">
        <f t="shared" si="182"/>
        <v/>
      </c>
      <c r="P364" s="218" t="str">
        <f t="shared" si="183"/>
        <v/>
      </c>
      <c r="Q364" s="26" t="str">
        <f t="shared" si="184"/>
        <v/>
      </c>
      <c r="R364" s="22"/>
      <c r="S364" s="99"/>
      <c r="T364" s="10"/>
      <c r="U364" s="229" t="str">
        <f t="shared" si="185"/>
        <v/>
      </c>
      <c r="V364" s="230"/>
      <c r="W364" s="230"/>
      <c r="X364" s="230"/>
      <c r="Y364" s="230"/>
      <c r="Z364" s="22" t="str">
        <f>""</f>
        <v/>
      </c>
      <c r="AB364" s="23" t="str">
        <f t="shared" si="186"/>
        <v/>
      </c>
      <c r="AC364" s="2" t="b">
        <f>COUNT(Q364:Q$2500)&gt;0</f>
        <v>0</v>
      </c>
      <c r="AD364" s="2" t="b">
        <f t="shared" si="203"/>
        <v>0</v>
      </c>
      <c r="AE364" s="2" t="b">
        <f t="shared" si="204"/>
        <v>0</v>
      </c>
      <c r="AF364" s="2" t="b">
        <f t="shared" si="205"/>
        <v>0</v>
      </c>
      <c r="AG364" s="2" t="b">
        <f>OR(
  AND(AC364,NOT(AC365)),
  AND(AF364,WEEKDAY(AH363,2)=EINSTELLUNGEN!$D$12),
  AND(AF364,AH364=$J$35)
)</f>
        <v>0</v>
      </c>
      <c r="AH364" s="2">
        <f>IF(AE364,AH363+IF(WEEKDAY(AH363+1,2)&lt;=EINSTELLUNGEN!$D$12,1,$J$36),AH363)</f>
        <v>42020</v>
      </c>
      <c r="AI364" s="2">
        <f t="shared" si="206"/>
        <v>2019</v>
      </c>
      <c r="AJ364" s="2">
        <f t="shared" si="207"/>
        <v>201901</v>
      </c>
      <c r="AK364" s="2">
        <f t="shared" si="208"/>
        <v>201901</v>
      </c>
      <c r="AL364" s="2">
        <f t="shared" si="202"/>
        <v>201903</v>
      </c>
      <c r="AM364" s="2" t="b">
        <f t="shared" si="209"/>
        <v>1</v>
      </c>
      <c r="AN364" s="4" t="e">
        <f t="shared" si="187"/>
        <v>#N/A</v>
      </c>
      <c r="AO364" s="4" t="e">
        <f t="shared" si="188"/>
        <v>#N/A</v>
      </c>
      <c r="AP364" s="2" t="str">
        <f>IF(AD364,
  IF(ISBLANK(H364),
    AP363,
    IF(LEN(H364)=1,
      IF(OR(UPPER(H364)="A",UPPER(H364)="I"),
        EINSTELLUNGEN!$D$21,
        IF(OR(UPPER(H364)="B",UPPER(H364)="M"),
          EINSTELLUNGEN!$D$22,
          IF(OR(UPPER(H364)="C",UPPER(H364)="S"),
            EINSTELLUNGEN!$D$23,
            IF(UPPER(H364)="D",
              EINSTELLUNGEN!$D$24,
              IF(UPPER(H364)="E",
                EINSTELLUNGEN!$D$25,
                UPPER(H364)))))),
      IF(ISNUMBER(H364),
        EINSTELLUNGEN!$D$20&amp;H364,
        UPPER(H364)))),
  "")</f>
        <v/>
      </c>
      <c r="AQ364" s="2" t="str">
        <f t="shared" si="189"/>
        <v/>
      </c>
      <c r="AR364" s="2">
        <f t="shared" si="190"/>
        <v>0</v>
      </c>
      <c r="AS364" s="145">
        <f t="shared" si="191"/>
        <v>0.33333333333333331</v>
      </c>
      <c r="AT364" s="2">
        <f t="shared" si="192"/>
        <v>0</v>
      </c>
      <c r="AU364" s="2">
        <f t="shared" si="193"/>
        <v>0</v>
      </c>
      <c r="AV364" s="2">
        <f t="shared" si="194"/>
        <v>0</v>
      </c>
      <c r="AW364" s="2">
        <f t="shared" si="195"/>
        <v>0</v>
      </c>
      <c r="AX364" s="2">
        <f t="shared" si="210"/>
        <v>0</v>
      </c>
      <c r="AY364" s="2">
        <f t="shared" si="196"/>
        <v>0</v>
      </c>
      <c r="AZ364" s="145" t="e">
        <f t="shared" si="197"/>
        <v>#N/A</v>
      </c>
      <c r="BA364" s="145" t="e">
        <f t="shared" si="198"/>
        <v>#N/A</v>
      </c>
      <c r="BB364" s="145">
        <f t="shared" si="199"/>
        <v>2.083333333333337E-2</v>
      </c>
      <c r="BC364" s="2">
        <f>IF(AM364,
  IF(AND(AL364=$J$31,_xlfn.DAYS(AH364,DATE(AI364,1,1))&lt;7),
    MAX(0,EINSTELLUNGEN!$D$12+1-WEEKDAY(DATE(EINSTELLUNGEN!$D$9,EINSTELLUNGEN!$D$10,1),2)),
    IF(AL364=$J$33,
      MIN(EINSTELLUNGEN!$D$12,WEEKDAY(DATE(EINSTELLUNGEN!$D$9,12,31),2)),
      EINSTELLUNGEN!$D$12
  )) - SUMIF(AL$50:AL$2500,"="&amp;AL364,AX$50:AX$2500),
  0)</f>
        <v>3</v>
      </c>
      <c r="BD364" s="2">
        <f t="shared" si="200"/>
        <v>0.33333333333333331</v>
      </c>
      <c r="BE364" s="2">
        <f t="shared" si="201"/>
        <v>0</v>
      </c>
    </row>
    <row r="365" spans="1:57" ht="10.5" customHeight="1">
      <c r="A365" s="1" t="str">
        <f t="shared" ca="1" si="177"/>
        <v/>
      </c>
      <c r="B365" s="1" t="str">
        <f t="shared" ca="1" si="178"/>
        <v/>
      </c>
      <c r="C365" s="1" t="str">
        <f t="shared" ca="1" si="179"/>
        <v/>
      </c>
      <c r="D365" s="1" t="str">
        <f t="shared" ca="1" si="180"/>
        <v/>
      </c>
      <c r="F365" s="10"/>
      <c r="G365" s="136" t="str">
        <f t="shared" si="181"/>
        <v/>
      </c>
      <c r="H365" s="27"/>
      <c r="I365" s="28"/>
      <c r="J365" s="28"/>
      <c r="K365" s="29"/>
      <c r="L365" s="136"/>
      <c r="M365" s="136"/>
      <c r="N365" s="136"/>
      <c r="O365" s="26" t="str">
        <f t="shared" si="182"/>
        <v/>
      </c>
      <c r="P365" s="218" t="str">
        <f t="shared" si="183"/>
        <v/>
      </c>
      <c r="Q365" s="26" t="str">
        <f t="shared" si="184"/>
        <v/>
      </c>
      <c r="R365" s="22"/>
      <c r="S365" s="99"/>
      <c r="T365" s="10"/>
      <c r="U365" s="229" t="str">
        <f t="shared" si="185"/>
        <v/>
      </c>
      <c r="V365" s="230"/>
      <c r="W365" s="230"/>
      <c r="X365" s="230"/>
      <c r="Y365" s="230"/>
      <c r="Z365" s="22" t="str">
        <f>""</f>
        <v/>
      </c>
      <c r="AB365" s="23" t="str">
        <f t="shared" si="186"/>
        <v/>
      </c>
      <c r="AC365" s="2" t="b">
        <f>COUNT(Q365:Q$2500)&gt;0</f>
        <v>0</v>
      </c>
      <c r="AD365" s="2" t="b">
        <f t="shared" si="203"/>
        <v>0</v>
      </c>
      <c r="AE365" s="2" t="b">
        <f t="shared" si="204"/>
        <v>0</v>
      </c>
      <c r="AF365" s="2" t="b">
        <f t="shared" si="205"/>
        <v>0</v>
      </c>
      <c r="AG365" s="2" t="b">
        <f>OR(
  AND(AC365,NOT(AC366)),
  AND(AF365,WEEKDAY(AH364,2)=EINSTELLUNGEN!$D$12),
  AND(AF365,AH365=$J$35)
)</f>
        <v>0</v>
      </c>
      <c r="AH365" s="2">
        <f>IF(AE365,AH364+IF(WEEKDAY(AH364+1,2)&lt;=EINSTELLUNGEN!$D$12,1,$J$36),AH364)</f>
        <v>42020</v>
      </c>
      <c r="AI365" s="2">
        <f t="shared" si="206"/>
        <v>2019</v>
      </c>
      <c r="AJ365" s="2">
        <f t="shared" si="207"/>
        <v>201901</v>
      </c>
      <c r="AK365" s="2">
        <f t="shared" si="208"/>
        <v>201901</v>
      </c>
      <c r="AL365" s="2">
        <f t="shared" si="202"/>
        <v>201903</v>
      </c>
      <c r="AM365" s="2" t="b">
        <f t="shared" si="209"/>
        <v>1</v>
      </c>
      <c r="AN365" s="4" t="e">
        <f t="shared" si="187"/>
        <v>#N/A</v>
      </c>
      <c r="AO365" s="4" t="e">
        <f t="shared" si="188"/>
        <v>#N/A</v>
      </c>
      <c r="AP365" s="2" t="str">
        <f>IF(AD365,
  IF(ISBLANK(H365),
    AP364,
    IF(LEN(H365)=1,
      IF(OR(UPPER(H365)="A",UPPER(H365)="I"),
        EINSTELLUNGEN!$D$21,
        IF(OR(UPPER(H365)="B",UPPER(H365)="M"),
          EINSTELLUNGEN!$D$22,
          IF(OR(UPPER(H365)="C",UPPER(H365)="S"),
            EINSTELLUNGEN!$D$23,
            IF(UPPER(H365)="D",
              EINSTELLUNGEN!$D$24,
              IF(UPPER(H365)="E",
                EINSTELLUNGEN!$D$25,
                UPPER(H365)))))),
      IF(ISNUMBER(H365),
        EINSTELLUNGEN!$D$20&amp;H365,
        UPPER(H365)))),
  "")</f>
        <v/>
      </c>
      <c r="AQ365" s="2" t="str">
        <f t="shared" si="189"/>
        <v/>
      </c>
      <c r="AR365" s="2">
        <f t="shared" si="190"/>
        <v>0</v>
      </c>
      <c r="AS365" s="145">
        <f t="shared" si="191"/>
        <v>0.33333333333333331</v>
      </c>
      <c r="AT365" s="2">
        <f t="shared" si="192"/>
        <v>0</v>
      </c>
      <c r="AU365" s="2">
        <f t="shared" si="193"/>
        <v>0</v>
      </c>
      <c r="AV365" s="2">
        <f t="shared" si="194"/>
        <v>0</v>
      </c>
      <c r="AW365" s="2">
        <f t="shared" si="195"/>
        <v>0</v>
      </c>
      <c r="AX365" s="2">
        <f t="shared" si="210"/>
        <v>0</v>
      </c>
      <c r="AY365" s="2">
        <f t="shared" si="196"/>
        <v>0</v>
      </c>
      <c r="AZ365" s="145" t="e">
        <f t="shared" si="197"/>
        <v>#N/A</v>
      </c>
      <c r="BA365" s="145" t="e">
        <f t="shared" si="198"/>
        <v>#N/A</v>
      </c>
      <c r="BB365" s="145">
        <f t="shared" si="199"/>
        <v>2.083333333333337E-2</v>
      </c>
      <c r="BC365" s="2">
        <f>IF(AM365,
  IF(AND(AL365=$J$31,_xlfn.DAYS(AH365,DATE(AI365,1,1))&lt;7),
    MAX(0,EINSTELLUNGEN!$D$12+1-WEEKDAY(DATE(EINSTELLUNGEN!$D$9,EINSTELLUNGEN!$D$10,1),2)),
    IF(AL365=$J$33,
      MIN(EINSTELLUNGEN!$D$12,WEEKDAY(DATE(EINSTELLUNGEN!$D$9,12,31),2)),
      EINSTELLUNGEN!$D$12
  )) - SUMIF(AL$50:AL$2500,"="&amp;AL365,AX$50:AX$2500),
  0)</f>
        <v>3</v>
      </c>
      <c r="BD365" s="2">
        <f t="shared" si="200"/>
        <v>0.33333333333333331</v>
      </c>
      <c r="BE365" s="2">
        <f t="shared" si="201"/>
        <v>0</v>
      </c>
    </row>
    <row r="366" spans="1:57" ht="10.5" customHeight="1">
      <c r="A366" s="1" t="str">
        <f t="shared" ca="1" si="177"/>
        <v/>
      </c>
      <c r="B366" s="1" t="str">
        <f t="shared" ca="1" si="178"/>
        <v/>
      </c>
      <c r="C366" s="1" t="str">
        <f t="shared" ca="1" si="179"/>
        <v/>
      </c>
      <c r="D366" s="1" t="str">
        <f t="shared" ca="1" si="180"/>
        <v/>
      </c>
      <c r="F366" s="10"/>
      <c r="G366" s="136" t="str">
        <f t="shared" si="181"/>
        <v/>
      </c>
      <c r="H366" s="27"/>
      <c r="I366" s="28"/>
      <c r="J366" s="28"/>
      <c r="K366" s="29"/>
      <c r="L366" s="136"/>
      <c r="M366" s="136"/>
      <c r="N366" s="136"/>
      <c r="O366" s="26" t="str">
        <f t="shared" si="182"/>
        <v/>
      </c>
      <c r="P366" s="218" t="str">
        <f t="shared" si="183"/>
        <v/>
      </c>
      <c r="Q366" s="26" t="str">
        <f t="shared" si="184"/>
        <v/>
      </c>
      <c r="R366" s="22"/>
      <c r="S366" s="99"/>
      <c r="T366" s="10"/>
      <c r="U366" s="229" t="str">
        <f t="shared" si="185"/>
        <v/>
      </c>
      <c r="V366" s="230"/>
      <c r="W366" s="230"/>
      <c r="X366" s="230"/>
      <c r="Y366" s="230"/>
      <c r="Z366" s="22" t="str">
        <f>""</f>
        <v/>
      </c>
      <c r="AB366" s="23" t="str">
        <f t="shared" si="186"/>
        <v/>
      </c>
      <c r="AC366" s="2" t="b">
        <f>COUNT(Q366:Q$2500)&gt;0</f>
        <v>0</v>
      </c>
      <c r="AD366" s="2" t="b">
        <f t="shared" si="203"/>
        <v>0</v>
      </c>
      <c r="AE366" s="2" t="b">
        <f t="shared" si="204"/>
        <v>0</v>
      </c>
      <c r="AF366" s="2" t="b">
        <f t="shared" si="205"/>
        <v>0</v>
      </c>
      <c r="AG366" s="2" t="b">
        <f>OR(
  AND(AC366,NOT(AC367)),
  AND(AF366,WEEKDAY(AH365,2)=EINSTELLUNGEN!$D$12),
  AND(AF366,AH366=$J$35)
)</f>
        <v>0</v>
      </c>
      <c r="AH366" s="2">
        <f>IF(AE366,AH365+IF(WEEKDAY(AH365+1,2)&lt;=EINSTELLUNGEN!$D$12,1,$J$36),AH365)</f>
        <v>42020</v>
      </c>
      <c r="AI366" s="2">
        <f t="shared" si="206"/>
        <v>2019</v>
      </c>
      <c r="AJ366" s="2">
        <f t="shared" si="207"/>
        <v>201901</v>
      </c>
      <c r="AK366" s="2">
        <f t="shared" si="208"/>
        <v>201901</v>
      </c>
      <c r="AL366" s="2">
        <f t="shared" si="202"/>
        <v>201903</v>
      </c>
      <c r="AM366" s="2" t="b">
        <f t="shared" si="209"/>
        <v>1</v>
      </c>
      <c r="AN366" s="4" t="e">
        <f t="shared" si="187"/>
        <v>#N/A</v>
      </c>
      <c r="AO366" s="4" t="e">
        <f t="shared" si="188"/>
        <v>#N/A</v>
      </c>
      <c r="AP366" s="2" t="str">
        <f>IF(AD366,
  IF(ISBLANK(H366),
    AP365,
    IF(LEN(H366)=1,
      IF(OR(UPPER(H366)="A",UPPER(H366)="I"),
        EINSTELLUNGEN!$D$21,
        IF(OR(UPPER(H366)="B",UPPER(H366)="M"),
          EINSTELLUNGEN!$D$22,
          IF(OR(UPPER(H366)="C",UPPER(H366)="S"),
            EINSTELLUNGEN!$D$23,
            IF(UPPER(H366)="D",
              EINSTELLUNGEN!$D$24,
              IF(UPPER(H366)="E",
                EINSTELLUNGEN!$D$25,
                UPPER(H366)))))),
      IF(ISNUMBER(H366),
        EINSTELLUNGEN!$D$20&amp;H366,
        UPPER(H366)))),
  "")</f>
        <v/>
      </c>
      <c r="AQ366" s="2" t="str">
        <f t="shared" si="189"/>
        <v/>
      </c>
      <c r="AR366" s="2">
        <f t="shared" si="190"/>
        <v>0</v>
      </c>
      <c r="AS366" s="145">
        <f t="shared" si="191"/>
        <v>0.33333333333333331</v>
      </c>
      <c r="AT366" s="2">
        <f t="shared" si="192"/>
        <v>0</v>
      </c>
      <c r="AU366" s="2">
        <f t="shared" si="193"/>
        <v>0</v>
      </c>
      <c r="AV366" s="2">
        <f t="shared" si="194"/>
        <v>0</v>
      </c>
      <c r="AW366" s="2">
        <f t="shared" si="195"/>
        <v>0</v>
      </c>
      <c r="AX366" s="2">
        <f t="shared" si="210"/>
        <v>0</v>
      </c>
      <c r="AY366" s="2">
        <f t="shared" si="196"/>
        <v>0</v>
      </c>
      <c r="AZ366" s="145" t="e">
        <f t="shared" si="197"/>
        <v>#N/A</v>
      </c>
      <c r="BA366" s="145" t="e">
        <f t="shared" si="198"/>
        <v>#N/A</v>
      </c>
      <c r="BB366" s="145">
        <f t="shared" si="199"/>
        <v>2.083333333333337E-2</v>
      </c>
      <c r="BC366" s="2">
        <f>IF(AM366,
  IF(AND(AL366=$J$31,_xlfn.DAYS(AH366,DATE(AI366,1,1))&lt;7),
    MAX(0,EINSTELLUNGEN!$D$12+1-WEEKDAY(DATE(EINSTELLUNGEN!$D$9,EINSTELLUNGEN!$D$10,1),2)),
    IF(AL366=$J$33,
      MIN(EINSTELLUNGEN!$D$12,WEEKDAY(DATE(EINSTELLUNGEN!$D$9,12,31),2)),
      EINSTELLUNGEN!$D$12
  )) - SUMIF(AL$50:AL$2500,"="&amp;AL366,AX$50:AX$2500),
  0)</f>
        <v>3</v>
      </c>
      <c r="BD366" s="2">
        <f t="shared" si="200"/>
        <v>0.33333333333333331</v>
      </c>
      <c r="BE366" s="2">
        <f t="shared" si="201"/>
        <v>0</v>
      </c>
    </row>
    <row r="367" spans="1:57" ht="10.5" customHeight="1">
      <c r="A367" s="1" t="str">
        <f t="shared" ca="1" si="177"/>
        <v/>
      </c>
      <c r="B367" s="1" t="str">
        <f t="shared" ca="1" si="178"/>
        <v/>
      </c>
      <c r="C367" s="1" t="str">
        <f t="shared" ca="1" si="179"/>
        <v/>
      </c>
      <c r="D367" s="1" t="str">
        <f t="shared" ca="1" si="180"/>
        <v/>
      </c>
      <c r="F367" s="10"/>
      <c r="G367" s="136" t="str">
        <f t="shared" si="181"/>
        <v/>
      </c>
      <c r="H367" s="27"/>
      <c r="I367" s="28"/>
      <c r="J367" s="28"/>
      <c r="K367" s="29"/>
      <c r="L367" s="136"/>
      <c r="M367" s="136"/>
      <c r="N367" s="136"/>
      <c r="O367" s="26" t="str">
        <f t="shared" si="182"/>
        <v/>
      </c>
      <c r="P367" s="218" t="str">
        <f t="shared" si="183"/>
        <v/>
      </c>
      <c r="Q367" s="26" t="str">
        <f t="shared" si="184"/>
        <v/>
      </c>
      <c r="R367" s="22"/>
      <c r="S367" s="99"/>
      <c r="T367" s="10"/>
      <c r="U367" s="229" t="str">
        <f t="shared" si="185"/>
        <v/>
      </c>
      <c r="V367" s="230"/>
      <c r="W367" s="230"/>
      <c r="X367" s="230"/>
      <c r="Y367" s="230"/>
      <c r="Z367" s="22" t="str">
        <f>""</f>
        <v/>
      </c>
      <c r="AB367" s="23" t="str">
        <f t="shared" si="186"/>
        <v/>
      </c>
      <c r="AC367" s="2" t="b">
        <f>COUNT(Q367:Q$2500)&gt;0</f>
        <v>0</v>
      </c>
      <c r="AD367" s="2" t="b">
        <f t="shared" si="203"/>
        <v>0</v>
      </c>
      <c r="AE367" s="2" t="b">
        <f t="shared" si="204"/>
        <v>0</v>
      </c>
      <c r="AF367" s="2" t="b">
        <f t="shared" si="205"/>
        <v>0</v>
      </c>
      <c r="AG367" s="2" t="b">
        <f>OR(
  AND(AC367,NOT(AC368)),
  AND(AF367,WEEKDAY(AH366,2)=EINSTELLUNGEN!$D$12),
  AND(AF367,AH367=$J$35)
)</f>
        <v>0</v>
      </c>
      <c r="AH367" s="2">
        <f>IF(AE367,AH366+IF(WEEKDAY(AH366+1,2)&lt;=EINSTELLUNGEN!$D$12,1,$J$36),AH366)</f>
        <v>42020</v>
      </c>
      <c r="AI367" s="2">
        <f t="shared" si="206"/>
        <v>2019</v>
      </c>
      <c r="AJ367" s="2">
        <f t="shared" si="207"/>
        <v>201901</v>
      </c>
      <c r="AK367" s="2">
        <f t="shared" si="208"/>
        <v>201901</v>
      </c>
      <c r="AL367" s="2">
        <f t="shared" si="202"/>
        <v>201903</v>
      </c>
      <c r="AM367" s="2" t="b">
        <f t="shared" si="209"/>
        <v>1</v>
      </c>
      <c r="AN367" s="4" t="e">
        <f t="shared" si="187"/>
        <v>#N/A</v>
      </c>
      <c r="AO367" s="4" t="e">
        <f t="shared" si="188"/>
        <v>#N/A</v>
      </c>
      <c r="AP367" s="2" t="str">
        <f>IF(AD367,
  IF(ISBLANK(H367),
    AP366,
    IF(LEN(H367)=1,
      IF(OR(UPPER(H367)="A",UPPER(H367)="I"),
        EINSTELLUNGEN!$D$21,
        IF(OR(UPPER(H367)="B",UPPER(H367)="M"),
          EINSTELLUNGEN!$D$22,
          IF(OR(UPPER(H367)="C",UPPER(H367)="S"),
            EINSTELLUNGEN!$D$23,
            IF(UPPER(H367)="D",
              EINSTELLUNGEN!$D$24,
              IF(UPPER(H367)="E",
                EINSTELLUNGEN!$D$25,
                UPPER(H367)))))),
      IF(ISNUMBER(H367),
        EINSTELLUNGEN!$D$20&amp;H367,
        UPPER(H367)))),
  "")</f>
        <v/>
      </c>
      <c r="AQ367" s="2" t="str">
        <f t="shared" si="189"/>
        <v/>
      </c>
      <c r="AR367" s="2">
        <f t="shared" si="190"/>
        <v>0</v>
      </c>
      <c r="AS367" s="145">
        <f t="shared" si="191"/>
        <v>0.33333333333333331</v>
      </c>
      <c r="AT367" s="2">
        <f t="shared" si="192"/>
        <v>0</v>
      </c>
      <c r="AU367" s="2">
        <f t="shared" si="193"/>
        <v>0</v>
      </c>
      <c r="AV367" s="2">
        <f t="shared" si="194"/>
        <v>0</v>
      </c>
      <c r="AW367" s="2">
        <f t="shared" si="195"/>
        <v>0</v>
      </c>
      <c r="AX367" s="2">
        <f t="shared" si="210"/>
        <v>0</v>
      </c>
      <c r="AY367" s="2">
        <f t="shared" si="196"/>
        <v>0</v>
      </c>
      <c r="AZ367" s="145" t="e">
        <f t="shared" si="197"/>
        <v>#N/A</v>
      </c>
      <c r="BA367" s="145" t="e">
        <f t="shared" si="198"/>
        <v>#N/A</v>
      </c>
      <c r="BB367" s="145">
        <f t="shared" si="199"/>
        <v>2.083333333333337E-2</v>
      </c>
      <c r="BC367" s="2">
        <f>IF(AM367,
  IF(AND(AL367=$J$31,_xlfn.DAYS(AH367,DATE(AI367,1,1))&lt;7),
    MAX(0,EINSTELLUNGEN!$D$12+1-WEEKDAY(DATE(EINSTELLUNGEN!$D$9,EINSTELLUNGEN!$D$10,1),2)),
    IF(AL367=$J$33,
      MIN(EINSTELLUNGEN!$D$12,WEEKDAY(DATE(EINSTELLUNGEN!$D$9,12,31),2)),
      EINSTELLUNGEN!$D$12
  )) - SUMIF(AL$50:AL$2500,"="&amp;AL367,AX$50:AX$2500),
  0)</f>
        <v>3</v>
      </c>
      <c r="BD367" s="2">
        <f t="shared" si="200"/>
        <v>0.33333333333333331</v>
      </c>
      <c r="BE367" s="2">
        <f t="shared" si="201"/>
        <v>0</v>
      </c>
    </row>
    <row r="368" spans="1:57" ht="10.5" customHeight="1">
      <c r="A368" s="1" t="str">
        <f t="shared" ca="1" si="177"/>
        <v/>
      </c>
      <c r="B368" s="1" t="str">
        <f t="shared" ca="1" si="178"/>
        <v/>
      </c>
      <c r="C368" s="1" t="str">
        <f t="shared" ca="1" si="179"/>
        <v/>
      </c>
      <c r="D368" s="1" t="str">
        <f t="shared" ca="1" si="180"/>
        <v/>
      </c>
      <c r="F368" s="10"/>
      <c r="G368" s="136" t="str">
        <f t="shared" si="181"/>
        <v/>
      </c>
      <c r="H368" s="27"/>
      <c r="I368" s="28"/>
      <c r="J368" s="28"/>
      <c r="K368" s="29"/>
      <c r="L368" s="136"/>
      <c r="M368" s="136"/>
      <c r="N368" s="136"/>
      <c r="O368" s="26" t="str">
        <f t="shared" si="182"/>
        <v/>
      </c>
      <c r="P368" s="218" t="str">
        <f t="shared" si="183"/>
        <v/>
      </c>
      <c r="Q368" s="26" t="str">
        <f t="shared" si="184"/>
        <v/>
      </c>
      <c r="R368" s="22"/>
      <c r="S368" s="99"/>
      <c r="T368" s="10"/>
      <c r="U368" s="229" t="str">
        <f t="shared" si="185"/>
        <v/>
      </c>
      <c r="V368" s="230"/>
      <c r="W368" s="230"/>
      <c r="X368" s="230"/>
      <c r="Y368" s="230"/>
      <c r="Z368" s="22" t="str">
        <f>""</f>
        <v/>
      </c>
      <c r="AB368" s="23" t="str">
        <f t="shared" si="186"/>
        <v/>
      </c>
      <c r="AC368" s="2" t="b">
        <f>COUNT(Q368:Q$2500)&gt;0</f>
        <v>0</v>
      </c>
      <c r="AD368" s="2" t="b">
        <f t="shared" si="203"/>
        <v>0</v>
      </c>
      <c r="AE368" s="2" t="b">
        <f t="shared" si="204"/>
        <v>0</v>
      </c>
      <c r="AF368" s="2" t="b">
        <f t="shared" si="205"/>
        <v>0</v>
      </c>
      <c r="AG368" s="2" t="b">
        <f>OR(
  AND(AC368,NOT(AC369)),
  AND(AF368,WEEKDAY(AH367,2)=EINSTELLUNGEN!$D$12),
  AND(AF368,AH368=$J$35)
)</f>
        <v>0</v>
      </c>
      <c r="AH368" s="2">
        <f>IF(AE368,AH367+IF(WEEKDAY(AH367+1,2)&lt;=EINSTELLUNGEN!$D$12,1,$J$36),AH367)</f>
        <v>42020</v>
      </c>
      <c r="AI368" s="2">
        <f t="shared" si="206"/>
        <v>2019</v>
      </c>
      <c r="AJ368" s="2">
        <f t="shared" si="207"/>
        <v>201901</v>
      </c>
      <c r="AK368" s="2">
        <f t="shared" si="208"/>
        <v>201901</v>
      </c>
      <c r="AL368" s="2">
        <f t="shared" si="202"/>
        <v>201903</v>
      </c>
      <c r="AM368" s="2" t="b">
        <f t="shared" si="209"/>
        <v>1</v>
      </c>
      <c r="AN368" s="4" t="e">
        <f t="shared" si="187"/>
        <v>#N/A</v>
      </c>
      <c r="AO368" s="4" t="e">
        <f t="shared" si="188"/>
        <v>#N/A</v>
      </c>
      <c r="AP368" s="2" t="str">
        <f>IF(AD368,
  IF(ISBLANK(H368),
    AP367,
    IF(LEN(H368)=1,
      IF(OR(UPPER(H368)="A",UPPER(H368)="I"),
        EINSTELLUNGEN!$D$21,
        IF(OR(UPPER(H368)="B",UPPER(H368)="M"),
          EINSTELLUNGEN!$D$22,
          IF(OR(UPPER(H368)="C",UPPER(H368)="S"),
            EINSTELLUNGEN!$D$23,
            IF(UPPER(H368)="D",
              EINSTELLUNGEN!$D$24,
              IF(UPPER(H368)="E",
                EINSTELLUNGEN!$D$25,
                UPPER(H368)))))),
      IF(ISNUMBER(H368),
        EINSTELLUNGEN!$D$20&amp;H368,
        UPPER(H368)))),
  "")</f>
        <v/>
      </c>
      <c r="AQ368" s="2" t="str">
        <f t="shared" si="189"/>
        <v/>
      </c>
      <c r="AR368" s="2">
        <f t="shared" si="190"/>
        <v>0</v>
      </c>
      <c r="AS368" s="145">
        <f t="shared" si="191"/>
        <v>0.33333333333333331</v>
      </c>
      <c r="AT368" s="2">
        <f t="shared" si="192"/>
        <v>0</v>
      </c>
      <c r="AU368" s="2">
        <f t="shared" si="193"/>
        <v>0</v>
      </c>
      <c r="AV368" s="2">
        <f t="shared" si="194"/>
        <v>0</v>
      </c>
      <c r="AW368" s="2">
        <f t="shared" si="195"/>
        <v>0</v>
      </c>
      <c r="AX368" s="2">
        <f t="shared" si="210"/>
        <v>0</v>
      </c>
      <c r="AY368" s="2">
        <f t="shared" si="196"/>
        <v>0</v>
      </c>
      <c r="AZ368" s="145" t="e">
        <f t="shared" si="197"/>
        <v>#N/A</v>
      </c>
      <c r="BA368" s="145" t="e">
        <f t="shared" si="198"/>
        <v>#N/A</v>
      </c>
      <c r="BB368" s="145">
        <f t="shared" si="199"/>
        <v>2.083333333333337E-2</v>
      </c>
      <c r="BC368" s="2">
        <f>IF(AM368,
  IF(AND(AL368=$J$31,_xlfn.DAYS(AH368,DATE(AI368,1,1))&lt;7),
    MAX(0,EINSTELLUNGEN!$D$12+1-WEEKDAY(DATE(EINSTELLUNGEN!$D$9,EINSTELLUNGEN!$D$10,1),2)),
    IF(AL368=$J$33,
      MIN(EINSTELLUNGEN!$D$12,WEEKDAY(DATE(EINSTELLUNGEN!$D$9,12,31),2)),
      EINSTELLUNGEN!$D$12
  )) - SUMIF(AL$50:AL$2500,"="&amp;AL368,AX$50:AX$2500),
  0)</f>
        <v>3</v>
      </c>
      <c r="BD368" s="2">
        <f t="shared" si="200"/>
        <v>0.33333333333333331</v>
      </c>
      <c r="BE368" s="2">
        <f t="shared" si="201"/>
        <v>0</v>
      </c>
    </row>
    <row r="369" spans="1:57" ht="10.5" customHeight="1">
      <c r="A369" s="1" t="str">
        <f t="shared" ca="1" si="177"/>
        <v/>
      </c>
      <c r="B369" s="1" t="str">
        <f t="shared" ca="1" si="178"/>
        <v/>
      </c>
      <c r="C369" s="1" t="str">
        <f t="shared" ca="1" si="179"/>
        <v/>
      </c>
      <c r="D369" s="1" t="str">
        <f t="shared" ca="1" si="180"/>
        <v/>
      </c>
      <c r="F369" s="10"/>
      <c r="G369" s="136" t="str">
        <f t="shared" si="181"/>
        <v/>
      </c>
      <c r="H369" s="27"/>
      <c r="I369" s="28"/>
      <c r="J369" s="28"/>
      <c r="K369" s="29"/>
      <c r="L369" s="136"/>
      <c r="M369" s="136"/>
      <c r="N369" s="136"/>
      <c r="O369" s="26" t="str">
        <f t="shared" si="182"/>
        <v/>
      </c>
      <c r="P369" s="218" t="str">
        <f t="shared" si="183"/>
        <v/>
      </c>
      <c r="Q369" s="26" t="str">
        <f t="shared" si="184"/>
        <v/>
      </c>
      <c r="R369" s="22"/>
      <c r="S369" s="99"/>
      <c r="T369" s="10"/>
      <c r="U369" s="229" t="str">
        <f t="shared" si="185"/>
        <v/>
      </c>
      <c r="V369" s="230"/>
      <c r="W369" s="230"/>
      <c r="X369" s="230"/>
      <c r="Y369" s="230"/>
      <c r="Z369" s="22" t="str">
        <f>""</f>
        <v/>
      </c>
      <c r="AB369" s="23" t="str">
        <f t="shared" si="186"/>
        <v/>
      </c>
      <c r="AC369" s="2" t="b">
        <f>COUNT(Q369:Q$2500)&gt;0</f>
        <v>0</v>
      </c>
      <c r="AD369" s="2" t="b">
        <f t="shared" si="203"/>
        <v>0</v>
      </c>
      <c r="AE369" s="2" t="b">
        <f t="shared" si="204"/>
        <v>0</v>
      </c>
      <c r="AF369" s="2" t="b">
        <f t="shared" si="205"/>
        <v>0</v>
      </c>
      <c r="AG369" s="2" t="b">
        <f>OR(
  AND(AC369,NOT(AC370)),
  AND(AF369,WEEKDAY(AH368,2)=EINSTELLUNGEN!$D$12),
  AND(AF369,AH369=$J$35)
)</f>
        <v>0</v>
      </c>
      <c r="AH369" s="2">
        <f>IF(AE369,AH368+IF(WEEKDAY(AH368+1,2)&lt;=EINSTELLUNGEN!$D$12,1,$J$36),AH368)</f>
        <v>42020</v>
      </c>
      <c r="AI369" s="2">
        <f t="shared" si="206"/>
        <v>2019</v>
      </c>
      <c r="AJ369" s="2">
        <f t="shared" si="207"/>
        <v>201901</v>
      </c>
      <c r="AK369" s="2">
        <f t="shared" si="208"/>
        <v>201901</v>
      </c>
      <c r="AL369" s="2">
        <f t="shared" si="202"/>
        <v>201903</v>
      </c>
      <c r="AM369" s="2" t="b">
        <f t="shared" si="209"/>
        <v>1</v>
      </c>
      <c r="AN369" s="4" t="e">
        <f t="shared" si="187"/>
        <v>#N/A</v>
      </c>
      <c r="AO369" s="4" t="e">
        <f t="shared" si="188"/>
        <v>#N/A</v>
      </c>
      <c r="AP369" s="2" t="str">
        <f>IF(AD369,
  IF(ISBLANK(H369),
    AP368,
    IF(LEN(H369)=1,
      IF(OR(UPPER(H369)="A",UPPER(H369)="I"),
        EINSTELLUNGEN!$D$21,
        IF(OR(UPPER(H369)="B",UPPER(H369)="M"),
          EINSTELLUNGEN!$D$22,
          IF(OR(UPPER(H369)="C",UPPER(H369)="S"),
            EINSTELLUNGEN!$D$23,
            IF(UPPER(H369)="D",
              EINSTELLUNGEN!$D$24,
              IF(UPPER(H369)="E",
                EINSTELLUNGEN!$D$25,
                UPPER(H369)))))),
      IF(ISNUMBER(H369),
        EINSTELLUNGEN!$D$20&amp;H369,
        UPPER(H369)))),
  "")</f>
        <v/>
      </c>
      <c r="AQ369" s="2" t="str">
        <f t="shared" si="189"/>
        <v/>
      </c>
      <c r="AR369" s="2">
        <f t="shared" si="190"/>
        <v>0</v>
      </c>
      <c r="AS369" s="145">
        <f t="shared" si="191"/>
        <v>0.33333333333333331</v>
      </c>
      <c r="AT369" s="2">
        <f t="shared" si="192"/>
        <v>0</v>
      </c>
      <c r="AU369" s="2">
        <f t="shared" si="193"/>
        <v>0</v>
      </c>
      <c r="AV369" s="2">
        <f t="shared" si="194"/>
        <v>0</v>
      </c>
      <c r="AW369" s="2">
        <f t="shared" si="195"/>
        <v>0</v>
      </c>
      <c r="AX369" s="2">
        <f t="shared" si="210"/>
        <v>0</v>
      </c>
      <c r="AY369" s="2">
        <f t="shared" si="196"/>
        <v>0</v>
      </c>
      <c r="AZ369" s="145" t="e">
        <f t="shared" si="197"/>
        <v>#N/A</v>
      </c>
      <c r="BA369" s="145" t="e">
        <f t="shared" si="198"/>
        <v>#N/A</v>
      </c>
      <c r="BB369" s="145">
        <f t="shared" si="199"/>
        <v>2.083333333333337E-2</v>
      </c>
      <c r="BC369" s="2">
        <f>IF(AM369,
  IF(AND(AL369=$J$31,_xlfn.DAYS(AH369,DATE(AI369,1,1))&lt;7),
    MAX(0,EINSTELLUNGEN!$D$12+1-WEEKDAY(DATE(EINSTELLUNGEN!$D$9,EINSTELLUNGEN!$D$10,1),2)),
    IF(AL369=$J$33,
      MIN(EINSTELLUNGEN!$D$12,WEEKDAY(DATE(EINSTELLUNGEN!$D$9,12,31),2)),
      EINSTELLUNGEN!$D$12
  )) - SUMIF(AL$50:AL$2500,"="&amp;AL369,AX$50:AX$2500),
  0)</f>
        <v>3</v>
      </c>
      <c r="BD369" s="2">
        <f t="shared" si="200"/>
        <v>0.33333333333333331</v>
      </c>
      <c r="BE369" s="2">
        <f t="shared" si="201"/>
        <v>0</v>
      </c>
    </row>
    <row r="370" spans="1:57" ht="10.5" customHeight="1">
      <c r="A370" s="1" t="str">
        <f t="shared" ref="A370:A433" ca="1" si="211">IF(AND(AC370,AJ370=$A$48),"Q","")</f>
        <v/>
      </c>
      <c r="B370" s="1" t="str">
        <f t="shared" ref="B370:B433" ca="1" si="212">IF(AND(AC370,AK370=$B$48),"M","")</f>
        <v/>
      </c>
      <c r="C370" s="1" t="str">
        <f t="shared" ref="C370:C433" ca="1" si="213">IF(AND(AC370,AL370=$C$48),"W","")</f>
        <v/>
      </c>
      <c r="D370" s="1" t="str">
        <f t="shared" ref="D370:D433" ca="1" si="214">IF(AND(AC370,AH370=$D$48),"T","")</f>
        <v/>
      </c>
      <c r="F370" s="10"/>
      <c r="G370" s="136" t="str">
        <f t="shared" ref="G370:G433" si="215">IF(AE370,INDEX($L$29:$L$35,WEEKDAY(AH370,2),1)&amp;", "&amp;DAY(AH370)&amp;" "&amp;INDEX($N$29:$N$40,MONTH(AH370),1)&amp;" "&amp;YEAR(AH370),"")</f>
        <v/>
      </c>
      <c r="H370" s="27"/>
      <c r="I370" s="28"/>
      <c r="J370" s="28"/>
      <c r="K370" s="29"/>
      <c r="L370" s="136"/>
      <c r="M370" s="136"/>
      <c r="N370" s="136"/>
      <c r="O370" s="26" t="str">
        <f t="shared" ref="O370:O433" si="216">IF(AD370,AR370,"")</f>
        <v/>
      </c>
      <c r="P370" s="218" t="str">
        <f t="shared" ref="P370:P433" si="217">IF(AF370,
IF(AS369&gt;0,
  TEXT(AS369*24,"0,000")&amp;" h",
  TEXT(0,"0,000")&amp;" h"),
"")</f>
        <v/>
      </c>
      <c r="Q370" s="26" t="str">
        <f t="shared" ref="Q370:Q433" si="218">IF(AF370,BB369,"")</f>
        <v/>
      </c>
      <c r="R370" s="22"/>
      <c r="S370" s="99"/>
      <c r="T370" s="10"/>
      <c r="U370" s="229" t="str">
        <f t="shared" ref="U370:U433" si="219">IF(AND(AD370,AR370,LEN(AQ370)&gt;0),
IF(AQ370&lt;&gt;FALSE,
  TEXT(AH370,"yyyy-mm-dd")
    &amp;"|"&amp;TEXT(AN370,"hh:mm")
    &amp;"|"&amp;TEXT(AO370,"hh:mm")
    &amp;"|"&amp;AP370
    &amp;"|"&amp;AQ370,
  $J$39),
"")</f>
        <v/>
      </c>
      <c r="V370" s="230"/>
      <c r="W370" s="230"/>
      <c r="X370" s="230"/>
      <c r="Y370" s="230"/>
      <c r="Z370" s="22" t="str">
        <f>""</f>
        <v/>
      </c>
      <c r="AB370" s="23" t="str">
        <f t="shared" ref="AB370:AB433" si="220">IF(AG370,"W"&amp;RIGHT(AL369,2)&amp;"  "&amp;TEXT(BE369*24,"+0,00;−0,00;0,00")&amp;"  (S="&amp;TEXT(BC369*$J$37,"00,00")&amp;"  H="&amp;TEXT(BD369*24,"00,00")&amp;")","")</f>
        <v/>
      </c>
      <c r="AC370" s="2" t="b">
        <f>COUNT(Q370:Q$2500)&gt;0</f>
        <v>0</v>
      </c>
      <c r="AD370" s="2" t="b">
        <f t="shared" si="203"/>
        <v>0</v>
      </c>
      <c r="AE370" s="2" t="b">
        <f t="shared" si="204"/>
        <v>0</v>
      </c>
      <c r="AF370" s="2" t="b">
        <f t="shared" si="205"/>
        <v>0</v>
      </c>
      <c r="AG370" s="2" t="b">
        <f>OR(
  AND(AC370,NOT(AC371)),
  AND(AF370,WEEKDAY(AH369,2)=EINSTELLUNGEN!$D$12),
  AND(AF370,AH370=$J$35)
)</f>
        <v>0</v>
      </c>
      <c r="AH370" s="2">
        <f>IF(AE370,AH369+IF(WEEKDAY(AH369+1,2)&lt;=EINSTELLUNGEN!$D$12,1,$J$36),AH369)</f>
        <v>42020</v>
      </c>
      <c r="AI370" s="2">
        <f t="shared" si="206"/>
        <v>2019</v>
      </c>
      <c r="AJ370" s="2">
        <f t="shared" si="207"/>
        <v>201901</v>
      </c>
      <c r="AK370" s="2">
        <f t="shared" si="208"/>
        <v>201901</v>
      </c>
      <c r="AL370" s="2">
        <f t="shared" si="202"/>
        <v>201903</v>
      </c>
      <c r="AM370" s="2" t="b">
        <f t="shared" si="209"/>
        <v>1</v>
      </c>
      <c r="AN370" s="4" t="e">
        <f t="shared" ref="AN370:AN433" si="221">IF(NOT(AD370),NA(),IF(ISNUMBER(I370),I370,AO369))</f>
        <v>#N/A</v>
      </c>
      <c r="AO370" s="4" t="e">
        <f t="shared" ref="AO370:AO433" si="222">IF(ISNA(AN370),NA(),IF(ISNUMBER(J370),MAX(J370,AN370),AN370))</f>
        <v>#N/A</v>
      </c>
      <c r="AP370" s="2" t="str">
        <f>IF(AD370,
  IF(ISBLANK(H370),
    AP369,
    IF(LEN(H370)=1,
      IF(OR(UPPER(H370)="A",UPPER(H370)="I"),
        EINSTELLUNGEN!$D$21,
        IF(OR(UPPER(H370)="B",UPPER(H370)="M"),
          EINSTELLUNGEN!$D$22,
          IF(OR(UPPER(H370)="C",UPPER(H370)="S"),
            EINSTELLUNGEN!$D$23,
            IF(UPPER(H370)="D",
              EINSTELLUNGEN!$D$24,
              IF(UPPER(H370)="E",
                EINSTELLUNGEN!$D$25,
                UPPER(H370)))))),
      IF(ISNUMBER(H370),
        EINSTELLUNGEN!$D$20&amp;H370,
        UPPER(H370)))),
  "")</f>
        <v/>
      </c>
      <c r="AQ370" s="2" t="str">
        <f t="shared" ref="AQ370:AQ433" si="223">IF(LEN(AP370)&gt;0,
IF(LEN(TRIM(K370))&gt;0,K370,
IF(AND(AP369=AP370,LEN(TRIM(K369))&gt;0),K369,
  IF(AND(AP368=AP370,LEN(TRIM(K368))&gt;0),K368,
    IF(AND(AP367=AP370,LEN(TRIM(K367))&gt;0),K367,
      IF(AND(AP366=AP370,LEN(TRIM(K366))&gt;0),K366,
        IF(AND(AP365=AP370,LEN(TRIM(K365))&gt;0),K365,
          IF(AND(AP364=AP370,LEN(TRIM(K364))&gt;0),K364,
            IF(AND(AP363=AP370,LEN(TRIM(K363))&gt;0),K363,
              IF(AND(AP362=AP370,LEN(TRIM(K362))&gt;0),K362,
                IF(AND(AP361=AP370,LEN(TRIM(K361))&gt;0),K361,
                  IF(AND(AP360=AP370,LEN(TRIM(K360))&gt;0),K360,FALSE)
)))))))))),"")</f>
        <v/>
      </c>
      <c r="AR370" s="2">
        <f t="shared" ref="AR370:AR433" si="224">IF(OR(ISNA(AN370),ISNA(AO370)),0,MAX(0,AO370-AN370))</f>
        <v>0</v>
      </c>
      <c r="AS370" s="145">
        <f t="shared" ref="AS370:AS433" si="225">SUMIF(AH$50:AH$2500,"="&amp;AH370,AR$50:AR$2500)</f>
        <v>0.33333333333333331</v>
      </c>
      <c r="AT370" s="2">
        <f t="shared" ref="AT370:AT433" si="226">IF(AND(AF371,AP370="F"),1,0)</f>
        <v>0</v>
      </c>
      <c r="AU370" s="2">
        <f t="shared" ref="AU370:AU433" si="227">IF(AND(AF371,AP370="U"),1,0)</f>
        <v>0</v>
      </c>
      <c r="AV370" s="2">
        <f t="shared" ref="AV370:AV433" si="228">IF(AND(AF371,AP370="K"),1,0)</f>
        <v>0</v>
      </c>
      <c r="AW370" s="2">
        <f t="shared" ref="AW370:AW433" si="229">IF(AND(AF371,AP370="Z"),1,0)</f>
        <v>0</v>
      </c>
      <c r="AX370" s="2">
        <f t="shared" si="210"/>
        <v>0</v>
      </c>
      <c r="AY370" s="2">
        <f t="shared" ref="AY370:AY433" si="230">IF(AF371,IF(AX370=0,1,0),0)</f>
        <v>0</v>
      </c>
      <c r="AZ370" s="145" t="e">
        <f t="shared" ref="AZ370:AZ433" si="231">IF(NOT(AD370),NA(),IF(ISNA(AZ369),AN370,IF(AND(ISNUMBER(AN370),AN370&lt;AZ369),AN370,AZ369)))</f>
        <v>#N/A</v>
      </c>
      <c r="BA370" s="145" t="e">
        <f t="shared" ref="BA370:BA433" si="232">IF(NOT(AD370),NA(),IF(ISNA(BA369),AO370,IF(AND(ISNUMBER(AO370),AO370&gt;BA369),AO370,BA369)))</f>
        <v>#N/A</v>
      </c>
      <c r="BB370" s="145">
        <f t="shared" ref="BB370:BB433" si="233">IF(AE369,
  0,
  IF(OR(ISNA(AZ370),ISNA(BA370)),
    BB369,
    MAX(0,(BA370-AZ370)-AS370)))</f>
        <v>2.083333333333337E-2</v>
      </c>
      <c r="BC370" s="2">
        <f>IF(AM370,
  IF(AND(AL370=$J$31,_xlfn.DAYS(AH370,DATE(AI370,1,1))&lt;7),
    MAX(0,EINSTELLUNGEN!$D$12+1-WEEKDAY(DATE(EINSTELLUNGEN!$D$9,EINSTELLUNGEN!$D$10,1),2)),
    IF(AL370=$J$33,
      MIN(EINSTELLUNGEN!$D$12,WEEKDAY(DATE(EINSTELLUNGEN!$D$9,12,31),2)),
      EINSTELLUNGEN!$D$12
  )) - SUMIF(AL$50:AL$2500,"="&amp;AL370,AX$50:AX$2500),
  0)</f>
        <v>3</v>
      </c>
      <c r="BD370" s="2">
        <f t="shared" ref="BD370:BD433" si="234">SUMIF(AL$50:AL$2500,"="&amp;AL370,AR$50:AR$2500)</f>
        <v>0.33333333333333331</v>
      </c>
      <c r="BE370" s="2">
        <f t="shared" ref="BE370:BE433" si="235">IF(AG371,BD370-BC370*$J$37/24,0)</f>
        <v>0</v>
      </c>
    </row>
    <row r="371" spans="1:57" ht="10.5" customHeight="1">
      <c r="A371" s="1" t="str">
        <f t="shared" ca="1" si="211"/>
        <v/>
      </c>
      <c r="B371" s="1" t="str">
        <f t="shared" ca="1" si="212"/>
        <v/>
      </c>
      <c r="C371" s="1" t="str">
        <f t="shared" ca="1" si="213"/>
        <v/>
      </c>
      <c r="D371" s="1" t="str">
        <f t="shared" ca="1" si="214"/>
        <v/>
      </c>
      <c r="F371" s="10"/>
      <c r="G371" s="136" t="str">
        <f t="shared" si="215"/>
        <v/>
      </c>
      <c r="H371" s="27"/>
      <c r="I371" s="28"/>
      <c r="J371" s="28"/>
      <c r="K371" s="29"/>
      <c r="L371" s="136"/>
      <c r="M371" s="136"/>
      <c r="N371" s="136"/>
      <c r="O371" s="26" t="str">
        <f t="shared" si="216"/>
        <v/>
      </c>
      <c r="P371" s="218" t="str">
        <f t="shared" si="217"/>
        <v/>
      </c>
      <c r="Q371" s="26" t="str">
        <f t="shared" si="218"/>
        <v/>
      </c>
      <c r="R371" s="22"/>
      <c r="S371" s="99"/>
      <c r="T371" s="10"/>
      <c r="U371" s="229" t="str">
        <f t="shared" si="219"/>
        <v/>
      </c>
      <c r="V371" s="230"/>
      <c r="W371" s="230"/>
      <c r="X371" s="230"/>
      <c r="Y371" s="230"/>
      <c r="Z371" s="22" t="str">
        <f>""</f>
        <v/>
      </c>
      <c r="AB371" s="23" t="str">
        <f t="shared" si="220"/>
        <v/>
      </c>
      <c r="AC371" s="2" t="b">
        <f>COUNT(Q371:Q$2500)&gt;0</f>
        <v>0</v>
      </c>
      <c r="AD371" s="2" t="b">
        <f t="shared" si="203"/>
        <v>0</v>
      </c>
      <c r="AE371" s="2" t="b">
        <f t="shared" si="204"/>
        <v>0</v>
      </c>
      <c r="AF371" s="2" t="b">
        <f t="shared" si="205"/>
        <v>0</v>
      </c>
      <c r="AG371" s="2" t="b">
        <f>OR(
  AND(AC371,NOT(AC372)),
  AND(AF371,WEEKDAY(AH370,2)=EINSTELLUNGEN!$D$12),
  AND(AF371,AH371=$J$35)
)</f>
        <v>0</v>
      </c>
      <c r="AH371" s="2">
        <f>IF(AE371,AH370+IF(WEEKDAY(AH370+1,2)&lt;=EINSTELLUNGEN!$D$12,1,$J$36),AH370)</f>
        <v>42020</v>
      </c>
      <c r="AI371" s="2">
        <f t="shared" si="206"/>
        <v>2019</v>
      </c>
      <c r="AJ371" s="2">
        <f t="shared" si="207"/>
        <v>201901</v>
      </c>
      <c r="AK371" s="2">
        <f t="shared" si="208"/>
        <v>201901</v>
      </c>
      <c r="AL371" s="2">
        <f t="shared" ref="AL371:AL434" si="236">AI371*100-IF(AND(_xlfn.ISOWEEKNUM(AH371)&gt;=52,MONTH(AH371)=1),100,0)+_xlfn.ISOWEEKNUM(AH371)</f>
        <v>201903</v>
      </c>
      <c r="AM371" s="2" t="b">
        <f t="shared" si="209"/>
        <v>1</v>
      </c>
      <c r="AN371" s="4" t="e">
        <f t="shared" si="221"/>
        <v>#N/A</v>
      </c>
      <c r="AO371" s="4" t="e">
        <f t="shared" si="222"/>
        <v>#N/A</v>
      </c>
      <c r="AP371" s="2" t="str">
        <f>IF(AD371,
  IF(ISBLANK(H371),
    AP370,
    IF(LEN(H371)=1,
      IF(OR(UPPER(H371)="A",UPPER(H371)="I"),
        EINSTELLUNGEN!$D$21,
        IF(OR(UPPER(H371)="B",UPPER(H371)="M"),
          EINSTELLUNGEN!$D$22,
          IF(OR(UPPER(H371)="C",UPPER(H371)="S"),
            EINSTELLUNGEN!$D$23,
            IF(UPPER(H371)="D",
              EINSTELLUNGEN!$D$24,
              IF(UPPER(H371)="E",
                EINSTELLUNGEN!$D$25,
                UPPER(H371)))))),
      IF(ISNUMBER(H371),
        EINSTELLUNGEN!$D$20&amp;H371,
        UPPER(H371)))),
  "")</f>
        <v/>
      </c>
      <c r="AQ371" s="2" t="str">
        <f t="shared" si="223"/>
        <v/>
      </c>
      <c r="AR371" s="2">
        <f t="shared" si="224"/>
        <v>0</v>
      </c>
      <c r="AS371" s="145">
        <f t="shared" si="225"/>
        <v>0.33333333333333331</v>
      </c>
      <c r="AT371" s="2">
        <f t="shared" si="226"/>
        <v>0</v>
      </c>
      <c r="AU371" s="2">
        <f t="shared" si="227"/>
        <v>0</v>
      </c>
      <c r="AV371" s="2">
        <f t="shared" si="228"/>
        <v>0</v>
      </c>
      <c r="AW371" s="2">
        <f t="shared" si="229"/>
        <v>0</v>
      </c>
      <c r="AX371" s="2">
        <f t="shared" si="210"/>
        <v>0</v>
      </c>
      <c r="AY371" s="2">
        <f t="shared" si="230"/>
        <v>0</v>
      </c>
      <c r="AZ371" s="145" t="e">
        <f t="shared" si="231"/>
        <v>#N/A</v>
      </c>
      <c r="BA371" s="145" t="e">
        <f t="shared" si="232"/>
        <v>#N/A</v>
      </c>
      <c r="BB371" s="145">
        <f t="shared" si="233"/>
        <v>2.083333333333337E-2</v>
      </c>
      <c r="BC371" s="2">
        <f>IF(AM371,
  IF(AND(AL371=$J$31,_xlfn.DAYS(AH371,DATE(AI371,1,1))&lt;7),
    MAX(0,EINSTELLUNGEN!$D$12+1-WEEKDAY(DATE(EINSTELLUNGEN!$D$9,EINSTELLUNGEN!$D$10,1),2)),
    IF(AL371=$J$33,
      MIN(EINSTELLUNGEN!$D$12,WEEKDAY(DATE(EINSTELLUNGEN!$D$9,12,31),2)),
      EINSTELLUNGEN!$D$12
  )) - SUMIF(AL$50:AL$2500,"="&amp;AL371,AX$50:AX$2500),
  0)</f>
        <v>3</v>
      </c>
      <c r="BD371" s="2">
        <f t="shared" si="234"/>
        <v>0.33333333333333331</v>
      </c>
      <c r="BE371" s="2">
        <f t="shared" si="235"/>
        <v>0</v>
      </c>
    </row>
    <row r="372" spans="1:57" ht="10.5" customHeight="1">
      <c r="A372" s="1" t="str">
        <f t="shared" ca="1" si="211"/>
        <v/>
      </c>
      <c r="B372" s="1" t="str">
        <f t="shared" ca="1" si="212"/>
        <v/>
      </c>
      <c r="C372" s="1" t="str">
        <f t="shared" ca="1" si="213"/>
        <v/>
      </c>
      <c r="D372" s="1" t="str">
        <f t="shared" ca="1" si="214"/>
        <v/>
      </c>
      <c r="F372" s="10"/>
      <c r="G372" s="136" t="str">
        <f t="shared" si="215"/>
        <v/>
      </c>
      <c r="H372" s="27"/>
      <c r="I372" s="28"/>
      <c r="J372" s="28"/>
      <c r="K372" s="29"/>
      <c r="L372" s="136"/>
      <c r="M372" s="136"/>
      <c r="N372" s="136"/>
      <c r="O372" s="26" t="str">
        <f t="shared" si="216"/>
        <v/>
      </c>
      <c r="P372" s="218" t="str">
        <f t="shared" si="217"/>
        <v/>
      </c>
      <c r="Q372" s="26" t="str">
        <f t="shared" si="218"/>
        <v/>
      </c>
      <c r="R372" s="22"/>
      <c r="S372" s="99"/>
      <c r="T372" s="10"/>
      <c r="U372" s="229" t="str">
        <f t="shared" si="219"/>
        <v/>
      </c>
      <c r="V372" s="230"/>
      <c r="W372" s="230"/>
      <c r="X372" s="230"/>
      <c r="Y372" s="230"/>
      <c r="Z372" s="22" t="str">
        <f>""</f>
        <v/>
      </c>
      <c r="AB372" s="23" t="str">
        <f t="shared" si="220"/>
        <v/>
      </c>
      <c r="AC372" s="2" t="b">
        <f>COUNT(Q372:Q$2500)&gt;0</f>
        <v>0</v>
      </c>
      <c r="AD372" s="2" t="b">
        <f t="shared" si="203"/>
        <v>0</v>
      </c>
      <c r="AE372" s="2" t="b">
        <f t="shared" si="204"/>
        <v>0</v>
      </c>
      <c r="AF372" s="2" t="b">
        <f t="shared" si="205"/>
        <v>0</v>
      </c>
      <c r="AG372" s="2" t="b">
        <f>OR(
  AND(AC372,NOT(AC373)),
  AND(AF372,WEEKDAY(AH371,2)=EINSTELLUNGEN!$D$12),
  AND(AF372,AH372=$J$35)
)</f>
        <v>0</v>
      </c>
      <c r="AH372" s="2">
        <f>IF(AE372,AH371+IF(WEEKDAY(AH371+1,2)&lt;=EINSTELLUNGEN!$D$12,1,$J$36),AH371)</f>
        <v>42020</v>
      </c>
      <c r="AI372" s="2">
        <f t="shared" si="206"/>
        <v>2019</v>
      </c>
      <c r="AJ372" s="2">
        <f t="shared" si="207"/>
        <v>201901</v>
      </c>
      <c r="AK372" s="2">
        <f t="shared" si="208"/>
        <v>201901</v>
      </c>
      <c r="AL372" s="2">
        <f t="shared" si="236"/>
        <v>201903</v>
      </c>
      <c r="AM372" s="2" t="b">
        <f t="shared" si="209"/>
        <v>1</v>
      </c>
      <c r="AN372" s="4" t="e">
        <f t="shared" si="221"/>
        <v>#N/A</v>
      </c>
      <c r="AO372" s="4" t="e">
        <f t="shared" si="222"/>
        <v>#N/A</v>
      </c>
      <c r="AP372" s="2" t="str">
        <f>IF(AD372,
  IF(ISBLANK(H372),
    AP371,
    IF(LEN(H372)=1,
      IF(OR(UPPER(H372)="A",UPPER(H372)="I"),
        EINSTELLUNGEN!$D$21,
        IF(OR(UPPER(H372)="B",UPPER(H372)="M"),
          EINSTELLUNGEN!$D$22,
          IF(OR(UPPER(H372)="C",UPPER(H372)="S"),
            EINSTELLUNGEN!$D$23,
            IF(UPPER(H372)="D",
              EINSTELLUNGEN!$D$24,
              IF(UPPER(H372)="E",
                EINSTELLUNGEN!$D$25,
                UPPER(H372)))))),
      IF(ISNUMBER(H372),
        EINSTELLUNGEN!$D$20&amp;H372,
        UPPER(H372)))),
  "")</f>
        <v/>
      </c>
      <c r="AQ372" s="2" t="str">
        <f t="shared" si="223"/>
        <v/>
      </c>
      <c r="AR372" s="2">
        <f t="shared" si="224"/>
        <v>0</v>
      </c>
      <c r="AS372" s="145">
        <f t="shared" si="225"/>
        <v>0.33333333333333331</v>
      </c>
      <c r="AT372" s="2">
        <f t="shared" si="226"/>
        <v>0</v>
      </c>
      <c r="AU372" s="2">
        <f t="shared" si="227"/>
        <v>0</v>
      </c>
      <c r="AV372" s="2">
        <f t="shared" si="228"/>
        <v>0</v>
      </c>
      <c r="AW372" s="2">
        <f t="shared" si="229"/>
        <v>0</v>
      </c>
      <c r="AX372" s="2">
        <f t="shared" si="210"/>
        <v>0</v>
      </c>
      <c r="AY372" s="2">
        <f t="shared" si="230"/>
        <v>0</v>
      </c>
      <c r="AZ372" s="145" t="e">
        <f t="shared" si="231"/>
        <v>#N/A</v>
      </c>
      <c r="BA372" s="145" t="e">
        <f t="shared" si="232"/>
        <v>#N/A</v>
      </c>
      <c r="BB372" s="145">
        <f t="shared" si="233"/>
        <v>2.083333333333337E-2</v>
      </c>
      <c r="BC372" s="2">
        <f>IF(AM372,
  IF(AND(AL372=$J$31,_xlfn.DAYS(AH372,DATE(AI372,1,1))&lt;7),
    MAX(0,EINSTELLUNGEN!$D$12+1-WEEKDAY(DATE(EINSTELLUNGEN!$D$9,EINSTELLUNGEN!$D$10,1),2)),
    IF(AL372=$J$33,
      MIN(EINSTELLUNGEN!$D$12,WEEKDAY(DATE(EINSTELLUNGEN!$D$9,12,31),2)),
      EINSTELLUNGEN!$D$12
  )) - SUMIF(AL$50:AL$2500,"="&amp;AL372,AX$50:AX$2500),
  0)</f>
        <v>3</v>
      </c>
      <c r="BD372" s="2">
        <f t="shared" si="234"/>
        <v>0.33333333333333331</v>
      </c>
      <c r="BE372" s="2">
        <f t="shared" si="235"/>
        <v>0</v>
      </c>
    </row>
    <row r="373" spans="1:57" ht="10.5" customHeight="1">
      <c r="A373" s="1" t="str">
        <f t="shared" ca="1" si="211"/>
        <v/>
      </c>
      <c r="B373" s="1" t="str">
        <f t="shared" ca="1" si="212"/>
        <v/>
      </c>
      <c r="C373" s="1" t="str">
        <f t="shared" ca="1" si="213"/>
        <v/>
      </c>
      <c r="D373" s="1" t="str">
        <f t="shared" ca="1" si="214"/>
        <v/>
      </c>
      <c r="F373" s="10"/>
      <c r="G373" s="136" t="str">
        <f t="shared" si="215"/>
        <v/>
      </c>
      <c r="H373" s="27"/>
      <c r="I373" s="28"/>
      <c r="J373" s="28"/>
      <c r="K373" s="29"/>
      <c r="L373" s="136"/>
      <c r="M373" s="136"/>
      <c r="N373" s="136"/>
      <c r="O373" s="26" t="str">
        <f t="shared" si="216"/>
        <v/>
      </c>
      <c r="P373" s="218" t="str">
        <f t="shared" si="217"/>
        <v/>
      </c>
      <c r="Q373" s="26" t="str">
        <f t="shared" si="218"/>
        <v/>
      </c>
      <c r="R373" s="22"/>
      <c r="S373" s="99"/>
      <c r="T373" s="10"/>
      <c r="U373" s="229" t="str">
        <f t="shared" si="219"/>
        <v/>
      </c>
      <c r="V373" s="230"/>
      <c r="W373" s="230"/>
      <c r="X373" s="230"/>
      <c r="Y373" s="230"/>
      <c r="Z373" s="22" t="str">
        <f>""</f>
        <v/>
      </c>
      <c r="AB373" s="23" t="str">
        <f t="shared" si="220"/>
        <v/>
      </c>
      <c r="AC373" s="2" t="b">
        <f>COUNT(Q373:Q$2500)&gt;0</f>
        <v>0</v>
      </c>
      <c r="AD373" s="2" t="b">
        <f t="shared" si="203"/>
        <v>0</v>
      </c>
      <c r="AE373" s="2" t="b">
        <f t="shared" si="204"/>
        <v>0</v>
      </c>
      <c r="AF373" s="2" t="b">
        <f t="shared" si="205"/>
        <v>0</v>
      </c>
      <c r="AG373" s="2" t="b">
        <f>OR(
  AND(AC373,NOT(AC374)),
  AND(AF373,WEEKDAY(AH372,2)=EINSTELLUNGEN!$D$12),
  AND(AF373,AH373=$J$35)
)</f>
        <v>0</v>
      </c>
      <c r="AH373" s="2">
        <f>IF(AE373,AH372+IF(WEEKDAY(AH372+1,2)&lt;=EINSTELLUNGEN!$D$12,1,$J$36),AH372)</f>
        <v>42020</v>
      </c>
      <c r="AI373" s="2">
        <f t="shared" si="206"/>
        <v>2019</v>
      </c>
      <c r="AJ373" s="2">
        <f t="shared" si="207"/>
        <v>201901</v>
      </c>
      <c r="AK373" s="2">
        <f t="shared" si="208"/>
        <v>201901</v>
      </c>
      <c r="AL373" s="2">
        <f t="shared" si="236"/>
        <v>201903</v>
      </c>
      <c r="AM373" s="2" t="b">
        <f t="shared" si="209"/>
        <v>1</v>
      </c>
      <c r="AN373" s="4" t="e">
        <f t="shared" si="221"/>
        <v>#N/A</v>
      </c>
      <c r="AO373" s="4" t="e">
        <f t="shared" si="222"/>
        <v>#N/A</v>
      </c>
      <c r="AP373" s="2" t="str">
        <f>IF(AD373,
  IF(ISBLANK(H373),
    AP372,
    IF(LEN(H373)=1,
      IF(OR(UPPER(H373)="A",UPPER(H373)="I"),
        EINSTELLUNGEN!$D$21,
        IF(OR(UPPER(H373)="B",UPPER(H373)="M"),
          EINSTELLUNGEN!$D$22,
          IF(OR(UPPER(H373)="C",UPPER(H373)="S"),
            EINSTELLUNGEN!$D$23,
            IF(UPPER(H373)="D",
              EINSTELLUNGEN!$D$24,
              IF(UPPER(H373)="E",
                EINSTELLUNGEN!$D$25,
                UPPER(H373)))))),
      IF(ISNUMBER(H373),
        EINSTELLUNGEN!$D$20&amp;H373,
        UPPER(H373)))),
  "")</f>
        <v/>
      </c>
      <c r="AQ373" s="2" t="str">
        <f t="shared" si="223"/>
        <v/>
      </c>
      <c r="AR373" s="2">
        <f t="shared" si="224"/>
        <v>0</v>
      </c>
      <c r="AS373" s="145">
        <f t="shared" si="225"/>
        <v>0.33333333333333331</v>
      </c>
      <c r="AT373" s="2">
        <f t="shared" si="226"/>
        <v>0</v>
      </c>
      <c r="AU373" s="2">
        <f t="shared" si="227"/>
        <v>0</v>
      </c>
      <c r="AV373" s="2">
        <f t="shared" si="228"/>
        <v>0</v>
      </c>
      <c r="AW373" s="2">
        <f t="shared" si="229"/>
        <v>0</v>
      </c>
      <c r="AX373" s="2">
        <f t="shared" si="210"/>
        <v>0</v>
      </c>
      <c r="AY373" s="2">
        <f t="shared" si="230"/>
        <v>0</v>
      </c>
      <c r="AZ373" s="145" t="e">
        <f t="shared" si="231"/>
        <v>#N/A</v>
      </c>
      <c r="BA373" s="145" t="e">
        <f t="shared" si="232"/>
        <v>#N/A</v>
      </c>
      <c r="BB373" s="145">
        <f t="shared" si="233"/>
        <v>2.083333333333337E-2</v>
      </c>
      <c r="BC373" s="2">
        <f>IF(AM373,
  IF(AND(AL373=$J$31,_xlfn.DAYS(AH373,DATE(AI373,1,1))&lt;7),
    MAX(0,EINSTELLUNGEN!$D$12+1-WEEKDAY(DATE(EINSTELLUNGEN!$D$9,EINSTELLUNGEN!$D$10,1),2)),
    IF(AL373=$J$33,
      MIN(EINSTELLUNGEN!$D$12,WEEKDAY(DATE(EINSTELLUNGEN!$D$9,12,31),2)),
      EINSTELLUNGEN!$D$12
  )) - SUMIF(AL$50:AL$2500,"="&amp;AL373,AX$50:AX$2500),
  0)</f>
        <v>3</v>
      </c>
      <c r="BD373" s="2">
        <f t="shared" si="234"/>
        <v>0.33333333333333331</v>
      </c>
      <c r="BE373" s="2">
        <f t="shared" si="235"/>
        <v>0</v>
      </c>
    </row>
    <row r="374" spans="1:57" ht="10.5" customHeight="1">
      <c r="A374" s="1" t="str">
        <f t="shared" ca="1" si="211"/>
        <v/>
      </c>
      <c r="B374" s="1" t="str">
        <f t="shared" ca="1" si="212"/>
        <v/>
      </c>
      <c r="C374" s="1" t="str">
        <f t="shared" ca="1" si="213"/>
        <v/>
      </c>
      <c r="D374" s="1" t="str">
        <f t="shared" ca="1" si="214"/>
        <v/>
      </c>
      <c r="F374" s="10"/>
      <c r="G374" s="136" t="str">
        <f t="shared" si="215"/>
        <v/>
      </c>
      <c r="H374" s="27"/>
      <c r="I374" s="28"/>
      <c r="J374" s="28"/>
      <c r="K374" s="29"/>
      <c r="L374" s="136"/>
      <c r="M374" s="136"/>
      <c r="N374" s="136"/>
      <c r="O374" s="26" t="str">
        <f t="shared" si="216"/>
        <v/>
      </c>
      <c r="P374" s="218" t="str">
        <f t="shared" si="217"/>
        <v/>
      </c>
      <c r="Q374" s="26" t="str">
        <f t="shared" si="218"/>
        <v/>
      </c>
      <c r="R374" s="22"/>
      <c r="S374" s="99"/>
      <c r="T374" s="10"/>
      <c r="U374" s="229" t="str">
        <f t="shared" si="219"/>
        <v/>
      </c>
      <c r="V374" s="230"/>
      <c r="W374" s="230"/>
      <c r="X374" s="230"/>
      <c r="Y374" s="230"/>
      <c r="Z374" s="22" t="str">
        <f>""</f>
        <v/>
      </c>
      <c r="AB374" s="23" t="str">
        <f t="shared" si="220"/>
        <v/>
      </c>
      <c r="AC374" s="2" t="b">
        <f>COUNT(Q374:Q$2500)&gt;0</f>
        <v>0</v>
      </c>
      <c r="AD374" s="2" t="b">
        <f t="shared" si="203"/>
        <v>0</v>
      </c>
      <c r="AE374" s="2" t="b">
        <f t="shared" si="204"/>
        <v>0</v>
      </c>
      <c r="AF374" s="2" t="b">
        <f t="shared" si="205"/>
        <v>0</v>
      </c>
      <c r="AG374" s="2" t="b">
        <f>OR(
  AND(AC374,NOT(AC375)),
  AND(AF374,WEEKDAY(AH373,2)=EINSTELLUNGEN!$D$12),
  AND(AF374,AH374=$J$35)
)</f>
        <v>0</v>
      </c>
      <c r="AH374" s="2">
        <f>IF(AE374,AH373+IF(WEEKDAY(AH373+1,2)&lt;=EINSTELLUNGEN!$D$12,1,$J$36),AH373)</f>
        <v>42020</v>
      </c>
      <c r="AI374" s="2">
        <f t="shared" si="206"/>
        <v>2019</v>
      </c>
      <c r="AJ374" s="2">
        <f t="shared" si="207"/>
        <v>201901</v>
      </c>
      <c r="AK374" s="2">
        <f t="shared" si="208"/>
        <v>201901</v>
      </c>
      <c r="AL374" s="2">
        <f t="shared" si="236"/>
        <v>201903</v>
      </c>
      <c r="AM374" s="2" t="b">
        <f t="shared" si="209"/>
        <v>1</v>
      </c>
      <c r="AN374" s="4" t="e">
        <f t="shared" si="221"/>
        <v>#N/A</v>
      </c>
      <c r="AO374" s="4" t="e">
        <f t="shared" si="222"/>
        <v>#N/A</v>
      </c>
      <c r="AP374" s="2" t="str">
        <f>IF(AD374,
  IF(ISBLANK(H374),
    AP373,
    IF(LEN(H374)=1,
      IF(OR(UPPER(H374)="A",UPPER(H374)="I"),
        EINSTELLUNGEN!$D$21,
        IF(OR(UPPER(H374)="B",UPPER(H374)="M"),
          EINSTELLUNGEN!$D$22,
          IF(OR(UPPER(H374)="C",UPPER(H374)="S"),
            EINSTELLUNGEN!$D$23,
            IF(UPPER(H374)="D",
              EINSTELLUNGEN!$D$24,
              IF(UPPER(H374)="E",
                EINSTELLUNGEN!$D$25,
                UPPER(H374)))))),
      IF(ISNUMBER(H374),
        EINSTELLUNGEN!$D$20&amp;H374,
        UPPER(H374)))),
  "")</f>
        <v/>
      </c>
      <c r="AQ374" s="2" t="str">
        <f t="shared" si="223"/>
        <v/>
      </c>
      <c r="AR374" s="2">
        <f t="shared" si="224"/>
        <v>0</v>
      </c>
      <c r="AS374" s="145">
        <f t="shared" si="225"/>
        <v>0.33333333333333331</v>
      </c>
      <c r="AT374" s="2">
        <f t="shared" si="226"/>
        <v>0</v>
      </c>
      <c r="AU374" s="2">
        <f t="shared" si="227"/>
        <v>0</v>
      </c>
      <c r="AV374" s="2">
        <f t="shared" si="228"/>
        <v>0</v>
      </c>
      <c r="AW374" s="2">
        <f t="shared" si="229"/>
        <v>0</v>
      </c>
      <c r="AX374" s="2">
        <f t="shared" si="210"/>
        <v>0</v>
      </c>
      <c r="AY374" s="2">
        <f t="shared" si="230"/>
        <v>0</v>
      </c>
      <c r="AZ374" s="145" t="e">
        <f t="shared" si="231"/>
        <v>#N/A</v>
      </c>
      <c r="BA374" s="145" t="e">
        <f t="shared" si="232"/>
        <v>#N/A</v>
      </c>
      <c r="BB374" s="145">
        <f t="shared" si="233"/>
        <v>2.083333333333337E-2</v>
      </c>
      <c r="BC374" s="2">
        <f>IF(AM374,
  IF(AND(AL374=$J$31,_xlfn.DAYS(AH374,DATE(AI374,1,1))&lt;7),
    MAX(0,EINSTELLUNGEN!$D$12+1-WEEKDAY(DATE(EINSTELLUNGEN!$D$9,EINSTELLUNGEN!$D$10,1),2)),
    IF(AL374=$J$33,
      MIN(EINSTELLUNGEN!$D$12,WEEKDAY(DATE(EINSTELLUNGEN!$D$9,12,31),2)),
      EINSTELLUNGEN!$D$12
  )) - SUMIF(AL$50:AL$2500,"="&amp;AL374,AX$50:AX$2500),
  0)</f>
        <v>3</v>
      </c>
      <c r="BD374" s="2">
        <f t="shared" si="234"/>
        <v>0.33333333333333331</v>
      </c>
      <c r="BE374" s="2">
        <f t="shared" si="235"/>
        <v>0</v>
      </c>
    </row>
    <row r="375" spans="1:57" ht="10.5" customHeight="1">
      <c r="A375" s="1" t="str">
        <f t="shared" ca="1" si="211"/>
        <v/>
      </c>
      <c r="B375" s="1" t="str">
        <f t="shared" ca="1" si="212"/>
        <v/>
      </c>
      <c r="C375" s="1" t="str">
        <f t="shared" ca="1" si="213"/>
        <v/>
      </c>
      <c r="D375" s="1" t="str">
        <f t="shared" ca="1" si="214"/>
        <v/>
      </c>
      <c r="F375" s="10"/>
      <c r="G375" s="136" t="str">
        <f t="shared" si="215"/>
        <v/>
      </c>
      <c r="H375" s="27"/>
      <c r="I375" s="28"/>
      <c r="J375" s="28"/>
      <c r="K375" s="29"/>
      <c r="L375" s="136"/>
      <c r="M375" s="136"/>
      <c r="N375" s="136"/>
      <c r="O375" s="26" t="str">
        <f t="shared" si="216"/>
        <v/>
      </c>
      <c r="P375" s="218" t="str">
        <f t="shared" si="217"/>
        <v/>
      </c>
      <c r="Q375" s="26" t="str">
        <f t="shared" si="218"/>
        <v/>
      </c>
      <c r="R375" s="22"/>
      <c r="S375" s="99"/>
      <c r="T375" s="10"/>
      <c r="U375" s="229" t="str">
        <f t="shared" si="219"/>
        <v/>
      </c>
      <c r="V375" s="230"/>
      <c r="W375" s="230"/>
      <c r="X375" s="230"/>
      <c r="Y375" s="230"/>
      <c r="Z375" s="22" t="str">
        <f>""</f>
        <v/>
      </c>
      <c r="AB375" s="23" t="str">
        <f t="shared" si="220"/>
        <v/>
      </c>
      <c r="AC375" s="2" t="b">
        <f>COUNT(Q375:Q$2500)&gt;0</f>
        <v>0</v>
      </c>
      <c r="AD375" s="2" t="b">
        <f t="shared" si="203"/>
        <v>0</v>
      </c>
      <c r="AE375" s="2" t="b">
        <f t="shared" si="204"/>
        <v>0</v>
      </c>
      <c r="AF375" s="2" t="b">
        <f t="shared" si="205"/>
        <v>0</v>
      </c>
      <c r="AG375" s="2" t="b">
        <f>OR(
  AND(AC375,NOT(AC376)),
  AND(AF375,WEEKDAY(AH374,2)=EINSTELLUNGEN!$D$12),
  AND(AF375,AH375=$J$35)
)</f>
        <v>0</v>
      </c>
      <c r="AH375" s="2">
        <f>IF(AE375,AH374+IF(WEEKDAY(AH374+1,2)&lt;=EINSTELLUNGEN!$D$12,1,$J$36),AH374)</f>
        <v>42020</v>
      </c>
      <c r="AI375" s="2">
        <f t="shared" si="206"/>
        <v>2019</v>
      </c>
      <c r="AJ375" s="2">
        <f t="shared" si="207"/>
        <v>201901</v>
      </c>
      <c r="AK375" s="2">
        <f t="shared" si="208"/>
        <v>201901</v>
      </c>
      <c r="AL375" s="2">
        <f t="shared" si="236"/>
        <v>201903</v>
      </c>
      <c r="AM375" s="2" t="b">
        <f t="shared" si="209"/>
        <v>1</v>
      </c>
      <c r="AN375" s="4" t="e">
        <f t="shared" si="221"/>
        <v>#N/A</v>
      </c>
      <c r="AO375" s="4" t="e">
        <f t="shared" si="222"/>
        <v>#N/A</v>
      </c>
      <c r="AP375" s="2" t="str">
        <f>IF(AD375,
  IF(ISBLANK(H375),
    AP374,
    IF(LEN(H375)=1,
      IF(OR(UPPER(H375)="A",UPPER(H375)="I"),
        EINSTELLUNGEN!$D$21,
        IF(OR(UPPER(H375)="B",UPPER(H375)="M"),
          EINSTELLUNGEN!$D$22,
          IF(OR(UPPER(H375)="C",UPPER(H375)="S"),
            EINSTELLUNGEN!$D$23,
            IF(UPPER(H375)="D",
              EINSTELLUNGEN!$D$24,
              IF(UPPER(H375)="E",
                EINSTELLUNGEN!$D$25,
                UPPER(H375)))))),
      IF(ISNUMBER(H375),
        EINSTELLUNGEN!$D$20&amp;H375,
        UPPER(H375)))),
  "")</f>
        <v/>
      </c>
      <c r="AQ375" s="2" t="str">
        <f t="shared" si="223"/>
        <v/>
      </c>
      <c r="AR375" s="2">
        <f t="shared" si="224"/>
        <v>0</v>
      </c>
      <c r="AS375" s="145">
        <f t="shared" si="225"/>
        <v>0.33333333333333331</v>
      </c>
      <c r="AT375" s="2">
        <f t="shared" si="226"/>
        <v>0</v>
      </c>
      <c r="AU375" s="2">
        <f t="shared" si="227"/>
        <v>0</v>
      </c>
      <c r="AV375" s="2">
        <f t="shared" si="228"/>
        <v>0</v>
      </c>
      <c r="AW375" s="2">
        <f t="shared" si="229"/>
        <v>0</v>
      </c>
      <c r="AX375" s="2">
        <f t="shared" si="210"/>
        <v>0</v>
      </c>
      <c r="AY375" s="2">
        <f t="shared" si="230"/>
        <v>0</v>
      </c>
      <c r="AZ375" s="145" t="e">
        <f t="shared" si="231"/>
        <v>#N/A</v>
      </c>
      <c r="BA375" s="145" t="e">
        <f t="shared" si="232"/>
        <v>#N/A</v>
      </c>
      <c r="BB375" s="145">
        <f t="shared" si="233"/>
        <v>2.083333333333337E-2</v>
      </c>
      <c r="BC375" s="2">
        <f>IF(AM375,
  IF(AND(AL375=$J$31,_xlfn.DAYS(AH375,DATE(AI375,1,1))&lt;7),
    MAX(0,EINSTELLUNGEN!$D$12+1-WEEKDAY(DATE(EINSTELLUNGEN!$D$9,EINSTELLUNGEN!$D$10,1),2)),
    IF(AL375=$J$33,
      MIN(EINSTELLUNGEN!$D$12,WEEKDAY(DATE(EINSTELLUNGEN!$D$9,12,31),2)),
      EINSTELLUNGEN!$D$12
  )) - SUMIF(AL$50:AL$2500,"="&amp;AL375,AX$50:AX$2500),
  0)</f>
        <v>3</v>
      </c>
      <c r="BD375" s="2">
        <f t="shared" si="234"/>
        <v>0.33333333333333331</v>
      </c>
      <c r="BE375" s="2">
        <f t="shared" si="235"/>
        <v>0</v>
      </c>
    </row>
    <row r="376" spans="1:57" ht="10.5" customHeight="1">
      <c r="A376" s="1" t="str">
        <f t="shared" ca="1" si="211"/>
        <v/>
      </c>
      <c r="B376" s="1" t="str">
        <f t="shared" ca="1" si="212"/>
        <v/>
      </c>
      <c r="C376" s="1" t="str">
        <f t="shared" ca="1" si="213"/>
        <v/>
      </c>
      <c r="D376" s="1" t="str">
        <f t="shared" ca="1" si="214"/>
        <v/>
      </c>
      <c r="F376" s="10"/>
      <c r="G376" s="136" t="str">
        <f t="shared" si="215"/>
        <v/>
      </c>
      <c r="H376" s="27"/>
      <c r="I376" s="28"/>
      <c r="J376" s="28"/>
      <c r="K376" s="29"/>
      <c r="L376" s="136"/>
      <c r="M376" s="136"/>
      <c r="N376" s="136"/>
      <c r="O376" s="26" t="str">
        <f t="shared" si="216"/>
        <v/>
      </c>
      <c r="P376" s="218" t="str">
        <f t="shared" si="217"/>
        <v/>
      </c>
      <c r="Q376" s="26" t="str">
        <f t="shared" si="218"/>
        <v/>
      </c>
      <c r="R376" s="22"/>
      <c r="S376" s="99"/>
      <c r="T376" s="10"/>
      <c r="U376" s="229" t="str">
        <f t="shared" si="219"/>
        <v/>
      </c>
      <c r="V376" s="230"/>
      <c r="W376" s="230"/>
      <c r="X376" s="230"/>
      <c r="Y376" s="230"/>
      <c r="Z376" s="22" t="str">
        <f>""</f>
        <v/>
      </c>
      <c r="AB376" s="23" t="str">
        <f t="shared" si="220"/>
        <v/>
      </c>
      <c r="AC376" s="2" t="b">
        <f>COUNT(Q376:Q$2500)&gt;0</f>
        <v>0</v>
      </c>
      <c r="AD376" s="2" t="b">
        <f t="shared" si="203"/>
        <v>0</v>
      </c>
      <c r="AE376" s="2" t="b">
        <f t="shared" si="204"/>
        <v>0</v>
      </c>
      <c r="AF376" s="2" t="b">
        <f t="shared" si="205"/>
        <v>0</v>
      </c>
      <c r="AG376" s="2" t="b">
        <f>OR(
  AND(AC376,NOT(AC377)),
  AND(AF376,WEEKDAY(AH375,2)=EINSTELLUNGEN!$D$12),
  AND(AF376,AH376=$J$35)
)</f>
        <v>0</v>
      </c>
      <c r="AH376" s="2">
        <f>IF(AE376,AH375+IF(WEEKDAY(AH375+1,2)&lt;=EINSTELLUNGEN!$D$12,1,$J$36),AH375)</f>
        <v>42020</v>
      </c>
      <c r="AI376" s="2">
        <f t="shared" si="206"/>
        <v>2019</v>
      </c>
      <c r="AJ376" s="2">
        <f t="shared" si="207"/>
        <v>201901</v>
      </c>
      <c r="AK376" s="2">
        <f t="shared" si="208"/>
        <v>201901</v>
      </c>
      <c r="AL376" s="2">
        <f t="shared" si="236"/>
        <v>201903</v>
      </c>
      <c r="AM376" s="2" t="b">
        <f t="shared" si="209"/>
        <v>1</v>
      </c>
      <c r="AN376" s="4" t="e">
        <f t="shared" si="221"/>
        <v>#N/A</v>
      </c>
      <c r="AO376" s="4" t="e">
        <f t="shared" si="222"/>
        <v>#N/A</v>
      </c>
      <c r="AP376" s="2" t="str">
        <f>IF(AD376,
  IF(ISBLANK(H376),
    AP375,
    IF(LEN(H376)=1,
      IF(OR(UPPER(H376)="A",UPPER(H376)="I"),
        EINSTELLUNGEN!$D$21,
        IF(OR(UPPER(H376)="B",UPPER(H376)="M"),
          EINSTELLUNGEN!$D$22,
          IF(OR(UPPER(H376)="C",UPPER(H376)="S"),
            EINSTELLUNGEN!$D$23,
            IF(UPPER(H376)="D",
              EINSTELLUNGEN!$D$24,
              IF(UPPER(H376)="E",
                EINSTELLUNGEN!$D$25,
                UPPER(H376)))))),
      IF(ISNUMBER(H376),
        EINSTELLUNGEN!$D$20&amp;H376,
        UPPER(H376)))),
  "")</f>
        <v/>
      </c>
      <c r="AQ376" s="2" t="str">
        <f t="shared" si="223"/>
        <v/>
      </c>
      <c r="AR376" s="2">
        <f t="shared" si="224"/>
        <v>0</v>
      </c>
      <c r="AS376" s="145">
        <f t="shared" si="225"/>
        <v>0.33333333333333331</v>
      </c>
      <c r="AT376" s="2">
        <f t="shared" si="226"/>
        <v>0</v>
      </c>
      <c r="AU376" s="2">
        <f t="shared" si="227"/>
        <v>0</v>
      </c>
      <c r="AV376" s="2">
        <f t="shared" si="228"/>
        <v>0</v>
      </c>
      <c r="AW376" s="2">
        <f t="shared" si="229"/>
        <v>0</v>
      </c>
      <c r="AX376" s="2">
        <f t="shared" si="210"/>
        <v>0</v>
      </c>
      <c r="AY376" s="2">
        <f t="shared" si="230"/>
        <v>0</v>
      </c>
      <c r="AZ376" s="145" t="e">
        <f t="shared" si="231"/>
        <v>#N/A</v>
      </c>
      <c r="BA376" s="145" t="e">
        <f t="shared" si="232"/>
        <v>#N/A</v>
      </c>
      <c r="BB376" s="145">
        <f t="shared" si="233"/>
        <v>2.083333333333337E-2</v>
      </c>
      <c r="BC376" s="2">
        <f>IF(AM376,
  IF(AND(AL376=$J$31,_xlfn.DAYS(AH376,DATE(AI376,1,1))&lt;7),
    MAX(0,EINSTELLUNGEN!$D$12+1-WEEKDAY(DATE(EINSTELLUNGEN!$D$9,EINSTELLUNGEN!$D$10,1),2)),
    IF(AL376=$J$33,
      MIN(EINSTELLUNGEN!$D$12,WEEKDAY(DATE(EINSTELLUNGEN!$D$9,12,31),2)),
      EINSTELLUNGEN!$D$12
  )) - SUMIF(AL$50:AL$2500,"="&amp;AL376,AX$50:AX$2500),
  0)</f>
        <v>3</v>
      </c>
      <c r="BD376" s="2">
        <f t="shared" si="234"/>
        <v>0.33333333333333331</v>
      </c>
      <c r="BE376" s="2">
        <f t="shared" si="235"/>
        <v>0</v>
      </c>
    </row>
    <row r="377" spans="1:57" ht="10.5" customHeight="1">
      <c r="A377" s="1" t="str">
        <f t="shared" ca="1" si="211"/>
        <v/>
      </c>
      <c r="B377" s="1" t="str">
        <f t="shared" ca="1" si="212"/>
        <v/>
      </c>
      <c r="C377" s="1" t="str">
        <f t="shared" ca="1" si="213"/>
        <v/>
      </c>
      <c r="D377" s="1" t="str">
        <f t="shared" ca="1" si="214"/>
        <v/>
      </c>
      <c r="F377" s="10"/>
      <c r="G377" s="136" t="str">
        <f t="shared" si="215"/>
        <v/>
      </c>
      <c r="H377" s="27"/>
      <c r="I377" s="28"/>
      <c r="J377" s="28"/>
      <c r="K377" s="29"/>
      <c r="L377" s="136"/>
      <c r="M377" s="136"/>
      <c r="N377" s="136"/>
      <c r="O377" s="26" t="str">
        <f t="shared" si="216"/>
        <v/>
      </c>
      <c r="P377" s="218" t="str">
        <f t="shared" si="217"/>
        <v/>
      </c>
      <c r="Q377" s="26" t="str">
        <f t="shared" si="218"/>
        <v/>
      </c>
      <c r="R377" s="22"/>
      <c r="S377" s="99"/>
      <c r="T377" s="10"/>
      <c r="U377" s="229" t="str">
        <f t="shared" si="219"/>
        <v/>
      </c>
      <c r="V377" s="230"/>
      <c r="W377" s="230"/>
      <c r="X377" s="230"/>
      <c r="Y377" s="230"/>
      <c r="Z377" s="22" t="str">
        <f>""</f>
        <v/>
      </c>
      <c r="AB377" s="23" t="str">
        <f t="shared" si="220"/>
        <v/>
      </c>
      <c r="AC377" s="2" t="b">
        <f>COUNT(Q377:Q$2500)&gt;0</f>
        <v>0</v>
      </c>
      <c r="AD377" s="2" t="b">
        <f t="shared" si="203"/>
        <v>0</v>
      </c>
      <c r="AE377" s="2" t="b">
        <f t="shared" si="204"/>
        <v>0</v>
      </c>
      <c r="AF377" s="2" t="b">
        <f t="shared" si="205"/>
        <v>0</v>
      </c>
      <c r="AG377" s="2" t="b">
        <f>OR(
  AND(AC377,NOT(AC378)),
  AND(AF377,WEEKDAY(AH376,2)=EINSTELLUNGEN!$D$12),
  AND(AF377,AH377=$J$35)
)</f>
        <v>0</v>
      </c>
      <c r="AH377" s="2">
        <f>IF(AE377,AH376+IF(WEEKDAY(AH376+1,2)&lt;=EINSTELLUNGEN!$D$12,1,$J$36),AH376)</f>
        <v>42020</v>
      </c>
      <c r="AI377" s="2">
        <f t="shared" si="206"/>
        <v>2019</v>
      </c>
      <c r="AJ377" s="2">
        <f t="shared" si="207"/>
        <v>201901</v>
      </c>
      <c r="AK377" s="2">
        <f t="shared" si="208"/>
        <v>201901</v>
      </c>
      <c r="AL377" s="2">
        <f t="shared" si="236"/>
        <v>201903</v>
      </c>
      <c r="AM377" s="2" t="b">
        <f t="shared" si="209"/>
        <v>1</v>
      </c>
      <c r="AN377" s="4" t="e">
        <f t="shared" si="221"/>
        <v>#N/A</v>
      </c>
      <c r="AO377" s="4" t="e">
        <f t="shared" si="222"/>
        <v>#N/A</v>
      </c>
      <c r="AP377" s="2" t="str">
        <f>IF(AD377,
  IF(ISBLANK(H377),
    AP376,
    IF(LEN(H377)=1,
      IF(OR(UPPER(H377)="A",UPPER(H377)="I"),
        EINSTELLUNGEN!$D$21,
        IF(OR(UPPER(H377)="B",UPPER(H377)="M"),
          EINSTELLUNGEN!$D$22,
          IF(OR(UPPER(H377)="C",UPPER(H377)="S"),
            EINSTELLUNGEN!$D$23,
            IF(UPPER(H377)="D",
              EINSTELLUNGEN!$D$24,
              IF(UPPER(H377)="E",
                EINSTELLUNGEN!$D$25,
                UPPER(H377)))))),
      IF(ISNUMBER(H377),
        EINSTELLUNGEN!$D$20&amp;H377,
        UPPER(H377)))),
  "")</f>
        <v/>
      </c>
      <c r="AQ377" s="2" t="str">
        <f t="shared" si="223"/>
        <v/>
      </c>
      <c r="AR377" s="2">
        <f t="shared" si="224"/>
        <v>0</v>
      </c>
      <c r="AS377" s="145">
        <f t="shared" si="225"/>
        <v>0.33333333333333331</v>
      </c>
      <c r="AT377" s="2">
        <f t="shared" si="226"/>
        <v>0</v>
      </c>
      <c r="AU377" s="2">
        <f t="shared" si="227"/>
        <v>0</v>
      </c>
      <c r="AV377" s="2">
        <f t="shared" si="228"/>
        <v>0</v>
      </c>
      <c r="AW377" s="2">
        <f t="shared" si="229"/>
        <v>0</v>
      </c>
      <c r="AX377" s="2">
        <f t="shared" si="210"/>
        <v>0</v>
      </c>
      <c r="AY377" s="2">
        <f t="shared" si="230"/>
        <v>0</v>
      </c>
      <c r="AZ377" s="145" t="e">
        <f t="shared" si="231"/>
        <v>#N/A</v>
      </c>
      <c r="BA377" s="145" t="e">
        <f t="shared" si="232"/>
        <v>#N/A</v>
      </c>
      <c r="BB377" s="145">
        <f t="shared" si="233"/>
        <v>2.083333333333337E-2</v>
      </c>
      <c r="BC377" s="2">
        <f>IF(AM377,
  IF(AND(AL377=$J$31,_xlfn.DAYS(AH377,DATE(AI377,1,1))&lt;7),
    MAX(0,EINSTELLUNGEN!$D$12+1-WEEKDAY(DATE(EINSTELLUNGEN!$D$9,EINSTELLUNGEN!$D$10,1),2)),
    IF(AL377=$J$33,
      MIN(EINSTELLUNGEN!$D$12,WEEKDAY(DATE(EINSTELLUNGEN!$D$9,12,31),2)),
      EINSTELLUNGEN!$D$12
  )) - SUMIF(AL$50:AL$2500,"="&amp;AL377,AX$50:AX$2500),
  0)</f>
        <v>3</v>
      </c>
      <c r="BD377" s="2">
        <f t="shared" si="234"/>
        <v>0.33333333333333331</v>
      </c>
      <c r="BE377" s="2">
        <f t="shared" si="235"/>
        <v>0</v>
      </c>
    </row>
    <row r="378" spans="1:57" ht="10.5" customHeight="1">
      <c r="A378" s="1" t="str">
        <f t="shared" ca="1" si="211"/>
        <v/>
      </c>
      <c r="B378" s="1" t="str">
        <f t="shared" ca="1" si="212"/>
        <v/>
      </c>
      <c r="C378" s="1" t="str">
        <f t="shared" ca="1" si="213"/>
        <v/>
      </c>
      <c r="D378" s="1" t="str">
        <f t="shared" ca="1" si="214"/>
        <v/>
      </c>
      <c r="F378" s="10"/>
      <c r="G378" s="136" t="str">
        <f t="shared" si="215"/>
        <v/>
      </c>
      <c r="H378" s="27"/>
      <c r="I378" s="28"/>
      <c r="J378" s="28"/>
      <c r="K378" s="29"/>
      <c r="L378" s="136"/>
      <c r="M378" s="136"/>
      <c r="N378" s="136"/>
      <c r="O378" s="26" t="str">
        <f t="shared" si="216"/>
        <v/>
      </c>
      <c r="P378" s="218" t="str">
        <f t="shared" si="217"/>
        <v/>
      </c>
      <c r="Q378" s="26" t="str">
        <f t="shared" si="218"/>
        <v/>
      </c>
      <c r="R378" s="22"/>
      <c r="S378" s="99"/>
      <c r="T378" s="10"/>
      <c r="U378" s="229" t="str">
        <f t="shared" si="219"/>
        <v/>
      </c>
      <c r="V378" s="230"/>
      <c r="W378" s="230"/>
      <c r="X378" s="230"/>
      <c r="Y378" s="230"/>
      <c r="Z378" s="22" t="str">
        <f>""</f>
        <v/>
      </c>
      <c r="AB378" s="23" t="str">
        <f t="shared" si="220"/>
        <v/>
      </c>
      <c r="AC378" s="2" t="b">
        <f>COUNT(Q378:Q$2500)&gt;0</f>
        <v>0</v>
      </c>
      <c r="AD378" s="2" t="b">
        <f t="shared" si="203"/>
        <v>0</v>
      </c>
      <c r="AE378" s="2" t="b">
        <f t="shared" si="204"/>
        <v>0</v>
      </c>
      <c r="AF378" s="2" t="b">
        <f t="shared" si="205"/>
        <v>0</v>
      </c>
      <c r="AG378" s="2" t="b">
        <f>OR(
  AND(AC378,NOT(AC379)),
  AND(AF378,WEEKDAY(AH377,2)=EINSTELLUNGEN!$D$12),
  AND(AF378,AH378=$J$35)
)</f>
        <v>0</v>
      </c>
      <c r="AH378" s="2">
        <f>IF(AE378,AH377+IF(WEEKDAY(AH377+1,2)&lt;=EINSTELLUNGEN!$D$12,1,$J$36),AH377)</f>
        <v>42020</v>
      </c>
      <c r="AI378" s="2">
        <f t="shared" si="206"/>
        <v>2019</v>
      </c>
      <c r="AJ378" s="2">
        <f t="shared" si="207"/>
        <v>201901</v>
      </c>
      <c r="AK378" s="2">
        <f t="shared" si="208"/>
        <v>201901</v>
      </c>
      <c r="AL378" s="2">
        <f t="shared" si="236"/>
        <v>201903</v>
      </c>
      <c r="AM378" s="2" t="b">
        <f t="shared" si="209"/>
        <v>1</v>
      </c>
      <c r="AN378" s="4" t="e">
        <f t="shared" si="221"/>
        <v>#N/A</v>
      </c>
      <c r="AO378" s="4" t="e">
        <f t="shared" si="222"/>
        <v>#N/A</v>
      </c>
      <c r="AP378" s="2" t="str">
        <f>IF(AD378,
  IF(ISBLANK(H378),
    AP377,
    IF(LEN(H378)=1,
      IF(OR(UPPER(H378)="A",UPPER(H378)="I"),
        EINSTELLUNGEN!$D$21,
        IF(OR(UPPER(H378)="B",UPPER(H378)="M"),
          EINSTELLUNGEN!$D$22,
          IF(OR(UPPER(H378)="C",UPPER(H378)="S"),
            EINSTELLUNGEN!$D$23,
            IF(UPPER(H378)="D",
              EINSTELLUNGEN!$D$24,
              IF(UPPER(H378)="E",
                EINSTELLUNGEN!$D$25,
                UPPER(H378)))))),
      IF(ISNUMBER(H378),
        EINSTELLUNGEN!$D$20&amp;H378,
        UPPER(H378)))),
  "")</f>
        <v/>
      </c>
      <c r="AQ378" s="2" t="str">
        <f t="shared" si="223"/>
        <v/>
      </c>
      <c r="AR378" s="2">
        <f t="shared" si="224"/>
        <v>0</v>
      </c>
      <c r="AS378" s="145">
        <f t="shared" si="225"/>
        <v>0.33333333333333331</v>
      </c>
      <c r="AT378" s="2">
        <f t="shared" si="226"/>
        <v>0</v>
      </c>
      <c r="AU378" s="2">
        <f t="shared" si="227"/>
        <v>0</v>
      </c>
      <c r="AV378" s="2">
        <f t="shared" si="228"/>
        <v>0</v>
      </c>
      <c r="AW378" s="2">
        <f t="shared" si="229"/>
        <v>0</v>
      </c>
      <c r="AX378" s="2">
        <f t="shared" si="210"/>
        <v>0</v>
      </c>
      <c r="AY378" s="2">
        <f t="shared" si="230"/>
        <v>0</v>
      </c>
      <c r="AZ378" s="145" t="e">
        <f t="shared" si="231"/>
        <v>#N/A</v>
      </c>
      <c r="BA378" s="145" t="e">
        <f t="shared" si="232"/>
        <v>#N/A</v>
      </c>
      <c r="BB378" s="145">
        <f t="shared" si="233"/>
        <v>2.083333333333337E-2</v>
      </c>
      <c r="BC378" s="2">
        <f>IF(AM378,
  IF(AND(AL378=$J$31,_xlfn.DAYS(AH378,DATE(AI378,1,1))&lt;7),
    MAX(0,EINSTELLUNGEN!$D$12+1-WEEKDAY(DATE(EINSTELLUNGEN!$D$9,EINSTELLUNGEN!$D$10,1),2)),
    IF(AL378=$J$33,
      MIN(EINSTELLUNGEN!$D$12,WEEKDAY(DATE(EINSTELLUNGEN!$D$9,12,31),2)),
      EINSTELLUNGEN!$D$12
  )) - SUMIF(AL$50:AL$2500,"="&amp;AL378,AX$50:AX$2500),
  0)</f>
        <v>3</v>
      </c>
      <c r="BD378" s="2">
        <f t="shared" si="234"/>
        <v>0.33333333333333331</v>
      </c>
      <c r="BE378" s="2">
        <f t="shared" si="235"/>
        <v>0</v>
      </c>
    </row>
    <row r="379" spans="1:57" ht="10.5" customHeight="1">
      <c r="A379" s="1" t="str">
        <f t="shared" ca="1" si="211"/>
        <v/>
      </c>
      <c r="B379" s="1" t="str">
        <f t="shared" ca="1" si="212"/>
        <v/>
      </c>
      <c r="C379" s="1" t="str">
        <f t="shared" ca="1" si="213"/>
        <v/>
      </c>
      <c r="D379" s="1" t="str">
        <f t="shared" ca="1" si="214"/>
        <v/>
      </c>
      <c r="F379" s="10"/>
      <c r="G379" s="136" t="str">
        <f t="shared" si="215"/>
        <v/>
      </c>
      <c r="H379" s="27"/>
      <c r="I379" s="28"/>
      <c r="J379" s="28"/>
      <c r="K379" s="29"/>
      <c r="L379" s="136"/>
      <c r="M379" s="136"/>
      <c r="N379" s="136"/>
      <c r="O379" s="26" t="str">
        <f t="shared" si="216"/>
        <v/>
      </c>
      <c r="P379" s="218" t="str">
        <f t="shared" si="217"/>
        <v/>
      </c>
      <c r="Q379" s="26" t="str">
        <f t="shared" si="218"/>
        <v/>
      </c>
      <c r="R379" s="22"/>
      <c r="S379" s="99"/>
      <c r="T379" s="10"/>
      <c r="U379" s="229" t="str">
        <f t="shared" si="219"/>
        <v/>
      </c>
      <c r="V379" s="230"/>
      <c r="W379" s="230"/>
      <c r="X379" s="230"/>
      <c r="Y379" s="230"/>
      <c r="Z379" s="22" t="str">
        <f>""</f>
        <v/>
      </c>
      <c r="AB379" s="23" t="str">
        <f t="shared" si="220"/>
        <v/>
      </c>
      <c r="AC379" s="2" t="b">
        <f>COUNT(Q379:Q$2500)&gt;0</f>
        <v>0</v>
      </c>
      <c r="AD379" s="2" t="b">
        <f t="shared" si="203"/>
        <v>0</v>
      </c>
      <c r="AE379" s="2" t="b">
        <f t="shared" si="204"/>
        <v>0</v>
      </c>
      <c r="AF379" s="2" t="b">
        <f t="shared" si="205"/>
        <v>0</v>
      </c>
      <c r="AG379" s="2" t="b">
        <f>OR(
  AND(AC379,NOT(AC380)),
  AND(AF379,WEEKDAY(AH378,2)=EINSTELLUNGEN!$D$12),
  AND(AF379,AH379=$J$35)
)</f>
        <v>0</v>
      </c>
      <c r="AH379" s="2">
        <f>IF(AE379,AH378+IF(WEEKDAY(AH378+1,2)&lt;=EINSTELLUNGEN!$D$12,1,$J$36),AH378)</f>
        <v>42020</v>
      </c>
      <c r="AI379" s="2">
        <f t="shared" si="206"/>
        <v>2019</v>
      </c>
      <c r="AJ379" s="2">
        <f t="shared" si="207"/>
        <v>201901</v>
      </c>
      <c r="AK379" s="2">
        <f t="shared" si="208"/>
        <v>201901</v>
      </c>
      <c r="AL379" s="2">
        <f t="shared" si="236"/>
        <v>201903</v>
      </c>
      <c r="AM379" s="2" t="b">
        <f t="shared" si="209"/>
        <v>1</v>
      </c>
      <c r="AN379" s="4" t="e">
        <f t="shared" si="221"/>
        <v>#N/A</v>
      </c>
      <c r="AO379" s="4" t="e">
        <f t="shared" si="222"/>
        <v>#N/A</v>
      </c>
      <c r="AP379" s="2" t="str">
        <f>IF(AD379,
  IF(ISBLANK(H379),
    AP378,
    IF(LEN(H379)=1,
      IF(OR(UPPER(H379)="A",UPPER(H379)="I"),
        EINSTELLUNGEN!$D$21,
        IF(OR(UPPER(H379)="B",UPPER(H379)="M"),
          EINSTELLUNGEN!$D$22,
          IF(OR(UPPER(H379)="C",UPPER(H379)="S"),
            EINSTELLUNGEN!$D$23,
            IF(UPPER(H379)="D",
              EINSTELLUNGEN!$D$24,
              IF(UPPER(H379)="E",
                EINSTELLUNGEN!$D$25,
                UPPER(H379)))))),
      IF(ISNUMBER(H379),
        EINSTELLUNGEN!$D$20&amp;H379,
        UPPER(H379)))),
  "")</f>
        <v/>
      </c>
      <c r="AQ379" s="2" t="str">
        <f t="shared" si="223"/>
        <v/>
      </c>
      <c r="AR379" s="2">
        <f t="shared" si="224"/>
        <v>0</v>
      </c>
      <c r="AS379" s="145">
        <f t="shared" si="225"/>
        <v>0.33333333333333331</v>
      </c>
      <c r="AT379" s="2">
        <f t="shared" si="226"/>
        <v>0</v>
      </c>
      <c r="AU379" s="2">
        <f t="shared" si="227"/>
        <v>0</v>
      </c>
      <c r="AV379" s="2">
        <f t="shared" si="228"/>
        <v>0</v>
      </c>
      <c r="AW379" s="2">
        <f t="shared" si="229"/>
        <v>0</v>
      </c>
      <c r="AX379" s="2">
        <f t="shared" si="210"/>
        <v>0</v>
      </c>
      <c r="AY379" s="2">
        <f t="shared" si="230"/>
        <v>0</v>
      </c>
      <c r="AZ379" s="145" t="e">
        <f t="shared" si="231"/>
        <v>#N/A</v>
      </c>
      <c r="BA379" s="145" t="e">
        <f t="shared" si="232"/>
        <v>#N/A</v>
      </c>
      <c r="BB379" s="145">
        <f t="shared" si="233"/>
        <v>2.083333333333337E-2</v>
      </c>
      <c r="BC379" s="2">
        <f>IF(AM379,
  IF(AND(AL379=$J$31,_xlfn.DAYS(AH379,DATE(AI379,1,1))&lt;7),
    MAX(0,EINSTELLUNGEN!$D$12+1-WEEKDAY(DATE(EINSTELLUNGEN!$D$9,EINSTELLUNGEN!$D$10,1),2)),
    IF(AL379=$J$33,
      MIN(EINSTELLUNGEN!$D$12,WEEKDAY(DATE(EINSTELLUNGEN!$D$9,12,31),2)),
      EINSTELLUNGEN!$D$12
  )) - SUMIF(AL$50:AL$2500,"="&amp;AL379,AX$50:AX$2500),
  0)</f>
        <v>3</v>
      </c>
      <c r="BD379" s="2">
        <f t="shared" si="234"/>
        <v>0.33333333333333331</v>
      </c>
      <c r="BE379" s="2">
        <f t="shared" si="235"/>
        <v>0</v>
      </c>
    </row>
    <row r="380" spans="1:57" ht="10.5" customHeight="1">
      <c r="A380" s="1" t="str">
        <f t="shared" ca="1" si="211"/>
        <v/>
      </c>
      <c r="B380" s="1" t="str">
        <f t="shared" ca="1" si="212"/>
        <v/>
      </c>
      <c r="C380" s="1" t="str">
        <f t="shared" ca="1" si="213"/>
        <v/>
      </c>
      <c r="D380" s="1" t="str">
        <f t="shared" ca="1" si="214"/>
        <v/>
      </c>
      <c r="F380" s="10"/>
      <c r="G380" s="136" t="str">
        <f t="shared" si="215"/>
        <v/>
      </c>
      <c r="H380" s="27"/>
      <c r="I380" s="28"/>
      <c r="J380" s="28"/>
      <c r="K380" s="29"/>
      <c r="L380" s="136"/>
      <c r="M380" s="136"/>
      <c r="N380" s="136"/>
      <c r="O380" s="26" t="str">
        <f t="shared" si="216"/>
        <v/>
      </c>
      <c r="P380" s="218" t="str">
        <f t="shared" si="217"/>
        <v/>
      </c>
      <c r="Q380" s="26" t="str">
        <f t="shared" si="218"/>
        <v/>
      </c>
      <c r="R380" s="22"/>
      <c r="S380" s="99"/>
      <c r="T380" s="10"/>
      <c r="U380" s="229" t="str">
        <f t="shared" si="219"/>
        <v/>
      </c>
      <c r="V380" s="230"/>
      <c r="W380" s="230"/>
      <c r="X380" s="230"/>
      <c r="Y380" s="230"/>
      <c r="Z380" s="22" t="str">
        <f>""</f>
        <v/>
      </c>
      <c r="AB380" s="23" t="str">
        <f t="shared" si="220"/>
        <v/>
      </c>
      <c r="AC380" s="2" t="b">
        <f>COUNT(Q380:Q$2500)&gt;0</f>
        <v>0</v>
      </c>
      <c r="AD380" s="2" t="b">
        <f t="shared" si="203"/>
        <v>0</v>
      </c>
      <c r="AE380" s="2" t="b">
        <f t="shared" si="204"/>
        <v>0</v>
      </c>
      <c r="AF380" s="2" t="b">
        <f t="shared" si="205"/>
        <v>0</v>
      </c>
      <c r="AG380" s="2" t="b">
        <f>OR(
  AND(AC380,NOT(AC381)),
  AND(AF380,WEEKDAY(AH379,2)=EINSTELLUNGEN!$D$12),
  AND(AF380,AH380=$J$35)
)</f>
        <v>0</v>
      </c>
      <c r="AH380" s="2">
        <f>IF(AE380,AH379+IF(WEEKDAY(AH379+1,2)&lt;=EINSTELLUNGEN!$D$12,1,$J$36),AH379)</f>
        <v>42020</v>
      </c>
      <c r="AI380" s="2">
        <f t="shared" si="206"/>
        <v>2019</v>
      </c>
      <c r="AJ380" s="2">
        <f t="shared" si="207"/>
        <v>201901</v>
      </c>
      <c r="AK380" s="2">
        <f t="shared" si="208"/>
        <v>201901</v>
      </c>
      <c r="AL380" s="2">
        <f t="shared" si="236"/>
        <v>201903</v>
      </c>
      <c r="AM380" s="2" t="b">
        <f t="shared" si="209"/>
        <v>1</v>
      </c>
      <c r="AN380" s="4" t="e">
        <f t="shared" si="221"/>
        <v>#N/A</v>
      </c>
      <c r="AO380" s="4" t="e">
        <f t="shared" si="222"/>
        <v>#N/A</v>
      </c>
      <c r="AP380" s="2" t="str">
        <f>IF(AD380,
  IF(ISBLANK(H380),
    AP379,
    IF(LEN(H380)=1,
      IF(OR(UPPER(H380)="A",UPPER(H380)="I"),
        EINSTELLUNGEN!$D$21,
        IF(OR(UPPER(H380)="B",UPPER(H380)="M"),
          EINSTELLUNGEN!$D$22,
          IF(OR(UPPER(H380)="C",UPPER(H380)="S"),
            EINSTELLUNGEN!$D$23,
            IF(UPPER(H380)="D",
              EINSTELLUNGEN!$D$24,
              IF(UPPER(H380)="E",
                EINSTELLUNGEN!$D$25,
                UPPER(H380)))))),
      IF(ISNUMBER(H380),
        EINSTELLUNGEN!$D$20&amp;H380,
        UPPER(H380)))),
  "")</f>
        <v/>
      </c>
      <c r="AQ380" s="2" t="str">
        <f t="shared" si="223"/>
        <v/>
      </c>
      <c r="AR380" s="2">
        <f t="shared" si="224"/>
        <v>0</v>
      </c>
      <c r="AS380" s="145">
        <f t="shared" si="225"/>
        <v>0.33333333333333331</v>
      </c>
      <c r="AT380" s="2">
        <f t="shared" si="226"/>
        <v>0</v>
      </c>
      <c r="AU380" s="2">
        <f t="shared" si="227"/>
        <v>0</v>
      </c>
      <c r="AV380" s="2">
        <f t="shared" si="228"/>
        <v>0</v>
      </c>
      <c r="AW380" s="2">
        <f t="shared" si="229"/>
        <v>0</v>
      </c>
      <c r="AX380" s="2">
        <f t="shared" si="210"/>
        <v>0</v>
      </c>
      <c r="AY380" s="2">
        <f t="shared" si="230"/>
        <v>0</v>
      </c>
      <c r="AZ380" s="145" t="e">
        <f t="shared" si="231"/>
        <v>#N/A</v>
      </c>
      <c r="BA380" s="145" t="e">
        <f t="shared" si="232"/>
        <v>#N/A</v>
      </c>
      <c r="BB380" s="145">
        <f t="shared" si="233"/>
        <v>2.083333333333337E-2</v>
      </c>
      <c r="BC380" s="2">
        <f>IF(AM380,
  IF(AND(AL380=$J$31,_xlfn.DAYS(AH380,DATE(AI380,1,1))&lt;7),
    MAX(0,EINSTELLUNGEN!$D$12+1-WEEKDAY(DATE(EINSTELLUNGEN!$D$9,EINSTELLUNGEN!$D$10,1),2)),
    IF(AL380=$J$33,
      MIN(EINSTELLUNGEN!$D$12,WEEKDAY(DATE(EINSTELLUNGEN!$D$9,12,31),2)),
      EINSTELLUNGEN!$D$12
  )) - SUMIF(AL$50:AL$2500,"="&amp;AL380,AX$50:AX$2500),
  0)</f>
        <v>3</v>
      </c>
      <c r="BD380" s="2">
        <f t="shared" si="234"/>
        <v>0.33333333333333331</v>
      </c>
      <c r="BE380" s="2">
        <f t="shared" si="235"/>
        <v>0</v>
      </c>
    </row>
    <row r="381" spans="1:57" ht="10.5" customHeight="1">
      <c r="A381" s="1" t="str">
        <f t="shared" ca="1" si="211"/>
        <v/>
      </c>
      <c r="B381" s="1" t="str">
        <f t="shared" ca="1" si="212"/>
        <v/>
      </c>
      <c r="C381" s="1" t="str">
        <f t="shared" ca="1" si="213"/>
        <v/>
      </c>
      <c r="D381" s="1" t="str">
        <f t="shared" ca="1" si="214"/>
        <v/>
      </c>
      <c r="F381" s="10"/>
      <c r="G381" s="136" t="str">
        <f t="shared" si="215"/>
        <v/>
      </c>
      <c r="H381" s="27"/>
      <c r="I381" s="28"/>
      <c r="J381" s="28"/>
      <c r="K381" s="29"/>
      <c r="L381" s="136"/>
      <c r="M381" s="136"/>
      <c r="N381" s="136"/>
      <c r="O381" s="26" t="str">
        <f t="shared" si="216"/>
        <v/>
      </c>
      <c r="P381" s="218" t="str">
        <f t="shared" si="217"/>
        <v/>
      </c>
      <c r="Q381" s="26" t="str">
        <f t="shared" si="218"/>
        <v/>
      </c>
      <c r="R381" s="22"/>
      <c r="S381" s="99"/>
      <c r="T381" s="10"/>
      <c r="U381" s="229" t="str">
        <f t="shared" si="219"/>
        <v/>
      </c>
      <c r="V381" s="230"/>
      <c r="W381" s="230"/>
      <c r="X381" s="230"/>
      <c r="Y381" s="230"/>
      <c r="Z381" s="22" t="str">
        <f>""</f>
        <v/>
      </c>
      <c r="AB381" s="23" t="str">
        <f t="shared" si="220"/>
        <v/>
      </c>
      <c r="AC381" s="2" t="b">
        <f>COUNT(Q381:Q$2500)&gt;0</f>
        <v>0</v>
      </c>
      <c r="AD381" s="2" t="b">
        <f t="shared" si="203"/>
        <v>0</v>
      </c>
      <c r="AE381" s="2" t="b">
        <f t="shared" si="204"/>
        <v>0</v>
      </c>
      <c r="AF381" s="2" t="b">
        <f t="shared" si="205"/>
        <v>0</v>
      </c>
      <c r="AG381" s="2" t="b">
        <f>OR(
  AND(AC381,NOT(AC382)),
  AND(AF381,WEEKDAY(AH380,2)=EINSTELLUNGEN!$D$12),
  AND(AF381,AH381=$J$35)
)</f>
        <v>0</v>
      </c>
      <c r="AH381" s="2">
        <f>IF(AE381,AH380+IF(WEEKDAY(AH380+1,2)&lt;=EINSTELLUNGEN!$D$12,1,$J$36),AH380)</f>
        <v>42020</v>
      </c>
      <c r="AI381" s="2">
        <f t="shared" si="206"/>
        <v>2019</v>
      </c>
      <c r="AJ381" s="2">
        <f t="shared" si="207"/>
        <v>201901</v>
      </c>
      <c r="AK381" s="2">
        <f t="shared" si="208"/>
        <v>201901</v>
      </c>
      <c r="AL381" s="2">
        <f t="shared" si="236"/>
        <v>201903</v>
      </c>
      <c r="AM381" s="2" t="b">
        <f t="shared" si="209"/>
        <v>1</v>
      </c>
      <c r="AN381" s="4" t="e">
        <f t="shared" si="221"/>
        <v>#N/A</v>
      </c>
      <c r="AO381" s="4" t="e">
        <f t="shared" si="222"/>
        <v>#N/A</v>
      </c>
      <c r="AP381" s="2" t="str">
        <f>IF(AD381,
  IF(ISBLANK(H381),
    AP380,
    IF(LEN(H381)=1,
      IF(OR(UPPER(H381)="A",UPPER(H381)="I"),
        EINSTELLUNGEN!$D$21,
        IF(OR(UPPER(H381)="B",UPPER(H381)="M"),
          EINSTELLUNGEN!$D$22,
          IF(OR(UPPER(H381)="C",UPPER(H381)="S"),
            EINSTELLUNGEN!$D$23,
            IF(UPPER(H381)="D",
              EINSTELLUNGEN!$D$24,
              IF(UPPER(H381)="E",
                EINSTELLUNGEN!$D$25,
                UPPER(H381)))))),
      IF(ISNUMBER(H381),
        EINSTELLUNGEN!$D$20&amp;H381,
        UPPER(H381)))),
  "")</f>
        <v/>
      </c>
      <c r="AQ381" s="2" t="str">
        <f t="shared" si="223"/>
        <v/>
      </c>
      <c r="AR381" s="2">
        <f t="shared" si="224"/>
        <v>0</v>
      </c>
      <c r="AS381" s="145">
        <f t="shared" si="225"/>
        <v>0.33333333333333331</v>
      </c>
      <c r="AT381" s="2">
        <f t="shared" si="226"/>
        <v>0</v>
      </c>
      <c r="AU381" s="2">
        <f t="shared" si="227"/>
        <v>0</v>
      </c>
      <c r="AV381" s="2">
        <f t="shared" si="228"/>
        <v>0</v>
      </c>
      <c r="AW381" s="2">
        <f t="shared" si="229"/>
        <v>0</v>
      </c>
      <c r="AX381" s="2">
        <f t="shared" si="210"/>
        <v>0</v>
      </c>
      <c r="AY381" s="2">
        <f t="shared" si="230"/>
        <v>0</v>
      </c>
      <c r="AZ381" s="145" t="e">
        <f t="shared" si="231"/>
        <v>#N/A</v>
      </c>
      <c r="BA381" s="145" t="e">
        <f t="shared" si="232"/>
        <v>#N/A</v>
      </c>
      <c r="BB381" s="145">
        <f t="shared" si="233"/>
        <v>2.083333333333337E-2</v>
      </c>
      <c r="BC381" s="2">
        <f>IF(AM381,
  IF(AND(AL381=$J$31,_xlfn.DAYS(AH381,DATE(AI381,1,1))&lt;7),
    MAX(0,EINSTELLUNGEN!$D$12+1-WEEKDAY(DATE(EINSTELLUNGEN!$D$9,EINSTELLUNGEN!$D$10,1),2)),
    IF(AL381=$J$33,
      MIN(EINSTELLUNGEN!$D$12,WEEKDAY(DATE(EINSTELLUNGEN!$D$9,12,31),2)),
      EINSTELLUNGEN!$D$12
  )) - SUMIF(AL$50:AL$2500,"="&amp;AL381,AX$50:AX$2500),
  0)</f>
        <v>3</v>
      </c>
      <c r="BD381" s="2">
        <f t="shared" si="234"/>
        <v>0.33333333333333331</v>
      </c>
      <c r="BE381" s="2">
        <f t="shared" si="235"/>
        <v>0</v>
      </c>
    </row>
    <row r="382" spans="1:57" ht="10.5" customHeight="1">
      <c r="A382" s="1" t="str">
        <f t="shared" ca="1" si="211"/>
        <v/>
      </c>
      <c r="B382" s="1" t="str">
        <f t="shared" ca="1" si="212"/>
        <v/>
      </c>
      <c r="C382" s="1" t="str">
        <f t="shared" ca="1" si="213"/>
        <v/>
      </c>
      <c r="D382" s="1" t="str">
        <f t="shared" ca="1" si="214"/>
        <v/>
      </c>
      <c r="F382" s="10"/>
      <c r="G382" s="136" t="str">
        <f t="shared" si="215"/>
        <v/>
      </c>
      <c r="H382" s="27"/>
      <c r="I382" s="28"/>
      <c r="J382" s="28"/>
      <c r="K382" s="29"/>
      <c r="L382" s="136"/>
      <c r="M382" s="136"/>
      <c r="N382" s="136"/>
      <c r="O382" s="26" t="str">
        <f t="shared" si="216"/>
        <v/>
      </c>
      <c r="P382" s="218" t="str">
        <f t="shared" si="217"/>
        <v/>
      </c>
      <c r="Q382" s="26" t="str">
        <f t="shared" si="218"/>
        <v/>
      </c>
      <c r="R382" s="22"/>
      <c r="S382" s="99"/>
      <c r="T382" s="10"/>
      <c r="U382" s="229" t="str">
        <f t="shared" si="219"/>
        <v/>
      </c>
      <c r="V382" s="230"/>
      <c r="W382" s="230"/>
      <c r="X382" s="230"/>
      <c r="Y382" s="230"/>
      <c r="Z382" s="22" t="str">
        <f>""</f>
        <v/>
      </c>
      <c r="AB382" s="23" t="str">
        <f t="shared" si="220"/>
        <v/>
      </c>
      <c r="AC382" s="2" t="b">
        <f>COUNT(Q382:Q$2500)&gt;0</f>
        <v>0</v>
      </c>
      <c r="AD382" s="2" t="b">
        <f t="shared" si="203"/>
        <v>0</v>
      </c>
      <c r="AE382" s="2" t="b">
        <f t="shared" si="204"/>
        <v>0</v>
      </c>
      <c r="AF382" s="2" t="b">
        <f t="shared" si="205"/>
        <v>0</v>
      </c>
      <c r="AG382" s="2" t="b">
        <f>OR(
  AND(AC382,NOT(AC383)),
  AND(AF382,WEEKDAY(AH381,2)=EINSTELLUNGEN!$D$12),
  AND(AF382,AH382=$J$35)
)</f>
        <v>0</v>
      </c>
      <c r="AH382" s="2">
        <f>IF(AE382,AH381+IF(WEEKDAY(AH381+1,2)&lt;=EINSTELLUNGEN!$D$12,1,$J$36),AH381)</f>
        <v>42020</v>
      </c>
      <c r="AI382" s="2">
        <f t="shared" si="206"/>
        <v>2019</v>
      </c>
      <c r="AJ382" s="2">
        <f t="shared" si="207"/>
        <v>201901</v>
      </c>
      <c r="AK382" s="2">
        <f t="shared" si="208"/>
        <v>201901</v>
      </c>
      <c r="AL382" s="2">
        <f t="shared" si="236"/>
        <v>201903</v>
      </c>
      <c r="AM382" s="2" t="b">
        <f t="shared" si="209"/>
        <v>1</v>
      </c>
      <c r="AN382" s="4" t="e">
        <f t="shared" si="221"/>
        <v>#N/A</v>
      </c>
      <c r="AO382" s="4" t="e">
        <f t="shared" si="222"/>
        <v>#N/A</v>
      </c>
      <c r="AP382" s="2" t="str">
        <f>IF(AD382,
  IF(ISBLANK(H382),
    AP381,
    IF(LEN(H382)=1,
      IF(OR(UPPER(H382)="A",UPPER(H382)="I"),
        EINSTELLUNGEN!$D$21,
        IF(OR(UPPER(H382)="B",UPPER(H382)="M"),
          EINSTELLUNGEN!$D$22,
          IF(OR(UPPER(H382)="C",UPPER(H382)="S"),
            EINSTELLUNGEN!$D$23,
            IF(UPPER(H382)="D",
              EINSTELLUNGEN!$D$24,
              IF(UPPER(H382)="E",
                EINSTELLUNGEN!$D$25,
                UPPER(H382)))))),
      IF(ISNUMBER(H382),
        EINSTELLUNGEN!$D$20&amp;H382,
        UPPER(H382)))),
  "")</f>
        <v/>
      </c>
      <c r="AQ382" s="2" t="str">
        <f t="shared" si="223"/>
        <v/>
      </c>
      <c r="AR382" s="2">
        <f t="shared" si="224"/>
        <v>0</v>
      </c>
      <c r="AS382" s="145">
        <f t="shared" si="225"/>
        <v>0.33333333333333331</v>
      </c>
      <c r="AT382" s="2">
        <f t="shared" si="226"/>
        <v>0</v>
      </c>
      <c r="AU382" s="2">
        <f t="shared" si="227"/>
        <v>0</v>
      </c>
      <c r="AV382" s="2">
        <f t="shared" si="228"/>
        <v>0</v>
      </c>
      <c r="AW382" s="2">
        <f t="shared" si="229"/>
        <v>0</v>
      </c>
      <c r="AX382" s="2">
        <f t="shared" si="210"/>
        <v>0</v>
      </c>
      <c r="AY382" s="2">
        <f t="shared" si="230"/>
        <v>0</v>
      </c>
      <c r="AZ382" s="145" t="e">
        <f t="shared" si="231"/>
        <v>#N/A</v>
      </c>
      <c r="BA382" s="145" t="e">
        <f t="shared" si="232"/>
        <v>#N/A</v>
      </c>
      <c r="BB382" s="145">
        <f t="shared" si="233"/>
        <v>2.083333333333337E-2</v>
      </c>
      <c r="BC382" s="2">
        <f>IF(AM382,
  IF(AND(AL382=$J$31,_xlfn.DAYS(AH382,DATE(AI382,1,1))&lt;7),
    MAX(0,EINSTELLUNGEN!$D$12+1-WEEKDAY(DATE(EINSTELLUNGEN!$D$9,EINSTELLUNGEN!$D$10,1),2)),
    IF(AL382=$J$33,
      MIN(EINSTELLUNGEN!$D$12,WEEKDAY(DATE(EINSTELLUNGEN!$D$9,12,31),2)),
      EINSTELLUNGEN!$D$12
  )) - SUMIF(AL$50:AL$2500,"="&amp;AL382,AX$50:AX$2500),
  0)</f>
        <v>3</v>
      </c>
      <c r="BD382" s="2">
        <f t="shared" si="234"/>
        <v>0.33333333333333331</v>
      </c>
      <c r="BE382" s="2">
        <f t="shared" si="235"/>
        <v>0</v>
      </c>
    </row>
    <row r="383" spans="1:57" ht="10.5" customHeight="1">
      <c r="A383" s="1" t="str">
        <f t="shared" ca="1" si="211"/>
        <v/>
      </c>
      <c r="B383" s="1" t="str">
        <f t="shared" ca="1" si="212"/>
        <v/>
      </c>
      <c r="C383" s="1" t="str">
        <f t="shared" ca="1" si="213"/>
        <v/>
      </c>
      <c r="D383" s="1" t="str">
        <f t="shared" ca="1" si="214"/>
        <v/>
      </c>
      <c r="F383" s="10"/>
      <c r="G383" s="136" t="str">
        <f t="shared" si="215"/>
        <v/>
      </c>
      <c r="H383" s="27"/>
      <c r="I383" s="28"/>
      <c r="J383" s="28"/>
      <c r="K383" s="29"/>
      <c r="L383" s="136"/>
      <c r="M383" s="136"/>
      <c r="N383" s="136"/>
      <c r="O383" s="26" t="str">
        <f t="shared" si="216"/>
        <v/>
      </c>
      <c r="P383" s="218" t="str">
        <f t="shared" si="217"/>
        <v/>
      </c>
      <c r="Q383" s="26" t="str">
        <f t="shared" si="218"/>
        <v/>
      </c>
      <c r="R383" s="22"/>
      <c r="S383" s="99"/>
      <c r="T383" s="10"/>
      <c r="U383" s="229" t="str">
        <f t="shared" si="219"/>
        <v/>
      </c>
      <c r="V383" s="230"/>
      <c r="W383" s="230"/>
      <c r="X383" s="230"/>
      <c r="Y383" s="230"/>
      <c r="Z383" s="22" t="str">
        <f>""</f>
        <v/>
      </c>
      <c r="AB383" s="23" t="str">
        <f t="shared" si="220"/>
        <v/>
      </c>
      <c r="AC383" s="2" t="b">
        <f>COUNT(Q383:Q$2500)&gt;0</f>
        <v>0</v>
      </c>
      <c r="AD383" s="2" t="b">
        <f t="shared" si="203"/>
        <v>0</v>
      </c>
      <c r="AE383" s="2" t="b">
        <f t="shared" si="204"/>
        <v>0</v>
      </c>
      <c r="AF383" s="2" t="b">
        <f t="shared" si="205"/>
        <v>0</v>
      </c>
      <c r="AG383" s="2" t="b">
        <f>OR(
  AND(AC383,NOT(AC384)),
  AND(AF383,WEEKDAY(AH382,2)=EINSTELLUNGEN!$D$12),
  AND(AF383,AH383=$J$35)
)</f>
        <v>0</v>
      </c>
      <c r="AH383" s="2">
        <f>IF(AE383,AH382+IF(WEEKDAY(AH382+1,2)&lt;=EINSTELLUNGEN!$D$12,1,$J$36),AH382)</f>
        <v>42020</v>
      </c>
      <c r="AI383" s="2">
        <f t="shared" si="206"/>
        <v>2019</v>
      </c>
      <c r="AJ383" s="2">
        <f t="shared" si="207"/>
        <v>201901</v>
      </c>
      <c r="AK383" s="2">
        <f t="shared" si="208"/>
        <v>201901</v>
      </c>
      <c r="AL383" s="2">
        <f t="shared" si="236"/>
        <v>201903</v>
      </c>
      <c r="AM383" s="2" t="b">
        <f t="shared" si="209"/>
        <v>1</v>
      </c>
      <c r="AN383" s="4" t="e">
        <f t="shared" si="221"/>
        <v>#N/A</v>
      </c>
      <c r="AO383" s="4" t="e">
        <f t="shared" si="222"/>
        <v>#N/A</v>
      </c>
      <c r="AP383" s="2" t="str">
        <f>IF(AD383,
  IF(ISBLANK(H383),
    AP382,
    IF(LEN(H383)=1,
      IF(OR(UPPER(H383)="A",UPPER(H383)="I"),
        EINSTELLUNGEN!$D$21,
        IF(OR(UPPER(H383)="B",UPPER(H383)="M"),
          EINSTELLUNGEN!$D$22,
          IF(OR(UPPER(H383)="C",UPPER(H383)="S"),
            EINSTELLUNGEN!$D$23,
            IF(UPPER(H383)="D",
              EINSTELLUNGEN!$D$24,
              IF(UPPER(H383)="E",
                EINSTELLUNGEN!$D$25,
                UPPER(H383)))))),
      IF(ISNUMBER(H383),
        EINSTELLUNGEN!$D$20&amp;H383,
        UPPER(H383)))),
  "")</f>
        <v/>
      </c>
      <c r="AQ383" s="2" t="str">
        <f t="shared" si="223"/>
        <v/>
      </c>
      <c r="AR383" s="2">
        <f t="shared" si="224"/>
        <v>0</v>
      </c>
      <c r="AS383" s="145">
        <f t="shared" si="225"/>
        <v>0.33333333333333331</v>
      </c>
      <c r="AT383" s="2">
        <f t="shared" si="226"/>
        <v>0</v>
      </c>
      <c r="AU383" s="2">
        <f t="shared" si="227"/>
        <v>0</v>
      </c>
      <c r="AV383" s="2">
        <f t="shared" si="228"/>
        <v>0</v>
      </c>
      <c r="AW383" s="2">
        <f t="shared" si="229"/>
        <v>0</v>
      </c>
      <c r="AX383" s="2">
        <f t="shared" si="210"/>
        <v>0</v>
      </c>
      <c r="AY383" s="2">
        <f t="shared" si="230"/>
        <v>0</v>
      </c>
      <c r="AZ383" s="145" t="e">
        <f t="shared" si="231"/>
        <v>#N/A</v>
      </c>
      <c r="BA383" s="145" t="e">
        <f t="shared" si="232"/>
        <v>#N/A</v>
      </c>
      <c r="BB383" s="145">
        <f t="shared" si="233"/>
        <v>2.083333333333337E-2</v>
      </c>
      <c r="BC383" s="2">
        <f>IF(AM383,
  IF(AND(AL383=$J$31,_xlfn.DAYS(AH383,DATE(AI383,1,1))&lt;7),
    MAX(0,EINSTELLUNGEN!$D$12+1-WEEKDAY(DATE(EINSTELLUNGEN!$D$9,EINSTELLUNGEN!$D$10,1),2)),
    IF(AL383=$J$33,
      MIN(EINSTELLUNGEN!$D$12,WEEKDAY(DATE(EINSTELLUNGEN!$D$9,12,31),2)),
      EINSTELLUNGEN!$D$12
  )) - SUMIF(AL$50:AL$2500,"="&amp;AL383,AX$50:AX$2500),
  0)</f>
        <v>3</v>
      </c>
      <c r="BD383" s="2">
        <f t="shared" si="234"/>
        <v>0.33333333333333331</v>
      </c>
      <c r="BE383" s="2">
        <f t="shared" si="235"/>
        <v>0</v>
      </c>
    </row>
    <row r="384" spans="1:57" ht="10.5" customHeight="1">
      <c r="A384" s="1" t="str">
        <f t="shared" ca="1" si="211"/>
        <v/>
      </c>
      <c r="B384" s="1" t="str">
        <f t="shared" ca="1" si="212"/>
        <v/>
      </c>
      <c r="C384" s="1" t="str">
        <f t="shared" ca="1" si="213"/>
        <v/>
      </c>
      <c r="D384" s="1" t="str">
        <f t="shared" ca="1" si="214"/>
        <v/>
      </c>
      <c r="F384" s="10"/>
      <c r="G384" s="136" t="str">
        <f t="shared" si="215"/>
        <v/>
      </c>
      <c r="H384" s="27"/>
      <c r="I384" s="28"/>
      <c r="J384" s="28"/>
      <c r="K384" s="29"/>
      <c r="L384" s="136"/>
      <c r="M384" s="136"/>
      <c r="N384" s="136"/>
      <c r="O384" s="26" t="str">
        <f t="shared" si="216"/>
        <v/>
      </c>
      <c r="P384" s="218" t="str">
        <f t="shared" si="217"/>
        <v/>
      </c>
      <c r="Q384" s="26" t="str">
        <f t="shared" si="218"/>
        <v/>
      </c>
      <c r="R384" s="22"/>
      <c r="S384" s="99"/>
      <c r="T384" s="10"/>
      <c r="U384" s="229" t="str">
        <f t="shared" si="219"/>
        <v/>
      </c>
      <c r="V384" s="230"/>
      <c r="W384" s="230"/>
      <c r="X384" s="230"/>
      <c r="Y384" s="230"/>
      <c r="Z384" s="22" t="str">
        <f>""</f>
        <v/>
      </c>
      <c r="AB384" s="23" t="str">
        <f t="shared" si="220"/>
        <v/>
      </c>
      <c r="AC384" s="2" t="b">
        <f>COUNT(Q384:Q$2500)&gt;0</f>
        <v>0</v>
      </c>
      <c r="AD384" s="2" t="b">
        <f t="shared" si="203"/>
        <v>0</v>
      </c>
      <c r="AE384" s="2" t="b">
        <f t="shared" si="204"/>
        <v>0</v>
      </c>
      <c r="AF384" s="2" t="b">
        <f t="shared" si="205"/>
        <v>0</v>
      </c>
      <c r="AG384" s="2" t="b">
        <f>OR(
  AND(AC384,NOT(AC385)),
  AND(AF384,WEEKDAY(AH383,2)=EINSTELLUNGEN!$D$12),
  AND(AF384,AH384=$J$35)
)</f>
        <v>0</v>
      </c>
      <c r="AH384" s="2">
        <f>IF(AE384,AH383+IF(WEEKDAY(AH383+1,2)&lt;=EINSTELLUNGEN!$D$12,1,$J$36),AH383)</f>
        <v>42020</v>
      </c>
      <c r="AI384" s="2">
        <f t="shared" si="206"/>
        <v>2019</v>
      </c>
      <c r="AJ384" s="2">
        <f t="shared" si="207"/>
        <v>201901</v>
      </c>
      <c r="AK384" s="2">
        <f t="shared" si="208"/>
        <v>201901</v>
      </c>
      <c r="AL384" s="2">
        <f t="shared" si="236"/>
        <v>201903</v>
      </c>
      <c r="AM384" s="2" t="b">
        <f t="shared" si="209"/>
        <v>1</v>
      </c>
      <c r="AN384" s="4" t="e">
        <f t="shared" si="221"/>
        <v>#N/A</v>
      </c>
      <c r="AO384" s="4" t="e">
        <f t="shared" si="222"/>
        <v>#N/A</v>
      </c>
      <c r="AP384" s="2" t="str">
        <f>IF(AD384,
  IF(ISBLANK(H384),
    AP383,
    IF(LEN(H384)=1,
      IF(OR(UPPER(H384)="A",UPPER(H384)="I"),
        EINSTELLUNGEN!$D$21,
        IF(OR(UPPER(H384)="B",UPPER(H384)="M"),
          EINSTELLUNGEN!$D$22,
          IF(OR(UPPER(H384)="C",UPPER(H384)="S"),
            EINSTELLUNGEN!$D$23,
            IF(UPPER(H384)="D",
              EINSTELLUNGEN!$D$24,
              IF(UPPER(H384)="E",
                EINSTELLUNGEN!$D$25,
                UPPER(H384)))))),
      IF(ISNUMBER(H384),
        EINSTELLUNGEN!$D$20&amp;H384,
        UPPER(H384)))),
  "")</f>
        <v/>
      </c>
      <c r="AQ384" s="2" t="str">
        <f t="shared" si="223"/>
        <v/>
      </c>
      <c r="AR384" s="2">
        <f t="shared" si="224"/>
        <v>0</v>
      </c>
      <c r="AS384" s="145">
        <f t="shared" si="225"/>
        <v>0.33333333333333331</v>
      </c>
      <c r="AT384" s="2">
        <f t="shared" si="226"/>
        <v>0</v>
      </c>
      <c r="AU384" s="2">
        <f t="shared" si="227"/>
        <v>0</v>
      </c>
      <c r="AV384" s="2">
        <f t="shared" si="228"/>
        <v>0</v>
      </c>
      <c r="AW384" s="2">
        <f t="shared" si="229"/>
        <v>0</v>
      </c>
      <c r="AX384" s="2">
        <f t="shared" si="210"/>
        <v>0</v>
      </c>
      <c r="AY384" s="2">
        <f t="shared" si="230"/>
        <v>0</v>
      </c>
      <c r="AZ384" s="145" t="e">
        <f t="shared" si="231"/>
        <v>#N/A</v>
      </c>
      <c r="BA384" s="145" t="e">
        <f t="shared" si="232"/>
        <v>#N/A</v>
      </c>
      <c r="BB384" s="145">
        <f t="shared" si="233"/>
        <v>2.083333333333337E-2</v>
      </c>
      <c r="BC384" s="2">
        <f>IF(AM384,
  IF(AND(AL384=$J$31,_xlfn.DAYS(AH384,DATE(AI384,1,1))&lt;7),
    MAX(0,EINSTELLUNGEN!$D$12+1-WEEKDAY(DATE(EINSTELLUNGEN!$D$9,EINSTELLUNGEN!$D$10,1),2)),
    IF(AL384=$J$33,
      MIN(EINSTELLUNGEN!$D$12,WEEKDAY(DATE(EINSTELLUNGEN!$D$9,12,31),2)),
      EINSTELLUNGEN!$D$12
  )) - SUMIF(AL$50:AL$2500,"="&amp;AL384,AX$50:AX$2500),
  0)</f>
        <v>3</v>
      </c>
      <c r="BD384" s="2">
        <f t="shared" si="234"/>
        <v>0.33333333333333331</v>
      </c>
      <c r="BE384" s="2">
        <f t="shared" si="235"/>
        <v>0</v>
      </c>
    </row>
    <row r="385" spans="1:57" ht="10.5" customHeight="1">
      <c r="A385" s="1" t="str">
        <f t="shared" ca="1" si="211"/>
        <v/>
      </c>
      <c r="B385" s="1" t="str">
        <f t="shared" ca="1" si="212"/>
        <v/>
      </c>
      <c r="C385" s="1" t="str">
        <f t="shared" ca="1" si="213"/>
        <v/>
      </c>
      <c r="D385" s="1" t="str">
        <f t="shared" ca="1" si="214"/>
        <v/>
      </c>
      <c r="F385" s="10"/>
      <c r="G385" s="136" t="str">
        <f t="shared" si="215"/>
        <v/>
      </c>
      <c r="H385" s="27"/>
      <c r="I385" s="28"/>
      <c r="J385" s="28"/>
      <c r="K385" s="29"/>
      <c r="L385" s="136"/>
      <c r="M385" s="136"/>
      <c r="N385" s="136"/>
      <c r="O385" s="26" t="str">
        <f t="shared" si="216"/>
        <v/>
      </c>
      <c r="P385" s="218" t="str">
        <f t="shared" si="217"/>
        <v/>
      </c>
      <c r="Q385" s="26" t="str">
        <f t="shared" si="218"/>
        <v/>
      </c>
      <c r="R385" s="22"/>
      <c r="S385" s="99"/>
      <c r="T385" s="10"/>
      <c r="U385" s="229" t="str">
        <f t="shared" si="219"/>
        <v/>
      </c>
      <c r="V385" s="230"/>
      <c r="W385" s="230"/>
      <c r="X385" s="230"/>
      <c r="Y385" s="230"/>
      <c r="Z385" s="22" t="str">
        <f>""</f>
        <v/>
      </c>
      <c r="AB385" s="23" t="str">
        <f t="shared" si="220"/>
        <v/>
      </c>
      <c r="AC385" s="2" t="b">
        <f>COUNT(Q385:Q$2500)&gt;0</f>
        <v>0</v>
      </c>
      <c r="AD385" s="2" t="b">
        <f t="shared" si="203"/>
        <v>0</v>
      </c>
      <c r="AE385" s="2" t="b">
        <f t="shared" si="204"/>
        <v>0</v>
      </c>
      <c r="AF385" s="2" t="b">
        <f t="shared" si="205"/>
        <v>0</v>
      </c>
      <c r="AG385" s="2" t="b">
        <f>OR(
  AND(AC385,NOT(AC386)),
  AND(AF385,WEEKDAY(AH384,2)=EINSTELLUNGEN!$D$12),
  AND(AF385,AH385=$J$35)
)</f>
        <v>0</v>
      </c>
      <c r="AH385" s="2">
        <f>IF(AE385,AH384+IF(WEEKDAY(AH384+1,2)&lt;=EINSTELLUNGEN!$D$12,1,$J$36),AH384)</f>
        <v>42020</v>
      </c>
      <c r="AI385" s="2">
        <f t="shared" si="206"/>
        <v>2019</v>
      </c>
      <c r="AJ385" s="2">
        <f t="shared" si="207"/>
        <v>201901</v>
      </c>
      <c r="AK385" s="2">
        <f t="shared" si="208"/>
        <v>201901</v>
      </c>
      <c r="AL385" s="2">
        <f t="shared" si="236"/>
        <v>201903</v>
      </c>
      <c r="AM385" s="2" t="b">
        <f t="shared" si="209"/>
        <v>1</v>
      </c>
      <c r="AN385" s="4" t="e">
        <f t="shared" si="221"/>
        <v>#N/A</v>
      </c>
      <c r="AO385" s="4" t="e">
        <f t="shared" si="222"/>
        <v>#N/A</v>
      </c>
      <c r="AP385" s="2" t="str">
        <f>IF(AD385,
  IF(ISBLANK(H385),
    AP384,
    IF(LEN(H385)=1,
      IF(OR(UPPER(H385)="A",UPPER(H385)="I"),
        EINSTELLUNGEN!$D$21,
        IF(OR(UPPER(H385)="B",UPPER(H385)="M"),
          EINSTELLUNGEN!$D$22,
          IF(OR(UPPER(H385)="C",UPPER(H385)="S"),
            EINSTELLUNGEN!$D$23,
            IF(UPPER(H385)="D",
              EINSTELLUNGEN!$D$24,
              IF(UPPER(H385)="E",
                EINSTELLUNGEN!$D$25,
                UPPER(H385)))))),
      IF(ISNUMBER(H385),
        EINSTELLUNGEN!$D$20&amp;H385,
        UPPER(H385)))),
  "")</f>
        <v/>
      </c>
      <c r="AQ385" s="2" t="str">
        <f t="shared" si="223"/>
        <v/>
      </c>
      <c r="AR385" s="2">
        <f t="shared" si="224"/>
        <v>0</v>
      </c>
      <c r="AS385" s="145">
        <f t="shared" si="225"/>
        <v>0.33333333333333331</v>
      </c>
      <c r="AT385" s="2">
        <f t="shared" si="226"/>
        <v>0</v>
      </c>
      <c r="AU385" s="2">
        <f t="shared" si="227"/>
        <v>0</v>
      </c>
      <c r="AV385" s="2">
        <f t="shared" si="228"/>
        <v>0</v>
      </c>
      <c r="AW385" s="2">
        <f t="shared" si="229"/>
        <v>0</v>
      </c>
      <c r="AX385" s="2">
        <f t="shared" si="210"/>
        <v>0</v>
      </c>
      <c r="AY385" s="2">
        <f t="shared" si="230"/>
        <v>0</v>
      </c>
      <c r="AZ385" s="145" t="e">
        <f t="shared" si="231"/>
        <v>#N/A</v>
      </c>
      <c r="BA385" s="145" t="e">
        <f t="shared" si="232"/>
        <v>#N/A</v>
      </c>
      <c r="BB385" s="145">
        <f t="shared" si="233"/>
        <v>2.083333333333337E-2</v>
      </c>
      <c r="BC385" s="2">
        <f>IF(AM385,
  IF(AND(AL385=$J$31,_xlfn.DAYS(AH385,DATE(AI385,1,1))&lt;7),
    MAX(0,EINSTELLUNGEN!$D$12+1-WEEKDAY(DATE(EINSTELLUNGEN!$D$9,EINSTELLUNGEN!$D$10,1),2)),
    IF(AL385=$J$33,
      MIN(EINSTELLUNGEN!$D$12,WEEKDAY(DATE(EINSTELLUNGEN!$D$9,12,31),2)),
      EINSTELLUNGEN!$D$12
  )) - SUMIF(AL$50:AL$2500,"="&amp;AL385,AX$50:AX$2500),
  0)</f>
        <v>3</v>
      </c>
      <c r="BD385" s="2">
        <f t="shared" si="234"/>
        <v>0.33333333333333331</v>
      </c>
      <c r="BE385" s="2">
        <f t="shared" si="235"/>
        <v>0</v>
      </c>
    </row>
    <row r="386" spans="1:57" ht="10.5" customHeight="1">
      <c r="A386" s="1" t="str">
        <f t="shared" ca="1" si="211"/>
        <v/>
      </c>
      <c r="B386" s="1" t="str">
        <f t="shared" ca="1" si="212"/>
        <v/>
      </c>
      <c r="C386" s="1" t="str">
        <f t="shared" ca="1" si="213"/>
        <v/>
      </c>
      <c r="D386" s="1" t="str">
        <f t="shared" ca="1" si="214"/>
        <v/>
      </c>
      <c r="F386" s="10"/>
      <c r="G386" s="136" t="str">
        <f t="shared" si="215"/>
        <v/>
      </c>
      <c r="H386" s="27"/>
      <c r="I386" s="28"/>
      <c r="J386" s="28"/>
      <c r="K386" s="29"/>
      <c r="L386" s="136"/>
      <c r="M386" s="136"/>
      <c r="N386" s="136"/>
      <c r="O386" s="26" t="str">
        <f t="shared" si="216"/>
        <v/>
      </c>
      <c r="P386" s="218" t="str">
        <f t="shared" si="217"/>
        <v/>
      </c>
      <c r="Q386" s="26" t="str">
        <f t="shared" si="218"/>
        <v/>
      </c>
      <c r="R386" s="22"/>
      <c r="S386" s="99"/>
      <c r="T386" s="10"/>
      <c r="U386" s="229" t="str">
        <f t="shared" si="219"/>
        <v/>
      </c>
      <c r="V386" s="230"/>
      <c r="W386" s="230"/>
      <c r="X386" s="230"/>
      <c r="Y386" s="230"/>
      <c r="Z386" s="22" t="str">
        <f>""</f>
        <v/>
      </c>
      <c r="AB386" s="23" t="str">
        <f t="shared" si="220"/>
        <v/>
      </c>
      <c r="AC386" s="2" t="b">
        <f>COUNT(Q386:Q$2500)&gt;0</f>
        <v>0</v>
      </c>
      <c r="AD386" s="2" t="b">
        <f t="shared" si="203"/>
        <v>0</v>
      </c>
      <c r="AE386" s="2" t="b">
        <f t="shared" si="204"/>
        <v>0</v>
      </c>
      <c r="AF386" s="2" t="b">
        <f t="shared" si="205"/>
        <v>0</v>
      </c>
      <c r="AG386" s="2" t="b">
        <f>OR(
  AND(AC386,NOT(AC387)),
  AND(AF386,WEEKDAY(AH385,2)=EINSTELLUNGEN!$D$12),
  AND(AF386,AH386=$J$35)
)</f>
        <v>0</v>
      </c>
      <c r="AH386" s="2">
        <f>IF(AE386,AH385+IF(WEEKDAY(AH385+1,2)&lt;=EINSTELLUNGEN!$D$12,1,$J$36),AH385)</f>
        <v>42020</v>
      </c>
      <c r="AI386" s="2">
        <f t="shared" si="206"/>
        <v>2019</v>
      </c>
      <c r="AJ386" s="2">
        <f t="shared" si="207"/>
        <v>201901</v>
      </c>
      <c r="AK386" s="2">
        <f t="shared" si="208"/>
        <v>201901</v>
      </c>
      <c r="AL386" s="2">
        <f t="shared" si="236"/>
        <v>201903</v>
      </c>
      <c r="AM386" s="2" t="b">
        <f t="shared" si="209"/>
        <v>1</v>
      </c>
      <c r="AN386" s="4" t="e">
        <f t="shared" si="221"/>
        <v>#N/A</v>
      </c>
      <c r="AO386" s="4" t="e">
        <f t="shared" si="222"/>
        <v>#N/A</v>
      </c>
      <c r="AP386" s="2" t="str">
        <f>IF(AD386,
  IF(ISBLANK(H386),
    AP385,
    IF(LEN(H386)=1,
      IF(OR(UPPER(H386)="A",UPPER(H386)="I"),
        EINSTELLUNGEN!$D$21,
        IF(OR(UPPER(H386)="B",UPPER(H386)="M"),
          EINSTELLUNGEN!$D$22,
          IF(OR(UPPER(H386)="C",UPPER(H386)="S"),
            EINSTELLUNGEN!$D$23,
            IF(UPPER(H386)="D",
              EINSTELLUNGEN!$D$24,
              IF(UPPER(H386)="E",
                EINSTELLUNGEN!$D$25,
                UPPER(H386)))))),
      IF(ISNUMBER(H386),
        EINSTELLUNGEN!$D$20&amp;H386,
        UPPER(H386)))),
  "")</f>
        <v/>
      </c>
      <c r="AQ386" s="2" t="str">
        <f t="shared" si="223"/>
        <v/>
      </c>
      <c r="AR386" s="2">
        <f t="shared" si="224"/>
        <v>0</v>
      </c>
      <c r="AS386" s="145">
        <f t="shared" si="225"/>
        <v>0.33333333333333331</v>
      </c>
      <c r="AT386" s="2">
        <f t="shared" si="226"/>
        <v>0</v>
      </c>
      <c r="AU386" s="2">
        <f t="shared" si="227"/>
        <v>0</v>
      </c>
      <c r="AV386" s="2">
        <f t="shared" si="228"/>
        <v>0</v>
      </c>
      <c r="AW386" s="2">
        <f t="shared" si="229"/>
        <v>0</v>
      </c>
      <c r="AX386" s="2">
        <f t="shared" si="210"/>
        <v>0</v>
      </c>
      <c r="AY386" s="2">
        <f t="shared" si="230"/>
        <v>0</v>
      </c>
      <c r="AZ386" s="145" t="e">
        <f t="shared" si="231"/>
        <v>#N/A</v>
      </c>
      <c r="BA386" s="145" t="e">
        <f t="shared" si="232"/>
        <v>#N/A</v>
      </c>
      <c r="BB386" s="145">
        <f t="shared" si="233"/>
        <v>2.083333333333337E-2</v>
      </c>
      <c r="BC386" s="2">
        <f>IF(AM386,
  IF(AND(AL386=$J$31,_xlfn.DAYS(AH386,DATE(AI386,1,1))&lt;7),
    MAX(0,EINSTELLUNGEN!$D$12+1-WEEKDAY(DATE(EINSTELLUNGEN!$D$9,EINSTELLUNGEN!$D$10,1),2)),
    IF(AL386=$J$33,
      MIN(EINSTELLUNGEN!$D$12,WEEKDAY(DATE(EINSTELLUNGEN!$D$9,12,31),2)),
      EINSTELLUNGEN!$D$12
  )) - SUMIF(AL$50:AL$2500,"="&amp;AL386,AX$50:AX$2500),
  0)</f>
        <v>3</v>
      </c>
      <c r="BD386" s="2">
        <f t="shared" si="234"/>
        <v>0.33333333333333331</v>
      </c>
      <c r="BE386" s="2">
        <f t="shared" si="235"/>
        <v>0</v>
      </c>
    </row>
    <row r="387" spans="1:57" ht="10.5" customHeight="1">
      <c r="A387" s="1" t="str">
        <f t="shared" ca="1" si="211"/>
        <v/>
      </c>
      <c r="B387" s="1" t="str">
        <f t="shared" ca="1" si="212"/>
        <v/>
      </c>
      <c r="C387" s="1" t="str">
        <f t="shared" ca="1" si="213"/>
        <v/>
      </c>
      <c r="D387" s="1" t="str">
        <f t="shared" ca="1" si="214"/>
        <v/>
      </c>
      <c r="F387" s="10"/>
      <c r="G387" s="136" t="str">
        <f t="shared" si="215"/>
        <v/>
      </c>
      <c r="H387" s="27"/>
      <c r="I387" s="28"/>
      <c r="J387" s="28"/>
      <c r="K387" s="29"/>
      <c r="L387" s="136"/>
      <c r="M387" s="136"/>
      <c r="N387" s="136"/>
      <c r="O387" s="26" t="str">
        <f t="shared" si="216"/>
        <v/>
      </c>
      <c r="P387" s="218" t="str">
        <f t="shared" si="217"/>
        <v/>
      </c>
      <c r="Q387" s="26" t="str">
        <f t="shared" si="218"/>
        <v/>
      </c>
      <c r="R387" s="22"/>
      <c r="S387" s="99"/>
      <c r="T387" s="10"/>
      <c r="U387" s="229" t="str">
        <f t="shared" si="219"/>
        <v/>
      </c>
      <c r="V387" s="230"/>
      <c r="W387" s="230"/>
      <c r="X387" s="230"/>
      <c r="Y387" s="230"/>
      <c r="Z387" s="22" t="str">
        <f>""</f>
        <v/>
      </c>
      <c r="AB387" s="23" t="str">
        <f t="shared" si="220"/>
        <v/>
      </c>
      <c r="AC387" s="2" t="b">
        <f>COUNT(Q387:Q$2500)&gt;0</f>
        <v>0</v>
      </c>
      <c r="AD387" s="2" t="b">
        <f t="shared" si="203"/>
        <v>0</v>
      </c>
      <c r="AE387" s="2" t="b">
        <f t="shared" si="204"/>
        <v>0</v>
      </c>
      <c r="AF387" s="2" t="b">
        <f t="shared" si="205"/>
        <v>0</v>
      </c>
      <c r="AG387" s="2" t="b">
        <f>OR(
  AND(AC387,NOT(AC388)),
  AND(AF387,WEEKDAY(AH386,2)=EINSTELLUNGEN!$D$12),
  AND(AF387,AH387=$J$35)
)</f>
        <v>0</v>
      </c>
      <c r="AH387" s="2">
        <f>IF(AE387,AH386+IF(WEEKDAY(AH386+1,2)&lt;=EINSTELLUNGEN!$D$12,1,$J$36),AH386)</f>
        <v>42020</v>
      </c>
      <c r="AI387" s="2">
        <f t="shared" si="206"/>
        <v>2019</v>
      </c>
      <c r="AJ387" s="2">
        <f t="shared" si="207"/>
        <v>201901</v>
      </c>
      <c r="AK387" s="2">
        <f t="shared" si="208"/>
        <v>201901</v>
      </c>
      <c r="AL387" s="2">
        <f t="shared" si="236"/>
        <v>201903</v>
      </c>
      <c r="AM387" s="2" t="b">
        <f t="shared" si="209"/>
        <v>1</v>
      </c>
      <c r="AN387" s="4" t="e">
        <f t="shared" si="221"/>
        <v>#N/A</v>
      </c>
      <c r="AO387" s="4" t="e">
        <f t="shared" si="222"/>
        <v>#N/A</v>
      </c>
      <c r="AP387" s="2" t="str">
        <f>IF(AD387,
  IF(ISBLANK(H387),
    AP386,
    IF(LEN(H387)=1,
      IF(OR(UPPER(H387)="A",UPPER(H387)="I"),
        EINSTELLUNGEN!$D$21,
        IF(OR(UPPER(H387)="B",UPPER(H387)="M"),
          EINSTELLUNGEN!$D$22,
          IF(OR(UPPER(H387)="C",UPPER(H387)="S"),
            EINSTELLUNGEN!$D$23,
            IF(UPPER(H387)="D",
              EINSTELLUNGEN!$D$24,
              IF(UPPER(H387)="E",
                EINSTELLUNGEN!$D$25,
                UPPER(H387)))))),
      IF(ISNUMBER(H387),
        EINSTELLUNGEN!$D$20&amp;H387,
        UPPER(H387)))),
  "")</f>
        <v/>
      </c>
      <c r="AQ387" s="2" t="str">
        <f t="shared" si="223"/>
        <v/>
      </c>
      <c r="AR387" s="2">
        <f t="shared" si="224"/>
        <v>0</v>
      </c>
      <c r="AS387" s="145">
        <f t="shared" si="225"/>
        <v>0.33333333333333331</v>
      </c>
      <c r="AT387" s="2">
        <f t="shared" si="226"/>
        <v>0</v>
      </c>
      <c r="AU387" s="2">
        <f t="shared" si="227"/>
        <v>0</v>
      </c>
      <c r="AV387" s="2">
        <f t="shared" si="228"/>
        <v>0</v>
      </c>
      <c r="AW387" s="2">
        <f t="shared" si="229"/>
        <v>0</v>
      </c>
      <c r="AX387" s="2">
        <f t="shared" si="210"/>
        <v>0</v>
      </c>
      <c r="AY387" s="2">
        <f t="shared" si="230"/>
        <v>0</v>
      </c>
      <c r="AZ387" s="145" t="e">
        <f t="shared" si="231"/>
        <v>#N/A</v>
      </c>
      <c r="BA387" s="145" t="e">
        <f t="shared" si="232"/>
        <v>#N/A</v>
      </c>
      <c r="BB387" s="145">
        <f t="shared" si="233"/>
        <v>2.083333333333337E-2</v>
      </c>
      <c r="BC387" s="2">
        <f>IF(AM387,
  IF(AND(AL387=$J$31,_xlfn.DAYS(AH387,DATE(AI387,1,1))&lt;7),
    MAX(0,EINSTELLUNGEN!$D$12+1-WEEKDAY(DATE(EINSTELLUNGEN!$D$9,EINSTELLUNGEN!$D$10,1),2)),
    IF(AL387=$J$33,
      MIN(EINSTELLUNGEN!$D$12,WEEKDAY(DATE(EINSTELLUNGEN!$D$9,12,31),2)),
      EINSTELLUNGEN!$D$12
  )) - SUMIF(AL$50:AL$2500,"="&amp;AL387,AX$50:AX$2500),
  0)</f>
        <v>3</v>
      </c>
      <c r="BD387" s="2">
        <f t="shared" si="234"/>
        <v>0.33333333333333331</v>
      </c>
      <c r="BE387" s="2">
        <f t="shared" si="235"/>
        <v>0</v>
      </c>
    </row>
    <row r="388" spans="1:57" ht="10.5" customHeight="1">
      <c r="A388" s="1" t="str">
        <f t="shared" ca="1" si="211"/>
        <v/>
      </c>
      <c r="B388" s="1" t="str">
        <f t="shared" ca="1" si="212"/>
        <v/>
      </c>
      <c r="C388" s="1" t="str">
        <f t="shared" ca="1" si="213"/>
        <v/>
      </c>
      <c r="D388" s="1" t="str">
        <f t="shared" ca="1" si="214"/>
        <v/>
      </c>
      <c r="F388" s="10"/>
      <c r="G388" s="136" t="str">
        <f t="shared" si="215"/>
        <v/>
      </c>
      <c r="H388" s="27"/>
      <c r="I388" s="28"/>
      <c r="J388" s="28"/>
      <c r="K388" s="29"/>
      <c r="L388" s="136"/>
      <c r="M388" s="136"/>
      <c r="N388" s="136"/>
      <c r="O388" s="26" t="str">
        <f t="shared" si="216"/>
        <v/>
      </c>
      <c r="P388" s="218" t="str">
        <f t="shared" si="217"/>
        <v/>
      </c>
      <c r="Q388" s="26" t="str">
        <f t="shared" si="218"/>
        <v/>
      </c>
      <c r="R388" s="22"/>
      <c r="S388" s="99"/>
      <c r="T388" s="10"/>
      <c r="U388" s="229" t="str">
        <f t="shared" si="219"/>
        <v/>
      </c>
      <c r="V388" s="230"/>
      <c r="W388" s="230"/>
      <c r="X388" s="230"/>
      <c r="Y388" s="230"/>
      <c r="Z388" s="22" t="str">
        <f>""</f>
        <v/>
      </c>
      <c r="AB388" s="23" t="str">
        <f t="shared" si="220"/>
        <v/>
      </c>
      <c r="AC388" s="2" t="b">
        <f>COUNT(Q388:Q$2500)&gt;0</f>
        <v>0</v>
      </c>
      <c r="AD388" s="2" t="b">
        <f t="shared" si="203"/>
        <v>0</v>
      </c>
      <c r="AE388" s="2" t="b">
        <f t="shared" si="204"/>
        <v>0</v>
      </c>
      <c r="AF388" s="2" t="b">
        <f t="shared" si="205"/>
        <v>0</v>
      </c>
      <c r="AG388" s="2" t="b">
        <f>OR(
  AND(AC388,NOT(AC389)),
  AND(AF388,WEEKDAY(AH387,2)=EINSTELLUNGEN!$D$12),
  AND(AF388,AH388=$J$35)
)</f>
        <v>0</v>
      </c>
      <c r="AH388" s="2">
        <f>IF(AE388,AH387+IF(WEEKDAY(AH387+1,2)&lt;=EINSTELLUNGEN!$D$12,1,$J$36),AH387)</f>
        <v>42020</v>
      </c>
      <c r="AI388" s="2">
        <f t="shared" si="206"/>
        <v>2019</v>
      </c>
      <c r="AJ388" s="2">
        <f t="shared" si="207"/>
        <v>201901</v>
      </c>
      <c r="AK388" s="2">
        <f t="shared" si="208"/>
        <v>201901</v>
      </c>
      <c r="AL388" s="2">
        <f t="shared" si="236"/>
        <v>201903</v>
      </c>
      <c r="AM388" s="2" t="b">
        <f t="shared" si="209"/>
        <v>1</v>
      </c>
      <c r="AN388" s="4" t="e">
        <f t="shared" si="221"/>
        <v>#N/A</v>
      </c>
      <c r="AO388" s="4" t="e">
        <f t="shared" si="222"/>
        <v>#N/A</v>
      </c>
      <c r="AP388" s="2" t="str">
        <f>IF(AD388,
  IF(ISBLANK(H388),
    AP387,
    IF(LEN(H388)=1,
      IF(OR(UPPER(H388)="A",UPPER(H388)="I"),
        EINSTELLUNGEN!$D$21,
        IF(OR(UPPER(H388)="B",UPPER(H388)="M"),
          EINSTELLUNGEN!$D$22,
          IF(OR(UPPER(H388)="C",UPPER(H388)="S"),
            EINSTELLUNGEN!$D$23,
            IF(UPPER(H388)="D",
              EINSTELLUNGEN!$D$24,
              IF(UPPER(H388)="E",
                EINSTELLUNGEN!$D$25,
                UPPER(H388)))))),
      IF(ISNUMBER(H388),
        EINSTELLUNGEN!$D$20&amp;H388,
        UPPER(H388)))),
  "")</f>
        <v/>
      </c>
      <c r="AQ388" s="2" t="str">
        <f t="shared" si="223"/>
        <v/>
      </c>
      <c r="AR388" s="2">
        <f t="shared" si="224"/>
        <v>0</v>
      </c>
      <c r="AS388" s="145">
        <f t="shared" si="225"/>
        <v>0.33333333333333331</v>
      </c>
      <c r="AT388" s="2">
        <f t="shared" si="226"/>
        <v>0</v>
      </c>
      <c r="AU388" s="2">
        <f t="shared" si="227"/>
        <v>0</v>
      </c>
      <c r="AV388" s="2">
        <f t="shared" si="228"/>
        <v>0</v>
      </c>
      <c r="AW388" s="2">
        <f t="shared" si="229"/>
        <v>0</v>
      </c>
      <c r="AX388" s="2">
        <f t="shared" si="210"/>
        <v>0</v>
      </c>
      <c r="AY388" s="2">
        <f t="shared" si="230"/>
        <v>0</v>
      </c>
      <c r="AZ388" s="145" t="e">
        <f t="shared" si="231"/>
        <v>#N/A</v>
      </c>
      <c r="BA388" s="145" t="e">
        <f t="shared" si="232"/>
        <v>#N/A</v>
      </c>
      <c r="BB388" s="145">
        <f t="shared" si="233"/>
        <v>2.083333333333337E-2</v>
      </c>
      <c r="BC388" s="2">
        <f>IF(AM388,
  IF(AND(AL388=$J$31,_xlfn.DAYS(AH388,DATE(AI388,1,1))&lt;7),
    MAX(0,EINSTELLUNGEN!$D$12+1-WEEKDAY(DATE(EINSTELLUNGEN!$D$9,EINSTELLUNGEN!$D$10,1),2)),
    IF(AL388=$J$33,
      MIN(EINSTELLUNGEN!$D$12,WEEKDAY(DATE(EINSTELLUNGEN!$D$9,12,31),2)),
      EINSTELLUNGEN!$D$12
  )) - SUMIF(AL$50:AL$2500,"="&amp;AL388,AX$50:AX$2500),
  0)</f>
        <v>3</v>
      </c>
      <c r="BD388" s="2">
        <f t="shared" si="234"/>
        <v>0.33333333333333331</v>
      </c>
      <c r="BE388" s="2">
        <f t="shared" si="235"/>
        <v>0</v>
      </c>
    </row>
    <row r="389" spans="1:57" ht="10.5" customHeight="1">
      <c r="A389" s="1" t="str">
        <f t="shared" ca="1" si="211"/>
        <v/>
      </c>
      <c r="B389" s="1" t="str">
        <f t="shared" ca="1" si="212"/>
        <v/>
      </c>
      <c r="C389" s="1" t="str">
        <f t="shared" ca="1" si="213"/>
        <v/>
      </c>
      <c r="D389" s="1" t="str">
        <f t="shared" ca="1" si="214"/>
        <v/>
      </c>
      <c r="F389" s="10"/>
      <c r="G389" s="136" t="str">
        <f t="shared" si="215"/>
        <v/>
      </c>
      <c r="H389" s="27"/>
      <c r="I389" s="28"/>
      <c r="J389" s="28"/>
      <c r="K389" s="29"/>
      <c r="L389" s="136"/>
      <c r="M389" s="136"/>
      <c r="N389" s="136"/>
      <c r="O389" s="26" t="str">
        <f t="shared" si="216"/>
        <v/>
      </c>
      <c r="P389" s="218" t="str">
        <f t="shared" si="217"/>
        <v/>
      </c>
      <c r="Q389" s="26" t="str">
        <f t="shared" si="218"/>
        <v/>
      </c>
      <c r="R389" s="22"/>
      <c r="S389" s="99"/>
      <c r="T389" s="10"/>
      <c r="U389" s="229" t="str">
        <f t="shared" si="219"/>
        <v/>
      </c>
      <c r="V389" s="230"/>
      <c r="W389" s="230"/>
      <c r="X389" s="230"/>
      <c r="Y389" s="230"/>
      <c r="Z389" s="22" t="str">
        <f>""</f>
        <v/>
      </c>
      <c r="AB389" s="23" t="str">
        <f t="shared" si="220"/>
        <v/>
      </c>
      <c r="AC389" s="2" t="b">
        <f>COUNT(Q389:Q$2500)&gt;0</f>
        <v>0</v>
      </c>
      <c r="AD389" s="2" t="b">
        <f t="shared" si="203"/>
        <v>0</v>
      </c>
      <c r="AE389" s="2" t="b">
        <f t="shared" si="204"/>
        <v>0</v>
      </c>
      <c r="AF389" s="2" t="b">
        <f t="shared" si="205"/>
        <v>0</v>
      </c>
      <c r="AG389" s="2" t="b">
        <f>OR(
  AND(AC389,NOT(AC390)),
  AND(AF389,WEEKDAY(AH388,2)=EINSTELLUNGEN!$D$12),
  AND(AF389,AH389=$J$35)
)</f>
        <v>0</v>
      </c>
      <c r="AH389" s="2">
        <f>IF(AE389,AH388+IF(WEEKDAY(AH388+1,2)&lt;=EINSTELLUNGEN!$D$12,1,$J$36),AH388)</f>
        <v>42020</v>
      </c>
      <c r="AI389" s="2">
        <f t="shared" si="206"/>
        <v>2019</v>
      </c>
      <c r="AJ389" s="2">
        <f t="shared" si="207"/>
        <v>201901</v>
      </c>
      <c r="AK389" s="2">
        <f t="shared" si="208"/>
        <v>201901</v>
      </c>
      <c r="AL389" s="2">
        <f t="shared" si="236"/>
        <v>201903</v>
      </c>
      <c r="AM389" s="2" t="b">
        <f t="shared" si="209"/>
        <v>1</v>
      </c>
      <c r="AN389" s="4" t="e">
        <f t="shared" si="221"/>
        <v>#N/A</v>
      </c>
      <c r="AO389" s="4" t="e">
        <f t="shared" si="222"/>
        <v>#N/A</v>
      </c>
      <c r="AP389" s="2" t="str">
        <f>IF(AD389,
  IF(ISBLANK(H389),
    AP388,
    IF(LEN(H389)=1,
      IF(OR(UPPER(H389)="A",UPPER(H389)="I"),
        EINSTELLUNGEN!$D$21,
        IF(OR(UPPER(H389)="B",UPPER(H389)="M"),
          EINSTELLUNGEN!$D$22,
          IF(OR(UPPER(H389)="C",UPPER(H389)="S"),
            EINSTELLUNGEN!$D$23,
            IF(UPPER(H389)="D",
              EINSTELLUNGEN!$D$24,
              IF(UPPER(H389)="E",
                EINSTELLUNGEN!$D$25,
                UPPER(H389)))))),
      IF(ISNUMBER(H389),
        EINSTELLUNGEN!$D$20&amp;H389,
        UPPER(H389)))),
  "")</f>
        <v/>
      </c>
      <c r="AQ389" s="2" t="str">
        <f t="shared" si="223"/>
        <v/>
      </c>
      <c r="AR389" s="2">
        <f t="shared" si="224"/>
        <v>0</v>
      </c>
      <c r="AS389" s="145">
        <f t="shared" si="225"/>
        <v>0.33333333333333331</v>
      </c>
      <c r="AT389" s="2">
        <f t="shared" si="226"/>
        <v>0</v>
      </c>
      <c r="AU389" s="2">
        <f t="shared" si="227"/>
        <v>0</v>
      </c>
      <c r="AV389" s="2">
        <f t="shared" si="228"/>
        <v>0</v>
      </c>
      <c r="AW389" s="2">
        <f t="shared" si="229"/>
        <v>0</v>
      </c>
      <c r="AX389" s="2">
        <f t="shared" si="210"/>
        <v>0</v>
      </c>
      <c r="AY389" s="2">
        <f t="shared" si="230"/>
        <v>0</v>
      </c>
      <c r="AZ389" s="145" t="e">
        <f t="shared" si="231"/>
        <v>#N/A</v>
      </c>
      <c r="BA389" s="145" t="e">
        <f t="shared" si="232"/>
        <v>#N/A</v>
      </c>
      <c r="BB389" s="145">
        <f t="shared" si="233"/>
        <v>2.083333333333337E-2</v>
      </c>
      <c r="BC389" s="2">
        <f>IF(AM389,
  IF(AND(AL389=$J$31,_xlfn.DAYS(AH389,DATE(AI389,1,1))&lt;7),
    MAX(0,EINSTELLUNGEN!$D$12+1-WEEKDAY(DATE(EINSTELLUNGEN!$D$9,EINSTELLUNGEN!$D$10,1),2)),
    IF(AL389=$J$33,
      MIN(EINSTELLUNGEN!$D$12,WEEKDAY(DATE(EINSTELLUNGEN!$D$9,12,31),2)),
      EINSTELLUNGEN!$D$12
  )) - SUMIF(AL$50:AL$2500,"="&amp;AL389,AX$50:AX$2500),
  0)</f>
        <v>3</v>
      </c>
      <c r="BD389" s="2">
        <f t="shared" si="234"/>
        <v>0.33333333333333331</v>
      </c>
      <c r="BE389" s="2">
        <f t="shared" si="235"/>
        <v>0</v>
      </c>
    </row>
    <row r="390" spans="1:57" ht="10.5" customHeight="1">
      <c r="A390" s="1" t="str">
        <f t="shared" ca="1" si="211"/>
        <v/>
      </c>
      <c r="B390" s="1" t="str">
        <f t="shared" ca="1" si="212"/>
        <v/>
      </c>
      <c r="C390" s="1" t="str">
        <f t="shared" ca="1" si="213"/>
        <v/>
      </c>
      <c r="D390" s="1" t="str">
        <f t="shared" ca="1" si="214"/>
        <v/>
      </c>
      <c r="F390" s="10"/>
      <c r="G390" s="136" t="str">
        <f t="shared" si="215"/>
        <v/>
      </c>
      <c r="H390" s="27"/>
      <c r="I390" s="28"/>
      <c r="J390" s="28"/>
      <c r="K390" s="29"/>
      <c r="L390" s="136"/>
      <c r="M390" s="136"/>
      <c r="N390" s="136"/>
      <c r="O390" s="26" t="str">
        <f t="shared" si="216"/>
        <v/>
      </c>
      <c r="P390" s="218" t="str">
        <f t="shared" si="217"/>
        <v/>
      </c>
      <c r="Q390" s="26" t="str">
        <f t="shared" si="218"/>
        <v/>
      </c>
      <c r="R390" s="22"/>
      <c r="S390" s="99"/>
      <c r="T390" s="10"/>
      <c r="U390" s="229" t="str">
        <f t="shared" si="219"/>
        <v/>
      </c>
      <c r="V390" s="230"/>
      <c r="W390" s="230"/>
      <c r="X390" s="230"/>
      <c r="Y390" s="230"/>
      <c r="Z390" s="22" t="str">
        <f>""</f>
        <v/>
      </c>
      <c r="AB390" s="23" t="str">
        <f t="shared" si="220"/>
        <v/>
      </c>
      <c r="AC390" s="2" t="b">
        <f>COUNT(Q390:Q$2500)&gt;0</f>
        <v>0</v>
      </c>
      <c r="AD390" s="2" t="b">
        <f t="shared" si="203"/>
        <v>0</v>
      </c>
      <c r="AE390" s="2" t="b">
        <f t="shared" si="204"/>
        <v>0</v>
      </c>
      <c r="AF390" s="2" t="b">
        <f t="shared" si="205"/>
        <v>0</v>
      </c>
      <c r="AG390" s="2" t="b">
        <f>OR(
  AND(AC390,NOT(AC391)),
  AND(AF390,WEEKDAY(AH389,2)=EINSTELLUNGEN!$D$12),
  AND(AF390,AH390=$J$35)
)</f>
        <v>0</v>
      </c>
      <c r="AH390" s="2">
        <f>IF(AE390,AH389+IF(WEEKDAY(AH389+1,2)&lt;=EINSTELLUNGEN!$D$12,1,$J$36),AH389)</f>
        <v>42020</v>
      </c>
      <c r="AI390" s="2">
        <f t="shared" si="206"/>
        <v>2019</v>
      </c>
      <c r="AJ390" s="2">
        <f t="shared" si="207"/>
        <v>201901</v>
      </c>
      <c r="AK390" s="2">
        <f t="shared" si="208"/>
        <v>201901</v>
      </c>
      <c r="AL390" s="2">
        <f t="shared" si="236"/>
        <v>201903</v>
      </c>
      <c r="AM390" s="2" t="b">
        <f t="shared" si="209"/>
        <v>1</v>
      </c>
      <c r="AN390" s="4" t="e">
        <f t="shared" si="221"/>
        <v>#N/A</v>
      </c>
      <c r="AO390" s="4" t="e">
        <f t="shared" si="222"/>
        <v>#N/A</v>
      </c>
      <c r="AP390" s="2" t="str">
        <f>IF(AD390,
  IF(ISBLANK(H390),
    AP389,
    IF(LEN(H390)=1,
      IF(OR(UPPER(H390)="A",UPPER(H390)="I"),
        EINSTELLUNGEN!$D$21,
        IF(OR(UPPER(H390)="B",UPPER(H390)="M"),
          EINSTELLUNGEN!$D$22,
          IF(OR(UPPER(H390)="C",UPPER(H390)="S"),
            EINSTELLUNGEN!$D$23,
            IF(UPPER(H390)="D",
              EINSTELLUNGEN!$D$24,
              IF(UPPER(H390)="E",
                EINSTELLUNGEN!$D$25,
                UPPER(H390)))))),
      IF(ISNUMBER(H390),
        EINSTELLUNGEN!$D$20&amp;H390,
        UPPER(H390)))),
  "")</f>
        <v/>
      </c>
      <c r="AQ390" s="2" t="str">
        <f t="shared" si="223"/>
        <v/>
      </c>
      <c r="AR390" s="2">
        <f t="shared" si="224"/>
        <v>0</v>
      </c>
      <c r="AS390" s="145">
        <f t="shared" si="225"/>
        <v>0.33333333333333331</v>
      </c>
      <c r="AT390" s="2">
        <f t="shared" si="226"/>
        <v>0</v>
      </c>
      <c r="AU390" s="2">
        <f t="shared" si="227"/>
        <v>0</v>
      </c>
      <c r="AV390" s="2">
        <f t="shared" si="228"/>
        <v>0</v>
      </c>
      <c r="AW390" s="2">
        <f t="shared" si="229"/>
        <v>0</v>
      </c>
      <c r="AX390" s="2">
        <f t="shared" si="210"/>
        <v>0</v>
      </c>
      <c r="AY390" s="2">
        <f t="shared" si="230"/>
        <v>0</v>
      </c>
      <c r="AZ390" s="145" t="e">
        <f t="shared" si="231"/>
        <v>#N/A</v>
      </c>
      <c r="BA390" s="145" t="e">
        <f t="shared" si="232"/>
        <v>#N/A</v>
      </c>
      <c r="BB390" s="145">
        <f t="shared" si="233"/>
        <v>2.083333333333337E-2</v>
      </c>
      <c r="BC390" s="2">
        <f>IF(AM390,
  IF(AND(AL390=$J$31,_xlfn.DAYS(AH390,DATE(AI390,1,1))&lt;7),
    MAX(0,EINSTELLUNGEN!$D$12+1-WEEKDAY(DATE(EINSTELLUNGEN!$D$9,EINSTELLUNGEN!$D$10,1),2)),
    IF(AL390=$J$33,
      MIN(EINSTELLUNGEN!$D$12,WEEKDAY(DATE(EINSTELLUNGEN!$D$9,12,31),2)),
      EINSTELLUNGEN!$D$12
  )) - SUMIF(AL$50:AL$2500,"="&amp;AL390,AX$50:AX$2500),
  0)</f>
        <v>3</v>
      </c>
      <c r="BD390" s="2">
        <f t="shared" si="234"/>
        <v>0.33333333333333331</v>
      </c>
      <c r="BE390" s="2">
        <f t="shared" si="235"/>
        <v>0</v>
      </c>
    </row>
    <row r="391" spans="1:57" ht="10.5" customHeight="1">
      <c r="A391" s="1" t="str">
        <f t="shared" ca="1" si="211"/>
        <v/>
      </c>
      <c r="B391" s="1" t="str">
        <f t="shared" ca="1" si="212"/>
        <v/>
      </c>
      <c r="C391" s="1" t="str">
        <f t="shared" ca="1" si="213"/>
        <v/>
      </c>
      <c r="D391" s="1" t="str">
        <f t="shared" ca="1" si="214"/>
        <v/>
      </c>
      <c r="F391" s="10"/>
      <c r="G391" s="136" t="str">
        <f t="shared" si="215"/>
        <v/>
      </c>
      <c r="H391" s="27"/>
      <c r="I391" s="28"/>
      <c r="J391" s="28"/>
      <c r="K391" s="29"/>
      <c r="L391" s="136"/>
      <c r="M391" s="136"/>
      <c r="N391" s="136"/>
      <c r="O391" s="26" t="str">
        <f t="shared" si="216"/>
        <v/>
      </c>
      <c r="P391" s="218" t="str">
        <f t="shared" si="217"/>
        <v/>
      </c>
      <c r="Q391" s="26" t="str">
        <f t="shared" si="218"/>
        <v/>
      </c>
      <c r="R391" s="22"/>
      <c r="S391" s="99"/>
      <c r="T391" s="10"/>
      <c r="U391" s="229" t="str">
        <f t="shared" si="219"/>
        <v/>
      </c>
      <c r="V391" s="230"/>
      <c r="W391" s="230"/>
      <c r="X391" s="230"/>
      <c r="Y391" s="230"/>
      <c r="Z391" s="22" t="str">
        <f>""</f>
        <v/>
      </c>
      <c r="AB391" s="23" t="str">
        <f t="shared" si="220"/>
        <v/>
      </c>
      <c r="AC391" s="2" t="b">
        <f>COUNT(Q391:Q$2500)&gt;0</f>
        <v>0</v>
      </c>
      <c r="AD391" s="2" t="b">
        <f t="shared" si="203"/>
        <v>0</v>
      </c>
      <c r="AE391" s="2" t="b">
        <f t="shared" si="204"/>
        <v>0</v>
      </c>
      <c r="AF391" s="2" t="b">
        <f t="shared" si="205"/>
        <v>0</v>
      </c>
      <c r="AG391" s="2" t="b">
        <f>OR(
  AND(AC391,NOT(AC392)),
  AND(AF391,WEEKDAY(AH390,2)=EINSTELLUNGEN!$D$12),
  AND(AF391,AH391=$J$35)
)</f>
        <v>0</v>
      </c>
      <c r="AH391" s="2">
        <f>IF(AE391,AH390+IF(WEEKDAY(AH390+1,2)&lt;=EINSTELLUNGEN!$D$12,1,$J$36),AH390)</f>
        <v>42020</v>
      </c>
      <c r="AI391" s="2">
        <f t="shared" si="206"/>
        <v>2019</v>
      </c>
      <c r="AJ391" s="2">
        <f t="shared" si="207"/>
        <v>201901</v>
      </c>
      <c r="AK391" s="2">
        <f t="shared" si="208"/>
        <v>201901</v>
      </c>
      <c r="AL391" s="2">
        <f t="shared" si="236"/>
        <v>201903</v>
      </c>
      <c r="AM391" s="2" t="b">
        <f t="shared" si="209"/>
        <v>1</v>
      </c>
      <c r="AN391" s="4" t="e">
        <f t="shared" si="221"/>
        <v>#N/A</v>
      </c>
      <c r="AO391" s="4" t="e">
        <f t="shared" si="222"/>
        <v>#N/A</v>
      </c>
      <c r="AP391" s="2" t="str">
        <f>IF(AD391,
  IF(ISBLANK(H391),
    AP390,
    IF(LEN(H391)=1,
      IF(OR(UPPER(H391)="A",UPPER(H391)="I"),
        EINSTELLUNGEN!$D$21,
        IF(OR(UPPER(H391)="B",UPPER(H391)="M"),
          EINSTELLUNGEN!$D$22,
          IF(OR(UPPER(H391)="C",UPPER(H391)="S"),
            EINSTELLUNGEN!$D$23,
            IF(UPPER(H391)="D",
              EINSTELLUNGEN!$D$24,
              IF(UPPER(H391)="E",
                EINSTELLUNGEN!$D$25,
                UPPER(H391)))))),
      IF(ISNUMBER(H391),
        EINSTELLUNGEN!$D$20&amp;H391,
        UPPER(H391)))),
  "")</f>
        <v/>
      </c>
      <c r="AQ391" s="2" t="str">
        <f t="shared" si="223"/>
        <v/>
      </c>
      <c r="AR391" s="2">
        <f t="shared" si="224"/>
        <v>0</v>
      </c>
      <c r="AS391" s="145">
        <f t="shared" si="225"/>
        <v>0.33333333333333331</v>
      </c>
      <c r="AT391" s="2">
        <f t="shared" si="226"/>
        <v>0</v>
      </c>
      <c r="AU391" s="2">
        <f t="shared" si="227"/>
        <v>0</v>
      </c>
      <c r="AV391" s="2">
        <f t="shared" si="228"/>
        <v>0</v>
      </c>
      <c r="AW391" s="2">
        <f t="shared" si="229"/>
        <v>0</v>
      </c>
      <c r="AX391" s="2">
        <f t="shared" si="210"/>
        <v>0</v>
      </c>
      <c r="AY391" s="2">
        <f t="shared" si="230"/>
        <v>0</v>
      </c>
      <c r="AZ391" s="145" t="e">
        <f t="shared" si="231"/>
        <v>#N/A</v>
      </c>
      <c r="BA391" s="145" t="e">
        <f t="shared" si="232"/>
        <v>#N/A</v>
      </c>
      <c r="BB391" s="145">
        <f t="shared" si="233"/>
        <v>2.083333333333337E-2</v>
      </c>
      <c r="BC391" s="2">
        <f>IF(AM391,
  IF(AND(AL391=$J$31,_xlfn.DAYS(AH391,DATE(AI391,1,1))&lt;7),
    MAX(0,EINSTELLUNGEN!$D$12+1-WEEKDAY(DATE(EINSTELLUNGEN!$D$9,EINSTELLUNGEN!$D$10,1),2)),
    IF(AL391=$J$33,
      MIN(EINSTELLUNGEN!$D$12,WEEKDAY(DATE(EINSTELLUNGEN!$D$9,12,31),2)),
      EINSTELLUNGEN!$D$12
  )) - SUMIF(AL$50:AL$2500,"="&amp;AL391,AX$50:AX$2500),
  0)</f>
        <v>3</v>
      </c>
      <c r="BD391" s="2">
        <f t="shared" si="234"/>
        <v>0.33333333333333331</v>
      </c>
      <c r="BE391" s="2">
        <f t="shared" si="235"/>
        <v>0</v>
      </c>
    </row>
    <row r="392" spans="1:57" ht="10.5" customHeight="1">
      <c r="A392" s="1" t="str">
        <f t="shared" ca="1" si="211"/>
        <v/>
      </c>
      <c r="B392" s="1" t="str">
        <f t="shared" ca="1" si="212"/>
        <v/>
      </c>
      <c r="C392" s="1" t="str">
        <f t="shared" ca="1" si="213"/>
        <v/>
      </c>
      <c r="D392" s="1" t="str">
        <f t="shared" ca="1" si="214"/>
        <v/>
      </c>
      <c r="F392" s="10"/>
      <c r="G392" s="136" t="str">
        <f t="shared" si="215"/>
        <v/>
      </c>
      <c r="H392" s="27"/>
      <c r="I392" s="28"/>
      <c r="J392" s="28"/>
      <c r="K392" s="29"/>
      <c r="L392" s="136"/>
      <c r="M392" s="136"/>
      <c r="N392" s="136"/>
      <c r="O392" s="26" t="str">
        <f t="shared" si="216"/>
        <v/>
      </c>
      <c r="P392" s="218" t="str">
        <f t="shared" si="217"/>
        <v/>
      </c>
      <c r="Q392" s="26" t="str">
        <f t="shared" si="218"/>
        <v/>
      </c>
      <c r="R392" s="22"/>
      <c r="S392" s="99"/>
      <c r="T392" s="10"/>
      <c r="U392" s="229" t="str">
        <f t="shared" si="219"/>
        <v/>
      </c>
      <c r="V392" s="230"/>
      <c r="W392" s="230"/>
      <c r="X392" s="230"/>
      <c r="Y392" s="230"/>
      <c r="Z392" s="22" t="str">
        <f>""</f>
        <v/>
      </c>
      <c r="AB392" s="23" t="str">
        <f t="shared" si="220"/>
        <v/>
      </c>
      <c r="AC392" s="2" t="b">
        <f>COUNT(Q392:Q$2500)&gt;0</f>
        <v>0</v>
      </c>
      <c r="AD392" s="2" t="b">
        <f t="shared" si="203"/>
        <v>0</v>
      </c>
      <c r="AE392" s="2" t="b">
        <f t="shared" si="204"/>
        <v>0</v>
      </c>
      <c r="AF392" s="2" t="b">
        <f t="shared" si="205"/>
        <v>0</v>
      </c>
      <c r="AG392" s="2" t="b">
        <f>OR(
  AND(AC392,NOT(AC393)),
  AND(AF392,WEEKDAY(AH391,2)=EINSTELLUNGEN!$D$12),
  AND(AF392,AH392=$J$35)
)</f>
        <v>0</v>
      </c>
      <c r="AH392" s="2">
        <f>IF(AE392,AH391+IF(WEEKDAY(AH391+1,2)&lt;=EINSTELLUNGEN!$D$12,1,$J$36),AH391)</f>
        <v>42020</v>
      </c>
      <c r="AI392" s="2">
        <f t="shared" si="206"/>
        <v>2019</v>
      </c>
      <c r="AJ392" s="2">
        <f t="shared" si="207"/>
        <v>201901</v>
      </c>
      <c r="AK392" s="2">
        <f t="shared" si="208"/>
        <v>201901</v>
      </c>
      <c r="AL392" s="2">
        <f t="shared" si="236"/>
        <v>201903</v>
      </c>
      <c r="AM392" s="2" t="b">
        <f t="shared" si="209"/>
        <v>1</v>
      </c>
      <c r="AN392" s="4" t="e">
        <f t="shared" si="221"/>
        <v>#N/A</v>
      </c>
      <c r="AO392" s="4" t="e">
        <f t="shared" si="222"/>
        <v>#N/A</v>
      </c>
      <c r="AP392" s="2" t="str">
        <f>IF(AD392,
  IF(ISBLANK(H392),
    AP391,
    IF(LEN(H392)=1,
      IF(OR(UPPER(H392)="A",UPPER(H392)="I"),
        EINSTELLUNGEN!$D$21,
        IF(OR(UPPER(H392)="B",UPPER(H392)="M"),
          EINSTELLUNGEN!$D$22,
          IF(OR(UPPER(H392)="C",UPPER(H392)="S"),
            EINSTELLUNGEN!$D$23,
            IF(UPPER(H392)="D",
              EINSTELLUNGEN!$D$24,
              IF(UPPER(H392)="E",
                EINSTELLUNGEN!$D$25,
                UPPER(H392)))))),
      IF(ISNUMBER(H392),
        EINSTELLUNGEN!$D$20&amp;H392,
        UPPER(H392)))),
  "")</f>
        <v/>
      </c>
      <c r="AQ392" s="2" t="str">
        <f t="shared" si="223"/>
        <v/>
      </c>
      <c r="AR392" s="2">
        <f t="shared" si="224"/>
        <v>0</v>
      </c>
      <c r="AS392" s="145">
        <f t="shared" si="225"/>
        <v>0.33333333333333331</v>
      </c>
      <c r="AT392" s="2">
        <f t="shared" si="226"/>
        <v>0</v>
      </c>
      <c r="AU392" s="2">
        <f t="shared" si="227"/>
        <v>0</v>
      </c>
      <c r="AV392" s="2">
        <f t="shared" si="228"/>
        <v>0</v>
      </c>
      <c r="AW392" s="2">
        <f t="shared" si="229"/>
        <v>0</v>
      </c>
      <c r="AX392" s="2">
        <f t="shared" si="210"/>
        <v>0</v>
      </c>
      <c r="AY392" s="2">
        <f t="shared" si="230"/>
        <v>0</v>
      </c>
      <c r="AZ392" s="145" t="e">
        <f t="shared" si="231"/>
        <v>#N/A</v>
      </c>
      <c r="BA392" s="145" t="e">
        <f t="shared" si="232"/>
        <v>#N/A</v>
      </c>
      <c r="BB392" s="145">
        <f t="shared" si="233"/>
        <v>2.083333333333337E-2</v>
      </c>
      <c r="BC392" s="2">
        <f>IF(AM392,
  IF(AND(AL392=$J$31,_xlfn.DAYS(AH392,DATE(AI392,1,1))&lt;7),
    MAX(0,EINSTELLUNGEN!$D$12+1-WEEKDAY(DATE(EINSTELLUNGEN!$D$9,EINSTELLUNGEN!$D$10,1),2)),
    IF(AL392=$J$33,
      MIN(EINSTELLUNGEN!$D$12,WEEKDAY(DATE(EINSTELLUNGEN!$D$9,12,31),2)),
      EINSTELLUNGEN!$D$12
  )) - SUMIF(AL$50:AL$2500,"="&amp;AL392,AX$50:AX$2500),
  0)</f>
        <v>3</v>
      </c>
      <c r="BD392" s="2">
        <f t="shared" si="234"/>
        <v>0.33333333333333331</v>
      </c>
      <c r="BE392" s="2">
        <f t="shared" si="235"/>
        <v>0</v>
      </c>
    </row>
    <row r="393" spans="1:57" ht="10.5" customHeight="1">
      <c r="A393" s="1" t="str">
        <f t="shared" ca="1" si="211"/>
        <v/>
      </c>
      <c r="B393" s="1" t="str">
        <f t="shared" ca="1" si="212"/>
        <v/>
      </c>
      <c r="C393" s="1" t="str">
        <f t="shared" ca="1" si="213"/>
        <v/>
      </c>
      <c r="D393" s="1" t="str">
        <f t="shared" ca="1" si="214"/>
        <v/>
      </c>
      <c r="F393" s="10"/>
      <c r="G393" s="136" t="str">
        <f t="shared" si="215"/>
        <v/>
      </c>
      <c r="H393" s="27"/>
      <c r="I393" s="28"/>
      <c r="J393" s="28"/>
      <c r="K393" s="29"/>
      <c r="L393" s="136"/>
      <c r="M393" s="136"/>
      <c r="N393" s="136"/>
      <c r="O393" s="26" t="str">
        <f t="shared" si="216"/>
        <v/>
      </c>
      <c r="P393" s="218" t="str">
        <f t="shared" si="217"/>
        <v/>
      </c>
      <c r="Q393" s="26" t="str">
        <f t="shared" si="218"/>
        <v/>
      </c>
      <c r="R393" s="22"/>
      <c r="S393" s="99"/>
      <c r="T393" s="10"/>
      <c r="U393" s="229" t="str">
        <f t="shared" si="219"/>
        <v/>
      </c>
      <c r="V393" s="230"/>
      <c r="W393" s="230"/>
      <c r="X393" s="230"/>
      <c r="Y393" s="230"/>
      <c r="Z393" s="22" t="str">
        <f>""</f>
        <v/>
      </c>
      <c r="AB393" s="23" t="str">
        <f t="shared" si="220"/>
        <v/>
      </c>
      <c r="AC393" s="2" t="b">
        <f>COUNT(Q393:Q$2500)&gt;0</f>
        <v>0</v>
      </c>
      <c r="AD393" s="2" t="b">
        <f t="shared" si="203"/>
        <v>0</v>
      </c>
      <c r="AE393" s="2" t="b">
        <f t="shared" si="204"/>
        <v>0</v>
      </c>
      <c r="AF393" s="2" t="b">
        <f t="shared" si="205"/>
        <v>0</v>
      </c>
      <c r="AG393" s="2" t="b">
        <f>OR(
  AND(AC393,NOT(AC394)),
  AND(AF393,WEEKDAY(AH392,2)=EINSTELLUNGEN!$D$12),
  AND(AF393,AH393=$J$35)
)</f>
        <v>0</v>
      </c>
      <c r="AH393" s="2">
        <f>IF(AE393,AH392+IF(WEEKDAY(AH392+1,2)&lt;=EINSTELLUNGEN!$D$12,1,$J$36),AH392)</f>
        <v>42020</v>
      </c>
      <c r="AI393" s="2">
        <f t="shared" si="206"/>
        <v>2019</v>
      </c>
      <c r="AJ393" s="2">
        <f t="shared" si="207"/>
        <v>201901</v>
      </c>
      <c r="AK393" s="2">
        <f t="shared" si="208"/>
        <v>201901</v>
      </c>
      <c r="AL393" s="2">
        <f t="shared" si="236"/>
        <v>201903</v>
      </c>
      <c r="AM393" s="2" t="b">
        <f t="shared" si="209"/>
        <v>1</v>
      </c>
      <c r="AN393" s="4" t="e">
        <f t="shared" si="221"/>
        <v>#N/A</v>
      </c>
      <c r="AO393" s="4" t="e">
        <f t="shared" si="222"/>
        <v>#N/A</v>
      </c>
      <c r="AP393" s="2" t="str">
        <f>IF(AD393,
  IF(ISBLANK(H393),
    AP392,
    IF(LEN(H393)=1,
      IF(OR(UPPER(H393)="A",UPPER(H393)="I"),
        EINSTELLUNGEN!$D$21,
        IF(OR(UPPER(H393)="B",UPPER(H393)="M"),
          EINSTELLUNGEN!$D$22,
          IF(OR(UPPER(H393)="C",UPPER(H393)="S"),
            EINSTELLUNGEN!$D$23,
            IF(UPPER(H393)="D",
              EINSTELLUNGEN!$D$24,
              IF(UPPER(H393)="E",
                EINSTELLUNGEN!$D$25,
                UPPER(H393)))))),
      IF(ISNUMBER(H393),
        EINSTELLUNGEN!$D$20&amp;H393,
        UPPER(H393)))),
  "")</f>
        <v/>
      </c>
      <c r="AQ393" s="2" t="str">
        <f t="shared" si="223"/>
        <v/>
      </c>
      <c r="AR393" s="2">
        <f t="shared" si="224"/>
        <v>0</v>
      </c>
      <c r="AS393" s="145">
        <f t="shared" si="225"/>
        <v>0.33333333333333331</v>
      </c>
      <c r="AT393" s="2">
        <f t="shared" si="226"/>
        <v>0</v>
      </c>
      <c r="AU393" s="2">
        <f t="shared" si="227"/>
        <v>0</v>
      </c>
      <c r="AV393" s="2">
        <f t="shared" si="228"/>
        <v>0</v>
      </c>
      <c r="AW393" s="2">
        <f t="shared" si="229"/>
        <v>0</v>
      </c>
      <c r="AX393" s="2">
        <f t="shared" si="210"/>
        <v>0</v>
      </c>
      <c r="AY393" s="2">
        <f t="shared" si="230"/>
        <v>0</v>
      </c>
      <c r="AZ393" s="145" t="e">
        <f t="shared" si="231"/>
        <v>#N/A</v>
      </c>
      <c r="BA393" s="145" t="e">
        <f t="shared" si="232"/>
        <v>#N/A</v>
      </c>
      <c r="BB393" s="145">
        <f t="shared" si="233"/>
        <v>2.083333333333337E-2</v>
      </c>
      <c r="BC393" s="2">
        <f>IF(AM393,
  IF(AND(AL393=$J$31,_xlfn.DAYS(AH393,DATE(AI393,1,1))&lt;7),
    MAX(0,EINSTELLUNGEN!$D$12+1-WEEKDAY(DATE(EINSTELLUNGEN!$D$9,EINSTELLUNGEN!$D$10,1),2)),
    IF(AL393=$J$33,
      MIN(EINSTELLUNGEN!$D$12,WEEKDAY(DATE(EINSTELLUNGEN!$D$9,12,31),2)),
      EINSTELLUNGEN!$D$12
  )) - SUMIF(AL$50:AL$2500,"="&amp;AL393,AX$50:AX$2500),
  0)</f>
        <v>3</v>
      </c>
      <c r="BD393" s="2">
        <f t="shared" si="234"/>
        <v>0.33333333333333331</v>
      </c>
      <c r="BE393" s="2">
        <f t="shared" si="235"/>
        <v>0</v>
      </c>
    </row>
    <row r="394" spans="1:57" ht="10.5" customHeight="1">
      <c r="A394" s="1" t="str">
        <f t="shared" ca="1" si="211"/>
        <v/>
      </c>
      <c r="B394" s="1" t="str">
        <f t="shared" ca="1" si="212"/>
        <v/>
      </c>
      <c r="C394" s="1" t="str">
        <f t="shared" ca="1" si="213"/>
        <v/>
      </c>
      <c r="D394" s="1" t="str">
        <f t="shared" ca="1" si="214"/>
        <v/>
      </c>
      <c r="F394" s="10"/>
      <c r="G394" s="136" t="str">
        <f t="shared" si="215"/>
        <v/>
      </c>
      <c r="H394" s="27"/>
      <c r="I394" s="28"/>
      <c r="J394" s="28"/>
      <c r="K394" s="29"/>
      <c r="L394" s="136"/>
      <c r="M394" s="136"/>
      <c r="N394" s="136"/>
      <c r="O394" s="26" t="str">
        <f t="shared" si="216"/>
        <v/>
      </c>
      <c r="P394" s="218" t="str">
        <f t="shared" si="217"/>
        <v/>
      </c>
      <c r="Q394" s="26" t="str">
        <f t="shared" si="218"/>
        <v/>
      </c>
      <c r="R394" s="22"/>
      <c r="S394" s="99"/>
      <c r="T394" s="10"/>
      <c r="U394" s="229" t="str">
        <f t="shared" si="219"/>
        <v/>
      </c>
      <c r="V394" s="230"/>
      <c r="W394" s="230"/>
      <c r="X394" s="230"/>
      <c r="Y394" s="230"/>
      <c r="Z394" s="22" t="str">
        <f>""</f>
        <v/>
      </c>
      <c r="AB394" s="23" t="str">
        <f t="shared" si="220"/>
        <v/>
      </c>
      <c r="AC394" s="2" t="b">
        <f>COUNT(Q394:Q$2500)&gt;0</f>
        <v>0</v>
      </c>
      <c r="AD394" s="2" t="b">
        <f t="shared" si="203"/>
        <v>0</v>
      </c>
      <c r="AE394" s="2" t="b">
        <f t="shared" si="204"/>
        <v>0</v>
      </c>
      <c r="AF394" s="2" t="b">
        <f t="shared" si="205"/>
        <v>0</v>
      </c>
      <c r="AG394" s="2" t="b">
        <f>OR(
  AND(AC394,NOT(AC395)),
  AND(AF394,WEEKDAY(AH393,2)=EINSTELLUNGEN!$D$12),
  AND(AF394,AH394=$J$35)
)</f>
        <v>0</v>
      </c>
      <c r="AH394" s="2">
        <f>IF(AE394,AH393+IF(WEEKDAY(AH393+1,2)&lt;=EINSTELLUNGEN!$D$12,1,$J$36),AH393)</f>
        <v>42020</v>
      </c>
      <c r="AI394" s="2">
        <f t="shared" si="206"/>
        <v>2019</v>
      </c>
      <c r="AJ394" s="2">
        <f t="shared" si="207"/>
        <v>201901</v>
      </c>
      <c r="AK394" s="2">
        <f t="shared" si="208"/>
        <v>201901</v>
      </c>
      <c r="AL394" s="2">
        <f t="shared" si="236"/>
        <v>201903</v>
      </c>
      <c r="AM394" s="2" t="b">
        <f t="shared" si="209"/>
        <v>1</v>
      </c>
      <c r="AN394" s="4" t="e">
        <f t="shared" si="221"/>
        <v>#N/A</v>
      </c>
      <c r="AO394" s="4" t="e">
        <f t="shared" si="222"/>
        <v>#N/A</v>
      </c>
      <c r="AP394" s="2" t="str">
        <f>IF(AD394,
  IF(ISBLANK(H394),
    AP393,
    IF(LEN(H394)=1,
      IF(OR(UPPER(H394)="A",UPPER(H394)="I"),
        EINSTELLUNGEN!$D$21,
        IF(OR(UPPER(H394)="B",UPPER(H394)="M"),
          EINSTELLUNGEN!$D$22,
          IF(OR(UPPER(H394)="C",UPPER(H394)="S"),
            EINSTELLUNGEN!$D$23,
            IF(UPPER(H394)="D",
              EINSTELLUNGEN!$D$24,
              IF(UPPER(H394)="E",
                EINSTELLUNGEN!$D$25,
                UPPER(H394)))))),
      IF(ISNUMBER(H394),
        EINSTELLUNGEN!$D$20&amp;H394,
        UPPER(H394)))),
  "")</f>
        <v/>
      </c>
      <c r="AQ394" s="2" t="str">
        <f t="shared" si="223"/>
        <v/>
      </c>
      <c r="AR394" s="2">
        <f t="shared" si="224"/>
        <v>0</v>
      </c>
      <c r="AS394" s="145">
        <f t="shared" si="225"/>
        <v>0.33333333333333331</v>
      </c>
      <c r="AT394" s="2">
        <f t="shared" si="226"/>
        <v>0</v>
      </c>
      <c r="AU394" s="2">
        <f t="shared" si="227"/>
        <v>0</v>
      </c>
      <c r="AV394" s="2">
        <f t="shared" si="228"/>
        <v>0</v>
      </c>
      <c r="AW394" s="2">
        <f t="shared" si="229"/>
        <v>0</v>
      </c>
      <c r="AX394" s="2">
        <f t="shared" si="210"/>
        <v>0</v>
      </c>
      <c r="AY394" s="2">
        <f t="shared" si="230"/>
        <v>0</v>
      </c>
      <c r="AZ394" s="145" t="e">
        <f t="shared" si="231"/>
        <v>#N/A</v>
      </c>
      <c r="BA394" s="145" t="e">
        <f t="shared" si="232"/>
        <v>#N/A</v>
      </c>
      <c r="BB394" s="145">
        <f t="shared" si="233"/>
        <v>2.083333333333337E-2</v>
      </c>
      <c r="BC394" s="2">
        <f>IF(AM394,
  IF(AND(AL394=$J$31,_xlfn.DAYS(AH394,DATE(AI394,1,1))&lt;7),
    MAX(0,EINSTELLUNGEN!$D$12+1-WEEKDAY(DATE(EINSTELLUNGEN!$D$9,EINSTELLUNGEN!$D$10,1),2)),
    IF(AL394=$J$33,
      MIN(EINSTELLUNGEN!$D$12,WEEKDAY(DATE(EINSTELLUNGEN!$D$9,12,31),2)),
      EINSTELLUNGEN!$D$12
  )) - SUMIF(AL$50:AL$2500,"="&amp;AL394,AX$50:AX$2500),
  0)</f>
        <v>3</v>
      </c>
      <c r="BD394" s="2">
        <f t="shared" si="234"/>
        <v>0.33333333333333331</v>
      </c>
      <c r="BE394" s="2">
        <f t="shared" si="235"/>
        <v>0</v>
      </c>
    </row>
    <row r="395" spans="1:57" ht="10.5" customHeight="1">
      <c r="A395" s="1" t="str">
        <f t="shared" ca="1" si="211"/>
        <v/>
      </c>
      <c r="B395" s="1" t="str">
        <f t="shared" ca="1" si="212"/>
        <v/>
      </c>
      <c r="C395" s="1" t="str">
        <f t="shared" ca="1" si="213"/>
        <v/>
      </c>
      <c r="D395" s="1" t="str">
        <f t="shared" ca="1" si="214"/>
        <v/>
      </c>
      <c r="F395" s="10"/>
      <c r="G395" s="136" t="str">
        <f t="shared" si="215"/>
        <v/>
      </c>
      <c r="H395" s="27"/>
      <c r="I395" s="28"/>
      <c r="J395" s="28"/>
      <c r="K395" s="29"/>
      <c r="L395" s="136"/>
      <c r="M395" s="136"/>
      <c r="N395" s="136"/>
      <c r="O395" s="26" t="str">
        <f t="shared" si="216"/>
        <v/>
      </c>
      <c r="P395" s="218" t="str">
        <f t="shared" si="217"/>
        <v/>
      </c>
      <c r="Q395" s="26" t="str">
        <f t="shared" si="218"/>
        <v/>
      </c>
      <c r="R395" s="22"/>
      <c r="S395" s="99"/>
      <c r="T395" s="10"/>
      <c r="U395" s="229" t="str">
        <f t="shared" si="219"/>
        <v/>
      </c>
      <c r="V395" s="230"/>
      <c r="W395" s="230"/>
      <c r="X395" s="230"/>
      <c r="Y395" s="230"/>
      <c r="Z395" s="22" t="str">
        <f>""</f>
        <v/>
      </c>
      <c r="AB395" s="23" t="str">
        <f t="shared" si="220"/>
        <v/>
      </c>
      <c r="AC395" s="2" t="b">
        <f>COUNT(Q395:Q$2500)&gt;0</f>
        <v>0</v>
      </c>
      <c r="AD395" s="2" t="b">
        <f t="shared" si="203"/>
        <v>0</v>
      </c>
      <c r="AE395" s="2" t="b">
        <f t="shared" si="204"/>
        <v>0</v>
      </c>
      <c r="AF395" s="2" t="b">
        <f t="shared" si="205"/>
        <v>0</v>
      </c>
      <c r="AG395" s="2" t="b">
        <f>OR(
  AND(AC395,NOT(AC396)),
  AND(AF395,WEEKDAY(AH394,2)=EINSTELLUNGEN!$D$12),
  AND(AF395,AH395=$J$35)
)</f>
        <v>0</v>
      </c>
      <c r="AH395" s="2">
        <f>IF(AE395,AH394+IF(WEEKDAY(AH394+1,2)&lt;=EINSTELLUNGEN!$D$12,1,$J$36),AH394)</f>
        <v>42020</v>
      </c>
      <c r="AI395" s="2">
        <f t="shared" si="206"/>
        <v>2019</v>
      </c>
      <c r="AJ395" s="2">
        <f t="shared" si="207"/>
        <v>201901</v>
      </c>
      <c r="AK395" s="2">
        <f t="shared" si="208"/>
        <v>201901</v>
      </c>
      <c r="AL395" s="2">
        <f t="shared" si="236"/>
        <v>201903</v>
      </c>
      <c r="AM395" s="2" t="b">
        <f t="shared" si="209"/>
        <v>1</v>
      </c>
      <c r="AN395" s="4" t="e">
        <f t="shared" si="221"/>
        <v>#N/A</v>
      </c>
      <c r="AO395" s="4" t="e">
        <f t="shared" si="222"/>
        <v>#N/A</v>
      </c>
      <c r="AP395" s="2" t="str">
        <f>IF(AD395,
  IF(ISBLANK(H395),
    AP394,
    IF(LEN(H395)=1,
      IF(OR(UPPER(H395)="A",UPPER(H395)="I"),
        EINSTELLUNGEN!$D$21,
        IF(OR(UPPER(H395)="B",UPPER(H395)="M"),
          EINSTELLUNGEN!$D$22,
          IF(OR(UPPER(H395)="C",UPPER(H395)="S"),
            EINSTELLUNGEN!$D$23,
            IF(UPPER(H395)="D",
              EINSTELLUNGEN!$D$24,
              IF(UPPER(H395)="E",
                EINSTELLUNGEN!$D$25,
                UPPER(H395)))))),
      IF(ISNUMBER(H395),
        EINSTELLUNGEN!$D$20&amp;H395,
        UPPER(H395)))),
  "")</f>
        <v/>
      </c>
      <c r="AQ395" s="2" t="str">
        <f t="shared" si="223"/>
        <v/>
      </c>
      <c r="AR395" s="2">
        <f t="shared" si="224"/>
        <v>0</v>
      </c>
      <c r="AS395" s="145">
        <f t="shared" si="225"/>
        <v>0.33333333333333331</v>
      </c>
      <c r="AT395" s="2">
        <f t="shared" si="226"/>
        <v>0</v>
      </c>
      <c r="AU395" s="2">
        <f t="shared" si="227"/>
        <v>0</v>
      </c>
      <c r="AV395" s="2">
        <f t="shared" si="228"/>
        <v>0</v>
      </c>
      <c r="AW395" s="2">
        <f t="shared" si="229"/>
        <v>0</v>
      </c>
      <c r="AX395" s="2">
        <f t="shared" si="210"/>
        <v>0</v>
      </c>
      <c r="AY395" s="2">
        <f t="shared" si="230"/>
        <v>0</v>
      </c>
      <c r="AZ395" s="145" t="e">
        <f t="shared" si="231"/>
        <v>#N/A</v>
      </c>
      <c r="BA395" s="145" t="e">
        <f t="shared" si="232"/>
        <v>#N/A</v>
      </c>
      <c r="BB395" s="145">
        <f t="shared" si="233"/>
        <v>2.083333333333337E-2</v>
      </c>
      <c r="BC395" s="2">
        <f>IF(AM395,
  IF(AND(AL395=$J$31,_xlfn.DAYS(AH395,DATE(AI395,1,1))&lt;7),
    MAX(0,EINSTELLUNGEN!$D$12+1-WEEKDAY(DATE(EINSTELLUNGEN!$D$9,EINSTELLUNGEN!$D$10,1),2)),
    IF(AL395=$J$33,
      MIN(EINSTELLUNGEN!$D$12,WEEKDAY(DATE(EINSTELLUNGEN!$D$9,12,31),2)),
      EINSTELLUNGEN!$D$12
  )) - SUMIF(AL$50:AL$2500,"="&amp;AL395,AX$50:AX$2500),
  0)</f>
        <v>3</v>
      </c>
      <c r="BD395" s="2">
        <f t="shared" si="234"/>
        <v>0.33333333333333331</v>
      </c>
      <c r="BE395" s="2">
        <f t="shared" si="235"/>
        <v>0</v>
      </c>
    </row>
    <row r="396" spans="1:57" ht="10.5" customHeight="1">
      <c r="A396" s="1" t="str">
        <f t="shared" ca="1" si="211"/>
        <v/>
      </c>
      <c r="B396" s="1" t="str">
        <f t="shared" ca="1" si="212"/>
        <v/>
      </c>
      <c r="C396" s="1" t="str">
        <f t="shared" ca="1" si="213"/>
        <v/>
      </c>
      <c r="D396" s="1" t="str">
        <f t="shared" ca="1" si="214"/>
        <v/>
      </c>
      <c r="F396" s="10"/>
      <c r="G396" s="136" t="str">
        <f t="shared" si="215"/>
        <v/>
      </c>
      <c r="H396" s="27"/>
      <c r="I396" s="28"/>
      <c r="J396" s="28"/>
      <c r="K396" s="29"/>
      <c r="L396" s="136"/>
      <c r="M396" s="136"/>
      <c r="N396" s="136"/>
      <c r="O396" s="26" t="str">
        <f t="shared" si="216"/>
        <v/>
      </c>
      <c r="P396" s="218" t="str">
        <f t="shared" si="217"/>
        <v/>
      </c>
      <c r="Q396" s="26" t="str">
        <f t="shared" si="218"/>
        <v/>
      </c>
      <c r="R396" s="22"/>
      <c r="S396" s="99"/>
      <c r="T396" s="10"/>
      <c r="U396" s="229" t="str">
        <f t="shared" si="219"/>
        <v/>
      </c>
      <c r="V396" s="230"/>
      <c r="W396" s="230"/>
      <c r="X396" s="230"/>
      <c r="Y396" s="230"/>
      <c r="Z396" s="22" t="str">
        <f>""</f>
        <v/>
      </c>
      <c r="AB396" s="23" t="str">
        <f t="shared" si="220"/>
        <v/>
      </c>
      <c r="AC396" s="2" t="b">
        <f>COUNT(Q396:Q$2500)&gt;0</f>
        <v>0</v>
      </c>
      <c r="AD396" s="2" t="b">
        <f t="shared" si="203"/>
        <v>0</v>
      </c>
      <c r="AE396" s="2" t="b">
        <f t="shared" si="204"/>
        <v>0</v>
      </c>
      <c r="AF396" s="2" t="b">
        <f t="shared" si="205"/>
        <v>0</v>
      </c>
      <c r="AG396" s="2" t="b">
        <f>OR(
  AND(AC396,NOT(AC397)),
  AND(AF396,WEEKDAY(AH395,2)=EINSTELLUNGEN!$D$12),
  AND(AF396,AH396=$J$35)
)</f>
        <v>0</v>
      </c>
      <c r="AH396" s="2">
        <f>IF(AE396,AH395+IF(WEEKDAY(AH395+1,2)&lt;=EINSTELLUNGEN!$D$12,1,$J$36),AH395)</f>
        <v>42020</v>
      </c>
      <c r="AI396" s="2">
        <f t="shared" si="206"/>
        <v>2019</v>
      </c>
      <c r="AJ396" s="2">
        <f t="shared" si="207"/>
        <v>201901</v>
      </c>
      <c r="AK396" s="2">
        <f t="shared" si="208"/>
        <v>201901</v>
      </c>
      <c r="AL396" s="2">
        <f t="shared" si="236"/>
        <v>201903</v>
      </c>
      <c r="AM396" s="2" t="b">
        <f t="shared" si="209"/>
        <v>1</v>
      </c>
      <c r="AN396" s="4" t="e">
        <f t="shared" si="221"/>
        <v>#N/A</v>
      </c>
      <c r="AO396" s="4" t="e">
        <f t="shared" si="222"/>
        <v>#N/A</v>
      </c>
      <c r="AP396" s="2" t="str">
        <f>IF(AD396,
  IF(ISBLANK(H396),
    AP395,
    IF(LEN(H396)=1,
      IF(OR(UPPER(H396)="A",UPPER(H396)="I"),
        EINSTELLUNGEN!$D$21,
        IF(OR(UPPER(H396)="B",UPPER(H396)="M"),
          EINSTELLUNGEN!$D$22,
          IF(OR(UPPER(H396)="C",UPPER(H396)="S"),
            EINSTELLUNGEN!$D$23,
            IF(UPPER(H396)="D",
              EINSTELLUNGEN!$D$24,
              IF(UPPER(H396)="E",
                EINSTELLUNGEN!$D$25,
                UPPER(H396)))))),
      IF(ISNUMBER(H396),
        EINSTELLUNGEN!$D$20&amp;H396,
        UPPER(H396)))),
  "")</f>
        <v/>
      </c>
      <c r="AQ396" s="2" t="str">
        <f t="shared" si="223"/>
        <v/>
      </c>
      <c r="AR396" s="2">
        <f t="shared" si="224"/>
        <v>0</v>
      </c>
      <c r="AS396" s="145">
        <f t="shared" si="225"/>
        <v>0.33333333333333331</v>
      </c>
      <c r="AT396" s="2">
        <f t="shared" si="226"/>
        <v>0</v>
      </c>
      <c r="AU396" s="2">
        <f t="shared" si="227"/>
        <v>0</v>
      </c>
      <c r="AV396" s="2">
        <f t="shared" si="228"/>
        <v>0</v>
      </c>
      <c r="AW396" s="2">
        <f t="shared" si="229"/>
        <v>0</v>
      </c>
      <c r="AX396" s="2">
        <f t="shared" si="210"/>
        <v>0</v>
      </c>
      <c r="AY396" s="2">
        <f t="shared" si="230"/>
        <v>0</v>
      </c>
      <c r="AZ396" s="145" t="e">
        <f t="shared" si="231"/>
        <v>#N/A</v>
      </c>
      <c r="BA396" s="145" t="e">
        <f t="shared" si="232"/>
        <v>#N/A</v>
      </c>
      <c r="BB396" s="145">
        <f t="shared" si="233"/>
        <v>2.083333333333337E-2</v>
      </c>
      <c r="BC396" s="2">
        <f>IF(AM396,
  IF(AND(AL396=$J$31,_xlfn.DAYS(AH396,DATE(AI396,1,1))&lt;7),
    MAX(0,EINSTELLUNGEN!$D$12+1-WEEKDAY(DATE(EINSTELLUNGEN!$D$9,EINSTELLUNGEN!$D$10,1),2)),
    IF(AL396=$J$33,
      MIN(EINSTELLUNGEN!$D$12,WEEKDAY(DATE(EINSTELLUNGEN!$D$9,12,31),2)),
      EINSTELLUNGEN!$D$12
  )) - SUMIF(AL$50:AL$2500,"="&amp;AL396,AX$50:AX$2500),
  0)</f>
        <v>3</v>
      </c>
      <c r="BD396" s="2">
        <f t="shared" si="234"/>
        <v>0.33333333333333331</v>
      </c>
      <c r="BE396" s="2">
        <f t="shared" si="235"/>
        <v>0</v>
      </c>
    </row>
    <row r="397" spans="1:57" ht="10.5" customHeight="1">
      <c r="A397" s="1" t="str">
        <f t="shared" ca="1" si="211"/>
        <v/>
      </c>
      <c r="B397" s="1" t="str">
        <f t="shared" ca="1" si="212"/>
        <v/>
      </c>
      <c r="C397" s="1" t="str">
        <f t="shared" ca="1" si="213"/>
        <v/>
      </c>
      <c r="D397" s="1" t="str">
        <f t="shared" ca="1" si="214"/>
        <v/>
      </c>
      <c r="F397" s="10"/>
      <c r="G397" s="136" t="str">
        <f t="shared" si="215"/>
        <v/>
      </c>
      <c r="H397" s="27"/>
      <c r="I397" s="28"/>
      <c r="J397" s="28"/>
      <c r="K397" s="29"/>
      <c r="L397" s="136"/>
      <c r="M397" s="136"/>
      <c r="N397" s="136"/>
      <c r="O397" s="26" t="str">
        <f t="shared" si="216"/>
        <v/>
      </c>
      <c r="P397" s="218" t="str">
        <f t="shared" si="217"/>
        <v/>
      </c>
      <c r="Q397" s="26" t="str">
        <f t="shared" si="218"/>
        <v/>
      </c>
      <c r="R397" s="22"/>
      <c r="S397" s="99"/>
      <c r="T397" s="10"/>
      <c r="U397" s="229" t="str">
        <f t="shared" si="219"/>
        <v/>
      </c>
      <c r="V397" s="230"/>
      <c r="W397" s="230"/>
      <c r="X397" s="230"/>
      <c r="Y397" s="230"/>
      <c r="Z397" s="22" t="str">
        <f>""</f>
        <v/>
      </c>
      <c r="AB397" s="23" t="str">
        <f t="shared" si="220"/>
        <v/>
      </c>
      <c r="AC397" s="2" t="b">
        <f>COUNT(Q397:Q$2500)&gt;0</f>
        <v>0</v>
      </c>
      <c r="AD397" s="2" t="b">
        <f t="shared" si="203"/>
        <v>0</v>
      </c>
      <c r="AE397" s="2" t="b">
        <f t="shared" si="204"/>
        <v>0</v>
      </c>
      <c r="AF397" s="2" t="b">
        <f t="shared" si="205"/>
        <v>0</v>
      </c>
      <c r="AG397" s="2" t="b">
        <f>OR(
  AND(AC397,NOT(AC398)),
  AND(AF397,WEEKDAY(AH396,2)=EINSTELLUNGEN!$D$12),
  AND(AF397,AH397=$J$35)
)</f>
        <v>0</v>
      </c>
      <c r="AH397" s="2">
        <f>IF(AE397,AH396+IF(WEEKDAY(AH396+1,2)&lt;=EINSTELLUNGEN!$D$12,1,$J$36),AH396)</f>
        <v>42020</v>
      </c>
      <c r="AI397" s="2">
        <f t="shared" si="206"/>
        <v>2019</v>
      </c>
      <c r="AJ397" s="2">
        <f t="shared" si="207"/>
        <v>201901</v>
      </c>
      <c r="AK397" s="2">
        <f t="shared" si="208"/>
        <v>201901</v>
      </c>
      <c r="AL397" s="2">
        <f t="shared" si="236"/>
        <v>201903</v>
      </c>
      <c r="AM397" s="2" t="b">
        <f t="shared" si="209"/>
        <v>1</v>
      </c>
      <c r="AN397" s="4" t="e">
        <f t="shared" si="221"/>
        <v>#N/A</v>
      </c>
      <c r="AO397" s="4" t="e">
        <f t="shared" si="222"/>
        <v>#N/A</v>
      </c>
      <c r="AP397" s="2" t="str">
        <f>IF(AD397,
  IF(ISBLANK(H397),
    AP396,
    IF(LEN(H397)=1,
      IF(OR(UPPER(H397)="A",UPPER(H397)="I"),
        EINSTELLUNGEN!$D$21,
        IF(OR(UPPER(H397)="B",UPPER(H397)="M"),
          EINSTELLUNGEN!$D$22,
          IF(OR(UPPER(H397)="C",UPPER(H397)="S"),
            EINSTELLUNGEN!$D$23,
            IF(UPPER(H397)="D",
              EINSTELLUNGEN!$D$24,
              IF(UPPER(H397)="E",
                EINSTELLUNGEN!$D$25,
                UPPER(H397)))))),
      IF(ISNUMBER(H397),
        EINSTELLUNGEN!$D$20&amp;H397,
        UPPER(H397)))),
  "")</f>
        <v/>
      </c>
      <c r="AQ397" s="2" t="str">
        <f t="shared" si="223"/>
        <v/>
      </c>
      <c r="AR397" s="2">
        <f t="shared" si="224"/>
        <v>0</v>
      </c>
      <c r="AS397" s="145">
        <f t="shared" si="225"/>
        <v>0.33333333333333331</v>
      </c>
      <c r="AT397" s="2">
        <f t="shared" si="226"/>
        <v>0</v>
      </c>
      <c r="AU397" s="2">
        <f t="shared" si="227"/>
        <v>0</v>
      </c>
      <c r="AV397" s="2">
        <f t="shared" si="228"/>
        <v>0</v>
      </c>
      <c r="AW397" s="2">
        <f t="shared" si="229"/>
        <v>0</v>
      </c>
      <c r="AX397" s="2">
        <f t="shared" si="210"/>
        <v>0</v>
      </c>
      <c r="AY397" s="2">
        <f t="shared" si="230"/>
        <v>0</v>
      </c>
      <c r="AZ397" s="145" t="e">
        <f t="shared" si="231"/>
        <v>#N/A</v>
      </c>
      <c r="BA397" s="145" t="e">
        <f t="shared" si="232"/>
        <v>#N/A</v>
      </c>
      <c r="BB397" s="145">
        <f t="shared" si="233"/>
        <v>2.083333333333337E-2</v>
      </c>
      <c r="BC397" s="2">
        <f>IF(AM397,
  IF(AND(AL397=$J$31,_xlfn.DAYS(AH397,DATE(AI397,1,1))&lt;7),
    MAX(0,EINSTELLUNGEN!$D$12+1-WEEKDAY(DATE(EINSTELLUNGEN!$D$9,EINSTELLUNGEN!$D$10,1),2)),
    IF(AL397=$J$33,
      MIN(EINSTELLUNGEN!$D$12,WEEKDAY(DATE(EINSTELLUNGEN!$D$9,12,31),2)),
      EINSTELLUNGEN!$D$12
  )) - SUMIF(AL$50:AL$2500,"="&amp;AL397,AX$50:AX$2500),
  0)</f>
        <v>3</v>
      </c>
      <c r="BD397" s="2">
        <f t="shared" si="234"/>
        <v>0.33333333333333331</v>
      </c>
      <c r="BE397" s="2">
        <f t="shared" si="235"/>
        <v>0</v>
      </c>
    </row>
    <row r="398" spans="1:57" ht="10.5" customHeight="1">
      <c r="A398" s="1" t="str">
        <f t="shared" ca="1" si="211"/>
        <v/>
      </c>
      <c r="B398" s="1" t="str">
        <f t="shared" ca="1" si="212"/>
        <v/>
      </c>
      <c r="C398" s="1" t="str">
        <f t="shared" ca="1" si="213"/>
        <v/>
      </c>
      <c r="D398" s="1" t="str">
        <f t="shared" ca="1" si="214"/>
        <v/>
      </c>
      <c r="F398" s="10"/>
      <c r="G398" s="136" t="str">
        <f t="shared" si="215"/>
        <v/>
      </c>
      <c r="H398" s="27"/>
      <c r="I398" s="28"/>
      <c r="J398" s="28"/>
      <c r="K398" s="29"/>
      <c r="L398" s="136"/>
      <c r="M398" s="136"/>
      <c r="N398" s="136"/>
      <c r="O398" s="26" t="str">
        <f t="shared" si="216"/>
        <v/>
      </c>
      <c r="P398" s="218" t="str">
        <f t="shared" si="217"/>
        <v/>
      </c>
      <c r="Q398" s="26" t="str">
        <f t="shared" si="218"/>
        <v/>
      </c>
      <c r="R398" s="22"/>
      <c r="S398" s="99"/>
      <c r="T398" s="10"/>
      <c r="U398" s="229" t="str">
        <f t="shared" si="219"/>
        <v/>
      </c>
      <c r="V398" s="230"/>
      <c r="W398" s="230"/>
      <c r="X398" s="230"/>
      <c r="Y398" s="230"/>
      <c r="Z398" s="22" t="str">
        <f>""</f>
        <v/>
      </c>
      <c r="AB398" s="23" t="str">
        <f t="shared" si="220"/>
        <v/>
      </c>
      <c r="AC398" s="2" t="b">
        <f>COUNT(Q398:Q$2500)&gt;0</f>
        <v>0</v>
      </c>
      <c r="AD398" s="2" t="b">
        <f t="shared" si="203"/>
        <v>0</v>
      </c>
      <c r="AE398" s="2" t="b">
        <f t="shared" si="204"/>
        <v>0</v>
      </c>
      <c r="AF398" s="2" t="b">
        <f t="shared" si="205"/>
        <v>0</v>
      </c>
      <c r="AG398" s="2" t="b">
        <f>OR(
  AND(AC398,NOT(AC399)),
  AND(AF398,WEEKDAY(AH397,2)=EINSTELLUNGEN!$D$12),
  AND(AF398,AH398=$J$35)
)</f>
        <v>0</v>
      </c>
      <c r="AH398" s="2">
        <f>IF(AE398,AH397+IF(WEEKDAY(AH397+1,2)&lt;=EINSTELLUNGEN!$D$12,1,$J$36),AH397)</f>
        <v>42020</v>
      </c>
      <c r="AI398" s="2">
        <f t="shared" si="206"/>
        <v>2019</v>
      </c>
      <c r="AJ398" s="2">
        <f t="shared" si="207"/>
        <v>201901</v>
      </c>
      <c r="AK398" s="2">
        <f t="shared" si="208"/>
        <v>201901</v>
      </c>
      <c r="AL398" s="2">
        <f t="shared" si="236"/>
        <v>201903</v>
      </c>
      <c r="AM398" s="2" t="b">
        <f t="shared" si="209"/>
        <v>1</v>
      </c>
      <c r="AN398" s="4" t="e">
        <f t="shared" si="221"/>
        <v>#N/A</v>
      </c>
      <c r="AO398" s="4" t="e">
        <f t="shared" si="222"/>
        <v>#N/A</v>
      </c>
      <c r="AP398" s="2" t="str">
        <f>IF(AD398,
  IF(ISBLANK(H398),
    AP397,
    IF(LEN(H398)=1,
      IF(OR(UPPER(H398)="A",UPPER(H398)="I"),
        EINSTELLUNGEN!$D$21,
        IF(OR(UPPER(H398)="B",UPPER(H398)="M"),
          EINSTELLUNGEN!$D$22,
          IF(OR(UPPER(H398)="C",UPPER(H398)="S"),
            EINSTELLUNGEN!$D$23,
            IF(UPPER(H398)="D",
              EINSTELLUNGEN!$D$24,
              IF(UPPER(H398)="E",
                EINSTELLUNGEN!$D$25,
                UPPER(H398)))))),
      IF(ISNUMBER(H398),
        EINSTELLUNGEN!$D$20&amp;H398,
        UPPER(H398)))),
  "")</f>
        <v/>
      </c>
      <c r="AQ398" s="2" t="str">
        <f t="shared" si="223"/>
        <v/>
      </c>
      <c r="AR398" s="2">
        <f t="shared" si="224"/>
        <v>0</v>
      </c>
      <c r="AS398" s="145">
        <f t="shared" si="225"/>
        <v>0.33333333333333331</v>
      </c>
      <c r="AT398" s="2">
        <f t="shared" si="226"/>
        <v>0</v>
      </c>
      <c r="AU398" s="2">
        <f t="shared" si="227"/>
        <v>0</v>
      </c>
      <c r="AV398" s="2">
        <f t="shared" si="228"/>
        <v>0</v>
      </c>
      <c r="AW398" s="2">
        <f t="shared" si="229"/>
        <v>0</v>
      </c>
      <c r="AX398" s="2">
        <f t="shared" si="210"/>
        <v>0</v>
      </c>
      <c r="AY398" s="2">
        <f t="shared" si="230"/>
        <v>0</v>
      </c>
      <c r="AZ398" s="145" t="e">
        <f t="shared" si="231"/>
        <v>#N/A</v>
      </c>
      <c r="BA398" s="145" t="e">
        <f t="shared" si="232"/>
        <v>#N/A</v>
      </c>
      <c r="BB398" s="145">
        <f t="shared" si="233"/>
        <v>2.083333333333337E-2</v>
      </c>
      <c r="BC398" s="2">
        <f>IF(AM398,
  IF(AND(AL398=$J$31,_xlfn.DAYS(AH398,DATE(AI398,1,1))&lt;7),
    MAX(0,EINSTELLUNGEN!$D$12+1-WEEKDAY(DATE(EINSTELLUNGEN!$D$9,EINSTELLUNGEN!$D$10,1),2)),
    IF(AL398=$J$33,
      MIN(EINSTELLUNGEN!$D$12,WEEKDAY(DATE(EINSTELLUNGEN!$D$9,12,31),2)),
      EINSTELLUNGEN!$D$12
  )) - SUMIF(AL$50:AL$2500,"="&amp;AL398,AX$50:AX$2500),
  0)</f>
        <v>3</v>
      </c>
      <c r="BD398" s="2">
        <f t="shared" si="234"/>
        <v>0.33333333333333331</v>
      </c>
      <c r="BE398" s="2">
        <f t="shared" si="235"/>
        <v>0</v>
      </c>
    </row>
    <row r="399" spans="1:57" ht="10.5" customHeight="1">
      <c r="A399" s="1" t="str">
        <f t="shared" ca="1" si="211"/>
        <v/>
      </c>
      <c r="B399" s="1" t="str">
        <f t="shared" ca="1" si="212"/>
        <v/>
      </c>
      <c r="C399" s="1" t="str">
        <f t="shared" ca="1" si="213"/>
        <v/>
      </c>
      <c r="D399" s="1" t="str">
        <f t="shared" ca="1" si="214"/>
        <v/>
      </c>
      <c r="F399" s="10"/>
      <c r="G399" s="136" t="str">
        <f t="shared" si="215"/>
        <v/>
      </c>
      <c r="H399" s="27"/>
      <c r="I399" s="28"/>
      <c r="J399" s="28"/>
      <c r="K399" s="29"/>
      <c r="L399" s="136"/>
      <c r="M399" s="136"/>
      <c r="N399" s="136"/>
      <c r="O399" s="26" t="str">
        <f t="shared" si="216"/>
        <v/>
      </c>
      <c r="P399" s="218" t="str">
        <f t="shared" si="217"/>
        <v/>
      </c>
      <c r="Q399" s="26" t="str">
        <f t="shared" si="218"/>
        <v/>
      </c>
      <c r="R399" s="22"/>
      <c r="S399" s="99"/>
      <c r="T399" s="10"/>
      <c r="U399" s="229" t="str">
        <f t="shared" si="219"/>
        <v/>
      </c>
      <c r="V399" s="230"/>
      <c r="W399" s="230"/>
      <c r="X399" s="230"/>
      <c r="Y399" s="230"/>
      <c r="Z399" s="22" t="str">
        <f>""</f>
        <v/>
      </c>
      <c r="AB399" s="23" t="str">
        <f t="shared" si="220"/>
        <v/>
      </c>
      <c r="AC399" s="2" t="b">
        <f>COUNT(Q399:Q$2500)&gt;0</f>
        <v>0</v>
      </c>
      <c r="AD399" s="2" t="b">
        <f t="shared" si="203"/>
        <v>0</v>
      </c>
      <c r="AE399" s="2" t="b">
        <f t="shared" si="204"/>
        <v>0</v>
      </c>
      <c r="AF399" s="2" t="b">
        <f t="shared" si="205"/>
        <v>0</v>
      </c>
      <c r="AG399" s="2" t="b">
        <f>OR(
  AND(AC399,NOT(AC400)),
  AND(AF399,WEEKDAY(AH398,2)=EINSTELLUNGEN!$D$12),
  AND(AF399,AH399=$J$35)
)</f>
        <v>0</v>
      </c>
      <c r="AH399" s="2">
        <f>IF(AE399,AH398+IF(WEEKDAY(AH398+1,2)&lt;=EINSTELLUNGEN!$D$12,1,$J$36),AH398)</f>
        <v>42020</v>
      </c>
      <c r="AI399" s="2">
        <f t="shared" si="206"/>
        <v>2019</v>
      </c>
      <c r="AJ399" s="2">
        <f t="shared" si="207"/>
        <v>201901</v>
      </c>
      <c r="AK399" s="2">
        <f t="shared" si="208"/>
        <v>201901</v>
      </c>
      <c r="AL399" s="2">
        <f t="shared" si="236"/>
        <v>201903</v>
      </c>
      <c r="AM399" s="2" t="b">
        <f t="shared" si="209"/>
        <v>1</v>
      </c>
      <c r="AN399" s="4" t="e">
        <f t="shared" si="221"/>
        <v>#N/A</v>
      </c>
      <c r="AO399" s="4" t="e">
        <f t="shared" si="222"/>
        <v>#N/A</v>
      </c>
      <c r="AP399" s="2" t="str">
        <f>IF(AD399,
  IF(ISBLANK(H399),
    AP398,
    IF(LEN(H399)=1,
      IF(OR(UPPER(H399)="A",UPPER(H399)="I"),
        EINSTELLUNGEN!$D$21,
        IF(OR(UPPER(H399)="B",UPPER(H399)="M"),
          EINSTELLUNGEN!$D$22,
          IF(OR(UPPER(H399)="C",UPPER(H399)="S"),
            EINSTELLUNGEN!$D$23,
            IF(UPPER(H399)="D",
              EINSTELLUNGEN!$D$24,
              IF(UPPER(H399)="E",
                EINSTELLUNGEN!$D$25,
                UPPER(H399)))))),
      IF(ISNUMBER(H399),
        EINSTELLUNGEN!$D$20&amp;H399,
        UPPER(H399)))),
  "")</f>
        <v/>
      </c>
      <c r="AQ399" s="2" t="str">
        <f t="shared" si="223"/>
        <v/>
      </c>
      <c r="AR399" s="2">
        <f t="shared" si="224"/>
        <v>0</v>
      </c>
      <c r="AS399" s="145">
        <f t="shared" si="225"/>
        <v>0.33333333333333331</v>
      </c>
      <c r="AT399" s="2">
        <f t="shared" si="226"/>
        <v>0</v>
      </c>
      <c r="AU399" s="2">
        <f t="shared" si="227"/>
        <v>0</v>
      </c>
      <c r="AV399" s="2">
        <f t="shared" si="228"/>
        <v>0</v>
      </c>
      <c r="AW399" s="2">
        <f t="shared" si="229"/>
        <v>0</v>
      </c>
      <c r="AX399" s="2">
        <f t="shared" si="210"/>
        <v>0</v>
      </c>
      <c r="AY399" s="2">
        <f t="shared" si="230"/>
        <v>0</v>
      </c>
      <c r="AZ399" s="145" t="e">
        <f t="shared" si="231"/>
        <v>#N/A</v>
      </c>
      <c r="BA399" s="145" t="e">
        <f t="shared" si="232"/>
        <v>#N/A</v>
      </c>
      <c r="BB399" s="145">
        <f t="shared" si="233"/>
        <v>2.083333333333337E-2</v>
      </c>
      <c r="BC399" s="2">
        <f>IF(AM399,
  IF(AND(AL399=$J$31,_xlfn.DAYS(AH399,DATE(AI399,1,1))&lt;7),
    MAX(0,EINSTELLUNGEN!$D$12+1-WEEKDAY(DATE(EINSTELLUNGEN!$D$9,EINSTELLUNGEN!$D$10,1),2)),
    IF(AL399=$J$33,
      MIN(EINSTELLUNGEN!$D$12,WEEKDAY(DATE(EINSTELLUNGEN!$D$9,12,31),2)),
      EINSTELLUNGEN!$D$12
  )) - SUMIF(AL$50:AL$2500,"="&amp;AL399,AX$50:AX$2500),
  0)</f>
        <v>3</v>
      </c>
      <c r="BD399" s="2">
        <f t="shared" si="234"/>
        <v>0.33333333333333331</v>
      </c>
      <c r="BE399" s="2">
        <f t="shared" si="235"/>
        <v>0</v>
      </c>
    </row>
    <row r="400" spans="1:57" ht="10.5" customHeight="1">
      <c r="A400" s="1" t="str">
        <f t="shared" ca="1" si="211"/>
        <v/>
      </c>
      <c r="B400" s="1" t="str">
        <f t="shared" ca="1" si="212"/>
        <v/>
      </c>
      <c r="C400" s="1" t="str">
        <f t="shared" ca="1" si="213"/>
        <v/>
      </c>
      <c r="D400" s="1" t="str">
        <f t="shared" ca="1" si="214"/>
        <v/>
      </c>
      <c r="F400" s="10"/>
      <c r="G400" s="136" t="str">
        <f t="shared" si="215"/>
        <v/>
      </c>
      <c r="H400" s="27"/>
      <c r="I400" s="28"/>
      <c r="J400" s="28"/>
      <c r="K400" s="29"/>
      <c r="L400" s="136"/>
      <c r="M400" s="136"/>
      <c r="N400" s="136"/>
      <c r="O400" s="26" t="str">
        <f t="shared" si="216"/>
        <v/>
      </c>
      <c r="P400" s="218" t="str">
        <f t="shared" si="217"/>
        <v/>
      </c>
      <c r="Q400" s="26" t="str">
        <f t="shared" si="218"/>
        <v/>
      </c>
      <c r="R400" s="22"/>
      <c r="S400" s="99"/>
      <c r="T400" s="10"/>
      <c r="U400" s="229" t="str">
        <f t="shared" si="219"/>
        <v/>
      </c>
      <c r="V400" s="230"/>
      <c r="W400" s="230"/>
      <c r="X400" s="230"/>
      <c r="Y400" s="230"/>
      <c r="Z400" s="22" t="str">
        <f>""</f>
        <v/>
      </c>
      <c r="AB400" s="23" t="str">
        <f t="shared" si="220"/>
        <v/>
      </c>
      <c r="AC400" s="2" t="b">
        <f>COUNT(Q400:Q$2500)&gt;0</f>
        <v>0</v>
      </c>
      <c r="AD400" s="2" t="b">
        <f t="shared" si="203"/>
        <v>0</v>
      </c>
      <c r="AE400" s="2" t="b">
        <f t="shared" si="204"/>
        <v>0</v>
      </c>
      <c r="AF400" s="2" t="b">
        <f t="shared" si="205"/>
        <v>0</v>
      </c>
      <c r="AG400" s="2" t="b">
        <f>OR(
  AND(AC400,NOT(AC401)),
  AND(AF400,WEEKDAY(AH399,2)=EINSTELLUNGEN!$D$12),
  AND(AF400,AH400=$J$35)
)</f>
        <v>0</v>
      </c>
      <c r="AH400" s="2">
        <f>IF(AE400,AH399+IF(WEEKDAY(AH399+1,2)&lt;=EINSTELLUNGEN!$D$12,1,$J$36),AH399)</f>
        <v>42020</v>
      </c>
      <c r="AI400" s="2">
        <f t="shared" si="206"/>
        <v>2019</v>
      </c>
      <c r="AJ400" s="2">
        <f t="shared" si="207"/>
        <v>201901</v>
      </c>
      <c r="AK400" s="2">
        <f t="shared" si="208"/>
        <v>201901</v>
      </c>
      <c r="AL400" s="2">
        <f t="shared" si="236"/>
        <v>201903</v>
      </c>
      <c r="AM400" s="2" t="b">
        <f t="shared" si="209"/>
        <v>1</v>
      </c>
      <c r="AN400" s="4" t="e">
        <f t="shared" si="221"/>
        <v>#N/A</v>
      </c>
      <c r="AO400" s="4" t="e">
        <f t="shared" si="222"/>
        <v>#N/A</v>
      </c>
      <c r="AP400" s="2" t="str">
        <f>IF(AD400,
  IF(ISBLANK(H400),
    AP399,
    IF(LEN(H400)=1,
      IF(OR(UPPER(H400)="A",UPPER(H400)="I"),
        EINSTELLUNGEN!$D$21,
        IF(OR(UPPER(H400)="B",UPPER(H400)="M"),
          EINSTELLUNGEN!$D$22,
          IF(OR(UPPER(H400)="C",UPPER(H400)="S"),
            EINSTELLUNGEN!$D$23,
            IF(UPPER(H400)="D",
              EINSTELLUNGEN!$D$24,
              IF(UPPER(H400)="E",
                EINSTELLUNGEN!$D$25,
                UPPER(H400)))))),
      IF(ISNUMBER(H400),
        EINSTELLUNGEN!$D$20&amp;H400,
        UPPER(H400)))),
  "")</f>
        <v/>
      </c>
      <c r="AQ400" s="2" t="str">
        <f t="shared" si="223"/>
        <v/>
      </c>
      <c r="AR400" s="2">
        <f t="shared" si="224"/>
        <v>0</v>
      </c>
      <c r="AS400" s="145">
        <f t="shared" si="225"/>
        <v>0.33333333333333331</v>
      </c>
      <c r="AT400" s="2">
        <f t="shared" si="226"/>
        <v>0</v>
      </c>
      <c r="AU400" s="2">
        <f t="shared" si="227"/>
        <v>0</v>
      </c>
      <c r="AV400" s="2">
        <f t="shared" si="228"/>
        <v>0</v>
      </c>
      <c r="AW400" s="2">
        <f t="shared" si="229"/>
        <v>0</v>
      </c>
      <c r="AX400" s="2">
        <f t="shared" si="210"/>
        <v>0</v>
      </c>
      <c r="AY400" s="2">
        <f t="shared" si="230"/>
        <v>0</v>
      </c>
      <c r="AZ400" s="145" t="e">
        <f t="shared" si="231"/>
        <v>#N/A</v>
      </c>
      <c r="BA400" s="145" t="e">
        <f t="shared" si="232"/>
        <v>#N/A</v>
      </c>
      <c r="BB400" s="145">
        <f t="shared" si="233"/>
        <v>2.083333333333337E-2</v>
      </c>
      <c r="BC400" s="2">
        <f>IF(AM400,
  IF(AND(AL400=$J$31,_xlfn.DAYS(AH400,DATE(AI400,1,1))&lt;7),
    MAX(0,EINSTELLUNGEN!$D$12+1-WEEKDAY(DATE(EINSTELLUNGEN!$D$9,EINSTELLUNGEN!$D$10,1),2)),
    IF(AL400=$J$33,
      MIN(EINSTELLUNGEN!$D$12,WEEKDAY(DATE(EINSTELLUNGEN!$D$9,12,31),2)),
      EINSTELLUNGEN!$D$12
  )) - SUMIF(AL$50:AL$2500,"="&amp;AL400,AX$50:AX$2500),
  0)</f>
        <v>3</v>
      </c>
      <c r="BD400" s="2">
        <f t="shared" si="234"/>
        <v>0.33333333333333331</v>
      </c>
      <c r="BE400" s="2">
        <f t="shared" si="235"/>
        <v>0</v>
      </c>
    </row>
    <row r="401" spans="1:57" ht="10.5" customHeight="1">
      <c r="A401" s="1" t="str">
        <f t="shared" ca="1" si="211"/>
        <v/>
      </c>
      <c r="B401" s="1" t="str">
        <f t="shared" ca="1" si="212"/>
        <v/>
      </c>
      <c r="C401" s="1" t="str">
        <f t="shared" ca="1" si="213"/>
        <v/>
      </c>
      <c r="D401" s="1" t="str">
        <f t="shared" ca="1" si="214"/>
        <v/>
      </c>
      <c r="F401" s="10"/>
      <c r="G401" s="136" t="str">
        <f t="shared" si="215"/>
        <v/>
      </c>
      <c r="H401" s="27"/>
      <c r="I401" s="28"/>
      <c r="J401" s="28"/>
      <c r="K401" s="29"/>
      <c r="L401" s="136"/>
      <c r="M401" s="136"/>
      <c r="N401" s="136"/>
      <c r="O401" s="26" t="str">
        <f t="shared" si="216"/>
        <v/>
      </c>
      <c r="P401" s="218" t="str">
        <f t="shared" si="217"/>
        <v/>
      </c>
      <c r="Q401" s="26" t="str">
        <f t="shared" si="218"/>
        <v/>
      </c>
      <c r="R401" s="22"/>
      <c r="S401" s="99"/>
      <c r="T401" s="10"/>
      <c r="U401" s="229" t="str">
        <f t="shared" si="219"/>
        <v/>
      </c>
      <c r="V401" s="230"/>
      <c r="W401" s="230"/>
      <c r="X401" s="230"/>
      <c r="Y401" s="230"/>
      <c r="Z401" s="22" t="str">
        <f>""</f>
        <v/>
      </c>
      <c r="AB401" s="23" t="str">
        <f t="shared" si="220"/>
        <v/>
      </c>
      <c r="AC401" s="2" t="b">
        <f>COUNT(Q401:Q$2500)&gt;0</f>
        <v>0</v>
      </c>
      <c r="AD401" s="2" t="b">
        <f t="shared" si="203"/>
        <v>0</v>
      </c>
      <c r="AE401" s="2" t="b">
        <f t="shared" si="204"/>
        <v>0</v>
      </c>
      <c r="AF401" s="2" t="b">
        <f t="shared" si="205"/>
        <v>0</v>
      </c>
      <c r="AG401" s="2" t="b">
        <f>OR(
  AND(AC401,NOT(AC402)),
  AND(AF401,WEEKDAY(AH400,2)=EINSTELLUNGEN!$D$12),
  AND(AF401,AH401=$J$35)
)</f>
        <v>0</v>
      </c>
      <c r="AH401" s="2">
        <f>IF(AE401,AH400+IF(WEEKDAY(AH400+1,2)&lt;=EINSTELLUNGEN!$D$12,1,$J$36),AH400)</f>
        <v>42020</v>
      </c>
      <c r="AI401" s="2">
        <f t="shared" si="206"/>
        <v>2019</v>
      </c>
      <c r="AJ401" s="2">
        <f t="shared" si="207"/>
        <v>201901</v>
      </c>
      <c r="AK401" s="2">
        <f t="shared" si="208"/>
        <v>201901</v>
      </c>
      <c r="AL401" s="2">
        <f t="shared" si="236"/>
        <v>201903</v>
      </c>
      <c r="AM401" s="2" t="b">
        <f t="shared" si="209"/>
        <v>1</v>
      </c>
      <c r="AN401" s="4" t="e">
        <f t="shared" si="221"/>
        <v>#N/A</v>
      </c>
      <c r="AO401" s="4" t="e">
        <f t="shared" si="222"/>
        <v>#N/A</v>
      </c>
      <c r="AP401" s="2" t="str">
        <f>IF(AD401,
  IF(ISBLANK(H401),
    AP400,
    IF(LEN(H401)=1,
      IF(OR(UPPER(H401)="A",UPPER(H401)="I"),
        EINSTELLUNGEN!$D$21,
        IF(OR(UPPER(H401)="B",UPPER(H401)="M"),
          EINSTELLUNGEN!$D$22,
          IF(OR(UPPER(H401)="C",UPPER(H401)="S"),
            EINSTELLUNGEN!$D$23,
            IF(UPPER(H401)="D",
              EINSTELLUNGEN!$D$24,
              IF(UPPER(H401)="E",
                EINSTELLUNGEN!$D$25,
                UPPER(H401)))))),
      IF(ISNUMBER(H401),
        EINSTELLUNGEN!$D$20&amp;H401,
        UPPER(H401)))),
  "")</f>
        <v/>
      </c>
      <c r="AQ401" s="2" t="str">
        <f t="shared" si="223"/>
        <v/>
      </c>
      <c r="AR401" s="2">
        <f t="shared" si="224"/>
        <v>0</v>
      </c>
      <c r="AS401" s="145">
        <f t="shared" si="225"/>
        <v>0.33333333333333331</v>
      </c>
      <c r="AT401" s="2">
        <f t="shared" si="226"/>
        <v>0</v>
      </c>
      <c r="AU401" s="2">
        <f t="shared" si="227"/>
        <v>0</v>
      </c>
      <c r="AV401" s="2">
        <f t="shared" si="228"/>
        <v>0</v>
      </c>
      <c r="AW401" s="2">
        <f t="shared" si="229"/>
        <v>0</v>
      </c>
      <c r="AX401" s="2">
        <f t="shared" si="210"/>
        <v>0</v>
      </c>
      <c r="AY401" s="2">
        <f t="shared" si="230"/>
        <v>0</v>
      </c>
      <c r="AZ401" s="145" t="e">
        <f t="shared" si="231"/>
        <v>#N/A</v>
      </c>
      <c r="BA401" s="145" t="e">
        <f t="shared" si="232"/>
        <v>#N/A</v>
      </c>
      <c r="BB401" s="145">
        <f t="shared" si="233"/>
        <v>2.083333333333337E-2</v>
      </c>
      <c r="BC401" s="2">
        <f>IF(AM401,
  IF(AND(AL401=$J$31,_xlfn.DAYS(AH401,DATE(AI401,1,1))&lt;7),
    MAX(0,EINSTELLUNGEN!$D$12+1-WEEKDAY(DATE(EINSTELLUNGEN!$D$9,EINSTELLUNGEN!$D$10,1),2)),
    IF(AL401=$J$33,
      MIN(EINSTELLUNGEN!$D$12,WEEKDAY(DATE(EINSTELLUNGEN!$D$9,12,31),2)),
      EINSTELLUNGEN!$D$12
  )) - SUMIF(AL$50:AL$2500,"="&amp;AL401,AX$50:AX$2500),
  0)</f>
        <v>3</v>
      </c>
      <c r="BD401" s="2">
        <f t="shared" si="234"/>
        <v>0.33333333333333331</v>
      </c>
      <c r="BE401" s="2">
        <f t="shared" si="235"/>
        <v>0</v>
      </c>
    </row>
    <row r="402" spans="1:57" ht="10.5" customHeight="1">
      <c r="A402" s="1" t="str">
        <f t="shared" ca="1" si="211"/>
        <v/>
      </c>
      <c r="B402" s="1" t="str">
        <f t="shared" ca="1" si="212"/>
        <v/>
      </c>
      <c r="C402" s="1" t="str">
        <f t="shared" ca="1" si="213"/>
        <v/>
      </c>
      <c r="D402" s="1" t="str">
        <f t="shared" ca="1" si="214"/>
        <v/>
      </c>
      <c r="F402" s="10"/>
      <c r="G402" s="136" t="str">
        <f t="shared" si="215"/>
        <v/>
      </c>
      <c r="H402" s="27"/>
      <c r="I402" s="28"/>
      <c r="J402" s="28"/>
      <c r="K402" s="29"/>
      <c r="L402" s="136"/>
      <c r="M402" s="136"/>
      <c r="N402" s="136"/>
      <c r="O402" s="26" t="str">
        <f t="shared" si="216"/>
        <v/>
      </c>
      <c r="P402" s="218" t="str">
        <f t="shared" si="217"/>
        <v/>
      </c>
      <c r="Q402" s="26" t="str">
        <f t="shared" si="218"/>
        <v/>
      </c>
      <c r="R402" s="22"/>
      <c r="S402" s="99"/>
      <c r="T402" s="10"/>
      <c r="U402" s="229" t="str">
        <f t="shared" si="219"/>
        <v/>
      </c>
      <c r="V402" s="230"/>
      <c r="W402" s="230"/>
      <c r="X402" s="230"/>
      <c r="Y402" s="230"/>
      <c r="Z402" s="22" t="str">
        <f>""</f>
        <v/>
      </c>
      <c r="AB402" s="23" t="str">
        <f t="shared" si="220"/>
        <v/>
      </c>
      <c r="AC402" s="2" t="b">
        <f>COUNT(Q402:Q$2500)&gt;0</f>
        <v>0</v>
      </c>
      <c r="AD402" s="2" t="b">
        <f t="shared" si="203"/>
        <v>0</v>
      </c>
      <c r="AE402" s="2" t="b">
        <f t="shared" si="204"/>
        <v>0</v>
      </c>
      <c r="AF402" s="2" t="b">
        <f t="shared" si="205"/>
        <v>0</v>
      </c>
      <c r="AG402" s="2" t="b">
        <f>OR(
  AND(AC402,NOT(AC403)),
  AND(AF402,WEEKDAY(AH401,2)=EINSTELLUNGEN!$D$12),
  AND(AF402,AH402=$J$35)
)</f>
        <v>0</v>
      </c>
      <c r="AH402" s="2">
        <f>IF(AE402,AH401+IF(WEEKDAY(AH401+1,2)&lt;=EINSTELLUNGEN!$D$12,1,$J$36),AH401)</f>
        <v>42020</v>
      </c>
      <c r="AI402" s="2">
        <f t="shared" si="206"/>
        <v>2019</v>
      </c>
      <c r="AJ402" s="2">
        <f t="shared" si="207"/>
        <v>201901</v>
      </c>
      <c r="AK402" s="2">
        <f t="shared" si="208"/>
        <v>201901</v>
      </c>
      <c r="AL402" s="2">
        <f t="shared" si="236"/>
        <v>201903</v>
      </c>
      <c r="AM402" s="2" t="b">
        <f t="shared" si="209"/>
        <v>1</v>
      </c>
      <c r="AN402" s="4" t="e">
        <f t="shared" si="221"/>
        <v>#N/A</v>
      </c>
      <c r="AO402" s="4" t="e">
        <f t="shared" si="222"/>
        <v>#N/A</v>
      </c>
      <c r="AP402" s="2" t="str">
        <f>IF(AD402,
  IF(ISBLANK(H402),
    AP401,
    IF(LEN(H402)=1,
      IF(OR(UPPER(H402)="A",UPPER(H402)="I"),
        EINSTELLUNGEN!$D$21,
        IF(OR(UPPER(H402)="B",UPPER(H402)="M"),
          EINSTELLUNGEN!$D$22,
          IF(OR(UPPER(H402)="C",UPPER(H402)="S"),
            EINSTELLUNGEN!$D$23,
            IF(UPPER(H402)="D",
              EINSTELLUNGEN!$D$24,
              IF(UPPER(H402)="E",
                EINSTELLUNGEN!$D$25,
                UPPER(H402)))))),
      IF(ISNUMBER(H402),
        EINSTELLUNGEN!$D$20&amp;H402,
        UPPER(H402)))),
  "")</f>
        <v/>
      </c>
      <c r="AQ402" s="2" t="str">
        <f t="shared" si="223"/>
        <v/>
      </c>
      <c r="AR402" s="2">
        <f t="shared" si="224"/>
        <v>0</v>
      </c>
      <c r="AS402" s="145">
        <f t="shared" si="225"/>
        <v>0.33333333333333331</v>
      </c>
      <c r="AT402" s="2">
        <f t="shared" si="226"/>
        <v>0</v>
      </c>
      <c r="AU402" s="2">
        <f t="shared" si="227"/>
        <v>0</v>
      </c>
      <c r="AV402" s="2">
        <f t="shared" si="228"/>
        <v>0</v>
      </c>
      <c r="AW402" s="2">
        <f t="shared" si="229"/>
        <v>0</v>
      </c>
      <c r="AX402" s="2">
        <f t="shared" si="210"/>
        <v>0</v>
      </c>
      <c r="AY402" s="2">
        <f t="shared" si="230"/>
        <v>0</v>
      </c>
      <c r="AZ402" s="145" t="e">
        <f t="shared" si="231"/>
        <v>#N/A</v>
      </c>
      <c r="BA402" s="145" t="e">
        <f t="shared" si="232"/>
        <v>#N/A</v>
      </c>
      <c r="BB402" s="145">
        <f t="shared" si="233"/>
        <v>2.083333333333337E-2</v>
      </c>
      <c r="BC402" s="2">
        <f>IF(AM402,
  IF(AND(AL402=$J$31,_xlfn.DAYS(AH402,DATE(AI402,1,1))&lt;7),
    MAX(0,EINSTELLUNGEN!$D$12+1-WEEKDAY(DATE(EINSTELLUNGEN!$D$9,EINSTELLUNGEN!$D$10,1),2)),
    IF(AL402=$J$33,
      MIN(EINSTELLUNGEN!$D$12,WEEKDAY(DATE(EINSTELLUNGEN!$D$9,12,31),2)),
      EINSTELLUNGEN!$D$12
  )) - SUMIF(AL$50:AL$2500,"="&amp;AL402,AX$50:AX$2500),
  0)</f>
        <v>3</v>
      </c>
      <c r="BD402" s="2">
        <f t="shared" si="234"/>
        <v>0.33333333333333331</v>
      </c>
      <c r="BE402" s="2">
        <f t="shared" si="235"/>
        <v>0</v>
      </c>
    </row>
    <row r="403" spans="1:57" ht="10.5" customHeight="1">
      <c r="A403" s="1" t="str">
        <f t="shared" ca="1" si="211"/>
        <v/>
      </c>
      <c r="B403" s="1" t="str">
        <f t="shared" ca="1" si="212"/>
        <v/>
      </c>
      <c r="C403" s="1" t="str">
        <f t="shared" ca="1" si="213"/>
        <v/>
      </c>
      <c r="D403" s="1" t="str">
        <f t="shared" ca="1" si="214"/>
        <v/>
      </c>
      <c r="F403" s="10"/>
      <c r="G403" s="136" t="str">
        <f t="shared" si="215"/>
        <v/>
      </c>
      <c r="H403" s="27"/>
      <c r="I403" s="28"/>
      <c r="J403" s="28"/>
      <c r="K403" s="29"/>
      <c r="L403" s="136"/>
      <c r="M403" s="136"/>
      <c r="N403" s="136"/>
      <c r="O403" s="26" t="str">
        <f t="shared" si="216"/>
        <v/>
      </c>
      <c r="P403" s="218" t="str">
        <f t="shared" si="217"/>
        <v/>
      </c>
      <c r="Q403" s="26" t="str">
        <f t="shared" si="218"/>
        <v/>
      </c>
      <c r="R403" s="22"/>
      <c r="S403" s="99"/>
      <c r="T403" s="10"/>
      <c r="U403" s="229" t="str">
        <f t="shared" si="219"/>
        <v/>
      </c>
      <c r="V403" s="230"/>
      <c r="W403" s="230"/>
      <c r="X403" s="230"/>
      <c r="Y403" s="230"/>
      <c r="Z403" s="22" t="str">
        <f>""</f>
        <v/>
      </c>
      <c r="AB403" s="23" t="str">
        <f t="shared" si="220"/>
        <v/>
      </c>
      <c r="AC403" s="2" t="b">
        <f>COUNT(Q403:Q$2500)&gt;0</f>
        <v>0</v>
      </c>
      <c r="AD403" s="2" t="b">
        <f t="shared" si="203"/>
        <v>0</v>
      </c>
      <c r="AE403" s="2" t="b">
        <f t="shared" si="204"/>
        <v>0</v>
      </c>
      <c r="AF403" s="2" t="b">
        <f t="shared" si="205"/>
        <v>0</v>
      </c>
      <c r="AG403" s="2" t="b">
        <f>OR(
  AND(AC403,NOT(AC404)),
  AND(AF403,WEEKDAY(AH402,2)=EINSTELLUNGEN!$D$12),
  AND(AF403,AH403=$J$35)
)</f>
        <v>0</v>
      </c>
      <c r="AH403" s="2">
        <f>IF(AE403,AH402+IF(WEEKDAY(AH402+1,2)&lt;=EINSTELLUNGEN!$D$12,1,$J$36),AH402)</f>
        <v>42020</v>
      </c>
      <c r="AI403" s="2">
        <f t="shared" si="206"/>
        <v>2019</v>
      </c>
      <c r="AJ403" s="2">
        <f t="shared" si="207"/>
        <v>201901</v>
      </c>
      <c r="AK403" s="2">
        <f t="shared" si="208"/>
        <v>201901</v>
      </c>
      <c r="AL403" s="2">
        <f t="shared" si="236"/>
        <v>201903</v>
      </c>
      <c r="AM403" s="2" t="b">
        <f t="shared" si="209"/>
        <v>1</v>
      </c>
      <c r="AN403" s="4" t="e">
        <f t="shared" si="221"/>
        <v>#N/A</v>
      </c>
      <c r="AO403" s="4" t="e">
        <f t="shared" si="222"/>
        <v>#N/A</v>
      </c>
      <c r="AP403" s="2" t="str">
        <f>IF(AD403,
  IF(ISBLANK(H403),
    AP402,
    IF(LEN(H403)=1,
      IF(OR(UPPER(H403)="A",UPPER(H403)="I"),
        EINSTELLUNGEN!$D$21,
        IF(OR(UPPER(H403)="B",UPPER(H403)="M"),
          EINSTELLUNGEN!$D$22,
          IF(OR(UPPER(H403)="C",UPPER(H403)="S"),
            EINSTELLUNGEN!$D$23,
            IF(UPPER(H403)="D",
              EINSTELLUNGEN!$D$24,
              IF(UPPER(H403)="E",
                EINSTELLUNGEN!$D$25,
                UPPER(H403)))))),
      IF(ISNUMBER(H403),
        EINSTELLUNGEN!$D$20&amp;H403,
        UPPER(H403)))),
  "")</f>
        <v/>
      </c>
      <c r="AQ403" s="2" t="str">
        <f t="shared" si="223"/>
        <v/>
      </c>
      <c r="AR403" s="2">
        <f t="shared" si="224"/>
        <v>0</v>
      </c>
      <c r="AS403" s="145">
        <f t="shared" si="225"/>
        <v>0.33333333333333331</v>
      </c>
      <c r="AT403" s="2">
        <f t="shared" si="226"/>
        <v>0</v>
      </c>
      <c r="AU403" s="2">
        <f t="shared" si="227"/>
        <v>0</v>
      </c>
      <c r="AV403" s="2">
        <f t="shared" si="228"/>
        <v>0</v>
      </c>
      <c r="AW403" s="2">
        <f t="shared" si="229"/>
        <v>0</v>
      </c>
      <c r="AX403" s="2">
        <f t="shared" si="210"/>
        <v>0</v>
      </c>
      <c r="AY403" s="2">
        <f t="shared" si="230"/>
        <v>0</v>
      </c>
      <c r="AZ403" s="145" t="e">
        <f t="shared" si="231"/>
        <v>#N/A</v>
      </c>
      <c r="BA403" s="145" t="e">
        <f t="shared" si="232"/>
        <v>#N/A</v>
      </c>
      <c r="BB403" s="145">
        <f t="shared" si="233"/>
        <v>2.083333333333337E-2</v>
      </c>
      <c r="BC403" s="2">
        <f>IF(AM403,
  IF(AND(AL403=$J$31,_xlfn.DAYS(AH403,DATE(AI403,1,1))&lt;7),
    MAX(0,EINSTELLUNGEN!$D$12+1-WEEKDAY(DATE(EINSTELLUNGEN!$D$9,EINSTELLUNGEN!$D$10,1),2)),
    IF(AL403=$J$33,
      MIN(EINSTELLUNGEN!$D$12,WEEKDAY(DATE(EINSTELLUNGEN!$D$9,12,31),2)),
      EINSTELLUNGEN!$D$12
  )) - SUMIF(AL$50:AL$2500,"="&amp;AL403,AX$50:AX$2500),
  0)</f>
        <v>3</v>
      </c>
      <c r="BD403" s="2">
        <f t="shared" si="234"/>
        <v>0.33333333333333331</v>
      </c>
      <c r="BE403" s="2">
        <f t="shared" si="235"/>
        <v>0</v>
      </c>
    </row>
    <row r="404" spans="1:57" ht="10.5" customHeight="1">
      <c r="A404" s="1" t="str">
        <f t="shared" ca="1" si="211"/>
        <v/>
      </c>
      <c r="B404" s="1" t="str">
        <f t="shared" ca="1" si="212"/>
        <v/>
      </c>
      <c r="C404" s="1" t="str">
        <f t="shared" ca="1" si="213"/>
        <v/>
      </c>
      <c r="D404" s="1" t="str">
        <f t="shared" ca="1" si="214"/>
        <v/>
      </c>
      <c r="F404" s="10"/>
      <c r="G404" s="136" t="str">
        <f t="shared" si="215"/>
        <v/>
      </c>
      <c r="H404" s="27"/>
      <c r="I404" s="28"/>
      <c r="J404" s="28"/>
      <c r="K404" s="29"/>
      <c r="L404" s="136"/>
      <c r="M404" s="136"/>
      <c r="N404" s="136"/>
      <c r="O404" s="26" t="str">
        <f t="shared" si="216"/>
        <v/>
      </c>
      <c r="P404" s="218" t="str">
        <f t="shared" si="217"/>
        <v/>
      </c>
      <c r="Q404" s="26" t="str">
        <f t="shared" si="218"/>
        <v/>
      </c>
      <c r="R404" s="22"/>
      <c r="S404" s="99"/>
      <c r="T404" s="10"/>
      <c r="U404" s="229" t="str">
        <f t="shared" si="219"/>
        <v/>
      </c>
      <c r="V404" s="230"/>
      <c r="W404" s="230"/>
      <c r="X404" s="230"/>
      <c r="Y404" s="230"/>
      <c r="Z404" s="22" t="str">
        <f>""</f>
        <v/>
      </c>
      <c r="AB404" s="23" t="str">
        <f t="shared" si="220"/>
        <v/>
      </c>
      <c r="AC404" s="2" t="b">
        <f>COUNT(Q404:Q$2500)&gt;0</f>
        <v>0</v>
      </c>
      <c r="AD404" s="2" t="b">
        <f t="shared" si="203"/>
        <v>0</v>
      </c>
      <c r="AE404" s="2" t="b">
        <f t="shared" si="204"/>
        <v>0</v>
      </c>
      <c r="AF404" s="2" t="b">
        <f t="shared" si="205"/>
        <v>0</v>
      </c>
      <c r="AG404" s="2" t="b">
        <f>OR(
  AND(AC404,NOT(AC405)),
  AND(AF404,WEEKDAY(AH403,2)=EINSTELLUNGEN!$D$12),
  AND(AF404,AH404=$J$35)
)</f>
        <v>0</v>
      </c>
      <c r="AH404" s="2">
        <f>IF(AE404,AH403+IF(WEEKDAY(AH403+1,2)&lt;=EINSTELLUNGEN!$D$12,1,$J$36),AH403)</f>
        <v>42020</v>
      </c>
      <c r="AI404" s="2">
        <f t="shared" si="206"/>
        <v>2019</v>
      </c>
      <c r="AJ404" s="2">
        <f t="shared" si="207"/>
        <v>201901</v>
      </c>
      <c r="AK404" s="2">
        <f t="shared" si="208"/>
        <v>201901</v>
      </c>
      <c r="AL404" s="2">
        <f t="shared" si="236"/>
        <v>201903</v>
      </c>
      <c r="AM404" s="2" t="b">
        <f t="shared" si="209"/>
        <v>1</v>
      </c>
      <c r="AN404" s="4" t="e">
        <f t="shared" si="221"/>
        <v>#N/A</v>
      </c>
      <c r="AO404" s="4" t="e">
        <f t="shared" si="222"/>
        <v>#N/A</v>
      </c>
      <c r="AP404" s="2" t="str">
        <f>IF(AD404,
  IF(ISBLANK(H404),
    AP403,
    IF(LEN(H404)=1,
      IF(OR(UPPER(H404)="A",UPPER(H404)="I"),
        EINSTELLUNGEN!$D$21,
        IF(OR(UPPER(H404)="B",UPPER(H404)="M"),
          EINSTELLUNGEN!$D$22,
          IF(OR(UPPER(H404)="C",UPPER(H404)="S"),
            EINSTELLUNGEN!$D$23,
            IF(UPPER(H404)="D",
              EINSTELLUNGEN!$D$24,
              IF(UPPER(H404)="E",
                EINSTELLUNGEN!$D$25,
                UPPER(H404)))))),
      IF(ISNUMBER(H404),
        EINSTELLUNGEN!$D$20&amp;H404,
        UPPER(H404)))),
  "")</f>
        <v/>
      </c>
      <c r="AQ404" s="2" t="str">
        <f t="shared" si="223"/>
        <v/>
      </c>
      <c r="AR404" s="2">
        <f t="shared" si="224"/>
        <v>0</v>
      </c>
      <c r="AS404" s="145">
        <f t="shared" si="225"/>
        <v>0.33333333333333331</v>
      </c>
      <c r="AT404" s="2">
        <f t="shared" si="226"/>
        <v>0</v>
      </c>
      <c r="AU404" s="2">
        <f t="shared" si="227"/>
        <v>0</v>
      </c>
      <c r="AV404" s="2">
        <f t="shared" si="228"/>
        <v>0</v>
      </c>
      <c r="AW404" s="2">
        <f t="shared" si="229"/>
        <v>0</v>
      </c>
      <c r="AX404" s="2">
        <f t="shared" si="210"/>
        <v>0</v>
      </c>
      <c r="AY404" s="2">
        <f t="shared" si="230"/>
        <v>0</v>
      </c>
      <c r="AZ404" s="145" t="e">
        <f t="shared" si="231"/>
        <v>#N/A</v>
      </c>
      <c r="BA404" s="145" t="e">
        <f t="shared" si="232"/>
        <v>#N/A</v>
      </c>
      <c r="BB404" s="145">
        <f t="shared" si="233"/>
        <v>2.083333333333337E-2</v>
      </c>
      <c r="BC404" s="2">
        <f>IF(AM404,
  IF(AND(AL404=$J$31,_xlfn.DAYS(AH404,DATE(AI404,1,1))&lt;7),
    MAX(0,EINSTELLUNGEN!$D$12+1-WEEKDAY(DATE(EINSTELLUNGEN!$D$9,EINSTELLUNGEN!$D$10,1),2)),
    IF(AL404=$J$33,
      MIN(EINSTELLUNGEN!$D$12,WEEKDAY(DATE(EINSTELLUNGEN!$D$9,12,31),2)),
      EINSTELLUNGEN!$D$12
  )) - SUMIF(AL$50:AL$2500,"="&amp;AL404,AX$50:AX$2500),
  0)</f>
        <v>3</v>
      </c>
      <c r="BD404" s="2">
        <f t="shared" si="234"/>
        <v>0.33333333333333331</v>
      </c>
      <c r="BE404" s="2">
        <f t="shared" si="235"/>
        <v>0</v>
      </c>
    </row>
    <row r="405" spans="1:57" ht="10.5" customHeight="1">
      <c r="A405" s="1" t="str">
        <f t="shared" ca="1" si="211"/>
        <v/>
      </c>
      <c r="B405" s="1" t="str">
        <f t="shared" ca="1" si="212"/>
        <v/>
      </c>
      <c r="C405" s="1" t="str">
        <f t="shared" ca="1" si="213"/>
        <v/>
      </c>
      <c r="D405" s="1" t="str">
        <f t="shared" ca="1" si="214"/>
        <v/>
      </c>
      <c r="F405" s="10"/>
      <c r="G405" s="136" t="str">
        <f t="shared" si="215"/>
        <v/>
      </c>
      <c r="H405" s="27"/>
      <c r="I405" s="28"/>
      <c r="J405" s="28"/>
      <c r="K405" s="29"/>
      <c r="L405" s="136"/>
      <c r="M405" s="136"/>
      <c r="N405" s="136"/>
      <c r="O405" s="26" t="str">
        <f t="shared" si="216"/>
        <v/>
      </c>
      <c r="P405" s="218" t="str">
        <f t="shared" si="217"/>
        <v/>
      </c>
      <c r="Q405" s="26" t="str">
        <f t="shared" si="218"/>
        <v/>
      </c>
      <c r="R405" s="22"/>
      <c r="S405" s="99"/>
      <c r="T405" s="10"/>
      <c r="U405" s="229" t="str">
        <f t="shared" si="219"/>
        <v/>
      </c>
      <c r="V405" s="230"/>
      <c r="W405" s="230"/>
      <c r="X405" s="230"/>
      <c r="Y405" s="230"/>
      <c r="Z405" s="22" t="str">
        <f>""</f>
        <v/>
      </c>
      <c r="AB405" s="23" t="str">
        <f t="shared" si="220"/>
        <v/>
      </c>
      <c r="AC405" s="2" t="b">
        <f>COUNT(Q405:Q$2500)&gt;0</f>
        <v>0</v>
      </c>
      <c r="AD405" s="2" t="b">
        <f t="shared" si="203"/>
        <v>0</v>
      </c>
      <c r="AE405" s="2" t="b">
        <f t="shared" si="204"/>
        <v>0</v>
      </c>
      <c r="AF405" s="2" t="b">
        <f t="shared" si="205"/>
        <v>0</v>
      </c>
      <c r="AG405" s="2" t="b">
        <f>OR(
  AND(AC405,NOT(AC406)),
  AND(AF405,WEEKDAY(AH404,2)=EINSTELLUNGEN!$D$12),
  AND(AF405,AH405=$J$35)
)</f>
        <v>0</v>
      </c>
      <c r="AH405" s="2">
        <f>IF(AE405,AH404+IF(WEEKDAY(AH404+1,2)&lt;=EINSTELLUNGEN!$D$12,1,$J$36),AH404)</f>
        <v>42020</v>
      </c>
      <c r="AI405" s="2">
        <f t="shared" si="206"/>
        <v>2019</v>
      </c>
      <c r="AJ405" s="2">
        <f t="shared" si="207"/>
        <v>201901</v>
      </c>
      <c r="AK405" s="2">
        <f t="shared" si="208"/>
        <v>201901</v>
      </c>
      <c r="AL405" s="2">
        <f t="shared" si="236"/>
        <v>201903</v>
      </c>
      <c r="AM405" s="2" t="b">
        <f t="shared" si="209"/>
        <v>1</v>
      </c>
      <c r="AN405" s="4" t="e">
        <f t="shared" si="221"/>
        <v>#N/A</v>
      </c>
      <c r="AO405" s="4" t="e">
        <f t="shared" si="222"/>
        <v>#N/A</v>
      </c>
      <c r="AP405" s="2" t="str">
        <f>IF(AD405,
  IF(ISBLANK(H405),
    AP404,
    IF(LEN(H405)=1,
      IF(OR(UPPER(H405)="A",UPPER(H405)="I"),
        EINSTELLUNGEN!$D$21,
        IF(OR(UPPER(H405)="B",UPPER(H405)="M"),
          EINSTELLUNGEN!$D$22,
          IF(OR(UPPER(H405)="C",UPPER(H405)="S"),
            EINSTELLUNGEN!$D$23,
            IF(UPPER(H405)="D",
              EINSTELLUNGEN!$D$24,
              IF(UPPER(H405)="E",
                EINSTELLUNGEN!$D$25,
                UPPER(H405)))))),
      IF(ISNUMBER(H405),
        EINSTELLUNGEN!$D$20&amp;H405,
        UPPER(H405)))),
  "")</f>
        <v/>
      </c>
      <c r="AQ405" s="2" t="str">
        <f t="shared" si="223"/>
        <v/>
      </c>
      <c r="AR405" s="2">
        <f t="shared" si="224"/>
        <v>0</v>
      </c>
      <c r="AS405" s="145">
        <f t="shared" si="225"/>
        <v>0.33333333333333331</v>
      </c>
      <c r="AT405" s="2">
        <f t="shared" si="226"/>
        <v>0</v>
      </c>
      <c r="AU405" s="2">
        <f t="shared" si="227"/>
        <v>0</v>
      </c>
      <c r="AV405" s="2">
        <f t="shared" si="228"/>
        <v>0</v>
      </c>
      <c r="AW405" s="2">
        <f t="shared" si="229"/>
        <v>0</v>
      </c>
      <c r="AX405" s="2">
        <f t="shared" si="210"/>
        <v>0</v>
      </c>
      <c r="AY405" s="2">
        <f t="shared" si="230"/>
        <v>0</v>
      </c>
      <c r="AZ405" s="145" t="e">
        <f t="shared" si="231"/>
        <v>#N/A</v>
      </c>
      <c r="BA405" s="145" t="e">
        <f t="shared" si="232"/>
        <v>#N/A</v>
      </c>
      <c r="BB405" s="145">
        <f t="shared" si="233"/>
        <v>2.083333333333337E-2</v>
      </c>
      <c r="BC405" s="2">
        <f>IF(AM405,
  IF(AND(AL405=$J$31,_xlfn.DAYS(AH405,DATE(AI405,1,1))&lt;7),
    MAX(0,EINSTELLUNGEN!$D$12+1-WEEKDAY(DATE(EINSTELLUNGEN!$D$9,EINSTELLUNGEN!$D$10,1),2)),
    IF(AL405=$J$33,
      MIN(EINSTELLUNGEN!$D$12,WEEKDAY(DATE(EINSTELLUNGEN!$D$9,12,31),2)),
      EINSTELLUNGEN!$D$12
  )) - SUMIF(AL$50:AL$2500,"="&amp;AL405,AX$50:AX$2500),
  0)</f>
        <v>3</v>
      </c>
      <c r="BD405" s="2">
        <f t="shared" si="234"/>
        <v>0.33333333333333331</v>
      </c>
      <c r="BE405" s="2">
        <f t="shared" si="235"/>
        <v>0</v>
      </c>
    </row>
    <row r="406" spans="1:57" ht="10.5" customHeight="1">
      <c r="A406" s="1" t="str">
        <f t="shared" ca="1" si="211"/>
        <v/>
      </c>
      <c r="B406" s="1" t="str">
        <f t="shared" ca="1" si="212"/>
        <v/>
      </c>
      <c r="C406" s="1" t="str">
        <f t="shared" ca="1" si="213"/>
        <v/>
      </c>
      <c r="D406" s="1" t="str">
        <f t="shared" ca="1" si="214"/>
        <v/>
      </c>
      <c r="F406" s="10"/>
      <c r="G406" s="136" t="str">
        <f t="shared" si="215"/>
        <v/>
      </c>
      <c r="H406" s="27"/>
      <c r="I406" s="28"/>
      <c r="J406" s="28"/>
      <c r="K406" s="29"/>
      <c r="L406" s="136"/>
      <c r="M406" s="136"/>
      <c r="N406" s="136"/>
      <c r="O406" s="26" t="str">
        <f t="shared" si="216"/>
        <v/>
      </c>
      <c r="P406" s="218" t="str">
        <f t="shared" si="217"/>
        <v/>
      </c>
      <c r="Q406" s="26" t="str">
        <f t="shared" si="218"/>
        <v/>
      </c>
      <c r="R406" s="22"/>
      <c r="S406" s="99"/>
      <c r="T406" s="10"/>
      <c r="U406" s="229" t="str">
        <f t="shared" si="219"/>
        <v/>
      </c>
      <c r="V406" s="230"/>
      <c r="W406" s="230"/>
      <c r="X406" s="230"/>
      <c r="Y406" s="230"/>
      <c r="Z406" s="22" t="str">
        <f>""</f>
        <v/>
      </c>
      <c r="AB406" s="23" t="str">
        <f t="shared" si="220"/>
        <v/>
      </c>
      <c r="AC406" s="2" t="b">
        <f>COUNT(Q406:Q$2500)&gt;0</f>
        <v>0</v>
      </c>
      <c r="AD406" s="2" t="b">
        <f t="shared" si="203"/>
        <v>0</v>
      </c>
      <c r="AE406" s="2" t="b">
        <f t="shared" si="204"/>
        <v>0</v>
      </c>
      <c r="AF406" s="2" t="b">
        <f t="shared" si="205"/>
        <v>0</v>
      </c>
      <c r="AG406" s="2" t="b">
        <f>OR(
  AND(AC406,NOT(AC407)),
  AND(AF406,WEEKDAY(AH405,2)=EINSTELLUNGEN!$D$12),
  AND(AF406,AH406=$J$35)
)</f>
        <v>0</v>
      </c>
      <c r="AH406" s="2">
        <f>IF(AE406,AH405+IF(WEEKDAY(AH405+1,2)&lt;=EINSTELLUNGEN!$D$12,1,$J$36),AH405)</f>
        <v>42020</v>
      </c>
      <c r="AI406" s="2">
        <f t="shared" si="206"/>
        <v>2019</v>
      </c>
      <c r="AJ406" s="2">
        <f t="shared" si="207"/>
        <v>201901</v>
      </c>
      <c r="AK406" s="2">
        <f t="shared" si="208"/>
        <v>201901</v>
      </c>
      <c r="AL406" s="2">
        <f t="shared" si="236"/>
        <v>201903</v>
      </c>
      <c r="AM406" s="2" t="b">
        <f t="shared" si="209"/>
        <v>1</v>
      </c>
      <c r="AN406" s="4" t="e">
        <f t="shared" si="221"/>
        <v>#N/A</v>
      </c>
      <c r="AO406" s="4" t="e">
        <f t="shared" si="222"/>
        <v>#N/A</v>
      </c>
      <c r="AP406" s="2" t="str">
        <f>IF(AD406,
  IF(ISBLANK(H406),
    AP405,
    IF(LEN(H406)=1,
      IF(OR(UPPER(H406)="A",UPPER(H406)="I"),
        EINSTELLUNGEN!$D$21,
        IF(OR(UPPER(H406)="B",UPPER(H406)="M"),
          EINSTELLUNGEN!$D$22,
          IF(OR(UPPER(H406)="C",UPPER(H406)="S"),
            EINSTELLUNGEN!$D$23,
            IF(UPPER(H406)="D",
              EINSTELLUNGEN!$D$24,
              IF(UPPER(H406)="E",
                EINSTELLUNGEN!$D$25,
                UPPER(H406)))))),
      IF(ISNUMBER(H406),
        EINSTELLUNGEN!$D$20&amp;H406,
        UPPER(H406)))),
  "")</f>
        <v/>
      </c>
      <c r="AQ406" s="2" t="str">
        <f t="shared" si="223"/>
        <v/>
      </c>
      <c r="AR406" s="2">
        <f t="shared" si="224"/>
        <v>0</v>
      </c>
      <c r="AS406" s="145">
        <f t="shared" si="225"/>
        <v>0.33333333333333331</v>
      </c>
      <c r="AT406" s="2">
        <f t="shared" si="226"/>
        <v>0</v>
      </c>
      <c r="AU406" s="2">
        <f t="shared" si="227"/>
        <v>0</v>
      </c>
      <c r="AV406" s="2">
        <f t="shared" si="228"/>
        <v>0</v>
      </c>
      <c r="AW406" s="2">
        <f t="shared" si="229"/>
        <v>0</v>
      </c>
      <c r="AX406" s="2">
        <f t="shared" si="210"/>
        <v>0</v>
      </c>
      <c r="AY406" s="2">
        <f t="shared" si="230"/>
        <v>0</v>
      </c>
      <c r="AZ406" s="145" t="e">
        <f t="shared" si="231"/>
        <v>#N/A</v>
      </c>
      <c r="BA406" s="145" t="e">
        <f t="shared" si="232"/>
        <v>#N/A</v>
      </c>
      <c r="BB406" s="145">
        <f t="shared" si="233"/>
        <v>2.083333333333337E-2</v>
      </c>
      <c r="BC406" s="2">
        <f>IF(AM406,
  IF(AND(AL406=$J$31,_xlfn.DAYS(AH406,DATE(AI406,1,1))&lt;7),
    MAX(0,EINSTELLUNGEN!$D$12+1-WEEKDAY(DATE(EINSTELLUNGEN!$D$9,EINSTELLUNGEN!$D$10,1),2)),
    IF(AL406=$J$33,
      MIN(EINSTELLUNGEN!$D$12,WEEKDAY(DATE(EINSTELLUNGEN!$D$9,12,31),2)),
      EINSTELLUNGEN!$D$12
  )) - SUMIF(AL$50:AL$2500,"="&amp;AL406,AX$50:AX$2500),
  0)</f>
        <v>3</v>
      </c>
      <c r="BD406" s="2">
        <f t="shared" si="234"/>
        <v>0.33333333333333331</v>
      </c>
      <c r="BE406" s="2">
        <f t="shared" si="235"/>
        <v>0</v>
      </c>
    </row>
    <row r="407" spans="1:57" ht="10.5" customHeight="1">
      <c r="A407" s="1" t="str">
        <f t="shared" ca="1" si="211"/>
        <v/>
      </c>
      <c r="B407" s="1" t="str">
        <f t="shared" ca="1" si="212"/>
        <v/>
      </c>
      <c r="C407" s="1" t="str">
        <f t="shared" ca="1" si="213"/>
        <v/>
      </c>
      <c r="D407" s="1" t="str">
        <f t="shared" ca="1" si="214"/>
        <v/>
      </c>
      <c r="F407" s="10"/>
      <c r="G407" s="136" t="str">
        <f t="shared" si="215"/>
        <v/>
      </c>
      <c r="H407" s="27"/>
      <c r="I407" s="28"/>
      <c r="J407" s="28"/>
      <c r="K407" s="29"/>
      <c r="L407" s="136"/>
      <c r="M407" s="136"/>
      <c r="N407" s="136"/>
      <c r="O407" s="26" t="str">
        <f t="shared" si="216"/>
        <v/>
      </c>
      <c r="P407" s="218" t="str">
        <f t="shared" si="217"/>
        <v/>
      </c>
      <c r="Q407" s="26" t="str">
        <f t="shared" si="218"/>
        <v/>
      </c>
      <c r="R407" s="22"/>
      <c r="S407" s="99"/>
      <c r="T407" s="10"/>
      <c r="U407" s="229" t="str">
        <f t="shared" si="219"/>
        <v/>
      </c>
      <c r="V407" s="230"/>
      <c r="W407" s="230"/>
      <c r="X407" s="230"/>
      <c r="Y407" s="230"/>
      <c r="Z407" s="22" t="str">
        <f>""</f>
        <v/>
      </c>
      <c r="AB407" s="23" t="str">
        <f t="shared" si="220"/>
        <v/>
      </c>
      <c r="AC407" s="2" t="b">
        <f>COUNT(Q407:Q$2500)&gt;0</f>
        <v>0</v>
      </c>
      <c r="AD407" s="2" t="b">
        <f t="shared" si="203"/>
        <v>0</v>
      </c>
      <c r="AE407" s="2" t="b">
        <f t="shared" si="204"/>
        <v>0</v>
      </c>
      <c r="AF407" s="2" t="b">
        <f t="shared" si="205"/>
        <v>0</v>
      </c>
      <c r="AG407" s="2" t="b">
        <f>OR(
  AND(AC407,NOT(AC408)),
  AND(AF407,WEEKDAY(AH406,2)=EINSTELLUNGEN!$D$12),
  AND(AF407,AH407=$J$35)
)</f>
        <v>0</v>
      </c>
      <c r="AH407" s="2">
        <f>IF(AE407,AH406+IF(WEEKDAY(AH406+1,2)&lt;=EINSTELLUNGEN!$D$12,1,$J$36),AH406)</f>
        <v>42020</v>
      </c>
      <c r="AI407" s="2">
        <f t="shared" si="206"/>
        <v>2019</v>
      </c>
      <c r="AJ407" s="2">
        <f t="shared" si="207"/>
        <v>201901</v>
      </c>
      <c r="AK407" s="2">
        <f t="shared" si="208"/>
        <v>201901</v>
      </c>
      <c r="AL407" s="2">
        <f t="shared" si="236"/>
        <v>201903</v>
      </c>
      <c r="AM407" s="2" t="b">
        <f t="shared" si="209"/>
        <v>1</v>
      </c>
      <c r="AN407" s="4" t="e">
        <f t="shared" si="221"/>
        <v>#N/A</v>
      </c>
      <c r="AO407" s="4" t="e">
        <f t="shared" si="222"/>
        <v>#N/A</v>
      </c>
      <c r="AP407" s="2" t="str">
        <f>IF(AD407,
  IF(ISBLANK(H407),
    AP406,
    IF(LEN(H407)=1,
      IF(OR(UPPER(H407)="A",UPPER(H407)="I"),
        EINSTELLUNGEN!$D$21,
        IF(OR(UPPER(H407)="B",UPPER(H407)="M"),
          EINSTELLUNGEN!$D$22,
          IF(OR(UPPER(H407)="C",UPPER(H407)="S"),
            EINSTELLUNGEN!$D$23,
            IF(UPPER(H407)="D",
              EINSTELLUNGEN!$D$24,
              IF(UPPER(H407)="E",
                EINSTELLUNGEN!$D$25,
                UPPER(H407)))))),
      IF(ISNUMBER(H407),
        EINSTELLUNGEN!$D$20&amp;H407,
        UPPER(H407)))),
  "")</f>
        <v/>
      </c>
      <c r="AQ407" s="2" t="str">
        <f t="shared" si="223"/>
        <v/>
      </c>
      <c r="AR407" s="2">
        <f t="shared" si="224"/>
        <v>0</v>
      </c>
      <c r="AS407" s="145">
        <f t="shared" si="225"/>
        <v>0.33333333333333331</v>
      </c>
      <c r="AT407" s="2">
        <f t="shared" si="226"/>
        <v>0</v>
      </c>
      <c r="AU407" s="2">
        <f t="shared" si="227"/>
        <v>0</v>
      </c>
      <c r="AV407" s="2">
        <f t="shared" si="228"/>
        <v>0</v>
      </c>
      <c r="AW407" s="2">
        <f t="shared" si="229"/>
        <v>0</v>
      </c>
      <c r="AX407" s="2">
        <f t="shared" si="210"/>
        <v>0</v>
      </c>
      <c r="AY407" s="2">
        <f t="shared" si="230"/>
        <v>0</v>
      </c>
      <c r="AZ407" s="145" t="e">
        <f t="shared" si="231"/>
        <v>#N/A</v>
      </c>
      <c r="BA407" s="145" t="e">
        <f t="shared" si="232"/>
        <v>#N/A</v>
      </c>
      <c r="BB407" s="145">
        <f t="shared" si="233"/>
        <v>2.083333333333337E-2</v>
      </c>
      <c r="BC407" s="2">
        <f>IF(AM407,
  IF(AND(AL407=$J$31,_xlfn.DAYS(AH407,DATE(AI407,1,1))&lt;7),
    MAX(0,EINSTELLUNGEN!$D$12+1-WEEKDAY(DATE(EINSTELLUNGEN!$D$9,EINSTELLUNGEN!$D$10,1),2)),
    IF(AL407=$J$33,
      MIN(EINSTELLUNGEN!$D$12,WEEKDAY(DATE(EINSTELLUNGEN!$D$9,12,31),2)),
      EINSTELLUNGEN!$D$12
  )) - SUMIF(AL$50:AL$2500,"="&amp;AL407,AX$50:AX$2500),
  0)</f>
        <v>3</v>
      </c>
      <c r="BD407" s="2">
        <f t="shared" si="234"/>
        <v>0.33333333333333331</v>
      </c>
      <c r="BE407" s="2">
        <f t="shared" si="235"/>
        <v>0</v>
      </c>
    </row>
    <row r="408" spans="1:57" ht="10.5" customHeight="1">
      <c r="A408" s="1" t="str">
        <f t="shared" ca="1" si="211"/>
        <v/>
      </c>
      <c r="B408" s="1" t="str">
        <f t="shared" ca="1" si="212"/>
        <v/>
      </c>
      <c r="C408" s="1" t="str">
        <f t="shared" ca="1" si="213"/>
        <v/>
      </c>
      <c r="D408" s="1" t="str">
        <f t="shared" ca="1" si="214"/>
        <v/>
      </c>
      <c r="F408" s="10"/>
      <c r="G408" s="136" t="str">
        <f t="shared" si="215"/>
        <v/>
      </c>
      <c r="H408" s="27"/>
      <c r="I408" s="28"/>
      <c r="J408" s="28"/>
      <c r="K408" s="29"/>
      <c r="L408" s="136"/>
      <c r="M408" s="136"/>
      <c r="N408" s="136"/>
      <c r="O408" s="26" t="str">
        <f t="shared" si="216"/>
        <v/>
      </c>
      <c r="P408" s="218" t="str">
        <f t="shared" si="217"/>
        <v/>
      </c>
      <c r="Q408" s="26" t="str">
        <f t="shared" si="218"/>
        <v/>
      </c>
      <c r="R408" s="22"/>
      <c r="S408" s="99"/>
      <c r="T408" s="10"/>
      <c r="U408" s="229" t="str">
        <f t="shared" si="219"/>
        <v/>
      </c>
      <c r="V408" s="230"/>
      <c r="W408" s="230"/>
      <c r="X408" s="230"/>
      <c r="Y408" s="230"/>
      <c r="Z408" s="22" t="str">
        <f>""</f>
        <v/>
      </c>
      <c r="AB408" s="23" t="str">
        <f t="shared" si="220"/>
        <v/>
      </c>
      <c r="AC408" s="2" t="b">
        <f>COUNT(Q408:Q$2500)&gt;0</f>
        <v>0</v>
      </c>
      <c r="AD408" s="2" t="b">
        <f t="shared" si="203"/>
        <v>0</v>
      </c>
      <c r="AE408" s="2" t="b">
        <f t="shared" si="204"/>
        <v>0</v>
      </c>
      <c r="AF408" s="2" t="b">
        <f t="shared" si="205"/>
        <v>0</v>
      </c>
      <c r="AG408" s="2" t="b">
        <f>OR(
  AND(AC408,NOT(AC409)),
  AND(AF408,WEEKDAY(AH407,2)=EINSTELLUNGEN!$D$12),
  AND(AF408,AH408=$J$35)
)</f>
        <v>0</v>
      </c>
      <c r="AH408" s="2">
        <f>IF(AE408,AH407+IF(WEEKDAY(AH407+1,2)&lt;=EINSTELLUNGEN!$D$12,1,$J$36),AH407)</f>
        <v>42020</v>
      </c>
      <c r="AI408" s="2">
        <f t="shared" si="206"/>
        <v>2019</v>
      </c>
      <c r="AJ408" s="2">
        <f t="shared" si="207"/>
        <v>201901</v>
      </c>
      <c r="AK408" s="2">
        <f t="shared" si="208"/>
        <v>201901</v>
      </c>
      <c r="AL408" s="2">
        <f t="shared" si="236"/>
        <v>201903</v>
      </c>
      <c r="AM408" s="2" t="b">
        <f t="shared" si="209"/>
        <v>1</v>
      </c>
      <c r="AN408" s="4" t="e">
        <f t="shared" si="221"/>
        <v>#N/A</v>
      </c>
      <c r="AO408" s="4" t="e">
        <f t="shared" si="222"/>
        <v>#N/A</v>
      </c>
      <c r="AP408" s="2" t="str">
        <f>IF(AD408,
  IF(ISBLANK(H408),
    AP407,
    IF(LEN(H408)=1,
      IF(OR(UPPER(H408)="A",UPPER(H408)="I"),
        EINSTELLUNGEN!$D$21,
        IF(OR(UPPER(H408)="B",UPPER(H408)="M"),
          EINSTELLUNGEN!$D$22,
          IF(OR(UPPER(H408)="C",UPPER(H408)="S"),
            EINSTELLUNGEN!$D$23,
            IF(UPPER(H408)="D",
              EINSTELLUNGEN!$D$24,
              IF(UPPER(H408)="E",
                EINSTELLUNGEN!$D$25,
                UPPER(H408)))))),
      IF(ISNUMBER(H408),
        EINSTELLUNGEN!$D$20&amp;H408,
        UPPER(H408)))),
  "")</f>
        <v/>
      </c>
      <c r="AQ408" s="2" t="str">
        <f t="shared" si="223"/>
        <v/>
      </c>
      <c r="AR408" s="2">
        <f t="shared" si="224"/>
        <v>0</v>
      </c>
      <c r="AS408" s="145">
        <f t="shared" si="225"/>
        <v>0.33333333333333331</v>
      </c>
      <c r="AT408" s="2">
        <f t="shared" si="226"/>
        <v>0</v>
      </c>
      <c r="AU408" s="2">
        <f t="shared" si="227"/>
        <v>0</v>
      </c>
      <c r="AV408" s="2">
        <f t="shared" si="228"/>
        <v>0</v>
      </c>
      <c r="AW408" s="2">
        <f t="shared" si="229"/>
        <v>0</v>
      </c>
      <c r="AX408" s="2">
        <f t="shared" si="210"/>
        <v>0</v>
      </c>
      <c r="AY408" s="2">
        <f t="shared" si="230"/>
        <v>0</v>
      </c>
      <c r="AZ408" s="145" t="e">
        <f t="shared" si="231"/>
        <v>#N/A</v>
      </c>
      <c r="BA408" s="145" t="e">
        <f t="shared" si="232"/>
        <v>#N/A</v>
      </c>
      <c r="BB408" s="145">
        <f t="shared" si="233"/>
        <v>2.083333333333337E-2</v>
      </c>
      <c r="BC408" s="2">
        <f>IF(AM408,
  IF(AND(AL408=$J$31,_xlfn.DAYS(AH408,DATE(AI408,1,1))&lt;7),
    MAX(0,EINSTELLUNGEN!$D$12+1-WEEKDAY(DATE(EINSTELLUNGEN!$D$9,EINSTELLUNGEN!$D$10,1),2)),
    IF(AL408=$J$33,
      MIN(EINSTELLUNGEN!$D$12,WEEKDAY(DATE(EINSTELLUNGEN!$D$9,12,31),2)),
      EINSTELLUNGEN!$D$12
  )) - SUMIF(AL$50:AL$2500,"="&amp;AL408,AX$50:AX$2500),
  0)</f>
        <v>3</v>
      </c>
      <c r="BD408" s="2">
        <f t="shared" si="234"/>
        <v>0.33333333333333331</v>
      </c>
      <c r="BE408" s="2">
        <f t="shared" si="235"/>
        <v>0</v>
      </c>
    </row>
    <row r="409" spans="1:57" ht="10.5" customHeight="1">
      <c r="A409" s="1" t="str">
        <f t="shared" ca="1" si="211"/>
        <v/>
      </c>
      <c r="B409" s="1" t="str">
        <f t="shared" ca="1" si="212"/>
        <v/>
      </c>
      <c r="C409" s="1" t="str">
        <f t="shared" ca="1" si="213"/>
        <v/>
      </c>
      <c r="D409" s="1" t="str">
        <f t="shared" ca="1" si="214"/>
        <v/>
      </c>
      <c r="F409" s="10"/>
      <c r="G409" s="136" t="str">
        <f t="shared" si="215"/>
        <v/>
      </c>
      <c r="H409" s="27"/>
      <c r="I409" s="28"/>
      <c r="J409" s="28"/>
      <c r="K409" s="29"/>
      <c r="L409" s="136"/>
      <c r="M409" s="136"/>
      <c r="N409" s="136"/>
      <c r="O409" s="26" t="str">
        <f t="shared" si="216"/>
        <v/>
      </c>
      <c r="P409" s="218" t="str">
        <f t="shared" si="217"/>
        <v/>
      </c>
      <c r="Q409" s="26" t="str">
        <f t="shared" si="218"/>
        <v/>
      </c>
      <c r="R409" s="22"/>
      <c r="S409" s="99"/>
      <c r="T409" s="10"/>
      <c r="U409" s="229" t="str">
        <f t="shared" si="219"/>
        <v/>
      </c>
      <c r="V409" s="230"/>
      <c r="W409" s="230"/>
      <c r="X409" s="230"/>
      <c r="Y409" s="230"/>
      <c r="Z409" s="22" t="str">
        <f>""</f>
        <v/>
      </c>
      <c r="AB409" s="23" t="str">
        <f t="shared" si="220"/>
        <v/>
      </c>
      <c r="AC409" s="2" t="b">
        <f>COUNT(Q409:Q$2500)&gt;0</f>
        <v>0</v>
      </c>
      <c r="AD409" s="2" t="b">
        <f t="shared" si="203"/>
        <v>0</v>
      </c>
      <c r="AE409" s="2" t="b">
        <f t="shared" si="204"/>
        <v>0</v>
      </c>
      <c r="AF409" s="2" t="b">
        <f t="shared" si="205"/>
        <v>0</v>
      </c>
      <c r="AG409" s="2" t="b">
        <f>OR(
  AND(AC409,NOT(AC410)),
  AND(AF409,WEEKDAY(AH408,2)=EINSTELLUNGEN!$D$12),
  AND(AF409,AH409=$J$35)
)</f>
        <v>0</v>
      </c>
      <c r="AH409" s="2">
        <f>IF(AE409,AH408+IF(WEEKDAY(AH408+1,2)&lt;=EINSTELLUNGEN!$D$12,1,$J$36),AH408)</f>
        <v>42020</v>
      </c>
      <c r="AI409" s="2">
        <f t="shared" si="206"/>
        <v>2019</v>
      </c>
      <c r="AJ409" s="2">
        <f t="shared" si="207"/>
        <v>201901</v>
      </c>
      <c r="AK409" s="2">
        <f t="shared" si="208"/>
        <v>201901</v>
      </c>
      <c r="AL409" s="2">
        <f t="shared" si="236"/>
        <v>201903</v>
      </c>
      <c r="AM409" s="2" t="b">
        <f t="shared" si="209"/>
        <v>1</v>
      </c>
      <c r="AN409" s="4" t="e">
        <f t="shared" si="221"/>
        <v>#N/A</v>
      </c>
      <c r="AO409" s="4" t="e">
        <f t="shared" si="222"/>
        <v>#N/A</v>
      </c>
      <c r="AP409" s="2" t="str">
        <f>IF(AD409,
  IF(ISBLANK(H409),
    AP408,
    IF(LEN(H409)=1,
      IF(OR(UPPER(H409)="A",UPPER(H409)="I"),
        EINSTELLUNGEN!$D$21,
        IF(OR(UPPER(H409)="B",UPPER(H409)="M"),
          EINSTELLUNGEN!$D$22,
          IF(OR(UPPER(H409)="C",UPPER(H409)="S"),
            EINSTELLUNGEN!$D$23,
            IF(UPPER(H409)="D",
              EINSTELLUNGEN!$D$24,
              IF(UPPER(H409)="E",
                EINSTELLUNGEN!$D$25,
                UPPER(H409)))))),
      IF(ISNUMBER(H409),
        EINSTELLUNGEN!$D$20&amp;H409,
        UPPER(H409)))),
  "")</f>
        <v/>
      </c>
      <c r="AQ409" s="2" t="str">
        <f t="shared" si="223"/>
        <v/>
      </c>
      <c r="AR409" s="2">
        <f t="shared" si="224"/>
        <v>0</v>
      </c>
      <c r="AS409" s="145">
        <f t="shared" si="225"/>
        <v>0.33333333333333331</v>
      </c>
      <c r="AT409" s="2">
        <f t="shared" si="226"/>
        <v>0</v>
      </c>
      <c r="AU409" s="2">
        <f t="shared" si="227"/>
        <v>0</v>
      </c>
      <c r="AV409" s="2">
        <f t="shared" si="228"/>
        <v>0</v>
      </c>
      <c r="AW409" s="2">
        <f t="shared" si="229"/>
        <v>0</v>
      </c>
      <c r="AX409" s="2">
        <f t="shared" si="210"/>
        <v>0</v>
      </c>
      <c r="AY409" s="2">
        <f t="shared" si="230"/>
        <v>0</v>
      </c>
      <c r="AZ409" s="145" t="e">
        <f t="shared" si="231"/>
        <v>#N/A</v>
      </c>
      <c r="BA409" s="145" t="e">
        <f t="shared" si="232"/>
        <v>#N/A</v>
      </c>
      <c r="BB409" s="145">
        <f t="shared" si="233"/>
        <v>2.083333333333337E-2</v>
      </c>
      <c r="BC409" s="2">
        <f>IF(AM409,
  IF(AND(AL409=$J$31,_xlfn.DAYS(AH409,DATE(AI409,1,1))&lt;7),
    MAX(0,EINSTELLUNGEN!$D$12+1-WEEKDAY(DATE(EINSTELLUNGEN!$D$9,EINSTELLUNGEN!$D$10,1),2)),
    IF(AL409=$J$33,
      MIN(EINSTELLUNGEN!$D$12,WEEKDAY(DATE(EINSTELLUNGEN!$D$9,12,31),2)),
      EINSTELLUNGEN!$D$12
  )) - SUMIF(AL$50:AL$2500,"="&amp;AL409,AX$50:AX$2500),
  0)</f>
        <v>3</v>
      </c>
      <c r="BD409" s="2">
        <f t="shared" si="234"/>
        <v>0.33333333333333331</v>
      </c>
      <c r="BE409" s="2">
        <f t="shared" si="235"/>
        <v>0</v>
      </c>
    </row>
    <row r="410" spans="1:57" ht="10.5" customHeight="1">
      <c r="A410" s="1" t="str">
        <f t="shared" ca="1" si="211"/>
        <v/>
      </c>
      <c r="B410" s="1" t="str">
        <f t="shared" ca="1" si="212"/>
        <v/>
      </c>
      <c r="C410" s="1" t="str">
        <f t="shared" ca="1" si="213"/>
        <v/>
      </c>
      <c r="D410" s="1" t="str">
        <f t="shared" ca="1" si="214"/>
        <v/>
      </c>
      <c r="F410" s="10"/>
      <c r="G410" s="136" t="str">
        <f t="shared" si="215"/>
        <v/>
      </c>
      <c r="H410" s="27"/>
      <c r="I410" s="28"/>
      <c r="J410" s="28"/>
      <c r="K410" s="29"/>
      <c r="L410" s="136"/>
      <c r="M410" s="136"/>
      <c r="N410" s="136"/>
      <c r="O410" s="26" t="str">
        <f t="shared" si="216"/>
        <v/>
      </c>
      <c r="P410" s="218" t="str">
        <f t="shared" si="217"/>
        <v/>
      </c>
      <c r="Q410" s="26" t="str">
        <f t="shared" si="218"/>
        <v/>
      </c>
      <c r="R410" s="22"/>
      <c r="S410" s="99"/>
      <c r="T410" s="10"/>
      <c r="U410" s="229" t="str">
        <f t="shared" si="219"/>
        <v/>
      </c>
      <c r="V410" s="230"/>
      <c r="W410" s="230"/>
      <c r="X410" s="230"/>
      <c r="Y410" s="230"/>
      <c r="Z410" s="22" t="str">
        <f>""</f>
        <v/>
      </c>
      <c r="AB410" s="23" t="str">
        <f t="shared" si="220"/>
        <v/>
      </c>
      <c r="AC410" s="2" t="b">
        <f>COUNT(Q410:Q$2500)&gt;0</f>
        <v>0</v>
      </c>
      <c r="AD410" s="2" t="b">
        <f t="shared" si="203"/>
        <v>0</v>
      </c>
      <c r="AE410" s="2" t="b">
        <f t="shared" si="204"/>
        <v>0</v>
      </c>
      <c r="AF410" s="2" t="b">
        <f t="shared" si="205"/>
        <v>0</v>
      </c>
      <c r="AG410" s="2" t="b">
        <f>OR(
  AND(AC410,NOT(AC411)),
  AND(AF410,WEEKDAY(AH409,2)=EINSTELLUNGEN!$D$12),
  AND(AF410,AH410=$J$35)
)</f>
        <v>0</v>
      </c>
      <c r="AH410" s="2">
        <f>IF(AE410,AH409+IF(WEEKDAY(AH409+1,2)&lt;=EINSTELLUNGEN!$D$12,1,$J$36),AH409)</f>
        <v>42020</v>
      </c>
      <c r="AI410" s="2">
        <f t="shared" si="206"/>
        <v>2019</v>
      </c>
      <c r="AJ410" s="2">
        <f t="shared" si="207"/>
        <v>201901</v>
      </c>
      <c r="AK410" s="2">
        <f t="shared" si="208"/>
        <v>201901</v>
      </c>
      <c r="AL410" s="2">
        <f t="shared" si="236"/>
        <v>201903</v>
      </c>
      <c r="AM410" s="2" t="b">
        <f t="shared" si="209"/>
        <v>1</v>
      </c>
      <c r="AN410" s="4" t="e">
        <f t="shared" si="221"/>
        <v>#N/A</v>
      </c>
      <c r="AO410" s="4" t="e">
        <f t="shared" si="222"/>
        <v>#N/A</v>
      </c>
      <c r="AP410" s="2" t="str">
        <f>IF(AD410,
  IF(ISBLANK(H410),
    AP409,
    IF(LEN(H410)=1,
      IF(OR(UPPER(H410)="A",UPPER(H410)="I"),
        EINSTELLUNGEN!$D$21,
        IF(OR(UPPER(H410)="B",UPPER(H410)="M"),
          EINSTELLUNGEN!$D$22,
          IF(OR(UPPER(H410)="C",UPPER(H410)="S"),
            EINSTELLUNGEN!$D$23,
            IF(UPPER(H410)="D",
              EINSTELLUNGEN!$D$24,
              IF(UPPER(H410)="E",
                EINSTELLUNGEN!$D$25,
                UPPER(H410)))))),
      IF(ISNUMBER(H410),
        EINSTELLUNGEN!$D$20&amp;H410,
        UPPER(H410)))),
  "")</f>
        <v/>
      </c>
      <c r="AQ410" s="2" t="str">
        <f t="shared" si="223"/>
        <v/>
      </c>
      <c r="AR410" s="2">
        <f t="shared" si="224"/>
        <v>0</v>
      </c>
      <c r="AS410" s="145">
        <f t="shared" si="225"/>
        <v>0.33333333333333331</v>
      </c>
      <c r="AT410" s="2">
        <f t="shared" si="226"/>
        <v>0</v>
      </c>
      <c r="AU410" s="2">
        <f t="shared" si="227"/>
        <v>0</v>
      </c>
      <c r="AV410" s="2">
        <f t="shared" si="228"/>
        <v>0</v>
      </c>
      <c r="AW410" s="2">
        <f t="shared" si="229"/>
        <v>0</v>
      </c>
      <c r="AX410" s="2">
        <f t="shared" si="210"/>
        <v>0</v>
      </c>
      <c r="AY410" s="2">
        <f t="shared" si="230"/>
        <v>0</v>
      </c>
      <c r="AZ410" s="145" t="e">
        <f t="shared" si="231"/>
        <v>#N/A</v>
      </c>
      <c r="BA410" s="145" t="e">
        <f t="shared" si="232"/>
        <v>#N/A</v>
      </c>
      <c r="BB410" s="145">
        <f t="shared" si="233"/>
        <v>2.083333333333337E-2</v>
      </c>
      <c r="BC410" s="2">
        <f>IF(AM410,
  IF(AND(AL410=$J$31,_xlfn.DAYS(AH410,DATE(AI410,1,1))&lt;7),
    MAX(0,EINSTELLUNGEN!$D$12+1-WEEKDAY(DATE(EINSTELLUNGEN!$D$9,EINSTELLUNGEN!$D$10,1),2)),
    IF(AL410=$J$33,
      MIN(EINSTELLUNGEN!$D$12,WEEKDAY(DATE(EINSTELLUNGEN!$D$9,12,31),2)),
      EINSTELLUNGEN!$D$12
  )) - SUMIF(AL$50:AL$2500,"="&amp;AL410,AX$50:AX$2500),
  0)</f>
        <v>3</v>
      </c>
      <c r="BD410" s="2">
        <f t="shared" si="234"/>
        <v>0.33333333333333331</v>
      </c>
      <c r="BE410" s="2">
        <f t="shared" si="235"/>
        <v>0</v>
      </c>
    </row>
    <row r="411" spans="1:57" ht="10.5" customHeight="1">
      <c r="A411" s="1" t="str">
        <f t="shared" ca="1" si="211"/>
        <v/>
      </c>
      <c r="B411" s="1" t="str">
        <f t="shared" ca="1" si="212"/>
        <v/>
      </c>
      <c r="C411" s="1" t="str">
        <f t="shared" ca="1" si="213"/>
        <v/>
      </c>
      <c r="D411" s="1" t="str">
        <f t="shared" ca="1" si="214"/>
        <v/>
      </c>
      <c r="F411" s="10"/>
      <c r="G411" s="136" t="str">
        <f t="shared" si="215"/>
        <v/>
      </c>
      <c r="H411" s="27"/>
      <c r="I411" s="28"/>
      <c r="J411" s="28"/>
      <c r="K411" s="29"/>
      <c r="L411" s="136"/>
      <c r="M411" s="136"/>
      <c r="N411" s="136"/>
      <c r="O411" s="26" t="str">
        <f t="shared" si="216"/>
        <v/>
      </c>
      <c r="P411" s="218" t="str">
        <f t="shared" si="217"/>
        <v/>
      </c>
      <c r="Q411" s="26" t="str">
        <f t="shared" si="218"/>
        <v/>
      </c>
      <c r="R411" s="22"/>
      <c r="S411" s="99"/>
      <c r="T411" s="10"/>
      <c r="U411" s="229" t="str">
        <f t="shared" si="219"/>
        <v/>
      </c>
      <c r="V411" s="230"/>
      <c r="W411" s="230"/>
      <c r="X411" s="230"/>
      <c r="Y411" s="230"/>
      <c r="Z411" s="22" t="str">
        <f>""</f>
        <v/>
      </c>
      <c r="AB411" s="23" t="str">
        <f t="shared" si="220"/>
        <v/>
      </c>
      <c r="AC411" s="2" t="b">
        <f>COUNT(Q411:Q$2500)&gt;0</f>
        <v>0</v>
      </c>
      <c r="AD411" s="2" t="b">
        <f t="shared" si="203"/>
        <v>0</v>
      </c>
      <c r="AE411" s="2" t="b">
        <f t="shared" si="204"/>
        <v>0</v>
      </c>
      <c r="AF411" s="2" t="b">
        <f t="shared" si="205"/>
        <v>0</v>
      </c>
      <c r="AG411" s="2" t="b">
        <f>OR(
  AND(AC411,NOT(AC412)),
  AND(AF411,WEEKDAY(AH410,2)=EINSTELLUNGEN!$D$12),
  AND(AF411,AH411=$J$35)
)</f>
        <v>0</v>
      </c>
      <c r="AH411" s="2">
        <f>IF(AE411,AH410+IF(WEEKDAY(AH410+1,2)&lt;=EINSTELLUNGEN!$D$12,1,$J$36),AH410)</f>
        <v>42020</v>
      </c>
      <c r="AI411" s="2">
        <f t="shared" si="206"/>
        <v>2019</v>
      </c>
      <c r="AJ411" s="2">
        <f t="shared" si="207"/>
        <v>201901</v>
      </c>
      <c r="AK411" s="2">
        <f t="shared" si="208"/>
        <v>201901</v>
      </c>
      <c r="AL411" s="2">
        <f t="shared" si="236"/>
        <v>201903</v>
      </c>
      <c r="AM411" s="2" t="b">
        <f t="shared" si="209"/>
        <v>1</v>
      </c>
      <c r="AN411" s="4" t="e">
        <f t="shared" si="221"/>
        <v>#N/A</v>
      </c>
      <c r="AO411" s="4" t="e">
        <f t="shared" si="222"/>
        <v>#N/A</v>
      </c>
      <c r="AP411" s="2" t="str">
        <f>IF(AD411,
  IF(ISBLANK(H411),
    AP410,
    IF(LEN(H411)=1,
      IF(OR(UPPER(H411)="A",UPPER(H411)="I"),
        EINSTELLUNGEN!$D$21,
        IF(OR(UPPER(H411)="B",UPPER(H411)="M"),
          EINSTELLUNGEN!$D$22,
          IF(OR(UPPER(H411)="C",UPPER(H411)="S"),
            EINSTELLUNGEN!$D$23,
            IF(UPPER(H411)="D",
              EINSTELLUNGEN!$D$24,
              IF(UPPER(H411)="E",
                EINSTELLUNGEN!$D$25,
                UPPER(H411)))))),
      IF(ISNUMBER(H411),
        EINSTELLUNGEN!$D$20&amp;H411,
        UPPER(H411)))),
  "")</f>
        <v/>
      </c>
      <c r="AQ411" s="2" t="str">
        <f t="shared" si="223"/>
        <v/>
      </c>
      <c r="AR411" s="2">
        <f t="shared" si="224"/>
        <v>0</v>
      </c>
      <c r="AS411" s="145">
        <f t="shared" si="225"/>
        <v>0.33333333333333331</v>
      </c>
      <c r="AT411" s="2">
        <f t="shared" si="226"/>
        <v>0</v>
      </c>
      <c r="AU411" s="2">
        <f t="shared" si="227"/>
        <v>0</v>
      </c>
      <c r="AV411" s="2">
        <f t="shared" si="228"/>
        <v>0</v>
      </c>
      <c r="AW411" s="2">
        <f t="shared" si="229"/>
        <v>0</v>
      </c>
      <c r="AX411" s="2">
        <f t="shared" si="210"/>
        <v>0</v>
      </c>
      <c r="AY411" s="2">
        <f t="shared" si="230"/>
        <v>0</v>
      </c>
      <c r="AZ411" s="145" t="e">
        <f t="shared" si="231"/>
        <v>#N/A</v>
      </c>
      <c r="BA411" s="145" t="e">
        <f t="shared" si="232"/>
        <v>#N/A</v>
      </c>
      <c r="BB411" s="145">
        <f t="shared" si="233"/>
        <v>2.083333333333337E-2</v>
      </c>
      <c r="BC411" s="2">
        <f>IF(AM411,
  IF(AND(AL411=$J$31,_xlfn.DAYS(AH411,DATE(AI411,1,1))&lt;7),
    MAX(0,EINSTELLUNGEN!$D$12+1-WEEKDAY(DATE(EINSTELLUNGEN!$D$9,EINSTELLUNGEN!$D$10,1),2)),
    IF(AL411=$J$33,
      MIN(EINSTELLUNGEN!$D$12,WEEKDAY(DATE(EINSTELLUNGEN!$D$9,12,31),2)),
      EINSTELLUNGEN!$D$12
  )) - SUMIF(AL$50:AL$2500,"="&amp;AL411,AX$50:AX$2500),
  0)</f>
        <v>3</v>
      </c>
      <c r="BD411" s="2">
        <f t="shared" si="234"/>
        <v>0.33333333333333331</v>
      </c>
      <c r="BE411" s="2">
        <f t="shared" si="235"/>
        <v>0</v>
      </c>
    </row>
    <row r="412" spans="1:57" ht="10.5" customHeight="1">
      <c r="A412" s="1" t="str">
        <f t="shared" ca="1" si="211"/>
        <v/>
      </c>
      <c r="B412" s="1" t="str">
        <f t="shared" ca="1" si="212"/>
        <v/>
      </c>
      <c r="C412" s="1" t="str">
        <f t="shared" ca="1" si="213"/>
        <v/>
      </c>
      <c r="D412" s="1" t="str">
        <f t="shared" ca="1" si="214"/>
        <v/>
      </c>
      <c r="F412" s="10"/>
      <c r="G412" s="136" t="str">
        <f t="shared" si="215"/>
        <v/>
      </c>
      <c r="H412" s="27"/>
      <c r="I412" s="28"/>
      <c r="J412" s="28"/>
      <c r="K412" s="29"/>
      <c r="L412" s="136"/>
      <c r="M412" s="136"/>
      <c r="N412" s="136"/>
      <c r="O412" s="26" t="str">
        <f t="shared" si="216"/>
        <v/>
      </c>
      <c r="P412" s="218" t="str">
        <f t="shared" si="217"/>
        <v/>
      </c>
      <c r="Q412" s="26" t="str">
        <f t="shared" si="218"/>
        <v/>
      </c>
      <c r="R412" s="22"/>
      <c r="S412" s="99"/>
      <c r="T412" s="10"/>
      <c r="U412" s="229" t="str">
        <f t="shared" si="219"/>
        <v/>
      </c>
      <c r="V412" s="230"/>
      <c r="W412" s="230"/>
      <c r="X412" s="230"/>
      <c r="Y412" s="230"/>
      <c r="Z412" s="22" t="str">
        <f>""</f>
        <v/>
      </c>
      <c r="AB412" s="23" t="str">
        <f t="shared" si="220"/>
        <v/>
      </c>
      <c r="AC412" s="2" t="b">
        <f>COUNT(Q412:Q$2500)&gt;0</f>
        <v>0</v>
      </c>
      <c r="AD412" s="2" t="b">
        <f t="shared" si="203"/>
        <v>0</v>
      </c>
      <c r="AE412" s="2" t="b">
        <f t="shared" si="204"/>
        <v>0</v>
      </c>
      <c r="AF412" s="2" t="b">
        <f t="shared" si="205"/>
        <v>0</v>
      </c>
      <c r="AG412" s="2" t="b">
        <f>OR(
  AND(AC412,NOT(AC413)),
  AND(AF412,WEEKDAY(AH411,2)=EINSTELLUNGEN!$D$12),
  AND(AF412,AH412=$J$35)
)</f>
        <v>0</v>
      </c>
      <c r="AH412" s="2">
        <f>IF(AE412,AH411+IF(WEEKDAY(AH411+1,2)&lt;=EINSTELLUNGEN!$D$12,1,$J$36),AH411)</f>
        <v>42020</v>
      </c>
      <c r="AI412" s="2">
        <f t="shared" si="206"/>
        <v>2019</v>
      </c>
      <c r="AJ412" s="2">
        <f t="shared" si="207"/>
        <v>201901</v>
      </c>
      <c r="AK412" s="2">
        <f t="shared" si="208"/>
        <v>201901</v>
      </c>
      <c r="AL412" s="2">
        <f t="shared" si="236"/>
        <v>201903</v>
      </c>
      <c r="AM412" s="2" t="b">
        <f t="shared" si="209"/>
        <v>1</v>
      </c>
      <c r="AN412" s="4" t="e">
        <f t="shared" si="221"/>
        <v>#N/A</v>
      </c>
      <c r="AO412" s="4" t="e">
        <f t="shared" si="222"/>
        <v>#N/A</v>
      </c>
      <c r="AP412" s="2" t="str">
        <f>IF(AD412,
  IF(ISBLANK(H412),
    AP411,
    IF(LEN(H412)=1,
      IF(OR(UPPER(H412)="A",UPPER(H412)="I"),
        EINSTELLUNGEN!$D$21,
        IF(OR(UPPER(H412)="B",UPPER(H412)="M"),
          EINSTELLUNGEN!$D$22,
          IF(OR(UPPER(H412)="C",UPPER(H412)="S"),
            EINSTELLUNGEN!$D$23,
            IF(UPPER(H412)="D",
              EINSTELLUNGEN!$D$24,
              IF(UPPER(H412)="E",
                EINSTELLUNGEN!$D$25,
                UPPER(H412)))))),
      IF(ISNUMBER(H412),
        EINSTELLUNGEN!$D$20&amp;H412,
        UPPER(H412)))),
  "")</f>
        <v/>
      </c>
      <c r="AQ412" s="2" t="str">
        <f t="shared" si="223"/>
        <v/>
      </c>
      <c r="AR412" s="2">
        <f t="shared" si="224"/>
        <v>0</v>
      </c>
      <c r="AS412" s="145">
        <f t="shared" si="225"/>
        <v>0.33333333333333331</v>
      </c>
      <c r="AT412" s="2">
        <f t="shared" si="226"/>
        <v>0</v>
      </c>
      <c r="AU412" s="2">
        <f t="shared" si="227"/>
        <v>0</v>
      </c>
      <c r="AV412" s="2">
        <f t="shared" si="228"/>
        <v>0</v>
      </c>
      <c r="AW412" s="2">
        <f t="shared" si="229"/>
        <v>0</v>
      </c>
      <c r="AX412" s="2">
        <f t="shared" si="210"/>
        <v>0</v>
      </c>
      <c r="AY412" s="2">
        <f t="shared" si="230"/>
        <v>0</v>
      </c>
      <c r="AZ412" s="145" t="e">
        <f t="shared" si="231"/>
        <v>#N/A</v>
      </c>
      <c r="BA412" s="145" t="e">
        <f t="shared" si="232"/>
        <v>#N/A</v>
      </c>
      <c r="BB412" s="145">
        <f t="shared" si="233"/>
        <v>2.083333333333337E-2</v>
      </c>
      <c r="BC412" s="2">
        <f>IF(AM412,
  IF(AND(AL412=$J$31,_xlfn.DAYS(AH412,DATE(AI412,1,1))&lt;7),
    MAX(0,EINSTELLUNGEN!$D$12+1-WEEKDAY(DATE(EINSTELLUNGEN!$D$9,EINSTELLUNGEN!$D$10,1),2)),
    IF(AL412=$J$33,
      MIN(EINSTELLUNGEN!$D$12,WEEKDAY(DATE(EINSTELLUNGEN!$D$9,12,31),2)),
      EINSTELLUNGEN!$D$12
  )) - SUMIF(AL$50:AL$2500,"="&amp;AL412,AX$50:AX$2500),
  0)</f>
        <v>3</v>
      </c>
      <c r="BD412" s="2">
        <f t="shared" si="234"/>
        <v>0.33333333333333331</v>
      </c>
      <c r="BE412" s="2">
        <f t="shared" si="235"/>
        <v>0</v>
      </c>
    </row>
    <row r="413" spans="1:57" ht="10.5" customHeight="1">
      <c r="A413" s="1" t="str">
        <f t="shared" ca="1" si="211"/>
        <v/>
      </c>
      <c r="B413" s="1" t="str">
        <f t="shared" ca="1" si="212"/>
        <v/>
      </c>
      <c r="C413" s="1" t="str">
        <f t="shared" ca="1" si="213"/>
        <v/>
      </c>
      <c r="D413" s="1" t="str">
        <f t="shared" ca="1" si="214"/>
        <v/>
      </c>
      <c r="F413" s="10"/>
      <c r="G413" s="136" t="str">
        <f t="shared" si="215"/>
        <v/>
      </c>
      <c r="H413" s="27"/>
      <c r="I413" s="28"/>
      <c r="J413" s="28"/>
      <c r="K413" s="29"/>
      <c r="L413" s="136"/>
      <c r="M413" s="136"/>
      <c r="N413" s="136"/>
      <c r="O413" s="26" t="str">
        <f t="shared" si="216"/>
        <v/>
      </c>
      <c r="P413" s="218" t="str">
        <f t="shared" si="217"/>
        <v/>
      </c>
      <c r="Q413" s="26" t="str">
        <f t="shared" si="218"/>
        <v/>
      </c>
      <c r="R413" s="22"/>
      <c r="S413" s="99"/>
      <c r="T413" s="10"/>
      <c r="U413" s="229" t="str">
        <f t="shared" si="219"/>
        <v/>
      </c>
      <c r="V413" s="230"/>
      <c r="W413" s="230"/>
      <c r="X413" s="230"/>
      <c r="Y413" s="230"/>
      <c r="Z413" s="22" t="str">
        <f>""</f>
        <v/>
      </c>
      <c r="AB413" s="23" t="str">
        <f t="shared" si="220"/>
        <v/>
      </c>
      <c r="AC413" s="2" t="b">
        <f>COUNT(Q413:Q$2500)&gt;0</f>
        <v>0</v>
      </c>
      <c r="AD413" s="2" t="b">
        <f t="shared" si="203"/>
        <v>0</v>
      </c>
      <c r="AE413" s="2" t="b">
        <f t="shared" si="204"/>
        <v>0</v>
      </c>
      <c r="AF413" s="2" t="b">
        <f t="shared" si="205"/>
        <v>0</v>
      </c>
      <c r="AG413" s="2" t="b">
        <f>OR(
  AND(AC413,NOT(AC414)),
  AND(AF413,WEEKDAY(AH412,2)=EINSTELLUNGEN!$D$12),
  AND(AF413,AH413=$J$35)
)</f>
        <v>0</v>
      </c>
      <c r="AH413" s="2">
        <f>IF(AE413,AH412+IF(WEEKDAY(AH412+1,2)&lt;=EINSTELLUNGEN!$D$12,1,$J$36),AH412)</f>
        <v>42020</v>
      </c>
      <c r="AI413" s="2">
        <f t="shared" si="206"/>
        <v>2019</v>
      </c>
      <c r="AJ413" s="2">
        <f t="shared" si="207"/>
        <v>201901</v>
      </c>
      <c r="AK413" s="2">
        <f t="shared" si="208"/>
        <v>201901</v>
      </c>
      <c r="AL413" s="2">
        <f t="shared" si="236"/>
        <v>201903</v>
      </c>
      <c r="AM413" s="2" t="b">
        <f t="shared" si="209"/>
        <v>1</v>
      </c>
      <c r="AN413" s="4" t="e">
        <f t="shared" si="221"/>
        <v>#N/A</v>
      </c>
      <c r="AO413" s="4" t="e">
        <f t="shared" si="222"/>
        <v>#N/A</v>
      </c>
      <c r="AP413" s="2" t="str">
        <f>IF(AD413,
  IF(ISBLANK(H413),
    AP412,
    IF(LEN(H413)=1,
      IF(OR(UPPER(H413)="A",UPPER(H413)="I"),
        EINSTELLUNGEN!$D$21,
        IF(OR(UPPER(H413)="B",UPPER(H413)="M"),
          EINSTELLUNGEN!$D$22,
          IF(OR(UPPER(H413)="C",UPPER(H413)="S"),
            EINSTELLUNGEN!$D$23,
            IF(UPPER(H413)="D",
              EINSTELLUNGEN!$D$24,
              IF(UPPER(H413)="E",
                EINSTELLUNGEN!$D$25,
                UPPER(H413)))))),
      IF(ISNUMBER(H413),
        EINSTELLUNGEN!$D$20&amp;H413,
        UPPER(H413)))),
  "")</f>
        <v/>
      </c>
      <c r="AQ413" s="2" t="str">
        <f t="shared" si="223"/>
        <v/>
      </c>
      <c r="AR413" s="2">
        <f t="shared" si="224"/>
        <v>0</v>
      </c>
      <c r="AS413" s="145">
        <f t="shared" si="225"/>
        <v>0.33333333333333331</v>
      </c>
      <c r="AT413" s="2">
        <f t="shared" si="226"/>
        <v>0</v>
      </c>
      <c r="AU413" s="2">
        <f t="shared" si="227"/>
        <v>0</v>
      </c>
      <c r="AV413" s="2">
        <f t="shared" si="228"/>
        <v>0</v>
      </c>
      <c r="AW413" s="2">
        <f t="shared" si="229"/>
        <v>0</v>
      </c>
      <c r="AX413" s="2">
        <f t="shared" si="210"/>
        <v>0</v>
      </c>
      <c r="AY413" s="2">
        <f t="shared" si="230"/>
        <v>0</v>
      </c>
      <c r="AZ413" s="145" t="e">
        <f t="shared" si="231"/>
        <v>#N/A</v>
      </c>
      <c r="BA413" s="145" t="e">
        <f t="shared" si="232"/>
        <v>#N/A</v>
      </c>
      <c r="BB413" s="145">
        <f t="shared" si="233"/>
        <v>2.083333333333337E-2</v>
      </c>
      <c r="BC413" s="2">
        <f>IF(AM413,
  IF(AND(AL413=$J$31,_xlfn.DAYS(AH413,DATE(AI413,1,1))&lt;7),
    MAX(0,EINSTELLUNGEN!$D$12+1-WEEKDAY(DATE(EINSTELLUNGEN!$D$9,EINSTELLUNGEN!$D$10,1),2)),
    IF(AL413=$J$33,
      MIN(EINSTELLUNGEN!$D$12,WEEKDAY(DATE(EINSTELLUNGEN!$D$9,12,31),2)),
      EINSTELLUNGEN!$D$12
  )) - SUMIF(AL$50:AL$2500,"="&amp;AL413,AX$50:AX$2500),
  0)</f>
        <v>3</v>
      </c>
      <c r="BD413" s="2">
        <f t="shared" si="234"/>
        <v>0.33333333333333331</v>
      </c>
      <c r="BE413" s="2">
        <f t="shared" si="235"/>
        <v>0</v>
      </c>
    </row>
    <row r="414" spans="1:57" ht="10.5" customHeight="1">
      <c r="A414" s="1" t="str">
        <f t="shared" ca="1" si="211"/>
        <v/>
      </c>
      <c r="B414" s="1" t="str">
        <f t="shared" ca="1" si="212"/>
        <v/>
      </c>
      <c r="C414" s="1" t="str">
        <f t="shared" ca="1" si="213"/>
        <v/>
      </c>
      <c r="D414" s="1" t="str">
        <f t="shared" ca="1" si="214"/>
        <v/>
      </c>
      <c r="F414" s="10"/>
      <c r="G414" s="136" t="str">
        <f t="shared" si="215"/>
        <v/>
      </c>
      <c r="H414" s="27"/>
      <c r="I414" s="28"/>
      <c r="J414" s="28"/>
      <c r="K414" s="29"/>
      <c r="L414" s="136"/>
      <c r="M414" s="136"/>
      <c r="N414" s="136"/>
      <c r="O414" s="26" t="str">
        <f t="shared" si="216"/>
        <v/>
      </c>
      <c r="P414" s="218" t="str">
        <f t="shared" si="217"/>
        <v/>
      </c>
      <c r="Q414" s="26" t="str">
        <f t="shared" si="218"/>
        <v/>
      </c>
      <c r="R414" s="22"/>
      <c r="S414" s="99"/>
      <c r="T414" s="10"/>
      <c r="U414" s="229" t="str">
        <f t="shared" si="219"/>
        <v/>
      </c>
      <c r="V414" s="230"/>
      <c r="W414" s="230"/>
      <c r="X414" s="230"/>
      <c r="Y414" s="230"/>
      <c r="Z414" s="22" t="str">
        <f>""</f>
        <v/>
      </c>
      <c r="AB414" s="23" t="str">
        <f t="shared" si="220"/>
        <v/>
      </c>
      <c r="AC414" s="2" t="b">
        <f>COUNT(Q414:Q$2500)&gt;0</f>
        <v>0</v>
      </c>
      <c r="AD414" s="2" t="b">
        <f t="shared" si="203"/>
        <v>0</v>
      </c>
      <c r="AE414" s="2" t="b">
        <f t="shared" si="204"/>
        <v>0</v>
      </c>
      <c r="AF414" s="2" t="b">
        <f t="shared" si="205"/>
        <v>0</v>
      </c>
      <c r="AG414" s="2" t="b">
        <f>OR(
  AND(AC414,NOT(AC415)),
  AND(AF414,WEEKDAY(AH413,2)=EINSTELLUNGEN!$D$12),
  AND(AF414,AH414=$J$35)
)</f>
        <v>0</v>
      </c>
      <c r="AH414" s="2">
        <f>IF(AE414,AH413+IF(WEEKDAY(AH413+1,2)&lt;=EINSTELLUNGEN!$D$12,1,$J$36),AH413)</f>
        <v>42020</v>
      </c>
      <c r="AI414" s="2">
        <f t="shared" si="206"/>
        <v>2019</v>
      </c>
      <c r="AJ414" s="2">
        <f t="shared" si="207"/>
        <v>201901</v>
      </c>
      <c r="AK414" s="2">
        <f t="shared" si="208"/>
        <v>201901</v>
      </c>
      <c r="AL414" s="2">
        <f t="shared" si="236"/>
        <v>201903</v>
      </c>
      <c r="AM414" s="2" t="b">
        <f t="shared" si="209"/>
        <v>1</v>
      </c>
      <c r="AN414" s="4" t="e">
        <f t="shared" si="221"/>
        <v>#N/A</v>
      </c>
      <c r="AO414" s="4" t="e">
        <f t="shared" si="222"/>
        <v>#N/A</v>
      </c>
      <c r="AP414" s="2" t="str">
        <f>IF(AD414,
  IF(ISBLANK(H414),
    AP413,
    IF(LEN(H414)=1,
      IF(OR(UPPER(H414)="A",UPPER(H414)="I"),
        EINSTELLUNGEN!$D$21,
        IF(OR(UPPER(H414)="B",UPPER(H414)="M"),
          EINSTELLUNGEN!$D$22,
          IF(OR(UPPER(H414)="C",UPPER(H414)="S"),
            EINSTELLUNGEN!$D$23,
            IF(UPPER(H414)="D",
              EINSTELLUNGEN!$D$24,
              IF(UPPER(H414)="E",
                EINSTELLUNGEN!$D$25,
                UPPER(H414)))))),
      IF(ISNUMBER(H414),
        EINSTELLUNGEN!$D$20&amp;H414,
        UPPER(H414)))),
  "")</f>
        <v/>
      </c>
      <c r="AQ414" s="2" t="str">
        <f t="shared" si="223"/>
        <v/>
      </c>
      <c r="AR414" s="2">
        <f t="shared" si="224"/>
        <v>0</v>
      </c>
      <c r="AS414" s="145">
        <f t="shared" si="225"/>
        <v>0.33333333333333331</v>
      </c>
      <c r="AT414" s="2">
        <f t="shared" si="226"/>
        <v>0</v>
      </c>
      <c r="AU414" s="2">
        <f t="shared" si="227"/>
        <v>0</v>
      </c>
      <c r="AV414" s="2">
        <f t="shared" si="228"/>
        <v>0</v>
      </c>
      <c r="AW414" s="2">
        <f t="shared" si="229"/>
        <v>0</v>
      </c>
      <c r="AX414" s="2">
        <f t="shared" si="210"/>
        <v>0</v>
      </c>
      <c r="AY414" s="2">
        <f t="shared" si="230"/>
        <v>0</v>
      </c>
      <c r="AZ414" s="145" t="e">
        <f t="shared" si="231"/>
        <v>#N/A</v>
      </c>
      <c r="BA414" s="145" t="e">
        <f t="shared" si="232"/>
        <v>#N/A</v>
      </c>
      <c r="BB414" s="145">
        <f t="shared" si="233"/>
        <v>2.083333333333337E-2</v>
      </c>
      <c r="BC414" s="2">
        <f>IF(AM414,
  IF(AND(AL414=$J$31,_xlfn.DAYS(AH414,DATE(AI414,1,1))&lt;7),
    MAX(0,EINSTELLUNGEN!$D$12+1-WEEKDAY(DATE(EINSTELLUNGEN!$D$9,EINSTELLUNGEN!$D$10,1),2)),
    IF(AL414=$J$33,
      MIN(EINSTELLUNGEN!$D$12,WEEKDAY(DATE(EINSTELLUNGEN!$D$9,12,31),2)),
      EINSTELLUNGEN!$D$12
  )) - SUMIF(AL$50:AL$2500,"="&amp;AL414,AX$50:AX$2500),
  0)</f>
        <v>3</v>
      </c>
      <c r="BD414" s="2">
        <f t="shared" si="234"/>
        <v>0.33333333333333331</v>
      </c>
      <c r="BE414" s="2">
        <f t="shared" si="235"/>
        <v>0</v>
      </c>
    </row>
    <row r="415" spans="1:57" ht="10.5" customHeight="1">
      <c r="A415" s="1" t="str">
        <f t="shared" ca="1" si="211"/>
        <v/>
      </c>
      <c r="B415" s="1" t="str">
        <f t="shared" ca="1" si="212"/>
        <v/>
      </c>
      <c r="C415" s="1" t="str">
        <f t="shared" ca="1" si="213"/>
        <v/>
      </c>
      <c r="D415" s="1" t="str">
        <f t="shared" ca="1" si="214"/>
        <v/>
      </c>
      <c r="F415" s="10"/>
      <c r="G415" s="136" t="str">
        <f t="shared" si="215"/>
        <v/>
      </c>
      <c r="H415" s="27"/>
      <c r="I415" s="28"/>
      <c r="J415" s="28"/>
      <c r="K415" s="29"/>
      <c r="L415" s="136"/>
      <c r="M415" s="136"/>
      <c r="N415" s="136"/>
      <c r="O415" s="26" t="str">
        <f t="shared" si="216"/>
        <v/>
      </c>
      <c r="P415" s="218" t="str">
        <f t="shared" si="217"/>
        <v/>
      </c>
      <c r="Q415" s="26" t="str">
        <f t="shared" si="218"/>
        <v/>
      </c>
      <c r="R415" s="22"/>
      <c r="S415" s="99"/>
      <c r="T415" s="10"/>
      <c r="U415" s="229" t="str">
        <f t="shared" si="219"/>
        <v/>
      </c>
      <c r="V415" s="230"/>
      <c r="W415" s="230"/>
      <c r="X415" s="230"/>
      <c r="Y415" s="230"/>
      <c r="Z415" s="22" t="str">
        <f>""</f>
        <v/>
      </c>
      <c r="AB415" s="23" t="str">
        <f t="shared" si="220"/>
        <v/>
      </c>
      <c r="AC415" s="2" t="b">
        <f>COUNT(Q415:Q$2500)&gt;0</f>
        <v>0</v>
      </c>
      <c r="AD415" s="2" t="b">
        <f t="shared" si="203"/>
        <v>0</v>
      </c>
      <c r="AE415" s="2" t="b">
        <f t="shared" si="204"/>
        <v>0</v>
      </c>
      <c r="AF415" s="2" t="b">
        <f t="shared" si="205"/>
        <v>0</v>
      </c>
      <c r="AG415" s="2" t="b">
        <f>OR(
  AND(AC415,NOT(AC416)),
  AND(AF415,WEEKDAY(AH414,2)=EINSTELLUNGEN!$D$12),
  AND(AF415,AH415=$J$35)
)</f>
        <v>0</v>
      </c>
      <c r="AH415" s="2">
        <f>IF(AE415,AH414+IF(WEEKDAY(AH414+1,2)&lt;=EINSTELLUNGEN!$D$12,1,$J$36),AH414)</f>
        <v>42020</v>
      </c>
      <c r="AI415" s="2">
        <f t="shared" si="206"/>
        <v>2019</v>
      </c>
      <c r="AJ415" s="2">
        <f t="shared" si="207"/>
        <v>201901</v>
      </c>
      <c r="AK415" s="2">
        <f t="shared" si="208"/>
        <v>201901</v>
      </c>
      <c r="AL415" s="2">
        <f t="shared" si="236"/>
        <v>201903</v>
      </c>
      <c r="AM415" s="2" t="b">
        <f t="shared" si="209"/>
        <v>1</v>
      </c>
      <c r="AN415" s="4" t="e">
        <f t="shared" si="221"/>
        <v>#N/A</v>
      </c>
      <c r="AO415" s="4" t="e">
        <f t="shared" si="222"/>
        <v>#N/A</v>
      </c>
      <c r="AP415" s="2" t="str">
        <f>IF(AD415,
  IF(ISBLANK(H415),
    AP414,
    IF(LEN(H415)=1,
      IF(OR(UPPER(H415)="A",UPPER(H415)="I"),
        EINSTELLUNGEN!$D$21,
        IF(OR(UPPER(H415)="B",UPPER(H415)="M"),
          EINSTELLUNGEN!$D$22,
          IF(OR(UPPER(H415)="C",UPPER(H415)="S"),
            EINSTELLUNGEN!$D$23,
            IF(UPPER(H415)="D",
              EINSTELLUNGEN!$D$24,
              IF(UPPER(H415)="E",
                EINSTELLUNGEN!$D$25,
                UPPER(H415)))))),
      IF(ISNUMBER(H415),
        EINSTELLUNGEN!$D$20&amp;H415,
        UPPER(H415)))),
  "")</f>
        <v/>
      </c>
      <c r="AQ415" s="2" t="str">
        <f t="shared" si="223"/>
        <v/>
      </c>
      <c r="AR415" s="2">
        <f t="shared" si="224"/>
        <v>0</v>
      </c>
      <c r="AS415" s="145">
        <f t="shared" si="225"/>
        <v>0.33333333333333331</v>
      </c>
      <c r="AT415" s="2">
        <f t="shared" si="226"/>
        <v>0</v>
      </c>
      <c r="AU415" s="2">
        <f t="shared" si="227"/>
        <v>0</v>
      </c>
      <c r="AV415" s="2">
        <f t="shared" si="228"/>
        <v>0</v>
      </c>
      <c r="AW415" s="2">
        <f t="shared" si="229"/>
        <v>0</v>
      </c>
      <c r="AX415" s="2">
        <f t="shared" si="210"/>
        <v>0</v>
      </c>
      <c r="AY415" s="2">
        <f t="shared" si="230"/>
        <v>0</v>
      </c>
      <c r="AZ415" s="145" t="e">
        <f t="shared" si="231"/>
        <v>#N/A</v>
      </c>
      <c r="BA415" s="145" t="e">
        <f t="shared" si="232"/>
        <v>#N/A</v>
      </c>
      <c r="BB415" s="145">
        <f t="shared" si="233"/>
        <v>2.083333333333337E-2</v>
      </c>
      <c r="BC415" s="2">
        <f>IF(AM415,
  IF(AND(AL415=$J$31,_xlfn.DAYS(AH415,DATE(AI415,1,1))&lt;7),
    MAX(0,EINSTELLUNGEN!$D$12+1-WEEKDAY(DATE(EINSTELLUNGEN!$D$9,EINSTELLUNGEN!$D$10,1),2)),
    IF(AL415=$J$33,
      MIN(EINSTELLUNGEN!$D$12,WEEKDAY(DATE(EINSTELLUNGEN!$D$9,12,31),2)),
      EINSTELLUNGEN!$D$12
  )) - SUMIF(AL$50:AL$2500,"="&amp;AL415,AX$50:AX$2500),
  0)</f>
        <v>3</v>
      </c>
      <c r="BD415" s="2">
        <f t="shared" si="234"/>
        <v>0.33333333333333331</v>
      </c>
      <c r="BE415" s="2">
        <f t="shared" si="235"/>
        <v>0</v>
      </c>
    </row>
    <row r="416" spans="1:57" ht="10.5" customHeight="1">
      <c r="A416" s="1" t="str">
        <f t="shared" ca="1" si="211"/>
        <v/>
      </c>
      <c r="B416" s="1" t="str">
        <f t="shared" ca="1" si="212"/>
        <v/>
      </c>
      <c r="C416" s="1" t="str">
        <f t="shared" ca="1" si="213"/>
        <v/>
      </c>
      <c r="D416" s="1" t="str">
        <f t="shared" ca="1" si="214"/>
        <v/>
      </c>
      <c r="F416" s="10"/>
      <c r="G416" s="136" t="str">
        <f t="shared" si="215"/>
        <v/>
      </c>
      <c r="H416" s="27"/>
      <c r="I416" s="28"/>
      <c r="J416" s="28"/>
      <c r="K416" s="29"/>
      <c r="L416" s="136"/>
      <c r="M416" s="136"/>
      <c r="N416" s="136"/>
      <c r="O416" s="26" t="str">
        <f t="shared" si="216"/>
        <v/>
      </c>
      <c r="P416" s="218" t="str">
        <f t="shared" si="217"/>
        <v/>
      </c>
      <c r="Q416" s="26" t="str">
        <f t="shared" si="218"/>
        <v/>
      </c>
      <c r="R416" s="22"/>
      <c r="S416" s="99"/>
      <c r="T416" s="10"/>
      <c r="U416" s="229" t="str">
        <f t="shared" si="219"/>
        <v/>
      </c>
      <c r="V416" s="230"/>
      <c r="W416" s="230"/>
      <c r="X416" s="230"/>
      <c r="Y416" s="230"/>
      <c r="Z416" s="22" t="str">
        <f>""</f>
        <v/>
      </c>
      <c r="AB416" s="23" t="str">
        <f t="shared" si="220"/>
        <v/>
      </c>
      <c r="AC416" s="2" t="b">
        <f>COUNT(Q416:Q$2500)&gt;0</f>
        <v>0</v>
      </c>
      <c r="AD416" s="2" t="b">
        <f t="shared" si="203"/>
        <v>0</v>
      </c>
      <c r="AE416" s="2" t="b">
        <f t="shared" si="204"/>
        <v>0</v>
      </c>
      <c r="AF416" s="2" t="b">
        <f t="shared" si="205"/>
        <v>0</v>
      </c>
      <c r="AG416" s="2" t="b">
        <f>OR(
  AND(AC416,NOT(AC417)),
  AND(AF416,WEEKDAY(AH415,2)=EINSTELLUNGEN!$D$12),
  AND(AF416,AH416=$J$35)
)</f>
        <v>0</v>
      </c>
      <c r="AH416" s="2">
        <f>IF(AE416,AH415+IF(WEEKDAY(AH415+1,2)&lt;=EINSTELLUNGEN!$D$12,1,$J$36),AH415)</f>
        <v>42020</v>
      </c>
      <c r="AI416" s="2">
        <f t="shared" si="206"/>
        <v>2019</v>
      </c>
      <c r="AJ416" s="2">
        <f t="shared" si="207"/>
        <v>201901</v>
      </c>
      <c r="AK416" s="2">
        <f t="shared" si="208"/>
        <v>201901</v>
      </c>
      <c r="AL416" s="2">
        <f t="shared" si="236"/>
        <v>201903</v>
      </c>
      <c r="AM416" s="2" t="b">
        <f t="shared" si="209"/>
        <v>1</v>
      </c>
      <c r="AN416" s="4" t="e">
        <f t="shared" si="221"/>
        <v>#N/A</v>
      </c>
      <c r="AO416" s="4" t="e">
        <f t="shared" si="222"/>
        <v>#N/A</v>
      </c>
      <c r="AP416" s="2" t="str">
        <f>IF(AD416,
  IF(ISBLANK(H416),
    AP415,
    IF(LEN(H416)=1,
      IF(OR(UPPER(H416)="A",UPPER(H416)="I"),
        EINSTELLUNGEN!$D$21,
        IF(OR(UPPER(H416)="B",UPPER(H416)="M"),
          EINSTELLUNGEN!$D$22,
          IF(OR(UPPER(H416)="C",UPPER(H416)="S"),
            EINSTELLUNGEN!$D$23,
            IF(UPPER(H416)="D",
              EINSTELLUNGEN!$D$24,
              IF(UPPER(H416)="E",
                EINSTELLUNGEN!$D$25,
                UPPER(H416)))))),
      IF(ISNUMBER(H416),
        EINSTELLUNGEN!$D$20&amp;H416,
        UPPER(H416)))),
  "")</f>
        <v/>
      </c>
      <c r="AQ416" s="2" t="str">
        <f t="shared" si="223"/>
        <v/>
      </c>
      <c r="AR416" s="2">
        <f t="shared" si="224"/>
        <v>0</v>
      </c>
      <c r="AS416" s="145">
        <f t="shared" si="225"/>
        <v>0.33333333333333331</v>
      </c>
      <c r="AT416" s="2">
        <f t="shared" si="226"/>
        <v>0</v>
      </c>
      <c r="AU416" s="2">
        <f t="shared" si="227"/>
        <v>0</v>
      </c>
      <c r="AV416" s="2">
        <f t="shared" si="228"/>
        <v>0</v>
      </c>
      <c r="AW416" s="2">
        <f t="shared" si="229"/>
        <v>0</v>
      </c>
      <c r="AX416" s="2">
        <f t="shared" si="210"/>
        <v>0</v>
      </c>
      <c r="AY416" s="2">
        <f t="shared" si="230"/>
        <v>0</v>
      </c>
      <c r="AZ416" s="145" t="e">
        <f t="shared" si="231"/>
        <v>#N/A</v>
      </c>
      <c r="BA416" s="145" t="e">
        <f t="shared" si="232"/>
        <v>#N/A</v>
      </c>
      <c r="BB416" s="145">
        <f t="shared" si="233"/>
        <v>2.083333333333337E-2</v>
      </c>
      <c r="BC416" s="2">
        <f>IF(AM416,
  IF(AND(AL416=$J$31,_xlfn.DAYS(AH416,DATE(AI416,1,1))&lt;7),
    MAX(0,EINSTELLUNGEN!$D$12+1-WEEKDAY(DATE(EINSTELLUNGEN!$D$9,EINSTELLUNGEN!$D$10,1),2)),
    IF(AL416=$J$33,
      MIN(EINSTELLUNGEN!$D$12,WEEKDAY(DATE(EINSTELLUNGEN!$D$9,12,31),2)),
      EINSTELLUNGEN!$D$12
  )) - SUMIF(AL$50:AL$2500,"="&amp;AL416,AX$50:AX$2500),
  0)</f>
        <v>3</v>
      </c>
      <c r="BD416" s="2">
        <f t="shared" si="234"/>
        <v>0.33333333333333331</v>
      </c>
      <c r="BE416" s="2">
        <f t="shared" si="235"/>
        <v>0</v>
      </c>
    </row>
    <row r="417" spans="1:57" ht="10.5" customHeight="1">
      <c r="A417" s="1" t="str">
        <f t="shared" ca="1" si="211"/>
        <v/>
      </c>
      <c r="B417" s="1" t="str">
        <f t="shared" ca="1" si="212"/>
        <v/>
      </c>
      <c r="C417" s="1" t="str">
        <f t="shared" ca="1" si="213"/>
        <v/>
      </c>
      <c r="D417" s="1" t="str">
        <f t="shared" ca="1" si="214"/>
        <v/>
      </c>
      <c r="F417" s="10"/>
      <c r="G417" s="136" t="str">
        <f t="shared" si="215"/>
        <v/>
      </c>
      <c r="H417" s="27"/>
      <c r="I417" s="28"/>
      <c r="J417" s="28"/>
      <c r="K417" s="29"/>
      <c r="L417" s="136"/>
      <c r="M417" s="136"/>
      <c r="N417" s="136"/>
      <c r="O417" s="26" t="str">
        <f t="shared" si="216"/>
        <v/>
      </c>
      <c r="P417" s="218" t="str">
        <f t="shared" si="217"/>
        <v/>
      </c>
      <c r="Q417" s="26" t="str">
        <f t="shared" si="218"/>
        <v/>
      </c>
      <c r="R417" s="22"/>
      <c r="S417" s="99"/>
      <c r="T417" s="10"/>
      <c r="U417" s="229" t="str">
        <f t="shared" si="219"/>
        <v/>
      </c>
      <c r="V417" s="230"/>
      <c r="W417" s="230"/>
      <c r="X417" s="230"/>
      <c r="Y417" s="230"/>
      <c r="Z417" s="22" t="str">
        <f>""</f>
        <v/>
      </c>
      <c r="AB417" s="23" t="str">
        <f t="shared" si="220"/>
        <v/>
      </c>
      <c r="AC417" s="2" t="b">
        <f>COUNT(Q417:Q$2500)&gt;0</f>
        <v>0</v>
      </c>
      <c r="AD417" s="2" t="b">
        <f t="shared" si="203"/>
        <v>0</v>
      </c>
      <c r="AE417" s="2" t="b">
        <f t="shared" si="204"/>
        <v>0</v>
      </c>
      <c r="AF417" s="2" t="b">
        <f t="shared" si="205"/>
        <v>0</v>
      </c>
      <c r="AG417" s="2" t="b">
        <f>OR(
  AND(AC417,NOT(AC418)),
  AND(AF417,WEEKDAY(AH416,2)=EINSTELLUNGEN!$D$12),
  AND(AF417,AH417=$J$35)
)</f>
        <v>0</v>
      </c>
      <c r="AH417" s="2">
        <f>IF(AE417,AH416+IF(WEEKDAY(AH416+1,2)&lt;=EINSTELLUNGEN!$D$12,1,$J$36),AH416)</f>
        <v>42020</v>
      </c>
      <c r="AI417" s="2">
        <f t="shared" si="206"/>
        <v>2019</v>
      </c>
      <c r="AJ417" s="2">
        <f t="shared" si="207"/>
        <v>201901</v>
      </c>
      <c r="AK417" s="2">
        <f t="shared" si="208"/>
        <v>201901</v>
      </c>
      <c r="AL417" s="2">
        <f t="shared" si="236"/>
        <v>201903</v>
      </c>
      <c r="AM417" s="2" t="b">
        <f t="shared" si="209"/>
        <v>1</v>
      </c>
      <c r="AN417" s="4" t="e">
        <f t="shared" si="221"/>
        <v>#N/A</v>
      </c>
      <c r="AO417" s="4" t="e">
        <f t="shared" si="222"/>
        <v>#N/A</v>
      </c>
      <c r="AP417" s="2" t="str">
        <f>IF(AD417,
  IF(ISBLANK(H417),
    AP416,
    IF(LEN(H417)=1,
      IF(OR(UPPER(H417)="A",UPPER(H417)="I"),
        EINSTELLUNGEN!$D$21,
        IF(OR(UPPER(H417)="B",UPPER(H417)="M"),
          EINSTELLUNGEN!$D$22,
          IF(OR(UPPER(H417)="C",UPPER(H417)="S"),
            EINSTELLUNGEN!$D$23,
            IF(UPPER(H417)="D",
              EINSTELLUNGEN!$D$24,
              IF(UPPER(H417)="E",
                EINSTELLUNGEN!$D$25,
                UPPER(H417)))))),
      IF(ISNUMBER(H417),
        EINSTELLUNGEN!$D$20&amp;H417,
        UPPER(H417)))),
  "")</f>
        <v/>
      </c>
      <c r="AQ417" s="2" t="str">
        <f t="shared" si="223"/>
        <v/>
      </c>
      <c r="AR417" s="2">
        <f t="shared" si="224"/>
        <v>0</v>
      </c>
      <c r="AS417" s="145">
        <f t="shared" si="225"/>
        <v>0.33333333333333331</v>
      </c>
      <c r="AT417" s="2">
        <f t="shared" si="226"/>
        <v>0</v>
      </c>
      <c r="AU417" s="2">
        <f t="shared" si="227"/>
        <v>0</v>
      </c>
      <c r="AV417" s="2">
        <f t="shared" si="228"/>
        <v>0</v>
      </c>
      <c r="AW417" s="2">
        <f t="shared" si="229"/>
        <v>0</v>
      </c>
      <c r="AX417" s="2">
        <f t="shared" si="210"/>
        <v>0</v>
      </c>
      <c r="AY417" s="2">
        <f t="shared" si="230"/>
        <v>0</v>
      </c>
      <c r="AZ417" s="145" t="e">
        <f t="shared" si="231"/>
        <v>#N/A</v>
      </c>
      <c r="BA417" s="145" t="e">
        <f t="shared" si="232"/>
        <v>#N/A</v>
      </c>
      <c r="BB417" s="145">
        <f t="shared" si="233"/>
        <v>2.083333333333337E-2</v>
      </c>
      <c r="BC417" s="2">
        <f>IF(AM417,
  IF(AND(AL417=$J$31,_xlfn.DAYS(AH417,DATE(AI417,1,1))&lt;7),
    MAX(0,EINSTELLUNGEN!$D$12+1-WEEKDAY(DATE(EINSTELLUNGEN!$D$9,EINSTELLUNGEN!$D$10,1),2)),
    IF(AL417=$J$33,
      MIN(EINSTELLUNGEN!$D$12,WEEKDAY(DATE(EINSTELLUNGEN!$D$9,12,31),2)),
      EINSTELLUNGEN!$D$12
  )) - SUMIF(AL$50:AL$2500,"="&amp;AL417,AX$50:AX$2500),
  0)</f>
        <v>3</v>
      </c>
      <c r="BD417" s="2">
        <f t="shared" si="234"/>
        <v>0.33333333333333331</v>
      </c>
      <c r="BE417" s="2">
        <f t="shared" si="235"/>
        <v>0</v>
      </c>
    </row>
    <row r="418" spans="1:57" ht="10.5" customHeight="1">
      <c r="A418" s="1" t="str">
        <f t="shared" ca="1" si="211"/>
        <v/>
      </c>
      <c r="B418" s="1" t="str">
        <f t="shared" ca="1" si="212"/>
        <v/>
      </c>
      <c r="C418" s="1" t="str">
        <f t="shared" ca="1" si="213"/>
        <v/>
      </c>
      <c r="D418" s="1" t="str">
        <f t="shared" ca="1" si="214"/>
        <v/>
      </c>
      <c r="F418" s="10"/>
      <c r="G418" s="136" t="str">
        <f t="shared" si="215"/>
        <v/>
      </c>
      <c r="H418" s="27"/>
      <c r="I418" s="28"/>
      <c r="J418" s="28"/>
      <c r="K418" s="29"/>
      <c r="L418" s="136"/>
      <c r="M418" s="136"/>
      <c r="N418" s="136"/>
      <c r="O418" s="26" t="str">
        <f t="shared" si="216"/>
        <v/>
      </c>
      <c r="P418" s="218" t="str">
        <f t="shared" si="217"/>
        <v/>
      </c>
      <c r="Q418" s="26" t="str">
        <f t="shared" si="218"/>
        <v/>
      </c>
      <c r="R418" s="22"/>
      <c r="S418" s="99"/>
      <c r="T418" s="10"/>
      <c r="U418" s="229" t="str">
        <f t="shared" si="219"/>
        <v/>
      </c>
      <c r="V418" s="230"/>
      <c r="W418" s="230"/>
      <c r="X418" s="230"/>
      <c r="Y418" s="230"/>
      <c r="Z418" s="22" t="str">
        <f>""</f>
        <v/>
      </c>
      <c r="AB418" s="23" t="str">
        <f t="shared" si="220"/>
        <v/>
      </c>
      <c r="AC418" s="2" t="b">
        <f>COUNT(Q418:Q$2500)&gt;0</f>
        <v>0</v>
      </c>
      <c r="AD418" s="2" t="b">
        <f t="shared" si="203"/>
        <v>0</v>
      </c>
      <c r="AE418" s="2" t="b">
        <f t="shared" si="204"/>
        <v>0</v>
      </c>
      <c r="AF418" s="2" t="b">
        <f t="shared" si="205"/>
        <v>0</v>
      </c>
      <c r="AG418" s="2" t="b">
        <f>OR(
  AND(AC418,NOT(AC419)),
  AND(AF418,WEEKDAY(AH417,2)=EINSTELLUNGEN!$D$12),
  AND(AF418,AH418=$J$35)
)</f>
        <v>0</v>
      </c>
      <c r="AH418" s="2">
        <f>IF(AE418,AH417+IF(WEEKDAY(AH417+1,2)&lt;=EINSTELLUNGEN!$D$12,1,$J$36),AH417)</f>
        <v>42020</v>
      </c>
      <c r="AI418" s="2">
        <f t="shared" si="206"/>
        <v>2019</v>
      </c>
      <c r="AJ418" s="2">
        <f t="shared" si="207"/>
        <v>201901</v>
      </c>
      <c r="AK418" s="2">
        <f t="shared" si="208"/>
        <v>201901</v>
      </c>
      <c r="AL418" s="2">
        <f t="shared" si="236"/>
        <v>201903</v>
      </c>
      <c r="AM418" s="2" t="b">
        <f t="shared" si="209"/>
        <v>1</v>
      </c>
      <c r="AN418" s="4" t="e">
        <f t="shared" si="221"/>
        <v>#N/A</v>
      </c>
      <c r="AO418" s="4" t="e">
        <f t="shared" si="222"/>
        <v>#N/A</v>
      </c>
      <c r="AP418" s="2" t="str">
        <f>IF(AD418,
  IF(ISBLANK(H418),
    AP417,
    IF(LEN(H418)=1,
      IF(OR(UPPER(H418)="A",UPPER(H418)="I"),
        EINSTELLUNGEN!$D$21,
        IF(OR(UPPER(H418)="B",UPPER(H418)="M"),
          EINSTELLUNGEN!$D$22,
          IF(OR(UPPER(H418)="C",UPPER(H418)="S"),
            EINSTELLUNGEN!$D$23,
            IF(UPPER(H418)="D",
              EINSTELLUNGEN!$D$24,
              IF(UPPER(H418)="E",
                EINSTELLUNGEN!$D$25,
                UPPER(H418)))))),
      IF(ISNUMBER(H418),
        EINSTELLUNGEN!$D$20&amp;H418,
        UPPER(H418)))),
  "")</f>
        <v/>
      </c>
      <c r="AQ418" s="2" t="str">
        <f t="shared" si="223"/>
        <v/>
      </c>
      <c r="AR418" s="2">
        <f t="shared" si="224"/>
        <v>0</v>
      </c>
      <c r="AS418" s="145">
        <f t="shared" si="225"/>
        <v>0.33333333333333331</v>
      </c>
      <c r="AT418" s="2">
        <f t="shared" si="226"/>
        <v>0</v>
      </c>
      <c r="AU418" s="2">
        <f t="shared" si="227"/>
        <v>0</v>
      </c>
      <c r="AV418" s="2">
        <f t="shared" si="228"/>
        <v>0</v>
      </c>
      <c r="AW418" s="2">
        <f t="shared" si="229"/>
        <v>0</v>
      </c>
      <c r="AX418" s="2">
        <f t="shared" si="210"/>
        <v>0</v>
      </c>
      <c r="AY418" s="2">
        <f t="shared" si="230"/>
        <v>0</v>
      </c>
      <c r="AZ418" s="145" t="e">
        <f t="shared" si="231"/>
        <v>#N/A</v>
      </c>
      <c r="BA418" s="145" t="e">
        <f t="shared" si="232"/>
        <v>#N/A</v>
      </c>
      <c r="BB418" s="145">
        <f t="shared" si="233"/>
        <v>2.083333333333337E-2</v>
      </c>
      <c r="BC418" s="2">
        <f>IF(AM418,
  IF(AND(AL418=$J$31,_xlfn.DAYS(AH418,DATE(AI418,1,1))&lt;7),
    MAX(0,EINSTELLUNGEN!$D$12+1-WEEKDAY(DATE(EINSTELLUNGEN!$D$9,EINSTELLUNGEN!$D$10,1),2)),
    IF(AL418=$J$33,
      MIN(EINSTELLUNGEN!$D$12,WEEKDAY(DATE(EINSTELLUNGEN!$D$9,12,31),2)),
      EINSTELLUNGEN!$D$12
  )) - SUMIF(AL$50:AL$2500,"="&amp;AL418,AX$50:AX$2500),
  0)</f>
        <v>3</v>
      </c>
      <c r="BD418" s="2">
        <f t="shared" si="234"/>
        <v>0.33333333333333331</v>
      </c>
      <c r="BE418" s="2">
        <f t="shared" si="235"/>
        <v>0</v>
      </c>
    </row>
    <row r="419" spans="1:57" ht="10.5" customHeight="1">
      <c r="A419" s="1" t="str">
        <f t="shared" ca="1" si="211"/>
        <v/>
      </c>
      <c r="B419" s="1" t="str">
        <f t="shared" ca="1" si="212"/>
        <v/>
      </c>
      <c r="C419" s="1" t="str">
        <f t="shared" ca="1" si="213"/>
        <v/>
      </c>
      <c r="D419" s="1" t="str">
        <f t="shared" ca="1" si="214"/>
        <v/>
      </c>
      <c r="F419" s="10"/>
      <c r="G419" s="136" t="str">
        <f t="shared" si="215"/>
        <v/>
      </c>
      <c r="H419" s="27"/>
      <c r="I419" s="28"/>
      <c r="J419" s="28"/>
      <c r="K419" s="29"/>
      <c r="L419" s="136"/>
      <c r="M419" s="136"/>
      <c r="N419" s="136"/>
      <c r="O419" s="26" t="str">
        <f t="shared" si="216"/>
        <v/>
      </c>
      <c r="P419" s="218" t="str">
        <f t="shared" si="217"/>
        <v/>
      </c>
      <c r="Q419" s="26" t="str">
        <f t="shared" si="218"/>
        <v/>
      </c>
      <c r="R419" s="22"/>
      <c r="S419" s="99"/>
      <c r="T419" s="10"/>
      <c r="U419" s="229" t="str">
        <f t="shared" si="219"/>
        <v/>
      </c>
      <c r="V419" s="230"/>
      <c r="W419" s="230"/>
      <c r="X419" s="230"/>
      <c r="Y419" s="230"/>
      <c r="Z419" s="22" t="str">
        <f>""</f>
        <v/>
      </c>
      <c r="AB419" s="23" t="str">
        <f t="shared" si="220"/>
        <v/>
      </c>
      <c r="AC419" s="2" t="b">
        <f>COUNT(Q419:Q$2500)&gt;0</f>
        <v>0</v>
      </c>
      <c r="AD419" s="2" t="b">
        <f t="shared" si="203"/>
        <v>0</v>
      </c>
      <c r="AE419" s="2" t="b">
        <f t="shared" si="204"/>
        <v>0</v>
      </c>
      <c r="AF419" s="2" t="b">
        <f t="shared" si="205"/>
        <v>0</v>
      </c>
      <c r="AG419" s="2" t="b">
        <f>OR(
  AND(AC419,NOT(AC420)),
  AND(AF419,WEEKDAY(AH418,2)=EINSTELLUNGEN!$D$12),
  AND(AF419,AH419=$J$35)
)</f>
        <v>0</v>
      </c>
      <c r="AH419" s="2">
        <f>IF(AE419,AH418+IF(WEEKDAY(AH418+1,2)&lt;=EINSTELLUNGEN!$D$12,1,$J$36),AH418)</f>
        <v>42020</v>
      </c>
      <c r="AI419" s="2">
        <f t="shared" si="206"/>
        <v>2019</v>
      </c>
      <c r="AJ419" s="2">
        <f t="shared" si="207"/>
        <v>201901</v>
      </c>
      <c r="AK419" s="2">
        <f t="shared" si="208"/>
        <v>201901</v>
      </c>
      <c r="AL419" s="2">
        <f t="shared" si="236"/>
        <v>201903</v>
      </c>
      <c r="AM419" s="2" t="b">
        <f t="shared" si="209"/>
        <v>1</v>
      </c>
      <c r="AN419" s="4" t="e">
        <f t="shared" si="221"/>
        <v>#N/A</v>
      </c>
      <c r="AO419" s="4" t="e">
        <f t="shared" si="222"/>
        <v>#N/A</v>
      </c>
      <c r="AP419" s="2" t="str">
        <f>IF(AD419,
  IF(ISBLANK(H419),
    AP418,
    IF(LEN(H419)=1,
      IF(OR(UPPER(H419)="A",UPPER(H419)="I"),
        EINSTELLUNGEN!$D$21,
        IF(OR(UPPER(H419)="B",UPPER(H419)="M"),
          EINSTELLUNGEN!$D$22,
          IF(OR(UPPER(H419)="C",UPPER(H419)="S"),
            EINSTELLUNGEN!$D$23,
            IF(UPPER(H419)="D",
              EINSTELLUNGEN!$D$24,
              IF(UPPER(H419)="E",
                EINSTELLUNGEN!$D$25,
                UPPER(H419)))))),
      IF(ISNUMBER(H419),
        EINSTELLUNGEN!$D$20&amp;H419,
        UPPER(H419)))),
  "")</f>
        <v/>
      </c>
      <c r="AQ419" s="2" t="str">
        <f t="shared" si="223"/>
        <v/>
      </c>
      <c r="AR419" s="2">
        <f t="shared" si="224"/>
        <v>0</v>
      </c>
      <c r="AS419" s="145">
        <f t="shared" si="225"/>
        <v>0.33333333333333331</v>
      </c>
      <c r="AT419" s="2">
        <f t="shared" si="226"/>
        <v>0</v>
      </c>
      <c r="AU419" s="2">
        <f t="shared" si="227"/>
        <v>0</v>
      </c>
      <c r="AV419" s="2">
        <f t="shared" si="228"/>
        <v>0</v>
      </c>
      <c r="AW419" s="2">
        <f t="shared" si="229"/>
        <v>0</v>
      </c>
      <c r="AX419" s="2">
        <f t="shared" si="210"/>
        <v>0</v>
      </c>
      <c r="AY419" s="2">
        <f t="shared" si="230"/>
        <v>0</v>
      </c>
      <c r="AZ419" s="145" t="e">
        <f t="shared" si="231"/>
        <v>#N/A</v>
      </c>
      <c r="BA419" s="145" t="e">
        <f t="shared" si="232"/>
        <v>#N/A</v>
      </c>
      <c r="BB419" s="145">
        <f t="shared" si="233"/>
        <v>2.083333333333337E-2</v>
      </c>
      <c r="BC419" s="2">
        <f>IF(AM419,
  IF(AND(AL419=$J$31,_xlfn.DAYS(AH419,DATE(AI419,1,1))&lt;7),
    MAX(0,EINSTELLUNGEN!$D$12+1-WEEKDAY(DATE(EINSTELLUNGEN!$D$9,EINSTELLUNGEN!$D$10,1),2)),
    IF(AL419=$J$33,
      MIN(EINSTELLUNGEN!$D$12,WEEKDAY(DATE(EINSTELLUNGEN!$D$9,12,31),2)),
      EINSTELLUNGEN!$D$12
  )) - SUMIF(AL$50:AL$2500,"="&amp;AL419,AX$50:AX$2500),
  0)</f>
        <v>3</v>
      </c>
      <c r="BD419" s="2">
        <f t="shared" si="234"/>
        <v>0.33333333333333331</v>
      </c>
      <c r="BE419" s="2">
        <f t="shared" si="235"/>
        <v>0</v>
      </c>
    </row>
    <row r="420" spans="1:57" ht="10.5" customHeight="1">
      <c r="A420" s="1" t="str">
        <f t="shared" ca="1" si="211"/>
        <v/>
      </c>
      <c r="B420" s="1" t="str">
        <f t="shared" ca="1" si="212"/>
        <v/>
      </c>
      <c r="C420" s="1" t="str">
        <f t="shared" ca="1" si="213"/>
        <v/>
      </c>
      <c r="D420" s="1" t="str">
        <f t="shared" ca="1" si="214"/>
        <v/>
      </c>
      <c r="F420" s="10"/>
      <c r="G420" s="136" t="str">
        <f t="shared" si="215"/>
        <v/>
      </c>
      <c r="H420" s="27"/>
      <c r="I420" s="28"/>
      <c r="J420" s="28"/>
      <c r="K420" s="29"/>
      <c r="L420" s="136"/>
      <c r="M420" s="136"/>
      <c r="N420" s="136"/>
      <c r="O420" s="26" t="str">
        <f t="shared" si="216"/>
        <v/>
      </c>
      <c r="P420" s="218" t="str">
        <f t="shared" si="217"/>
        <v/>
      </c>
      <c r="Q420" s="26" t="str">
        <f t="shared" si="218"/>
        <v/>
      </c>
      <c r="R420" s="22"/>
      <c r="S420" s="99"/>
      <c r="T420" s="10"/>
      <c r="U420" s="229" t="str">
        <f t="shared" si="219"/>
        <v/>
      </c>
      <c r="V420" s="230"/>
      <c r="W420" s="230"/>
      <c r="X420" s="230"/>
      <c r="Y420" s="230"/>
      <c r="Z420" s="22" t="str">
        <f>""</f>
        <v/>
      </c>
      <c r="AB420" s="23" t="str">
        <f t="shared" si="220"/>
        <v/>
      </c>
      <c r="AC420" s="2" t="b">
        <f>COUNT(Q420:Q$2500)&gt;0</f>
        <v>0</v>
      </c>
      <c r="AD420" s="2" t="b">
        <f t="shared" si="203"/>
        <v>0</v>
      </c>
      <c r="AE420" s="2" t="b">
        <f t="shared" si="204"/>
        <v>0</v>
      </c>
      <c r="AF420" s="2" t="b">
        <f t="shared" si="205"/>
        <v>0</v>
      </c>
      <c r="AG420" s="2" t="b">
        <f>OR(
  AND(AC420,NOT(AC421)),
  AND(AF420,WEEKDAY(AH419,2)=EINSTELLUNGEN!$D$12),
  AND(AF420,AH420=$J$35)
)</f>
        <v>0</v>
      </c>
      <c r="AH420" s="2">
        <f>IF(AE420,AH419+IF(WEEKDAY(AH419+1,2)&lt;=EINSTELLUNGEN!$D$12,1,$J$36),AH419)</f>
        <v>42020</v>
      </c>
      <c r="AI420" s="2">
        <f t="shared" si="206"/>
        <v>2019</v>
      </c>
      <c r="AJ420" s="2">
        <f t="shared" si="207"/>
        <v>201901</v>
      </c>
      <c r="AK420" s="2">
        <f t="shared" si="208"/>
        <v>201901</v>
      </c>
      <c r="AL420" s="2">
        <f t="shared" si="236"/>
        <v>201903</v>
      </c>
      <c r="AM420" s="2" t="b">
        <f t="shared" si="209"/>
        <v>1</v>
      </c>
      <c r="AN420" s="4" t="e">
        <f t="shared" si="221"/>
        <v>#N/A</v>
      </c>
      <c r="AO420" s="4" t="e">
        <f t="shared" si="222"/>
        <v>#N/A</v>
      </c>
      <c r="AP420" s="2" t="str">
        <f>IF(AD420,
  IF(ISBLANK(H420),
    AP419,
    IF(LEN(H420)=1,
      IF(OR(UPPER(H420)="A",UPPER(H420)="I"),
        EINSTELLUNGEN!$D$21,
        IF(OR(UPPER(H420)="B",UPPER(H420)="M"),
          EINSTELLUNGEN!$D$22,
          IF(OR(UPPER(H420)="C",UPPER(H420)="S"),
            EINSTELLUNGEN!$D$23,
            IF(UPPER(H420)="D",
              EINSTELLUNGEN!$D$24,
              IF(UPPER(H420)="E",
                EINSTELLUNGEN!$D$25,
                UPPER(H420)))))),
      IF(ISNUMBER(H420),
        EINSTELLUNGEN!$D$20&amp;H420,
        UPPER(H420)))),
  "")</f>
        <v/>
      </c>
      <c r="AQ420" s="2" t="str">
        <f t="shared" si="223"/>
        <v/>
      </c>
      <c r="AR420" s="2">
        <f t="shared" si="224"/>
        <v>0</v>
      </c>
      <c r="AS420" s="145">
        <f t="shared" si="225"/>
        <v>0.33333333333333331</v>
      </c>
      <c r="AT420" s="2">
        <f t="shared" si="226"/>
        <v>0</v>
      </c>
      <c r="AU420" s="2">
        <f t="shared" si="227"/>
        <v>0</v>
      </c>
      <c r="AV420" s="2">
        <f t="shared" si="228"/>
        <v>0</v>
      </c>
      <c r="AW420" s="2">
        <f t="shared" si="229"/>
        <v>0</v>
      </c>
      <c r="AX420" s="2">
        <f t="shared" si="210"/>
        <v>0</v>
      </c>
      <c r="AY420" s="2">
        <f t="shared" si="230"/>
        <v>0</v>
      </c>
      <c r="AZ420" s="145" t="e">
        <f t="shared" si="231"/>
        <v>#N/A</v>
      </c>
      <c r="BA420" s="145" t="e">
        <f t="shared" si="232"/>
        <v>#N/A</v>
      </c>
      <c r="BB420" s="145">
        <f t="shared" si="233"/>
        <v>2.083333333333337E-2</v>
      </c>
      <c r="BC420" s="2">
        <f>IF(AM420,
  IF(AND(AL420=$J$31,_xlfn.DAYS(AH420,DATE(AI420,1,1))&lt;7),
    MAX(0,EINSTELLUNGEN!$D$12+1-WEEKDAY(DATE(EINSTELLUNGEN!$D$9,EINSTELLUNGEN!$D$10,1),2)),
    IF(AL420=$J$33,
      MIN(EINSTELLUNGEN!$D$12,WEEKDAY(DATE(EINSTELLUNGEN!$D$9,12,31),2)),
      EINSTELLUNGEN!$D$12
  )) - SUMIF(AL$50:AL$2500,"="&amp;AL420,AX$50:AX$2500),
  0)</f>
        <v>3</v>
      </c>
      <c r="BD420" s="2">
        <f t="shared" si="234"/>
        <v>0.33333333333333331</v>
      </c>
      <c r="BE420" s="2">
        <f t="shared" si="235"/>
        <v>0</v>
      </c>
    </row>
    <row r="421" spans="1:57" ht="10.5" customHeight="1">
      <c r="A421" s="1" t="str">
        <f t="shared" ca="1" si="211"/>
        <v/>
      </c>
      <c r="B421" s="1" t="str">
        <f t="shared" ca="1" si="212"/>
        <v/>
      </c>
      <c r="C421" s="1" t="str">
        <f t="shared" ca="1" si="213"/>
        <v/>
      </c>
      <c r="D421" s="1" t="str">
        <f t="shared" ca="1" si="214"/>
        <v/>
      </c>
      <c r="F421" s="10"/>
      <c r="G421" s="136" t="str">
        <f t="shared" si="215"/>
        <v/>
      </c>
      <c r="H421" s="27"/>
      <c r="I421" s="28"/>
      <c r="J421" s="28"/>
      <c r="K421" s="29"/>
      <c r="L421" s="136"/>
      <c r="M421" s="136"/>
      <c r="N421" s="136"/>
      <c r="O421" s="26" t="str">
        <f t="shared" si="216"/>
        <v/>
      </c>
      <c r="P421" s="218" t="str">
        <f t="shared" si="217"/>
        <v/>
      </c>
      <c r="Q421" s="26" t="str">
        <f t="shared" si="218"/>
        <v/>
      </c>
      <c r="R421" s="22"/>
      <c r="S421" s="99"/>
      <c r="T421" s="10"/>
      <c r="U421" s="229" t="str">
        <f t="shared" si="219"/>
        <v/>
      </c>
      <c r="V421" s="230"/>
      <c r="W421" s="230"/>
      <c r="X421" s="230"/>
      <c r="Y421" s="230"/>
      <c r="Z421" s="22" t="str">
        <f>""</f>
        <v/>
      </c>
      <c r="AB421" s="23" t="str">
        <f t="shared" si="220"/>
        <v/>
      </c>
      <c r="AC421" s="2" t="b">
        <f>COUNT(Q421:Q$2500)&gt;0</f>
        <v>0</v>
      </c>
      <c r="AD421" s="2" t="b">
        <f t="shared" si="203"/>
        <v>0</v>
      </c>
      <c r="AE421" s="2" t="b">
        <f t="shared" si="204"/>
        <v>0</v>
      </c>
      <c r="AF421" s="2" t="b">
        <f t="shared" si="205"/>
        <v>0</v>
      </c>
      <c r="AG421" s="2" t="b">
        <f>OR(
  AND(AC421,NOT(AC422)),
  AND(AF421,WEEKDAY(AH420,2)=EINSTELLUNGEN!$D$12),
  AND(AF421,AH421=$J$35)
)</f>
        <v>0</v>
      </c>
      <c r="AH421" s="2">
        <f>IF(AE421,AH420+IF(WEEKDAY(AH420+1,2)&lt;=EINSTELLUNGEN!$D$12,1,$J$36),AH420)</f>
        <v>42020</v>
      </c>
      <c r="AI421" s="2">
        <f t="shared" si="206"/>
        <v>2019</v>
      </c>
      <c r="AJ421" s="2">
        <f t="shared" si="207"/>
        <v>201901</v>
      </c>
      <c r="AK421" s="2">
        <f t="shared" si="208"/>
        <v>201901</v>
      </c>
      <c r="AL421" s="2">
        <f t="shared" si="236"/>
        <v>201903</v>
      </c>
      <c r="AM421" s="2" t="b">
        <f t="shared" si="209"/>
        <v>1</v>
      </c>
      <c r="AN421" s="4" t="e">
        <f t="shared" si="221"/>
        <v>#N/A</v>
      </c>
      <c r="AO421" s="4" t="e">
        <f t="shared" si="222"/>
        <v>#N/A</v>
      </c>
      <c r="AP421" s="2" t="str">
        <f>IF(AD421,
  IF(ISBLANK(H421),
    AP420,
    IF(LEN(H421)=1,
      IF(OR(UPPER(H421)="A",UPPER(H421)="I"),
        EINSTELLUNGEN!$D$21,
        IF(OR(UPPER(H421)="B",UPPER(H421)="M"),
          EINSTELLUNGEN!$D$22,
          IF(OR(UPPER(H421)="C",UPPER(H421)="S"),
            EINSTELLUNGEN!$D$23,
            IF(UPPER(H421)="D",
              EINSTELLUNGEN!$D$24,
              IF(UPPER(H421)="E",
                EINSTELLUNGEN!$D$25,
                UPPER(H421)))))),
      IF(ISNUMBER(H421),
        EINSTELLUNGEN!$D$20&amp;H421,
        UPPER(H421)))),
  "")</f>
        <v/>
      </c>
      <c r="AQ421" s="2" t="str">
        <f t="shared" si="223"/>
        <v/>
      </c>
      <c r="AR421" s="2">
        <f t="shared" si="224"/>
        <v>0</v>
      </c>
      <c r="AS421" s="145">
        <f t="shared" si="225"/>
        <v>0.33333333333333331</v>
      </c>
      <c r="AT421" s="2">
        <f t="shared" si="226"/>
        <v>0</v>
      </c>
      <c r="AU421" s="2">
        <f t="shared" si="227"/>
        <v>0</v>
      </c>
      <c r="AV421" s="2">
        <f t="shared" si="228"/>
        <v>0</v>
      </c>
      <c r="AW421" s="2">
        <f t="shared" si="229"/>
        <v>0</v>
      </c>
      <c r="AX421" s="2">
        <f t="shared" si="210"/>
        <v>0</v>
      </c>
      <c r="AY421" s="2">
        <f t="shared" si="230"/>
        <v>0</v>
      </c>
      <c r="AZ421" s="145" t="e">
        <f t="shared" si="231"/>
        <v>#N/A</v>
      </c>
      <c r="BA421" s="145" t="e">
        <f t="shared" si="232"/>
        <v>#N/A</v>
      </c>
      <c r="BB421" s="145">
        <f t="shared" si="233"/>
        <v>2.083333333333337E-2</v>
      </c>
      <c r="BC421" s="2">
        <f>IF(AM421,
  IF(AND(AL421=$J$31,_xlfn.DAYS(AH421,DATE(AI421,1,1))&lt;7),
    MAX(0,EINSTELLUNGEN!$D$12+1-WEEKDAY(DATE(EINSTELLUNGEN!$D$9,EINSTELLUNGEN!$D$10,1),2)),
    IF(AL421=$J$33,
      MIN(EINSTELLUNGEN!$D$12,WEEKDAY(DATE(EINSTELLUNGEN!$D$9,12,31),2)),
      EINSTELLUNGEN!$D$12
  )) - SUMIF(AL$50:AL$2500,"="&amp;AL421,AX$50:AX$2500),
  0)</f>
        <v>3</v>
      </c>
      <c r="BD421" s="2">
        <f t="shared" si="234"/>
        <v>0.33333333333333331</v>
      </c>
      <c r="BE421" s="2">
        <f t="shared" si="235"/>
        <v>0</v>
      </c>
    </row>
    <row r="422" spans="1:57" ht="10.5" customHeight="1">
      <c r="A422" s="1" t="str">
        <f t="shared" ca="1" si="211"/>
        <v/>
      </c>
      <c r="B422" s="1" t="str">
        <f t="shared" ca="1" si="212"/>
        <v/>
      </c>
      <c r="C422" s="1" t="str">
        <f t="shared" ca="1" si="213"/>
        <v/>
      </c>
      <c r="D422" s="1" t="str">
        <f t="shared" ca="1" si="214"/>
        <v/>
      </c>
      <c r="F422" s="10"/>
      <c r="G422" s="136" t="str">
        <f t="shared" si="215"/>
        <v/>
      </c>
      <c r="H422" s="27"/>
      <c r="I422" s="28"/>
      <c r="J422" s="28"/>
      <c r="K422" s="29"/>
      <c r="L422" s="136"/>
      <c r="M422" s="136"/>
      <c r="N422" s="136"/>
      <c r="O422" s="26" t="str">
        <f t="shared" si="216"/>
        <v/>
      </c>
      <c r="P422" s="218" t="str">
        <f t="shared" si="217"/>
        <v/>
      </c>
      <c r="Q422" s="26" t="str">
        <f t="shared" si="218"/>
        <v/>
      </c>
      <c r="R422" s="22"/>
      <c r="S422" s="99"/>
      <c r="T422" s="10"/>
      <c r="U422" s="229" t="str">
        <f t="shared" si="219"/>
        <v/>
      </c>
      <c r="V422" s="230"/>
      <c r="W422" s="230"/>
      <c r="X422" s="230"/>
      <c r="Y422" s="230"/>
      <c r="Z422" s="22" t="str">
        <f>""</f>
        <v/>
      </c>
      <c r="AB422" s="23" t="str">
        <f t="shared" si="220"/>
        <v/>
      </c>
      <c r="AC422" s="2" t="b">
        <f>COUNT(Q422:Q$2500)&gt;0</f>
        <v>0</v>
      </c>
      <c r="AD422" s="2" t="b">
        <f t="shared" si="203"/>
        <v>0</v>
      </c>
      <c r="AE422" s="2" t="b">
        <f t="shared" si="204"/>
        <v>0</v>
      </c>
      <c r="AF422" s="2" t="b">
        <f t="shared" si="205"/>
        <v>0</v>
      </c>
      <c r="AG422" s="2" t="b">
        <f>OR(
  AND(AC422,NOT(AC423)),
  AND(AF422,WEEKDAY(AH421,2)=EINSTELLUNGEN!$D$12),
  AND(AF422,AH422=$J$35)
)</f>
        <v>0</v>
      </c>
      <c r="AH422" s="2">
        <f>IF(AE422,AH421+IF(WEEKDAY(AH421+1,2)&lt;=EINSTELLUNGEN!$D$12,1,$J$36),AH421)</f>
        <v>42020</v>
      </c>
      <c r="AI422" s="2">
        <f t="shared" si="206"/>
        <v>2019</v>
      </c>
      <c r="AJ422" s="2">
        <f t="shared" si="207"/>
        <v>201901</v>
      </c>
      <c r="AK422" s="2">
        <f t="shared" si="208"/>
        <v>201901</v>
      </c>
      <c r="AL422" s="2">
        <f t="shared" si="236"/>
        <v>201903</v>
      </c>
      <c r="AM422" s="2" t="b">
        <f t="shared" si="209"/>
        <v>1</v>
      </c>
      <c r="AN422" s="4" t="e">
        <f t="shared" si="221"/>
        <v>#N/A</v>
      </c>
      <c r="AO422" s="4" t="e">
        <f t="shared" si="222"/>
        <v>#N/A</v>
      </c>
      <c r="AP422" s="2" t="str">
        <f>IF(AD422,
  IF(ISBLANK(H422),
    AP421,
    IF(LEN(H422)=1,
      IF(OR(UPPER(H422)="A",UPPER(H422)="I"),
        EINSTELLUNGEN!$D$21,
        IF(OR(UPPER(H422)="B",UPPER(H422)="M"),
          EINSTELLUNGEN!$D$22,
          IF(OR(UPPER(H422)="C",UPPER(H422)="S"),
            EINSTELLUNGEN!$D$23,
            IF(UPPER(H422)="D",
              EINSTELLUNGEN!$D$24,
              IF(UPPER(H422)="E",
                EINSTELLUNGEN!$D$25,
                UPPER(H422)))))),
      IF(ISNUMBER(H422),
        EINSTELLUNGEN!$D$20&amp;H422,
        UPPER(H422)))),
  "")</f>
        <v/>
      </c>
      <c r="AQ422" s="2" t="str">
        <f t="shared" si="223"/>
        <v/>
      </c>
      <c r="AR422" s="2">
        <f t="shared" si="224"/>
        <v>0</v>
      </c>
      <c r="AS422" s="145">
        <f t="shared" si="225"/>
        <v>0.33333333333333331</v>
      </c>
      <c r="AT422" s="2">
        <f t="shared" si="226"/>
        <v>0</v>
      </c>
      <c r="AU422" s="2">
        <f t="shared" si="227"/>
        <v>0</v>
      </c>
      <c r="AV422" s="2">
        <f t="shared" si="228"/>
        <v>0</v>
      </c>
      <c r="AW422" s="2">
        <f t="shared" si="229"/>
        <v>0</v>
      </c>
      <c r="AX422" s="2">
        <f t="shared" si="210"/>
        <v>0</v>
      </c>
      <c r="AY422" s="2">
        <f t="shared" si="230"/>
        <v>0</v>
      </c>
      <c r="AZ422" s="145" t="e">
        <f t="shared" si="231"/>
        <v>#N/A</v>
      </c>
      <c r="BA422" s="145" t="e">
        <f t="shared" si="232"/>
        <v>#N/A</v>
      </c>
      <c r="BB422" s="145">
        <f t="shared" si="233"/>
        <v>2.083333333333337E-2</v>
      </c>
      <c r="BC422" s="2">
        <f>IF(AM422,
  IF(AND(AL422=$J$31,_xlfn.DAYS(AH422,DATE(AI422,1,1))&lt;7),
    MAX(0,EINSTELLUNGEN!$D$12+1-WEEKDAY(DATE(EINSTELLUNGEN!$D$9,EINSTELLUNGEN!$D$10,1),2)),
    IF(AL422=$J$33,
      MIN(EINSTELLUNGEN!$D$12,WEEKDAY(DATE(EINSTELLUNGEN!$D$9,12,31),2)),
      EINSTELLUNGEN!$D$12
  )) - SUMIF(AL$50:AL$2500,"="&amp;AL422,AX$50:AX$2500),
  0)</f>
        <v>3</v>
      </c>
      <c r="BD422" s="2">
        <f t="shared" si="234"/>
        <v>0.33333333333333331</v>
      </c>
      <c r="BE422" s="2">
        <f t="shared" si="235"/>
        <v>0</v>
      </c>
    </row>
    <row r="423" spans="1:57" ht="10.5" customHeight="1">
      <c r="A423" s="1" t="str">
        <f t="shared" ca="1" si="211"/>
        <v/>
      </c>
      <c r="B423" s="1" t="str">
        <f t="shared" ca="1" si="212"/>
        <v/>
      </c>
      <c r="C423" s="1" t="str">
        <f t="shared" ca="1" si="213"/>
        <v/>
      </c>
      <c r="D423" s="1" t="str">
        <f t="shared" ca="1" si="214"/>
        <v/>
      </c>
      <c r="F423" s="10"/>
      <c r="G423" s="136" t="str">
        <f t="shared" si="215"/>
        <v/>
      </c>
      <c r="H423" s="27"/>
      <c r="I423" s="28"/>
      <c r="J423" s="28"/>
      <c r="K423" s="29"/>
      <c r="L423" s="136"/>
      <c r="M423" s="136"/>
      <c r="N423" s="136"/>
      <c r="O423" s="26" t="str">
        <f t="shared" si="216"/>
        <v/>
      </c>
      <c r="P423" s="218" t="str">
        <f t="shared" si="217"/>
        <v/>
      </c>
      <c r="Q423" s="26" t="str">
        <f t="shared" si="218"/>
        <v/>
      </c>
      <c r="R423" s="22"/>
      <c r="S423" s="99"/>
      <c r="T423" s="10"/>
      <c r="U423" s="229" t="str">
        <f t="shared" si="219"/>
        <v/>
      </c>
      <c r="V423" s="230"/>
      <c r="W423" s="230"/>
      <c r="X423" s="230"/>
      <c r="Y423" s="230"/>
      <c r="Z423" s="22" t="str">
        <f>""</f>
        <v/>
      </c>
      <c r="AB423" s="23" t="str">
        <f t="shared" si="220"/>
        <v/>
      </c>
      <c r="AC423" s="2" t="b">
        <f>COUNT(Q423:Q$2500)&gt;0</f>
        <v>0</v>
      </c>
      <c r="AD423" s="2" t="b">
        <f t="shared" si="203"/>
        <v>0</v>
      </c>
      <c r="AE423" s="2" t="b">
        <f t="shared" si="204"/>
        <v>0</v>
      </c>
      <c r="AF423" s="2" t="b">
        <f t="shared" si="205"/>
        <v>0</v>
      </c>
      <c r="AG423" s="2" t="b">
        <f>OR(
  AND(AC423,NOT(AC424)),
  AND(AF423,WEEKDAY(AH422,2)=EINSTELLUNGEN!$D$12),
  AND(AF423,AH423=$J$35)
)</f>
        <v>0</v>
      </c>
      <c r="AH423" s="2">
        <f>IF(AE423,AH422+IF(WEEKDAY(AH422+1,2)&lt;=EINSTELLUNGEN!$D$12,1,$J$36),AH422)</f>
        <v>42020</v>
      </c>
      <c r="AI423" s="2">
        <f t="shared" si="206"/>
        <v>2019</v>
      </c>
      <c r="AJ423" s="2">
        <f t="shared" si="207"/>
        <v>201901</v>
      </c>
      <c r="AK423" s="2">
        <f t="shared" si="208"/>
        <v>201901</v>
      </c>
      <c r="AL423" s="2">
        <f t="shared" si="236"/>
        <v>201903</v>
      </c>
      <c r="AM423" s="2" t="b">
        <f t="shared" si="209"/>
        <v>1</v>
      </c>
      <c r="AN423" s="4" t="e">
        <f t="shared" si="221"/>
        <v>#N/A</v>
      </c>
      <c r="AO423" s="4" t="e">
        <f t="shared" si="222"/>
        <v>#N/A</v>
      </c>
      <c r="AP423" s="2" t="str">
        <f>IF(AD423,
  IF(ISBLANK(H423),
    AP422,
    IF(LEN(H423)=1,
      IF(OR(UPPER(H423)="A",UPPER(H423)="I"),
        EINSTELLUNGEN!$D$21,
        IF(OR(UPPER(H423)="B",UPPER(H423)="M"),
          EINSTELLUNGEN!$D$22,
          IF(OR(UPPER(H423)="C",UPPER(H423)="S"),
            EINSTELLUNGEN!$D$23,
            IF(UPPER(H423)="D",
              EINSTELLUNGEN!$D$24,
              IF(UPPER(H423)="E",
                EINSTELLUNGEN!$D$25,
                UPPER(H423)))))),
      IF(ISNUMBER(H423),
        EINSTELLUNGEN!$D$20&amp;H423,
        UPPER(H423)))),
  "")</f>
        <v/>
      </c>
      <c r="AQ423" s="2" t="str">
        <f t="shared" si="223"/>
        <v/>
      </c>
      <c r="AR423" s="2">
        <f t="shared" si="224"/>
        <v>0</v>
      </c>
      <c r="AS423" s="145">
        <f t="shared" si="225"/>
        <v>0.33333333333333331</v>
      </c>
      <c r="AT423" s="2">
        <f t="shared" si="226"/>
        <v>0</v>
      </c>
      <c r="AU423" s="2">
        <f t="shared" si="227"/>
        <v>0</v>
      </c>
      <c r="AV423" s="2">
        <f t="shared" si="228"/>
        <v>0</v>
      </c>
      <c r="AW423" s="2">
        <f t="shared" si="229"/>
        <v>0</v>
      </c>
      <c r="AX423" s="2">
        <f t="shared" si="210"/>
        <v>0</v>
      </c>
      <c r="AY423" s="2">
        <f t="shared" si="230"/>
        <v>0</v>
      </c>
      <c r="AZ423" s="145" t="e">
        <f t="shared" si="231"/>
        <v>#N/A</v>
      </c>
      <c r="BA423" s="145" t="e">
        <f t="shared" si="232"/>
        <v>#N/A</v>
      </c>
      <c r="BB423" s="145">
        <f t="shared" si="233"/>
        <v>2.083333333333337E-2</v>
      </c>
      <c r="BC423" s="2">
        <f>IF(AM423,
  IF(AND(AL423=$J$31,_xlfn.DAYS(AH423,DATE(AI423,1,1))&lt;7),
    MAX(0,EINSTELLUNGEN!$D$12+1-WEEKDAY(DATE(EINSTELLUNGEN!$D$9,EINSTELLUNGEN!$D$10,1),2)),
    IF(AL423=$J$33,
      MIN(EINSTELLUNGEN!$D$12,WEEKDAY(DATE(EINSTELLUNGEN!$D$9,12,31),2)),
      EINSTELLUNGEN!$D$12
  )) - SUMIF(AL$50:AL$2500,"="&amp;AL423,AX$50:AX$2500),
  0)</f>
        <v>3</v>
      </c>
      <c r="BD423" s="2">
        <f t="shared" si="234"/>
        <v>0.33333333333333331</v>
      </c>
      <c r="BE423" s="2">
        <f t="shared" si="235"/>
        <v>0</v>
      </c>
    </row>
    <row r="424" spans="1:57" ht="10.5" customHeight="1">
      <c r="A424" s="1" t="str">
        <f t="shared" ca="1" si="211"/>
        <v/>
      </c>
      <c r="B424" s="1" t="str">
        <f t="shared" ca="1" si="212"/>
        <v/>
      </c>
      <c r="C424" s="1" t="str">
        <f t="shared" ca="1" si="213"/>
        <v/>
      </c>
      <c r="D424" s="1" t="str">
        <f t="shared" ca="1" si="214"/>
        <v/>
      </c>
      <c r="F424" s="10"/>
      <c r="G424" s="136" t="str">
        <f t="shared" si="215"/>
        <v/>
      </c>
      <c r="H424" s="27"/>
      <c r="I424" s="28"/>
      <c r="J424" s="28"/>
      <c r="K424" s="29"/>
      <c r="L424" s="136"/>
      <c r="M424" s="136"/>
      <c r="N424" s="136"/>
      <c r="O424" s="26" t="str">
        <f t="shared" si="216"/>
        <v/>
      </c>
      <c r="P424" s="218" t="str">
        <f t="shared" si="217"/>
        <v/>
      </c>
      <c r="Q424" s="26" t="str">
        <f t="shared" si="218"/>
        <v/>
      </c>
      <c r="R424" s="22"/>
      <c r="S424" s="99"/>
      <c r="T424" s="10"/>
      <c r="U424" s="229" t="str">
        <f t="shared" si="219"/>
        <v/>
      </c>
      <c r="V424" s="230"/>
      <c r="W424" s="230"/>
      <c r="X424" s="230"/>
      <c r="Y424" s="230"/>
      <c r="Z424" s="22" t="str">
        <f>""</f>
        <v/>
      </c>
      <c r="AB424" s="23" t="str">
        <f t="shared" si="220"/>
        <v/>
      </c>
      <c r="AC424" s="2" t="b">
        <f>COUNT(Q424:Q$2500)&gt;0</f>
        <v>0</v>
      </c>
      <c r="AD424" s="2" t="b">
        <f t="shared" si="203"/>
        <v>0</v>
      </c>
      <c r="AE424" s="2" t="b">
        <f t="shared" si="204"/>
        <v>0</v>
      </c>
      <c r="AF424" s="2" t="b">
        <f t="shared" si="205"/>
        <v>0</v>
      </c>
      <c r="AG424" s="2" t="b">
        <f>OR(
  AND(AC424,NOT(AC425)),
  AND(AF424,WEEKDAY(AH423,2)=EINSTELLUNGEN!$D$12),
  AND(AF424,AH424=$J$35)
)</f>
        <v>0</v>
      </c>
      <c r="AH424" s="2">
        <f>IF(AE424,AH423+IF(WEEKDAY(AH423+1,2)&lt;=EINSTELLUNGEN!$D$12,1,$J$36),AH423)</f>
        <v>42020</v>
      </c>
      <c r="AI424" s="2">
        <f t="shared" si="206"/>
        <v>2019</v>
      </c>
      <c r="AJ424" s="2">
        <f t="shared" si="207"/>
        <v>201901</v>
      </c>
      <c r="AK424" s="2">
        <f t="shared" si="208"/>
        <v>201901</v>
      </c>
      <c r="AL424" s="2">
        <f t="shared" si="236"/>
        <v>201903</v>
      </c>
      <c r="AM424" s="2" t="b">
        <f t="shared" si="209"/>
        <v>1</v>
      </c>
      <c r="AN424" s="4" t="e">
        <f t="shared" si="221"/>
        <v>#N/A</v>
      </c>
      <c r="AO424" s="4" t="e">
        <f t="shared" si="222"/>
        <v>#N/A</v>
      </c>
      <c r="AP424" s="2" t="str">
        <f>IF(AD424,
  IF(ISBLANK(H424),
    AP423,
    IF(LEN(H424)=1,
      IF(OR(UPPER(H424)="A",UPPER(H424)="I"),
        EINSTELLUNGEN!$D$21,
        IF(OR(UPPER(H424)="B",UPPER(H424)="M"),
          EINSTELLUNGEN!$D$22,
          IF(OR(UPPER(H424)="C",UPPER(H424)="S"),
            EINSTELLUNGEN!$D$23,
            IF(UPPER(H424)="D",
              EINSTELLUNGEN!$D$24,
              IF(UPPER(H424)="E",
                EINSTELLUNGEN!$D$25,
                UPPER(H424)))))),
      IF(ISNUMBER(H424),
        EINSTELLUNGEN!$D$20&amp;H424,
        UPPER(H424)))),
  "")</f>
        <v/>
      </c>
      <c r="AQ424" s="2" t="str">
        <f t="shared" si="223"/>
        <v/>
      </c>
      <c r="AR424" s="2">
        <f t="shared" si="224"/>
        <v>0</v>
      </c>
      <c r="AS424" s="145">
        <f t="shared" si="225"/>
        <v>0.33333333333333331</v>
      </c>
      <c r="AT424" s="2">
        <f t="shared" si="226"/>
        <v>0</v>
      </c>
      <c r="AU424" s="2">
        <f t="shared" si="227"/>
        <v>0</v>
      </c>
      <c r="AV424" s="2">
        <f t="shared" si="228"/>
        <v>0</v>
      </c>
      <c r="AW424" s="2">
        <f t="shared" si="229"/>
        <v>0</v>
      </c>
      <c r="AX424" s="2">
        <f t="shared" si="210"/>
        <v>0</v>
      </c>
      <c r="AY424" s="2">
        <f t="shared" si="230"/>
        <v>0</v>
      </c>
      <c r="AZ424" s="145" t="e">
        <f t="shared" si="231"/>
        <v>#N/A</v>
      </c>
      <c r="BA424" s="145" t="e">
        <f t="shared" si="232"/>
        <v>#N/A</v>
      </c>
      <c r="BB424" s="145">
        <f t="shared" si="233"/>
        <v>2.083333333333337E-2</v>
      </c>
      <c r="BC424" s="2">
        <f>IF(AM424,
  IF(AND(AL424=$J$31,_xlfn.DAYS(AH424,DATE(AI424,1,1))&lt;7),
    MAX(0,EINSTELLUNGEN!$D$12+1-WEEKDAY(DATE(EINSTELLUNGEN!$D$9,EINSTELLUNGEN!$D$10,1),2)),
    IF(AL424=$J$33,
      MIN(EINSTELLUNGEN!$D$12,WEEKDAY(DATE(EINSTELLUNGEN!$D$9,12,31),2)),
      EINSTELLUNGEN!$D$12
  )) - SUMIF(AL$50:AL$2500,"="&amp;AL424,AX$50:AX$2500),
  0)</f>
        <v>3</v>
      </c>
      <c r="BD424" s="2">
        <f t="shared" si="234"/>
        <v>0.33333333333333331</v>
      </c>
      <c r="BE424" s="2">
        <f t="shared" si="235"/>
        <v>0</v>
      </c>
    </row>
    <row r="425" spans="1:57" ht="10.5" customHeight="1">
      <c r="A425" s="1" t="str">
        <f t="shared" ca="1" si="211"/>
        <v/>
      </c>
      <c r="B425" s="1" t="str">
        <f t="shared" ca="1" si="212"/>
        <v/>
      </c>
      <c r="C425" s="1" t="str">
        <f t="shared" ca="1" si="213"/>
        <v/>
      </c>
      <c r="D425" s="1" t="str">
        <f t="shared" ca="1" si="214"/>
        <v/>
      </c>
      <c r="F425" s="10"/>
      <c r="G425" s="136" t="str">
        <f t="shared" si="215"/>
        <v/>
      </c>
      <c r="H425" s="27"/>
      <c r="I425" s="28"/>
      <c r="J425" s="28"/>
      <c r="K425" s="29"/>
      <c r="L425" s="136"/>
      <c r="M425" s="136"/>
      <c r="N425" s="136"/>
      <c r="O425" s="26" t="str">
        <f t="shared" si="216"/>
        <v/>
      </c>
      <c r="P425" s="218" t="str">
        <f t="shared" si="217"/>
        <v/>
      </c>
      <c r="Q425" s="26" t="str">
        <f t="shared" si="218"/>
        <v/>
      </c>
      <c r="R425" s="22"/>
      <c r="S425" s="99"/>
      <c r="T425" s="10"/>
      <c r="U425" s="229" t="str">
        <f t="shared" si="219"/>
        <v/>
      </c>
      <c r="V425" s="230"/>
      <c r="W425" s="230"/>
      <c r="X425" s="230"/>
      <c r="Y425" s="230"/>
      <c r="Z425" s="22" t="str">
        <f>""</f>
        <v/>
      </c>
      <c r="AB425" s="23" t="str">
        <f t="shared" si="220"/>
        <v/>
      </c>
      <c r="AC425" s="2" t="b">
        <f>COUNT(Q425:Q$2500)&gt;0</f>
        <v>0</v>
      </c>
      <c r="AD425" s="2" t="b">
        <f t="shared" si="203"/>
        <v>0</v>
      </c>
      <c r="AE425" s="2" t="b">
        <f t="shared" si="204"/>
        <v>0</v>
      </c>
      <c r="AF425" s="2" t="b">
        <f t="shared" si="205"/>
        <v>0</v>
      </c>
      <c r="AG425" s="2" t="b">
        <f>OR(
  AND(AC425,NOT(AC426)),
  AND(AF425,WEEKDAY(AH424,2)=EINSTELLUNGEN!$D$12),
  AND(AF425,AH425=$J$35)
)</f>
        <v>0</v>
      </c>
      <c r="AH425" s="2">
        <f>IF(AE425,AH424+IF(WEEKDAY(AH424+1,2)&lt;=EINSTELLUNGEN!$D$12,1,$J$36),AH424)</f>
        <v>42020</v>
      </c>
      <c r="AI425" s="2">
        <f t="shared" si="206"/>
        <v>2019</v>
      </c>
      <c r="AJ425" s="2">
        <f t="shared" si="207"/>
        <v>201901</v>
      </c>
      <c r="AK425" s="2">
        <f t="shared" si="208"/>
        <v>201901</v>
      </c>
      <c r="AL425" s="2">
        <f t="shared" si="236"/>
        <v>201903</v>
      </c>
      <c r="AM425" s="2" t="b">
        <f t="shared" si="209"/>
        <v>1</v>
      </c>
      <c r="AN425" s="4" t="e">
        <f t="shared" si="221"/>
        <v>#N/A</v>
      </c>
      <c r="AO425" s="4" t="e">
        <f t="shared" si="222"/>
        <v>#N/A</v>
      </c>
      <c r="AP425" s="2" t="str">
        <f>IF(AD425,
  IF(ISBLANK(H425),
    AP424,
    IF(LEN(H425)=1,
      IF(OR(UPPER(H425)="A",UPPER(H425)="I"),
        EINSTELLUNGEN!$D$21,
        IF(OR(UPPER(H425)="B",UPPER(H425)="M"),
          EINSTELLUNGEN!$D$22,
          IF(OR(UPPER(H425)="C",UPPER(H425)="S"),
            EINSTELLUNGEN!$D$23,
            IF(UPPER(H425)="D",
              EINSTELLUNGEN!$D$24,
              IF(UPPER(H425)="E",
                EINSTELLUNGEN!$D$25,
                UPPER(H425)))))),
      IF(ISNUMBER(H425),
        EINSTELLUNGEN!$D$20&amp;H425,
        UPPER(H425)))),
  "")</f>
        <v/>
      </c>
      <c r="AQ425" s="2" t="str">
        <f t="shared" si="223"/>
        <v/>
      </c>
      <c r="AR425" s="2">
        <f t="shared" si="224"/>
        <v>0</v>
      </c>
      <c r="AS425" s="145">
        <f t="shared" si="225"/>
        <v>0.33333333333333331</v>
      </c>
      <c r="AT425" s="2">
        <f t="shared" si="226"/>
        <v>0</v>
      </c>
      <c r="AU425" s="2">
        <f t="shared" si="227"/>
        <v>0</v>
      </c>
      <c r="AV425" s="2">
        <f t="shared" si="228"/>
        <v>0</v>
      </c>
      <c r="AW425" s="2">
        <f t="shared" si="229"/>
        <v>0</v>
      </c>
      <c r="AX425" s="2">
        <f t="shared" si="210"/>
        <v>0</v>
      </c>
      <c r="AY425" s="2">
        <f t="shared" si="230"/>
        <v>0</v>
      </c>
      <c r="AZ425" s="145" t="e">
        <f t="shared" si="231"/>
        <v>#N/A</v>
      </c>
      <c r="BA425" s="145" t="e">
        <f t="shared" si="232"/>
        <v>#N/A</v>
      </c>
      <c r="BB425" s="145">
        <f t="shared" si="233"/>
        <v>2.083333333333337E-2</v>
      </c>
      <c r="BC425" s="2">
        <f>IF(AM425,
  IF(AND(AL425=$J$31,_xlfn.DAYS(AH425,DATE(AI425,1,1))&lt;7),
    MAX(0,EINSTELLUNGEN!$D$12+1-WEEKDAY(DATE(EINSTELLUNGEN!$D$9,EINSTELLUNGEN!$D$10,1),2)),
    IF(AL425=$J$33,
      MIN(EINSTELLUNGEN!$D$12,WEEKDAY(DATE(EINSTELLUNGEN!$D$9,12,31),2)),
      EINSTELLUNGEN!$D$12
  )) - SUMIF(AL$50:AL$2500,"="&amp;AL425,AX$50:AX$2500),
  0)</f>
        <v>3</v>
      </c>
      <c r="BD425" s="2">
        <f t="shared" si="234"/>
        <v>0.33333333333333331</v>
      </c>
      <c r="BE425" s="2">
        <f t="shared" si="235"/>
        <v>0</v>
      </c>
    </row>
    <row r="426" spans="1:57" ht="10.5" customHeight="1">
      <c r="A426" s="1" t="str">
        <f t="shared" ca="1" si="211"/>
        <v/>
      </c>
      <c r="B426" s="1" t="str">
        <f t="shared" ca="1" si="212"/>
        <v/>
      </c>
      <c r="C426" s="1" t="str">
        <f t="shared" ca="1" si="213"/>
        <v/>
      </c>
      <c r="D426" s="1" t="str">
        <f t="shared" ca="1" si="214"/>
        <v/>
      </c>
      <c r="F426" s="10"/>
      <c r="G426" s="136" t="str">
        <f t="shared" si="215"/>
        <v/>
      </c>
      <c r="H426" s="27"/>
      <c r="I426" s="28"/>
      <c r="J426" s="28"/>
      <c r="K426" s="29"/>
      <c r="L426" s="136"/>
      <c r="M426" s="136"/>
      <c r="N426" s="136"/>
      <c r="O426" s="26" t="str">
        <f t="shared" si="216"/>
        <v/>
      </c>
      <c r="P426" s="218" t="str">
        <f t="shared" si="217"/>
        <v/>
      </c>
      <c r="Q426" s="26" t="str">
        <f t="shared" si="218"/>
        <v/>
      </c>
      <c r="R426" s="22"/>
      <c r="S426" s="99"/>
      <c r="T426" s="10"/>
      <c r="U426" s="229" t="str">
        <f t="shared" si="219"/>
        <v/>
      </c>
      <c r="V426" s="230"/>
      <c r="W426" s="230"/>
      <c r="X426" s="230"/>
      <c r="Y426" s="230"/>
      <c r="Z426" s="22" t="str">
        <f>""</f>
        <v/>
      </c>
      <c r="AB426" s="23" t="str">
        <f t="shared" si="220"/>
        <v/>
      </c>
      <c r="AC426" s="2" t="b">
        <f>COUNT(Q426:Q$2500)&gt;0</f>
        <v>0</v>
      </c>
      <c r="AD426" s="2" t="b">
        <f t="shared" si="203"/>
        <v>0</v>
      </c>
      <c r="AE426" s="2" t="b">
        <f t="shared" si="204"/>
        <v>0</v>
      </c>
      <c r="AF426" s="2" t="b">
        <f t="shared" si="205"/>
        <v>0</v>
      </c>
      <c r="AG426" s="2" t="b">
        <f>OR(
  AND(AC426,NOT(AC427)),
  AND(AF426,WEEKDAY(AH425,2)=EINSTELLUNGEN!$D$12),
  AND(AF426,AH426=$J$35)
)</f>
        <v>0</v>
      </c>
      <c r="AH426" s="2">
        <f>IF(AE426,AH425+IF(WEEKDAY(AH425+1,2)&lt;=EINSTELLUNGEN!$D$12,1,$J$36),AH425)</f>
        <v>42020</v>
      </c>
      <c r="AI426" s="2">
        <f t="shared" si="206"/>
        <v>2019</v>
      </c>
      <c r="AJ426" s="2">
        <f t="shared" si="207"/>
        <v>201901</v>
      </c>
      <c r="AK426" s="2">
        <f t="shared" si="208"/>
        <v>201901</v>
      </c>
      <c r="AL426" s="2">
        <f t="shared" si="236"/>
        <v>201903</v>
      </c>
      <c r="AM426" s="2" t="b">
        <f t="shared" si="209"/>
        <v>1</v>
      </c>
      <c r="AN426" s="4" t="e">
        <f t="shared" si="221"/>
        <v>#N/A</v>
      </c>
      <c r="AO426" s="4" t="e">
        <f t="shared" si="222"/>
        <v>#N/A</v>
      </c>
      <c r="AP426" s="2" t="str">
        <f>IF(AD426,
  IF(ISBLANK(H426),
    AP425,
    IF(LEN(H426)=1,
      IF(OR(UPPER(H426)="A",UPPER(H426)="I"),
        EINSTELLUNGEN!$D$21,
        IF(OR(UPPER(H426)="B",UPPER(H426)="M"),
          EINSTELLUNGEN!$D$22,
          IF(OR(UPPER(H426)="C",UPPER(H426)="S"),
            EINSTELLUNGEN!$D$23,
            IF(UPPER(H426)="D",
              EINSTELLUNGEN!$D$24,
              IF(UPPER(H426)="E",
                EINSTELLUNGEN!$D$25,
                UPPER(H426)))))),
      IF(ISNUMBER(H426),
        EINSTELLUNGEN!$D$20&amp;H426,
        UPPER(H426)))),
  "")</f>
        <v/>
      </c>
      <c r="AQ426" s="2" t="str">
        <f t="shared" si="223"/>
        <v/>
      </c>
      <c r="AR426" s="2">
        <f t="shared" si="224"/>
        <v>0</v>
      </c>
      <c r="AS426" s="145">
        <f t="shared" si="225"/>
        <v>0.33333333333333331</v>
      </c>
      <c r="AT426" s="2">
        <f t="shared" si="226"/>
        <v>0</v>
      </c>
      <c r="AU426" s="2">
        <f t="shared" si="227"/>
        <v>0</v>
      </c>
      <c r="AV426" s="2">
        <f t="shared" si="228"/>
        <v>0</v>
      </c>
      <c r="AW426" s="2">
        <f t="shared" si="229"/>
        <v>0</v>
      </c>
      <c r="AX426" s="2">
        <f t="shared" si="210"/>
        <v>0</v>
      </c>
      <c r="AY426" s="2">
        <f t="shared" si="230"/>
        <v>0</v>
      </c>
      <c r="AZ426" s="145" t="e">
        <f t="shared" si="231"/>
        <v>#N/A</v>
      </c>
      <c r="BA426" s="145" t="e">
        <f t="shared" si="232"/>
        <v>#N/A</v>
      </c>
      <c r="BB426" s="145">
        <f t="shared" si="233"/>
        <v>2.083333333333337E-2</v>
      </c>
      <c r="BC426" s="2">
        <f>IF(AM426,
  IF(AND(AL426=$J$31,_xlfn.DAYS(AH426,DATE(AI426,1,1))&lt;7),
    MAX(0,EINSTELLUNGEN!$D$12+1-WEEKDAY(DATE(EINSTELLUNGEN!$D$9,EINSTELLUNGEN!$D$10,1),2)),
    IF(AL426=$J$33,
      MIN(EINSTELLUNGEN!$D$12,WEEKDAY(DATE(EINSTELLUNGEN!$D$9,12,31),2)),
      EINSTELLUNGEN!$D$12
  )) - SUMIF(AL$50:AL$2500,"="&amp;AL426,AX$50:AX$2500),
  0)</f>
        <v>3</v>
      </c>
      <c r="BD426" s="2">
        <f t="shared" si="234"/>
        <v>0.33333333333333331</v>
      </c>
      <c r="BE426" s="2">
        <f t="shared" si="235"/>
        <v>0</v>
      </c>
    </row>
    <row r="427" spans="1:57" ht="10.5" customHeight="1">
      <c r="A427" s="1" t="str">
        <f t="shared" ca="1" si="211"/>
        <v/>
      </c>
      <c r="B427" s="1" t="str">
        <f t="shared" ca="1" si="212"/>
        <v/>
      </c>
      <c r="C427" s="1" t="str">
        <f t="shared" ca="1" si="213"/>
        <v/>
      </c>
      <c r="D427" s="1" t="str">
        <f t="shared" ca="1" si="214"/>
        <v/>
      </c>
      <c r="F427" s="10"/>
      <c r="G427" s="136" t="str">
        <f t="shared" si="215"/>
        <v/>
      </c>
      <c r="H427" s="27"/>
      <c r="I427" s="28"/>
      <c r="J427" s="28"/>
      <c r="K427" s="29"/>
      <c r="L427" s="136"/>
      <c r="M427" s="136"/>
      <c r="N427" s="136"/>
      <c r="O427" s="26" t="str">
        <f t="shared" si="216"/>
        <v/>
      </c>
      <c r="P427" s="218" t="str">
        <f t="shared" si="217"/>
        <v/>
      </c>
      <c r="Q427" s="26" t="str">
        <f t="shared" si="218"/>
        <v/>
      </c>
      <c r="R427" s="22"/>
      <c r="S427" s="99"/>
      <c r="T427" s="10"/>
      <c r="U427" s="229" t="str">
        <f t="shared" si="219"/>
        <v/>
      </c>
      <c r="V427" s="230"/>
      <c r="W427" s="230"/>
      <c r="X427" s="230"/>
      <c r="Y427" s="230"/>
      <c r="Z427" s="22" t="str">
        <f>""</f>
        <v/>
      </c>
      <c r="AB427" s="23" t="str">
        <f t="shared" si="220"/>
        <v/>
      </c>
      <c r="AC427" s="2" t="b">
        <f>COUNT(Q427:Q$2500)&gt;0</f>
        <v>0</v>
      </c>
      <c r="AD427" s="2" t="b">
        <f t="shared" ref="AD427:AD490" si="237">LEN(CONCATENATE(H427,I427,J427,K427))&gt;0</f>
        <v>0</v>
      </c>
      <c r="AE427" s="2" t="b">
        <f t="shared" ref="AE427:AE490" si="238">AND(NOT(AD427),AD428)</f>
        <v>0</v>
      </c>
      <c r="AF427" s="2" t="b">
        <f t="shared" ref="AF427:AF490" si="239">AND(NOT(AD427),AD426)</f>
        <v>0</v>
      </c>
      <c r="AG427" s="2" t="b">
        <f>OR(
  AND(AC427,NOT(AC428)),
  AND(AF427,WEEKDAY(AH426,2)=EINSTELLUNGEN!$D$12),
  AND(AF427,AH427=$J$35)
)</f>
        <v>0</v>
      </c>
      <c r="AH427" s="2">
        <f>IF(AE427,AH426+IF(WEEKDAY(AH426+1,2)&lt;=EINSTELLUNGEN!$D$12,1,$J$36),AH426)</f>
        <v>42020</v>
      </c>
      <c r="AI427" s="2">
        <f t="shared" ref="AI427:AI490" si="240">YEAR(AH427)</f>
        <v>2019</v>
      </c>
      <c r="AJ427" s="2">
        <f t="shared" ref="AJ427:AJ490" si="241">AI427*100+ROUNDUP(MONTH(AH427)/3,0)</f>
        <v>201901</v>
      </c>
      <c r="AK427" s="2">
        <f t="shared" ref="AK427:AK490" si="242">AI427*100+MONTH(AH427)</f>
        <v>201901</v>
      </c>
      <c r="AL427" s="2">
        <f t="shared" si="236"/>
        <v>201903</v>
      </c>
      <c r="AM427" s="2" t="b">
        <f t="shared" ref="AM427:AM490" si="243">AND(AH427&gt;=$J$34,AH427&lt;=$J$35)</f>
        <v>1</v>
      </c>
      <c r="AN427" s="4" t="e">
        <f t="shared" si="221"/>
        <v>#N/A</v>
      </c>
      <c r="AO427" s="4" t="e">
        <f t="shared" si="222"/>
        <v>#N/A</v>
      </c>
      <c r="AP427" s="2" t="str">
        <f>IF(AD427,
  IF(ISBLANK(H427),
    AP426,
    IF(LEN(H427)=1,
      IF(OR(UPPER(H427)="A",UPPER(H427)="I"),
        EINSTELLUNGEN!$D$21,
        IF(OR(UPPER(H427)="B",UPPER(H427)="M"),
          EINSTELLUNGEN!$D$22,
          IF(OR(UPPER(H427)="C",UPPER(H427)="S"),
            EINSTELLUNGEN!$D$23,
            IF(UPPER(H427)="D",
              EINSTELLUNGEN!$D$24,
              IF(UPPER(H427)="E",
                EINSTELLUNGEN!$D$25,
                UPPER(H427)))))),
      IF(ISNUMBER(H427),
        EINSTELLUNGEN!$D$20&amp;H427,
        UPPER(H427)))),
  "")</f>
        <v/>
      </c>
      <c r="AQ427" s="2" t="str">
        <f t="shared" si="223"/>
        <v/>
      </c>
      <c r="AR427" s="2">
        <f t="shared" si="224"/>
        <v>0</v>
      </c>
      <c r="AS427" s="145">
        <f t="shared" si="225"/>
        <v>0.33333333333333331</v>
      </c>
      <c r="AT427" s="2">
        <f t="shared" si="226"/>
        <v>0</v>
      </c>
      <c r="AU427" s="2">
        <f t="shared" si="227"/>
        <v>0</v>
      </c>
      <c r="AV427" s="2">
        <f t="shared" si="228"/>
        <v>0</v>
      </c>
      <c r="AW427" s="2">
        <f t="shared" si="229"/>
        <v>0</v>
      </c>
      <c r="AX427" s="2">
        <f t="shared" ref="AX427:AX490" si="244">IF(SUM(AT427:AV427)=0,0,1)</f>
        <v>0</v>
      </c>
      <c r="AY427" s="2">
        <f t="shared" si="230"/>
        <v>0</v>
      </c>
      <c r="AZ427" s="145" t="e">
        <f t="shared" si="231"/>
        <v>#N/A</v>
      </c>
      <c r="BA427" s="145" t="e">
        <f t="shared" si="232"/>
        <v>#N/A</v>
      </c>
      <c r="BB427" s="145">
        <f t="shared" si="233"/>
        <v>2.083333333333337E-2</v>
      </c>
      <c r="BC427" s="2">
        <f>IF(AM427,
  IF(AND(AL427=$J$31,_xlfn.DAYS(AH427,DATE(AI427,1,1))&lt;7),
    MAX(0,EINSTELLUNGEN!$D$12+1-WEEKDAY(DATE(EINSTELLUNGEN!$D$9,EINSTELLUNGEN!$D$10,1),2)),
    IF(AL427=$J$33,
      MIN(EINSTELLUNGEN!$D$12,WEEKDAY(DATE(EINSTELLUNGEN!$D$9,12,31),2)),
      EINSTELLUNGEN!$D$12
  )) - SUMIF(AL$50:AL$2500,"="&amp;AL427,AX$50:AX$2500),
  0)</f>
        <v>3</v>
      </c>
      <c r="BD427" s="2">
        <f t="shared" si="234"/>
        <v>0.33333333333333331</v>
      </c>
      <c r="BE427" s="2">
        <f t="shared" si="235"/>
        <v>0</v>
      </c>
    </row>
    <row r="428" spans="1:57" ht="10.5" customHeight="1">
      <c r="A428" s="1" t="str">
        <f t="shared" ca="1" si="211"/>
        <v/>
      </c>
      <c r="B428" s="1" t="str">
        <f t="shared" ca="1" si="212"/>
        <v/>
      </c>
      <c r="C428" s="1" t="str">
        <f t="shared" ca="1" si="213"/>
        <v/>
      </c>
      <c r="D428" s="1" t="str">
        <f t="shared" ca="1" si="214"/>
        <v/>
      </c>
      <c r="F428" s="10"/>
      <c r="G428" s="136" t="str">
        <f t="shared" si="215"/>
        <v/>
      </c>
      <c r="H428" s="27"/>
      <c r="I428" s="28"/>
      <c r="J428" s="28"/>
      <c r="K428" s="29"/>
      <c r="L428" s="136"/>
      <c r="M428" s="136"/>
      <c r="N428" s="136"/>
      <c r="O428" s="26" t="str">
        <f t="shared" si="216"/>
        <v/>
      </c>
      <c r="P428" s="218" t="str">
        <f t="shared" si="217"/>
        <v/>
      </c>
      <c r="Q428" s="26" t="str">
        <f t="shared" si="218"/>
        <v/>
      </c>
      <c r="R428" s="22"/>
      <c r="S428" s="99"/>
      <c r="T428" s="10"/>
      <c r="U428" s="229" t="str">
        <f t="shared" si="219"/>
        <v/>
      </c>
      <c r="V428" s="230"/>
      <c r="W428" s="230"/>
      <c r="X428" s="230"/>
      <c r="Y428" s="230"/>
      <c r="Z428" s="22" t="str">
        <f>""</f>
        <v/>
      </c>
      <c r="AB428" s="23" t="str">
        <f t="shared" si="220"/>
        <v/>
      </c>
      <c r="AC428" s="2" t="b">
        <f>COUNT(Q428:Q$2500)&gt;0</f>
        <v>0</v>
      </c>
      <c r="AD428" s="2" t="b">
        <f t="shared" si="237"/>
        <v>0</v>
      </c>
      <c r="AE428" s="2" t="b">
        <f t="shared" si="238"/>
        <v>0</v>
      </c>
      <c r="AF428" s="2" t="b">
        <f t="shared" si="239"/>
        <v>0</v>
      </c>
      <c r="AG428" s="2" t="b">
        <f>OR(
  AND(AC428,NOT(AC429)),
  AND(AF428,WEEKDAY(AH427,2)=EINSTELLUNGEN!$D$12),
  AND(AF428,AH428=$J$35)
)</f>
        <v>0</v>
      </c>
      <c r="AH428" s="2">
        <f>IF(AE428,AH427+IF(WEEKDAY(AH427+1,2)&lt;=EINSTELLUNGEN!$D$12,1,$J$36),AH427)</f>
        <v>42020</v>
      </c>
      <c r="AI428" s="2">
        <f t="shared" si="240"/>
        <v>2019</v>
      </c>
      <c r="AJ428" s="2">
        <f t="shared" si="241"/>
        <v>201901</v>
      </c>
      <c r="AK428" s="2">
        <f t="shared" si="242"/>
        <v>201901</v>
      </c>
      <c r="AL428" s="2">
        <f t="shared" si="236"/>
        <v>201903</v>
      </c>
      <c r="AM428" s="2" t="b">
        <f t="shared" si="243"/>
        <v>1</v>
      </c>
      <c r="AN428" s="4" t="e">
        <f t="shared" si="221"/>
        <v>#N/A</v>
      </c>
      <c r="AO428" s="4" t="e">
        <f t="shared" si="222"/>
        <v>#N/A</v>
      </c>
      <c r="AP428" s="2" t="str">
        <f>IF(AD428,
  IF(ISBLANK(H428),
    AP427,
    IF(LEN(H428)=1,
      IF(OR(UPPER(H428)="A",UPPER(H428)="I"),
        EINSTELLUNGEN!$D$21,
        IF(OR(UPPER(H428)="B",UPPER(H428)="M"),
          EINSTELLUNGEN!$D$22,
          IF(OR(UPPER(H428)="C",UPPER(H428)="S"),
            EINSTELLUNGEN!$D$23,
            IF(UPPER(H428)="D",
              EINSTELLUNGEN!$D$24,
              IF(UPPER(H428)="E",
                EINSTELLUNGEN!$D$25,
                UPPER(H428)))))),
      IF(ISNUMBER(H428),
        EINSTELLUNGEN!$D$20&amp;H428,
        UPPER(H428)))),
  "")</f>
        <v/>
      </c>
      <c r="AQ428" s="2" t="str">
        <f t="shared" si="223"/>
        <v/>
      </c>
      <c r="AR428" s="2">
        <f t="shared" si="224"/>
        <v>0</v>
      </c>
      <c r="AS428" s="145">
        <f t="shared" si="225"/>
        <v>0.33333333333333331</v>
      </c>
      <c r="AT428" s="2">
        <f t="shared" si="226"/>
        <v>0</v>
      </c>
      <c r="AU428" s="2">
        <f t="shared" si="227"/>
        <v>0</v>
      </c>
      <c r="AV428" s="2">
        <f t="shared" si="228"/>
        <v>0</v>
      </c>
      <c r="AW428" s="2">
        <f t="shared" si="229"/>
        <v>0</v>
      </c>
      <c r="AX428" s="2">
        <f t="shared" si="244"/>
        <v>0</v>
      </c>
      <c r="AY428" s="2">
        <f t="shared" si="230"/>
        <v>0</v>
      </c>
      <c r="AZ428" s="145" t="e">
        <f t="shared" si="231"/>
        <v>#N/A</v>
      </c>
      <c r="BA428" s="145" t="e">
        <f t="shared" si="232"/>
        <v>#N/A</v>
      </c>
      <c r="BB428" s="145">
        <f t="shared" si="233"/>
        <v>2.083333333333337E-2</v>
      </c>
      <c r="BC428" s="2">
        <f>IF(AM428,
  IF(AND(AL428=$J$31,_xlfn.DAYS(AH428,DATE(AI428,1,1))&lt;7),
    MAX(0,EINSTELLUNGEN!$D$12+1-WEEKDAY(DATE(EINSTELLUNGEN!$D$9,EINSTELLUNGEN!$D$10,1),2)),
    IF(AL428=$J$33,
      MIN(EINSTELLUNGEN!$D$12,WEEKDAY(DATE(EINSTELLUNGEN!$D$9,12,31),2)),
      EINSTELLUNGEN!$D$12
  )) - SUMIF(AL$50:AL$2500,"="&amp;AL428,AX$50:AX$2500),
  0)</f>
        <v>3</v>
      </c>
      <c r="BD428" s="2">
        <f t="shared" si="234"/>
        <v>0.33333333333333331</v>
      </c>
      <c r="BE428" s="2">
        <f t="shared" si="235"/>
        <v>0</v>
      </c>
    </row>
    <row r="429" spans="1:57" ht="10.5" customHeight="1">
      <c r="A429" s="1" t="str">
        <f t="shared" ca="1" si="211"/>
        <v/>
      </c>
      <c r="B429" s="1" t="str">
        <f t="shared" ca="1" si="212"/>
        <v/>
      </c>
      <c r="C429" s="1" t="str">
        <f t="shared" ca="1" si="213"/>
        <v/>
      </c>
      <c r="D429" s="1" t="str">
        <f t="shared" ca="1" si="214"/>
        <v/>
      </c>
      <c r="F429" s="10"/>
      <c r="G429" s="136" t="str">
        <f t="shared" si="215"/>
        <v/>
      </c>
      <c r="H429" s="27"/>
      <c r="I429" s="28"/>
      <c r="J429" s="28"/>
      <c r="K429" s="29"/>
      <c r="L429" s="136"/>
      <c r="M429" s="136"/>
      <c r="N429" s="136"/>
      <c r="O429" s="26" t="str">
        <f t="shared" si="216"/>
        <v/>
      </c>
      <c r="P429" s="218" t="str">
        <f t="shared" si="217"/>
        <v/>
      </c>
      <c r="Q429" s="26" t="str">
        <f t="shared" si="218"/>
        <v/>
      </c>
      <c r="R429" s="22"/>
      <c r="S429" s="99"/>
      <c r="T429" s="10"/>
      <c r="U429" s="229" t="str">
        <f t="shared" si="219"/>
        <v/>
      </c>
      <c r="V429" s="230"/>
      <c r="W429" s="230"/>
      <c r="X429" s="230"/>
      <c r="Y429" s="230"/>
      <c r="Z429" s="22" t="str">
        <f>""</f>
        <v/>
      </c>
      <c r="AB429" s="23" t="str">
        <f t="shared" si="220"/>
        <v/>
      </c>
      <c r="AC429" s="2" t="b">
        <f>COUNT(Q429:Q$2500)&gt;0</f>
        <v>0</v>
      </c>
      <c r="AD429" s="2" t="b">
        <f t="shared" si="237"/>
        <v>0</v>
      </c>
      <c r="AE429" s="2" t="b">
        <f t="shared" si="238"/>
        <v>0</v>
      </c>
      <c r="AF429" s="2" t="b">
        <f t="shared" si="239"/>
        <v>0</v>
      </c>
      <c r="AG429" s="2" t="b">
        <f>OR(
  AND(AC429,NOT(AC430)),
  AND(AF429,WEEKDAY(AH428,2)=EINSTELLUNGEN!$D$12),
  AND(AF429,AH429=$J$35)
)</f>
        <v>0</v>
      </c>
      <c r="AH429" s="2">
        <f>IF(AE429,AH428+IF(WEEKDAY(AH428+1,2)&lt;=EINSTELLUNGEN!$D$12,1,$J$36),AH428)</f>
        <v>42020</v>
      </c>
      <c r="AI429" s="2">
        <f t="shared" si="240"/>
        <v>2019</v>
      </c>
      <c r="AJ429" s="2">
        <f t="shared" si="241"/>
        <v>201901</v>
      </c>
      <c r="AK429" s="2">
        <f t="shared" si="242"/>
        <v>201901</v>
      </c>
      <c r="AL429" s="2">
        <f t="shared" si="236"/>
        <v>201903</v>
      </c>
      <c r="AM429" s="2" t="b">
        <f t="shared" si="243"/>
        <v>1</v>
      </c>
      <c r="AN429" s="4" t="e">
        <f t="shared" si="221"/>
        <v>#N/A</v>
      </c>
      <c r="AO429" s="4" t="e">
        <f t="shared" si="222"/>
        <v>#N/A</v>
      </c>
      <c r="AP429" s="2" t="str">
        <f>IF(AD429,
  IF(ISBLANK(H429),
    AP428,
    IF(LEN(H429)=1,
      IF(OR(UPPER(H429)="A",UPPER(H429)="I"),
        EINSTELLUNGEN!$D$21,
        IF(OR(UPPER(H429)="B",UPPER(H429)="M"),
          EINSTELLUNGEN!$D$22,
          IF(OR(UPPER(H429)="C",UPPER(H429)="S"),
            EINSTELLUNGEN!$D$23,
            IF(UPPER(H429)="D",
              EINSTELLUNGEN!$D$24,
              IF(UPPER(H429)="E",
                EINSTELLUNGEN!$D$25,
                UPPER(H429)))))),
      IF(ISNUMBER(H429),
        EINSTELLUNGEN!$D$20&amp;H429,
        UPPER(H429)))),
  "")</f>
        <v/>
      </c>
      <c r="AQ429" s="2" t="str">
        <f t="shared" si="223"/>
        <v/>
      </c>
      <c r="AR429" s="2">
        <f t="shared" si="224"/>
        <v>0</v>
      </c>
      <c r="AS429" s="145">
        <f t="shared" si="225"/>
        <v>0.33333333333333331</v>
      </c>
      <c r="AT429" s="2">
        <f t="shared" si="226"/>
        <v>0</v>
      </c>
      <c r="AU429" s="2">
        <f t="shared" si="227"/>
        <v>0</v>
      </c>
      <c r="AV429" s="2">
        <f t="shared" si="228"/>
        <v>0</v>
      </c>
      <c r="AW429" s="2">
        <f t="shared" si="229"/>
        <v>0</v>
      </c>
      <c r="AX429" s="2">
        <f t="shared" si="244"/>
        <v>0</v>
      </c>
      <c r="AY429" s="2">
        <f t="shared" si="230"/>
        <v>0</v>
      </c>
      <c r="AZ429" s="145" t="e">
        <f t="shared" si="231"/>
        <v>#N/A</v>
      </c>
      <c r="BA429" s="145" t="e">
        <f t="shared" si="232"/>
        <v>#N/A</v>
      </c>
      <c r="BB429" s="145">
        <f t="shared" si="233"/>
        <v>2.083333333333337E-2</v>
      </c>
      <c r="BC429" s="2">
        <f>IF(AM429,
  IF(AND(AL429=$J$31,_xlfn.DAYS(AH429,DATE(AI429,1,1))&lt;7),
    MAX(0,EINSTELLUNGEN!$D$12+1-WEEKDAY(DATE(EINSTELLUNGEN!$D$9,EINSTELLUNGEN!$D$10,1),2)),
    IF(AL429=$J$33,
      MIN(EINSTELLUNGEN!$D$12,WEEKDAY(DATE(EINSTELLUNGEN!$D$9,12,31),2)),
      EINSTELLUNGEN!$D$12
  )) - SUMIF(AL$50:AL$2500,"="&amp;AL429,AX$50:AX$2500),
  0)</f>
        <v>3</v>
      </c>
      <c r="BD429" s="2">
        <f t="shared" si="234"/>
        <v>0.33333333333333331</v>
      </c>
      <c r="BE429" s="2">
        <f t="shared" si="235"/>
        <v>0</v>
      </c>
    </row>
    <row r="430" spans="1:57" ht="10.5" customHeight="1">
      <c r="A430" s="1" t="str">
        <f t="shared" ca="1" si="211"/>
        <v/>
      </c>
      <c r="B430" s="1" t="str">
        <f t="shared" ca="1" si="212"/>
        <v/>
      </c>
      <c r="C430" s="1" t="str">
        <f t="shared" ca="1" si="213"/>
        <v/>
      </c>
      <c r="D430" s="1" t="str">
        <f t="shared" ca="1" si="214"/>
        <v/>
      </c>
      <c r="F430" s="10"/>
      <c r="G430" s="136" t="str">
        <f t="shared" si="215"/>
        <v/>
      </c>
      <c r="H430" s="27"/>
      <c r="I430" s="28"/>
      <c r="J430" s="28"/>
      <c r="K430" s="29"/>
      <c r="L430" s="136"/>
      <c r="M430" s="136"/>
      <c r="N430" s="136"/>
      <c r="O430" s="26" t="str">
        <f t="shared" si="216"/>
        <v/>
      </c>
      <c r="P430" s="218" t="str">
        <f t="shared" si="217"/>
        <v/>
      </c>
      <c r="Q430" s="26" t="str">
        <f t="shared" si="218"/>
        <v/>
      </c>
      <c r="R430" s="22"/>
      <c r="S430" s="99"/>
      <c r="T430" s="10"/>
      <c r="U430" s="229" t="str">
        <f t="shared" si="219"/>
        <v/>
      </c>
      <c r="V430" s="230"/>
      <c r="W430" s="230"/>
      <c r="X430" s="230"/>
      <c r="Y430" s="230"/>
      <c r="Z430" s="22" t="str">
        <f>""</f>
        <v/>
      </c>
      <c r="AB430" s="23" t="str">
        <f t="shared" si="220"/>
        <v/>
      </c>
      <c r="AC430" s="2" t="b">
        <f>COUNT(Q430:Q$2500)&gt;0</f>
        <v>0</v>
      </c>
      <c r="AD430" s="2" t="b">
        <f t="shared" si="237"/>
        <v>0</v>
      </c>
      <c r="AE430" s="2" t="b">
        <f t="shared" si="238"/>
        <v>0</v>
      </c>
      <c r="AF430" s="2" t="b">
        <f t="shared" si="239"/>
        <v>0</v>
      </c>
      <c r="AG430" s="2" t="b">
        <f>OR(
  AND(AC430,NOT(AC431)),
  AND(AF430,WEEKDAY(AH429,2)=EINSTELLUNGEN!$D$12),
  AND(AF430,AH430=$J$35)
)</f>
        <v>0</v>
      </c>
      <c r="AH430" s="2">
        <f>IF(AE430,AH429+IF(WEEKDAY(AH429+1,2)&lt;=EINSTELLUNGEN!$D$12,1,$J$36),AH429)</f>
        <v>42020</v>
      </c>
      <c r="AI430" s="2">
        <f t="shared" si="240"/>
        <v>2019</v>
      </c>
      <c r="AJ430" s="2">
        <f t="shared" si="241"/>
        <v>201901</v>
      </c>
      <c r="AK430" s="2">
        <f t="shared" si="242"/>
        <v>201901</v>
      </c>
      <c r="AL430" s="2">
        <f t="shared" si="236"/>
        <v>201903</v>
      </c>
      <c r="AM430" s="2" t="b">
        <f t="shared" si="243"/>
        <v>1</v>
      </c>
      <c r="AN430" s="4" t="e">
        <f t="shared" si="221"/>
        <v>#N/A</v>
      </c>
      <c r="AO430" s="4" t="e">
        <f t="shared" si="222"/>
        <v>#N/A</v>
      </c>
      <c r="AP430" s="2" t="str">
        <f>IF(AD430,
  IF(ISBLANK(H430),
    AP429,
    IF(LEN(H430)=1,
      IF(OR(UPPER(H430)="A",UPPER(H430)="I"),
        EINSTELLUNGEN!$D$21,
        IF(OR(UPPER(H430)="B",UPPER(H430)="M"),
          EINSTELLUNGEN!$D$22,
          IF(OR(UPPER(H430)="C",UPPER(H430)="S"),
            EINSTELLUNGEN!$D$23,
            IF(UPPER(H430)="D",
              EINSTELLUNGEN!$D$24,
              IF(UPPER(H430)="E",
                EINSTELLUNGEN!$D$25,
                UPPER(H430)))))),
      IF(ISNUMBER(H430),
        EINSTELLUNGEN!$D$20&amp;H430,
        UPPER(H430)))),
  "")</f>
        <v/>
      </c>
      <c r="AQ430" s="2" t="str">
        <f t="shared" si="223"/>
        <v/>
      </c>
      <c r="AR430" s="2">
        <f t="shared" si="224"/>
        <v>0</v>
      </c>
      <c r="AS430" s="145">
        <f t="shared" si="225"/>
        <v>0.33333333333333331</v>
      </c>
      <c r="AT430" s="2">
        <f t="shared" si="226"/>
        <v>0</v>
      </c>
      <c r="AU430" s="2">
        <f t="shared" si="227"/>
        <v>0</v>
      </c>
      <c r="AV430" s="2">
        <f t="shared" si="228"/>
        <v>0</v>
      </c>
      <c r="AW430" s="2">
        <f t="shared" si="229"/>
        <v>0</v>
      </c>
      <c r="AX430" s="2">
        <f t="shared" si="244"/>
        <v>0</v>
      </c>
      <c r="AY430" s="2">
        <f t="shared" si="230"/>
        <v>0</v>
      </c>
      <c r="AZ430" s="145" t="e">
        <f t="shared" si="231"/>
        <v>#N/A</v>
      </c>
      <c r="BA430" s="145" t="e">
        <f t="shared" si="232"/>
        <v>#N/A</v>
      </c>
      <c r="BB430" s="145">
        <f t="shared" si="233"/>
        <v>2.083333333333337E-2</v>
      </c>
      <c r="BC430" s="2">
        <f>IF(AM430,
  IF(AND(AL430=$J$31,_xlfn.DAYS(AH430,DATE(AI430,1,1))&lt;7),
    MAX(0,EINSTELLUNGEN!$D$12+1-WEEKDAY(DATE(EINSTELLUNGEN!$D$9,EINSTELLUNGEN!$D$10,1),2)),
    IF(AL430=$J$33,
      MIN(EINSTELLUNGEN!$D$12,WEEKDAY(DATE(EINSTELLUNGEN!$D$9,12,31),2)),
      EINSTELLUNGEN!$D$12
  )) - SUMIF(AL$50:AL$2500,"="&amp;AL430,AX$50:AX$2500),
  0)</f>
        <v>3</v>
      </c>
      <c r="BD430" s="2">
        <f t="shared" si="234"/>
        <v>0.33333333333333331</v>
      </c>
      <c r="BE430" s="2">
        <f t="shared" si="235"/>
        <v>0</v>
      </c>
    </row>
    <row r="431" spans="1:57" ht="10.5" customHeight="1">
      <c r="A431" s="1" t="str">
        <f t="shared" ca="1" si="211"/>
        <v/>
      </c>
      <c r="B431" s="1" t="str">
        <f t="shared" ca="1" si="212"/>
        <v/>
      </c>
      <c r="C431" s="1" t="str">
        <f t="shared" ca="1" si="213"/>
        <v/>
      </c>
      <c r="D431" s="1" t="str">
        <f t="shared" ca="1" si="214"/>
        <v/>
      </c>
      <c r="F431" s="10"/>
      <c r="G431" s="136" t="str">
        <f t="shared" si="215"/>
        <v/>
      </c>
      <c r="H431" s="27"/>
      <c r="I431" s="28"/>
      <c r="J431" s="28"/>
      <c r="K431" s="29"/>
      <c r="L431" s="136"/>
      <c r="M431" s="136"/>
      <c r="N431" s="136"/>
      <c r="O431" s="26" t="str">
        <f t="shared" si="216"/>
        <v/>
      </c>
      <c r="P431" s="218" t="str">
        <f t="shared" si="217"/>
        <v/>
      </c>
      <c r="Q431" s="26" t="str">
        <f t="shared" si="218"/>
        <v/>
      </c>
      <c r="R431" s="22"/>
      <c r="S431" s="99"/>
      <c r="T431" s="10"/>
      <c r="U431" s="229" t="str">
        <f t="shared" si="219"/>
        <v/>
      </c>
      <c r="V431" s="230"/>
      <c r="W431" s="230"/>
      <c r="X431" s="230"/>
      <c r="Y431" s="230"/>
      <c r="Z431" s="22" t="str">
        <f>""</f>
        <v/>
      </c>
      <c r="AB431" s="23" t="str">
        <f t="shared" si="220"/>
        <v/>
      </c>
      <c r="AC431" s="2" t="b">
        <f>COUNT(Q431:Q$2500)&gt;0</f>
        <v>0</v>
      </c>
      <c r="AD431" s="2" t="b">
        <f t="shared" si="237"/>
        <v>0</v>
      </c>
      <c r="AE431" s="2" t="b">
        <f t="shared" si="238"/>
        <v>0</v>
      </c>
      <c r="AF431" s="2" t="b">
        <f t="shared" si="239"/>
        <v>0</v>
      </c>
      <c r="AG431" s="2" t="b">
        <f>OR(
  AND(AC431,NOT(AC432)),
  AND(AF431,WEEKDAY(AH430,2)=EINSTELLUNGEN!$D$12),
  AND(AF431,AH431=$J$35)
)</f>
        <v>0</v>
      </c>
      <c r="AH431" s="2">
        <f>IF(AE431,AH430+IF(WEEKDAY(AH430+1,2)&lt;=EINSTELLUNGEN!$D$12,1,$J$36),AH430)</f>
        <v>42020</v>
      </c>
      <c r="AI431" s="2">
        <f t="shared" si="240"/>
        <v>2019</v>
      </c>
      <c r="AJ431" s="2">
        <f t="shared" si="241"/>
        <v>201901</v>
      </c>
      <c r="AK431" s="2">
        <f t="shared" si="242"/>
        <v>201901</v>
      </c>
      <c r="AL431" s="2">
        <f t="shared" si="236"/>
        <v>201903</v>
      </c>
      <c r="AM431" s="2" t="b">
        <f t="shared" si="243"/>
        <v>1</v>
      </c>
      <c r="AN431" s="4" t="e">
        <f t="shared" si="221"/>
        <v>#N/A</v>
      </c>
      <c r="AO431" s="4" t="e">
        <f t="shared" si="222"/>
        <v>#N/A</v>
      </c>
      <c r="AP431" s="2" t="str">
        <f>IF(AD431,
  IF(ISBLANK(H431),
    AP430,
    IF(LEN(H431)=1,
      IF(OR(UPPER(H431)="A",UPPER(H431)="I"),
        EINSTELLUNGEN!$D$21,
        IF(OR(UPPER(H431)="B",UPPER(H431)="M"),
          EINSTELLUNGEN!$D$22,
          IF(OR(UPPER(H431)="C",UPPER(H431)="S"),
            EINSTELLUNGEN!$D$23,
            IF(UPPER(H431)="D",
              EINSTELLUNGEN!$D$24,
              IF(UPPER(H431)="E",
                EINSTELLUNGEN!$D$25,
                UPPER(H431)))))),
      IF(ISNUMBER(H431),
        EINSTELLUNGEN!$D$20&amp;H431,
        UPPER(H431)))),
  "")</f>
        <v/>
      </c>
      <c r="AQ431" s="2" t="str">
        <f t="shared" si="223"/>
        <v/>
      </c>
      <c r="AR431" s="2">
        <f t="shared" si="224"/>
        <v>0</v>
      </c>
      <c r="AS431" s="145">
        <f t="shared" si="225"/>
        <v>0.33333333333333331</v>
      </c>
      <c r="AT431" s="2">
        <f t="shared" si="226"/>
        <v>0</v>
      </c>
      <c r="AU431" s="2">
        <f t="shared" si="227"/>
        <v>0</v>
      </c>
      <c r="AV431" s="2">
        <f t="shared" si="228"/>
        <v>0</v>
      </c>
      <c r="AW431" s="2">
        <f t="shared" si="229"/>
        <v>0</v>
      </c>
      <c r="AX431" s="2">
        <f t="shared" si="244"/>
        <v>0</v>
      </c>
      <c r="AY431" s="2">
        <f t="shared" si="230"/>
        <v>0</v>
      </c>
      <c r="AZ431" s="145" t="e">
        <f t="shared" si="231"/>
        <v>#N/A</v>
      </c>
      <c r="BA431" s="145" t="e">
        <f t="shared" si="232"/>
        <v>#N/A</v>
      </c>
      <c r="BB431" s="145">
        <f t="shared" si="233"/>
        <v>2.083333333333337E-2</v>
      </c>
      <c r="BC431" s="2">
        <f>IF(AM431,
  IF(AND(AL431=$J$31,_xlfn.DAYS(AH431,DATE(AI431,1,1))&lt;7),
    MAX(0,EINSTELLUNGEN!$D$12+1-WEEKDAY(DATE(EINSTELLUNGEN!$D$9,EINSTELLUNGEN!$D$10,1),2)),
    IF(AL431=$J$33,
      MIN(EINSTELLUNGEN!$D$12,WEEKDAY(DATE(EINSTELLUNGEN!$D$9,12,31),2)),
      EINSTELLUNGEN!$D$12
  )) - SUMIF(AL$50:AL$2500,"="&amp;AL431,AX$50:AX$2500),
  0)</f>
        <v>3</v>
      </c>
      <c r="BD431" s="2">
        <f t="shared" si="234"/>
        <v>0.33333333333333331</v>
      </c>
      <c r="BE431" s="2">
        <f t="shared" si="235"/>
        <v>0</v>
      </c>
    </row>
    <row r="432" spans="1:57" ht="10.5" customHeight="1">
      <c r="A432" s="1" t="str">
        <f t="shared" ca="1" si="211"/>
        <v/>
      </c>
      <c r="B432" s="1" t="str">
        <f t="shared" ca="1" si="212"/>
        <v/>
      </c>
      <c r="C432" s="1" t="str">
        <f t="shared" ca="1" si="213"/>
        <v/>
      </c>
      <c r="D432" s="1" t="str">
        <f t="shared" ca="1" si="214"/>
        <v/>
      </c>
      <c r="F432" s="10"/>
      <c r="G432" s="136" t="str">
        <f t="shared" si="215"/>
        <v/>
      </c>
      <c r="H432" s="27"/>
      <c r="I432" s="28"/>
      <c r="J432" s="28"/>
      <c r="K432" s="29"/>
      <c r="L432" s="136"/>
      <c r="M432" s="136"/>
      <c r="N432" s="136"/>
      <c r="O432" s="26" t="str">
        <f t="shared" si="216"/>
        <v/>
      </c>
      <c r="P432" s="218" t="str">
        <f t="shared" si="217"/>
        <v/>
      </c>
      <c r="Q432" s="26" t="str">
        <f t="shared" si="218"/>
        <v/>
      </c>
      <c r="R432" s="22"/>
      <c r="S432" s="99"/>
      <c r="T432" s="10"/>
      <c r="U432" s="229" t="str">
        <f t="shared" si="219"/>
        <v/>
      </c>
      <c r="V432" s="230"/>
      <c r="W432" s="230"/>
      <c r="X432" s="230"/>
      <c r="Y432" s="230"/>
      <c r="Z432" s="22" t="str">
        <f>""</f>
        <v/>
      </c>
      <c r="AB432" s="23" t="str">
        <f t="shared" si="220"/>
        <v/>
      </c>
      <c r="AC432" s="2" t="b">
        <f>COUNT(Q432:Q$2500)&gt;0</f>
        <v>0</v>
      </c>
      <c r="AD432" s="2" t="b">
        <f t="shared" si="237"/>
        <v>0</v>
      </c>
      <c r="AE432" s="2" t="b">
        <f t="shared" si="238"/>
        <v>0</v>
      </c>
      <c r="AF432" s="2" t="b">
        <f t="shared" si="239"/>
        <v>0</v>
      </c>
      <c r="AG432" s="2" t="b">
        <f>OR(
  AND(AC432,NOT(AC433)),
  AND(AF432,WEEKDAY(AH431,2)=EINSTELLUNGEN!$D$12),
  AND(AF432,AH432=$J$35)
)</f>
        <v>0</v>
      </c>
      <c r="AH432" s="2">
        <f>IF(AE432,AH431+IF(WEEKDAY(AH431+1,2)&lt;=EINSTELLUNGEN!$D$12,1,$J$36),AH431)</f>
        <v>42020</v>
      </c>
      <c r="AI432" s="2">
        <f t="shared" si="240"/>
        <v>2019</v>
      </c>
      <c r="AJ432" s="2">
        <f t="shared" si="241"/>
        <v>201901</v>
      </c>
      <c r="AK432" s="2">
        <f t="shared" si="242"/>
        <v>201901</v>
      </c>
      <c r="AL432" s="2">
        <f t="shared" si="236"/>
        <v>201903</v>
      </c>
      <c r="AM432" s="2" t="b">
        <f t="shared" si="243"/>
        <v>1</v>
      </c>
      <c r="AN432" s="4" t="e">
        <f t="shared" si="221"/>
        <v>#N/A</v>
      </c>
      <c r="AO432" s="4" t="e">
        <f t="shared" si="222"/>
        <v>#N/A</v>
      </c>
      <c r="AP432" s="2" t="str">
        <f>IF(AD432,
  IF(ISBLANK(H432),
    AP431,
    IF(LEN(H432)=1,
      IF(OR(UPPER(H432)="A",UPPER(H432)="I"),
        EINSTELLUNGEN!$D$21,
        IF(OR(UPPER(H432)="B",UPPER(H432)="M"),
          EINSTELLUNGEN!$D$22,
          IF(OR(UPPER(H432)="C",UPPER(H432)="S"),
            EINSTELLUNGEN!$D$23,
            IF(UPPER(H432)="D",
              EINSTELLUNGEN!$D$24,
              IF(UPPER(H432)="E",
                EINSTELLUNGEN!$D$25,
                UPPER(H432)))))),
      IF(ISNUMBER(H432),
        EINSTELLUNGEN!$D$20&amp;H432,
        UPPER(H432)))),
  "")</f>
        <v/>
      </c>
      <c r="AQ432" s="2" t="str">
        <f t="shared" si="223"/>
        <v/>
      </c>
      <c r="AR432" s="2">
        <f t="shared" si="224"/>
        <v>0</v>
      </c>
      <c r="AS432" s="145">
        <f t="shared" si="225"/>
        <v>0.33333333333333331</v>
      </c>
      <c r="AT432" s="2">
        <f t="shared" si="226"/>
        <v>0</v>
      </c>
      <c r="AU432" s="2">
        <f t="shared" si="227"/>
        <v>0</v>
      </c>
      <c r="AV432" s="2">
        <f t="shared" si="228"/>
        <v>0</v>
      </c>
      <c r="AW432" s="2">
        <f t="shared" si="229"/>
        <v>0</v>
      </c>
      <c r="AX432" s="2">
        <f t="shared" si="244"/>
        <v>0</v>
      </c>
      <c r="AY432" s="2">
        <f t="shared" si="230"/>
        <v>0</v>
      </c>
      <c r="AZ432" s="145" t="e">
        <f t="shared" si="231"/>
        <v>#N/A</v>
      </c>
      <c r="BA432" s="145" t="e">
        <f t="shared" si="232"/>
        <v>#N/A</v>
      </c>
      <c r="BB432" s="145">
        <f t="shared" si="233"/>
        <v>2.083333333333337E-2</v>
      </c>
      <c r="BC432" s="2">
        <f>IF(AM432,
  IF(AND(AL432=$J$31,_xlfn.DAYS(AH432,DATE(AI432,1,1))&lt;7),
    MAX(0,EINSTELLUNGEN!$D$12+1-WEEKDAY(DATE(EINSTELLUNGEN!$D$9,EINSTELLUNGEN!$D$10,1),2)),
    IF(AL432=$J$33,
      MIN(EINSTELLUNGEN!$D$12,WEEKDAY(DATE(EINSTELLUNGEN!$D$9,12,31),2)),
      EINSTELLUNGEN!$D$12
  )) - SUMIF(AL$50:AL$2500,"="&amp;AL432,AX$50:AX$2500),
  0)</f>
        <v>3</v>
      </c>
      <c r="BD432" s="2">
        <f t="shared" si="234"/>
        <v>0.33333333333333331</v>
      </c>
      <c r="BE432" s="2">
        <f t="shared" si="235"/>
        <v>0</v>
      </c>
    </row>
    <row r="433" spans="1:57" ht="10.5" customHeight="1">
      <c r="A433" s="1" t="str">
        <f t="shared" ca="1" si="211"/>
        <v/>
      </c>
      <c r="B433" s="1" t="str">
        <f t="shared" ca="1" si="212"/>
        <v/>
      </c>
      <c r="C433" s="1" t="str">
        <f t="shared" ca="1" si="213"/>
        <v/>
      </c>
      <c r="D433" s="1" t="str">
        <f t="shared" ca="1" si="214"/>
        <v/>
      </c>
      <c r="F433" s="10"/>
      <c r="G433" s="136" t="str">
        <f t="shared" si="215"/>
        <v/>
      </c>
      <c r="H433" s="27"/>
      <c r="I433" s="28"/>
      <c r="J433" s="28"/>
      <c r="K433" s="29"/>
      <c r="L433" s="136"/>
      <c r="M433" s="136"/>
      <c r="N433" s="136"/>
      <c r="O433" s="26" t="str">
        <f t="shared" si="216"/>
        <v/>
      </c>
      <c r="P433" s="218" t="str">
        <f t="shared" si="217"/>
        <v/>
      </c>
      <c r="Q433" s="26" t="str">
        <f t="shared" si="218"/>
        <v/>
      </c>
      <c r="R433" s="22"/>
      <c r="S433" s="99"/>
      <c r="T433" s="10"/>
      <c r="U433" s="229" t="str">
        <f t="shared" si="219"/>
        <v/>
      </c>
      <c r="V433" s="230"/>
      <c r="W433" s="230"/>
      <c r="X433" s="230"/>
      <c r="Y433" s="230"/>
      <c r="Z433" s="22" t="str">
        <f>""</f>
        <v/>
      </c>
      <c r="AB433" s="23" t="str">
        <f t="shared" si="220"/>
        <v/>
      </c>
      <c r="AC433" s="2" t="b">
        <f>COUNT(Q433:Q$2500)&gt;0</f>
        <v>0</v>
      </c>
      <c r="AD433" s="2" t="b">
        <f t="shared" si="237"/>
        <v>0</v>
      </c>
      <c r="AE433" s="2" t="b">
        <f t="shared" si="238"/>
        <v>0</v>
      </c>
      <c r="AF433" s="2" t="b">
        <f t="shared" si="239"/>
        <v>0</v>
      </c>
      <c r="AG433" s="2" t="b">
        <f>OR(
  AND(AC433,NOT(AC434)),
  AND(AF433,WEEKDAY(AH432,2)=EINSTELLUNGEN!$D$12),
  AND(AF433,AH433=$J$35)
)</f>
        <v>0</v>
      </c>
      <c r="AH433" s="2">
        <f>IF(AE433,AH432+IF(WEEKDAY(AH432+1,2)&lt;=EINSTELLUNGEN!$D$12,1,$J$36),AH432)</f>
        <v>42020</v>
      </c>
      <c r="AI433" s="2">
        <f t="shared" si="240"/>
        <v>2019</v>
      </c>
      <c r="AJ433" s="2">
        <f t="shared" si="241"/>
        <v>201901</v>
      </c>
      <c r="AK433" s="2">
        <f t="shared" si="242"/>
        <v>201901</v>
      </c>
      <c r="AL433" s="2">
        <f t="shared" si="236"/>
        <v>201903</v>
      </c>
      <c r="AM433" s="2" t="b">
        <f t="shared" si="243"/>
        <v>1</v>
      </c>
      <c r="AN433" s="4" t="e">
        <f t="shared" si="221"/>
        <v>#N/A</v>
      </c>
      <c r="AO433" s="4" t="e">
        <f t="shared" si="222"/>
        <v>#N/A</v>
      </c>
      <c r="AP433" s="2" t="str">
        <f>IF(AD433,
  IF(ISBLANK(H433),
    AP432,
    IF(LEN(H433)=1,
      IF(OR(UPPER(H433)="A",UPPER(H433)="I"),
        EINSTELLUNGEN!$D$21,
        IF(OR(UPPER(H433)="B",UPPER(H433)="M"),
          EINSTELLUNGEN!$D$22,
          IF(OR(UPPER(H433)="C",UPPER(H433)="S"),
            EINSTELLUNGEN!$D$23,
            IF(UPPER(H433)="D",
              EINSTELLUNGEN!$D$24,
              IF(UPPER(H433)="E",
                EINSTELLUNGEN!$D$25,
                UPPER(H433)))))),
      IF(ISNUMBER(H433),
        EINSTELLUNGEN!$D$20&amp;H433,
        UPPER(H433)))),
  "")</f>
        <v/>
      </c>
      <c r="AQ433" s="2" t="str">
        <f t="shared" si="223"/>
        <v/>
      </c>
      <c r="AR433" s="2">
        <f t="shared" si="224"/>
        <v>0</v>
      </c>
      <c r="AS433" s="145">
        <f t="shared" si="225"/>
        <v>0.33333333333333331</v>
      </c>
      <c r="AT433" s="2">
        <f t="shared" si="226"/>
        <v>0</v>
      </c>
      <c r="AU433" s="2">
        <f t="shared" si="227"/>
        <v>0</v>
      </c>
      <c r="AV433" s="2">
        <f t="shared" si="228"/>
        <v>0</v>
      </c>
      <c r="AW433" s="2">
        <f t="shared" si="229"/>
        <v>0</v>
      </c>
      <c r="AX433" s="2">
        <f t="shared" si="244"/>
        <v>0</v>
      </c>
      <c r="AY433" s="2">
        <f t="shared" si="230"/>
        <v>0</v>
      </c>
      <c r="AZ433" s="145" t="e">
        <f t="shared" si="231"/>
        <v>#N/A</v>
      </c>
      <c r="BA433" s="145" t="e">
        <f t="shared" si="232"/>
        <v>#N/A</v>
      </c>
      <c r="BB433" s="145">
        <f t="shared" si="233"/>
        <v>2.083333333333337E-2</v>
      </c>
      <c r="BC433" s="2">
        <f>IF(AM433,
  IF(AND(AL433=$J$31,_xlfn.DAYS(AH433,DATE(AI433,1,1))&lt;7),
    MAX(0,EINSTELLUNGEN!$D$12+1-WEEKDAY(DATE(EINSTELLUNGEN!$D$9,EINSTELLUNGEN!$D$10,1),2)),
    IF(AL433=$J$33,
      MIN(EINSTELLUNGEN!$D$12,WEEKDAY(DATE(EINSTELLUNGEN!$D$9,12,31),2)),
      EINSTELLUNGEN!$D$12
  )) - SUMIF(AL$50:AL$2500,"="&amp;AL433,AX$50:AX$2500),
  0)</f>
        <v>3</v>
      </c>
      <c r="BD433" s="2">
        <f t="shared" si="234"/>
        <v>0.33333333333333331</v>
      </c>
      <c r="BE433" s="2">
        <f t="shared" si="235"/>
        <v>0</v>
      </c>
    </row>
    <row r="434" spans="1:57" ht="10.5" customHeight="1">
      <c r="A434" s="1" t="str">
        <f t="shared" ref="A434:A497" ca="1" si="245">IF(AND(AC434,AJ434=$A$48),"Q","")</f>
        <v/>
      </c>
      <c r="B434" s="1" t="str">
        <f t="shared" ref="B434:B497" ca="1" si="246">IF(AND(AC434,AK434=$B$48),"M","")</f>
        <v/>
      </c>
      <c r="C434" s="1" t="str">
        <f t="shared" ref="C434:C497" ca="1" si="247">IF(AND(AC434,AL434=$C$48),"W","")</f>
        <v/>
      </c>
      <c r="D434" s="1" t="str">
        <f t="shared" ref="D434:D497" ca="1" si="248">IF(AND(AC434,AH434=$D$48),"T","")</f>
        <v/>
      </c>
      <c r="F434" s="10"/>
      <c r="G434" s="136" t="str">
        <f t="shared" ref="G434:G497" si="249">IF(AE434,INDEX($L$29:$L$35,WEEKDAY(AH434,2),1)&amp;", "&amp;DAY(AH434)&amp;" "&amp;INDEX($N$29:$N$40,MONTH(AH434),1)&amp;" "&amp;YEAR(AH434),"")</f>
        <v/>
      </c>
      <c r="H434" s="27"/>
      <c r="I434" s="28"/>
      <c r="J434" s="28"/>
      <c r="K434" s="29"/>
      <c r="L434" s="136"/>
      <c r="M434" s="136"/>
      <c r="N434" s="136"/>
      <c r="O434" s="26" t="str">
        <f t="shared" ref="O434:O497" si="250">IF(AD434,AR434,"")</f>
        <v/>
      </c>
      <c r="P434" s="218" t="str">
        <f t="shared" ref="P434:P497" si="251">IF(AF434,
IF(AS433&gt;0,
  TEXT(AS433*24,"0,000")&amp;" h",
  TEXT(0,"0,000")&amp;" h"),
"")</f>
        <v/>
      </c>
      <c r="Q434" s="26" t="str">
        <f t="shared" ref="Q434:Q497" si="252">IF(AF434,BB433,"")</f>
        <v/>
      </c>
      <c r="R434" s="22"/>
      <c r="S434" s="99"/>
      <c r="T434" s="10"/>
      <c r="U434" s="229" t="str">
        <f t="shared" ref="U434:U497" si="253">IF(AND(AD434,AR434,LEN(AQ434)&gt;0),
IF(AQ434&lt;&gt;FALSE,
  TEXT(AH434,"yyyy-mm-dd")
    &amp;"|"&amp;TEXT(AN434,"hh:mm")
    &amp;"|"&amp;TEXT(AO434,"hh:mm")
    &amp;"|"&amp;AP434
    &amp;"|"&amp;AQ434,
  $J$39),
"")</f>
        <v/>
      </c>
      <c r="V434" s="230"/>
      <c r="W434" s="230"/>
      <c r="X434" s="230"/>
      <c r="Y434" s="230"/>
      <c r="Z434" s="22" t="str">
        <f>""</f>
        <v/>
      </c>
      <c r="AB434" s="23" t="str">
        <f t="shared" ref="AB434:AB497" si="254">IF(AG434,"W"&amp;RIGHT(AL433,2)&amp;"  "&amp;TEXT(BE433*24,"+0,00;−0,00;0,00")&amp;"  (S="&amp;TEXT(BC433*$J$37,"00,00")&amp;"  H="&amp;TEXT(BD433*24,"00,00")&amp;")","")</f>
        <v/>
      </c>
      <c r="AC434" s="2" t="b">
        <f>COUNT(Q434:Q$2500)&gt;0</f>
        <v>0</v>
      </c>
      <c r="AD434" s="2" t="b">
        <f t="shared" si="237"/>
        <v>0</v>
      </c>
      <c r="AE434" s="2" t="b">
        <f t="shared" si="238"/>
        <v>0</v>
      </c>
      <c r="AF434" s="2" t="b">
        <f t="shared" si="239"/>
        <v>0</v>
      </c>
      <c r="AG434" s="2" t="b">
        <f>OR(
  AND(AC434,NOT(AC435)),
  AND(AF434,WEEKDAY(AH433,2)=EINSTELLUNGEN!$D$12),
  AND(AF434,AH434=$J$35)
)</f>
        <v>0</v>
      </c>
      <c r="AH434" s="2">
        <f>IF(AE434,AH433+IF(WEEKDAY(AH433+1,2)&lt;=EINSTELLUNGEN!$D$12,1,$J$36),AH433)</f>
        <v>42020</v>
      </c>
      <c r="AI434" s="2">
        <f t="shared" si="240"/>
        <v>2019</v>
      </c>
      <c r="AJ434" s="2">
        <f t="shared" si="241"/>
        <v>201901</v>
      </c>
      <c r="AK434" s="2">
        <f t="shared" si="242"/>
        <v>201901</v>
      </c>
      <c r="AL434" s="2">
        <f t="shared" si="236"/>
        <v>201903</v>
      </c>
      <c r="AM434" s="2" t="b">
        <f t="shared" si="243"/>
        <v>1</v>
      </c>
      <c r="AN434" s="4" t="e">
        <f t="shared" ref="AN434:AN497" si="255">IF(NOT(AD434),NA(),IF(ISNUMBER(I434),I434,AO433))</f>
        <v>#N/A</v>
      </c>
      <c r="AO434" s="4" t="e">
        <f t="shared" ref="AO434:AO497" si="256">IF(ISNA(AN434),NA(),IF(ISNUMBER(J434),MAX(J434,AN434),AN434))</f>
        <v>#N/A</v>
      </c>
      <c r="AP434" s="2" t="str">
        <f>IF(AD434,
  IF(ISBLANK(H434),
    AP433,
    IF(LEN(H434)=1,
      IF(OR(UPPER(H434)="A",UPPER(H434)="I"),
        EINSTELLUNGEN!$D$21,
        IF(OR(UPPER(H434)="B",UPPER(H434)="M"),
          EINSTELLUNGEN!$D$22,
          IF(OR(UPPER(H434)="C",UPPER(H434)="S"),
            EINSTELLUNGEN!$D$23,
            IF(UPPER(H434)="D",
              EINSTELLUNGEN!$D$24,
              IF(UPPER(H434)="E",
                EINSTELLUNGEN!$D$25,
                UPPER(H434)))))),
      IF(ISNUMBER(H434),
        EINSTELLUNGEN!$D$20&amp;H434,
        UPPER(H434)))),
  "")</f>
        <v/>
      </c>
      <c r="AQ434" s="2" t="str">
        <f t="shared" ref="AQ434:AQ497" si="257">IF(LEN(AP434)&gt;0,
IF(LEN(TRIM(K434))&gt;0,K434,
IF(AND(AP433=AP434,LEN(TRIM(K433))&gt;0),K433,
  IF(AND(AP432=AP434,LEN(TRIM(K432))&gt;0),K432,
    IF(AND(AP431=AP434,LEN(TRIM(K431))&gt;0),K431,
      IF(AND(AP430=AP434,LEN(TRIM(K430))&gt;0),K430,
        IF(AND(AP429=AP434,LEN(TRIM(K429))&gt;0),K429,
          IF(AND(AP428=AP434,LEN(TRIM(K428))&gt;0),K428,
            IF(AND(AP427=AP434,LEN(TRIM(K427))&gt;0),K427,
              IF(AND(AP426=AP434,LEN(TRIM(K426))&gt;0),K426,
                IF(AND(AP425=AP434,LEN(TRIM(K425))&gt;0),K425,
                  IF(AND(AP424=AP434,LEN(TRIM(K424))&gt;0),K424,FALSE)
)))))))))),"")</f>
        <v/>
      </c>
      <c r="AR434" s="2">
        <f t="shared" ref="AR434:AR497" si="258">IF(OR(ISNA(AN434),ISNA(AO434)),0,MAX(0,AO434-AN434))</f>
        <v>0</v>
      </c>
      <c r="AS434" s="145">
        <f t="shared" ref="AS434:AS497" si="259">SUMIF(AH$50:AH$2500,"="&amp;AH434,AR$50:AR$2500)</f>
        <v>0.33333333333333331</v>
      </c>
      <c r="AT434" s="2">
        <f t="shared" ref="AT434:AT497" si="260">IF(AND(AF435,AP434="F"),1,0)</f>
        <v>0</v>
      </c>
      <c r="AU434" s="2">
        <f t="shared" ref="AU434:AU497" si="261">IF(AND(AF435,AP434="U"),1,0)</f>
        <v>0</v>
      </c>
      <c r="AV434" s="2">
        <f t="shared" ref="AV434:AV497" si="262">IF(AND(AF435,AP434="K"),1,0)</f>
        <v>0</v>
      </c>
      <c r="AW434" s="2">
        <f t="shared" ref="AW434:AW497" si="263">IF(AND(AF435,AP434="Z"),1,0)</f>
        <v>0</v>
      </c>
      <c r="AX434" s="2">
        <f t="shared" si="244"/>
        <v>0</v>
      </c>
      <c r="AY434" s="2">
        <f t="shared" ref="AY434:AY497" si="264">IF(AF435,IF(AX434=0,1,0),0)</f>
        <v>0</v>
      </c>
      <c r="AZ434" s="145" t="e">
        <f t="shared" ref="AZ434:AZ497" si="265">IF(NOT(AD434),NA(),IF(ISNA(AZ433),AN434,IF(AND(ISNUMBER(AN434),AN434&lt;AZ433),AN434,AZ433)))</f>
        <v>#N/A</v>
      </c>
      <c r="BA434" s="145" t="e">
        <f t="shared" ref="BA434:BA497" si="266">IF(NOT(AD434),NA(),IF(ISNA(BA433),AO434,IF(AND(ISNUMBER(AO434),AO434&gt;BA433),AO434,BA433)))</f>
        <v>#N/A</v>
      </c>
      <c r="BB434" s="145">
        <f t="shared" ref="BB434:BB497" si="267">IF(AE433,
  0,
  IF(OR(ISNA(AZ434),ISNA(BA434)),
    BB433,
    MAX(0,(BA434-AZ434)-AS434)))</f>
        <v>2.083333333333337E-2</v>
      </c>
      <c r="BC434" s="2">
        <f>IF(AM434,
  IF(AND(AL434=$J$31,_xlfn.DAYS(AH434,DATE(AI434,1,1))&lt;7),
    MAX(0,EINSTELLUNGEN!$D$12+1-WEEKDAY(DATE(EINSTELLUNGEN!$D$9,EINSTELLUNGEN!$D$10,1),2)),
    IF(AL434=$J$33,
      MIN(EINSTELLUNGEN!$D$12,WEEKDAY(DATE(EINSTELLUNGEN!$D$9,12,31),2)),
      EINSTELLUNGEN!$D$12
  )) - SUMIF(AL$50:AL$2500,"="&amp;AL434,AX$50:AX$2500),
  0)</f>
        <v>3</v>
      </c>
      <c r="BD434" s="2">
        <f t="shared" ref="BD434:BD497" si="268">SUMIF(AL$50:AL$2500,"="&amp;AL434,AR$50:AR$2500)</f>
        <v>0.33333333333333331</v>
      </c>
      <c r="BE434" s="2">
        <f t="shared" ref="BE434:BE497" si="269">IF(AG435,BD434-BC434*$J$37/24,0)</f>
        <v>0</v>
      </c>
    </row>
    <row r="435" spans="1:57" ht="10.5" customHeight="1">
      <c r="A435" s="1" t="str">
        <f t="shared" ca="1" si="245"/>
        <v/>
      </c>
      <c r="B435" s="1" t="str">
        <f t="shared" ca="1" si="246"/>
        <v/>
      </c>
      <c r="C435" s="1" t="str">
        <f t="shared" ca="1" si="247"/>
        <v/>
      </c>
      <c r="D435" s="1" t="str">
        <f t="shared" ca="1" si="248"/>
        <v/>
      </c>
      <c r="F435" s="10"/>
      <c r="G435" s="136" t="str">
        <f t="shared" si="249"/>
        <v/>
      </c>
      <c r="H435" s="27"/>
      <c r="I435" s="28"/>
      <c r="J435" s="28"/>
      <c r="K435" s="29"/>
      <c r="L435" s="136"/>
      <c r="M435" s="136"/>
      <c r="N435" s="136"/>
      <c r="O435" s="26" t="str">
        <f t="shared" si="250"/>
        <v/>
      </c>
      <c r="P435" s="218" t="str">
        <f t="shared" si="251"/>
        <v/>
      </c>
      <c r="Q435" s="26" t="str">
        <f t="shared" si="252"/>
        <v/>
      </c>
      <c r="R435" s="22"/>
      <c r="S435" s="99"/>
      <c r="T435" s="10"/>
      <c r="U435" s="229" t="str">
        <f t="shared" si="253"/>
        <v/>
      </c>
      <c r="V435" s="230"/>
      <c r="W435" s="230"/>
      <c r="X435" s="230"/>
      <c r="Y435" s="230"/>
      <c r="Z435" s="22" t="str">
        <f>""</f>
        <v/>
      </c>
      <c r="AB435" s="23" t="str">
        <f t="shared" si="254"/>
        <v/>
      </c>
      <c r="AC435" s="2" t="b">
        <f>COUNT(Q435:Q$2500)&gt;0</f>
        <v>0</v>
      </c>
      <c r="AD435" s="2" t="b">
        <f t="shared" si="237"/>
        <v>0</v>
      </c>
      <c r="AE435" s="2" t="b">
        <f t="shared" si="238"/>
        <v>0</v>
      </c>
      <c r="AF435" s="2" t="b">
        <f t="shared" si="239"/>
        <v>0</v>
      </c>
      <c r="AG435" s="2" t="b">
        <f>OR(
  AND(AC435,NOT(AC436)),
  AND(AF435,WEEKDAY(AH434,2)=EINSTELLUNGEN!$D$12),
  AND(AF435,AH435=$J$35)
)</f>
        <v>0</v>
      </c>
      <c r="AH435" s="2">
        <f>IF(AE435,AH434+IF(WEEKDAY(AH434+1,2)&lt;=EINSTELLUNGEN!$D$12,1,$J$36),AH434)</f>
        <v>42020</v>
      </c>
      <c r="AI435" s="2">
        <f t="shared" si="240"/>
        <v>2019</v>
      </c>
      <c r="AJ435" s="2">
        <f t="shared" si="241"/>
        <v>201901</v>
      </c>
      <c r="AK435" s="2">
        <f t="shared" si="242"/>
        <v>201901</v>
      </c>
      <c r="AL435" s="2">
        <f t="shared" ref="AL435:AL498" si="270">AI435*100-IF(AND(_xlfn.ISOWEEKNUM(AH435)&gt;=52,MONTH(AH435)=1),100,0)+_xlfn.ISOWEEKNUM(AH435)</f>
        <v>201903</v>
      </c>
      <c r="AM435" s="2" t="b">
        <f t="shared" si="243"/>
        <v>1</v>
      </c>
      <c r="AN435" s="4" t="e">
        <f t="shared" si="255"/>
        <v>#N/A</v>
      </c>
      <c r="AO435" s="4" t="e">
        <f t="shared" si="256"/>
        <v>#N/A</v>
      </c>
      <c r="AP435" s="2" t="str">
        <f>IF(AD435,
  IF(ISBLANK(H435),
    AP434,
    IF(LEN(H435)=1,
      IF(OR(UPPER(H435)="A",UPPER(H435)="I"),
        EINSTELLUNGEN!$D$21,
        IF(OR(UPPER(H435)="B",UPPER(H435)="M"),
          EINSTELLUNGEN!$D$22,
          IF(OR(UPPER(H435)="C",UPPER(H435)="S"),
            EINSTELLUNGEN!$D$23,
            IF(UPPER(H435)="D",
              EINSTELLUNGEN!$D$24,
              IF(UPPER(H435)="E",
                EINSTELLUNGEN!$D$25,
                UPPER(H435)))))),
      IF(ISNUMBER(H435),
        EINSTELLUNGEN!$D$20&amp;H435,
        UPPER(H435)))),
  "")</f>
        <v/>
      </c>
      <c r="AQ435" s="2" t="str">
        <f t="shared" si="257"/>
        <v/>
      </c>
      <c r="AR435" s="2">
        <f t="shared" si="258"/>
        <v>0</v>
      </c>
      <c r="AS435" s="145">
        <f t="shared" si="259"/>
        <v>0.33333333333333331</v>
      </c>
      <c r="AT435" s="2">
        <f t="shared" si="260"/>
        <v>0</v>
      </c>
      <c r="AU435" s="2">
        <f t="shared" si="261"/>
        <v>0</v>
      </c>
      <c r="AV435" s="2">
        <f t="shared" si="262"/>
        <v>0</v>
      </c>
      <c r="AW435" s="2">
        <f t="shared" si="263"/>
        <v>0</v>
      </c>
      <c r="AX435" s="2">
        <f t="shared" si="244"/>
        <v>0</v>
      </c>
      <c r="AY435" s="2">
        <f t="shared" si="264"/>
        <v>0</v>
      </c>
      <c r="AZ435" s="145" t="e">
        <f t="shared" si="265"/>
        <v>#N/A</v>
      </c>
      <c r="BA435" s="145" t="e">
        <f t="shared" si="266"/>
        <v>#N/A</v>
      </c>
      <c r="BB435" s="145">
        <f t="shared" si="267"/>
        <v>2.083333333333337E-2</v>
      </c>
      <c r="BC435" s="2">
        <f>IF(AM435,
  IF(AND(AL435=$J$31,_xlfn.DAYS(AH435,DATE(AI435,1,1))&lt;7),
    MAX(0,EINSTELLUNGEN!$D$12+1-WEEKDAY(DATE(EINSTELLUNGEN!$D$9,EINSTELLUNGEN!$D$10,1),2)),
    IF(AL435=$J$33,
      MIN(EINSTELLUNGEN!$D$12,WEEKDAY(DATE(EINSTELLUNGEN!$D$9,12,31),2)),
      EINSTELLUNGEN!$D$12
  )) - SUMIF(AL$50:AL$2500,"="&amp;AL435,AX$50:AX$2500),
  0)</f>
        <v>3</v>
      </c>
      <c r="BD435" s="2">
        <f t="shared" si="268"/>
        <v>0.33333333333333331</v>
      </c>
      <c r="BE435" s="2">
        <f t="shared" si="269"/>
        <v>0</v>
      </c>
    </row>
    <row r="436" spans="1:57" ht="10.5" customHeight="1">
      <c r="A436" s="1" t="str">
        <f t="shared" ca="1" si="245"/>
        <v/>
      </c>
      <c r="B436" s="1" t="str">
        <f t="shared" ca="1" si="246"/>
        <v/>
      </c>
      <c r="C436" s="1" t="str">
        <f t="shared" ca="1" si="247"/>
        <v/>
      </c>
      <c r="D436" s="1" t="str">
        <f t="shared" ca="1" si="248"/>
        <v/>
      </c>
      <c r="F436" s="10"/>
      <c r="G436" s="136" t="str">
        <f t="shared" si="249"/>
        <v/>
      </c>
      <c r="H436" s="27"/>
      <c r="I436" s="28"/>
      <c r="J436" s="28"/>
      <c r="K436" s="29"/>
      <c r="L436" s="136"/>
      <c r="M436" s="136"/>
      <c r="N436" s="136"/>
      <c r="O436" s="26" t="str">
        <f t="shared" si="250"/>
        <v/>
      </c>
      <c r="P436" s="218" t="str">
        <f t="shared" si="251"/>
        <v/>
      </c>
      <c r="Q436" s="26" t="str">
        <f t="shared" si="252"/>
        <v/>
      </c>
      <c r="R436" s="22"/>
      <c r="S436" s="99"/>
      <c r="T436" s="10"/>
      <c r="U436" s="229" t="str">
        <f t="shared" si="253"/>
        <v/>
      </c>
      <c r="V436" s="230"/>
      <c r="W436" s="230"/>
      <c r="X436" s="230"/>
      <c r="Y436" s="230"/>
      <c r="Z436" s="22" t="str">
        <f>""</f>
        <v/>
      </c>
      <c r="AB436" s="23" t="str">
        <f t="shared" si="254"/>
        <v/>
      </c>
      <c r="AC436" s="2" t="b">
        <f>COUNT(Q436:Q$2500)&gt;0</f>
        <v>0</v>
      </c>
      <c r="AD436" s="2" t="b">
        <f t="shared" si="237"/>
        <v>0</v>
      </c>
      <c r="AE436" s="2" t="b">
        <f t="shared" si="238"/>
        <v>0</v>
      </c>
      <c r="AF436" s="2" t="b">
        <f t="shared" si="239"/>
        <v>0</v>
      </c>
      <c r="AG436" s="2" t="b">
        <f>OR(
  AND(AC436,NOT(AC437)),
  AND(AF436,WEEKDAY(AH435,2)=EINSTELLUNGEN!$D$12),
  AND(AF436,AH436=$J$35)
)</f>
        <v>0</v>
      </c>
      <c r="AH436" s="2">
        <f>IF(AE436,AH435+IF(WEEKDAY(AH435+1,2)&lt;=EINSTELLUNGEN!$D$12,1,$J$36),AH435)</f>
        <v>42020</v>
      </c>
      <c r="AI436" s="2">
        <f t="shared" si="240"/>
        <v>2019</v>
      </c>
      <c r="AJ436" s="2">
        <f t="shared" si="241"/>
        <v>201901</v>
      </c>
      <c r="AK436" s="2">
        <f t="shared" si="242"/>
        <v>201901</v>
      </c>
      <c r="AL436" s="2">
        <f t="shared" si="270"/>
        <v>201903</v>
      </c>
      <c r="AM436" s="2" t="b">
        <f t="shared" si="243"/>
        <v>1</v>
      </c>
      <c r="AN436" s="4" t="e">
        <f t="shared" si="255"/>
        <v>#N/A</v>
      </c>
      <c r="AO436" s="4" t="e">
        <f t="shared" si="256"/>
        <v>#N/A</v>
      </c>
      <c r="AP436" s="2" t="str">
        <f>IF(AD436,
  IF(ISBLANK(H436),
    AP435,
    IF(LEN(H436)=1,
      IF(OR(UPPER(H436)="A",UPPER(H436)="I"),
        EINSTELLUNGEN!$D$21,
        IF(OR(UPPER(H436)="B",UPPER(H436)="M"),
          EINSTELLUNGEN!$D$22,
          IF(OR(UPPER(H436)="C",UPPER(H436)="S"),
            EINSTELLUNGEN!$D$23,
            IF(UPPER(H436)="D",
              EINSTELLUNGEN!$D$24,
              IF(UPPER(H436)="E",
                EINSTELLUNGEN!$D$25,
                UPPER(H436)))))),
      IF(ISNUMBER(H436),
        EINSTELLUNGEN!$D$20&amp;H436,
        UPPER(H436)))),
  "")</f>
        <v/>
      </c>
      <c r="AQ436" s="2" t="str">
        <f t="shared" si="257"/>
        <v/>
      </c>
      <c r="AR436" s="2">
        <f t="shared" si="258"/>
        <v>0</v>
      </c>
      <c r="AS436" s="145">
        <f t="shared" si="259"/>
        <v>0.33333333333333331</v>
      </c>
      <c r="AT436" s="2">
        <f t="shared" si="260"/>
        <v>0</v>
      </c>
      <c r="AU436" s="2">
        <f t="shared" si="261"/>
        <v>0</v>
      </c>
      <c r="AV436" s="2">
        <f t="shared" si="262"/>
        <v>0</v>
      </c>
      <c r="AW436" s="2">
        <f t="shared" si="263"/>
        <v>0</v>
      </c>
      <c r="AX436" s="2">
        <f t="shared" si="244"/>
        <v>0</v>
      </c>
      <c r="AY436" s="2">
        <f t="shared" si="264"/>
        <v>0</v>
      </c>
      <c r="AZ436" s="145" t="e">
        <f t="shared" si="265"/>
        <v>#N/A</v>
      </c>
      <c r="BA436" s="145" t="e">
        <f t="shared" si="266"/>
        <v>#N/A</v>
      </c>
      <c r="BB436" s="145">
        <f t="shared" si="267"/>
        <v>2.083333333333337E-2</v>
      </c>
      <c r="BC436" s="2">
        <f>IF(AM436,
  IF(AND(AL436=$J$31,_xlfn.DAYS(AH436,DATE(AI436,1,1))&lt;7),
    MAX(0,EINSTELLUNGEN!$D$12+1-WEEKDAY(DATE(EINSTELLUNGEN!$D$9,EINSTELLUNGEN!$D$10,1),2)),
    IF(AL436=$J$33,
      MIN(EINSTELLUNGEN!$D$12,WEEKDAY(DATE(EINSTELLUNGEN!$D$9,12,31),2)),
      EINSTELLUNGEN!$D$12
  )) - SUMIF(AL$50:AL$2500,"="&amp;AL436,AX$50:AX$2500),
  0)</f>
        <v>3</v>
      </c>
      <c r="BD436" s="2">
        <f t="shared" si="268"/>
        <v>0.33333333333333331</v>
      </c>
      <c r="BE436" s="2">
        <f t="shared" si="269"/>
        <v>0</v>
      </c>
    </row>
    <row r="437" spans="1:57" ht="10.5" customHeight="1">
      <c r="A437" s="1" t="str">
        <f t="shared" ca="1" si="245"/>
        <v/>
      </c>
      <c r="B437" s="1" t="str">
        <f t="shared" ca="1" si="246"/>
        <v/>
      </c>
      <c r="C437" s="1" t="str">
        <f t="shared" ca="1" si="247"/>
        <v/>
      </c>
      <c r="D437" s="1" t="str">
        <f t="shared" ca="1" si="248"/>
        <v/>
      </c>
      <c r="F437" s="10"/>
      <c r="G437" s="136" t="str">
        <f t="shared" si="249"/>
        <v/>
      </c>
      <c r="H437" s="27"/>
      <c r="I437" s="28"/>
      <c r="J437" s="28"/>
      <c r="K437" s="29"/>
      <c r="L437" s="136"/>
      <c r="M437" s="136"/>
      <c r="N437" s="136"/>
      <c r="O437" s="26" t="str">
        <f t="shared" si="250"/>
        <v/>
      </c>
      <c r="P437" s="218" t="str">
        <f t="shared" si="251"/>
        <v/>
      </c>
      <c r="Q437" s="26" t="str">
        <f t="shared" si="252"/>
        <v/>
      </c>
      <c r="R437" s="22"/>
      <c r="S437" s="99"/>
      <c r="T437" s="10"/>
      <c r="U437" s="229" t="str">
        <f t="shared" si="253"/>
        <v/>
      </c>
      <c r="V437" s="230"/>
      <c r="W437" s="230"/>
      <c r="X437" s="230"/>
      <c r="Y437" s="230"/>
      <c r="Z437" s="22" t="str">
        <f>""</f>
        <v/>
      </c>
      <c r="AB437" s="23" t="str">
        <f t="shared" si="254"/>
        <v/>
      </c>
      <c r="AC437" s="2" t="b">
        <f>COUNT(Q437:Q$2500)&gt;0</f>
        <v>0</v>
      </c>
      <c r="AD437" s="2" t="b">
        <f t="shared" si="237"/>
        <v>0</v>
      </c>
      <c r="AE437" s="2" t="b">
        <f t="shared" si="238"/>
        <v>0</v>
      </c>
      <c r="AF437" s="2" t="b">
        <f t="shared" si="239"/>
        <v>0</v>
      </c>
      <c r="AG437" s="2" t="b">
        <f>OR(
  AND(AC437,NOT(AC438)),
  AND(AF437,WEEKDAY(AH436,2)=EINSTELLUNGEN!$D$12),
  AND(AF437,AH437=$J$35)
)</f>
        <v>0</v>
      </c>
      <c r="AH437" s="2">
        <f>IF(AE437,AH436+IF(WEEKDAY(AH436+1,2)&lt;=EINSTELLUNGEN!$D$12,1,$J$36),AH436)</f>
        <v>42020</v>
      </c>
      <c r="AI437" s="2">
        <f t="shared" si="240"/>
        <v>2019</v>
      </c>
      <c r="AJ437" s="2">
        <f t="shared" si="241"/>
        <v>201901</v>
      </c>
      <c r="AK437" s="2">
        <f t="shared" si="242"/>
        <v>201901</v>
      </c>
      <c r="AL437" s="2">
        <f t="shared" si="270"/>
        <v>201903</v>
      </c>
      <c r="AM437" s="2" t="b">
        <f t="shared" si="243"/>
        <v>1</v>
      </c>
      <c r="AN437" s="4" t="e">
        <f t="shared" si="255"/>
        <v>#N/A</v>
      </c>
      <c r="AO437" s="4" t="e">
        <f t="shared" si="256"/>
        <v>#N/A</v>
      </c>
      <c r="AP437" s="2" t="str">
        <f>IF(AD437,
  IF(ISBLANK(H437),
    AP436,
    IF(LEN(H437)=1,
      IF(OR(UPPER(H437)="A",UPPER(H437)="I"),
        EINSTELLUNGEN!$D$21,
        IF(OR(UPPER(H437)="B",UPPER(H437)="M"),
          EINSTELLUNGEN!$D$22,
          IF(OR(UPPER(H437)="C",UPPER(H437)="S"),
            EINSTELLUNGEN!$D$23,
            IF(UPPER(H437)="D",
              EINSTELLUNGEN!$D$24,
              IF(UPPER(H437)="E",
                EINSTELLUNGEN!$D$25,
                UPPER(H437)))))),
      IF(ISNUMBER(H437),
        EINSTELLUNGEN!$D$20&amp;H437,
        UPPER(H437)))),
  "")</f>
        <v/>
      </c>
      <c r="AQ437" s="2" t="str">
        <f t="shared" si="257"/>
        <v/>
      </c>
      <c r="AR437" s="2">
        <f t="shared" si="258"/>
        <v>0</v>
      </c>
      <c r="AS437" s="145">
        <f t="shared" si="259"/>
        <v>0.33333333333333331</v>
      </c>
      <c r="AT437" s="2">
        <f t="shared" si="260"/>
        <v>0</v>
      </c>
      <c r="AU437" s="2">
        <f t="shared" si="261"/>
        <v>0</v>
      </c>
      <c r="AV437" s="2">
        <f t="shared" si="262"/>
        <v>0</v>
      </c>
      <c r="AW437" s="2">
        <f t="shared" si="263"/>
        <v>0</v>
      </c>
      <c r="AX437" s="2">
        <f t="shared" si="244"/>
        <v>0</v>
      </c>
      <c r="AY437" s="2">
        <f t="shared" si="264"/>
        <v>0</v>
      </c>
      <c r="AZ437" s="145" t="e">
        <f t="shared" si="265"/>
        <v>#N/A</v>
      </c>
      <c r="BA437" s="145" t="e">
        <f t="shared" si="266"/>
        <v>#N/A</v>
      </c>
      <c r="BB437" s="145">
        <f t="shared" si="267"/>
        <v>2.083333333333337E-2</v>
      </c>
      <c r="BC437" s="2">
        <f>IF(AM437,
  IF(AND(AL437=$J$31,_xlfn.DAYS(AH437,DATE(AI437,1,1))&lt;7),
    MAX(0,EINSTELLUNGEN!$D$12+1-WEEKDAY(DATE(EINSTELLUNGEN!$D$9,EINSTELLUNGEN!$D$10,1),2)),
    IF(AL437=$J$33,
      MIN(EINSTELLUNGEN!$D$12,WEEKDAY(DATE(EINSTELLUNGEN!$D$9,12,31),2)),
      EINSTELLUNGEN!$D$12
  )) - SUMIF(AL$50:AL$2500,"="&amp;AL437,AX$50:AX$2500),
  0)</f>
        <v>3</v>
      </c>
      <c r="BD437" s="2">
        <f t="shared" si="268"/>
        <v>0.33333333333333331</v>
      </c>
      <c r="BE437" s="2">
        <f t="shared" si="269"/>
        <v>0</v>
      </c>
    </row>
    <row r="438" spans="1:57" ht="10.5" customHeight="1">
      <c r="A438" s="1" t="str">
        <f t="shared" ca="1" si="245"/>
        <v/>
      </c>
      <c r="B438" s="1" t="str">
        <f t="shared" ca="1" si="246"/>
        <v/>
      </c>
      <c r="C438" s="1" t="str">
        <f t="shared" ca="1" si="247"/>
        <v/>
      </c>
      <c r="D438" s="1" t="str">
        <f t="shared" ca="1" si="248"/>
        <v/>
      </c>
      <c r="F438" s="10"/>
      <c r="G438" s="136" t="str">
        <f t="shared" si="249"/>
        <v/>
      </c>
      <c r="H438" s="27"/>
      <c r="I438" s="28"/>
      <c r="J438" s="28"/>
      <c r="K438" s="29"/>
      <c r="L438" s="136"/>
      <c r="M438" s="136"/>
      <c r="N438" s="136"/>
      <c r="O438" s="26" t="str">
        <f t="shared" si="250"/>
        <v/>
      </c>
      <c r="P438" s="218" t="str">
        <f t="shared" si="251"/>
        <v/>
      </c>
      <c r="Q438" s="26" t="str">
        <f t="shared" si="252"/>
        <v/>
      </c>
      <c r="R438" s="22"/>
      <c r="S438" s="99"/>
      <c r="T438" s="10"/>
      <c r="U438" s="229" t="str">
        <f t="shared" si="253"/>
        <v/>
      </c>
      <c r="V438" s="230"/>
      <c r="W438" s="230"/>
      <c r="X438" s="230"/>
      <c r="Y438" s="230"/>
      <c r="Z438" s="22" t="str">
        <f>""</f>
        <v/>
      </c>
      <c r="AB438" s="23" t="str">
        <f t="shared" si="254"/>
        <v/>
      </c>
      <c r="AC438" s="2" t="b">
        <f>COUNT(Q438:Q$2500)&gt;0</f>
        <v>0</v>
      </c>
      <c r="AD438" s="2" t="b">
        <f t="shared" si="237"/>
        <v>0</v>
      </c>
      <c r="AE438" s="2" t="b">
        <f t="shared" si="238"/>
        <v>0</v>
      </c>
      <c r="AF438" s="2" t="b">
        <f t="shared" si="239"/>
        <v>0</v>
      </c>
      <c r="AG438" s="2" t="b">
        <f>OR(
  AND(AC438,NOT(AC439)),
  AND(AF438,WEEKDAY(AH437,2)=EINSTELLUNGEN!$D$12),
  AND(AF438,AH438=$J$35)
)</f>
        <v>0</v>
      </c>
      <c r="AH438" s="2">
        <f>IF(AE438,AH437+IF(WEEKDAY(AH437+1,2)&lt;=EINSTELLUNGEN!$D$12,1,$J$36),AH437)</f>
        <v>42020</v>
      </c>
      <c r="AI438" s="2">
        <f t="shared" si="240"/>
        <v>2019</v>
      </c>
      <c r="AJ438" s="2">
        <f t="shared" si="241"/>
        <v>201901</v>
      </c>
      <c r="AK438" s="2">
        <f t="shared" si="242"/>
        <v>201901</v>
      </c>
      <c r="AL438" s="2">
        <f t="shared" si="270"/>
        <v>201903</v>
      </c>
      <c r="AM438" s="2" t="b">
        <f t="shared" si="243"/>
        <v>1</v>
      </c>
      <c r="AN438" s="4" t="e">
        <f t="shared" si="255"/>
        <v>#N/A</v>
      </c>
      <c r="AO438" s="4" t="e">
        <f t="shared" si="256"/>
        <v>#N/A</v>
      </c>
      <c r="AP438" s="2" t="str">
        <f>IF(AD438,
  IF(ISBLANK(H438),
    AP437,
    IF(LEN(H438)=1,
      IF(OR(UPPER(H438)="A",UPPER(H438)="I"),
        EINSTELLUNGEN!$D$21,
        IF(OR(UPPER(H438)="B",UPPER(H438)="M"),
          EINSTELLUNGEN!$D$22,
          IF(OR(UPPER(H438)="C",UPPER(H438)="S"),
            EINSTELLUNGEN!$D$23,
            IF(UPPER(H438)="D",
              EINSTELLUNGEN!$D$24,
              IF(UPPER(H438)="E",
                EINSTELLUNGEN!$D$25,
                UPPER(H438)))))),
      IF(ISNUMBER(H438),
        EINSTELLUNGEN!$D$20&amp;H438,
        UPPER(H438)))),
  "")</f>
        <v/>
      </c>
      <c r="AQ438" s="2" t="str">
        <f t="shared" si="257"/>
        <v/>
      </c>
      <c r="AR438" s="2">
        <f t="shared" si="258"/>
        <v>0</v>
      </c>
      <c r="AS438" s="145">
        <f t="shared" si="259"/>
        <v>0.33333333333333331</v>
      </c>
      <c r="AT438" s="2">
        <f t="shared" si="260"/>
        <v>0</v>
      </c>
      <c r="AU438" s="2">
        <f t="shared" si="261"/>
        <v>0</v>
      </c>
      <c r="AV438" s="2">
        <f t="shared" si="262"/>
        <v>0</v>
      </c>
      <c r="AW438" s="2">
        <f t="shared" si="263"/>
        <v>0</v>
      </c>
      <c r="AX438" s="2">
        <f t="shared" si="244"/>
        <v>0</v>
      </c>
      <c r="AY438" s="2">
        <f t="shared" si="264"/>
        <v>0</v>
      </c>
      <c r="AZ438" s="145" t="e">
        <f t="shared" si="265"/>
        <v>#N/A</v>
      </c>
      <c r="BA438" s="145" t="e">
        <f t="shared" si="266"/>
        <v>#N/A</v>
      </c>
      <c r="BB438" s="145">
        <f t="shared" si="267"/>
        <v>2.083333333333337E-2</v>
      </c>
      <c r="BC438" s="2">
        <f>IF(AM438,
  IF(AND(AL438=$J$31,_xlfn.DAYS(AH438,DATE(AI438,1,1))&lt;7),
    MAX(0,EINSTELLUNGEN!$D$12+1-WEEKDAY(DATE(EINSTELLUNGEN!$D$9,EINSTELLUNGEN!$D$10,1),2)),
    IF(AL438=$J$33,
      MIN(EINSTELLUNGEN!$D$12,WEEKDAY(DATE(EINSTELLUNGEN!$D$9,12,31),2)),
      EINSTELLUNGEN!$D$12
  )) - SUMIF(AL$50:AL$2500,"="&amp;AL438,AX$50:AX$2500),
  0)</f>
        <v>3</v>
      </c>
      <c r="BD438" s="2">
        <f t="shared" si="268"/>
        <v>0.33333333333333331</v>
      </c>
      <c r="BE438" s="2">
        <f t="shared" si="269"/>
        <v>0</v>
      </c>
    </row>
    <row r="439" spans="1:57" ht="10.5" customHeight="1">
      <c r="A439" s="1" t="str">
        <f t="shared" ca="1" si="245"/>
        <v/>
      </c>
      <c r="B439" s="1" t="str">
        <f t="shared" ca="1" si="246"/>
        <v/>
      </c>
      <c r="C439" s="1" t="str">
        <f t="shared" ca="1" si="247"/>
        <v/>
      </c>
      <c r="D439" s="1" t="str">
        <f t="shared" ca="1" si="248"/>
        <v/>
      </c>
      <c r="F439" s="10"/>
      <c r="G439" s="136" t="str">
        <f t="shared" si="249"/>
        <v/>
      </c>
      <c r="H439" s="27"/>
      <c r="I439" s="28"/>
      <c r="J439" s="28"/>
      <c r="K439" s="29"/>
      <c r="L439" s="136"/>
      <c r="M439" s="136"/>
      <c r="N439" s="136"/>
      <c r="O439" s="26" t="str">
        <f t="shared" si="250"/>
        <v/>
      </c>
      <c r="P439" s="218" t="str">
        <f t="shared" si="251"/>
        <v/>
      </c>
      <c r="Q439" s="26" t="str">
        <f t="shared" si="252"/>
        <v/>
      </c>
      <c r="R439" s="22"/>
      <c r="S439" s="99"/>
      <c r="T439" s="10"/>
      <c r="U439" s="229" t="str">
        <f t="shared" si="253"/>
        <v/>
      </c>
      <c r="V439" s="230"/>
      <c r="W439" s="230"/>
      <c r="X439" s="230"/>
      <c r="Y439" s="230"/>
      <c r="Z439" s="22" t="str">
        <f>""</f>
        <v/>
      </c>
      <c r="AB439" s="23" t="str">
        <f t="shared" si="254"/>
        <v/>
      </c>
      <c r="AC439" s="2" t="b">
        <f>COUNT(Q439:Q$2500)&gt;0</f>
        <v>0</v>
      </c>
      <c r="AD439" s="2" t="b">
        <f t="shared" si="237"/>
        <v>0</v>
      </c>
      <c r="AE439" s="2" t="b">
        <f t="shared" si="238"/>
        <v>0</v>
      </c>
      <c r="AF439" s="2" t="b">
        <f t="shared" si="239"/>
        <v>0</v>
      </c>
      <c r="AG439" s="2" t="b">
        <f>OR(
  AND(AC439,NOT(AC440)),
  AND(AF439,WEEKDAY(AH438,2)=EINSTELLUNGEN!$D$12),
  AND(AF439,AH439=$J$35)
)</f>
        <v>0</v>
      </c>
      <c r="AH439" s="2">
        <f>IF(AE439,AH438+IF(WEEKDAY(AH438+1,2)&lt;=EINSTELLUNGEN!$D$12,1,$J$36),AH438)</f>
        <v>42020</v>
      </c>
      <c r="AI439" s="2">
        <f t="shared" si="240"/>
        <v>2019</v>
      </c>
      <c r="AJ439" s="2">
        <f t="shared" si="241"/>
        <v>201901</v>
      </c>
      <c r="AK439" s="2">
        <f t="shared" si="242"/>
        <v>201901</v>
      </c>
      <c r="AL439" s="2">
        <f t="shared" si="270"/>
        <v>201903</v>
      </c>
      <c r="AM439" s="2" t="b">
        <f t="shared" si="243"/>
        <v>1</v>
      </c>
      <c r="AN439" s="4" t="e">
        <f t="shared" si="255"/>
        <v>#N/A</v>
      </c>
      <c r="AO439" s="4" t="e">
        <f t="shared" si="256"/>
        <v>#N/A</v>
      </c>
      <c r="AP439" s="2" t="str">
        <f>IF(AD439,
  IF(ISBLANK(H439),
    AP438,
    IF(LEN(H439)=1,
      IF(OR(UPPER(H439)="A",UPPER(H439)="I"),
        EINSTELLUNGEN!$D$21,
        IF(OR(UPPER(H439)="B",UPPER(H439)="M"),
          EINSTELLUNGEN!$D$22,
          IF(OR(UPPER(H439)="C",UPPER(H439)="S"),
            EINSTELLUNGEN!$D$23,
            IF(UPPER(H439)="D",
              EINSTELLUNGEN!$D$24,
              IF(UPPER(H439)="E",
                EINSTELLUNGEN!$D$25,
                UPPER(H439)))))),
      IF(ISNUMBER(H439),
        EINSTELLUNGEN!$D$20&amp;H439,
        UPPER(H439)))),
  "")</f>
        <v/>
      </c>
      <c r="AQ439" s="2" t="str">
        <f t="shared" si="257"/>
        <v/>
      </c>
      <c r="AR439" s="2">
        <f t="shared" si="258"/>
        <v>0</v>
      </c>
      <c r="AS439" s="145">
        <f t="shared" si="259"/>
        <v>0.33333333333333331</v>
      </c>
      <c r="AT439" s="2">
        <f t="shared" si="260"/>
        <v>0</v>
      </c>
      <c r="AU439" s="2">
        <f t="shared" si="261"/>
        <v>0</v>
      </c>
      <c r="AV439" s="2">
        <f t="shared" si="262"/>
        <v>0</v>
      </c>
      <c r="AW439" s="2">
        <f t="shared" si="263"/>
        <v>0</v>
      </c>
      <c r="AX439" s="2">
        <f t="shared" si="244"/>
        <v>0</v>
      </c>
      <c r="AY439" s="2">
        <f t="shared" si="264"/>
        <v>0</v>
      </c>
      <c r="AZ439" s="145" t="e">
        <f t="shared" si="265"/>
        <v>#N/A</v>
      </c>
      <c r="BA439" s="145" t="e">
        <f t="shared" si="266"/>
        <v>#N/A</v>
      </c>
      <c r="BB439" s="145">
        <f t="shared" si="267"/>
        <v>2.083333333333337E-2</v>
      </c>
      <c r="BC439" s="2">
        <f>IF(AM439,
  IF(AND(AL439=$J$31,_xlfn.DAYS(AH439,DATE(AI439,1,1))&lt;7),
    MAX(0,EINSTELLUNGEN!$D$12+1-WEEKDAY(DATE(EINSTELLUNGEN!$D$9,EINSTELLUNGEN!$D$10,1),2)),
    IF(AL439=$J$33,
      MIN(EINSTELLUNGEN!$D$12,WEEKDAY(DATE(EINSTELLUNGEN!$D$9,12,31),2)),
      EINSTELLUNGEN!$D$12
  )) - SUMIF(AL$50:AL$2500,"="&amp;AL439,AX$50:AX$2500),
  0)</f>
        <v>3</v>
      </c>
      <c r="BD439" s="2">
        <f t="shared" si="268"/>
        <v>0.33333333333333331</v>
      </c>
      <c r="BE439" s="2">
        <f t="shared" si="269"/>
        <v>0</v>
      </c>
    </row>
    <row r="440" spans="1:57" ht="10.5" customHeight="1">
      <c r="A440" s="1" t="str">
        <f t="shared" ca="1" si="245"/>
        <v/>
      </c>
      <c r="B440" s="1" t="str">
        <f t="shared" ca="1" si="246"/>
        <v/>
      </c>
      <c r="C440" s="1" t="str">
        <f t="shared" ca="1" si="247"/>
        <v/>
      </c>
      <c r="D440" s="1" t="str">
        <f t="shared" ca="1" si="248"/>
        <v/>
      </c>
      <c r="F440" s="10"/>
      <c r="G440" s="136" t="str">
        <f t="shared" si="249"/>
        <v/>
      </c>
      <c r="H440" s="27"/>
      <c r="I440" s="28"/>
      <c r="J440" s="28"/>
      <c r="K440" s="29"/>
      <c r="L440" s="136"/>
      <c r="M440" s="136"/>
      <c r="N440" s="136"/>
      <c r="O440" s="26" t="str">
        <f t="shared" si="250"/>
        <v/>
      </c>
      <c r="P440" s="218" t="str">
        <f t="shared" si="251"/>
        <v/>
      </c>
      <c r="Q440" s="26" t="str">
        <f t="shared" si="252"/>
        <v/>
      </c>
      <c r="R440" s="22"/>
      <c r="S440" s="99"/>
      <c r="T440" s="10"/>
      <c r="U440" s="229" t="str">
        <f t="shared" si="253"/>
        <v/>
      </c>
      <c r="V440" s="230"/>
      <c r="W440" s="230"/>
      <c r="X440" s="230"/>
      <c r="Y440" s="230"/>
      <c r="Z440" s="22" t="str">
        <f>""</f>
        <v/>
      </c>
      <c r="AB440" s="23" t="str">
        <f t="shared" si="254"/>
        <v/>
      </c>
      <c r="AC440" s="2" t="b">
        <f>COUNT(Q440:Q$2500)&gt;0</f>
        <v>0</v>
      </c>
      <c r="AD440" s="2" t="b">
        <f t="shared" si="237"/>
        <v>0</v>
      </c>
      <c r="AE440" s="2" t="b">
        <f t="shared" si="238"/>
        <v>0</v>
      </c>
      <c r="AF440" s="2" t="b">
        <f t="shared" si="239"/>
        <v>0</v>
      </c>
      <c r="AG440" s="2" t="b">
        <f>OR(
  AND(AC440,NOT(AC441)),
  AND(AF440,WEEKDAY(AH439,2)=EINSTELLUNGEN!$D$12),
  AND(AF440,AH440=$J$35)
)</f>
        <v>0</v>
      </c>
      <c r="AH440" s="2">
        <f>IF(AE440,AH439+IF(WEEKDAY(AH439+1,2)&lt;=EINSTELLUNGEN!$D$12,1,$J$36),AH439)</f>
        <v>42020</v>
      </c>
      <c r="AI440" s="2">
        <f t="shared" si="240"/>
        <v>2019</v>
      </c>
      <c r="AJ440" s="2">
        <f t="shared" si="241"/>
        <v>201901</v>
      </c>
      <c r="AK440" s="2">
        <f t="shared" si="242"/>
        <v>201901</v>
      </c>
      <c r="AL440" s="2">
        <f t="shared" si="270"/>
        <v>201903</v>
      </c>
      <c r="AM440" s="2" t="b">
        <f t="shared" si="243"/>
        <v>1</v>
      </c>
      <c r="AN440" s="4" t="e">
        <f t="shared" si="255"/>
        <v>#N/A</v>
      </c>
      <c r="AO440" s="4" t="e">
        <f t="shared" si="256"/>
        <v>#N/A</v>
      </c>
      <c r="AP440" s="2" t="str">
        <f>IF(AD440,
  IF(ISBLANK(H440),
    AP439,
    IF(LEN(H440)=1,
      IF(OR(UPPER(H440)="A",UPPER(H440)="I"),
        EINSTELLUNGEN!$D$21,
        IF(OR(UPPER(H440)="B",UPPER(H440)="M"),
          EINSTELLUNGEN!$D$22,
          IF(OR(UPPER(H440)="C",UPPER(H440)="S"),
            EINSTELLUNGEN!$D$23,
            IF(UPPER(H440)="D",
              EINSTELLUNGEN!$D$24,
              IF(UPPER(H440)="E",
                EINSTELLUNGEN!$D$25,
                UPPER(H440)))))),
      IF(ISNUMBER(H440),
        EINSTELLUNGEN!$D$20&amp;H440,
        UPPER(H440)))),
  "")</f>
        <v/>
      </c>
      <c r="AQ440" s="2" t="str">
        <f t="shared" si="257"/>
        <v/>
      </c>
      <c r="AR440" s="2">
        <f t="shared" si="258"/>
        <v>0</v>
      </c>
      <c r="AS440" s="145">
        <f t="shared" si="259"/>
        <v>0.33333333333333331</v>
      </c>
      <c r="AT440" s="2">
        <f t="shared" si="260"/>
        <v>0</v>
      </c>
      <c r="AU440" s="2">
        <f t="shared" si="261"/>
        <v>0</v>
      </c>
      <c r="AV440" s="2">
        <f t="shared" si="262"/>
        <v>0</v>
      </c>
      <c r="AW440" s="2">
        <f t="shared" si="263"/>
        <v>0</v>
      </c>
      <c r="AX440" s="2">
        <f t="shared" si="244"/>
        <v>0</v>
      </c>
      <c r="AY440" s="2">
        <f t="shared" si="264"/>
        <v>0</v>
      </c>
      <c r="AZ440" s="145" t="e">
        <f t="shared" si="265"/>
        <v>#N/A</v>
      </c>
      <c r="BA440" s="145" t="e">
        <f t="shared" si="266"/>
        <v>#N/A</v>
      </c>
      <c r="BB440" s="145">
        <f t="shared" si="267"/>
        <v>2.083333333333337E-2</v>
      </c>
      <c r="BC440" s="2">
        <f>IF(AM440,
  IF(AND(AL440=$J$31,_xlfn.DAYS(AH440,DATE(AI440,1,1))&lt;7),
    MAX(0,EINSTELLUNGEN!$D$12+1-WEEKDAY(DATE(EINSTELLUNGEN!$D$9,EINSTELLUNGEN!$D$10,1),2)),
    IF(AL440=$J$33,
      MIN(EINSTELLUNGEN!$D$12,WEEKDAY(DATE(EINSTELLUNGEN!$D$9,12,31),2)),
      EINSTELLUNGEN!$D$12
  )) - SUMIF(AL$50:AL$2500,"="&amp;AL440,AX$50:AX$2500),
  0)</f>
        <v>3</v>
      </c>
      <c r="BD440" s="2">
        <f t="shared" si="268"/>
        <v>0.33333333333333331</v>
      </c>
      <c r="BE440" s="2">
        <f t="shared" si="269"/>
        <v>0</v>
      </c>
    </row>
    <row r="441" spans="1:57" ht="10.5" customHeight="1">
      <c r="A441" s="1" t="str">
        <f t="shared" ca="1" si="245"/>
        <v/>
      </c>
      <c r="B441" s="1" t="str">
        <f t="shared" ca="1" si="246"/>
        <v/>
      </c>
      <c r="C441" s="1" t="str">
        <f t="shared" ca="1" si="247"/>
        <v/>
      </c>
      <c r="D441" s="1" t="str">
        <f t="shared" ca="1" si="248"/>
        <v/>
      </c>
      <c r="F441" s="10"/>
      <c r="G441" s="136" t="str">
        <f t="shared" si="249"/>
        <v/>
      </c>
      <c r="H441" s="27"/>
      <c r="I441" s="28"/>
      <c r="J441" s="28"/>
      <c r="K441" s="29"/>
      <c r="L441" s="136"/>
      <c r="M441" s="136"/>
      <c r="N441" s="136"/>
      <c r="O441" s="26" t="str">
        <f t="shared" si="250"/>
        <v/>
      </c>
      <c r="P441" s="218" t="str">
        <f t="shared" si="251"/>
        <v/>
      </c>
      <c r="Q441" s="26" t="str">
        <f t="shared" si="252"/>
        <v/>
      </c>
      <c r="R441" s="22"/>
      <c r="S441" s="99"/>
      <c r="T441" s="10"/>
      <c r="U441" s="229" t="str">
        <f t="shared" si="253"/>
        <v/>
      </c>
      <c r="V441" s="230"/>
      <c r="W441" s="230"/>
      <c r="X441" s="230"/>
      <c r="Y441" s="230"/>
      <c r="Z441" s="22" t="str">
        <f>""</f>
        <v/>
      </c>
      <c r="AB441" s="23" t="str">
        <f t="shared" si="254"/>
        <v/>
      </c>
      <c r="AC441" s="2" t="b">
        <f>COUNT(Q441:Q$2500)&gt;0</f>
        <v>0</v>
      </c>
      <c r="AD441" s="2" t="b">
        <f t="shared" si="237"/>
        <v>0</v>
      </c>
      <c r="AE441" s="2" t="b">
        <f t="shared" si="238"/>
        <v>0</v>
      </c>
      <c r="AF441" s="2" t="b">
        <f t="shared" si="239"/>
        <v>0</v>
      </c>
      <c r="AG441" s="2" t="b">
        <f>OR(
  AND(AC441,NOT(AC442)),
  AND(AF441,WEEKDAY(AH440,2)=EINSTELLUNGEN!$D$12),
  AND(AF441,AH441=$J$35)
)</f>
        <v>0</v>
      </c>
      <c r="AH441" s="2">
        <f>IF(AE441,AH440+IF(WEEKDAY(AH440+1,2)&lt;=EINSTELLUNGEN!$D$12,1,$J$36),AH440)</f>
        <v>42020</v>
      </c>
      <c r="AI441" s="2">
        <f t="shared" si="240"/>
        <v>2019</v>
      </c>
      <c r="AJ441" s="2">
        <f t="shared" si="241"/>
        <v>201901</v>
      </c>
      <c r="AK441" s="2">
        <f t="shared" si="242"/>
        <v>201901</v>
      </c>
      <c r="AL441" s="2">
        <f t="shared" si="270"/>
        <v>201903</v>
      </c>
      <c r="AM441" s="2" t="b">
        <f t="shared" si="243"/>
        <v>1</v>
      </c>
      <c r="AN441" s="4" t="e">
        <f t="shared" si="255"/>
        <v>#N/A</v>
      </c>
      <c r="AO441" s="4" t="e">
        <f t="shared" si="256"/>
        <v>#N/A</v>
      </c>
      <c r="AP441" s="2" t="str">
        <f>IF(AD441,
  IF(ISBLANK(H441),
    AP440,
    IF(LEN(H441)=1,
      IF(OR(UPPER(H441)="A",UPPER(H441)="I"),
        EINSTELLUNGEN!$D$21,
        IF(OR(UPPER(H441)="B",UPPER(H441)="M"),
          EINSTELLUNGEN!$D$22,
          IF(OR(UPPER(H441)="C",UPPER(H441)="S"),
            EINSTELLUNGEN!$D$23,
            IF(UPPER(H441)="D",
              EINSTELLUNGEN!$D$24,
              IF(UPPER(H441)="E",
                EINSTELLUNGEN!$D$25,
                UPPER(H441)))))),
      IF(ISNUMBER(H441),
        EINSTELLUNGEN!$D$20&amp;H441,
        UPPER(H441)))),
  "")</f>
        <v/>
      </c>
      <c r="AQ441" s="2" t="str">
        <f t="shared" si="257"/>
        <v/>
      </c>
      <c r="AR441" s="2">
        <f t="shared" si="258"/>
        <v>0</v>
      </c>
      <c r="AS441" s="145">
        <f t="shared" si="259"/>
        <v>0.33333333333333331</v>
      </c>
      <c r="AT441" s="2">
        <f t="shared" si="260"/>
        <v>0</v>
      </c>
      <c r="AU441" s="2">
        <f t="shared" si="261"/>
        <v>0</v>
      </c>
      <c r="AV441" s="2">
        <f t="shared" si="262"/>
        <v>0</v>
      </c>
      <c r="AW441" s="2">
        <f t="shared" si="263"/>
        <v>0</v>
      </c>
      <c r="AX441" s="2">
        <f t="shared" si="244"/>
        <v>0</v>
      </c>
      <c r="AY441" s="2">
        <f t="shared" si="264"/>
        <v>0</v>
      </c>
      <c r="AZ441" s="145" t="e">
        <f t="shared" si="265"/>
        <v>#N/A</v>
      </c>
      <c r="BA441" s="145" t="e">
        <f t="shared" si="266"/>
        <v>#N/A</v>
      </c>
      <c r="BB441" s="145">
        <f t="shared" si="267"/>
        <v>2.083333333333337E-2</v>
      </c>
      <c r="BC441" s="2">
        <f>IF(AM441,
  IF(AND(AL441=$J$31,_xlfn.DAYS(AH441,DATE(AI441,1,1))&lt;7),
    MAX(0,EINSTELLUNGEN!$D$12+1-WEEKDAY(DATE(EINSTELLUNGEN!$D$9,EINSTELLUNGEN!$D$10,1),2)),
    IF(AL441=$J$33,
      MIN(EINSTELLUNGEN!$D$12,WEEKDAY(DATE(EINSTELLUNGEN!$D$9,12,31),2)),
      EINSTELLUNGEN!$D$12
  )) - SUMIF(AL$50:AL$2500,"="&amp;AL441,AX$50:AX$2500),
  0)</f>
        <v>3</v>
      </c>
      <c r="BD441" s="2">
        <f t="shared" si="268"/>
        <v>0.33333333333333331</v>
      </c>
      <c r="BE441" s="2">
        <f t="shared" si="269"/>
        <v>0</v>
      </c>
    </row>
    <row r="442" spans="1:57" ht="10.5" customHeight="1">
      <c r="A442" s="1" t="str">
        <f t="shared" ca="1" si="245"/>
        <v/>
      </c>
      <c r="B442" s="1" t="str">
        <f t="shared" ca="1" si="246"/>
        <v/>
      </c>
      <c r="C442" s="1" t="str">
        <f t="shared" ca="1" si="247"/>
        <v/>
      </c>
      <c r="D442" s="1" t="str">
        <f t="shared" ca="1" si="248"/>
        <v/>
      </c>
      <c r="F442" s="10"/>
      <c r="G442" s="136" t="str">
        <f t="shared" si="249"/>
        <v/>
      </c>
      <c r="H442" s="27"/>
      <c r="I442" s="28"/>
      <c r="J442" s="28"/>
      <c r="K442" s="29"/>
      <c r="L442" s="136"/>
      <c r="M442" s="136"/>
      <c r="N442" s="136"/>
      <c r="O442" s="26" t="str">
        <f t="shared" si="250"/>
        <v/>
      </c>
      <c r="P442" s="218" t="str">
        <f t="shared" si="251"/>
        <v/>
      </c>
      <c r="Q442" s="26" t="str">
        <f t="shared" si="252"/>
        <v/>
      </c>
      <c r="R442" s="22"/>
      <c r="S442" s="99"/>
      <c r="T442" s="10"/>
      <c r="U442" s="229" t="str">
        <f t="shared" si="253"/>
        <v/>
      </c>
      <c r="V442" s="230"/>
      <c r="W442" s="230"/>
      <c r="X442" s="230"/>
      <c r="Y442" s="230"/>
      <c r="Z442" s="22" t="str">
        <f>""</f>
        <v/>
      </c>
      <c r="AB442" s="23" t="str">
        <f t="shared" si="254"/>
        <v/>
      </c>
      <c r="AC442" s="2" t="b">
        <f>COUNT(Q442:Q$2500)&gt;0</f>
        <v>0</v>
      </c>
      <c r="AD442" s="2" t="b">
        <f t="shared" si="237"/>
        <v>0</v>
      </c>
      <c r="AE442" s="2" t="b">
        <f t="shared" si="238"/>
        <v>0</v>
      </c>
      <c r="AF442" s="2" t="b">
        <f t="shared" si="239"/>
        <v>0</v>
      </c>
      <c r="AG442" s="2" t="b">
        <f>OR(
  AND(AC442,NOT(AC443)),
  AND(AF442,WEEKDAY(AH441,2)=EINSTELLUNGEN!$D$12),
  AND(AF442,AH442=$J$35)
)</f>
        <v>0</v>
      </c>
      <c r="AH442" s="2">
        <f>IF(AE442,AH441+IF(WEEKDAY(AH441+1,2)&lt;=EINSTELLUNGEN!$D$12,1,$J$36),AH441)</f>
        <v>42020</v>
      </c>
      <c r="AI442" s="2">
        <f t="shared" si="240"/>
        <v>2019</v>
      </c>
      <c r="AJ442" s="2">
        <f t="shared" si="241"/>
        <v>201901</v>
      </c>
      <c r="AK442" s="2">
        <f t="shared" si="242"/>
        <v>201901</v>
      </c>
      <c r="AL442" s="2">
        <f t="shared" si="270"/>
        <v>201903</v>
      </c>
      <c r="AM442" s="2" t="b">
        <f t="shared" si="243"/>
        <v>1</v>
      </c>
      <c r="AN442" s="4" t="e">
        <f t="shared" si="255"/>
        <v>#N/A</v>
      </c>
      <c r="AO442" s="4" t="e">
        <f t="shared" si="256"/>
        <v>#N/A</v>
      </c>
      <c r="AP442" s="2" t="str">
        <f>IF(AD442,
  IF(ISBLANK(H442),
    AP441,
    IF(LEN(H442)=1,
      IF(OR(UPPER(H442)="A",UPPER(H442)="I"),
        EINSTELLUNGEN!$D$21,
        IF(OR(UPPER(H442)="B",UPPER(H442)="M"),
          EINSTELLUNGEN!$D$22,
          IF(OR(UPPER(H442)="C",UPPER(H442)="S"),
            EINSTELLUNGEN!$D$23,
            IF(UPPER(H442)="D",
              EINSTELLUNGEN!$D$24,
              IF(UPPER(H442)="E",
                EINSTELLUNGEN!$D$25,
                UPPER(H442)))))),
      IF(ISNUMBER(H442),
        EINSTELLUNGEN!$D$20&amp;H442,
        UPPER(H442)))),
  "")</f>
        <v/>
      </c>
      <c r="AQ442" s="2" t="str">
        <f t="shared" si="257"/>
        <v/>
      </c>
      <c r="AR442" s="2">
        <f t="shared" si="258"/>
        <v>0</v>
      </c>
      <c r="AS442" s="145">
        <f t="shared" si="259"/>
        <v>0.33333333333333331</v>
      </c>
      <c r="AT442" s="2">
        <f t="shared" si="260"/>
        <v>0</v>
      </c>
      <c r="AU442" s="2">
        <f t="shared" si="261"/>
        <v>0</v>
      </c>
      <c r="AV442" s="2">
        <f t="shared" si="262"/>
        <v>0</v>
      </c>
      <c r="AW442" s="2">
        <f t="shared" si="263"/>
        <v>0</v>
      </c>
      <c r="AX442" s="2">
        <f t="shared" si="244"/>
        <v>0</v>
      </c>
      <c r="AY442" s="2">
        <f t="shared" si="264"/>
        <v>0</v>
      </c>
      <c r="AZ442" s="145" t="e">
        <f t="shared" si="265"/>
        <v>#N/A</v>
      </c>
      <c r="BA442" s="145" t="e">
        <f t="shared" si="266"/>
        <v>#N/A</v>
      </c>
      <c r="BB442" s="145">
        <f t="shared" si="267"/>
        <v>2.083333333333337E-2</v>
      </c>
      <c r="BC442" s="2">
        <f>IF(AM442,
  IF(AND(AL442=$J$31,_xlfn.DAYS(AH442,DATE(AI442,1,1))&lt;7),
    MAX(0,EINSTELLUNGEN!$D$12+1-WEEKDAY(DATE(EINSTELLUNGEN!$D$9,EINSTELLUNGEN!$D$10,1),2)),
    IF(AL442=$J$33,
      MIN(EINSTELLUNGEN!$D$12,WEEKDAY(DATE(EINSTELLUNGEN!$D$9,12,31),2)),
      EINSTELLUNGEN!$D$12
  )) - SUMIF(AL$50:AL$2500,"="&amp;AL442,AX$50:AX$2500),
  0)</f>
        <v>3</v>
      </c>
      <c r="BD442" s="2">
        <f t="shared" si="268"/>
        <v>0.33333333333333331</v>
      </c>
      <c r="BE442" s="2">
        <f t="shared" si="269"/>
        <v>0</v>
      </c>
    </row>
    <row r="443" spans="1:57" ht="10.5" customHeight="1">
      <c r="A443" s="1" t="str">
        <f t="shared" ca="1" si="245"/>
        <v/>
      </c>
      <c r="B443" s="1" t="str">
        <f t="shared" ca="1" si="246"/>
        <v/>
      </c>
      <c r="C443" s="1" t="str">
        <f t="shared" ca="1" si="247"/>
        <v/>
      </c>
      <c r="D443" s="1" t="str">
        <f t="shared" ca="1" si="248"/>
        <v/>
      </c>
      <c r="F443" s="10"/>
      <c r="G443" s="136" t="str">
        <f t="shared" si="249"/>
        <v/>
      </c>
      <c r="H443" s="27"/>
      <c r="I443" s="28"/>
      <c r="J443" s="28"/>
      <c r="K443" s="29"/>
      <c r="L443" s="136"/>
      <c r="M443" s="136"/>
      <c r="N443" s="136"/>
      <c r="O443" s="26" t="str">
        <f t="shared" si="250"/>
        <v/>
      </c>
      <c r="P443" s="218" t="str">
        <f t="shared" si="251"/>
        <v/>
      </c>
      <c r="Q443" s="26" t="str">
        <f t="shared" si="252"/>
        <v/>
      </c>
      <c r="R443" s="22"/>
      <c r="S443" s="99"/>
      <c r="T443" s="10"/>
      <c r="U443" s="229" t="str">
        <f t="shared" si="253"/>
        <v/>
      </c>
      <c r="V443" s="230"/>
      <c r="W443" s="230"/>
      <c r="X443" s="230"/>
      <c r="Y443" s="230"/>
      <c r="Z443" s="22" t="str">
        <f>""</f>
        <v/>
      </c>
      <c r="AB443" s="23" t="str">
        <f t="shared" si="254"/>
        <v/>
      </c>
      <c r="AC443" s="2" t="b">
        <f>COUNT(Q443:Q$2500)&gt;0</f>
        <v>0</v>
      </c>
      <c r="AD443" s="2" t="b">
        <f t="shared" si="237"/>
        <v>0</v>
      </c>
      <c r="AE443" s="2" t="b">
        <f t="shared" si="238"/>
        <v>0</v>
      </c>
      <c r="AF443" s="2" t="b">
        <f t="shared" si="239"/>
        <v>0</v>
      </c>
      <c r="AG443" s="2" t="b">
        <f>OR(
  AND(AC443,NOT(AC444)),
  AND(AF443,WEEKDAY(AH442,2)=EINSTELLUNGEN!$D$12),
  AND(AF443,AH443=$J$35)
)</f>
        <v>0</v>
      </c>
      <c r="AH443" s="2">
        <f>IF(AE443,AH442+IF(WEEKDAY(AH442+1,2)&lt;=EINSTELLUNGEN!$D$12,1,$J$36),AH442)</f>
        <v>42020</v>
      </c>
      <c r="AI443" s="2">
        <f t="shared" si="240"/>
        <v>2019</v>
      </c>
      <c r="AJ443" s="2">
        <f t="shared" si="241"/>
        <v>201901</v>
      </c>
      <c r="AK443" s="2">
        <f t="shared" si="242"/>
        <v>201901</v>
      </c>
      <c r="AL443" s="2">
        <f t="shared" si="270"/>
        <v>201903</v>
      </c>
      <c r="AM443" s="2" t="b">
        <f t="shared" si="243"/>
        <v>1</v>
      </c>
      <c r="AN443" s="4" t="e">
        <f t="shared" si="255"/>
        <v>#N/A</v>
      </c>
      <c r="AO443" s="4" t="e">
        <f t="shared" si="256"/>
        <v>#N/A</v>
      </c>
      <c r="AP443" s="2" t="str">
        <f>IF(AD443,
  IF(ISBLANK(H443),
    AP442,
    IF(LEN(H443)=1,
      IF(OR(UPPER(H443)="A",UPPER(H443)="I"),
        EINSTELLUNGEN!$D$21,
        IF(OR(UPPER(H443)="B",UPPER(H443)="M"),
          EINSTELLUNGEN!$D$22,
          IF(OR(UPPER(H443)="C",UPPER(H443)="S"),
            EINSTELLUNGEN!$D$23,
            IF(UPPER(H443)="D",
              EINSTELLUNGEN!$D$24,
              IF(UPPER(H443)="E",
                EINSTELLUNGEN!$D$25,
                UPPER(H443)))))),
      IF(ISNUMBER(H443),
        EINSTELLUNGEN!$D$20&amp;H443,
        UPPER(H443)))),
  "")</f>
        <v/>
      </c>
      <c r="AQ443" s="2" t="str">
        <f t="shared" si="257"/>
        <v/>
      </c>
      <c r="AR443" s="2">
        <f t="shared" si="258"/>
        <v>0</v>
      </c>
      <c r="AS443" s="145">
        <f t="shared" si="259"/>
        <v>0.33333333333333331</v>
      </c>
      <c r="AT443" s="2">
        <f t="shared" si="260"/>
        <v>0</v>
      </c>
      <c r="AU443" s="2">
        <f t="shared" si="261"/>
        <v>0</v>
      </c>
      <c r="AV443" s="2">
        <f t="shared" si="262"/>
        <v>0</v>
      </c>
      <c r="AW443" s="2">
        <f t="shared" si="263"/>
        <v>0</v>
      </c>
      <c r="AX443" s="2">
        <f t="shared" si="244"/>
        <v>0</v>
      </c>
      <c r="AY443" s="2">
        <f t="shared" si="264"/>
        <v>0</v>
      </c>
      <c r="AZ443" s="145" t="e">
        <f t="shared" si="265"/>
        <v>#N/A</v>
      </c>
      <c r="BA443" s="145" t="e">
        <f t="shared" si="266"/>
        <v>#N/A</v>
      </c>
      <c r="BB443" s="145">
        <f t="shared" si="267"/>
        <v>2.083333333333337E-2</v>
      </c>
      <c r="BC443" s="2">
        <f>IF(AM443,
  IF(AND(AL443=$J$31,_xlfn.DAYS(AH443,DATE(AI443,1,1))&lt;7),
    MAX(0,EINSTELLUNGEN!$D$12+1-WEEKDAY(DATE(EINSTELLUNGEN!$D$9,EINSTELLUNGEN!$D$10,1),2)),
    IF(AL443=$J$33,
      MIN(EINSTELLUNGEN!$D$12,WEEKDAY(DATE(EINSTELLUNGEN!$D$9,12,31),2)),
      EINSTELLUNGEN!$D$12
  )) - SUMIF(AL$50:AL$2500,"="&amp;AL443,AX$50:AX$2500),
  0)</f>
        <v>3</v>
      </c>
      <c r="BD443" s="2">
        <f t="shared" si="268"/>
        <v>0.33333333333333331</v>
      </c>
      <c r="BE443" s="2">
        <f t="shared" si="269"/>
        <v>0</v>
      </c>
    </row>
    <row r="444" spans="1:57" ht="10.5" customHeight="1">
      <c r="A444" s="1" t="str">
        <f t="shared" ca="1" si="245"/>
        <v/>
      </c>
      <c r="B444" s="1" t="str">
        <f t="shared" ca="1" si="246"/>
        <v/>
      </c>
      <c r="C444" s="1" t="str">
        <f t="shared" ca="1" si="247"/>
        <v/>
      </c>
      <c r="D444" s="1" t="str">
        <f t="shared" ca="1" si="248"/>
        <v/>
      </c>
      <c r="F444" s="10"/>
      <c r="G444" s="136" t="str">
        <f t="shared" si="249"/>
        <v/>
      </c>
      <c r="H444" s="27"/>
      <c r="I444" s="28"/>
      <c r="J444" s="28"/>
      <c r="K444" s="29"/>
      <c r="L444" s="136"/>
      <c r="M444" s="136"/>
      <c r="N444" s="136"/>
      <c r="O444" s="26" t="str">
        <f t="shared" si="250"/>
        <v/>
      </c>
      <c r="P444" s="218" t="str">
        <f t="shared" si="251"/>
        <v/>
      </c>
      <c r="Q444" s="26" t="str">
        <f t="shared" si="252"/>
        <v/>
      </c>
      <c r="R444" s="22"/>
      <c r="S444" s="99"/>
      <c r="T444" s="10"/>
      <c r="U444" s="229" t="str">
        <f t="shared" si="253"/>
        <v/>
      </c>
      <c r="V444" s="230"/>
      <c r="W444" s="230"/>
      <c r="X444" s="230"/>
      <c r="Y444" s="230"/>
      <c r="Z444" s="22" t="str">
        <f>""</f>
        <v/>
      </c>
      <c r="AB444" s="23" t="str">
        <f t="shared" si="254"/>
        <v/>
      </c>
      <c r="AC444" s="2" t="b">
        <f>COUNT(Q444:Q$2500)&gt;0</f>
        <v>0</v>
      </c>
      <c r="AD444" s="2" t="b">
        <f t="shared" si="237"/>
        <v>0</v>
      </c>
      <c r="AE444" s="2" t="b">
        <f t="shared" si="238"/>
        <v>0</v>
      </c>
      <c r="AF444" s="2" t="b">
        <f t="shared" si="239"/>
        <v>0</v>
      </c>
      <c r="AG444" s="2" t="b">
        <f>OR(
  AND(AC444,NOT(AC445)),
  AND(AF444,WEEKDAY(AH443,2)=EINSTELLUNGEN!$D$12),
  AND(AF444,AH444=$J$35)
)</f>
        <v>0</v>
      </c>
      <c r="AH444" s="2">
        <f>IF(AE444,AH443+IF(WEEKDAY(AH443+1,2)&lt;=EINSTELLUNGEN!$D$12,1,$J$36),AH443)</f>
        <v>42020</v>
      </c>
      <c r="AI444" s="2">
        <f t="shared" si="240"/>
        <v>2019</v>
      </c>
      <c r="AJ444" s="2">
        <f t="shared" si="241"/>
        <v>201901</v>
      </c>
      <c r="AK444" s="2">
        <f t="shared" si="242"/>
        <v>201901</v>
      </c>
      <c r="AL444" s="2">
        <f t="shared" si="270"/>
        <v>201903</v>
      </c>
      <c r="AM444" s="2" t="b">
        <f t="shared" si="243"/>
        <v>1</v>
      </c>
      <c r="AN444" s="4" t="e">
        <f t="shared" si="255"/>
        <v>#N/A</v>
      </c>
      <c r="AO444" s="4" t="e">
        <f t="shared" si="256"/>
        <v>#N/A</v>
      </c>
      <c r="AP444" s="2" t="str">
        <f>IF(AD444,
  IF(ISBLANK(H444),
    AP443,
    IF(LEN(H444)=1,
      IF(OR(UPPER(H444)="A",UPPER(H444)="I"),
        EINSTELLUNGEN!$D$21,
        IF(OR(UPPER(H444)="B",UPPER(H444)="M"),
          EINSTELLUNGEN!$D$22,
          IF(OR(UPPER(H444)="C",UPPER(H444)="S"),
            EINSTELLUNGEN!$D$23,
            IF(UPPER(H444)="D",
              EINSTELLUNGEN!$D$24,
              IF(UPPER(H444)="E",
                EINSTELLUNGEN!$D$25,
                UPPER(H444)))))),
      IF(ISNUMBER(H444),
        EINSTELLUNGEN!$D$20&amp;H444,
        UPPER(H444)))),
  "")</f>
        <v/>
      </c>
      <c r="AQ444" s="2" t="str">
        <f t="shared" si="257"/>
        <v/>
      </c>
      <c r="AR444" s="2">
        <f t="shared" si="258"/>
        <v>0</v>
      </c>
      <c r="AS444" s="145">
        <f t="shared" si="259"/>
        <v>0.33333333333333331</v>
      </c>
      <c r="AT444" s="2">
        <f t="shared" si="260"/>
        <v>0</v>
      </c>
      <c r="AU444" s="2">
        <f t="shared" si="261"/>
        <v>0</v>
      </c>
      <c r="AV444" s="2">
        <f t="shared" si="262"/>
        <v>0</v>
      </c>
      <c r="AW444" s="2">
        <f t="shared" si="263"/>
        <v>0</v>
      </c>
      <c r="AX444" s="2">
        <f t="shared" si="244"/>
        <v>0</v>
      </c>
      <c r="AY444" s="2">
        <f t="shared" si="264"/>
        <v>0</v>
      </c>
      <c r="AZ444" s="145" t="e">
        <f t="shared" si="265"/>
        <v>#N/A</v>
      </c>
      <c r="BA444" s="145" t="e">
        <f t="shared" si="266"/>
        <v>#N/A</v>
      </c>
      <c r="BB444" s="145">
        <f t="shared" si="267"/>
        <v>2.083333333333337E-2</v>
      </c>
      <c r="BC444" s="2">
        <f>IF(AM444,
  IF(AND(AL444=$J$31,_xlfn.DAYS(AH444,DATE(AI444,1,1))&lt;7),
    MAX(0,EINSTELLUNGEN!$D$12+1-WEEKDAY(DATE(EINSTELLUNGEN!$D$9,EINSTELLUNGEN!$D$10,1),2)),
    IF(AL444=$J$33,
      MIN(EINSTELLUNGEN!$D$12,WEEKDAY(DATE(EINSTELLUNGEN!$D$9,12,31),2)),
      EINSTELLUNGEN!$D$12
  )) - SUMIF(AL$50:AL$2500,"="&amp;AL444,AX$50:AX$2500),
  0)</f>
        <v>3</v>
      </c>
      <c r="BD444" s="2">
        <f t="shared" si="268"/>
        <v>0.33333333333333331</v>
      </c>
      <c r="BE444" s="2">
        <f t="shared" si="269"/>
        <v>0</v>
      </c>
    </row>
    <row r="445" spans="1:57" ht="10.5" customHeight="1">
      <c r="A445" s="1" t="str">
        <f t="shared" ca="1" si="245"/>
        <v/>
      </c>
      <c r="B445" s="1" t="str">
        <f t="shared" ca="1" si="246"/>
        <v/>
      </c>
      <c r="C445" s="1" t="str">
        <f t="shared" ca="1" si="247"/>
        <v/>
      </c>
      <c r="D445" s="1" t="str">
        <f t="shared" ca="1" si="248"/>
        <v/>
      </c>
      <c r="F445" s="10"/>
      <c r="G445" s="136" t="str">
        <f t="shared" si="249"/>
        <v/>
      </c>
      <c r="H445" s="27"/>
      <c r="I445" s="28"/>
      <c r="J445" s="28"/>
      <c r="K445" s="29"/>
      <c r="L445" s="136"/>
      <c r="M445" s="136"/>
      <c r="N445" s="136"/>
      <c r="O445" s="26" t="str">
        <f t="shared" si="250"/>
        <v/>
      </c>
      <c r="P445" s="218" t="str">
        <f t="shared" si="251"/>
        <v/>
      </c>
      <c r="Q445" s="26" t="str">
        <f t="shared" si="252"/>
        <v/>
      </c>
      <c r="R445" s="22"/>
      <c r="S445" s="99"/>
      <c r="T445" s="10"/>
      <c r="U445" s="229" t="str">
        <f t="shared" si="253"/>
        <v/>
      </c>
      <c r="V445" s="230"/>
      <c r="W445" s="230"/>
      <c r="X445" s="230"/>
      <c r="Y445" s="230"/>
      <c r="Z445" s="22" t="str">
        <f>""</f>
        <v/>
      </c>
      <c r="AB445" s="23" t="str">
        <f t="shared" si="254"/>
        <v/>
      </c>
      <c r="AC445" s="2" t="b">
        <f>COUNT(Q445:Q$2500)&gt;0</f>
        <v>0</v>
      </c>
      <c r="AD445" s="2" t="b">
        <f t="shared" si="237"/>
        <v>0</v>
      </c>
      <c r="AE445" s="2" t="b">
        <f t="shared" si="238"/>
        <v>0</v>
      </c>
      <c r="AF445" s="2" t="b">
        <f t="shared" si="239"/>
        <v>0</v>
      </c>
      <c r="AG445" s="2" t="b">
        <f>OR(
  AND(AC445,NOT(AC446)),
  AND(AF445,WEEKDAY(AH444,2)=EINSTELLUNGEN!$D$12),
  AND(AF445,AH445=$J$35)
)</f>
        <v>0</v>
      </c>
      <c r="AH445" s="2">
        <f>IF(AE445,AH444+IF(WEEKDAY(AH444+1,2)&lt;=EINSTELLUNGEN!$D$12,1,$J$36),AH444)</f>
        <v>42020</v>
      </c>
      <c r="AI445" s="2">
        <f t="shared" si="240"/>
        <v>2019</v>
      </c>
      <c r="AJ445" s="2">
        <f t="shared" si="241"/>
        <v>201901</v>
      </c>
      <c r="AK445" s="2">
        <f t="shared" si="242"/>
        <v>201901</v>
      </c>
      <c r="AL445" s="2">
        <f t="shared" si="270"/>
        <v>201903</v>
      </c>
      <c r="AM445" s="2" t="b">
        <f t="shared" si="243"/>
        <v>1</v>
      </c>
      <c r="AN445" s="4" t="e">
        <f t="shared" si="255"/>
        <v>#N/A</v>
      </c>
      <c r="AO445" s="4" t="e">
        <f t="shared" si="256"/>
        <v>#N/A</v>
      </c>
      <c r="AP445" s="2" t="str">
        <f>IF(AD445,
  IF(ISBLANK(H445),
    AP444,
    IF(LEN(H445)=1,
      IF(OR(UPPER(H445)="A",UPPER(H445)="I"),
        EINSTELLUNGEN!$D$21,
        IF(OR(UPPER(H445)="B",UPPER(H445)="M"),
          EINSTELLUNGEN!$D$22,
          IF(OR(UPPER(H445)="C",UPPER(H445)="S"),
            EINSTELLUNGEN!$D$23,
            IF(UPPER(H445)="D",
              EINSTELLUNGEN!$D$24,
              IF(UPPER(H445)="E",
                EINSTELLUNGEN!$D$25,
                UPPER(H445)))))),
      IF(ISNUMBER(H445),
        EINSTELLUNGEN!$D$20&amp;H445,
        UPPER(H445)))),
  "")</f>
        <v/>
      </c>
      <c r="AQ445" s="2" t="str">
        <f t="shared" si="257"/>
        <v/>
      </c>
      <c r="AR445" s="2">
        <f t="shared" si="258"/>
        <v>0</v>
      </c>
      <c r="AS445" s="145">
        <f t="shared" si="259"/>
        <v>0.33333333333333331</v>
      </c>
      <c r="AT445" s="2">
        <f t="shared" si="260"/>
        <v>0</v>
      </c>
      <c r="AU445" s="2">
        <f t="shared" si="261"/>
        <v>0</v>
      </c>
      <c r="AV445" s="2">
        <f t="shared" si="262"/>
        <v>0</v>
      </c>
      <c r="AW445" s="2">
        <f t="shared" si="263"/>
        <v>0</v>
      </c>
      <c r="AX445" s="2">
        <f t="shared" si="244"/>
        <v>0</v>
      </c>
      <c r="AY445" s="2">
        <f t="shared" si="264"/>
        <v>0</v>
      </c>
      <c r="AZ445" s="145" t="e">
        <f t="shared" si="265"/>
        <v>#N/A</v>
      </c>
      <c r="BA445" s="145" t="e">
        <f t="shared" si="266"/>
        <v>#N/A</v>
      </c>
      <c r="BB445" s="145">
        <f t="shared" si="267"/>
        <v>2.083333333333337E-2</v>
      </c>
      <c r="BC445" s="2">
        <f>IF(AM445,
  IF(AND(AL445=$J$31,_xlfn.DAYS(AH445,DATE(AI445,1,1))&lt;7),
    MAX(0,EINSTELLUNGEN!$D$12+1-WEEKDAY(DATE(EINSTELLUNGEN!$D$9,EINSTELLUNGEN!$D$10,1),2)),
    IF(AL445=$J$33,
      MIN(EINSTELLUNGEN!$D$12,WEEKDAY(DATE(EINSTELLUNGEN!$D$9,12,31),2)),
      EINSTELLUNGEN!$D$12
  )) - SUMIF(AL$50:AL$2500,"="&amp;AL445,AX$50:AX$2500),
  0)</f>
        <v>3</v>
      </c>
      <c r="BD445" s="2">
        <f t="shared" si="268"/>
        <v>0.33333333333333331</v>
      </c>
      <c r="BE445" s="2">
        <f t="shared" si="269"/>
        <v>0</v>
      </c>
    </row>
    <row r="446" spans="1:57" ht="10.5" customHeight="1">
      <c r="A446" s="1" t="str">
        <f t="shared" ca="1" si="245"/>
        <v/>
      </c>
      <c r="B446" s="1" t="str">
        <f t="shared" ca="1" si="246"/>
        <v/>
      </c>
      <c r="C446" s="1" t="str">
        <f t="shared" ca="1" si="247"/>
        <v/>
      </c>
      <c r="D446" s="1" t="str">
        <f t="shared" ca="1" si="248"/>
        <v/>
      </c>
      <c r="F446" s="10"/>
      <c r="G446" s="136" t="str">
        <f t="shared" si="249"/>
        <v/>
      </c>
      <c r="H446" s="27"/>
      <c r="I446" s="28"/>
      <c r="J446" s="28"/>
      <c r="K446" s="29"/>
      <c r="L446" s="136"/>
      <c r="M446" s="136"/>
      <c r="N446" s="136"/>
      <c r="O446" s="26" t="str">
        <f t="shared" si="250"/>
        <v/>
      </c>
      <c r="P446" s="218" t="str">
        <f t="shared" si="251"/>
        <v/>
      </c>
      <c r="Q446" s="26" t="str">
        <f t="shared" si="252"/>
        <v/>
      </c>
      <c r="R446" s="22"/>
      <c r="S446" s="99"/>
      <c r="T446" s="10"/>
      <c r="U446" s="229" t="str">
        <f t="shared" si="253"/>
        <v/>
      </c>
      <c r="V446" s="230"/>
      <c r="W446" s="230"/>
      <c r="X446" s="230"/>
      <c r="Y446" s="230"/>
      <c r="Z446" s="22" t="str">
        <f>""</f>
        <v/>
      </c>
      <c r="AB446" s="23" t="str">
        <f t="shared" si="254"/>
        <v/>
      </c>
      <c r="AC446" s="2" t="b">
        <f>COUNT(Q446:Q$2500)&gt;0</f>
        <v>0</v>
      </c>
      <c r="AD446" s="2" t="b">
        <f t="shared" si="237"/>
        <v>0</v>
      </c>
      <c r="AE446" s="2" t="b">
        <f t="shared" si="238"/>
        <v>0</v>
      </c>
      <c r="AF446" s="2" t="b">
        <f t="shared" si="239"/>
        <v>0</v>
      </c>
      <c r="AG446" s="2" t="b">
        <f>OR(
  AND(AC446,NOT(AC447)),
  AND(AF446,WEEKDAY(AH445,2)=EINSTELLUNGEN!$D$12),
  AND(AF446,AH446=$J$35)
)</f>
        <v>0</v>
      </c>
      <c r="AH446" s="2">
        <f>IF(AE446,AH445+IF(WEEKDAY(AH445+1,2)&lt;=EINSTELLUNGEN!$D$12,1,$J$36),AH445)</f>
        <v>42020</v>
      </c>
      <c r="AI446" s="2">
        <f t="shared" si="240"/>
        <v>2019</v>
      </c>
      <c r="AJ446" s="2">
        <f t="shared" si="241"/>
        <v>201901</v>
      </c>
      <c r="AK446" s="2">
        <f t="shared" si="242"/>
        <v>201901</v>
      </c>
      <c r="AL446" s="2">
        <f t="shared" si="270"/>
        <v>201903</v>
      </c>
      <c r="AM446" s="2" t="b">
        <f t="shared" si="243"/>
        <v>1</v>
      </c>
      <c r="AN446" s="4" t="e">
        <f t="shared" si="255"/>
        <v>#N/A</v>
      </c>
      <c r="AO446" s="4" t="e">
        <f t="shared" si="256"/>
        <v>#N/A</v>
      </c>
      <c r="AP446" s="2" t="str">
        <f>IF(AD446,
  IF(ISBLANK(H446),
    AP445,
    IF(LEN(H446)=1,
      IF(OR(UPPER(H446)="A",UPPER(H446)="I"),
        EINSTELLUNGEN!$D$21,
        IF(OR(UPPER(H446)="B",UPPER(H446)="M"),
          EINSTELLUNGEN!$D$22,
          IF(OR(UPPER(H446)="C",UPPER(H446)="S"),
            EINSTELLUNGEN!$D$23,
            IF(UPPER(H446)="D",
              EINSTELLUNGEN!$D$24,
              IF(UPPER(H446)="E",
                EINSTELLUNGEN!$D$25,
                UPPER(H446)))))),
      IF(ISNUMBER(H446),
        EINSTELLUNGEN!$D$20&amp;H446,
        UPPER(H446)))),
  "")</f>
        <v/>
      </c>
      <c r="AQ446" s="2" t="str">
        <f t="shared" si="257"/>
        <v/>
      </c>
      <c r="AR446" s="2">
        <f t="shared" si="258"/>
        <v>0</v>
      </c>
      <c r="AS446" s="145">
        <f t="shared" si="259"/>
        <v>0.33333333333333331</v>
      </c>
      <c r="AT446" s="2">
        <f t="shared" si="260"/>
        <v>0</v>
      </c>
      <c r="AU446" s="2">
        <f t="shared" si="261"/>
        <v>0</v>
      </c>
      <c r="AV446" s="2">
        <f t="shared" si="262"/>
        <v>0</v>
      </c>
      <c r="AW446" s="2">
        <f t="shared" si="263"/>
        <v>0</v>
      </c>
      <c r="AX446" s="2">
        <f t="shared" si="244"/>
        <v>0</v>
      </c>
      <c r="AY446" s="2">
        <f t="shared" si="264"/>
        <v>0</v>
      </c>
      <c r="AZ446" s="145" t="e">
        <f t="shared" si="265"/>
        <v>#N/A</v>
      </c>
      <c r="BA446" s="145" t="e">
        <f t="shared" si="266"/>
        <v>#N/A</v>
      </c>
      <c r="BB446" s="145">
        <f t="shared" si="267"/>
        <v>2.083333333333337E-2</v>
      </c>
      <c r="BC446" s="2">
        <f>IF(AM446,
  IF(AND(AL446=$J$31,_xlfn.DAYS(AH446,DATE(AI446,1,1))&lt;7),
    MAX(0,EINSTELLUNGEN!$D$12+1-WEEKDAY(DATE(EINSTELLUNGEN!$D$9,EINSTELLUNGEN!$D$10,1),2)),
    IF(AL446=$J$33,
      MIN(EINSTELLUNGEN!$D$12,WEEKDAY(DATE(EINSTELLUNGEN!$D$9,12,31),2)),
      EINSTELLUNGEN!$D$12
  )) - SUMIF(AL$50:AL$2500,"="&amp;AL446,AX$50:AX$2500),
  0)</f>
        <v>3</v>
      </c>
      <c r="BD446" s="2">
        <f t="shared" si="268"/>
        <v>0.33333333333333331</v>
      </c>
      <c r="BE446" s="2">
        <f t="shared" si="269"/>
        <v>0</v>
      </c>
    </row>
    <row r="447" spans="1:57" ht="10.5" customHeight="1">
      <c r="A447" s="1" t="str">
        <f t="shared" ca="1" si="245"/>
        <v/>
      </c>
      <c r="B447" s="1" t="str">
        <f t="shared" ca="1" si="246"/>
        <v/>
      </c>
      <c r="C447" s="1" t="str">
        <f t="shared" ca="1" si="247"/>
        <v/>
      </c>
      <c r="D447" s="1" t="str">
        <f t="shared" ca="1" si="248"/>
        <v/>
      </c>
      <c r="F447" s="10"/>
      <c r="G447" s="136" t="str">
        <f t="shared" si="249"/>
        <v/>
      </c>
      <c r="H447" s="27"/>
      <c r="I447" s="28"/>
      <c r="J447" s="28"/>
      <c r="K447" s="29"/>
      <c r="L447" s="136"/>
      <c r="M447" s="136"/>
      <c r="N447" s="136"/>
      <c r="O447" s="26" t="str">
        <f t="shared" si="250"/>
        <v/>
      </c>
      <c r="P447" s="218" t="str">
        <f t="shared" si="251"/>
        <v/>
      </c>
      <c r="Q447" s="26" t="str">
        <f t="shared" si="252"/>
        <v/>
      </c>
      <c r="R447" s="22"/>
      <c r="S447" s="99"/>
      <c r="T447" s="10"/>
      <c r="U447" s="229" t="str">
        <f t="shared" si="253"/>
        <v/>
      </c>
      <c r="V447" s="230"/>
      <c r="W447" s="230"/>
      <c r="X447" s="230"/>
      <c r="Y447" s="230"/>
      <c r="Z447" s="22" t="str">
        <f>""</f>
        <v/>
      </c>
      <c r="AB447" s="23" t="str">
        <f t="shared" si="254"/>
        <v/>
      </c>
      <c r="AC447" s="2" t="b">
        <f>COUNT(Q447:Q$2500)&gt;0</f>
        <v>0</v>
      </c>
      <c r="AD447" s="2" t="b">
        <f t="shared" si="237"/>
        <v>0</v>
      </c>
      <c r="AE447" s="2" t="b">
        <f t="shared" si="238"/>
        <v>0</v>
      </c>
      <c r="AF447" s="2" t="b">
        <f t="shared" si="239"/>
        <v>0</v>
      </c>
      <c r="AG447" s="2" t="b">
        <f>OR(
  AND(AC447,NOT(AC448)),
  AND(AF447,WEEKDAY(AH446,2)=EINSTELLUNGEN!$D$12),
  AND(AF447,AH447=$J$35)
)</f>
        <v>0</v>
      </c>
      <c r="AH447" s="2">
        <f>IF(AE447,AH446+IF(WEEKDAY(AH446+1,2)&lt;=EINSTELLUNGEN!$D$12,1,$J$36),AH446)</f>
        <v>42020</v>
      </c>
      <c r="AI447" s="2">
        <f t="shared" si="240"/>
        <v>2019</v>
      </c>
      <c r="AJ447" s="2">
        <f t="shared" si="241"/>
        <v>201901</v>
      </c>
      <c r="AK447" s="2">
        <f t="shared" si="242"/>
        <v>201901</v>
      </c>
      <c r="AL447" s="2">
        <f t="shared" si="270"/>
        <v>201903</v>
      </c>
      <c r="AM447" s="2" t="b">
        <f t="shared" si="243"/>
        <v>1</v>
      </c>
      <c r="AN447" s="4" t="e">
        <f t="shared" si="255"/>
        <v>#N/A</v>
      </c>
      <c r="AO447" s="4" t="e">
        <f t="shared" si="256"/>
        <v>#N/A</v>
      </c>
      <c r="AP447" s="2" t="str">
        <f>IF(AD447,
  IF(ISBLANK(H447),
    AP446,
    IF(LEN(H447)=1,
      IF(OR(UPPER(H447)="A",UPPER(H447)="I"),
        EINSTELLUNGEN!$D$21,
        IF(OR(UPPER(H447)="B",UPPER(H447)="M"),
          EINSTELLUNGEN!$D$22,
          IF(OR(UPPER(H447)="C",UPPER(H447)="S"),
            EINSTELLUNGEN!$D$23,
            IF(UPPER(H447)="D",
              EINSTELLUNGEN!$D$24,
              IF(UPPER(H447)="E",
                EINSTELLUNGEN!$D$25,
                UPPER(H447)))))),
      IF(ISNUMBER(H447),
        EINSTELLUNGEN!$D$20&amp;H447,
        UPPER(H447)))),
  "")</f>
        <v/>
      </c>
      <c r="AQ447" s="2" t="str">
        <f t="shared" si="257"/>
        <v/>
      </c>
      <c r="AR447" s="2">
        <f t="shared" si="258"/>
        <v>0</v>
      </c>
      <c r="AS447" s="145">
        <f t="shared" si="259"/>
        <v>0.33333333333333331</v>
      </c>
      <c r="AT447" s="2">
        <f t="shared" si="260"/>
        <v>0</v>
      </c>
      <c r="AU447" s="2">
        <f t="shared" si="261"/>
        <v>0</v>
      </c>
      <c r="AV447" s="2">
        <f t="shared" si="262"/>
        <v>0</v>
      </c>
      <c r="AW447" s="2">
        <f t="shared" si="263"/>
        <v>0</v>
      </c>
      <c r="AX447" s="2">
        <f t="shared" si="244"/>
        <v>0</v>
      </c>
      <c r="AY447" s="2">
        <f t="shared" si="264"/>
        <v>0</v>
      </c>
      <c r="AZ447" s="145" t="e">
        <f t="shared" si="265"/>
        <v>#N/A</v>
      </c>
      <c r="BA447" s="145" t="e">
        <f t="shared" si="266"/>
        <v>#N/A</v>
      </c>
      <c r="BB447" s="145">
        <f t="shared" si="267"/>
        <v>2.083333333333337E-2</v>
      </c>
      <c r="BC447" s="2">
        <f>IF(AM447,
  IF(AND(AL447=$J$31,_xlfn.DAYS(AH447,DATE(AI447,1,1))&lt;7),
    MAX(0,EINSTELLUNGEN!$D$12+1-WEEKDAY(DATE(EINSTELLUNGEN!$D$9,EINSTELLUNGEN!$D$10,1),2)),
    IF(AL447=$J$33,
      MIN(EINSTELLUNGEN!$D$12,WEEKDAY(DATE(EINSTELLUNGEN!$D$9,12,31),2)),
      EINSTELLUNGEN!$D$12
  )) - SUMIF(AL$50:AL$2500,"="&amp;AL447,AX$50:AX$2500),
  0)</f>
        <v>3</v>
      </c>
      <c r="BD447" s="2">
        <f t="shared" si="268"/>
        <v>0.33333333333333331</v>
      </c>
      <c r="BE447" s="2">
        <f t="shared" si="269"/>
        <v>0</v>
      </c>
    </row>
    <row r="448" spans="1:57" ht="10.5" customHeight="1">
      <c r="A448" s="1" t="str">
        <f t="shared" ca="1" si="245"/>
        <v/>
      </c>
      <c r="B448" s="1" t="str">
        <f t="shared" ca="1" si="246"/>
        <v/>
      </c>
      <c r="C448" s="1" t="str">
        <f t="shared" ca="1" si="247"/>
        <v/>
      </c>
      <c r="D448" s="1" t="str">
        <f t="shared" ca="1" si="248"/>
        <v/>
      </c>
      <c r="F448" s="10"/>
      <c r="G448" s="136" t="str">
        <f t="shared" si="249"/>
        <v/>
      </c>
      <c r="H448" s="27"/>
      <c r="I448" s="28"/>
      <c r="J448" s="28"/>
      <c r="K448" s="29"/>
      <c r="L448" s="136"/>
      <c r="M448" s="136"/>
      <c r="N448" s="136"/>
      <c r="O448" s="26" t="str">
        <f t="shared" si="250"/>
        <v/>
      </c>
      <c r="P448" s="218" t="str">
        <f t="shared" si="251"/>
        <v/>
      </c>
      <c r="Q448" s="26" t="str">
        <f t="shared" si="252"/>
        <v/>
      </c>
      <c r="R448" s="22"/>
      <c r="S448" s="99"/>
      <c r="T448" s="10"/>
      <c r="U448" s="229" t="str">
        <f t="shared" si="253"/>
        <v/>
      </c>
      <c r="V448" s="230"/>
      <c r="W448" s="230"/>
      <c r="X448" s="230"/>
      <c r="Y448" s="230"/>
      <c r="Z448" s="22" t="str">
        <f>""</f>
        <v/>
      </c>
      <c r="AB448" s="23" t="str">
        <f t="shared" si="254"/>
        <v/>
      </c>
      <c r="AC448" s="2" t="b">
        <f>COUNT(Q448:Q$2500)&gt;0</f>
        <v>0</v>
      </c>
      <c r="AD448" s="2" t="b">
        <f t="shared" si="237"/>
        <v>0</v>
      </c>
      <c r="AE448" s="2" t="b">
        <f t="shared" si="238"/>
        <v>0</v>
      </c>
      <c r="AF448" s="2" t="b">
        <f t="shared" si="239"/>
        <v>0</v>
      </c>
      <c r="AG448" s="2" t="b">
        <f>OR(
  AND(AC448,NOT(AC449)),
  AND(AF448,WEEKDAY(AH447,2)=EINSTELLUNGEN!$D$12),
  AND(AF448,AH448=$J$35)
)</f>
        <v>0</v>
      </c>
      <c r="AH448" s="2">
        <f>IF(AE448,AH447+IF(WEEKDAY(AH447+1,2)&lt;=EINSTELLUNGEN!$D$12,1,$J$36),AH447)</f>
        <v>42020</v>
      </c>
      <c r="AI448" s="2">
        <f t="shared" si="240"/>
        <v>2019</v>
      </c>
      <c r="AJ448" s="2">
        <f t="shared" si="241"/>
        <v>201901</v>
      </c>
      <c r="AK448" s="2">
        <f t="shared" si="242"/>
        <v>201901</v>
      </c>
      <c r="AL448" s="2">
        <f t="shared" si="270"/>
        <v>201903</v>
      </c>
      <c r="AM448" s="2" t="b">
        <f t="shared" si="243"/>
        <v>1</v>
      </c>
      <c r="AN448" s="4" t="e">
        <f t="shared" si="255"/>
        <v>#N/A</v>
      </c>
      <c r="AO448" s="4" t="e">
        <f t="shared" si="256"/>
        <v>#N/A</v>
      </c>
      <c r="AP448" s="2" t="str">
        <f>IF(AD448,
  IF(ISBLANK(H448),
    AP447,
    IF(LEN(H448)=1,
      IF(OR(UPPER(H448)="A",UPPER(H448)="I"),
        EINSTELLUNGEN!$D$21,
        IF(OR(UPPER(H448)="B",UPPER(H448)="M"),
          EINSTELLUNGEN!$D$22,
          IF(OR(UPPER(H448)="C",UPPER(H448)="S"),
            EINSTELLUNGEN!$D$23,
            IF(UPPER(H448)="D",
              EINSTELLUNGEN!$D$24,
              IF(UPPER(H448)="E",
                EINSTELLUNGEN!$D$25,
                UPPER(H448)))))),
      IF(ISNUMBER(H448),
        EINSTELLUNGEN!$D$20&amp;H448,
        UPPER(H448)))),
  "")</f>
        <v/>
      </c>
      <c r="AQ448" s="2" t="str">
        <f t="shared" si="257"/>
        <v/>
      </c>
      <c r="AR448" s="2">
        <f t="shared" si="258"/>
        <v>0</v>
      </c>
      <c r="AS448" s="145">
        <f t="shared" si="259"/>
        <v>0.33333333333333331</v>
      </c>
      <c r="AT448" s="2">
        <f t="shared" si="260"/>
        <v>0</v>
      </c>
      <c r="AU448" s="2">
        <f t="shared" si="261"/>
        <v>0</v>
      </c>
      <c r="AV448" s="2">
        <f t="shared" si="262"/>
        <v>0</v>
      </c>
      <c r="AW448" s="2">
        <f t="shared" si="263"/>
        <v>0</v>
      </c>
      <c r="AX448" s="2">
        <f t="shared" si="244"/>
        <v>0</v>
      </c>
      <c r="AY448" s="2">
        <f t="shared" si="264"/>
        <v>0</v>
      </c>
      <c r="AZ448" s="145" t="e">
        <f t="shared" si="265"/>
        <v>#N/A</v>
      </c>
      <c r="BA448" s="145" t="e">
        <f t="shared" si="266"/>
        <v>#N/A</v>
      </c>
      <c r="BB448" s="145">
        <f t="shared" si="267"/>
        <v>2.083333333333337E-2</v>
      </c>
      <c r="BC448" s="2">
        <f>IF(AM448,
  IF(AND(AL448=$J$31,_xlfn.DAYS(AH448,DATE(AI448,1,1))&lt;7),
    MAX(0,EINSTELLUNGEN!$D$12+1-WEEKDAY(DATE(EINSTELLUNGEN!$D$9,EINSTELLUNGEN!$D$10,1),2)),
    IF(AL448=$J$33,
      MIN(EINSTELLUNGEN!$D$12,WEEKDAY(DATE(EINSTELLUNGEN!$D$9,12,31),2)),
      EINSTELLUNGEN!$D$12
  )) - SUMIF(AL$50:AL$2500,"="&amp;AL448,AX$50:AX$2500),
  0)</f>
        <v>3</v>
      </c>
      <c r="BD448" s="2">
        <f t="shared" si="268"/>
        <v>0.33333333333333331</v>
      </c>
      <c r="BE448" s="2">
        <f t="shared" si="269"/>
        <v>0</v>
      </c>
    </row>
    <row r="449" spans="1:57" ht="10.5" customHeight="1">
      <c r="A449" s="1" t="str">
        <f t="shared" ca="1" si="245"/>
        <v/>
      </c>
      <c r="B449" s="1" t="str">
        <f t="shared" ca="1" si="246"/>
        <v/>
      </c>
      <c r="C449" s="1" t="str">
        <f t="shared" ca="1" si="247"/>
        <v/>
      </c>
      <c r="D449" s="1" t="str">
        <f t="shared" ca="1" si="248"/>
        <v/>
      </c>
      <c r="F449" s="10"/>
      <c r="G449" s="136" t="str">
        <f t="shared" si="249"/>
        <v/>
      </c>
      <c r="H449" s="27"/>
      <c r="I449" s="28"/>
      <c r="J449" s="28"/>
      <c r="K449" s="29"/>
      <c r="L449" s="136"/>
      <c r="M449" s="136"/>
      <c r="N449" s="136"/>
      <c r="O449" s="26" t="str">
        <f t="shared" si="250"/>
        <v/>
      </c>
      <c r="P449" s="218" t="str">
        <f t="shared" si="251"/>
        <v/>
      </c>
      <c r="Q449" s="26" t="str">
        <f t="shared" si="252"/>
        <v/>
      </c>
      <c r="R449" s="22"/>
      <c r="S449" s="99"/>
      <c r="T449" s="10"/>
      <c r="U449" s="229" t="str">
        <f t="shared" si="253"/>
        <v/>
      </c>
      <c r="V449" s="230"/>
      <c r="W449" s="230"/>
      <c r="X449" s="230"/>
      <c r="Y449" s="230"/>
      <c r="Z449" s="22" t="str">
        <f>""</f>
        <v/>
      </c>
      <c r="AB449" s="23" t="str">
        <f t="shared" si="254"/>
        <v/>
      </c>
      <c r="AC449" s="2" t="b">
        <f>COUNT(Q449:Q$2500)&gt;0</f>
        <v>0</v>
      </c>
      <c r="AD449" s="2" t="b">
        <f t="shared" si="237"/>
        <v>0</v>
      </c>
      <c r="AE449" s="2" t="b">
        <f t="shared" si="238"/>
        <v>0</v>
      </c>
      <c r="AF449" s="2" t="b">
        <f t="shared" si="239"/>
        <v>0</v>
      </c>
      <c r="AG449" s="2" t="b">
        <f>OR(
  AND(AC449,NOT(AC450)),
  AND(AF449,WEEKDAY(AH448,2)=EINSTELLUNGEN!$D$12),
  AND(AF449,AH449=$J$35)
)</f>
        <v>0</v>
      </c>
      <c r="AH449" s="2">
        <f>IF(AE449,AH448+IF(WEEKDAY(AH448+1,2)&lt;=EINSTELLUNGEN!$D$12,1,$J$36),AH448)</f>
        <v>42020</v>
      </c>
      <c r="AI449" s="2">
        <f t="shared" si="240"/>
        <v>2019</v>
      </c>
      <c r="AJ449" s="2">
        <f t="shared" si="241"/>
        <v>201901</v>
      </c>
      <c r="AK449" s="2">
        <f t="shared" si="242"/>
        <v>201901</v>
      </c>
      <c r="AL449" s="2">
        <f t="shared" si="270"/>
        <v>201903</v>
      </c>
      <c r="AM449" s="2" t="b">
        <f t="shared" si="243"/>
        <v>1</v>
      </c>
      <c r="AN449" s="4" t="e">
        <f t="shared" si="255"/>
        <v>#N/A</v>
      </c>
      <c r="AO449" s="4" t="e">
        <f t="shared" si="256"/>
        <v>#N/A</v>
      </c>
      <c r="AP449" s="2" t="str">
        <f>IF(AD449,
  IF(ISBLANK(H449),
    AP448,
    IF(LEN(H449)=1,
      IF(OR(UPPER(H449)="A",UPPER(H449)="I"),
        EINSTELLUNGEN!$D$21,
        IF(OR(UPPER(H449)="B",UPPER(H449)="M"),
          EINSTELLUNGEN!$D$22,
          IF(OR(UPPER(H449)="C",UPPER(H449)="S"),
            EINSTELLUNGEN!$D$23,
            IF(UPPER(H449)="D",
              EINSTELLUNGEN!$D$24,
              IF(UPPER(H449)="E",
                EINSTELLUNGEN!$D$25,
                UPPER(H449)))))),
      IF(ISNUMBER(H449),
        EINSTELLUNGEN!$D$20&amp;H449,
        UPPER(H449)))),
  "")</f>
        <v/>
      </c>
      <c r="AQ449" s="2" t="str">
        <f t="shared" si="257"/>
        <v/>
      </c>
      <c r="AR449" s="2">
        <f t="shared" si="258"/>
        <v>0</v>
      </c>
      <c r="AS449" s="145">
        <f t="shared" si="259"/>
        <v>0.33333333333333331</v>
      </c>
      <c r="AT449" s="2">
        <f t="shared" si="260"/>
        <v>0</v>
      </c>
      <c r="AU449" s="2">
        <f t="shared" si="261"/>
        <v>0</v>
      </c>
      <c r="AV449" s="2">
        <f t="shared" si="262"/>
        <v>0</v>
      </c>
      <c r="AW449" s="2">
        <f t="shared" si="263"/>
        <v>0</v>
      </c>
      <c r="AX449" s="2">
        <f t="shared" si="244"/>
        <v>0</v>
      </c>
      <c r="AY449" s="2">
        <f t="shared" si="264"/>
        <v>0</v>
      </c>
      <c r="AZ449" s="145" t="e">
        <f t="shared" si="265"/>
        <v>#N/A</v>
      </c>
      <c r="BA449" s="145" t="e">
        <f t="shared" si="266"/>
        <v>#N/A</v>
      </c>
      <c r="BB449" s="145">
        <f t="shared" si="267"/>
        <v>2.083333333333337E-2</v>
      </c>
      <c r="BC449" s="2">
        <f>IF(AM449,
  IF(AND(AL449=$J$31,_xlfn.DAYS(AH449,DATE(AI449,1,1))&lt;7),
    MAX(0,EINSTELLUNGEN!$D$12+1-WEEKDAY(DATE(EINSTELLUNGEN!$D$9,EINSTELLUNGEN!$D$10,1),2)),
    IF(AL449=$J$33,
      MIN(EINSTELLUNGEN!$D$12,WEEKDAY(DATE(EINSTELLUNGEN!$D$9,12,31),2)),
      EINSTELLUNGEN!$D$12
  )) - SUMIF(AL$50:AL$2500,"="&amp;AL449,AX$50:AX$2500),
  0)</f>
        <v>3</v>
      </c>
      <c r="BD449" s="2">
        <f t="shared" si="268"/>
        <v>0.33333333333333331</v>
      </c>
      <c r="BE449" s="2">
        <f t="shared" si="269"/>
        <v>0</v>
      </c>
    </row>
    <row r="450" spans="1:57" ht="10.5" customHeight="1">
      <c r="A450" s="1" t="str">
        <f t="shared" ca="1" si="245"/>
        <v/>
      </c>
      <c r="B450" s="1" t="str">
        <f t="shared" ca="1" si="246"/>
        <v/>
      </c>
      <c r="C450" s="1" t="str">
        <f t="shared" ca="1" si="247"/>
        <v/>
      </c>
      <c r="D450" s="1" t="str">
        <f t="shared" ca="1" si="248"/>
        <v/>
      </c>
      <c r="F450" s="10"/>
      <c r="G450" s="136" t="str">
        <f t="shared" si="249"/>
        <v/>
      </c>
      <c r="H450" s="27"/>
      <c r="I450" s="28"/>
      <c r="J450" s="28"/>
      <c r="K450" s="29"/>
      <c r="L450" s="136"/>
      <c r="M450" s="136"/>
      <c r="N450" s="136"/>
      <c r="O450" s="26" t="str">
        <f t="shared" si="250"/>
        <v/>
      </c>
      <c r="P450" s="218" t="str">
        <f t="shared" si="251"/>
        <v/>
      </c>
      <c r="Q450" s="26" t="str">
        <f t="shared" si="252"/>
        <v/>
      </c>
      <c r="R450" s="22"/>
      <c r="S450" s="99"/>
      <c r="T450" s="10"/>
      <c r="U450" s="229" t="str">
        <f t="shared" si="253"/>
        <v/>
      </c>
      <c r="V450" s="230"/>
      <c r="W450" s="230"/>
      <c r="X450" s="230"/>
      <c r="Y450" s="230"/>
      <c r="Z450" s="22" t="str">
        <f>""</f>
        <v/>
      </c>
      <c r="AB450" s="23" t="str">
        <f t="shared" si="254"/>
        <v/>
      </c>
      <c r="AC450" s="2" t="b">
        <f>COUNT(Q450:Q$2500)&gt;0</f>
        <v>0</v>
      </c>
      <c r="AD450" s="2" t="b">
        <f t="shared" si="237"/>
        <v>0</v>
      </c>
      <c r="AE450" s="2" t="b">
        <f t="shared" si="238"/>
        <v>0</v>
      </c>
      <c r="AF450" s="2" t="b">
        <f t="shared" si="239"/>
        <v>0</v>
      </c>
      <c r="AG450" s="2" t="b">
        <f>OR(
  AND(AC450,NOT(AC451)),
  AND(AF450,WEEKDAY(AH449,2)=EINSTELLUNGEN!$D$12),
  AND(AF450,AH450=$J$35)
)</f>
        <v>0</v>
      </c>
      <c r="AH450" s="2">
        <f>IF(AE450,AH449+IF(WEEKDAY(AH449+1,2)&lt;=EINSTELLUNGEN!$D$12,1,$J$36),AH449)</f>
        <v>42020</v>
      </c>
      <c r="AI450" s="2">
        <f t="shared" si="240"/>
        <v>2019</v>
      </c>
      <c r="AJ450" s="2">
        <f t="shared" si="241"/>
        <v>201901</v>
      </c>
      <c r="AK450" s="2">
        <f t="shared" si="242"/>
        <v>201901</v>
      </c>
      <c r="AL450" s="2">
        <f t="shared" si="270"/>
        <v>201903</v>
      </c>
      <c r="AM450" s="2" t="b">
        <f t="shared" si="243"/>
        <v>1</v>
      </c>
      <c r="AN450" s="4" t="e">
        <f t="shared" si="255"/>
        <v>#N/A</v>
      </c>
      <c r="AO450" s="4" t="e">
        <f t="shared" si="256"/>
        <v>#N/A</v>
      </c>
      <c r="AP450" s="2" t="str">
        <f>IF(AD450,
  IF(ISBLANK(H450),
    AP449,
    IF(LEN(H450)=1,
      IF(OR(UPPER(H450)="A",UPPER(H450)="I"),
        EINSTELLUNGEN!$D$21,
        IF(OR(UPPER(H450)="B",UPPER(H450)="M"),
          EINSTELLUNGEN!$D$22,
          IF(OR(UPPER(H450)="C",UPPER(H450)="S"),
            EINSTELLUNGEN!$D$23,
            IF(UPPER(H450)="D",
              EINSTELLUNGEN!$D$24,
              IF(UPPER(H450)="E",
                EINSTELLUNGEN!$D$25,
                UPPER(H450)))))),
      IF(ISNUMBER(H450),
        EINSTELLUNGEN!$D$20&amp;H450,
        UPPER(H450)))),
  "")</f>
        <v/>
      </c>
      <c r="AQ450" s="2" t="str">
        <f t="shared" si="257"/>
        <v/>
      </c>
      <c r="AR450" s="2">
        <f t="shared" si="258"/>
        <v>0</v>
      </c>
      <c r="AS450" s="145">
        <f t="shared" si="259"/>
        <v>0.33333333333333331</v>
      </c>
      <c r="AT450" s="2">
        <f t="shared" si="260"/>
        <v>0</v>
      </c>
      <c r="AU450" s="2">
        <f t="shared" si="261"/>
        <v>0</v>
      </c>
      <c r="AV450" s="2">
        <f t="shared" si="262"/>
        <v>0</v>
      </c>
      <c r="AW450" s="2">
        <f t="shared" si="263"/>
        <v>0</v>
      </c>
      <c r="AX450" s="2">
        <f t="shared" si="244"/>
        <v>0</v>
      </c>
      <c r="AY450" s="2">
        <f t="shared" si="264"/>
        <v>0</v>
      </c>
      <c r="AZ450" s="145" t="e">
        <f t="shared" si="265"/>
        <v>#N/A</v>
      </c>
      <c r="BA450" s="145" t="e">
        <f t="shared" si="266"/>
        <v>#N/A</v>
      </c>
      <c r="BB450" s="145">
        <f t="shared" si="267"/>
        <v>2.083333333333337E-2</v>
      </c>
      <c r="BC450" s="2">
        <f>IF(AM450,
  IF(AND(AL450=$J$31,_xlfn.DAYS(AH450,DATE(AI450,1,1))&lt;7),
    MAX(0,EINSTELLUNGEN!$D$12+1-WEEKDAY(DATE(EINSTELLUNGEN!$D$9,EINSTELLUNGEN!$D$10,1),2)),
    IF(AL450=$J$33,
      MIN(EINSTELLUNGEN!$D$12,WEEKDAY(DATE(EINSTELLUNGEN!$D$9,12,31),2)),
      EINSTELLUNGEN!$D$12
  )) - SUMIF(AL$50:AL$2500,"="&amp;AL450,AX$50:AX$2500),
  0)</f>
        <v>3</v>
      </c>
      <c r="BD450" s="2">
        <f t="shared" si="268"/>
        <v>0.33333333333333331</v>
      </c>
      <c r="BE450" s="2">
        <f t="shared" si="269"/>
        <v>0</v>
      </c>
    </row>
    <row r="451" spans="1:57" ht="10.5" customHeight="1">
      <c r="A451" s="1" t="str">
        <f t="shared" ca="1" si="245"/>
        <v/>
      </c>
      <c r="B451" s="1" t="str">
        <f t="shared" ca="1" si="246"/>
        <v/>
      </c>
      <c r="C451" s="1" t="str">
        <f t="shared" ca="1" si="247"/>
        <v/>
      </c>
      <c r="D451" s="1" t="str">
        <f t="shared" ca="1" si="248"/>
        <v/>
      </c>
      <c r="F451" s="10"/>
      <c r="G451" s="136" t="str">
        <f t="shared" si="249"/>
        <v/>
      </c>
      <c r="H451" s="27"/>
      <c r="I451" s="28"/>
      <c r="J451" s="28"/>
      <c r="K451" s="29"/>
      <c r="L451" s="136"/>
      <c r="M451" s="136"/>
      <c r="N451" s="136"/>
      <c r="O451" s="26" t="str">
        <f t="shared" si="250"/>
        <v/>
      </c>
      <c r="P451" s="218" t="str">
        <f t="shared" si="251"/>
        <v/>
      </c>
      <c r="Q451" s="26" t="str">
        <f t="shared" si="252"/>
        <v/>
      </c>
      <c r="R451" s="22"/>
      <c r="S451" s="99"/>
      <c r="T451" s="10"/>
      <c r="U451" s="229" t="str">
        <f t="shared" si="253"/>
        <v/>
      </c>
      <c r="V451" s="230"/>
      <c r="W451" s="230"/>
      <c r="X451" s="230"/>
      <c r="Y451" s="230"/>
      <c r="Z451" s="22" t="str">
        <f>""</f>
        <v/>
      </c>
      <c r="AB451" s="23" t="str">
        <f t="shared" si="254"/>
        <v/>
      </c>
      <c r="AC451" s="2" t="b">
        <f>COUNT(Q451:Q$2500)&gt;0</f>
        <v>0</v>
      </c>
      <c r="AD451" s="2" t="b">
        <f t="shared" si="237"/>
        <v>0</v>
      </c>
      <c r="AE451" s="2" t="b">
        <f t="shared" si="238"/>
        <v>0</v>
      </c>
      <c r="AF451" s="2" t="b">
        <f t="shared" si="239"/>
        <v>0</v>
      </c>
      <c r="AG451" s="2" t="b">
        <f>OR(
  AND(AC451,NOT(AC452)),
  AND(AF451,WEEKDAY(AH450,2)=EINSTELLUNGEN!$D$12),
  AND(AF451,AH451=$J$35)
)</f>
        <v>0</v>
      </c>
      <c r="AH451" s="2">
        <f>IF(AE451,AH450+IF(WEEKDAY(AH450+1,2)&lt;=EINSTELLUNGEN!$D$12,1,$J$36),AH450)</f>
        <v>42020</v>
      </c>
      <c r="AI451" s="2">
        <f t="shared" si="240"/>
        <v>2019</v>
      </c>
      <c r="AJ451" s="2">
        <f t="shared" si="241"/>
        <v>201901</v>
      </c>
      <c r="AK451" s="2">
        <f t="shared" si="242"/>
        <v>201901</v>
      </c>
      <c r="AL451" s="2">
        <f t="shared" si="270"/>
        <v>201903</v>
      </c>
      <c r="AM451" s="2" t="b">
        <f t="shared" si="243"/>
        <v>1</v>
      </c>
      <c r="AN451" s="4" t="e">
        <f t="shared" si="255"/>
        <v>#N/A</v>
      </c>
      <c r="AO451" s="4" t="e">
        <f t="shared" si="256"/>
        <v>#N/A</v>
      </c>
      <c r="AP451" s="2" t="str">
        <f>IF(AD451,
  IF(ISBLANK(H451),
    AP450,
    IF(LEN(H451)=1,
      IF(OR(UPPER(H451)="A",UPPER(H451)="I"),
        EINSTELLUNGEN!$D$21,
        IF(OR(UPPER(H451)="B",UPPER(H451)="M"),
          EINSTELLUNGEN!$D$22,
          IF(OR(UPPER(H451)="C",UPPER(H451)="S"),
            EINSTELLUNGEN!$D$23,
            IF(UPPER(H451)="D",
              EINSTELLUNGEN!$D$24,
              IF(UPPER(H451)="E",
                EINSTELLUNGEN!$D$25,
                UPPER(H451)))))),
      IF(ISNUMBER(H451),
        EINSTELLUNGEN!$D$20&amp;H451,
        UPPER(H451)))),
  "")</f>
        <v/>
      </c>
      <c r="AQ451" s="2" t="str">
        <f t="shared" si="257"/>
        <v/>
      </c>
      <c r="AR451" s="2">
        <f t="shared" si="258"/>
        <v>0</v>
      </c>
      <c r="AS451" s="145">
        <f t="shared" si="259"/>
        <v>0.33333333333333331</v>
      </c>
      <c r="AT451" s="2">
        <f t="shared" si="260"/>
        <v>0</v>
      </c>
      <c r="AU451" s="2">
        <f t="shared" si="261"/>
        <v>0</v>
      </c>
      <c r="AV451" s="2">
        <f t="shared" si="262"/>
        <v>0</v>
      </c>
      <c r="AW451" s="2">
        <f t="shared" si="263"/>
        <v>0</v>
      </c>
      <c r="AX451" s="2">
        <f t="shared" si="244"/>
        <v>0</v>
      </c>
      <c r="AY451" s="2">
        <f t="shared" si="264"/>
        <v>0</v>
      </c>
      <c r="AZ451" s="145" t="e">
        <f t="shared" si="265"/>
        <v>#N/A</v>
      </c>
      <c r="BA451" s="145" t="e">
        <f t="shared" si="266"/>
        <v>#N/A</v>
      </c>
      <c r="BB451" s="145">
        <f t="shared" si="267"/>
        <v>2.083333333333337E-2</v>
      </c>
      <c r="BC451" s="2">
        <f>IF(AM451,
  IF(AND(AL451=$J$31,_xlfn.DAYS(AH451,DATE(AI451,1,1))&lt;7),
    MAX(0,EINSTELLUNGEN!$D$12+1-WEEKDAY(DATE(EINSTELLUNGEN!$D$9,EINSTELLUNGEN!$D$10,1),2)),
    IF(AL451=$J$33,
      MIN(EINSTELLUNGEN!$D$12,WEEKDAY(DATE(EINSTELLUNGEN!$D$9,12,31),2)),
      EINSTELLUNGEN!$D$12
  )) - SUMIF(AL$50:AL$2500,"="&amp;AL451,AX$50:AX$2500),
  0)</f>
        <v>3</v>
      </c>
      <c r="BD451" s="2">
        <f t="shared" si="268"/>
        <v>0.33333333333333331</v>
      </c>
      <c r="BE451" s="2">
        <f t="shared" si="269"/>
        <v>0</v>
      </c>
    </row>
    <row r="452" spans="1:57" ht="10.5" customHeight="1">
      <c r="A452" s="1" t="str">
        <f t="shared" ca="1" si="245"/>
        <v/>
      </c>
      <c r="B452" s="1" t="str">
        <f t="shared" ca="1" si="246"/>
        <v/>
      </c>
      <c r="C452" s="1" t="str">
        <f t="shared" ca="1" si="247"/>
        <v/>
      </c>
      <c r="D452" s="1" t="str">
        <f t="shared" ca="1" si="248"/>
        <v/>
      </c>
      <c r="F452" s="10"/>
      <c r="G452" s="136" t="str">
        <f t="shared" si="249"/>
        <v/>
      </c>
      <c r="H452" s="27"/>
      <c r="I452" s="28"/>
      <c r="J452" s="28"/>
      <c r="K452" s="29"/>
      <c r="L452" s="136"/>
      <c r="M452" s="136"/>
      <c r="N452" s="136"/>
      <c r="O452" s="26" t="str">
        <f t="shared" si="250"/>
        <v/>
      </c>
      <c r="P452" s="218" t="str">
        <f t="shared" si="251"/>
        <v/>
      </c>
      <c r="Q452" s="26" t="str">
        <f t="shared" si="252"/>
        <v/>
      </c>
      <c r="R452" s="22"/>
      <c r="S452" s="99"/>
      <c r="T452" s="10"/>
      <c r="U452" s="229" t="str">
        <f t="shared" si="253"/>
        <v/>
      </c>
      <c r="V452" s="230"/>
      <c r="W452" s="230"/>
      <c r="X452" s="230"/>
      <c r="Y452" s="230"/>
      <c r="Z452" s="22" t="str">
        <f>""</f>
        <v/>
      </c>
      <c r="AB452" s="23" t="str">
        <f t="shared" si="254"/>
        <v/>
      </c>
      <c r="AC452" s="2" t="b">
        <f>COUNT(Q452:Q$2500)&gt;0</f>
        <v>0</v>
      </c>
      <c r="AD452" s="2" t="b">
        <f t="shared" si="237"/>
        <v>0</v>
      </c>
      <c r="AE452" s="2" t="b">
        <f t="shared" si="238"/>
        <v>0</v>
      </c>
      <c r="AF452" s="2" t="b">
        <f t="shared" si="239"/>
        <v>0</v>
      </c>
      <c r="AG452" s="2" t="b">
        <f>OR(
  AND(AC452,NOT(AC453)),
  AND(AF452,WEEKDAY(AH451,2)=EINSTELLUNGEN!$D$12),
  AND(AF452,AH452=$J$35)
)</f>
        <v>0</v>
      </c>
      <c r="AH452" s="2">
        <f>IF(AE452,AH451+IF(WEEKDAY(AH451+1,2)&lt;=EINSTELLUNGEN!$D$12,1,$J$36),AH451)</f>
        <v>42020</v>
      </c>
      <c r="AI452" s="2">
        <f t="shared" si="240"/>
        <v>2019</v>
      </c>
      <c r="AJ452" s="2">
        <f t="shared" si="241"/>
        <v>201901</v>
      </c>
      <c r="AK452" s="2">
        <f t="shared" si="242"/>
        <v>201901</v>
      </c>
      <c r="AL452" s="2">
        <f t="shared" si="270"/>
        <v>201903</v>
      </c>
      <c r="AM452" s="2" t="b">
        <f t="shared" si="243"/>
        <v>1</v>
      </c>
      <c r="AN452" s="4" t="e">
        <f t="shared" si="255"/>
        <v>#N/A</v>
      </c>
      <c r="AO452" s="4" t="e">
        <f t="shared" si="256"/>
        <v>#N/A</v>
      </c>
      <c r="AP452" s="2" t="str">
        <f>IF(AD452,
  IF(ISBLANK(H452),
    AP451,
    IF(LEN(H452)=1,
      IF(OR(UPPER(H452)="A",UPPER(H452)="I"),
        EINSTELLUNGEN!$D$21,
        IF(OR(UPPER(H452)="B",UPPER(H452)="M"),
          EINSTELLUNGEN!$D$22,
          IF(OR(UPPER(H452)="C",UPPER(H452)="S"),
            EINSTELLUNGEN!$D$23,
            IF(UPPER(H452)="D",
              EINSTELLUNGEN!$D$24,
              IF(UPPER(H452)="E",
                EINSTELLUNGEN!$D$25,
                UPPER(H452)))))),
      IF(ISNUMBER(H452),
        EINSTELLUNGEN!$D$20&amp;H452,
        UPPER(H452)))),
  "")</f>
        <v/>
      </c>
      <c r="AQ452" s="2" t="str">
        <f t="shared" si="257"/>
        <v/>
      </c>
      <c r="AR452" s="2">
        <f t="shared" si="258"/>
        <v>0</v>
      </c>
      <c r="AS452" s="145">
        <f t="shared" si="259"/>
        <v>0.33333333333333331</v>
      </c>
      <c r="AT452" s="2">
        <f t="shared" si="260"/>
        <v>0</v>
      </c>
      <c r="AU452" s="2">
        <f t="shared" si="261"/>
        <v>0</v>
      </c>
      <c r="AV452" s="2">
        <f t="shared" si="262"/>
        <v>0</v>
      </c>
      <c r="AW452" s="2">
        <f t="shared" si="263"/>
        <v>0</v>
      </c>
      <c r="AX452" s="2">
        <f t="shared" si="244"/>
        <v>0</v>
      </c>
      <c r="AY452" s="2">
        <f t="shared" si="264"/>
        <v>0</v>
      </c>
      <c r="AZ452" s="145" t="e">
        <f t="shared" si="265"/>
        <v>#N/A</v>
      </c>
      <c r="BA452" s="145" t="e">
        <f t="shared" si="266"/>
        <v>#N/A</v>
      </c>
      <c r="BB452" s="145">
        <f t="shared" si="267"/>
        <v>2.083333333333337E-2</v>
      </c>
      <c r="BC452" s="2">
        <f>IF(AM452,
  IF(AND(AL452=$J$31,_xlfn.DAYS(AH452,DATE(AI452,1,1))&lt;7),
    MAX(0,EINSTELLUNGEN!$D$12+1-WEEKDAY(DATE(EINSTELLUNGEN!$D$9,EINSTELLUNGEN!$D$10,1),2)),
    IF(AL452=$J$33,
      MIN(EINSTELLUNGEN!$D$12,WEEKDAY(DATE(EINSTELLUNGEN!$D$9,12,31),2)),
      EINSTELLUNGEN!$D$12
  )) - SUMIF(AL$50:AL$2500,"="&amp;AL452,AX$50:AX$2500),
  0)</f>
        <v>3</v>
      </c>
      <c r="BD452" s="2">
        <f t="shared" si="268"/>
        <v>0.33333333333333331</v>
      </c>
      <c r="BE452" s="2">
        <f t="shared" si="269"/>
        <v>0</v>
      </c>
    </row>
    <row r="453" spans="1:57" ht="10.5" customHeight="1">
      <c r="A453" s="1" t="str">
        <f t="shared" ca="1" si="245"/>
        <v/>
      </c>
      <c r="B453" s="1" t="str">
        <f t="shared" ca="1" si="246"/>
        <v/>
      </c>
      <c r="C453" s="1" t="str">
        <f t="shared" ca="1" si="247"/>
        <v/>
      </c>
      <c r="D453" s="1" t="str">
        <f t="shared" ca="1" si="248"/>
        <v/>
      </c>
      <c r="F453" s="10"/>
      <c r="G453" s="136" t="str">
        <f t="shared" si="249"/>
        <v/>
      </c>
      <c r="H453" s="27"/>
      <c r="I453" s="28"/>
      <c r="J453" s="28"/>
      <c r="K453" s="29"/>
      <c r="L453" s="136"/>
      <c r="M453" s="136"/>
      <c r="N453" s="136"/>
      <c r="O453" s="26" t="str">
        <f t="shared" si="250"/>
        <v/>
      </c>
      <c r="P453" s="218" t="str">
        <f t="shared" si="251"/>
        <v/>
      </c>
      <c r="Q453" s="26" t="str">
        <f t="shared" si="252"/>
        <v/>
      </c>
      <c r="R453" s="22"/>
      <c r="S453" s="99"/>
      <c r="T453" s="10"/>
      <c r="U453" s="229" t="str">
        <f t="shared" si="253"/>
        <v/>
      </c>
      <c r="V453" s="230"/>
      <c r="W453" s="230"/>
      <c r="X453" s="230"/>
      <c r="Y453" s="230"/>
      <c r="Z453" s="22" t="str">
        <f>""</f>
        <v/>
      </c>
      <c r="AB453" s="23" t="str">
        <f t="shared" si="254"/>
        <v/>
      </c>
      <c r="AC453" s="2" t="b">
        <f>COUNT(Q453:Q$2500)&gt;0</f>
        <v>0</v>
      </c>
      <c r="AD453" s="2" t="b">
        <f t="shared" si="237"/>
        <v>0</v>
      </c>
      <c r="AE453" s="2" t="b">
        <f t="shared" si="238"/>
        <v>0</v>
      </c>
      <c r="AF453" s="2" t="b">
        <f t="shared" si="239"/>
        <v>0</v>
      </c>
      <c r="AG453" s="2" t="b">
        <f>OR(
  AND(AC453,NOT(AC454)),
  AND(AF453,WEEKDAY(AH452,2)=EINSTELLUNGEN!$D$12),
  AND(AF453,AH453=$J$35)
)</f>
        <v>0</v>
      </c>
      <c r="AH453" s="2">
        <f>IF(AE453,AH452+IF(WEEKDAY(AH452+1,2)&lt;=EINSTELLUNGEN!$D$12,1,$J$36),AH452)</f>
        <v>42020</v>
      </c>
      <c r="AI453" s="2">
        <f t="shared" si="240"/>
        <v>2019</v>
      </c>
      <c r="AJ453" s="2">
        <f t="shared" si="241"/>
        <v>201901</v>
      </c>
      <c r="AK453" s="2">
        <f t="shared" si="242"/>
        <v>201901</v>
      </c>
      <c r="AL453" s="2">
        <f t="shared" si="270"/>
        <v>201903</v>
      </c>
      <c r="AM453" s="2" t="b">
        <f t="shared" si="243"/>
        <v>1</v>
      </c>
      <c r="AN453" s="4" t="e">
        <f t="shared" si="255"/>
        <v>#N/A</v>
      </c>
      <c r="AO453" s="4" t="e">
        <f t="shared" si="256"/>
        <v>#N/A</v>
      </c>
      <c r="AP453" s="2" t="str">
        <f>IF(AD453,
  IF(ISBLANK(H453),
    AP452,
    IF(LEN(H453)=1,
      IF(OR(UPPER(H453)="A",UPPER(H453)="I"),
        EINSTELLUNGEN!$D$21,
        IF(OR(UPPER(H453)="B",UPPER(H453)="M"),
          EINSTELLUNGEN!$D$22,
          IF(OR(UPPER(H453)="C",UPPER(H453)="S"),
            EINSTELLUNGEN!$D$23,
            IF(UPPER(H453)="D",
              EINSTELLUNGEN!$D$24,
              IF(UPPER(H453)="E",
                EINSTELLUNGEN!$D$25,
                UPPER(H453)))))),
      IF(ISNUMBER(H453),
        EINSTELLUNGEN!$D$20&amp;H453,
        UPPER(H453)))),
  "")</f>
        <v/>
      </c>
      <c r="AQ453" s="2" t="str">
        <f t="shared" si="257"/>
        <v/>
      </c>
      <c r="AR453" s="2">
        <f t="shared" si="258"/>
        <v>0</v>
      </c>
      <c r="AS453" s="145">
        <f t="shared" si="259"/>
        <v>0.33333333333333331</v>
      </c>
      <c r="AT453" s="2">
        <f t="shared" si="260"/>
        <v>0</v>
      </c>
      <c r="AU453" s="2">
        <f t="shared" si="261"/>
        <v>0</v>
      </c>
      <c r="AV453" s="2">
        <f t="shared" si="262"/>
        <v>0</v>
      </c>
      <c r="AW453" s="2">
        <f t="shared" si="263"/>
        <v>0</v>
      </c>
      <c r="AX453" s="2">
        <f t="shared" si="244"/>
        <v>0</v>
      </c>
      <c r="AY453" s="2">
        <f t="shared" si="264"/>
        <v>0</v>
      </c>
      <c r="AZ453" s="145" t="e">
        <f t="shared" si="265"/>
        <v>#N/A</v>
      </c>
      <c r="BA453" s="145" t="e">
        <f t="shared" si="266"/>
        <v>#N/A</v>
      </c>
      <c r="BB453" s="145">
        <f t="shared" si="267"/>
        <v>2.083333333333337E-2</v>
      </c>
      <c r="BC453" s="2">
        <f>IF(AM453,
  IF(AND(AL453=$J$31,_xlfn.DAYS(AH453,DATE(AI453,1,1))&lt;7),
    MAX(0,EINSTELLUNGEN!$D$12+1-WEEKDAY(DATE(EINSTELLUNGEN!$D$9,EINSTELLUNGEN!$D$10,1),2)),
    IF(AL453=$J$33,
      MIN(EINSTELLUNGEN!$D$12,WEEKDAY(DATE(EINSTELLUNGEN!$D$9,12,31),2)),
      EINSTELLUNGEN!$D$12
  )) - SUMIF(AL$50:AL$2500,"="&amp;AL453,AX$50:AX$2500),
  0)</f>
        <v>3</v>
      </c>
      <c r="BD453" s="2">
        <f t="shared" si="268"/>
        <v>0.33333333333333331</v>
      </c>
      <c r="BE453" s="2">
        <f t="shared" si="269"/>
        <v>0</v>
      </c>
    </row>
    <row r="454" spans="1:57" ht="10.5" customHeight="1">
      <c r="A454" s="1" t="str">
        <f t="shared" ca="1" si="245"/>
        <v/>
      </c>
      <c r="B454" s="1" t="str">
        <f t="shared" ca="1" si="246"/>
        <v/>
      </c>
      <c r="C454" s="1" t="str">
        <f t="shared" ca="1" si="247"/>
        <v/>
      </c>
      <c r="D454" s="1" t="str">
        <f t="shared" ca="1" si="248"/>
        <v/>
      </c>
      <c r="F454" s="10"/>
      <c r="G454" s="136" t="str">
        <f t="shared" si="249"/>
        <v/>
      </c>
      <c r="H454" s="27"/>
      <c r="I454" s="28"/>
      <c r="J454" s="28"/>
      <c r="K454" s="29"/>
      <c r="L454" s="136"/>
      <c r="M454" s="136"/>
      <c r="N454" s="136"/>
      <c r="O454" s="26" t="str">
        <f t="shared" si="250"/>
        <v/>
      </c>
      <c r="P454" s="218" t="str">
        <f t="shared" si="251"/>
        <v/>
      </c>
      <c r="Q454" s="26" t="str">
        <f t="shared" si="252"/>
        <v/>
      </c>
      <c r="R454" s="22"/>
      <c r="S454" s="99"/>
      <c r="T454" s="10"/>
      <c r="U454" s="229" t="str">
        <f t="shared" si="253"/>
        <v/>
      </c>
      <c r="V454" s="230"/>
      <c r="W454" s="230"/>
      <c r="X454" s="230"/>
      <c r="Y454" s="230"/>
      <c r="Z454" s="22" t="str">
        <f>""</f>
        <v/>
      </c>
      <c r="AB454" s="23" t="str">
        <f t="shared" si="254"/>
        <v/>
      </c>
      <c r="AC454" s="2" t="b">
        <f>COUNT(Q454:Q$2500)&gt;0</f>
        <v>0</v>
      </c>
      <c r="AD454" s="2" t="b">
        <f t="shared" si="237"/>
        <v>0</v>
      </c>
      <c r="AE454" s="2" t="b">
        <f t="shared" si="238"/>
        <v>0</v>
      </c>
      <c r="AF454" s="2" t="b">
        <f t="shared" si="239"/>
        <v>0</v>
      </c>
      <c r="AG454" s="2" t="b">
        <f>OR(
  AND(AC454,NOT(AC455)),
  AND(AF454,WEEKDAY(AH453,2)=EINSTELLUNGEN!$D$12),
  AND(AF454,AH454=$J$35)
)</f>
        <v>0</v>
      </c>
      <c r="AH454" s="2">
        <f>IF(AE454,AH453+IF(WEEKDAY(AH453+1,2)&lt;=EINSTELLUNGEN!$D$12,1,$J$36),AH453)</f>
        <v>42020</v>
      </c>
      <c r="AI454" s="2">
        <f t="shared" si="240"/>
        <v>2019</v>
      </c>
      <c r="AJ454" s="2">
        <f t="shared" si="241"/>
        <v>201901</v>
      </c>
      <c r="AK454" s="2">
        <f t="shared" si="242"/>
        <v>201901</v>
      </c>
      <c r="AL454" s="2">
        <f t="shared" si="270"/>
        <v>201903</v>
      </c>
      <c r="AM454" s="2" t="b">
        <f t="shared" si="243"/>
        <v>1</v>
      </c>
      <c r="AN454" s="4" t="e">
        <f t="shared" si="255"/>
        <v>#N/A</v>
      </c>
      <c r="AO454" s="4" t="e">
        <f t="shared" si="256"/>
        <v>#N/A</v>
      </c>
      <c r="AP454" s="2" t="str">
        <f>IF(AD454,
  IF(ISBLANK(H454),
    AP453,
    IF(LEN(H454)=1,
      IF(OR(UPPER(H454)="A",UPPER(H454)="I"),
        EINSTELLUNGEN!$D$21,
        IF(OR(UPPER(H454)="B",UPPER(H454)="M"),
          EINSTELLUNGEN!$D$22,
          IF(OR(UPPER(H454)="C",UPPER(H454)="S"),
            EINSTELLUNGEN!$D$23,
            IF(UPPER(H454)="D",
              EINSTELLUNGEN!$D$24,
              IF(UPPER(H454)="E",
                EINSTELLUNGEN!$D$25,
                UPPER(H454)))))),
      IF(ISNUMBER(H454),
        EINSTELLUNGEN!$D$20&amp;H454,
        UPPER(H454)))),
  "")</f>
        <v/>
      </c>
      <c r="AQ454" s="2" t="str">
        <f t="shared" si="257"/>
        <v/>
      </c>
      <c r="AR454" s="2">
        <f t="shared" si="258"/>
        <v>0</v>
      </c>
      <c r="AS454" s="145">
        <f t="shared" si="259"/>
        <v>0.33333333333333331</v>
      </c>
      <c r="AT454" s="2">
        <f t="shared" si="260"/>
        <v>0</v>
      </c>
      <c r="AU454" s="2">
        <f t="shared" si="261"/>
        <v>0</v>
      </c>
      <c r="AV454" s="2">
        <f t="shared" si="262"/>
        <v>0</v>
      </c>
      <c r="AW454" s="2">
        <f t="shared" si="263"/>
        <v>0</v>
      </c>
      <c r="AX454" s="2">
        <f t="shared" si="244"/>
        <v>0</v>
      </c>
      <c r="AY454" s="2">
        <f t="shared" si="264"/>
        <v>0</v>
      </c>
      <c r="AZ454" s="145" t="e">
        <f t="shared" si="265"/>
        <v>#N/A</v>
      </c>
      <c r="BA454" s="145" t="e">
        <f t="shared" si="266"/>
        <v>#N/A</v>
      </c>
      <c r="BB454" s="145">
        <f t="shared" si="267"/>
        <v>2.083333333333337E-2</v>
      </c>
      <c r="BC454" s="2">
        <f>IF(AM454,
  IF(AND(AL454=$J$31,_xlfn.DAYS(AH454,DATE(AI454,1,1))&lt;7),
    MAX(0,EINSTELLUNGEN!$D$12+1-WEEKDAY(DATE(EINSTELLUNGEN!$D$9,EINSTELLUNGEN!$D$10,1),2)),
    IF(AL454=$J$33,
      MIN(EINSTELLUNGEN!$D$12,WEEKDAY(DATE(EINSTELLUNGEN!$D$9,12,31),2)),
      EINSTELLUNGEN!$D$12
  )) - SUMIF(AL$50:AL$2500,"="&amp;AL454,AX$50:AX$2500),
  0)</f>
        <v>3</v>
      </c>
      <c r="BD454" s="2">
        <f t="shared" si="268"/>
        <v>0.33333333333333331</v>
      </c>
      <c r="BE454" s="2">
        <f t="shared" si="269"/>
        <v>0</v>
      </c>
    </row>
    <row r="455" spans="1:57" ht="10.5" customHeight="1">
      <c r="A455" s="1" t="str">
        <f t="shared" ca="1" si="245"/>
        <v/>
      </c>
      <c r="B455" s="1" t="str">
        <f t="shared" ca="1" si="246"/>
        <v/>
      </c>
      <c r="C455" s="1" t="str">
        <f t="shared" ca="1" si="247"/>
        <v/>
      </c>
      <c r="D455" s="1" t="str">
        <f t="shared" ca="1" si="248"/>
        <v/>
      </c>
      <c r="F455" s="10"/>
      <c r="G455" s="136" t="str">
        <f t="shared" si="249"/>
        <v/>
      </c>
      <c r="H455" s="27"/>
      <c r="I455" s="28"/>
      <c r="J455" s="28"/>
      <c r="K455" s="29"/>
      <c r="L455" s="136"/>
      <c r="M455" s="136"/>
      <c r="N455" s="136"/>
      <c r="O455" s="26" t="str">
        <f t="shared" si="250"/>
        <v/>
      </c>
      <c r="P455" s="218" t="str">
        <f t="shared" si="251"/>
        <v/>
      </c>
      <c r="Q455" s="26" t="str">
        <f t="shared" si="252"/>
        <v/>
      </c>
      <c r="R455" s="22"/>
      <c r="S455" s="99"/>
      <c r="T455" s="10"/>
      <c r="U455" s="229" t="str">
        <f t="shared" si="253"/>
        <v/>
      </c>
      <c r="V455" s="230"/>
      <c r="W455" s="230"/>
      <c r="X455" s="230"/>
      <c r="Y455" s="230"/>
      <c r="Z455" s="22" t="str">
        <f>""</f>
        <v/>
      </c>
      <c r="AB455" s="23" t="str">
        <f t="shared" si="254"/>
        <v/>
      </c>
      <c r="AC455" s="2" t="b">
        <f>COUNT(Q455:Q$2500)&gt;0</f>
        <v>0</v>
      </c>
      <c r="AD455" s="2" t="b">
        <f t="shared" si="237"/>
        <v>0</v>
      </c>
      <c r="AE455" s="2" t="b">
        <f t="shared" si="238"/>
        <v>0</v>
      </c>
      <c r="AF455" s="2" t="b">
        <f t="shared" si="239"/>
        <v>0</v>
      </c>
      <c r="AG455" s="2" t="b">
        <f>OR(
  AND(AC455,NOT(AC456)),
  AND(AF455,WEEKDAY(AH454,2)=EINSTELLUNGEN!$D$12),
  AND(AF455,AH455=$J$35)
)</f>
        <v>0</v>
      </c>
      <c r="AH455" s="2">
        <f>IF(AE455,AH454+IF(WEEKDAY(AH454+1,2)&lt;=EINSTELLUNGEN!$D$12,1,$J$36),AH454)</f>
        <v>42020</v>
      </c>
      <c r="AI455" s="2">
        <f t="shared" si="240"/>
        <v>2019</v>
      </c>
      <c r="AJ455" s="2">
        <f t="shared" si="241"/>
        <v>201901</v>
      </c>
      <c r="AK455" s="2">
        <f t="shared" si="242"/>
        <v>201901</v>
      </c>
      <c r="AL455" s="2">
        <f t="shared" si="270"/>
        <v>201903</v>
      </c>
      <c r="AM455" s="2" t="b">
        <f t="shared" si="243"/>
        <v>1</v>
      </c>
      <c r="AN455" s="4" t="e">
        <f t="shared" si="255"/>
        <v>#N/A</v>
      </c>
      <c r="AO455" s="4" t="e">
        <f t="shared" si="256"/>
        <v>#N/A</v>
      </c>
      <c r="AP455" s="2" t="str">
        <f>IF(AD455,
  IF(ISBLANK(H455),
    AP454,
    IF(LEN(H455)=1,
      IF(OR(UPPER(H455)="A",UPPER(H455)="I"),
        EINSTELLUNGEN!$D$21,
        IF(OR(UPPER(H455)="B",UPPER(H455)="M"),
          EINSTELLUNGEN!$D$22,
          IF(OR(UPPER(H455)="C",UPPER(H455)="S"),
            EINSTELLUNGEN!$D$23,
            IF(UPPER(H455)="D",
              EINSTELLUNGEN!$D$24,
              IF(UPPER(H455)="E",
                EINSTELLUNGEN!$D$25,
                UPPER(H455)))))),
      IF(ISNUMBER(H455),
        EINSTELLUNGEN!$D$20&amp;H455,
        UPPER(H455)))),
  "")</f>
        <v/>
      </c>
      <c r="AQ455" s="2" t="str">
        <f t="shared" si="257"/>
        <v/>
      </c>
      <c r="AR455" s="2">
        <f t="shared" si="258"/>
        <v>0</v>
      </c>
      <c r="AS455" s="145">
        <f t="shared" si="259"/>
        <v>0.33333333333333331</v>
      </c>
      <c r="AT455" s="2">
        <f t="shared" si="260"/>
        <v>0</v>
      </c>
      <c r="AU455" s="2">
        <f t="shared" si="261"/>
        <v>0</v>
      </c>
      <c r="AV455" s="2">
        <f t="shared" si="262"/>
        <v>0</v>
      </c>
      <c r="AW455" s="2">
        <f t="shared" si="263"/>
        <v>0</v>
      </c>
      <c r="AX455" s="2">
        <f t="shared" si="244"/>
        <v>0</v>
      </c>
      <c r="AY455" s="2">
        <f t="shared" si="264"/>
        <v>0</v>
      </c>
      <c r="AZ455" s="145" t="e">
        <f t="shared" si="265"/>
        <v>#N/A</v>
      </c>
      <c r="BA455" s="145" t="e">
        <f t="shared" si="266"/>
        <v>#N/A</v>
      </c>
      <c r="BB455" s="145">
        <f t="shared" si="267"/>
        <v>2.083333333333337E-2</v>
      </c>
      <c r="BC455" s="2">
        <f>IF(AM455,
  IF(AND(AL455=$J$31,_xlfn.DAYS(AH455,DATE(AI455,1,1))&lt;7),
    MAX(0,EINSTELLUNGEN!$D$12+1-WEEKDAY(DATE(EINSTELLUNGEN!$D$9,EINSTELLUNGEN!$D$10,1),2)),
    IF(AL455=$J$33,
      MIN(EINSTELLUNGEN!$D$12,WEEKDAY(DATE(EINSTELLUNGEN!$D$9,12,31),2)),
      EINSTELLUNGEN!$D$12
  )) - SUMIF(AL$50:AL$2500,"="&amp;AL455,AX$50:AX$2500),
  0)</f>
        <v>3</v>
      </c>
      <c r="BD455" s="2">
        <f t="shared" si="268"/>
        <v>0.33333333333333331</v>
      </c>
      <c r="BE455" s="2">
        <f t="shared" si="269"/>
        <v>0</v>
      </c>
    </row>
    <row r="456" spans="1:57" ht="10.5" customHeight="1">
      <c r="A456" s="1" t="str">
        <f t="shared" ca="1" si="245"/>
        <v/>
      </c>
      <c r="B456" s="1" t="str">
        <f t="shared" ca="1" si="246"/>
        <v/>
      </c>
      <c r="C456" s="1" t="str">
        <f t="shared" ca="1" si="247"/>
        <v/>
      </c>
      <c r="D456" s="1" t="str">
        <f t="shared" ca="1" si="248"/>
        <v/>
      </c>
      <c r="F456" s="10"/>
      <c r="G456" s="136" t="str">
        <f t="shared" si="249"/>
        <v/>
      </c>
      <c r="H456" s="27"/>
      <c r="I456" s="28"/>
      <c r="J456" s="28"/>
      <c r="K456" s="29"/>
      <c r="L456" s="136"/>
      <c r="M456" s="136"/>
      <c r="N456" s="136"/>
      <c r="O456" s="26" t="str">
        <f t="shared" si="250"/>
        <v/>
      </c>
      <c r="P456" s="218" t="str">
        <f t="shared" si="251"/>
        <v/>
      </c>
      <c r="Q456" s="26" t="str">
        <f t="shared" si="252"/>
        <v/>
      </c>
      <c r="R456" s="22"/>
      <c r="S456" s="99"/>
      <c r="T456" s="10"/>
      <c r="U456" s="229" t="str">
        <f t="shared" si="253"/>
        <v/>
      </c>
      <c r="V456" s="230"/>
      <c r="W456" s="230"/>
      <c r="X456" s="230"/>
      <c r="Y456" s="230"/>
      <c r="Z456" s="22" t="str">
        <f>""</f>
        <v/>
      </c>
      <c r="AB456" s="23" t="str">
        <f t="shared" si="254"/>
        <v/>
      </c>
      <c r="AC456" s="2" t="b">
        <f>COUNT(Q456:Q$2500)&gt;0</f>
        <v>0</v>
      </c>
      <c r="AD456" s="2" t="b">
        <f t="shared" si="237"/>
        <v>0</v>
      </c>
      <c r="AE456" s="2" t="b">
        <f t="shared" si="238"/>
        <v>0</v>
      </c>
      <c r="AF456" s="2" t="b">
        <f t="shared" si="239"/>
        <v>0</v>
      </c>
      <c r="AG456" s="2" t="b">
        <f>OR(
  AND(AC456,NOT(AC457)),
  AND(AF456,WEEKDAY(AH455,2)=EINSTELLUNGEN!$D$12),
  AND(AF456,AH456=$J$35)
)</f>
        <v>0</v>
      </c>
      <c r="AH456" s="2">
        <f>IF(AE456,AH455+IF(WEEKDAY(AH455+1,2)&lt;=EINSTELLUNGEN!$D$12,1,$J$36),AH455)</f>
        <v>42020</v>
      </c>
      <c r="AI456" s="2">
        <f t="shared" si="240"/>
        <v>2019</v>
      </c>
      <c r="AJ456" s="2">
        <f t="shared" si="241"/>
        <v>201901</v>
      </c>
      <c r="AK456" s="2">
        <f t="shared" si="242"/>
        <v>201901</v>
      </c>
      <c r="AL456" s="2">
        <f t="shared" si="270"/>
        <v>201903</v>
      </c>
      <c r="AM456" s="2" t="b">
        <f t="shared" si="243"/>
        <v>1</v>
      </c>
      <c r="AN456" s="4" t="e">
        <f t="shared" si="255"/>
        <v>#N/A</v>
      </c>
      <c r="AO456" s="4" t="e">
        <f t="shared" si="256"/>
        <v>#N/A</v>
      </c>
      <c r="AP456" s="2" t="str">
        <f>IF(AD456,
  IF(ISBLANK(H456),
    AP455,
    IF(LEN(H456)=1,
      IF(OR(UPPER(H456)="A",UPPER(H456)="I"),
        EINSTELLUNGEN!$D$21,
        IF(OR(UPPER(H456)="B",UPPER(H456)="M"),
          EINSTELLUNGEN!$D$22,
          IF(OR(UPPER(H456)="C",UPPER(H456)="S"),
            EINSTELLUNGEN!$D$23,
            IF(UPPER(H456)="D",
              EINSTELLUNGEN!$D$24,
              IF(UPPER(H456)="E",
                EINSTELLUNGEN!$D$25,
                UPPER(H456)))))),
      IF(ISNUMBER(H456),
        EINSTELLUNGEN!$D$20&amp;H456,
        UPPER(H456)))),
  "")</f>
        <v/>
      </c>
      <c r="AQ456" s="2" t="str">
        <f t="shared" si="257"/>
        <v/>
      </c>
      <c r="AR456" s="2">
        <f t="shared" si="258"/>
        <v>0</v>
      </c>
      <c r="AS456" s="145">
        <f t="shared" si="259"/>
        <v>0.33333333333333331</v>
      </c>
      <c r="AT456" s="2">
        <f t="shared" si="260"/>
        <v>0</v>
      </c>
      <c r="AU456" s="2">
        <f t="shared" si="261"/>
        <v>0</v>
      </c>
      <c r="AV456" s="2">
        <f t="shared" si="262"/>
        <v>0</v>
      </c>
      <c r="AW456" s="2">
        <f t="shared" si="263"/>
        <v>0</v>
      </c>
      <c r="AX456" s="2">
        <f t="shared" si="244"/>
        <v>0</v>
      </c>
      <c r="AY456" s="2">
        <f t="shared" si="264"/>
        <v>0</v>
      </c>
      <c r="AZ456" s="145" t="e">
        <f t="shared" si="265"/>
        <v>#N/A</v>
      </c>
      <c r="BA456" s="145" t="e">
        <f t="shared" si="266"/>
        <v>#N/A</v>
      </c>
      <c r="BB456" s="145">
        <f t="shared" si="267"/>
        <v>2.083333333333337E-2</v>
      </c>
      <c r="BC456" s="2">
        <f>IF(AM456,
  IF(AND(AL456=$J$31,_xlfn.DAYS(AH456,DATE(AI456,1,1))&lt;7),
    MAX(0,EINSTELLUNGEN!$D$12+1-WEEKDAY(DATE(EINSTELLUNGEN!$D$9,EINSTELLUNGEN!$D$10,1),2)),
    IF(AL456=$J$33,
      MIN(EINSTELLUNGEN!$D$12,WEEKDAY(DATE(EINSTELLUNGEN!$D$9,12,31),2)),
      EINSTELLUNGEN!$D$12
  )) - SUMIF(AL$50:AL$2500,"="&amp;AL456,AX$50:AX$2500),
  0)</f>
        <v>3</v>
      </c>
      <c r="BD456" s="2">
        <f t="shared" si="268"/>
        <v>0.33333333333333331</v>
      </c>
      <c r="BE456" s="2">
        <f t="shared" si="269"/>
        <v>0</v>
      </c>
    </row>
    <row r="457" spans="1:57" ht="10.5" customHeight="1">
      <c r="A457" s="1" t="str">
        <f t="shared" ca="1" si="245"/>
        <v/>
      </c>
      <c r="B457" s="1" t="str">
        <f t="shared" ca="1" si="246"/>
        <v/>
      </c>
      <c r="C457" s="1" t="str">
        <f t="shared" ca="1" si="247"/>
        <v/>
      </c>
      <c r="D457" s="1" t="str">
        <f t="shared" ca="1" si="248"/>
        <v/>
      </c>
      <c r="F457" s="10"/>
      <c r="G457" s="136" t="str">
        <f t="shared" si="249"/>
        <v/>
      </c>
      <c r="H457" s="27"/>
      <c r="I457" s="28"/>
      <c r="J457" s="28"/>
      <c r="K457" s="29"/>
      <c r="L457" s="136"/>
      <c r="M457" s="136"/>
      <c r="N457" s="136"/>
      <c r="O457" s="26" t="str">
        <f t="shared" si="250"/>
        <v/>
      </c>
      <c r="P457" s="218" t="str">
        <f t="shared" si="251"/>
        <v/>
      </c>
      <c r="Q457" s="26" t="str">
        <f t="shared" si="252"/>
        <v/>
      </c>
      <c r="R457" s="22"/>
      <c r="S457" s="99"/>
      <c r="T457" s="10"/>
      <c r="U457" s="229" t="str">
        <f t="shared" si="253"/>
        <v/>
      </c>
      <c r="V457" s="230"/>
      <c r="W457" s="230"/>
      <c r="X457" s="230"/>
      <c r="Y457" s="230"/>
      <c r="Z457" s="22" t="str">
        <f>""</f>
        <v/>
      </c>
      <c r="AB457" s="23" t="str">
        <f t="shared" si="254"/>
        <v/>
      </c>
      <c r="AC457" s="2" t="b">
        <f>COUNT(Q457:Q$2500)&gt;0</f>
        <v>0</v>
      </c>
      <c r="AD457" s="2" t="b">
        <f t="shared" si="237"/>
        <v>0</v>
      </c>
      <c r="AE457" s="2" t="b">
        <f t="shared" si="238"/>
        <v>0</v>
      </c>
      <c r="AF457" s="2" t="b">
        <f t="shared" si="239"/>
        <v>0</v>
      </c>
      <c r="AG457" s="2" t="b">
        <f>OR(
  AND(AC457,NOT(AC458)),
  AND(AF457,WEEKDAY(AH456,2)=EINSTELLUNGEN!$D$12),
  AND(AF457,AH457=$J$35)
)</f>
        <v>0</v>
      </c>
      <c r="AH457" s="2">
        <f>IF(AE457,AH456+IF(WEEKDAY(AH456+1,2)&lt;=EINSTELLUNGEN!$D$12,1,$J$36),AH456)</f>
        <v>42020</v>
      </c>
      <c r="AI457" s="2">
        <f t="shared" si="240"/>
        <v>2019</v>
      </c>
      <c r="AJ457" s="2">
        <f t="shared" si="241"/>
        <v>201901</v>
      </c>
      <c r="AK457" s="2">
        <f t="shared" si="242"/>
        <v>201901</v>
      </c>
      <c r="AL457" s="2">
        <f t="shared" si="270"/>
        <v>201903</v>
      </c>
      <c r="AM457" s="2" t="b">
        <f t="shared" si="243"/>
        <v>1</v>
      </c>
      <c r="AN457" s="4" t="e">
        <f t="shared" si="255"/>
        <v>#N/A</v>
      </c>
      <c r="AO457" s="4" t="e">
        <f t="shared" si="256"/>
        <v>#N/A</v>
      </c>
      <c r="AP457" s="2" t="str">
        <f>IF(AD457,
  IF(ISBLANK(H457),
    AP456,
    IF(LEN(H457)=1,
      IF(OR(UPPER(H457)="A",UPPER(H457)="I"),
        EINSTELLUNGEN!$D$21,
        IF(OR(UPPER(H457)="B",UPPER(H457)="M"),
          EINSTELLUNGEN!$D$22,
          IF(OR(UPPER(H457)="C",UPPER(H457)="S"),
            EINSTELLUNGEN!$D$23,
            IF(UPPER(H457)="D",
              EINSTELLUNGEN!$D$24,
              IF(UPPER(H457)="E",
                EINSTELLUNGEN!$D$25,
                UPPER(H457)))))),
      IF(ISNUMBER(H457),
        EINSTELLUNGEN!$D$20&amp;H457,
        UPPER(H457)))),
  "")</f>
        <v/>
      </c>
      <c r="AQ457" s="2" t="str">
        <f t="shared" si="257"/>
        <v/>
      </c>
      <c r="AR457" s="2">
        <f t="shared" si="258"/>
        <v>0</v>
      </c>
      <c r="AS457" s="145">
        <f t="shared" si="259"/>
        <v>0.33333333333333331</v>
      </c>
      <c r="AT457" s="2">
        <f t="shared" si="260"/>
        <v>0</v>
      </c>
      <c r="AU457" s="2">
        <f t="shared" si="261"/>
        <v>0</v>
      </c>
      <c r="AV457" s="2">
        <f t="shared" si="262"/>
        <v>0</v>
      </c>
      <c r="AW457" s="2">
        <f t="shared" si="263"/>
        <v>0</v>
      </c>
      <c r="AX457" s="2">
        <f t="shared" si="244"/>
        <v>0</v>
      </c>
      <c r="AY457" s="2">
        <f t="shared" si="264"/>
        <v>0</v>
      </c>
      <c r="AZ457" s="145" t="e">
        <f t="shared" si="265"/>
        <v>#N/A</v>
      </c>
      <c r="BA457" s="145" t="e">
        <f t="shared" si="266"/>
        <v>#N/A</v>
      </c>
      <c r="BB457" s="145">
        <f t="shared" si="267"/>
        <v>2.083333333333337E-2</v>
      </c>
      <c r="BC457" s="2">
        <f>IF(AM457,
  IF(AND(AL457=$J$31,_xlfn.DAYS(AH457,DATE(AI457,1,1))&lt;7),
    MAX(0,EINSTELLUNGEN!$D$12+1-WEEKDAY(DATE(EINSTELLUNGEN!$D$9,EINSTELLUNGEN!$D$10,1),2)),
    IF(AL457=$J$33,
      MIN(EINSTELLUNGEN!$D$12,WEEKDAY(DATE(EINSTELLUNGEN!$D$9,12,31),2)),
      EINSTELLUNGEN!$D$12
  )) - SUMIF(AL$50:AL$2500,"="&amp;AL457,AX$50:AX$2500),
  0)</f>
        <v>3</v>
      </c>
      <c r="BD457" s="2">
        <f t="shared" si="268"/>
        <v>0.33333333333333331</v>
      </c>
      <c r="BE457" s="2">
        <f t="shared" si="269"/>
        <v>0</v>
      </c>
    </row>
    <row r="458" spans="1:57" ht="10.5" customHeight="1">
      <c r="A458" s="1" t="str">
        <f t="shared" ca="1" si="245"/>
        <v/>
      </c>
      <c r="B458" s="1" t="str">
        <f t="shared" ca="1" si="246"/>
        <v/>
      </c>
      <c r="C458" s="1" t="str">
        <f t="shared" ca="1" si="247"/>
        <v/>
      </c>
      <c r="D458" s="1" t="str">
        <f t="shared" ca="1" si="248"/>
        <v/>
      </c>
      <c r="F458" s="10"/>
      <c r="G458" s="136" t="str">
        <f t="shared" si="249"/>
        <v/>
      </c>
      <c r="H458" s="27"/>
      <c r="I458" s="28"/>
      <c r="J458" s="28"/>
      <c r="K458" s="29"/>
      <c r="L458" s="136"/>
      <c r="M458" s="136"/>
      <c r="N458" s="136"/>
      <c r="O458" s="26" t="str">
        <f t="shared" si="250"/>
        <v/>
      </c>
      <c r="P458" s="218" t="str">
        <f t="shared" si="251"/>
        <v/>
      </c>
      <c r="Q458" s="26" t="str">
        <f t="shared" si="252"/>
        <v/>
      </c>
      <c r="R458" s="22"/>
      <c r="S458" s="99"/>
      <c r="T458" s="10"/>
      <c r="U458" s="229" t="str">
        <f t="shared" si="253"/>
        <v/>
      </c>
      <c r="V458" s="230"/>
      <c r="W458" s="230"/>
      <c r="X458" s="230"/>
      <c r="Y458" s="230"/>
      <c r="Z458" s="22" t="str">
        <f>""</f>
        <v/>
      </c>
      <c r="AB458" s="23" t="str">
        <f t="shared" si="254"/>
        <v/>
      </c>
      <c r="AC458" s="2" t="b">
        <f>COUNT(Q458:Q$2500)&gt;0</f>
        <v>0</v>
      </c>
      <c r="AD458" s="2" t="b">
        <f t="shared" si="237"/>
        <v>0</v>
      </c>
      <c r="AE458" s="2" t="b">
        <f t="shared" si="238"/>
        <v>0</v>
      </c>
      <c r="AF458" s="2" t="b">
        <f t="shared" si="239"/>
        <v>0</v>
      </c>
      <c r="AG458" s="2" t="b">
        <f>OR(
  AND(AC458,NOT(AC459)),
  AND(AF458,WEEKDAY(AH457,2)=EINSTELLUNGEN!$D$12),
  AND(AF458,AH458=$J$35)
)</f>
        <v>0</v>
      </c>
      <c r="AH458" s="2">
        <f>IF(AE458,AH457+IF(WEEKDAY(AH457+1,2)&lt;=EINSTELLUNGEN!$D$12,1,$J$36),AH457)</f>
        <v>42020</v>
      </c>
      <c r="AI458" s="2">
        <f t="shared" si="240"/>
        <v>2019</v>
      </c>
      <c r="AJ458" s="2">
        <f t="shared" si="241"/>
        <v>201901</v>
      </c>
      <c r="AK458" s="2">
        <f t="shared" si="242"/>
        <v>201901</v>
      </c>
      <c r="AL458" s="2">
        <f t="shared" si="270"/>
        <v>201903</v>
      </c>
      <c r="AM458" s="2" t="b">
        <f t="shared" si="243"/>
        <v>1</v>
      </c>
      <c r="AN458" s="4" t="e">
        <f t="shared" si="255"/>
        <v>#N/A</v>
      </c>
      <c r="AO458" s="4" t="e">
        <f t="shared" si="256"/>
        <v>#N/A</v>
      </c>
      <c r="AP458" s="2" t="str">
        <f>IF(AD458,
  IF(ISBLANK(H458),
    AP457,
    IF(LEN(H458)=1,
      IF(OR(UPPER(H458)="A",UPPER(H458)="I"),
        EINSTELLUNGEN!$D$21,
        IF(OR(UPPER(H458)="B",UPPER(H458)="M"),
          EINSTELLUNGEN!$D$22,
          IF(OR(UPPER(H458)="C",UPPER(H458)="S"),
            EINSTELLUNGEN!$D$23,
            IF(UPPER(H458)="D",
              EINSTELLUNGEN!$D$24,
              IF(UPPER(H458)="E",
                EINSTELLUNGEN!$D$25,
                UPPER(H458)))))),
      IF(ISNUMBER(H458),
        EINSTELLUNGEN!$D$20&amp;H458,
        UPPER(H458)))),
  "")</f>
        <v/>
      </c>
      <c r="AQ458" s="2" t="str">
        <f t="shared" si="257"/>
        <v/>
      </c>
      <c r="AR458" s="2">
        <f t="shared" si="258"/>
        <v>0</v>
      </c>
      <c r="AS458" s="145">
        <f t="shared" si="259"/>
        <v>0.33333333333333331</v>
      </c>
      <c r="AT458" s="2">
        <f t="shared" si="260"/>
        <v>0</v>
      </c>
      <c r="AU458" s="2">
        <f t="shared" si="261"/>
        <v>0</v>
      </c>
      <c r="AV458" s="2">
        <f t="shared" si="262"/>
        <v>0</v>
      </c>
      <c r="AW458" s="2">
        <f t="shared" si="263"/>
        <v>0</v>
      </c>
      <c r="AX458" s="2">
        <f t="shared" si="244"/>
        <v>0</v>
      </c>
      <c r="AY458" s="2">
        <f t="shared" si="264"/>
        <v>0</v>
      </c>
      <c r="AZ458" s="145" t="e">
        <f t="shared" si="265"/>
        <v>#N/A</v>
      </c>
      <c r="BA458" s="145" t="e">
        <f t="shared" si="266"/>
        <v>#N/A</v>
      </c>
      <c r="BB458" s="145">
        <f t="shared" si="267"/>
        <v>2.083333333333337E-2</v>
      </c>
      <c r="BC458" s="2">
        <f>IF(AM458,
  IF(AND(AL458=$J$31,_xlfn.DAYS(AH458,DATE(AI458,1,1))&lt;7),
    MAX(0,EINSTELLUNGEN!$D$12+1-WEEKDAY(DATE(EINSTELLUNGEN!$D$9,EINSTELLUNGEN!$D$10,1),2)),
    IF(AL458=$J$33,
      MIN(EINSTELLUNGEN!$D$12,WEEKDAY(DATE(EINSTELLUNGEN!$D$9,12,31),2)),
      EINSTELLUNGEN!$D$12
  )) - SUMIF(AL$50:AL$2500,"="&amp;AL458,AX$50:AX$2500),
  0)</f>
        <v>3</v>
      </c>
      <c r="BD458" s="2">
        <f t="shared" si="268"/>
        <v>0.33333333333333331</v>
      </c>
      <c r="BE458" s="2">
        <f t="shared" si="269"/>
        <v>0</v>
      </c>
    </row>
    <row r="459" spans="1:57" ht="10.5" customHeight="1">
      <c r="A459" s="1" t="str">
        <f t="shared" ca="1" si="245"/>
        <v/>
      </c>
      <c r="B459" s="1" t="str">
        <f t="shared" ca="1" si="246"/>
        <v/>
      </c>
      <c r="C459" s="1" t="str">
        <f t="shared" ca="1" si="247"/>
        <v/>
      </c>
      <c r="D459" s="1" t="str">
        <f t="shared" ca="1" si="248"/>
        <v/>
      </c>
      <c r="F459" s="10"/>
      <c r="G459" s="136" t="str">
        <f t="shared" si="249"/>
        <v/>
      </c>
      <c r="H459" s="27"/>
      <c r="I459" s="28"/>
      <c r="J459" s="28"/>
      <c r="K459" s="29"/>
      <c r="L459" s="136"/>
      <c r="M459" s="136"/>
      <c r="N459" s="136"/>
      <c r="O459" s="26" t="str">
        <f t="shared" si="250"/>
        <v/>
      </c>
      <c r="P459" s="218" t="str">
        <f t="shared" si="251"/>
        <v/>
      </c>
      <c r="Q459" s="26" t="str">
        <f t="shared" si="252"/>
        <v/>
      </c>
      <c r="R459" s="22"/>
      <c r="S459" s="99"/>
      <c r="T459" s="10"/>
      <c r="U459" s="229" t="str">
        <f t="shared" si="253"/>
        <v/>
      </c>
      <c r="V459" s="230"/>
      <c r="W459" s="230"/>
      <c r="X459" s="230"/>
      <c r="Y459" s="230"/>
      <c r="Z459" s="22" t="str">
        <f>""</f>
        <v/>
      </c>
      <c r="AB459" s="23" t="str">
        <f t="shared" si="254"/>
        <v/>
      </c>
      <c r="AC459" s="2" t="b">
        <f>COUNT(Q459:Q$2500)&gt;0</f>
        <v>0</v>
      </c>
      <c r="AD459" s="2" t="b">
        <f t="shared" si="237"/>
        <v>0</v>
      </c>
      <c r="AE459" s="2" t="b">
        <f t="shared" si="238"/>
        <v>0</v>
      </c>
      <c r="AF459" s="2" t="b">
        <f t="shared" si="239"/>
        <v>0</v>
      </c>
      <c r="AG459" s="2" t="b">
        <f>OR(
  AND(AC459,NOT(AC460)),
  AND(AF459,WEEKDAY(AH458,2)=EINSTELLUNGEN!$D$12),
  AND(AF459,AH459=$J$35)
)</f>
        <v>0</v>
      </c>
      <c r="AH459" s="2">
        <f>IF(AE459,AH458+IF(WEEKDAY(AH458+1,2)&lt;=EINSTELLUNGEN!$D$12,1,$J$36),AH458)</f>
        <v>42020</v>
      </c>
      <c r="AI459" s="2">
        <f t="shared" si="240"/>
        <v>2019</v>
      </c>
      <c r="AJ459" s="2">
        <f t="shared" si="241"/>
        <v>201901</v>
      </c>
      <c r="AK459" s="2">
        <f t="shared" si="242"/>
        <v>201901</v>
      </c>
      <c r="AL459" s="2">
        <f t="shared" si="270"/>
        <v>201903</v>
      </c>
      <c r="AM459" s="2" t="b">
        <f t="shared" si="243"/>
        <v>1</v>
      </c>
      <c r="AN459" s="4" t="e">
        <f t="shared" si="255"/>
        <v>#N/A</v>
      </c>
      <c r="AO459" s="4" t="e">
        <f t="shared" si="256"/>
        <v>#N/A</v>
      </c>
      <c r="AP459" s="2" t="str">
        <f>IF(AD459,
  IF(ISBLANK(H459),
    AP458,
    IF(LEN(H459)=1,
      IF(OR(UPPER(H459)="A",UPPER(H459)="I"),
        EINSTELLUNGEN!$D$21,
        IF(OR(UPPER(H459)="B",UPPER(H459)="M"),
          EINSTELLUNGEN!$D$22,
          IF(OR(UPPER(H459)="C",UPPER(H459)="S"),
            EINSTELLUNGEN!$D$23,
            IF(UPPER(H459)="D",
              EINSTELLUNGEN!$D$24,
              IF(UPPER(H459)="E",
                EINSTELLUNGEN!$D$25,
                UPPER(H459)))))),
      IF(ISNUMBER(H459),
        EINSTELLUNGEN!$D$20&amp;H459,
        UPPER(H459)))),
  "")</f>
        <v/>
      </c>
      <c r="AQ459" s="2" t="str">
        <f t="shared" si="257"/>
        <v/>
      </c>
      <c r="AR459" s="2">
        <f t="shared" si="258"/>
        <v>0</v>
      </c>
      <c r="AS459" s="145">
        <f t="shared" si="259"/>
        <v>0.33333333333333331</v>
      </c>
      <c r="AT459" s="2">
        <f t="shared" si="260"/>
        <v>0</v>
      </c>
      <c r="AU459" s="2">
        <f t="shared" si="261"/>
        <v>0</v>
      </c>
      <c r="AV459" s="2">
        <f t="shared" si="262"/>
        <v>0</v>
      </c>
      <c r="AW459" s="2">
        <f t="shared" si="263"/>
        <v>0</v>
      </c>
      <c r="AX459" s="2">
        <f t="shared" si="244"/>
        <v>0</v>
      </c>
      <c r="AY459" s="2">
        <f t="shared" si="264"/>
        <v>0</v>
      </c>
      <c r="AZ459" s="145" t="e">
        <f t="shared" si="265"/>
        <v>#N/A</v>
      </c>
      <c r="BA459" s="145" t="e">
        <f t="shared" si="266"/>
        <v>#N/A</v>
      </c>
      <c r="BB459" s="145">
        <f t="shared" si="267"/>
        <v>2.083333333333337E-2</v>
      </c>
      <c r="BC459" s="2">
        <f>IF(AM459,
  IF(AND(AL459=$J$31,_xlfn.DAYS(AH459,DATE(AI459,1,1))&lt;7),
    MAX(0,EINSTELLUNGEN!$D$12+1-WEEKDAY(DATE(EINSTELLUNGEN!$D$9,EINSTELLUNGEN!$D$10,1),2)),
    IF(AL459=$J$33,
      MIN(EINSTELLUNGEN!$D$12,WEEKDAY(DATE(EINSTELLUNGEN!$D$9,12,31),2)),
      EINSTELLUNGEN!$D$12
  )) - SUMIF(AL$50:AL$2500,"="&amp;AL459,AX$50:AX$2500),
  0)</f>
        <v>3</v>
      </c>
      <c r="BD459" s="2">
        <f t="shared" si="268"/>
        <v>0.33333333333333331</v>
      </c>
      <c r="BE459" s="2">
        <f t="shared" si="269"/>
        <v>0</v>
      </c>
    </row>
    <row r="460" spans="1:57" ht="10.5" customHeight="1">
      <c r="A460" s="1" t="str">
        <f t="shared" ca="1" si="245"/>
        <v/>
      </c>
      <c r="B460" s="1" t="str">
        <f t="shared" ca="1" si="246"/>
        <v/>
      </c>
      <c r="C460" s="1" t="str">
        <f t="shared" ca="1" si="247"/>
        <v/>
      </c>
      <c r="D460" s="1" t="str">
        <f t="shared" ca="1" si="248"/>
        <v/>
      </c>
      <c r="F460" s="10"/>
      <c r="G460" s="136" t="str">
        <f t="shared" si="249"/>
        <v/>
      </c>
      <c r="H460" s="27"/>
      <c r="I460" s="28"/>
      <c r="J460" s="28"/>
      <c r="K460" s="29"/>
      <c r="L460" s="136"/>
      <c r="M460" s="136"/>
      <c r="N460" s="136"/>
      <c r="O460" s="26" t="str">
        <f t="shared" si="250"/>
        <v/>
      </c>
      <c r="P460" s="218" t="str">
        <f t="shared" si="251"/>
        <v/>
      </c>
      <c r="Q460" s="26" t="str">
        <f t="shared" si="252"/>
        <v/>
      </c>
      <c r="R460" s="22"/>
      <c r="S460" s="99"/>
      <c r="T460" s="10"/>
      <c r="U460" s="229" t="str">
        <f t="shared" si="253"/>
        <v/>
      </c>
      <c r="V460" s="230"/>
      <c r="W460" s="230"/>
      <c r="X460" s="230"/>
      <c r="Y460" s="230"/>
      <c r="Z460" s="22" t="str">
        <f>""</f>
        <v/>
      </c>
      <c r="AB460" s="23" t="str">
        <f t="shared" si="254"/>
        <v/>
      </c>
      <c r="AC460" s="2" t="b">
        <f>COUNT(Q460:Q$2500)&gt;0</f>
        <v>0</v>
      </c>
      <c r="AD460" s="2" t="b">
        <f t="shared" si="237"/>
        <v>0</v>
      </c>
      <c r="AE460" s="2" t="b">
        <f t="shared" si="238"/>
        <v>0</v>
      </c>
      <c r="AF460" s="2" t="b">
        <f t="shared" si="239"/>
        <v>0</v>
      </c>
      <c r="AG460" s="2" t="b">
        <f>OR(
  AND(AC460,NOT(AC461)),
  AND(AF460,WEEKDAY(AH459,2)=EINSTELLUNGEN!$D$12),
  AND(AF460,AH460=$J$35)
)</f>
        <v>0</v>
      </c>
      <c r="AH460" s="2">
        <f>IF(AE460,AH459+IF(WEEKDAY(AH459+1,2)&lt;=EINSTELLUNGEN!$D$12,1,$J$36),AH459)</f>
        <v>42020</v>
      </c>
      <c r="AI460" s="2">
        <f t="shared" si="240"/>
        <v>2019</v>
      </c>
      <c r="AJ460" s="2">
        <f t="shared" si="241"/>
        <v>201901</v>
      </c>
      <c r="AK460" s="2">
        <f t="shared" si="242"/>
        <v>201901</v>
      </c>
      <c r="AL460" s="2">
        <f t="shared" si="270"/>
        <v>201903</v>
      </c>
      <c r="AM460" s="2" t="b">
        <f t="shared" si="243"/>
        <v>1</v>
      </c>
      <c r="AN460" s="4" t="e">
        <f t="shared" si="255"/>
        <v>#N/A</v>
      </c>
      <c r="AO460" s="4" t="e">
        <f t="shared" si="256"/>
        <v>#N/A</v>
      </c>
      <c r="AP460" s="2" t="str">
        <f>IF(AD460,
  IF(ISBLANK(H460),
    AP459,
    IF(LEN(H460)=1,
      IF(OR(UPPER(H460)="A",UPPER(H460)="I"),
        EINSTELLUNGEN!$D$21,
        IF(OR(UPPER(H460)="B",UPPER(H460)="M"),
          EINSTELLUNGEN!$D$22,
          IF(OR(UPPER(H460)="C",UPPER(H460)="S"),
            EINSTELLUNGEN!$D$23,
            IF(UPPER(H460)="D",
              EINSTELLUNGEN!$D$24,
              IF(UPPER(H460)="E",
                EINSTELLUNGEN!$D$25,
                UPPER(H460)))))),
      IF(ISNUMBER(H460),
        EINSTELLUNGEN!$D$20&amp;H460,
        UPPER(H460)))),
  "")</f>
        <v/>
      </c>
      <c r="AQ460" s="2" t="str">
        <f t="shared" si="257"/>
        <v/>
      </c>
      <c r="AR460" s="2">
        <f t="shared" si="258"/>
        <v>0</v>
      </c>
      <c r="AS460" s="145">
        <f t="shared" si="259"/>
        <v>0.33333333333333331</v>
      </c>
      <c r="AT460" s="2">
        <f t="shared" si="260"/>
        <v>0</v>
      </c>
      <c r="AU460" s="2">
        <f t="shared" si="261"/>
        <v>0</v>
      </c>
      <c r="AV460" s="2">
        <f t="shared" si="262"/>
        <v>0</v>
      </c>
      <c r="AW460" s="2">
        <f t="shared" si="263"/>
        <v>0</v>
      </c>
      <c r="AX460" s="2">
        <f t="shared" si="244"/>
        <v>0</v>
      </c>
      <c r="AY460" s="2">
        <f t="shared" si="264"/>
        <v>0</v>
      </c>
      <c r="AZ460" s="145" t="e">
        <f t="shared" si="265"/>
        <v>#N/A</v>
      </c>
      <c r="BA460" s="145" t="e">
        <f t="shared" si="266"/>
        <v>#N/A</v>
      </c>
      <c r="BB460" s="145">
        <f t="shared" si="267"/>
        <v>2.083333333333337E-2</v>
      </c>
      <c r="BC460" s="2">
        <f>IF(AM460,
  IF(AND(AL460=$J$31,_xlfn.DAYS(AH460,DATE(AI460,1,1))&lt;7),
    MAX(0,EINSTELLUNGEN!$D$12+1-WEEKDAY(DATE(EINSTELLUNGEN!$D$9,EINSTELLUNGEN!$D$10,1),2)),
    IF(AL460=$J$33,
      MIN(EINSTELLUNGEN!$D$12,WEEKDAY(DATE(EINSTELLUNGEN!$D$9,12,31),2)),
      EINSTELLUNGEN!$D$12
  )) - SUMIF(AL$50:AL$2500,"="&amp;AL460,AX$50:AX$2500),
  0)</f>
        <v>3</v>
      </c>
      <c r="BD460" s="2">
        <f t="shared" si="268"/>
        <v>0.33333333333333331</v>
      </c>
      <c r="BE460" s="2">
        <f t="shared" si="269"/>
        <v>0</v>
      </c>
    </row>
    <row r="461" spans="1:57" ht="10.5" customHeight="1">
      <c r="A461" s="1" t="str">
        <f t="shared" ca="1" si="245"/>
        <v/>
      </c>
      <c r="B461" s="1" t="str">
        <f t="shared" ca="1" si="246"/>
        <v/>
      </c>
      <c r="C461" s="1" t="str">
        <f t="shared" ca="1" si="247"/>
        <v/>
      </c>
      <c r="D461" s="1" t="str">
        <f t="shared" ca="1" si="248"/>
        <v/>
      </c>
      <c r="F461" s="10"/>
      <c r="G461" s="136" t="str">
        <f t="shared" si="249"/>
        <v/>
      </c>
      <c r="H461" s="27"/>
      <c r="I461" s="28"/>
      <c r="J461" s="28"/>
      <c r="K461" s="29"/>
      <c r="L461" s="136"/>
      <c r="M461" s="136"/>
      <c r="N461" s="136"/>
      <c r="O461" s="26" t="str">
        <f t="shared" si="250"/>
        <v/>
      </c>
      <c r="P461" s="218" t="str">
        <f t="shared" si="251"/>
        <v/>
      </c>
      <c r="Q461" s="26" t="str">
        <f t="shared" si="252"/>
        <v/>
      </c>
      <c r="R461" s="22"/>
      <c r="S461" s="99"/>
      <c r="T461" s="10"/>
      <c r="U461" s="229" t="str">
        <f t="shared" si="253"/>
        <v/>
      </c>
      <c r="V461" s="230"/>
      <c r="W461" s="230"/>
      <c r="X461" s="230"/>
      <c r="Y461" s="230"/>
      <c r="Z461" s="22" t="str">
        <f>""</f>
        <v/>
      </c>
      <c r="AB461" s="23" t="str">
        <f t="shared" si="254"/>
        <v/>
      </c>
      <c r="AC461" s="2" t="b">
        <f>COUNT(Q461:Q$2500)&gt;0</f>
        <v>0</v>
      </c>
      <c r="AD461" s="2" t="b">
        <f t="shared" si="237"/>
        <v>0</v>
      </c>
      <c r="AE461" s="2" t="b">
        <f t="shared" si="238"/>
        <v>0</v>
      </c>
      <c r="AF461" s="2" t="b">
        <f t="shared" si="239"/>
        <v>0</v>
      </c>
      <c r="AG461" s="2" t="b">
        <f>OR(
  AND(AC461,NOT(AC462)),
  AND(AF461,WEEKDAY(AH460,2)=EINSTELLUNGEN!$D$12),
  AND(AF461,AH461=$J$35)
)</f>
        <v>0</v>
      </c>
      <c r="AH461" s="2">
        <f>IF(AE461,AH460+IF(WEEKDAY(AH460+1,2)&lt;=EINSTELLUNGEN!$D$12,1,$J$36),AH460)</f>
        <v>42020</v>
      </c>
      <c r="AI461" s="2">
        <f t="shared" si="240"/>
        <v>2019</v>
      </c>
      <c r="AJ461" s="2">
        <f t="shared" si="241"/>
        <v>201901</v>
      </c>
      <c r="AK461" s="2">
        <f t="shared" si="242"/>
        <v>201901</v>
      </c>
      <c r="AL461" s="2">
        <f t="shared" si="270"/>
        <v>201903</v>
      </c>
      <c r="AM461" s="2" t="b">
        <f t="shared" si="243"/>
        <v>1</v>
      </c>
      <c r="AN461" s="4" t="e">
        <f t="shared" si="255"/>
        <v>#N/A</v>
      </c>
      <c r="AO461" s="4" t="e">
        <f t="shared" si="256"/>
        <v>#N/A</v>
      </c>
      <c r="AP461" s="2" t="str">
        <f>IF(AD461,
  IF(ISBLANK(H461),
    AP460,
    IF(LEN(H461)=1,
      IF(OR(UPPER(H461)="A",UPPER(H461)="I"),
        EINSTELLUNGEN!$D$21,
        IF(OR(UPPER(H461)="B",UPPER(H461)="M"),
          EINSTELLUNGEN!$D$22,
          IF(OR(UPPER(H461)="C",UPPER(H461)="S"),
            EINSTELLUNGEN!$D$23,
            IF(UPPER(H461)="D",
              EINSTELLUNGEN!$D$24,
              IF(UPPER(H461)="E",
                EINSTELLUNGEN!$D$25,
                UPPER(H461)))))),
      IF(ISNUMBER(H461),
        EINSTELLUNGEN!$D$20&amp;H461,
        UPPER(H461)))),
  "")</f>
        <v/>
      </c>
      <c r="AQ461" s="2" t="str">
        <f t="shared" si="257"/>
        <v/>
      </c>
      <c r="AR461" s="2">
        <f t="shared" si="258"/>
        <v>0</v>
      </c>
      <c r="AS461" s="145">
        <f t="shared" si="259"/>
        <v>0.33333333333333331</v>
      </c>
      <c r="AT461" s="2">
        <f t="shared" si="260"/>
        <v>0</v>
      </c>
      <c r="AU461" s="2">
        <f t="shared" si="261"/>
        <v>0</v>
      </c>
      <c r="AV461" s="2">
        <f t="shared" si="262"/>
        <v>0</v>
      </c>
      <c r="AW461" s="2">
        <f t="shared" si="263"/>
        <v>0</v>
      </c>
      <c r="AX461" s="2">
        <f t="shared" si="244"/>
        <v>0</v>
      </c>
      <c r="AY461" s="2">
        <f t="shared" si="264"/>
        <v>0</v>
      </c>
      <c r="AZ461" s="145" t="e">
        <f t="shared" si="265"/>
        <v>#N/A</v>
      </c>
      <c r="BA461" s="145" t="e">
        <f t="shared" si="266"/>
        <v>#N/A</v>
      </c>
      <c r="BB461" s="145">
        <f t="shared" si="267"/>
        <v>2.083333333333337E-2</v>
      </c>
      <c r="BC461" s="2">
        <f>IF(AM461,
  IF(AND(AL461=$J$31,_xlfn.DAYS(AH461,DATE(AI461,1,1))&lt;7),
    MAX(0,EINSTELLUNGEN!$D$12+1-WEEKDAY(DATE(EINSTELLUNGEN!$D$9,EINSTELLUNGEN!$D$10,1),2)),
    IF(AL461=$J$33,
      MIN(EINSTELLUNGEN!$D$12,WEEKDAY(DATE(EINSTELLUNGEN!$D$9,12,31),2)),
      EINSTELLUNGEN!$D$12
  )) - SUMIF(AL$50:AL$2500,"="&amp;AL461,AX$50:AX$2500),
  0)</f>
        <v>3</v>
      </c>
      <c r="BD461" s="2">
        <f t="shared" si="268"/>
        <v>0.33333333333333331</v>
      </c>
      <c r="BE461" s="2">
        <f t="shared" si="269"/>
        <v>0</v>
      </c>
    </row>
    <row r="462" spans="1:57" ht="10.5" customHeight="1">
      <c r="A462" s="1" t="str">
        <f t="shared" ca="1" si="245"/>
        <v/>
      </c>
      <c r="B462" s="1" t="str">
        <f t="shared" ca="1" si="246"/>
        <v/>
      </c>
      <c r="C462" s="1" t="str">
        <f t="shared" ca="1" si="247"/>
        <v/>
      </c>
      <c r="D462" s="1" t="str">
        <f t="shared" ca="1" si="248"/>
        <v/>
      </c>
      <c r="F462" s="10"/>
      <c r="G462" s="136" t="str">
        <f t="shared" si="249"/>
        <v/>
      </c>
      <c r="H462" s="27"/>
      <c r="I462" s="28"/>
      <c r="J462" s="28"/>
      <c r="K462" s="29"/>
      <c r="L462" s="136"/>
      <c r="M462" s="136"/>
      <c r="N462" s="136"/>
      <c r="O462" s="26" t="str">
        <f t="shared" si="250"/>
        <v/>
      </c>
      <c r="P462" s="218" t="str">
        <f t="shared" si="251"/>
        <v/>
      </c>
      <c r="Q462" s="26" t="str">
        <f t="shared" si="252"/>
        <v/>
      </c>
      <c r="R462" s="22"/>
      <c r="S462" s="99"/>
      <c r="T462" s="10"/>
      <c r="U462" s="229" t="str">
        <f t="shared" si="253"/>
        <v/>
      </c>
      <c r="V462" s="230"/>
      <c r="W462" s="230"/>
      <c r="X462" s="230"/>
      <c r="Y462" s="230"/>
      <c r="Z462" s="22" t="str">
        <f>""</f>
        <v/>
      </c>
      <c r="AB462" s="23" t="str">
        <f t="shared" si="254"/>
        <v/>
      </c>
      <c r="AC462" s="2" t="b">
        <f>COUNT(Q462:Q$2500)&gt;0</f>
        <v>0</v>
      </c>
      <c r="AD462" s="2" t="b">
        <f t="shared" si="237"/>
        <v>0</v>
      </c>
      <c r="AE462" s="2" t="b">
        <f t="shared" si="238"/>
        <v>0</v>
      </c>
      <c r="AF462" s="2" t="b">
        <f t="shared" si="239"/>
        <v>0</v>
      </c>
      <c r="AG462" s="2" t="b">
        <f>OR(
  AND(AC462,NOT(AC463)),
  AND(AF462,WEEKDAY(AH461,2)=EINSTELLUNGEN!$D$12),
  AND(AF462,AH462=$J$35)
)</f>
        <v>0</v>
      </c>
      <c r="AH462" s="2">
        <f>IF(AE462,AH461+IF(WEEKDAY(AH461+1,2)&lt;=EINSTELLUNGEN!$D$12,1,$J$36),AH461)</f>
        <v>42020</v>
      </c>
      <c r="AI462" s="2">
        <f t="shared" si="240"/>
        <v>2019</v>
      </c>
      <c r="AJ462" s="2">
        <f t="shared" si="241"/>
        <v>201901</v>
      </c>
      <c r="AK462" s="2">
        <f t="shared" si="242"/>
        <v>201901</v>
      </c>
      <c r="AL462" s="2">
        <f t="shared" si="270"/>
        <v>201903</v>
      </c>
      <c r="AM462" s="2" t="b">
        <f t="shared" si="243"/>
        <v>1</v>
      </c>
      <c r="AN462" s="4" t="e">
        <f t="shared" si="255"/>
        <v>#N/A</v>
      </c>
      <c r="AO462" s="4" t="e">
        <f t="shared" si="256"/>
        <v>#N/A</v>
      </c>
      <c r="AP462" s="2" t="str">
        <f>IF(AD462,
  IF(ISBLANK(H462),
    AP461,
    IF(LEN(H462)=1,
      IF(OR(UPPER(H462)="A",UPPER(H462)="I"),
        EINSTELLUNGEN!$D$21,
        IF(OR(UPPER(H462)="B",UPPER(H462)="M"),
          EINSTELLUNGEN!$D$22,
          IF(OR(UPPER(H462)="C",UPPER(H462)="S"),
            EINSTELLUNGEN!$D$23,
            IF(UPPER(H462)="D",
              EINSTELLUNGEN!$D$24,
              IF(UPPER(H462)="E",
                EINSTELLUNGEN!$D$25,
                UPPER(H462)))))),
      IF(ISNUMBER(H462),
        EINSTELLUNGEN!$D$20&amp;H462,
        UPPER(H462)))),
  "")</f>
        <v/>
      </c>
      <c r="AQ462" s="2" t="str">
        <f t="shared" si="257"/>
        <v/>
      </c>
      <c r="AR462" s="2">
        <f t="shared" si="258"/>
        <v>0</v>
      </c>
      <c r="AS462" s="145">
        <f t="shared" si="259"/>
        <v>0.33333333333333331</v>
      </c>
      <c r="AT462" s="2">
        <f t="shared" si="260"/>
        <v>0</v>
      </c>
      <c r="AU462" s="2">
        <f t="shared" si="261"/>
        <v>0</v>
      </c>
      <c r="AV462" s="2">
        <f t="shared" si="262"/>
        <v>0</v>
      </c>
      <c r="AW462" s="2">
        <f t="shared" si="263"/>
        <v>0</v>
      </c>
      <c r="AX462" s="2">
        <f t="shared" si="244"/>
        <v>0</v>
      </c>
      <c r="AY462" s="2">
        <f t="shared" si="264"/>
        <v>0</v>
      </c>
      <c r="AZ462" s="145" t="e">
        <f t="shared" si="265"/>
        <v>#N/A</v>
      </c>
      <c r="BA462" s="145" t="e">
        <f t="shared" si="266"/>
        <v>#N/A</v>
      </c>
      <c r="BB462" s="145">
        <f t="shared" si="267"/>
        <v>2.083333333333337E-2</v>
      </c>
      <c r="BC462" s="2">
        <f>IF(AM462,
  IF(AND(AL462=$J$31,_xlfn.DAYS(AH462,DATE(AI462,1,1))&lt;7),
    MAX(0,EINSTELLUNGEN!$D$12+1-WEEKDAY(DATE(EINSTELLUNGEN!$D$9,EINSTELLUNGEN!$D$10,1),2)),
    IF(AL462=$J$33,
      MIN(EINSTELLUNGEN!$D$12,WEEKDAY(DATE(EINSTELLUNGEN!$D$9,12,31),2)),
      EINSTELLUNGEN!$D$12
  )) - SUMIF(AL$50:AL$2500,"="&amp;AL462,AX$50:AX$2500),
  0)</f>
        <v>3</v>
      </c>
      <c r="BD462" s="2">
        <f t="shared" si="268"/>
        <v>0.33333333333333331</v>
      </c>
      <c r="BE462" s="2">
        <f t="shared" si="269"/>
        <v>0</v>
      </c>
    </row>
    <row r="463" spans="1:57" ht="10.5" customHeight="1">
      <c r="A463" s="1" t="str">
        <f t="shared" ca="1" si="245"/>
        <v/>
      </c>
      <c r="B463" s="1" t="str">
        <f t="shared" ca="1" si="246"/>
        <v/>
      </c>
      <c r="C463" s="1" t="str">
        <f t="shared" ca="1" si="247"/>
        <v/>
      </c>
      <c r="D463" s="1" t="str">
        <f t="shared" ca="1" si="248"/>
        <v/>
      </c>
      <c r="F463" s="10"/>
      <c r="G463" s="136" t="str">
        <f t="shared" si="249"/>
        <v/>
      </c>
      <c r="H463" s="27"/>
      <c r="I463" s="28"/>
      <c r="J463" s="28"/>
      <c r="K463" s="29"/>
      <c r="L463" s="136"/>
      <c r="M463" s="136"/>
      <c r="N463" s="136"/>
      <c r="O463" s="26" t="str">
        <f t="shared" si="250"/>
        <v/>
      </c>
      <c r="P463" s="218" t="str">
        <f t="shared" si="251"/>
        <v/>
      </c>
      <c r="Q463" s="26" t="str">
        <f t="shared" si="252"/>
        <v/>
      </c>
      <c r="R463" s="22"/>
      <c r="S463" s="99"/>
      <c r="T463" s="10"/>
      <c r="U463" s="229" t="str">
        <f t="shared" si="253"/>
        <v/>
      </c>
      <c r="V463" s="230"/>
      <c r="W463" s="230"/>
      <c r="X463" s="230"/>
      <c r="Y463" s="230"/>
      <c r="Z463" s="22" t="str">
        <f>""</f>
        <v/>
      </c>
      <c r="AB463" s="23" t="str">
        <f t="shared" si="254"/>
        <v/>
      </c>
      <c r="AC463" s="2" t="b">
        <f>COUNT(Q463:Q$2500)&gt;0</f>
        <v>0</v>
      </c>
      <c r="AD463" s="2" t="b">
        <f t="shared" si="237"/>
        <v>0</v>
      </c>
      <c r="AE463" s="2" t="b">
        <f t="shared" si="238"/>
        <v>0</v>
      </c>
      <c r="AF463" s="2" t="b">
        <f t="shared" si="239"/>
        <v>0</v>
      </c>
      <c r="AG463" s="2" t="b">
        <f>OR(
  AND(AC463,NOT(AC464)),
  AND(AF463,WEEKDAY(AH462,2)=EINSTELLUNGEN!$D$12),
  AND(AF463,AH463=$J$35)
)</f>
        <v>0</v>
      </c>
      <c r="AH463" s="2">
        <f>IF(AE463,AH462+IF(WEEKDAY(AH462+1,2)&lt;=EINSTELLUNGEN!$D$12,1,$J$36),AH462)</f>
        <v>42020</v>
      </c>
      <c r="AI463" s="2">
        <f t="shared" si="240"/>
        <v>2019</v>
      </c>
      <c r="AJ463" s="2">
        <f t="shared" si="241"/>
        <v>201901</v>
      </c>
      <c r="AK463" s="2">
        <f t="shared" si="242"/>
        <v>201901</v>
      </c>
      <c r="AL463" s="2">
        <f t="shared" si="270"/>
        <v>201903</v>
      </c>
      <c r="AM463" s="2" t="b">
        <f t="shared" si="243"/>
        <v>1</v>
      </c>
      <c r="AN463" s="4" t="e">
        <f t="shared" si="255"/>
        <v>#N/A</v>
      </c>
      <c r="AO463" s="4" t="e">
        <f t="shared" si="256"/>
        <v>#N/A</v>
      </c>
      <c r="AP463" s="2" t="str">
        <f>IF(AD463,
  IF(ISBLANK(H463),
    AP462,
    IF(LEN(H463)=1,
      IF(OR(UPPER(H463)="A",UPPER(H463)="I"),
        EINSTELLUNGEN!$D$21,
        IF(OR(UPPER(H463)="B",UPPER(H463)="M"),
          EINSTELLUNGEN!$D$22,
          IF(OR(UPPER(H463)="C",UPPER(H463)="S"),
            EINSTELLUNGEN!$D$23,
            IF(UPPER(H463)="D",
              EINSTELLUNGEN!$D$24,
              IF(UPPER(H463)="E",
                EINSTELLUNGEN!$D$25,
                UPPER(H463)))))),
      IF(ISNUMBER(H463),
        EINSTELLUNGEN!$D$20&amp;H463,
        UPPER(H463)))),
  "")</f>
        <v/>
      </c>
      <c r="AQ463" s="2" t="str">
        <f t="shared" si="257"/>
        <v/>
      </c>
      <c r="AR463" s="2">
        <f t="shared" si="258"/>
        <v>0</v>
      </c>
      <c r="AS463" s="145">
        <f t="shared" si="259"/>
        <v>0.33333333333333331</v>
      </c>
      <c r="AT463" s="2">
        <f t="shared" si="260"/>
        <v>0</v>
      </c>
      <c r="AU463" s="2">
        <f t="shared" si="261"/>
        <v>0</v>
      </c>
      <c r="AV463" s="2">
        <f t="shared" si="262"/>
        <v>0</v>
      </c>
      <c r="AW463" s="2">
        <f t="shared" si="263"/>
        <v>0</v>
      </c>
      <c r="AX463" s="2">
        <f t="shared" si="244"/>
        <v>0</v>
      </c>
      <c r="AY463" s="2">
        <f t="shared" si="264"/>
        <v>0</v>
      </c>
      <c r="AZ463" s="145" t="e">
        <f t="shared" si="265"/>
        <v>#N/A</v>
      </c>
      <c r="BA463" s="145" t="e">
        <f t="shared" si="266"/>
        <v>#N/A</v>
      </c>
      <c r="BB463" s="145">
        <f t="shared" si="267"/>
        <v>2.083333333333337E-2</v>
      </c>
      <c r="BC463" s="2">
        <f>IF(AM463,
  IF(AND(AL463=$J$31,_xlfn.DAYS(AH463,DATE(AI463,1,1))&lt;7),
    MAX(0,EINSTELLUNGEN!$D$12+1-WEEKDAY(DATE(EINSTELLUNGEN!$D$9,EINSTELLUNGEN!$D$10,1),2)),
    IF(AL463=$J$33,
      MIN(EINSTELLUNGEN!$D$12,WEEKDAY(DATE(EINSTELLUNGEN!$D$9,12,31),2)),
      EINSTELLUNGEN!$D$12
  )) - SUMIF(AL$50:AL$2500,"="&amp;AL463,AX$50:AX$2500),
  0)</f>
        <v>3</v>
      </c>
      <c r="BD463" s="2">
        <f t="shared" si="268"/>
        <v>0.33333333333333331</v>
      </c>
      <c r="BE463" s="2">
        <f t="shared" si="269"/>
        <v>0</v>
      </c>
    </row>
    <row r="464" spans="1:57" ht="10.5" customHeight="1">
      <c r="A464" s="1" t="str">
        <f t="shared" ca="1" si="245"/>
        <v/>
      </c>
      <c r="B464" s="1" t="str">
        <f t="shared" ca="1" si="246"/>
        <v/>
      </c>
      <c r="C464" s="1" t="str">
        <f t="shared" ca="1" si="247"/>
        <v/>
      </c>
      <c r="D464" s="1" t="str">
        <f t="shared" ca="1" si="248"/>
        <v/>
      </c>
      <c r="F464" s="10"/>
      <c r="G464" s="136" t="str">
        <f t="shared" si="249"/>
        <v/>
      </c>
      <c r="H464" s="27"/>
      <c r="I464" s="28"/>
      <c r="J464" s="28"/>
      <c r="K464" s="29"/>
      <c r="L464" s="136"/>
      <c r="M464" s="136"/>
      <c r="N464" s="136"/>
      <c r="O464" s="26" t="str">
        <f t="shared" si="250"/>
        <v/>
      </c>
      <c r="P464" s="218" t="str">
        <f t="shared" si="251"/>
        <v/>
      </c>
      <c r="Q464" s="26" t="str">
        <f t="shared" si="252"/>
        <v/>
      </c>
      <c r="R464" s="22"/>
      <c r="S464" s="99"/>
      <c r="T464" s="10"/>
      <c r="U464" s="229" t="str">
        <f t="shared" si="253"/>
        <v/>
      </c>
      <c r="V464" s="230"/>
      <c r="W464" s="230"/>
      <c r="X464" s="230"/>
      <c r="Y464" s="230"/>
      <c r="Z464" s="22" t="str">
        <f>""</f>
        <v/>
      </c>
      <c r="AB464" s="23" t="str">
        <f t="shared" si="254"/>
        <v/>
      </c>
      <c r="AC464" s="2" t="b">
        <f>COUNT(Q464:Q$2500)&gt;0</f>
        <v>0</v>
      </c>
      <c r="AD464" s="2" t="b">
        <f t="shared" si="237"/>
        <v>0</v>
      </c>
      <c r="AE464" s="2" t="b">
        <f t="shared" si="238"/>
        <v>0</v>
      </c>
      <c r="AF464" s="2" t="b">
        <f t="shared" si="239"/>
        <v>0</v>
      </c>
      <c r="AG464" s="2" t="b">
        <f>OR(
  AND(AC464,NOT(AC465)),
  AND(AF464,WEEKDAY(AH463,2)=EINSTELLUNGEN!$D$12),
  AND(AF464,AH464=$J$35)
)</f>
        <v>0</v>
      </c>
      <c r="AH464" s="2">
        <f>IF(AE464,AH463+IF(WEEKDAY(AH463+1,2)&lt;=EINSTELLUNGEN!$D$12,1,$J$36),AH463)</f>
        <v>42020</v>
      </c>
      <c r="AI464" s="2">
        <f t="shared" si="240"/>
        <v>2019</v>
      </c>
      <c r="AJ464" s="2">
        <f t="shared" si="241"/>
        <v>201901</v>
      </c>
      <c r="AK464" s="2">
        <f t="shared" si="242"/>
        <v>201901</v>
      </c>
      <c r="AL464" s="2">
        <f t="shared" si="270"/>
        <v>201903</v>
      </c>
      <c r="AM464" s="2" t="b">
        <f t="shared" si="243"/>
        <v>1</v>
      </c>
      <c r="AN464" s="4" t="e">
        <f t="shared" si="255"/>
        <v>#N/A</v>
      </c>
      <c r="AO464" s="4" t="e">
        <f t="shared" si="256"/>
        <v>#N/A</v>
      </c>
      <c r="AP464" s="2" t="str">
        <f>IF(AD464,
  IF(ISBLANK(H464),
    AP463,
    IF(LEN(H464)=1,
      IF(OR(UPPER(H464)="A",UPPER(H464)="I"),
        EINSTELLUNGEN!$D$21,
        IF(OR(UPPER(H464)="B",UPPER(H464)="M"),
          EINSTELLUNGEN!$D$22,
          IF(OR(UPPER(H464)="C",UPPER(H464)="S"),
            EINSTELLUNGEN!$D$23,
            IF(UPPER(H464)="D",
              EINSTELLUNGEN!$D$24,
              IF(UPPER(H464)="E",
                EINSTELLUNGEN!$D$25,
                UPPER(H464)))))),
      IF(ISNUMBER(H464),
        EINSTELLUNGEN!$D$20&amp;H464,
        UPPER(H464)))),
  "")</f>
        <v/>
      </c>
      <c r="AQ464" s="2" t="str">
        <f t="shared" si="257"/>
        <v/>
      </c>
      <c r="AR464" s="2">
        <f t="shared" si="258"/>
        <v>0</v>
      </c>
      <c r="AS464" s="145">
        <f t="shared" si="259"/>
        <v>0.33333333333333331</v>
      </c>
      <c r="AT464" s="2">
        <f t="shared" si="260"/>
        <v>0</v>
      </c>
      <c r="AU464" s="2">
        <f t="shared" si="261"/>
        <v>0</v>
      </c>
      <c r="AV464" s="2">
        <f t="shared" si="262"/>
        <v>0</v>
      </c>
      <c r="AW464" s="2">
        <f t="shared" si="263"/>
        <v>0</v>
      </c>
      <c r="AX464" s="2">
        <f t="shared" si="244"/>
        <v>0</v>
      </c>
      <c r="AY464" s="2">
        <f t="shared" si="264"/>
        <v>0</v>
      </c>
      <c r="AZ464" s="145" t="e">
        <f t="shared" si="265"/>
        <v>#N/A</v>
      </c>
      <c r="BA464" s="145" t="e">
        <f t="shared" si="266"/>
        <v>#N/A</v>
      </c>
      <c r="BB464" s="145">
        <f t="shared" si="267"/>
        <v>2.083333333333337E-2</v>
      </c>
      <c r="BC464" s="2">
        <f>IF(AM464,
  IF(AND(AL464=$J$31,_xlfn.DAYS(AH464,DATE(AI464,1,1))&lt;7),
    MAX(0,EINSTELLUNGEN!$D$12+1-WEEKDAY(DATE(EINSTELLUNGEN!$D$9,EINSTELLUNGEN!$D$10,1),2)),
    IF(AL464=$J$33,
      MIN(EINSTELLUNGEN!$D$12,WEEKDAY(DATE(EINSTELLUNGEN!$D$9,12,31),2)),
      EINSTELLUNGEN!$D$12
  )) - SUMIF(AL$50:AL$2500,"="&amp;AL464,AX$50:AX$2500),
  0)</f>
        <v>3</v>
      </c>
      <c r="BD464" s="2">
        <f t="shared" si="268"/>
        <v>0.33333333333333331</v>
      </c>
      <c r="BE464" s="2">
        <f t="shared" si="269"/>
        <v>0</v>
      </c>
    </row>
    <row r="465" spans="1:57" ht="10.5" customHeight="1">
      <c r="A465" s="1" t="str">
        <f t="shared" ca="1" si="245"/>
        <v/>
      </c>
      <c r="B465" s="1" t="str">
        <f t="shared" ca="1" si="246"/>
        <v/>
      </c>
      <c r="C465" s="1" t="str">
        <f t="shared" ca="1" si="247"/>
        <v/>
      </c>
      <c r="D465" s="1" t="str">
        <f t="shared" ca="1" si="248"/>
        <v/>
      </c>
      <c r="F465" s="10"/>
      <c r="G465" s="136" t="str">
        <f t="shared" si="249"/>
        <v/>
      </c>
      <c r="H465" s="27"/>
      <c r="I465" s="28"/>
      <c r="J465" s="28"/>
      <c r="K465" s="29"/>
      <c r="L465" s="136"/>
      <c r="M465" s="136"/>
      <c r="N465" s="136"/>
      <c r="O465" s="26" t="str">
        <f t="shared" si="250"/>
        <v/>
      </c>
      <c r="P465" s="218" t="str">
        <f t="shared" si="251"/>
        <v/>
      </c>
      <c r="Q465" s="26" t="str">
        <f t="shared" si="252"/>
        <v/>
      </c>
      <c r="R465" s="22"/>
      <c r="S465" s="99"/>
      <c r="T465" s="10"/>
      <c r="U465" s="229" t="str">
        <f t="shared" si="253"/>
        <v/>
      </c>
      <c r="V465" s="230"/>
      <c r="W465" s="230"/>
      <c r="X465" s="230"/>
      <c r="Y465" s="230"/>
      <c r="Z465" s="22" t="str">
        <f>""</f>
        <v/>
      </c>
      <c r="AB465" s="23" t="str">
        <f t="shared" si="254"/>
        <v/>
      </c>
      <c r="AC465" s="2" t="b">
        <f>COUNT(Q465:Q$2500)&gt;0</f>
        <v>0</v>
      </c>
      <c r="AD465" s="2" t="b">
        <f t="shared" si="237"/>
        <v>0</v>
      </c>
      <c r="AE465" s="2" t="b">
        <f t="shared" si="238"/>
        <v>0</v>
      </c>
      <c r="AF465" s="2" t="b">
        <f t="shared" si="239"/>
        <v>0</v>
      </c>
      <c r="AG465" s="2" t="b">
        <f>OR(
  AND(AC465,NOT(AC466)),
  AND(AF465,WEEKDAY(AH464,2)=EINSTELLUNGEN!$D$12),
  AND(AF465,AH465=$J$35)
)</f>
        <v>0</v>
      </c>
      <c r="AH465" s="2">
        <f>IF(AE465,AH464+IF(WEEKDAY(AH464+1,2)&lt;=EINSTELLUNGEN!$D$12,1,$J$36),AH464)</f>
        <v>42020</v>
      </c>
      <c r="AI465" s="2">
        <f t="shared" si="240"/>
        <v>2019</v>
      </c>
      <c r="AJ465" s="2">
        <f t="shared" si="241"/>
        <v>201901</v>
      </c>
      <c r="AK465" s="2">
        <f t="shared" si="242"/>
        <v>201901</v>
      </c>
      <c r="AL465" s="2">
        <f t="shared" si="270"/>
        <v>201903</v>
      </c>
      <c r="AM465" s="2" t="b">
        <f t="shared" si="243"/>
        <v>1</v>
      </c>
      <c r="AN465" s="4" t="e">
        <f t="shared" si="255"/>
        <v>#N/A</v>
      </c>
      <c r="AO465" s="4" t="e">
        <f t="shared" si="256"/>
        <v>#N/A</v>
      </c>
      <c r="AP465" s="2" t="str">
        <f>IF(AD465,
  IF(ISBLANK(H465),
    AP464,
    IF(LEN(H465)=1,
      IF(OR(UPPER(H465)="A",UPPER(H465)="I"),
        EINSTELLUNGEN!$D$21,
        IF(OR(UPPER(H465)="B",UPPER(H465)="M"),
          EINSTELLUNGEN!$D$22,
          IF(OR(UPPER(H465)="C",UPPER(H465)="S"),
            EINSTELLUNGEN!$D$23,
            IF(UPPER(H465)="D",
              EINSTELLUNGEN!$D$24,
              IF(UPPER(H465)="E",
                EINSTELLUNGEN!$D$25,
                UPPER(H465)))))),
      IF(ISNUMBER(H465),
        EINSTELLUNGEN!$D$20&amp;H465,
        UPPER(H465)))),
  "")</f>
        <v/>
      </c>
      <c r="AQ465" s="2" t="str">
        <f t="shared" si="257"/>
        <v/>
      </c>
      <c r="AR465" s="2">
        <f t="shared" si="258"/>
        <v>0</v>
      </c>
      <c r="AS465" s="145">
        <f t="shared" si="259"/>
        <v>0.33333333333333331</v>
      </c>
      <c r="AT465" s="2">
        <f t="shared" si="260"/>
        <v>0</v>
      </c>
      <c r="AU465" s="2">
        <f t="shared" si="261"/>
        <v>0</v>
      </c>
      <c r="AV465" s="2">
        <f t="shared" si="262"/>
        <v>0</v>
      </c>
      <c r="AW465" s="2">
        <f t="shared" si="263"/>
        <v>0</v>
      </c>
      <c r="AX465" s="2">
        <f t="shared" si="244"/>
        <v>0</v>
      </c>
      <c r="AY465" s="2">
        <f t="shared" si="264"/>
        <v>0</v>
      </c>
      <c r="AZ465" s="145" t="e">
        <f t="shared" si="265"/>
        <v>#N/A</v>
      </c>
      <c r="BA465" s="145" t="e">
        <f t="shared" si="266"/>
        <v>#N/A</v>
      </c>
      <c r="BB465" s="145">
        <f t="shared" si="267"/>
        <v>2.083333333333337E-2</v>
      </c>
      <c r="BC465" s="2">
        <f>IF(AM465,
  IF(AND(AL465=$J$31,_xlfn.DAYS(AH465,DATE(AI465,1,1))&lt;7),
    MAX(0,EINSTELLUNGEN!$D$12+1-WEEKDAY(DATE(EINSTELLUNGEN!$D$9,EINSTELLUNGEN!$D$10,1),2)),
    IF(AL465=$J$33,
      MIN(EINSTELLUNGEN!$D$12,WEEKDAY(DATE(EINSTELLUNGEN!$D$9,12,31),2)),
      EINSTELLUNGEN!$D$12
  )) - SUMIF(AL$50:AL$2500,"="&amp;AL465,AX$50:AX$2500),
  0)</f>
        <v>3</v>
      </c>
      <c r="BD465" s="2">
        <f t="shared" si="268"/>
        <v>0.33333333333333331</v>
      </c>
      <c r="BE465" s="2">
        <f t="shared" si="269"/>
        <v>0</v>
      </c>
    </row>
    <row r="466" spans="1:57" ht="10.5" customHeight="1">
      <c r="A466" s="1" t="str">
        <f t="shared" ca="1" si="245"/>
        <v/>
      </c>
      <c r="B466" s="1" t="str">
        <f t="shared" ca="1" si="246"/>
        <v/>
      </c>
      <c r="C466" s="1" t="str">
        <f t="shared" ca="1" si="247"/>
        <v/>
      </c>
      <c r="D466" s="1" t="str">
        <f t="shared" ca="1" si="248"/>
        <v/>
      </c>
      <c r="F466" s="10"/>
      <c r="G466" s="136" t="str">
        <f t="shared" si="249"/>
        <v/>
      </c>
      <c r="H466" s="27"/>
      <c r="I466" s="28"/>
      <c r="J466" s="28"/>
      <c r="K466" s="29"/>
      <c r="L466" s="136"/>
      <c r="M466" s="136"/>
      <c r="N466" s="136"/>
      <c r="O466" s="26" t="str">
        <f t="shared" si="250"/>
        <v/>
      </c>
      <c r="P466" s="218" t="str">
        <f t="shared" si="251"/>
        <v/>
      </c>
      <c r="Q466" s="26" t="str">
        <f t="shared" si="252"/>
        <v/>
      </c>
      <c r="R466" s="22"/>
      <c r="S466" s="99"/>
      <c r="T466" s="10"/>
      <c r="U466" s="229" t="str">
        <f t="shared" si="253"/>
        <v/>
      </c>
      <c r="V466" s="230"/>
      <c r="W466" s="230"/>
      <c r="X466" s="230"/>
      <c r="Y466" s="230"/>
      <c r="Z466" s="22" t="str">
        <f>""</f>
        <v/>
      </c>
      <c r="AB466" s="23" t="str">
        <f t="shared" si="254"/>
        <v/>
      </c>
      <c r="AC466" s="2" t="b">
        <f>COUNT(Q466:Q$2500)&gt;0</f>
        <v>0</v>
      </c>
      <c r="AD466" s="2" t="b">
        <f t="shared" si="237"/>
        <v>0</v>
      </c>
      <c r="AE466" s="2" t="b">
        <f t="shared" si="238"/>
        <v>0</v>
      </c>
      <c r="AF466" s="2" t="b">
        <f t="shared" si="239"/>
        <v>0</v>
      </c>
      <c r="AG466" s="2" t="b">
        <f>OR(
  AND(AC466,NOT(AC467)),
  AND(AF466,WEEKDAY(AH465,2)=EINSTELLUNGEN!$D$12),
  AND(AF466,AH466=$J$35)
)</f>
        <v>0</v>
      </c>
      <c r="AH466" s="2">
        <f>IF(AE466,AH465+IF(WEEKDAY(AH465+1,2)&lt;=EINSTELLUNGEN!$D$12,1,$J$36),AH465)</f>
        <v>42020</v>
      </c>
      <c r="AI466" s="2">
        <f t="shared" si="240"/>
        <v>2019</v>
      </c>
      <c r="AJ466" s="2">
        <f t="shared" si="241"/>
        <v>201901</v>
      </c>
      <c r="AK466" s="2">
        <f t="shared" si="242"/>
        <v>201901</v>
      </c>
      <c r="AL466" s="2">
        <f t="shared" si="270"/>
        <v>201903</v>
      </c>
      <c r="AM466" s="2" t="b">
        <f t="shared" si="243"/>
        <v>1</v>
      </c>
      <c r="AN466" s="4" t="e">
        <f t="shared" si="255"/>
        <v>#N/A</v>
      </c>
      <c r="AO466" s="4" t="e">
        <f t="shared" si="256"/>
        <v>#N/A</v>
      </c>
      <c r="AP466" s="2" t="str">
        <f>IF(AD466,
  IF(ISBLANK(H466),
    AP465,
    IF(LEN(H466)=1,
      IF(OR(UPPER(H466)="A",UPPER(H466)="I"),
        EINSTELLUNGEN!$D$21,
        IF(OR(UPPER(H466)="B",UPPER(H466)="M"),
          EINSTELLUNGEN!$D$22,
          IF(OR(UPPER(H466)="C",UPPER(H466)="S"),
            EINSTELLUNGEN!$D$23,
            IF(UPPER(H466)="D",
              EINSTELLUNGEN!$D$24,
              IF(UPPER(H466)="E",
                EINSTELLUNGEN!$D$25,
                UPPER(H466)))))),
      IF(ISNUMBER(H466),
        EINSTELLUNGEN!$D$20&amp;H466,
        UPPER(H466)))),
  "")</f>
        <v/>
      </c>
      <c r="AQ466" s="2" t="str">
        <f t="shared" si="257"/>
        <v/>
      </c>
      <c r="AR466" s="2">
        <f t="shared" si="258"/>
        <v>0</v>
      </c>
      <c r="AS466" s="145">
        <f t="shared" si="259"/>
        <v>0.33333333333333331</v>
      </c>
      <c r="AT466" s="2">
        <f t="shared" si="260"/>
        <v>0</v>
      </c>
      <c r="AU466" s="2">
        <f t="shared" si="261"/>
        <v>0</v>
      </c>
      <c r="AV466" s="2">
        <f t="shared" si="262"/>
        <v>0</v>
      </c>
      <c r="AW466" s="2">
        <f t="shared" si="263"/>
        <v>0</v>
      </c>
      <c r="AX466" s="2">
        <f t="shared" si="244"/>
        <v>0</v>
      </c>
      <c r="AY466" s="2">
        <f t="shared" si="264"/>
        <v>0</v>
      </c>
      <c r="AZ466" s="145" t="e">
        <f t="shared" si="265"/>
        <v>#N/A</v>
      </c>
      <c r="BA466" s="145" t="e">
        <f t="shared" si="266"/>
        <v>#N/A</v>
      </c>
      <c r="BB466" s="145">
        <f t="shared" si="267"/>
        <v>2.083333333333337E-2</v>
      </c>
      <c r="BC466" s="2">
        <f>IF(AM466,
  IF(AND(AL466=$J$31,_xlfn.DAYS(AH466,DATE(AI466,1,1))&lt;7),
    MAX(0,EINSTELLUNGEN!$D$12+1-WEEKDAY(DATE(EINSTELLUNGEN!$D$9,EINSTELLUNGEN!$D$10,1),2)),
    IF(AL466=$J$33,
      MIN(EINSTELLUNGEN!$D$12,WEEKDAY(DATE(EINSTELLUNGEN!$D$9,12,31),2)),
      EINSTELLUNGEN!$D$12
  )) - SUMIF(AL$50:AL$2500,"="&amp;AL466,AX$50:AX$2500),
  0)</f>
        <v>3</v>
      </c>
      <c r="BD466" s="2">
        <f t="shared" si="268"/>
        <v>0.33333333333333331</v>
      </c>
      <c r="BE466" s="2">
        <f t="shared" si="269"/>
        <v>0</v>
      </c>
    </row>
    <row r="467" spans="1:57" ht="10.5" customHeight="1">
      <c r="A467" s="1" t="str">
        <f t="shared" ca="1" si="245"/>
        <v/>
      </c>
      <c r="B467" s="1" t="str">
        <f t="shared" ca="1" si="246"/>
        <v/>
      </c>
      <c r="C467" s="1" t="str">
        <f t="shared" ca="1" si="247"/>
        <v/>
      </c>
      <c r="D467" s="1" t="str">
        <f t="shared" ca="1" si="248"/>
        <v/>
      </c>
      <c r="F467" s="10"/>
      <c r="G467" s="136" t="str">
        <f t="shared" si="249"/>
        <v/>
      </c>
      <c r="H467" s="27"/>
      <c r="I467" s="28"/>
      <c r="J467" s="28"/>
      <c r="K467" s="29"/>
      <c r="L467" s="136"/>
      <c r="M467" s="136"/>
      <c r="N467" s="136"/>
      <c r="O467" s="26" t="str">
        <f t="shared" si="250"/>
        <v/>
      </c>
      <c r="P467" s="218" t="str">
        <f t="shared" si="251"/>
        <v/>
      </c>
      <c r="Q467" s="26" t="str">
        <f t="shared" si="252"/>
        <v/>
      </c>
      <c r="R467" s="22"/>
      <c r="S467" s="99"/>
      <c r="T467" s="10"/>
      <c r="U467" s="229" t="str">
        <f t="shared" si="253"/>
        <v/>
      </c>
      <c r="V467" s="230"/>
      <c r="W467" s="230"/>
      <c r="X467" s="230"/>
      <c r="Y467" s="230"/>
      <c r="Z467" s="22" t="str">
        <f>""</f>
        <v/>
      </c>
      <c r="AB467" s="23" t="str">
        <f t="shared" si="254"/>
        <v/>
      </c>
      <c r="AC467" s="2" t="b">
        <f>COUNT(Q467:Q$2500)&gt;0</f>
        <v>0</v>
      </c>
      <c r="AD467" s="2" t="b">
        <f t="shared" si="237"/>
        <v>0</v>
      </c>
      <c r="AE467" s="2" t="b">
        <f t="shared" si="238"/>
        <v>0</v>
      </c>
      <c r="AF467" s="2" t="b">
        <f t="shared" si="239"/>
        <v>0</v>
      </c>
      <c r="AG467" s="2" t="b">
        <f>OR(
  AND(AC467,NOT(AC468)),
  AND(AF467,WEEKDAY(AH466,2)=EINSTELLUNGEN!$D$12),
  AND(AF467,AH467=$J$35)
)</f>
        <v>0</v>
      </c>
      <c r="AH467" s="2">
        <f>IF(AE467,AH466+IF(WEEKDAY(AH466+1,2)&lt;=EINSTELLUNGEN!$D$12,1,$J$36),AH466)</f>
        <v>42020</v>
      </c>
      <c r="AI467" s="2">
        <f t="shared" si="240"/>
        <v>2019</v>
      </c>
      <c r="AJ467" s="2">
        <f t="shared" si="241"/>
        <v>201901</v>
      </c>
      <c r="AK467" s="2">
        <f t="shared" si="242"/>
        <v>201901</v>
      </c>
      <c r="AL467" s="2">
        <f t="shared" si="270"/>
        <v>201903</v>
      </c>
      <c r="AM467" s="2" t="b">
        <f t="shared" si="243"/>
        <v>1</v>
      </c>
      <c r="AN467" s="4" t="e">
        <f t="shared" si="255"/>
        <v>#N/A</v>
      </c>
      <c r="AO467" s="4" t="e">
        <f t="shared" si="256"/>
        <v>#N/A</v>
      </c>
      <c r="AP467" s="2" t="str">
        <f>IF(AD467,
  IF(ISBLANK(H467),
    AP466,
    IF(LEN(H467)=1,
      IF(OR(UPPER(H467)="A",UPPER(H467)="I"),
        EINSTELLUNGEN!$D$21,
        IF(OR(UPPER(H467)="B",UPPER(H467)="M"),
          EINSTELLUNGEN!$D$22,
          IF(OR(UPPER(H467)="C",UPPER(H467)="S"),
            EINSTELLUNGEN!$D$23,
            IF(UPPER(H467)="D",
              EINSTELLUNGEN!$D$24,
              IF(UPPER(H467)="E",
                EINSTELLUNGEN!$D$25,
                UPPER(H467)))))),
      IF(ISNUMBER(H467),
        EINSTELLUNGEN!$D$20&amp;H467,
        UPPER(H467)))),
  "")</f>
        <v/>
      </c>
      <c r="AQ467" s="2" t="str">
        <f t="shared" si="257"/>
        <v/>
      </c>
      <c r="AR467" s="2">
        <f t="shared" si="258"/>
        <v>0</v>
      </c>
      <c r="AS467" s="145">
        <f t="shared" si="259"/>
        <v>0.33333333333333331</v>
      </c>
      <c r="AT467" s="2">
        <f t="shared" si="260"/>
        <v>0</v>
      </c>
      <c r="AU467" s="2">
        <f t="shared" si="261"/>
        <v>0</v>
      </c>
      <c r="AV467" s="2">
        <f t="shared" si="262"/>
        <v>0</v>
      </c>
      <c r="AW467" s="2">
        <f t="shared" si="263"/>
        <v>0</v>
      </c>
      <c r="AX467" s="2">
        <f t="shared" si="244"/>
        <v>0</v>
      </c>
      <c r="AY467" s="2">
        <f t="shared" si="264"/>
        <v>0</v>
      </c>
      <c r="AZ467" s="145" t="e">
        <f t="shared" si="265"/>
        <v>#N/A</v>
      </c>
      <c r="BA467" s="145" t="e">
        <f t="shared" si="266"/>
        <v>#N/A</v>
      </c>
      <c r="BB467" s="145">
        <f t="shared" si="267"/>
        <v>2.083333333333337E-2</v>
      </c>
      <c r="BC467" s="2">
        <f>IF(AM467,
  IF(AND(AL467=$J$31,_xlfn.DAYS(AH467,DATE(AI467,1,1))&lt;7),
    MAX(0,EINSTELLUNGEN!$D$12+1-WEEKDAY(DATE(EINSTELLUNGEN!$D$9,EINSTELLUNGEN!$D$10,1),2)),
    IF(AL467=$J$33,
      MIN(EINSTELLUNGEN!$D$12,WEEKDAY(DATE(EINSTELLUNGEN!$D$9,12,31),2)),
      EINSTELLUNGEN!$D$12
  )) - SUMIF(AL$50:AL$2500,"="&amp;AL467,AX$50:AX$2500),
  0)</f>
        <v>3</v>
      </c>
      <c r="BD467" s="2">
        <f t="shared" si="268"/>
        <v>0.33333333333333331</v>
      </c>
      <c r="BE467" s="2">
        <f t="shared" si="269"/>
        <v>0</v>
      </c>
    </row>
    <row r="468" spans="1:57" ht="10.5" customHeight="1">
      <c r="A468" s="1" t="str">
        <f t="shared" ca="1" si="245"/>
        <v/>
      </c>
      <c r="B468" s="1" t="str">
        <f t="shared" ca="1" si="246"/>
        <v/>
      </c>
      <c r="C468" s="1" t="str">
        <f t="shared" ca="1" si="247"/>
        <v/>
      </c>
      <c r="D468" s="1" t="str">
        <f t="shared" ca="1" si="248"/>
        <v/>
      </c>
      <c r="F468" s="10"/>
      <c r="G468" s="136" t="str">
        <f t="shared" si="249"/>
        <v/>
      </c>
      <c r="H468" s="27"/>
      <c r="I468" s="28"/>
      <c r="J468" s="28"/>
      <c r="K468" s="29"/>
      <c r="L468" s="136"/>
      <c r="M468" s="136"/>
      <c r="N468" s="136"/>
      <c r="O468" s="26" t="str">
        <f t="shared" si="250"/>
        <v/>
      </c>
      <c r="P468" s="218" t="str">
        <f t="shared" si="251"/>
        <v/>
      </c>
      <c r="Q468" s="26" t="str">
        <f t="shared" si="252"/>
        <v/>
      </c>
      <c r="R468" s="22"/>
      <c r="S468" s="99"/>
      <c r="T468" s="10"/>
      <c r="U468" s="229" t="str">
        <f t="shared" si="253"/>
        <v/>
      </c>
      <c r="V468" s="230"/>
      <c r="W468" s="230"/>
      <c r="X468" s="230"/>
      <c r="Y468" s="230"/>
      <c r="Z468" s="22" t="str">
        <f>""</f>
        <v/>
      </c>
      <c r="AB468" s="23" t="str">
        <f t="shared" si="254"/>
        <v/>
      </c>
      <c r="AC468" s="2" t="b">
        <f>COUNT(Q468:Q$2500)&gt;0</f>
        <v>0</v>
      </c>
      <c r="AD468" s="2" t="b">
        <f t="shared" si="237"/>
        <v>0</v>
      </c>
      <c r="AE468" s="2" t="b">
        <f t="shared" si="238"/>
        <v>0</v>
      </c>
      <c r="AF468" s="2" t="b">
        <f t="shared" si="239"/>
        <v>0</v>
      </c>
      <c r="AG468" s="2" t="b">
        <f>OR(
  AND(AC468,NOT(AC469)),
  AND(AF468,WEEKDAY(AH467,2)=EINSTELLUNGEN!$D$12),
  AND(AF468,AH468=$J$35)
)</f>
        <v>0</v>
      </c>
      <c r="AH468" s="2">
        <f>IF(AE468,AH467+IF(WEEKDAY(AH467+1,2)&lt;=EINSTELLUNGEN!$D$12,1,$J$36),AH467)</f>
        <v>42020</v>
      </c>
      <c r="AI468" s="2">
        <f t="shared" si="240"/>
        <v>2019</v>
      </c>
      <c r="AJ468" s="2">
        <f t="shared" si="241"/>
        <v>201901</v>
      </c>
      <c r="AK468" s="2">
        <f t="shared" si="242"/>
        <v>201901</v>
      </c>
      <c r="AL468" s="2">
        <f t="shared" si="270"/>
        <v>201903</v>
      </c>
      <c r="AM468" s="2" t="b">
        <f t="shared" si="243"/>
        <v>1</v>
      </c>
      <c r="AN468" s="4" t="e">
        <f t="shared" si="255"/>
        <v>#N/A</v>
      </c>
      <c r="AO468" s="4" t="e">
        <f t="shared" si="256"/>
        <v>#N/A</v>
      </c>
      <c r="AP468" s="2" t="str">
        <f>IF(AD468,
  IF(ISBLANK(H468),
    AP467,
    IF(LEN(H468)=1,
      IF(OR(UPPER(H468)="A",UPPER(H468)="I"),
        EINSTELLUNGEN!$D$21,
        IF(OR(UPPER(H468)="B",UPPER(H468)="M"),
          EINSTELLUNGEN!$D$22,
          IF(OR(UPPER(H468)="C",UPPER(H468)="S"),
            EINSTELLUNGEN!$D$23,
            IF(UPPER(H468)="D",
              EINSTELLUNGEN!$D$24,
              IF(UPPER(H468)="E",
                EINSTELLUNGEN!$D$25,
                UPPER(H468)))))),
      IF(ISNUMBER(H468),
        EINSTELLUNGEN!$D$20&amp;H468,
        UPPER(H468)))),
  "")</f>
        <v/>
      </c>
      <c r="AQ468" s="2" t="str">
        <f t="shared" si="257"/>
        <v/>
      </c>
      <c r="AR468" s="2">
        <f t="shared" si="258"/>
        <v>0</v>
      </c>
      <c r="AS468" s="145">
        <f t="shared" si="259"/>
        <v>0.33333333333333331</v>
      </c>
      <c r="AT468" s="2">
        <f t="shared" si="260"/>
        <v>0</v>
      </c>
      <c r="AU468" s="2">
        <f t="shared" si="261"/>
        <v>0</v>
      </c>
      <c r="AV468" s="2">
        <f t="shared" si="262"/>
        <v>0</v>
      </c>
      <c r="AW468" s="2">
        <f t="shared" si="263"/>
        <v>0</v>
      </c>
      <c r="AX468" s="2">
        <f t="shared" si="244"/>
        <v>0</v>
      </c>
      <c r="AY468" s="2">
        <f t="shared" si="264"/>
        <v>0</v>
      </c>
      <c r="AZ468" s="145" t="e">
        <f t="shared" si="265"/>
        <v>#N/A</v>
      </c>
      <c r="BA468" s="145" t="e">
        <f t="shared" si="266"/>
        <v>#N/A</v>
      </c>
      <c r="BB468" s="145">
        <f t="shared" si="267"/>
        <v>2.083333333333337E-2</v>
      </c>
      <c r="BC468" s="2">
        <f>IF(AM468,
  IF(AND(AL468=$J$31,_xlfn.DAYS(AH468,DATE(AI468,1,1))&lt;7),
    MAX(0,EINSTELLUNGEN!$D$12+1-WEEKDAY(DATE(EINSTELLUNGEN!$D$9,EINSTELLUNGEN!$D$10,1),2)),
    IF(AL468=$J$33,
      MIN(EINSTELLUNGEN!$D$12,WEEKDAY(DATE(EINSTELLUNGEN!$D$9,12,31),2)),
      EINSTELLUNGEN!$D$12
  )) - SUMIF(AL$50:AL$2500,"="&amp;AL468,AX$50:AX$2500),
  0)</f>
        <v>3</v>
      </c>
      <c r="BD468" s="2">
        <f t="shared" si="268"/>
        <v>0.33333333333333331</v>
      </c>
      <c r="BE468" s="2">
        <f t="shared" si="269"/>
        <v>0</v>
      </c>
    </row>
    <row r="469" spans="1:57" ht="10.5" customHeight="1">
      <c r="A469" s="1" t="str">
        <f t="shared" ca="1" si="245"/>
        <v/>
      </c>
      <c r="B469" s="1" t="str">
        <f t="shared" ca="1" si="246"/>
        <v/>
      </c>
      <c r="C469" s="1" t="str">
        <f t="shared" ca="1" si="247"/>
        <v/>
      </c>
      <c r="D469" s="1" t="str">
        <f t="shared" ca="1" si="248"/>
        <v/>
      </c>
      <c r="F469" s="10"/>
      <c r="G469" s="136" t="str">
        <f t="shared" si="249"/>
        <v/>
      </c>
      <c r="H469" s="27"/>
      <c r="I469" s="28"/>
      <c r="J469" s="28"/>
      <c r="K469" s="29"/>
      <c r="L469" s="136"/>
      <c r="M469" s="136"/>
      <c r="N469" s="136"/>
      <c r="O469" s="26" t="str">
        <f t="shared" si="250"/>
        <v/>
      </c>
      <c r="P469" s="218" t="str">
        <f t="shared" si="251"/>
        <v/>
      </c>
      <c r="Q469" s="26" t="str">
        <f t="shared" si="252"/>
        <v/>
      </c>
      <c r="R469" s="22"/>
      <c r="S469" s="99"/>
      <c r="T469" s="10"/>
      <c r="U469" s="229" t="str">
        <f t="shared" si="253"/>
        <v/>
      </c>
      <c r="V469" s="230"/>
      <c r="W469" s="230"/>
      <c r="X469" s="230"/>
      <c r="Y469" s="230"/>
      <c r="Z469" s="22" t="str">
        <f>""</f>
        <v/>
      </c>
      <c r="AB469" s="23" t="str">
        <f t="shared" si="254"/>
        <v/>
      </c>
      <c r="AC469" s="2" t="b">
        <f>COUNT(Q469:Q$2500)&gt;0</f>
        <v>0</v>
      </c>
      <c r="AD469" s="2" t="b">
        <f t="shared" si="237"/>
        <v>0</v>
      </c>
      <c r="AE469" s="2" t="b">
        <f t="shared" si="238"/>
        <v>0</v>
      </c>
      <c r="AF469" s="2" t="b">
        <f t="shared" si="239"/>
        <v>0</v>
      </c>
      <c r="AG469" s="2" t="b">
        <f>OR(
  AND(AC469,NOT(AC470)),
  AND(AF469,WEEKDAY(AH468,2)=EINSTELLUNGEN!$D$12),
  AND(AF469,AH469=$J$35)
)</f>
        <v>0</v>
      </c>
      <c r="AH469" s="2">
        <f>IF(AE469,AH468+IF(WEEKDAY(AH468+1,2)&lt;=EINSTELLUNGEN!$D$12,1,$J$36),AH468)</f>
        <v>42020</v>
      </c>
      <c r="AI469" s="2">
        <f t="shared" si="240"/>
        <v>2019</v>
      </c>
      <c r="AJ469" s="2">
        <f t="shared" si="241"/>
        <v>201901</v>
      </c>
      <c r="AK469" s="2">
        <f t="shared" si="242"/>
        <v>201901</v>
      </c>
      <c r="AL469" s="2">
        <f t="shared" si="270"/>
        <v>201903</v>
      </c>
      <c r="AM469" s="2" t="b">
        <f t="shared" si="243"/>
        <v>1</v>
      </c>
      <c r="AN469" s="4" t="e">
        <f t="shared" si="255"/>
        <v>#N/A</v>
      </c>
      <c r="AO469" s="4" t="e">
        <f t="shared" si="256"/>
        <v>#N/A</v>
      </c>
      <c r="AP469" s="2" t="str">
        <f>IF(AD469,
  IF(ISBLANK(H469),
    AP468,
    IF(LEN(H469)=1,
      IF(OR(UPPER(H469)="A",UPPER(H469)="I"),
        EINSTELLUNGEN!$D$21,
        IF(OR(UPPER(H469)="B",UPPER(H469)="M"),
          EINSTELLUNGEN!$D$22,
          IF(OR(UPPER(H469)="C",UPPER(H469)="S"),
            EINSTELLUNGEN!$D$23,
            IF(UPPER(H469)="D",
              EINSTELLUNGEN!$D$24,
              IF(UPPER(H469)="E",
                EINSTELLUNGEN!$D$25,
                UPPER(H469)))))),
      IF(ISNUMBER(H469),
        EINSTELLUNGEN!$D$20&amp;H469,
        UPPER(H469)))),
  "")</f>
        <v/>
      </c>
      <c r="AQ469" s="2" t="str">
        <f t="shared" si="257"/>
        <v/>
      </c>
      <c r="AR469" s="2">
        <f t="shared" si="258"/>
        <v>0</v>
      </c>
      <c r="AS469" s="145">
        <f t="shared" si="259"/>
        <v>0.33333333333333331</v>
      </c>
      <c r="AT469" s="2">
        <f t="shared" si="260"/>
        <v>0</v>
      </c>
      <c r="AU469" s="2">
        <f t="shared" si="261"/>
        <v>0</v>
      </c>
      <c r="AV469" s="2">
        <f t="shared" si="262"/>
        <v>0</v>
      </c>
      <c r="AW469" s="2">
        <f t="shared" si="263"/>
        <v>0</v>
      </c>
      <c r="AX469" s="2">
        <f t="shared" si="244"/>
        <v>0</v>
      </c>
      <c r="AY469" s="2">
        <f t="shared" si="264"/>
        <v>0</v>
      </c>
      <c r="AZ469" s="145" t="e">
        <f t="shared" si="265"/>
        <v>#N/A</v>
      </c>
      <c r="BA469" s="145" t="e">
        <f t="shared" si="266"/>
        <v>#N/A</v>
      </c>
      <c r="BB469" s="145">
        <f t="shared" si="267"/>
        <v>2.083333333333337E-2</v>
      </c>
      <c r="BC469" s="2">
        <f>IF(AM469,
  IF(AND(AL469=$J$31,_xlfn.DAYS(AH469,DATE(AI469,1,1))&lt;7),
    MAX(0,EINSTELLUNGEN!$D$12+1-WEEKDAY(DATE(EINSTELLUNGEN!$D$9,EINSTELLUNGEN!$D$10,1),2)),
    IF(AL469=$J$33,
      MIN(EINSTELLUNGEN!$D$12,WEEKDAY(DATE(EINSTELLUNGEN!$D$9,12,31),2)),
      EINSTELLUNGEN!$D$12
  )) - SUMIF(AL$50:AL$2500,"="&amp;AL469,AX$50:AX$2500),
  0)</f>
        <v>3</v>
      </c>
      <c r="BD469" s="2">
        <f t="shared" si="268"/>
        <v>0.33333333333333331</v>
      </c>
      <c r="BE469" s="2">
        <f t="shared" si="269"/>
        <v>0</v>
      </c>
    </row>
    <row r="470" spans="1:57" ht="10.5" customHeight="1">
      <c r="A470" s="1" t="str">
        <f t="shared" ca="1" si="245"/>
        <v/>
      </c>
      <c r="B470" s="1" t="str">
        <f t="shared" ca="1" si="246"/>
        <v/>
      </c>
      <c r="C470" s="1" t="str">
        <f t="shared" ca="1" si="247"/>
        <v/>
      </c>
      <c r="D470" s="1" t="str">
        <f t="shared" ca="1" si="248"/>
        <v/>
      </c>
      <c r="F470" s="10"/>
      <c r="G470" s="136" t="str">
        <f t="shared" si="249"/>
        <v/>
      </c>
      <c r="H470" s="27"/>
      <c r="I470" s="28"/>
      <c r="J470" s="28"/>
      <c r="K470" s="29"/>
      <c r="L470" s="136"/>
      <c r="M470" s="136"/>
      <c r="N470" s="136"/>
      <c r="O470" s="26" t="str">
        <f t="shared" si="250"/>
        <v/>
      </c>
      <c r="P470" s="218" t="str">
        <f t="shared" si="251"/>
        <v/>
      </c>
      <c r="Q470" s="26" t="str">
        <f t="shared" si="252"/>
        <v/>
      </c>
      <c r="R470" s="22"/>
      <c r="S470" s="99"/>
      <c r="T470" s="10"/>
      <c r="U470" s="229" t="str">
        <f t="shared" si="253"/>
        <v/>
      </c>
      <c r="V470" s="230"/>
      <c r="W470" s="230"/>
      <c r="X470" s="230"/>
      <c r="Y470" s="230"/>
      <c r="Z470" s="22" t="str">
        <f>""</f>
        <v/>
      </c>
      <c r="AB470" s="23" t="str">
        <f t="shared" si="254"/>
        <v/>
      </c>
      <c r="AC470" s="2" t="b">
        <f>COUNT(Q470:Q$2500)&gt;0</f>
        <v>0</v>
      </c>
      <c r="AD470" s="2" t="b">
        <f t="shared" si="237"/>
        <v>0</v>
      </c>
      <c r="AE470" s="2" t="b">
        <f t="shared" si="238"/>
        <v>0</v>
      </c>
      <c r="AF470" s="2" t="b">
        <f t="shared" si="239"/>
        <v>0</v>
      </c>
      <c r="AG470" s="2" t="b">
        <f>OR(
  AND(AC470,NOT(AC471)),
  AND(AF470,WEEKDAY(AH469,2)=EINSTELLUNGEN!$D$12),
  AND(AF470,AH470=$J$35)
)</f>
        <v>0</v>
      </c>
      <c r="AH470" s="2">
        <f>IF(AE470,AH469+IF(WEEKDAY(AH469+1,2)&lt;=EINSTELLUNGEN!$D$12,1,$J$36),AH469)</f>
        <v>42020</v>
      </c>
      <c r="AI470" s="2">
        <f t="shared" si="240"/>
        <v>2019</v>
      </c>
      <c r="AJ470" s="2">
        <f t="shared" si="241"/>
        <v>201901</v>
      </c>
      <c r="AK470" s="2">
        <f t="shared" si="242"/>
        <v>201901</v>
      </c>
      <c r="AL470" s="2">
        <f t="shared" si="270"/>
        <v>201903</v>
      </c>
      <c r="AM470" s="2" t="b">
        <f t="shared" si="243"/>
        <v>1</v>
      </c>
      <c r="AN470" s="4" t="e">
        <f t="shared" si="255"/>
        <v>#N/A</v>
      </c>
      <c r="AO470" s="4" t="e">
        <f t="shared" si="256"/>
        <v>#N/A</v>
      </c>
      <c r="AP470" s="2" t="str">
        <f>IF(AD470,
  IF(ISBLANK(H470),
    AP469,
    IF(LEN(H470)=1,
      IF(OR(UPPER(H470)="A",UPPER(H470)="I"),
        EINSTELLUNGEN!$D$21,
        IF(OR(UPPER(H470)="B",UPPER(H470)="M"),
          EINSTELLUNGEN!$D$22,
          IF(OR(UPPER(H470)="C",UPPER(H470)="S"),
            EINSTELLUNGEN!$D$23,
            IF(UPPER(H470)="D",
              EINSTELLUNGEN!$D$24,
              IF(UPPER(H470)="E",
                EINSTELLUNGEN!$D$25,
                UPPER(H470)))))),
      IF(ISNUMBER(H470),
        EINSTELLUNGEN!$D$20&amp;H470,
        UPPER(H470)))),
  "")</f>
        <v/>
      </c>
      <c r="AQ470" s="2" t="str">
        <f t="shared" si="257"/>
        <v/>
      </c>
      <c r="AR470" s="2">
        <f t="shared" si="258"/>
        <v>0</v>
      </c>
      <c r="AS470" s="145">
        <f t="shared" si="259"/>
        <v>0.33333333333333331</v>
      </c>
      <c r="AT470" s="2">
        <f t="shared" si="260"/>
        <v>0</v>
      </c>
      <c r="AU470" s="2">
        <f t="shared" si="261"/>
        <v>0</v>
      </c>
      <c r="AV470" s="2">
        <f t="shared" si="262"/>
        <v>0</v>
      </c>
      <c r="AW470" s="2">
        <f t="shared" si="263"/>
        <v>0</v>
      </c>
      <c r="AX470" s="2">
        <f t="shared" si="244"/>
        <v>0</v>
      </c>
      <c r="AY470" s="2">
        <f t="shared" si="264"/>
        <v>0</v>
      </c>
      <c r="AZ470" s="145" t="e">
        <f t="shared" si="265"/>
        <v>#N/A</v>
      </c>
      <c r="BA470" s="145" t="e">
        <f t="shared" si="266"/>
        <v>#N/A</v>
      </c>
      <c r="BB470" s="145">
        <f t="shared" si="267"/>
        <v>2.083333333333337E-2</v>
      </c>
      <c r="BC470" s="2">
        <f>IF(AM470,
  IF(AND(AL470=$J$31,_xlfn.DAYS(AH470,DATE(AI470,1,1))&lt;7),
    MAX(0,EINSTELLUNGEN!$D$12+1-WEEKDAY(DATE(EINSTELLUNGEN!$D$9,EINSTELLUNGEN!$D$10,1),2)),
    IF(AL470=$J$33,
      MIN(EINSTELLUNGEN!$D$12,WEEKDAY(DATE(EINSTELLUNGEN!$D$9,12,31),2)),
      EINSTELLUNGEN!$D$12
  )) - SUMIF(AL$50:AL$2500,"="&amp;AL470,AX$50:AX$2500),
  0)</f>
        <v>3</v>
      </c>
      <c r="BD470" s="2">
        <f t="shared" si="268"/>
        <v>0.33333333333333331</v>
      </c>
      <c r="BE470" s="2">
        <f t="shared" si="269"/>
        <v>0</v>
      </c>
    </row>
    <row r="471" spans="1:57" ht="10.5" customHeight="1">
      <c r="A471" s="1" t="str">
        <f t="shared" ca="1" si="245"/>
        <v/>
      </c>
      <c r="B471" s="1" t="str">
        <f t="shared" ca="1" si="246"/>
        <v/>
      </c>
      <c r="C471" s="1" t="str">
        <f t="shared" ca="1" si="247"/>
        <v/>
      </c>
      <c r="D471" s="1" t="str">
        <f t="shared" ca="1" si="248"/>
        <v/>
      </c>
      <c r="F471" s="10"/>
      <c r="G471" s="136" t="str">
        <f t="shared" si="249"/>
        <v/>
      </c>
      <c r="H471" s="27"/>
      <c r="I471" s="28"/>
      <c r="J471" s="28"/>
      <c r="K471" s="29"/>
      <c r="L471" s="136"/>
      <c r="M471" s="136"/>
      <c r="N471" s="136"/>
      <c r="O471" s="26" t="str">
        <f t="shared" si="250"/>
        <v/>
      </c>
      <c r="P471" s="218" t="str">
        <f t="shared" si="251"/>
        <v/>
      </c>
      <c r="Q471" s="26" t="str">
        <f t="shared" si="252"/>
        <v/>
      </c>
      <c r="R471" s="22"/>
      <c r="S471" s="99"/>
      <c r="T471" s="10"/>
      <c r="U471" s="229" t="str">
        <f t="shared" si="253"/>
        <v/>
      </c>
      <c r="V471" s="230"/>
      <c r="W471" s="230"/>
      <c r="X471" s="230"/>
      <c r="Y471" s="230"/>
      <c r="Z471" s="22" t="str">
        <f>""</f>
        <v/>
      </c>
      <c r="AB471" s="23" t="str">
        <f t="shared" si="254"/>
        <v/>
      </c>
      <c r="AC471" s="2" t="b">
        <f>COUNT(Q471:Q$2500)&gt;0</f>
        <v>0</v>
      </c>
      <c r="AD471" s="2" t="b">
        <f t="shared" si="237"/>
        <v>0</v>
      </c>
      <c r="AE471" s="2" t="b">
        <f t="shared" si="238"/>
        <v>0</v>
      </c>
      <c r="AF471" s="2" t="b">
        <f t="shared" si="239"/>
        <v>0</v>
      </c>
      <c r="AG471" s="2" t="b">
        <f>OR(
  AND(AC471,NOT(AC472)),
  AND(AF471,WEEKDAY(AH470,2)=EINSTELLUNGEN!$D$12),
  AND(AF471,AH471=$J$35)
)</f>
        <v>0</v>
      </c>
      <c r="AH471" s="2">
        <f>IF(AE471,AH470+IF(WEEKDAY(AH470+1,2)&lt;=EINSTELLUNGEN!$D$12,1,$J$36),AH470)</f>
        <v>42020</v>
      </c>
      <c r="AI471" s="2">
        <f t="shared" si="240"/>
        <v>2019</v>
      </c>
      <c r="AJ471" s="2">
        <f t="shared" si="241"/>
        <v>201901</v>
      </c>
      <c r="AK471" s="2">
        <f t="shared" si="242"/>
        <v>201901</v>
      </c>
      <c r="AL471" s="2">
        <f t="shared" si="270"/>
        <v>201903</v>
      </c>
      <c r="AM471" s="2" t="b">
        <f t="shared" si="243"/>
        <v>1</v>
      </c>
      <c r="AN471" s="4" t="e">
        <f t="shared" si="255"/>
        <v>#N/A</v>
      </c>
      <c r="AO471" s="4" t="e">
        <f t="shared" si="256"/>
        <v>#N/A</v>
      </c>
      <c r="AP471" s="2" t="str">
        <f>IF(AD471,
  IF(ISBLANK(H471),
    AP470,
    IF(LEN(H471)=1,
      IF(OR(UPPER(H471)="A",UPPER(H471)="I"),
        EINSTELLUNGEN!$D$21,
        IF(OR(UPPER(H471)="B",UPPER(H471)="M"),
          EINSTELLUNGEN!$D$22,
          IF(OR(UPPER(H471)="C",UPPER(H471)="S"),
            EINSTELLUNGEN!$D$23,
            IF(UPPER(H471)="D",
              EINSTELLUNGEN!$D$24,
              IF(UPPER(H471)="E",
                EINSTELLUNGEN!$D$25,
                UPPER(H471)))))),
      IF(ISNUMBER(H471),
        EINSTELLUNGEN!$D$20&amp;H471,
        UPPER(H471)))),
  "")</f>
        <v/>
      </c>
      <c r="AQ471" s="2" t="str">
        <f t="shared" si="257"/>
        <v/>
      </c>
      <c r="AR471" s="2">
        <f t="shared" si="258"/>
        <v>0</v>
      </c>
      <c r="AS471" s="145">
        <f t="shared" si="259"/>
        <v>0.33333333333333331</v>
      </c>
      <c r="AT471" s="2">
        <f t="shared" si="260"/>
        <v>0</v>
      </c>
      <c r="AU471" s="2">
        <f t="shared" si="261"/>
        <v>0</v>
      </c>
      <c r="AV471" s="2">
        <f t="shared" si="262"/>
        <v>0</v>
      </c>
      <c r="AW471" s="2">
        <f t="shared" si="263"/>
        <v>0</v>
      </c>
      <c r="AX471" s="2">
        <f t="shared" si="244"/>
        <v>0</v>
      </c>
      <c r="AY471" s="2">
        <f t="shared" si="264"/>
        <v>0</v>
      </c>
      <c r="AZ471" s="145" t="e">
        <f t="shared" si="265"/>
        <v>#N/A</v>
      </c>
      <c r="BA471" s="145" t="e">
        <f t="shared" si="266"/>
        <v>#N/A</v>
      </c>
      <c r="BB471" s="145">
        <f t="shared" si="267"/>
        <v>2.083333333333337E-2</v>
      </c>
      <c r="BC471" s="2">
        <f>IF(AM471,
  IF(AND(AL471=$J$31,_xlfn.DAYS(AH471,DATE(AI471,1,1))&lt;7),
    MAX(0,EINSTELLUNGEN!$D$12+1-WEEKDAY(DATE(EINSTELLUNGEN!$D$9,EINSTELLUNGEN!$D$10,1),2)),
    IF(AL471=$J$33,
      MIN(EINSTELLUNGEN!$D$12,WEEKDAY(DATE(EINSTELLUNGEN!$D$9,12,31),2)),
      EINSTELLUNGEN!$D$12
  )) - SUMIF(AL$50:AL$2500,"="&amp;AL471,AX$50:AX$2500),
  0)</f>
        <v>3</v>
      </c>
      <c r="BD471" s="2">
        <f t="shared" si="268"/>
        <v>0.33333333333333331</v>
      </c>
      <c r="BE471" s="2">
        <f t="shared" si="269"/>
        <v>0</v>
      </c>
    </row>
    <row r="472" spans="1:57" ht="10.5" customHeight="1">
      <c r="A472" s="1" t="str">
        <f t="shared" ca="1" si="245"/>
        <v/>
      </c>
      <c r="B472" s="1" t="str">
        <f t="shared" ca="1" si="246"/>
        <v/>
      </c>
      <c r="C472" s="1" t="str">
        <f t="shared" ca="1" si="247"/>
        <v/>
      </c>
      <c r="D472" s="1" t="str">
        <f t="shared" ca="1" si="248"/>
        <v/>
      </c>
      <c r="F472" s="10"/>
      <c r="G472" s="136" t="str">
        <f t="shared" si="249"/>
        <v/>
      </c>
      <c r="H472" s="27"/>
      <c r="I472" s="28"/>
      <c r="J472" s="28"/>
      <c r="K472" s="29"/>
      <c r="L472" s="136"/>
      <c r="M472" s="136"/>
      <c r="N472" s="136"/>
      <c r="O472" s="26" t="str">
        <f t="shared" si="250"/>
        <v/>
      </c>
      <c r="P472" s="218" t="str">
        <f t="shared" si="251"/>
        <v/>
      </c>
      <c r="Q472" s="26" t="str">
        <f t="shared" si="252"/>
        <v/>
      </c>
      <c r="R472" s="22"/>
      <c r="S472" s="99"/>
      <c r="T472" s="10"/>
      <c r="U472" s="229" t="str">
        <f t="shared" si="253"/>
        <v/>
      </c>
      <c r="V472" s="230"/>
      <c r="W472" s="230"/>
      <c r="X472" s="230"/>
      <c r="Y472" s="230"/>
      <c r="Z472" s="22" t="str">
        <f>""</f>
        <v/>
      </c>
      <c r="AB472" s="23" t="str">
        <f t="shared" si="254"/>
        <v/>
      </c>
      <c r="AC472" s="2" t="b">
        <f>COUNT(Q472:Q$2500)&gt;0</f>
        <v>0</v>
      </c>
      <c r="AD472" s="2" t="b">
        <f t="shared" si="237"/>
        <v>0</v>
      </c>
      <c r="AE472" s="2" t="b">
        <f t="shared" si="238"/>
        <v>0</v>
      </c>
      <c r="AF472" s="2" t="b">
        <f t="shared" si="239"/>
        <v>0</v>
      </c>
      <c r="AG472" s="2" t="b">
        <f>OR(
  AND(AC472,NOT(AC473)),
  AND(AF472,WEEKDAY(AH471,2)=EINSTELLUNGEN!$D$12),
  AND(AF472,AH472=$J$35)
)</f>
        <v>0</v>
      </c>
      <c r="AH472" s="2">
        <f>IF(AE472,AH471+IF(WEEKDAY(AH471+1,2)&lt;=EINSTELLUNGEN!$D$12,1,$J$36),AH471)</f>
        <v>42020</v>
      </c>
      <c r="AI472" s="2">
        <f t="shared" si="240"/>
        <v>2019</v>
      </c>
      <c r="AJ472" s="2">
        <f t="shared" si="241"/>
        <v>201901</v>
      </c>
      <c r="AK472" s="2">
        <f t="shared" si="242"/>
        <v>201901</v>
      </c>
      <c r="AL472" s="2">
        <f t="shared" si="270"/>
        <v>201903</v>
      </c>
      <c r="AM472" s="2" t="b">
        <f t="shared" si="243"/>
        <v>1</v>
      </c>
      <c r="AN472" s="4" t="e">
        <f t="shared" si="255"/>
        <v>#N/A</v>
      </c>
      <c r="AO472" s="4" t="e">
        <f t="shared" si="256"/>
        <v>#N/A</v>
      </c>
      <c r="AP472" s="2" t="str">
        <f>IF(AD472,
  IF(ISBLANK(H472),
    AP471,
    IF(LEN(H472)=1,
      IF(OR(UPPER(H472)="A",UPPER(H472)="I"),
        EINSTELLUNGEN!$D$21,
        IF(OR(UPPER(H472)="B",UPPER(H472)="M"),
          EINSTELLUNGEN!$D$22,
          IF(OR(UPPER(H472)="C",UPPER(H472)="S"),
            EINSTELLUNGEN!$D$23,
            IF(UPPER(H472)="D",
              EINSTELLUNGEN!$D$24,
              IF(UPPER(H472)="E",
                EINSTELLUNGEN!$D$25,
                UPPER(H472)))))),
      IF(ISNUMBER(H472),
        EINSTELLUNGEN!$D$20&amp;H472,
        UPPER(H472)))),
  "")</f>
        <v/>
      </c>
      <c r="AQ472" s="2" t="str">
        <f t="shared" si="257"/>
        <v/>
      </c>
      <c r="AR472" s="2">
        <f t="shared" si="258"/>
        <v>0</v>
      </c>
      <c r="AS472" s="145">
        <f t="shared" si="259"/>
        <v>0.33333333333333331</v>
      </c>
      <c r="AT472" s="2">
        <f t="shared" si="260"/>
        <v>0</v>
      </c>
      <c r="AU472" s="2">
        <f t="shared" si="261"/>
        <v>0</v>
      </c>
      <c r="AV472" s="2">
        <f t="shared" si="262"/>
        <v>0</v>
      </c>
      <c r="AW472" s="2">
        <f t="shared" si="263"/>
        <v>0</v>
      </c>
      <c r="AX472" s="2">
        <f t="shared" si="244"/>
        <v>0</v>
      </c>
      <c r="AY472" s="2">
        <f t="shared" si="264"/>
        <v>0</v>
      </c>
      <c r="AZ472" s="145" t="e">
        <f t="shared" si="265"/>
        <v>#N/A</v>
      </c>
      <c r="BA472" s="145" t="e">
        <f t="shared" si="266"/>
        <v>#N/A</v>
      </c>
      <c r="BB472" s="145">
        <f t="shared" si="267"/>
        <v>2.083333333333337E-2</v>
      </c>
      <c r="BC472" s="2">
        <f>IF(AM472,
  IF(AND(AL472=$J$31,_xlfn.DAYS(AH472,DATE(AI472,1,1))&lt;7),
    MAX(0,EINSTELLUNGEN!$D$12+1-WEEKDAY(DATE(EINSTELLUNGEN!$D$9,EINSTELLUNGEN!$D$10,1),2)),
    IF(AL472=$J$33,
      MIN(EINSTELLUNGEN!$D$12,WEEKDAY(DATE(EINSTELLUNGEN!$D$9,12,31),2)),
      EINSTELLUNGEN!$D$12
  )) - SUMIF(AL$50:AL$2500,"="&amp;AL472,AX$50:AX$2500),
  0)</f>
        <v>3</v>
      </c>
      <c r="BD472" s="2">
        <f t="shared" si="268"/>
        <v>0.33333333333333331</v>
      </c>
      <c r="BE472" s="2">
        <f t="shared" si="269"/>
        <v>0</v>
      </c>
    </row>
    <row r="473" spans="1:57" ht="10.5" customHeight="1">
      <c r="A473" s="1" t="str">
        <f t="shared" ca="1" si="245"/>
        <v/>
      </c>
      <c r="B473" s="1" t="str">
        <f t="shared" ca="1" si="246"/>
        <v/>
      </c>
      <c r="C473" s="1" t="str">
        <f t="shared" ca="1" si="247"/>
        <v/>
      </c>
      <c r="D473" s="1" t="str">
        <f t="shared" ca="1" si="248"/>
        <v/>
      </c>
      <c r="F473" s="10"/>
      <c r="G473" s="136" t="str">
        <f t="shared" si="249"/>
        <v/>
      </c>
      <c r="H473" s="27"/>
      <c r="I473" s="28"/>
      <c r="J473" s="28"/>
      <c r="K473" s="29"/>
      <c r="L473" s="136"/>
      <c r="M473" s="136"/>
      <c r="N473" s="136"/>
      <c r="O473" s="26" t="str">
        <f t="shared" si="250"/>
        <v/>
      </c>
      <c r="P473" s="218" t="str">
        <f t="shared" si="251"/>
        <v/>
      </c>
      <c r="Q473" s="26" t="str">
        <f t="shared" si="252"/>
        <v/>
      </c>
      <c r="R473" s="22"/>
      <c r="S473" s="99"/>
      <c r="T473" s="10"/>
      <c r="U473" s="229" t="str">
        <f t="shared" si="253"/>
        <v/>
      </c>
      <c r="V473" s="230"/>
      <c r="W473" s="230"/>
      <c r="X473" s="230"/>
      <c r="Y473" s="230"/>
      <c r="Z473" s="22" t="str">
        <f>""</f>
        <v/>
      </c>
      <c r="AB473" s="23" t="str">
        <f t="shared" si="254"/>
        <v/>
      </c>
      <c r="AC473" s="2" t="b">
        <f>COUNT(Q473:Q$2500)&gt;0</f>
        <v>0</v>
      </c>
      <c r="AD473" s="2" t="b">
        <f t="shared" si="237"/>
        <v>0</v>
      </c>
      <c r="AE473" s="2" t="b">
        <f t="shared" si="238"/>
        <v>0</v>
      </c>
      <c r="AF473" s="2" t="b">
        <f t="shared" si="239"/>
        <v>0</v>
      </c>
      <c r="AG473" s="2" t="b">
        <f>OR(
  AND(AC473,NOT(AC474)),
  AND(AF473,WEEKDAY(AH472,2)=EINSTELLUNGEN!$D$12),
  AND(AF473,AH473=$J$35)
)</f>
        <v>0</v>
      </c>
      <c r="AH473" s="2">
        <f>IF(AE473,AH472+IF(WEEKDAY(AH472+1,2)&lt;=EINSTELLUNGEN!$D$12,1,$J$36),AH472)</f>
        <v>42020</v>
      </c>
      <c r="AI473" s="2">
        <f t="shared" si="240"/>
        <v>2019</v>
      </c>
      <c r="AJ473" s="2">
        <f t="shared" si="241"/>
        <v>201901</v>
      </c>
      <c r="AK473" s="2">
        <f t="shared" si="242"/>
        <v>201901</v>
      </c>
      <c r="AL473" s="2">
        <f t="shared" si="270"/>
        <v>201903</v>
      </c>
      <c r="AM473" s="2" t="b">
        <f t="shared" si="243"/>
        <v>1</v>
      </c>
      <c r="AN473" s="4" t="e">
        <f t="shared" si="255"/>
        <v>#N/A</v>
      </c>
      <c r="AO473" s="4" t="e">
        <f t="shared" si="256"/>
        <v>#N/A</v>
      </c>
      <c r="AP473" s="2" t="str">
        <f>IF(AD473,
  IF(ISBLANK(H473),
    AP472,
    IF(LEN(H473)=1,
      IF(OR(UPPER(H473)="A",UPPER(H473)="I"),
        EINSTELLUNGEN!$D$21,
        IF(OR(UPPER(H473)="B",UPPER(H473)="M"),
          EINSTELLUNGEN!$D$22,
          IF(OR(UPPER(H473)="C",UPPER(H473)="S"),
            EINSTELLUNGEN!$D$23,
            IF(UPPER(H473)="D",
              EINSTELLUNGEN!$D$24,
              IF(UPPER(H473)="E",
                EINSTELLUNGEN!$D$25,
                UPPER(H473)))))),
      IF(ISNUMBER(H473),
        EINSTELLUNGEN!$D$20&amp;H473,
        UPPER(H473)))),
  "")</f>
        <v/>
      </c>
      <c r="AQ473" s="2" t="str">
        <f t="shared" si="257"/>
        <v/>
      </c>
      <c r="AR473" s="2">
        <f t="shared" si="258"/>
        <v>0</v>
      </c>
      <c r="AS473" s="145">
        <f t="shared" si="259"/>
        <v>0.33333333333333331</v>
      </c>
      <c r="AT473" s="2">
        <f t="shared" si="260"/>
        <v>0</v>
      </c>
      <c r="AU473" s="2">
        <f t="shared" si="261"/>
        <v>0</v>
      </c>
      <c r="AV473" s="2">
        <f t="shared" si="262"/>
        <v>0</v>
      </c>
      <c r="AW473" s="2">
        <f t="shared" si="263"/>
        <v>0</v>
      </c>
      <c r="AX473" s="2">
        <f t="shared" si="244"/>
        <v>0</v>
      </c>
      <c r="AY473" s="2">
        <f t="shared" si="264"/>
        <v>0</v>
      </c>
      <c r="AZ473" s="145" t="e">
        <f t="shared" si="265"/>
        <v>#N/A</v>
      </c>
      <c r="BA473" s="145" t="e">
        <f t="shared" si="266"/>
        <v>#N/A</v>
      </c>
      <c r="BB473" s="145">
        <f t="shared" si="267"/>
        <v>2.083333333333337E-2</v>
      </c>
      <c r="BC473" s="2">
        <f>IF(AM473,
  IF(AND(AL473=$J$31,_xlfn.DAYS(AH473,DATE(AI473,1,1))&lt;7),
    MAX(0,EINSTELLUNGEN!$D$12+1-WEEKDAY(DATE(EINSTELLUNGEN!$D$9,EINSTELLUNGEN!$D$10,1),2)),
    IF(AL473=$J$33,
      MIN(EINSTELLUNGEN!$D$12,WEEKDAY(DATE(EINSTELLUNGEN!$D$9,12,31),2)),
      EINSTELLUNGEN!$D$12
  )) - SUMIF(AL$50:AL$2500,"="&amp;AL473,AX$50:AX$2500),
  0)</f>
        <v>3</v>
      </c>
      <c r="BD473" s="2">
        <f t="shared" si="268"/>
        <v>0.33333333333333331</v>
      </c>
      <c r="BE473" s="2">
        <f t="shared" si="269"/>
        <v>0</v>
      </c>
    </row>
    <row r="474" spans="1:57" ht="10.5" customHeight="1">
      <c r="A474" s="1" t="str">
        <f t="shared" ca="1" si="245"/>
        <v/>
      </c>
      <c r="B474" s="1" t="str">
        <f t="shared" ca="1" si="246"/>
        <v/>
      </c>
      <c r="C474" s="1" t="str">
        <f t="shared" ca="1" si="247"/>
        <v/>
      </c>
      <c r="D474" s="1" t="str">
        <f t="shared" ca="1" si="248"/>
        <v/>
      </c>
      <c r="F474" s="10"/>
      <c r="G474" s="136" t="str">
        <f t="shared" si="249"/>
        <v/>
      </c>
      <c r="H474" s="27"/>
      <c r="I474" s="28"/>
      <c r="J474" s="28"/>
      <c r="K474" s="29"/>
      <c r="L474" s="136"/>
      <c r="M474" s="136"/>
      <c r="N474" s="136"/>
      <c r="O474" s="26" t="str">
        <f t="shared" si="250"/>
        <v/>
      </c>
      <c r="P474" s="218" t="str">
        <f t="shared" si="251"/>
        <v/>
      </c>
      <c r="Q474" s="26" t="str">
        <f t="shared" si="252"/>
        <v/>
      </c>
      <c r="R474" s="22"/>
      <c r="S474" s="99"/>
      <c r="T474" s="10"/>
      <c r="U474" s="229" t="str">
        <f t="shared" si="253"/>
        <v/>
      </c>
      <c r="V474" s="230"/>
      <c r="W474" s="230"/>
      <c r="X474" s="230"/>
      <c r="Y474" s="230"/>
      <c r="Z474" s="22" t="str">
        <f>""</f>
        <v/>
      </c>
      <c r="AB474" s="23" t="str">
        <f t="shared" si="254"/>
        <v/>
      </c>
      <c r="AC474" s="2" t="b">
        <f>COUNT(Q474:Q$2500)&gt;0</f>
        <v>0</v>
      </c>
      <c r="AD474" s="2" t="b">
        <f t="shared" si="237"/>
        <v>0</v>
      </c>
      <c r="AE474" s="2" t="b">
        <f t="shared" si="238"/>
        <v>0</v>
      </c>
      <c r="AF474" s="2" t="b">
        <f t="shared" si="239"/>
        <v>0</v>
      </c>
      <c r="AG474" s="2" t="b">
        <f>OR(
  AND(AC474,NOT(AC475)),
  AND(AF474,WEEKDAY(AH473,2)=EINSTELLUNGEN!$D$12),
  AND(AF474,AH474=$J$35)
)</f>
        <v>0</v>
      </c>
      <c r="AH474" s="2">
        <f>IF(AE474,AH473+IF(WEEKDAY(AH473+1,2)&lt;=EINSTELLUNGEN!$D$12,1,$J$36),AH473)</f>
        <v>42020</v>
      </c>
      <c r="AI474" s="2">
        <f t="shared" si="240"/>
        <v>2019</v>
      </c>
      <c r="AJ474" s="2">
        <f t="shared" si="241"/>
        <v>201901</v>
      </c>
      <c r="AK474" s="2">
        <f t="shared" si="242"/>
        <v>201901</v>
      </c>
      <c r="AL474" s="2">
        <f t="shared" si="270"/>
        <v>201903</v>
      </c>
      <c r="AM474" s="2" t="b">
        <f t="shared" si="243"/>
        <v>1</v>
      </c>
      <c r="AN474" s="4" t="e">
        <f t="shared" si="255"/>
        <v>#N/A</v>
      </c>
      <c r="AO474" s="4" t="e">
        <f t="shared" si="256"/>
        <v>#N/A</v>
      </c>
      <c r="AP474" s="2" t="str">
        <f>IF(AD474,
  IF(ISBLANK(H474),
    AP473,
    IF(LEN(H474)=1,
      IF(OR(UPPER(H474)="A",UPPER(H474)="I"),
        EINSTELLUNGEN!$D$21,
        IF(OR(UPPER(H474)="B",UPPER(H474)="M"),
          EINSTELLUNGEN!$D$22,
          IF(OR(UPPER(H474)="C",UPPER(H474)="S"),
            EINSTELLUNGEN!$D$23,
            IF(UPPER(H474)="D",
              EINSTELLUNGEN!$D$24,
              IF(UPPER(H474)="E",
                EINSTELLUNGEN!$D$25,
                UPPER(H474)))))),
      IF(ISNUMBER(H474),
        EINSTELLUNGEN!$D$20&amp;H474,
        UPPER(H474)))),
  "")</f>
        <v/>
      </c>
      <c r="AQ474" s="2" t="str">
        <f t="shared" si="257"/>
        <v/>
      </c>
      <c r="AR474" s="2">
        <f t="shared" si="258"/>
        <v>0</v>
      </c>
      <c r="AS474" s="145">
        <f t="shared" si="259"/>
        <v>0.33333333333333331</v>
      </c>
      <c r="AT474" s="2">
        <f t="shared" si="260"/>
        <v>0</v>
      </c>
      <c r="AU474" s="2">
        <f t="shared" si="261"/>
        <v>0</v>
      </c>
      <c r="AV474" s="2">
        <f t="shared" si="262"/>
        <v>0</v>
      </c>
      <c r="AW474" s="2">
        <f t="shared" si="263"/>
        <v>0</v>
      </c>
      <c r="AX474" s="2">
        <f t="shared" si="244"/>
        <v>0</v>
      </c>
      <c r="AY474" s="2">
        <f t="shared" si="264"/>
        <v>0</v>
      </c>
      <c r="AZ474" s="145" t="e">
        <f t="shared" si="265"/>
        <v>#N/A</v>
      </c>
      <c r="BA474" s="145" t="e">
        <f t="shared" si="266"/>
        <v>#N/A</v>
      </c>
      <c r="BB474" s="145">
        <f t="shared" si="267"/>
        <v>2.083333333333337E-2</v>
      </c>
      <c r="BC474" s="2">
        <f>IF(AM474,
  IF(AND(AL474=$J$31,_xlfn.DAYS(AH474,DATE(AI474,1,1))&lt;7),
    MAX(0,EINSTELLUNGEN!$D$12+1-WEEKDAY(DATE(EINSTELLUNGEN!$D$9,EINSTELLUNGEN!$D$10,1),2)),
    IF(AL474=$J$33,
      MIN(EINSTELLUNGEN!$D$12,WEEKDAY(DATE(EINSTELLUNGEN!$D$9,12,31),2)),
      EINSTELLUNGEN!$D$12
  )) - SUMIF(AL$50:AL$2500,"="&amp;AL474,AX$50:AX$2500),
  0)</f>
        <v>3</v>
      </c>
      <c r="BD474" s="2">
        <f t="shared" si="268"/>
        <v>0.33333333333333331</v>
      </c>
      <c r="BE474" s="2">
        <f t="shared" si="269"/>
        <v>0</v>
      </c>
    </row>
    <row r="475" spans="1:57" ht="10.5" customHeight="1">
      <c r="A475" s="1" t="str">
        <f t="shared" ca="1" si="245"/>
        <v/>
      </c>
      <c r="B475" s="1" t="str">
        <f t="shared" ca="1" si="246"/>
        <v/>
      </c>
      <c r="C475" s="1" t="str">
        <f t="shared" ca="1" si="247"/>
        <v/>
      </c>
      <c r="D475" s="1" t="str">
        <f t="shared" ca="1" si="248"/>
        <v/>
      </c>
      <c r="F475" s="10"/>
      <c r="G475" s="136" t="str">
        <f t="shared" si="249"/>
        <v/>
      </c>
      <c r="H475" s="27"/>
      <c r="I475" s="28"/>
      <c r="J475" s="28"/>
      <c r="K475" s="29"/>
      <c r="L475" s="136"/>
      <c r="M475" s="136"/>
      <c r="N475" s="136"/>
      <c r="O475" s="26" t="str">
        <f t="shared" si="250"/>
        <v/>
      </c>
      <c r="P475" s="218" t="str">
        <f t="shared" si="251"/>
        <v/>
      </c>
      <c r="Q475" s="26" t="str">
        <f t="shared" si="252"/>
        <v/>
      </c>
      <c r="R475" s="22"/>
      <c r="S475" s="99"/>
      <c r="T475" s="10"/>
      <c r="U475" s="229" t="str">
        <f t="shared" si="253"/>
        <v/>
      </c>
      <c r="V475" s="230"/>
      <c r="W475" s="230"/>
      <c r="X475" s="230"/>
      <c r="Y475" s="230"/>
      <c r="Z475" s="22" t="str">
        <f>""</f>
        <v/>
      </c>
      <c r="AB475" s="23" t="str">
        <f t="shared" si="254"/>
        <v/>
      </c>
      <c r="AC475" s="2" t="b">
        <f>COUNT(Q475:Q$2500)&gt;0</f>
        <v>0</v>
      </c>
      <c r="AD475" s="2" t="b">
        <f t="shared" si="237"/>
        <v>0</v>
      </c>
      <c r="AE475" s="2" t="b">
        <f t="shared" si="238"/>
        <v>0</v>
      </c>
      <c r="AF475" s="2" t="b">
        <f t="shared" si="239"/>
        <v>0</v>
      </c>
      <c r="AG475" s="2" t="b">
        <f>OR(
  AND(AC475,NOT(AC476)),
  AND(AF475,WEEKDAY(AH474,2)=EINSTELLUNGEN!$D$12),
  AND(AF475,AH475=$J$35)
)</f>
        <v>0</v>
      </c>
      <c r="AH475" s="2">
        <f>IF(AE475,AH474+IF(WEEKDAY(AH474+1,2)&lt;=EINSTELLUNGEN!$D$12,1,$J$36),AH474)</f>
        <v>42020</v>
      </c>
      <c r="AI475" s="2">
        <f t="shared" si="240"/>
        <v>2019</v>
      </c>
      <c r="AJ475" s="2">
        <f t="shared" si="241"/>
        <v>201901</v>
      </c>
      <c r="AK475" s="2">
        <f t="shared" si="242"/>
        <v>201901</v>
      </c>
      <c r="AL475" s="2">
        <f t="shared" si="270"/>
        <v>201903</v>
      </c>
      <c r="AM475" s="2" t="b">
        <f t="shared" si="243"/>
        <v>1</v>
      </c>
      <c r="AN475" s="4" t="e">
        <f t="shared" si="255"/>
        <v>#N/A</v>
      </c>
      <c r="AO475" s="4" t="e">
        <f t="shared" si="256"/>
        <v>#N/A</v>
      </c>
      <c r="AP475" s="2" t="str">
        <f>IF(AD475,
  IF(ISBLANK(H475),
    AP474,
    IF(LEN(H475)=1,
      IF(OR(UPPER(H475)="A",UPPER(H475)="I"),
        EINSTELLUNGEN!$D$21,
        IF(OR(UPPER(H475)="B",UPPER(H475)="M"),
          EINSTELLUNGEN!$D$22,
          IF(OR(UPPER(H475)="C",UPPER(H475)="S"),
            EINSTELLUNGEN!$D$23,
            IF(UPPER(H475)="D",
              EINSTELLUNGEN!$D$24,
              IF(UPPER(H475)="E",
                EINSTELLUNGEN!$D$25,
                UPPER(H475)))))),
      IF(ISNUMBER(H475),
        EINSTELLUNGEN!$D$20&amp;H475,
        UPPER(H475)))),
  "")</f>
        <v/>
      </c>
      <c r="AQ475" s="2" t="str">
        <f t="shared" si="257"/>
        <v/>
      </c>
      <c r="AR475" s="2">
        <f t="shared" si="258"/>
        <v>0</v>
      </c>
      <c r="AS475" s="145">
        <f t="shared" si="259"/>
        <v>0.33333333333333331</v>
      </c>
      <c r="AT475" s="2">
        <f t="shared" si="260"/>
        <v>0</v>
      </c>
      <c r="AU475" s="2">
        <f t="shared" si="261"/>
        <v>0</v>
      </c>
      <c r="AV475" s="2">
        <f t="shared" si="262"/>
        <v>0</v>
      </c>
      <c r="AW475" s="2">
        <f t="shared" si="263"/>
        <v>0</v>
      </c>
      <c r="AX475" s="2">
        <f t="shared" si="244"/>
        <v>0</v>
      </c>
      <c r="AY475" s="2">
        <f t="shared" si="264"/>
        <v>0</v>
      </c>
      <c r="AZ475" s="145" t="e">
        <f t="shared" si="265"/>
        <v>#N/A</v>
      </c>
      <c r="BA475" s="145" t="e">
        <f t="shared" si="266"/>
        <v>#N/A</v>
      </c>
      <c r="BB475" s="145">
        <f t="shared" si="267"/>
        <v>2.083333333333337E-2</v>
      </c>
      <c r="BC475" s="2">
        <f>IF(AM475,
  IF(AND(AL475=$J$31,_xlfn.DAYS(AH475,DATE(AI475,1,1))&lt;7),
    MAX(0,EINSTELLUNGEN!$D$12+1-WEEKDAY(DATE(EINSTELLUNGEN!$D$9,EINSTELLUNGEN!$D$10,1),2)),
    IF(AL475=$J$33,
      MIN(EINSTELLUNGEN!$D$12,WEEKDAY(DATE(EINSTELLUNGEN!$D$9,12,31),2)),
      EINSTELLUNGEN!$D$12
  )) - SUMIF(AL$50:AL$2500,"="&amp;AL475,AX$50:AX$2500),
  0)</f>
        <v>3</v>
      </c>
      <c r="BD475" s="2">
        <f t="shared" si="268"/>
        <v>0.33333333333333331</v>
      </c>
      <c r="BE475" s="2">
        <f t="shared" si="269"/>
        <v>0</v>
      </c>
    </row>
    <row r="476" spans="1:57" ht="10.5" customHeight="1">
      <c r="A476" s="1" t="str">
        <f t="shared" ca="1" si="245"/>
        <v/>
      </c>
      <c r="B476" s="1" t="str">
        <f t="shared" ca="1" si="246"/>
        <v/>
      </c>
      <c r="C476" s="1" t="str">
        <f t="shared" ca="1" si="247"/>
        <v/>
      </c>
      <c r="D476" s="1" t="str">
        <f t="shared" ca="1" si="248"/>
        <v/>
      </c>
      <c r="F476" s="10"/>
      <c r="G476" s="136" t="str">
        <f t="shared" si="249"/>
        <v/>
      </c>
      <c r="H476" s="27"/>
      <c r="I476" s="28"/>
      <c r="J476" s="28"/>
      <c r="K476" s="29"/>
      <c r="L476" s="136"/>
      <c r="M476" s="136"/>
      <c r="N476" s="136"/>
      <c r="O476" s="26" t="str">
        <f t="shared" si="250"/>
        <v/>
      </c>
      <c r="P476" s="218" t="str">
        <f t="shared" si="251"/>
        <v/>
      </c>
      <c r="Q476" s="26" t="str">
        <f t="shared" si="252"/>
        <v/>
      </c>
      <c r="R476" s="22"/>
      <c r="S476" s="99"/>
      <c r="T476" s="10"/>
      <c r="U476" s="229" t="str">
        <f t="shared" si="253"/>
        <v/>
      </c>
      <c r="V476" s="230"/>
      <c r="W476" s="230"/>
      <c r="X476" s="230"/>
      <c r="Y476" s="230"/>
      <c r="Z476" s="22" t="str">
        <f>""</f>
        <v/>
      </c>
      <c r="AB476" s="23" t="str">
        <f t="shared" si="254"/>
        <v/>
      </c>
      <c r="AC476" s="2" t="b">
        <f>COUNT(Q476:Q$2500)&gt;0</f>
        <v>0</v>
      </c>
      <c r="AD476" s="2" t="b">
        <f t="shared" si="237"/>
        <v>0</v>
      </c>
      <c r="AE476" s="2" t="b">
        <f t="shared" si="238"/>
        <v>0</v>
      </c>
      <c r="AF476" s="2" t="b">
        <f t="shared" si="239"/>
        <v>0</v>
      </c>
      <c r="AG476" s="2" t="b">
        <f>OR(
  AND(AC476,NOT(AC477)),
  AND(AF476,WEEKDAY(AH475,2)=EINSTELLUNGEN!$D$12),
  AND(AF476,AH476=$J$35)
)</f>
        <v>0</v>
      </c>
      <c r="AH476" s="2">
        <f>IF(AE476,AH475+IF(WEEKDAY(AH475+1,2)&lt;=EINSTELLUNGEN!$D$12,1,$J$36),AH475)</f>
        <v>42020</v>
      </c>
      <c r="AI476" s="2">
        <f t="shared" si="240"/>
        <v>2019</v>
      </c>
      <c r="AJ476" s="2">
        <f t="shared" si="241"/>
        <v>201901</v>
      </c>
      <c r="AK476" s="2">
        <f t="shared" si="242"/>
        <v>201901</v>
      </c>
      <c r="AL476" s="2">
        <f t="shared" si="270"/>
        <v>201903</v>
      </c>
      <c r="AM476" s="2" t="b">
        <f t="shared" si="243"/>
        <v>1</v>
      </c>
      <c r="AN476" s="4" t="e">
        <f t="shared" si="255"/>
        <v>#N/A</v>
      </c>
      <c r="AO476" s="4" t="e">
        <f t="shared" si="256"/>
        <v>#N/A</v>
      </c>
      <c r="AP476" s="2" t="str">
        <f>IF(AD476,
  IF(ISBLANK(H476),
    AP475,
    IF(LEN(H476)=1,
      IF(OR(UPPER(H476)="A",UPPER(H476)="I"),
        EINSTELLUNGEN!$D$21,
        IF(OR(UPPER(H476)="B",UPPER(H476)="M"),
          EINSTELLUNGEN!$D$22,
          IF(OR(UPPER(H476)="C",UPPER(H476)="S"),
            EINSTELLUNGEN!$D$23,
            IF(UPPER(H476)="D",
              EINSTELLUNGEN!$D$24,
              IF(UPPER(H476)="E",
                EINSTELLUNGEN!$D$25,
                UPPER(H476)))))),
      IF(ISNUMBER(H476),
        EINSTELLUNGEN!$D$20&amp;H476,
        UPPER(H476)))),
  "")</f>
        <v/>
      </c>
      <c r="AQ476" s="2" t="str">
        <f t="shared" si="257"/>
        <v/>
      </c>
      <c r="AR476" s="2">
        <f t="shared" si="258"/>
        <v>0</v>
      </c>
      <c r="AS476" s="145">
        <f t="shared" si="259"/>
        <v>0.33333333333333331</v>
      </c>
      <c r="AT476" s="2">
        <f t="shared" si="260"/>
        <v>0</v>
      </c>
      <c r="AU476" s="2">
        <f t="shared" si="261"/>
        <v>0</v>
      </c>
      <c r="AV476" s="2">
        <f t="shared" si="262"/>
        <v>0</v>
      </c>
      <c r="AW476" s="2">
        <f t="shared" si="263"/>
        <v>0</v>
      </c>
      <c r="AX476" s="2">
        <f t="shared" si="244"/>
        <v>0</v>
      </c>
      <c r="AY476" s="2">
        <f t="shared" si="264"/>
        <v>0</v>
      </c>
      <c r="AZ476" s="145" t="e">
        <f t="shared" si="265"/>
        <v>#N/A</v>
      </c>
      <c r="BA476" s="145" t="e">
        <f t="shared" si="266"/>
        <v>#N/A</v>
      </c>
      <c r="BB476" s="145">
        <f t="shared" si="267"/>
        <v>2.083333333333337E-2</v>
      </c>
      <c r="BC476" s="2">
        <f>IF(AM476,
  IF(AND(AL476=$J$31,_xlfn.DAYS(AH476,DATE(AI476,1,1))&lt;7),
    MAX(0,EINSTELLUNGEN!$D$12+1-WEEKDAY(DATE(EINSTELLUNGEN!$D$9,EINSTELLUNGEN!$D$10,1),2)),
    IF(AL476=$J$33,
      MIN(EINSTELLUNGEN!$D$12,WEEKDAY(DATE(EINSTELLUNGEN!$D$9,12,31),2)),
      EINSTELLUNGEN!$D$12
  )) - SUMIF(AL$50:AL$2500,"="&amp;AL476,AX$50:AX$2500),
  0)</f>
        <v>3</v>
      </c>
      <c r="BD476" s="2">
        <f t="shared" si="268"/>
        <v>0.33333333333333331</v>
      </c>
      <c r="BE476" s="2">
        <f t="shared" si="269"/>
        <v>0</v>
      </c>
    </row>
    <row r="477" spans="1:57" ht="10.5" customHeight="1">
      <c r="A477" s="1" t="str">
        <f t="shared" ca="1" si="245"/>
        <v/>
      </c>
      <c r="B477" s="1" t="str">
        <f t="shared" ca="1" si="246"/>
        <v/>
      </c>
      <c r="C477" s="1" t="str">
        <f t="shared" ca="1" si="247"/>
        <v/>
      </c>
      <c r="D477" s="1" t="str">
        <f t="shared" ca="1" si="248"/>
        <v/>
      </c>
      <c r="F477" s="10"/>
      <c r="G477" s="136" t="str">
        <f t="shared" si="249"/>
        <v/>
      </c>
      <c r="H477" s="27"/>
      <c r="I477" s="28"/>
      <c r="J477" s="28"/>
      <c r="K477" s="29"/>
      <c r="L477" s="136"/>
      <c r="M477" s="136"/>
      <c r="N477" s="136"/>
      <c r="O477" s="26" t="str">
        <f t="shared" si="250"/>
        <v/>
      </c>
      <c r="P477" s="218" t="str">
        <f t="shared" si="251"/>
        <v/>
      </c>
      <c r="Q477" s="26" t="str">
        <f t="shared" si="252"/>
        <v/>
      </c>
      <c r="R477" s="22"/>
      <c r="S477" s="99"/>
      <c r="T477" s="10"/>
      <c r="U477" s="229" t="str">
        <f t="shared" si="253"/>
        <v/>
      </c>
      <c r="V477" s="230"/>
      <c r="W477" s="230"/>
      <c r="X477" s="230"/>
      <c r="Y477" s="230"/>
      <c r="Z477" s="22" t="str">
        <f>""</f>
        <v/>
      </c>
      <c r="AB477" s="23" t="str">
        <f t="shared" si="254"/>
        <v/>
      </c>
      <c r="AC477" s="2" t="b">
        <f>COUNT(Q477:Q$2500)&gt;0</f>
        <v>0</v>
      </c>
      <c r="AD477" s="2" t="b">
        <f t="shared" si="237"/>
        <v>0</v>
      </c>
      <c r="AE477" s="2" t="b">
        <f t="shared" si="238"/>
        <v>0</v>
      </c>
      <c r="AF477" s="2" t="b">
        <f t="shared" si="239"/>
        <v>0</v>
      </c>
      <c r="AG477" s="2" t="b">
        <f>OR(
  AND(AC477,NOT(AC478)),
  AND(AF477,WEEKDAY(AH476,2)=EINSTELLUNGEN!$D$12),
  AND(AF477,AH477=$J$35)
)</f>
        <v>0</v>
      </c>
      <c r="AH477" s="2">
        <f>IF(AE477,AH476+IF(WEEKDAY(AH476+1,2)&lt;=EINSTELLUNGEN!$D$12,1,$J$36),AH476)</f>
        <v>42020</v>
      </c>
      <c r="AI477" s="2">
        <f t="shared" si="240"/>
        <v>2019</v>
      </c>
      <c r="AJ477" s="2">
        <f t="shared" si="241"/>
        <v>201901</v>
      </c>
      <c r="AK477" s="2">
        <f t="shared" si="242"/>
        <v>201901</v>
      </c>
      <c r="AL477" s="2">
        <f t="shared" si="270"/>
        <v>201903</v>
      </c>
      <c r="AM477" s="2" t="b">
        <f t="shared" si="243"/>
        <v>1</v>
      </c>
      <c r="AN477" s="4" t="e">
        <f t="shared" si="255"/>
        <v>#N/A</v>
      </c>
      <c r="AO477" s="4" t="e">
        <f t="shared" si="256"/>
        <v>#N/A</v>
      </c>
      <c r="AP477" s="2" t="str">
        <f>IF(AD477,
  IF(ISBLANK(H477),
    AP476,
    IF(LEN(H477)=1,
      IF(OR(UPPER(H477)="A",UPPER(H477)="I"),
        EINSTELLUNGEN!$D$21,
        IF(OR(UPPER(H477)="B",UPPER(H477)="M"),
          EINSTELLUNGEN!$D$22,
          IF(OR(UPPER(H477)="C",UPPER(H477)="S"),
            EINSTELLUNGEN!$D$23,
            IF(UPPER(H477)="D",
              EINSTELLUNGEN!$D$24,
              IF(UPPER(H477)="E",
                EINSTELLUNGEN!$D$25,
                UPPER(H477)))))),
      IF(ISNUMBER(H477),
        EINSTELLUNGEN!$D$20&amp;H477,
        UPPER(H477)))),
  "")</f>
        <v/>
      </c>
      <c r="AQ477" s="2" t="str">
        <f t="shared" si="257"/>
        <v/>
      </c>
      <c r="AR477" s="2">
        <f t="shared" si="258"/>
        <v>0</v>
      </c>
      <c r="AS477" s="145">
        <f t="shared" si="259"/>
        <v>0.33333333333333331</v>
      </c>
      <c r="AT477" s="2">
        <f t="shared" si="260"/>
        <v>0</v>
      </c>
      <c r="AU477" s="2">
        <f t="shared" si="261"/>
        <v>0</v>
      </c>
      <c r="AV477" s="2">
        <f t="shared" si="262"/>
        <v>0</v>
      </c>
      <c r="AW477" s="2">
        <f t="shared" si="263"/>
        <v>0</v>
      </c>
      <c r="AX477" s="2">
        <f t="shared" si="244"/>
        <v>0</v>
      </c>
      <c r="AY477" s="2">
        <f t="shared" si="264"/>
        <v>0</v>
      </c>
      <c r="AZ477" s="145" t="e">
        <f t="shared" si="265"/>
        <v>#N/A</v>
      </c>
      <c r="BA477" s="145" t="e">
        <f t="shared" si="266"/>
        <v>#N/A</v>
      </c>
      <c r="BB477" s="145">
        <f t="shared" si="267"/>
        <v>2.083333333333337E-2</v>
      </c>
      <c r="BC477" s="2">
        <f>IF(AM477,
  IF(AND(AL477=$J$31,_xlfn.DAYS(AH477,DATE(AI477,1,1))&lt;7),
    MAX(0,EINSTELLUNGEN!$D$12+1-WEEKDAY(DATE(EINSTELLUNGEN!$D$9,EINSTELLUNGEN!$D$10,1),2)),
    IF(AL477=$J$33,
      MIN(EINSTELLUNGEN!$D$12,WEEKDAY(DATE(EINSTELLUNGEN!$D$9,12,31),2)),
      EINSTELLUNGEN!$D$12
  )) - SUMIF(AL$50:AL$2500,"="&amp;AL477,AX$50:AX$2500),
  0)</f>
        <v>3</v>
      </c>
      <c r="BD477" s="2">
        <f t="shared" si="268"/>
        <v>0.33333333333333331</v>
      </c>
      <c r="BE477" s="2">
        <f t="shared" si="269"/>
        <v>0</v>
      </c>
    </row>
    <row r="478" spans="1:57" ht="10.5" customHeight="1">
      <c r="A478" s="1" t="str">
        <f t="shared" ca="1" si="245"/>
        <v/>
      </c>
      <c r="B478" s="1" t="str">
        <f t="shared" ca="1" si="246"/>
        <v/>
      </c>
      <c r="C478" s="1" t="str">
        <f t="shared" ca="1" si="247"/>
        <v/>
      </c>
      <c r="D478" s="1" t="str">
        <f t="shared" ca="1" si="248"/>
        <v/>
      </c>
      <c r="F478" s="10"/>
      <c r="G478" s="136" t="str">
        <f t="shared" si="249"/>
        <v/>
      </c>
      <c r="H478" s="27"/>
      <c r="I478" s="28"/>
      <c r="J478" s="28"/>
      <c r="K478" s="29"/>
      <c r="L478" s="136"/>
      <c r="M478" s="136"/>
      <c r="N478" s="136"/>
      <c r="O478" s="26" t="str">
        <f t="shared" si="250"/>
        <v/>
      </c>
      <c r="P478" s="218" t="str">
        <f t="shared" si="251"/>
        <v/>
      </c>
      <c r="Q478" s="26" t="str">
        <f t="shared" si="252"/>
        <v/>
      </c>
      <c r="R478" s="22"/>
      <c r="S478" s="99"/>
      <c r="T478" s="10"/>
      <c r="U478" s="229" t="str">
        <f t="shared" si="253"/>
        <v/>
      </c>
      <c r="V478" s="230"/>
      <c r="W478" s="230"/>
      <c r="X478" s="230"/>
      <c r="Y478" s="230"/>
      <c r="Z478" s="22" t="str">
        <f>""</f>
        <v/>
      </c>
      <c r="AB478" s="23" t="str">
        <f t="shared" si="254"/>
        <v/>
      </c>
      <c r="AC478" s="2" t="b">
        <f>COUNT(Q478:Q$2500)&gt;0</f>
        <v>0</v>
      </c>
      <c r="AD478" s="2" t="b">
        <f t="shared" si="237"/>
        <v>0</v>
      </c>
      <c r="AE478" s="2" t="b">
        <f t="shared" si="238"/>
        <v>0</v>
      </c>
      <c r="AF478" s="2" t="b">
        <f t="shared" si="239"/>
        <v>0</v>
      </c>
      <c r="AG478" s="2" t="b">
        <f>OR(
  AND(AC478,NOT(AC479)),
  AND(AF478,WEEKDAY(AH477,2)=EINSTELLUNGEN!$D$12),
  AND(AF478,AH478=$J$35)
)</f>
        <v>0</v>
      </c>
      <c r="AH478" s="2">
        <f>IF(AE478,AH477+IF(WEEKDAY(AH477+1,2)&lt;=EINSTELLUNGEN!$D$12,1,$J$36),AH477)</f>
        <v>42020</v>
      </c>
      <c r="AI478" s="2">
        <f t="shared" si="240"/>
        <v>2019</v>
      </c>
      <c r="AJ478" s="2">
        <f t="shared" si="241"/>
        <v>201901</v>
      </c>
      <c r="AK478" s="2">
        <f t="shared" si="242"/>
        <v>201901</v>
      </c>
      <c r="AL478" s="2">
        <f t="shared" si="270"/>
        <v>201903</v>
      </c>
      <c r="AM478" s="2" t="b">
        <f t="shared" si="243"/>
        <v>1</v>
      </c>
      <c r="AN478" s="4" t="e">
        <f t="shared" si="255"/>
        <v>#N/A</v>
      </c>
      <c r="AO478" s="4" t="e">
        <f t="shared" si="256"/>
        <v>#N/A</v>
      </c>
      <c r="AP478" s="2" t="str">
        <f>IF(AD478,
  IF(ISBLANK(H478),
    AP477,
    IF(LEN(H478)=1,
      IF(OR(UPPER(H478)="A",UPPER(H478)="I"),
        EINSTELLUNGEN!$D$21,
        IF(OR(UPPER(H478)="B",UPPER(H478)="M"),
          EINSTELLUNGEN!$D$22,
          IF(OR(UPPER(H478)="C",UPPER(H478)="S"),
            EINSTELLUNGEN!$D$23,
            IF(UPPER(H478)="D",
              EINSTELLUNGEN!$D$24,
              IF(UPPER(H478)="E",
                EINSTELLUNGEN!$D$25,
                UPPER(H478)))))),
      IF(ISNUMBER(H478),
        EINSTELLUNGEN!$D$20&amp;H478,
        UPPER(H478)))),
  "")</f>
        <v/>
      </c>
      <c r="AQ478" s="2" t="str">
        <f t="shared" si="257"/>
        <v/>
      </c>
      <c r="AR478" s="2">
        <f t="shared" si="258"/>
        <v>0</v>
      </c>
      <c r="AS478" s="145">
        <f t="shared" si="259"/>
        <v>0.33333333333333331</v>
      </c>
      <c r="AT478" s="2">
        <f t="shared" si="260"/>
        <v>0</v>
      </c>
      <c r="AU478" s="2">
        <f t="shared" si="261"/>
        <v>0</v>
      </c>
      <c r="AV478" s="2">
        <f t="shared" si="262"/>
        <v>0</v>
      </c>
      <c r="AW478" s="2">
        <f t="shared" si="263"/>
        <v>0</v>
      </c>
      <c r="AX478" s="2">
        <f t="shared" si="244"/>
        <v>0</v>
      </c>
      <c r="AY478" s="2">
        <f t="shared" si="264"/>
        <v>0</v>
      </c>
      <c r="AZ478" s="145" t="e">
        <f t="shared" si="265"/>
        <v>#N/A</v>
      </c>
      <c r="BA478" s="145" t="e">
        <f t="shared" si="266"/>
        <v>#N/A</v>
      </c>
      <c r="BB478" s="145">
        <f t="shared" si="267"/>
        <v>2.083333333333337E-2</v>
      </c>
      <c r="BC478" s="2">
        <f>IF(AM478,
  IF(AND(AL478=$J$31,_xlfn.DAYS(AH478,DATE(AI478,1,1))&lt;7),
    MAX(0,EINSTELLUNGEN!$D$12+1-WEEKDAY(DATE(EINSTELLUNGEN!$D$9,EINSTELLUNGEN!$D$10,1),2)),
    IF(AL478=$J$33,
      MIN(EINSTELLUNGEN!$D$12,WEEKDAY(DATE(EINSTELLUNGEN!$D$9,12,31),2)),
      EINSTELLUNGEN!$D$12
  )) - SUMIF(AL$50:AL$2500,"="&amp;AL478,AX$50:AX$2500),
  0)</f>
        <v>3</v>
      </c>
      <c r="BD478" s="2">
        <f t="shared" si="268"/>
        <v>0.33333333333333331</v>
      </c>
      <c r="BE478" s="2">
        <f t="shared" si="269"/>
        <v>0</v>
      </c>
    </row>
    <row r="479" spans="1:57" ht="10.5" customHeight="1">
      <c r="A479" s="1" t="str">
        <f t="shared" ca="1" si="245"/>
        <v/>
      </c>
      <c r="B479" s="1" t="str">
        <f t="shared" ca="1" si="246"/>
        <v/>
      </c>
      <c r="C479" s="1" t="str">
        <f t="shared" ca="1" si="247"/>
        <v/>
      </c>
      <c r="D479" s="1" t="str">
        <f t="shared" ca="1" si="248"/>
        <v/>
      </c>
      <c r="F479" s="10"/>
      <c r="G479" s="136" t="str">
        <f t="shared" si="249"/>
        <v/>
      </c>
      <c r="H479" s="27"/>
      <c r="I479" s="28"/>
      <c r="J479" s="28"/>
      <c r="K479" s="29"/>
      <c r="L479" s="136"/>
      <c r="M479" s="136"/>
      <c r="N479" s="136"/>
      <c r="O479" s="26" t="str">
        <f t="shared" si="250"/>
        <v/>
      </c>
      <c r="P479" s="218" t="str">
        <f t="shared" si="251"/>
        <v/>
      </c>
      <c r="Q479" s="26" t="str">
        <f t="shared" si="252"/>
        <v/>
      </c>
      <c r="R479" s="22"/>
      <c r="S479" s="99"/>
      <c r="T479" s="10"/>
      <c r="U479" s="229" t="str">
        <f t="shared" si="253"/>
        <v/>
      </c>
      <c r="V479" s="230"/>
      <c r="W479" s="230"/>
      <c r="X479" s="230"/>
      <c r="Y479" s="230"/>
      <c r="Z479" s="22" t="str">
        <f>""</f>
        <v/>
      </c>
      <c r="AB479" s="23" t="str">
        <f t="shared" si="254"/>
        <v/>
      </c>
      <c r="AC479" s="2" t="b">
        <f>COUNT(Q479:Q$2500)&gt;0</f>
        <v>0</v>
      </c>
      <c r="AD479" s="2" t="b">
        <f t="shared" si="237"/>
        <v>0</v>
      </c>
      <c r="AE479" s="2" t="b">
        <f t="shared" si="238"/>
        <v>0</v>
      </c>
      <c r="AF479" s="2" t="b">
        <f t="shared" si="239"/>
        <v>0</v>
      </c>
      <c r="AG479" s="2" t="b">
        <f>OR(
  AND(AC479,NOT(AC480)),
  AND(AF479,WEEKDAY(AH478,2)=EINSTELLUNGEN!$D$12),
  AND(AF479,AH479=$J$35)
)</f>
        <v>0</v>
      </c>
      <c r="AH479" s="2">
        <f>IF(AE479,AH478+IF(WEEKDAY(AH478+1,2)&lt;=EINSTELLUNGEN!$D$12,1,$J$36),AH478)</f>
        <v>42020</v>
      </c>
      <c r="AI479" s="2">
        <f t="shared" si="240"/>
        <v>2019</v>
      </c>
      <c r="AJ479" s="2">
        <f t="shared" si="241"/>
        <v>201901</v>
      </c>
      <c r="AK479" s="2">
        <f t="shared" si="242"/>
        <v>201901</v>
      </c>
      <c r="AL479" s="2">
        <f t="shared" si="270"/>
        <v>201903</v>
      </c>
      <c r="AM479" s="2" t="b">
        <f t="shared" si="243"/>
        <v>1</v>
      </c>
      <c r="AN479" s="4" t="e">
        <f t="shared" si="255"/>
        <v>#N/A</v>
      </c>
      <c r="AO479" s="4" t="e">
        <f t="shared" si="256"/>
        <v>#N/A</v>
      </c>
      <c r="AP479" s="2" t="str">
        <f>IF(AD479,
  IF(ISBLANK(H479),
    AP478,
    IF(LEN(H479)=1,
      IF(OR(UPPER(H479)="A",UPPER(H479)="I"),
        EINSTELLUNGEN!$D$21,
        IF(OR(UPPER(H479)="B",UPPER(H479)="M"),
          EINSTELLUNGEN!$D$22,
          IF(OR(UPPER(H479)="C",UPPER(H479)="S"),
            EINSTELLUNGEN!$D$23,
            IF(UPPER(H479)="D",
              EINSTELLUNGEN!$D$24,
              IF(UPPER(H479)="E",
                EINSTELLUNGEN!$D$25,
                UPPER(H479)))))),
      IF(ISNUMBER(H479),
        EINSTELLUNGEN!$D$20&amp;H479,
        UPPER(H479)))),
  "")</f>
        <v/>
      </c>
      <c r="AQ479" s="2" t="str">
        <f t="shared" si="257"/>
        <v/>
      </c>
      <c r="AR479" s="2">
        <f t="shared" si="258"/>
        <v>0</v>
      </c>
      <c r="AS479" s="145">
        <f t="shared" si="259"/>
        <v>0.33333333333333331</v>
      </c>
      <c r="AT479" s="2">
        <f t="shared" si="260"/>
        <v>0</v>
      </c>
      <c r="AU479" s="2">
        <f t="shared" si="261"/>
        <v>0</v>
      </c>
      <c r="AV479" s="2">
        <f t="shared" si="262"/>
        <v>0</v>
      </c>
      <c r="AW479" s="2">
        <f t="shared" si="263"/>
        <v>0</v>
      </c>
      <c r="AX479" s="2">
        <f t="shared" si="244"/>
        <v>0</v>
      </c>
      <c r="AY479" s="2">
        <f t="shared" si="264"/>
        <v>0</v>
      </c>
      <c r="AZ479" s="145" t="e">
        <f t="shared" si="265"/>
        <v>#N/A</v>
      </c>
      <c r="BA479" s="145" t="e">
        <f t="shared" si="266"/>
        <v>#N/A</v>
      </c>
      <c r="BB479" s="145">
        <f t="shared" si="267"/>
        <v>2.083333333333337E-2</v>
      </c>
      <c r="BC479" s="2">
        <f>IF(AM479,
  IF(AND(AL479=$J$31,_xlfn.DAYS(AH479,DATE(AI479,1,1))&lt;7),
    MAX(0,EINSTELLUNGEN!$D$12+1-WEEKDAY(DATE(EINSTELLUNGEN!$D$9,EINSTELLUNGEN!$D$10,1),2)),
    IF(AL479=$J$33,
      MIN(EINSTELLUNGEN!$D$12,WEEKDAY(DATE(EINSTELLUNGEN!$D$9,12,31),2)),
      EINSTELLUNGEN!$D$12
  )) - SUMIF(AL$50:AL$2500,"="&amp;AL479,AX$50:AX$2500),
  0)</f>
        <v>3</v>
      </c>
      <c r="BD479" s="2">
        <f t="shared" si="268"/>
        <v>0.33333333333333331</v>
      </c>
      <c r="BE479" s="2">
        <f t="shared" si="269"/>
        <v>0</v>
      </c>
    </row>
    <row r="480" spans="1:57" ht="10.5" customHeight="1">
      <c r="A480" s="1" t="str">
        <f t="shared" ca="1" si="245"/>
        <v/>
      </c>
      <c r="B480" s="1" t="str">
        <f t="shared" ca="1" si="246"/>
        <v/>
      </c>
      <c r="C480" s="1" t="str">
        <f t="shared" ca="1" si="247"/>
        <v/>
      </c>
      <c r="D480" s="1" t="str">
        <f t="shared" ca="1" si="248"/>
        <v/>
      </c>
      <c r="F480" s="10"/>
      <c r="G480" s="136" t="str">
        <f t="shared" si="249"/>
        <v/>
      </c>
      <c r="H480" s="27"/>
      <c r="I480" s="28"/>
      <c r="J480" s="28"/>
      <c r="K480" s="29"/>
      <c r="L480" s="136"/>
      <c r="M480" s="136"/>
      <c r="N480" s="136"/>
      <c r="O480" s="26" t="str">
        <f t="shared" si="250"/>
        <v/>
      </c>
      <c r="P480" s="218" t="str">
        <f t="shared" si="251"/>
        <v/>
      </c>
      <c r="Q480" s="26" t="str">
        <f t="shared" si="252"/>
        <v/>
      </c>
      <c r="R480" s="22"/>
      <c r="S480" s="99"/>
      <c r="T480" s="10"/>
      <c r="U480" s="229" t="str">
        <f t="shared" si="253"/>
        <v/>
      </c>
      <c r="V480" s="230"/>
      <c r="W480" s="230"/>
      <c r="X480" s="230"/>
      <c r="Y480" s="230"/>
      <c r="Z480" s="22" t="str">
        <f>""</f>
        <v/>
      </c>
      <c r="AB480" s="23" t="str">
        <f t="shared" si="254"/>
        <v/>
      </c>
      <c r="AC480" s="2" t="b">
        <f>COUNT(Q480:Q$2500)&gt;0</f>
        <v>0</v>
      </c>
      <c r="AD480" s="2" t="b">
        <f t="shared" si="237"/>
        <v>0</v>
      </c>
      <c r="AE480" s="2" t="b">
        <f t="shared" si="238"/>
        <v>0</v>
      </c>
      <c r="AF480" s="2" t="b">
        <f t="shared" si="239"/>
        <v>0</v>
      </c>
      <c r="AG480" s="2" t="b">
        <f>OR(
  AND(AC480,NOT(AC481)),
  AND(AF480,WEEKDAY(AH479,2)=EINSTELLUNGEN!$D$12),
  AND(AF480,AH480=$J$35)
)</f>
        <v>0</v>
      </c>
      <c r="AH480" s="2">
        <f>IF(AE480,AH479+IF(WEEKDAY(AH479+1,2)&lt;=EINSTELLUNGEN!$D$12,1,$J$36),AH479)</f>
        <v>42020</v>
      </c>
      <c r="AI480" s="2">
        <f t="shared" si="240"/>
        <v>2019</v>
      </c>
      <c r="AJ480" s="2">
        <f t="shared" si="241"/>
        <v>201901</v>
      </c>
      <c r="AK480" s="2">
        <f t="shared" si="242"/>
        <v>201901</v>
      </c>
      <c r="AL480" s="2">
        <f t="shared" si="270"/>
        <v>201903</v>
      </c>
      <c r="AM480" s="2" t="b">
        <f t="shared" si="243"/>
        <v>1</v>
      </c>
      <c r="AN480" s="4" t="e">
        <f t="shared" si="255"/>
        <v>#N/A</v>
      </c>
      <c r="AO480" s="4" t="e">
        <f t="shared" si="256"/>
        <v>#N/A</v>
      </c>
      <c r="AP480" s="2" t="str">
        <f>IF(AD480,
  IF(ISBLANK(H480),
    AP479,
    IF(LEN(H480)=1,
      IF(OR(UPPER(H480)="A",UPPER(H480)="I"),
        EINSTELLUNGEN!$D$21,
        IF(OR(UPPER(H480)="B",UPPER(H480)="M"),
          EINSTELLUNGEN!$D$22,
          IF(OR(UPPER(H480)="C",UPPER(H480)="S"),
            EINSTELLUNGEN!$D$23,
            IF(UPPER(H480)="D",
              EINSTELLUNGEN!$D$24,
              IF(UPPER(H480)="E",
                EINSTELLUNGEN!$D$25,
                UPPER(H480)))))),
      IF(ISNUMBER(H480),
        EINSTELLUNGEN!$D$20&amp;H480,
        UPPER(H480)))),
  "")</f>
        <v/>
      </c>
      <c r="AQ480" s="2" t="str">
        <f t="shared" si="257"/>
        <v/>
      </c>
      <c r="AR480" s="2">
        <f t="shared" si="258"/>
        <v>0</v>
      </c>
      <c r="AS480" s="145">
        <f t="shared" si="259"/>
        <v>0.33333333333333331</v>
      </c>
      <c r="AT480" s="2">
        <f t="shared" si="260"/>
        <v>0</v>
      </c>
      <c r="AU480" s="2">
        <f t="shared" si="261"/>
        <v>0</v>
      </c>
      <c r="AV480" s="2">
        <f t="shared" si="262"/>
        <v>0</v>
      </c>
      <c r="AW480" s="2">
        <f t="shared" si="263"/>
        <v>0</v>
      </c>
      <c r="AX480" s="2">
        <f t="shared" si="244"/>
        <v>0</v>
      </c>
      <c r="AY480" s="2">
        <f t="shared" si="264"/>
        <v>0</v>
      </c>
      <c r="AZ480" s="145" t="e">
        <f t="shared" si="265"/>
        <v>#N/A</v>
      </c>
      <c r="BA480" s="145" t="e">
        <f t="shared" si="266"/>
        <v>#N/A</v>
      </c>
      <c r="BB480" s="145">
        <f t="shared" si="267"/>
        <v>2.083333333333337E-2</v>
      </c>
      <c r="BC480" s="2">
        <f>IF(AM480,
  IF(AND(AL480=$J$31,_xlfn.DAYS(AH480,DATE(AI480,1,1))&lt;7),
    MAX(0,EINSTELLUNGEN!$D$12+1-WEEKDAY(DATE(EINSTELLUNGEN!$D$9,EINSTELLUNGEN!$D$10,1),2)),
    IF(AL480=$J$33,
      MIN(EINSTELLUNGEN!$D$12,WEEKDAY(DATE(EINSTELLUNGEN!$D$9,12,31),2)),
      EINSTELLUNGEN!$D$12
  )) - SUMIF(AL$50:AL$2500,"="&amp;AL480,AX$50:AX$2500),
  0)</f>
        <v>3</v>
      </c>
      <c r="BD480" s="2">
        <f t="shared" si="268"/>
        <v>0.33333333333333331</v>
      </c>
      <c r="BE480" s="2">
        <f t="shared" si="269"/>
        <v>0</v>
      </c>
    </row>
    <row r="481" spans="1:57" ht="10.5" customHeight="1">
      <c r="A481" s="1" t="str">
        <f t="shared" ca="1" si="245"/>
        <v/>
      </c>
      <c r="B481" s="1" t="str">
        <f t="shared" ca="1" si="246"/>
        <v/>
      </c>
      <c r="C481" s="1" t="str">
        <f t="shared" ca="1" si="247"/>
        <v/>
      </c>
      <c r="D481" s="1" t="str">
        <f t="shared" ca="1" si="248"/>
        <v/>
      </c>
      <c r="F481" s="10"/>
      <c r="G481" s="136" t="str">
        <f t="shared" si="249"/>
        <v/>
      </c>
      <c r="H481" s="27"/>
      <c r="I481" s="28"/>
      <c r="J481" s="28"/>
      <c r="K481" s="29"/>
      <c r="L481" s="136"/>
      <c r="M481" s="136"/>
      <c r="N481" s="136"/>
      <c r="O481" s="26" t="str">
        <f t="shared" si="250"/>
        <v/>
      </c>
      <c r="P481" s="218" t="str">
        <f t="shared" si="251"/>
        <v/>
      </c>
      <c r="Q481" s="26" t="str">
        <f t="shared" si="252"/>
        <v/>
      </c>
      <c r="R481" s="22"/>
      <c r="S481" s="99"/>
      <c r="T481" s="10"/>
      <c r="U481" s="229" t="str">
        <f t="shared" si="253"/>
        <v/>
      </c>
      <c r="V481" s="230"/>
      <c r="W481" s="230"/>
      <c r="X481" s="230"/>
      <c r="Y481" s="230"/>
      <c r="Z481" s="22" t="str">
        <f>""</f>
        <v/>
      </c>
      <c r="AB481" s="23" t="str">
        <f t="shared" si="254"/>
        <v/>
      </c>
      <c r="AC481" s="2" t="b">
        <f>COUNT(Q481:Q$2500)&gt;0</f>
        <v>0</v>
      </c>
      <c r="AD481" s="2" t="b">
        <f t="shared" si="237"/>
        <v>0</v>
      </c>
      <c r="AE481" s="2" t="b">
        <f t="shared" si="238"/>
        <v>0</v>
      </c>
      <c r="AF481" s="2" t="b">
        <f t="shared" si="239"/>
        <v>0</v>
      </c>
      <c r="AG481" s="2" t="b">
        <f>OR(
  AND(AC481,NOT(AC482)),
  AND(AF481,WEEKDAY(AH480,2)=EINSTELLUNGEN!$D$12),
  AND(AF481,AH481=$J$35)
)</f>
        <v>0</v>
      </c>
      <c r="AH481" s="2">
        <f>IF(AE481,AH480+IF(WEEKDAY(AH480+1,2)&lt;=EINSTELLUNGEN!$D$12,1,$J$36),AH480)</f>
        <v>42020</v>
      </c>
      <c r="AI481" s="2">
        <f t="shared" si="240"/>
        <v>2019</v>
      </c>
      <c r="AJ481" s="2">
        <f t="shared" si="241"/>
        <v>201901</v>
      </c>
      <c r="AK481" s="2">
        <f t="shared" si="242"/>
        <v>201901</v>
      </c>
      <c r="AL481" s="2">
        <f t="shared" si="270"/>
        <v>201903</v>
      </c>
      <c r="AM481" s="2" t="b">
        <f t="shared" si="243"/>
        <v>1</v>
      </c>
      <c r="AN481" s="4" t="e">
        <f t="shared" si="255"/>
        <v>#N/A</v>
      </c>
      <c r="AO481" s="4" t="e">
        <f t="shared" si="256"/>
        <v>#N/A</v>
      </c>
      <c r="AP481" s="2" t="str">
        <f>IF(AD481,
  IF(ISBLANK(H481),
    AP480,
    IF(LEN(H481)=1,
      IF(OR(UPPER(H481)="A",UPPER(H481)="I"),
        EINSTELLUNGEN!$D$21,
        IF(OR(UPPER(H481)="B",UPPER(H481)="M"),
          EINSTELLUNGEN!$D$22,
          IF(OR(UPPER(H481)="C",UPPER(H481)="S"),
            EINSTELLUNGEN!$D$23,
            IF(UPPER(H481)="D",
              EINSTELLUNGEN!$D$24,
              IF(UPPER(H481)="E",
                EINSTELLUNGEN!$D$25,
                UPPER(H481)))))),
      IF(ISNUMBER(H481),
        EINSTELLUNGEN!$D$20&amp;H481,
        UPPER(H481)))),
  "")</f>
        <v/>
      </c>
      <c r="AQ481" s="2" t="str">
        <f t="shared" si="257"/>
        <v/>
      </c>
      <c r="AR481" s="2">
        <f t="shared" si="258"/>
        <v>0</v>
      </c>
      <c r="AS481" s="145">
        <f t="shared" si="259"/>
        <v>0.33333333333333331</v>
      </c>
      <c r="AT481" s="2">
        <f t="shared" si="260"/>
        <v>0</v>
      </c>
      <c r="AU481" s="2">
        <f t="shared" si="261"/>
        <v>0</v>
      </c>
      <c r="AV481" s="2">
        <f t="shared" si="262"/>
        <v>0</v>
      </c>
      <c r="AW481" s="2">
        <f t="shared" si="263"/>
        <v>0</v>
      </c>
      <c r="AX481" s="2">
        <f t="shared" si="244"/>
        <v>0</v>
      </c>
      <c r="AY481" s="2">
        <f t="shared" si="264"/>
        <v>0</v>
      </c>
      <c r="AZ481" s="145" t="e">
        <f t="shared" si="265"/>
        <v>#N/A</v>
      </c>
      <c r="BA481" s="145" t="e">
        <f t="shared" si="266"/>
        <v>#N/A</v>
      </c>
      <c r="BB481" s="145">
        <f t="shared" si="267"/>
        <v>2.083333333333337E-2</v>
      </c>
      <c r="BC481" s="2">
        <f>IF(AM481,
  IF(AND(AL481=$J$31,_xlfn.DAYS(AH481,DATE(AI481,1,1))&lt;7),
    MAX(0,EINSTELLUNGEN!$D$12+1-WEEKDAY(DATE(EINSTELLUNGEN!$D$9,EINSTELLUNGEN!$D$10,1),2)),
    IF(AL481=$J$33,
      MIN(EINSTELLUNGEN!$D$12,WEEKDAY(DATE(EINSTELLUNGEN!$D$9,12,31),2)),
      EINSTELLUNGEN!$D$12
  )) - SUMIF(AL$50:AL$2500,"="&amp;AL481,AX$50:AX$2500),
  0)</f>
        <v>3</v>
      </c>
      <c r="BD481" s="2">
        <f t="shared" si="268"/>
        <v>0.33333333333333331</v>
      </c>
      <c r="BE481" s="2">
        <f t="shared" si="269"/>
        <v>0</v>
      </c>
    </row>
    <row r="482" spans="1:57" ht="10.5" customHeight="1">
      <c r="A482" s="1" t="str">
        <f t="shared" ca="1" si="245"/>
        <v/>
      </c>
      <c r="B482" s="1" t="str">
        <f t="shared" ca="1" si="246"/>
        <v/>
      </c>
      <c r="C482" s="1" t="str">
        <f t="shared" ca="1" si="247"/>
        <v/>
      </c>
      <c r="D482" s="1" t="str">
        <f t="shared" ca="1" si="248"/>
        <v/>
      </c>
      <c r="F482" s="10"/>
      <c r="G482" s="136" t="str">
        <f t="shared" si="249"/>
        <v/>
      </c>
      <c r="H482" s="27"/>
      <c r="I482" s="28"/>
      <c r="J482" s="28"/>
      <c r="K482" s="29"/>
      <c r="L482" s="136"/>
      <c r="M482" s="136"/>
      <c r="N482" s="136"/>
      <c r="O482" s="26" t="str">
        <f t="shared" si="250"/>
        <v/>
      </c>
      <c r="P482" s="218" t="str">
        <f t="shared" si="251"/>
        <v/>
      </c>
      <c r="Q482" s="26" t="str">
        <f t="shared" si="252"/>
        <v/>
      </c>
      <c r="R482" s="22"/>
      <c r="S482" s="99"/>
      <c r="T482" s="10"/>
      <c r="U482" s="229" t="str">
        <f t="shared" si="253"/>
        <v/>
      </c>
      <c r="V482" s="230"/>
      <c r="W482" s="230"/>
      <c r="X482" s="230"/>
      <c r="Y482" s="230"/>
      <c r="Z482" s="22" t="str">
        <f>""</f>
        <v/>
      </c>
      <c r="AB482" s="23" t="str">
        <f t="shared" si="254"/>
        <v/>
      </c>
      <c r="AC482" s="2" t="b">
        <f>COUNT(Q482:Q$2500)&gt;0</f>
        <v>0</v>
      </c>
      <c r="AD482" s="2" t="b">
        <f t="shared" si="237"/>
        <v>0</v>
      </c>
      <c r="AE482" s="2" t="b">
        <f t="shared" si="238"/>
        <v>0</v>
      </c>
      <c r="AF482" s="2" t="b">
        <f t="shared" si="239"/>
        <v>0</v>
      </c>
      <c r="AG482" s="2" t="b">
        <f>OR(
  AND(AC482,NOT(AC483)),
  AND(AF482,WEEKDAY(AH481,2)=EINSTELLUNGEN!$D$12),
  AND(AF482,AH482=$J$35)
)</f>
        <v>0</v>
      </c>
      <c r="AH482" s="2">
        <f>IF(AE482,AH481+IF(WEEKDAY(AH481+1,2)&lt;=EINSTELLUNGEN!$D$12,1,$J$36),AH481)</f>
        <v>42020</v>
      </c>
      <c r="AI482" s="2">
        <f t="shared" si="240"/>
        <v>2019</v>
      </c>
      <c r="AJ482" s="2">
        <f t="shared" si="241"/>
        <v>201901</v>
      </c>
      <c r="AK482" s="2">
        <f t="shared" si="242"/>
        <v>201901</v>
      </c>
      <c r="AL482" s="2">
        <f t="shared" si="270"/>
        <v>201903</v>
      </c>
      <c r="AM482" s="2" t="b">
        <f t="shared" si="243"/>
        <v>1</v>
      </c>
      <c r="AN482" s="4" t="e">
        <f t="shared" si="255"/>
        <v>#N/A</v>
      </c>
      <c r="AO482" s="4" t="e">
        <f t="shared" si="256"/>
        <v>#N/A</v>
      </c>
      <c r="AP482" s="2" t="str">
        <f>IF(AD482,
  IF(ISBLANK(H482),
    AP481,
    IF(LEN(H482)=1,
      IF(OR(UPPER(H482)="A",UPPER(H482)="I"),
        EINSTELLUNGEN!$D$21,
        IF(OR(UPPER(H482)="B",UPPER(H482)="M"),
          EINSTELLUNGEN!$D$22,
          IF(OR(UPPER(H482)="C",UPPER(H482)="S"),
            EINSTELLUNGEN!$D$23,
            IF(UPPER(H482)="D",
              EINSTELLUNGEN!$D$24,
              IF(UPPER(H482)="E",
                EINSTELLUNGEN!$D$25,
                UPPER(H482)))))),
      IF(ISNUMBER(H482),
        EINSTELLUNGEN!$D$20&amp;H482,
        UPPER(H482)))),
  "")</f>
        <v/>
      </c>
      <c r="AQ482" s="2" t="str">
        <f t="shared" si="257"/>
        <v/>
      </c>
      <c r="AR482" s="2">
        <f t="shared" si="258"/>
        <v>0</v>
      </c>
      <c r="AS482" s="145">
        <f t="shared" si="259"/>
        <v>0.33333333333333331</v>
      </c>
      <c r="AT482" s="2">
        <f t="shared" si="260"/>
        <v>0</v>
      </c>
      <c r="AU482" s="2">
        <f t="shared" si="261"/>
        <v>0</v>
      </c>
      <c r="AV482" s="2">
        <f t="shared" si="262"/>
        <v>0</v>
      </c>
      <c r="AW482" s="2">
        <f t="shared" si="263"/>
        <v>0</v>
      </c>
      <c r="AX482" s="2">
        <f t="shared" si="244"/>
        <v>0</v>
      </c>
      <c r="AY482" s="2">
        <f t="shared" si="264"/>
        <v>0</v>
      </c>
      <c r="AZ482" s="145" t="e">
        <f t="shared" si="265"/>
        <v>#N/A</v>
      </c>
      <c r="BA482" s="145" t="e">
        <f t="shared" si="266"/>
        <v>#N/A</v>
      </c>
      <c r="BB482" s="145">
        <f t="shared" si="267"/>
        <v>2.083333333333337E-2</v>
      </c>
      <c r="BC482" s="2">
        <f>IF(AM482,
  IF(AND(AL482=$J$31,_xlfn.DAYS(AH482,DATE(AI482,1,1))&lt;7),
    MAX(0,EINSTELLUNGEN!$D$12+1-WEEKDAY(DATE(EINSTELLUNGEN!$D$9,EINSTELLUNGEN!$D$10,1),2)),
    IF(AL482=$J$33,
      MIN(EINSTELLUNGEN!$D$12,WEEKDAY(DATE(EINSTELLUNGEN!$D$9,12,31),2)),
      EINSTELLUNGEN!$D$12
  )) - SUMIF(AL$50:AL$2500,"="&amp;AL482,AX$50:AX$2500),
  0)</f>
        <v>3</v>
      </c>
      <c r="BD482" s="2">
        <f t="shared" si="268"/>
        <v>0.33333333333333331</v>
      </c>
      <c r="BE482" s="2">
        <f t="shared" si="269"/>
        <v>0</v>
      </c>
    </row>
    <row r="483" spans="1:57" ht="10.5" customHeight="1">
      <c r="A483" s="1" t="str">
        <f t="shared" ca="1" si="245"/>
        <v/>
      </c>
      <c r="B483" s="1" t="str">
        <f t="shared" ca="1" si="246"/>
        <v/>
      </c>
      <c r="C483" s="1" t="str">
        <f t="shared" ca="1" si="247"/>
        <v/>
      </c>
      <c r="D483" s="1" t="str">
        <f t="shared" ca="1" si="248"/>
        <v/>
      </c>
      <c r="F483" s="10"/>
      <c r="G483" s="136" t="str">
        <f t="shared" si="249"/>
        <v/>
      </c>
      <c r="H483" s="27"/>
      <c r="I483" s="28"/>
      <c r="J483" s="28"/>
      <c r="K483" s="29"/>
      <c r="L483" s="136"/>
      <c r="M483" s="136"/>
      <c r="N483" s="136"/>
      <c r="O483" s="26" t="str">
        <f t="shared" si="250"/>
        <v/>
      </c>
      <c r="P483" s="218" t="str">
        <f t="shared" si="251"/>
        <v/>
      </c>
      <c r="Q483" s="26" t="str">
        <f t="shared" si="252"/>
        <v/>
      </c>
      <c r="R483" s="22"/>
      <c r="S483" s="99"/>
      <c r="T483" s="10"/>
      <c r="U483" s="229" t="str">
        <f t="shared" si="253"/>
        <v/>
      </c>
      <c r="V483" s="230"/>
      <c r="W483" s="230"/>
      <c r="X483" s="230"/>
      <c r="Y483" s="230"/>
      <c r="Z483" s="22" t="str">
        <f>""</f>
        <v/>
      </c>
      <c r="AB483" s="23" t="str">
        <f t="shared" si="254"/>
        <v/>
      </c>
      <c r="AC483" s="2" t="b">
        <f>COUNT(Q483:Q$2500)&gt;0</f>
        <v>0</v>
      </c>
      <c r="AD483" s="2" t="b">
        <f t="shared" si="237"/>
        <v>0</v>
      </c>
      <c r="AE483" s="2" t="b">
        <f t="shared" si="238"/>
        <v>0</v>
      </c>
      <c r="AF483" s="2" t="b">
        <f t="shared" si="239"/>
        <v>0</v>
      </c>
      <c r="AG483" s="2" t="b">
        <f>OR(
  AND(AC483,NOT(AC484)),
  AND(AF483,WEEKDAY(AH482,2)=EINSTELLUNGEN!$D$12),
  AND(AF483,AH483=$J$35)
)</f>
        <v>0</v>
      </c>
      <c r="AH483" s="2">
        <f>IF(AE483,AH482+IF(WEEKDAY(AH482+1,2)&lt;=EINSTELLUNGEN!$D$12,1,$J$36),AH482)</f>
        <v>42020</v>
      </c>
      <c r="AI483" s="2">
        <f t="shared" si="240"/>
        <v>2019</v>
      </c>
      <c r="AJ483" s="2">
        <f t="shared" si="241"/>
        <v>201901</v>
      </c>
      <c r="AK483" s="2">
        <f t="shared" si="242"/>
        <v>201901</v>
      </c>
      <c r="AL483" s="2">
        <f t="shared" si="270"/>
        <v>201903</v>
      </c>
      <c r="AM483" s="2" t="b">
        <f t="shared" si="243"/>
        <v>1</v>
      </c>
      <c r="AN483" s="4" t="e">
        <f t="shared" si="255"/>
        <v>#N/A</v>
      </c>
      <c r="AO483" s="4" t="e">
        <f t="shared" si="256"/>
        <v>#N/A</v>
      </c>
      <c r="AP483" s="2" t="str">
        <f>IF(AD483,
  IF(ISBLANK(H483),
    AP482,
    IF(LEN(H483)=1,
      IF(OR(UPPER(H483)="A",UPPER(H483)="I"),
        EINSTELLUNGEN!$D$21,
        IF(OR(UPPER(H483)="B",UPPER(H483)="M"),
          EINSTELLUNGEN!$D$22,
          IF(OR(UPPER(H483)="C",UPPER(H483)="S"),
            EINSTELLUNGEN!$D$23,
            IF(UPPER(H483)="D",
              EINSTELLUNGEN!$D$24,
              IF(UPPER(H483)="E",
                EINSTELLUNGEN!$D$25,
                UPPER(H483)))))),
      IF(ISNUMBER(H483),
        EINSTELLUNGEN!$D$20&amp;H483,
        UPPER(H483)))),
  "")</f>
        <v/>
      </c>
      <c r="AQ483" s="2" t="str">
        <f t="shared" si="257"/>
        <v/>
      </c>
      <c r="AR483" s="2">
        <f t="shared" si="258"/>
        <v>0</v>
      </c>
      <c r="AS483" s="145">
        <f t="shared" si="259"/>
        <v>0.33333333333333331</v>
      </c>
      <c r="AT483" s="2">
        <f t="shared" si="260"/>
        <v>0</v>
      </c>
      <c r="AU483" s="2">
        <f t="shared" si="261"/>
        <v>0</v>
      </c>
      <c r="AV483" s="2">
        <f t="shared" si="262"/>
        <v>0</v>
      </c>
      <c r="AW483" s="2">
        <f t="shared" si="263"/>
        <v>0</v>
      </c>
      <c r="AX483" s="2">
        <f t="shared" si="244"/>
        <v>0</v>
      </c>
      <c r="AY483" s="2">
        <f t="shared" si="264"/>
        <v>0</v>
      </c>
      <c r="AZ483" s="145" t="e">
        <f t="shared" si="265"/>
        <v>#N/A</v>
      </c>
      <c r="BA483" s="145" t="e">
        <f t="shared" si="266"/>
        <v>#N/A</v>
      </c>
      <c r="BB483" s="145">
        <f t="shared" si="267"/>
        <v>2.083333333333337E-2</v>
      </c>
      <c r="BC483" s="2">
        <f>IF(AM483,
  IF(AND(AL483=$J$31,_xlfn.DAYS(AH483,DATE(AI483,1,1))&lt;7),
    MAX(0,EINSTELLUNGEN!$D$12+1-WEEKDAY(DATE(EINSTELLUNGEN!$D$9,EINSTELLUNGEN!$D$10,1),2)),
    IF(AL483=$J$33,
      MIN(EINSTELLUNGEN!$D$12,WEEKDAY(DATE(EINSTELLUNGEN!$D$9,12,31),2)),
      EINSTELLUNGEN!$D$12
  )) - SUMIF(AL$50:AL$2500,"="&amp;AL483,AX$50:AX$2500),
  0)</f>
        <v>3</v>
      </c>
      <c r="BD483" s="2">
        <f t="shared" si="268"/>
        <v>0.33333333333333331</v>
      </c>
      <c r="BE483" s="2">
        <f t="shared" si="269"/>
        <v>0</v>
      </c>
    </row>
    <row r="484" spans="1:57" ht="10.5" customHeight="1">
      <c r="A484" s="1" t="str">
        <f t="shared" ca="1" si="245"/>
        <v/>
      </c>
      <c r="B484" s="1" t="str">
        <f t="shared" ca="1" si="246"/>
        <v/>
      </c>
      <c r="C484" s="1" t="str">
        <f t="shared" ca="1" si="247"/>
        <v/>
      </c>
      <c r="D484" s="1" t="str">
        <f t="shared" ca="1" si="248"/>
        <v/>
      </c>
      <c r="F484" s="10"/>
      <c r="G484" s="136" t="str">
        <f t="shared" si="249"/>
        <v/>
      </c>
      <c r="H484" s="27"/>
      <c r="I484" s="28"/>
      <c r="J484" s="28"/>
      <c r="K484" s="29"/>
      <c r="L484" s="136"/>
      <c r="M484" s="136"/>
      <c r="N484" s="136"/>
      <c r="O484" s="26" t="str">
        <f t="shared" si="250"/>
        <v/>
      </c>
      <c r="P484" s="218" t="str">
        <f t="shared" si="251"/>
        <v/>
      </c>
      <c r="Q484" s="26" t="str">
        <f t="shared" si="252"/>
        <v/>
      </c>
      <c r="R484" s="22"/>
      <c r="S484" s="99"/>
      <c r="T484" s="10"/>
      <c r="U484" s="229" t="str">
        <f t="shared" si="253"/>
        <v/>
      </c>
      <c r="V484" s="230"/>
      <c r="W484" s="230"/>
      <c r="X484" s="230"/>
      <c r="Y484" s="230"/>
      <c r="Z484" s="22" t="str">
        <f>""</f>
        <v/>
      </c>
      <c r="AB484" s="23" t="str">
        <f t="shared" si="254"/>
        <v/>
      </c>
      <c r="AC484" s="2" t="b">
        <f>COUNT(Q484:Q$2500)&gt;0</f>
        <v>0</v>
      </c>
      <c r="AD484" s="2" t="b">
        <f t="shared" si="237"/>
        <v>0</v>
      </c>
      <c r="AE484" s="2" t="b">
        <f t="shared" si="238"/>
        <v>0</v>
      </c>
      <c r="AF484" s="2" t="b">
        <f t="shared" si="239"/>
        <v>0</v>
      </c>
      <c r="AG484" s="2" t="b">
        <f>OR(
  AND(AC484,NOT(AC485)),
  AND(AF484,WEEKDAY(AH483,2)=EINSTELLUNGEN!$D$12),
  AND(AF484,AH484=$J$35)
)</f>
        <v>0</v>
      </c>
      <c r="AH484" s="2">
        <f>IF(AE484,AH483+IF(WEEKDAY(AH483+1,2)&lt;=EINSTELLUNGEN!$D$12,1,$J$36),AH483)</f>
        <v>42020</v>
      </c>
      <c r="AI484" s="2">
        <f t="shared" si="240"/>
        <v>2019</v>
      </c>
      <c r="AJ484" s="2">
        <f t="shared" si="241"/>
        <v>201901</v>
      </c>
      <c r="AK484" s="2">
        <f t="shared" si="242"/>
        <v>201901</v>
      </c>
      <c r="AL484" s="2">
        <f t="shared" si="270"/>
        <v>201903</v>
      </c>
      <c r="AM484" s="2" t="b">
        <f t="shared" si="243"/>
        <v>1</v>
      </c>
      <c r="AN484" s="4" t="e">
        <f t="shared" si="255"/>
        <v>#N/A</v>
      </c>
      <c r="AO484" s="4" t="e">
        <f t="shared" si="256"/>
        <v>#N/A</v>
      </c>
      <c r="AP484" s="2" t="str">
        <f>IF(AD484,
  IF(ISBLANK(H484),
    AP483,
    IF(LEN(H484)=1,
      IF(OR(UPPER(H484)="A",UPPER(H484)="I"),
        EINSTELLUNGEN!$D$21,
        IF(OR(UPPER(H484)="B",UPPER(H484)="M"),
          EINSTELLUNGEN!$D$22,
          IF(OR(UPPER(H484)="C",UPPER(H484)="S"),
            EINSTELLUNGEN!$D$23,
            IF(UPPER(H484)="D",
              EINSTELLUNGEN!$D$24,
              IF(UPPER(H484)="E",
                EINSTELLUNGEN!$D$25,
                UPPER(H484)))))),
      IF(ISNUMBER(H484),
        EINSTELLUNGEN!$D$20&amp;H484,
        UPPER(H484)))),
  "")</f>
        <v/>
      </c>
      <c r="AQ484" s="2" t="str">
        <f t="shared" si="257"/>
        <v/>
      </c>
      <c r="AR484" s="2">
        <f t="shared" si="258"/>
        <v>0</v>
      </c>
      <c r="AS484" s="145">
        <f t="shared" si="259"/>
        <v>0.33333333333333331</v>
      </c>
      <c r="AT484" s="2">
        <f t="shared" si="260"/>
        <v>0</v>
      </c>
      <c r="AU484" s="2">
        <f t="shared" si="261"/>
        <v>0</v>
      </c>
      <c r="AV484" s="2">
        <f t="shared" si="262"/>
        <v>0</v>
      </c>
      <c r="AW484" s="2">
        <f t="shared" si="263"/>
        <v>0</v>
      </c>
      <c r="AX484" s="2">
        <f t="shared" si="244"/>
        <v>0</v>
      </c>
      <c r="AY484" s="2">
        <f t="shared" si="264"/>
        <v>0</v>
      </c>
      <c r="AZ484" s="145" t="e">
        <f t="shared" si="265"/>
        <v>#N/A</v>
      </c>
      <c r="BA484" s="145" t="e">
        <f t="shared" si="266"/>
        <v>#N/A</v>
      </c>
      <c r="BB484" s="145">
        <f t="shared" si="267"/>
        <v>2.083333333333337E-2</v>
      </c>
      <c r="BC484" s="2">
        <f>IF(AM484,
  IF(AND(AL484=$J$31,_xlfn.DAYS(AH484,DATE(AI484,1,1))&lt;7),
    MAX(0,EINSTELLUNGEN!$D$12+1-WEEKDAY(DATE(EINSTELLUNGEN!$D$9,EINSTELLUNGEN!$D$10,1),2)),
    IF(AL484=$J$33,
      MIN(EINSTELLUNGEN!$D$12,WEEKDAY(DATE(EINSTELLUNGEN!$D$9,12,31),2)),
      EINSTELLUNGEN!$D$12
  )) - SUMIF(AL$50:AL$2500,"="&amp;AL484,AX$50:AX$2500),
  0)</f>
        <v>3</v>
      </c>
      <c r="BD484" s="2">
        <f t="shared" si="268"/>
        <v>0.33333333333333331</v>
      </c>
      <c r="BE484" s="2">
        <f t="shared" si="269"/>
        <v>0</v>
      </c>
    </row>
    <row r="485" spans="1:57" ht="10.5" customHeight="1">
      <c r="A485" s="1" t="str">
        <f t="shared" ca="1" si="245"/>
        <v/>
      </c>
      <c r="B485" s="1" t="str">
        <f t="shared" ca="1" si="246"/>
        <v/>
      </c>
      <c r="C485" s="1" t="str">
        <f t="shared" ca="1" si="247"/>
        <v/>
      </c>
      <c r="D485" s="1" t="str">
        <f t="shared" ca="1" si="248"/>
        <v/>
      </c>
      <c r="F485" s="10"/>
      <c r="G485" s="136" t="str">
        <f t="shared" si="249"/>
        <v/>
      </c>
      <c r="H485" s="27"/>
      <c r="I485" s="28"/>
      <c r="J485" s="28"/>
      <c r="K485" s="29"/>
      <c r="L485" s="136"/>
      <c r="M485" s="136"/>
      <c r="N485" s="136"/>
      <c r="O485" s="26" t="str">
        <f t="shared" si="250"/>
        <v/>
      </c>
      <c r="P485" s="218" t="str">
        <f t="shared" si="251"/>
        <v/>
      </c>
      <c r="Q485" s="26" t="str">
        <f t="shared" si="252"/>
        <v/>
      </c>
      <c r="R485" s="22"/>
      <c r="S485" s="99"/>
      <c r="T485" s="10"/>
      <c r="U485" s="229" t="str">
        <f t="shared" si="253"/>
        <v/>
      </c>
      <c r="V485" s="230"/>
      <c r="W485" s="230"/>
      <c r="X485" s="230"/>
      <c r="Y485" s="230"/>
      <c r="Z485" s="22" t="str">
        <f>""</f>
        <v/>
      </c>
      <c r="AB485" s="23" t="str">
        <f t="shared" si="254"/>
        <v/>
      </c>
      <c r="AC485" s="2" t="b">
        <f>COUNT(Q485:Q$2500)&gt;0</f>
        <v>0</v>
      </c>
      <c r="AD485" s="2" t="b">
        <f t="shared" si="237"/>
        <v>0</v>
      </c>
      <c r="AE485" s="2" t="b">
        <f t="shared" si="238"/>
        <v>0</v>
      </c>
      <c r="AF485" s="2" t="b">
        <f t="shared" si="239"/>
        <v>0</v>
      </c>
      <c r="AG485" s="2" t="b">
        <f>OR(
  AND(AC485,NOT(AC486)),
  AND(AF485,WEEKDAY(AH484,2)=EINSTELLUNGEN!$D$12),
  AND(AF485,AH485=$J$35)
)</f>
        <v>0</v>
      </c>
      <c r="AH485" s="2">
        <f>IF(AE485,AH484+IF(WEEKDAY(AH484+1,2)&lt;=EINSTELLUNGEN!$D$12,1,$J$36),AH484)</f>
        <v>42020</v>
      </c>
      <c r="AI485" s="2">
        <f t="shared" si="240"/>
        <v>2019</v>
      </c>
      <c r="AJ485" s="2">
        <f t="shared" si="241"/>
        <v>201901</v>
      </c>
      <c r="AK485" s="2">
        <f t="shared" si="242"/>
        <v>201901</v>
      </c>
      <c r="AL485" s="2">
        <f t="shared" si="270"/>
        <v>201903</v>
      </c>
      <c r="AM485" s="2" t="b">
        <f t="shared" si="243"/>
        <v>1</v>
      </c>
      <c r="AN485" s="4" t="e">
        <f t="shared" si="255"/>
        <v>#N/A</v>
      </c>
      <c r="AO485" s="4" t="e">
        <f t="shared" si="256"/>
        <v>#N/A</v>
      </c>
      <c r="AP485" s="2" t="str">
        <f>IF(AD485,
  IF(ISBLANK(H485),
    AP484,
    IF(LEN(H485)=1,
      IF(OR(UPPER(H485)="A",UPPER(H485)="I"),
        EINSTELLUNGEN!$D$21,
        IF(OR(UPPER(H485)="B",UPPER(H485)="M"),
          EINSTELLUNGEN!$D$22,
          IF(OR(UPPER(H485)="C",UPPER(H485)="S"),
            EINSTELLUNGEN!$D$23,
            IF(UPPER(H485)="D",
              EINSTELLUNGEN!$D$24,
              IF(UPPER(H485)="E",
                EINSTELLUNGEN!$D$25,
                UPPER(H485)))))),
      IF(ISNUMBER(H485),
        EINSTELLUNGEN!$D$20&amp;H485,
        UPPER(H485)))),
  "")</f>
        <v/>
      </c>
      <c r="AQ485" s="2" t="str">
        <f t="shared" si="257"/>
        <v/>
      </c>
      <c r="AR485" s="2">
        <f t="shared" si="258"/>
        <v>0</v>
      </c>
      <c r="AS485" s="145">
        <f t="shared" si="259"/>
        <v>0.33333333333333331</v>
      </c>
      <c r="AT485" s="2">
        <f t="shared" si="260"/>
        <v>0</v>
      </c>
      <c r="AU485" s="2">
        <f t="shared" si="261"/>
        <v>0</v>
      </c>
      <c r="AV485" s="2">
        <f t="shared" si="262"/>
        <v>0</v>
      </c>
      <c r="AW485" s="2">
        <f t="shared" si="263"/>
        <v>0</v>
      </c>
      <c r="AX485" s="2">
        <f t="shared" si="244"/>
        <v>0</v>
      </c>
      <c r="AY485" s="2">
        <f t="shared" si="264"/>
        <v>0</v>
      </c>
      <c r="AZ485" s="145" t="e">
        <f t="shared" si="265"/>
        <v>#N/A</v>
      </c>
      <c r="BA485" s="145" t="e">
        <f t="shared" si="266"/>
        <v>#N/A</v>
      </c>
      <c r="BB485" s="145">
        <f t="shared" si="267"/>
        <v>2.083333333333337E-2</v>
      </c>
      <c r="BC485" s="2">
        <f>IF(AM485,
  IF(AND(AL485=$J$31,_xlfn.DAYS(AH485,DATE(AI485,1,1))&lt;7),
    MAX(0,EINSTELLUNGEN!$D$12+1-WEEKDAY(DATE(EINSTELLUNGEN!$D$9,EINSTELLUNGEN!$D$10,1),2)),
    IF(AL485=$J$33,
      MIN(EINSTELLUNGEN!$D$12,WEEKDAY(DATE(EINSTELLUNGEN!$D$9,12,31),2)),
      EINSTELLUNGEN!$D$12
  )) - SUMIF(AL$50:AL$2500,"="&amp;AL485,AX$50:AX$2500),
  0)</f>
        <v>3</v>
      </c>
      <c r="BD485" s="2">
        <f t="shared" si="268"/>
        <v>0.33333333333333331</v>
      </c>
      <c r="BE485" s="2">
        <f t="shared" si="269"/>
        <v>0</v>
      </c>
    </row>
    <row r="486" spans="1:57" ht="10.5" customHeight="1">
      <c r="A486" s="1" t="str">
        <f t="shared" ca="1" si="245"/>
        <v/>
      </c>
      <c r="B486" s="1" t="str">
        <f t="shared" ca="1" si="246"/>
        <v/>
      </c>
      <c r="C486" s="1" t="str">
        <f t="shared" ca="1" si="247"/>
        <v/>
      </c>
      <c r="D486" s="1" t="str">
        <f t="shared" ca="1" si="248"/>
        <v/>
      </c>
      <c r="F486" s="10"/>
      <c r="G486" s="136" t="str">
        <f t="shared" si="249"/>
        <v/>
      </c>
      <c r="H486" s="27"/>
      <c r="I486" s="28"/>
      <c r="J486" s="28"/>
      <c r="K486" s="29"/>
      <c r="L486" s="136"/>
      <c r="M486" s="136"/>
      <c r="N486" s="136"/>
      <c r="O486" s="26" t="str">
        <f t="shared" si="250"/>
        <v/>
      </c>
      <c r="P486" s="218" t="str">
        <f t="shared" si="251"/>
        <v/>
      </c>
      <c r="Q486" s="26" t="str">
        <f t="shared" si="252"/>
        <v/>
      </c>
      <c r="R486" s="22"/>
      <c r="S486" s="99"/>
      <c r="T486" s="10"/>
      <c r="U486" s="229" t="str">
        <f t="shared" si="253"/>
        <v/>
      </c>
      <c r="V486" s="230"/>
      <c r="W486" s="230"/>
      <c r="X486" s="230"/>
      <c r="Y486" s="230"/>
      <c r="Z486" s="22" t="str">
        <f>""</f>
        <v/>
      </c>
      <c r="AB486" s="23" t="str">
        <f t="shared" si="254"/>
        <v/>
      </c>
      <c r="AC486" s="2" t="b">
        <f>COUNT(Q486:Q$2500)&gt;0</f>
        <v>0</v>
      </c>
      <c r="AD486" s="2" t="b">
        <f t="shared" si="237"/>
        <v>0</v>
      </c>
      <c r="AE486" s="2" t="b">
        <f t="shared" si="238"/>
        <v>0</v>
      </c>
      <c r="AF486" s="2" t="b">
        <f t="shared" si="239"/>
        <v>0</v>
      </c>
      <c r="AG486" s="2" t="b">
        <f>OR(
  AND(AC486,NOT(AC487)),
  AND(AF486,WEEKDAY(AH485,2)=EINSTELLUNGEN!$D$12),
  AND(AF486,AH486=$J$35)
)</f>
        <v>0</v>
      </c>
      <c r="AH486" s="2">
        <f>IF(AE486,AH485+IF(WEEKDAY(AH485+1,2)&lt;=EINSTELLUNGEN!$D$12,1,$J$36),AH485)</f>
        <v>42020</v>
      </c>
      <c r="AI486" s="2">
        <f t="shared" si="240"/>
        <v>2019</v>
      </c>
      <c r="AJ486" s="2">
        <f t="shared" si="241"/>
        <v>201901</v>
      </c>
      <c r="AK486" s="2">
        <f t="shared" si="242"/>
        <v>201901</v>
      </c>
      <c r="AL486" s="2">
        <f t="shared" si="270"/>
        <v>201903</v>
      </c>
      <c r="AM486" s="2" t="b">
        <f t="shared" si="243"/>
        <v>1</v>
      </c>
      <c r="AN486" s="4" t="e">
        <f t="shared" si="255"/>
        <v>#N/A</v>
      </c>
      <c r="AO486" s="4" t="e">
        <f t="shared" si="256"/>
        <v>#N/A</v>
      </c>
      <c r="AP486" s="2" t="str">
        <f>IF(AD486,
  IF(ISBLANK(H486),
    AP485,
    IF(LEN(H486)=1,
      IF(OR(UPPER(H486)="A",UPPER(H486)="I"),
        EINSTELLUNGEN!$D$21,
        IF(OR(UPPER(H486)="B",UPPER(H486)="M"),
          EINSTELLUNGEN!$D$22,
          IF(OR(UPPER(H486)="C",UPPER(H486)="S"),
            EINSTELLUNGEN!$D$23,
            IF(UPPER(H486)="D",
              EINSTELLUNGEN!$D$24,
              IF(UPPER(H486)="E",
                EINSTELLUNGEN!$D$25,
                UPPER(H486)))))),
      IF(ISNUMBER(H486),
        EINSTELLUNGEN!$D$20&amp;H486,
        UPPER(H486)))),
  "")</f>
        <v/>
      </c>
      <c r="AQ486" s="2" t="str">
        <f t="shared" si="257"/>
        <v/>
      </c>
      <c r="AR486" s="2">
        <f t="shared" si="258"/>
        <v>0</v>
      </c>
      <c r="AS486" s="145">
        <f t="shared" si="259"/>
        <v>0.33333333333333331</v>
      </c>
      <c r="AT486" s="2">
        <f t="shared" si="260"/>
        <v>0</v>
      </c>
      <c r="AU486" s="2">
        <f t="shared" si="261"/>
        <v>0</v>
      </c>
      <c r="AV486" s="2">
        <f t="shared" si="262"/>
        <v>0</v>
      </c>
      <c r="AW486" s="2">
        <f t="shared" si="263"/>
        <v>0</v>
      </c>
      <c r="AX486" s="2">
        <f t="shared" si="244"/>
        <v>0</v>
      </c>
      <c r="AY486" s="2">
        <f t="shared" si="264"/>
        <v>0</v>
      </c>
      <c r="AZ486" s="145" t="e">
        <f t="shared" si="265"/>
        <v>#N/A</v>
      </c>
      <c r="BA486" s="145" t="e">
        <f t="shared" si="266"/>
        <v>#N/A</v>
      </c>
      <c r="BB486" s="145">
        <f t="shared" si="267"/>
        <v>2.083333333333337E-2</v>
      </c>
      <c r="BC486" s="2">
        <f>IF(AM486,
  IF(AND(AL486=$J$31,_xlfn.DAYS(AH486,DATE(AI486,1,1))&lt;7),
    MAX(0,EINSTELLUNGEN!$D$12+1-WEEKDAY(DATE(EINSTELLUNGEN!$D$9,EINSTELLUNGEN!$D$10,1),2)),
    IF(AL486=$J$33,
      MIN(EINSTELLUNGEN!$D$12,WEEKDAY(DATE(EINSTELLUNGEN!$D$9,12,31),2)),
      EINSTELLUNGEN!$D$12
  )) - SUMIF(AL$50:AL$2500,"="&amp;AL486,AX$50:AX$2500),
  0)</f>
        <v>3</v>
      </c>
      <c r="BD486" s="2">
        <f t="shared" si="268"/>
        <v>0.33333333333333331</v>
      </c>
      <c r="BE486" s="2">
        <f t="shared" si="269"/>
        <v>0</v>
      </c>
    </row>
    <row r="487" spans="1:57" ht="10.5" customHeight="1">
      <c r="A487" s="1" t="str">
        <f t="shared" ca="1" si="245"/>
        <v/>
      </c>
      <c r="B487" s="1" t="str">
        <f t="shared" ca="1" si="246"/>
        <v/>
      </c>
      <c r="C487" s="1" t="str">
        <f t="shared" ca="1" si="247"/>
        <v/>
      </c>
      <c r="D487" s="1" t="str">
        <f t="shared" ca="1" si="248"/>
        <v/>
      </c>
      <c r="F487" s="10"/>
      <c r="G487" s="136" t="str">
        <f t="shared" si="249"/>
        <v/>
      </c>
      <c r="H487" s="27"/>
      <c r="I487" s="28"/>
      <c r="J487" s="28"/>
      <c r="K487" s="29"/>
      <c r="L487" s="136"/>
      <c r="M487" s="136"/>
      <c r="N487" s="136"/>
      <c r="O487" s="26" t="str">
        <f t="shared" si="250"/>
        <v/>
      </c>
      <c r="P487" s="218" t="str">
        <f t="shared" si="251"/>
        <v/>
      </c>
      <c r="Q487" s="26" t="str">
        <f t="shared" si="252"/>
        <v/>
      </c>
      <c r="R487" s="22"/>
      <c r="S487" s="99"/>
      <c r="T487" s="10"/>
      <c r="U487" s="229" t="str">
        <f t="shared" si="253"/>
        <v/>
      </c>
      <c r="V487" s="230"/>
      <c r="W487" s="230"/>
      <c r="X487" s="230"/>
      <c r="Y487" s="230"/>
      <c r="Z487" s="22" t="str">
        <f>""</f>
        <v/>
      </c>
      <c r="AB487" s="23" t="str">
        <f t="shared" si="254"/>
        <v/>
      </c>
      <c r="AC487" s="2" t="b">
        <f>COUNT(Q487:Q$2500)&gt;0</f>
        <v>0</v>
      </c>
      <c r="AD487" s="2" t="b">
        <f t="shared" si="237"/>
        <v>0</v>
      </c>
      <c r="AE487" s="2" t="b">
        <f t="shared" si="238"/>
        <v>0</v>
      </c>
      <c r="AF487" s="2" t="b">
        <f t="shared" si="239"/>
        <v>0</v>
      </c>
      <c r="AG487" s="2" t="b">
        <f>OR(
  AND(AC487,NOT(AC488)),
  AND(AF487,WEEKDAY(AH486,2)=EINSTELLUNGEN!$D$12),
  AND(AF487,AH487=$J$35)
)</f>
        <v>0</v>
      </c>
      <c r="AH487" s="2">
        <f>IF(AE487,AH486+IF(WEEKDAY(AH486+1,2)&lt;=EINSTELLUNGEN!$D$12,1,$J$36),AH486)</f>
        <v>42020</v>
      </c>
      <c r="AI487" s="2">
        <f t="shared" si="240"/>
        <v>2019</v>
      </c>
      <c r="AJ487" s="2">
        <f t="shared" si="241"/>
        <v>201901</v>
      </c>
      <c r="AK487" s="2">
        <f t="shared" si="242"/>
        <v>201901</v>
      </c>
      <c r="AL487" s="2">
        <f t="shared" si="270"/>
        <v>201903</v>
      </c>
      <c r="AM487" s="2" t="b">
        <f t="shared" si="243"/>
        <v>1</v>
      </c>
      <c r="AN487" s="4" t="e">
        <f t="shared" si="255"/>
        <v>#N/A</v>
      </c>
      <c r="AO487" s="4" t="e">
        <f t="shared" si="256"/>
        <v>#N/A</v>
      </c>
      <c r="AP487" s="2" t="str">
        <f>IF(AD487,
  IF(ISBLANK(H487),
    AP486,
    IF(LEN(H487)=1,
      IF(OR(UPPER(H487)="A",UPPER(H487)="I"),
        EINSTELLUNGEN!$D$21,
        IF(OR(UPPER(H487)="B",UPPER(H487)="M"),
          EINSTELLUNGEN!$D$22,
          IF(OR(UPPER(H487)="C",UPPER(H487)="S"),
            EINSTELLUNGEN!$D$23,
            IF(UPPER(H487)="D",
              EINSTELLUNGEN!$D$24,
              IF(UPPER(H487)="E",
                EINSTELLUNGEN!$D$25,
                UPPER(H487)))))),
      IF(ISNUMBER(H487),
        EINSTELLUNGEN!$D$20&amp;H487,
        UPPER(H487)))),
  "")</f>
        <v/>
      </c>
      <c r="AQ487" s="2" t="str">
        <f t="shared" si="257"/>
        <v/>
      </c>
      <c r="AR487" s="2">
        <f t="shared" si="258"/>
        <v>0</v>
      </c>
      <c r="AS487" s="145">
        <f t="shared" si="259"/>
        <v>0.33333333333333331</v>
      </c>
      <c r="AT487" s="2">
        <f t="shared" si="260"/>
        <v>0</v>
      </c>
      <c r="AU487" s="2">
        <f t="shared" si="261"/>
        <v>0</v>
      </c>
      <c r="AV487" s="2">
        <f t="shared" si="262"/>
        <v>0</v>
      </c>
      <c r="AW487" s="2">
        <f t="shared" si="263"/>
        <v>0</v>
      </c>
      <c r="AX487" s="2">
        <f t="shared" si="244"/>
        <v>0</v>
      </c>
      <c r="AY487" s="2">
        <f t="shared" si="264"/>
        <v>0</v>
      </c>
      <c r="AZ487" s="145" t="e">
        <f t="shared" si="265"/>
        <v>#N/A</v>
      </c>
      <c r="BA487" s="145" t="e">
        <f t="shared" si="266"/>
        <v>#N/A</v>
      </c>
      <c r="BB487" s="145">
        <f t="shared" si="267"/>
        <v>2.083333333333337E-2</v>
      </c>
      <c r="BC487" s="2">
        <f>IF(AM487,
  IF(AND(AL487=$J$31,_xlfn.DAYS(AH487,DATE(AI487,1,1))&lt;7),
    MAX(0,EINSTELLUNGEN!$D$12+1-WEEKDAY(DATE(EINSTELLUNGEN!$D$9,EINSTELLUNGEN!$D$10,1),2)),
    IF(AL487=$J$33,
      MIN(EINSTELLUNGEN!$D$12,WEEKDAY(DATE(EINSTELLUNGEN!$D$9,12,31),2)),
      EINSTELLUNGEN!$D$12
  )) - SUMIF(AL$50:AL$2500,"="&amp;AL487,AX$50:AX$2500),
  0)</f>
        <v>3</v>
      </c>
      <c r="BD487" s="2">
        <f t="shared" si="268"/>
        <v>0.33333333333333331</v>
      </c>
      <c r="BE487" s="2">
        <f t="shared" si="269"/>
        <v>0</v>
      </c>
    </row>
    <row r="488" spans="1:57" ht="10.5" customHeight="1">
      <c r="A488" s="1" t="str">
        <f t="shared" ca="1" si="245"/>
        <v/>
      </c>
      <c r="B488" s="1" t="str">
        <f t="shared" ca="1" si="246"/>
        <v/>
      </c>
      <c r="C488" s="1" t="str">
        <f t="shared" ca="1" si="247"/>
        <v/>
      </c>
      <c r="D488" s="1" t="str">
        <f t="shared" ca="1" si="248"/>
        <v/>
      </c>
      <c r="F488" s="10"/>
      <c r="G488" s="136" t="str">
        <f t="shared" si="249"/>
        <v/>
      </c>
      <c r="H488" s="27"/>
      <c r="I488" s="28"/>
      <c r="J488" s="28"/>
      <c r="K488" s="29"/>
      <c r="L488" s="136"/>
      <c r="M488" s="136"/>
      <c r="N488" s="136"/>
      <c r="O488" s="26" t="str">
        <f t="shared" si="250"/>
        <v/>
      </c>
      <c r="P488" s="218" t="str">
        <f t="shared" si="251"/>
        <v/>
      </c>
      <c r="Q488" s="26" t="str">
        <f t="shared" si="252"/>
        <v/>
      </c>
      <c r="R488" s="22"/>
      <c r="S488" s="99"/>
      <c r="T488" s="10"/>
      <c r="U488" s="229" t="str">
        <f t="shared" si="253"/>
        <v/>
      </c>
      <c r="V488" s="230"/>
      <c r="W488" s="230"/>
      <c r="X488" s="230"/>
      <c r="Y488" s="230"/>
      <c r="Z488" s="22" t="str">
        <f>""</f>
        <v/>
      </c>
      <c r="AB488" s="23" t="str">
        <f t="shared" si="254"/>
        <v/>
      </c>
      <c r="AC488" s="2" t="b">
        <f>COUNT(Q488:Q$2500)&gt;0</f>
        <v>0</v>
      </c>
      <c r="AD488" s="2" t="b">
        <f t="shared" si="237"/>
        <v>0</v>
      </c>
      <c r="AE488" s="2" t="b">
        <f t="shared" si="238"/>
        <v>0</v>
      </c>
      <c r="AF488" s="2" t="b">
        <f t="shared" si="239"/>
        <v>0</v>
      </c>
      <c r="AG488" s="2" t="b">
        <f>OR(
  AND(AC488,NOT(AC489)),
  AND(AF488,WEEKDAY(AH487,2)=EINSTELLUNGEN!$D$12),
  AND(AF488,AH488=$J$35)
)</f>
        <v>0</v>
      </c>
      <c r="AH488" s="2">
        <f>IF(AE488,AH487+IF(WEEKDAY(AH487+1,2)&lt;=EINSTELLUNGEN!$D$12,1,$J$36),AH487)</f>
        <v>42020</v>
      </c>
      <c r="AI488" s="2">
        <f t="shared" si="240"/>
        <v>2019</v>
      </c>
      <c r="AJ488" s="2">
        <f t="shared" si="241"/>
        <v>201901</v>
      </c>
      <c r="AK488" s="2">
        <f t="shared" si="242"/>
        <v>201901</v>
      </c>
      <c r="AL488" s="2">
        <f t="shared" si="270"/>
        <v>201903</v>
      </c>
      <c r="AM488" s="2" t="b">
        <f t="shared" si="243"/>
        <v>1</v>
      </c>
      <c r="AN488" s="4" t="e">
        <f t="shared" si="255"/>
        <v>#N/A</v>
      </c>
      <c r="AO488" s="4" t="e">
        <f t="shared" si="256"/>
        <v>#N/A</v>
      </c>
      <c r="AP488" s="2" t="str">
        <f>IF(AD488,
  IF(ISBLANK(H488),
    AP487,
    IF(LEN(H488)=1,
      IF(OR(UPPER(H488)="A",UPPER(H488)="I"),
        EINSTELLUNGEN!$D$21,
        IF(OR(UPPER(H488)="B",UPPER(H488)="M"),
          EINSTELLUNGEN!$D$22,
          IF(OR(UPPER(H488)="C",UPPER(H488)="S"),
            EINSTELLUNGEN!$D$23,
            IF(UPPER(H488)="D",
              EINSTELLUNGEN!$D$24,
              IF(UPPER(H488)="E",
                EINSTELLUNGEN!$D$25,
                UPPER(H488)))))),
      IF(ISNUMBER(H488),
        EINSTELLUNGEN!$D$20&amp;H488,
        UPPER(H488)))),
  "")</f>
        <v/>
      </c>
      <c r="AQ488" s="2" t="str">
        <f t="shared" si="257"/>
        <v/>
      </c>
      <c r="AR488" s="2">
        <f t="shared" si="258"/>
        <v>0</v>
      </c>
      <c r="AS488" s="145">
        <f t="shared" si="259"/>
        <v>0.33333333333333331</v>
      </c>
      <c r="AT488" s="2">
        <f t="shared" si="260"/>
        <v>0</v>
      </c>
      <c r="AU488" s="2">
        <f t="shared" si="261"/>
        <v>0</v>
      </c>
      <c r="AV488" s="2">
        <f t="shared" si="262"/>
        <v>0</v>
      </c>
      <c r="AW488" s="2">
        <f t="shared" si="263"/>
        <v>0</v>
      </c>
      <c r="AX488" s="2">
        <f t="shared" si="244"/>
        <v>0</v>
      </c>
      <c r="AY488" s="2">
        <f t="shared" si="264"/>
        <v>0</v>
      </c>
      <c r="AZ488" s="145" t="e">
        <f t="shared" si="265"/>
        <v>#N/A</v>
      </c>
      <c r="BA488" s="145" t="e">
        <f t="shared" si="266"/>
        <v>#N/A</v>
      </c>
      <c r="BB488" s="145">
        <f t="shared" si="267"/>
        <v>2.083333333333337E-2</v>
      </c>
      <c r="BC488" s="2">
        <f>IF(AM488,
  IF(AND(AL488=$J$31,_xlfn.DAYS(AH488,DATE(AI488,1,1))&lt;7),
    MAX(0,EINSTELLUNGEN!$D$12+1-WEEKDAY(DATE(EINSTELLUNGEN!$D$9,EINSTELLUNGEN!$D$10,1),2)),
    IF(AL488=$J$33,
      MIN(EINSTELLUNGEN!$D$12,WEEKDAY(DATE(EINSTELLUNGEN!$D$9,12,31),2)),
      EINSTELLUNGEN!$D$12
  )) - SUMIF(AL$50:AL$2500,"="&amp;AL488,AX$50:AX$2500),
  0)</f>
        <v>3</v>
      </c>
      <c r="BD488" s="2">
        <f t="shared" si="268"/>
        <v>0.33333333333333331</v>
      </c>
      <c r="BE488" s="2">
        <f t="shared" si="269"/>
        <v>0</v>
      </c>
    </row>
    <row r="489" spans="1:57" ht="10.5" customHeight="1">
      <c r="A489" s="1" t="str">
        <f t="shared" ca="1" si="245"/>
        <v/>
      </c>
      <c r="B489" s="1" t="str">
        <f t="shared" ca="1" si="246"/>
        <v/>
      </c>
      <c r="C489" s="1" t="str">
        <f t="shared" ca="1" si="247"/>
        <v/>
      </c>
      <c r="D489" s="1" t="str">
        <f t="shared" ca="1" si="248"/>
        <v/>
      </c>
      <c r="F489" s="10"/>
      <c r="G489" s="136" t="str">
        <f t="shared" si="249"/>
        <v/>
      </c>
      <c r="H489" s="27"/>
      <c r="I489" s="28"/>
      <c r="J489" s="28"/>
      <c r="K489" s="29"/>
      <c r="L489" s="136"/>
      <c r="M489" s="136"/>
      <c r="N489" s="136"/>
      <c r="O489" s="26" t="str">
        <f t="shared" si="250"/>
        <v/>
      </c>
      <c r="P489" s="218" t="str">
        <f t="shared" si="251"/>
        <v/>
      </c>
      <c r="Q489" s="26" t="str">
        <f t="shared" si="252"/>
        <v/>
      </c>
      <c r="R489" s="22"/>
      <c r="S489" s="99"/>
      <c r="T489" s="10"/>
      <c r="U489" s="229" t="str">
        <f t="shared" si="253"/>
        <v/>
      </c>
      <c r="V489" s="230"/>
      <c r="W489" s="230"/>
      <c r="X489" s="230"/>
      <c r="Y489" s="230"/>
      <c r="Z489" s="22" t="str">
        <f>""</f>
        <v/>
      </c>
      <c r="AB489" s="23" t="str">
        <f t="shared" si="254"/>
        <v/>
      </c>
      <c r="AC489" s="2" t="b">
        <f>COUNT(Q489:Q$2500)&gt;0</f>
        <v>0</v>
      </c>
      <c r="AD489" s="2" t="b">
        <f t="shared" si="237"/>
        <v>0</v>
      </c>
      <c r="AE489" s="2" t="b">
        <f t="shared" si="238"/>
        <v>0</v>
      </c>
      <c r="AF489" s="2" t="b">
        <f t="shared" si="239"/>
        <v>0</v>
      </c>
      <c r="AG489" s="2" t="b">
        <f>OR(
  AND(AC489,NOT(AC490)),
  AND(AF489,WEEKDAY(AH488,2)=EINSTELLUNGEN!$D$12),
  AND(AF489,AH489=$J$35)
)</f>
        <v>0</v>
      </c>
      <c r="AH489" s="2">
        <f>IF(AE489,AH488+IF(WEEKDAY(AH488+1,2)&lt;=EINSTELLUNGEN!$D$12,1,$J$36),AH488)</f>
        <v>42020</v>
      </c>
      <c r="AI489" s="2">
        <f t="shared" si="240"/>
        <v>2019</v>
      </c>
      <c r="AJ489" s="2">
        <f t="shared" si="241"/>
        <v>201901</v>
      </c>
      <c r="AK489" s="2">
        <f t="shared" si="242"/>
        <v>201901</v>
      </c>
      <c r="AL489" s="2">
        <f t="shared" si="270"/>
        <v>201903</v>
      </c>
      <c r="AM489" s="2" t="b">
        <f t="shared" si="243"/>
        <v>1</v>
      </c>
      <c r="AN489" s="4" t="e">
        <f t="shared" si="255"/>
        <v>#N/A</v>
      </c>
      <c r="AO489" s="4" t="e">
        <f t="shared" si="256"/>
        <v>#N/A</v>
      </c>
      <c r="AP489" s="2" t="str">
        <f>IF(AD489,
  IF(ISBLANK(H489),
    AP488,
    IF(LEN(H489)=1,
      IF(OR(UPPER(H489)="A",UPPER(H489)="I"),
        EINSTELLUNGEN!$D$21,
        IF(OR(UPPER(H489)="B",UPPER(H489)="M"),
          EINSTELLUNGEN!$D$22,
          IF(OR(UPPER(H489)="C",UPPER(H489)="S"),
            EINSTELLUNGEN!$D$23,
            IF(UPPER(H489)="D",
              EINSTELLUNGEN!$D$24,
              IF(UPPER(H489)="E",
                EINSTELLUNGEN!$D$25,
                UPPER(H489)))))),
      IF(ISNUMBER(H489),
        EINSTELLUNGEN!$D$20&amp;H489,
        UPPER(H489)))),
  "")</f>
        <v/>
      </c>
      <c r="AQ489" s="2" t="str">
        <f t="shared" si="257"/>
        <v/>
      </c>
      <c r="AR489" s="2">
        <f t="shared" si="258"/>
        <v>0</v>
      </c>
      <c r="AS489" s="145">
        <f t="shared" si="259"/>
        <v>0.33333333333333331</v>
      </c>
      <c r="AT489" s="2">
        <f t="shared" si="260"/>
        <v>0</v>
      </c>
      <c r="AU489" s="2">
        <f t="shared" si="261"/>
        <v>0</v>
      </c>
      <c r="AV489" s="2">
        <f t="shared" si="262"/>
        <v>0</v>
      </c>
      <c r="AW489" s="2">
        <f t="shared" si="263"/>
        <v>0</v>
      </c>
      <c r="AX489" s="2">
        <f t="shared" si="244"/>
        <v>0</v>
      </c>
      <c r="AY489" s="2">
        <f t="shared" si="264"/>
        <v>0</v>
      </c>
      <c r="AZ489" s="145" t="e">
        <f t="shared" si="265"/>
        <v>#N/A</v>
      </c>
      <c r="BA489" s="145" t="e">
        <f t="shared" si="266"/>
        <v>#N/A</v>
      </c>
      <c r="BB489" s="145">
        <f t="shared" si="267"/>
        <v>2.083333333333337E-2</v>
      </c>
      <c r="BC489" s="2">
        <f>IF(AM489,
  IF(AND(AL489=$J$31,_xlfn.DAYS(AH489,DATE(AI489,1,1))&lt;7),
    MAX(0,EINSTELLUNGEN!$D$12+1-WEEKDAY(DATE(EINSTELLUNGEN!$D$9,EINSTELLUNGEN!$D$10,1),2)),
    IF(AL489=$J$33,
      MIN(EINSTELLUNGEN!$D$12,WEEKDAY(DATE(EINSTELLUNGEN!$D$9,12,31),2)),
      EINSTELLUNGEN!$D$12
  )) - SUMIF(AL$50:AL$2500,"="&amp;AL489,AX$50:AX$2500),
  0)</f>
        <v>3</v>
      </c>
      <c r="BD489" s="2">
        <f t="shared" si="268"/>
        <v>0.33333333333333331</v>
      </c>
      <c r="BE489" s="2">
        <f t="shared" si="269"/>
        <v>0</v>
      </c>
    </row>
    <row r="490" spans="1:57" ht="10.5" customHeight="1">
      <c r="A490" s="1" t="str">
        <f t="shared" ca="1" si="245"/>
        <v/>
      </c>
      <c r="B490" s="1" t="str">
        <f t="shared" ca="1" si="246"/>
        <v/>
      </c>
      <c r="C490" s="1" t="str">
        <f t="shared" ca="1" si="247"/>
        <v/>
      </c>
      <c r="D490" s="1" t="str">
        <f t="shared" ca="1" si="248"/>
        <v/>
      </c>
      <c r="F490" s="10"/>
      <c r="G490" s="136" t="str">
        <f t="shared" si="249"/>
        <v/>
      </c>
      <c r="H490" s="27"/>
      <c r="I490" s="28"/>
      <c r="J490" s="28"/>
      <c r="K490" s="29"/>
      <c r="L490" s="136"/>
      <c r="M490" s="136"/>
      <c r="N490" s="136"/>
      <c r="O490" s="26" t="str">
        <f t="shared" si="250"/>
        <v/>
      </c>
      <c r="P490" s="218" t="str">
        <f t="shared" si="251"/>
        <v/>
      </c>
      <c r="Q490" s="26" t="str">
        <f t="shared" si="252"/>
        <v/>
      </c>
      <c r="R490" s="22"/>
      <c r="S490" s="99"/>
      <c r="T490" s="10"/>
      <c r="U490" s="229" t="str">
        <f t="shared" si="253"/>
        <v/>
      </c>
      <c r="V490" s="230"/>
      <c r="W490" s="230"/>
      <c r="X490" s="230"/>
      <c r="Y490" s="230"/>
      <c r="Z490" s="22" t="str">
        <f>""</f>
        <v/>
      </c>
      <c r="AB490" s="23" t="str">
        <f t="shared" si="254"/>
        <v/>
      </c>
      <c r="AC490" s="2" t="b">
        <f>COUNT(Q490:Q$2500)&gt;0</f>
        <v>0</v>
      </c>
      <c r="AD490" s="2" t="b">
        <f t="shared" si="237"/>
        <v>0</v>
      </c>
      <c r="AE490" s="2" t="b">
        <f t="shared" si="238"/>
        <v>0</v>
      </c>
      <c r="AF490" s="2" t="b">
        <f t="shared" si="239"/>
        <v>0</v>
      </c>
      <c r="AG490" s="2" t="b">
        <f>OR(
  AND(AC490,NOT(AC491)),
  AND(AF490,WEEKDAY(AH489,2)=EINSTELLUNGEN!$D$12),
  AND(AF490,AH490=$J$35)
)</f>
        <v>0</v>
      </c>
      <c r="AH490" s="2">
        <f>IF(AE490,AH489+IF(WEEKDAY(AH489+1,2)&lt;=EINSTELLUNGEN!$D$12,1,$J$36),AH489)</f>
        <v>42020</v>
      </c>
      <c r="AI490" s="2">
        <f t="shared" si="240"/>
        <v>2019</v>
      </c>
      <c r="AJ490" s="2">
        <f t="shared" si="241"/>
        <v>201901</v>
      </c>
      <c r="AK490" s="2">
        <f t="shared" si="242"/>
        <v>201901</v>
      </c>
      <c r="AL490" s="2">
        <f t="shared" si="270"/>
        <v>201903</v>
      </c>
      <c r="AM490" s="2" t="b">
        <f t="shared" si="243"/>
        <v>1</v>
      </c>
      <c r="AN490" s="4" t="e">
        <f t="shared" si="255"/>
        <v>#N/A</v>
      </c>
      <c r="AO490" s="4" t="e">
        <f t="shared" si="256"/>
        <v>#N/A</v>
      </c>
      <c r="AP490" s="2" t="str">
        <f>IF(AD490,
  IF(ISBLANK(H490),
    AP489,
    IF(LEN(H490)=1,
      IF(OR(UPPER(H490)="A",UPPER(H490)="I"),
        EINSTELLUNGEN!$D$21,
        IF(OR(UPPER(H490)="B",UPPER(H490)="M"),
          EINSTELLUNGEN!$D$22,
          IF(OR(UPPER(H490)="C",UPPER(H490)="S"),
            EINSTELLUNGEN!$D$23,
            IF(UPPER(H490)="D",
              EINSTELLUNGEN!$D$24,
              IF(UPPER(H490)="E",
                EINSTELLUNGEN!$D$25,
                UPPER(H490)))))),
      IF(ISNUMBER(H490),
        EINSTELLUNGEN!$D$20&amp;H490,
        UPPER(H490)))),
  "")</f>
        <v/>
      </c>
      <c r="AQ490" s="2" t="str">
        <f t="shared" si="257"/>
        <v/>
      </c>
      <c r="AR490" s="2">
        <f t="shared" si="258"/>
        <v>0</v>
      </c>
      <c r="AS490" s="145">
        <f t="shared" si="259"/>
        <v>0.33333333333333331</v>
      </c>
      <c r="AT490" s="2">
        <f t="shared" si="260"/>
        <v>0</v>
      </c>
      <c r="AU490" s="2">
        <f t="shared" si="261"/>
        <v>0</v>
      </c>
      <c r="AV490" s="2">
        <f t="shared" si="262"/>
        <v>0</v>
      </c>
      <c r="AW490" s="2">
        <f t="shared" si="263"/>
        <v>0</v>
      </c>
      <c r="AX490" s="2">
        <f t="shared" si="244"/>
        <v>0</v>
      </c>
      <c r="AY490" s="2">
        <f t="shared" si="264"/>
        <v>0</v>
      </c>
      <c r="AZ490" s="145" t="e">
        <f t="shared" si="265"/>
        <v>#N/A</v>
      </c>
      <c r="BA490" s="145" t="e">
        <f t="shared" si="266"/>
        <v>#N/A</v>
      </c>
      <c r="BB490" s="145">
        <f t="shared" si="267"/>
        <v>2.083333333333337E-2</v>
      </c>
      <c r="BC490" s="2">
        <f>IF(AM490,
  IF(AND(AL490=$J$31,_xlfn.DAYS(AH490,DATE(AI490,1,1))&lt;7),
    MAX(0,EINSTELLUNGEN!$D$12+1-WEEKDAY(DATE(EINSTELLUNGEN!$D$9,EINSTELLUNGEN!$D$10,1),2)),
    IF(AL490=$J$33,
      MIN(EINSTELLUNGEN!$D$12,WEEKDAY(DATE(EINSTELLUNGEN!$D$9,12,31),2)),
      EINSTELLUNGEN!$D$12
  )) - SUMIF(AL$50:AL$2500,"="&amp;AL490,AX$50:AX$2500),
  0)</f>
        <v>3</v>
      </c>
      <c r="BD490" s="2">
        <f t="shared" si="268"/>
        <v>0.33333333333333331</v>
      </c>
      <c r="BE490" s="2">
        <f t="shared" si="269"/>
        <v>0</v>
      </c>
    </row>
    <row r="491" spans="1:57" ht="10.5" customHeight="1">
      <c r="A491" s="1" t="str">
        <f t="shared" ca="1" si="245"/>
        <v/>
      </c>
      <c r="B491" s="1" t="str">
        <f t="shared" ca="1" si="246"/>
        <v/>
      </c>
      <c r="C491" s="1" t="str">
        <f t="shared" ca="1" si="247"/>
        <v/>
      </c>
      <c r="D491" s="1" t="str">
        <f t="shared" ca="1" si="248"/>
        <v/>
      </c>
      <c r="F491" s="10"/>
      <c r="G491" s="136" t="str">
        <f t="shared" si="249"/>
        <v/>
      </c>
      <c r="H491" s="27"/>
      <c r="I491" s="28"/>
      <c r="J491" s="28"/>
      <c r="K491" s="29"/>
      <c r="L491" s="136"/>
      <c r="M491" s="136"/>
      <c r="N491" s="136"/>
      <c r="O491" s="26" t="str">
        <f t="shared" si="250"/>
        <v/>
      </c>
      <c r="P491" s="218" t="str">
        <f t="shared" si="251"/>
        <v/>
      </c>
      <c r="Q491" s="26" t="str">
        <f t="shared" si="252"/>
        <v/>
      </c>
      <c r="R491" s="22"/>
      <c r="S491" s="99"/>
      <c r="T491" s="10"/>
      <c r="U491" s="229" t="str">
        <f t="shared" si="253"/>
        <v/>
      </c>
      <c r="V491" s="230"/>
      <c r="W491" s="230"/>
      <c r="X491" s="230"/>
      <c r="Y491" s="230"/>
      <c r="Z491" s="22" t="str">
        <f>""</f>
        <v/>
      </c>
      <c r="AB491" s="23" t="str">
        <f t="shared" si="254"/>
        <v/>
      </c>
      <c r="AC491" s="2" t="b">
        <f>COUNT(Q491:Q$2500)&gt;0</f>
        <v>0</v>
      </c>
      <c r="AD491" s="2" t="b">
        <f t="shared" ref="AD491:AD554" si="271">LEN(CONCATENATE(H491,I491,J491,K491))&gt;0</f>
        <v>0</v>
      </c>
      <c r="AE491" s="2" t="b">
        <f t="shared" ref="AE491:AE554" si="272">AND(NOT(AD491),AD492)</f>
        <v>0</v>
      </c>
      <c r="AF491" s="2" t="b">
        <f t="shared" ref="AF491:AF554" si="273">AND(NOT(AD491),AD490)</f>
        <v>0</v>
      </c>
      <c r="AG491" s="2" t="b">
        <f>OR(
  AND(AC491,NOT(AC492)),
  AND(AF491,WEEKDAY(AH490,2)=EINSTELLUNGEN!$D$12),
  AND(AF491,AH491=$J$35)
)</f>
        <v>0</v>
      </c>
      <c r="AH491" s="2">
        <f>IF(AE491,AH490+IF(WEEKDAY(AH490+1,2)&lt;=EINSTELLUNGEN!$D$12,1,$J$36),AH490)</f>
        <v>42020</v>
      </c>
      <c r="AI491" s="2">
        <f t="shared" ref="AI491:AI554" si="274">YEAR(AH491)</f>
        <v>2019</v>
      </c>
      <c r="AJ491" s="2">
        <f t="shared" ref="AJ491:AJ554" si="275">AI491*100+ROUNDUP(MONTH(AH491)/3,0)</f>
        <v>201901</v>
      </c>
      <c r="AK491" s="2">
        <f t="shared" ref="AK491:AK554" si="276">AI491*100+MONTH(AH491)</f>
        <v>201901</v>
      </c>
      <c r="AL491" s="2">
        <f t="shared" si="270"/>
        <v>201903</v>
      </c>
      <c r="AM491" s="2" t="b">
        <f t="shared" ref="AM491:AM554" si="277">AND(AH491&gt;=$J$34,AH491&lt;=$J$35)</f>
        <v>1</v>
      </c>
      <c r="AN491" s="4" t="e">
        <f t="shared" si="255"/>
        <v>#N/A</v>
      </c>
      <c r="AO491" s="4" t="e">
        <f t="shared" si="256"/>
        <v>#N/A</v>
      </c>
      <c r="AP491" s="2" t="str">
        <f>IF(AD491,
  IF(ISBLANK(H491),
    AP490,
    IF(LEN(H491)=1,
      IF(OR(UPPER(H491)="A",UPPER(H491)="I"),
        EINSTELLUNGEN!$D$21,
        IF(OR(UPPER(H491)="B",UPPER(H491)="M"),
          EINSTELLUNGEN!$D$22,
          IF(OR(UPPER(H491)="C",UPPER(H491)="S"),
            EINSTELLUNGEN!$D$23,
            IF(UPPER(H491)="D",
              EINSTELLUNGEN!$D$24,
              IF(UPPER(H491)="E",
                EINSTELLUNGEN!$D$25,
                UPPER(H491)))))),
      IF(ISNUMBER(H491),
        EINSTELLUNGEN!$D$20&amp;H491,
        UPPER(H491)))),
  "")</f>
        <v/>
      </c>
      <c r="AQ491" s="2" t="str">
        <f t="shared" si="257"/>
        <v/>
      </c>
      <c r="AR491" s="2">
        <f t="shared" si="258"/>
        <v>0</v>
      </c>
      <c r="AS491" s="145">
        <f t="shared" si="259"/>
        <v>0.33333333333333331</v>
      </c>
      <c r="AT491" s="2">
        <f t="shared" si="260"/>
        <v>0</v>
      </c>
      <c r="AU491" s="2">
        <f t="shared" si="261"/>
        <v>0</v>
      </c>
      <c r="AV491" s="2">
        <f t="shared" si="262"/>
        <v>0</v>
      </c>
      <c r="AW491" s="2">
        <f t="shared" si="263"/>
        <v>0</v>
      </c>
      <c r="AX491" s="2">
        <f t="shared" ref="AX491:AX554" si="278">IF(SUM(AT491:AV491)=0,0,1)</f>
        <v>0</v>
      </c>
      <c r="AY491" s="2">
        <f t="shared" si="264"/>
        <v>0</v>
      </c>
      <c r="AZ491" s="145" t="e">
        <f t="shared" si="265"/>
        <v>#N/A</v>
      </c>
      <c r="BA491" s="145" t="e">
        <f t="shared" si="266"/>
        <v>#N/A</v>
      </c>
      <c r="BB491" s="145">
        <f t="shared" si="267"/>
        <v>2.083333333333337E-2</v>
      </c>
      <c r="BC491" s="2">
        <f>IF(AM491,
  IF(AND(AL491=$J$31,_xlfn.DAYS(AH491,DATE(AI491,1,1))&lt;7),
    MAX(0,EINSTELLUNGEN!$D$12+1-WEEKDAY(DATE(EINSTELLUNGEN!$D$9,EINSTELLUNGEN!$D$10,1),2)),
    IF(AL491=$J$33,
      MIN(EINSTELLUNGEN!$D$12,WEEKDAY(DATE(EINSTELLUNGEN!$D$9,12,31),2)),
      EINSTELLUNGEN!$D$12
  )) - SUMIF(AL$50:AL$2500,"="&amp;AL491,AX$50:AX$2500),
  0)</f>
        <v>3</v>
      </c>
      <c r="BD491" s="2">
        <f t="shared" si="268"/>
        <v>0.33333333333333331</v>
      </c>
      <c r="BE491" s="2">
        <f t="shared" si="269"/>
        <v>0</v>
      </c>
    </row>
    <row r="492" spans="1:57" ht="10.5" customHeight="1">
      <c r="A492" s="1" t="str">
        <f t="shared" ca="1" si="245"/>
        <v/>
      </c>
      <c r="B492" s="1" t="str">
        <f t="shared" ca="1" si="246"/>
        <v/>
      </c>
      <c r="C492" s="1" t="str">
        <f t="shared" ca="1" si="247"/>
        <v/>
      </c>
      <c r="D492" s="1" t="str">
        <f t="shared" ca="1" si="248"/>
        <v/>
      </c>
      <c r="F492" s="10"/>
      <c r="G492" s="136" t="str">
        <f t="shared" si="249"/>
        <v/>
      </c>
      <c r="H492" s="27"/>
      <c r="I492" s="28"/>
      <c r="J492" s="28"/>
      <c r="K492" s="29"/>
      <c r="L492" s="136"/>
      <c r="M492" s="136"/>
      <c r="N492" s="136"/>
      <c r="O492" s="26" t="str">
        <f t="shared" si="250"/>
        <v/>
      </c>
      <c r="P492" s="218" t="str">
        <f t="shared" si="251"/>
        <v/>
      </c>
      <c r="Q492" s="26" t="str">
        <f t="shared" si="252"/>
        <v/>
      </c>
      <c r="R492" s="22"/>
      <c r="S492" s="99"/>
      <c r="T492" s="10"/>
      <c r="U492" s="229" t="str">
        <f t="shared" si="253"/>
        <v/>
      </c>
      <c r="V492" s="230"/>
      <c r="W492" s="230"/>
      <c r="X492" s="230"/>
      <c r="Y492" s="230"/>
      <c r="Z492" s="22" t="str">
        <f>""</f>
        <v/>
      </c>
      <c r="AB492" s="23" t="str">
        <f t="shared" si="254"/>
        <v/>
      </c>
      <c r="AC492" s="2" t="b">
        <f>COUNT(Q492:Q$2500)&gt;0</f>
        <v>0</v>
      </c>
      <c r="AD492" s="2" t="b">
        <f t="shared" si="271"/>
        <v>0</v>
      </c>
      <c r="AE492" s="2" t="b">
        <f t="shared" si="272"/>
        <v>0</v>
      </c>
      <c r="AF492" s="2" t="b">
        <f t="shared" si="273"/>
        <v>0</v>
      </c>
      <c r="AG492" s="2" t="b">
        <f>OR(
  AND(AC492,NOT(AC493)),
  AND(AF492,WEEKDAY(AH491,2)=EINSTELLUNGEN!$D$12),
  AND(AF492,AH492=$J$35)
)</f>
        <v>0</v>
      </c>
      <c r="AH492" s="2">
        <f>IF(AE492,AH491+IF(WEEKDAY(AH491+1,2)&lt;=EINSTELLUNGEN!$D$12,1,$J$36),AH491)</f>
        <v>42020</v>
      </c>
      <c r="AI492" s="2">
        <f t="shared" si="274"/>
        <v>2019</v>
      </c>
      <c r="AJ492" s="2">
        <f t="shared" si="275"/>
        <v>201901</v>
      </c>
      <c r="AK492" s="2">
        <f t="shared" si="276"/>
        <v>201901</v>
      </c>
      <c r="AL492" s="2">
        <f t="shared" si="270"/>
        <v>201903</v>
      </c>
      <c r="AM492" s="2" t="b">
        <f t="shared" si="277"/>
        <v>1</v>
      </c>
      <c r="AN492" s="4" t="e">
        <f t="shared" si="255"/>
        <v>#N/A</v>
      </c>
      <c r="AO492" s="4" t="e">
        <f t="shared" si="256"/>
        <v>#N/A</v>
      </c>
      <c r="AP492" s="2" t="str">
        <f>IF(AD492,
  IF(ISBLANK(H492),
    AP491,
    IF(LEN(H492)=1,
      IF(OR(UPPER(H492)="A",UPPER(H492)="I"),
        EINSTELLUNGEN!$D$21,
        IF(OR(UPPER(H492)="B",UPPER(H492)="M"),
          EINSTELLUNGEN!$D$22,
          IF(OR(UPPER(H492)="C",UPPER(H492)="S"),
            EINSTELLUNGEN!$D$23,
            IF(UPPER(H492)="D",
              EINSTELLUNGEN!$D$24,
              IF(UPPER(H492)="E",
                EINSTELLUNGEN!$D$25,
                UPPER(H492)))))),
      IF(ISNUMBER(H492),
        EINSTELLUNGEN!$D$20&amp;H492,
        UPPER(H492)))),
  "")</f>
        <v/>
      </c>
      <c r="AQ492" s="2" t="str">
        <f t="shared" si="257"/>
        <v/>
      </c>
      <c r="AR492" s="2">
        <f t="shared" si="258"/>
        <v>0</v>
      </c>
      <c r="AS492" s="145">
        <f t="shared" si="259"/>
        <v>0.33333333333333331</v>
      </c>
      <c r="AT492" s="2">
        <f t="shared" si="260"/>
        <v>0</v>
      </c>
      <c r="AU492" s="2">
        <f t="shared" si="261"/>
        <v>0</v>
      </c>
      <c r="AV492" s="2">
        <f t="shared" si="262"/>
        <v>0</v>
      </c>
      <c r="AW492" s="2">
        <f t="shared" si="263"/>
        <v>0</v>
      </c>
      <c r="AX492" s="2">
        <f t="shared" si="278"/>
        <v>0</v>
      </c>
      <c r="AY492" s="2">
        <f t="shared" si="264"/>
        <v>0</v>
      </c>
      <c r="AZ492" s="145" t="e">
        <f t="shared" si="265"/>
        <v>#N/A</v>
      </c>
      <c r="BA492" s="145" t="e">
        <f t="shared" si="266"/>
        <v>#N/A</v>
      </c>
      <c r="BB492" s="145">
        <f t="shared" si="267"/>
        <v>2.083333333333337E-2</v>
      </c>
      <c r="BC492" s="2">
        <f>IF(AM492,
  IF(AND(AL492=$J$31,_xlfn.DAYS(AH492,DATE(AI492,1,1))&lt;7),
    MAX(0,EINSTELLUNGEN!$D$12+1-WEEKDAY(DATE(EINSTELLUNGEN!$D$9,EINSTELLUNGEN!$D$10,1),2)),
    IF(AL492=$J$33,
      MIN(EINSTELLUNGEN!$D$12,WEEKDAY(DATE(EINSTELLUNGEN!$D$9,12,31),2)),
      EINSTELLUNGEN!$D$12
  )) - SUMIF(AL$50:AL$2500,"="&amp;AL492,AX$50:AX$2500),
  0)</f>
        <v>3</v>
      </c>
      <c r="BD492" s="2">
        <f t="shared" si="268"/>
        <v>0.33333333333333331</v>
      </c>
      <c r="BE492" s="2">
        <f t="shared" si="269"/>
        <v>0</v>
      </c>
    </row>
    <row r="493" spans="1:57" ht="10.5" customHeight="1">
      <c r="A493" s="1" t="str">
        <f t="shared" ca="1" si="245"/>
        <v/>
      </c>
      <c r="B493" s="1" t="str">
        <f t="shared" ca="1" si="246"/>
        <v/>
      </c>
      <c r="C493" s="1" t="str">
        <f t="shared" ca="1" si="247"/>
        <v/>
      </c>
      <c r="D493" s="1" t="str">
        <f t="shared" ca="1" si="248"/>
        <v/>
      </c>
      <c r="F493" s="10"/>
      <c r="G493" s="136" t="str">
        <f t="shared" si="249"/>
        <v/>
      </c>
      <c r="H493" s="27"/>
      <c r="I493" s="28"/>
      <c r="J493" s="28"/>
      <c r="K493" s="29"/>
      <c r="L493" s="136"/>
      <c r="M493" s="136"/>
      <c r="N493" s="136"/>
      <c r="O493" s="26" t="str">
        <f t="shared" si="250"/>
        <v/>
      </c>
      <c r="P493" s="218" t="str">
        <f t="shared" si="251"/>
        <v/>
      </c>
      <c r="Q493" s="26" t="str">
        <f t="shared" si="252"/>
        <v/>
      </c>
      <c r="R493" s="22"/>
      <c r="S493" s="99"/>
      <c r="T493" s="10"/>
      <c r="U493" s="229" t="str">
        <f t="shared" si="253"/>
        <v/>
      </c>
      <c r="V493" s="230"/>
      <c r="W493" s="230"/>
      <c r="X493" s="230"/>
      <c r="Y493" s="230"/>
      <c r="Z493" s="22" t="str">
        <f>""</f>
        <v/>
      </c>
      <c r="AB493" s="23" t="str">
        <f t="shared" si="254"/>
        <v/>
      </c>
      <c r="AC493" s="2" t="b">
        <f>COUNT(Q493:Q$2500)&gt;0</f>
        <v>0</v>
      </c>
      <c r="AD493" s="2" t="b">
        <f t="shared" si="271"/>
        <v>0</v>
      </c>
      <c r="AE493" s="2" t="b">
        <f t="shared" si="272"/>
        <v>0</v>
      </c>
      <c r="AF493" s="2" t="b">
        <f t="shared" si="273"/>
        <v>0</v>
      </c>
      <c r="AG493" s="2" t="b">
        <f>OR(
  AND(AC493,NOT(AC494)),
  AND(AF493,WEEKDAY(AH492,2)=EINSTELLUNGEN!$D$12),
  AND(AF493,AH493=$J$35)
)</f>
        <v>0</v>
      </c>
      <c r="AH493" s="2">
        <f>IF(AE493,AH492+IF(WEEKDAY(AH492+1,2)&lt;=EINSTELLUNGEN!$D$12,1,$J$36),AH492)</f>
        <v>42020</v>
      </c>
      <c r="AI493" s="2">
        <f t="shared" si="274"/>
        <v>2019</v>
      </c>
      <c r="AJ493" s="2">
        <f t="shared" si="275"/>
        <v>201901</v>
      </c>
      <c r="AK493" s="2">
        <f t="shared" si="276"/>
        <v>201901</v>
      </c>
      <c r="AL493" s="2">
        <f t="shared" si="270"/>
        <v>201903</v>
      </c>
      <c r="AM493" s="2" t="b">
        <f t="shared" si="277"/>
        <v>1</v>
      </c>
      <c r="AN493" s="4" t="e">
        <f t="shared" si="255"/>
        <v>#N/A</v>
      </c>
      <c r="AO493" s="4" t="e">
        <f t="shared" si="256"/>
        <v>#N/A</v>
      </c>
      <c r="AP493" s="2" t="str">
        <f>IF(AD493,
  IF(ISBLANK(H493),
    AP492,
    IF(LEN(H493)=1,
      IF(OR(UPPER(H493)="A",UPPER(H493)="I"),
        EINSTELLUNGEN!$D$21,
        IF(OR(UPPER(H493)="B",UPPER(H493)="M"),
          EINSTELLUNGEN!$D$22,
          IF(OR(UPPER(H493)="C",UPPER(H493)="S"),
            EINSTELLUNGEN!$D$23,
            IF(UPPER(H493)="D",
              EINSTELLUNGEN!$D$24,
              IF(UPPER(H493)="E",
                EINSTELLUNGEN!$D$25,
                UPPER(H493)))))),
      IF(ISNUMBER(H493),
        EINSTELLUNGEN!$D$20&amp;H493,
        UPPER(H493)))),
  "")</f>
        <v/>
      </c>
      <c r="AQ493" s="2" t="str">
        <f t="shared" si="257"/>
        <v/>
      </c>
      <c r="AR493" s="2">
        <f t="shared" si="258"/>
        <v>0</v>
      </c>
      <c r="AS493" s="145">
        <f t="shared" si="259"/>
        <v>0.33333333333333331</v>
      </c>
      <c r="AT493" s="2">
        <f t="shared" si="260"/>
        <v>0</v>
      </c>
      <c r="AU493" s="2">
        <f t="shared" si="261"/>
        <v>0</v>
      </c>
      <c r="AV493" s="2">
        <f t="shared" si="262"/>
        <v>0</v>
      </c>
      <c r="AW493" s="2">
        <f t="shared" si="263"/>
        <v>0</v>
      </c>
      <c r="AX493" s="2">
        <f t="shared" si="278"/>
        <v>0</v>
      </c>
      <c r="AY493" s="2">
        <f t="shared" si="264"/>
        <v>0</v>
      </c>
      <c r="AZ493" s="145" t="e">
        <f t="shared" si="265"/>
        <v>#N/A</v>
      </c>
      <c r="BA493" s="145" t="e">
        <f t="shared" si="266"/>
        <v>#N/A</v>
      </c>
      <c r="BB493" s="145">
        <f t="shared" si="267"/>
        <v>2.083333333333337E-2</v>
      </c>
      <c r="BC493" s="2">
        <f>IF(AM493,
  IF(AND(AL493=$J$31,_xlfn.DAYS(AH493,DATE(AI493,1,1))&lt;7),
    MAX(0,EINSTELLUNGEN!$D$12+1-WEEKDAY(DATE(EINSTELLUNGEN!$D$9,EINSTELLUNGEN!$D$10,1),2)),
    IF(AL493=$J$33,
      MIN(EINSTELLUNGEN!$D$12,WEEKDAY(DATE(EINSTELLUNGEN!$D$9,12,31),2)),
      EINSTELLUNGEN!$D$12
  )) - SUMIF(AL$50:AL$2500,"="&amp;AL493,AX$50:AX$2500),
  0)</f>
        <v>3</v>
      </c>
      <c r="BD493" s="2">
        <f t="shared" si="268"/>
        <v>0.33333333333333331</v>
      </c>
      <c r="BE493" s="2">
        <f t="shared" si="269"/>
        <v>0</v>
      </c>
    </row>
    <row r="494" spans="1:57" ht="10.5" customHeight="1">
      <c r="A494" s="1" t="str">
        <f t="shared" ca="1" si="245"/>
        <v/>
      </c>
      <c r="B494" s="1" t="str">
        <f t="shared" ca="1" si="246"/>
        <v/>
      </c>
      <c r="C494" s="1" t="str">
        <f t="shared" ca="1" si="247"/>
        <v/>
      </c>
      <c r="D494" s="1" t="str">
        <f t="shared" ca="1" si="248"/>
        <v/>
      </c>
      <c r="F494" s="10"/>
      <c r="G494" s="136" t="str">
        <f t="shared" si="249"/>
        <v/>
      </c>
      <c r="H494" s="27"/>
      <c r="I494" s="28"/>
      <c r="J494" s="28"/>
      <c r="K494" s="29"/>
      <c r="L494" s="136"/>
      <c r="M494" s="136"/>
      <c r="N494" s="136"/>
      <c r="O494" s="26" t="str">
        <f t="shared" si="250"/>
        <v/>
      </c>
      <c r="P494" s="218" t="str">
        <f t="shared" si="251"/>
        <v/>
      </c>
      <c r="Q494" s="26" t="str">
        <f t="shared" si="252"/>
        <v/>
      </c>
      <c r="R494" s="22"/>
      <c r="S494" s="99"/>
      <c r="T494" s="10"/>
      <c r="U494" s="229" t="str">
        <f t="shared" si="253"/>
        <v/>
      </c>
      <c r="V494" s="230"/>
      <c r="W494" s="230"/>
      <c r="X494" s="230"/>
      <c r="Y494" s="230"/>
      <c r="Z494" s="22" t="str">
        <f>""</f>
        <v/>
      </c>
      <c r="AB494" s="23" t="str">
        <f t="shared" si="254"/>
        <v/>
      </c>
      <c r="AC494" s="2" t="b">
        <f>COUNT(Q494:Q$2500)&gt;0</f>
        <v>0</v>
      </c>
      <c r="AD494" s="2" t="b">
        <f t="shared" si="271"/>
        <v>0</v>
      </c>
      <c r="AE494" s="2" t="b">
        <f t="shared" si="272"/>
        <v>0</v>
      </c>
      <c r="AF494" s="2" t="b">
        <f t="shared" si="273"/>
        <v>0</v>
      </c>
      <c r="AG494" s="2" t="b">
        <f>OR(
  AND(AC494,NOT(AC495)),
  AND(AF494,WEEKDAY(AH493,2)=EINSTELLUNGEN!$D$12),
  AND(AF494,AH494=$J$35)
)</f>
        <v>0</v>
      </c>
      <c r="AH494" s="2">
        <f>IF(AE494,AH493+IF(WEEKDAY(AH493+1,2)&lt;=EINSTELLUNGEN!$D$12,1,$J$36),AH493)</f>
        <v>42020</v>
      </c>
      <c r="AI494" s="2">
        <f t="shared" si="274"/>
        <v>2019</v>
      </c>
      <c r="AJ494" s="2">
        <f t="shared" si="275"/>
        <v>201901</v>
      </c>
      <c r="AK494" s="2">
        <f t="shared" si="276"/>
        <v>201901</v>
      </c>
      <c r="AL494" s="2">
        <f t="shared" si="270"/>
        <v>201903</v>
      </c>
      <c r="AM494" s="2" t="b">
        <f t="shared" si="277"/>
        <v>1</v>
      </c>
      <c r="AN494" s="4" t="e">
        <f t="shared" si="255"/>
        <v>#N/A</v>
      </c>
      <c r="AO494" s="4" t="e">
        <f t="shared" si="256"/>
        <v>#N/A</v>
      </c>
      <c r="AP494" s="2" t="str">
        <f>IF(AD494,
  IF(ISBLANK(H494),
    AP493,
    IF(LEN(H494)=1,
      IF(OR(UPPER(H494)="A",UPPER(H494)="I"),
        EINSTELLUNGEN!$D$21,
        IF(OR(UPPER(H494)="B",UPPER(H494)="M"),
          EINSTELLUNGEN!$D$22,
          IF(OR(UPPER(H494)="C",UPPER(H494)="S"),
            EINSTELLUNGEN!$D$23,
            IF(UPPER(H494)="D",
              EINSTELLUNGEN!$D$24,
              IF(UPPER(H494)="E",
                EINSTELLUNGEN!$D$25,
                UPPER(H494)))))),
      IF(ISNUMBER(H494),
        EINSTELLUNGEN!$D$20&amp;H494,
        UPPER(H494)))),
  "")</f>
        <v/>
      </c>
      <c r="AQ494" s="2" t="str">
        <f t="shared" si="257"/>
        <v/>
      </c>
      <c r="AR494" s="2">
        <f t="shared" si="258"/>
        <v>0</v>
      </c>
      <c r="AS494" s="145">
        <f t="shared" si="259"/>
        <v>0.33333333333333331</v>
      </c>
      <c r="AT494" s="2">
        <f t="shared" si="260"/>
        <v>0</v>
      </c>
      <c r="AU494" s="2">
        <f t="shared" si="261"/>
        <v>0</v>
      </c>
      <c r="AV494" s="2">
        <f t="shared" si="262"/>
        <v>0</v>
      </c>
      <c r="AW494" s="2">
        <f t="shared" si="263"/>
        <v>0</v>
      </c>
      <c r="AX494" s="2">
        <f t="shared" si="278"/>
        <v>0</v>
      </c>
      <c r="AY494" s="2">
        <f t="shared" si="264"/>
        <v>0</v>
      </c>
      <c r="AZ494" s="145" t="e">
        <f t="shared" si="265"/>
        <v>#N/A</v>
      </c>
      <c r="BA494" s="145" t="e">
        <f t="shared" si="266"/>
        <v>#N/A</v>
      </c>
      <c r="BB494" s="145">
        <f t="shared" si="267"/>
        <v>2.083333333333337E-2</v>
      </c>
      <c r="BC494" s="2">
        <f>IF(AM494,
  IF(AND(AL494=$J$31,_xlfn.DAYS(AH494,DATE(AI494,1,1))&lt;7),
    MAX(0,EINSTELLUNGEN!$D$12+1-WEEKDAY(DATE(EINSTELLUNGEN!$D$9,EINSTELLUNGEN!$D$10,1),2)),
    IF(AL494=$J$33,
      MIN(EINSTELLUNGEN!$D$12,WEEKDAY(DATE(EINSTELLUNGEN!$D$9,12,31),2)),
      EINSTELLUNGEN!$D$12
  )) - SUMIF(AL$50:AL$2500,"="&amp;AL494,AX$50:AX$2500),
  0)</f>
        <v>3</v>
      </c>
      <c r="BD494" s="2">
        <f t="shared" si="268"/>
        <v>0.33333333333333331</v>
      </c>
      <c r="BE494" s="2">
        <f t="shared" si="269"/>
        <v>0</v>
      </c>
    </row>
    <row r="495" spans="1:57" ht="10.5" customHeight="1">
      <c r="A495" s="1" t="str">
        <f t="shared" ca="1" si="245"/>
        <v/>
      </c>
      <c r="B495" s="1" t="str">
        <f t="shared" ca="1" si="246"/>
        <v/>
      </c>
      <c r="C495" s="1" t="str">
        <f t="shared" ca="1" si="247"/>
        <v/>
      </c>
      <c r="D495" s="1" t="str">
        <f t="shared" ca="1" si="248"/>
        <v/>
      </c>
      <c r="F495" s="10"/>
      <c r="G495" s="136" t="str">
        <f t="shared" si="249"/>
        <v/>
      </c>
      <c r="H495" s="27"/>
      <c r="I495" s="28"/>
      <c r="J495" s="28"/>
      <c r="K495" s="29"/>
      <c r="L495" s="136"/>
      <c r="M495" s="136"/>
      <c r="N495" s="136"/>
      <c r="O495" s="26" t="str">
        <f t="shared" si="250"/>
        <v/>
      </c>
      <c r="P495" s="218" t="str">
        <f t="shared" si="251"/>
        <v/>
      </c>
      <c r="Q495" s="26" t="str">
        <f t="shared" si="252"/>
        <v/>
      </c>
      <c r="R495" s="22"/>
      <c r="S495" s="99"/>
      <c r="T495" s="10"/>
      <c r="U495" s="229" t="str">
        <f t="shared" si="253"/>
        <v/>
      </c>
      <c r="V495" s="230"/>
      <c r="W495" s="230"/>
      <c r="X495" s="230"/>
      <c r="Y495" s="230"/>
      <c r="Z495" s="22" t="str">
        <f>""</f>
        <v/>
      </c>
      <c r="AB495" s="23" t="str">
        <f t="shared" si="254"/>
        <v/>
      </c>
      <c r="AC495" s="2" t="b">
        <f>COUNT(Q495:Q$2500)&gt;0</f>
        <v>0</v>
      </c>
      <c r="AD495" s="2" t="b">
        <f t="shared" si="271"/>
        <v>0</v>
      </c>
      <c r="AE495" s="2" t="b">
        <f t="shared" si="272"/>
        <v>0</v>
      </c>
      <c r="AF495" s="2" t="b">
        <f t="shared" si="273"/>
        <v>0</v>
      </c>
      <c r="AG495" s="2" t="b">
        <f>OR(
  AND(AC495,NOT(AC496)),
  AND(AF495,WEEKDAY(AH494,2)=EINSTELLUNGEN!$D$12),
  AND(AF495,AH495=$J$35)
)</f>
        <v>0</v>
      </c>
      <c r="AH495" s="2">
        <f>IF(AE495,AH494+IF(WEEKDAY(AH494+1,2)&lt;=EINSTELLUNGEN!$D$12,1,$J$36),AH494)</f>
        <v>42020</v>
      </c>
      <c r="AI495" s="2">
        <f t="shared" si="274"/>
        <v>2019</v>
      </c>
      <c r="AJ495" s="2">
        <f t="shared" si="275"/>
        <v>201901</v>
      </c>
      <c r="AK495" s="2">
        <f t="shared" si="276"/>
        <v>201901</v>
      </c>
      <c r="AL495" s="2">
        <f t="shared" si="270"/>
        <v>201903</v>
      </c>
      <c r="AM495" s="2" t="b">
        <f t="shared" si="277"/>
        <v>1</v>
      </c>
      <c r="AN495" s="4" t="e">
        <f t="shared" si="255"/>
        <v>#N/A</v>
      </c>
      <c r="AO495" s="4" t="e">
        <f t="shared" si="256"/>
        <v>#N/A</v>
      </c>
      <c r="AP495" s="2" t="str">
        <f>IF(AD495,
  IF(ISBLANK(H495),
    AP494,
    IF(LEN(H495)=1,
      IF(OR(UPPER(H495)="A",UPPER(H495)="I"),
        EINSTELLUNGEN!$D$21,
        IF(OR(UPPER(H495)="B",UPPER(H495)="M"),
          EINSTELLUNGEN!$D$22,
          IF(OR(UPPER(H495)="C",UPPER(H495)="S"),
            EINSTELLUNGEN!$D$23,
            IF(UPPER(H495)="D",
              EINSTELLUNGEN!$D$24,
              IF(UPPER(H495)="E",
                EINSTELLUNGEN!$D$25,
                UPPER(H495)))))),
      IF(ISNUMBER(H495),
        EINSTELLUNGEN!$D$20&amp;H495,
        UPPER(H495)))),
  "")</f>
        <v/>
      </c>
      <c r="AQ495" s="2" t="str">
        <f t="shared" si="257"/>
        <v/>
      </c>
      <c r="AR495" s="2">
        <f t="shared" si="258"/>
        <v>0</v>
      </c>
      <c r="AS495" s="145">
        <f t="shared" si="259"/>
        <v>0.33333333333333331</v>
      </c>
      <c r="AT495" s="2">
        <f t="shared" si="260"/>
        <v>0</v>
      </c>
      <c r="AU495" s="2">
        <f t="shared" si="261"/>
        <v>0</v>
      </c>
      <c r="AV495" s="2">
        <f t="shared" si="262"/>
        <v>0</v>
      </c>
      <c r="AW495" s="2">
        <f t="shared" si="263"/>
        <v>0</v>
      </c>
      <c r="AX495" s="2">
        <f t="shared" si="278"/>
        <v>0</v>
      </c>
      <c r="AY495" s="2">
        <f t="shared" si="264"/>
        <v>0</v>
      </c>
      <c r="AZ495" s="145" t="e">
        <f t="shared" si="265"/>
        <v>#N/A</v>
      </c>
      <c r="BA495" s="145" t="e">
        <f t="shared" si="266"/>
        <v>#N/A</v>
      </c>
      <c r="BB495" s="145">
        <f t="shared" si="267"/>
        <v>2.083333333333337E-2</v>
      </c>
      <c r="BC495" s="2">
        <f>IF(AM495,
  IF(AND(AL495=$J$31,_xlfn.DAYS(AH495,DATE(AI495,1,1))&lt;7),
    MAX(0,EINSTELLUNGEN!$D$12+1-WEEKDAY(DATE(EINSTELLUNGEN!$D$9,EINSTELLUNGEN!$D$10,1),2)),
    IF(AL495=$J$33,
      MIN(EINSTELLUNGEN!$D$12,WEEKDAY(DATE(EINSTELLUNGEN!$D$9,12,31),2)),
      EINSTELLUNGEN!$D$12
  )) - SUMIF(AL$50:AL$2500,"="&amp;AL495,AX$50:AX$2500),
  0)</f>
        <v>3</v>
      </c>
      <c r="BD495" s="2">
        <f t="shared" si="268"/>
        <v>0.33333333333333331</v>
      </c>
      <c r="BE495" s="2">
        <f t="shared" si="269"/>
        <v>0</v>
      </c>
    </row>
    <row r="496" spans="1:57" ht="10.5" customHeight="1">
      <c r="A496" s="1" t="str">
        <f t="shared" ca="1" si="245"/>
        <v/>
      </c>
      <c r="B496" s="1" t="str">
        <f t="shared" ca="1" si="246"/>
        <v/>
      </c>
      <c r="C496" s="1" t="str">
        <f t="shared" ca="1" si="247"/>
        <v/>
      </c>
      <c r="D496" s="1" t="str">
        <f t="shared" ca="1" si="248"/>
        <v/>
      </c>
      <c r="F496" s="10"/>
      <c r="G496" s="136" t="str">
        <f t="shared" si="249"/>
        <v/>
      </c>
      <c r="H496" s="27"/>
      <c r="I496" s="28"/>
      <c r="J496" s="28"/>
      <c r="K496" s="29"/>
      <c r="L496" s="136"/>
      <c r="M496" s="136"/>
      <c r="N496" s="136"/>
      <c r="O496" s="26" t="str">
        <f t="shared" si="250"/>
        <v/>
      </c>
      <c r="P496" s="218" t="str">
        <f t="shared" si="251"/>
        <v/>
      </c>
      <c r="Q496" s="26" t="str">
        <f t="shared" si="252"/>
        <v/>
      </c>
      <c r="R496" s="22"/>
      <c r="S496" s="99"/>
      <c r="T496" s="10"/>
      <c r="U496" s="229" t="str">
        <f t="shared" si="253"/>
        <v/>
      </c>
      <c r="V496" s="230"/>
      <c r="W496" s="230"/>
      <c r="X496" s="230"/>
      <c r="Y496" s="230"/>
      <c r="Z496" s="22" t="str">
        <f>""</f>
        <v/>
      </c>
      <c r="AB496" s="23" t="str">
        <f t="shared" si="254"/>
        <v/>
      </c>
      <c r="AC496" s="2" t="b">
        <f>COUNT(Q496:Q$2500)&gt;0</f>
        <v>0</v>
      </c>
      <c r="AD496" s="2" t="b">
        <f t="shared" si="271"/>
        <v>0</v>
      </c>
      <c r="AE496" s="2" t="b">
        <f t="shared" si="272"/>
        <v>0</v>
      </c>
      <c r="AF496" s="2" t="b">
        <f t="shared" si="273"/>
        <v>0</v>
      </c>
      <c r="AG496" s="2" t="b">
        <f>OR(
  AND(AC496,NOT(AC497)),
  AND(AF496,WEEKDAY(AH495,2)=EINSTELLUNGEN!$D$12),
  AND(AF496,AH496=$J$35)
)</f>
        <v>0</v>
      </c>
      <c r="AH496" s="2">
        <f>IF(AE496,AH495+IF(WEEKDAY(AH495+1,2)&lt;=EINSTELLUNGEN!$D$12,1,$J$36),AH495)</f>
        <v>42020</v>
      </c>
      <c r="AI496" s="2">
        <f t="shared" si="274"/>
        <v>2019</v>
      </c>
      <c r="AJ496" s="2">
        <f t="shared" si="275"/>
        <v>201901</v>
      </c>
      <c r="AK496" s="2">
        <f t="shared" si="276"/>
        <v>201901</v>
      </c>
      <c r="AL496" s="2">
        <f t="shared" si="270"/>
        <v>201903</v>
      </c>
      <c r="AM496" s="2" t="b">
        <f t="shared" si="277"/>
        <v>1</v>
      </c>
      <c r="AN496" s="4" t="e">
        <f t="shared" si="255"/>
        <v>#N/A</v>
      </c>
      <c r="AO496" s="4" t="e">
        <f t="shared" si="256"/>
        <v>#N/A</v>
      </c>
      <c r="AP496" s="2" t="str">
        <f>IF(AD496,
  IF(ISBLANK(H496),
    AP495,
    IF(LEN(H496)=1,
      IF(OR(UPPER(H496)="A",UPPER(H496)="I"),
        EINSTELLUNGEN!$D$21,
        IF(OR(UPPER(H496)="B",UPPER(H496)="M"),
          EINSTELLUNGEN!$D$22,
          IF(OR(UPPER(H496)="C",UPPER(H496)="S"),
            EINSTELLUNGEN!$D$23,
            IF(UPPER(H496)="D",
              EINSTELLUNGEN!$D$24,
              IF(UPPER(H496)="E",
                EINSTELLUNGEN!$D$25,
                UPPER(H496)))))),
      IF(ISNUMBER(H496),
        EINSTELLUNGEN!$D$20&amp;H496,
        UPPER(H496)))),
  "")</f>
        <v/>
      </c>
      <c r="AQ496" s="2" t="str">
        <f t="shared" si="257"/>
        <v/>
      </c>
      <c r="AR496" s="2">
        <f t="shared" si="258"/>
        <v>0</v>
      </c>
      <c r="AS496" s="145">
        <f t="shared" si="259"/>
        <v>0.33333333333333331</v>
      </c>
      <c r="AT496" s="2">
        <f t="shared" si="260"/>
        <v>0</v>
      </c>
      <c r="AU496" s="2">
        <f t="shared" si="261"/>
        <v>0</v>
      </c>
      <c r="AV496" s="2">
        <f t="shared" si="262"/>
        <v>0</v>
      </c>
      <c r="AW496" s="2">
        <f t="shared" si="263"/>
        <v>0</v>
      </c>
      <c r="AX496" s="2">
        <f t="shared" si="278"/>
        <v>0</v>
      </c>
      <c r="AY496" s="2">
        <f t="shared" si="264"/>
        <v>0</v>
      </c>
      <c r="AZ496" s="145" t="e">
        <f t="shared" si="265"/>
        <v>#N/A</v>
      </c>
      <c r="BA496" s="145" t="e">
        <f t="shared" si="266"/>
        <v>#N/A</v>
      </c>
      <c r="BB496" s="145">
        <f t="shared" si="267"/>
        <v>2.083333333333337E-2</v>
      </c>
      <c r="BC496" s="2">
        <f>IF(AM496,
  IF(AND(AL496=$J$31,_xlfn.DAYS(AH496,DATE(AI496,1,1))&lt;7),
    MAX(0,EINSTELLUNGEN!$D$12+1-WEEKDAY(DATE(EINSTELLUNGEN!$D$9,EINSTELLUNGEN!$D$10,1),2)),
    IF(AL496=$J$33,
      MIN(EINSTELLUNGEN!$D$12,WEEKDAY(DATE(EINSTELLUNGEN!$D$9,12,31),2)),
      EINSTELLUNGEN!$D$12
  )) - SUMIF(AL$50:AL$2500,"="&amp;AL496,AX$50:AX$2500),
  0)</f>
        <v>3</v>
      </c>
      <c r="BD496" s="2">
        <f t="shared" si="268"/>
        <v>0.33333333333333331</v>
      </c>
      <c r="BE496" s="2">
        <f t="shared" si="269"/>
        <v>0</v>
      </c>
    </row>
    <row r="497" spans="1:57" ht="10.5" customHeight="1">
      <c r="A497" s="1" t="str">
        <f t="shared" ca="1" si="245"/>
        <v/>
      </c>
      <c r="B497" s="1" t="str">
        <f t="shared" ca="1" si="246"/>
        <v/>
      </c>
      <c r="C497" s="1" t="str">
        <f t="shared" ca="1" si="247"/>
        <v/>
      </c>
      <c r="D497" s="1" t="str">
        <f t="shared" ca="1" si="248"/>
        <v/>
      </c>
      <c r="F497" s="10"/>
      <c r="G497" s="136" t="str">
        <f t="shared" si="249"/>
        <v/>
      </c>
      <c r="H497" s="27"/>
      <c r="I497" s="28"/>
      <c r="J497" s="28"/>
      <c r="K497" s="29"/>
      <c r="L497" s="136"/>
      <c r="M497" s="136"/>
      <c r="N497" s="136"/>
      <c r="O497" s="26" t="str">
        <f t="shared" si="250"/>
        <v/>
      </c>
      <c r="P497" s="218" t="str">
        <f t="shared" si="251"/>
        <v/>
      </c>
      <c r="Q497" s="26" t="str">
        <f t="shared" si="252"/>
        <v/>
      </c>
      <c r="R497" s="22"/>
      <c r="S497" s="99"/>
      <c r="T497" s="10"/>
      <c r="U497" s="229" t="str">
        <f t="shared" si="253"/>
        <v/>
      </c>
      <c r="V497" s="230"/>
      <c r="W497" s="230"/>
      <c r="X497" s="230"/>
      <c r="Y497" s="230"/>
      <c r="Z497" s="22" t="str">
        <f>""</f>
        <v/>
      </c>
      <c r="AB497" s="23" t="str">
        <f t="shared" si="254"/>
        <v/>
      </c>
      <c r="AC497" s="2" t="b">
        <f>COUNT(Q497:Q$2500)&gt;0</f>
        <v>0</v>
      </c>
      <c r="AD497" s="2" t="b">
        <f t="shared" si="271"/>
        <v>0</v>
      </c>
      <c r="AE497" s="2" t="b">
        <f t="shared" si="272"/>
        <v>0</v>
      </c>
      <c r="AF497" s="2" t="b">
        <f t="shared" si="273"/>
        <v>0</v>
      </c>
      <c r="AG497" s="2" t="b">
        <f>OR(
  AND(AC497,NOT(AC498)),
  AND(AF497,WEEKDAY(AH496,2)=EINSTELLUNGEN!$D$12),
  AND(AF497,AH497=$J$35)
)</f>
        <v>0</v>
      </c>
      <c r="AH497" s="2">
        <f>IF(AE497,AH496+IF(WEEKDAY(AH496+1,2)&lt;=EINSTELLUNGEN!$D$12,1,$J$36),AH496)</f>
        <v>42020</v>
      </c>
      <c r="AI497" s="2">
        <f t="shared" si="274"/>
        <v>2019</v>
      </c>
      <c r="AJ497" s="2">
        <f t="shared" si="275"/>
        <v>201901</v>
      </c>
      <c r="AK497" s="2">
        <f t="shared" si="276"/>
        <v>201901</v>
      </c>
      <c r="AL497" s="2">
        <f t="shared" si="270"/>
        <v>201903</v>
      </c>
      <c r="AM497" s="2" t="b">
        <f t="shared" si="277"/>
        <v>1</v>
      </c>
      <c r="AN497" s="4" t="e">
        <f t="shared" si="255"/>
        <v>#N/A</v>
      </c>
      <c r="AO497" s="4" t="e">
        <f t="shared" si="256"/>
        <v>#N/A</v>
      </c>
      <c r="AP497" s="2" t="str">
        <f>IF(AD497,
  IF(ISBLANK(H497),
    AP496,
    IF(LEN(H497)=1,
      IF(OR(UPPER(H497)="A",UPPER(H497)="I"),
        EINSTELLUNGEN!$D$21,
        IF(OR(UPPER(H497)="B",UPPER(H497)="M"),
          EINSTELLUNGEN!$D$22,
          IF(OR(UPPER(H497)="C",UPPER(H497)="S"),
            EINSTELLUNGEN!$D$23,
            IF(UPPER(H497)="D",
              EINSTELLUNGEN!$D$24,
              IF(UPPER(H497)="E",
                EINSTELLUNGEN!$D$25,
                UPPER(H497)))))),
      IF(ISNUMBER(H497),
        EINSTELLUNGEN!$D$20&amp;H497,
        UPPER(H497)))),
  "")</f>
        <v/>
      </c>
      <c r="AQ497" s="2" t="str">
        <f t="shared" si="257"/>
        <v/>
      </c>
      <c r="AR497" s="2">
        <f t="shared" si="258"/>
        <v>0</v>
      </c>
      <c r="AS497" s="145">
        <f t="shared" si="259"/>
        <v>0.33333333333333331</v>
      </c>
      <c r="AT497" s="2">
        <f t="shared" si="260"/>
        <v>0</v>
      </c>
      <c r="AU497" s="2">
        <f t="shared" si="261"/>
        <v>0</v>
      </c>
      <c r="AV497" s="2">
        <f t="shared" si="262"/>
        <v>0</v>
      </c>
      <c r="AW497" s="2">
        <f t="shared" si="263"/>
        <v>0</v>
      </c>
      <c r="AX497" s="2">
        <f t="shared" si="278"/>
        <v>0</v>
      </c>
      <c r="AY497" s="2">
        <f t="shared" si="264"/>
        <v>0</v>
      </c>
      <c r="AZ497" s="145" t="e">
        <f t="shared" si="265"/>
        <v>#N/A</v>
      </c>
      <c r="BA497" s="145" t="e">
        <f t="shared" si="266"/>
        <v>#N/A</v>
      </c>
      <c r="BB497" s="145">
        <f t="shared" si="267"/>
        <v>2.083333333333337E-2</v>
      </c>
      <c r="BC497" s="2">
        <f>IF(AM497,
  IF(AND(AL497=$J$31,_xlfn.DAYS(AH497,DATE(AI497,1,1))&lt;7),
    MAX(0,EINSTELLUNGEN!$D$12+1-WEEKDAY(DATE(EINSTELLUNGEN!$D$9,EINSTELLUNGEN!$D$10,1),2)),
    IF(AL497=$J$33,
      MIN(EINSTELLUNGEN!$D$12,WEEKDAY(DATE(EINSTELLUNGEN!$D$9,12,31),2)),
      EINSTELLUNGEN!$D$12
  )) - SUMIF(AL$50:AL$2500,"="&amp;AL497,AX$50:AX$2500),
  0)</f>
        <v>3</v>
      </c>
      <c r="BD497" s="2">
        <f t="shared" si="268"/>
        <v>0.33333333333333331</v>
      </c>
      <c r="BE497" s="2">
        <f t="shared" si="269"/>
        <v>0</v>
      </c>
    </row>
    <row r="498" spans="1:57" ht="10.5" customHeight="1">
      <c r="A498" s="1" t="str">
        <f t="shared" ref="A498:A561" ca="1" si="279">IF(AND(AC498,AJ498=$A$48),"Q","")</f>
        <v/>
      </c>
      <c r="B498" s="1" t="str">
        <f t="shared" ref="B498:B561" ca="1" si="280">IF(AND(AC498,AK498=$B$48),"M","")</f>
        <v/>
      </c>
      <c r="C498" s="1" t="str">
        <f t="shared" ref="C498:C561" ca="1" si="281">IF(AND(AC498,AL498=$C$48),"W","")</f>
        <v/>
      </c>
      <c r="D498" s="1" t="str">
        <f t="shared" ref="D498:D561" ca="1" si="282">IF(AND(AC498,AH498=$D$48),"T","")</f>
        <v/>
      </c>
      <c r="F498" s="10"/>
      <c r="G498" s="136" t="str">
        <f t="shared" ref="G498:G561" si="283">IF(AE498,INDEX($L$29:$L$35,WEEKDAY(AH498,2),1)&amp;", "&amp;DAY(AH498)&amp;" "&amp;INDEX($N$29:$N$40,MONTH(AH498),1)&amp;" "&amp;YEAR(AH498),"")</f>
        <v/>
      </c>
      <c r="H498" s="27"/>
      <c r="I498" s="28"/>
      <c r="J498" s="28"/>
      <c r="K498" s="29"/>
      <c r="L498" s="136"/>
      <c r="M498" s="136"/>
      <c r="N498" s="136"/>
      <c r="O498" s="26" t="str">
        <f t="shared" ref="O498:O561" si="284">IF(AD498,AR498,"")</f>
        <v/>
      </c>
      <c r="P498" s="218" t="str">
        <f t="shared" ref="P498:P561" si="285">IF(AF498,
IF(AS497&gt;0,
  TEXT(AS497*24,"0,000")&amp;" h",
  TEXT(0,"0,000")&amp;" h"),
"")</f>
        <v/>
      </c>
      <c r="Q498" s="26" t="str">
        <f t="shared" ref="Q498:Q561" si="286">IF(AF498,BB497,"")</f>
        <v/>
      </c>
      <c r="R498" s="22"/>
      <c r="S498" s="99"/>
      <c r="T498" s="10"/>
      <c r="U498" s="229" t="str">
        <f t="shared" ref="U498:U561" si="287">IF(AND(AD498,AR498,LEN(AQ498)&gt;0),
IF(AQ498&lt;&gt;FALSE,
  TEXT(AH498,"yyyy-mm-dd")
    &amp;"|"&amp;TEXT(AN498,"hh:mm")
    &amp;"|"&amp;TEXT(AO498,"hh:mm")
    &amp;"|"&amp;AP498
    &amp;"|"&amp;AQ498,
  $J$39),
"")</f>
        <v/>
      </c>
      <c r="V498" s="230"/>
      <c r="W498" s="230"/>
      <c r="X498" s="230"/>
      <c r="Y498" s="230"/>
      <c r="Z498" s="22" t="str">
        <f>""</f>
        <v/>
      </c>
      <c r="AB498" s="23" t="str">
        <f t="shared" ref="AB498:AB561" si="288">IF(AG498,"W"&amp;RIGHT(AL497,2)&amp;"  "&amp;TEXT(BE497*24,"+0,00;−0,00;0,00")&amp;"  (S="&amp;TEXT(BC497*$J$37,"00,00")&amp;"  H="&amp;TEXT(BD497*24,"00,00")&amp;")","")</f>
        <v/>
      </c>
      <c r="AC498" s="2" t="b">
        <f>COUNT(Q498:Q$2500)&gt;0</f>
        <v>0</v>
      </c>
      <c r="AD498" s="2" t="b">
        <f t="shared" si="271"/>
        <v>0</v>
      </c>
      <c r="AE498" s="2" t="b">
        <f t="shared" si="272"/>
        <v>0</v>
      </c>
      <c r="AF498" s="2" t="b">
        <f t="shared" si="273"/>
        <v>0</v>
      </c>
      <c r="AG498" s="2" t="b">
        <f>OR(
  AND(AC498,NOT(AC499)),
  AND(AF498,WEEKDAY(AH497,2)=EINSTELLUNGEN!$D$12),
  AND(AF498,AH498=$J$35)
)</f>
        <v>0</v>
      </c>
      <c r="AH498" s="2">
        <f>IF(AE498,AH497+IF(WEEKDAY(AH497+1,2)&lt;=EINSTELLUNGEN!$D$12,1,$J$36),AH497)</f>
        <v>42020</v>
      </c>
      <c r="AI498" s="2">
        <f t="shared" si="274"/>
        <v>2019</v>
      </c>
      <c r="AJ498" s="2">
        <f t="shared" si="275"/>
        <v>201901</v>
      </c>
      <c r="AK498" s="2">
        <f t="shared" si="276"/>
        <v>201901</v>
      </c>
      <c r="AL498" s="2">
        <f t="shared" si="270"/>
        <v>201903</v>
      </c>
      <c r="AM498" s="2" t="b">
        <f t="shared" si="277"/>
        <v>1</v>
      </c>
      <c r="AN498" s="4" t="e">
        <f t="shared" ref="AN498:AN561" si="289">IF(NOT(AD498),NA(),IF(ISNUMBER(I498),I498,AO497))</f>
        <v>#N/A</v>
      </c>
      <c r="AO498" s="4" t="e">
        <f t="shared" ref="AO498:AO561" si="290">IF(ISNA(AN498),NA(),IF(ISNUMBER(J498),MAX(J498,AN498),AN498))</f>
        <v>#N/A</v>
      </c>
      <c r="AP498" s="2" t="str">
        <f>IF(AD498,
  IF(ISBLANK(H498),
    AP497,
    IF(LEN(H498)=1,
      IF(OR(UPPER(H498)="A",UPPER(H498)="I"),
        EINSTELLUNGEN!$D$21,
        IF(OR(UPPER(H498)="B",UPPER(H498)="M"),
          EINSTELLUNGEN!$D$22,
          IF(OR(UPPER(H498)="C",UPPER(H498)="S"),
            EINSTELLUNGEN!$D$23,
            IF(UPPER(H498)="D",
              EINSTELLUNGEN!$D$24,
              IF(UPPER(H498)="E",
                EINSTELLUNGEN!$D$25,
                UPPER(H498)))))),
      IF(ISNUMBER(H498),
        EINSTELLUNGEN!$D$20&amp;H498,
        UPPER(H498)))),
  "")</f>
        <v/>
      </c>
      <c r="AQ498" s="2" t="str">
        <f t="shared" ref="AQ498:AQ561" si="291">IF(LEN(AP498)&gt;0,
IF(LEN(TRIM(K498))&gt;0,K498,
IF(AND(AP497=AP498,LEN(TRIM(K497))&gt;0),K497,
  IF(AND(AP496=AP498,LEN(TRIM(K496))&gt;0),K496,
    IF(AND(AP495=AP498,LEN(TRIM(K495))&gt;0),K495,
      IF(AND(AP494=AP498,LEN(TRIM(K494))&gt;0),K494,
        IF(AND(AP493=AP498,LEN(TRIM(K493))&gt;0),K493,
          IF(AND(AP492=AP498,LEN(TRIM(K492))&gt;0),K492,
            IF(AND(AP491=AP498,LEN(TRIM(K491))&gt;0),K491,
              IF(AND(AP490=AP498,LEN(TRIM(K490))&gt;0),K490,
                IF(AND(AP489=AP498,LEN(TRIM(K489))&gt;0),K489,
                  IF(AND(AP488=AP498,LEN(TRIM(K488))&gt;0),K488,FALSE)
)))))))))),"")</f>
        <v/>
      </c>
      <c r="AR498" s="2">
        <f t="shared" ref="AR498:AR561" si="292">IF(OR(ISNA(AN498),ISNA(AO498)),0,MAX(0,AO498-AN498))</f>
        <v>0</v>
      </c>
      <c r="AS498" s="145">
        <f t="shared" ref="AS498:AS561" si="293">SUMIF(AH$50:AH$2500,"="&amp;AH498,AR$50:AR$2500)</f>
        <v>0.33333333333333331</v>
      </c>
      <c r="AT498" s="2">
        <f t="shared" ref="AT498:AT561" si="294">IF(AND(AF499,AP498="F"),1,0)</f>
        <v>0</v>
      </c>
      <c r="AU498" s="2">
        <f t="shared" ref="AU498:AU561" si="295">IF(AND(AF499,AP498="U"),1,0)</f>
        <v>0</v>
      </c>
      <c r="AV498" s="2">
        <f t="shared" ref="AV498:AV561" si="296">IF(AND(AF499,AP498="K"),1,0)</f>
        <v>0</v>
      </c>
      <c r="AW498" s="2">
        <f t="shared" ref="AW498:AW561" si="297">IF(AND(AF499,AP498="Z"),1,0)</f>
        <v>0</v>
      </c>
      <c r="AX498" s="2">
        <f t="shared" si="278"/>
        <v>0</v>
      </c>
      <c r="AY498" s="2">
        <f t="shared" ref="AY498:AY561" si="298">IF(AF499,IF(AX498=0,1,0),0)</f>
        <v>0</v>
      </c>
      <c r="AZ498" s="145" t="e">
        <f t="shared" ref="AZ498:AZ561" si="299">IF(NOT(AD498),NA(),IF(ISNA(AZ497),AN498,IF(AND(ISNUMBER(AN498),AN498&lt;AZ497),AN498,AZ497)))</f>
        <v>#N/A</v>
      </c>
      <c r="BA498" s="145" t="e">
        <f t="shared" ref="BA498:BA561" si="300">IF(NOT(AD498),NA(),IF(ISNA(BA497),AO498,IF(AND(ISNUMBER(AO498),AO498&gt;BA497),AO498,BA497)))</f>
        <v>#N/A</v>
      </c>
      <c r="BB498" s="145">
        <f t="shared" ref="BB498:BB561" si="301">IF(AE497,
  0,
  IF(OR(ISNA(AZ498),ISNA(BA498)),
    BB497,
    MAX(0,(BA498-AZ498)-AS498)))</f>
        <v>2.083333333333337E-2</v>
      </c>
      <c r="BC498" s="2">
        <f>IF(AM498,
  IF(AND(AL498=$J$31,_xlfn.DAYS(AH498,DATE(AI498,1,1))&lt;7),
    MAX(0,EINSTELLUNGEN!$D$12+1-WEEKDAY(DATE(EINSTELLUNGEN!$D$9,EINSTELLUNGEN!$D$10,1),2)),
    IF(AL498=$J$33,
      MIN(EINSTELLUNGEN!$D$12,WEEKDAY(DATE(EINSTELLUNGEN!$D$9,12,31),2)),
      EINSTELLUNGEN!$D$12
  )) - SUMIF(AL$50:AL$2500,"="&amp;AL498,AX$50:AX$2500),
  0)</f>
        <v>3</v>
      </c>
      <c r="BD498" s="2">
        <f t="shared" ref="BD498:BD561" si="302">SUMIF(AL$50:AL$2500,"="&amp;AL498,AR$50:AR$2500)</f>
        <v>0.33333333333333331</v>
      </c>
      <c r="BE498" s="2">
        <f t="shared" ref="BE498:BE561" si="303">IF(AG499,BD498-BC498*$J$37/24,0)</f>
        <v>0</v>
      </c>
    </row>
    <row r="499" spans="1:57" ht="10.5" customHeight="1">
      <c r="A499" s="1" t="str">
        <f t="shared" ca="1" si="279"/>
        <v/>
      </c>
      <c r="B499" s="1" t="str">
        <f t="shared" ca="1" si="280"/>
        <v/>
      </c>
      <c r="C499" s="1" t="str">
        <f t="shared" ca="1" si="281"/>
        <v/>
      </c>
      <c r="D499" s="1" t="str">
        <f t="shared" ca="1" si="282"/>
        <v/>
      </c>
      <c r="F499" s="10"/>
      <c r="G499" s="136" t="str">
        <f t="shared" si="283"/>
        <v/>
      </c>
      <c r="H499" s="27"/>
      <c r="I499" s="28"/>
      <c r="J499" s="28"/>
      <c r="K499" s="29"/>
      <c r="L499" s="136"/>
      <c r="M499" s="136"/>
      <c r="N499" s="136"/>
      <c r="O499" s="26" t="str">
        <f t="shared" si="284"/>
        <v/>
      </c>
      <c r="P499" s="218" t="str">
        <f t="shared" si="285"/>
        <v/>
      </c>
      <c r="Q499" s="26" t="str">
        <f t="shared" si="286"/>
        <v/>
      </c>
      <c r="R499" s="22"/>
      <c r="S499" s="99"/>
      <c r="T499" s="10"/>
      <c r="U499" s="229" t="str">
        <f t="shared" si="287"/>
        <v/>
      </c>
      <c r="V499" s="230"/>
      <c r="W499" s="230"/>
      <c r="X499" s="230"/>
      <c r="Y499" s="230"/>
      <c r="Z499" s="22" t="str">
        <f>""</f>
        <v/>
      </c>
      <c r="AB499" s="23" t="str">
        <f t="shared" si="288"/>
        <v/>
      </c>
      <c r="AC499" s="2" t="b">
        <f>COUNT(Q499:Q$2500)&gt;0</f>
        <v>0</v>
      </c>
      <c r="AD499" s="2" t="b">
        <f t="shared" si="271"/>
        <v>0</v>
      </c>
      <c r="AE499" s="2" t="b">
        <f t="shared" si="272"/>
        <v>0</v>
      </c>
      <c r="AF499" s="2" t="b">
        <f t="shared" si="273"/>
        <v>0</v>
      </c>
      <c r="AG499" s="2" t="b">
        <f>OR(
  AND(AC499,NOT(AC500)),
  AND(AF499,WEEKDAY(AH498,2)=EINSTELLUNGEN!$D$12),
  AND(AF499,AH499=$J$35)
)</f>
        <v>0</v>
      </c>
      <c r="AH499" s="2">
        <f>IF(AE499,AH498+IF(WEEKDAY(AH498+1,2)&lt;=EINSTELLUNGEN!$D$12,1,$J$36),AH498)</f>
        <v>42020</v>
      </c>
      <c r="AI499" s="2">
        <f t="shared" si="274"/>
        <v>2019</v>
      </c>
      <c r="AJ499" s="2">
        <f t="shared" si="275"/>
        <v>201901</v>
      </c>
      <c r="AK499" s="2">
        <f t="shared" si="276"/>
        <v>201901</v>
      </c>
      <c r="AL499" s="2">
        <f t="shared" ref="AL499:AL562" si="304">AI499*100-IF(AND(_xlfn.ISOWEEKNUM(AH499)&gt;=52,MONTH(AH499)=1),100,0)+_xlfn.ISOWEEKNUM(AH499)</f>
        <v>201903</v>
      </c>
      <c r="AM499" s="2" t="b">
        <f t="shared" si="277"/>
        <v>1</v>
      </c>
      <c r="AN499" s="4" t="e">
        <f t="shared" si="289"/>
        <v>#N/A</v>
      </c>
      <c r="AO499" s="4" t="e">
        <f t="shared" si="290"/>
        <v>#N/A</v>
      </c>
      <c r="AP499" s="2" t="str">
        <f>IF(AD499,
  IF(ISBLANK(H499),
    AP498,
    IF(LEN(H499)=1,
      IF(OR(UPPER(H499)="A",UPPER(H499)="I"),
        EINSTELLUNGEN!$D$21,
        IF(OR(UPPER(H499)="B",UPPER(H499)="M"),
          EINSTELLUNGEN!$D$22,
          IF(OR(UPPER(H499)="C",UPPER(H499)="S"),
            EINSTELLUNGEN!$D$23,
            IF(UPPER(H499)="D",
              EINSTELLUNGEN!$D$24,
              IF(UPPER(H499)="E",
                EINSTELLUNGEN!$D$25,
                UPPER(H499)))))),
      IF(ISNUMBER(H499),
        EINSTELLUNGEN!$D$20&amp;H499,
        UPPER(H499)))),
  "")</f>
        <v/>
      </c>
      <c r="AQ499" s="2" t="str">
        <f t="shared" si="291"/>
        <v/>
      </c>
      <c r="AR499" s="2">
        <f t="shared" si="292"/>
        <v>0</v>
      </c>
      <c r="AS499" s="145">
        <f t="shared" si="293"/>
        <v>0.33333333333333331</v>
      </c>
      <c r="AT499" s="2">
        <f t="shared" si="294"/>
        <v>0</v>
      </c>
      <c r="AU499" s="2">
        <f t="shared" si="295"/>
        <v>0</v>
      </c>
      <c r="AV499" s="2">
        <f t="shared" si="296"/>
        <v>0</v>
      </c>
      <c r="AW499" s="2">
        <f t="shared" si="297"/>
        <v>0</v>
      </c>
      <c r="AX499" s="2">
        <f t="shared" si="278"/>
        <v>0</v>
      </c>
      <c r="AY499" s="2">
        <f t="shared" si="298"/>
        <v>0</v>
      </c>
      <c r="AZ499" s="145" t="e">
        <f t="shared" si="299"/>
        <v>#N/A</v>
      </c>
      <c r="BA499" s="145" t="e">
        <f t="shared" si="300"/>
        <v>#N/A</v>
      </c>
      <c r="BB499" s="145">
        <f t="shared" si="301"/>
        <v>2.083333333333337E-2</v>
      </c>
      <c r="BC499" s="2">
        <f>IF(AM499,
  IF(AND(AL499=$J$31,_xlfn.DAYS(AH499,DATE(AI499,1,1))&lt;7),
    MAX(0,EINSTELLUNGEN!$D$12+1-WEEKDAY(DATE(EINSTELLUNGEN!$D$9,EINSTELLUNGEN!$D$10,1),2)),
    IF(AL499=$J$33,
      MIN(EINSTELLUNGEN!$D$12,WEEKDAY(DATE(EINSTELLUNGEN!$D$9,12,31),2)),
      EINSTELLUNGEN!$D$12
  )) - SUMIF(AL$50:AL$2500,"="&amp;AL499,AX$50:AX$2500),
  0)</f>
        <v>3</v>
      </c>
      <c r="BD499" s="2">
        <f t="shared" si="302"/>
        <v>0.33333333333333331</v>
      </c>
      <c r="BE499" s="2">
        <f t="shared" si="303"/>
        <v>0</v>
      </c>
    </row>
    <row r="500" spans="1:57" ht="10.5" customHeight="1">
      <c r="A500" s="1" t="str">
        <f t="shared" ca="1" si="279"/>
        <v/>
      </c>
      <c r="B500" s="1" t="str">
        <f t="shared" ca="1" si="280"/>
        <v/>
      </c>
      <c r="C500" s="1" t="str">
        <f t="shared" ca="1" si="281"/>
        <v/>
      </c>
      <c r="D500" s="1" t="str">
        <f t="shared" ca="1" si="282"/>
        <v/>
      </c>
      <c r="F500" s="10"/>
      <c r="G500" s="136" t="str">
        <f t="shared" si="283"/>
        <v/>
      </c>
      <c r="H500" s="27"/>
      <c r="I500" s="28"/>
      <c r="J500" s="28"/>
      <c r="K500" s="29"/>
      <c r="L500" s="136"/>
      <c r="M500" s="136"/>
      <c r="N500" s="136"/>
      <c r="O500" s="26" t="str">
        <f t="shared" si="284"/>
        <v/>
      </c>
      <c r="P500" s="218" t="str">
        <f t="shared" si="285"/>
        <v/>
      </c>
      <c r="Q500" s="26" t="str">
        <f t="shared" si="286"/>
        <v/>
      </c>
      <c r="R500" s="22"/>
      <c r="S500" s="99"/>
      <c r="T500" s="10"/>
      <c r="U500" s="229" t="str">
        <f t="shared" si="287"/>
        <v/>
      </c>
      <c r="V500" s="230"/>
      <c r="W500" s="230"/>
      <c r="X500" s="230"/>
      <c r="Y500" s="230"/>
      <c r="Z500" s="22" t="str">
        <f>""</f>
        <v/>
      </c>
      <c r="AB500" s="23" t="str">
        <f t="shared" si="288"/>
        <v/>
      </c>
      <c r="AC500" s="2" t="b">
        <f>COUNT(Q500:Q$2500)&gt;0</f>
        <v>0</v>
      </c>
      <c r="AD500" s="2" t="b">
        <f t="shared" si="271"/>
        <v>0</v>
      </c>
      <c r="AE500" s="2" t="b">
        <f t="shared" si="272"/>
        <v>0</v>
      </c>
      <c r="AF500" s="2" t="b">
        <f t="shared" si="273"/>
        <v>0</v>
      </c>
      <c r="AG500" s="2" t="b">
        <f>OR(
  AND(AC500,NOT(AC501)),
  AND(AF500,WEEKDAY(AH499,2)=EINSTELLUNGEN!$D$12),
  AND(AF500,AH500=$J$35)
)</f>
        <v>0</v>
      </c>
      <c r="AH500" s="2">
        <f>IF(AE500,AH499+IF(WEEKDAY(AH499+1,2)&lt;=EINSTELLUNGEN!$D$12,1,$J$36),AH499)</f>
        <v>42020</v>
      </c>
      <c r="AI500" s="2">
        <f t="shared" si="274"/>
        <v>2019</v>
      </c>
      <c r="AJ500" s="2">
        <f t="shared" si="275"/>
        <v>201901</v>
      </c>
      <c r="AK500" s="2">
        <f t="shared" si="276"/>
        <v>201901</v>
      </c>
      <c r="AL500" s="2">
        <f t="shared" si="304"/>
        <v>201903</v>
      </c>
      <c r="AM500" s="2" t="b">
        <f t="shared" si="277"/>
        <v>1</v>
      </c>
      <c r="AN500" s="4" t="e">
        <f t="shared" si="289"/>
        <v>#N/A</v>
      </c>
      <c r="AO500" s="4" t="e">
        <f t="shared" si="290"/>
        <v>#N/A</v>
      </c>
      <c r="AP500" s="2" t="str">
        <f>IF(AD500,
  IF(ISBLANK(H500),
    AP499,
    IF(LEN(H500)=1,
      IF(OR(UPPER(H500)="A",UPPER(H500)="I"),
        EINSTELLUNGEN!$D$21,
        IF(OR(UPPER(H500)="B",UPPER(H500)="M"),
          EINSTELLUNGEN!$D$22,
          IF(OR(UPPER(H500)="C",UPPER(H500)="S"),
            EINSTELLUNGEN!$D$23,
            IF(UPPER(H500)="D",
              EINSTELLUNGEN!$D$24,
              IF(UPPER(H500)="E",
                EINSTELLUNGEN!$D$25,
                UPPER(H500)))))),
      IF(ISNUMBER(H500),
        EINSTELLUNGEN!$D$20&amp;H500,
        UPPER(H500)))),
  "")</f>
        <v/>
      </c>
      <c r="AQ500" s="2" t="str">
        <f t="shared" si="291"/>
        <v/>
      </c>
      <c r="AR500" s="2">
        <f t="shared" si="292"/>
        <v>0</v>
      </c>
      <c r="AS500" s="145">
        <f t="shared" si="293"/>
        <v>0.33333333333333331</v>
      </c>
      <c r="AT500" s="2">
        <f t="shared" si="294"/>
        <v>0</v>
      </c>
      <c r="AU500" s="2">
        <f t="shared" si="295"/>
        <v>0</v>
      </c>
      <c r="AV500" s="2">
        <f t="shared" si="296"/>
        <v>0</v>
      </c>
      <c r="AW500" s="2">
        <f t="shared" si="297"/>
        <v>0</v>
      </c>
      <c r="AX500" s="2">
        <f t="shared" si="278"/>
        <v>0</v>
      </c>
      <c r="AY500" s="2">
        <f t="shared" si="298"/>
        <v>0</v>
      </c>
      <c r="AZ500" s="145" t="e">
        <f t="shared" si="299"/>
        <v>#N/A</v>
      </c>
      <c r="BA500" s="145" t="e">
        <f t="shared" si="300"/>
        <v>#N/A</v>
      </c>
      <c r="BB500" s="145">
        <f t="shared" si="301"/>
        <v>2.083333333333337E-2</v>
      </c>
      <c r="BC500" s="2">
        <f>IF(AM500,
  IF(AND(AL500=$J$31,_xlfn.DAYS(AH500,DATE(AI500,1,1))&lt;7),
    MAX(0,EINSTELLUNGEN!$D$12+1-WEEKDAY(DATE(EINSTELLUNGEN!$D$9,EINSTELLUNGEN!$D$10,1),2)),
    IF(AL500=$J$33,
      MIN(EINSTELLUNGEN!$D$12,WEEKDAY(DATE(EINSTELLUNGEN!$D$9,12,31),2)),
      EINSTELLUNGEN!$D$12
  )) - SUMIF(AL$50:AL$2500,"="&amp;AL500,AX$50:AX$2500),
  0)</f>
        <v>3</v>
      </c>
      <c r="BD500" s="2">
        <f t="shared" si="302"/>
        <v>0.33333333333333331</v>
      </c>
      <c r="BE500" s="2">
        <f t="shared" si="303"/>
        <v>0</v>
      </c>
    </row>
    <row r="501" spans="1:57" ht="10.5" customHeight="1">
      <c r="A501" s="1" t="str">
        <f t="shared" ca="1" si="279"/>
        <v/>
      </c>
      <c r="B501" s="1" t="str">
        <f t="shared" ca="1" si="280"/>
        <v/>
      </c>
      <c r="C501" s="1" t="str">
        <f t="shared" ca="1" si="281"/>
        <v/>
      </c>
      <c r="D501" s="1" t="str">
        <f t="shared" ca="1" si="282"/>
        <v/>
      </c>
      <c r="F501" s="10"/>
      <c r="G501" s="136" t="str">
        <f t="shared" si="283"/>
        <v/>
      </c>
      <c r="H501" s="27"/>
      <c r="I501" s="28"/>
      <c r="J501" s="28"/>
      <c r="K501" s="29"/>
      <c r="L501" s="136"/>
      <c r="M501" s="136"/>
      <c r="N501" s="136"/>
      <c r="O501" s="26" t="str">
        <f t="shared" si="284"/>
        <v/>
      </c>
      <c r="P501" s="218" t="str">
        <f t="shared" si="285"/>
        <v/>
      </c>
      <c r="Q501" s="26" t="str">
        <f t="shared" si="286"/>
        <v/>
      </c>
      <c r="R501" s="22"/>
      <c r="S501" s="99"/>
      <c r="T501" s="10"/>
      <c r="U501" s="229" t="str">
        <f t="shared" si="287"/>
        <v/>
      </c>
      <c r="V501" s="230"/>
      <c r="W501" s="230"/>
      <c r="X501" s="230"/>
      <c r="Y501" s="230"/>
      <c r="Z501" s="22" t="str">
        <f>""</f>
        <v/>
      </c>
      <c r="AB501" s="23" t="str">
        <f t="shared" si="288"/>
        <v/>
      </c>
      <c r="AC501" s="2" t="b">
        <f>COUNT(Q501:Q$2500)&gt;0</f>
        <v>0</v>
      </c>
      <c r="AD501" s="2" t="b">
        <f t="shared" si="271"/>
        <v>0</v>
      </c>
      <c r="AE501" s="2" t="b">
        <f t="shared" si="272"/>
        <v>0</v>
      </c>
      <c r="AF501" s="2" t="b">
        <f t="shared" si="273"/>
        <v>0</v>
      </c>
      <c r="AG501" s="2" t="b">
        <f>OR(
  AND(AC501,NOT(AC502)),
  AND(AF501,WEEKDAY(AH500,2)=EINSTELLUNGEN!$D$12),
  AND(AF501,AH501=$J$35)
)</f>
        <v>0</v>
      </c>
      <c r="AH501" s="2">
        <f>IF(AE501,AH500+IF(WEEKDAY(AH500+1,2)&lt;=EINSTELLUNGEN!$D$12,1,$J$36),AH500)</f>
        <v>42020</v>
      </c>
      <c r="AI501" s="2">
        <f t="shared" si="274"/>
        <v>2019</v>
      </c>
      <c r="AJ501" s="2">
        <f t="shared" si="275"/>
        <v>201901</v>
      </c>
      <c r="AK501" s="2">
        <f t="shared" si="276"/>
        <v>201901</v>
      </c>
      <c r="AL501" s="2">
        <f t="shared" si="304"/>
        <v>201903</v>
      </c>
      <c r="AM501" s="2" t="b">
        <f t="shared" si="277"/>
        <v>1</v>
      </c>
      <c r="AN501" s="4" t="e">
        <f t="shared" si="289"/>
        <v>#N/A</v>
      </c>
      <c r="AO501" s="4" t="e">
        <f t="shared" si="290"/>
        <v>#N/A</v>
      </c>
      <c r="AP501" s="2" t="str">
        <f>IF(AD501,
  IF(ISBLANK(H501),
    AP500,
    IF(LEN(H501)=1,
      IF(OR(UPPER(H501)="A",UPPER(H501)="I"),
        EINSTELLUNGEN!$D$21,
        IF(OR(UPPER(H501)="B",UPPER(H501)="M"),
          EINSTELLUNGEN!$D$22,
          IF(OR(UPPER(H501)="C",UPPER(H501)="S"),
            EINSTELLUNGEN!$D$23,
            IF(UPPER(H501)="D",
              EINSTELLUNGEN!$D$24,
              IF(UPPER(H501)="E",
                EINSTELLUNGEN!$D$25,
                UPPER(H501)))))),
      IF(ISNUMBER(H501),
        EINSTELLUNGEN!$D$20&amp;H501,
        UPPER(H501)))),
  "")</f>
        <v/>
      </c>
      <c r="AQ501" s="2" t="str">
        <f t="shared" si="291"/>
        <v/>
      </c>
      <c r="AR501" s="2">
        <f t="shared" si="292"/>
        <v>0</v>
      </c>
      <c r="AS501" s="145">
        <f t="shared" si="293"/>
        <v>0.33333333333333331</v>
      </c>
      <c r="AT501" s="2">
        <f t="shared" si="294"/>
        <v>0</v>
      </c>
      <c r="AU501" s="2">
        <f t="shared" si="295"/>
        <v>0</v>
      </c>
      <c r="AV501" s="2">
        <f t="shared" si="296"/>
        <v>0</v>
      </c>
      <c r="AW501" s="2">
        <f t="shared" si="297"/>
        <v>0</v>
      </c>
      <c r="AX501" s="2">
        <f t="shared" si="278"/>
        <v>0</v>
      </c>
      <c r="AY501" s="2">
        <f t="shared" si="298"/>
        <v>0</v>
      </c>
      <c r="AZ501" s="145" t="e">
        <f t="shared" si="299"/>
        <v>#N/A</v>
      </c>
      <c r="BA501" s="145" t="e">
        <f t="shared" si="300"/>
        <v>#N/A</v>
      </c>
      <c r="BB501" s="145">
        <f t="shared" si="301"/>
        <v>2.083333333333337E-2</v>
      </c>
      <c r="BC501" s="2">
        <f>IF(AM501,
  IF(AND(AL501=$J$31,_xlfn.DAYS(AH501,DATE(AI501,1,1))&lt;7),
    MAX(0,EINSTELLUNGEN!$D$12+1-WEEKDAY(DATE(EINSTELLUNGEN!$D$9,EINSTELLUNGEN!$D$10,1),2)),
    IF(AL501=$J$33,
      MIN(EINSTELLUNGEN!$D$12,WEEKDAY(DATE(EINSTELLUNGEN!$D$9,12,31),2)),
      EINSTELLUNGEN!$D$12
  )) - SUMIF(AL$50:AL$2500,"="&amp;AL501,AX$50:AX$2500),
  0)</f>
        <v>3</v>
      </c>
      <c r="BD501" s="2">
        <f t="shared" si="302"/>
        <v>0.33333333333333331</v>
      </c>
      <c r="BE501" s="2">
        <f t="shared" si="303"/>
        <v>0</v>
      </c>
    </row>
    <row r="502" spans="1:57" ht="10.5" customHeight="1">
      <c r="A502" s="1" t="str">
        <f t="shared" ca="1" si="279"/>
        <v/>
      </c>
      <c r="B502" s="1" t="str">
        <f t="shared" ca="1" si="280"/>
        <v/>
      </c>
      <c r="C502" s="1" t="str">
        <f t="shared" ca="1" si="281"/>
        <v/>
      </c>
      <c r="D502" s="1" t="str">
        <f t="shared" ca="1" si="282"/>
        <v/>
      </c>
      <c r="F502" s="10"/>
      <c r="G502" s="136" t="str">
        <f t="shared" si="283"/>
        <v/>
      </c>
      <c r="H502" s="27"/>
      <c r="I502" s="28"/>
      <c r="J502" s="28"/>
      <c r="K502" s="29"/>
      <c r="L502" s="136"/>
      <c r="M502" s="136"/>
      <c r="N502" s="136"/>
      <c r="O502" s="26" t="str">
        <f t="shared" si="284"/>
        <v/>
      </c>
      <c r="P502" s="218" t="str">
        <f t="shared" si="285"/>
        <v/>
      </c>
      <c r="Q502" s="26" t="str">
        <f t="shared" si="286"/>
        <v/>
      </c>
      <c r="R502" s="22"/>
      <c r="S502" s="99"/>
      <c r="T502" s="10"/>
      <c r="U502" s="229" t="str">
        <f t="shared" si="287"/>
        <v/>
      </c>
      <c r="V502" s="230"/>
      <c r="W502" s="230"/>
      <c r="X502" s="230"/>
      <c r="Y502" s="230"/>
      <c r="Z502" s="22" t="str">
        <f>""</f>
        <v/>
      </c>
      <c r="AB502" s="23" t="str">
        <f t="shared" si="288"/>
        <v/>
      </c>
      <c r="AC502" s="2" t="b">
        <f>COUNT(Q502:Q$2500)&gt;0</f>
        <v>0</v>
      </c>
      <c r="AD502" s="2" t="b">
        <f t="shared" si="271"/>
        <v>0</v>
      </c>
      <c r="AE502" s="2" t="b">
        <f t="shared" si="272"/>
        <v>0</v>
      </c>
      <c r="AF502" s="2" t="b">
        <f t="shared" si="273"/>
        <v>0</v>
      </c>
      <c r="AG502" s="2" t="b">
        <f>OR(
  AND(AC502,NOT(AC503)),
  AND(AF502,WEEKDAY(AH501,2)=EINSTELLUNGEN!$D$12),
  AND(AF502,AH502=$J$35)
)</f>
        <v>0</v>
      </c>
      <c r="AH502" s="2">
        <f>IF(AE502,AH501+IF(WEEKDAY(AH501+1,2)&lt;=EINSTELLUNGEN!$D$12,1,$J$36),AH501)</f>
        <v>42020</v>
      </c>
      <c r="AI502" s="2">
        <f t="shared" si="274"/>
        <v>2019</v>
      </c>
      <c r="AJ502" s="2">
        <f t="shared" si="275"/>
        <v>201901</v>
      </c>
      <c r="AK502" s="2">
        <f t="shared" si="276"/>
        <v>201901</v>
      </c>
      <c r="AL502" s="2">
        <f t="shared" si="304"/>
        <v>201903</v>
      </c>
      <c r="AM502" s="2" t="b">
        <f t="shared" si="277"/>
        <v>1</v>
      </c>
      <c r="AN502" s="4" t="e">
        <f t="shared" si="289"/>
        <v>#N/A</v>
      </c>
      <c r="AO502" s="4" t="e">
        <f t="shared" si="290"/>
        <v>#N/A</v>
      </c>
      <c r="AP502" s="2" t="str">
        <f>IF(AD502,
  IF(ISBLANK(H502),
    AP501,
    IF(LEN(H502)=1,
      IF(OR(UPPER(H502)="A",UPPER(H502)="I"),
        EINSTELLUNGEN!$D$21,
        IF(OR(UPPER(H502)="B",UPPER(H502)="M"),
          EINSTELLUNGEN!$D$22,
          IF(OR(UPPER(H502)="C",UPPER(H502)="S"),
            EINSTELLUNGEN!$D$23,
            IF(UPPER(H502)="D",
              EINSTELLUNGEN!$D$24,
              IF(UPPER(H502)="E",
                EINSTELLUNGEN!$D$25,
                UPPER(H502)))))),
      IF(ISNUMBER(H502),
        EINSTELLUNGEN!$D$20&amp;H502,
        UPPER(H502)))),
  "")</f>
        <v/>
      </c>
      <c r="AQ502" s="2" t="str">
        <f t="shared" si="291"/>
        <v/>
      </c>
      <c r="AR502" s="2">
        <f t="shared" si="292"/>
        <v>0</v>
      </c>
      <c r="AS502" s="145">
        <f t="shared" si="293"/>
        <v>0.33333333333333331</v>
      </c>
      <c r="AT502" s="2">
        <f t="shared" si="294"/>
        <v>0</v>
      </c>
      <c r="AU502" s="2">
        <f t="shared" si="295"/>
        <v>0</v>
      </c>
      <c r="AV502" s="2">
        <f t="shared" si="296"/>
        <v>0</v>
      </c>
      <c r="AW502" s="2">
        <f t="shared" si="297"/>
        <v>0</v>
      </c>
      <c r="AX502" s="2">
        <f t="shared" si="278"/>
        <v>0</v>
      </c>
      <c r="AY502" s="2">
        <f t="shared" si="298"/>
        <v>0</v>
      </c>
      <c r="AZ502" s="145" t="e">
        <f t="shared" si="299"/>
        <v>#N/A</v>
      </c>
      <c r="BA502" s="145" t="e">
        <f t="shared" si="300"/>
        <v>#N/A</v>
      </c>
      <c r="BB502" s="145">
        <f t="shared" si="301"/>
        <v>2.083333333333337E-2</v>
      </c>
      <c r="BC502" s="2">
        <f>IF(AM502,
  IF(AND(AL502=$J$31,_xlfn.DAYS(AH502,DATE(AI502,1,1))&lt;7),
    MAX(0,EINSTELLUNGEN!$D$12+1-WEEKDAY(DATE(EINSTELLUNGEN!$D$9,EINSTELLUNGEN!$D$10,1),2)),
    IF(AL502=$J$33,
      MIN(EINSTELLUNGEN!$D$12,WEEKDAY(DATE(EINSTELLUNGEN!$D$9,12,31),2)),
      EINSTELLUNGEN!$D$12
  )) - SUMIF(AL$50:AL$2500,"="&amp;AL502,AX$50:AX$2500),
  0)</f>
        <v>3</v>
      </c>
      <c r="BD502" s="2">
        <f t="shared" si="302"/>
        <v>0.33333333333333331</v>
      </c>
      <c r="BE502" s="2">
        <f t="shared" si="303"/>
        <v>0</v>
      </c>
    </row>
    <row r="503" spans="1:57" ht="10.5" customHeight="1">
      <c r="A503" s="1" t="str">
        <f t="shared" ca="1" si="279"/>
        <v/>
      </c>
      <c r="B503" s="1" t="str">
        <f t="shared" ca="1" si="280"/>
        <v/>
      </c>
      <c r="C503" s="1" t="str">
        <f t="shared" ca="1" si="281"/>
        <v/>
      </c>
      <c r="D503" s="1" t="str">
        <f t="shared" ca="1" si="282"/>
        <v/>
      </c>
      <c r="F503" s="10"/>
      <c r="G503" s="136" t="str">
        <f t="shared" si="283"/>
        <v/>
      </c>
      <c r="H503" s="27"/>
      <c r="I503" s="28"/>
      <c r="J503" s="28"/>
      <c r="K503" s="29"/>
      <c r="L503" s="136"/>
      <c r="M503" s="136"/>
      <c r="N503" s="136"/>
      <c r="O503" s="26" t="str">
        <f t="shared" si="284"/>
        <v/>
      </c>
      <c r="P503" s="218" t="str">
        <f t="shared" si="285"/>
        <v/>
      </c>
      <c r="Q503" s="26" t="str">
        <f t="shared" si="286"/>
        <v/>
      </c>
      <c r="R503" s="22"/>
      <c r="S503" s="99"/>
      <c r="T503" s="10"/>
      <c r="U503" s="229" t="str">
        <f t="shared" si="287"/>
        <v/>
      </c>
      <c r="V503" s="230"/>
      <c r="W503" s="230"/>
      <c r="X503" s="230"/>
      <c r="Y503" s="230"/>
      <c r="Z503" s="22" t="str">
        <f>""</f>
        <v/>
      </c>
      <c r="AB503" s="23" t="str">
        <f t="shared" si="288"/>
        <v/>
      </c>
      <c r="AC503" s="2" t="b">
        <f>COUNT(Q503:Q$2500)&gt;0</f>
        <v>0</v>
      </c>
      <c r="AD503" s="2" t="b">
        <f t="shared" si="271"/>
        <v>0</v>
      </c>
      <c r="AE503" s="2" t="b">
        <f t="shared" si="272"/>
        <v>0</v>
      </c>
      <c r="AF503" s="2" t="b">
        <f t="shared" si="273"/>
        <v>0</v>
      </c>
      <c r="AG503" s="2" t="b">
        <f>OR(
  AND(AC503,NOT(AC504)),
  AND(AF503,WEEKDAY(AH502,2)=EINSTELLUNGEN!$D$12),
  AND(AF503,AH503=$J$35)
)</f>
        <v>0</v>
      </c>
      <c r="AH503" s="2">
        <f>IF(AE503,AH502+IF(WEEKDAY(AH502+1,2)&lt;=EINSTELLUNGEN!$D$12,1,$J$36),AH502)</f>
        <v>42020</v>
      </c>
      <c r="AI503" s="2">
        <f t="shared" si="274"/>
        <v>2019</v>
      </c>
      <c r="AJ503" s="2">
        <f t="shared" si="275"/>
        <v>201901</v>
      </c>
      <c r="AK503" s="2">
        <f t="shared" si="276"/>
        <v>201901</v>
      </c>
      <c r="AL503" s="2">
        <f t="shared" si="304"/>
        <v>201903</v>
      </c>
      <c r="AM503" s="2" t="b">
        <f t="shared" si="277"/>
        <v>1</v>
      </c>
      <c r="AN503" s="4" t="e">
        <f t="shared" si="289"/>
        <v>#N/A</v>
      </c>
      <c r="AO503" s="4" t="e">
        <f t="shared" si="290"/>
        <v>#N/A</v>
      </c>
      <c r="AP503" s="2" t="str">
        <f>IF(AD503,
  IF(ISBLANK(H503),
    AP502,
    IF(LEN(H503)=1,
      IF(OR(UPPER(H503)="A",UPPER(H503)="I"),
        EINSTELLUNGEN!$D$21,
        IF(OR(UPPER(H503)="B",UPPER(H503)="M"),
          EINSTELLUNGEN!$D$22,
          IF(OR(UPPER(H503)="C",UPPER(H503)="S"),
            EINSTELLUNGEN!$D$23,
            IF(UPPER(H503)="D",
              EINSTELLUNGEN!$D$24,
              IF(UPPER(H503)="E",
                EINSTELLUNGEN!$D$25,
                UPPER(H503)))))),
      IF(ISNUMBER(H503),
        EINSTELLUNGEN!$D$20&amp;H503,
        UPPER(H503)))),
  "")</f>
        <v/>
      </c>
      <c r="AQ503" s="2" t="str">
        <f t="shared" si="291"/>
        <v/>
      </c>
      <c r="AR503" s="2">
        <f t="shared" si="292"/>
        <v>0</v>
      </c>
      <c r="AS503" s="145">
        <f t="shared" si="293"/>
        <v>0.33333333333333331</v>
      </c>
      <c r="AT503" s="2">
        <f t="shared" si="294"/>
        <v>0</v>
      </c>
      <c r="AU503" s="2">
        <f t="shared" si="295"/>
        <v>0</v>
      </c>
      <c r="AV503" s="2">
        <f t="shared" si="296"/>
        <v>0</v>
      </c>
      <c r="AW503" s="2">
        <f t="shared" si="297"/>
        <v>0</v>
      </c>
      <c r="AX503" s="2">
        <f t="shared" si="278"/>
        <v>0</v>
      </c>
      <c r="AY503" s="2">
        <f t="shared" si="298"/>
        <v>0</v>
      </c>
      <c r="AZ503" s="145" t="e">
        <f t="shared" si="299"/>
        <v>#N/A</v>
      </c>
      <c r="BA503" s="145" t="e">
        <f t="shared" si="300"/>
        <v>#N/A</v>
      </c>
      <c r="BB503" s="145">
        <f t="shared" si="301"/>
        <v>2.083333333333337E-2</v>
      </c>
      <c r="BC503" s="2">
        <f>IF(AM503,
  IF(AND(AL503=$J$31,_xlfn.DAYS(AH503,DATE(AI503,1,1))&lt;7),
    MAX(0,EINSTELLUNGEN!$D$12+1-WEEKDAY(DATE(EINSTELLUNGEN!$D$9,EINSTELLUNGEN!$D$10,1),2)),
    IF(AL503=$J$33,
      MIN(EINSTELLUNGEN!$D$12,WEEKDAY(DATE(EINSTELLUNGEN!$D$9,12,31),2)),
      EINSTELLUNGEN!$D$12
  )) - SUMIF(AL$50:AL$2500,"="&amp;AL503,AX$50:AX$2500),
  0)</f>
        <v>3</v>
      </c>
      <c r="BD503" s="2">
        <f t="shared" si="302"/>
        <v>0.33333333333333331</v>
      </c>
      <c r="BE503" s="2">
        <f t="shared" si="303"/>
        <v>0</v>
      </c>
    </row>
    <row r="504" spans="1:57" ht="10.5" customHeight="1">
      <c r="A504" s="1" t="str">
        <f t="shared" ca="1" si="279"/>
        <v/>
      </c>
      <c r="B504" s="1" t="str">
        <f t="shared" ca="1" si="280"/>
        <v/>
      </c>
      <c r="C504" s="1" t="str">
        <f t="shared" ca="1" si="281"/>
        <v/>
      </c>
      <c r="D504" s="1" t="str">
        <f t="shared" ca="1" si="282"/>
        <v/>
      </c>
      <c r="F504" s="10"/>
      <c r="G504" s="136" t="str">
        <f t="shared" si="283"/>
        <v/>
      </c>
      <c r="H504" s="27"/>
      <c r="I504" s="28"/>
      <c r="J504" s="28"/>
      <c r="K504" s="29"/>
      <c r="L504" s="136"/>
      <c r="M504" s="136"/>
      <c r="N504" s="136"/>
      <c r="O504" s="26" t="str">
        <f t="shared" si="284"/>
        <v/>
      </c>
      <c r="P504" s="218" t="str">
        <f t="shared" si="285"/>
        <v/>
      </c>
      <c r="Q504" s="26" t="str">
        <f t="shared" si="286"/>
        <v/>
      </c>
      <c r="R504" s="22"/>
      <c r="S504" s="99"/>
      <c r="T504" s="10"/>
      <c r="U504" s="229" t="str">
        <f t="shared" si="287"/>
        <v/>
      </c>
      <c r="V504" s="230"/>
      <c r="W504" s="230"/>
      <c r="X504" s="230"/>
      <c r="Y504" s="230"/>
      <c r="Z504" s="22" t="str">
        <f>""</f>
        <v/>
      </c>
      <c r="AB504" s="23" t="str">
        <f t="shared" si="288"/>
        <v/>
      </c>
      <c r="AC504" s="2" t="b">
        <f>COUNT(Q504:Q$2500)&gt;0</f>
        <v>0</v>
      </c>
      <c r="AD504" s="2" t="b">
        <f t="shared" si="271"/>
        <v>0</v>
      </c>
      <c r="AE504" s="2" t="b">
        <f t="shared" si="272"/>
        <v>0</v>
      </c>
      <c r="AF504" s="2" t="b">
        <f t="shared" si="273"/>
        <v>0</v>
      </c>
      <c r="AG504" s="2" t="b">
        <f>OR(
  AND(AC504,NOT(AC505)),
  AND(AF504,WEEKDAY(AH503,2)=EINSTELLUNGEN!$D$12),
  AND(AF504,AH504=$J$35)
)</f>
        <v>0</v>
      </c>
      <c r="AH504" s="2">
        <f>IF(AE504,AH503+IF(WEEKDAY(AH503+1,2)&lt;=EINSTELLUNGEN!$D$12,1,$J$36),AH503)</f>
        <v>42020</v>
      </c>
      <c r="AI504" s="2">
        <f t="shared" si="274"/>
        <v>2019</v>
      </c>
      <c r="AJ504" s="2">
        <f t="shared" si="275"/>
        <v>201901</v>
      </c>
      <c r="AK504" s="2">
        <f t="shared" si="276"/>
        <v>201901</v>
      </c>
      <c r="AL504" s="2">
        <f t="shared" si="304"/>
        <v>201903</v>
      </c>
      <c r="AM504" s="2" t="b">
        <f t="shared" si="277"/>
        <v>1</v>
      </c>
      <c r="AN504" s="4" t="e">
        <f t="shared" si="289"/>
        <v>#N/A</v>
      </c>
      <c r="AO504" s="4" t="e">
        <f t="shared" si="290"/>
        <v>#N/A</v>
      </c>
      <c r="AP504" s="2" t="str">
        <f>IF(AD504,
  IF(ISBLANK(H504),
    AP503,
    IF(LEN(H504)=1,
      IF(OR(UPPER(H504)="A",UPPER(H504)="I"),
        EINSTELLUNGEN!$D$21,
        IF(OR(UPPER(H504)="B",UPPER(H504)="M"),
          EINSTELLUNGEN!$D$22,
          IF(OR(UPPER(H504)="C",UPPER(H504)="S"),
            EINSTELLUNGEN!$D$23,
            IF(UPPER(H504)="D",
              EINSTELLUNGEN!$D$24,
              IF(UPPER(H504)="E",
                EINSTELLUNGEN!$D$25,
                UPPER(H504)))))),
      IF(ISNUMBER(H504),
        EINSTELLUNGEN!$D$20&amp;H504,
        UPPER(H504)))),
  "")</f>
        <v/>
      </c>
      <c r="AQ504" s="2" t="str">
        <f t="shared" si="291"/>
        <v/>
      </c>
      <c r="AR504" s="2">
        <f t="shared" si="292"/>
        <v>0</v>
      </c>
      <c r="AS504" s="145">
        <f t="shared" si="293"/>
        <v>0.33333333333333331</v>
      </c>
      <c r="AT504" s="2">
        <f t="shared" si="294"/>
        <v>0</v>
      </c>
      <c r="AU504" s="2">
        <f t="shared" si="295"/>
        <v>0</v>
      </c>
      <c r="AV504" s="2">
        <f t="shared" si="296"/>
        <v>0</v>
      </c>
      <c r="AW504" s="2">
        <f t="shared" si="297"/>
        <v>0</v>
      </c>
      <c r="AX504" s="2">
        <f t="shared" si="278"/>
        <v>0</v>
      </c>
      <c r="AY504" s="2">
        <f t="shared" si="298"/>
        <v>0</v>
      </c>
      <c r="AZ504" s="145" t="e">
        <f t="shared" si="299"/>
        <v>#N/A</v>
      </c>
      <c r="BA504" s="145" t="e">
        <f t="shared" si="300"/>
        <v>#N/A</v>
      </c>
      <c r="BB504" s="145">
        <f t="shared" si="301"/>
        <v>2.083333333333337E-2</v>
      </c>
      <c r="BC504" s="2">
        <f>IF(AM504,
  IF(AND(AL504=$J$31,_xlfn.DAYS(AH504,DATE(AI504,1,1))&lt;7),
    MAX(0,EINSTELLUNGEN!$D$12+1-WEEKDAY(DATE(EINSTELLUNGEN!$D$9,EINSTELLUNGEN!$D$10,1),2)),
    IF(AL504=$J$33,
      MIN(EINSTELLUNGEN!$D$12,WEEKDAY(DATE(EINSTELLUNGEN!$D$9,12,31),2)),
      EINSTELLUNGEN!$D$12
  )) - SUMIF(AL$50:AL$2500,"="&amp;AL504,AX$50:AX$2500),
  0)</f>
        <v>3</v>
      </c>
      <c r="BD504" s="2">
        <f t="shared" si="302"/>
        <v>0.33333333333333331</v>
      </c>
      <c r="BE504" s="2">
        <f t="shared" si="303"/>
        <v>0</v>
      </c>
    </row>
    <row r="505" spans="1:57" ht="10.5" customHeight="1">
      <c r="A505" s="1" t="str">
        <f t="shared" ca="1" si="279"/>
        <v/>
      </c>
      <c r="B505" s="1" t="str">
        <f t="shared" ca="1" si="280"/>
        <v/>
      </c>
      <c r="C505" s="1" t="str">
        <f t="shared" ca="1" si="281"/>
        <v/>
      </c>
      <c r="D505" s="1" t="str">
        <f t="shared" ca="1" si="282"/>
        <v/>
      </c>
      <c r="F505" s="10"/>
      <c r="G505" s="136" t="str">
        <f t="shared" si="283"/>
        <v/>
      </c>
      <c r="H505" s="27"/>
      <c r="I505" s="28"/>
      <c r="J505" s="28"/>
      <c r="K505" s="29"/>
      <c r="L505" s="136"/>
      <c r="M505" s="136"/>
      <c r="N505" s="136"/>
      <c r="O505" s="26" t="str">
        <f t="shared" si="284"/>
        <v/>
      </c>
      <c r="P505" s="218" t="str">
        <f t="shared" si="285"/>
        <v/>
      </c>
      <c r="Q505" s="26" t="str">
        <f t="shared" si="286"/>
        <v/>
      </c>
      <c r="R505" s="22"/>
      <c r="S505" s="99"/>
      <c r="T505" s="10"/>
      <c r="U505" s="229" t="str">
        <f t="shared" si="287"/>
        <v/>
      </c>
      <c r="V505" s="230"/>
      <c r="W505" s="230"/>
      <c r="X505" s="230"/>
      <c r="Y505" s="230"/>
      <c r="Z505" s="22" t="str">
        <f>""</f>
        <v/>
      </c>
      <c r="AB505" s="23" t="str">
        <f t="shared" si="288"/>
        <v/>
      </c>
      <c r="AC505" s="2" t="b">
        <f>COUNT(Q505:Q$2500)&gt;0</f>
        <v>0</v>
      </c>
      <c r="AD505" s="2" t="b">
        <f t="shared" si="271"/>
        <v>0</v>
      </c>
      <c r="AE505" s="2" t="b">
        <f t="shared" si="272"/>
        <v>0</v>
      </c>
      <c r="AF505" s="2" t="b">
        <f t="shared" si="273"/>
        <v>0</v>
      </c>
      <c r="AG505" s="2" t="b">
        <f>OR(
  AND(AC505,NOT(AC506)),
  AND(AF505,WEEKDAY(AH504,2)=EINSTELLUNGEN!$D$12),
  AND(AF505,AH505=$J$35)
)</f>
        <v>0</v>
      </c>
      <c r="AH505" s="2">
        <f>IF(AE505,AH504+IF(WEEKDAY(AH504+1,2)&lt;=EINSTELLUNGEN!$D$12,1,$J$36),AH504)</f>
        <v>42020</v>
      </c>
      <c r="AI505" s="2">
        <f t="shared" si="274"/>
        <v>2019</v>
      </c>
      <c r="AJ505" s="2">
        <f t="shared" si="275"/>
        <v>201901</v>
      </c>
      <c r="AK505" s="2">
        <f t="shared" si="276"/>
        <v>201901</v>
      </c>
      <c r="AL505" s="2">
        <f t="shared" si="304"/>
        <v>201903</v>
      </c>
      <c r="AM505" s="2" t="b">
        <f t="shared" si="277"/>
        <v>1</v>
      </c>
      <c r="AN505" s="4" t="e">
        <f t="shared" si="289"/>
        <v>#N/A</v>
      </c>
      <c r="AO505" s="4" t="e">
        <f t="shared" si="290"/>
        <v>#N/A</v>
      </c>
      <c r="AP505" s="2" t="str">
        <f>IF(AD505,
  IF(ISBLANK(H505),
    AP504,
    IF(LEN(H505)=1,
      IF(OR(UPPER(H505)="A",UPPER(H505)="I"),
        EINSTELLUNGEN!$D$21,
        IF(OR(UPPER(H505)="B",UPPER(H505)="M"),
          EINSTELLUNGEN!$D$22,
          IF(OR(UPPER(H505)="C",UPPER(H505)="S"),
            EINSTELLUNGEN!$D$23,
            IF(UPPER(H505)="D",
              EINSTELLUNGEN!$D$24,
              IF(UPPER(H505)="E",
                EINSTELLUNGEN!$D$25,
                UPPER(H505)))))),
      IF(ISNUMBER(H505),
        EINSTELLUNGEN!$D$20&amp;H505,
        UPPER(H505)))),
  "")</f>
        <v/>
      </c>
      <c r="AQ505" s="2" t="str">
        <f t="shared" si="291"/>
        <v/>
      </c>
      <c r="AR505" s="2">
        <f t="shared" si="292"/>
        <v>0</v>
      </c>
      <c r="AS505" s="145">
        <f t="shared" si="293"/>
        <v>0.33333333333333331</v>
      </c>
      <c r="AT505" s="2">
        <f t="shared" si="294"/>
        <v>0</v>
      </c>
      <c r="AU505" s="2">
        <f t="shared" si="295"/>
        <v>0</v>
      </c>
      <c r="AV505" s="2">
        <f t="shared" si="296"/>
        <v>0</v>
      </c>
      <c r="AW505" s="2">
        <f t="shared" si="297"/>
        <v>0</v>
      </c>
      <c r="AX505" s="2">
        <f t="shared" si="278"/>
        <v>0</v>
      </c>
      <c r="AY505" s="2">
        <f t="shared" si="298"/>
        <v>0</v>
      </c>
      <c r="AZ505" s="145" t="e">
        <f t="shared" si="299"/>
        <v>#N/A</v>
      </c>
      <c r="BA505" s="145" t="e">
        <f t="shared" si="300"/>
        <v>#N/A</v>
      </c>
      <c r="BB505" s="145">
        <f t="shared" si="301"/>
        <v>2.083333333333337E-2</v>
      </c>
      <c r="BC505" s="2">
        <f>IF(AM505,
  IF(AND(AL505=$J$31,_xlfn.DAYS(AH505,DATE(AI505,1,1))&lt;7),
    MAX(0,EINSTELLUNGEN!$D$12+1-WEEKDAY(DATE(EINSTELLUNGEN!$D$9,EINSTELLUNGEN!$D$10,1),2)),
    IF(AL505=$J$33,
      MIN(EINSTELLUNGEN!$D$12,WEEKDAY(DATE(EINSTELLUNGEN!$D$9,12,31),2)),
      EINSTELLUNGEN!$D$12
  )) - SUMIF(AL$50:AL$2500,"="&amp;AL505,AX$50:AX$2500),
  0)</f>
        <v>3</v>
      </c>
      <c r="BD505" s="2">
        <f t="shared" si="302"/>
        <v>0.33333333333333331</v>
      </c>
      <c r="BE505" s="2">
        <f t="shared" si="303"/>
        <v>0</v>
      </c>
    </row>
    <row r="506" spans="1:57" ht="10.5" customHeight="1">
      <c r="A506" s="1" t="str">
        <f t="shared" ca="1" si="279"/>
        <v/>
      </c>
      <c r="B506" s="1" t="str">
        <f t="shared" ca="1" si="280"/>
        <v/>
      </c>
      <c r="C506" s="1" t="str">
        <f t="shared" ca="1" si="281"/>
        <v/>
      </c>
      <c r="D506" s="1" t="str">
        <f t="shared" ca="1" si="282"/>
        <v/>
      </c>
      <c r="F506" s="10"/>
      <c r="G506" s="136" t="str">
        <f t="shared" si="283"/>
        <v/>
      </c>
      <c r="H506" s="27"/>
      <c r="I506" s="28"/>
      <c r="J506" s="28"/>
      <c r="K506" s="29"/>
      <c r="L506" s="136"/>
      <c r="M506" s="136"/>
      <c r="N506" s="136"/>
      <c r="O506" s="26" t="str">
        <f t="shared" si="284"/>
        <v/>
      </c>
      <c r="P506" s="218" t="str">
        <f t="shared" si="285"/>
        <v/>
      </c>
      <c r="Q506" s="26" t="str">
        <f t="shared" si="286"/>
        <v/>
      </c>
      <c r="R506" s="22"/>
      <c r="S506" s="99"/>
      <c r="T506" s="10"/>
      <c r="U506" s="229" t="str">
        <f t="shared" si="287"/>
        <v/>
      </c>
      <c r="V506" s="230"/>
      <c r="W506" s="230"/>
      <c r="X506" s="230"/>
      <c r="Y506" s="230"/>
      <c r="Z506" s="22" t="str">
        <f>""</f>
        <v/>
      </c>
      <c r="AB506" s="23" t="str">
        <f t="shared" si="288"/>
        <v/>
      </c>
      <c r="AC506" s="2" t="b">
        <f>COUNT(Q506:Q$2500)&gt;0</f>
        <v>0</v>
      </c>
      <c r="AD506" s="2" t="b">
        <f t="shared" si="271"/>
        <v>0</v>
      </c>
      <c r="AE506" s="2" t="b">
        <f t="shared" si="272"/>
        <v>0</v>
      </c>
      <c r="AF506" s="2" t="b">
        <f t="shared" si="273"/>
        <v>0</v>
      </c>
      <c r="AG506" s="2" t="b">
        <f>OR(
  AND(AC506,NOT(AC507)),
  AND(AF506,WEEKDAY(AH505,2)=EINSTELLUNGEN!$D$12),
  AND(AF506,AH506=$J$35)
)</f>
        <v>0</v>
      </c>
      <c r="AH506" s="2">
        <f>IF(AE506,AH505+IF(WEEKDAY(AH505+1,2)&lt;=EINSTELLUNGEN!$D$12,1,$J$36),AH505)</f>
        <v>42020</v>
      </c>
      <c r="AI506" s="2">
        <f t="shared" si="274"/>
        <v>2019</v>
      </c>
      <c r="AJ506" s="2">
        <f t="shared" si="275"/>
        <v>201901</v>
      </c>
      <c r="AK506" s="2">
        <f t="shared" si="276"/>
        <v>201901</v>
      </c>
      <c r="AL506" s="2">
        <f t="shared" si="304"/>
        <v>201903</v>
      </c>
      <c r="AM506" s="2" t="b">
        <f t="shared" si="277"/>
        <v>1</v>
      </c>
      <c r="AN506" s="4" t="e">
        <f t="shared" si="289"/>
        <v>#N/A</v>
      </c>
      <c r="AO506" s="4" t="e">
        <f t="shared" si="290"/>
        <v>#N/A</v>
      </c>
      <c r="AP506" s="2" t="str">
        <f>IF(AD506,
  IF(ISBLANK(H506),
    AP505,
    IF(LEN(H506)=1,
      IF(OR(UPPER(H506)="A",UPPER(H506)="I"),
        EINSTELLUNGEN!$D$21,
        IF(OR(UPPER(H506)="B",UPPER(H506)="M"),
          EINSTELLUNGEN!$D$22,
          IF(OR(UPPER(H506)="C",UPPER(H506)="S"),
            EINSTELLUNGEN!$D$23,
            IF(UPPER(H506)="D",
              EINSTELLUNGEN!$D$24,
              IF(UPPER(H506)="E",
                EINSTELLUNGEN!$D$25,
                UPPER(H506)))))),
      IF(ISNUMBER(H506),
        EINSTELLUNGEN!$D$20&amp;H506,
        UPPER(H506)))),
  "")</f>
        <v/>
      </c>
      <c r="AQ506" s="2" t="str">
        <f t="shared" si="291"/>
        <v/>
      </c>
      <c r="AR506" s="2">
        <f t="shared" si="292"/>
        <v>0</v>
      </c>
      <c r="AS506" s="145">
        <f t="shared" si="293"/>
        <v>0.33333333333333331</v>
      </c>
      <c r="AT506" s="2">
        <f t="shared" si="294"/>
        <v>0</v>
      </c>
      <c r="AU506" s="2">
        <f t="shared" si="295"/>
        <v>0</v>
      </c>
      <c r="AV506" s="2">
        <f t="shared" si="296"/>
        <v>0</v>
      </c>
      <c r="AW506" s="2">
        <f t="shared" si="297"/>
        <v>0</v>
      </c>
      <c r="AX506" s="2">
        <f t="shared" si="278"/>
        <v>0</v>
      </c>
      <c r="AY506" s="2">
        <f t="shared" si="298"/>
        <v>0</v>
      </c>
      <c r="AZ506" s="145" t="e">
        <f t="shared" si="299"/>
        <v>#N/A</v>
      </c>
      <c r="BA506" s="145" t="e">
        <f t="shared" si="300"/>
        <v>#N/A</v>
      </c>
      <c r="BB506" s="145">
        <f t="shared" si="301"/>
        <v>2.083333333333337E-2</v>
      </c>
      <c r="BC506" s="2">
        <f>IF(AM506,
  IF(AND(AL506=$J$31,_xlfn.DAYS(AH506,DATE(AI506,1,1))&lt;7),
    MAX(0,EINSTELLUNGEN!$D$12+1-WEEKDAY(DATE(EINSTELLUNGEN!$D$9,EINSTELLUNGEN!$D$10,1),2)),
    IF(AL506=$J$33,
      MIN(EINSTELLUNGEN!$D$12,WEEKDAY(DATE(EINSTELLUNGEN!$D$9,12,31),2)),
      EINSTELLUNGEN!$D$12
  )) - SUMIF(AL$50:AL$2500,"="&amp;AL506,AX$50:AX$2500),
  0)</f>
        <v>3</v>
      </c>
      <c r="BD506" s="2">
        <f t="shared" si="302"/>
        <v>0.33333333333333331</v>
      </c>
      <c r="BE506" s="2">
        <f t="shared" si="303"/>
        <v>0</v>
      </c>
    </row>
    <row r="507" spans="1:57" ht="10.5" customHeight="1">
      <c r="A507" s="1" t="str">
        <f t="shared" ca="1" si="279"/>
        <v/>
      </c>
      <c r="B507" s="1" t="str">
        <f t="shared" ca="1" si="280"/>
        <v/>
      </c>
      <c r="C507" s="1" t="str">
        <f t="shared" ca="1" si="281"/>
        <v/>
      </c>
      <c r="D507" s="1" t="str">
        <f t="shared" ca="1" si="282"/>
        <v/>
      </c>
      <c r="F507" s="10"/>
      <c r="G507" s="136" t="str">
        <f t="shared" si="283"/>
        <v/>
      </c>
      <c r="H507" s="27"/>
      <c r="I507" s="28"/>
      <c r="J507" s="28"/>
      <c r="K507" s="29"/>
      <c r="L507" s="136"/>
      <c r="M507" s="136"/>
      <c r="N507" s="136"/>
      <c r="O507" s="26" t="str">
        <f t="shared" si="284"/>
        <v/>
      </c>
      <c r="P507" s="218" t="str">
        <f t="shared" si="285"/>
        <v/>
      </c>
      <c r="Q507" s="26" t="str">
        <f t="shared" si="286"/>
        <v/>
      </c>
      <c r="R507" s="22"/>
      <c r="S507" s="99"/>
      <c r="T507" s="10"/>
      <c r="U507" s="229" t="str">
        <f t="shared" si="287"/>
        <v/>
      </c>
      <c r="V507" s="230"/>
      <c r="W507" s="230"/>
      <c r="X507" s="230"/>
      <c r="Y507" s="230"/>
      <c r="Z507" s="22" t="str">
        <f>""</f>
        <v/>
      </c>
      <c r="AB507" s="23" t="str">
        <f t="shared" si="288"/>
        <v/>
      </c>
      <c r="AC507" s="2" t="b">
        <f>COUNT(Q507:Q$2500)&gt;0</f>
        <v>0</v>
      </c>
      <c r="AD507" s="2" t="b">
        <f t="shared" si="271"/>
        <v>0</v>
      </c>
      <c r="AE507" s="2" t="b">
        <f t="shared" si="272"/>
        <v>0</v>
      </c>
      <c r="AF507" s="2" t="b">
        <f t="shared" si="273"/>
        <v>0</v>
      </c>
      <c r="AG507" s="2" t="b">
        <f>OR(
  AND(AC507,NOT(AC508)),
  AND(AF507,WEEKDAY(AH506,2)=EINSTELLUNGEN!$D$12),
  AND(AF507,AH507=$J$35)
)</f>
        <v>0</v>
      </c>
      <c r="AH507" s="2">
        <f>IF(AE507,AH506+IF(WEEKDAY(AH506+1,2)&lt;=EINSTELLUNGEN!$D$12,1,$J$36),AH506)</f>
        <v>42020</v>
      </c>
      <c r="AI507" s="2">
        <f t="shared" si="274"/>
        <v>2019</v>
      </c>
      <c r="AJ507" s="2">
        <f t="shared" si="275"/>
        <v>201901</v>
      </c>
      <c r="AK507" s="2">
        <f t="shared" si="276"/>
        <v>201901</v>
      </c>
      <c r="AL507" s="2">
        <f t="shared" si="304"/>
        <v>201903</v>
      </c>
      <c r="AM507" s="2" t="b">
        <f t="shared" si="277"/>
        <v>1</v>
      </c>
      <c r="AN507" s="4" t="e">
        <f t="shared" si="289"/>
        <v>#N/A</v>
      </c>
      <c r="AO507" s="4" t="e">
        <f t="shared" si="290"/>
        <v>#N/A</v>
      </c>
      <c r="AP507" s="2" t="str">
        <f>IF(AD507,
  IF(ISBLANK(H507),
    AP506,
    IF(LEN(H507)=1,
      IF(OR(UPPER(H507)="A",UPPER(H507)="I"),
        EINSTELLUNGEN!$D$21,
        IF(OR(UPPER(H507)="B",UPPER(H507)="M"),
          EINSTELLUNGEN!$D$22,
          IF(OR(UPPER(H507)="C",UPPER(H507)="S"),
            EINSTELLUNGEN!$D$23,
            IF(UPPER(H507)="D",
              EINSTELLUNGEN!$D$24,
              IF(UPPER(H507)="E",
                EINSTELLUNGEN!$D$25,
                UPPER(H507)))))),
      IF(ISNUMBER(H507),
        EINSTELLUNGEN!$D$20&amp;H507,
        UPPER(H507)))),
  "")</f>
        <v/>
      </c>
      <c r="AQ507" s="2" t="str">
        <f t="shared" si="291"/>
        <v/>
      </c>
      <c r="AR507" s="2">
        <f t="shared" si="292"/>
        <v>0</v>
      </c>
      <c r="AS507" s="145">
        <f t="shared" si="293"/>
        <v>0.33333333333333331</v>
      </c>
      <c r="AT507" s="2">
        <f t="shared" si="294"/>
        <v>0</v>
      </c>
      <c r="AU507" s="2">
        <f t="shared" si="295"/>
        <v>0</v>
      </c>
      <c r="AV507" s="2">
        <f t="shared" si="296"/>
        <v>0</v>
      </c>
      <c r="AW507" s="2">
        <f t="shared" si="297"/>
        <v>0</v>
      </c>
      <c r="AX507" s="2">
        <f t="shared" si="278"/>
        <v>0</v>
      </c>
      <c r="AY507" s="2">
        <f t="shared" si="298"/>
        <v>0</v>
      </c>
      <c r="AZ507" s="145" t="e">
        <f t="shared" si="299"/>
        <v>#N/A</v>
      </c>
      <c r="BA507" s="145" t="e">
        <f t="shared" si="300"/>
        <v>#N/A</v>
      </c>
      <c r="BB507" s="145">
        <f t="shared" si="301"/>
        <v>2.083333333333337E-2</v>
      </c>
      <c r="BC507" s="2">
        <f>IF(AM507,
  IF(AND(AL507=$J$31,_xlfn.DAYS(AH507,DATE(AI507,1,1))&lt;7),
    MAX(0,EINSTELLUNGEN!$D$12+1-WEEKDAY(DATE(EINSTELLUNGEN!$D$9,EINSTELLUNGEN!$D$10,1),2)),
    IF(AL507=$J$33,
      MIN(EINSTELLUNGEN!$D$12,WEEKDAY(DATE(EINSTELLUNGEN!$D$9,12,31),2)),
      EINSTELLUNGEN!$D$12
  )) - SUMIF(AL$50:AL$2500,"="&amp;AL507,AX$50:AX$2500),
  0)</f>
        <v>3</v>
      </c>
      <c r="BD507" s="2">
        <f t="shared" si="302"/>
        <v>0.33333333333333331</v>
      </c>
      <c r="BE507" s="2">
        <f t="shared" si="303"/>
        <v>0</v>
      </c>
    </row>
    <row r="508" spans="1:57" ht="10.5" customHeight="1">
      <c r="A508" s="1" t="str">
        <f t="shared" ca="1" si="279"/>
        <v/>
      </c>
      <c r="B508" s="1" t="str">
        <f t="shared" ca="1" si="280"/>
        <v/>
      </c>
      <c r="C508" s="1" t="str">
        <f t="shared" ca="1" si="281"/>
        <v/>
      </c>
      <c r="D508" s="1" t="str">
        <f t="shared" ca="1" si="282"/>
        <v/>
      </c>
      <c r="F508" s="10"/>
      <c r="G508" s="136" t="str">
        <f t="shared" si="283"/>
        <v/>
      </c>
      <c r="H508" s="27"/>
      <c r="I508" s="28"/>
      <c r="J508" s="28"/>
      <c r="K508" s="29"/>
      <c r="L508" s="136"/>
      <c r="M508" s="136"/>
      <c r="N508" s="136"/>
      <c r="O508" s="26" t="str">
        <f t="shared" si="284"/>
        <v/>
      </c>
      <c r="P508" s="218" t="str">
        <f t="shared" si="285"/>
        <v/>
      </c>
      <c r="Q508" s="26" t="str">
        <f t="shared" si="286"/>
        <v/>
      </c>
      <c r="R508" s="22"/>
      <c r="S508" s="99"/>
      <c r="T508" s="10"/>
      <c r="U508" s="229" t="str">
        <f t="shared" si="287"/>
        <v/>
      </c>
      <c r="V508" s="230"/>
      <c r="W508" s="230"/>
      <c r="X508" s="230"/>
      <c r="Y508" s="230"/>
      <c r="Z508" s="22" t="str">
        <f>""</f>
        <v/>
      </c>
      <c r="AB508" s="23" t="str">
        <f t="shared" si="288"/>
        <v/>
      </c>
      <c r="AC508" s="2" t="b">
        <f>COUNT(Q508:Q$2500)&gt;0</f>
        <v>0</v>
      </c>
      <c r="AD508" s="2" t="b">
        <f t="shared" si="271"/>
        <v>0</v>
      </c>
      <c r="AE508" s="2" t="b">
        <f t="shared" si="272"/>
        <v>0</v>
      </c>
      <c r="AF508" s="2" t="b">
        <f t="shared" si="273"/>
        <v>0</v>
      </c>
      <c r="AG508" s="2" t="b">
        <f>OR(
  AND(AC508,NOT(AC509)),
  AND(AF508,WEEKDAY(AH507,2)=EINSTELLUNGEN!$D$12),
  AND(AF508,AH508=$J$35)
)</f>
        <v>0</v>
      </c>
      <c r="AH508" s="2">
        <f>IF(AE508,AH507+IF(WEEKDAY(AH507+1,2)&lt;=EINSTELLUNGEN!$D$12,1,$J$36),AH507)</f>
        <v>42020</v>
      </c>
      <c r="AI508" s="2">
        <f t="shared" si="274"/>
        <v>2019</v>
      </c>
      <c r="AJ508" s="2">
        <f t="shared" si="275"/>
        <v>201901</v>
      </c>
      <c r="AK508" s="2">
        <f t="shared" si="276"/>
        <v>201901</v>
      </c>
      <c r="AL508" s="2">
        <f t="shared" si="304"/>
        <v>201903</v>
      </c>
      <c r="AM508" s="2" t="b">
        <f t="shared" si="277"/>
        <v>1</v>
      </c>
      <c r="AN508" s="4" t="e">
        <f t="shared" si="289"/>
        <v>#N/A</v>
      </c>
      <c r="AO508" s="4" t="e">
        <f t="shared" si="290"/>
        <v>#N/A</v>
      </c>
      <c r="AP508" s="2" t="str">
        <f>IF(AD508,
  IF(ISBLANK(H508),
    AP507,
    IF(LEN(H508)=1,
      IF(OR(UPPER(H508)="A",UPPER(H508)="I"),
        EINSTELLUNGEN!$D$21,
        IF(OR(UPPER(H508)="B",UPPER(H508)="M"),
          EINSTELLUNGEN!$D$22,
          IF(OR(UPPER(H508)="C",UPPER(H508)="S"),
            EINSTELLUNGEN!$D$23,
            IF(UPPER(H508)="D",
              EINSTELLUNGEN!$D$24,
              IF(UPPER(H508)="E",
                EINSTELLUNGEN!$D$25,
                UPPER(H508)))))),
      IF(ISNUMBER(H508),
        EINSTELLUNGEN!$D$20&amp;H508,
        UPPER(H508)))),
  "")</f>
        <v/>
      </c>
      <c r="AQ508" s="2" t="str">
        <f t="shared" si="291"/>
        <v/>
      </c>
      <c r="AR508" s="2">
        <f t="shared" si="292"/>
        <v>0</v>
      </c>
      <c r="AS508" s="145">
        <f t="shared" si="293"/>
        <v>0.33333333333333331</v>
      </c>
      <c r="AT508" s="2">
        <f t="shared" si="294"/>
        <v>0</v>
      </c>
      <c r="AU508" s="2">
        <f t="shared" si="295"/>
        <v>0</v>
      </c>
      <c r="AV508" s="2">
        <f t="shared" si="296"/>
        <v>0</v>
      </c>
      <c r="AW508" s="2">
        <f t="shared" si="297"/>
        <v>0</v>
      </c>
      <c r="AX508" s="2">
        <f t="shared" si="278"/>
        <v>0</v>
      </c>
      <c r="AY508" s="2">
        <f t="shared" si="298"/>
        <v>0</v>
      </c>
      <c r="AZ508" s="145" t="e">
        <f t="shared" si="299"/>
        <v>#N/A</v>
      </c>
      <c r="BA508" s="145" t="e">
        <f t="shared" si="300"/>
        <v>#N/A</v>
      </c>
      <c r="BB508" s="145">
        <f t="shared" si="301"/>
        <v>2.083333333333337E-2</v>
      </c>
      <c r="BC508" s="2">
        <f>IF(AM508,
  IF(AND(AL508=$J$31,_xlfn.DAYS(AH508,DATE(AI508,1,1))&lt;7),
    MAX(0,EINSTELLUNGEN!$D$12+1-WEEKDAY(DATE(EINSTELLUNGEN!$D$9,EINSTELLUNGEN!$D$10,1),2)),
    IF(AL508=$J$33,
      MIN(EINSTELLUNGEN!$D$12,WEEKDAY(DATE(EINSTELLUNGEN!$D$9,12,31),2)),
      EINSTELLUNGEN!$D$12
  )) - SUMIF(AL$50:AL$2500,"="&amp;AL508,AX$50:AX$2500),
  0)</f>
        <v>3</v>
      </c>
      <c r="BD508" s="2">
        <f t="shared" si="302"/>
        <v>0.33333333333333331</v>
      </c>
      <c r="BE508" s="2">
        <f t="shared" si="303"/>
        <v>0</v>
      </c>
    </row>
    <row r="509" spans="1:57" ht="10.5" customHeight="1">
      <c r="A509" s="1" t="str">
        <f t="shared" ca="1" si="279"/>
        <v/>
      </c>
      <c r="B509" s="1" t="str">
        <f t="shared" ca="1" si="280"/>
        <v/>
      </c>
      <c r="C509" s="1" t="str">
        <f t="shared" ca="1" si="281"/>
        <v/>
      </c>
      <c r="D509" s="1" t="str">
        <f t="shared" ca="1" si="282"/>
        <v/>
      </c>
      <c r="F509" s="10"/>
      <c r="G509" s="136" t="str">
        <f t="shared" si="283"/>
        <v/>
      </c>
      <c r="H509" s="27"/>
      <c r="I509" s="28"/>
      <c r="J509" s="28"/>
      <c r="K509" s="29"/>
      <c r="L509" s="136"/>
      <c r="M509" s="136"/>
      <c r="N509" s="136"/>
      <c r="O509" s="26" t="str">
        <f t="shared" si="284"/>
        <v/>
      </c>
      <c r="P509" s="218" t="str">
        <f t="shared" si="285"/>
        <v/>
      </c>
      <c r="Q509" s="26" t="str">
        <f t="shared" si="286"/>
        <v/>
      </c>
      <c r="R509" s="22"/>
      <c r="S509" s="99"/>
      <c r="T509" s="10"/>
      <c r="U509" s="229" t="str">
        <f t="shared" si="287"/>
        <v/>
      </c>
      <c r="V509" s="230"/>
      <c r="W509" s="230"/>
      <c r="X509" s="230"/>
      <c r="Y509" s="230"/>
      <c r="Z509" s="22" t="str">
        <f>""</f>
        <v/>
      </c>
      <c r="AB509" s="23" t="str">
        <f t="shared" si="288"/>
        <v/>
      </c>
      <c r="AC509" s="2" t="b">
        <f>COUNT(Q509:Q$2500)&gt;0</f>
        <v>0</v>
      </c>
      <c r="AD509" s="2" t="b">
        <f t="shared" si="271"/>
        <v>0</v>
      </c>
      <c r="AE509" s="2" t="b">
        <f t="shared" si="272"/>
        <v>0</v>
      </c>
      <c r="AF509" s="2" t="b">
        <f t="shared" si="273"/>
        <v>0</v>
      </c>
      <c r="AG509" s="2" t="b">
        <f>OR(
  AND(AC509,NOT(AC510)),
  AND(AF509,WEEKDAY(AH508,2)=EINSTELLUNGEN!$D$12),
  AND(AF509,AH509=$J$35)
)</f>
        <v>0</v>
      </c>
      <c r="AH509" s="2">
        <f>IF(AE509,AH508+IF(WEEKDAY(AH508+1,2)&lt;=EINSTELLUNGEN!$D$12,1,$J$36),AH508)</f>
        <v>42020</v>
      </c>
      <c r="AI509" s="2">
        <f t="shared" si="274"/>
        <v>2019</v>
      </c>
      <c r="AJ509" s="2">
        <f t="shared" si="275"/>
        <v>201901</v>
      </c>
      <c r="AK509" s="2">
        <f t="shared" si="276"/>
        <v>201901</v>
      </c>
      <c r="AL509" s="2">
        <f t="shared" si="304"/>
        <v>201903</v>
      </c>
      <c r="AM509" s="2" t="b">
        <f t="shared" si="277"/>
        <v>1</v>
      </c>
      <c r="AN509" s="4" t="e">
        <f t="shared" si="289"/>
        <v>#N/A</v>
      </c>
      <c r="AO509" s="4" t="e">
        <f t="shared" si="290"/>
        <v>#N/A</v>
      </c>
      <c r="AP509" s="2" t="str">
        <f>IF(AD509,
  IF(ISBLANK(H509),
    AP508,
    IF(LEN(H509)=1,
      IF(OR(UPPER(H509)="A",UPPER(H509)="I"),
        EINSTELLUNGEN!$D$21,
        IF(OR(UPPER(H509)="B",UPPER(H509)="M"),
          EINSTELLUNGEN!$D$22,
          IF(OR(UPPER(H509)="C",UPPER(H509)="S"),
            EINSTELLUNGEN!$D$23,
            IF(UPPER(H509)="D",
              EINSTELLUNGEN!$D$24,
              IF(UPPER(H509)="E",
                EINSTELLUNGEN!$D$25,
                UPPER(H509)))))),
      IF(ISNUMBER(H509),
        EINSTELLUNGEN!$D$20&amp;H509,
        UPPER(H509)))),
  "")</f>
        <v/>
      </c>
      <c r="AQ509" s="2" t="str">
        <f t="shared" si="291"/>
        <v/>
      </c>
      <c r="AR509" s="2">
        <f t="shared" si="292"/>
        <v>0</v>
      </c>
      <c r="AS509" s="145">
        <f t="shared" si="293"/>
        <v>0.33333333333333331</v>
      </c>
      <c r="AT509" s="2">
        <f t="shared" si="294"/>
        <v>0</v>
      </c>
      <c r="AU509" s="2">
        <f t="shared" si="295"/>
        <v>0</v>
      </c>
      <c r="AV509" s="2">
        <f t="shared" si="296"/>
        <v>0</v>
      </c>
      <c r="AW509" s="2">
        <f t="shared" si="297"/>
        <v>0</v>
      </c>
      <c r="AX509" s="2">
        <f t="shared" si="278"/>
        <v>0</v>
      </c>
      <c r="AY509" s="2">
        <f t="shared" si="298"/>
        <v>0</v>
      </c>
      <c r="AZ509" s="145" t="e">
        <f t="shared" si="299"/>
        <v>#N/A</v>
      </c>
      <c r="BA509" s="145" t="e">
        <f t="shared" si="300"/>
        <v>#N/A</v>
      </c>
      <c r="BB509" s="145">
        <f t="shared" si="301"/>
        <v>2.083333333333337E-2</v>
      </c>
      <c r="BC509" s="2">
        <f>IF(AM509,
  IF(AND(AL509=$J$31,_xlfn.DAYS(AH509,DATE(AI509,1,1))&lt;7),
    MAX(0,EINSTELLUNGEN!$D$12+1-WEEKDAY(DATE(EINSTELLUNGEN!$D$9,EINSTELLUNGEN!$D$10,1),2)),
    IF(AL509=$J$33,
      MIN(EINSTELLUNGEN!$D$12,WEEKDAY(DATE(EINSTELLUNGEN!$D$9,12,31),2)),
      EINSTELLUNGEN!$D$12
  )) - SUMIF(AL$50:AL$2500,"="&amp;AL509,AX$50:AX$2500),
  0)</f>
        <v>3</v>
      </c>
      <c r="BD509" s="2">
        <f t="shared" si="302"/>
        <v>0.33333333333333331</v>
      </c>
      <c r="BE509" s="2">
        <f t="shared" si="303"/>
        <v>0</v>
      </c>
    </row>
    <row r="510" spans="1:57" ht="10.5" customHeight="1">
      <c r="A510" s="1" t="str">
        <f t="shared" ca="1" si="279"/>
        <v/>
      </c>
      <c r="B510" s="1" t="str">
        <f t="shared" ca="1" si="280"/>
        <v/>
      </c>
      <c r="C510" s="1" t="str">
        <f t="shared" ca="1" si="281"/>
        <v/>
      </c>
      <c r="D510" s="1" t="str">
        <f t="shared" ca="1" si="282"/>
        <v/>
      </c>
      <c r="F510" s="10"/>
      <c r="G510" s="136" t="str">
        <f t="shared" si="283"/>
        <v/>
      </c>
      <c r="H510" s="27"/>
      <c r="I510" s="28"/>
      <c r="J510" s="28"/>
      <c r="K510" s="29"/>
      <c r="L510" s="136"/>
      <c r="M510" s="136"/>
      <c r="N510" s="136"/>
      <c r="O510" s="26" t="str">
        <f t="shared" si="284"/>
        <v/>
      </c>
      <c r="P510" s="218" t="str">
        <f t="shared" si="285"/>
        <v/>
      </c>
      <c r="Q510" s="26" t="str">
        <f t="shared" si="286"/>
        <v/>
      </c>
      <c r="R510" s="22"/>
      <c r="S510" s="99"/>
      <c r="T510" s="10"/>
      <c r="U510" s="229" t="str">
        <f t="shared" si="287"/>
        <v/>
      </c>
      <c r="V510" s="230"/>
      <c r="W510" s="230"/>
      <c r="X510" s="230"/>
      <c r="Y510" s="230"/>
      <c r="Z510" s="22" t="str">
        <f>""</f>
        <v/>
      </c>
      <c r="AB510" s="23" t="str">
        <f t="shared" si="288"/>
        <v/>
      </c>
      <c r="AC510" s="2" t="b">
        <f>COUNT(Q510:Q$2500)&gt;0</f>
        <v>0</v>
      </c>
      <c r="AD510" s="2" t="b">
        <f t="shared" si="271"/>
        <v>0</v>
      </c>
      <c r="AE510" s="2" t="b">
        <f t="shared" si="272"/>
        <v>0</v>
      </c>
      <c r="AF510" s="2" t="b">
        <f t="shared" si="273"/>
        <v>0</v>
      </c>
      <c r="AG510" s="2" t="b">
        <f>OR(
  AND(AC510,NOT(AC511)),
  AND(AF510,WEEKDAY(AH509,2)=EINSTELLUNGEN!$D$12),
  AND(AF510,AH510=$J$35)
)</f>
        <v>0</v>
      </c>
      <c r="AH510" s="2">
        <f>IF(AE510,AH509+IF(WEEKDAY(AH509+1,2)&lt;=EINSTELLUNGEN!$D$12,1,$J$36),AH509)</f>
        <v>42020</v>
      </c>
      <c r="AI510" s="2">
        <f t="shared" si="274"/>
        <v>2019</v>
      </c>
      <c r="AJ510" s="2">
        <f t="shared" si="275"/>
        <v>201901</v>
      </c>
      <c r="AK510" s="2">
        <f t="shared" si="276"/>
        <v>201901</v>
      </c>
      <c r="AL510" s="2">
        <f t="shared" si="304"/>
        <v>201903</v>
      </c>
      <c r="AM510" s="2" t="b">
        <f t="shared" si="277"/>
        <v>1</v>
      </c>
      <c r="AN510" s="4" t="e">
        <f t="shared" si="289"/>
        <v>#N/A</v>
      </c>
      <c r="AO510" s="4" t="e">
        <f t="shared" si="290"/>
        <v>#N/A</v>
      </c>
      <c r="AP510" s="2" t="str">
        <f>IF(AD510,
  IF(ISBLANK(H510),
    AP509,
    IF(LEN(H510)=1,
      IF(OR(UPPER(H510)="A",UPPER(H510)="I"),
        EINSTELLUNGEN!$D$21,
        IF(OR(UPPER(H510)="B",UPPER(H510)="M"),
          EINSTELLUNGEN!$D$22,
          IF(OR(UPPER(H510)="C",UPPER(H510)="S"),
            EINSTELLUNGEN!$D$23,
            IF(UPPER(H510)="D",
              EINSTELLUNGEN!$D$24,
              IF(UPPER(H510)="E",
                EINSTELLUNGEN!$D$25,
                UPPER(H510)))))),
      IF(ISNUMBER(H510),
        EINSTELLUNGEN!$D$20&amp;H510,
        UPPER(H510)))),
  "")</f>
        <v/>
      </c>
      <c r="AQ510" s="2" t="str">
        <f t="shared" si="291"/>
        <v/>
      </c>
      <c r="AR510" s="2">
        <f t="shared" si="292"/>
        <v>0</v>
      </c>
      <c r="AS510" s="145">
        <f t="shared" si="293"/>
        <v>0.33333333333333331</v>
      </c>
      <c r="AT510" s="2">
        <f t="shared" si="294"/>
        <v>0</v>
      </c>
      <c r="AU510" s="2">
        <f t="shared" si="295"/>
        <v>0</v>
      </c>
      <c r="AV510" s="2">
        <f t="shared" si="296"/>
        <v>0</v>
      </c>
      <c r="AW510" s="2">
        <f t="shared" si="297"/>
        <v>0</v>
      </c>
      <c r="AX510" s="2">
        <f t="shared" si="278"/>
        <v>0</v>
      </c>
      <c r="AY510" s="2">
        <f t="shared" si="298"/>
        <v>0</v>
      </c>
      <c r="AZ510" s="145" t="e">
        <f t="shared" si="299"/>
        <v>#N/A</v>
      </c>
      <c r="BA510" s="145" t="e">
        <f t="shared" si="300"/>
        <v>#N/A</v>
      </c>
      <c r="BB510" s="145">
        <f t="shared" si="301"/>
        <v>2.083333333333337E-2</v>
      </c>
      <c r="BC510" s="2">
        <f>IF(AM510,
  IF(AND(AL510=$J$31,_xlfn.DAYS(AH510,DATE(AI510,1,1))&lt;7),
    MAX(0,EINSTELLUNGEN!$D$12+1-WEEKDAY(DATE(EINSTELLUNGEN!$D$9,EINSTELLUNGEN!$D$10,1),2)),
    IF(AL510=$J$33,
      MIN(EINSTELLUNGEN!$D$12,WEEKDAY(DATE(EINSTELLUNGEN!$D$9,12,31),2)),
      EINSTELLUNGEN!$D$12
  )) - SUMIF(AL$50:AL$2500,"="&amp;AL510,AX$50:AX$2500),
  0)</f>
        <v>3</v>
      </c>
      <c r="BD510" s="2">
        <f t="shared" si="302"/>
        <v>0.33333333333333331</v>
      </c>
      <c r="BE510" s="2">
        <f t="shared" si="303"/>
        <v>0</v>
      </c>
    </row>
    <row r="511" spans="1:57" ht="10.5" customHeight="1">
      <c r="A511" s="1" t="str">
        <f t="shared" ca="1" si="279"/>
        <v/>
      </c>
      <c r="B511" s="1" t="str">
        <f t="shared" ca="1" si="280"/>
        <v/>
      </c>
      <c r="C511" s="1" t="str">
        <f t="shared" ca="1" si="281"/>
        <v/>
      </c>
      <c r="D511" s="1" t="str">
        <f t="shared" ca="1" si="282"/>
        <v/>
      </c>
      <c r="F511" s="10"/>
      <c r="G511" s="136" t="str">
        <f t="shared" si="283"/>
        <v/>
      </c>
      <c r="H511" s="27"/>
      <c r="I511" s="28"/>
      <c r="J511" s="28"/>
      <c r="K511" s="29"/>
      <c r="L511" s="136"/>
      <c r="M511" s="136"/>
      <c r="N511" s="136"/>
      <c r="O511" s="26" t="str">
        <f t="shared" si="284"/>
        <v/>
      </c>
      <c r="P511" s="218" t="str">
        <f t="shared" si="285"/>
        <v/>
      </c>
      <c r="Q511" s="26" t="str">
        <f t="shared" si="286"/>
        <v/>
      </c>
      <c r="R511" s="22"/>
      <c r="S511" s="99"/>
      <c r="T511" s="10"/>
      <c r="U511" s="229" t="str">
        <f t="shared" si="287"/>
        <v/>
      </c>
      <c r="V511" s="230"/>
      <c r="W511" s="230"/>
      <c r="X511" s="230"/>
      <c r="Y511" s="230"/>
      <c r="Z511" s="22" t="str">
        <f>""</f>
        <v/>
      </c>
      <c r="AB511" s="23" t="str">
        <f t="shared" si="288"/>
        <v/>
      </c>
      <c r="AC511" s="2" t="b">
        <f>COUNT(Q511:Q$2500)&gt;0</f>
        <v>0</v>
      </c>
      <c r="AD511" s="2" t="b">
        <f t="shared" si="271"/>
        <v>0</v>
      </c>
      <c r="AE511" s="2" t="b">
        <f t="shared" si="272"/>
        <v>0</v>
      </c>
      <c r="AF511" s="2" t="b">
        <f t="shared" si="273"/>
        <v>0</v>
      </c>
      <c r="AG511" s="2" t="b">
        <f>OR(
  AND(AC511,NOT(AC512)),
  AND(AF511,WEEKDAY(AH510,2)=EINSTELLUNGEN!$D$12),
  AND(AF511,AH511=$J$35)
)</f>
        <v>0</v>
      </c>
      <c r="AH511" s="2">
        <f>IF(AE511,AH510+IF(WEEKDAY(AH510+1,2)&lt;=EINSTELLUNGEN!$D$12,1,$J$36),AH510)</f>
        <v>42020</v>
      </c>
      <c r="AI511" s="2">
        <f t="shared" si="274"/>
        <v>2019</v>
      </c>
      <c r="AJ511" s="2">
        <f t="shared" si="275"/>
        <v>201901</v>
      </c>
      <c r="AK511" s="2">
        <f t="shared" si="276"/>
        <v>201901</v>
      </c>
      <c r="AL511" s="2">
        <f t="shared" si="304"/>
        <v>201903</v>
      </c>
      <c r="AM511" s="2" t="b">
        <f t="shared" si="277"/>
        <v>1</v>
      </c>
      <c r="AN511" s="4" t="e">
        <f t="shared" si="289"/>
        <v>#N/A</v>
      </c>
      <c r="AO511" s="4" t="e">
        <f t="shared" si="290"/>
        <v>#N/A</v>
      </c>
      <c r="AP511" s="2" t="str">
        <f>IF(AD511,
  IF(ISBLANK(H511),
    AP510,
    IF(LEN(H511)=1,
      IF(OR(UPPER(H511)="A",UPPER(H511)="I"),
        EINSTELLUNGEN!$D$21,
        IF(OR(UPPER(H511)="B",UPPER(H511)="M"),
          EINSTELLUNGEN!$D$22,
          IF(OR(UPPER(H511)="C",UPPER(H511)="S"),
            EINSTELLUNGEN!$D$23,
            IF(UPPER(H511)="D",
              EINSTELLUNGEN!$D$24,
              IF(UPPER(H511)="E",
                EINSTELLUNGEN!$D$25,
                UPPER(H511)))))),
      IF(ISNUMBER(H511),
        EINSTELLUNGEN!$D$20&amp;H511,
        UPPER(H511)))),
  "")</f>
        <v/>
      </c>
      <c r="AQ511" s="2" t="str">
        <f t="shared" si="291"/>
        <v/>
      </c>
      <c r="AR511" s="2">
        <f t="shared" si="292"/>
        <v>0</v>
      </c>
      <c r="AS511" s="145">
        <f t="shared" si="293"/>
        <v>0.33333333333333331</v>
      </c>
      <c r="AT511" s="2">
        <f t="shared" si="294"/>
        <v>0</v>
      </c>
      <c r="AU511" s="2">
        <f t="shared" si="295"/>
        <v>0</v>
      </c>
      <c r="AV511" s="2">
        <f t="shared" si="296"/>
        <v>0</v>
      </c>
      <c r="AW511" s="2">
        <f t="shared" si="297"/>
        <v>0</v>
      </c>
      <c r="AX511" s="2">
        <f t="shared" si="278"/>
        <v>0</v>
      </c>
      <c r="AY511" s="2">
        <f t="shared" si="298"/>
        <v>0</v>
      </c>
      <c r="AZ511" s="145" t="e">
        <f t="shared" si="299"/>
        <v>#N/A</v>
      </c>
      <c r="BA511" s="145" t="e">
        <f t="shared" si="300"/>
        <v>#N/A</v>
      </c>
      <c r="BB511" s="145">
        <f t="shared" si="301"/>
        <v>2.083333333333337E-2</v>
      </c>
      <c r="BC511" s="2">
        <f>IF(AM511,
  IF(AND(AL511=$J$31,_xlfn.DAYS(AH511,DATE(AI511,1,1))&lt;7),
    MAX(0,EINSTELLUNGEN!$D$12+1-WEEKDAY(DATE(EINSTELLUNGEN!$D$9,EINSTELLUNGEN!$D$10,1),2)),
    IF(AL511=$J$33,
      MIN(EINSTELLUNGEN!$D$12,WEEKDAY(DATE(EINSTELLUNGEN!$D$9,12,31),2)),
      EINSTELLUNGEN!$D$12
  )) - SUMIF(AL$50:AL$2500,"="&amp;AL511,AX$50:AX$2500),
  0)</f>
        <v>3</v>
      </c>
      <c r="BD511" s="2">
        <f t="shared" si="302"/>
        <v>0.33333333333333331</v>
      </c>
      <c r="BE511" s="2">
        <f t="shared" si="303"/>
        <v>0</v>
      </c>
    </row>
    <row r="512" spans="1:57" ht="10.5" customHeight="1">
      <c r="A512" s="1" t="str">
        <f t="shared" ca="1" si="279"/>
        <v/>
      </c>
      <c r="B512" s="1" t="str">
        <f t="shared" ca="1" si="280"/>
        <v/>
      </c>
      <c r="C512" s="1" t="str">
        <f t="shared" ca="1" si="281"/>
        <v/>
      </c>
      <c r="D512" s="1" t="str">
        <f t="shared" ca="1" si="282"/>
        <v/>
      </c>
      <c r="F512" s="10"/>
      <c r="G512" s="136" t="str">
        <f t="shared" si="283"/>
        <v/>
      </c>
      <c r="H512" s="27"/>
      <c r="I512" s="28"/>
      <c r="J512" s="28"/>
      <c r="K512" s="29"/>
      <c r="L512" s="136"/>
      <c r="M512" s="136"/>
      <c r="N512" s="136"/>
      <c r="O512" s="26" t="str">
        <f t="shared" si="284"/>
        <v/>
      </c>
      <c r="P512" s="218" t="str">
        <f t="shared" si="285"/>
        <v/>
      </c>
      <c r="Q512" s="26" t="str">
        <f t="shared" si="286"/>
        <v/>
      </c>
      <c r="R512" s="22"/>
      <c r="S512" s="99"/>
      <c r="T512" s="10"/>
      <c r="U512" s="229" t="str">
        <f t="shared" si="287"/>
        <v/>
      </c>
      <c r="V512" s="230"/>
      <c r="W512" s="230"/>
      <c r="X512" s="230"/>
      <c r="Y512" s="230"/>
      <c r="Z512" s="22" t="str">
        <f>""</f>
        <v/>
      </c>
      <c r="AB512" s="23" t="str">
        <f t="shared" si="288"/>
        <v/>
      </c>
      <c r="AC512" s="2" t="b">
        <f>COUNT(Q512:Q$2500)&gt;0</f>
        <v>0</v>
      </c>
      <c r="AD512" s="2" t="b">
        <f t="shared" si="271"/>
        <v>0</v>
      </c>
      <c r="AE512" s="2" t="b">
        <f t="shared" si="272"/>
        <v>0</v>
      </c>
      <c r="AF512" s="2" t="b">
        <f t="shared" si="273"/>
        <v>0</v>
      </c>
      <c r="AG512" s="2" t="b">
        <f>OR(
  AND(AC512,NOT(AC513)),
  AND(AF512,WEEKDAY(AH511,2)=EINSTELLUNGEN!$D$12),
  AND(AF512,AH512=$J$35)
)</f>
        <v>0</v>
      </c>
      <c r="AH512" s="2">
        <f>IF(AE512,AH511+IF(WEEKDAY(AH511+1,2)&lt;=EINSTELLUNGEN!$D$12,1,$J$36),AH511)</f>
        <v>42020</v>
      </c>
      <c r="AI512" s="2">
        <f t="shared" si="274"/>
        <v>2019</v>
      </c>
      <c r="AJ512" s="2">
        <f t="shared" si="275"/>
        <v>201901</v>
      </c>
      <c r="AK512" s="2">
        <f t="shared" si="276"/>
        <v>201901</v>
      </c>
      <c r="AL512" s="2">
        <f t="shared" si="304"/>
        <v>201903</v>
      </c>
      <c r="AM512" s="2" t="b">
        <f t="shared" si="277"/>
        <v>1</v>
      </c>
      <c r="AN512" s="4" t="e">
        <f t="shared" si="289"/>
        <v>#N/A</v>
      </c>
      <c r="AO512" s="4" t="e">
        <f t="shared" si="290"/>
        <v>#N/A</v>
      </c>
      <c r="AP512" s="2" t="str">
        <f>IF(AD512,
  IF(ISBLANK(H512),
    AP511,
    IF(LEN(H512)=1,
      IF(OR(UPPER(H512)="A",UPPER(H512)="I"),
        EINSTELLUNGEN!$D$21,
        IF(OR(UPPER(H512)="B",UPPER(H512)="M"),
          EINSTELLUNGEN!$D$22,
          IF(OR(UPPER(H512)="C",UPPER(H512)="S"),
            EINSTELLUNGEN!$D$23,
            IF(UPPER(H512)="D",
              EINSTELLUNGEN!$D$24,
              IF(UPPER(H512)="E",
                EINSTELLUNGEN!$D$25,
                UPPER(H512)))))),
      IF(ISNUMBER(H512),
        EINSTELLUNGEN!$D$20&amp;H512,
        UPPER(H512)))),
  "")</f>
        <v/>
      </c>
      <c r="AQ512" s="2" t="str">
        <f t="shared" si="291"/>
        <v/>
      </c>
      <c r="AR512" s="2">
        <f t="shared" si="292"/>
        <v>0</v>
      </c>
      <c r="AS512" s="145">
        <f t="shared" si="293"/>
        <v>0.33333333333333331</v>
      </c>
      <c r="AT512" s="2">
        <f t="shared" si="294"/>
        <v>0</v>
      </c>
      <c r="AU512" s="2">
        <f t="shared" si="295"/>
        <v>0</v>
      </c>
      <c r="AV512" s="2">
        <f t="shared" si="296"/>
        <v>0</v>
      </c>
      <c r="AW512" s="2">
        <f t="shared" si="297"/>
        <v>0</v>
      </c>
      <c r="AX512" s="2">
        <f t="shared" si="278"/>
        <v>0</v>
      </c>
      <c r="AY512" s="2">
        <f t="shared" si="298"/>
        <v>0</v>
      </c>
      <c r="AZ512" s="145" t="e">
        <f t="shared" si="299"/>
        <v>#N/A</v>
      </c>
      <c r="BA512" s="145" t="e">
        <f t="shared" si="300"/>
        <v>#N/A</v>
      </c>
      <c r="BB512" s="145">
        <f t="shared" si="301"/>
        <v>2.083333333333337E-2</v>
      </c>
      <c r="BC512" s="2">
        <f>IF(AM512,
  IF(AND(AL512=$J$31,_xlfn.DAYS(AH512,DATE(AI512,1,1))&lt;7),
    MAX(0,EINSTELLUNGEN!$D$12+1-WEEKDAY(DATE(EINSTELLUNGEN!$D$9,EINSTELLUNGEN!$D$10,1),2)),
    IF(AL512=$J$33,
      MIN(EINSTELLUNGEN!$D$12,WEEKDAY(DATE(EINSTELLUNGEN!$D$9,12,31),2)),
      EINSTELLUNGEN!$D$12
  )) - SUMIF(AL$50:AL$2500,"="&amp;AL512,AX$50:AX$2500),
  0)</f>
        <v>3</v>
      </c>
      <c r="BD512" s="2">
        <f t="shared" si="302"/>
        <v>0.33333333333333331</v>
      </c>
      <c r="BE512" s="2">
        <f t="shared" si="303"/>
        <v>0</v>
      </c>
    </row>
    <row r="513" spans="1:57" ht="10.5" customHeight="1">
      <c r="A513" s="1" t="str">
        <f t="shared" ca="1" si="279"/>
        <v/>
      </c>
      <c r="B513" s="1" t="str">
        <f t="shared" ca="1" si="280"/>
        <v/>
      </c>
      <c r="C513" s="1" t="str">
        <f t="shared" ca="1" si="281"/>
        <v/>
      </c>
      <c r="D513" s="1" t="str">
        <f t="shared" ca="1" si="282"/>
        <v/>
      </c>
      <c r="F513" s="10"/>
      <c r="G513" s="136" t="str">
        <f t="shared" si="283"/>
        <v/>
      </c>
      <c r="H513" s="27"/>
      <c r="I513" s="28"/>
      <c r="J513" s="28"/>
      <c r="K513" s="29"/>
      <c r="L513" s="136"/>
      <c r="M513" s="136"/>
      <c r="N513" s="136"/>
      <c r="O513" s="26" t="str">
        <f t="shared" si="284"/>
        <v/>
      </c>
      <c r="P513" s="218" t="str">
        <f t="shared" si="285"/>
        <v/>
      </c>
      <c r="Q513" s="26" t="str">
        <f t="shared" si="286"/>
        <v/>
      </c>
      <c r="R513" s="22"/>
      <c r="S513" s="99"/>
      <c r="T513" s="10"/>
      <c r="U513" s="229" t="str">
        <f t="shared" si="287"/>
        <v/>
      </c>
      <c r="V513" s="230"/>
      <c r="W513" s="230"/>
      <c r="X513" s="230"/>
      <c r="Y513" s="230"/>
      <c r="Z513" s="22" t="str">
        <f>""</f>
        <v/>
      </c>
      <c r="AB513" s="23" t="str">
        <f t="shared" si="288"/>
        <v/>
      </c>
      <c r="AC513" s="2" t="b">
        <f>COUNT(Q513:Q$2500)&gt;0</f>
        <v>0</v>
      </c>
      <c r="AD513" s="2" t="b">
        <f t="shared" si="271"/>
        <v>0</v>
      </c>
      <c r="AE513" s="2" t="b">
        <f t="shared" si="272"/>
        <v>0</v>
      </c>
      <c r="AF513" s="2" t="b">
        <f t="shared" si="273"/>
        <v>0</v>
      </c>
      <c r="AG513" s="2" t="b">
        <f>OR(
  AND(AC513,NOT(AC514)),
  AND(AF513,WEEKDAY(AH512,2)=EINSTELLUNGEN!$D$12),
  AND(AF513,AH513=$J$35)
)</f>
        <v>0</v>
      </c>
      <c r="AH513" s="2">
        <f>IF(AE513,AH512+IF(WEEKDAY(AH512+1,2)&lt;=EINSTELLUNGEN!$D$12,1,$J$36),AH512)</f>
        <v>42020</v>
      </c>
      <c r="AI513" s="2">
        <f t="shared" si="274"/>
        <v>2019</v>
      </c>
      <c r="AJ513" s="2">
        <f t="shared" si="275"/>
        <v>201901</v>
      </c>
      <c r="AK513" s="2">
        <f t="shared" si="276"/>
        <v>201901</v>
      </c>
      <c r="AL513" s="2">
        <f t="shared" si="304"/>
        <v>201903</v>
      </c>
      <c r="AM513" s="2" t="b">
        <f t="shared" si="277"/>
        <v>1</v>
      </c>
      <c r="AN513" s="4" t="e">
        <f t="shared" si="289"/>
        <v>#N/A</v>
      </c>
      <c r="AO513" s="4" t="e">
        <f t="shared" si="290"/>
        <v>#N/A</v>
      </c>
      <c r="AP513" s="2" t="str">
        <f>IF(AD513,
  IF(ISBLANK(H513),
    AP512,
    IF(LEN(H513)=1,
      IF(OR(UPPER(H513)="A",UPPER(H513)="I"),
        EINSTELLUNGEN!$D$21,
        IF(OR(UPPER(H513)="B",UPPER(H513)="M"),
          EINSTELLUNGEN!$D$22,
          IF(OR(UPPER(H513)="C",UPPER(H513)="S"),
            EINSTELLUNGEN!$D$23,
            IF(UPPER(H513)="D",
              EINSTELLUNGEN!$D$24,
              IF(UPPER(H513)="E",
                EINSTELLUNGEN!$D$25,
                UPPER(H513)))))),
      IF(ISNUMBER(H513),
        EINSTELLUNGEN!$D$20&amp;H513,
        UPPER(H513)))),
  "")</f>
        <v/>
      </c>
      <c r="AQ513" s="2" t="str">
        <f t="shared" si="291"/>
        <v/>
      </c>
      <c r="AR513" s="2">
        <f t="shared" si="292"/>
        <v>0</v>
      </c>
      <c r="AS513" s="145">
        <f t="shared" si="293"/>
        <v>0.33333333333333331</v>
      </c>
      <c r="AT513" s="2">
        <f t="shared" si="294"/>
        <v>0</v>
      </c>
      <c r="AU513" s="2">
        <f t="shared" si="295"/>
        <v>0</v>
      </c>
      <c r="AV513" s="2">
        <f t="shared" si="296"/>
        <v>0</v>
      </c>
      <c r="AW513" s="2">
        <f t="shared" si="297"/>
        <v>0</v>
      </c>
      <c r="AX513" s="2">
        <f t="shared" si="278"/>
        <v>0</v>
      </c>
      <c r="AY513" s="2">
        <f t="shared" si="298"/>
        <v>0</v>
      </c>
      <c r="AZ513" s="145" t="e">
        <f t="shared" si="299"/>
        <v>#N/A</v>
      </c>
      <c r="BA513" s="145" t="e">
        <f t="shared" si="300"/>
        <v>#N/A</v>
      </c>
      <c r="BB513" s="145">
        <f t="shared" si="301"/>
        <v>2.083333333333337E-2</v>
      </c>
      <c r="BC513" s="2">
        <f>IF(AM513,
  IF(AND(AL513=$J$31,_xlfn.DAYS(AH513,DATE(AI513,1,1))&lt;7),
    MAX(0,EINSTELLUNGEN!$D$12+1-WEEKDAY(DATE(EINSTELLUNGEN!$D$9,EINSTELLUNGEN!$D$10,1),2)),
    IF(AL513=$J$33,
      MIN(EINSTELLUNGEN!$D$12,WEEKDAY(DATE(EINSTELLUNGEN!$D$9,12,31),2)),
      EINSTELLUNGEN!$D$12
  )) - SUMIF(AL$50:AL$2500,"="&amp;AL513,AX$50:AX$2500),
  0)</f>
        <v>3</v>
      </c>
      <c r="BD513" s="2">
        <f t="shared" si="302"/>
        <v>0.33333333333333331</v>
      </c>
      <c r="BE513" s="2">
        <f t="shared" si="303"/>
        <v>0</v>
      </c>
    </row>
    <row r="514" spans="1:57" ht="10.5" customHeight="1">
      <c r="A514" s="1" t="str">
        <f t="shared" ca="1" si="279"/>
        <v/>
      </c>
      <c r="B514" s="1" t="str">
        <f t="shared" ca="1" si="280"/>
        <v/>
      </c>
      <c r="C514" s="1" t="str">
        <f t="shared" ca="1" si="281"/>
        <v/>
      </c>
      <c r="D514" s="1" t="str">
        <f t="shared" ca="1" si="282"/>
        <v/>
      </c>
      <c r="F514" s="10"/>
      <c r="G514" s="136" t="str">
        <f t="shared" si="283"/>
        <v/>
      </c>
      <c r="H514" s="27"/>
      <c r="I514" s="28"/>
      <c r="J514" s="28"/>
      <c r="K514" s="29"/>
      <c r="L514" s="136"/>
      <c r="M514" s="136"/>
      <c r="N514" s="136"/>
      <c r="O514" s="26" t="str">
        <f t="shared" si="284"/>
        <v/>
      </c>
      <c r="P514" s="218" t="str">
        <f t="shared" si="285"/>
        <v/>
      </c>
      <c r="Q514" s="26" t="str">
        <f t="shared" si="286"/>
        <v/>
      </c>
      <c r="R514" s="22"/>
      <c r="S514" s="99"/>
      <c r="T514" s="10"/>
      <c r="U514" s="229" t="str">
        <f t="shared" si="287"/>
        <v/>
      </c>
      <c r="V514" s="230"/>
      <c r="W514" s="230"/>
      <c r="X514" s="230"/>
      <c r="Y514" s="230"/>
      <c r="Z514" s="22" t="str">
        <f>""</f>
        <v/>
      </c>
      <c r="AB514" s="23" t="str">
        <f t="shared" si="288"/>
        <v/>
      </c>
      <c r="AC514" s="2" t="b">
        <f>COUNT(Q514:Q$2500)&gt;0</f>
        <v>0</v>
      </c>
      <c r="AD514" s="2" t="b">
        <f t="shared" si="271"/>
        <v>0</v>
      </c>
      <c r="AE514" s="2" t="b">
        <f t="shared" si="272"/>
        <v>0</v>
      </c>
      <c r="AF514" s="2" t="b">
        <f t="shared" si="273"/>
        <v>0</v>
      </c>
      <c r="AG514" s="2" t="b">
        <f>OR(
  AND(AC514,NOT(AC515)),
  AND(AF514,WEEKDAY(AH513,2)=EINSTELLUNGEN!$D$12),
  AND(AF514,AH514=$J$35)
)</f>
        <v>0</v>
      </c>
      <c r="AH514" s="2">
        <f>IF(AE514,AH513+IF(WEEKDAY(AH513+1,2)&lt;=EINSTELLUNGEN!$D$12,1,$J$36),AH513)</f>
        <v>42020</v>
      </c>
      <c r="AI514" s="2">
        <f t="shared" si="274"/>
        <v>2019</v>
      </c>
      <c r="AJ514" s="2">
        <f t="shared" si="275"/>
        <v>201901</v>
      </c>
      <c r="AK514" s="2">
        <f t="shared" si="276"/>
        <v>201901</v>
      </c>
      <c r="AL514" s="2">
        <f t="shared" si="304"/>
        <v>201903</v>
      </c>
      <c r="AM514" s="2" t="b">
        <f t="shared" si="277"/>
        <v>1</v>
      </c>
      <c r="AN514" s="4" t="e">
        <f t="shared" si="289"/>
        <v>#N/A</v>
      </c>
      <c r="AO514" s="4" t="e">
        <f t="shared" si="290"/>
        <v>#N/A</v>
      </c>
      <c r="AP514" s="2" t="str">
        <f>IF(AD514,
  IF(ISBLANK(H514),
    AP513,
    IF(LEN(H514)=1,
      IF(OR(UPPER(H514)="A",UPPER(H514)="I"),
        EINSTELLUNGEN!$D$21,
        IF(OR(UPPER(H514)="B",UPPER(H514)="M"),
          EINSTELLUNGEN!$D$22,
          IF(OR(UPPER(H514)="C",UPPER(H514)="S"),
            EINSTELLUNGEN!$D$23,
            IF(UPPER(H514)="D",
              EINSTELLUNGEN!$D$24,
              IF(UPPER(H514)="E",
                EINSTELLUNGEN!$D$25,
                UPPER(H514)))))),
      IF(ISNUMBER(H514),
        EINSTELLUNGEN!$D$20&amp;H514,
        UPPER(H514)))),
  "")</f>
        <v/>
      </c>
      <c r="AQ514" s="2" t="str">
        <f t="shared" si="291"/>
        <v/>
      </c>
      <c r="AR514" s="2">
        <f t="shared" si="292"/>
        <v>0</v>
      </c>
      <c r="AS514" s="145">
        <f t="shared" si="293"/>
        <v>0.33333333333333331</v>
      </c>
      <c r="AT514" s="2">
        <f t="shared" si="294"/>
        <v>0</v>
      </c>
      <c r="AU514" s="2">
        <f t="shared" si="295"/>
        <v>0</v>
      </c>
      <c r="AV514" s="2">
        <f t="shared" si="296"/>
        <v>0</v>
      </c>
      <c r="AW514" s="2">
        <f t="shared" si="297"/>
        <v>0</v>
      </c>
      <c r="AX514" s="2">
        <f t="shared" si="278"/>
        <v>0</v>
      </c>
      <c r="AY514" s="2">
        <f t="shared" si="298"/>
        <v>0</v>
      </c>
      <c r="AZ514" s="145" t="e">
        <f t="shared" si="299"/>
        <v>#N/A</v>
      </c>
      <c r="BA514" s="145" t="e">
        <f t="shared" si="300"/>
        <v>#N/A</v>
      </c>
      <c r="BB514" s="145">
        <f t="shared" si="301"/>
        <v>2.083333333333337E-2</v>
      </c>
      <c r="BC514" s="2">
        <f>IF(AM514,
  IF(AND(AL514=$J$31,_xlfn.DAYS(AH514,DATE(AI514,1,1))&lt;7),
    MAX(0,EINSTELLUNGEN!$D$12+1-WEEKDAY(DATE(EINSTELLUNGEN!$D$9,EINSTELLUNGEN!$D$10,1),2)),
    IF(AL514=$J$33,
      MIN(EINSTELLUNGEN!$D$12,WEEKDAY(DATE(EINSTELLUNGEN!$D$9,12,31),2)),
      EINSTELLUNGEN!$D$12
  )) - SUMIF(AL$50:AL$2500,"="&amp;AL514,AX$50:AX$2500),
  0)</f>
        <v>3</v>
      </c>
      <c r="BD514" s="2">
        <f t="shared" si="302"/>
        <v>0.33333333333333331</v>
      </c>
      <c r="BE514" s="2">
        <f t="shared" si="303"/>
        <v>0</v>
      </c>
    </row>
    <row r="515" spans="1:57" ht="10.5" customHeight="1">
      <c r="A515" s="1" t="str">
        <f t="shared" ca="1" si="279"/>
        <v/>
      </c>
      <c r="B515" s="1" t="str">
        <f t="shared" ca="1" si="280"/>
        <v/>
      </c>
      <c r="C515" s="1" t="str">
        <f t="shared" ca="1" si="281"/>
        <v/>
      </c>
      <c r="D515" s="1" t="str">
        <f t="shared" ca="1" si="282"/>
        <v/>
      </c>
      <c r="F515" s="10"/>
      <c r="G515" s="136" t="str">
        <f t="shared" si="283"/>
        <v/>
      </c>
      <c r="H515" s="27"/>
      <c r="I515" s="28"/>
      <c r="J515" s="28"/>
      <c r="K515" s="29"/>
      <c r="L515" s="136"/>
      <c r="M515" s="136"/>
      <c r="N515" s="136"/>
      <c r="O515" s="26" t="str">
        <f t="shared" si="284"/>
        <v/>
      </c>
      <c r="P515" s="218" t="str">
        <f t="shared" si="285"/>
        <v/>
      </c>
      <c r="Q515" s="26" t="str">
        <f t="shared" si="286"/>
        <v/>
      </c>
      <c r="R515" s="22"/>
      <c r="S515" s="99"/>
      <c r="T515" s="10"/>
      <c r="U515" s="229" t="str">
        <f t="shared" si="287"/>
        <v/>
      </c>
      <c r="V515" s="230"/>
      <c r="W515" s="230"/>
      <c r="X515" s="230"/>
      <c r="Y515" s="230"/>
      <c r="Z515" s="22" t="str">
        <f>""</f>
        <v/>
      </c>
      <c r="AB515" s="23" t="str">
        <f t="shared" si="288"/>
        <v/>
      </c>
      <c r="AC515" s="2" t="b">
        <f>COUNT(Q515:Q$2500)&gt;0</f>
        <v>0</v>
      </c>
      <c r="AD515" s="2" t="b">
        <f t="shared" si="271"/>
        <v>0</v>
      </c>
      <c r="AE515" s="2" t="b">
        <f t="shared" si="272"/>
        <v>0</v>
      </c>
      <c r="AF515" s="2" t="b">
        <f t="shared" si="273"/>
        <v>0</v>
      </c>
      <c r="AG515" s="2" t="b">
        <f>OR(
  AND(AC515,NOT(AC516)),
  AND(AF515,WEEKDAY(AH514,2)=EINSTELLUNGEN!$D$12),
  AND(AF515,AH515=$J$35)
)</f>
        <v>0</v>
      </c>
      <c r="AH515" s="2">
        <f>IF(AE515,AH514+IF(WEEKDAY(AH514+1,2)&lt;=EINSTELLUNGEN!$D$12,1,$J$36),AH514)</f>
        <v>42020</v>
      </c>
      <c r="AI515" s="2">
        <f t="shared" si="274"/>
        <v>2019</v>
      </c>
      <c r="AJ515" s="2">
        <f t="shared" si="275"/>
        <v>201901</v>
      </c>
      <c r="AK515" s="2">
        <f t="shared" si="276"/>
        <v>201901</v>
      </c>
      <c r="AL515" s="2">
        <f t="shared" si="304"/>
        <v>201903</v>
      </c>
      <c r="AM515" s="2" t="b">
        <f t="shared" si="277"/>
        <v>1</v>
      </c>
      <c r="AN515" s="4" t="e">
        <f t="shared" si="289"/>
        <v>#N/A</v>
      </c>
      <c r="AO515" s="4" t="e">
        <f t="shared" si="290"/>
        <v>#N/A</v>
      </c>
      <c r="AP515" s="2" t="str">
        <f>IF(AD515,
  IF(ISBLANK(H515),
    AP514,
    IF(LEN(H515)=1,
      IF(OR(UPPER(H515)="A",UPPER(H515)="I"),
        EINSTELLUNGEN!$D$21,
        IF(OR(UPPER(H515)="B",UPPER(H515)="M"),
          EINSTELLUNGEN!$D$22,
          IF(OR(UPPER(H515)="C",UPPER(H515)="S"),
            EINSTELLUNGEN!$D$23,
            IF(UPPER(H515)="D",
              EINSTELLUNGEN!$D$24,
              IF(UPPER(H515)="E",
                EINSTELLUNGEN!$D$25,
                UPPER(H515)))))),
      IF(ISNUMBER(H515),
        EINSTELLUNGEN!$D$20&amp;H515,
        UPPER(H515)))),
  "")</f>
        <v/>
      </c>
      <c r="AQ515" s="2" t="str">
        <f t="shared" si="291"/>
        <v/>
      </c>
      <c r="AR515" s="2">
        <f t="shared" si="292"/>
        <v>0</v>
      </c>
      <c r="AS515" s="145">
        <f t="shared" si="293"/>
        <v>0.33333333333333331</v>
      </c>
      <c r="AT515" s="2">
        <f t="shared" si="294"/>
        <v>0</v>
      </c>
      <c r="AU515" s="2">
        <f t="shared" si="295"/>
        <v>0</v>
      </c>
      <c r="AV515" s="2">
        <f t="shared" si="296"/>
        <v>0</v>
      </c>
      <c r="AW515" s="2">
        <f t="shared" si="297"/>
        <v>0</v>
      </c>
      <c r="AX515" s="2">
        <f t="shared" si="278"/>
        <v>0</v>
      </c>
      <c r="AY515" s="2">
        <f t="shared" si="298"/>
        <v>0</v>
      </c>
      <c r="AZ515" s="145" t="e">
        <f t="shared" si="299"/>
        <v>#N/A</v>
      </c>
      <c r="BA515" s="145" t="e">
        <f t="shared" si="300"/>
        <v>#N/A</v>
      </c>
      <c r="BB515" s="145">
        <f t="shared" si="301"/>
        <v>2.083333333333337E-2</v>
      </c>
      <c r="BC515" s="2">
        <f>IF(AM515,
  IF(AND(AL515=$J$31,_xlfn.DAYS(AH515,DATE(AI515,1,1))&lt;7),
    MAX(0,EINSTELLUNGEN!$D$12+1-WEEKDAY(DATE(EINSTELLUNGEN!$D$9,EINSTELLUNGEN!$D$10,1),2)),
    IF(AL515=$J$33,
      MIN(EINSTELLUNGEN!$D$12,WEEKDAY(DATE(EINSTELLUNGEN!$D$9,12,31),2)),
      EINSTELLUNGEN!$D$12
  )) - SUMIF(AL$50:AL$2500,"="&amp;AL515,AX$50:AX$2500),
  0)</f>
        <v>3</v>
      </c>
      <c r="BD515" s="2">
        <f t="shared" si="302"/>
        <v>0.33333333333333331</v>
      </c>
      <c r="BE515" s="2">
        <f t="shared" si="303"/>
        <v>0</v>
      </c>
    </row>
    <row r="516" spans="1:57" ht="10.5" customHeight="1">
      <c r="A516" s="1" t="str">
        <f t="shared" ca="1" si="279"/>
        <v/>
      </c>
      <c r="B516" s="1" t="str">
        <f t="shared" ca="1" si="280"/>
        <v/>
      </c>
      <c r="C516" s="1" t="str">
        <f t="shared" ca="1" si="281"/>
        <v/>
      </c>
      <c r="D516" s="1" t="str">
        <f t="shared" ca="1" si="282"/>
        <v/>
      </c>
      <c r="F516" s="10"/>
      <c r="G516" s="136" t="str">
        <f t="shared" si="283"/>
        <v/>
      </c>
      <c r="H516" s="27"/>
      <c r="I516" s="28"/>
      <c r="J516" s="28"/>
      <c r="K516" s="29"/>
      <c r="L516" s="136"/>
      <c r="M516" s="136"/>
      <c r="N516" s="136"/>
      <c r="O516" s="26" t="str">
        <f t="shared" si="284"/>
        <v/>
      </c>
      <c r="P516" s="218" t="str">
        <f t="shared" si="285"/>
        <v/>
      </c>
      <c r="Q516" s="26" t="str">
        <f t="shared" si="286"/>
        <v/>
      </c>
      <c r="R516" s="22"/>
      <c r="S516" s="99"/>
      <c r="T516" s="10"/>
      <c r="U516" s="229" t="str">
        <f t="shared" si="287"/>
        <v/>
      </c>
      <c r="V516" s="230"/>
      <c r="W516" s="230"/>
      <c r="X516" s="230"/>
      <c r="Y516" s="230"/>
      <c r="Z516" s="22" t="str">
        <f>""</f>
        <v/>
      </c>
      <c r="AB516" s="23" t="str">
        <f t="shared" si="288"/>
        <v/>
      </c>
      <c r="AC516" s="2" t="b">
        <f>COUNT(Q516:Q$2500)&gt;0</f>
        <v>0</v>
      </c>
      <c r="AD516" s="2" t="b">
        <f t="shared" si="271"/>
        <v>0</v>
      </c>
      <c r="AE516" s="2" t="b">
        <f t="shared" si="272"/>
        <v>0</v>
      </c>
      <c r="AF516" s="2" t="b">
        <f t="shared" si="273"/>
        <v>0</v>
      </c>
      <c r="AG516" s="2" t="b">
        <f>OR(
  AND(AC516,NOT(AC517)),
  AND(AF516,WEEKDAY(AH515,2)=EINSTELLUNGEN!$D$12),
  AND(AF516,AH516=$J$35)
)</f>
        <v>0</v>
      </c>
      <c r="AH516" s="2">
        <f>IF(AE516,AH515+IF(WEEKDAY(AH515+1,2)&lt;=EINSTELLUNGEN!$D$12,1,$J$36),AH515)</f>
        <v>42020</v>
      </c>
      <c r="AI516" s="2">
        <f t="shared" si="274"/>
        <v>2019</v>
      </c>
      <c r="AJ516" s="2">
        <f t="shared" si="275"/>
        <v>201901</v>
      </c>
      <c r="AK516" s="2">
        <f t="shared" si="276"/>
        <v>201901</v>
      </c>
      <c r="AL516" s="2">
        <f t="shared" si="304"/>
        <v>201903</v>
      </c>
      <c r="AM516" s="2" t="b">
        <f t="shared" si="277"/>
        <v>1</v>
      </c>
      <c r="AN516" s="4" t="e">
        <f t="shared" si="289"/>
        <v>#N/A</v>
      </c>
      <c r="AO516" s="4" t="e">
        <f t="shared" si="290"/>
        <v>#N/A</v>
      </c>
      <c r="AP516" s="2" t="str">
        <f>IF(AD516,
  IF(ISBLANK(H516),
    AP515,
    IF(LEN(H516)=1,
      IF(OR(UPPER(H516)="A",UPPER(H516)="I"),
        EINSTELLUNGEN!$D$21,
        IF(OR(UPPER(H516)="B",UPPER(H516)="M"),
          EINSTELLUNGEN!$D$22,
          IF(OR(UPPER(H516)="C",UPPER(H516)="S"),
            EINSTELLUNGEN!$D$23,
            IF(UPPER(H516)="D",
              EINSTELLUNGEN!$D$24,
              IF(UPPER(H516)="E",
                EINSTELLUNGEN!$D$25,
                UPPER(H516)))))),
      IF(ISNUMBER(H516),
        EINSTELLUNGEN!$D$20&amp;H516,
        UPPER(H516)))),
  "")</f>
        <v/>
      </c>
      <c r="AQ516" s="2" t="str">
        <f t="shared" si="291"/>
        <v/>
      </c>
      <c r="AR516" s="2">
        <f t="shared" si="292"/>
        <v>0</v>
      </c>
      <c r="AS516" s="145">
        <f t="shared" si="293"/>
        <v>0.33333333333333331</v>
      </c>
      <c r="AT516" s="2">
        <f t="shared" si="294"/>
        <v>0</v>
      </c>
      <c r="AU516" s="2">
        <f t="shared" si="295"/>
        <v>0</v>
      </c>
      <c r="AV516" s="2">
        <f t="shared" si="296"/>
        <v>0</v>
      </c>
      <c r="AW516" s="2">
        <f t="shared" si="297"/>
        <v>0</v>
      </c>
      <c r="AX516" s="2">
        <f t="shared" si="278"/>
        <v>0</v>
      </c>
      <c r="AY516" s="2">
        <f t="shared" si="298"/>
        <v>0</v>
      </c>
      <c r="AZ516" s="145" t="e">
        <f t="shared" si="299"/>
        <v>#N/A</v>
      </c>
      <c r="BA516" s="145" t="e">
        <f t="shared" si="300"/>
        <v>#N/A</v>
      </c>
      <c r="BB516" s="145">
        <f t="shared" si="301"/>
        <v>2.083333333333337E-2</v>
      </c>
      <c r="BC516" s="2">
        <f>IF(AM516,
  IF(AND(AL516=$J$31,_xlfn.DAYS(AH516,DATE(AI516,1,1))&lt;7),
    MAX(0,EINSTELLUNGEN!$D$12+1-WEEKDAY(DATE(EINSTELLUNGEN!$D$9,EINSTELLUNGEN!$D$10,1),2)),
    IF(AL516=$J$33,
      MIN(EINSTELLUNGEN!$D$12,WEEKDAY(DATE(EINSTELLUNGEN!$D$9,12,31),2)),
      EINSTELLUNGEN!$D$12
  )) - SUMIF(AL$50:AL$2500,"="&amp;AL516,AX$50:AX$2500),
  0)</f>
        <v>3</v>
      </c>
      <c r="BD516" s="2">
        <f t="shared" si="302"/>
        <v>0.33333333333333331</v>
      </c>
      <c r="BE516" s="2">
        <f t="shared" si="303"/>
        <v>0</v>
      </c>
    </row>
    <row r="517" spans="1:57" ht="10.5" customHeight="1">
      <c r="A517" s="1" t="str">
        <f t="shared" ca="1" si="279"/>
        <v/>
      </c>
      <c r="B517" s="1" t="str">
        <f t="shared" ca="1" si="280"/>
        <v/>
      </c>
      <c r="C517" s="1" t="str">
        <f t="shared" ca="1" si="281"/>
        <v/>
      </c>
      <c r="D517" s="1" t="str">
        <f t="shared" ca="1" si="282"/>
        <v/>
      </c>
      <c r="F517" s="10"/>
      <c r="G517" s="136" t="str">
        <f t="shared" si="283"/>
        <v/>
      </c>
      <c r="H517" s="27"/>
      <c r="I517" s="28"/>
      <c r="J517" s="28"/>
      <c r="K517" s="29"/>
      <c r="L517" s="136"/>
      <c r="M517" s="136"/>
      <c r="N517" s="136"/>
      <c r="O517" s="26" t="str">
        <f t="shared" si="284"/>
        <v/>
      </c>
      <c r="P517" s="218" t="str">
        <f t="shared" si="285"/>
        <v/>
      </c>
      <c r="Q517" s="26" t="str">
        <f t="shared" si="286"/>
        <v/>
      </c>
      <c r="R517" s="22"/>
      <c r="S517" s="99"/>
      <c r="T517" s="10"/>
      <c r="U517" s="229" t="str">
        <f t="shared" si="287"/>
        <v/>
      </c>
      <c r="V517" s="230"/>
      <c r="W517" s="230"/>
      <c r="X517" s="230"/>
      <c r="Y517" s="230"/>
      <c r="Z517" s="22" t="str">
        <f>""</f>
        <v/>
      </c>
      <c r="AB517" s="23" t="str">
        <f t="shared" si="288"/>
        <v/>
      </c>
      <c r="AC517" s="2" t="b">
        <f>COUNT(Q517:Q$2500)&gt;0</f>
        <v>0</v>
      </c>
      <c r="AD517" s="2" t="b">
        <f t="shared" si="271"/>
        <v>0</v>
      </c>
      <c r="AE517" s="2" t="b">
        <f t="shared" si="272"/>
        <v>0</v>
      </c>
      <c r="AF517" s="2" t="b">
        <f t="shared" si="273"/>
        <v>0</v>
      </c>
      <c r="AG517" s="2" t="b">
        <f>OR(
  AND(AC517,NOT(AC518)),
  AND(AF517,WEEKDAY(AH516,2)=EINSTELLUNGEN!$D$12),
  AND(AF517,AH517=$J$35)
)</f>
        <v>0</v>
      </c>
      <c r="AH517" s="2">
        <f>IF(AE517,AH516+IF(WEEKDAY(AH516+1,2)&lt;=EINSTELLUNGEN!$D$12,1,$J$36),AH516)</f>
        <v>42020</v>
      </c>
      <c r="AI517" s="2">
        <f t="shared" si="274"/>
        <v>2019</v>
      </c>
      <c r="AJ517" s="2">
        <f t="shared" si="275"/>
        <v>201901</v>
      </c>
      <c r="AK517" s="2">
        <f t="shared" si="276"/>
        <v>201901</v>
      </c>
      <c r="AL517" s="2">
        <f t="shared" si="304"/>
        <v>201903</v>
      </c>
      <c r="AM517" s="2" t="b">
        <f t="shared" si="277"/>
        <v>1</v>
      </c>
      <c r="AN517" s="4" t="e">
        <f t="shared" si="289"/>
        <v>#N/A</v>
      </c>
      <c r="AO517" s="4" t="e">
        <f t="shared" si="290"/>
        <v>#N/A</v>
      </c>
      <c r="AP517" s="2" t="str">
        <f>IF(AD517,
  IF(ISBLANK(H517),
    AP516,
    IF(LEN(H517)=1,
      IF(OR(UPPER(H517)="A",UPPER(H517)="I"),
        EINSTELLUNGEN!$D$21,
        IF(OR(UPPER(H517)="B",UPPER(H517)="M"),
          EINSTELLUNGEN!$D$22,
          IF(OR(UPPER(H517)="C",UPPER(H517)="S"),
            EINSTELLUNGEN!$D$23,
            IF(UPPER(H517)="D",
              EINSTELLUNGEN!$D$24,
              IF(UPPER(H517)="E",
                EINSTELLUNGEN!$D$25,
                UPPER(H517)))))),
      IF(ISNUMBER(H517),
        EINSTELLUNGEN!$D$20&amp;H517,
        UPPER(H517)))),
  "")</f>
        <v/>
      </c>
      <c r="AQ517" s="2" t="str">
        <f t="shared" si="291"/>
        <v/>
      </c>
      <c r="AR517" s="2">
        <f t="shared" si="292"/>
        <v>0</v>
      </c>
      <c r="AS517" s="145">
        <f t="shared" si="293"/>
        <v>0.33333333333333331</v>
      </c>
      <c r="AT517" s="2">
        <f t="shared" si="294"/>
        <v>0</v>
      </c>
      <c r="AU517" s="2">
        <f t="shared" si="295"/>
        <v>0</v>
      </c>
      <c r="AV517" s="2">
        <f t="shared" si="296"/>
        <v>0</v>
      </c>
      <c r="AW517" s="2">
        <f t="shared" si="297"/>
        <v>0</v>
      </c>
      <c r="AX517" s="2">
        <f t="shared" si="278"/>
        <v>0</v>
      </c>
      <c r="AY517" s="2">
        <f t="shared" si="298"/>
        <v>0</v>
      </c>
      <c r="AZ517" s="145" t="e">
        <f t="shared" si="299"/>
        <v>#N/A</v>
      </c>
      <c r="BA517" s="145" t="e">
        <f t="shared" si="300"/>
        <v>#N/A</v>
      </c>
      <c r="BB517" s="145">
        <f t="shared" si="301"/>
        <v>2.083333333333337E-2</v>
      </c>
      <c r="BC517" s="2">
        <f>IF(AM517,
  IF(AND(AL517=$J$31,_xlfn.DAYS(AH517,DATE(AI517,1,1))&lt;7),
    MAX(0,EINSTELLUNGEN!$D$12+1-WEEKDAY(DATE(EINSTELLUNGEN!$D$9,EINSTELLUNGEN!$D$10,1),2)),
    IF(AL517=$J$33,
      MIN(EINSTELLUNGEN!$D$12,WEEKDAY(DATE(EINSTELLUNGEN!$D$9,12,31),2)),
      EINSTELLUNGEN!$D$12
  )) - SUMIF(AL$50:AL$2500,"="&amp;AL517,AX$50:AX$2500),
  0)</f>
        <v>3</v>
      </c>
      <c r="BD517" s="2">
        <f t="shared" si="302"/>
        <v>0.33333333333333331</v>
      </c>
      <c r="BE517" s="2">
        <f t="shared" si="303"/>
        <v>0</v>
      </c>
    </row>
    <row r="518" spans="1:57" ht="10.5" customHeight="1">
      <c r="A518" s="1" t="str">
        <f t="shared" ca="1" si="279"/>
        <v/>
      </c>
      <c r="B518" s="1" t="str">
        <f t="shared" ca="1" si="280"/>
        <v/>
      </c>
      <c r="C518" s="1" t="str">
        <f t="shared" ca="1" si="281"/>
        <v/>
      </c>
      <c r="D518" s="1" t="str">
        <f t="shared" ca="1" si="282"/>
        <v/>
      </c>
      <c r="F518" s="10"/>
      <c r="G518" s="136" t="str">
        <f t="shared" si="283"/>
        <v/>
      </c>
      <c r="H518" s="27"/>
      <c r="I518" s="28"/>
      <c r="J518" s="28"/>
      <c r="K518" s="29"/>
      <c r="L518" s="136"/>
      <c r="M518" s="136"/>
      <c r="N518" s="136"/>
      <c r="O518" s="26" t="str">
        <f t="shared" si="284"/>
        <v/>
      </c>
      <c r="P518" s="218" t="str">
        <f t="shared" si="285"/>
        <v/>
      </c>
      <c r="Q518" s="26" t="str">
        <f t="shared" si="286"/>
        <v/>
      </c>
      <c r="R518" s="22"/>
      <c r="S518" s="99"/>
      <c r="T518" s="10"/>
      <c r="U518" s="229" t="str">
        <f t="shared" si="287"/>
        <v/>
      </c>
      <c r="V518" s="230"/>
      <c r="W518" s="230"/>
      <c r="X518" s="230"/>
      <c r="Y518" s="230"/>
      <c r="Z518" s="22" t="str">
        <f>""</f>
        <v/>
      </c>
      <c r="AB518" s="23" t="str">
        <f t="shared" si="288"/>
        <v/>
      </c>
      <c r="AC518" s="2" t="b">
        <f>COUNT(Q518:Q$2500)&gt;0</f>
        <v>0</v>
      </c>
      <c r="AD518" s="2" t="b">
        <f t="shared" si="271"/>
        <v>0</v>
      </c>
      <c r="AE518" s="2" t="b">
        <f t="shared" si="272"/>
        <v>0</v>
      </c>
      <c r="AF518" s="2" t="b">
        <f t="shared" si="273"/>
        <v>0</v>
      </c>
      <c r="AG518" s="2" t="b">
        <f>OR(
  AND(AC518,NOT(AC519)),
  AND(AF518,WEEKDAY(AH517,2)=EINSTELLUNGEN!$D$12),
  AND(AF518,AH518=$J$35)
)</f>
        <v>0</v>
      </c>
      <c r="AH518" s="2">
        <f>IF(AE518,AH517+IF(WEEKDAY(AH517+1,2)&lt;=EINSTELLUNGEN!$D$12,1,$J$36),AH517)</f>
        <v>42020</v>
      </c>
      <c r="AI518" s="2">
        <f t="shared" si="274"/>
        <v>2019</v>
      </c>
      <c r="AJ518" s="2">
        <f t="shared" si="275"/>
        <v>201901</v>
      </c>
      <c r="AK518" s="2">
        <f t="shared" si="276"/>
        <v>201901</v>
      </c>
      <c r="AL518" s="2">
        <f t="shared" si="304"/>
        <v>201903</v>
      </c>
      <c r="AM518" s="2" t="b">
        <f t="shared" si="277"/>
        <v>1</v>
      </c>
      <c r="AN518" s="4" t="e">
        <f t="shared" si="289"/>
        <v>#N/A</v>
      </c>
      <c r="AO518" s="4" t="e">
        <f t="shared" si="290"/>
        <v>#N/A</v>
      </c>
      <c r="AP518" s="2" t="str">
        <f>IF(AD518,
  IF(ISBLANK(H518),
    AP517,
    IF(LEN(H518)=1,
      IF(OR(UPPER(H518)="A",UPPER(H518)="I"),
        EINSTELLUNGEN!$D$21,
        IF(OR(UPPER(H518)="B",UPPER(H518)="M"),
          EINSTELLUNGEN!$D$22,
          IF(OR(UPPER(H518)="C",UPPER(H518)="S"),
            EINSTELLUNGEN!$D$23,
            IF(UPPER(H518)="D",
              EINSTELLUNGEN!$D$24,
              IF(UPPER(H518)="E",
                EINSTELLUNGEN!$D$25,
                UPPER(H518)))))),
      IF(ISNUMBER(H518),
        EINSTELLUNGEN!$D$20&amp;H518,
        UPPER(H518)))),
  "")</f>
        <v/>
      </c>
      <c r="AQ518" s="2" t="str">
        <f t="shared" si="291"/>
        <v/>
      </c>
      <c r="AR518" s="2">
        <f t="shared" si="292"/>
        <v>0</v>
      </c>
      <c r="AS518" s="145">
        <f t="shared" si="293"/>
        <v>0.33333333333333331</v>
      </c>
      <c r="AT518" s="2">
        <f t="shared" si="294"/>
        <v>0</v>
      </c>
      <c r="AU518" s="2">
        <f t="shared" si="295"/>
        <v>0</v>
      </c>
      <c r="AV518" s="2">
        <f t="shared" si="296"/>
        <v>0</v>
      </c>
      <c r="AW518" s="2">
        <f t="shared" si="297"/>
        <v>0</v>
      </c>
      <c r="AX518" s="2">
        <f t="shared" si="278"/>
        <v>0</v>
      </c>
      <c r="AY518" s="2">
        <f t="shared" si="298"/>
        <v>0</v>
      </c>
      <c r="AZ518" s="145" t="e">
        <f t="shared" si="299"/>
        <v>#N/A</v>
      </c>
      <c r="BA518" s="145" t="e">
        <f t="shared" si="300"/>
        <v>#N/A</v>
      </c>
      <c r="BB518" s="145">
        <f t="shared" si="301"/>
        <v>2.083333333333337E-2</v>
      </c>
      <c r="BC518" s="2">
        <f>IF(AM518,
  IF(AND(AL518=$J$31,_xlfn.DAYS(AH518,DATE(AI518,1,1))&lt;7),
    MAX(0,EINSTELLUNGEN!$D$12+1-WEEKDAY(DATE(EINSTELLUNGEN!$D$9,EINSTELLUNGEN!$D$10,1),2)),
    IF(AL518=$J$33,
      MIN(EINSTELLUNGEN!$D$12,WEEKDAY(DATE(EINSTELLUNGEN!$D$9,12,31),2)),
      EINSTELLUNGEN!$D$12
  )) - SUMIF(AL$50:AL$2500,"="&amp;AL518,AX$50:AX$2500),
  0)</f>
        <v>3</v>
      </c>
      <c r="BD518" s="2">
        <f t="shared" si="302"/>
        <v>0.33333333333333331</v>
      </c>
      <c r="BE518" s="2">
        <f t="shared" si="303"/>
        <v>0</v>
      </c>
    </row>
    <row r="519" spans="1:57" ht="10.5" customHeight="1">
      <c r="A519" s="1" t="str">
        <f t="shared" ca="1" si="279"/>
        <v/>
      </c>
      <c r="B519" s="1" t="str">
        <f t="shared" ca="1" si="280"/>
        <v/>
      </c>
      <c r="C519" s="1" t="str">
        <f t="shared" ca="1" si="281"/>
        <v/>
      </c>
      <c r="D519" s="1" t="str">
        <f t="shared" ca="1" si="282"/>
        <v/>
      </c>
      <c r="F519" s="10"/>
      <c r="G519" s="136" t="str">
        <f t="shared" si="283"/>
        <v/>
      </c>
      <c r="H519" s="27"/>
      <c r="I519" s="28"/>
      <c r="J519" s="28"/>
      <c r="K519" s="29"/>
      <c r="L519" s="136"/>
      <c r="M519" s="136"/>
      <c r="N519" s="136"/>
      <c r="O519" s="26" t="str">
        <f t="shared" si="284"/>
        <v/>
      </c>
      <c r="P519" s="218" t="str">
        <f t="shared" si="285"/>
        <v/>
      </c>
      <c r="Q519" s="26" t="str">
        <f t="shared" si="286"/>
        <v/>
      </c>
      <c r="R519" s="22"/>
      <c r="S519" s="99"/>
      <c r="T519" s="10"/>
      <c r="U519" s="229" t="str">
        <f t="shared" si="287"/>
        <v/>
      </c>
      <c r="V519" s="230"/>
      <c r="W519" s="230"/>
      <c r="X519" s="230"/>
      <c r="Y519" s="230"/>
      <c r="Z519" s="22" t="str">
        <f>""</f>
        <v/>
      </c>
      <c r="AB519" s="23" t="str">
        <f t="shared" si="288"/>
        <v/>
      </c>
      <c r="AC519" s="2" t="b">
        <f>COUNT(Q519:Q$2500)&gt;0</f>
        <v>0</v>
      </c>
      <c r="AD519" s="2" t="b">
        <f t="shared" si="271"/>
        <v>0</v>
      </c>
      <c r="AE519" s="2" t="b">
        <f t="shared" si="272"/>
        <v>0</v>
      </c>
      <c r="AF519" s="2" t="b">
        <f t="shared" si="273"/>
        <v>0</v>
      </c>
      <c r="AG519" s="2" t="b">
        <f>OR(
  AND(AC519,NOT(AC520)),
  AND(AF519,WEEKDAY(AH518,2)=EINSTELLUNGEN!$D$12),
  AND(AF519,AH519=$J$35)
)</f>
        <v>0</v>
      </c>
      <c r="AH519" s="2">
        <f>IF(AE519,AH518+IF(WEEKDAY(AH518+1,2)&lt;=EINSTELLUNGEN!$D$12,1,$J$36),AH518)</f>
        <v>42020</v>
      </c>
      <c r="AI519" s="2">
        <f t="shared" si="274"/>
        <v>2019</v>
      </c>
      <c r="AJ519" s="2">
        <f t="shared" si="275"/>
        <v>201901</v>
      </c>
      <c r="AK519" s="2">
        <f t="shared" si="276"/>
        <v>201901</v>
      </c>
      <c r="AL519" s="2">
        <f t="shared" si="304"/>
        <v>201903</v>
      </c>
      <c r="AM519" s="2" t="b">
        <f t="shared" si="277"/>
        <v>1</v>
      </c>
      <c r="AN519" s="4" t="e">
        <f t="shared" si="289"/>
        <v>#N/A</v>
      </c>
      <c r="AO519" s="4" t="e">
        <f t="shared" si="290"/>
        <v>#N/A</v>
      </c>
      <c r="AP519" s="2" t="str">
        <f>IF(AD519,
  IF(ISBLANK(H519),
    AP518,
    IF(LEN(H519)=1,
      IF(OR(UPPER(H519)="A",UPPER(H519)="I"),
        EINSTELLUNGEN!$D$21,
        IF(OR(UPPER(H519)="B",UPPER(H519)="M"),
          EINSTELLUNGEN!$D$22,
          IF(OR(UPPER(H519)="C",UPPER(H519)="S"),
            EINSTELLUNGEN!$D$23,
            IF(UPPER(H519)="D",
              EINSTELLUNGEN!$D$24,
              IF(UPPER(H519)="E",
                EINSTELLUNGEN!$D$25,
                UPPER(H519)))))),
      IF(ISNUMBER(H519),
        EINSTELLUNGEN!$D$20&amp;H519,
        UPPER(H519)))),
  "")</f>
        <v/>
      </c>
      <c r="AQ519" s="2" t="str">
        <f t="shared" si="291"/>
        <v/>
      </c>
      <c r="AR519" s="2">
        <f t="shared" si="292"/>
        <v>0</v>
      </c>
      <c r="AS519" s="145">
        <f t="shared" si="293"/>
        <v>0.33333333333333331</v>
      </c>
      <c r="AT519" s="2">
        <f t="shared" si="294"/>
        <v>0</v>
      </c>
      <c r="AU519" s="2">
        <f t="shared" si="295"/>
        <v>0</v>
      </c>
      <c r="AV519" s="2">
        <f t="shared" si="296"/>
        <v>0</v>
      </c>
      <c r="AW519" s="2">
        <f t="shared" si="297"/>
        <v>0</v>
      </c>
      <c r="AX519" s="2">
        <f t="shared" si="278"/>
        <v>0</v>
      </c>
      <c r="AY519" s="2">
        <f t="shared" si="298"/>
        <v>0</v>
      </c>
      <c r="AZ519" s="145" t="e">
        <f t="shared" si="299"/>
        <v>#N/A</v>
      </c>
      <c r="BA519" s="145" t="e">
        <f t="shared" si="300"/>
        <v>#N/A</v>
      </c>
      <c r="BB519" s="145">
        <f t="shared" si="301"/>
        <v>2.083333333333337E-2</v>
      </c>
      <c r="BC519" s="2">
        <f>IF(AM519,
  IF(AND(AL519=$J$31,_xlfn.DAYS(AH519,DATE(AI519,1,1))&lt;7),
    MAX(0,EINSTELLUNGEN!$D$12+1-WEEKDAY(DATE(EINSTELLUNGEN!$D$9,EINSTELLUNGEN!$D$10,1),2)),
    IF(AL519=$J$33,
      MIN(EINSTELLUNGEN!$D$12,WEEKDAY(DATE(EINSTELLUNGEN!$D$9,12,31),2)),
      EINSTELLUNGEN!$D$12
  )) - SUMIF(AL$50:AL$2500,"="&amp;AL519,AX$50:AX$2500),
  0)</f>
        <v>3</v>
      </c>
      <c r="BD519" s="2">
        <f t="shared" si="302"/>
        <v>0.33333333333333331</v>
      </c>
      <c r="BE519" s="2">
        <f t="shared" si="303"/>
        <v>0</v>
      </c>
    </row>
    <row r="520" spans="1:57" ht="10.5" customHeight="1">
      <c r="A520" s="1" t="str">
        <f t="shared" ca="1" si="279"/>
        <v/>
      </c>
      <c r="B520" s="1" t="str">
        <f t="shared" ca="1" si="280"/>
        <v/>
      </c>
      <c r="C520" s="1" t="str">
        <f t="shared" ca="1" si="281"/>
        <v/>
      </c>
      <c r="D520" s="1" t="str">
        <f t="shared" ca="1" si="282"/>
        <v/>
      </c>
      <c r="F520" s="10"/>
      <c r="G520" s="136" t="str">
        <f t="shared" si="283"/>
        <v/>
      </c>
      <c r="H520" s="27"/>
      <c r="I520" s="28"/>
      <c r="J520" s="28"/>
      <c r="K520" s="29"/>
      <c r="L520" s="136"/>
      <c r="M520" s="136"/>
      <c r="N520" s="136"/>
      <c r="O520" s="26" t="str">
        <f t="shared" si="284"/>
        <v/>
      </c>
      <c r="P520" s="218" t="str">
        <f t="shared" si="285"/>
        <v/>
      </c>
      <c r="Q520" s="26" t="str">
        <f t="shared" si="286"/>
        <v/>
      </c>
      <c r="R520" s="22"/>
      <c r="S520" s="99"/>
      <c r="T520" s="10"/>
      <c r="U520" s="229" t="str">
        <f t="shared" si="287"/>
        <v/>
      </c>
      <c r="V520" s="230"/>
      <c r="W520" s="230"/>
      <c r="X520" s="230"/>
      <c r="Y520" s="230"/>
      <c r="Z520" s="22" t="str">
        <f>""</f>
        <v/>
      </c>
      <c r="AB520" s="23" t="str">
        <f t="shared" si="288"/>
        <v/>
      </c>
      <c r="AC520" s="2" t="b">
        <f>COUNT(Q520:Q$2500)&gt;0</f>
        <v>0</v>
      </c>
      <c r="AD520" s="2" t="b">
        <f t="shared" si="271"/>
        <v>0</v>
      </c>
      <c r="AE520" s="2" t="b">
        <f t="shared" si="272"/>
        <v>0</v>
      </c>
      <c r="AF520" s="2" t="b">
        <f t="shared" si="273"/>
        <v>0</v>
      </c>
      <c r="AG520" s="2" t="b">
        <f>OR(
  AND(AC520,NOT(AC521)),
  AND(AF520,WEEKDAY(AH519,2)=EINSTELLUNGEN!$D$12),
  AND(AF520,AH520=$J$35)
)</f>
        <v>0</v>
      </c>
      <c r="AH520" s="2">
        <f>IF(AE520,AH519+IF(WEEKDAY(AH519+1,2)&lt;=EINSTELLUNGEN!$D$12,1,$J$36),AH519)</f>
        <v>42020</v>
      </c>
      <c r="AI520" s="2">
        <f t="shared" si="274"/>
        <v>2019</v>
      </c>
      <c r="AJ520" s="2">
        <f t="shared" si="275"/>
        <v>201901</v>
      </c>
      <c r="AK520" s="2">
        <f t="shared" si="276"/>
        <v>201901</v>
      </c>
      <c r="AL520" s="2">
        <f t="shared" si="304"/>
        <v>201903</v>
      </c>
      <c r="AM520" s="2" t="b">
        <f t="shared" si="277"/>
        <v>1</v>
      </c>
      <c r="AN520" s="4" t="e">
        <f t="shared" si="289"/>
        <v>#N/A</v>
      </c>
      <c r="AO520" s="4" t="e">
        <f t="shared" si="290"/>
        <v>#N/A</v>
      </c>
      <c r="AP520" s="2" t="str">
        <f>IF(AD520,
  IF(ISBLANK(H520),
    AP519,
    IF(LEN(H520)=1,
      IF(OR(UPPER(H520)="A",UPPER(H520)="I"),
        EINSTELLUNGEN!$D$21,
        IF(OR(UPPER(H520)="B",UPPER(H520)="M"),
          EINSTELLUNGEN!$D$22,
          IF(OR(UPPER(H520)="C",UPPER(H520)="S"),
            EINSTELLUNGEN!$D$23,
            IF(UPPER(H520)="D",
              EINSTELLUNGEN!$D$24,
              IF(UPPER(H520)="E",
                EINSTELLUNGEN!$D$25,
                UPPER(H520)))))),
      IF(ISNUMBER(H520),
        EINSTELLUNGEN!$D$20&amp;H520,
        UPPER(H520)))),
  "")</f>
        <v/>
      </c>
      <c r="AQ520" s="2" t="str">
        <f t="shared" si="291"/>
        <v/>
      </c>
      <c r="AR520" s="2">
        <f t="shared" si="292"/>
        <v>0</v>
      </c>
      <c r="AS520" s="145">
        <f t="shared" si="293"/>
        <v>0.33333333333333331</v>
      </c>
      <c r="AT520" s="2">
        <f t="shared" si="294"/>
        <v>0</v>
      </c>
      <c r="AU520" s="2">
        <f t="shared" si="295"/>
        <v>0</v>
      </c>
      <c r="AV520" s="2">
        <f t="shared" si="296"/>
        <v>0</v>
      </c>
      <c r="AW520" s="2">
        <f t="shared" si="297"/>
        <v>0</v>
      </c>
      <c r="AX520" s="2">
        <f t="shared" si="278"/>
        <v>0</v>
      </c>
      <c r="AY520" s="2">
        <f t="shared" si="298"/>
        <v>0</v>
      </c>
      <c r="AZ520" s="145" t="e">
        <f t="shared" si="299"/>
        <v>#N/A</v>
      </c>
      <c r="BA520" s="145" t="e">
        <f t="shared" si="300"/>
        <v>#N/A</v>
      </c>
      <c r="BB520" s="145">
        <f t="shared" si="301"/>
        <v>2.083333333333337E-2</v>
      </c>
      <c r="BC520" s="2">
        <f>IF(AM520,
  IF(AND(AL520=$J$31,_xlfn.DAYS(AH520,DATE(AI520,1,1))&lt;7),
    MAX(0,EINSTELLUNGEN!$D$12+1-WEEKDAY(DATE(EINSTELLUNGEN!$D$9,EINSTELLUNGEN!$D$10,1),2)),
    IF(AL520=$J$33,
      MIN(EINSTELLUNGEN!$D$12,WEEKDAY(DATE(EINSTELLUNGEN!$D$9,12,31),2)),
      EINSTELLUNGEN!$D$12
  )) - SUMIF(AL$50:AL$2500,"="&amp;AL520,AX$50:AX$2500),
  0)</f>
        <v>3</v>
      </c>
      <c r="BD520" s="2">
        <f t="shared" si="302"/>
        <v>0.33333333333333331</v>
      </c>
      <c r="BE520" s="2">
        <f t="shared" si="303"/>
        <v>0</v>
      </c>
    </row>
    <row r="521" spans="1:57" ht="10.5" customHeight="1">
      <c r="A521" s="1" t="str">
        <f t="shared" ca="1" si="279"/>
        <v/>
      </c>
      <c r="B521" s="1" t="str">
        <f t="shared" ca="1" si="280"/>
        <v/>
      </c>
      <c r="C521" s="1" t="str">
        <f t="shared" ca="1" si="281"/>
        <v/>
      </c>
      <c r="D521" s="1" t="str">
        <f t="shared" ca="1" si="282"/>
        <v/>
      </c>
      <c r="F521" s="10"/>
      <c r="G521" s="136" t="str">
        <f t="shared" si="283"/>
        <v/>
      </c>
      <c r="H521" s="27"/>
      <c r="I521" s="28"/>
      <c r="J521" s="28"/>
      <c r="K521" s="29"/>
      <c r="L521" s="136"/>
      <c r="M521" s="136"/>
      <c r="N521" s="136"/>
      <c r="O521" s="26" t="str">
        <f t="shared" si="284"/>
        <v/>
      </c>
      <c r="P521" s="218" t="str">
        <f t="shared" si="285"/>
        <v/>
      </c>
      <c r="Q521" s="26" t="str">
        <f t="shared" si="286"/>
        <v/>
      </c>
      <c r="R521" s="22"/>
      <c r="S521" s="99"/>
      <c r="T521" s="10"/>
      <c r="U521" s="229" t="str">
        <f t="shared" si="287"/>
        <v/>
      </c>
      <c r="V521" s="230"/>
      <c r="W521" s="230"/>
      <c r="X521" s="230"/>
      <c r="Y521" s="230"/>
      <c r="Z521" s="22" t="str">
        <f>""</f>
        <v/>
      </c>
      <c r="AB521" s="23" t="str">
        <f t="shared" si="288"/>
        <v/>
      </c>
      <c r="AC521" s="2" t="b">
        <f>COUNT(Q521:Q$2500)&gt;0</f>
        <v>0</v>
      </c>
      <c r="AD521" s="2" t="b">
        <f t="shared" si="271"/>
        <v>0</v>
      </c>
      <c r="AE521" s="2" t="b">
        <f t="shared" si="272"/>
        <v>0</v>
      </c>
      <c r="AF521" s="2" t="b">
        <f t="shared" si="273"/>
        <v>0</v>
      </c>
      <c r="AG521" s="2" t="b">
        <f>OR(
  AND(AC521,NOT(AC522)),
  AND(AF521,WEEKDAY(AH520,2)=EINSTELLUNGEN!$D$12),
  AND(AF521,AH521=$J$35)
)</f>
        <v>0</v>
      </c>
      <c r="AH521" s="2">
        <f>IF(AE521,AH520+IF(WEEKDAY(AH520+1,2)&lt;=EINSTELLUNGEN!$D$12,1,$J$36),AH520)</f>
        <v>42020</v>
      </c>
      <c r="AI521" s="2">
        <f t="shared" si="274"/>
        <v>2019</v>
      </c>
      <c r="AJ521" s="2">
        <f t="shared" si="275"/>
        <v>201901</v>
      </c>
      <c r="AK521" s="2">
        <f t="shared" si="276"/>
        <v>201901</v>
      </c>
      <c r="AL521" s="2">
        <f t="shared" si="304"/>
        <v>201903</v>
      </c>
      <c r="AM521" s="2" t="b">
        <f t="shared" si="277"/>
        <v>1</v>
      </c>
      <c r="AN521" s="4" t="e">
        <f t="shared" si="289"/>
        <v>#N/A</v>
      </c>
      <c r="AO521" s="4" t="e">
        <f t="shared" si="290"/>
        <v>#N/A</v>
      </c>
      <c r="AP521" s="2" t="str">
        <f>IF(AD521,
  IF(ISBLANK(H521),
    AP520,
    IF(LEN(H521)=1,
      IF(OR(UPPER(H521)="A",UPPER(H521)="I"),
        EINSTELLUNGEN!$D$21,
        IF(OR(UPPER(H521)="B",UPPER(H521)="M"),
          EINSTELLUNGEN!$D$22,
          IF(OR(UPPER(H521)="C",UPPER(H521)="S"),
            EINSTELLUNGEN!$D$23,
            IF(UPPER(H521)="D",
              EINSTELLUNGEN!$D$24,
              IF(UPPER(H521)="E",
                EINSTELLUNGEN!$D$25,
                UPPER(H521)))))),
      IF(ISNUMBER(H521),
        EINSTELLUNGEN!$D$20&amp;H521,
        UPPER(H521)))),
  "")</f>
        <v/>
      </c>
      <c r="AQ521" s="2" t="str">
        <f t="shared" si="291"/>
        <v/>
      </c>
      <c r="AR521" s="2">
        <f t="shared" si="292"/>
        <v>0</v>
      </c>
      <c r="AS521" s="145">
        <f t="shared" si="293"/>
        <v>0.33333333333333331</v>
      </c>
      <c r="AT521" s="2">
        <f t="shared" si="294"/>
        <v>0</v>
      </c>
      <c r="AU521" s="2">
        <f t="shared" si="295"/>
        <v>0</v>
      </c>
      <c r="AV521" s="2">
        <f t="shared" si="296"/>
        <v>0</v>
      </c>
      <c r="AW521" s="2">
        <f t="shared" si="297"/>
        <v>0</v>
      </c>
      <c r="AX521" s="2">
        <f t="shared" si="278"/>
        <v>0</v>
      </c>
      <c r="AY521" s="2">
        <f t="shared" si="298"/>
        <v>0</v>
      </c>
      <c r="AZ521" s="145" t="e">
        <f t="shared" si="299"/>
        <v>#N/A</v>
      </c>
      <c r="BA521" s="145" t="e">
        <f t="shared" si="300"/>
        <v>#N/A</v>
      </c>
      <c r="BB521" s="145">
        <f t="shared" si="301"/>
        <v>2.083333333333337E-2</v>
      </c>
      <c r="BC521" s="2">
        <f>IF(AM521,
  IF(AND(AL521=$J$31,_xlfn.DAYS(AH521,DATE(AI521,1,1))&lt;7),
    MAX(0,EINSTELLUNGEN!$D$12+1-WEEKDAY(DATE(EINSTELLUNGEN!$D$9,EINSTELLUNGEN!$D$10,1),2)),
    IF(AL521=$J$33,
      MIN(EINSTELLUNGEN!$D$12,WEEKDAY(DATE(EINSTELLUNGEN!$D$9,12,31),2)),
      EINSTELLUNGEN!$D$12
  )) - SUMIF(AL$50:AL$2500,"="&amp;AL521,AX$50:AX$2500),
  0)</f>
        <v>3</v>
      </c>
      <c r="BD521" s="2">
        <f t="shared" si="302"/>
        <v>0.33333333333333331</v>
      </c>
      <c r="BE521" s="2">
        <f t="shared" si="303"/>
        <v>0</v>
      </c>
    </row>
    <row r="522" spans="1:57" ht="10.5" customHeight="1">
      <c r="A522" s="1" t="str">
        <f t="shared" ca="1" si="279"/>
        <v/>
      </c>
      <c r="B522" s="1" t="str">
        <f t="shared" ca="1" si="280"/>
        <v/>
      </c>
      <c r="C522" s="1" t="str">
        <f t="shared" ca="1" si="281"/>
        <v/>
      </c>
      <c r="D522" s="1" t="str">
        <f t="shared" ca="1" si="282"/>
        <v/>
      </c>
      <c r="F522" s="10"/>
      <c r="G522" s="136" t="str">
        <f t="shared" si="283"/>
        <v/>
      </c>
      <c r="H522" s="27"/>
      <c r="I522" s="28"/>
      <c r="J522" s="28"/>
      <c r="K522" s="29"/>
      <c r="L522" s="136"/>
      <c r="M522" s="136"/>
      <c r="N522" s="136"/>
      <c r="O522" s="26" t="str">
        <f t="shared" si="284"/>
        <v/>
      </c>
      <c r="P522" s="218" t="str">
        <f t="shared" si="285"/>
        <v/>
      </c>
      <c r="Q522" s="26" t="str">
        <f t="shared" si="286"/>
        <v/>
      </c>
      <c r="R522" s="22"/>
      <c r="S522" s="99"/>
      <c r="T522" s="10"/>
      <c r="U522" s="229" t="str">
        <f t="shared" si="287"/>
        <v/>
      </c>
      <c r="V522" s="230"/>
      <c r="W522" s="230"/>
      <c r="X522" s="230"/>
      <c r="Y522" s="230"/>
      <c r="Z522" s="22" t="str">
        <f>""</f>
        <v/>
      </c>
      <c r="AB522" s="23" t="str">
        <f t="shared" si="288"/>
        <v/>
      </c>
      <c r="AC522" s="2" t="b">
        <f>COUNT(Q522:Q$2500)&gt;0</f>
        <v>0</v>
      </c>
      <c r="AD522" s="2" t="b">
        <f t="shared" si="271"/>
        <v>0</v>
      </c>
      <c r="AE522" s="2" t="b">
        <f t="shared" si="272"/>
        <v>0</v>
      </c>
      <c r="AF522" s="2" t="b">
        <f t="shared" si="273"/>
        <v>0</v>
      </c>
      <c r="AG522" s="2" t="b">
        <f>OR(
  AND(AC522,NOT(AC523)),
  AND(AF522,WEEKDAY(AH521,2)=EINSTELLUNGEN!$D$12),
  AND(AF522,AH522=$J$35)
)</f>
        <v>0</v>
      </c>
      <c r="AH522" s="2">
        <f>IF(AE522,AH521+IF(WEEKDAY(AH521+1,2)&lt;=EINSTELLUNGEN!$D$12,1,$J$36),AH521)</f>
        <v>42020</v>
      </c>
      <c r="AI522" s="2">
        <f t="shared" si="274"/>
        <v>2019</v>
      </c>
      <c r="AJ522" s="2">
        <f t="shared" si="275"/>
        <v>201901</v>
      </c>
      <c r="AK522" s="2">
        <f t="shared" si="276"/>
        <v>201901</v>
      </c>
      <c r="AL522" s="2">
        <f t="shared" si="304"/>
        <v>201903</v>
      </c>
      <c r="AM522" s="2" t="b">
        <f t="shared" si="277"/>
        <v>1</v>
      </c>
      <c r="AN522" s="4" t="e">
        <f t="shared" si="289"/>
        <v>#N/A</v>
      </c>
      <c r="AO522" s="4" t="e">
        <f t="shared" si="290"/>
        <v>#N/A</v>
      </c>
      <c r="AP522" s="2" t="str">
        <f>IF(AD522,
  IF(ISBLANK(H522),
    AP521,
    IF(LEN(H522)=1,
      IF(OR(UPPER(H522)="A",UPPER(H522)="I"),
        EINSTELLUNGEN!$D$21,
        IF(OR(UPPER(H522)="B",UPPER(H522)="M"),
          EINSTELLUNGEN!$D$22,
          IF(OR(UPPER(H522)="C",UPPER(H522)="S"),
            EINSTELLUNGEN!$D$23,
            IF(UPPER(H522)="D",
              EINSTELLUNGEN!$D$24,
              IF(UPPER(H522)="E",
                EINSTELLUNGEN!$D$25,
                UPPER(H522)))))),
      IF(ISNUMBER(H522),
        EINSTELLUNGEN!$D$20&amp;H522,
        UPPER(H522)))),
  "")</f>
        <v/>
      </c>
      <c r="AQ522" s="2" t="str">
        <f t="shared" si="291"/>
        <v/>
      </c>
      <c r="AR522" s="2">
        <f t="shared" si="292"/>
        <v>0</v>
      </c>
      <c r="AS522" s="145">
        <f t="shared" si="293"/>
        <v>0.33333333333333331</v>
      </c>
      <c r="AT522" s="2">
        <f t="shared" si="294"/>
        <v>0</v>
      </c>
      <c r="AU522" s="2">
        <f t="shared" si="295"/>
        <v>0</v>
      </c>
      <c r="AV522" s="2">
        <f t="shared" si="296"/>
        <v>0</v>
      </c>
      <c r="AW522" s="2">
        <f t="shared" si="297"/>
        <v>0</v>
      </c>
      <c r="AX522" s="2">
        <f t="shared" si="278"/>
        <v>0</v>
      </c>
      <c r="AY522" s="2">
        <f t="shared" si="298"/>
        <v>0</v>
      </c>
      <c r="AZ522" s="145" t="e">
        <f t="shared" si="299"/>
        <v>#N/A</v>
      </c>
      <c r="BA522" s="145" t="e">
        <f t="shared" si="300"/>
        <v>#N/A</v>
      </c>
      <c r="BB522" s="145">
        <f t="shared" si="301"/>
        <v>2.083333333333337E-2</v>
      </c>
      <c r="BC522" s="2">
        <f>IF(AM522,
  IF(AND(AL522=$J$31,_xlfn.DAYS(AH522,DATE(AI522,1,1))&lt;7),
    MAX(0,EINSTELLUNGEN!$D$12+1-WEEKDAY(DATE(EINSTELLUNGEN!$D$9,EINSTELLUNGEN!$D$10,1),2)),
    IF(AL522=$J$33,
      MIN(EINSTELLUNGEN!$D$12,WEEKDAY(DATE(EINSTELLUNGEN!$D$9,12,31),2)),
      EINSTELLUNGEN!$D$12
  )) - SUMIF(AL$50:AL$2500,"="&amp;AL522,AX$50:AX$2500),
  0)</f>
        <v>3</v>
      </c>
      <c r="BD522" s="2">
        <f t="shared" si="302"/>
        <v>0.33333333333333331</v>
      </c>
      <c r="BE522" s="2">
        <f t="shared" si="303"/>
        <v>0</v>
      </c>
    </row>
    <row r="523" spans="1:57" ht="10.5" customHeight="1">
      <c r="A523" s="1" t="str">
        <f t="shared" ca="1" si="279"/>
        <v/>
      </c>
      <c r="B523" s="1" t="str">
        <f t="shared" ca="1" si="280"/>
        <v/>
      </c>
      <c r="C523" s="1" t="str">
        <f t="shared" ca="1" si="281"/>
        <v/>
      </c>
      <c r="D523" s="1" t="str">
        <f t="shared" ca="1" si="282"/>
        <v/>
      </c>
      <c r="F523" s="10"/>
      <c r="G523" s="136" t="str">
        <f t="shared" si="283"/>
        <v/>
      </c>
      <c r="H523" s="27"/>
      <c r="I523" s="28"/>
      <c r="J523" s="28"/>
      <c r="K523" s="29"/>
      <c r="L523" s="136"/>
      <c r="M523" s="136"/>
      <c r="N523" s="136"/>
      <c r="O523" s="26" t="str">
        <f t="shared" si="284"/>
        <v/>
      </c>
      <c r="P523" s="218" t="str">
        <f t="shared" si="285"/>
        <v/>
      </c>
      <c r="Q523" s="26" t="str">
        <f t="shared" si="286"/>
        <v/>
      </c>
      <c r="R523" s="22"/>
      <c r="S523" s="99"/>
      <c r="T523" s="10"/>
      <c r="U523" s="229" t="str">
        <f t="shared" si="287"/>
        <v/>
      </c>
      <c r="V523" s="230"/>
      <c r="W523" s="230"/>
      <c r="X523" s="230"/>
      <c r="Y523" s="230"/>
      <c r="Z523" s="22" t="str">
        <f>""</f>
        <v/>
      </c>
      <c r="AB523" s="23" t="str">
        <f t="shared" si="288"/>
        <v/>
      </c>
      <c r="AC523" s="2" t="b">
        <f>COUNT(Q523:Q$2500)&gt;0</f>
        <v>0</v>
      </c>
      <c r="AD523" s="2" t="b">
        <f t="shared" si="271"/>
        <v>0</v>
      </c>
      <c r="AE523" s="2" t="b">
        <f t="shared" si="272"/>
        <v>0</v>
      </c>
      <c r="AF523" s="2" t="b">
        <f t="shared" si="273"/>
        <v>0</v>
      </c>
      <c r="AG523" s="2" t="b">
        <f>OR(
  AND(AC523,NOT(AC524)),
  AND(AF523,WEEKDAY(AH522,2)=EINSTELLUNGEN!$D$12),
  AND(AF523,AH523=$J$35)
)</f>
        <v>0</v>
      </c>
      <c r="AH523" s="2">
        <f>IF(AE523,AH522+IF(WEEKDAY(AH522+1,2)&lt;=EINSTELLUNGEN!$D$12,1,$J$36),AH522)</f>
        <v>42020</v>
      </c>
      <c r="AI523" s="2">
        <f t="shared" si="274"/>
        <v>2019</v>
      </c>
      <c r="AJ523" s="2">
        <f t="shared" si="275"/>
        <v>201901</v>
      </c>
      <c r="AK523" s="2">
        <f t="shared" si="276"/>
        <v>201901</v>
      </c>
      <c r="AL523" s="2">
        <f t="shared" si="304"/>
        <v>201903</v>
      </c>
      <c r="AM523" s="2" t="b">
        <f t="shared" si="277"/>
        <v>1</v>
      </c>
      <c r="AN523" s="4" t="e">
        <f t="shared" si="289"/>
        <v>#N/A</v>
      </c>
      <c r="AO523" s="4" t="e">
        <f t="shared" si="290"/>
        <v>#N/A</v>
      </c>
      <c r="AP523" s="2" t="str">
        <f>IF(AD523,
  IF(ISBLANK(H523),
    AP522,
    IF(LEN(H523)=1,
      IF(OR(UPPER(H523)="A",UPPER(H523)="I"),
        EINSTELLUNGEN!$D$21,
        IF(OR(UPPER(H523)="B",UPPER(H523)="M"),
          EINSTELLUNGEN!$D$22,
          IF(OR(UPPER(H523)="C",UPPER(H523)="S"),
            EINSTELLUNGEN!$D$23,
            IF(UPPER(H523)="D",
              EINSTELLUNGEN!$D$24,
              IF(UPPER(H523)="E",
                EINSTELLUNGEN!$D$25,
                UPPER(H523)))))),
      IF(ISNUMBER(H523),
        EINSTELLUNGEN!$D$20&amp;H523,
        UPPER(H523)))),
  "")</f>
        <v/>
      </c>
      <c r="AQ523" s="2" t="str">
        <f t="shared" si="291"/>
        <v/>
      </c>
      <c r="AR523" s="2">
        <f t="shared" si="292"/>
        <v>0</v>
      </c>
      <c r="AS523" s="145">
        <f t="shared" si="293"/>
        <v>0.33333333333333331</v>
      </c>
      <c r="AT523" s="2">
        <f t="shared" si="294"/>
        <v>0</v>
      </c>
      <c r="AU523" s="2">
        <f t="shared" si="295"/>
        <v>0</v>
      </c>
      <c r="AV523" s="2">
        <f t="shared" si="296"/>
        <v>0</v>
      </c>
      <c r="AW523" s="2">
        <f t="shared" si="297"/>
        <v>0</v>
      </c>
      <c r="AX523" s="2">
        <f t="shared" si="278"/>
        <v>0</v>
      </c>
      <c r="AY523" s="2">
        <f t="shared" si="298"/>
        <v>0</v>
      </c>
      <c r="AZ523" s="145" t="e">
        <f t="shared" si="299"/>
        <v>#N/A</v>
      </c>
      <c r="BA523" s="145" t="e">
        <f t="shared" si="300"/>
        <v>#N/A</v>
      </c>
      <c r="BB523" s="145">
        <f t="shared" si="301"/>
        <v>2.083333333333337E-2</v>
      </c>
      <c r="BC523" s="2">
        <f>IF(AM523,
  IF(AND(AL523=$J$31,_xlfn.DAYS(AH523,DATE(AI523,1,1))&lt;7),
    MAX(0,EINSTELLUNGEN!$D$12+1-WEEKDAY(DATE(EINSTELLUNGEN!$D$9,EINSTELLUNGEN!$D$10,1),2)),
    IF(AL523=$J$33,
      MIN(EINSTELLUNGEN!$D$12,WEEKDAY(DATE(EINSTELLUNGEN!$D$9,12,31),2)),
      EINSTELLUNGEN!$D$12
  )) - SUMIF(AL$50:AL$2500,"="&amp;AL523,AX$50:AX$2500),
  0)</f>
        <v>3</v>
      </c>
      <c r="BD523" s="2">
        <f t="shared" si="302"/>
        <v>0.33333333333333331</v>
      </c>
      <c r="BE523" s="2">
        <f t="shared" si="303"/>
        <v>0</v>
      </c>
    </row>
    <row r="524" spans="1:57" ht="10.5" customHeight="1">
      <c r="A524" s="1" t="str">
        <f t="shared" ca="1" si="279"/>
        <v/>
      </c>
      <c r="B524" s="1" t="str">
        <f t="shared" ca="1" si="280"/>
        <v/>
      </c>
      <c r="C524" s="1" t="str">
        <f t="shared" ca="1" si="281"/>
        <v/>
      </c>
      <c r="D524" s="1" t="str">
        <f t="shared" ca="1" si="282"/>
        <v/>
      </c>
      <c r="F524" s="10"/>
      <c r="G524" s="136" t="str">
        <f t="shared" si="283"/>
        <v/>
      </c>
      <c r="H524" s="27"/>
      <c r="I524" s="28"/>
      <c r="J524" s="28"/>
      <c r="K524" s="29"/>
      <c r="L524" s="136"/>
      <c r="M524" s="136"/>
      <c r="N524" s="136"/>
      <c r="O524" s="26" t="str">
        <f t="shared" si="284"/>
        <v/>
      </c>
      <c r="P524" s="218" t="str">
        <f t="shared" si="285"/>
        <v/>
      </c>
      <c r="Q524" s="26" t="str">
        <f t="shared" si="286"/>
        <v/>
      </c>
      <c r="R524" s="22"/>
      <c r="S524" s="99"/>
      <c r="T524" s="10"/>
      <c r="U524" s="229" t="str">
        <f t="shared" si="287"/>
        <v/>
      </c>
      <c r="V524" s="230"/>
      <c r="W524" s="230"/>
      <c r="X524" s="230"/>
      <c r="Y524" s="230"/>
      <c r="Z524" s="22" t="str">
        <f>""</f>
        <v/>
      </c>
      <c r="AB524" s="23" t="str">
        <f t="shared" si="288"/>
        <v/>
      </c>
      <c r="AC524" s="2" t="b">
        <f>COUNT(Q524:Q$2500)&gt;0</f>
        <v>0</v>
      </c>
      <c r="AD524" s="2" t="b">
        <f t="shared" si="271"/>
        <v>0</v>
      </c>
      <c r="AE524" s="2" t="b">
        <f t="shared" si="272"/>
        <v>0</v>
      </c>
      <c r="AF524" s="2" t="b">
        <f t="shared" si="273"/>
        <v>0</v>
      </c>
      <c r="AG524" s="2" t="b">
        <f>OR(
  AND(AC524,NOT(AC525)),
  AND(AF524,WEEKDAY(AH523,2)=EINSTELLUNGEN!$D$12),
  AND(AF524,AH524=$J$35)
)</f>
        <v>0</v>
      </c>
      <c r="AH524" s="2">
        <f>IF(AE524,AH523+IF(WEEKDAY(AH523+1,2)&lt;=EINSTELLUNGEN!$D$12,1,$J$36),AH523)</f>
        <v>42020</v>
      </c>
      <c r="AI524" s="2">
        <f t="shared" si="274"/>
        <v>2019</v>
      </c>
      <c r="AJ524" s="2">
        <f t="shared" si="275"/>
        <v>201901</v>
      </c>
      <c r="AK524" s="2">
        <f t="shared" si="276"/>
        <v>201901</v>
      </c>
      <c r="AL524" s="2">
        <f t="shared" si="304"/>
        <v>201903</v>
      </c>
      <c r="AM524" s="2" t="b">
        <f t="shared" si="277"/>
        <v>1</v>
      </c>
      <c r="AN524" s="4" t="e">
        <f t="shared" si="289"/>
        <v>#N/A</v>
      </c>
      <c r="AO524" s="4" t="e">
        <f t="shared" si="290"/>
        <v>#N/A</v>
      </c>
      <c r="AP524" s="2" t="str">
        <f>IF(AD524,
  IF(ISBLANK(H524),
    AP523,
    IF(LEN(H524)=1,
      IF(OR(UPPER(H524)="A",UPPER(H524)="I"),
        EINSTELLUNGEN!$D$21,
        IF(OR(UPPER(H524)="B",UPPER(H524)="M"),
          EINSTELLUNGEN!$D$22,
          IF(OR(UPPER(H524)="C",UPPER(H524)="S"),
            EINSTELLUNGEN!$D$23,
            IF(UPPER(H524)="D",
              EINSTELLUNGEN!$D$24,
              IF(UPPER(H524)="E",
                EINSTELLUNGEN!$D$25,
                UPPER(H524)))))),
      IF(ISNUMBER(H524),
        EINSTELLUNGEN!$D$20&amp;H524,
        UPPER(H524)))),
  "")</f>
        <v/>
      </c>
      <c r="AQ524" s="2" t="str">
        <f t="shared" si="291"/>
        <v/>
      </c>
      <c r="AR524" s="2">
        <f t="shared" si="292"/>
        <v>0</v>
      </c>
      <c r="AS524" s="145">
        <f t="shared" si="293"/>
        <v>0.33333333333333331</v>
      </c>
      <c r="AT524" s="2">
        <f t="shared" si="294"/>
        <v>0</v>
      </c>
      <c r="AU524" s="2">
        <f t="shared" si="295"/>
        <v>0</v>
      </c>
      <c r="AV524" s="2">
        <f t="shared" si="296"/>
        <v>0</v>
      </c>
      <c r="AW524" s="2">
        <f t="shared" si="297"/>
        <v>0</v>
      </c>
      <c r="AX524" s="2">
        <f t="shared" si="278"/>
        <v>0</v>
      </c>
      <c r="AY524" s="2">
        <f t="shared" si="298"/>
        <v>0</v>
      </c>
      <c r="AZ524" s="145" t="e">
        <f t="shared" si="299"/>
        <v>#N/A</v>
      </c>
      <c r="BA524" s="145" t="e">
        <f t="shared" si="300"/>
        <v>#N/A</v>
      </c>
      <c r="BB524" s="145">
        <f t="shared" si="301"/>
        <v>2.083333333333337E-2</v>
      </c>
      <c r="BC524" s="2">
        <f>IF(AM524,
  IF(AND(AL524=$J$31,_xlfn.DAYS(AH524,DATE(AI524,1,1))&lt;7),
    MAX(0,EINSTELLUNGEN!$D$12+1-WEEKDAY(DATE(EINSTELLUNGEN!$D$9,EINSTELLUNGEN!$D$10,1),2)),
    IF(AL524=$J$33,
      MIN(EINSTELLUNGEN!$D$12,WEEKDAY(DATE(EINSTELLUNGEN!$D$9,12,31),2)),
      EINSTELLUNGEN!$D$12
  )) - SUMIF(AL$50:AL$2500,"="&amp;AL524,AX$50:AX$2500),
  0)</f>
        <v>3</v>
      </c>
      <c r="BD524" s="2">
        <f t="shared" si="302"/>
        <v>0.33333333333333331</v>
      </c>
      <c r="BE524" s="2">
        <f t="shared" si="303"/>
        <v>0</v>
      </c>
    </row>
    <row r="525" spans="1:57" ht="10.5" customHeight="1">
      <c r="A525" s="1" t="str">
        <f t="shared" ca="1" si="279"/>
        <v/>
      </c>
      <c r="B525" s="1" t="str">
        <f t="shared" ca="1" si="280"/>
        <v/>
      </c>
      <c r="C525" s="1" t="str">
        <f t="shared" ca="1" si="281"/>
        <v/>
      </c>
      <c r="D525" s="1" t="str">
        <f t="shared" ca="1" si="282"/>
        <v/>
      </c>
      <c r="F525" s="10"/>
      <c r="G525" s="136" t="str">
        <f t="shared" si="283"/>
        <v/>
      </c>
      <c r="H525" s="27"/>
      <c r="I525" s="28"/>
      <c r="J525" s="28"/>
      <c r="K525" s="29"/>
      <c r="L525" s="136"/>
      <c r="M525" s="136"/>
      <c r="N525" s="136"/>
      <c r="O525" s="26" t="str">
        <f t="shared" si="284"/>
        <v/>
      </c>
      <c r="P525" s="218" t="str">
        <f t="shared" si="285"/>
        <v/>
      </c>
      <c r="Q525" s="26" t="str">
        <f t="shared" si="286"/>
        <v/>
      </c>
      <c r="R525" s="22"/>
      <c r="S525" s="99"/>
      <c r="T525" s="10"/>
      <c r="U525" s="229" t="str">
        <f t="shared" si="287"/>
        <v/>
      </c>
      <c r="V525" s="230"/>
      <c r="W525" s="230"/>
      <c r="X525" s="230"/>
      <c r="Y525" s="230"/>
      <c r="Z525" s="22" t="str">
        <f>""</f>
        <v/>
      </c>
      <c r="AB525" s="23" t="str">
        <f t="shared" si="288"/>
        <v/>
      </c>
      <c r="AC525" s="2" t="b">
        <f>COUNT(Q525:Q$2500)&gt;0</f>
        <v>0</v>
      </c>
      <c r="AD525" s="2" t="b">
        <f t="shared" si="271"/>
        <v>0</v>
      </c>
      <c r="AE525" s="2" t="b">
        <f t="shared" si="272"/>
        <v>0</v>
      </c>
      <c r="AF525" s="2" t="b">
        <f t="shared" si="273"/>
        <v>0</v>
      </c>
      <c r="AG525" s="2" t="b">
        <f>OR(
  AND(AC525,NOT(AC526)),
  AND(AF525,WEEKDAY(AH524,2)=EINSTELLUNGEN!$D$12),
  AND(AF525,AH525=$J$35)
)</f>
        <v>0</v>
      </c>
      <c r="AH525" s="2">
        <f>IF(AE525,AH524+IF(WEEKDAY(AH524+1,2)&lt;=EINSTELLUNGEN!$D$12,1,$J$36),AH524)</f>
        <v>42020</v>
      </c>
      <c r="AI525" s="2">
        <f t="shared" si="274"/>
        <v>2019</v>
      </c>
      <c r="AJ525" s="2">
        <f t="shared" si="275"/>
        <v>201901</v>
      </c>
      <c r="AK525" s="2">
        <f t="shared" si="276"/>
        <v>201901</v>
      </c>
      <c r="AL525" s="2">
        <f t="shared" si="304"/>
        <v>201903</v>
      </c>
      <c r="AM525" s="2" t="b">
        <f t="shared" si="277"/>
        <v>1</v>
      </c>
      <c r="AN525" s="4" t="e">
        <f t="shared" si="289"/>
        <v>#N/A</v>
      </c>
      <c r="AO525" s="4" t="e">
        <f t="shared" si="290"/>
        <v>#N/A</v>
      </c>
      <c r="AP525" s="2" t="str">
        <f>IF(AD525,
  IF(ISBLANK(H525),
    AP524,
    IF(LEN(H525)=1,
      IF(OR(UPPER(H525)="A",UPPER(H525)="I"),
        EINSTELLUNGEN!$D$21,
        IF(OR(UPPER(H525)="B",UPPER(H525)="M"),
          EINSTELLUNGEN!$D$22,
          IF(OR(UPPER(H525)="C",UPPER(H525)="S"),
            EINSTELLUNGEN!$D$23,
            IF(UPPER(H525)="D",
              EINSTELLUNGEN!$D$24,
              IF(UPPER(H525)="E",
                EINSTELLUNGEN!$D$25,
                UPPER(H525)))))),
      IF(ISNUMBER(H525),
        EINSTELLUNGEN!$D$20&amp;H525,
        UPPER(H525)))),
  "")</f>
        <v/>
      </c>
      <c r="AQ525" s="2" t="str">
        <f t="shared" si="291"/>
        <v/>
      </c>
      <c r="AR525" s="2">
        <f t="shared" si="292"/>
        <v>0</v>
      </c>
      <c r="AS525" s="145">
        <f t="shared" si="293"/>
        <v>0.33333333333333331</v>
      </c>
      <c r="AT525" s="2">
        <f t="shared" si="294"/>
        <v>0</v>
      </c>
      <c r="AU525" s="2">
        <f t="shared" si="295"/>
        <v>0</v>
      </c>
      <c r="AV525" s="2">
        <f t="shared" si="296"/>
        <v>0</v>
      </c>
      <c r="AW525" s="2">
        <f t="shared" si="297"/>
        <v>0</v>
      </c>
      <c r="AX525" s="2">
        <f t="shared" si="278"/>
        <v>0</v>
      </c>
      <c r="AY525" s="2">
        <f t="shared" si="298"/>
        <v>0</v>
      </c>
      <c r="AZ525" s="145" t="e">
        <f t="shared" si="299"/>
        <v>#N/A</v>
      </c>
      <c r="BA525" s="145" t="e">
        <f t="shared" si="300"/>
        <v>#N/A</v>
      </c>
      <c r="BB525" s="145">
        <f t="shared" si="301"/>
        <v>2.083333333333337E-2</v>
      </c>
      <c r="BC525" s="2">
        <f>IF(AM525,
  IF(AND(AL525=$J$31,_xlfn.DAYS(AH525,DATE(AI525,1,1))&lt;7),
    MAX(0,EINSTELLUNGEN!$D$12+1-WEEKDAY(DATE(EINSTELLUNGEN!$D$9,EINSTELLUNGEN!$D$10,1),2)),
    IF(AL525=$J$33,
      MIN(EINSTELLUNGEN!$D$12,WEEKDAY(DATE(EINSTELLUNGEN!$D$9,12,31),2)),
      EINSTELLUNGEN!$D$12
  )) - SUMIF(AL$50:AL$2500,"="&amp;AL525,AX$50:AX$2500),
  0)</f>
        <v>3</v>
      </c>
      <c r="BD525" s="2">
        <f t="shared" si="302"/>
        <v>0.33333333333333331</v>
      </c>
      <c r="BE525" s="2">
        <f t="shared" si="303"/>
        <v>0</v>
      </c>
    </row>
    <row r="526" spans="1:57" ht="10.5" customHeight="1">
      <c r="A526" s="1" t="str">
        <f t="shared" ca="1" si="279"/>
        <v/>
      </c>
      <c r="B526" s="1" t="str">
        <f t="shared" ca="1" si="280"/>
        <v/>
      </c>
      <c r="C526" s="1" t="str">
        <f t="shared" ca="1" si="281"/>
        <v/>
      </c>
      <c r="D526" s="1" t="str">
        <f t="shared" ca="1" si="282"/>
        <v/>
      </c>
      <c r="F526" s="10"/>
      <c r="G526" s="136" t="str">
        <f t="shared" si="283"/>
        <v/>
      </c>
      <c r="H526" s="27"/>
      <c r="I526" s="28"/>
      <c r="J526" s="28"/>
      <c r="K526" s="29"/>
      <c r="L526" s="136"/>
      <c r="M526" s="136"/>
      <c r="N526" s="136"/>
      <c r="O526" s="26" t="str">
        <f t="shared" si="284"/>
        <v/>
      </c>
      <c r="P526" s="218" t="str">
        <f t="shared" si="285"/>
        <v/>
      </c>
      <c r="Q526" s="26" t="str">
        <f t="shared" si="286"/>
        <v/>
      </c>
      <c r="R526" s="22"/>
      <c r="S526" s="99"/>
      <c r="T526" s="10"/>
      <c r="U526" s="229" t="str">
        <f t="shared" si="287"/>
        <v/>
      </c>
      <c r="V526" s="230"/>
      <c r="W526" s="230"/>
      <c r="X526" s="230"/>
      <c r="Y526" s="230"/>
      <c r="Z526" s="22" t="str">
        <f>""</f>
        <v/>
      </c>
      <c r="AB526" s="23" t="str">
        <f t="shared" si="288"/>
        <v/>
      </c>
      <c r="AC526" s="2" t="b">
        <f>COUNT(Q526:Q$2500)&gt;0</f>
        <v>0</v>
      </c>
      <c r="AD526" s="2" t="b">
        <f t="shared" si="271"/>
        <v>0</v>
      </c>
      <c r="AE526" s="2" t="b">
        <f t="shared" si="272"/>
        <v>0</v>
      </c>
      <c r="AF526" s="2" t="b">
        <f t="shared" si="273"/>
        <v>0</v>
      </c>
      <c r="AG526" s="2" t="b">
        <f>OR(
  AND(AC526,NOT(AC527)),
  AND(AF526,WEEKDAY(AH525,2)=EINSTELLUNGEN!$D$12),
  AND(AF526,AH526=$J$35)
)</f>
        <v>0</v>
      </c>
      <c r="AH526" s="2">
        <f>IF(AE526,AH525+IF(WEEKDAY(AH525+1,2)&lt;=EINSTELLUNGEN!$D$12,1,$J$36),AH525)</f>
        <v>42020</v>
      </c>
      <c r="AI526" s="2">
        <f t="shared" si="274"/>
        <v>2019</v>
      </c>
      <c r="AJ526" s="2">
        <f t="shared" si="275"/>
        <v>201901</v>
      </c>
      <c r="AK526" s="2">
        <f t="shared" si="276"/>
        <v>201901</v>
      </c>
      <c r="AL526" s="2">
        <f t="shared" si="304"/>
        <v>201903</v>
      </c>
      <c r="AM526" s="2" t="b">
        <f t="shared" si="277"/>
        <v>1</v>
      </c>
      <c r="AN526" s="4" t="e">
        <f t="shared" si="289"/>
        <v>#N/A</v>
      </c>
      <c r="AO526" s="4" t="e">
        <f t="shared" si="290"/>
        <v>#N/A</v>
      </c>
      <c r="AP526" s="2" t="str">
        <f>IF(AD526,
  IF(ISBLANK(H526),
    AP525,
    IF(LEN(H526)=1,
      IF(OR(UPPER(H526)="A",UPPER(H526)="I"),
        EINSTELLUNGEN!$D$21,
        IF(OR(UPPER(H526)="B",UPPER(H526)="M"),
          EINSTELLUNGEN!$D$22,
          IF(OR(UPPER(H526)="C",UPPER(H526)="S"),
            EINSTELLUNGEN!$D$23,
            IF(UPPER(H526)="D",
              EINSTELLUNGEN!$D$24,
              IF(UPPER(H526)="E",
                EINSTELLUNGEN!$D$25,
                UPPER(H526)))))),
      IF(ISNUMBER(H526),
        EINSTELLUNGEN!$D$20&amp;H526,
        UPPER(H526)))),
  "")</f>
        <v/>
      </c>
      <c r="AQ526" s="2" t="str">
        <f t="shared" si="291"/>
        <v/>
      </c>
      <c r="AR526" s="2">
        <f t="shared" si="292"/>
        <v>0</v>
      </c>
      <c r="AS526" s="145">
        <f t="shared" si="293"/>
        <v>0.33333333333333331</v>
      </c>
      <c r="AT526" s="2">
        <f t="shared" si="294"/>
        <v>0</v>
      </c>
      <c r="AU526" s="2">
        <f t="shared" si="295"/>
        <v>0</v>
      </c>
      <c r="AV526" s="2">
        <f t="shared" si="296"/>
        <v>0</v>
      </c>
      <c r="AW526" s="2">
        <f t="shared" si="297"/>
        <v>0</v>
      </c>
      <c r="AX526" s="2">
        <f t="shared" si="278"/>
        <v>0</v>
      </c>
      <c r="AY526" s="2">
        <f t="shared" si="298"/>
        <v>0</v>
      </c>
      <c r="AZ526" s="145" t="e">
        <f t="shared" si="299"/>
        <v>#N/A</v>
      </c>
      <c r="BA526" s="145" t="e">
        <f t="shared" si="300"/>
        <v>#N/A</v>
      </c>
      <c r="BB526" s="145">
        <f t="shared" si="301"/>
        <v>2.083333333333337E-2</v>
      </c>
      <c r="BC526" s="2">
        <f>IF(AM526,
  IF(AND(AL526=$J$31,_xlfn.DAYS(AH526,DATE(AI526,1,1))&lt;7),
    MAX(0,EINSTELLUNGEN!$D$12+1-WEEKDAY(DATE(EINSTELLUNGEN!$D$9,EINSTELLUNGEN!$D$10,1),2)),
    IF(AL526=$J$33,
      MIN(EINSTELLUNGEN!$D$12,WEEKDAY(DATE(EINSTELLUNGEN!$D$9,12,31),2)),
      EINSTELLUNGEN!$D$12
  )) - SUMIF(AL$50:AL$2500,"="&amp;AL526,AX$50:AX$2500),
  0)</f>
        <v>3</v>
      </c>
      <c r="BD526" s="2">
        <f t="shared" si="302"/>
        <v>0.33333333333333331</v>
      </c>
      <c r="BE526" s="2">
        <f t="shared" si="303"/>
        <v>0</v>
      </c>
    </row>
    <row r="527" spans="1:57" ht="10.5" customHeight="1">
      <c r="A527" s="1" t="str">
        <f t="shared" ca="1" si="279"/>
        <v/>
      </c>
      <c r="B527" s="1" t="str">
        <f t="shared" ca="1" si="280"/>
        <v/>
      </c>
      <c r="C527" s="1" t="str">
        <f t="shared" ca="1" si="281"/>
        <v/>
      </c>
      <c r="D527" s="1" t="str">
        <f t="shared" ca="1" si="282"/>
        <v/>
      </c>
      <c r="F527" s="10"/>
      <c r="G527" s="136" t="str">
        <f t="shared" si="283"/>
        <v/>
      </c>
      <c r="H527" s="27"/>
      <c r="I527" s="28"/>
      <c r="J527" s="28"/>
      <c r="K527" s="29"/>
      <c r="L527" s="136"/>
      <c r="M527" s="136"/>
      <c r="N527" s="136"/>
      <c r="O527" s="26" t="str">
        <f t="shared" si="284"/>
        <v/>
      </c>
      <c r="P527" s="218" t="str">
        <f t="shared" si="285"/>
        <v/>
      </c>
      <c r="Q527" s="26" t="str">
        <f t="shared" si="286"/>
        <v/>
      </c>
      <c r="R527" s="22"/>
      <c r="S527" s="99"/>
      <c r="T527" s="10"/>
      <c r="U527" s="229" t="str">
        <f t="shared" si="287"/>
        <v/>
      </c>
      <c r="V527" s="230"/>
      <c r="W527" s="230"/>
      <c r="X527" s="230"/>
      <c r="Y527" s="230"/>
      <c r="Z527" s="22" t="str">
        <f>""</f>
        <v/>
      </c>
      <c r="AB527" s="23" t="str">
        <f t="shared" si="288"/>
        <v/>
      </c>
      <c r="AC527" s="2" t="b">
        <f>COUNT(Q527:Q$2500)&gt;0</f>
        <v>0</v>
      </c>
      <c r="AD527" s="2" t="b">
        <f t="shared" si="271"/>
        <v>0</v>
      </c>
      <c r="AE527" s="2" t="b">
        <f t="shared" si="272"/>
        <v>0</v>
      </c>
      <c r="AF527" s="2" t="b">
        <f t="shared" si="273"/>
        <v>0</v>
      </c>
      <c r="AG527" s="2" t="b">
        <f>OR(
  AND(AC527,NOT(AC528)),
  AND(AF527,WEEKDAY(AH526,2)=EINSTELLUNGEN!$D$12),
  AND(AF527,AH527=$J$35)
)</f>
        <v>0</v>
      </c>
      <c r="AH527" s="2">
        <f>IF(AE527,AH526+IF(WEEKDAY(AH526+1,2)&lt;=EINSTELLUNGEN!$D$12,1,$J$36),AH526)</f>
        <v>42020</v>
      </c>
      <c r="AI527" s="2">
        <f t="shared" si="274"/>
        <v>2019</v>
      </c>
      <c r="AJ527" s="2">
        <f t="shared" si="275"/>
        <v>201901</v>
      </c>
      <c r="AK527" s="2">
        <f t="shared" si="276"/>
        <v>201901</v>
      </c>
      <c r="AL527" s="2">
        <f t="shared" si="304"/>
        <v>201903</v>
      </c>
      <c r="AM527" s="2" t="b">
        <f t="shared" si="277"/>
        <v>1</v>
      </c>
      <c r="AN527" s="4" t="e">
        <f t="shared" si="289"/>
        <v>#N/A</v>
      </c>
      <c r="AO527" s="4" t="e">
        <f t="shared" si="290"/>
        <v>#N/A</v>
      </c>
      <c r="AP527" s="2" t="str">
        <f>IF(AD527,
  IF(ISBLANK(H527),
    AP526,
    IF(LEN(H527)=1,
      IF(OR(UPPER(H527)="A",UPPER(H527)="I"),
        EINSTELLUNGEN!$D$21,
        IF(OR(UPPER(H527)="B",UPPER(H527)="M"),
          EINSTELLUNGEN!$D$22,
          IF(OR(UPPER(H527)="C",UPPER(H527)="S"),
            EINSTELLUNGEN!$D$23,
            IF(UPPER(H527)="D",
              EINSTELLUNGEN!$D$24,
              IF(UPPER(H527)="E",
                EINSTELLUNGEN!$D$25,
                UPPER(H527)))))),
      IF(ISNUMBER(H527),
        EINSTELLUNGEN!$D$20&amp;H527,
        UPPER(H527)))),
  "")</f>
        <v/>
      </c>
      <c r="AQ527" s="2" t="str">
        <f t="shared" si="291"/>
        <v/>
      </c>
      <c r="AR527" s="2">
        <f t="shared" si="292"/>
        <v>0</v>
      </c>
      <c r="AS527" s="145">
        <f t="shared" si="293"/>
        <v>0.33333333333333331</v>
      </c>
      <c r="AT527" s="2">
        <f t="shared" si="294"/>
        <v>0</v>
      </c>
      <c r="AU527" s="2">
        <f t="shared" si="295"/>
        <v>0</v>
      </c>
      <c r="AV527" s="2">
        <f t="shared" si="296"/>
        <v>0</v>
      </c>
      <c r="AW527" s="2">
        <f t="shared" si="297"/>
        <v>0</v>
      </c>
      <c r="AX527" s="2">
        <f t="shared" si="278"/>
        <v>0</v>
      </c>
      <c r="AY527" s="2">
        <f t="shared" si="298"/>
        <v>0</v>
      </c>
      <c r="AZ527" s="145" t="e">
        <f t="shared" si="299"/>
        <v>#N/A</v>
      </c>
      <c r="BA527" s="145" t="e">
        <f t="shared" si="300"/>
        <v>#N/A</v>
      </c>
      <c r="BB527" s="145">
        <f t="shared" si="301"/>
        <v>2.083333333333337E-2</v>
      </c>
      <c r="BC527" s="2">
        <f>IF(AM527,
  IF(AND(AL527=$J$31,_xlfn.DAYS(AH527,DATE(AI527,1,1))&lt;7),
    MAX(0,EINSTELLUNGEN!$D$12+1-WEEKDAY(DATE(EINSTELLUNGEN!$D$9,EINSTELLUNGEN!$D$10,1),2)),
    IF(AL527=$J$33,
      MIN(EINSTELLUNGEN!$D$12,WEEKDAY(DATE(EINSTELLUNGEN!$D$9,12,31),2)),
      EINSTELLUNGEN!$D$12
  )) - SUMIF(AL$50:AL$2500,"="&amp;AL527,AX$50:AX$2500),
  0)</f>
        <v>3</v>
      </c>
      <c r="BD527" s="2">
        <f t="shared" si="302"/>
        <v>0.33333333333333331</v>
      </c>
      <c r="BE527" s="2">
        <f t="shared" si="303"/>
        <v>0</v>
      </c>
    </row>
    <row r="528" spans="1:57" ht="10.5" customHeight="1">
      <c r="A528" s="1" t="str">
        <f t="shared" ca="1" si="279"/>
        <v/>
      </c>
      <c r="B528" s="1" t="str">
        <f t="shared" ca="1" si="280"/>
        <v/>
      </c>
      <c r="C528" s="1" t="str">
        <f t="shared" ca="1" si="281"/>
        <v/>
      </c>
      <c r="D528" s="1" t="str">
        <f t="shared" ca="1" si="282"/>
        <v/>
      </c>
      <c r="F528" s="10"/>
      <c r="G528" s="136" t="str">
        <f t="shared" si="283"/>
        <v/>
      </c>
      <c r="H528" s="27"/>
      <c r="I528" s="28"/>
      <c r="J528" s="28"/>
      <c r="K528" s="29"/>
      <c r="L528" s="136"/>
      <c r="M528" s="136"/>
      <c r="N528" s="136"/>
      <c r="O528" s="26" t="str">
        <f t="shared" si="284"/>
        <v/>
      </c>
      <c r="P528" s="218" t="str">
        <f t="shared" si="285"/>
        <v/>
      </c>
      <c r="Q528" s="26" t="str">
        <f t="shared" si="286"/>
        <v/>
      </c>
      <c r="R528" s="22"/>
      <c r="S528" s="99"/>
      <c r="T528" s="10"/>
      <c r="U528" s="229" t="str">
        <f t="shared" si="287"/>
        <v/>
      </c>
      <c r="V528" s="230"/>
      <c r="W528" s="230"/>
      <c r="X528" s="230"/>
      <c r="Y528" s="230"/>
      <c r="Z528" s="22" t="str">
        <f>""</f>
        <v/>
      </c>
      <c r="AB528" s="23" t="str">
        <f t="shared" si="288"/>
        <v/>
      </c>
      <c r="AC528" s="2" t="b">
        <f>COUNT(Q528:Q$2500)&gt;0</f>
        <v>0</v>
      </c>
      <c r="AD528" s="2" t="b">
        <f t="shared" si="271"/>
        <v>0</v>
      </c>
      <c r="AE528" s="2" t="b">
        <f t="shared" si="272"/>
        <v>0</v>
      </c>
      <c r="AF528" s="2" t="b">
        <f t="shared" si="273"/>
        <v>0</v>
      </c>
      <c r="AG528" s="2" t="b">
        <f>OR(
  AND(AC528,NOT(AC529)),
  AND(AF528,WEEKDAY(AH527,2)=EINSTELLUNGEN!$D$12),
  AND(AF528,AH528=$J$35)
)</f>
        <v>0</v>
      </c>
      <c r="AH528" s="2">
        <f>IF(AE528,AH527+IF(WEEKDAY(AH527+1,2)&lt;=EINSTELLUNGEN!$D$12,1,$J$36),AH527)</f>
        <v>42020</v>
      </c>
      <c r="AI528" s="2">
        <f t="shared" si="274"/>
        <v>2019</v>
      </c>
      <c r="AJ528" s="2">
        <f t="shared" si="275"/>
        <v>201901</v>
      </c>
      <c r="AK528" s="2">
        <f t="shared" si="276"/>
        <v>201901</v>
      </c>
      <c r="AL528" s="2">
        <f t="shared" si="304"/>
        <v>201903</v>
      </c>
      <c r="AM528" s="2" t="b">
        <f t="shared" si="277"/>
        <v>1</v>
      </c>
      <c r="AN528" s="4" t="e">
        <f t="shared" si="289"/>
        <v>#N/A</v>
      </c>
      <c r="AO528" s="4" t="e">
        <f t="shared" si="290"/>
        <v>#N/A</v>
      </c>
      <c r="AP528" s="2" t="str">
        <f>IF(AD528,
  IF(ISBLANK(H528),
    AP527,
    IF(LEN(H528)=1,
      IF(OR(UPPER(H528)="A",UPPER(H528)="I"),
        EINSTELLUNGEN!$D$21,
        IF(OR(UPPER(H528)="B",UPPER(H528)="M"),
          EINSTELLUNGEN!$D$22,
          IF(OR(UPPER(H528)="C",UPPER(H528)="S"),
            EINSTELLUNGEN!$D$23,
            IF(UPPER(H528)="D",
              EINSTELLUNGEN!$D$24,
              IF(UPPER(H528)="E",
                EINSTELLUNGEN!$D$25,
                UPPER(H528)))))),
      IF(ISNUMBER(H528),
        EINSTELLUNGEN!$D$20&amp;H528,
        UPPER(H528)))),
  "")</f>
        <v/>
      </c>
      <c r="AQ528" s="2" t="str">
        <f t="shared" si="291"/>
        <v/>
      </c>
      <c r="AR528" s="2">
        <f t="shared" si="292"/>
        <v>0</v>
      </c>
      <c r="AS528" s="145">
        <f t="shared" si="293"/>
        <v>0.33333333333333331</v>
      </c>
      <c r="AT528" s="2">
        <f t="shared" si="294"/>
        <v>0</v>
      </c>
      <c r="AU528" s="2">
        <f t="shared" si="295"/>
        <v>0</v>
      </c>
      <c r="AV528" s="2">
        <f t="shared" si="296"/>
        <v>0</v>
      </c>
      <c r="AW528" s="2">
        <f t="shared" si="297"/>
        <v>0</v>
      </c>
      <c r="AX528" s="2">
        <f t="shared" si="278"/>
        <v>0</v>
      </c>
      <c r="AY528" s="2">
        <f t="shared" si="298"/>
        <v>0</v>
      </c>
      <c r="AZ528" s="145" t="e">
        <f t="shared" si="299"/>
        <v>#N/A</v>
      </c>
      <c r="BA528" s="145" t="e">
        <f t="shared" si="300"/>
        <v>#N/A</v>
      </c>
      <c r="BB528" s="145">
        <f t="shared" si="301"/>
        <v>2.083333333333337E-2</v>
      </c>
      <c r="BC528" s="2">
        <f>IF(AM528,
  IF(AND(AL528=$J$31,_xlfn.DAYS(AH528,DATE(AI528,1,1))&lt;7),
    MAX(0,EINSTELLUNGEN!$D$12+1-WEEKDAY(DATE(EINSTELLUNGEN!$D$9,EINSTELLUNGEN!$D$10,1),2)),
    IF(AL528=$J$33,
      MIN(EINSTELLUNGEN!$D$12,WEEKDAY(DATE(EINSTELLUNGEN!$D$9,12,31),2)),
      EINSTELLUNGEN!$D$12
  )) - SUMIF(AL$50:AL$2500,"="&amp;AL528,AX$50:AX$2500),
  0)</f>
        <v>3</v>
      </c>
      <c r="BD528" s="2">
        <f t="shared" si="302"/>
        <v>0.33333333333333331</v>
      </c>
      <c r="BE528" s="2">
        <f t="shared" si="303"/>
        <v>0</v>
      </c>
    </row>
    <row r="529" spans="1:57" ht="10.5" customHeight="1">
      <c r="A529" s="1" t="str">
        <f t="shared" ca="1" si="279"/>
        <v/>
      </c>
      <c r="B529" s="1" t="str">
        <f t="shared" ca="1" si="280"/>
        <v/>
      </c>
      <c r="C529" s="1" t="str">
        <f t="shared" ca="1" si="281"/>
        <v/>
      </c>
      <c r="D529" s="1" t="str">
        <f t="shared" ca="1" si="282"/>
        <v/>
      </c>
      <c r="F529" s="10"/>
      <c r="G529" s="136" t="str">
        <f t="shared" si="283"/>
        <v/>
      </c>
      <c r="H529" s="27"/>
      <c r="I529" s="28"/>
      <c r="J529" s="28"/>
      <c r="K529" s="29"/>
      <c r="L529" s="136"/>
      <c r="M529" s="136"/>
      <c r="N529" s="136"/>
      <c r="O529" s="26" t="str">
        <f t="shared" si="284"/>
        <v/>
      </c>
      <c r="P529" s="218" t="str">
        <f t="shared" si="285"/>
        <v/>
      </c>
      <c r="Q529" s="26" t="str">
        <f t="shared" si="286"/>
        <v/>
      </c>
      <c r="R529" s="22"/>
      <c r="S529" s="99"/>
      <c r="T529" s="10"/>
      <c r="U529" s="229" t="str">
        <f t="shared" si="287"/>
        <v/>
      </c>
      <c r="V529" s="230"/>
      <c r="W529" s="230"/>
      <c r="X529" s="230"/>
      <c r="Y529" s="230"/>
      <c r="Z529" s="22" t="str">
        <f>""</f>
        <v/>
      </c>
      <c r="AB529" s="23" t="str">
        <f t="shared" si="288"/>
        <v/>
      </c>
      <c r="AC529" s="2" t="b">
        <f>COUNT(Q529:Q$2500)&gt;0</f>
        <v>0</v>
      </c>
      <c r="AD529" s="2" t="b">
        <f t="shared" si="271"/>
        <v>0</v>
      </c>
      <c r="AE529" s="2" t="b">
        <f t="shared" si="272"/>
        <v>0</v>
      </c>
      <c r="AF529" s="2" t="b">
        <f t="shared" si="273"/>
        <v>0</v>
      </c>
      <c r="AG529" s="2" t="b">
        <f>OR(
  AND(AC529,NOT(AC530)),
  AND(AF529,WEEKDAY(AH528,2)=EINSTELLUNGEN!$D$12),
  AND(AF529,AH529=$J$35)
)</f>
        <v>0</v>
      </c>
      <c r="AH529" s="2">
        <f>IF(AE529,AH528+IF(WEEKDAY(AH528+1,2)&lt;=EINSTELLUNGEN!$D$12,1,$J$36),AH528)</f>
        <v>42020</v>
      </c>
      <c r="AI529" s="2">
        <f t="shared" si="274"/>
        <v>2019</v>
      </c>
      <c r="AJ529" s="2">
        <f t="shared" si="275"/>
        <v>201901</v>
      </c>
      <c r="AK529" s="2">
        <f t="shared" si="276"/>
        <v>201901</v>
      </c>
      <c r="AL529" s="2">
        <f t="shared" si="304"/>
        <v>201903</v>
      </c>
      <c r="AM529" s="2" t="b">
        <f t="shared" si="277"/>
        <v>1</v>
      </c>
      <c r="AN529" s="4" t="e">
        <f t="shared" si="289"/>
        <v>#N/A</v>
      </c>
      <c r="AO529" s="4" t="e">
        <f t="shared" si="290"/>
        <v>#N/A</v>
      </c>
      <c r="AP529" s="2" t="str">
        <f>IF(AD529,
  IF(ISBLANK(H529),
    AP528,
    IF(LEN(H529)=1,
      IF(OR(UPPER(H529)="A",UPPER(H529)="I"),
        EINSTELLUNGEN!$D$21,
        IF(OR(UPPER(H529)="B",UPPER(H529)="M"),
          EINSTELLUNGEN!$D$22,
          IF(OR(UPPER(H529)="C",UPPER(H529)="S"),
            EINSTELLUNGEN!$D$23,
            IF(UPPER(H529)="D",
              EINSTELLUNGEN!$D$24,
              IF(UPPER(H529)="E",
                EINSTELLUNGEN!$D$25,
                UPPER(H529)))))),
      IF(ISNUMBER(H529),
        EINSTELLUNGEN!$D$20&amp;H529,
        UPPER(H529)))),
  "")</f>
        <v/>
      </c>
      <c r="AQ529" s="2" t="str">
        <f t="shared" si="291"/>
        <v/>
      </c>
      <c r="AR529" s="2">
        <f t="shared" si="292"/>
        <v>0</v>
      </c>
      <c r="AS529" s="145">
        <f t="shared" si="293"/>
        <v>0.33333333333333331</v>
      </c>
      <c r="AT529" s="2">
        <f t="shared" si="294"/>
        <v>0</v>
      </c>
      <c r="AU529" s="2">
        <f t="shared" si="295"/>
        <v>0</v>
      </c>
      <c r="AV529" s="2">
        <f t="shared" si="296"/>
        <v>0</v>
      </c>
      <c r="AW529" s="2">
        <f t="shared" si="297"/>
        <v>0</v>
      </c>
      <c r="AX529" s="2">
        <f t="shared" si="278"/>
        <v>0</v>
      </c>
      <c r="AY529" s="2">
        <f t="shared" si="298"/>
        <v>0</v>
      </c>
      <c r="AZ529" s="145" t="e">
        <f t="shared" si="299"/>
        <v>#N/A</v>
      </c>
      <c r="BA529" s="145" t="e">
        <f t="shared" si="300"/>
        <v>#N/A</v>
      </c>
      <c r="BB529" s="145">
        <f t="shared" si="301"/>
        <v>2.083333333333337E-2</v>
      </c>
      <c r="BC529" s="2">
        <f>IF(AM529,
  IF(AND(AL529=$J$31,_xlfn.DAYS(AH529,DATE(AI529,1,1))&lt;7),
    MAX(0,EINSTELLUNGEN!$D$12+1-WEEKDAY(DATE(EINSTELLUNGEN!$D$9,EINSTELLUNGEN!$D$10,1),2)),
    IF(AL529=$J$33,
      MIN(EINSTELLUNGEN!$D$12,WEEKDAY(DATE(EINSTELLUNGEN!$D$9,12,31),2)),
      EINSTELLUNGEN!$D$12
  )) - SUMIF(AL$50:AL$2500,"="&amp;AL529,AX$50:AX$2500),
  0)</f>
        <v>3</v>
      </c>
      <c r="BD529" s="2">
        <f t="shared" si="302"/>
        <v>0.33333333333333331</v>
      </c>
      <c r="BE529" s="2">
        <f t="shared" si="303"/>
        <v>0</v>
      </c>
    </row>
    <row r="530" spans="1:57" ht="10.5" customHeight="1">
      <c r="A530" s="1" t="str">
        <f t="shared" ca="1" si="279"/>
        <v/>
      </c>
      <c r="B530" s="1" t="str">
        <f t="shared" ca="1" si="280"/>
        <v/>
      </c>
      <c r="C530" s="1" t="str">
        <f t="shared" ca="1" si="281"/>
        <v/>
      </c>
      <c r="D530" s="1" t="str">
        <f t="shared" ca="1" si="282"/>
        <v/>
      </c>
      <c r="F530" s="10"/>
      <c r="G530" s="136" t="str">
        <f t="shared" si="283"/>
        <v/>
      </c>
      <c r="H530" s="27"/>
      <c r="I530" s="28"/>
      <c r="J530" s="28"/>
      <c r="K530" s="29"/>
      <c r="L530" s="136"/>
      <c r="M530" s="136"/>
      <c r="N530" s="136"/>
      <c r="O530" s="26" t="str">
        <f t="shared" si="284"/>
        <v/>
      </c>
      <c r="P530" s="218" t="str">
        <f t="shared" si="285"/>
        <v/>
      </c>
      <c r="Q530" s="26" t="str">
        <f t="shared" si="286"/>
        <v/>
      </c>
      <c r="R530" s="22"/>
      <c r="S530" s="99"/>
      <c r="T530" s="10"/>
      <c r="U530" s="229" t="str">
        <f t="shared" si="287"/>
        <v/>
      </c>
      <c r="V530" s="230"/>
      <c r="W530" s="230"/>
      <c r="X530" s="230"/>
      <c r="Y530" s="230"/>
      <c r="Z530" s="22" t="str">
        <f>""</f>
        <v/>
      </c>
      <c r="AB530" s="23" t="str">
        <f t="shared" si="288"/>
        <v/>
      </c>
      <c r="AC530" s="2" t="b">
        <f>COUNT(Q530:Q$2500)&gt;0</f>
        <v>0</v>
      </c>
      <c r="AD530" s="2" t="b">
        <f t="shared" si="271"/>
        <v>0</v>
      </c>
      <c r="AE530" s="2" t="b">
        <f t="shared" si="272"/>
        <v>0</v>
      </c>
      <c r="AF530" s="2" t="b">
        <f t="shared" si="273"/>
        <v>0</v>
      </c>
      <c r="AG530" s="2" t="b">
        <f>OR(
  AND(AC530,NOT(AC531)),
  AND(AF530,WEEKDAY(AH529,2)=EINSTELLUNGEN!$D$12),
  AND(AF530,AH530=$J$35)
)</f>
        <v>0</v>
      </c>
      <c r="AH530" s="2">
        <f>IF(AE530,AH529+IF(WEEKDAY(AH529+1,2)&lt;=EINSTELLUNGEN!$D$12,1,$J$36),AH529)</f>
        <v>42020</v>
      </c>
      <c r="AI530" s="2">
        <f t="shared" si="274"/>
        <v>2019</v>
      </c>
      <c r="AJ530" s="2">
        <f t="shared" si="275"/>
        <v>201901</v>
      </c>
      <c r="AK530" s="2">
        <f t="shared" si="276"/>
        <v>201901</v>
      </c>
      <c r="AL530" s="2">
        <f t="shared" si="304"/>
        <v>201903</v>
      </c>
      <c r="AM530" s="2" t="b">
        <f t="shared" si="277"/>
        <v>1</v>
      </c>
      <c r="AN530" s="4" t="e">
        <f t="shared" si="289"/>
        <v>#N/A</v>
      </c>
      <c r="AO530" s="4" t="e">
        <f t="shared" si="290"/>
        <v>#N/A</v>
      </c>
      <c r="AP530" s="2" t="str">
        <f>IF(AD530,
  IF(ISBLANK(H530),
    AP529,
    IF(LEN(H530)=1,
      IF(OR(UPPER(H530)="A",UPPER(H530)="I"),
        EINSTELLUNGEN!$D$21,
        IF(OR(UPPER(H530)="B",UPPER(H530)="M"),
          EINSTELLUNGEN!$D$22,
          IF(OR(UPPER(H530)="C",UPPER(H530)="S"),
            EINSTELLUNGEN!$D$23,
            IF(UPPER(H530)="D",
              EINSTELLUNGEN!$D$24,
              IF(UPPER(H530)="E",
                EINSTELLUNGEN!$D$25,
                UPPER(H530)))))),
      IF(ISNUMBER(H530),
        EINSTELLUNGEN!$D$20&amp;H530,
        UPPER(H530)))),
  "")</f>
        <v/>
      </c>
      <c r="AQ530" s="2" t="str">
        <f t="shared" si="291"/>
        <v/>
      </c>
      <c r="AR530" s="2">
        <f t="shared" si="292"/>
        <v>0</v>
      </c>
      <c r="AS530" s="145">
        <f t="shared" si="293"/>
        <v>0.33333333333333331</v>
      </c>
      <c r="AT530" s="2">
        <f t="shared" si="294"/>
        <v>0</v>
      </c>
      <c r="AU530" s="2">
        <f t="shared" si="295"/>
        <v>0</v>
      </c>
      <c r="AV530" s="2">
        <f t="shared" si="296"/>
        <v>0</v>
      </c>
      <c r="AW530" s="2">
        <f t="shared" si="297"/>
        <v>0</v>
      </c>
      <c r="AX530" s="2">
        <f t="shared" si="278"/>
        <v>0</v>
      </c>
      <c r="AY530" s="2">
        <f t="shared" si="298"/>
        <v>0</v>
      </c>
      <c r="AZ530" s="145" t="e">
        <f t="shared" si="299"/>
        <v>#N/A</v>
      </c>
      <c r="BA530" s="145" t="e">
        <f t="shared" si="300"/>
        <v>#N/A</v>
      </c>
      <c r="BB530" s="145">
        <f t="shared" si="301"/>
        <v>2.083333333333337E-2</v>
      </c>
      <c r="BC530" s="2">
        <f>IF(AM530,
  IF(AND(AL530=$J$31,_xlfn.DAYS(AH530,DATE(AI530,1,1))&lt;7),
    MAX(0,EINSTELLUNGEN!$D$12+1-WEEKDAY(DATE(EINSTELLUNGEN!$D$9,EINSTELLUNGEN!$D$10,1),2)),
    IF(AL530=$J$33,
      MIN(EINSTELLUNGEN!$D$12,WEEKDAY(DATE(EINSTELLUNGEN!$D$9,12,31),2)),
      EINSTELLUNGEN!$D$12
  )) - SUMIF(AL$50:AL$2500,"="&amp;AL530,AX$50:AX$2500),
  0)</f>
        <v>3</v>
      </c>
      <c r="BD530" s="2">
        <f t="shared" si="302"/>
        <v>0.33333333333333331</v>
      </c>
      <c r="BE530" s="2">
        <f t="shared" si="303"/>
        <v>0</v>
      </c>
    </row>
    <row r="531" spans="1:57" ht="10.5" customHeight="1">
      <c r="A531" s="1" t="str">
        <f t="shared" ca="1" si="279"/>
        <v/>
      </c>
      <c r="B531" s="1" t="str">
        <f t="shared" ca="1" si="280"/>
        <v/>
      </c>
      <c r="C531" s="1" t="str">
        <f t="shared" ca="1" si="281"/>
        <v/>
      </c>
      <c r="D531" s="1" t="str">
        <f t="shared" ca="1" si="282"/>
        <v/>
      </c>
      <c r="F531" s="10"/>
      <c r="G531" s="136" t="str">
        <f t="shared" si="283"/>
        <v/>
      </c>
      <c r="H531" s="27"/>
      <c r="I531" s="28"/>
      <c r="J531" s="28"/>
      <c r="K531" s="29"/>
      <c r="L531" s="136"/>
      <c r="M531" s="136"/>
      <c r="N531" s="136"/>
      <c r="O531" s="26" t="str">
        <f t="shared" si="284"/>
        <v/>
      </c>
      <c r="P531" s="218" t="str">
        <f t="shared" si="285"/>
        <v/>
      </c>
      <c r="Q531" s="26" t="str">
        <f t="shared" si="286"/>
        <v/>
      </c>
      <c r="R531" s="22"/>
      <c r="S531" s="99"/>
      <c r="T531" s="10"/>
      <c r="U531" s="229" t="str">
        <f t="shared" si="287"/>
        <v/>
      </c>
      <c r="V531" s="230"/>
      <c r="W531" s="230"/>
      <c r="X531" s="230"/>
      <c r="Y531" s="230"/>
      <c r="Z531" s="22" t="str">
        <f>""</f>
        <v/>
      </c>
      <c r="AB531" s="23" t="str">
        <f t="shared" si="288"/>
        <v/>
      </c>
      <c r="AC531" s="2" t="b">
        <f>COUNT(Q531:Q$2500)&gt;0</f>
        <v>0</v>
      </c>
      <c r="AD531" s="2" t="b">
        <f t="shared" si="271"/>
        <v>0</v>
      </c>
      <c r="AE531" s="2" t="b">
        <f t="shared" si="272"/>
        <v>0</v>
      </c>
      <c r="AF531" s="2" t="b">
        <f t="shared" si="273"/>
        <v>0</v>
      </c>
      <c r="AG531" s="2" t="b">
        <f>OR(
  AND(AC531,NOT(AC532)),
  AND(AF531,WEEKDAY(AH530,2)=EINSTELLUNGEN!$D$12),
  AND(AF531,AH531=$J$35)
)</f>
        <v>0</v>
      </c>
      <c r="AH531" s="2">
        <f>IF(AE531,AH530+IF(WEEKDAY(AH530+1,2)&lt;=EINSTELLUNGEN!$D$12,1,$J$36),AH530)</f>
        <v>42020</v>
      </c>
      <c r="AI531" s="2">
        <f t="shared" si="274"/>
        <v>2019</v>
      </c>
      <c r="AJ531" s="2">
        <f t="shared" si="275"/>
        <v>201901</v>
      </c>
      <c r="AK531" s="2">
        <f t="shared" si="276"/>
        <v>201901</v>
      </c>
      <c r="AL531" s="2">
        <f t="shared" si="304"/>
        <v>201903</v>
      </c>
      <c r="AM531" s="2" t="b">
        <f t="shared" si="277"/>
        <v>1</v>
      </c>
      <c r="AN531" s="4" t="e">
        <f t="shared" si="289"/>
        <v>#N/A</v>
      </c>
      <c r="AO531" s="4" t="e">
        <f t="shared" si="290"/>
        <v>#N/A</v>
      </c>
      <c r="AP531" s="2" t="str">
        <f>IF(AD531,
  IF(ISBLANK(H531),
    AP530,
    IF(LEN(H531)=1,
      IF(OR(UPPER(H531)="A",UPPER(H531)="I"),
        EINSTELLUNGEN!$D$21,
        IF(OR(UPPER(H531)="B",UPPER(H531)="M"),
          EINSTELLUNGEN!$D$22,
          IF(OR(UPPER(H531)="C",UPPER(H531)="S"),
            EINSTELLUNGEN!$D$23,
            IF(UPPER(H531)="D",
              EINSTELLUNGEN!$D$24,
              IF(UPPER(H531)="E",
                EINSTELLUNGEN!$D$25,
                UPPER(H531)))))),
      IF(ISNUMBER(H531),
        EINSTELLUNGEN!$D$20&amp;H531,
        UPPER(H531)))),
  "")</f>
        <v/>
      </c>
      <c r="AQ531" s="2" t="str">
        <f t="shared" si="291"/>
        <v/>
      </c>
      <c r="AR531" s="2">
        <f t="shared" si="292"/>
        <v>0</v>
      </c>
      <c r="AS531" s="145">
        <f t="shared" si="293"/>
        <v>0.33333333333333331</v>
      </c>
      <c r="AT531" s="2">
        <f t="shared" si="294"/>
        <v>0</v>
      </c>
      <c r="AU531" s="2">
        <f t="shared" si="295"/>
        <v>0</v>
      </c>
      <c r="AV531" s="2">
        <f t="shared" si="296"/>
        <v>0</v>
      </c>
      <c r="AW531" s="2">
        <f t="shared" si="297"/>
        <v>0</v>
      </c>
      <c r="AX531" s="2">
        <f t="shared" si="278"/>
        <v>0</v>
      </c>
      <c r="AY531" s="2">
        <f t="shared" si="298"/>
        <v>0</v>
      </c>
      <c r="AZ531" s="145" t="e">
        <f t="shared" si="299"/>
        <v>#N/A</v>
      </c>
      <c r="BA531" s="145" t="e">
        <f t="shared" si="300"/>
        <v>#N/A</v>
      </c>
      <c r="BB531" s="145">
        <f t="shared" si="301"/>
        <v>2.083333333333337E-2</v>
      </c>
      <c r="BC531" s="2">
        <f>IF(AM531,
  IF(AND(AL531=$J$31,_xlfn.DAYS(AH531,DATE(AI531,1,1))&lt;7),
    MAX(0,EINSTELLUNGEN!$D$12+1-WEEKDAY(DATE(EINSTELLUNGEN!$D$9,EINSTELLUNGEN!$D$10,1),2)),
    IF(AL531=$J$33,
      MIN(EINSTELLUNGEN!$D$12,WEEKDAY(DATE(EINSTELLUNGEN!$D$9,12,31),2)),
      EINSTELLUNGEN!$D$12
  )) - SUMIF(AL$50:AL$2500,"="&amp;AL531,AX$50:AX$2500),
  0)</f>
        <v>3</v>
      </c>
      <c r="BD531" s="2">
        <f t="shared" si="302"/>
        <v>0.33333333333333331</v>
      </c>
      <c r="BE531" s="2">
        <f t="shared" si="303"/>
        <v>0</v>
      </c>
    </row>
    <row r="532" spans="1:57" ht="10.5" customHeight="1">
      <c r="A532" s="1" t="str">
        <f t="shared" ca="1" si="279"/>
        <v/>
      </c>
      <c r="B532" s="1" t="str">
        <f t="shared" ca="1" si="280"/>
        <v/>
      </c>
      <c r="C532" s="1" t="str">
        <f t="shared" ca="1" si="281"/>
        <v/>
      </c>
      <c r="D532" s="1" t="str">
        <f t="shared" ca="1" si="282"/>
        <v/>
      </c>
      <c r="F532" s="10"/>
      <c r="G532" s="136" t="str">
        <f t="shared" si="283"/>
        <v/>
      </c>
      <c r="H532" s="27"/>
      <c r="I532" s="28"/>
      <c r="J532" s="28"/>
      <c r="K532" s="29"/>
      <c r="L532" s="136"/>
      <c r="M532" s="136"/>
      <c r="N532" s="136"/>
      <c r="O532" s="26" t="str">
        <f t="shared" si="284"/>
        <v/>
      </c>
      <c r="P532" s="218" t="str">
        <f t="shared" si="285"/>
        <v/>
      </c>
      <c r="Q532" s="26" t="str">
        <f t="shared" si="286"/>
        <v/>
      </c>
      <c r="R532" s="22"/>
      <c r="S532" s="99"/>
      <c r="T532" s="10"/>
      <c r="U532" s="229" t="str">
        <f t="shared" si="287"/>
        <v/>
      </c>
      <c r="V532" s="230"/>
      <c r="W532" s="230"/>
      <c r="X532" s="230"/>
      <c r="Y532" s="230"/>
      <c r="Z532" s="22" t="str">
        <f>""</f>
        <v/>
      </c>
      <c r="AB532" s="23" t="str">
        <f t="shared" si="288"/>
        <v/>
      </c>
      <c r="AC532" s="2" t="b">
        <f>COUNT(Q532:Q$2500)&gt;0</f>
        <v>0</v>
      </c>
      <c r="AD532" s="2" t="b">
        <f t="shared" si="271"/>
        <v>0</v>
      </c>
      <c r="AE532" s="2" t="b">
        <f t="shared" si="272"/>
        <v>0</v>
      </c>
      <c r="AF532" s="2" t="b">
        <f t="shared" si="273"/>
        <v>0</v>
      </c>
      <c r="AG532" s="2" t="b">
        <f>OR(
  AND(AC532,NOT(AC533)),
  AND(AF532,WEEKDAY(AH531,2)=EINSTELLUNGEN!$D$12),
  AND(AF532,AH532=$J$35)
)</f>
        <v>0</v>
      </c>
      <c r="AH532" s="2">
        <f>IF(AE532,AH531+IF(WEEKDAY(AH531+1,2)&lt;=EINSTELLUNGEN!$D$12,1,$J$36),AH531)</f>
        <v>42020</v>
      </c>
      <c r="AI532" s="2">
        <f t="shared" si="274"/>
        <v>2019</v>
      </c>
      <c r="AJ532" s="2">
        <f t="shared" si="275"/>
        <v>201901</v>
      </c>
      <c r="AK532" s="2">
        <f t="shared" si="276"/>
        <v>201901</v>
      </c>
      <c r="AL532" s="2">
        <f t="shared" si="304"/>
        <v>201903</v>
      </c>
      <c r="AM532" s="2" t="b">
        <f t="shared" si="277"/>
        <v>1</v>
      </c>
      <c r="AN532" s="4" t="e">
        <f t="shared" si="289"/>
        <v>#N/A</v>
      </c>
      <c r="AO532" s="4" t="e">
        <f t="shared" si="290"/>
        <v>#N/A</v>
      </c>
      <c r="AP532" s="2" t="str">
        <f>IF(AD532,
  IF(ISBLANK(H532),
    AP531,
    IF(LEN(H532)=1,
      IF(OR(UPPER(H532)="A",UPPER(H532)="I"),
        EINSTELLUNGEN!$D$21,
        IF(OR(UPPER(H532)="B",UPPER(H532)="M"),
          EINSTELLUNGEN!$D$22,
          IF(OR(UPPER(H532)="C",UPPER(H532)="S"),
            EINSTELLUNGEN!$D$23,
            IF(UPPER(H532)="D",
              EINSTELLUNGEN!$D$24,
              IF(UPPER(H532)="E",
                EINSTELLUNGEN!$D$25,
                UPPER(H532)))))),
      IF(ISNUMBER(H532),
        EINSTELLUNGEN!$D$20&amp;H532,
        UPPER(H532)))),
  "")</f>
        <v/>
      </c>
      <c r="AQ532" s="2" t="str">
        <f t="shared" si="291"/>
        <v/>
      </c>
      <c r="AR532" s="2">
        <f t="shared" si="292"/>
        <v>0</v>
      </c>
      <c r="AS532" s="145">
        <f t="shared" si="293"/>
        <v>0.33333333333333331</v>
      </c>
      <c r="AT532" s="2">
        <f t="shared" si="294"/>
        <v>0</v>
      </c>
      <c r="AU532" s="2">
        <f t="shared" si="295"/>
        <v>0</v>
      </c>
      <c r="AV532" s="2">
        <f t="shared" si="296"/>
        <v>0</v>
      </c>
      <c r="AW532" s="2">
        <f t="shared" si="297"/>
        <v>0</v>
      </c>
      <c r="AX532" s="2">
        <f t="shared" si="278"/>
        <v>0</v>
      </c>
      <c r="AY532" s="2">
        <f t="shared" si="298"/>
        <v>0</v>
      </c>
      <c r="AZ532" s="145" t="e">
        <f t="shared" si="299"/>
        <v>#N/A</v>
      </c>
      <c r="BA532" s="145" t="e">
        <f t="shared" si="300"/>
        <v>#N/A</v>
      </c>
      <c r="BB532" s="145">
        <f t="shared" si="301"/>
        <v>2.083333333333337E-2</v>
      </c>
      <c r="BC532" s="2">
        <f>IF(AM532,
  IF(AND(AL532=$J$31,_xlfn.DAYS(AH532,DATE(AI532,1,1))&lt;7),
    MAX(0,EINSTELLUNGEN!$D$12+1-WEEKDAY(DATE(EINSTELLUNGEN!$D$9,EINSTELLUNGEN!$D$10,1),2)),
    IF(AL532=$J$33,
      MIN(EINSTELLUNGEN!$D$12,WEEKDAY(DATE(EINSTELLUNGEN!$D$9,12,31),2)),
      EINSTELLUNGEN!$D$12
  )) - SUMIF(AL$50:AL$2500,"="&amp;AL532,AX$50:AX$2500),
  0)</f>
        <v>3</v>
      </c>
      <c r="BD532" s="2">
        <f t="shared" si="302"/>
        <v>0.33333333333333331</v>
      </c>
      <c r="BE532" s="2">
        <f t="shared" si="303"/>
        <v>0</v>
      </c>
    </row>
    <row r="533" spans="1:57" ht="10.5" customHeight="1">
      <c r="A533" s="1" t="str">
        <f t="shared" ca="1" si="279"/>
        <v/>
      </c>
      <c r="B533" s="1" t="str">
        <f t="shared" ca="1" si="280"/>
        <v/>
      </c>
      <c r="C533" s="1" t="str">
        <f t="shared" ca="1" si="281"/>
        <v/>
      </c>
      <c r="D533" s="1" t="str">
        <f t="shared" ca="1" si="282"/>
        <v/>
      </c>
      <c r="F533" s="10"/>
      <c r="G533" s="136" t="str">
        <f t="shared" si="283"/>
        <v/>
      </c>
      <c r="H533" s="27"/>
      <c r="I533" s="28"/>
      <c r="J533" s="28"/>
      <c r="K533" s="29"/>
      <c r="L533" s="136"/>
      <c r="M533" s="136"/>
      <c r="N533" s="136"/>
      <c r="O533" s="26" t="str">
        <f t="shared" si="284"/>
        <v/>
      </c>
      <c r="P533" s="218" t="str">
        <f t="shared" si="285"/>
        <v/>
      </c>
      <c r="Q533" s="26" t="str">
        <f t="shared" si="286"/>
        <v/>
      </c>
      <c r="R533" s="22"/>
      <c r="S533" s="99"/>
      <c r="T533" s="10"/>
      <c r="U533" s="229" t="str">
        <f t="shared" si="287"/>
        <v/>
      </c>
      <c r="V533" s="230"/>
      <c r="W533" s="230"/>
      <c r="X533" s="230"/>
      <c r="Y533" s="230"/>
      <c r="Z533" s="22" t="str">
        <f>""</f>
        <v/>
      </c>
      <c r="AB533" s="23" t="str">
        <f t="shared" si="288"/>
        <v/>
      </c>
      <c r="AC533" s="2" t="b">
        <f>COUNT(Q533:Q$2500)&gt;0</f>
        <v>0</v>
      </c>
      <c r="AD533" s="2" t="b">
        <f t="shared" si="271"/>
        <v>0</v>
      </c>
      <c r="AE533" s="2" t="b">
        <f t="shared" si="272"/>
        <v>0</v>
      </c>
      <c r="AF533" s="2" t="b">
        <f t="shared" si="273"/>
        <v>0</v>
      </c>
      <c r="AG533" s="2" t="b">
        <f>OR(
  AND(AC533,NOT(AC534)),
  AND(AF533,WEEKDAY(AH532,2)=EINSTELLUNGEN!$D$12),
  AND(AF533,AH533=$J$35)
)</f>
        <v>0</v>
      </c>
      <c r="AH533" s="2">
        <f>IF(AE533,AH532+IF(WEEKDAY(AH532+1,2)&lt;=EINSTELLUNGEN!$D$12,1,$J$36),AH532)</f>
        <v>42020</v>
      </c>
      <c r="AI533" s="2">
        <f t="shared" si="274"/>
        <v>2019</v>
      </c>
      <c r="AJ533" s="2">
        <f t="shared" si="275"/>
        <v>201901</v>
      </c>
      <c r="AK533" s="2">
        <f t="shared" si="276"/>
        <v>201901</v>
      </c>
      <c r="AL533" s="2">
        <f t="shared" si="304"/>
        <v>201903</v>
      </c>
      <c r="AM533" s="2" t="b">
        <f t="shared" si="277"/>
        <v>1</v>
      </c>
      <c r="AN533" s="4" t="e">
        <f t="shared" si="289"/>
        <v>#N/A</v>
      </c>
      <c r="AO533" s="4" t="e">
        <f t="shared" si="290"/>
        <v>#N/A</v>
      </c>
      <c r="AP533" s="2" t="str">
        <f>IF(AD533,
  IF(ISBLANK(H533),
    AP532,
    IF(LEN(H533)=1,
      IF(OR(UPPER(H533)="A",UPPER(H533)="I"),
        EINSTELLUNGEN!$D$21,
        IF(OR(UPPER(H533)="B",UPPER(H533)="M"),
          EINSTELLUNGEN!$D$22,
          IF(OR(UPPER(H533)="C",UPPER(H533)="S"),
            EINSTELLUNGEN!$D$23,
            IF(UPPER(H533)="D",
              EINSTELLUNGEN!$D$24,
              IF(UPPER(H533)="E",
                EINSTELLUNGEN!$D$25,
                UPPER(H533)))))),
      IF(ISNUMBER(H533),
        EINSTELLUNGEN!$D$20&amp;H533,
        UPPER(H533)))),
  "")</f>
        <v/>
      </c>
      <c r="AQ533" s="2" t="str">
        <f t="shared" si="291"/>
        <v/>
      </c>
      <c r="AR533" s="2">
        <f t="shared" si="292"/>
        <v>0</v>
      </c>
      <c r="AS533" s="145">
        <f t="shared" si="293"/>
        <v>0.33333333333333331</v>
      </c>
      <c r="AT533" s="2">
        <f t="shared" si="294"/>
        <v>0</v>
      </c>
      <c r="AU533" s="2">
        <f t="shared" si="295"/>
        <v>0</v>
      </c>
      <c r="AV533" s="2">
        <f t="shared" si="296"/>
        <v>0</v>
      </c>
      <c r="AW533" s="2">
        <f t="shared" si="297"/>
        <v>0</v>
      </c>
      <c r="AX533" s="2">
        <f t="shared" si="278"/>
        <v>0</v>
      </c>
      <c r="AY533" s="2">
        <f t="shared" si="298"/>
        <v>0</v>
      </c>
      <c r="AZ533" s="145" t="e">
        <f t="shared" si="299"/>
        <v>#N/A</v>
      </c>
      <c r="BA533" s="145" t="e">
        <f t="shared" si="300"/>
        <v>#N/A</v>
      </c>
      <c r="BB533" s="145">
        <f t="shared" si="301"/>
        <v>2.083333333333337E-2</v>
      </c>
      <c r="BC533" s="2">
        <f>IF(AM533,
  IF(AND(AL533=$J$31,_xlfn.DAYS(AH533,DATE(AI533,1,1))&lt;7),
    MAX(0,EINSTELLUNGEN!$D$12+1-WEEKDAY(DATE(EINSTELLUNGEN!$D$9,EINSTELLUNGEN!$D$10,1),2)),
    IF(AL533=$J$33,
      MIN(EINSTELLUNGEN!$D$12,WEEKDAY(DATE(EINSTELLUNGEN!$D$9,12,31),2)),
      EINSTELLUNGEN!$D$12
  )) - SUMIF(AL$50:AL$2500,"="&amp;AL533,AX$50:AX$2500),
  0)</f>
        <v>3</v>
      </c>
      <c r="BD533" s="2">
        <f t="shared" si="302"/>
        <v>0.33333333333333331</v>
      </c>
      <c r="BE533" s="2">
        <f t="shared" si="303"/>
        <v>0</v>
      </c>
    </row>
    <row r="534" spans="1:57" ht="10.5" customHeight="1">
      <c r="A534" s="1" t="str">
        <f t="shared" ca="1" si="279"/>
        <v/>
      </c>
      <c r="B534" s="1" t="str">
        <f t="shared" ca="1" si="280"/>
        <v/>
      </c>
      <c r="C534" s="1" t="str">
        <f t="shared" ca="1" si="281"/>
        <v/>
      </c>
      <c r="D534" s="1" t="str">
        <f t="shared" ca="1" si="282"/>
        <v/>
      </c>
      <c r="F534" s="10"/>
      <c r="G534" s="136" t="str">
        <f t="shared" si="283"/>
        <v/>
      </c>
      <c r="H534" s="27"/>
      <c r="I534" s="28"/>
      <c r="J534" s="28"/>
      <c r="K534" s="29"/>
      <c r="L534" s="136"/>
      <c r="M534" s="136"/>
      <c r="N534" s="136"/>
      <c r="O534" s="26" t="str">
        <f t="shared" si="284"/>
        <v/>
      </c>
      <c r="P534" s="218" t="str">
        <f t="shared" si="285"/>
        <v/>
      </c>
      <c r="Q534" s="26" t="str">
        <f t="shared" si="286"/>
        <v/>
      </c>
      <c r="R534" s="22"/>
      <c r="S534" s="99"/>
      <c r="T534" s="10"/>
      <c r="U534" s="229" t="str">
        <f t="shared" si="287"/>
        <v/>
      </c>
      <c r="V534" s="230"/>
      <c r="W534" s="230"/>
      <c r="X534" s="230"/>
      <c r="Y534" s="230"/>
      <c r="Z534" s="22" t="str">
        <f>""</f>
        <v/>
      </c>
      <c r="AB534" s="23" t="str">
        <f t="shared" si="288"/>
        <v/>
      </c>
      <c r="AC534" s="2" t="b">
        <f>COUNT(Q534:Q$2500)&gt;0</f>
        <v>0</v>
      </c>
      <c r="AD534" s="2" t="b">
        <f t="shared" si="271"/>
        <v>0</v>
      </c>
      <c r="AE534" s="2" t="b">
        <f t="shared" si="272"/>
        <v>0</v>
      </c>
      <c r="AF534" s="2" t="b">
        <f t="shared" si="273"/>
        <v>0</v>
      </c>
      <c r="AG534" s="2" t="b">
        <f>OR(
  AND(AC534,NOT(AC535)),
  AND(AF534,WEEKDAY(AH533,2)=EINSTELLUNGEN!$D$12),
  AND(AF534,AH534=$J$35)
)</f>
        <v>0</v>
      </c>
      <c r="AH534" s="2">
        <f>IF(AE534,AH533+IF(WEEKDAY(AH533+1,2)&lt;=EINSTELLUNGEN!$D$12,1,$J$36),AH533)</f>
        <v>42020</v>
      </c>
      <c r="AI534" s="2">
        <f t="shared" si="274"/>
        <v>2019</v>
      </c>
      <c r="AJ534" s="2">
        <f t="shared" si="275"/>
        <v>201901</v>
      </c>
      <c r="AK534" s="2">
        <f t="shared" si="276"/>
        <v>201901</v>
      </c>
      <c r="AL534" s="2">
        <f t="shared" si="304"/>
        <v>201903</v>
      </c>
      <c r="AM534" s="2" t="b">
        <f t="shared" si="277"/>
        <v>1</v>
      </c>
      <c r="AN534" s="4" t="e">
        <f t="shared" si="289"/>
        <v>#N/A</v>
      </c>
      <c r="AO534" s="4" t="e">
        <f t="shared" si="290"/>
        <v>#N/A</v>
      </c>
      <c r="AP534" s="2" t="str">
        <f>IF(AD534,
  IF(ISBLANK(H534),
    AP533,
    IF(LEN(H534)=1,
      IF(OR(UPPER(H534)="A",UPPER(H534)="I"),
        EINSTELLUNGEN!$D$21,
        IF(OR(UPPER(H534)="B",UPPER(H534)="M"),
          EINSTELLUNGEN!$D$22,
          IF(OR(UPPER(H534)="C",UPPER(H534)="S"),
            EINSTELLUNGEN!$D$23,
            IF(UPPER(H534)="D",
              EINSTELLUNGEN!$D$24,
              IF(UPPER(H534)="E",
                EINSTELLUNGEN!$D$25,
                UPPER(H534)))))),
      IF(ISNUMBER(H534),
        EINSTELLUNGEN!$D$20&amp;H534,
        UPPER(H534)))),
  "")</f>
        <v/>
      </c>
      <c r="AQ534" s="2" t="str">
        <f t="shared" si="291"/>
        <v/>
      </c>
      <c r="AR534" s="2">
        <f t="shared" si="292"/>
        <v>0</v>
      </c>
      <c r="AS534" s="145">
        <f t="shared" si="293"/>
        <v>0.33333333333333331</v>
      </c>
      <c r="AT534" s="2">
        <f t="shared" si="294"/>
        <v>0</v>
      </c>
      <c r="AU534" s="2">
        <f t="shared" si="295"/>
        <v>0</v>
      </c>
      <c r="AV534" s="2">
        <f t="shared" si="296"/>
        <v>0</v>
      </c>
      <c r="AW534" s="2">
        <f t="shared" si="297"/>
        <v>0</v>
      </c>
      <c r="AX534" s="2">
        <f t="shared" si="278"/>
        <v>0</v>
      </c>
      <c r="AY534" s="2">
        <f t="shared" si="298"/>
        <v>0</v>
      </c>
      <c r="AZ534" s="145" t="e">
        <f t="shared" si="299"/>
        <v>#N/A</v>
      </c>
      <c r="BA534" s="145" t="e">
        <f t="shared" si="300"/>
        <v>#N/A</v>
      </c>
      <c r="BB534" s="145">
        <f t="shared" si="301"/>
        <v>2.083333333333337E-2</v>
      </c>
      <c r="BC534" s="2">
        <f>IF(AM534,
  IF(AND(AL534=$J$31,_xlfn.DAYS(AH534,DATE(AI534,1,1))&lt;7),
    MAX(0,EINSTELLUNGEN!$D$12+1-WEEKDAY(DATE(EINSTELLUNGEN!$D$9,EINSTELLUNGEN!$D$10,1),2)),
    IF(AL534=$J$33,
      MIN(EINSTELLUNGEN!$D$12,WEEKDAY(DATE(EINSTELLUNGEN!$D$9,12,31),2)),
      EINSTELLUNGEN!$D$12
  )) - SUMIF(AL$50:AL$2500,"="&amp;AL534,AX$50:AX$2500),
  0)</f>
        <v>3</v>
      </c>
      <c r="BD534" s="2">
        <f t="shared" si="302"/>
        <v>0.33333333333333331</v>
      </c>
      <c r="BE534" s="2">
        <f t="shared" si="303"/>
        <v>0</v>
      </c>
    </row>
    <row r="535" spans="1:57" ht="10.5" customHeight="1">
      <c r="A535" s="1" t="str">
        <f t="shared" ca="1" si="279"/>
        <v/>
      </c>
      <c r="B535" s="1" t="str">
        <f t="shared" ca="1" si="280"/>
        <v/>
      </c>
      <c r="C535" s="1" t="str">
        <f t="shared" ca="1" si="281"/>
        <v/>
      </c>
      <c r="D535" s="1" t="str">
        <f t="shared" ca="1" si="282"/>
        <v/>
      </c>
      <c r="F535" s="10"/>
      <c r="G535" s="136" t="str">
        <f t="shared" si="283"/>
        <v/>
      </c>
      <c r="H535" s="27"/>
      <c r="I535" s="28"/>
      <c r="J535" s="28"/>
      <c r="K535" s="29"/>
      <c r="L535" s="136"/>
      <c r="M535" s="136"/>
      <c r="N535" s="136"/>
      <c r="O535" s="26" t="str">
        <f t="shared" si="284"/>
        <v/>
      </c>
      <c r="P535" s="218" t="str">
        <f t="shared" si="285"/>
        <v/>
      </c>
      <c r="Q535" s="26" t="str">
        <f t="shared" si="286"/>
        <v/>
      </c>
      <c r="R535" s="22"/>
      <c r="S535" s="99"/>
      <c r="T535" s="10"/>
      <c r="U535" s="229" t="str">
        <f t="shared" si="287"/>
        <v/>
      </c>
      <c r="V535" s="230"/>
      <c r="W535" s="230"/>
      <c r="X535" s="230"/>
      <c r="Y535" s="230"/>
      <c r="Z535" s="22" t="str">
        <f>""</f>
        <v/>
      </c>
      <c r="AB535" s="23" t="str">
        <f t="shared" si="288"/>
        <v/>
      </c>
      <c r="AC535" s="2" t="b">
        <f>COUNT(Q535:Q$2500)&gt;0</f>
        <v>0</v>
      </c>
      <c r="AD535" s="2" t="b">
        <f t="shared" si="271"/>
        <v>0</v>
      </c>
      <c r="AE535" s="2" t="b">
        <f t="shared" si="272"/>
        <v>0</v>
      </c>
      <c r="AF535" s="2" t="b">
        <f t="shared" si="273"/>
        <v>0</v>
      </c>
      <c r="AG535" s="2" t="b">
        <f>OR(
  AND(AC535,NOT(AC536)),
  AND(AF535,WEEKDAY(AH534,2)=EINSTELLUNGEN!$D$12),
  AND(AF535,AH535=$J$35)
)</f>
        <v>0</v>
      </c>
      <c r="AH535" s="2">
        <f>IF(AE535,AH534+IF(WEEKDAY(AH534+1,2)&lt;=EINSTELLUNGEN!$D$12,1,$J$36),AH534)</f>
        <v>42020</v>
      </c>
      <c r="AI535" s="2">
        <f t="shared" si="274"/>
        <v>2019</v>
      </c>
      <c r="AJ535" s="2">
        <f t="shared" si="275"/>
        <v>201901</v>
      </c>
      <c r="AK535" s="2">
        <f t="shared" si="276"/>
        <v>201901</v>
      </c>
      <c r="AL535" s="2">
        <f t="shared" si="304"/>
        <v>201903</v>
      </c>
      <c r="AM535" s="2" t="b">
        <f t="shared" si="277"/>
        <v>1</v>
      </c>
      <c r="AN535" s="4" t="e">
        <f t="shared" si="289"/>
        <v>#N/A</v>
      </c>
      <c r="AO535" s="4" t="e">
        <f t="shared" si="290"/>
        <v>#N/A</v>
      </c>
      <c r="AP535" s="2" t="str">
        <f>IF(AD535,
  IF(ISBLANK(H535),
    AP534,
    IF(LEN(H535)=1,
      IF(OR(UPPER(H535)="A",UPPER(H535)="I"),
        EINSTELLUNGEN!$D$21,
        IF(OR(UPPER(H535)="B",UPPER(H535)="M"),
          EINSTELLUNGEN!$D$22,
          IF(OR(UPPER(H535)="C",UPPER(H535)="S"),
            EINSTELLUNGEN!$D$23,
            IF(UPPER(H535)="D",
              EINSTELLUNGEN!$D$24,
              IF(UPPER(H535)="E",
                EINSTELLUNGEN!$D$25,
                UPPER(H535)))))),
      IF(ISNUMBER(H535),
        EINSTELLUNGEN!$D$20&amp;H535,
        UPPER(H535)))),
  "")</f>
        <v/>
      </c>
      <c r="AQ535" s="2" t="str">
        <f t="shared" si="291"/>
        <v/>
      </c>
      <c r="AR535" s="2">
        <f t="shared" si="292"/>
        <v>0</v>
      </c>
      <c r="AS535" s="145">
        <f t="shared" si="293"/>
        <v>0.33333333333333331</v>
      </c>
      <c r="AT535" s="2">
        <f t="shared" si="294"/>
        <v>0</v>
      </c>
      <c r="AU535" s="2">
        <f t="shared" si="295"/>
        <v>0</v>
      </c>
      <c r="AV535" s="2">
        <f t="shared" si="296"/>
        <v>0</v>
      </c>
      <c r="AW535" s="2">
        <f t="shared" si="297"/>
        <v>0</v>
      </c>
      <c r="AX535" s="2">
        <f t="shared" si="278"/>
        <v>0</v>
      </c>
      <c r="AY535" s="2">
        <f t="shared" si="298"/>
        <v>0</v>
      </c>
      <c r="AZ535" s="145" t="e">
        <f t="shared" si="299"/>
        <v>#N/A</v>
      </c>
      <c r="BA535" s="145" t="e">
        <f t="shared" si="300"/>
        <v>#N/A</v>
      </c>
      <c r="BB535" s="145">
        <f t="shared" si="301"/>
        <v>2.083333333333337E-2</v>
      </c>
      <c r="BC535" s="2">
        <f>IF(AM535,
  IF(AND(AL535=$J$31,_xlfn.DAYS(AH535,DATE(AI535,1,1))&lt;7),
    MAX(0,EINSTELLUNGEN!$D$12+1-WEEKDAY(DATE(EINSTELLUNGEN!$D$9,EINSTELLUNGEN!$D$10,1),2)),
    IF(AL535=$J$33,
      MIN(EINSTELLUNGEN!$D$12,WEEKDAY(DATE(EINSTELLUNGEN!$D$9,12,31),2)),
      EINSTELLUNGEN!$D$12
  )) - SUMIF(AL$50:AL$2500,"="&amp;AL535,AX$50:AX$2500),
  0)</f>
        <v>3</v>
      </c>
      <c r="BD535" s="2">
        <f t="shared" si="302"/>
        <v>0.33333333333333331</v>
      </c>
      <c r="BE535" s="2">
        <f t="shared" si="303"/>
        <v>0</v>
      </c>
    </row>
    <row r="536" spans="1:57" ht="10.5" customHeight="1">
      <c r="A536" s="1" t="str">
        <f t="shared" ca="1" si="279"/>
        <v/>
      </c>
      <c r="B536" s="1" t="str">
        <f t="shared" ca="1" si="280"/>
        <v/>
      </c>
      <c r="C536" s="1" t="str">
        <f t="shared" ca="1" si="281"/>
        <v/>
      </c>
      <c r="D536" s="1" t="str">
        <f t="shared" ca="1" si="282"/>
        <v/>
      </c>
      <c r="F536" s="10"/>
      <c r="G536" s="136" t="str">
        <f t="shared" si="283"/>
        <v/>
      </c>
      <c r="H536" s="27"/>
      <c r="I536" s="28"/>
      <c r="J536" s="28"/>
      <c r="K536" s="29"/>
      <c r="L536" s="136"/>
      <c r="M536" s="136"/>
      <c r="N536" s="136"/>
      <c r="O536" s="26" t="str">
        <f t="shared" si="284"/>
        <v/>
      </c>
      <c r="P536" s="218" t="str">
        <f t="shared" si="285"/>
        <v/>
      </c>
      <c r="Q536" s="26" t="str">
        <f t="shared" si="286"/>
        <v/>
      </c>
      <c r="R536" s="22"/>
      <c r="S536" s="99"/>
      <c r="T536" s="10"/>
      <c r="U536" s="229" t="str">
        <f t="shared" si="287"/>
        <v/>
      </c>
      <c r="V536" s="230"/>
      <c r="W536" s="230"/>
      <c r="X536" s="230"/>
      <c r="Y536" s="230"/>
      <c r="Z536" s="22" t="str">
        <f>""</f>
        <v/>
      </c>
      <c r="AB536" s="23" t="str">
        <f t="shared" si="288"/>
        <v/>
      </c>
      <c r="AC536" s="2" t="b">
        <f>COUNT(Q536:Q$2500)&gt;0</f>
        <v>0</v>
      </c>
      <c r="AD536" s="2" t="b">
        <f t="shared" si="271"/>
        <v>0</v>
      </c>
      <c r="AE536" s="2" t="b">
        <f t="shared" si="272"/>
        <v>0</v>
      </c>
      <c r="AF536" s="2" t="b">
        <f t="shared" si="273"/>
        <v>0</v>
      </c>
      <c r="AG536" s="2" t="b">
        <f>OR(
  AND(AC536,NOT(AC537)),
  AND(AF536,WEEKDAY(AH535,2)=EINSTELLUNGEN!$D$12),
  AND(AF536,AH536=$J$35)
)</f>
        <v>0</v>
      </c>
      <c r="AH536" s="2">
        <f>IF(AE536,AH535+IF(WEEKDAY(AH535+1,2)&lt;=EINSTELLUNGEN!$D$12,1,$J$36),AH535)</f>
        <v>42020</v>
      </c>
      <c r="AI536" s="2">
        <f t="shared" si="274"/>
        <v>2019</v>
      </c>
      <c r="AJ536" s="2">
        <f t="shared" si="275"/>
        <v>201901</v>
      </c>
      <c r="AK536" s="2">
        <f t="shared" si="276"/>
        <v>201901</v>
      </c>
      <c r="AL536" s="2">
        <f t="shared" si="304"/>
        <v>201903</v>
      </c>
      <c r="AM536" s="2" t="b">
        <f t="shared" si="277"/>
        <v>1</v>
      </c>
      <c r="AN536" s="4" t="e">
        <f t="shared" si="289"/>
        <v>#N/A</v>
      </c>
      <c r="AO536" s="4" t="e">
        <f t="shared" si="290"/>
        <v>#N/A</v>
      </c>
      <c r="AP536" s="2" t="str">
        <f>IF(AD536,
  IF(ISBLANK(H536),
    AP535,
    IF(LEN(H536)=1,
      IF(OR(UPPER(H536)="A",UPPER(H536)="I"),
        EINSTELLUNGEN!$D$21,
        IF(OR(UPPER(H536)="B",UPPER(H536)="M"),
          EINSTELLUNGEN!$D$22,
          IF(OR(UPPER(H536)="C",UPPER(H536)="S"),
            EINSTELLUNGEN!$D$23,
            IF(UPPER(H536)="D",
              EINSTELLUNGEN!$D$24,
              IF(UPPER(H536)="E",
                EINSTELLUNGEN!$D$25,
                UPPER(H536)))))),
      IF(ISNUMBER(H536),
        EINSTELLUNGEN!$D$20&amp;H536,
        UPPER(H536)))),
  "")</f>
        <v/>
      </c>
      <c r="AQ536" s="2" t="str">
        <f t="shared" si="291"/>
        <v/>
      </c>
      <c r="AR536" s="2">
        <f t="shared" si="292"/>
        <v>0</v>
      </c>
      <c r="AS536" s="145">
        <f t="shared" si="293"/>
        <v>0.33333333333333331</v>
      </c>
      <c r="AT536" s="2">
        <f t="shared" si="294"/>
        <v>0</v>
      </c>
      <c r="AU536" s="2">
        <f t="shared" si="295"/>
        <v>0</v>
      </c>
      <c r="AV536" s="2">
        <f t="shared" si="296"/>
        <v>0</v>
      </c>
      <c r="AW536" s="2">
        <f t="shared" si="297"/>
        <v>0</v>
      </c>
      <c r="AX536" s="2">
        <f t="shared" si="278"/>
        <v>0</v>
      </c>
      <c r="AY536" s="2">
        <f t="shared" si="298"/>
        <v>0</v>
      </c>
      <c r="AZ536" s="145" t="e">
        <f t="shared" si="299"/>
        <v>#N/A</v>
      </c>
      <c r="BA536" s="145" t="e">
        <f t="shared" si="300"/>
        <v>#N/A</v>
      </c>
      <c r="BB536" s="145">
        <f t="shared" si="301"/>
        <v>2.083333333333337E-2</v>
      </c>
      <c r="BC536" s="2">
        <f>IF(AM536,
  IF(AND(AL536=$J$31,_xlfn.DAYS(AH536,DATE(AI536,1,1))&lt;7),
    MAX(0,EINSTELLUNGEN!$D$12+1-WEEKDAY(DATE(EINSTELLUNGEN!$D$9,EINSTELLUNGEN!$D$10,1),2)),
    IF(AL536=$J$33,
      MIN(EINSTELLUNGEN!$D$12,WEEKDAY(DATE(EINSTELLUNGEN!$D$9,12,31),2)),
      EINSTELLUNGEN!$D$12
  )) - SUMIF(AL$50:AL$2500,"="&amp;AL536,AX$50:AX$2500),
  0)</f>
        <v>3</v>
      </c>
      <c r="BD536" s="2">
        <f t="shared" si="302"/>
        <v>0.33333333333333331</v>
      </c>
      <c r="BE536" s="2">
        <f t="shared" si="303"/>
        <v>0</v>
      </c>
    </row>
    <row r="537" spans="1:57" ht="10.5" customHeight="1">
      <c r="A537" s="1" t="str">
        <f t="shared" ca="1" si="279"/>
        <v/>
      </c>
      <c r="B537" s="1" t="str">
        <f t="shared" ca="1" si="280"/>
        <v/>
      </c>
      <c r="C537" s="1" t="str">
        <f t="shared" ca="1" si="281"/>
        <v/>
      </c>
      <c r="D537" s="1" t="str">
        <f t="shared" ca="1" si="282"/>
        <v/>
      </c>
      <c r="F537" s="10"/>
      <c r="G537" s="136" t="str">
        <f t="shared" si="283"/>
        <v/>
      </c>
      <c r="H537" s="27"/>
      <c r="I537" s="28"/>
      <c r="J537" s="28"/>
      <c r="K537" s="29"/>
      <c r="L537" s="136"/>
      <c r="M537" s="136"/>
      <c r="N537" s="136"/>
      <c r="O537" s="26" t="str">
        <f t="shared" si="284"/>
        <v/>
      </c>
      <c r="P537" s="218" t="str">
        <f t="shared" si="285"/>
        <v/>
      </c>
      <c r="Q537" s="26" t="str">
        <f t="shared" si="286"/>
        <v/>
      </c>
      <c r="R537" s="22"/>
      <c r="S537" s="99"/>
      <c r="T537" s="10"/>
      <c r="U537" s="229" t="str">
        <f t="shared" si="287"/>
        <v/>
      </c>
      <c r="V537" s="230"/>
      <c r="W537" s="230"/>
      <c r="X537" s="230"/>
      <c r="Y537" s="230"/>
      <c r="Z537" s="22" t="str">
        <f>""</f>
        <v/>
      </c>
      <c r="AB537" s="23" t="str">
        <f t="shared" si="288"/>
        <v/>
      </c>
      <c r="AC537" s="2" t="b">
        <f>COUNT(Q537:Q$2500)&gt;0</f>
        <v>0</v>
      </c>
      <c r="AD537" s="2" t="b">
        <f t="shared" si="271"/>
        <v>0</v>
      </c>
      <c r="AE537" s="2" t="b">
        <f t="shared" si="272"/>
        <v>0</v>
      </c>
      <c r="AF537" s="2" t="b">
        <f t="shared" si="273"/>
        <v>0</v>
      </c>
      <c r="AG537" s="2" t="b">
        <f>OR(
  AND(AC537,NOT(AC538)),
  AND(AF537,WEEKDAY(AH536,2)=EINSTELLUNGEN!$D$12),
  AND(AF537,AH537=$J$35)
)</f>
        <v>0</v>
      </c>
      <c r="AH537" s="2">
        <f>IF(AE537,AH536+IF(WEEKDAY(AH536+1,2)&lt;=EINSTELLUNGEN!$D$12,1,$J$36),AH536)</f>
        <v>42020</v>
      </c>
      <c r="AI537" s="2">
        <f t="shared" si="274"/>
        <v>2019</v>
      </c>
      <c r="AJ537" s="2">
        <f t="shared" si="275"/>
        <v>201901</v>
      </c>
      <c r="AK537" s="2">
        <f t="shared" si="276"/>
        <v>201901</v>
      </c>
      <c r="AL537" s="2">
        <f t="shared" si="304"/>
        <v>201903</v>
      </c>
      <c r="AM537" s="2" t="b">
        <f t="shared" si="277"/>
        <v>1</v>
      </c>
      <c r="AN537" s="4" t="e">
        <f t="shared" si="289"/>
        <v>#N/A</v>
      </c>
      <c r="AO537" s="4" t="e">
        <f t="shared" si="290"/>
        <v>#N/A</v>
      </c>
      <c r="AP537" s="2" t="str">
        <f>IF(AD537,
  IF(ISBLANK(H537),
    AP536,
    IF(LEN(H537)=1,
      IF(OR(UPPER(H537)="A",UPPER(H537)="I"),
        EINSTELLUNGEN!$D$21,
        IF(OR(UPPER(H537)="B",UPPER(H537)="M"),
          EINSTELLUNGEN!$D$22,
          IF(OR(UPPER(H537)="C",UPPER(H537)="S"),
            EINSTELLUNGEN!$D$23,
            IF(UPPER(H537)="D",
              EINSTELLUNGEN!$D$24,
              IF(UPPER(H537)="E",
                EINSTELLUNGEN!$D$25,
                UPPER(H537)))))),
      IF(ISNUMBER(H537),
        EINSTELLUNGEN!$D$20&amp;H537,
        UPPER(H537)))),
  "")</f>
        <v/>
      </c>
      <c r="AQ537" s="2" t="str">
        <f t="shared" si="291"/>
        <v/>
      </c>
      <c r="AR537" s="2">
        <f t="shared" si="292"/>
        <v>0</v>
      </c>
      <c r="AS537" s="145">
        <f t="shared" si="293"/>
        <v>0.33333333333333331</v>
      </c>
      <c r="AT537" s="2">
        <f t="shared" si="294"/>
        <v>0</v>
      </c>
      <c r="AU537" s="2">
        <f t="shared" si="295"/>
        <v>0</v>
      </c>
      <c r="AV537" s="2">
        <f t="shared" si="296"/>
        <v>0</v>
      </c>
      <c r="AW537" s="2">
        <f t="shared" si="297"/>
        <v>0</v>
      </c>
      <c r="AX537" s="2">
        <f t="shared" si="278"/>
        <v>0</v>
      </c>
      <c r="AY537" s="2">
        <f t="shared" si="298"/>
        <v>0</v>
      </c>
      <c r="AZ537" s="145" t="e">
        <f t="shared" si="299"/>
        <v>#N/A</v>
      </c>
      <c r="BA537" s="145" t="e">
        <f t="shared" si="300"/>
        <v>#N/A</v>
      </c>
      <c r="BB537" s="145">
        <f t="shared" si="301"/>
        <v>2.083333333333337E-2</v>
      </c>
      <c r="BC537" s="2">
        <f>IF(AM537,
  IF(AND(AL537=$J$31,_xlfn.DAYS(AH537,DATE(AI537,1,1))&lt;7),
    MAX(0,EINSTELLUNGEN!$D$12+1-WEEKDAY(DATE(EINSTELLUNGEN!$D$9,EINSTELLUNGEN!$D$10,1),2)),
    IF(AL537=$J$33,
      MIN(EINSTELLUNGEN!$D$12,WEEKDAY(DATE(EINSTELLUNGEN!$D$9,12,31),2)),
      EINSTELLUNGEN!$D$12
  )) - SUMIF(AL$50:AL$2500,"="&amp;AL537,AX$50:AX$2500),
  0)</f>
        <v>3</v>
      </c>
      <c r="BD537" s="2">
        <f t="shared" si="302"/>
        <v>0.33333333333333331</v>
      </c>
      <c r="BE537" s="2">
        <f t="shared" si="303"/>
        <v>0</v>
      </c>
    </row>
    <row r="538" spans="1:57" ht="10.5" customHeight="1">
      <c r="A538" s="1" t="str">
        <f t="shared" ca="1" si="279"/>
        <v/>
      </c>
      <c r="B538" s="1" t="str">
        <f t="shared" ca="1" si="280"/>
        <v/>
      </c>
      <c r="C538" s="1" t="str">
        <f t="shared" ca="1" si="281"/>
        <v/>
      </c>
      <c r="D538" s="1" t="str">
        <f t="shared" ca="1" si="282"/>
        <v/>
      </c>
      <c r="F538" s="10"/>
      <c r="G538" s="136" t="str">
        <f t="shared" si="283"/>
        <v/>
      </c>
      <c r="H538" s="27"/>
      <c r="I538" s="28"/>
      <c r="J538" s="28"/>
      <c r="K538" s="29"/>
      <c r="L538" s="136"/>
      <c r="M538" s="136"/>
      <c r="N538" s="136"/>
      <c r="O538" s="26" t="str">
        <f t="shared" si="284"/>
        <v/>
      </c>
      <c r="P538" s="218" t="str">
        <f t="shared" si="285"/>
        <v/>
      </c>
      <c r="Q538" s="26" t="str">
        <f t="shared" si="286"/>
        <v/>
      </c>
      <c r="R538" s="22"/>
      <c r="S538" s="99"/>
      <c r="T538" s="10"/>
      <c r="U538" s="229" t="str">
        <f t="shared" si="287"/>
        <v/>
      </c>
      <c r="V538" s="230"/>
      <c r="W538" s="230"/>
      <c r="X538" s="230"/>
      <c r="Y538" s="230"/>
      <c r="Z538" s="22" t="str">
        <f>""</f>
        <v/>
      </c>
      <c r="AB538" s="23" t="str">
        <f t="shared" si="288"/>
        <v/>
      </c>
      <c r="AC538" s="2" t="b">
        <f>COUNT(Q538:Q$2500)&gt;0</f>
        <v>0</v>
      </c>
      <c r="AD538" s="2" t="b">
        <f t="shared" si="271"/>
        <v>0</v>
      </c>
      <c r="AE538" s="2" t="b">
        <f t="shared" si="272"/>
        <v>0</v>
      </c>
      <c r="AF538" s="2" t="b">
        <f t="shared" si="273"/>
        <v>0</v>
      </c>
      <c r="AG538" s="2" t="b">
        <f>OR(
  AND(AC538,NOT(AC539)),
  AND(AF538,WEEKDAY(AH537,2)=EINSTELLUNGEN!$D$12),
  AND(AF538,AH538=$J$35)
)</f>
        <v>0</v>
      </c>
      <c r="AH538" s="2">
        <f>IF(AE538,AH537+IF(WEEKDAY(AH537+1,2)&lt;=EINSTELLUNGEN!$D$12,1,$J$36),AH537)</f>
        <v>42020</v>
      </c>
      <c r="AI538" s="2">
        <f t="shared" si="274"/>
        <v>2019</v>
      </c>
      <c r="AJ538" s="2">
        <f t="shared" si="275"/>
        <v>201901</v>
      </c>
      <c r="AK538" s="2">
        <f t="shared" si="276"/>
        <v>201901</v>
      </c>
      <c r="AL538" s="2">
        <f t="shared" si="304"/>
        <v>201903</v>
      </c>
      <c r="AM538" s="2" t="b">
        <f t="shared" si="277"/>
        <v>1</v>
      </c>
      <c r="AN538" s="4" t="e">
        <f t="shared" si="289"/>
        <v>#N/A</v>
      </c>
      <c r="AO538" s="4" t="e">
        <f t="shared" si="290"/>
        <v>#N/A</v>
      </c>
      <c r="AP538" s="2" t="str">
        <f>IF(AD538,
  IF(ISBLANK(H538),
    AP537,
    IF(LEN(H538)=1,
      IF(OR(UPPER(H538)="A",UPPER(H538)="I"),
        EINSTELLUNGEN!$D$21,
        IF(OR(UPPER(H538)="B",UPPER(H538)="M"),
          EINSTELLUNGEN!$D$22,
          IF(OR(UPPER(H538)="C",UPPER(H538)="S"),
            EINSTELLUNGEN!$D$23,
            IF(UPPER(H538)="D",
              EINSTELLUNGEN!$D$24,
              IF(UPPER(H538)="E",
                EINSTELLUNGEN!$D$25,
                UPPER(H538)))))),
      IF(ISNUMBER(H538),
        EINSTELLUNGEN!$D$20&amp;H538,
        UPPER(H538)))),
  "")</f>
        <v/>
      </c>
      <c r="AQ538" s="2" t="str">
        <f t="shared" si="291"/>
        <v/>
      </c>
      <c r="AR538" s="2">
        <f t="shared" si="292"/>
        <v>0</v>
      </c>
      <c r="AS538" s="145">
        <f t="shared" si="293"/>
        <v>0.33333333333333331</v>
      </c>
      <c r="AT538" s="2">
        <f t="shared" si="294"/>
        <v>0</v>
      </c>
      <c r="AU538" s="2">
        <f t="shared" si="295"/>
        <v>0</v>
      </c>
      <c r="AV538" s="2">
        <f t="shared" si="296"/>
        <v>0</v>
      </c>
      <c r="AW538" s="2">
        <f t="shared" si="297"/>
        <v>0</v>
      </c>
      <c r="AX538" s="2">
        <f t="shared" si="278"/>
        <v>0</v>
      </c>
      <c r="AY538" s="2">
        <f t="shared" si="298"/>
        <v>0</v>
      </c>
      <c r="AZ538" s="145" t="e">
        <f t="shared" si="299"/>
        <v>#N/A</v>
      </c>
      <c r="BA538" s="145" t="e">
        <f t="shared" si="300"/>
        <v>#N/A</v>
      </c>
      <c r="BB538" s="145">
        <f t="shared" si="301"/>
        <v>2.083333333333337E-2</v>
      </c>
      <c r="BC538" s="2">
        <f>IF(AM538,
  IF(AND(AL538=$J$31,_xlfn.DAYS(AH538,DATE(AI538,1,1))&lt;7),
    MAX(0,EINSTELLUNGEN!$D$12+1-WEEKDAY(DATE(EINSTELLUNGEN!$D$9,EINSTELLUNGEN!$D$10,1),2)),
    IF(AL538=$J$33,
      MIN(EINSTELLUNGEN!$D$12,WEEKDAY(DATE(EINSTELLUNGEN!$D$9,12,31),2)),
      EINSTELLUNGEN!$D$12
  )) - SUMIF(AL$50:AL$2500,"="&amp;AL538,AX$50:AX$2500),
  0)</f>
        <v>3</v>
      </c>
      <c r="BD538" s="2">
        <f t="shared" si="302"/>
        <v>0.33333333333333331</v>
      </c>
      <c r="BE538" s="2">
        <f t="shared" si="303"/>
        <v>0</v>
      </c>
    </row>
    <row r="539" spans="1:57" ht="10.5" customHeight="1">
      <c r="A539" s="1" t="str">
        <f t="shared" ca="1" si="279"/>
        <v/>
      </c>
      <c r="B539" s="1" t="str">
        <f t="shared" ca="1" si="280"/>
        <v/>
      </c>
      <c r="C539" s="1" t="str">
        <f t="shared" ca="1" si="281"/>
        <v/>
      </c>
      <c r="D539" s="1" t="str">
        <f t="shared" ca="1" si="282"/>
        <v/>
      </c>
      <c r="F539" s="10"/>
      <c r="G539" s="136" t="str">
        <f t="shared" si="283"/>
        <v/>
      </c>
      <c r="H539" s="27"/>
      <c r="I539" s="28"/>
      <c r="J539" s="28"/>
      <c r="K539" s="29"/>
      <c r="L539" s="136"/>
      <c r="M539" s="136"/>
      <c r="N539" s="136"/>
      <c r="O539" s="26" t="str">
        <f t="shared" si="284"/>
        <v/>
      </c>
      <c r="P539" s="218" t="str">
        <f t="shared" si="285"/>
        <v/>
      </c>
      <c r="Q539" s="26" t="str">
        <f t="shared" si="286"/>
        <v/>
      </c>
      <c r="R539" s="22"/>
      <c r="S539" s="99"/>
      <c r="T539" s="10"/>
      <c r="U539" s="229" t="str">
        <f t="shared" si="287"/>
        <v/>
      </c>
      <c r="V539" s="230"/>
      <c r="W539" s="230"/>
      <c r="X539" s="230"/>
      <c r="Y539" s="230"/>
      <c r="Z539" s="22" t="str">
        <f>""</f>
        <v/>
      </c>
      <c r="AB539" s="23" t="str">
        <f t="shared" si="288"/>
        <v/>
      </c>
      <c r="AC539" s="2" t="b">
        <f>COUNT(Q539:Q$2500)&gt;0</f>
        <v>0</v>
      </c>
      <c r="AD539" s="2" t="b">
        <f t="shared" si="271"/>
        <v>0</v>
      </c>
      <c r="AE539" s="2" t="b">
        <f t="shared" si="272"/>
        <v>0</v>
      </c>
      <c r="AF539" s="2" t="b">
        <f t="shared" si="273"/>
        <v>0</v>
      </c>
      <c r="AG539" s="2" t="b">
        <f>OR(
  AND(AC539,NOT(AC540)),
  AND(AF539,WEEKDAY(AH538,2)=EINSTELLUNGEN!$D$12),
  AND(AF539,AH539=$J$35)
)</f>
        <v>0</v>
      </c>
      <c r="AH539" s="2">
        <f>IF(AE539,AH538+IF(WEEKDAY(AH538+1,2)&lt;=EINSTELLUNGEN!$D$12,1,$J$36),AH538)</f>
        <v>42020</v>
      </c>
      <c r="AI539" s="2">
        <f t="shared" si="274"/>
        <v>2019</v>
      </c>
      <c r="AJ539" s="2">
        <f t="shared" si="275"/>
        <v>201901</v>
      </c>
      <c r="AK539" s="2">
        <f t="shared" si="276"/>
        <v>201901</v>
      </c>
      <c r="AL539" s="2">
        <f t="shared" si="304"/>
        <v>201903</v>
      </c>
      <c r="AM539" s="2" t="b">
        <f t="shared" si="277"/>
        <v>1</v>
      </c>
      <c r="AN539" s="4" t="e">
        <f t="shared" si="289"/>
        <v>#N/A</v>
      </c>
      <c r="AO539" s="4" t="e">
        <f t="shared" si="290"/>
        <v>#N/A</v>
      </c>
      <c r="AP539" s="2" t="str">
        <f>IF(AD539,
  IF(ISBLANK(H539),
    AP538,
    IF(LEN(H539)=1,
      IF(OR(UPPER(H539)="A",UPPER(H539)="I"),
        EINSTELLUNGEN!$D$21,
        IF(OR(UPPER(H539)="B",UPPER(H539)="M"),
          EINSTELLUNGEN!$D$22,
          IF(OR(UPPER(H539)="C",UPPER(H539)="S"),
            EINSTELLUNGEN!$D$23,
            IF(UPPER(H539)="D",
              EINSTELLUNGEN!$D$24,
              IF(UPPER(H539)="E",
                EINSTELLUNGEN!$D$25,
                UPPER(H539)))))),
      IF(ISNUMBER(H539),
        EINSTELLUNGEN!$D$20&amp;H539,
        UPPER(H539)))),
  "")</f>
        <v/>
      </c>
      <c r="AQ539" s="2" t="str">
        <f t="shared" si="291"/>
        <v/>
      </c>
      <c r="AR539" s="2">
        <f t="shared" si="292"/>
        <v>0</v>
      </c>
      <c r="AS539" s="145">
        <f t="shared" si="293"/>
        <v>0.33333333333333331</v>
      </c>
      <c r="AT539" s="2">
        <f t="shared" si="294"/>
        <v>0</v>
      </c>
      <c r="AU539" s="2">
        <f t="shared" si="295"/>
        <v>0</v>
      </c>
      <c r="AV539" s="2">
        <f t="shared" si="296"/>
        <v>0</v>
      </c>
      <c r="AW539" s="2">
        <f t="shared" si="297"/>
        <v>0</v>
      </c>
      <c r="AX539" s="2">
        <f t="shared" si="278"/>
        <v>0</v>
      </c>
      <c r="AY539" s="2">
        <f t="shared" si="298"/>
        <v>0</v>
      </c>
      <c r="AZ539" s="145" t="e">
        <f t="shared" si="299"/>
        <v>#N/A</v>
      </c>
      <c r="BA539" s="145" t="e">
        <f t="shared" si="300"/>
        <v>#N/A</v>
      </c>
      <c r="BB539" s="145">
        <f t="shared" si="301"/>
        <v>2.083333333333337E-2</v>
      </c>
      <c r="BC539" s="2">
        <f>IF(AM539,
  IF(AND(AL539=$J$31,_xlfn.DAYS(AH539,DATE(AI539,1,1))&lt;7),
    MAX(0,EINSTELLUNGEN!$D$12+1-WEEKDAY(DATE(EINSTELLUNGEN!$D$9,EINSTELLUNGEN!$D$10,1),2)),
    IF(AL539=$J$33,
      MIN(EINSTELLUNGEN!$D$12,WEEKDAY(DATE(EINSTELLUNGEN!$D$9,12,31),2)),
      EINSTELLUNGEN!$D$12
  )) - SUMIF(AL$50:AL$2500,"="&amp;AL539,AX$50:AX$2500),
  0)</f>
        <v>3</v>
      </c>
      <c r="BD539" s="2">
        <f t="shared" si="302"/>
        <v>0.33333333333333331</v>
      </c>
      <c r="BE539" s="2">
        <f t="shared" si="303"/>
        <v>0</v>
      </c>
    </row>
    <row r="540" spans="1:57" ht="10.5" customHeight="1">
      <c r="A540" s="1" t="str">
        <f t="shared" ca="1" si="279"/>
        <v/>
      </c>
      <c r="B540" s="1" t="str">
        <f t="shared" ca="1" si="280"/>
        <v/>
      </c>
      <c r="C540" s="1" t="str">
        <f t="shared" ca="1" si="281"/>
        <v/>
      </c>
      <c r="D540" s="1" t="str">
        <f t="shared" ca="1" si="282"/>
        <v/>
      </c>
      <c r="F540" s="10"/>
      <c r="G540" s="136" t="str">
        <f t="shared" si="283"/>
        <v/>
      </c>
      <c r="H540" s="27"/>
      <c r="I540" s="28"/>
      <c r="J540" s="28"/>
      <c r="K540" s="29"/>
      <c r="L540" s="136"/>
      <c r="M540" s="136"/>
      <c r="N540" s="136"/>
      <c r="O540" s="26" t="str">
        <f t="shared" si="284"/>
        <v/>
      </c>
      <c r="P540" s="218" t="str">
        <f t="shared" si="285"/>
        <v/>
      </c>
      <c r="Q540" s="26" t="str">
        <f t="shared" si="286"/>
        <v/>
      </c>
      <c r="R540" s="22"/>
      <c r="S540" s="99"/>
      <c r="T540" s="10"/>
      <c r="U540" s="229" t="str">
        <f t="shared" si="287"/>
        <v/>
      </c>
      <c r="V540" s="230"/>
      <c r="W540" s="230"/>
      <c r="X540" s="230"/>
      <c r="Y540" s="230"/>
      <c r="Z540" s="22" t="str">
        <f>""</f>
        <v/>
      </c>
      <c r="AB540" s="23" t="str">
        <f t="shared" si="288"/>
        <v/>
      </c>
      <c r="AC540" s="2" t="b">
        <f>COUNT(Q540:Q$2500)&gt;0</f>
        <v>0</v>
      </c>
      <c r="AD540" s="2" t="b">
        <f t="shared" si="271"/>
        <v>0</v>
      </c>
      <c r="AE540" s="2" t="b">
        <f t="shared" si="272"/>
        <v>0</v>
      </c>
      <c r="AF540" s="2" t="b">
        <f t="shared" si="273"/>
        <v>0</v>
      </c>
      <c r="AG540" s="2" t="b">
        <f>OR(
  AND(AC540,NOT(AC541)),
  AND(AF540,WEEKDAY(AH539,2)=EINSTELLUNGEN!$D$12),
  AND(AF540,AH540=$J$35)
)</f>
        <v>0</v>
      </c>
      <c r="AH540" s="2">
        <f>IF(AE540,AH539+IF(WEEKDAY(AH539+1,2)&lt;=EINSTELLUNGEN!$D$12,1,$J$36),AH539)</f>
        <v>42020</v>
      </c>
      <c r="AI540" s="2">
        <f t="shared" si="274"/>
        <v>2019</v>
      </c>
      <c r="AJ540" s="2">
        <f t="shared" si="275"/>
        <v>201901</v>
      </c>
      <c r="AK540" s="2">
        <f t="shared" si="276"/>
        <v>201901</v>
      </c>
      <c r="AL540" s="2">
        <f t="shared" si="304"/>
        <v>201903</v>
      </c>
      <c r="AM540" s="2" t="b">
        <f t="shared" si="277"/>
        <v>1</v>
      </c>
      <c r="AN540" s="4" t="e">
        <f t="shared" si="289"/>
        <v>#N/A</v>
      </c>
      <c r="AO540" s="4" t="e">
        <f t="shared" si="290"/>
        <v>#N/A</v>
      </c>
      <c r="AP540" s="2" t="str">
        <f>IF(AD540,
  IF(ISBLANK(H540),
    AP539,
    IF(LEN(H540)=1,
      IF(OR(UPPER(H540)="A",UPPER(H540)="I"),
        EINSTELLUNGEN!$D$21,
        IF(OR(UPPER(H540)="B",UPPER(H540)="M"),
          EINSTELLUNGEN!$D$22,
          IF(OR(UPPER(H540)="C",UPPER(H540)="S"),
            EINSTELLUNGEN!$D$23,
            IF(UPPER(H540)="D",
              EINSTELLUNGEN!$D$24,
              IF(UPPER(H540)="E",
                EINSTELLUNGEN!$D$25,
                UPPER(H540)))))),
      IF(ISNUMBER(H540),
        EINSTELLUNGEN!$D$20&amp;H540,
        UPPER(H540)))),
  "")</f>
        <v/>
      </c>
      <c r="AQ540" s="2" t="str">
        <f t="shared" si="291"/>
        <v/>
      </c>
      <c r="AR540" s="2">
        <f t="shared" si="292"/>
        <v>0</v>
      </c>
      <c r="AS540" s="145">
        <f t="shared" si="293"/>
        <v>0.33333333333333331</v>
      </c>
      <c r="AT540" s="2">
        <f t="shared" si="294"/>
        <v>0</v>
      </c>
      <c r="AU540" s="2">
        <f t="shared" si="295"/>
        <v>0</v>
      </c>
      <c r="AV540" s="2">
        <f t="shared" si="296"/>
        <v>0</v>
      </c>
      <c r="AW540" s="2">
        <f t="shared" si="297"/>
        <v>0</v>
      </c>
      <c r="AX540" s="2">
        <f t="shared" si="278"/>
        <v>0</v>
      </c>
      <c r="AY540" s="2">
        <f t="shared" si="298"/>
        <v>0</v>
      </c>
      <c r="AZ540" s="145" t="e">
        <f t="shared" si="299"/>
        <v>#N/A</v>
      </c>
      <c r="BA540" s="145" t="e">
        <f t="shared" si="300"/>
        <v>#N/A</v>
      </c>
      <c r="BB540" s="145">
        <f t="shared" si="301"/>
        <v>2.083333333333337E-2</v>
      </c>
      <c r="BC540" s="2">
        <f>IF(AM540,
  IF(AND(AL540=$J$31,_xlfn.DAYS(AH540,DATE(AI540,1,1))&lt;7),
    MAX(0,EINSTELLUNGEN!$D$12+1-WEEKDAY(DATE(EINSTELLUNGEN!$D$9,EINSTELLUNGEN!$D$10,1),2)),
    IF(AL540=$J$33,
      MIN(EINSTELLUNGEN!$D$12,WEEKDAY(DATE(EINSTELLUNGEN!$D$9,12,31),2)),
      EINSTELLUNGEN!$D$12
  )) - SUMIF(AL$50:AL$2500,"="&amp;AL540,AX$50:AX$2500),
  0)</f>
        <v>3</v>
      </c>
      <c r="BD540" s="2">
        <f t="shared" si="302"/>
        <v>0.33333333333333331</v>
      </c>
      <c r="BE540" s="2">
        <f t="shared" si="303"/>
        <v>0</v>
      </c>
    </row>
    <row r="541" spans="1:57" ht="10.5" customHeight="1">
      <c r="A541" s="1" t="str">
        <f t="shared" ca="1" si="279"/>
        <v/>
      </c>
      <c r="B541" s="1" t="str">
        <f t="shared" ca="1" si="280"/>
        <v/>
      </c>
      <c r="C541" s="1" t="str">
        <f t="shared" ca="1" si="281"/>
        <v/>
      </c>
      <c r="D541" s="1" t="str">
        <f t="shared" ca="1" si="282"/>
        <v/>
      </c>
      <c r="F541" s="10"/>
      <c r="G541" s="136" t="str">
        <f t="shared" si="283"/>
        <v/>
      </c>
      <c r="H541" s="27"/>
      <c r="I541" s="28"/>
      <c r="J541" s="28"/>
      <c r="K541" s="29"/>
      <c r="L541" s="136"/>
      <c r="M541" s="136"/>
      <c r="N541" s="136"/>
      <c r="O541" s="26" t="str">
        <f t="shared" si="284"/>
        <v/>
      </c>
      <c r="P541" s="218" t="str">
        <f t="shared" si="285"/>
        <v/>
      </c>
      <c r="Q541" s="26" t="str">
        <f t="shared" si="286"/>
        <v/>
      </c>
      <c r="R541" s="22"/>
      <c r="S541" s="99"/>
      <c r="T541" s="10"/>
      <c r="U541" s="229" t="str">
        <f t="shared" si="287"/>
        <v/>
      </c>
      <c r="V541" s="230"/>
      <c r="W541" s="230"/>
      <c r="X541" s="230"/>
      <c r="Y541" s="230"/>
      <c r="Z541" s="22" t="str">
        <f>""</f>
        <v/>
      </c>
      <c r="AB541" s="23" t="str">
        <f t="shared" si="288"/>
        <v/>
      </c>
      <c r="AC541" s="2" t="b">
        <f>COUNT(Q541:Q$2500)&gt;0</f>
        <v>0</v>
      </c>
      <c r="AD541" s="2" t="b">
        <f t="shared" si="271"/>
        <v>0</v>
      </c>
      <c r="AE541" s="2" t="b">
        <f t="shared" si="272"/>
        <v>0</v>
      </c>
      <c r="AF541" s="2" t="b">
        <f t="shared" si="273"/>
        <v>0</v>
      </c>
      <c r="AG541" s="2" t="b">
        <f>OR(
  AND(AC541,NOT(AC542)),
  AND(AF541,WEEKDAY(AH540,2)=EINSTELLUNGEN!$D$12),
  AND(AF541,AH541=$J$35)
)</f>
        <v>0</v>
      </c>
      <c r="AH541" s="2">
        <f>IF(AE541,AH540+IF(WEEKDAY(AH540+1,2)&lt;=EINSTELLUNGEN!$D$12,1,$J$36),AH540)</f>
        <v>42020</v>
      </c>
      <c r="AI541" s="2">
        <f t="shared" si="274"/>
        <v>2019</v>
      </c>
      <c r="AJ541" s="2">
        <f t="shared" si="275"/>
        <v>201901</v>
      </c>
      <c r="AK541" s="2">
        <f t="shared" si="276"/>
        <v>201901</v>
      </c>
      <c r="AL541" s="2">
        <f t="shared" si="304"/>
        <v>201903</v>
      </c>
      <c r="AM541" s="2" t="b">
        <f t="shared" si="277"/>
        <v>1</v>
      </c>
      <c r="AN541" s="4" t="e">
        <f t="shared" si="289"/>
        <v>#N/A</v>
      </c>
      <c r="AO541" s="4" t="e">
        <f t="shared" si="290"/>
        <v>#N/A</v>
      </c>
      <c r="AP541" s="2" t="str">
        <f>IF(AD541,
  IF(ISBLANK(H541),
    AP540,
    IF(LEN(H541)=1,
      IF(OR(UPPER(H541)="A",UPPER(H541)="I"),
        EINSTELLUNGEN!$D$21,
        IF(OR(UPPER(H541)="B",UPPER(H541)="M"),
          EINSTELLUNGEN!$D$22,
          IF(OR(UPPER(H541)="C",UPPER(H541)="S"),
            EINSTELLUNGEN!$D$23,
            IF(UPPER(H541)="D",
              EINSTELLUNGEN!$D$24,
              IF(UPPER(H541)="E",
                EINSTELLUNGEN!$D$25,
                UPPER(H541)))))),
      IF(ISNUMBER(H541),
        EINSTELLUNGEN!$D$20&amp;H541,
        UPPER(H541)))),
  "")</f>
        <v/>
      </c>
      <c r="AQ541" s="2" t="str">
        <f t="shared" si="291"/>
        <v/>
      </c>
      <c r="AR541" s="2">
        <f t="shared" si="292"/>
        <v>0</v>
      </c>
      <c r="AS541" s="145">
        <f t="shared" si="293"/>
        <v>0.33333333333333331</v>
      </c>
      <c r="AT541" s="2">
        <f t="shared" si="294"/>
        <v>0</v>
      </c>
      <c r="AU541" s="2">
        <f t="shared" si="295"/>
        <v>0</v>
      </c>
      <c r="AV541" s="2">
        <f t="shared" si="296"/>
        <v>0</v>
      </c>
      <c r="AW541" s="2">
        <f t="shared" si="297"/>
        <v>0</v>
      </c>
      <c r="AX541" s="2">
        <f t="shared" si="278"/>
        <v>0</v>
      </c>
      <c r="AY541" s="2">
        <f t="shared" si="298"/>
        <v>0</v>
      </c>
      <c r="AZ541" s="145" t="e">
        <f t="shared" si="299"/>
        <v>#N/A</v>
      </c>
      <c r="BA541" s="145" t="e">
        <f t="shared" si="300"/>
        <v>#N/A</v>
      </c>
      <c r="BB541" s="145">
        <f t="shared" si="301"/>
        <v>2.083333333333337E-2</v>
      </c>
      <c r="BC541" s="2">
        <f>IF(AM541,
  IF(AND(AL541=$J$31,_xlfn.DAYS(AH541,DATE(AI541,1,1))&lt;7),
    MAX(0,EINSTELLUNGEN!$D$12+1-WEEKDAY(DATE(EINSTELLUNGEN!$D$9,EINSTELLUNGEN!$D$10,1),2)),
    IF(AL541=$J$33,
      MIN(EINSTELLUNGEN!$D$12,WEEKDAY(DATE(EINSTELLUNGEN!$D$9,12,31),2)),
      EINSTELLUNGEN!$D$12
  )) - SUMIF(AL$50:AL$2500,"="&amp;AL541,AX$50:AX$2500),
  0)</f>
        <v>3</v>
      </c>
      <c r="BD541" s="2">
        <f t="shared" si="302"/>
        <v>0.33333333333333331</v>
      </c>
      <c r="BE541" s="2">
        <f t="shared" si="303"/>
        <v>0</v>
      </c>
    </row>
    <row r="542" spans="1:57" ht="10.5" customHeight="1">
      <c r="A542" s="1" t="str">
        <f t="shared" ca="1" si="279"/>
        <v/>
      </c>
      <c r="B542" s="1" t="str">
        <f t="shared" ca="1" si="280"/>
        <v/>
      </c>
      <c r="C542" s="1" t="str">
        <f t="shared" ca="1" si="281"/>
        <v/>
      </c>
      <c r="D542" s="1" t="str">
        <f t="shared" ca="1" si="282"/>
        <v/>
      </c>
      <c r="F542" s="10"/>
      <c r="G542" s="136" t="str">
        <f t="shared" si="283"/>
        <v/>
      </c>
      <c r="H542" s="27"/>
      <c r="I542" s="28"/>
      <c r="J542" s="28"/>
      <c r="K542" s="29"/>
      <c r="L542" s="136"/>
      <c r="M542" s="136"/>
      <c r="N542" s="136"/>
      <c r="O542" s="26" t="str">
        <f t="shared" si="284"/>
        <v/>
      </c>
      <c r="P542" s="218" t="str">
        <f t="shared" si="285"/>
        <v/>
      </c>
      <c r="Q542" s="26" t="str">
        <f t="shared" si="286"/>
        <v/>
      </c>
      <c r="R542" s="22"/>
      <c r="S542" s="99"/>
      <c r="T542" s="10"/>
      <c r="U542" s="229" t="str">
        <f t="shared" si="287"/>
        <v/>
      </c>
      <c r="V542" s="230"/>
      <c r="W542" s="230"/>
      <c r="X542" s="230"/>
      <c r="Y542" s="230"/>
      <c r="Z542" s="22" t="str">
        <f>""</f>
        <v/>
      </c>
      <c r="AB542" s="23" t="str">
        <f t="shared" si="288"/>
        <v/>
      </c>
      <c r="AC542" s="2" t="b">
        <f>COUNT(Q542:Q$2500)&gt;0</f>
        <v>0</v>
      </c>
      <c r="AD542" s="2" t="b">
        <f t="shared" si="271"/>
        <v>0</v>
      </c>
      <c r="AE542" s="2" t="b">
        <f t="shared" si="272"/>
        <v>0</v>
      </c>
      <c r="AF542" s="2" t="b">
        <f t="shared" si="273"/>
        <v>0</v>
      </c>
      <c r="AG542" s="2" t="b">
        <f>OR(
  AND(AC542,NOT(AC543)),
  AND(AF542,WEEKDAY(AH541,2)=EINSTELLUNGEN!$D$12),
  AND(AF542,AH542=$J$35)
)</f>
        <v>0</v>
      </c>
      <c r="AH542" s="2">
        <f>IF(AE542,AH541+IF(WEEKDAY(AH541+1,2)&lt;=EINSTELLUNGEN!$D$12,1,$J$36),AH541)</f>
        <v>42020</v>
      </c>
      <c r="AI542" s="2">
        <f t="shared" si="274"/>
        <v>2019</v>
      </c>
      <c r="AJ542" s="2">
        <f t="shared" si="275"/>
        <v>201901</v>
      </c>
      <c r="AK542" s="2">
        <f t="shared" si="276"/>
        <v>201901</v>
      </c>
      <c r="AL542" s="2">
        <f t="shared" si="304"/>
        <v>201903</v>
      </c>
      <c r="AM542" s="2" t="b">
        <f t="shared" si="277"/>
        <v>1</v>
      </c>
      <c r="AN542" s="4" t="e">
        <f t="shared" si="289"/>
        <v>#N/A</v>
      </c>
      <c r="AO542" s="4" t="e">
        <f t="shared" si="290"/>
        <v>#N/A</v>
      </c>
      <c r="AP542" s="2" t="str">
        <f>IF(AD542,
  IF(ISBLANK(H542),
    AP541,
    IF(LEN(H542)=1,
      IF(OR(UPPER(H542)="A",UPPER(H542)="I"),
        EINSTELLUNGEN!$D$21,
        IF(OR(UPPER(H542)="B",UPPER(H542)="M"),
          EINSTELLUNGEN!$D$22,
          IF(OR(UPPER(H542)="C",UPPER(H542)="S"),
            EINSTELLUNGEN!$D$23,
            IF(UPPER(H542)="D",
              EINSTELLUNGEN!$D$24,
              IF(UPPER(H542)="E",
                EINSTELLUNGEN!$D$25,
                UPPER(H542)))))),
      IF(ISNUMBER(H542),
        EINSTELLUNGEN!$D$20&amp;H542,
        UPPER(H542)))),
  "")</f>
        <v/>
      </c>
      <c r="AQ542" s="2" t="str">
        <f t="shared" si="291"/>
        <v/>
      </c>
      <c r="AR542" s="2">
        <f t="shared" si="292"/>
        <v>0</v>
      </c>
      <c r="AS542" s="145">
        <f t="shared" si="293"/>
        <v>0.33333333333333331</v>
      </c>
      <c r="AT542" s="2">
        <f t="shared" si="294"/>
        <v>0</v>
      </c>
      <c r="AU542" s="2">
        <f t="shared" si="295"/>
        <v>0</v>
      </c>
      <c r="AV542" s="2">
        <f t="shared" si="296"/>
        <v>0</v>
      </c>
      <c r="AW542" s="2">
        <f t="shared" si="297"/>
        <v>0</v>
      </c>
      <c r="AX542" s="2">
        <f t="shared" si="278"/>
        <v>0</v>
      </c>
      <c r="AY542" s="2">
        <f t="shared" si="298"/>
        <v>0</v>
      </c>
      <c r="AZ542" s="145" t="e">
        <f t="shared" si="299"/>
        <v>#N/A</v>
      </c>
      <c r="BA542" s="145" t="e">
        <f t="shared" si="300"/>
        <v>#N/A</v>
      </c>
      <c r="BB542" s="145">
        <f t="shared" si="301"/>
        <v>2.083333333333337E-2</v>
      </c>
      <c r="BC542" s="2">
        <f>IF(AM542,
  IF(AND(AL542=$J$31,_xlfn.DAYS(AH542,DATE(AI542,1,1))&lt;7),
    MAX(0,EINSTELLUNGEN!$D$12+1-WEEKDAY(DATE(EINSTELLUNGEN!$D$9,EINSTELLUNGEN!$D$10,1),2)),
    IF(AL542=$J$33,
      MIN(EINSTELLUNGEN!$D$12,WEEKDAY(DATE(EINSTELLUNGEN!$D$9,12,31),2)),
      EINSTELLUNGEN!$D$12
  )) - SUMIF(AL$50:AL$2500,"="&amp;AL542,AX$50:AX$2500),
  0)</f>
        <v>3</v>
      </c>
      <c r="BD542" s="2">
        <f t="shared" si="302"/>
        <v>0.33333333333333331</v>
      </c>
      <c r="BE542" s="2">
        <f t="shared" si="303"/>
        <v>0</v>
      </c>
    </row>
    <row r="543" spans="1:57" ht="10.5" customHeight="1">
      <c r="A543" s="1" t="str">
        <f t="shared" ca="1" si="279"/>
        <v/>
      </c>
      <c r="B543" s="1" t="str">
        <f t="shared" ca="1" si="280"/>
        <v/>
      </c>
      <c r="C543" s="1" t="str">
        <f t="shared" ca="1" si="281"/>
        <v/>
      </c>
      <c r="D543" s="1" t="str">
        <f t="shared" ca="1" si="282"/>
        <v/>
      </c>
      <c r="F543" s="10"/>
      <c r="G543" s="136" t="str">
        <f t="shared" si="283"/>
        <v/>
      </c>
      <c r="H543" s="27"/>
      <c r="I543" s="28"/>
      <c r="J543" s="28"/>
      <c r="K543" s="29"/>
      <c r="L543" s="136"/>
      <c r="M543" s="136"/>
      <c r="N543" s="136"/>
      <c r="O543" s="26" t="str">
        <f t="shared" si="284"/>
        <v/>
      </c>
      <c r="P543" s="218" t="str">
        <f t="shared" si="285"/>
        <v/>
      </c>
      <c r="Q543" s="26" t="str">
        <f t="shared" si="286"/>
        <v/>
      </c>
      <c r="R543" s="22"/>
      <c r="S543" s="99"/>
      <c r="T543" s="10"/>
      <c r="U543" s="229" t="str">
        <f t="shared" si="287"/>
        <v/>
      </c>
      <c r="V543" s="230"/>
      <c r="W543" s="230"/>
      <c r="X543" s="230"/>
      <c r="Y543" s="230"/>
      <c r="Z543" s="22" t="str">
        <f>""</f>
        <v/>
      </c>
      <c r="AB543" s="23" t="str">
        <f t="shared" si="288"/>
        <v/>
      </c>
      <c r="AC543" s="2" t="b">
        <f>COUNT(Q543:Q$2500)&gt;0</f>
        <v>0</v>
      </c>
      <c r="AD543" s="2" t="b">
        <f t="shared" si="271"/>
        <v>0</v>
      </c>
      <c r="AE543" s="2" t="b">
        <f t="shared" si="272"/>
        <v>0</v>
      </c>
      <c r="AF543" s="2" t="b">
        <f t="shared" si="273"/>
        <v>0</v>
      </c>
      <c r="AG543" s="2" t="b">
        <f>OR(
  AND(AC543,NOT(AC544)),
  AND(AF543,WEEKDAY(AH542,2)=EINSTELLUNGEN!$D$12),
  AND(AF543,AH543=$J$35)
)</f>
        <v>0</v>
      </c>
      <c r="AH543" s="2">
        <f>IF(AE543,AH542+IF(WEEKDAY(AH542+1,2)&lt;=EINSTELLUNGEN!$D$12,1,$J$36),AH542)</f>
        <v>42020</v>
      </c>
      <c r="AI543" s="2">
        <f t="shared" si="274"/>
        <v>2019</v>
      </c>
      <c r="AJ543" s="2">
        <f t="shared" si="275"/>
        <v>201901</v>
      </c>
      <c r="AK543" s="2">
        <f t="shared" si="276"/>
        <v>201901</v>
      </c>
      <c r="AL543" s="2">
        <f t="shared" si="304"/>
        <v>201903</v>
      </c>
      <c r="AM543" s="2" t="b">
        <f t="shared" si="277"/>
        <v>1</v>
      </c>
      <c r="AN543" s="4" t="e">
        <f t="shared" si="289"/>
        <v>#N/A</v>
      </c>
      <c r="AO543" s="4" t="e">
        <f t="shared" si="290"/>
        <v>#N/A</v>
      </c>
      <c r="AP543" s="2" t="str">
        <f>IF(AD543,
  IF(ISBLANK(H543),
    AP542,
    IF(LEN(H543)=1,
      IF(OR(UPPER(H543)="A",UPPER(H543)="I"),
        EINSTELLUNGEN!$D$21,
        IF(OR(UPPER(H543)="B",UPPER(H543)="M"),
          EINSTELLUNGEN!$D$22,
          IF(OR(UPPER(H543)="C",UPPER(H543)="S"),
            EINSTELLUNGEN!$D$23,
            IF(UPPER(H543)="D",
              EINSTELLUNGEN!$D$24,
              IF(UPPER(H543)="E",
                EINSTELLUNGEN!$D$25,
                UPPER(H543)))))),
      IF(ISNUMBER(H543),
        EINSTELLUNGEN!$D$20&amp;H543,
        UPPER(H543)))),
  "")</f>
        <v/>
      </c>
      <c r="AQ543" s="2" t="str">
        <f t="shared" si="291"/>
        <v/>
      </c>
      <c r="AR543" s="2">
        <f t="shared" si="292"/>
        <v>0</v>
      </c>
      <c r="AS543" s="145">
        <f t="shared" si="293"/>
        <v>0.33333333333333331</v>
      </c>
      <c r="AT543" s="2">
        <f t="shared" si="294"/>
        <v>0</v>
      </c>
      <c r="AU543" s="2">
        <f t="shared" si="295"/>
        <v>0</v>
      </c>
      <c r="AV543" s="2">
        <f t="shared" si="296"/>
        <v>0</v>
      </c>
      <c r="AW543" s="2">
        <f t="shared" si="297"/>
        <v>0</v>
      </c>
      <c r="AX543" s="2">
        <f t="shared" si="278"/>
        <v>0</v>
      </c>
      <c r="AY543" s="2">
        <f t="shared" si="298"/>
        <v>0</v>
      </c>
      <c r="AZ543" s="145" t="e">
        <f t="shared" si="299"/>
        <v>#N/A</v>
      </c>
      <c r="BA543" s="145" t="e">
        <f t="shared" si="300"/>
        <v>#N/A</v>
      </c>
      <c r="BB543" s="145">
        <f t="shared" si="301"/>
        <v>2.083333333333337E-2</v>
      </c>
      <c r="BC543" s="2">
        <f>IF(AM543,
  IF(AND(AL543=$J$31,_xlfn.DAYS(AH543,DATE(AI543,1,1))&lt;7),
    MAX(0,EINSTELLUNGEN!$D$12+1-WEEKDAY(DATE(EINSTELLUNGEN!$D$9,EINSTELLUNGEN!$D$10,1),2)),
    IF(AL543=$J$33,
      MIN(EINSTELLUNGEN!$D$12,WEEKDAY(DATE(EINSTELLUNGEN!$D$9,12,31),2)),
      EINSTELLUNGEN!$D$12
  )) - SUMIF(AL$50:AL$2500,"="&amp;AL543,AX$50:AX$2500),
  0)</f>
        <v>3</v>
      </c>
      <c r="BD543" s="2">
        <f t="shared" si="302"/>
        <v>0.33333333333333331</v>
      </c>
      <c r="BE543" s="2">
        <f t="shared" si="303"/>
        <v>0</v>
      </c>
    </row>
    <row r="544" spans="1:57" ht="10.5" customHeight="1">
      <c r="A544" s="1" t="str">
        <f t="shared" ca="1" si="279"/>
        <v/>
      </c>
      <c r="B544" s="1" t="str">
        <f t="shared" ca="1" si="280"/>
        <v/>
      </c>
      <c r="C544" s="1" t="str">
        <f t="shared" ca="1" si="281"/>
        <v/>
      </c>
      <c r="D544" s="1" t="str">
        <f t="shared" ca="1" si="282"/>
        <v/>
      </c>
      <c r="F544" s="10"/>
      <c r="G544" s="136" t="str">
        <f t="shared" si="283"/>
        <v/>
      </c>
      <c r="H544" s="27"/>
      <c r="I544" s="28"/>
      <c r="J544" s="28"/>
      <c r="K544" s="29"/>
      <c r="L544" s="136"/>
      <c r="M544" s="136"/>
      <c r="N544" s="136"/>
      <c r="O544" s="26" t="str">
        <f t="shared" si="284"/>
        <v/>
      </c>
      <c r="P544" s="218" t="str">
        <f t="shared" si="285"/>
        <v/>
      </c>
      <c r="Q544" s="26" t="str">
        <f t="shared" si="286"/>
        <v/>
      </c>
      <c r="R544" s="22"/>
      <c r="S544" s="99"/>
      <c r="T544" s="10"/>
      <c r="U544" s="229" t="str">
        <f t="shared" si="287"/>
        <v/>
      </c>
      <c r="V544" s="230"/>
      <c r="W544" s="230"/>
      <c r="X544" s="230"/>
      <c r="Y544" s="230"/>
      <c r="Z544" s="22" t="str">
        <f>""</f>
        <v/>
      </c>
      <c r="AB544" s="23" t="str">
        <f t="shared" si="288"/>
        <v/>
      </c>
      <c r="AC544" s="2" t="b">
        <f>COUNT(Q544:Q$2500)&gt;0</f>
        <v>0</v>
      </c>
      <c r="AD544" s="2" t="b">
        <f t="shared" si="271"/>
        <v>0</v>
      </c>
      <c r="AE544" s="2" t="b">
        <f t="shared" si="272"/>
        <v>0</v>
      </c>
      <c r="AF544" s="2" t="b">
        <f t="shared" si="273"/>
        <v>0</v>
      </c>
      <c r="AG544" s="2" t="b">
        <f>OR(
  AND(AC544,NOT(AC545)),
  AND(AF544,WEEKDAY(AH543,2)=EINSTELLUNGEN!$D$12),
  AND(AF544,AH544=$J$35)
)</f>
        <v>0</v>
      </c>
      <c r="AH544" s="2">
        <f>IF(AE544,AH543+IF(WEEKDAY(AH543+1,2)&lt;=EINSTELLUNGEN!$D$12,1,$J$36),AH543)</f>
        <v>42020</v>
      </c>
      <c r="AI544" s="2">
        <f t="shared" si="274"/>
        <v>2019</v>
      </c>
      <c r="AJ544" s="2">
        <f t="shared" si="275"/>
        <v>201901</v>
      </c>
      <c r="AK544" s="2">
        <f t="shared" si="276"/>
        <v>201901</v>
      </c>
      <c r="AL544" s="2">
        <f t="shared" si="304"/>
        <v>201903</v>
      </c>
      <c r="AM544" s="2" t="b">
        <f t="shared" si="277"/>
        <v>1</v>
      </c>
      <c r="AN544" s="4" t="e">
        <f t="shared" si="289"/>
        <v>#N/A</v>
      </c>
      <c r="AO544" s="4" t="e">
        <f t="shared" si="290"/>
        <v>#N/A</v>
      </c>
      <c r="AP544" s="2" t="str">
        <f>IF(AD544,
  IF(ISBLANK(H544),
    AP543,
    IF(LEN(H544)=1,
      IF(OR(UPPER(H544)="A",UPPER(H544)="I"),
        EINSTELLUNGEN!$D$21,
        IF(OR(UPPER(H544)="B",UPPER(H544)="M"),
          EINSTELLUNGEN!$D$22,
          IF(OR(UPPER(H544)="C",UPPER(H544)="S"),
            EINSTELLUNGEN!$D$23,
            IF(UPPER(H544)="D",
              EINSTELLUNGEN!$D$24,
              IF(UPPER(H544)="E",
                EINSTELLUNGEN!$D$25,
                UPPER(H544)))))),
      IF(ISNUMBER(H544),
        EINSTELLUNGEN!$D$20&amp;H544,
        UPPER(H544)))),
  "")</f>
        <v/>
      </c>
      <c r="AQ544" s="2" t="str">
        <f t="shared" si="291"/>
        <v/>
      </c>
      <c r="AR544" s="2">
        <f t="shared" si="292"/>
        <v>0</v>
      </c>
      <c r="AS544" s="145">
        <f t="shared" si="293"/>
        <v>0.33333333333333331</v>
      </c>
      <c r="AT544" s="2">
        <f t="shared" si="294"/>
        <v>0</v>
      </c>
      <c r="AU544" s="2">
        <f t="shared" si="295"/>
        <v>0</v>
      </c>
      <c r="AV544" s="2">
        <f t="shared" si="296"/>
        <v>0</v>
      </c>
      <c r="AW544" s="2">
        <f t="shared" si="297"/>
        <v>0</v>
      </c>
      <c r="AX544" s="2">
        <f t="shared" si="278"/>
        <v>0</v>
      </c>
      <c r="AY544" s="2">
        <f t="shared" si="298"/>
        <v>0</v>
      </c>
      <c r="AZ544" s="145" t="e">
        <f t="shared" si="299"/>
        <v>#N/A</v>
      </c>
      <c r="BA544" s="145" t="e">
        <f t="shared" si="300"/>
        <v>#N/A</v>
      </c>
      <c r="BB544" s="145">
        <f t="shared" si="301"/>
        <v>2.083333333333337E-2</v>
      </c>
      <c r="BC544" s="2">
        <f>IF(AM544,
  IF(AND(AL544=$J$31,_xlfn.DAYS(AH544,DATE(AI544,1,1))&lt;7),
    MAX(0,EINSTELLUNGEN!$D$12+1-WEEKDAY(DATE(EINSTELLUNGEN!$D$9,EINSTELLUNGEN!$D$10,1),2)),
    IF(AL544=$J$33,
      MIN(EINSTELLUNGEN!$D$12,WEEKDAY(DATE(EINSTELLUNGEN!$D$9,12,31),2)),
      EINSTELLUNGEN!$D$12
  )) - SUMIF(AL$50:AL$2500,"="&amp;AL544,AX$50:AX$2500),
  0)</f>
        <v>3</v>
      </c>
      <c r="BD544" s="2">
        <f t="shared" si="302"/>
        <v>0.33333333333333331</v>
      </c>
      <c r="BE544" s="2">
        <f t="shared" si="303"/>
        <v>0</v>
      </c>
    </row>
    <row r="545" spans="1:57" ht="10.5" customHeight="1">
      <c r="A545" s="1" t="str">
        <f t="shared" ca="1" si="279"/>
        <v/>
      </c>
      <c r="B545" s="1" t="str">
        <f t="shared" ca="1" si="280"/>
        <v/>
      </c>
      <c r="C545" s="1" t="str">
        <f t="shared" ca="1" si="281"/>
        <v/>
      </c>
      <c r="D545" s="1" t="str">
        <f t="shared" ca="1" si="282"/>
        <v/>
      </c>
      <c r="F545" s="10"/>
      <c r="G545" s="136" t="str">
        <f t="shared" si="283"/>
        <v/>
      </c>
      <c r="H545" s="27"/>
      <c r="I545" s="28"/>
      <c r="J545" s="28"/>
      <c r="K545" s="29"/>
      <c r="L545" s="136"/>
      <c r="M545" s="136"/>
      <c r="N545" s="136"/>
      <c r="O545" s="26" t="str">
        <f t="shared" si="284"/>
        <v/>
      </c>
      <c r="P545" s="218" t="str">
        <f t="shared" si="285"/>
        <v/>
      </c>
      <c r="Q545" s="26" t="str">
        <f t="shared" si="286"/>
        <v/>
      </c>
      <c r="R545" s="22"/>
      <c r="S545" s="99"/>
      <c r="T545" s="10"/>
      <c r="U545" s="229" t="str">
        <f t="shared" si="287"/>
        <v/>
      </c>
      <c r="V545" s="230"/>
      <c r="W545" s="230"/>
      <c r="X545" s="230"/>
      <c r="Y545" s="230"/>
      <c r="Z545" s="22" t="str">
        <f>""</f>
        <v/>
      </c>
      <c r="AB545" s="23" t="str">
        <f t="shared" si="288"/>
        <v/>
      </c>
      <c r="AC545" s="2" t="b">
        <f>COUNT(Q545:Q$2500)&gt;0</f>
        <v>0</v>
      </c>
      <c r="AD545" s="2" t="b">
        <f t="shared" si="271"/>
        <v>0</v>
      </c>
      <c r="AE545" s="2" t="b">
        <f t="shared" si="272"/>
        <v>0</v>
      </c>
      <c r="AF545" s="2" t="b">
        <f t="shared" si="273"/>
        <v>0</v>
      </c>
      <c r="AG545" s="2" t="b">
        <f>OR(
  AND(AC545,NOT(AC546)),
  AND(AF545,WEEKDAY(AH544,2)=EINSTELLUNGEN!$D$12),
  AND(AF545,AH545=$J$35)
)</f>
        <v>0</v>
      </c>
      <c r="AH545" s="2">
        <f>IF(AE545,AH544+IF(WEEKDAY(AH544+1,2)&lt;=EINSTELLUNGEN!$D$12,1,$J$36),AH544)</f>
        <v>42020</v>
      </c>
      <c r="AI545" s="2">
        <f t="shared" si="274"/>
        <v>2019</v>
      </c>
      <c r="AJ545" s="2">
        <f t="shared" si="275"/>
        <v>201901</v>
      </c>
      <c r="AK545" s="2">
        <f t="shared" si="276"/>
        <v>201901</v>
      </c>
      <c r="AL545" s="2">
        <f t="shared" si="304"/>
        <v>201903</v>
      </c>
      <c r="AM545" s="2" t="b">
        <f t="shared" si="277"/>
        <v>1</v>
      </c>
      <c r="AN545" s="4" t="e">
        <f t="shared" si="289"/>
        <v>#N/A</v>
      </c>
      <c r="AO545" s="4" t="e">
        <f t="shared" si="290"/>
        <v>#N/A</v>
      </c>
      <c r="AP545" s="2" t="str">
        <f>IF(AD545,
  IF(ISBLANK(H545),
    AP544,
    IF(LEN(H545)=1,
      IF(OR(UPPER(H545)="A",UPPER(H545)="I"),
        EINSTELLUNGEN!$D$21,
        IF(OR(UPPER(H545)="B",UPPER(H545)="M"),
          EINSTELLUNGEN!$D$22,
          IF(OR(UPPER(H545)="C",UPPER(H545)="S"),
            EINSTELLUNGEN!$D$23,
            IF(UPPER(H545)="D",
              EINSTELLUNGEN!$D$24,
              IF(UPPER(H545)="E",
                EINSTELLUNGEN!$D$25,
                UPPER(H545)))))),
      IF(ISNUMBER(H545),
        EINSTELLUNGEN!$D$20&amp;H545,
        UPPER(H545)))),
  "")</f>
        <v/>
      </c>
      <c r="AQ545" s="2" t="str">
        <f t="shared" si="291"/>
        <v/>
      </c>
      <c r="AR545" s="2">
        <f t="shared" si="292"/>
        <v>0</v>
      </c>
      <c r="AS545" s="145">
        <f t="shared" si="293"/>
        <v>0.33333333333333331</v>
      </c>
      <c r="AT545" s="2">
        <f t="shared" si="294"/>
        <v>0</v>
      </c>
      <c r="AU545" s="2">
        <f t="shared" si="295"/>
        <v>0</v>
      </c>
      <c r="AV545" s="2">
        <f t="shared" si="296"/>
        <v>0</v>
      </c>
      <c r="AW545" s="2">
        <f t="shared" si="297"/>
        <v>0</v>
      </c>
      <c r="AX545" s="2">
        <f t="shared" si="278"/>
        <v>0</v>
      </c>
      <c r="AY545" s="2">
        <f t="shared" si="298"/>
        <v>0</v>
      </c>
      <c r="AZ545" s="145" t="e">
        <f t="shared" si="299"/>
        <v>#N/A</v>
      </c>
      <c r="BA545" s="145" t="e">
        <f t="shared" si="300"/>
        <v>#N/A</v>
      </c>
      <c r="BB545" s="145">
        <f t="shared" si="301"/>
        <v>2.083333333333337E-2</v>
      </c>
      <c r="BC545" s="2">
        <f>IF(AM545,
  IF(AND(AL545=$J$31,_xlfn.DAYS(AH545,DATE(AI545,1,1))&lt;7),
    MAX(0,EINSTELLUNGEN!$D$12+1-WEEKDAY(DATE(EINSTELLUNGEN!$D$9,EINSTELLUNGEN!$D$10,1),2)),
    IF(AL545=$J$33,
      MIN(EINSTELLUNGEN!$D$12,WEEKDAY(DATE(EINSTELLUNGEN!$D$9,12,31),2)),
      EINSTELLUNGEN!$D$12
  )) - SUMIF(AL$50:AL$2500,"="&amp;AL545,AX$50:AX$2500),
  0)</f>
        <v>3</v>
      </c>
      <c r="BD545" s="2">
        <f t="shared" si="302"/>
        <v>0.33333333333333331</v>
      </c>
      <c r="BE545" s="2">
        <f t="shared" si="303"/>
        <v>0</v>
      </c>
    </row>
    <row r="546" spans="1:57" ht="10.5" customHeight="1">
      <c r="A546" s="1" t="str">
        <f t="shared" ca="1" si="279"/>
        <v/>
      </c>
      <c r="B546" s="1" t="str">
        <f t="shared" ca="1" si="280"/>
        <v/>
      </c>
      <c r="C546" s="1" t="str">
        <f t="shared" ca="1" si="281"/>
        <v/>
      </c>
      <c r="D546" s="1" t="str">
        <f t="shared" ca="1" si="282"/>
        <v/>
      </c>
      <c r="F546" s="10"/>
      <c r="G546" s="136" t="str">
        <f t="shared" si="283"/>
        <v/>
      </c>
      <c r="H546" s="27"/>
      <c r="I546" s="28"/>
      <c r="J546" s="28"/>
      <c r="K546" s="29"/>
      <c r="L546" s="136"/>
      <c r="M546" s="136"/>
      <c r="N546" s="136"/>
      <c r="O546" s="26" t="str">
        <f t="shared" si="284"/>
        <v/>
      </c>
      <c r="P546" s="218" t="str">
        <f t="shared" si="285"/>
        <v/>
      </c>
      <c r="Q546" s="26" t="str">
        <f t="shared" si="286"/>
        <v/>
      </c>
      <c r="R546" s="22"/>
      <c r="S546" s="99"/>
      <c r="T546" s="10"/>
      <c r="U546" s="229" t="str">
        <f t="shared" si="287"/>
        <v/>
      </c>
      <c r="V546" s="230"/>
      <c r="W546" s="230"/>
      <c r="X546" s="230"/>
      <c r="Y546" s="230"/>
      <c r="Z546" s="22" t="str">
        <f>""</f>
        <v/>
      </c>
      <c r="AB546" s="23" t="str">
        <f t="shared" si="288"/>
        <v/>
      </c>
      <c r="AC546" s="2" t="b">
        <f>COUNT(Q546:Q$2500)&gt;0</f>
        <v>0</v>
      </c>
      <c r="AD546" s="2" t="b">
        <f t="shared" si="271"/>
        <v>0</v>
      </c>
      <c r="AE546" s="2" t="b">
        <f t="shared" si="272"/>
        <v>0</v>
      </c>
      <c r="AF546" s="2" t="b">
        <f t="shared" si="273"/>
        <v>0</v>
      </c>
      <c r="AG546" s="2" t="b">
        <f>OR(
  AND(AC546,NOT(AC547)),
  AND(AF546,WEEKDAY(AH545,2)=EINSTELLUNGEN!$D$12),
  AND(AF546,AH546=$J$35)
)</f>
        <v>0</v>
      </c>
      <c r="AH546" s="2">
        <f>IF(AE546,AH545+IF(WEEKDAY(AH545+1,2)&lt;=EINSTELLUNGEN!$D$12,1,$J$36),AH545)</f>
        <v>42020</v>
      </c>
      <c r="AI546" s="2">
        <f t="shared" si="274"/>
        <v>2019</v>
      </c>
      <c r="AJ546" s="2">
        <f t="shared" si="275"/>
        <v>201901</v>
      </c>
      <c r="AK546" s="2">
        <f t="shared" si="276"/>
        <v>201901</v>
      </c>
      <c r="AL546" s="2">
        <f t="shared" si="304"/>
        <v>201903</v>
      </c>
      <c r="AM546" s="2" t="b">
        <f t="shared" si="277"/>
        <v>1</v>
      </c>
      <c r="AN546" s="4" t="e">
        <f t="shared" si="289"/>
        <v>#N/A</v>
      </c>
      <c r="AO546" s="4" t="e">
        <f t="shared" si="290"/>
        <v>#N/A</v>
      </c>
      <c r="AP546" s="2" t="str">
        <f>IF(AD546,
  IF(ISBLANK(H546),
    AP545,
    IF(LEN(H546)=1,
      IF(OR(UPPER(H546)="A",UPPER(H546)="I"),
        EINSTELLUNGEN!$D$21,
        IF(OR(UPPER(H546)="B",UPPER(H546)="M"),
          EINSTELLUNGEN!$D$22,
          IF(OR(UPPER(H546)="C",UPPER(H546)="S"),
            EINSTELLUNGEN!$D$23,
            IF(UPPER(H546)="D",
              EINSTELLUNGEN!$D$24,
              IF(UPPER(H546)="E",
                EINSTELLUNGEN!$D$25,
                UPPER(H546)))))),
      IF(ISNUMBER(H546),
        EINSTELLUNGEN!$D$20&amp;H546,
        UPPER(H546)))),
  "")</f>
        <v/>
      </c>
      <c r="AQ546" s="2" t="str">
        <f t="shared" si="291"/>
        <v/>
      </c>
      <c r="AR546" s="2">
        <f t="shared" si="292"/>
        <v>0</v>
      </c>
      <c r="AS546" s="145">
        <f t="shared" si="293"/>
        <v>0.33333333333333331</v>
      </c>
      <c r="AT546" s="2">
        <f t="shared" si="294"/>
        <v>0</v>
      </c>
      <c r="AU546" s="2">
        <f t="shared" si="295"/>
        <v>0</v>
      </c>
      <c r="AV546" s="2">
        <f t="shared" si="296"/>
        <v>0</v>
      </c>
      <c r="AW546" s="2">
        <f t="shared" si="297"/>
        <v>0</v>
      </c>
      <c r="AX546" s="2">
        <f t="shared" si="278"/>
        <v>0</v>
      </c>
      <c r="AY546" s="2">
        <f t="shared" si="298"/>
        <v>0</v>
      </c>
      <c r="AZ546" s="145" t="e">
        <f t="shared" si="299"/>
        <v>#N/A</v>
      </c>
      <c r="BA546" s="145" t="e">
        <f t="shared" si="300"/>
        <v>#N/A</v>
      </c>
      <c r="BB546" s="145">
        <f t="shared" si="301"/>
        <v>2.083333333333337E-2</v>
      </c>
      <c r="BC546" s="2">
        <f>IF(AM546,
  IF(AND(AL546=$J$31,_xlfn.DAYS(AH546,DATE(AI546,1,1))&lt;7),
    MAX(0,EINSTELLUNGEN!$D$12+1-WEEKDAY(DATE(EINSTELLUNGEN!$D$9,EINSTELLUNGEN!$D$10,1),2)),
    IF(AL546=$J$33,
      MIN(EINSTELLUNGEN!$D$12,WEEKDAY(DATE(EINSTELLUNGEN!$D$9,12,31),2)),
      EINSTELLUNGEN!$D$12
  )) - SUMIF(AL$50:AL$2500,"="&amp;AL546,AX$50:AX$2500),
  0)</f>
        <v>3</v>
      </c>
      <c r="BD546" s="2">
        <f t="shared" si="302"/>
        <v>0.33333333333333331</v>
      </c>
      <c r="BE546" s="2">
        <f t="shared" si="303"/>
        <v>0</v>
      </c>
    </row>
    <row r="547" spans="1:57" ht="10.5" customHeight="1">
      <c r="A547" s="1" t="str">
        <f t="shared" ca="1" si="279"/>
        <v/>
      </c>
      <c r="B547" s="1" t="str">
        <f t="shared" ca="1" si="280"/>
        <v/>
      </c>
      <c r="C547" s="1" t="str">
        <f t="shared" ca="1" si="281"/>
        <v/>
      </c>
      <c r="D547" s="1" t="str">
        <f t="shared" ca="1" si="282"/>
        <v/>
      </c>
      <c r="F547" s="10"/>
      <c r="G547" s="136" t="str">
        <f t="shared" si="283"/>
        <v/>
      </c>
      <c r="H547" s="27"/>
      <c r="I547" s="28"/>
      <c r="J547" s="28"/>
      <c r="K547" s="29"/>
      <c r="L547" s="136"/>
      <c r="M547" s="136"/>
      <c r="N547" s="136"/>
      <c r="O547" s="26" t="str">
        <f t="shared" si="284"/>
        <v/>
      </c>
      <c r="P547" s="218" t="str">
        <f t="shared" si="285"/>
        <v/>
      </c>
      <c r="Q547" s="26" t="str">
        <f t="shared" si="286"/>
        <v/>
      </c>
      <c r="R547" s="22"/>
      <c r="S547" s="99"/>
      <c r="T547" s="10"/>
      <c r="U547" s="229" t="str">
        <f t="shared" si="287"/>
        <v/>
      </c>
      <c r="V547" s="230"/>
      <c r="W547" s="230"/>
      <c r="X547" s="230"/>
      <c r="Y547" s="230"/>
      <c r="Z547" s="22" t="str">
        <f>""</f>
        <v/>
      </c>
      <c r="AB547" s="23" t="str">
        <f t="shared" si="288"/>
        <v/>
      </c>
      <c r="AC547" s="2" t="b">
        <f>COUNT(Q547:Q$2500)&gt;0</f>
        <v>0</v>
      </c>
      <c r="AD547" s="2" t="b">
        <f t="shared" si="271"/>
        <v>0</v>
      </c>
      <c r="AE547" s="2" t="b">
        <f t="shared" si="272"/>
        <v>0</v>
      </c>
      <c r="AF547" s="2" t="b">
        <f t="shared" si="273"/>
        <v>0</v>
      </c>
      <c r="AG547" s="2" t="b">
        <f>OR(
  AND(AC547,NOT(AC548)),
  AND(AF547,WEEKDAY(AH546,2)=EINSTELLUNGEN!$D$12),
  AND(AF547,AH547=$J$35)
)</f>
        <v>0</v>
      </c>
      <c r="AH547" s="2">
        <f>IF(AE547,AH546+IF(WEEKDAY(AH546+1,2)&lt;=EINSTELLUNGEN!$D$12,1,$J$36),AH546)</f>
        <v>42020</v>
      </c>
      <c r="AI547" s="2">
        <f t="shared" si="274"/>
        <v>2019</v>
      </c>
      <c r="AJ547" s="2">
        <f t="shared" si="275"/>
        <v>201901</v>
      </c>
      <c r="AK547" s="2">
        <f t="shared" si="276"/>
        <v>201901</v>
      </c>
      <c r="AL547" s="2">
        <f t="shared" si="304"/>
        <v>201903</v>
      </c>
      <c r="AM547" s="2" t="b">
        <f t="shared" si="277"/>
        <v>1</v>
      </c>
      <c r="AN547" s="4" t="e">
        <f t="shared" si="289"/>
        <v>#N/A</v>
      </c>
      <c r="AO547" s="4" t="e">
        <f t="shared" si="290"/>
        <v>#N/A</v>
      </c>
      <c r="AP547" s="2" t="str">
        <f>IF(AD547,
  IF(ISBLANK(H547),
    AP546,
    IF(LEN(H547)=1,
      IF(OR(UPPER(H547)="A",UPPER(H547)="I"),
        EINSTELLUNGEN!$D$21,
        IF(OR(UPPER(H547)="B",UPPER(H547)="M"),
          EINSTELLUNGEN!$D$22,
          IF(OR(UPPER(H547)="C",UPPER(H547)="S"),
            EINSTELLUNGEN!$D$23,
            IF(UPPER(H547)="D",
              EINSTELLUNGEN!$D$24,
              IF(UPPER(H547)="E",
                EINSTELLUNGEN!$D$25,
                UPPER(H547)))))),
      IF(ISNUMBER(H547),
        EINSTELLUNGEN!$D$20&amp;H547,
        UPPER(H547)))),
  "")</f>
        <v/>
      </c>
      <c r="AQ547" s="2" t="str">
        <f t="shared" si="291"/>
        <v/>
      </c>
      <c r="AR547" s="2">
        <f t="shared" si="292"/>
        <v>0</v>
      </c>
      <c r="AS547" s="145">
        <f t="shared" si="293"/>
        <v>0.33333333333333331</v>
      </c>
      <c r="AT547" s="2">
        <f t="shared" si="294"/>
        <v>0</v>
      </c>
      <c r="AU547" s="2">
        <f t="shared" si="295"/>
        <v>0</v>
      </c>
      <c r="AV547" s="2">
        <f t="shared" si="296"/>
        <v>0</v>
      </c>
      <c r="AW547" s="2">
        <f t="shared" si="297"/>
        <v>0</v>
      </c>
      <c r="AX547" s="2">
        <f t="shared" si="278"/>
        <v>0</v>
      </c>
      <c r="AY547" s="2">
        <f t="shared" si="298"/>
        <v>0</v>
      </c>
      <c r="AZ547" s="145" t="e">
        <f t="shared" si="299"/>
        <v>#N/A</v>
      </c>
      <c r="BA547" s="145" t="e">
        <f t="shared" si="300"/>
        <v>#N/A</v>
      </c>
      <c r="BB547" s="145">
        <f t="shared" si="301"/>
        <v>2.083333333333337E-2</v>
      </c>
      <c r="BC547" s="2">
        <f>IF(AM547,
  IF(AND(AL547=$J$31,_xlfn.DAYS(AH547,DATE(AI547,1,1))&lt;7),
    MAX(0,EINSTELLUNGEN!$D$12+1-WEEKDAY(DATE(EINSTELLUNGEN!$D$9,EINSTELLUNGEN!$D$10,1),2)),
    IF(AL547=$J$33,
      MIN(EINSTELLUNGEN!$D$12,WEEKDAY(DATE(EINSTELLUNGEN!$D$9,12,31),2)),
      EINSTELLUNGEN!$D$12
  )) - SUMIF(AL$50:AL$2500,"="&amp;AL547,AX$50:AX$2500),
  0)</f>
        <v>3</v>
      </c>
      <c r="BD547" s="2">
        <f t="shared" si="302"/>
        <v>0.33333333333333331</v>
      </c>
      <c r="BE547" s="2">
        <f t="shared" si="303"/>
        <v>0</v>
      </c>
    </row>
    <row r="548" spans="1:57" ht="10.5" customHeight="1">
      <c r="A548" s="1" t="str">
        <f t="shared" ca="1" si="279"/>
        <v/>
      </c>
      <c r="B548" s="1" t="str">
        <f t="shared" ca="1" si="280"/>
        <v/>
      </c>
      <c r="C548" s="1" t="str">
        <f t="shared" ca="1" si="281"/>
        <v/>
      </c>
      <c r="D548" s="1" t="str">
        <f t="shared" ca="1" si="282"/>
        <v/>
      </c>
      <c r="F548" s="10"/>
      <c r="G548" s="136" t="str">
        <f t="shared" si="283"/>
        <v/>
      </c>
      <c r="H548" s="27"/>
      <c r="I548" s="28"/>
      <c r="J548" s="28"/>
      <c r="K548" s="29"/>
      <c r="L548" s="136"/>
      <c r="M548" s="136"/>
      <c r="N548" s="136"/>
      <c r="O548" s="26" t="str">
        <f t="shared" si="284"/>
        <v/>
      </c>
      <c r="P548" s="218" t="str">
        <f t="shared" si="285"/>
        <v/>
      </c>
      <c r="Q548" s="26" t="str">
        <f t="shared" si="286"/>
        <v/>
      </c>
      <c r="R548" s="22"/>
      <c r="S548" s="99"/>
      <c r="T548" s="10"/>
      <c r="U548" s="229" t="str">
        <f t="shared" si="287"/>
        <v/>
      </c>
      <c r="V548" s="230"/>
      <c r="W548" s="230"/>
      <c r="X548" s="230"/>
      <c r="Y548" s="230"/>
      <c r="Z548" s="22" t="str">
        <f>""</f>
        <v/>
      </c>
      <c r="AB548" s="23" t="str">
        <f t="shared" si="288"/>
        <v/>
      </c>
      <c r="AC548" s="2" t="b">
        <f>COUNT(Q548:Q$2500)&gt;0</f>
        <v>0</v>
      </c>
      <c r="AD548" s="2" t="b">
        <f t="shared" si="271"/>
        <v>0</v>
      </c>
      <c r="AE548" s="2" t="b">
        <f t="shared" si="272"/>
        <v>0</v>
      </c>
      <c r="AF548" s="2" t="b">
        <f t="shared" si="273"/>
        <v>0</v>
      </c>
      <c r="AG548" s="2" t="b">
        <f>OR(
  AND(AC548,NOT(AC549)),
  AND(AF548,WEEKDAY(AH547,2)=EINSTELLUNGEN!$D$12),
  AND(AF548,AH548=$J$35)
)</f>
        <v>0</v>
      </c>
      <c r="AH548" s="2">
        <f>IF(AE548,AH547+IF(WEEKDAY(AH547+1,2)&lt;=EINSTELLUNGEN!$D$12,1,$J$36),AH547)</f>
        <v>42020</v>
      </c>
      <c r="AI548" s="2">
        <f t="shared" si="274"/>
        <v>2019</v>
      </c>
      <c r="AJ548" s="2">
        <f t="shared" si="275"/>
        <v>201901</v>
      </c>
      <c r="AK548" s="2">
        <f t="shared" si="276"/>
        <v>201901</v>
      </c>
      <c r="AL548" s="2">
        <f t="shared" si="304"/>
        <v>201903</v>
      </c>
      <c r="AM548" s="2" t="b">
        <f t="shared" si="277"/>
        <v>1</v>
      </c>
      <c r="AN548" s="4" t="e">
        <f t="shared" si="289"/>
        <v>#N/A</v>
      </c>
      <c r="AO548" s="4" t="e">
        <f t="shared" si="290"/>
        <v>#N/A</v>
      </c>
      <c r="AP548" s="2" t="str">
        <f>IF(AD548,
  IF(ISBLANK(H548),
    AP547,
    IF(LEN(H548)=1,
      IF(OR(UPPER(H548)="A",UPPER(H548)="I"),
        EINSTELLUNGEN!$D$21,
        IF(OR(UPPER(H548)="B",UPPER(H548)="M"),
          EINSTELLUNGEN!$D$22,
          IF(OR(UPPER(H548)="C",UPPER(H548)="S"),
            EINSTELLUNGEN!$D$23,
            IF(UPPER(H548)="D",
              EINSTELLUNGEN!$D$24,
              IF(UPPER(H548)="E",
                EINSTELLUNGEN!$D$25,
                UPPER(H548)))))),
      IF(ISNUMBER(H548),
        EINSTELLUNGEN!$D$20&amp;H548,
        UPPER(H548)))),
  "")</f>
        <v/>
      </c>
      <c r="AQ548" s="2" t="str">
        <f t="shared" si="291"/>
        <v/>
      </c>
      <c r="AR548" s="2">
        <f t="shared" si="292"/>
        <v>0</v>
      </c>
      <c r="AS548" s="145">
        <f t="shared" si="293"/>
        <v>0.33333333333333331</v>
      </c>
      <c r="AT548" s="2">
        <f t="shared" si="294"/>
        <v>0</v>
      </c>
      <c r="AU548" s="2">
        <f t="shared" si="295"/>
        <v>0</v>
      </c>
      <c r="AV548" s="2">
        <f t="shared" si="296"/>
        <v>0</v>
      </c>
      <c r="AW548" s="2">
        <f t="shared" si="297"/>
        <v>0</v>
      </c>
      <c r="AX548" s="2">
        <f t="shared" si="278"/>
        <v>0</v>
      </c>
      <c r="AY548" s="2">
        <f t="shared" si="298"/>
        <v>0</v>
      </c>
      <c r="AZ548" s="145" t="e">
        <f t="shared" si="299"/>
        <v>#N/A</v>
      </c>
      <c r="BA548" s="145" t="e">
        <f t="shared" si="300"/>
        <v>#N/A</v>
      </c>
      <c r="BB548" s="145">
        <f t="shared" si="301"/>
        <v>2.083333333333337E-2</v>
      </c>
      <c r="BC548" s="2">
        <f>IF(AM548,
  IF(AND(AL548=$J$31,_xlfn.DAYS(AH548,DATE(AI548,1,1))&lt;7),
    MAX(0,EINSTELLUNGEN!$D$12+1-WEEKDAY(DATE(EINSTELLUNGEN!$D$9,EINSTELLUNGEN!$D$10,1),2)),
    IF(AL548=$J$33,
      MIN(EINSTELLUNGEN!$D$12,WEEKDAY(DATE(EINSTELLUNGEN!$D$9,12,31),2)),
      EINSTELLUNGEN!$D$12
  )) - SUMIF(AL$50:AL$2500,"="&amp;AL548,AX$50:AX$2500),
  0)</f>
        <v>3</v>
      </c>
      <c r="BD548" s="2">
        <f t="shared" si="302"/>
        <v>0.33333333333333331</v>
      </c>
      <c r="BE548" s="2">
        <f t="shared" si="303"/>
        <v>0</v>
      </c>
    </row>
    <row r="549" spans="1:57" ht="10.5" customHeight="1">
      <c r="A549" s="1" t="str">
        <f t="shared" ca="1" si="279"/>
        <v/>
      </c>
      <c r="B549" s="1" t="str">
        <f t="shared" ca="1" si="280"/>
        <v/>
      </c>
      <c r="C549" s="1" t="str">
        <f t="shared" ca="1" si="281"/>
        <v/>
      </c>
      <c r="D549" s="1" t="str">
        <f t="shared" ca="1" si="282"/>
        <v/>
      </c>
      <c r="F549" s="10"/>
      <c r="G549" s="136" t="str">
        <f t="shared" si="283"/>
        <v/>
      </c>
      <c r="H549" s="27"/>
      <c r="I549" s="28"/>
      <c r="J549" s="28"/>
      <c r="K549" s="29"/>
      <c r="L549" s="136"/>
      <c r="M549" s="136"/>
      <c r="N549" s="136"/>
      <c r="O549" s="26" t="str">
        <f t="shared" si="284"/>
        <v/>
      </c>
      <c r="P549" s="218" t="str">
        <f t="shared" si="285"/>
        <v/>
      </c>
      <c r="Q549" s="26" t="str">
        <f t="shared" si="286"/>
        <v/>
      </c>
      <c r="R549" s="22"/>
      <c r="S549" s="99"/>
      <c r="T549" s="10"/>
      <c r="U549" s="229" t="str">
        <f t="shared" si="287"/>
        <v/>
      </c>
      <c r="V549" s="230"/>
      <c r="W549" s="230"/>
      <c r="X549" s="230"/>
      <c r="Y549" s="230"/>
      <c r="Z549" s="22" t="str">
        <f>""</f>
        <v/>
      </c>
      <c r="AB549" s="23" t="str">
        <f t="shared" si="288"/>
        <v/>
      </c>
      <c r="AC549" s="2" t="b">
        <f>COUNT(Q549:Q$2500)&gt;0</f>
        <v>0</v>
      </c>
      <c r="AD549" s="2" t="b">
        <f t="shared" si="271"/>
        <v>0</v>
      </c>
      <c r="AE549" s="2" t="b">
        <f t="shared" si="272"/>
        <v>0</v>
      </c>
      <c r="AF549" s="2" t="b">
        <f t="shared" si="273"/>
        <v>0</v>
      </c>
      <c r="AG549" s="2" t="b">
        <f>OR(
  AND(AC549,NOT(AC550)),
  AND(AF549,WEEKDAY(AH548,2)=EINSTELLUNGEN!$D$12),
  AND(AF549,AH549=$J$35)
)</f>
        <v>0</v>
      </c>
      <c r="AH549" s="2">
        <f>IF(AE549,AH548+IF(WEEKDAY(AH548+1,2)&lt;=EINSTELLUNGEN!$D$12,1,$J$36),AH548)</f>
        <v>42020</v>
      </c>
      <c r="AI549" s="2">
        <f t="shared" si="274"/>
        <v>2019</v>
      </c>
      <c r="AJ549" s="2">
        <f t="shared" si="275"/>
        <v>201901</v>
      </c>
      <c r="AK549" s="2">
        <f t="shared" si="276"/>
        <v>201901</v>
      </c>
      <c r="AL549" s="2">
        <f t="shared" si="304"/>
        <v>201903</v>
      </c>
      <c r="AM549" s="2" t="b">
        <f t="shared" si="277"/>
        <v>1</v>
      </c>
      <c r="AN549" s="4" t="e">
        <f t="shared" si="289"/>
        <v>#N/A</v>
      </c>
      <c r="AO549" s="4" t="e">
        <f t="shared" si="290"/>
        <v>#N/A</v>
      </c>
      <c r="AP549" s="2" t="str">
        <f>IF(AD549,
  IF(ISBLANK(H549),
    AP548,
    IF(LEN(H549)=1,
      IF(OR(UPPER(H549)="A",UPPER(H549)="I"),
        EINSTELLUNGEN!$D$21,
        IF(OR(UPPER(H549)="B",UPPER(H549)="M"),
          EINSTELLUNGEN!$D$22,
          IF(OR(UPPER(H549)="C",UPPER(H549)="S"),
            EINSTELLUNGEN!$D$23,
            IF(UPPER(H549)="D",
              EINSTELLUNGEN!$D$24,
              IF(UPPER(H549)="E",
                EINSTELLUNGEN!$D$25,
                UPPER(H549)))))),
      IF(ISNUMBER(H549),
        EINSTELLUNGEN!$D$20&amp;H549,
        UPPER(H549)))),
  "")</f>
        <v/>
      </c>
      <c r="AQ549" s="2" t="str">
        <f t="shared" si="291"/>
        <v/>
      </c>
      <c r="AR549" s="2">
        <f t="shared" si="292"/>
        <v>0</v>
      </c>
      <c r="AS549" s="145">
        <f t="shared" si="293"/>
        <v>0.33333333333333331</v>
      </c>
      <c r="AT549" s="2">
        <f t="shared" si="294"/>
        <v>0</v>
      </c>
      <c r="AU549" s="2">
        <f t="shared" si="295"/>
        <v>0</v>
      </c>
      <c r="AV549" s="2">
        <f t="shared" si="296"/>
        <v>0</v>
      </c>
      <c r="AW549" s="2">
        <f t="shared" si="297"/>
        <v>0</v>
      </c>
      <c r="AX549" s="2">
        <f t="shared" si="278"/>
        <v>0</v>
      </c>
      <c r="AY549" s="2">
        <f t="shared" si="298"/>
        <v>0</v>
      </c>
      <c r="AZ549" s="145" t="e">
        <f t="shared" si="299"/>
        <v>#N/A</v>
      </c>
      <c r="BA549" s="145" t="e">
        <f t="shared" si="300"/>
        <v>#N/A</v>
      </c>
      <c r="BB549" s="145">
        <f t="shared" si="301"/>
        <v>2.083333333333337E-2</v>
      </c>
      <c r="BC549" s="2">
        <f>IF(AM549,
  IF(AND(AL549=$J$31,_xlfn.DAYS(AH549,DATE(AI549,1,1))&lt;7),
    MAX(0,EINSTELLUNGEN!$D$12+1-WEEKDAY(DATE(EINSTELLUNGEN!$D$9,EINSTELLUNGEN!$D$10,1),2)),
    IF(AL549=$J$33,
      MIN(EINSTELLUNGEN!$D$12,WEEKDAY(DATE(EINSTELLUNGEN!$D$9,12,31),2)),
      EINSTELLUNGEN!$D$12
  )) - SUMIF(AL$50:AL$2500,"="&amp;AL549,AX$50:AX$2500),
  0)</f>
        <v>3</v>
      </c>
      <c r="BD549" s="2">
        <f t="shared" si="302"/>
        <v>0.33333333333333331</v>
      </c>
      <c r="BE549" s="2">
        <f t="shared" si="303"/>
        <v>0</v>
      </c>
    </row>
    <row r="550" spans="1:57" ht="10.5" customHeight="1">
      <c r="A550" s="1" t="str">
        <f t="shared" ca="1" si="279"/>
        <v/>
      </c>
      <c r="B550" s="1" t="str">
        <f t="shared" ca="1" si="280"/>
        <v/>
      </c>
      <c r="C550" s="1" t="str">
        <f t="shared" ca="1" si="281"/>
        <v/>
      </c>
      <c r="D550" s="1" t="str">
        <f t="shared" ca="1" si="282"/>
        <v/>
      </c>
      <c r="F550" s="10"/>
      <c r="G550" s="136" t="str">
        <f t="shared" si="283"/>
        <v/>
      </c>
      <c r="H550" s="27"/>
      <c r="I550" s="28"/>
      <c r="J550" s="28"/>
      <c r="K550" s="29"/>
      <c r="L550" s="136"/>
      <c r="M550" s="136"/>
      <c r="N550" s="136"/>
      <c r="O550" s="26" t="str">
        <f t="shared" si="284"/>
        <v/>
      </c>
      <c r="P550" s="218" t="str">
        <f t="shared" si="285"/>
        <v/>
      </c>
      <c r="Q550" s="26" t="str">
        <f t="shared" si="286"/>
        <v/>
      </c>
      <c r="R550" s="22"/>
      <c r="S550" s="99"/>
      <c r="T550" s="10"/>
      <c r="U550" s="229" t="str">
        <f t="shared" si="287"/>
        <v/>
      </c>
      <c r="V550" s="230"/>
      <c r="W550" s="230"/>
      <c r="X550" s="230"/>
      <c r="Y550" s="230"/>
      <c r="Z550" s="22" t="str">
        <f>""</f>
        <v/>
      </c>
      <c r="AB550" s="23" t="str">
        <f t="shared" si="288"/>
        <v/>
      </c>
      <c r="AC550" s="2" t="b">
        <f>COUNT(Q550:Q$2500)&gt;0</f>
        <v>0</v>
      </c>
      <c r="AD550" s="2" t="b">
        <f t="shared" si="271"/>
        <v>0</v>
      </c>
      <c r="AE550" s="2" t="b">
        <f t="shared" si="272"/>
        <v>0</v>
      </c>
      <c r="AF550" s="2" t="b">
        <f t="shared" si="273"/>
        <v>0</v>
      </c>
      <c r="AG550" s="2" t="b">
        <f>OR(
  AND(AC550,NOT(AC551)),
  AND(AF550,WEEKDAY(AH549,2)=EINSTELLUNGEN!$D$12),
  AND(AF550,AH550=$J$35)
)</f>
        <v>0</v>
      </c>
      <c r="AH550" s="2">
        <f>IF(AE550,AH549+IF(WEEKDAY(AH549+1,2)&lt;=EINSTELLUNGEN!$D$12,1,$J$36),AH549)</f>
        <v>42020</v>
      </c>
      <c r="AI550" s="2">
        <f t="shared" si="274"/>
        <v>2019</v>
      </c>
      <c r="AJ550" s="2">
        <f t="shared" si="275"/>
        <v>201901</v>
      </c>
      <c r="AK550" s="2">
        <f t="shared" si="276"/>
        <v>201901</v>
      </c>
      <c r="AL550" s="2">
        <f t="shared" si="304"/>
        <v>201903</v>
      </c>
      <c r="AM550" s="2" t="b">
        <f t="shared" si="277"/>
        <v>1</v>
      </c>
      <c r="AN550" s="4" t="e">
        <f t="shared" si="289"/>
        <v>#N/A</v>
      </c>
      <c r="AO550" s="4" t="e">
        <f t="shared" si="290"/>
        <v>#N/A</v>
      </c>
      <c r="AP550" s="2" t="str">
        <f>IF(AD550,
  IF(ISBLANK(H550),
    AP549,
    IF(LEN(H550)=1,
      IF(OR(UPPER(H550)="A",UPPER(H550)="I"),
        EINSTELLUNGEN!$D$21,
        IF(OR(UPPER(H550)="B",UPPER(H550)="M"),
          EINSTELLUNGEN!$D$22,
          IF(OR(UPPER(H550)="C",UPPER(H550)="S"),
            EINSTELLUNGEN!$D$23,
            IF(UPPER(H550)="D",
              EINSTELLUNGEN!$D$24,
              IF(UPPER(H550)="E",
                EINSTELLUNGEN!$D$25,
                UPPER(H550)))))),
      IF(ISNUMBER(H550),
        EINSTELLUNGEN!$D$20&amp;H550,
        UPPER(H550)))),
  "")</f>
        <v/>
      </c>
      <c r="AQ550" s="2" t="str">
        <f t="shared" si="291"/>
        <v/>
      </c>
      <c r="AR550" s="2">
        <f t="shared" si="292"/>
        <v>0</v>
      </c>
      <c r="AS550" s="145">
        <f t="shared" si="293"/>
        <v>0.33333333333333331</v>
      </c>
      <c r="AT550" s="2">
        <f t="shared" si="294"/>
        <v>0</v>
      </c>
      <c r="AU550" s="2">
        <f t="shared" si="295"/>
        <v>0</v>
      </c>
      <c r="AV550" s="2">
        <f t="shared" si="296"/>
        <v>0</v>
      </c>
      <c r="AW550" s="2">
        <f t="shared" si="297"/>
        <v>0</v>
      </c>
      <c r="AX550" s="2">
        <f t="shared" si="278"/>
        <v>0</v>
      </c>
      <c r="AY550" s="2">
        <f t="shared" si="298"/>
        <v>0</v>
      </c>
      <c r="AZ550" s="145" t="e">
        <f t="shared" si="299"/>
        <v>#N/A</v>
      </c>
      <c r="BA550" s="145" t="e">
        <f t="shared" si="300"/>
        <v>#N/A</v>
      </c>
      <c r="BB550" s="145">
        <f t="shared" si="301"/>
        <v>2.083333333333337E-2</v>
      </c>
      <c r="BC550" s="2">
        <f>IF(AM550,
  IF(AND(AL550=$J$31,_xlfn.DAYS(AH550,DATE(AI550,1,1))&lt;7),
    MAX(0,EINSTELLUNGEN!$D$12+1-WEEKDAY(DATE(EINSTELLUNGEN!$D$9,EINSTELLUNGEN!$D$10,1),2)),
    IF(AL550=$J$33,
      MIN(EINSTELLUNGEN!$D$12,WEEKDAY(DATE(EINSTELLUNGEN!$D$9,12,31),2)),
      EINSTELLUNGEN!$D$12
  )) - SUMIF(AL$50:AL$2500,"="&amp;AL550,AX$50:AX$2500),
  0)</f>
        <v>3</v>
      </c>
      <c r="BD550" s="2">
        <f t="shared" si="302"/>
        <v>0.33333333333333331</v>
      </c>
      <c r="BE550" s="2">
        <f t="shared" si="303"/>
        <v>0</v>
      </c>
    </row>
    <row r="551" spans="1:57" ht="10.5" customHeight="1">
      <c r="A551" s="1" t="str">
        <f t="shared" ca="1" si="279"/>
        <v/>
      </c>
      <c r="B551" s="1" t="str">
        <f t="shared" ca="1" si="280"/>
        <v/>
      </c>
      <c r="C551" s="1" t="str">
        <f t="shared" ca="1" si="281"/>
        <v/>
      </c>
      <c r="D551" s="1" t="str">
        <f t="shared" ca="1" si="282"/>
        <v/>
      </c>
      <c r="F551" s="10"/>
      <c r="G551" s="136" t="str">
        <f t="shared" si="283"/>
        <v/>
      </c>
      <c r="H551" s="27"/>
      <c r="I551" s="28"/>
      <c r="J551" s="28"/>
      <c r="K551" s="29"/>
      <c r="L551" s="136"/>
      <c r="M551" s="136"/>
      <c r="N551" s="136"/>
      <c r="O551" s="26" t="str">
        <f t="shared" si="284"/>
        <v/>
      </c>
      <c r="P551" s="218" t="str">
        <f t="shared" si="285"/>
        <v/>
      </c>
      <c r="Q551" s="26" t="str">
        <f t="shared" si="286"/>
        <v/>
      </c>
      <c r="R551" s="22"/>
      <c r="S551" s="99"/>
      <c r="T551" s="10"/>
      <c r="U551" s="229" t="str">
        <f t="shared" si="287"/>
        <v/>
      </c>
      <c r="V551" s="230"/>
      <c r="W551" s="230"/>
      <c r="X551" s="230"/>
      <c r="Y551" s="230"/>
      <c r="Z551" s="22" t="str">
        <f>""</f>
        <v/>
      </c>
      <c r="AB551" s="23" t="str">
        <f t="shared" si="288"/>
        <v/>
      </c>
      <c r="AC551" s="2" t="b">
        <f>COUNT(Q551:Q$2500)&gt;0</f>
        <v>0</v>
      </c>
      <c r="AD551" s="2" t="b">
        <f t="shared" si="271"/>
        <v>0</v>
      </c>
      <c r="AE551" s="2" t="b">
        <f t="shared" si="272"/>
        <v>0</v>
      </c>
      <c r="AF551" s="2" t="b">
        <f t="shared" si="273"/>
        <v>0</v>
      </c>
      <c r="AG551" s="2" t="b">
        <f>OR(
  AND(AC551,NOT(AC552)),
  AND(AF551,WEEKDAY(AH550,2)=EINSTELLUNGEN!$D$12),
  AND(AF551,AH551=$J$35)
)</f>
        <v>0</v>
      </c>
      <c r="AH551" s="2">
        <f>IF(AE551,AH550+IF(WEEKDAY(AH550+1,2)&lt;=EINSTELLUNGEN!$D$12,1,$J$36),AH550)</f>
        <v>42020</v>
      </c>
      <c r="AI551" s="2">
        <f t="shared" si="274"/>
        <v>2019</v>
      </c>
      <c r="AJ551" s="2">
        <f t="shared" si="275"/>
        <v>201901</v>
      </c>
      <c r="AK551" s="2">
        <f t="shared" si="276"/>
        <v>201901</v>
      </c>
      <c r="AL551" s="2">
        <f t="shared" si="304"/>
        <v>201903</v>
      </c>
      <c r="AM551" s="2" t="b">
        <f t="shared" si="277"/>
        <v>1</v>
      </c>
      <c r="AN551" s="4" t="e">
        <f t="shared" si="289"/>
        <v>#N/A</v>
      </c>
      <c r="AO551" s="4" t="e">
        <f t="shared" si="290"/>
        <v>#N/A</v>
      </c>
      <c r="AP551" s="2" t="str">
        <f>IF(AD551,
  IF(ISBLANK(H551),
    AP550,
    IF(LEN(H551)=1,
      IF(OR(UPPER(H551)="A",UPPER(H551)="I"),
        EINSTELLUNGEN!$D$21,
        IF(OR(UPPER(H551)="B",UPPER(H551)="M"),
          EINSTELLUNGEN!$D$22,
          IF(OR(UPPER(H551)="C",UPPER(H551)="S"),
            EINSTELLUNGEN!$D$23,
            IF(UPPER(H551)="D",
              EINSTELLUNGEN!$D$24,
              IF(UPPER(H551)="E",
                EINSTELLUNGEN!$D$25,
                UPPER(H551)))))),
      IF(ISNUMBER(H551),
        EINSTELLUNGEN!$D$20&amp;H551,
        UPPER(H551)))),
  "")</f>
        <v/>
      </c>
      <c r="AQ551" s="2" t="str">
        <f t="shared" si="291"/>
        <v/>
      </c>
      <c r="AR551" s="2">
        <f t="shared" si="292"/>
        <v>0</v>
      </c>
      <c r="AS551" s="145">
        <f t="shared" si="293"/>
        <v>0.33333333333333331</v>
      </c>
      <c r="AT551" s="2">
        <f t="shared" si="294"/>
        <v>0</v>
      </c>
      <c r="AU551" s="2">
        <f t="shared" si="295"/>
        <v>0</v>
      </c>
      <c r="AV551" s="2">
        <f t="shared" si="296"/>
        <v>0</v>
      </c>
      <c r="AW551" s="2">
        <f t="shared" si="297"/>
        <v>0</v>
      </c>
      <c r="AX551" s="2">
        <f t="shared" si="278"/>
        <v>0</v>
      </c>
      <c r="AY551" s="2">
        <f t="shared" si="298"/>
        <v>0</v>
      </c>
      <c r="AZ551" s="145" t="e">
        <f t="shared" si="299"/>
        <v>#N/A</v>
      </c>
      <c r="BA551" s="145" t="e">
        <f t="shared" si="300"/>
        <v>#N/A</v>
      </c>
      <c r="BB551" s="145">
        <f t="shared" si="301"/>
        <v>2.083333333333337E-2</v>
      </c>
      <c r="BC551" s="2">
        <f>IF(AM551,
  IF(AND(AL551=$J$31,_xlfn.DAYS(AH551,DATE(AI551,1,1))&lt;7),
    MAX(0,EINSTELLUNGEN!$D$12+1-WEEKDAY(DATE(EINSTELLUNGEN!$D$9,EINSTELLUNGEN!$D$10,1),2)),
    IF(AL551=$J$33,
      MIN(EINSTELLUNGEN!$D$12,WEEKDAY(DATE(EINSTELLUNGEN!$D$9,12,31),2)),
      EINSTELLUNGEN!$D$12
  )) - SUMIF(AL$50:AL$2500,"="&amp;AL551,AX$50:AX$2500),
  0)</f>
        <v>3</v>
      </c>
      <c r="BD551" s="2">
        <f t="shared" si="302"/>
        <v>0.33333333333333331</v>
      </c>
      <c r="BE551" s="2">
        <f t="shared" si="303"/>
        <v>0</v>
      </c>
    </row>
    <row r="552" spans="1:57" ht="10.5" customHeight="1">
      <c r="A552" s="1" t="str">
        <f t="shared" ca="1" si="279"/>
        <v/>
      </c>
      <c r="B552" s="1" t="str">
        <f t="shared" ca="1" si="280"/>
        <v/>
      </c>
      <c r="C552" s="1" t="str">
        <f t="shared" ca="1" si="281"/>
        <v/>
      </c>
      <c r="D552" s="1" t="str">
        <f t="shared" ca="1" si="282"/>
        <v/>
      </c>
      <c r="F552" s="10"/>
      <c r="G552" s="136" t="str">
        <f t="shared" si="283"/>
        <v/>
      </c>
      <c r="H552" s="27"/>
      <c r="I552" s="28"/>
      <c r="J552" s="28"/>
      <c r="K552" s="29"/>
      <c r="L552" s="136"/>
      <c r="M552" s="136"/>
      <c r="N552" s="136"/>
      <c r="O552" s="26" t="str">
        <f t="shared" si="284"/>
        <v/>
      </c>
      <c r="P552" s="218" t="str">
        <f t="shared" si="285"/>
        <v/>
      </c>
      <c r="Q552" s="26" t="str">
        <f t="shared" si="286"/>
        <v/>
      </c>
      <c r="R552" s="22"/>
      <c r="S552" s="99"/>
      <c r="T552" s="10"/>
      <c r="U552" s="229" t="str">
        <f t="shared" si="287"/>
        <v/>
      </c>
      <c r="V552" s="230"/>
      <c r="W552" s="230"/>
      <c r="X552" s="230"/>
      <c r="Y552" s="230"/>
      <c r="Z552" s="22" t="str">
        <f>""</f>
        <v/>
      </c>
      <c r="AB552" s="23" t="str">
        <f t="shared" si="288"/>
        <v/>
      </c>
      <c r="AC552" s="2" t="b">
        <f>COUNT(Q552:Q$2500)&gt;0</f>
        <v>0</v>
      </c>
      <c r="AD552" s="2" t="b">
        <f t="shared" si="271"/>
        <v>0</v>
      </c>
      <c r="AE552" s="2" t="b">
        <f t="shared" si="272"/>
        <v>0</v>
      </c>
      <c r="AF552" s="2" t="b">
        <f t="shared" si="273"/>
        <v>0</v>
      </c>
      <c r="AG552" s="2" t="b">
        <f>OR(
  AND(AC552,NOT(AC553)),
  AND(AF552,WEEKDAY(AH551,2)=EINSTELLUNGEN!$D$12),
  AND(AF552,AH552=$J$35)
)</f>
        <v>0</v>
      </c>
      <c r="AH552" s="2">
        <f>IF(AE552,AH551+IF(WEEKDAY(AH551+1,2)&lt;=EINSTELLUNGEN!$D$12,1,$J$36),AH551)</f>
        <v>42020</v>
      </c>
      <c r="AI552" s="2">
        <f t="shared" si="274"/>
        <v>2019</v>
      </c>
      <c r="AJ552" s="2">
        <f t="shared" si="275"/>
        <v>201901</v>
      </c>
      <c r="AK552" s="2">
        <f t="shared" si="276"/>
        <v>201901</v>
      </c>
      <c r="AL552" s="2">
        <f t="shared" si="304"/>
        <v>201903</v>
      </c>
      <c r="AM552" s="2" t="b">
        <f t="shared" si="277"/>
        <v>1</v>
      </c>
      <c r="AN552" s="4" t="e">
        <f t="shared" si="289"/>
        <v>#N/A</v>
      </c>
      <c r="AO552" s="4" t="e">
        <f t="shared" si="290"/>
        <v>#N/A</v>
      </c>
      <c r="AP552" s="2" t="str">
        <f>IF(AD552,
  IF(ISBLANK(H552),
    AP551,
    IF(LEN(H552)=1,
      IF(OR(UPPER(H552)="A",UPPER(H552)="I"),
        EINSTELLUNGEN!$D$21,
        IF(OR(UPPER(H552)="B",UPPER(H552)="M"),
          EINSTELLUNGEN!$D$22,
          IF(OR(UPPER(H552)="C",UPPER(H552)="S"),
            EINSTELLUNGEN!$D$23,
            IF(UPPER(H552)="D",
              EINSTELLUNGEN!$D$24,
              IF(UPPER(H552)="E",
                EINSTELLUNGEN!$D$25,
                UPPER(H552)))))),
      IF(ISNUMBER(H552),
        EINSTELLUNGEN!$D$20&amp;H552,
        UPPER(H552)))),
  "")</f>
        <v/>
      </c>
      <c r="AQ552" s="2" t="str">
        <f t="shared" si="291"/>
        <v/>
      </c>
      <c r="AR552" s="2">
        <f t="shared" si="292"/>
        <v>0</v>
      </c>
      <c r="AS552" s="145">
        <f t="shared" si="293"/>
        <v>0.33333333333333331</v>
      </c>
      <c r="AT552" s="2">
        <f t="shared" si="294"/>
        <v>0</v>
      </c>
      <c r="AU552" s="2">
        <f t="shared" si="295"/>
        <v>0</v>
      </c>
      <c r="AV552" s="2">
        <f t="shared" si="296"/>
        <v>0</v>
      </c>
      <c r="AW552" s="2">
        <f t="shared" si="297"/>
        <v>0</v>
      </c>
      <c r="AX552" s="2">
        <f t="shared" si="278"/>
        <v>0</v>
      </c>
      <c r="AY552" s="2">
        <f t="shared" si="298"/>
        <v>0</v>
      </c>
      <c r="AZ552" s="145" t="e">
        <f t="shared" si="299"/>
        <v>#N/A</v>
      </c>
      <c r="BA552" s="145" t="e">
        <f t="shared" si="300"/>
        <v>#N/A</v>
      </c>
      <c r="BB552" s="145">
        <f t="shared" si="301"/>
        <v>2.083333333333337E-2</v>
      </c>
      <c r="BC552" s="2">
        <f>IF(AM552,
  IF(AND(AL552=$J$31,_xlfn.DAYS(AH552,DATE(AI552,1,1))&lt;7),
    MAX(0,EINSTELLUNGEN!$D$12+1-WEEKDAY(DATE(EINSTELLUNGEN!$D$9,EINSTELLUNGEN!$D$10,1),2)),
    IF(AL552=$J$33,
      MIN(EINSTELLUNGEN!$D$12,WEEKDAY(DATE(EINSTELLUNGEN!$D$9,12,31),2)),
      EINSTELLUNGEN!$D$12
  )) - SUMIF(AL$50:AL$2500,"="&amp;AL552,AX$50:AX$2500),
  0)</f>
        <v>3</v>
      </c>
      <c r="BD552" s="2">
        <f t="shared" si="302"/>
        <v>0.33333333333333331</v>
      </c>
      <c r="BE552" s="2">
        <f t="shared" si="303"/>
        <v>0</v>
      </c>
    </row>
    <row r="553" spans="1:57" ht="10.5" customHeight="1">
      <c r="A553" s="1" t="str">
        <f t="shared" ca="1" si="279"/>
        <v/>
      </c>
      <c r="B553" s="1" t="str">
        <f t="shared" ca="1" si="280"/>
        <v/>
      </c>
      <c r="C553" s="1" t="str">
        <f t="shared" ca="1" si="281"/>
        <v/>
      </c>
      <c r="D553" s="1" t="str">
        <f t="shared" ca="1" si="282"/>
        <v/>
      </c>
      <c r="F553" s="10"/>
      <c r="G553" s="136" t="str">
        <f t="shared" si="283"/>
        <v/>
      </c>
      <c r="H553" s="27"/>
      <c r="I553" s="28"/>
      <c r="J553" s="28"/>
      <c r="K553" s="29"/>
      <c r="L553" s="136"/>
      <c r="M553" s="136"/>
      <c r="N553" s="136"/>
      <c r="O553" s="26" t="str">
        <f t="shared" si="284"/>
        <v/>
      </c>
      <c r="P553" s="218" t="str">
        <f t="shared" si="285"/>
        <v/>
      </c>
      <c r="Q553" s="26" t="str">
        <f t="shared" si="286"/>
        <v/>
      </c>
      <c r="R553" s="22"/>
      <c r="S553" s="99"/>
      <c r="T553" s="10"/>
      <c r="U553" s="229" t="str">
        <f t="shared" si="287"/>
        <v/>
      </c>
      <c r="V553" s="230"/>
      <c r="W553" s="230"/>
      <c r="X553" s="230"/>
      <c r="Y553" s="230"/>
      <c r="Z553" s="22" t="str">
        <f>""</f>
        <v/>
      </c>
      <c r="AB553" s="23" t="str">
        <f t="shared" si="288"/>
        <v/>
      </c>
      <c r="AC553" s="2" t="b">
        <f>COUNT(Q553:Q$2500)&gt;0</f>
        <v>0</v>
      </c>
      <c r="AD553" s="2" t="b">
        <f t="shared" si="271"/>
        <v>0</v>
      </c>
      <c r="AE553" s="2" t="b">
        <f t="shared" si="272"/>
        <v>0</v>
      </c>
      <c r="AF553" s="2" t="b">
        <f t="shared" si="273"/>
        <v>0</v>
      </c>
      <c r="AG553" s="2" t="b">
        <f>OR(
  AND(AC553,NOT(AC554)),
  AND(AF553,WEEKDAY(AH552,2)=EINSTELLUNGEN!$D$12),
  AND(AF553,AH553=$J$35)
)</f>
        <v>0</v>
      </c>
      <c r="AH553" s="2">
        <f>IF(AE553,AH552+IF(WEEKDAY(AH552+1,2)&lt;=EINSTELLUNGEN!$D$12,1,$J$36),AH552)</f>
        <v>42020</v>
      </c>
      <c r="AI553" s="2">
        <f t="shared" si="274"/>
        <v>2019</v>
      </c>
      <c r="AJ553" s="2">
        <f t="shared" si="275"/>
        <v>201901</v>
      </c>
      <c r="AK553" s="2">
        <f t="shared" si="276"/>
        <v>201901</v>
      </c>
      <c r="AL553" s="2">
        <f t="shared" si="304"/>
        <v>201903</v>
      </c>
      <c r="AM553" s="2" t="b">
        <f t="shared" si="277"/>
        <v>1</v>
      </c>
      <c r="AN553" s="4" t="e">
        <f t="shared" si="289"/>
        <v>#N/A</v>
      </c>
      <c r="AO553" s="4" t="e">
        <f t="shared" si="290"/>
        <v>#N/A</v>
      </c>
      <c r="AP553" s="2" t="str">
        <f>IF(AD553,
  IF(ISBLANK(H553),
    AP552,
    IF(LEN(H553)=1,
      IF(OR(UPPER(H553)="A",UPPER(H553)="I"),
        EINSTELLUNGEN!$D$21,
        IF(OR(UPPER(H553)="B",UPPER(H553)="M"),
          EINSTELLUNGEN!$D$22,
          IF(OR(UPPER(H553)="C",UPPER(H553)="S"),
            EINSTELLUNGEN!$D$23,
            IF(UPPER(H553)="D",
              EINSTELLUNGEN!$D$24,
              IF(UPPER(H553)="E",
                EINSTELLUNGEN!$D$25,
                UPPER(H553)))))),
      IF(ISNUMBER(H553),
        EINSTELLUNGEN!$D$20&amp;H553,
        UPPER(H553)))),
  "")</f>
        <v/>
      </c>
      <c r="AQ553" s="2" t="str">
        <f t="shared" si="291"/>
        <v/>
      </c>
      <c r="AR553" s="2">
        <f t="shared" si="292"/>
        <v>0</v>
      </c>
      <c r="AS553" s="145">
        <f t="shared" si="293"/>
        <v>0.33333333333333331</v>
      </c>
      <c r="AT553" s="2">
        <f t="shared" si="294"/>
        <v>0</v>
      </c>
      <c r="AU553" s="2">
        <f t="shared" si="295"/>
        <v>0</v>
      </c>
      <c r="AV553" s="2">
        <f t="shared" si="296"/>
        <v>0</v>
      </c>
      <c r="AW553" s="2">
        <f t="shared" si="297"/>
        <v>0</v>
      </c>
      <c r="AX553" s="2">
        <f t="shared" si="278"/>
        <v>0</v>
      </c>
      <c r="AY553" s="2">
        <f t="shared" si="298"/>
        <v>0</v>
      </c>
      <c r="AZ553" s="145" t="e">
        <f t="shared" si="299"/>
        <v>#N/A</v>
      </c>
      <c r="BA553" s="145" t="e">
        <f t="shared" si="300"/>
        <v>#N/A</v>
      </c>
      <c r="BB553" s="145">
        <f t="shared" si="301"/>
        <v>2.083333333333337E-2</v>
      </c>
      <c r="BC553" s="2">
        <f>IF(AM553,
  IF(AND(AL553=$J$31,_xlfn.DAYS(AH553,DATE(AI553,1,1))&lt;7),
    MAX(0,EINSTELLUNGEN!$D$12+1-WEEKDAY(DATE(EINSTELLUNGEN!$D$9,EINSTELLUNGEN!$D$10,1),2)),
    IF(AL553=$J$33,
      MIN(EINSTELLUNGEN!$D$12,WEEKDAY(DATE(EINSTELLUNGEN!$D$9,12,31),2)),
      EINSTELLUNGEN!$D$12
  )) - SUMIF(AL$50:AL$2500,"="&amp;AL553,AX$50:AX$2500),
  0)</f>
        <v>3</v>
      </c>
      <c r="BD553" s="2">
        <f t="shared" si="302"/>
        <v>0.33333333333333331</v>
      </c>
      <c r="BE553" s="2">
        <f t="shared" si="303"/>
        <v>0</v>
      </c>
    </row>
    <row r="554" spans="1:57" ht="10.5" customHeight="1">
      <c r="A554" s="1" t="str">
        <f t="shared" ca="1" si="279"/>
        <v/>
      </c>
      <c r="B554" s="1" t="str">
        <f t="shared" ca="1" si="280"/>
        <v/>
      </c>
      <c r="C554" s="1" t="str">
        <f t="shared" ca="1" si="281"/>
        <v/>
      </c>
      <c r="D554" s="1" t="str">
        <f t="shared" ca="1" si="282"/>
        <v/>
      </c>
      <c r="F554" s="10"/>
      <c r="G554" s="136" t="str">
        <f t="shared" si="283"/>
        <v/>
      </c>
      <c r="H554" s="27"/>
      <c r="I554" s="28"/>
      <c r="J554" s="28"/>
      <c r="K554" s="29"/>
      <c r="L554" s="136"/>
      <c r="M554" s="136"/>
      <c r="N554" s="136"/>
      <c r="O554" s="26" t="str">
        <f t="shared" si="284"/>
        <v/>
      </c>
      <c r="P554" s="218" t="str">
        <f t="shared" si="285"/>
        <v/>
      </c>
      <c r="Q554" s="26" t="str">
        <f t="shared" si="286"/>
        <v/>
      </c>
      <c r="R554" s="22"/>
      <c r="S554" s="99"/>
      <c r="T554" s="10"/>
      <c r="U554" s="229" t="str">
        <f t="shared" si="287"/>
        <v/>
      </c>
      <c r="V554" s="230"/>
      <c r="W554" s="230"/>
      <c r="X554" s="230"/>
      <c r="Y554" s="230"/>
      <c r="Z554" s="22" t="str">
        <f>""</f>
        <v/>
      </c>
      <c r="AB554" s="23" t="str">
        <f t="shared" si="288"/>
        <v/>
      </c>
      <c r="AC554" s="2" t="b">
        <f>COUNT(Q554:Q$2500)&gt;0</f>
        <v>0</v>
      </c>
      <c r="AD554" s="2" t="b">
        <f t="shared" si="271"/>
        <v>0</v>
      </c>
      <c r="AE554" s="2" t="b">
        <f t="shared" si="272"/>
        <v>0</v>
      </c>
      <c r="AF554" s="2" t="b">
        <f t="shared" si="273"/>
        <v>0</v>
      </c>
      <c r="AG554" s="2" t="b">
        <f>OR(
  AND(AC554,NOT(AC555)),
  AND(AF554,WEEKDAY(AH553,2)=EINSTELLUNGEN!$D$12),
  AND(AF554,AH554=$J$35)
)</f>
        <v>0</v>
      </c>
      <c r="AH554" s="2">
        <f>IF(AE554,AH553+IF(WEEKDAY(AH553+1,2)&lt;=EINSTELLUNGEN!$D$12,1,$J$36),AH553)</f>
        <v>42020</v>
      </c>
      <c r="AI554" s="2">
        <f t="shared" si="274"/>
        <v>2019</v>
      </c>
      <c r="AJ554" s="2">
        <f t="shared" si="275"/>
        <v>201901</v>
      </c>
      <c r="AK554" s="2">
        <f t="shared" si="276"/>
        <v>201901</v>
      </c>
      <c r="AL554" s="2">
        <f t="shared" si="304"/>
        <v>201903</v>
      </c>
      <c r="AM554" s="2" t="b">
        <f t="shared" si="277"/>
        <v>1</v>
      </c>
      <c r="AN554" s="4" t="e">
        <f t="shared" si="289"/>
        <v>#N/A</v>
      </c>
      <c r="AO554" s="4" t="e">
        <f t="shared" si="290"/>
        <v>#N/A</v>
      </c>
      <c r="AP554" s="2" t="str">
        <f>IF(AD554,
  IF(ISBLANK(H554),
    AP553,
    IF(LEN(H554)=1,
      IF(OR(UPPER(H554)="A",UPPER(H554)="I"),
        EINSTELLUNGEN!$D$21,
        IF(OR(UPPER(H554)="B",UPPER(H554)="M"),
          EINSTELLUNGEN!$D$22,
          IF(OR(UPPER(H554)="C",UPPER(H554)="S"),
            EINSTELLUNGEN!$D$23,
            IF(UPPER(H554)="D",
              EINSTELLUNGEN!$D$24,
              IF(UPPER(H554)="E",
                EINSTELLUNGEN!$D$25,
                UPPER(H554)))))),
      IF(ISNUMBER(H554),
        EINSTELLUNGEN!$D$20&amp;H554,
        UPPER(H554)))),
  "")</f>
        <v/>
      </c>
      <c r="AQ554" s="2" t="str">
        <f t="shared" si="291"/>
        <v/>
      </c>
      <c r="AR554" s="2">
        <f t="shared" si="292"/>
        <v>0</v>
      </c>
      <c r="AS554" s="145">
        <f t="shared" si="293"/>
        <v>0.33333333333333331</v>
      </c>
      <c r="AT554" s="2">
        <f t="shared" si="294"/>
        <v>0</v>
      </c>
      <c r="AU554" s="2">
        <f t="shared" si="295"/>
        <v>0</v>
      </c>
      <c r="AV554" s="2">
        <f t="shared" si="296"/>
        <v>0</v>
      </c>
      <c r="AW554" s="2">
        <f t="shared" si="297"/>
        <v>0</v>
      </c>
      <c r="AX554" s="2">
        <f t="shared" si="278"/>
        <v>0</v>
      </c>
      <c r="AY554" s="2">
        <f t="shared" si="298"/>
        <v>0</v>
      </c>
      <c r="AZ554" s="145" t="e">
        <f t="shared" si="299"/>
        <v>#N/A</v>
      </c>
      <c r="BA554" s="145" t="e">
        <f t="shared" si="300"/>
        <v>#N/A</v>
      </c>
      <c r="BB554" s="145">
        <f t="shared" si="301"/>
        <v>2.083333333333337E-2</v>
      </c>
      <c r="BC554" s="2">
        <f>IF(AM554,
  IF(AND(AL554=$J$31,_xlfn.DAYS(AH554,DATE(AI554,1,1))&lt;7),
    MAX(0,EINSTELLUNGEN!$D$12+1-WEEKDAY(DATE(EINSTELLUNGEN!$D$9,EINSTELLUNGEN!$D$10,1),2)),
    IF(AL554=$J$33,
      MIN(EINSTELLUNGEN!$D$12,WEEKDAY(DATE(EINSTELLUNGEN!$D$9,12,31),2)),
      EINSTELLUNGEN!$D$12
  )) - SUMIF(AL$50:AL$2500,"="&amp;AL554,AX$50:AX$2500),
  0)</f>
        <v>3</v>
      </c>
      <c r="BD554" s="2">
        <f t="shared" si="302"/>
        <v>0.33333333333333331</v>
      </c>
      <c r="BE554" s="2">
        <f t="shared" si="303"/>
        <v>0</v>
      </c>
    </row>
    <row r="555" spans="1:57" ht="10.5" customHeight="1">
      <c r="A555" s="1" t="str">
        <f t="shared" ca="1" si="279"/>
        <v/>
      </c>
      <c r="B555" s="1" t="str">
        <f t="shared" ca="1" si="280"/>
        <v/>
      </c>
      <c r="C555" s="1" t="str">
        <f t="shared" ca="1" si="281"/>
        <v/>
      </c>
      <c r="D555" s="1" t="str">
        <f t="shared" ca="1" si="282"/>
        <v/>
      </c>
      <c r="F555" s="10"/>
      <c r="G555" s="136" t="str">
        <f t="shared" si="283"/>
        <v/>
      </c>
      <c r="H555" s="27"/>
      <c r="I555" s="28"/>
      <c r="J555" s="28"/>
      <c r="K555" s="29"/>
      <c r="L555" s="136"/>
      <c r="M555" s="136"/>
      <c r="N555" s="136"/>
      <c r="O555" s="26" t="str">
        <f t="shared" si="284"/>
        <v/>
      </c>
      <c r="P555" s="218" t="str">
        <f t="shared" si="285"/>
        <v/>
      </c>
      <c r="Q555" s="26" t="str">
        <f t="shared" si="286"/>
        <v/>
      </c>
      <c r="R555" s="22"/>
      <c r="S555" s="99"/>
      <c r="T555" s="10"/>
      <c r="U555" s="229" t="str">
        <f t="shared" si="287"/>
        <v/>
      </c>
      <c r="V555" s="230"/>
      <c r="W555" s="230"/>
      <c r="X555" s="230"/>
      <c r="Y555" s="230"/>
      <c r="Z555" s="22" t="str">
        <f>""</f>
        <v/>
      </c>
      <c r="AB555" s="23" t="str">
        <f t="shared" si="288"/>
        <v/>
      </c>
      <c r="AC555" s="2" t="b">
        <f>COUNT(Q555:Q$2500)&gt;0</f>
        <v>0</v>
      </c>
      <c r="AD555" s="2" t="b">
        <f t="shared" ref="AD555:AD618" si="305">LEN(CONCATENATE(H555,I555,J555,K555))&gt;0</f>
        <v>0</v>
      </c>
      <c r="AE555" s="2" t="b">
        <f t="shared" ref="AE555:AE618" si="306">AND(NOT(AD555),AD556)</f>
        <v>0</v>
      </c>
      <c r="AF555" s="2" t="b">
        <f t="shared" ref="AF555:AF618" si="307">AND(NOT(AD555),AD554)</f>
        <v>0</v>
      </c>
      <c r="AG555" s="2" t="b">
        <f>OR(
  AND(AC555,NOT(AC556)),
  AND(AF555,WEEKDAY(AH554,2)=EINSTELLUNGEN!$D$12),
  AND(AF555,AH555=$J$35)
)</f>
        <v>0</v>
      </c>
      <c r="AH555" s="2">
        <f>IF(AE555,AH554+IF(WEEKDAY(AH554+1,2)&lt;=EINSTELLUNGEN!$D$12,1,$J$36),AH554)</f>
        <v>42020</v>
      </c>
      <c r="AI555" s="2">
        <f t="shared" ref="AI555:AI618" si="308">YEAR(AH555)</f>
        <v>2019</v>
      </c>
      <c r="AJ555" s="2">
        <f t="shared" ref="AJ555:AJ618" si="309">AI555*100+ROUNDUP(MONTH(AH555)/3,0)</f>
        <v>201901</v>
      </c>
      <c r="AK555" s="2">
        <f t="shared" ref="AK555:AK618" si="310">AI555*100+MONTH(AH555)</f>
        <v>201901</v>
      </c>
      <c r="AL555" s="2">
        <f t="shared" si="304"/>
        <v>201903</v>
      </c>
      <c r="AM555" s="2" t="b">
        <f t="shared" ref="AM555:AM618" si="311">AND(AH555&gt;=$J$34,AH555&lt;=$J$35)</f>
        <v>1</v>
      </c>
      <c r="AN555" s="4" t="e">
        <f t="shared" si="289"/>
        <v>#N/A</v>
      </c>
      <c r="AO555" s="4" t="e">
        <f t="shared" si="290"/>
        <v>#N/A</v>
      </c>
      <c r="AP555" s="2" t="str">
        <f>IF(AD555,
  IF(ISBLANK(H555),
    AP554,
    IF(LEN(H555)=1,
      IF(OR(UPPER(H555)="A",UPPER(H555)="I"),
        EINSTELLUNGEN!$D$21,
        IF(OR(UPPER(H555)="B",UPPER(H555)="M"),
          EINSTELLUNGEN!$D$22,
          IF(OR(UPPER(H555)="C",UPPER(H555)="S"),
            EINSTELLUNGEN!$D$23,
            IF(UPPER(H555)="D",
              EINSTELLUNGEN!$D$24,
              IF(UPPER(H555)="E",
                EINSTELLUNGEN!$D$25,
                UPPER(H555)))))),
      IF(ISNUMBER(H555),
        EINSTELLUNGEN!$D$20&amp;H555,
        UPPER(H555)))),
  "")</f>
        <v/>
      </c>
      <c r="AQ555" s="2" t="str">
        <f t="shared" si="291"/>
        <v/>
      </c>
      <c r="AR555" s="2">
        <f t="shared" si="292"/>
        <v>0</v>
      </c>
      <c r="AS555" s="145">
        <f t="shared" si="293"/>
        <v>0.33333333333333331</v>
      </c>
      <c r="AT555" s="2">
        <f t="shared" si="294"/>
        <v>0</v>
      </c>
      <c r="AU555" s="2">
        <f t="shared" si="295"/>
        <v>0</v>
      </c>
      <c r="AV555" s="2">
        <f t="shared" si="296"/>
        <v>0</v>
      </c>
      <c r="AW555" s="2">
        <f t="shared" si="297"/>
        <v>0</v>
      </c>
      <c r="AX555" s="2">
        <f t="shared" ref="AX555:AX618" si="312">IF(SUM(AT555:AV555)=0,0,1)</f>
        <v>0</v>
      </c>
      <c r="AY555" s="2">
        <f t="shared" si="298"/>
        <v>0</v>
      </c>
      <c r="AZ555" s="145" t="e">
        <f t="shared" si="299"/>
        <v>#N/A</v>
      </c>
      <c r="BA555" s="145" t="e">
        <f t="shared" si="300"/>
        <v>#N/A</v>
      </c>
      <c r="BB555" s="145">
        <f t="shared" si="301"/>
        <v>2.083333333333337E-2</v>
      </c>
      <c r="BC555" s="2">
        <f>IF(AM555,
  IF(AND(AL555=$J$31,_xlfn.DAYS(AH555,DATE(AI555,1,1))&lt;7),
    MAX(0,EINSTELLUNGEN!$D$12+1-WEEKDAY(DATE(EINSTELLUNGEN!$D$9,EINSTELLUNGEN!$D$10,1),2)),
    IF(AL555=$J$33,
      MIN(EINSTELLUNGEN!$D$12,WEEKDAY(DATE(EINSTELLUNGEN!$D$9,12,31),2)),
      EINSTELLUNGEN!$D$12
  )) - SUMIF(AL$50:AL$2500,"="&amp;AL555,AX$50:AX$2500),
  0)</f>
        <v>3</v>
      </c>
      <c r="BD555" s="2">
        <f t="shared" si="302"/>
        <v>0.33333333333333331</v>
      </c>
      <c r="BE555" s="2">
        <f t="shared" si="303"/>
        <v>0</v>
      </c>
    </row>
    <row r="556" spans="1:57" ht="10.5" customHeight="1">
      <c r="A556" s="1" t="str">
        <f t="shared" ca="1" si="279"/>
        <v/>
      </c>
      <c r="B556" s="1" t="str">
        <f t="shared" ca="1" si="280"/>
        <v/>
      </c>
      <c r="C556" s="1" t="str">
        <f t="shared" ca="1" si="281"/>
        <v/>
      </c>
      <c r="D556" s="1" t="str">
        <f t="shared" ca="1" si="282"/>
        <v/>
      </c>
      <c r="F556" s="10"/>
      <c r="G556" s="136" t="str">
        <f t="shared" si="283"/>
        <v/>
      </c>
      <c r="H556" s="27"/>
      <c r="I556" s="28"/>
      <c r="J556" s="28"/>
      <c r="K556" s="29"/>
      <c r="L556" s="136"/>
      <c r="M556" s="136"/>
      <c r="N556" s="136"/>
      <c r="O556" s="26" t="str">
        <f t="shared" si="284"/>
        <v/>
      </c>
      <c r="P556" s="218" t="str">
        <f t="shared" si="285"/>
        <v/>
      </c>
      <c r="Q556" s="26" t="str">
        <f t="shared" si="286"/>
        <v/>
      </c>
      <c r="R556" s="22"/>
      <c r="S556" s="99"/>
      <c r="T556" s="10"/>
      <c r="U556" s="229" t="str">
        <f t="shared" si="287"/>
        <v/>
      </c>
      <c r="V556" s="230"/>
      <c r="W556" s="230"/>
      <c r="X556" s="230"/>
      <c r="Y556" s="230"/>
      <c r="Z556" s="22" t="str">
        <f>""</f>
        <v/>
      </c>
      <c r="AB556" s="23" t="str">
        <f t="shared" si="288"/>
        <v/>
      </c>
      <c r="AC556" s="2" t="b">
        <f>COUNT(Q556:Q$2500)&gt;0</f>
        <v>0</v>
      </c>
      <c r="AD556" s="2" t="b">
        <f t="shared" si="305"/>
        <v>0</v>
      </c>
      <c r="AE556" s="2" t="b">
        <f t="shared" si="306"/>
        <v>0</v>
      </c>
      <c r="AF556" s="2" t="b">
        <f t="shared" si="307"/>
        <v>0</v>
      </c>
      <c r="AG556" s="2" t="b">
        <f>OR(
  AND(AC556,NOT(AC557)),
  AND(AF556,WEEKDAY(AH555,2)=EINSTELLUNGEN!$D$12),
  AND(AF556,AH556=$J$35)
)</f>
        <v>0</v>
      </c>
      <c r="AH556" s="2">
        <f>IF(AE556,AH555+IF(WEEKDAY(AH555+1,2)&lt;=EINSTELLUNGEN!$D$12,1,$J$36),AH555)</f>
        <v>42020</v>
      </c>
      <c r="AI556" s="2">
        <f t="shared" si="308"/>
        <v>2019</v>
      </c>
      <c r="AJ556" s="2">
        <f t="shared" si="309"/>
        <v>201901</v>
      </c>
      <c r="AK556" s="2">
        <f t="shared" si="310"/>
        <v>201901</v>
      </c>
      <c r="AL556" s="2">
        <f t="shared" si="304"/>
        <v>201903</v>
      </c>
      <c r="AM556" s="2" t="b">
        <f t="shared" si="311"/>
        <v>1</v>
      </c>
      <c r="AN556" s="4" t="e">
        <f t="shared" si="289"/>
        <v>#N/A</v>
      </c>
      <c r="AO556" s="4" t="e">
        <f t="shared" si="290"/>
        <v>#N/A</v>
      </c>
      <c r="AP556" s="2" t="str">
        <f>IF(AD556,
  IF(ISBLANK(H556),
    AP555,
    IF(LEN(H556)=1,
      IF(OR(UPPER(H556)="A",UPPER(H556)="I"),
        EINSTELLUNGEN!$D$21,
        IF(OR(UPPER(H556)="B",UPPER(H556)="M"),
          EINSTELLUNGEN!$D$22,
          IF(OR(UPPER(H556)="C",UPPER(H556)="S"),
            EINSTELLUNGEN!$D$23,
            IF(UPPER(H556)="D",
              EINSTELLUNGEN!$D$24,
              IF(UPPER(H556)="E",
                EINSTELLUNGEN!$D$25,
                UPPER(H556)))))),
      IF(ISNUMBER(H556),
        EINSTELLUNGEN!$D$20&amp;H556,
        UPPER(H556)))),
  "")</f>
        <v/>
      </c>
      <c r="AQ556" s="2" t="str">
        <f t="shared" si="291"/>
        <v/>
      </c>
      <c r="AR556" s="2">
        <f t="shared" si="292"/>
        <v>0</v>
      </c>
      <c r="AS556" s="145">
        <f t="shared" si="293"/>
        <v>0.33333333333333331</v>
      </c>
      <c r="AT556" s="2">
        <f t="shared" si="294"/>
        <v>0</v>
      </c>
      <c r="AU556" s="2">
        <f t="shared" si="295"/>
        <v>0</v>
      </c>
      <c r="AV556" s="2">
        <f t="shared" si="296"/>
        <v>0</v>
      </c>
      <c r="AW556" s="2">
        <f t="shared" si="297"/>
        <v>0</v>
      </c>
      <c r="AX556" s="2">
        <f t="shared" si="312"/>
        <v>0</v>
      </c>
      <c r="AY556" s="2">
        <f t="shared" si="298"/>
        <v>0</v>
      </c>
      <c r="AZ556" s="145" t="e">
        <f t="shared" si="299"/>
        <v>#N/A</v>
      </c>
      <c r="BA556" s="145" t="e">
        <f t="shared" si="300"/>
        <v>#N/A</v>
      </c>
      <c r="BB556" s="145">
        <f t="shared" si="301"/>
        <v>2.083333333333337E-2</v>
      </c>
      <c r="BC556" s="2">
        <f>IF(AM556,
  IF(AND(AL556=$J$31,_xlfn.DAYS(AH556,DATE(AI556,1,1))&lt;7),
    MAX(0,EINSTELLUNGEN!$D$12+1-WEEKDAY(DATE(EINSTELLUNGEN!$D$9,EINSTELLUNGEN!$D$10,1),2)),
    IF(AL556=$J$33,
      MIN(EINSTELLUNGEN!$D$12,WEEKDAY(DATE(EINSTELLUNGEN!$D$9,12,31),2)),
      EINSTELLUNGEN!$D$12
  )) - SUMIF(AL$50:AL$2500,"="&amp;AL556,AX$50:AX$2500),
  0)</f>
        <v>3</v>
      </c>
      <c r="BD556" s="2">
        <f t="shared" si="302"/>
        <v>0.33333333333333331</v>
      </c>
      <c r="BE556" s="2">
        <f t="shared" si="303"/>
        <v>0</v>
      </c>
    </row>
    <row r="557" spans="1:57" ht="10.5" customHeight="1">
      <c r="A557" s="1" t="str">
        <f t="shared" ca="1" si="279"/>
        <v/>
      </c>
      <c r="B557" s="1" t="str">
        <f t="shared" ca="1" si="280"/>
        <v/>
      </c>
      <c r="C557" s="1" t="str">
        <f t="shared" ca="1" si="281"/>
        <v/>
      </c>
      <c r="D557" s="1" t="str">
        <f t="shared" ca="1" si="282"/>
        <v/>
      </c>
      <c r="F557" s="10"/>
      <c r="G557" s="136" t="str">
        <f t="shared" si="283"/>
        <v/>
      </c>
      <c r="H557" s="27"/>
      <c r="I557" s="28"/>
      <c r="J557" s="28"/>
      <c r="K557" s="29"/>
      <c r="L557" s="136"/>
      <c r="M557" s="136"/>
      <c r="N557" s="136"/>
      <c r="O557" s="26" t="str">
        <f t="shared" si="284"/>
        <v/>
      </c>
      <c r="P557" s="218" t="str">
        <f t="shared" si="285"/>
        <v/>
      </c>
      <c r="Q557" s="26" t="str">
        <f t="shared" si="286"/>
        <v/>
      </c>
      <c r="R557" s="22"/>
      <c r="S557" s="99"/>
      <c r="T557" s="10"/>
      <c r="U557" s="229" t="str">
        <f t="shared" si="287"/>
        <v/>
      </c>
      <c r="V557" s="230"/>
      <c r="W557" s="230"/>
      <c r="X557" s="230"/>
      <c r="Y557" s="230"/>
      <c r="Z557" s="22" t="str">
        <f>""</f>
        <v/>
      </c>
      <c r="AB557" s="23" t="str">
        <f t="shared" si="288"/>
        <v/>
      </c>
      <c r="AC557" s="2" t="b">
        <f>COUNT(Q557:Q$2500)&gt;0</f>
        <v>0</v>
      </c>
      <c r="AD557" s="2" t="b">
        <f t="shared" si="305"/>
        <v>0</v>
      </c>
      <c r="AE557" s="2" t="b">
        <f t="shared" si="306"/>
        <v>0</v>
      </c>
      <c r="AF557" s="2" t="b">
        <f t="shared" si="307"/>
        <v>0</v>
      </c>
      <c r="AG557" s="2" t="b">
        <f>OR(
  AND(AC557,NOT(AC558)),
  AND(AF557,WEEKDAY(AH556,2)=EINSTELLUNGEN!$D$12),
  AND(AF557,AH557=$J$35)
)</f>
        <v>0</v>
      </c>
      <c r="AH557" s="2">
        <f>IF(AE557,AH556+IF(WEEKDAY(AH556+1,2)&lt;=EINSTELLUNGEN!$D$12,1,$J$36),AH556)</f>
        <v>42020</v>
      </c>
      <c r="AI557" s="2">
        <f t="shared" si="308"/>
        <v>2019</v>
      </c>
      <c r="AJ557" s="2">
        <f t="shared" si="309"/>
        <v>201901</v>
      </c>
      <c r="AK557" s="2">
        <f t="shared" si="310"/>
        <v>201901</v>
      </c>
      <c r="AL557" s="2">
        <f t="shared" si="304"/>
        <v>201903</v>
      </c>
      <c r="AM557" s="2" t="b">
        <f t="shared" si="311"/>
        <v>1</v>
      </c>
      <c r="AN557" s="4" t="e">
        <f t="shared" si="289"/>
        <v>#N/A</v>
      </c>
      <c r="AO557" s="4" t="e">
        <f t="shared" si="290"/>
        <v>#N/A</v>
      </c>
      <c r="AP557" s="2" t="str">
        <f>IF(AD557,
  IF(ISBLANK(H557),
    AP556,
    IF(LEN(H557)=1,
      IF(OR(UPPER(H557)="A",UPPER(H557)="I"),
        EINSTELLUNGEN!$D$21,
        IF(OR(UPPER(H557)="B",UPPER(H557)="M"),
          EINSTELLUNGEN!$D$22,
          IF(OR(UPPER(H557)="C",UPPER(H557)="S"),
            EINSTELLUNGEN!$D$23,
            IF(UPPER(H557)="D",
              EINSTELLUNGEN!$D$24,
              IF(UPPER(H557)="E",
                EINSTELLUNGEN!$D$25,
                UPPER(H557)))))),
      IF(ISNUMBER(H557),
        EINSTELLUNGEN!$D$20&amp;H557,
        UPPER(H557)))),
  "")</f>
        <v/>
      </c>
      <c r="AQ557" s="2" t="str">
        <f t="shared" si="291"/>
        <v/>
      </c>
      <c r="AR557" s="2">
        <f t="shared" si="292"/>
        <v>0</v>
      </c>
      <c r="AS557" s="145">
        <f t="shared" si="293"/>
        <v>0.33333333333333331</v>
      </c>
      <c r="AT557" s="2">
        <f t="shared" si="294"/>
        <v>0</v>
      </c>
      <c r="AU557" s="2">
        <f t="shared" si="295"/>
        <v>0</v>
      </c>
      <c r="AV557" s="2">
        <f t="shared" si="296"/>
        <v>0</v>
      </c>
      <c r="AW557" s="2">
        <f t="shared" si="297"/>
        <v>0</v>
      </c>
      <c r="AX557" s="2">
        <f t="shared" si="312"/>
        <v>0</v>
      </c>
      <c r="AY557" s="2">
        <f t="shared" si="298"/>
        <v>0</v>
      </c>
      <c r="AZ557" s="145" t="e">
        <f t="shared" si="299"/>
        <v>#N/A</v>
      </c>
      <c r="BA557" s="145" t="e">
        <f t="shared" si="300"/>
        <v>#N/A</v>
      </c>
      <c r="BB557" s="145">
        <f t="shared" si="301"/>
        <v>2.083333333333337E-2</v>
      </c>
      <c r="BC557" s="2">
        <f>IF(AM557,
  IF(AND(AL557=$J$31,_xlfn.DAYS(AH557,DATE(AI557,1,1))&lt;7),
    MAX(0,EINSTELLUNGEN!$D$12+1-WEEKDAY(DATE(EINSTELLUNGEN!$D$9,EINSTELLUNGEN!$D$10,1),2)),
    IF(AL557=$J$33,
      MIN(EINSTELLUNGEN!$D$12,WEEKDAY(DATE(EINSTELLUNGEN!$D$9,12,31),2)),
      EINSTELLUNGEN!$D$12
  )) - SUMIF(AL$50:AL$2500,"="&amp;AL557,AX$50:AX$2500),
  0)</f>
        <v>3</v>
      </c>
      <c r="BD557" s="2">
        <f t="shared" si="302"/>
        <v>0.33333333333333331</v>
      </c>
      <c r="BE557" s="2">
        <f t="shared" si="303"/>
        <v>0</v>
      </c>
    </row>
    <row r="558" spans="1:57" ht="10.5" customHeight="1">
      <c r="A558" s="1" t="str">
        <f t="shared" ca="1" si="279"/>
        <v/>
      </c>
      <c r="B558" s="1" t="str">
        <f t="shared" ca="1" si="280"/>
        <v/>
      </c>
      <c r="C558" s="1" t="str">
        <f t="shared" ca="1" si="281"/>
        <v/>
      </c>
      <c r="D558" s="1" t="str">
        <f t="shared" ca="1" si="282"/>
        <v/>
      </c>
      <c r="F558" s="10"/>
      <c r="G558" s="136" t="str">
        <f t="shared" si="283"/>
        <v/>
      </c>
      <c r="H558" s="27"/>
      <c r="I558" s="28"/>
      <c r="J558" s="28"/>
      <c r="K558" s="29"/>
      <c r="L558" s="136"/>
      <c r="M558" s="136"/>
      <c r="N558" s="136"/>
      <c r="O558" s="26" t="str">
        <f t="shared" si="284"/>
        <v/>
      </c>
      <c r="P558" s="218" t="str">
        <f t="shared" si="285"/>
        <v/>
      </c>
      <c r="Q558" s="26" t="str">
        <f t="shared" si="286"/>
        <v/>
      </c>
      <c r="R558" s="22"/>
      <c r="S558" s="99"/>
      <c r="T558" s="10"/>
      <c r="U558" s="229" t="str">
        <f t="shared" si="287"/>
        <v/>
      </c>
      <c r="V558" s="230"/>
      <c r="W558" s="230"/>
      <c r="X558" s="230"/>
      <c r="Y558" s="230"/>
      <c r="Z558" s="22" t="str">
        <f>""</f>
        <v/>
      </c>
      <c r="AB558" s="23" t="str">
        <f t="shared" si="288"/>
        <v/>
      </c>
      <c r="AC558" s="2" t="b">
        <f>COUNT(Q558:Q$2500)&gt;0</f>
        <v>0</v>
      </c>
      <c r="AD558" s="2" t="b">
        <f t="shared" si="305"/>
        <v>0</v>
      </c>
      <c r="AE558" s="2" t="b">
        <f t="shared" si="306"/>
        <v>0</v>
      </c>
      <c r="AF558" s="2" t="b">
        <f t="shared" si="307"/>
        <v>0</v>
      </c>
      <c r="AG558" s="2" t="b">
        <f>OR(
  AND(AC558,NOT(AC559)),
  AND(AF558,WEEKDAY(AH557,2)=EINSTELLUNGEN!$D$12),
  AND(AF558,AH558=$J$35)
)</f>
        <v>0</v>
      </c>
      <c r="AH558" s="2">
        <f>IF(AE558,AH557+IF(WEEKDAY(AH557+1,2)&lt;=EINSTELLUNGEN!$D$12,1,$J$36),AH557)</f>
        <v>42020</v>
      </c>
      <c r="AI558" s="2">
        <f t="shared" si="308"/>
        <v>2019</v>
      </c>
      <c r="AJ558" s="2">
        <f t="shared" si="309"/>
        <v>201901</v>
      </c>
      <c r="AK558" s="2">
        <f t="shared" si="310"/>
        <v>201901</v>
      </c>
      <c r="AL558" s="2">
        <f t="shared" si="304"/>
        <v>201903</v>
      </c>
      <c r="AM558" s="2" t="b">
        <f t="shared" si="311"/>
        <v>1</v>
      </c>
      <c r="AN558" s="4" t="e">
        <f t="shared" si="289"/>
        <v>#N/A</v>
      </c>
      <c r="AO558" s="4" t="e">
        <f t="shared" si="290"/>
        <v>#N/A</v>
      </c>
      <c r="AP558" s="2" t="str">
        <f>IF(AD558,
  IF(ISBLANK(H558),
    AP557,
    IF(LEN(H558)=1,
      IF(OR(UPPER(H558)="A",UPPER(H558)="I"),
        EINSTELLUNGEN!$D$21,
        IF(OR(UPPER(H558)="B",UPPER(H558)="M"),
          EINSTELLUNGEN!$D$22,
          IF(OR(UPPER(H558)="C",UPPER(H558)="S"),
            EINSTELLUNGEN!$D$23,
            IF(UPPER(H558)="D",
              EINSTELLUNGEN!$D$24,
              IF(UPPER(H558)="E",
                EINSTELLUNGEN!$D$25,
                UPPER(H558)))))),
      IF(ISNUMBER(H558),
        EINSTELLUNGEN!$D$20&amp;H558,
        UPPER(H558)))),
  "")</f>
        <v/>
      </c>
      <c r="AQ558" s="2" t="str">
        <f t="shared" si="291"/>
        <v/>
      </c>
      <c r="AR558" s="2">
        <f t="shared" si="292"/>
        <v>0</v>
      </c>
      <c r="AS558" s="145">
        <f t="shared" si="293"/>
        <v>0.33333333333333331</v>
      </c>
      <c r="AT558" s="2">
        <f t="shared" si="294"/>
        <v>0</v>
      </c>
      <c r="AU558" s="2">
        <f t="shared" si="295"/>
        <v>0</v>
      </c>
      <c r="AV558" s="2">
        <f t="shared" si="296"/>
        <v>0</v>
      </c>
      <c r="AW558" s="2">
        <f t="shared" si="297"/>
        <v>0</v>
      </c>
      <c r="AX558" s="2">
        <f t="shared" si="312"/>
        <v>0</v>
      </c>
      <c r="AY558" s="2">
        <f t="shared" si="298"/>
        <v>0</v>
      </c>
      <c r="AZ558" s="145" t="e">
        <f t="shared" si="299"/>
        <v>#N/A</v>
      </c>
      <c r="BA558" s="145" t="e">
        <f t="shared" si="300"/>
        <v>#N/A</v>
      </c>
      <c r="BB558" s="145">
        <f t="shared" si="301"/>
        <v>2.083333333333337E-2</v>
      </c>
      <c r="BC558" s="2">
        <f>IF(AM558,
  IF(AND(AL558=$J$31,_xlfn.DAYS(AH558,DATE(AI558,1,1))&lt;7),
    MAX(0,EINSTELLUNGEN!$D$12+1-WEEKDAY(DATE(EINSTELLUNGEN!$D$9,EINSTELLUNGEN!$D$10,1),2)),
    IF(AL558=$J$33,
      MIN(EINSTELLUNGEN!$D$12,WEEKDAY(DATE(EINSTELLUNGEN!$D$9,12,31),2)),
      EINSTELLUNGEN!$D$12
  )) - SUMIF(AL$50:AL$2500,"="&amp;AL558,AX$50:AX$2500),
  0)</f>
        <v>3</v>
      </c>
      <c r="BD558" s="2">
        <f t="shared" si="302"/>
        <v>0.33333333333333331</v>
      </c>
      <c r="BE558" s="2">
        <f t="shared" si="303"/>
        <v>0</v>
      </c>
    </row>
    <row r="559" spans="1:57" ht="10.5" customHeight="1">
      <c r="A559" s="1" t="str">
        <f t="shared" ca="1" si="279"/>
        <v/>
      </c>
      <c r="B559" s="1" t="str">
        <f t="shared" ca="1" si="280"/>
        <v/>
      </c>
      <c r="C559" s="1" t="str">
        <f t="shared" ca="1" si="281"/>
        <v/>
      </c>
      <c r="D559" s="1" t="str">
        <f t="shared" ca="1" si="282"/>
        <v/>
      </c>
      <c r="F559" s="10"/>
      <c r="G559" s="136" t="str">
        <f t="shared" si="283"/>
        <v/>
      </c>
      <c r="H559" s="27"/>
      <c r="I559" s="28"/>
      <c r="J559" s="28"/>
      <c r="K559" s="29"/>
      <c r="L559" s="136"/>
      <c r="M559" s="136"/>
      <c r="N559" s="136"/>
      <c r="O559" s="26" t="str">
        <f t="shared" si="284"/>
        <v/>
      </c>
      <c r="P559" s="218" t="str">
        <f t="shared" si="285"/>
        <v/>
      </c>
      <c r="Q559" s="26" t="str">
        <f t="shared" si="286"/>
        <v/>
      </c>
      <c r="R559" s="22"/>
      <c r="S559" s="99"/>
      <c r="T559" s="10"/>
      <c r="U559" s="229" t="str">
        <f t="shared" si="287"/>
        <v/>
      </c>
      <c r="V559" s="230"/>
      <c r="W559" s="230"/>
      <c r="X559" s="230"/>
      <c r="Y559" s="230"/>
      <c r="Z559" s="22" t="str">
        <f>""</f>
        <v/>
      </c>
      <c r="AB559" s="23" t="str">
        <f t="shared" si="288"/>
        <v/>
      </c>
      <c r="AC559" s="2" t="b">
        <f>COUNT(Q559:Q$2500)&gt;0</f>
        <v>0</v>
      </c>
      <c r="AD559" s="2" t="b">
        <f t="shared" si="305"/>
        <v>0</v>
      </c>
      <c r="AE559" s="2" t="b">
        <f t="shared" si="306"/>
        <v>0</v>
      </c>
      <c r="AF559" s="2" t="b">
        <f t="shared" si="307"/>
        <v>0</v>
      </c>
      <c r="AG559" s="2" t="b">
        <f>OR(
  AND(AC559,NOT(AC560)),
  AND(AF559,WEEKDAY(AH558,2)=EINSTELLUNGEN!$D$12),
  AND(AF559,AH559=$J$35)
)</f>
        <v>0</v>
      </c>
      <c r="AH559" s="2">
        <f>IF(AE559,AH558+IF(WEEKDAY(AH558+1,2)&lt;=EINSTELLUNGEN!$D$12,1,$J$36),AH558)</f>
        <v>42020</v>
      </c>
      <c r="AI559" s="2">
        <f t="shared" si="308"/>
        <v>2019</v>
      </c>
      <c r="AJ559" s="2">
        <f t="shared" si="309"/>
        <v>201901</v>
      </c>
      <c r="AK559" s="2">
        <f t="shared" si="310"/>
        <v>201901</v>
      </c>
      <c r="AL559" s="2">
        <f t="shared" si="304"/>
        <v>201903</v>
      </c>
      <c r="AM559" s="2" t="b">
        <f t="shared" si="311"/>
        <v>1</v>
      </c>
      <c r="AN559" s="4" t="e">
        <f t="shared" si="289"/>
        <v>#N/A</v>
      </c>
      <c r="AO559" s="4" t="e">
        <f t="shared" si="290"/>
        <v>#N/A</v>
      </c>
      <c r="AP559" s="2" t="str">
        <f>IF(AD559,
  IF(ISBLANK(H559),
    AP558,
    IF(LEN(H559)=1,
      IF(OR(UPPER(H559)="A",UPPER(H559)="I"),
        EINSTELLUNGEN!$D$21,
        IF(OR(UPPER(H559)="B",UPPER(H559)="M"),
          EINSTELLUNGEN!$D$22,
          IF(OR(UPPER(H559)="C",UPPER(H559)="S"),
            EINSTELLUNGEN!$D$23,
            IF(UPPER(H559)="D",
              EINSTELLUNGEN!$D$24,
              IF(UPPER(H559)="E",
                EINSTELLUNGEN!$D$25,
                UPPER(H559)))))),
      IF(ISNUMBER(H559),
        EINSTELLUNGEN!$D$20&amp;H559,
        UPPER(H559)))),
  "")</f>
        <v/>
      </c>
      <c r="AQ559" s="2" t="str">
        <f t="shared" si="291"/>
        <v/>
      </c>
      <c r="AR559" s="2">
        <f t="shared" si="292"/>
        <v>0</v>
      </c>
      <c r="AS559" s="145">
        <f t="shared" si="293"/>
        <v>0.33333333333333331</v>
      </c>
      <c r="AT559" s="2">
        <f t="shared" si="294"/>
        <v>0</v>
      </c>
      <c r="AU559" s="2">
        <f t="shared" si="295"/>
        <v>0</v>
      </c>
      <c r="AV559" s="2">
        <f t="shared" si="296"/>
        <v>0</v>
      </c>
      <c r="AW559" s="2">
        <f t="shared" si="297"/>
        <v>0</v>
      </c>
      <c r="AX559" s="2">
        <f t="shared" si="312"/>
        <v>0</v>
      </c>
      <c r="AY559" s="2">
        <f t="shared" si="298"/>
        <v>0</v>
      </c>
      <c r="AZ559" s="145" t="e">
        <f t="shared" si="299"/>
        <v>#N/A</v>
      </c>
      <c r="BA559" s="145" t="e">
        <f t="shared" si="300"/>
        <v>#N/A</v>
      </c>
      <c r="BB559" s="145">
        <f t="shared" si="301"/>
        <v>2.083333333333337E-2</v>
      </c>
      <c r="BC559" s="2">
        <f>IF(AM559,
  IF(AND(AL559=$J$31,_xlfn.DAYS(AH559,DATE(AI559,1,1))&lt;7),
    MAX(0,EINSTELLUNGEN!$D$12+1-WEEKDAY(DATE(EINSTELLUNGEN!$D$9,EINSTELLUNGEN!$D$10,1),2)),
    IF(AL559=$J$33,
      MIN(EINSTELLUNGEN!$D$12,WEEKDAY(DATE(EINSTELLUNGEN!$D$9,12,31),2)),
      EINSTELLUNGEN!$D$12
  )) - SUMIF(AL$50:AL$2500,"="&amp;AL559,AX$50:AX$2500),
  0)</f>
        <v>3</v>
      </c>
      <c r="BD559" s="2">
        <f t="shared" si="302"/>
        <v>0.33333333333333331</v>
      </c>
      <c r="BE559" s="2">
        <f t="shared" si="303"/>
        <v>0</v>
      </c>
    </row>
    <row r="560" spans="1:57" ht="10.5" customHeight="1">
      <c r="A560" s="1" t="str">
        <f t="shared" ca="1" si="279"/>
        <v/>
      </c>
      <c r="B560" s="1" t="str">
        <f t="shared" ca="1" si="280"/>
        <v/>
      </c>
      <c r="C560" s="1" t="str">
        <f t="shared" ca="1" si="281"/>
        <v/>
      </c>
      <c r="D560" s="1" t="str">
        <f t="shared" ca="1" si="282"/>
        <v/>
      </c>
      <c r="F560" s="10"/>
      <c r="G560" s="136" t="str">
        <f t="shared" si="283"/>
        <v/>
      </c>
      <c r="H560" s="27"/>
      <c r="I560" s="28"/>
      <c r="J560" s="28"/>
      <c r="K560" s="29"/>
      <c r="L560" s="136"/>
      <c r="M560" s="136"/>
      <c r="N560" s="136"/>
      <c r="O560" s="26" t="str">
        <f t="shared" si="284"/>
        <v/>
      </c>
      <c r="P560" s="218" t="str">
        <f t="shared" si="285"/>
        <v/>
      </c>
      <c r="Q560" s="26" t="str">
        <f t="shared" si="286"/>
        <v/>
      </c>
      <c r="R560" s="22"/>
      <c r="S560" s="99"/>
      <c r="T560" s="10"/>
      <c r="U560" s="229" t="str">
        <f t="shared" si="287"/>
        <v/>
      </c>
      <c r="V560" s="230"/>
      <c r="W560" s="230"/>
      <c r="X560" s="230"/>
      <c r="Y560" s="230"/>
      <c r="Z560" s="22" t="str">
        <f>""</f>
        <v/>
      </c>
      <c r="AB560" s="23" t="str">
        <f t="shared" si="288"/>
        <v/>
      </c>
      <c r="AC560" s="2" t="b">
        <f>COUNT(Q560:Q$2500)&gt;0</f>
        <v>0</v>
      </c>
      <c r="AD560" s="2" t="b">
        <f t="shared" si="305"/>
        <v>0</v>
      </c>
      <c r="AE560" s="2" t="b">
        <f t="shared" si="306"/>
        <v>0</v>
      </c>
      <c r="AF560" s="2" t="b">
        <f t="shared" si="307"/>
        <v>0</v>
      </c>
      <c r="AG560" s="2" t="b">
        <f>OR(
  AND(AC560,NOT(AC561)),
  AND(AF560,WEEKDAY(AH559,2)=EINSTELLUNGEN!$D$12),
  AND(AF560,AH560=$J$35)
)</f>
        <v>0</v>
      </c>
      <c r="AH560" s="2">
        <f>IF(AE560,AH559+IF(WEEKDAY(AH559+1,2)&lt;=EINSTELLUNGEN!$D$12,1,$J$36),AH559)</f>
        <v>42020</v>
      </c>
      <c r="AI560" s="2">
        <f t="shared" si="308"/>
        <v>2019</v>
      </c>
      <c r="AJ560" s="2">
        <f t="shared" si="309"/>
        <v>201901</v>
      </c>
      <c r="AK560" s="2">
        <f t="shared" si="310"/>
        <v>201901</v>
      </c>
      <c r="AL560" s="2">
        <f t="shared" si="304"/>
        <v>201903</v>
      </c>
      <c r="AM560" s="2" t="b">
        <f t="shared" si="311"/>
        <v>1</v>
      </c>
      <c r="AN560" s="4" t="e">
        <f t="shared" si="289"/>
        <v>#N/A</v>
      </c>
      <c r="AO560" s="4" t="e">
        <f t="shared" si="290"/>
        <v>#N/A</v>
      </c>
      <c r="AP560" s="2" t="str">
        <f>IF(AD560,
  IF(ISBLANK(H560),
    AP559,
    IF(LEN(H560)=1,
      IF(OR(UPPER(H560)="A",UPPER(H560)="I"),
        EINSTELLUNGEN!$D$21,
        IF(OR(UPPER(H560)="B",UPPER(H560)="M"),
          EINSTELLUNGEN!$D$22,
          IF(OR(UPPER(H560)="C",UPPER(H560)="S"),
            EINSTELLUNGEN!$D$23,
            IF(UPPER(H560)="D",
              EINSTELLUNGEN!$D$24,
              IF(UPPER(H560)="E",
                EINSTELLUNGEN!$D$25,
                UPPER(H560)))))),
      IF(ISNUMBER(H560),
        EINSTELLUNGEN!$D$20&amp;H560,
        UPPER(H560)))),
  "")</f>
        <v/>
      </c>
      <c r="AQ560" s="2" t="str">
        <f t="shared" si="291"/>
        <v/>
      </c>
      <c r="AR560" s="2">
        <f t="shared" si="292"/>
        <v>0</v>
      </c>
      <c r="AS560" s="145">
        <f t="shared" si="293"/>
        <v>0.33333333333333331</v>
      </c>
      <c r="AT560" s="2">
        <f t="shared" si="294"/>
        <v>0</v>
      </c>
      <c r="AU560" s="2">
        <f t="shared" si="295"/>
        <v>0</v>
      </c>
      <c r="AV560" s="2">
        <f t="shared" si="296"/>
        <v>0</v>
      </c>
      <c r="AW560" s="2">
        <f t="shared" si="297"/>
        <v>0</v>
      </c>
      <c r="AX560" s="2">
        <f t="shared" si="312"/>
        <v>0</v>
      </c>
      <c r="AY560" s="2">
        <f t="shared" si="298"/>
        <v>0</v>
      </c>
      <c r="AZ560" s="145" t="e">
        <f t="shared" si="299"/>
        <v>#N/A</v>
      </c>
      <c r="BA560" s="145" t="e">
        <f t="shared" si="300"/>
        <v>#N/A</v>
      </c>
      <c r="BB560" s="145">
        <f t="shared" si="301"/>
        <v>2.083333333333337E-2</v>
      </c>
      <c r="BC560" s="2">
        <f>IF(AM560,
  IF(AND(AL560=$J$31,_xlfn.DAYS(AH560,DATE(AI560,1,1))&lt;7),
    MAX(0,EINSTELLUNGEN!$D$12+1-WEEKDAY(DATE(EINSTELLUNGEN!$D$9,EINSTELLUNGEN!$D$10,1),2)),
    IF(AL560=$J$33,
      MIN(EINSTELLUNGEN!$D$12,WEEKDAY(DATE(EINSTELLUNGEN!$D$9,12,31),2)),
      EINSTELLUNGEN!$D$12
  )) - SUMIF(AL$50:AL$2500,"="&amp;AL560,AX$50:AX$2500),
  0)</f>
        <v>3</v>
      </c>
      <c r="BD560" s="2">
        <f t="shared" si="302"/>
        <v>0.33333333333333331</v>
      </c>
      <c r="BE560" s="2">
        <f t="shared" si="303"/>
        <v>0</v>
      </c>
    </row>
    <row r="561" spans="1:57" ht="10.5" customHeight="1">
      <c r="A561" s="1" t="str">
        <f t="shared" ca="1" si="279"/>
        <v/>
      </c>
      <c r="B561" s="1" t="str">
        <f t="shared" ca="1" si="280"/>
        <v/>
      </c>
      <c r="C561" s="1" t="str">
        <f t="shared" ca="1" si="281"/>
        <v/>
      </c>
      <c r="D561" s="1" t="str">
        <f t="shared" ca="1" si="282"/>
        <v/>
      </c>
      <c r="F561" s="10"/>
      <c r="G561" s="136" t="str">
        <f t="shared" si="283"/>
        <v/>
      </c>
      <c r="H561" s="27"/>
      <c r="I561" s="28"/>
      <c r="J561" s="28"/>
      <c r="K561" s="29"/>
      <c r="L561" s="136"/>
      <c r="M561" s="136"/>
      <c r="N561" s="136"/>
      <c r="O561" s="26" t="str">
        <f t="shared" si="284"/>
        <v/>
      </c>
      <c r="P561" s="218" t="str">
        <f t="shared" si="285"/>
        <v/>
      </c>
      <c r="Q561" s="26" t="str">
        <f t="shared" si="286"/>
        <v/>
      </c>
      <c r="R561" s="22"/>
      <c r="S561" s="99"/>
      <c r="T561" s="10"/>
      <c r="U561" s="229" t="str">
        <f t="shared" si="287"/>
        <v/>
      </c>
      <c r="V561" s="230"/>
      <c r="W561" s="230"/>
      <c r="X561" s="230"/>
      <c r="Y561" s="230"/>
      <c r="Z561" s="22" t="str">
        <f>""</f>
        <v/>
      </c>
      <c r="AB561" s="23" t="str">
        <f t="shared" si="288"/>
        <v/>
      </c>
      <c r="AC561" s="2" t="b">
        <f>COUNT(Q561:Q$2500)&gt;0</f>
        <v>0</v>
      </c>
      <c r="AD561" s="2" t="b">
        <f t="shared" si="305"/>
        <v>0</v>
      </c>
      <c r="AE561" s="2" t="b">
        <f t="shared" si="306"/>
        <v>0</v>
      </c>
      <c r="AF561" s="2" t="b">
        <f t="shared" si="307"/>
        <v>0</v>
      </c>
      <c r="AG561" s="2" t="b">
        <f>OR(
  AND(AC561,NOT(AC562)),
  AND(AF561,WEEKDAY(AH560,2)=EINSTELLUNGEN!$D$12),
  AND(AF561,AH561=$J$35)
)</f>
        <v>0</v>
      </c>
      <c r="AH561" s="2">
        <f>IF(AE561,AH560+IF(WEEKDAY(AH560+1,2)&lt;=EINSTELLUNGEN!$D$12,1,$J$36),AH560)</f>
        <v>42020</v>
      </c>
      <c r="AI561" s="2">
        <f t="shared" si="308"/>
        <v>2019</v>
      </c>
      <c r="AJ561" s="2">
        <f t="shared" si="309"/>
        <v>201901</v>
      </c>
      <c r="AK561" s="2">
        <f t="shared" si="310"/>
        <v>201901</v>
      </c>
      <c r="AL561" s="2">
        <f t="shared" si="304"/>
        <v>201903</v>
      </c>
      <c r="AM561" s="2" t="b">
        <f t="shared" si="311"/>
        <v>1</v>
      </c>
      <c r="AN561" s="4" t="e">
        <f t="shared" si="289"/>
        <v>#N/A</v>
      </c>
      <c r="AO561" s="4" t="e">
        <f t="shared" si="290"/>
        <v>#N/A</v>
      </c>
      <c r="AP561" s="2" t="str">
        <f>IF(AD561,
  IF(ISBLANK(H561),
    AP560,
    IF(LEN(H561)=1,
      IF(OR(UPPER(H561)="A",UPPER(H561)="I"),
        EINSTELLUNGEN!$D$21,
        IF(OR(UPPER(H561)="B",UPPER(H561)="M"),
          EINSTELLUNGEN!$D$22,
          IF(OR(UPPER(H561)="C",UPPER(H561)="S"),
            EINSTELLUNGEN!$D$23,
            IF(UPPER(H561)="D",
              EINSTELLUNGEN!$D$24,
              IF(UPPER(H561)="E",
                EINSTELLUNGEN!$D$25,
                UPPER(H561)))))),
      IF(ISNUMBER(H561),
        EINSTELLUNGEN!$D$20&amp;H561,
        UPPER(H561)))),
  "")</f>
        <v/>
      </c>
      <c r="AQ561" s="2" t="str">
        <f t="shared" si="291"/>
        <v/>
      </c>
      <c r="AR561" s="2">
        <f t="shared" si="292"/>
        <v>0</v>
      </c>
      <c r="AS561" s="145">
        <f t="shared" si="293"/>
        <v>0.33333333333333331</v>
      </c>
      <c r="AT561" s="2">
        <f t="shared" si="294"/>
        <v>0</v>
      </c>
      <c r="AU561" s="2">
        <f t="shared" si="295"/>
        <v>0</v>
      </c>
      <c r="AV561" s="2">
        <f t="shared" si="296"/>
        <v>0</v>
      </c>
      <c r="AW561" s="2">
        <f t="shared" si="297"/>
        <v>0</v>
      </c>
      <c r="AX561" s="2">
        <f t="shared" si="312"/>
        <v>0</v>
      </c>
      <c r="AY561" s="2">
        <f t="shared" si="298"/>
        <v>0</v>
      </c>
      <c r="AZ561" s="145" t="e">
        <f t="shared" si="299"/>
        <v>#N/A</v>
      </c>
      <c r="BA561" s="145" t="e">
        <f t="shared" si="300"/>
        <v>#N/A</v>
      </c>
      <c r="BB561" s="145">
        <f t="shared" si="301"/>
        <v>2.083333333333337E-2</v>
      </c>
      <c r="BC561" s="2">
        <f>IF(AM561,
  IF(AND(AL561=$J$31,_xlfn.DAYS(AH561,DATE(AI561,1,1))&lt;7),
    MAX(0,EINSTELLUNGEN!$D$12+1-WEEKDAY(DATE(EINSTELLUNGEN!$D$9,EINSTELLUNGEN!$D$10,1),2)),
    IF(AL561=$J$33,
      MIN(EINSTELLUNGEN!$D$12,WEEKDAY(DATE(EINSTELLUNGEN!$D$9,12,31),2)),
      EINSTELLUNGEN!$D$12
  )) - SUMIF(AL$50:AL$2500,"="&amp;AL561,AX$50:AX$2500),
  0)</f>
        <v>3</v>
      </c>
      <c r="BD561" s="2">
        <f t="shared" si="302"/>
        <v>0.33333333333333331</v>
      </c>
      <c r="BE561" s="2">
        <f t="shared" si="303"/>
        <v>0</v>
      </c>
    </row>
    <row r="562" spans="1:57" ht="10.5" customHeight="1">
      <c r="A562" s="1" t="str">
        <f t="shared" ref="A562:A625" ca="1" si="313">IF(AND(AC562,AJ562=$A$48),"Q","")</f>
        <v/>
      </c>
      <c r="B562" s="1" t="str">
        <f t="shared" ref="B562:B625" ca="1" si="314">IF(AND(AC562,AK562=$B$48),"M","")</f>
        <v/>
      </c>
      <c r="C562" s="1" t="str">
        <f t="shared" ref="C562:C625" ca="1" si="315">IF(AND(AC562,AL562=$C$48),"W","")</f>
        <v/>
      </c>
      <c r="D562" s="1" t="str">
        <f t="shared" ref="D562:D625" ca="1" si="316">IF(AND(AC562,AH562=$D$48),"T","")</f>
        <v/>
      </c>
      <c r="F562" s="10"/>
      <c r="G562" s="136" t="str">
        <f t="shared" ref="G562:G625" si="317">IF(AE562,INDEX($L$29:$L$35,WEEKDAY(AH562,2),1)&amp;", "&amp;DAY(AH562)&amp;" "&amp;INDEX($N$29:$N$40,MONTH(AH562),1)&amp;" "&amp;YEAR(AH562),"")</f>
        <v/>
      </c>
      <c r="H562" s="27"/>
      <c r="I562" s="28"/>
      <c r="J562" s="28"/>
      <c r="K562" s="29"/>
      <c r="L562" s="136"/>
      <c r="M562" s="136"/>
      <c r="N562" s="136"/>
      <c r="O562" s="26" t="str">
        <f t="shared" ref="O562:O625" si="318">IF(AD562,AR562,"")</f>
        <v/>
      </c>
      <c r="P562" s="218" t="str">
        <f t="shared" ref="P562:P625" si="319">IF(AF562,
IF(AS561&gt;0,
  TEXT(AS561*24,"0,000")&amp;" h",
  TEXT(0,"0,000")&amp;" h"),
"")</f>
        <v/>
      </c>
      <c r="Q562" s="26" t="str">
        <f t="shared" ref="Q562:Q625" si="320">IF(AF562,BB561,"")</f>
        <v/>
      </c>
      <c r="R562" s="22"/>
      <c r="S562" s="99"/>
      <c r="T562" s="10"/>
      <c r="U562" s="229" t="str">
        <f t="shared" ref="U562:U625" si="321">IF(AND(AD562,AR562,LEN(AQ562)&gt;0),
IF(AQ562&lt;&gt;FALSE,
  TEXT(AH562,"yyyy-mm-dd")
    &amp;"|"&amp;TEXT(AN562,"hh:mm")
    &amp;"|"&amp;TEXT(AO562,"hh:mm")
    &amp;"|"&amp;AP562
    &amp;"|"&amp;AQ562,
  $J$39),
"")</f>
        <v/>
      </c>
      <c r="V562" s="230"/>
      <c r="W562" s="230"/>
      <c r="X562" s="230"/>
      <c r="Y562" s="230"/>
      <c r="Z562" s="22" t="str">
        <f>""</f>
        <v/>
      </c>
      <c r="AB562" s="23" t="str">
        <f t="shared" ref="AB562:AB625" si="322">IF(AG562,"W"&amp;RIGHT(AL561,2)&amp;"  "&amp;TEXT(BE561*24,"+0,00;−0,00;0,00")&amp;"  (S="&amp;TEXT(BC561*$J$37,"00,00")&amp;"  H="&amp;TEXT(BD561*24,"00,00")&amp;")","")</f>
        <v/>
      </c>
      <c r="AC562" s="2" t="b">
        <f>COUNT(Q562:Q$2500)&gt;0</f>
        <v>0</v>
      </c>
      <c r="AD562" s="2" t="b">
        <f t="shared" si="305"/>
        <v>0</v>
      </c>
      <c r="AE562" s="2" t="b">
        <f t="shared" si="306"/>
        <v>0</v>
      </c>
      <c r="AF562" s="2" t="b">
        <f t="shared" si="307"/>
        <v>0</v>
      </c>
      <c r="AG562" s="2" t="b">
        <f>OR(
  AND(AC562,NOT(AC563)),
  AND(AF562,WEEKDAY(AH561,2)=EINSTELLUNGEN!$D$12),
  AND(AF562,AH562=$J$35)
)</f>
        <v>0</v>
      </c>
      <c r="AH562" s="2">
        <f>IF(AE562,AH561+IF(WEEKDAY(AH561+1,2)&lt;=EINSTELLUNGEN!$D$12,1,$J$36),AH561)</f>
        <v>42020</v>
      </c>
      <c r="AI562" s="2">
        <f t="shared" si="308"/>
        <v>2019</v>
      </c>
      <c r="AJ562" s="2">
        <f t="shared" si="309"/>
        <v>201901</v>
      </c>
      <c r="AK562" s="2">
        <f t="shared" si="310"/>
        <v>201901</v>
      </c>
      <c r="AL562" s="2">
        <f t="shared" si="304"/>
        <v>201903</v>
      </c>
      <c r="AM562" s="2" t="b">
        <f t="shared" si="311"/>
        <v>1</v>
      </c>
      <c r="AN562" s="4" t="e">
        <f t="shared" ref="AN562:AN625" si="323">IF(NOT(AD562),NA(),IF(ISNUMBER(I562),I562,AO561))</f>
        <v>#N/A</v>
      </c>
      <c r="AO562" s="4" t="e">
        <f t="shared" ref="AO562:AO625" si="324">IF(ISNA(AN562),NA(),IF(ISNUMBER(J562),MAX(J562,AN562),AN562))</f>
        <v>#N/A</v>
      </c>
      <c r="AP562" s="2" t="str">
        <f>IF(AD562,
  IF(ISBLANK(H562),
    AP561,
    IF(LEN(H562)=1,
      IF(OR(UPPER(H562)="A",UPPER(H562)="I"),
        EINSTELLUNGEN!$D$21,
        IF(OR(UPPER(H562)="B",UPPER(H562)="M"),
          EINSTELLUNGEN!$D$22,
          IF(OR(UPPER(H562)="C",UPPER(H562)="S"),
            EINSTELLUNGEN!$D$23,
            IF(UPPER(H562)="D",
              EINSTELLUNGEN!$D$24,
              IF(UPPER(H562)="E",
                EINSTELLUNGEN!$D$25,
                UPPER(H562)))))),
      IF(ISNUMBER(H562),
        EINSTELLUNGEN!$D$20&amp;H562,
        UPPER(H562)))),
  "")</f>
        <v/>
      </c>
      <c r="AQ562" s="2" t="str">
        <f t="shared" ref="AQ562:AQ625" si="325">IF(LEN(AP562)&gt;0,
IF(LEN(TRIM(K562))&gt;0,K562,
IF(AND(AP561=AP562,LEN(TRIM(K561))&gt;0),K561,
  IF(AND(AP560=AP562,LEN(TRIM(K560))&gt;0),K560,
    IF(AND(AP559=AP562,LEN(TRIM(K559))&gt;0),K559,
      IF(AND(AP558=AP562,LEN(TRIM(K558))&gt;0),K558,
        IF(AND(AP557=AP562,LEN(TRIM(K557))&gt;0),K557,
          IF(AND(AP556=AP562,LEN(TRIM(K556))&gt;0),K556,
            IF(AND(AP555=AP562,LEN(TRIM(K555))&gt;0),K555,
              IF(AND(AP554=AP562,LEN(TRIM(K554))&gt;0),K554,
                IF(AND(AP553=AP562,LEN(TRIM(K553))&gt;0),K553,
                  IF(AND(AP552=AP562,LEN(TRIM(K552))&gt;0),K552,FALSE)
)))))))))),"")</f>
        <v/>
      </c>
      <c r="AR562" s="2">
        <f t="shared" ref="AR562:AR625" si="326">IF(OR(ISNA(AN562),ISNA(AO562)),0,MAX(0,AO562-AN562))</f>
        <v>0</v>
      </c>
      <c r="AS562" s="145">
        <f t="shared" ref="AS562:AS625" si="327">SUMIF(AH$50:AH$2500,"="&amp;AH562,AR$50:AR$2500)</f>
        <v>0.33333333333333331</v>
      </c>
      <c r="AT562" s="2">
        <f t="shared" ref="AT562:AT625" si="328">IF(AND(AF563,AP562="F"),1,0)</f>
        <v>0</v>
      </c>
      <c r="AU562" s="2">
        <f t="shared" ref="AU562:AU625" si="329">IF(AND(AF563,AP562="U"),1,0)</f>
        <v>0</v>
      </c>
      <c r="AV562" s="2">
        <f t="shared" ref="AV562:AV625" si="330">IF(AND(AF563,AP562="K"),1,0)</f>
        <v>0</v>
      </c>
      <c r="AW562" s="2">
        <f t="shared" ref="AW562:AW625" si="331">IF(AND(AF563,AP562="Z"),1,0)</f>
        <v>0</v>
      </c>
      <c r="AX562" s="2">
        <f t="shared" si="312"/>
        <v>0</v>
      </c>
      <c r="AY562" s="2">
        <f t="shared" ref="AY562:AY625" si="332">IF(AF563,IF(AX562=0,1,0),0)</f>
        <v>0</v>
      </c>
      <c r="AZ562" s="145" t="e">
        <f t="shared" ref="AZ562:AZ625" si="333">IF(NOT(AD562),NA(),IF(ISNA(AZ561),AN562,IF(AND(ISNUMBER(AN562),AN562&lt;AZ561),AN562,AZ561)))</f>
        <v>#N/A</v>
      </c>
      <c r="BA562" s="145" t="e">
        <f t="shared" ref="BA562:BA625" si="334">IF(NOT(AD562),NA(),IF(ISNA(BA561),AO562,IF(AND(ISNUMBER(AO562),AO562&gt;BA561),AO562,BA561)))</f>
        <v>#N/A</v>
      </c>
      <c r="BB562" s="145">
        <f t="shared" ref="BB562:BB625" si="335">IF(AE561,
  0,
  IF(OR(ISNA(AZ562),ISNA(BA562)),
    BB561,
    MAX(0,(BA562-AZ562)-AS562)))</f>
        <v>2.083333333333337E-2</v>
      </c>
      <c r="BC562" s="2">
        <f>IF(AM562,
  IF(AND(AL562=$J$31,_xlfn.DAYS(AH562,DATE(AI562,1,1))&lt;7),
    MAX(0,EINSTELLUNGEN!$D$12+1-WEEKDAY(DATE(EINSTELLUNGEN!$D$9,EINSTELLUNGEN!$D$10,1),2)),
    IF(AL562=$J$33,
      MIN(EINSTELLUNGEN!$D$12,WEEKDAY(DATE(EINSTELLUNGEN!$D$9,12,31),2)),
      EINSTELLUNGEN!$D$12
  )) - SUMIF(AL$50:AL$2500,"="&amp;AL562,AX$50:AX$2500),
  0)</f>
        <v>3</v>
      </c>
      <c r="BD562" s="2">
        <f t="shared" ref="BD562:BD625" si="336">SUMIF(AL$50:AL$2500,"="&amp;AL562,AR$50:AR$2500)</f>
        <v>0.33333333333333331</v>
      </c>
      <c r="BE562" s="2">
        <f t="shared" ref="BE562:BE625" si="337">IF(AG563,BD562-BC562*$J$37/24,0)</f>
        <v>0</v>
      </c>
    </row>
    <row r="563" spans="1:57" ht="10.5" customHeight="1">
      <c r="A563" s="1" t="str">
        <f t="shared" ca="1" si="313"/>
        <v/>
      </c>
      <c r="B563" s="1" t="str">
        <f t="shared" ca="1" si="314"/>
        <v/>
      </c>
      <c r="C563" s="1" t="str">
        <f t="shared" ca="1" si="315"/>
        <v/>
      </c>
      <c r="D563" s="1" t="str">
        <f t="shared" ca="1" si="316"/>
        <v/>
      </c>
      <c r="F563" s="10"/>
      <c r="G563" s="136" t="str">
        <f t="shared" si="317"/>
        <v/>
      </c>
      <c r="H563" s="27"/>
      <c r="I563" s="28"/>
      <c r="J563" s="28"/>
      <c r="K563" s="29"/>
      <c r="L563" s="136"/>
      <c r="M563" s="136"/>
      <c r="N563" s="136"/>
      <c r="O563" s="26" t="str">
        <f t="shared" si="318"/>
        <v/>
      </c>
      <c r="P563" s="218" t="str">
        <f t="shared" si="319"/>
        <v/>
      </c>
      <c r="Q563" s="26" t="str">
        <f t="shared" si="320"/>
        <v/>
      </c>
      <c r="R563" s="22"/>
      <c r="S563" s="99"/>
      <c r="T563" s="10"/>
      <c r="U563" s="229" t="str">
        <f t="shared" si="321"/>
        <v/>
      </c>
      <c r="V563" s="230"/>
      <c r="W563" s="230"/>
      <c r="X563" s="230"/>
      <c r="Y563" s="230"/>
      <c r="Z563" s="22" t="str">
        <f>""</f>
        <v/>
      </c>
      <c r="AB563" s="23" t="str">
        <f t="shared" si="322"/>
        <v/>
      </c>
      <c r="AC563" s="2" t="b">
        <f>COUNT(Q563:Q$2500)&gt;0</f>
        <v>0</v>
      </c>
      <c r="AD563" s="2" t="b">
        <f t="shared" si="305"/>
        <v>0</v>
      </c>
      <c r="AE563" s="2" t="b">
        <f t="shared" si="306"/>
        <v>0</v>
      </c>
      <c r="AF563" s="2" t="b">
        <f t="shared" si="307"/>
        <v>0</v>
      </c>
      <c r="AG563" s="2" t="b">
        <f>OR(
  AND(AC563,NOT(AC564)),
  AND(AF563,WEEKDAY(AH562,2)=EINSTELLUNGEN!$D$12),
  AND(AF563,AH563=$J$35)
)</f>
        <v>0</v>
      </c>
      <c r="AH563" s="2">
        <f>IF(AE563,AH562+IF(WEEKDAY(AH562+1,2)&lt;=EINSTELLUNGEN!$D$12,1,$J$36),AH562)</f>
        <v>42020</v>
      </c>
      <c r="AI563" s="2">
        <f t="shared" si="308"/>
        <v>2019</v>
      </c>
      <c r="AJ563" s="2">
        <f t="shared" si="309"/>
        <v>201901</v>
      </c>
      <c r="AK563" s="2">
        <f t="shared" si="310"/>
        <v>201901</v>
      </c>
      <c r="AL563" s="2">
        <f t="shared" ref="AL563:AL626" si="338">AI563*100-IF(AND(_xlfn.ISOWEEKNUM(AH563)&gt;=52,MONTH(AH563)=1),100,0)+_xlfn.ISOWEEKNUM(AH563)</f>
        <v>201903</v>
      </c>
      <c r="AM563" s="2" t="b">
        <f t="shared" si="311"/>
        <v>1</v>
      </c>
      <c r="AN563" s="4" t="e">
        <f t="shared" si="323"/>
        <v>#N/A</v>
      </c>
      <c r="AO563" s="4" t="e">
        <f t="shared" si="324"/>
        <v>#N/A</v>
      </c>
      <c r="AP563" s="2" t="str">
        <f>IF(AD563,
  IF(ISBLANK(H563),
    AP562,
    IF(LEN(H563)=1,
      IF(OR(UPPER(H563)="A",UPPER(H563)="I"),
        EINSTELLUNGEN!$D$21,
        IF(OR(UPPER(H563)="B",UPPER(H563)="M"),
          EINSTELLUNGEN!$D$22,
          IF(OR(UPPER(H563)="C",UPPER(H563)="S"),
            EINSTELLUNGEN!$D$23,
            IF(UPPER(H563)="D",
              EINSTELLUNGEN!$D$24,
              IF(UPPER(H563)="E",
                EINSTELLUNGEN!$D$25,
                UPPER(H563)))))),
      IF(ISNUMBER(H563),
        EINSTELLUNGEN!$D$20&amp;H563,
        UPPER(H563)))),
  "")</f>
        <v/>
      </c>
      <c r="AQ563" s="2" t="str">
        <f t="shared" si="325"/>
        <v/>
      </c>
      <c r="AR563" s="2">
        <f t="shared" si="326"/>
        <v>0</v>
      </c>
      <c r="AS563" s="145">
        <f t="shared" si="327"/>
        <v>0.33333333333333331</v>
      </c>
      <c r="AT563" s="2">
        <f t="shared" si="328"/>
        <v>0</v>
      </c>
      <c r="AU563" s="2">
        <f t="shared" si="329"/>
        <v>0</v>
      </c>
      <c r="AV563" s="2">
        <f t="shared" si="330"/>
        <v>0</v>
      </c>
      <c r="AW563" s="2">
        <f t="shared" si="331"/>
        <v>0</v>
      </c>
      <c r="AX563" s="2">
        <f t="shared" si="312"/>
        <v>0</v>
      </c>
      <c r="AY563" s="2">
        <f t="shared" si="332"/>
        <v>0</v>
      </c>
      <c r="AZ563" s="145" t="e">
        <f t="shared" si="333"/>
        <v>#N/A</v>
      </c>
      <c r="BA563" s="145" t="e">
        <f t="shared" si="334"/>
        <v>#N/A</v>
      </c>
      <c r="BB563" s="145">
        <f t="shared" si="335"/>
        <v>2.083333333333337E-2</v>
      </c>
      <c r="BC563" s="2">
        <f>IF(AM563,
  IF(AND(AL563=$J$31,_xlfn.DAYS(AH563,DATE(AI563,1,1))&lt;7),
    MAX(0,EINSTELLUNGEN!$D$12+1-WEEKDAY(DATE(EINSTELLUNGEN!$D$9,EINSTELLUNGEN!$D$10,1),2)),
    IF(AL563=$J$33,
      MIN(EINSTELLUNGEN!$D$12,WEEKDAY(DATE(EINSTELLUNGEN!$D$9,12,31),2)),
      EINSTELLUNGEN!$D$12
  )) - SUMIF(AL$50:AL$2500,"="&amp;AL563,AX$50:AX$2500),
  0)</f>
        <v>3</v>
      </c>
      <c r="BD563" s="2">
        <f t="shared" si="336"/>
        <v>0.33333333333333331</v>
      </c>
      <c r="BE563" s="2">
        <f t="shared" si="337"/>
        <v>0</v>
      </c>
    </row>
    <row r="564" spans="1:57" ht="10.5" customHeight="1">
      <c r="A564" s="1" t="str">
        <f t="shared" ca="1" si="313"/>
        <v/>
      </c>
      <c r="B564" s="1" t="str">
        <f t="shared" ca="1" si="314"/>
        <v/>
      </c>
      <c r="C564" s="1" t="str">
        <f t="shared" ca="1" si="315"/>
        <v/>
      </c>
      <c r="D564" s="1" t="str">
        <f t="shared" ca="1" si="316"/>
        <v/>
      </c>
      <c r="F564" s="10"/>
      <c r="G564" s="136" t="str">
        <f t="shared" si="317"/>
        <v/>
      </c>
      <c r="H564" s="27"/>
      <c r="I564" s="28"/>
      <c r="J564" s="28"/>
      <c r="K564" s="29"/>
      <c r="L564" s="136"/>
      <c r="M564" s="136"/>
      <c r="N564" s="136"/>
      <c r="O564" s="26" t="str">
        <f t="shared" si="318"/>
        <v/>
      </c>
      <c r="P564" s="218" t="str">
        <f t="shared" si="319"/>
        <v/>
      </c>
      <c r="Q564" s="26" t="str">
        <f t="shared" si="320"/>
        <v/>
      </c>
      <c r="R564" s="22"/>
      <c r="S564" s="99"/>
      <c r="T564" s="10"/>
      <c r="U564" s="229" t="str">
        <f t="shared" si="321"/>
        <v/>
      </c>
      <c r="V564" s="230"/>
      <c r="W564" s="230"/>
      <c r="X564" s="230"/>
      <c r="Y564" s="230"/>
      <c r="Z564" s="22" t="str">
        <f>""</f>
        <v/>
      </c>
      <c r="AB564" s="23" t="str">
        <f t="shared" si="322"/>
        <v/>
      </c>
      <c r="AC564" s="2" t="b">
        <f>COUNT(Q564:Q$2500)&gt;0</f>
        <v>0</v>
      </c>
      <c r="AD564" s="2" t="b">
        <f t="shared" si="305"/>
        <v>0</v>
      </c>
      <c r="AE564" s="2" t="b">
        <f t="shared" si="306"/>
        <v>0</v>
      </c>
      <c r="AF564" s="2" t="b">
        <f t="shared" si="307"/>
        <v>0</v>
      </c>
      <c r="AG564" s="2" t="b">
        <f>OR(
  AND(AC564,NOT(AC565)),
  AND(AF564,WEEKDAY(AH563,2)=EINSTELLUNGEN!$D$12),
  AND(AF564,AH564=$J$35)
)</f>
        <v>0</v>
      </c>
      <c r="AH564" s="2">
        <f>IF(AE564,AH563+IF(WEEKDAY(AH563+1,2)&lt;=EINSTELLUNGEN!$D$12,1,$J$36),AH563)</f>
        <v>42020</v>
      </c>
      <c r="AI564" s="2">
        <f t="shared" si="308"/>
        <v>2019</v>
      </c>
      <c r="AJ564" s="2">
        <f t="shared" si="309"/>
        <v>201901</v>
      </c>
      <c r="AK564" s="2">
        <f t="shared" si="310"/>
        <v>201901</v>
      </c>
      <c r="AL564" s="2">
        <f t="shared" si="338"/>
        <v>201903</v>
      </c>
      <c r="AM564" s="2" t="b">
        <f t="shared" si="311"/>
        <v>1</v>
      </c>
      <c r="AN564" s="4" t="e">
        <f t="shared" si="323"/>
        <v>#N/A</v>
      </c>
      <c r="AO564" s="4" t="e">
        <f t="shared" si="324"/>
        <v>#N/A</v>
      </c>
      <c r="AP564" s="2" t="str">
        <f>IF(AD564,
  IF(ISBLANK(H564),
    AP563,
    IF(LEN(H564)=1,
      IF(OR(UPPER(H564)="A",UPPER(H564)="I"),
        EINSTELLUNGEN!$D$21,
        IF(OR(UPPER(H564)="B",UPPER(H564)="M"),
          EINSTELLUNGEN!$D$22,
          IF(OR(UPPER(H564)="C",UPPER(H564)="S"),
            EINSTELLUNGEN!$D$23,
            IF(UPPER(H564)="D",
              EINSTELLUNGEN!$D$24,
              IF(UPPER(H564)="E",
                EINSTELLUNGEN!$D$25,
                UPPER(H564)))))),
      IF(ISNUMBER(H564),
        EINSTELLUNGEN!$D$20&amp;H564,
        UPPER(H564)))),
  "")</f>
        <v/>
      </c>
      <c r="AQ564" s="2" t="str">
        <f t="shared" si="325"/>
        <v/>
      </c>
      <c r="AR564" s="2">
        <f t="shared" si="326"/>
        <v>0</v>
      </c>
      <c r="AS564" s="145">
        <f t="shared" si="327"/>
        <v>0.33333333333333331</v>
      </c>
      <c r="AT564" s="2">
        <f t="shared" si="328"/>
        <v>0</v>
      </c>
      <c r="AU564" s="2">
        <f t="shared" si="329"/>
        <v>0</v>
      </c>
      <c r="AV564" s="2">
        <f t="shared" si="330"/>
        <v>0</v>
      </c>
      <c r="AW564" s="2">
        <f t="shared" si="331"/>
        <v>0</v>
      </c>
      <c r="AX564" s="2">
        <f t="shared" si="312"/>
        <v>0</v>
      </c>
      <c r="AY564" s="2">
        <f t="shared" si="332"/>
        <v>0</v>
      </c>
      <c r="AZ564" s="145" t="e">
        <f t="shared" si="333"/>
        <v>#N/A</v>
      </c>
      <c r="BA564" s="145" t="e">
        <f t="shared" si="334"/>
        <v>#N/A</v>
      </c>
      <c r="BB564" s="145">
        <f t="shared" si="335"/>
        <v>2.083333333333337E-2</v>
      </c>
      <c r="BC564" s="2">
        <f>IF(AM564,
  IF(AND(AL564=$J$31,_xlfn.DAYS(AH564,DATE(AI564,1,1))&lt;7),
    MAX(0,EINSTELLUNGEN!$D$12+1-WEEKDAY(DATE(EINSTELLUNGEN!$D$9,EINSTELLUNGEN!$D$10,1),2)),
    IF(AL564=$J$33,
      MIN(EINSTELLUNGEN!$D$12,WEEKDAY(DATE(EINSTELLUNGEN!$D$9,12,31),2)),
      EINSTELLUNGEN!$D$12
  )) - SUMIF(AL$50:AL$2500,"="&amp;AL564,AX$50:AX$2500),
  0)</f>
        <v>3</v>
      </c>
      <c r="BD564" s="2">
        <f t="shared" si="336"/>
        <v>0.33333333333333331</v>
      </c>
      <c r="BE564" s="2">
        <f t="shared" si="337"/>
        <v>0</v>
      </c>
    </row>
    <row r="565" spans="1:57" ht="10.5" customHeight="1">
      <c r="A565" s="1" t="str">
        <f t="shared" ca="1" si="313"/>
        <v/>
      </c>
      <c r="B565" s="1" t="str">
        <f t="shared" ca="1" si="314"/>
        <v/>
      </c>
      <c r="C565" s="1" t="str">
        <f t="shared" ca="1" si="315"/>
        <v/>
      </c>
      <c r="D565" s="1" t="str">
        <f t="shared" ca="1" si="316"/>
        <v/>
      </c>
      <c r="F565" s="10"/>
      <c r="G565" s="136" t="str">
        <f t="shared" si="317"/>
        <v/>
      </c>
      <c r="H565" s="27"/>
      <c r="I565" s="28"/>
      <c r="J565" s="28"/>
      <c r="K565" s="29"/>
      <c r="L565" s="136"/>
      <c r="M565" s="136"/>
      <c r="N565" s="136"/>
      <c r="O565" s="26" t="str">
        <f t="shared" si="318"/>
        <v/>
      </c>
      <c r="P565" s="218" t="str">
        <f t="shared" si="319"/>
        <v/>
      </c>
      <c r="Q565" s="26" t="str">
        <f t="shared" si="320"/>
        <v/>
      </c>
      <c r="R565" s="22"/>
      <c r="S565" s="99"/>
      <c r="T565" s="10"/>
      <c r="U565" s="229" t="str">
        <f t="shared" si="321"/>
        <v/>
      </c>
      <c r="V565" s="230"/>
      <c r="W565" s="230"/>
      <c r="X565" s="230"/>
      <c r="Y565" s="230"/>
      <c r="Z565" s="22" t="str">
        <f>""</f>
        <v/>
      </c>
      <c r="AB565" s="23" t="str">
        <f t="shared" si="322"/>
        <v/>
      </c>
      <c r="AC565" s="2" t="b">
        <f>COUNT(Q565:Q$2500)&gt;0</f>
        <v>0</v>
      </c>
      <c r="AD565" s="2" t="b">
        <f t="shared" si="305"/>
        <v>0</v>
      </c>
      <c r="AE565" s="2" t="b">
        <f t="shared" si="306"/>
        <v>0</v>
      </c>
      <c r="AF565" s="2" t="b">
        <f t="shared" si="307"/>
        <v>0</v>
      </c>
      <c r="AG565" s="2" t="b">
        <f>OR(
  AND(AC565,NOT(AC566)),
  AND(AF565,WEEKDAY(AH564,2)=EINSTELLUNGEN!$D$12),
  AND(AF565,AH565=$J$35)
)</f>
        <v>0</v>
      </c>
      <c r="AH565" s="2">
        <f>IF(AE565,AH564+IF(WEEKDAY(AH564+1,2)&lt;=EINSTELLUNGEN!$D$12,1,$J$36),AH564)</f>
        <v>42020</v>
      </c>
      <c r="AI565" s="2">
        <f t="shared" si="308"/>
        <v>2019</v>
      </c>
      <c r="AJ565" s="2">
        <f t="shared" si="309"/>
        <v>201901</v>
      </c>
      <c r="AK565" s="2">
        <f t="shared" si="310"/>
        <v>201901</v>
      </c>
      <c r="AL565" s="2">
        <f t="shared" si="338"/>
        <v>201903</v>
      </c>
      <c r="AM565" s="2" t="b">
        <f t="shared" si="311"/>
        <v>1</v>
      </c>
      <c r="AN565" s="4" t="e">
        <f t="shared" si="323"/>
        <v>#N/A</v>
      </c>
      <c r="AO565" s="4" t="e">
        <f t="shared" si="324"/>
        <v>#N/A</v>
      </c>
      <c r="AP565" s="2" t="str">
        <f>IF(AD565,
  IF(ISBLANK(H565),
    AP564,
    IF(LEN(H565)=1,
      IF(OR(UPPER(H565)="A",UPPER(H565)="I"),
        EINSTELLUNGEN!$D$21,
        IF(OR(UPPER(H565)="B",UPPER(H565)="M"),
          EINSTELLUNGEN!$D$22,
          IF(OR(UPPER(H565)="C",UPPER(H565)="S"),
            EINSTELLUNGEN!$D$23,
            IF(UPPER(H565)="D",
              EINSTELLUNGEN!$D$24,
              IF(UPPER(H565)="E",
                EINSTELLUNGEN!$D$25,
                UPPER(H565)))))),
      IF(ISNUMBER(H565),
        EINSTELLUNGEN!$D$20&amp;H565,
        UPPER(H565)))),
  "")</f>
        <v/>
      </c>
      <c r="AQ565" s="2" t="str">
        <f t="shared" si="325"/>
        <v/>
      </c>
      <c r="AR565" s="2">
        <f t="shared" si="326"/>
        <v>0</v>
      </c>
      <c r="AS565" s="145">
        <f t="shared" si="327"/>
        <v>0.33333333333333331</v>
      </c>
      <c r="AT565" s="2">
        <f t="shared" si="328"/>
        <v>0</v>
      </c>
      <c r="AU565" s="2">
        <f t="shared" si="329"/>
        <v>0</v>
      </c>
      <c r="AV565" s="2">
        <f t="shared" si="330"/>
        <v>0</v>
      </c>
      <c r="AW565" s="2">
        <f t="shared" si="331"/>
        <v>0</v>
      </c>
      <c r="AX565" s="2">
        <f t="shared" si="312"/>
        <v>0</v>
      </c>
      <c r="AY565" s="2">
        <f t="shared" si="332"/>
        <v>0</v>
      </c>
      <c r="AZ565" s="145" t="e">
        <f t="shared" si="333"/>
        <v>#N/A</v>
      </c>
      <c r="BA565" s="145" t="e">
        <f t="shared" si="334"/>
        <v>#N/A</v>
      </c>
      <c r="BB565" s="145">
        <f t="shared" si="335"/>
        <v>2.083333333333337E-2</v>
      </c>
      <c r="BC565" s="2">
        <f>IF(AM565,
  IF(AND(AL565=$J$31,_xlfn.DAYS(AH565,DATE(AI565,1,1))&lt;7),
    MAX(0,EINSTELLUNGEN!$D$12+1-WEEKDAY(DATE(EINSTELLUNGEN!$D$9,EINSTELLUNGEN!$D$10,1),2)),
    IF(AL565=$J$33,
      MIN(EINSTELLUNGEN!$D$12,WEEKDAY(DATE(EINSTELLUNGEN!$D$9,12,31),2)),
      EINSTELLUNGEN!$D$12
  )) - SUMIF(AL$50:AL$2500,"="&amp;AL565,AX$50:AX$2500),
  0)</f>
        <v>3</v>
      </c>
      <c r="BD565" s="2">
        <f t="shared" si="336"/>
        <v>0.33333333333333331</v>
      </c>
      <c r="BE565" s="2">
        <f t="shared" si="337"/>
        <v>0</v>
      </c>
    </row>
    <row r="566" spans="1:57" ht="10.5" customHeight="1">
      <c r="A566" s="1" t="str">
        <f t="shared" ca="1" si="313"/>
        <v/>
      </c>
      <c r="B566" s="1" t="str">
        <f t="shared" ca="1" si="314"/>
        <v/>
      </c>
      <c r="C566" s="1" t="str">
        <f t="shared" ca="1" si="315"/>
        <v/>
      </c>
      <c r="D566" s="1" t="str">
        <f t="shared" ca="1" si="316"/>
        <v/>
      </c>
      <c r="F566" s="10"/>
      <c r="G566" s="136" t="str">
        <f t="shared" si="317"/>
        <v/>
      </c>
      <c r="H566" s="27"/>
      <c r="I566" s="28"/>
      <c r="J566" s="28"/>
      <c r="K566" s="29"/>
      <c r="L566" s="136"/>
      <c r="M566" s="136"/>
      <c r="N566" s="136"/>
      <c r="O566" s="26" t="str">
        <f t="shared" si="318"/>
        <v/>
      </c>
      <c r="P566" s="218" t="str">
        <f t="shared" si="319"/>
        <v/>
      </c>
      <c r="Q566" s="26" t="str">
        <f t="shared" si="320"/>
        <v/>
      </c>
      <c r="R566" s="22"/>
      <c r="S566" s="99"/>
      <c r="T566" s="10"/>
      <c r="U566" s="229" t="str">
        <f t="shared" si="321"/>
        <v/>
      </c>
      <c r="V566" s="230"/>
      <c r="W566" s="230"/>
      <c r="X566" s="230"/>
      <c r="Y566" s="230"/>
      <c r="Z566" s="22" t="str">
        <f>""</f>
        <v/>
      </c>
      <c r="AB566" s="23" t="str">
        <f t="shared" si="322"/>
        <v/>
      </c>
      <c r="AC566" s="2" t="b">
        <f>COUNT(Q566:Q$2500)&gt;0</f>
        <v>0</v>
      </c>
      <c r="AD566" s="2" t="b">
        <f t="shared" si="305"/>
        <v>0</v>
      </c>
      <c r="AE566" s="2" t="b">
        <f t="shared" si="306"/>
        <v>0</v>
      </c>
      <c r="AF566" s="2" t="b">
        <f t="shared" si="307"/>
        <v>0</v>
      </c>
      <c r="AG566" s="2" t="b">
        <f>OR(
  AND(AC566,NOT(AC567)),
  AND(AF566,WEEKDAY(AH565,2)=EINSTELLUNGEN!$D$12),
  AND(AF566,AH566=$J$35)
)</f>
        <v>0</v>
      </c>
      <c r="AH566" s="2">
        <f>IF(AE566,AH565+IF(WEEKDAY(AH565+1,2)&lt;=EINSTELLUNGEN!$D$12,1,$J$36),AH565)</f>
        <v>42020</v>
      </c>
      <c r="AI566" s="2">
        <f t="shared" si="308"/>
        <v>2019</v>
      </c>
      <c r="AJ566" s="2">
        <f t="shared" si="309"/>
        <v>201901</v>
      </c>
      <c r="AK566" s="2">
        <f t="shared" si="310"/>
        <v>201901</v>
      </c>
      <c r="AL566" s="2">
        <f t="shared" si="338"/>
        <v>201903</v>
      </c>
      <c r="AM566" s="2" t="b">
        <f t="shared" si="311"/>
        <v>1</v>
      </c>
      <c r="AN566" s="4" t="e">
        <f t="shared" si="323"/>
        <v>#N/A</v>
      </c>
      <c r="AO566" s="4" t="e">
        <f t="shared" si="324"/>
        <v>#N/A</v>
      </c>
      <c r="AP566" s="2" t="str">
        <f>IF(AD566,
  IF(ISBLANK(H566),
    AP565,
    IF(LEN(H566)=1,
      IF(OR(UPPER(H566)="A",UPPER(H566)="I"),
        EINSTELLUNGEN!$D$21,
        IF(OR(UPPER(H566)="B",UPPER(H566)="M"),
          EINSTELLUNGEN!$D$22,
          IF(OR(UPPER(H566)="C",UPPER(H566)="S"),
            EINSTELLUNGEN!$D$23,
            IF(UPPER(H566)="D",
              EINSTELLUNGEN!$D$24,
              IF(UPPER(H566)="E",
                EINSTELLUNGEN!$D$25,
                UPPER(H566)))))),
      IF(ISNUMBER(H566),
        EINSTELLUNGEN!$D$20&amp;H566,
        UPPER(H566)))),
  "")</f>
        <v/>
      </c>
      <c r="AQ566" s="2" t="str">
        <f t="shared" si="325"/>
        <v/>
      </c>
      <c r="AR566" s="2">
        <f t="shared" si="326"/>
        <v>0</v>
      </c>
      <c r="AS566" s="145">
        <f t="shared" si="327"/>
        <v>0.33333333333333331</v>
      </c>
      <c r="AT566" s="2">
        <f t="shared" si="328"/>
        <v>0</v>
      </c>
      <c r="AU566" s="2">
        <f t="shared" si="329"/>
        <v>0</v>
      </c>
      <c r="AV566" s="2">
        <f t="shared" si="330"/>
        <v>0</v>
      </c>
      <c r="AW566" s="2">
        <f t="shared" si="331"/>
        <v>0</v>
      </c>
      <c r="AX566" s="2">
        <f t="shared" si="312"/>
        <v>0</v>
      </c>
      <c r="AY566" s="2">
        <f t="shared" si="332"/>
        <v>0</v>
      </c>
      <c r="AZ566" s="145" t="e">
        <f t="shared" si="333"/>
        <v>#N/A</v>
      </c>
      <c r="BA566" s="145" t="e">
        <f t="shared" si="334"/>
        <v>#N/A</v>
      </c>
      <c r="BB566" s="145">
        <f t="shared" si="335"/>
        <v>2.083333333333337E-2</v>
      </c>
      <c r="BC566" s="2">
        <f>IF(AM566,
  IF(AND(AL566=$J$31,_xlfn.DAYS(AH566,DATE(AI566,1,1))&lt;7),
    MAX(0,EINSTELLUNGEN!$D$12+1-WEEKDAY(DATE(EINSTELLUNGEN!$D$9,EINSTELLUNGEN!$D$10,1),2)),
    IF(AL566=$J$33,
      MIN(EINSTELLUNGEN!$D$12,WEEKDAY(DATE(EINSTELLUNGEN!$D$9,12,31),2)),
      EINSTELLUNGEN!$D$12
  )) - SUMIF(AL$50:AL$2500,"="&amp;AL566,AX$50:AX$2500),
  0)</f>
        <v>3</v>
      </c>
      <c r="BD566" s="2">
        <f t="shared" si="336"/>
        <v>0.33333333333333331</v>
      </c>
      <c r="BE566" s="2">
        <f t="shared" si="337"/>
        <v>0</v>
      </c>
    </row>
    <row r="567" spans="1:57" ht="10.5" customHeight="1">
      <c r="A567" s="1" t="str">
        <f t="shared" ca="1" si="313"/>
        <v/>
      </c>
      <c r="B567" s="1" t="str">
        <f t="shared" ca="1" si="314"/>
        <v/>
      </c>
      <c r="C567" s="1" t="str">
        <f t="shared" ca="1" si="315"/>
        <v/>
      </c>
      <c r="D567" s="1" t="str">
        <f t="shared" ca="1" si="316"/>
        <v/>
      </c>
      <c r="F567" s="10"/>
      <c r="G567" s="136" t="str">
        <f t="shared" si="317"/>
        <v/>
      </c>
      <c r="H567" s="27"/>
      <c r="I567" s="28"/>
      <c r="J567" s="28"/>
      <c r="K567" s="29"/>
      <c r="L567" s="136"/>
      <c r="M567" s="136"/>
      <c r="N567" s="136"/>
      <c r="O567" s="26" t="str">
        <f t="shared" si="318"/>
        <v/>
      </c>
      <c r="P567" s="218" t="str">
        <f t="shared" si="319"/>
        <v/>
      </c>
      <c r="Q567" s="26" t="str">
        <f t="shared" si="320"/>
        <v/>
      </c>
      <c r="R567" s="22"/>
      <c r="S567" s="99"/>
      <c r="T567" s="10"/>
      <c r="U567" s="229" t="str">
        <f t="shared" si="321"/>
        <v/>
      </c>
      <c r="V567" s="230"/>
      <c r="W567" s="230"/>
      <c r="X567" s="230"/>
      <c r="Y567" s="230"/>
      <c r="Z567" s="22" t="str">
        <f>""</f>
        <v/>
      </c>
      <c r="AB567" s="23" t="str">
        <f t="shared" si="322"/>
        <v/>
      </c>
      <c r="AC567" s="2" t="b">
        <f>COUNT(Q567:Q$2500)&gt;0</f>
        <v>0</v>
      </c>
      <c r="AD567" s="2" t="b">
        <f t="shared" si="305"/>
        <v>0</v>
      </c>
      <c r="AE567" s="2" t="b">
        <f t="shared" si="306"/>
        <v>0</v>
      </c>
      <c r="AF567" s="2" t="b">
        <f t="shared" si="307"/>
        <v>0</v>
      </c>
      <c r="AG567" s="2" t="b">
        <f>OR(
  AND(AC567,NOT(AC568)),
  AND(AF567,WEEKDAY(AH566,2)=EINSTELLUNGEN!$D$12),
  AND(AF567,AH567=$J$35)
)</f>
        <v>0</v>
      </c>
      <c r="AH567" s="2">
        <f>IF(AE567,AH566+IF(WEEKDAY(AH566+1,2)&lt;=EINSTELLUNGEN!$D$12,1,$J$36),AH566)</f>
        <v>42020</v>
      </c>
      <c r="AI567" s="2">
        <f t="shared" si="308"/>
        <v>2019</v>
      </c>
      <c r="AJ567" s="2">
        <f t="shared" si="309"/>
        <v>201901</v>
      </c>
      <c r="AK567" s="2">
        <f t="shared" si="310"/>
        <v>201901</v>
      </c>
      <c r="AL567" s="2">
        <f t="shared" si="338"/>
        <v>201903</v>
      </c>
      <c r="AM567" s="2" t="b">
        <f t="shared" si="311"/>
        <v>1</v>
      </c>
      <c r="AN567" s="4" t="e">
        <f t="shared" si="323"/>
        <v>#N/A</v>
      </c>
      <c r="AO567" s="4" t="e">
        <f t="shared" si="324"/>
        <v>#N/A</v>
      </c>
      <c r="AP567" s="2" t="str">
        <f>IF(AD567,
  IF(ISBLANK(H567),
    AP566,
    IF(LEN(H567)=1,
      IF(OR(UPPER(H567)="A",UPPER(H567)="I"),
        EINSTELLUNGEN!$D$21,
        IF(OR(UPPER(H567)="B",UPPER(H567)="M"),
          EINSTELLUNGEN!$D$22,
          IF(OR(UPPER(H567)="C",UPPER(H567)="S"),
            EINSTELLUNGEN!$D$23,
            IF(UPPER(H567)="D",
              EINSTELLUNGEN!$D$24,
              IF(UPPER(H567)="E",
                EINSTELLUNGEN!$D$25,
                UPPER(H567)))))),
      IF(ISNUMBER(H567),
        EINSTELLUNGEN!$D$20&amp;H567,
        UPPER(H567)))),
  "")</f>
        <v/>
      </c>
      <c r="AQ567" s="2" t="str">
        <f t="shared" si="325"/>
        <v/>
      </c>
      <c r="AR567" s="2">
        <f t="shared" si="326"/>
        <v>0</v>
      </c>
      <c r="AS567" s="145">
        <f t="shared" si="327"/>
        <v>0.33333333333333331</v>
      </c>
      <c r="AT567" s="2">
        <f t="shared" si="328"/>
        <v>0</v>
      </c>
      <c r="AU567" s="2">
        <f t="shared" si="329"/>
        <v>0</v>
      </c>
      <c r="AV567" s="2">
        <f t="shared" si="330"/>
        <v>0</v>
      </c>
      <c r="AW567" s="2">
        <f t="shared" si="331"/>
        <v>0</v>
      </c>
      <c r="AX567" s="2">
        <f t="shared" si="312"/>
        <v>0</v>
      </c>
      <c r="AY567" s="2">
        <f t="shared" si="332"/>
        <v>0</v>
      </c>
      <c r="AZ567" s="145" t="e">
        <f t="shared" si="333"/>
        <v>#N/A</v>
      </c>
      <c r="BA567" s="145" t="e">
        <f t="shared" si="334"/>
        <v>#N/A</v>
      </c>
      <c r="BB567" s="145">
        <f t="shared" si="335"/>
        <v>2.083333333333337E-2</v>
      </c>
      <c r="BC567" s="2">
        <f>IF(AM567,
  IF(AND(AL567=$J$31,_xlfn.DAYS(AH567,DATE(AI567,1,1))&lt;7),
    MAX(0,EINSTELLUNGEN!$D$12+1-WEEKDAY(DATE(EINSTELLUNGEN!$D$9,EINSTELLUNGEN!$D$10,1),2)),
    IF(AL567=$J$33,
      MIN(EINSTELLUNGEN!$D$12,WEEKDAY(DATE(EINSTELLUNGEN!$D$9,12,31),2)),
      EINSTELLUNGEN!$D$12
  )) - SUMIF(AL$50:AL$2500,"="&amp;AL567,AX$50:AX$2500),
  0)</f>
        <v>3</v>
      </c>
      <c r="BD567" s="2">
        <f t="shared" si="336"/>
        <v>0.33333333333333331</v>
      </c>
      <c r="BE567" s="2">
        <f t="shared" si="337"/>
        <v>0</v>
      </c>
    </row>
    <row r="568" spans="1:57" ht="10.5" customHeight="1">
      <c r="A568" s="1" t="str">
        <f t="shared" ca="1" si="313"/>
        <v/>
      </c>
      <c r="B568" s="1" t="str">
        <f t="shared" ca="1" si="314"/>
        <v/>
      </c>
      <c r="C568" s="1" t="str">
        <f t="shared" ca="1" si="315"/>
        <v/>
      </c>
      <c r="D568" s="1" t="str">
        <f t="shared" ca="1" si="316"/>
        <v/>
      </c>
      <c r="F568" s="10"/>
      <c r="G568" s="136" t="str">
        <f t="shared" si="317"/>
        <v/>
      </c>
      <c r="H568" s="27"/>
      <c r="I568" s="28"/>
      <c r="J568" s="28"/>
      <c r="K568" s="29"/>
      <c r="L568" s="136"/>
      <c r="M568" s="136"/>
      <c r="N568" s="136"/>
      <c r="O568" s="26" t="str">
        <f t="shared" si="318"/>
        <v/>
      </c>
      <c r="P568" s="218" t="str">
        <f t="shared" si="319"/>
        <v/>
      </c>
      <c r="Q568" s="26" t="str">
        <f t="shared" si="320"/>
        <v/>
      </c>
      <c r="R568" s="22"/>
      <c r="S568" s="99"/>
      <c r="T568" s="10"/>
      <c r="U568" s="229" t="str">
        <f t="shared" si="321"/>
        <v/>
      </c>
      <c r="V568" s="230"/>
      <c r="W568" s="230"/>
      <c r="X568" s="230"/>
      <c r="Y568" s="230"/>
      <c r="Z568" s="22" t="str">
        <f>""</f>
        <v/>
      </c>
      <c r="AB568" s="23" t="str">
        <f t="shared" si="322"/>
        <v/>
      </c>
      <c r="AC568" s="2" t="b">
        <f>COUNT(Q568:Q$2500)&gt;0</f>
        <v>0</v>
      </c>
      <c r="AD568" s="2" t="b">
        <f t="shared" si="305"/>
        <v>0</v>
      </c>
      <c r="AE568" s="2" t="b">
        <f t="shared" si="306"/>
        <v>0</v>
      </c>
      <c r="AF568" s="2" t="b">
        <f t="shared" si="307"/>
        <v>0</v>
      </c>
      <c r="AG568" s="2" t="b">
        <f>OR(
  AND(AC568,NOT(AC569)),
  AND(AF568,WEEKDAY(AH567,2)=EINSTELLUNGEN!$D$12),
  AND(AF568,AH568=$J$35)
)</f>
        <v>0</v>
      </c>
      <c r="AH568" s="2">
        <f>IF(AE568,AH567+IF(WEEKDAY(AH567+1,2)&lt;=EINSTELLUNGEN!$D$12,1,$J$36),AH567)</f>
        <v>42020</v>
      </c>
      <c r="AI568" s="2">
        <f t="shared" si="308"/>
        <v>2019</v>
      </c>
      <c r="AJ568" s="2">
        <f t="shared" si="309"/>
        <v>201901</v>
      </c>
      <c r="AK568" s="2">
        <f t="shared" si="310"/>
        <v>201901</v>
      </c>
      <c r="AL568" s="2">
        <f t="shared" si="338"/>
        <v>201903</v>
      </c>
      <c r="AM568" s="2" t="b">
        <f t="shared" si="311"/>
        <v>1</v>
      </c>
      <c r="AN568" s="4" t="e">
        <f t="shared" si="323"/>
        <v>#N/A</v>
      </c>
      <c r="AO568" s="4" t="e">
        <f t="shared" si="324"/>
        <v>#N/A</v>
      </c>
      <c r="AP568" s="2" t="str">
        <f>IF(AD568,
  IF(ISBLANK(H568),
    AP567,
    IF(LEN(H568)=1,
      IF(OR(UPPER(H568)="A",UPPER(H568)="I"),
        EINSTELLUNGEN!$D$21,
        IF(OR(UPPER(H568)="B",UPPER(H568)="M"),
          EINSTELLUNGEN!$D$22,
          IF(OR(UPPER(H568)="C",UPPER(H568)="S"),
            EINSTELLUNGEN!$D$23,
            IF(UPPER(H568)="D",
              EINSTELLUNGEN!$D$24,
              IF(UPPER(H568)="E",
                EINSTELLUNGEN!$D$25,
                UPPER(H568)))))),
      IF(ISNUMBER(H568),
        EINSTELLUNGEN!$D$20&amp;H568,
        UPPER(H568)))),
  "")</f>
        <v/>
      </c>
      <c r="AQ568" s="2" t="str">
        <f t="shared" si="325"/>
        <v/>
      </c>
      <c r="AR568" s="2">
        <f t="shared" si="326"/>
        <v>0</v>
      </c>
      <c r="AS568" s="145">
        <f t="shared" si="327"/>
        <v>0.33333333333333331</v>
      </c>
      <c r="AT568" s="2">
        <f t="shared" si="328"/>
        <v>0</v>
      </c>
      <c r="AU568" s="2">
        <f t="shared" si="329"/>
        <v>0</v>
      </c>
      <c r="AV568" s="2">
        <f t="shared" si="330"/>
        <v>0</v>
      </c>
      <c r="AW568" s="2">
        <f t="shared" si="331"/>
        <v>0</v>
      </c>
      <c r="AX568" s="2">
        <f t="shared" si="312"/>
        <v>0</v>
      </c>
      <c r="AY568" s="2">
        <f t="shared" si="332"/>
        <v>0</v>
      </c>
      <c r="AZ568" s="145" t="e">
        <f t="shared" si="333"/>
        <v>#N/A</v>
      </c>
      <c r="BA568" s="145" t="e">
        <f t="shared" si="334"/>
        <v>#N/A</v>
      </c>
      <c r="BB568" s="145">
        <f t="shared" si="335"/>
        <v>2.083333333333337E-2</v>
      </c>
      <c r="BC568" s="2">
        <f>IF(AM568,
  IF(AND(AL568=$J$31,_xlfn.DAYS(AH568,DATE(AI568,1,1))&lt;7),
    MAX(0,EINSTELLUNGEN!$D$12+1-WEEKDAY(DATE(EINSTELLUNGEN!$D$9,EINSTELLUNGEN!$D$10,1),2)),
    IF(AL568=$J$33,
      MIN(EINSTELLUNGEN!$D$12,WEEKDAY(DATE(EINSTELLUNGEN!$D$9,12,31),2)),
      EINSTELLUNGEN!$D$12
  )) - SUMIF(AL$50:AL$2500,"="&amp;AL568,AX$50:AX$2500),
  0)</f>
        <v>3</v>
      </c>
      <c r="BD568" s="2">
        <f t="shared" si="336"/>
        <v>0.33333333333333331</v>
      </c>
      <c r="BE568" s="2">
        <f t="shared" si="337"/>
        <v>0</v>
      </c>
    </row>
    <row r="569" spans="1:57" ht="10.5" customHeight="1">
      <c r="A569" s="1" t="str">
        <f t="shared" ca="1" si="313"/>
        <v/>
      </c>
      <c r="B569" s="1" t="str">
        <f t="shared" ca="1" si="314"/>
        <v/>
      </c>
      <c r="C569" s="1" t="str">
        <f t="shared" ca="1" si="315"/>
        <v/>
      </c>
      <c r="D569" s="1" t="str">
        <f t="shared" ca="1" si="316"/>
        <v/>
      </c>
      <c r="F569" s="10"/>
      <c r="G569" s="136" t="str">
        <f t="shared" si="317"/>
        <v/>
      </c>
      <c r="H569" s="27"/>
      <c r="I569" s="28"/>
      <c r="J569" s="28"/>
      <c r="K569" s="29"/>
      <c r="L569" s="136"/>
      <c r="M569" s="136"/>
      <c r="N569" s="136"/>
      <c r="O569" s="26" t="str">
        <f t="shared" si="318"/>
        <v/>
      </c>
      <c r="P569" s="218" t="str">
        <f t="shared" si="319"/>
        <v/>
      </c>
      <c r="Q569" s="26" t="str">
        <f t="shared" si="320"/>
        <v/>
      </c>
      <c r="R569" s="22"/>
      <c r="S569" s="99"/>
      <c r="T569" s="10"/>
      <c r="U569" s="229" t="str">
        <f t="shared" si="321"/>
        <v/>
      </c>
      <c r="V569" s="230"/>
      <c r="W569" s="230"/>
      <c r="X569" s="230"/>
      <c r="Y569" s="230"/>
      <c r="Z569" s="22" t="str">
        <f>""</f>
        <v/>
      </c>
      <c r="AB569" s="23" t="str">
        <f t="shared" si="322"/>
        <v/>
      </c>
      <c r="AC569" s="2" t="b">
        <f>COUNT(Q569:Q$2500)&gt;0</f>
        <v>0</v>
      </c>
      <c r="AD569" s="2" t="b">
        <f t="shared" si="305"/>
        <v>0</v>
      </c>
      <c r="AE569" s="2" t="b">
        <f t="shared" si="306"/>
        <v>0</v>
      </c>
      <c r="AF569" s="2" t="b">
        <f t="shared" si="307"/>
        <v>0</v>
      </c>
      <c r="AG569" s="2" t="b">
        <f>OR(
  AND(AC569,NOT(AC570)),
  AND(AF569,WEEKDAY(AH568,2)=EINSTELLUNGEN!$D$12),
  AND(AF569,AH569=$J$35)
)</f>
        <v>0</v>
      </c>
      <c r="AH569" s="2">
        <f>IF(AE569,AH568+IF(WEEKDAY(AH568+1,2)&lt;=EINSTELLUNGEN!$D$12,1,$J$36),AH568)</f>
        <v>42020</v>
      </c>
      <c r="AI569" s="2">
        <f t="shared" si="308"/>
        <v>2019</v>
      </c>
      <c r="AJ569" s="2">
        <f t="shared" si="309"/>
        <v>201901</v>
      </c>
      <c r="AK569" s="2">
        <f t="shared" si="310"/>
        <v>201901</v>
      </c>
      <c r="AL569" s="2">
        <f t="shared" si="338"/>
        <v>201903</v>
      </c>
      <c r="AM569" s="2" t="b">
        <f t="shared" si="311"/>
        <v>1</v>
      </c>
      <c r="AN569" s="4" t="e">
        <f t="shared" si="323"/>
        <v>#N/A</v>
      </c>
      <c r="AO569" s="4" t="e">
        <f t="shared" si="324"/>
        <v>#N/A</v>
      </c>
      <c r="AP569" s="2" t="str">
        <f>IF(AD569,
  IF(ISBLANK(H569),
    AP568,
    IF(LEN(H569)=1,
      IF(OR(UPPER(H569)="A",UPPER(H569)="I"),
        EINSTELLUNGEN!$D$21,
        IF(OR(UPPER(H569)="B",UPPER(H569)="M"),
          EINSTELLUNGEN!$D$22,
          IF(OR(UPPER(H569)="C",UPPER(H569)="S"),
            EINSTELLUNGEN!$D$23,
            IF(UPPER(H569)="D",
              EINSTELLUNGEN!$D$24,
              IF(UPPER(H569)="E",
                EINSTELLUNGEN!$D$25,
                UPPER(H569)))))),
      IF(ISNUMBER(H569),
        EINSTELLUNGEN!$D$20&amp;H569,
        UPPER(H569)))),
  "")</f>
        <v/>
      </c>
      <c r="AQ569" s="2" t="str">
        <f t="shared" si="325"/>
        <v/>
      </c>
      <c r="AR569" s="2">
        <f t="shared" si="326"/>
        <v>0</v>
      </c>
      <c r="AS569" s="145">
        <f t="shared" si="327"/>
        <v>0.33333333333333331</v>
      </c>
      <c r="AT569" s="2">
        <f t="shared" si="328"/>
        <v>0</v>
      </c>
      <c r="AU569" s="2">
        <f t="shared" si="329"/>
        <v>0</v>
      </c>
      <c r="AV569" s="2">
        <f t="shared" si="330"/>
        <v>0</v>
      </c>
      <c r="AW569" s="2">
        <f t="shared" si="331"/>
        <v>0</v>
      </c>
      <c r="AX569" s="2">
        <f t="shared" si="312"/>
        <v>0</v>
      </c>
      <c r="AY569" s="2">
        <f t="shared" si="332"/>
        <v>0</v>
      </c>
      <c r="AZ569" s="145" t="e">
        <f t="shared" si="333"/>
        <v>#N/A</v>
      </c>
      <c r="BA569" s="145" t="e">
        <f t="shared" si="334"/>
        <v>#N/A</v>
      </c>
      <c r="BB569" s="145">
        <f t="shared" si="335"/>
        <v>2.083333333333337E-2</v>
      </c>
      <c r="BC569" s="2">
        <f>IF(AM569,
  IF(AND(AL569=$J$31,_xlfn.DAYS(AH569,DATE(AI569,1,1))&lt;7),
    MAX(0,EINSTELLUNGEN!$D$12+1-WEEKDAY(DATE(EINSTELLUNGEN!$D$9,EINSTELLUNGEN!$D$10,1),2)),
    IF(AL569=$J$33,
      MIN(EINSTELLUNGEN!$D$12,WEEKDAY(DATE(EINSTELLUNGEN!$D$9,12,31),2)),
      EINSTELLUNGEN!$D$12
  )) - SUMIF(AL$50:AL$2500,"="&amp;AL569,AX$50:AX$2500),
  0)</f>
        <v>3</v>
      </c>
      <c r="BD569" s="2">
        <f t="shared" si="336"/>
        <v>0.33333333333333331</v>
      </c>
      <c r="BE569" s="2">
        <f t="shared" si="337"/>
        <v>0</v>
      </c>
    </row>
    <row r="570" spans="1:57" ht="10.5" customHeight="1">
      <c r="A570" s="1" t="str">
        <f t="shared" ca="1" si="313"/>
        <v/>
      </c>
      <c r="B570" s="1" t="str">
        <f t="shared" ca="1" si="314"/>
        <v/>
      </c>
      <c r="C570" s="1" t="str">
        <f t="shared" ca="1" si="315"/>
        <v/>
      </c>
      <c r="D570" s="1" t="str">
        <f t="shared" ca="1" si="316"/>
        <v/>
      </c>
      <c r="F570" s="10"/>
      <c r="G570" s="136" t="str">
        <f t="shared" si="317"/>
        <v/>
      </c>
      <c r="H570" s="27"/>
      <c r="I570" s="28"/>
      <c r="J570" s="28"/>
      <c r="K570" s="29"/>
      <c r="L570" s="136"/>
      <c r="M570" s="136"/>
      <c r="N570" s="136"/>
      <c r="O570" s="26" t="str">
        <f t="shared" si="318"/>
        <v/>
      </c>
      <c r="P570" s="218" t="str">
        <f t="shared" si="319"/>
        <v/>
      </c>
      <c r="Q570" s="26" t="str">
        <f t="shared" si="320"/>
        <v/>
      </c>
      <c r="R570" s="22"/>
      <c r="S570" s="99"/>
      <c r="T570" s="10"/>
      <c r="U570" s="229" t="str">
        <f t="shared" si="321"/>
        <v/>
      </c>
      <c r="V570" s="230"/>
      <c r="W570" s="230"/>
      <c r="X570" s="230"/>
      <c r="Y570" s="230"/>
      <c r="Z570" s="22" t="str">
        <f>""</f>
        <v/>
      </c>
      <c r="AB570" s="23" t="str">
        <f t="shared" si="322"/>
        <v/>
      </c>
      <c r="AC570" s="2" t="b">
        <f>COUNT(Q570:Q$2500)&gt;0</f>
        <v>0</v>
      </c>
      <c r="AD570" s="2" t="b">
        <f t="shared" si="305"/>
        <v>0</v>
      </c>
      <c r="AE570" s="2" t="b">
        <f t="shared" si="306"/>
        <v>0</v>
      </c>
      <c r="AF570" s="2" t="b">
        <f t="shared" si="307"/>
        <v>0</v>
      </c>
      <c r="AG570" s="2" t="b">
        <f>OR(
  AND(AC570,NOT(AC571)),
  AND(AF570,WEEKDAY(AH569,2)=EINSTELLUNGEN!$D$12),
  AND(AF570,AH570=$J$35)
)</f>
        <v>0</v>
      </c>
      <c r="AH570" s="2">
        <f>IF(AE570,AH569+IF(WEEKDAY(AH569+1,2)&lt;=EINSTELLUNGEN!$D$12,1,$J$36),AH569)</f>
        <v>42020</v>
      </c>
      <c r="AI570" s="2">
        <f t="shared" si="308"/>
        <v>2019</v>
      </c>
      <c r="AJ570" s="2">
        <f t="shared" si="309"/>
        <v>201901</v>
      </c>
      <c r="AK570" s="2">
        <f t="shared" si="310"/>
        <v>201901</v>
      </c>
      <c r="AL570" s="2">
        <f t="shared" si="338"/>
        <v>201903</v>
      </c>
      <c r="AM570" s="2" t="b">
        <f t="shared" si="311"/>
        <v>1</v>
      </c>
      <c r="AN570" s="4" t="e">
        <f t="shared" si="323"/>
        <v>#N/A</v>
      </c>
      <c r="AO570" s="4" t="e">
        <f t="shared" si="324"/>
        <v>#N/A</v>
      </c>
      <c r="AP570" s="2" t="str">
        <f>IF(AD570,
  IF(ISBLANK(H570),
    AP569,
    IF(LEN(H570)=1,
      IF(OR(UPPER(H570)="A",UPPER(H570)="I"),
        EINSTELLUNGEN!$D$21,
        IF(OR(UPPER(H570)="B",UPPER(H570)="M"),
          EINSTELLUNGEN!$D$22,
          IF(OR(UPPER(H570)="C",UPPER(H570)="S"),
            EINSTELLUNGEN!$D$23,
            IF(UPPER(H570)="D",
              EINSTELLUNGEN!$D$24,
              IF(UPPER(H570)="E",
                EINSTELLUNGEN!$D$25,
                UPPER(H570)))))),
      IF(ISNUMBER(H570),
        EINSTELLUNGEN!$D$20&amp;H570,
        UPPER(H570)))),
  "")</f>
        <v/>
      </c>
      <c r="AQ570" s="2" t="str">
        <f t="shared" si="325"/>
        <v/>
      </c>
      <c r="AR570" s="2">
        <f t="shared" si="326"/>
        <v>0</v>
      </c>
      <c r="AS570" s="145">
        <f t="shared" si="327"/>
        <v>0.33333333333333331</v>
      </c>
      <c r="AT570" s="2">
        <f t="shared" si="328"/>
        <v>0</v>
      </c>
      <c r="AU570" s="2">
        <f t="shared" si="329"/>
        <v>0</v>
      </c>
      <c r="AV570" s="2">
        <f t="shared" si="330"/>
        <v>0</v>
      </c>
      <c r="AW570" s="2">
        <f t="shared" si="331"/>
        <v>0</v>
      </c>
      <c r="AX570" s="2">
        <f t="shared" si="312"/>
        <v>0</v>
      </c>
      <c r="AY570" s="2">
        <f t="shared" si="332"/>
        <v>0</v>
      </c>
      <c r="AZ570" s="145" t="e">
        <f t="shared" si="333"/>
        <v>#N/A</v>
      </c>
      <c r="BA570" s="145" t="e">
        <f t="shared" si="334"/>
        <v>#N/A</v>
      </c>
      <c r="BB570" s="145">
        <f t="shared" si="335"/>
        <v>2.083333333333337E-2</v>
      </c>
      <c r="BC570" s="2">
        <f>IF(AM570,
  IF(AND(AL570=$J$31,_xlfn.DAYS(AH570,DATE(AI570,1,1))&lt;7),
    MAX(0,EINSTELLUNGEN!$D$12+1-WEEKDAY(DATE(EINSTELLUNGEN!$D$9,EINSTELLUNGEN!$D$10,1),2)),
    IF(AL570=$J$33,
      MIN(EINSTELLUNGEN!$D$12,WEEKDAY(DATE(EINSTELLUNGEN!$D$9,12,31),2)),
      EINSTELLUNGEN!$D$12
  )) - SUMIF(AL$50:AL$2500,"="&amp;AL570,AX$50:AX$2500),
  0)</f>
        <v>3</v>
      </c>
      <c r="BD570" s="2">
        <f t="shared" si="336"/>
        <v>0.33333333333333331</v>
      </c>
      <c r="BE570" s="2">
        <f t="shared" si="337"/>
        <v>0</v>
      </c>
    </row>
    <row r="571" spans="1:57" ht="10.5" customHeight="1">
      <c r="A571" s="1" t="str">
        <f t="shared" ca="1" si="313"/>
        <v/>
      </c>
      <c r="B571" s="1" t="str">
        <f t="shared" ca="1" si="314"/>
        <v/>
      </c>
      <c r="C571" s="1" t="str">
        <f t="shared" ca="1" si="315"/>
        <v/>
      </c>
      <c r="D571" s="1" t="str">
        <f t="shared" ca="1" si="316"/>
        <v/>
      </c>
      <c r="F571" s="10"/>
      <c r="G571" s="136" t="str">
        <f t="shared" si="317"/>
        <v/>
      </c>
      <c r="H571" s="27"/>
      <c r="I571" s="28"/>
      <c r="J571" s="28"/>
      <c r="K571" s="29"/>
      <c r="L571" s="136"/>
      <c r="M571" s="136"/>
      <c r="N571" s="136"/>
      <c r="O571" s="26" t="str">
        <f t="shared" si="318"/>
        <v/>
      </c>
      <c r="P571" s="218" t="str">
        <f t="shared" si="319"/>
        <v/>
      </c>
      <c r="Q571" s="26" t="str">
        <f t="shared" si="320"/>
        <v/>
      </c>
      <c r="R571" s="22"/>
      <c r="S571" s="99"/>
      <c r="T571" s="10"/>
      <c r="U571" s="229" t="str">
        <f t="shared" si="321"/>
        <v/>
      </c>
      <c r="V571" s="230"/>
      <c r="W571" s="230"/>
      <c r="X571" s="230"/>
      <c r="Y571" s="230"/>
      <c r="Z571" s="22" t="str">
        <f>""</f>
        <v/>
      </c>
      <c r="AB571" s="23" t="str">
        <f t="shared" si="322"/>
        <v/>
      </c>
      <c r="AC571" s="2" t="b">
        <f>COUNT(Q571:Q$2500)&gt;0</f>
        <v>0</v>
      </c>
      <c r="AD571" s="2" t="b">
        <f t="shared" si="305"/>
        <v>0</v>
      </c>
      <c r="AE571" s="2" t="b">
        <f t="shared" si="306"/>
        <v>0</v>
      </c>
      <c r="AF571" s="2" t="b">
        <f t="shared" si="307"/>
        <v>0</v>
      </c>
      <c r="AG571" s="2" t="b">
        <f>OR(
  AND(AC571,NOT(AC572)),
  AND(AF571,WEEKDAY(AH570,2)=EINSTELLUNGEN!$D$12),
  AND(AF571,AH571=$J$35)
)</f>
        <v>0</v>
      </c>
      <c r="AH571" s="2">
        <f>IF(AE571,AH570+IF(WEEKDAY(AH570+1,2)&lt;=EINSTELLUNGEN!$D$12,1,$J$36),AH570)</f>
        <v>42020</v>
      </c>
      <c r="AI571" s="2">
        <f t="shared" si="308"/>
        <v>2019</v>
      </c>
      <c r="AJ571" s="2">
        <f t="shared" si="309"/>
        <v>201901</v>
      </c>
      <c r="AK571" s="2">
        <f t="shared" si="310"/>
        <v>201901</v>
      </c>
      <c r="AL571" s="2">
        <f t="shared" si="338"/>
        <v>201903</v>
      </c>
      <c r="AM571" s="2" t="b">
        <f t="shared" si="311"/>
        <v>1</v>
      </c>
      <c r="AN571" s="4" t="e">
        <f t="shared" si="323"/>
        <v>#N/A</v>
      </c>
      <c r="AO571" s="4" t="e">
        <f t="shared" si="324"/>
        <v>#N/A</v>
      </c>
      <c r="AP571" s="2" t="str">
        <f>IF(AD571,
  IF(ISBLANK(H571),
    AP570,
    IF(LEN(H571)=1,
      IF(OR(UPPER(H571)="A",UPPER(H571)="I"),
        EINSTELLUNGEN!$D$21,
        IF(OR(UPPER(H571)="B",UPPER(H571)="M"),
          EINSTELLUNGEN!$D$22,
          IF(OR(UPPER(H571)="C",UPPER(H571)="S"),
            EINSTELLUNGEN!$D$23,
            IF(UPPER(H571)="D",
              EINSTELLUNGEN!$D$24,
              IF(UPPER(H571)="E",
                EINSTELLUNGEN!$D$25,
                UPPER(H571)))))),
      IF(ISNUMBER(H571),
        EINSTELLUNGEN!$D$20&amp;H571,
        UPPER(H571)))),
  "")</f>
        <v/>
      </c>
      <c r="AQ571" s="2" t="str">
        <f t="shared" si="325"/>
        <v/>
      </c>
      <c r="AR571" s="2">
        <f t="shared" si="326"/>
        <v>0</v>
      </c>
      <c r="AS571" s="145">
        <f t="shared" si="327"/>
        <v>0.33333333333333331</v>
      </c>
      <c r="AT571" s="2">
        <f t="shared" si="328"/>
        <v>0</v>
      </c>
      <c r="AU571" s="2">
        <f t="shared" si="329"/>
        <v>0</v>
      </c>
      <c r="AV571" s="2">
        <f t="shared" si="330"/>
        <v>0</v>
      </c>
      <c r="AW571" s="2">
        <f t="shared" si="331"/>
        <v>0</v>
      </c>
      <c r="AX571" s="2">
        <f t="shared" si="312"/>
        <v>0</v>
      </c>
      <c r="AY571" s="2">
        <f t="shared" si="332"/>
        <v>0</v>
      </c>
      <c r="AZ571" s="145" t="e">
        <f t="shared" si="333"/>
        <v>#N/A</v>
      </c>
      <c r="BA571" s="145" t="e">
        <f t="shared" si="334"/>
        <v>#N/A</v>
      </c>
      <c r="BB571" s="145">
        <f t="shared" si="335"/>
        <v>2.083333333333337E-2</v>
      </c>
      <c r="BC571" s="2">
        <f>IF(AM571,
  IF(AND(AL571=$J$31,_xlfn.DAYS(AH571,DATE(AI571,1,1))&lt;7),
    MAX(0,EINSTELLUNGEN!$D$12+1-WEEKDAY(DATE(EINSTELLUNGEN!$D$9,EINSTELLUNGEN!$D$10,1),2)),
    IF(AL571=$J$33,
      MIN(EINSTELLUNGEN!$D$12,WEEKDAY(DATE(EINSTELLUNGEN!$D$9,12,31),2)),
      EINSTELLUNGEN!$D$12
  )) - SUMIF(AL$50:AL$2500,"="&amp;AL571,AX$50:AX$2500),
  0)</f>
        <v>3</v>
      </c>
      <c r="BD571" s="2">
        <f t="shared" si="336"/>
        <v>0.33333333333333331</v>
      </c>
      <c r="BE571" s="2">
        <f t="shared" si="337"/>
        <v>0</v>
      </c>
    </row>
    <row r="572" spans="1:57" ht="10.5" customHeight="1">
      <c r="A572" s="1" t="str">
        <f t="shared" ca="1" si="313"/>
        <v/>
      </c>
      <c r="B572" s="1" t="str">
        <f t="shared" ca="1" si="314"/>
        <v/>
      </c>
      <c r="C572" s="1" t="str">
        <f t="shared" ca="1" si="315"/>
        <v/>
      </c>
      <c r="D572" s="1" t="str">
        <f t="shared" ca="1" si="316"/>
        <v/>
      </c>
      <c r="F572" s="10"/>
      <c r="G572" s="136" t="str">
        <f t="shared" si="317"/>
        <v/>
      </c>
      <c r="H572" s="27"/>
      <c r="I572" s="28"/>
      <c r="J572" s="28"/>
      <c r="K572" s="29"/>
      <c r="L572" s="136"/>
      <c r="M572" s="136"/>
      <c r="N572" s="136"/>
      <c r="O572" s="26" t="str">
        <f t="shared" si="318"/>
        <v/>
      </c>
      <c r="P572" s="218" t="str">
        <f t="shared" si="319"/>
        <v/>
      </c>
      <c r="Q572" s="26" t="str">
        <f t="shared" si="320"/>
        <v/>
      </c>
      <c r="R572" s="22"/>
      <c r="S572" s="99"/>
      <c r="T572" s="10"/>
      <c r="U572" s="229" t="str">
        <f t="shared" si="321"/>
        <v/>
      </c>
      <c r="V572" s="230"/>
      <c r="W572" s="230"/>
      <c r="X572" s="230"/>
      <c r="Y572" s="230"/>
      <c r="Z572" s="22" t="str">
        <f>""</f>
        <v/>
      </c>
      <c r="AB572" s="23" t="str">
        <f t="shared" si="322"/>
        <v/>
      </c>
      <c r="AC572" s="2" t="b">
        <f>COUNT(Q572:Q$2500)&gt;0</f>
        <v>0</v>
      </c>
      <c r="AD572" s="2" t="b">
        <f t="shared" si="305"/>
        <v>0</v>
      </c>
      <c r="AE572" s="2" t="b">
        <f t="shared" si="306"/>
        <v>0</v>
      </c>
      <c r="AF572" s="2" t="b">
        <f t="shared" si="307"/>
        <v>0</v>
      </c>
      <c r="AG572" s="2" t="b">
        <f>OR(
  AND(AC572,NOT(AC573)),
  AND(AF572,WEEKDAY(AH571,2)=EINSTELLUNGEN!$D$12),
  AND(AF572,AH572=$J$35)
)</f>
        <v>0</v>
      </c>
      <c r="AH572" s="2">
        <f>IF(AE572,AH571+IF(WEEKDAY(AH571+1,2)&lt;=EINSTELLUNGEN!$D$12,1,$J$36),AH571)</f>
        <v>42020</v>
      </c>
      <c r="AI572" s="2">
        <f t="shared" si="308"/>
        <v>2019</v>
      </c>
      <c r="AJ572" s="2">
        <f t="shared" si="309"/>
        <v>201901</v>
      </c>
      <c r="AK572" s="2">
        <f t="shared" si="310"/>
        <v>201901</v>
      </c>
      <c r="AL572" s="2">
        <f t="shared" si="338"/>
        <v>201903</v>
      </c>
      <c r="AM572" s="2" t="b">
        <f t="shared" si="311"/>
        <v>1</v>
      </c>
      <c r="AN572" s="4" t="e">
        <f t="shared" si="323"/>
        <v>#N/A</v>
      </c>
      <c r="AO572" s="4" t="e">
        <f t="shared" si="324"/>
        <v>#N/A</v>
      </c>
      <c r="AP572" s="2" t="str">
        <f>IF(AD572,
  IF(ISBLANK(H572),
    AP571,
    IF(LEN(H572)=1,
      IF(OR(UPPER(H572)="A",UPPER(H572)="I"),
        EINSTELLUNGEN!$D$21,
        IF(OR(UPPER(H572)="B",UPPER(H572)="M"),
          EINSTELLUNGEN!$D$22,
          IF(OR(UPPER(H572)="C",UPPER(H572)="S"),
            EINSTELLUNGEN!$D$23,
            IF(UPPER(H572)="D",
              EINSTELLUNGEN!$D$24,
              IF(UPPER(H572)="E",
                EINSTELLUNGEN!$D$25,
                UPPER(H572)))))),
      IF(ISNUMBER(H572),
        EINSTELLUNGEN!$D$20&amp;H572,
        UPPER(H572)))),
  "")</f>
        <v/>
      </c>
      <c r="AQ572" s="2" t="str">
        <f t="shared" si="325"/>
        <v/>
      </c>
      <c r="AR572" s="2">
        <f t="shared" si="326"/>
        <v>0</v>
      </c>
      <c r="AS572" s="145">
        <f t="shared" si="327"/>
        <v>0.33333333333333331</v>
      </c>
      <c r="AT572" s="2">
        <f t="shared" si="328"/>
        <v>0</v>
      </c>
      <c r="AU572" s="2">
        <f t="shared" si="329"/>
        <v>0</v>
      </c>
      <c r="AV572" s="2">
        <f t="shared" si="330"/>
        <v>0</v>
      </c>
      <c r="AW572" s="2">
        <f t="shared" si="331"/>
        <v>0</v>
      </c>
      <c r="AX572" s="2">
        <f t="shared" si="312"/>
        <v>0</v>
      </c>
      <c r="AY572" s="2">
        <f t="shared" si="332"/>
        <v>0</v>
      </c>
      <c r="AZ572" s="145" t="e">
        <f t="shared" si="333"/>
        <v>#N/A</v>
      </c>
      <c r="BA572" s="145" t="e">
        <f t="shared" si="334"/>
        <v>#N/A</v>
      </c>
      <c r="BB572" s="145">
        <f t="shared" si="335"/>
        <v>2.083333333333337E-2</v>
      </c>
      <c r="BC572" s="2">
        <f>IF(AM572,
  IF(AND(AL572=$J$31,_xlfn.DAYS(AH572,DATE(AI572,1,1))&lt;7),
    MAX(0,EINSTELLUNGEN!$D$12+1-WEEKDAY(DATE(EINSTELLUNGEN!$D$9,EINSTELLUNGEN!$D$10,1),2)),
    IF(AL572=$J$33,
      MIN(EINSTELLUNGEN!$D$12,WEEKDAY(DATE(EINSTELLUNGEN!$D$9,12,31),2)),
      EINSTELLUNGEN!$D$12
  )) - SUMIF(AL$50:AL$2500,"="&amp;AL572,AX$50:AX$2500),
  0)</f>
        <v>3</v>
      </c>
      <c r="BD572" s="2">
        <f t="shared" si="336"/>
        <v>0.33333333333333331</v>
      </c>
      <c r="BE572" s="2">
        <f t="shared" si="337"/>
        <v>0</v>
      </c>
    </row>
    <row r="573" spans="1:57" ht="10.5" customHeight="1">
      <c r="A573" s="1" t="str">
        <f t="shared" ca="1" si="313"/>
        <v/>
      </c>
      <c r="B573" s="1" t="str">
        <f t="shared" ca="1" si="314"/>
        <v/>
      </c>
      <c r="C573" s="1" t="str">
        <f t="shared" ca="1" si="315"/>
        <v/>
      </c>
      <c r="D573" s="1" t="str">
        <f t="shared" ca="1" si="316"/>
        <v/>
      </c>
      <c r="F573" s="10"/>
      <c r="G573" s="136" t="str">
        <f t="shared" si="317"/>
        <v/>
      </c>
      <c r="H573" s="27"/>
      <c r="I573" s="28"/>
      <c r="J573" s="28"/>
      <c r="K573" s="29"/>
      <c r="L573" s="136"/>
      <c r="M573" s="136"/>
      <c r="N573" s="136"/>
      <c r="O573" s="26" t="str">
        <f t="shared" si="318"/>
        <v/>
      </c>
      <c r="P573" s="218" t="str">
        <f t="shared" si="319"/>
        <v/>
      </c>
      <c r="Q573" s="26" t="str">
        <f t="shared" si="320"/>
        <v/>
      </c>
      <c r="R573" s="22"/>
      <c r="S573" s="99"/>
      <c r="T573" s="10"/>
      <c r="U573" s="229" t="str">
        <f t="shared" si="321"/>
        <v/>
      </c>
      <c r="V573" s="230"/>
      <c r="W573" s="230"/>
      <c r="X573" s="230"/>
      <c r="Y573" s="230"/>
      <c r="Z573" s="22" t="str">
        <f>""</f>
        <v/>
      </c>
      <c r="AB573" s="23" t="str">
        <f t="shared" si="322"/>
        <v/>
      </c>
      <c r="AC573" s="2" t="b">
        <f>COUNT(Q573:Q$2500)&gt;0</f>
        <v>0</v>
      </c>
      <c r="AD573" s="2" t="b">
        <f t="shared" si="305"/>
        <v>0</v>
      </c>
      <c r="AE573" s="2" t="b">
        <f t="shared" si="306"/>
        <v>0</v>
      </c>
      <c r="AF573" s="2" t="b">
        <f t="shared" si="307"/>
        <v>0</v>
      </c>
      <c r="AG573" s="2" t="b">
        <f>OR(
  AND(AC573,NOT(AC574)),
  AND(AF573,WEEKDAY(AH572,2)=EINSTELLUNGEN!$D$12),
  AND(AF573,AH573=$J$35)
)</f>
        <v>0</v>
      </c>
      <c r="AH573" s="2">
        <f>IF(AE573,AH572+IF(WEEKDAY(AH572+1,2)&lt;=EINSTELLUNGEN!$D$12,1,$J$36),AH572)</f>
        <v>42020</v>
      </c>
      <c r="AI573" s="2">
        <f t="shared" si="308"/>
        <v>2019</v>
      </c>
      <c r="AJ573" s="2">
        <f t="shared" si="309"/>
        <v>201901</v>
      </c>
      <c r="AK573" s="2">
        <f t="shared" si="310"/>
        <v>201901</v>
      </c>
      <c r="AL573" s="2">
        <f t="shared" si="338"/>
        <v>201903</v>
      </c>
      <c r="AM573" s="2" t="b">
        <f t="shared" si="311"/>
        <v>1</v>
      </c>
      <c r="AN573" s="4" t="e">
        <f t="shared" si="323"/>
        <v>#N/A</v>
      </c>
      <c r="AO573" s="4" t="e">
        <f t="shared" si="324"/>
        <v>#N/A</v>
      </c>
      <c r="AP573" s="2" t="str">
        <f>IF(AD573,
  IF(ISBLANK(H573),
    AP572,
    IF(LEN(H573)=1,
      IF(OR(UPPER(H573)="A",UPPER(H573)="I"),
        EINSTELLUNGEN!$D$21,
        IF(OR(UPPER(H573)="B",UPPER(H573)="M"),
          EINSTELLUNGEN!$D$22,
          IF(OR(UPPER(H573)="C",UPPER(H573)="S"),
            EINSTELLUNGEN!$D$23,
            IF(UPPER(H573)="D",
              EINSTELLUNGEN!$D$24,
              IF(UPPER(H573)="E",
                EINSTELLUNGEN!$D$25,
                UPPER(H573)))))),
      IF(ISNUMBER(H573),
        EINSTELLUNGEN!$D$20&amp;H573,
        UPPER(H573)))),
  "")</f>
        <v/>
      </c>
      <c r="AQ573" s="2" t="str">
        <f t="shared" si="325"/>
        <v/>
      </c>
      <c r="AR573" s="2">
        <f t="shared" si="326"/>
        <v>0</v>
      </c>
      <c r="AS573" s="145">
        <f t="shared" si="327"/>
        <v>0.33333333333333331</v>
      </c>
      <c r="AT573" s="2">
        <f t="shared" si="328"/>
        <v>0</v>
      </c>
      <c r="AU573" s="2">
        <f t="shared" si="329"/>
        <v>0</v>
      </c>
      <c r="AV573" s="2">
        <f t="shared" si="330"/>
        <v>0</v>
      </c>
      <c r="AW573" s="2">
        <f t="shared" si="331"/>
        <v>0</v>
      </c>
      <c r="AX573" s="2">
        <f t="shared" si="312"/>
        <v>0</v>
      </c>
      <c r="AY573" s="2">
        <f t="shared" si="332"/>
        <v>0</v>
      </c>
      <c r="AZ573" s="145" t="e">
        <f t="shared" si="333"/>
        <v>#N/A</v>
      </c>
      <c r="BA573" s="145" t="e">
        <f t="shared" si="334"/>
        <v>#N/A</v>
      </c>
      <c r="BB573" s="145">
        <f t="shared" si="335"/>
        <v>2.083333333333337E-2</v>
      </c>
      <c r="BC573" s="2">
        <f>IF(AM573,
  IF(AND(AL573=$J$31,_xlfn.DAYS(AH573,DATE(AI573,1,1))&lt;7),
    MAX(0,EINSTELLUNGEN!$D$12+1-WEEKDAY(DATE(EINSTELLUNGEN!$D$9,EINSTELLUNGEN!$D$10,1),2)),
    IF(AL573=$J$33,
      MIN(EINSTELLUNGEN!$D$12,WEEKDAY(DATE(EINSTELLUNGEN!$D$9,12,31),2)),
      EINSTELLUNGEN!$D$12
  )) - SUMIF(AL$50:AL$2500,"="&amp;AL573,AX$50:AX$2500),
  0)</f>
        <v>3</v>
      </c>
      <c r="BD573" s="2">
        <f t="shared" si="336"/>
        <v>0.33333333333333331</v>
      </c>
      <c r="BE573" s="2">
        <f t="shared" si="337"/>
        <v>0</v>
      </c>
    </row>
    <row r="574" spans="1:57" ht="10.5" customHeight="1">
      <c r="A574" s="1" t="str">
        <f t="shared" ca="1" si="313"/>
        <v/>
      </c>
      <c r="B574" s="1" t="str">
        <f t="shared" ca="1" si="314"/>
        <v/>
      </c>
      <c r="C574" s="1" t="str">
        <f t="shared" ca="1" si="315"/>
        <v/>
      </c>
      <c r="D574" s="1" t="str">
        <f t="shared" ca="1" si="316"/>
        <v/>
      </c>
      <c r="F574" s="10"/>
      <c r="G574" s="136" t="str">
        <f t="shared" si="317"/>
        <v/>
      </c>
      <c r="H574" s="27"/>
      <c r="I574" s="28"/>
      <c r="J574" s="28"/>
      <c r="K574" s="29"/>
      <c r="L574" s="136"/>
      <c r="M574" s="136"/>
      <c r="N574" s="136"/>
      <c r="O574" s="26" t="str">
        <f t="shared" si="318"/>
        <v/>
      </c>
      <c r="P574" s="218" t="str">
        <f t="shared" si="319"/>
        <v/>
      </c>
      <c r="Q574" s="26" t="str">
        <f t="shared" si="320"/>
        <v/>
      </c>
      <c r="R574" s="22"/>
      <c r="S574" s="99"/>
      <c r="T574" s="10"/>
      <c r="U574" s="229" t="str">
        <f t="shared" si="321"/>
        <v/>
      </c>
      <c r="V574" s="230"/>
      <c r="W574" s="230"/>
      <c r="X574" s="230"/>
      <c r="Y574" s="230"/>
      <c r="Z574" s="22" t="str">
        <f>""</f>
        <v/>
      </c>
      <c r="AB574" s="23" t="str">
        <f t="shared" si="322"/>
        <v/>
      </c>
      <c r="AC574" s="2" t="b">
        <f>COUNT(Q574:Q$2500)&gt;0</f>
        <v>0</v>
      </c>
      <c r="AD574" s="2" t="b">
        <f t="shared" si="305"/>
        <v>0</v>
      </c>
      <c r="AE574" s="2" t="b">
        <f t="shared" si="306"/>
        <v>0</v>
      </c>
      <c r="AF574" s="2" t="b">
        <f t="shared" si="307"/>
        <v>0</v>
      </c>
      <c r="AG574" s="2" t="b">
        <f>OR(
  AND(AC574,NOT(AC575)),
  AND(AF574,WEEKDAY(AH573,2)=EINSTELLUNGEN!$D$12),
  AND(AF574,AH574=$J$35)
)</f>
        <v>0</v>
      </c>
      <c r="AH574" s="2">
        <f>IF(AE574,AH573+IF(WEEKDAY(AH573+1,2)&lt;=EINSTELLUNGEN!$D$12,1,$J$36),AH573)</f>
        <v>42020</v>
      </c>
      <c r="AI574" s="2">
        <f t="shared" si="308"/>
        <v>2019</v>
      </c>
      <c r="AJ574" s="2">
        <f t="shared" si="309"/>
        <v>201901</v>
      </c>
      <c r="AK574" s="2">
        <f t="shared" si="310"/>
        <v>201901</v>
      </c>
      <c r="AL574" s="2">
        <f t="shared" si="338"/>
        <v>201903</v>
      </c>
      <c r="AM574" s="2" t="b">
        <f t="shared" si="311"/>
        <v>1</v>
      </c>
      <c r="AN574" s="4" t="e">
        <f t="shared" si="323"/>
        <v>#N/A</v>
      </c>
      <c r="AO574" s="4" t="e">
        <f t="shared" si="324"/>
        <v>#N/A</v>
      </c>
      <c r="AP574" s="2" t="str">
        <f>IF(AD574,
  IF(ISBLANK(H574),
    AP573,
    IF(LEN(H574)=1,
      IF(OR(UPPER(H574)="A",UPPER(H574)="I"),
        EINSTELLUNGEN!$D$21,
        IF(OR(UPPER(H574)="B",UPPER(H574)="M"),
          EINSTELLUNGEN!$D$22,
          IF(OR(UPPER(H574)="C",UPPER(H574)="S"),
            EINSTELLUNGEN!$D$23,
            IF(UPPER(H574)="D",
              EINSTELLUNGEN!$D$24,
              IF(UPPER(H574)="E",
                EINSTELLUNGEN!$D$25,
                UPPER(H574)))))),
      IF(ISNUMBER(H574),
        EINSTELLUNGEN!$D$20&amp;H574,
        UPPER(H574)))),
  "")</f>
        <v/>
      </c>
      <c r="AQ574" s="2" t="str">
        <f t="shared" si="325"/>
        <v/>
      </c>
      <c r="AR574" s="2">
        <f t="shared" si="326"/>
        <v>0</v>
      </c>
      <c r="AS574" s="145">
        <f t="shared" si="327"/>
        <v>0.33333333333333331</v>
      </c>
      <c r="AT574" s="2">
        <f t="shared" si="328"/>
        <v>0</v>
      </c>
      <c r="AU574" s="2">
        <f t="shared" si="329"/>
        <v>0</v>
      </c>
      <c r="AV574" s="2">
        <f t="shared" si="330"/>
        <v>0</v>
      </c>
      <c r="AW574" s="2">
        <f t="shared" si="331"/>
        <v>0</v>
      </c>
      <c r="AX574" s="2">
        <f t="shared" si="312"/>
        <v>0</v>
      </c>
      <c r="AY574" s="2">
        <f t="shared" si="332"/>
        <v>0</v>
      </c>
      <c r="AZ574" s="145" t="e">
        <f t="shared" si="333"/>
        <v>#N/A</v>
      </c>
      <c r="BA574" s="145" t="e">
        <f t="shared" si="334"/>
        <v>#N/A</v>
      </c>
      <c r="BB574" s="145">
        <f t="shared" si="335"/>
        <v>2.083333333333337E-2</v>
      </c>
      <c r="BC574" s="2">
        <f>IF(AM574,
  IF(AND(AL574=$J$31,_xlfn.DAYS(AH574,DATE(AI574,1,1))&lt;7),
    MAX(0,EINSTELLUNGEN!$D$12+1-WEEKDAY(DATE(EINSTELLUNGEN!$D$9,EINSTELLUNGEN!$D$10,1),2)),
    IF(AL574=$J$33,
      MIN(EINSTELLUNGEN!$D$12,WEEKDAY(DATE(EINSTELLUNGEN!$D$9,12,31),2)),
      EINSTELLUNGEN!$D$12
  )) - SUMIF(AL$50:AL$2500,"="&amp;AL574,AX$50:AX$2500),
  0)</f>
        <v>3</v>
      </c>
      <c r="BD574" s="2">
        <f t="shared" si="336"/>
        <v>0.33333333333333331</v>
      </c>
      <c r="BE574" s="2">
        <f t="shared" si="337"/>
        <v>0</v>
      </c>
    </row>
    <row r="575" spans="1:57" ht="10.5" customHeight="1">
      <c r="A575" s="1" t="str">
        <f t="shared" ca="1" si="313"/>
        <v/>
      </c>
      <c r="B575" s="1" t="str">
        <f t="shared" ca="1" si="314"/>
        <v/>
      </c>
      <c r="C575" s="1" t="str">
        <f t="shared" ca="1" si="315"/>
        <v/>
      </c>
      <c r="D575" s="1" t="str">
        <f t="shared" ca="1" si="316"/>
        <v/>
      </c>
      <c r="F575" s="10"/>
      <c r="G575" s="136" t="str">
        <f t="shared" si="317"/>
        <v/>
      </c>
      <c r="H575" s="27"/>
      <c r="I575" s="28"/>
      <c r="J575" s="28"/>
      <c r="K575" s="29"/>
      <c r="L575" s="136"/>
      <c r="M575" s="136"/>
      <c r="N575" s="136"/>
      <c r="O575" s="26" t="str">
        <f t="shared" si="318"/>
        <v/>
      </c>
      <c r="P575" s="218" t="str">
        <f t="shared" si="319"/>
        <v/>
      </c>
      <c r="Q575" s="26" t="str">
        <f t="shared" si="320"/>
        <v/>
      </c>
      <c r="R575" s="22"/>
      <c r="S575" s="99"/>
      <c r="T575" s="10"/>
      <c r="U575" s="229" t="str">
        <f t="shared" si="321"/>
        <v/>
      </c>
      <c r="V575" s="230"/>
      <c r="W575" s="230"/>
      <c r="X575" s="230"/>
      <c r="Y575" s="230"/>
      <c r="Z575" s="22" t="str">
        <f>""</f>
        <v/>
      </c>
      <c r="AB575" s="23" t="str">
        <f t="shared" si="322"/>
        <v/>
      </c>
      <c r="AC575" s="2" t="b">
        <f>COUNT(Q575:Q$2500)&gt;0</f>
        <v>0</v>
      </c>
      <c r="AD575" s="2" t="b">
        <f t="shared" si="305"/>
        <v>0</v>
      </c>
      <c r="AE575" s="2" t="b">
        <f t="shared" si="306"/>
        <v>0</v>
      </c>
      <c r="AF575" s="2" t="b">
        <f t="shared" si="307"/>
        <v>0</v>
      </c>
      <c r="AG575" s="2" t="b">
        <f>OR(
  AND(AC575,NOT(AC576)),
  AND(AF575,WEEKDAY(AH574,2)=EINSTELLUNGEN!$D$12),
  AND(AF575,AH575=$J$35)
)</f>
        <v>0</v>
      </c>
      <c r="AH575" s="2">
        <f>IF(AE575,AH574+IF(WEEKDAY(AH574+1,2)&lt;=EINSTELLUNGEN!$D$12,1,$J$36),AH574)</f>
        <v>42020</v>
      </c>
      <c r="AI575" s="2">
        <f t="shared" si="308"/>
        <v>2019</v>
      </c>
      <c r="AJ575" s="2">
        <f t="shared" si="309"/>
        <v>201901</v>
      </c>
      <c r="AK575" s="2">
        <f t="shared" si="310"/>
        <v>201901</v>
      </c>
      <c r="AL575" s="2">
        <f t="shared" si="338"/>
        <v>201903</v>
      </c>
      <c r="AM575" s="2" t="b">
        <f t="shared" si="311"/>
        <v>1</v>
      </c>
      <c r="AN575" s="4" t="e">
        <f t="shared" si="323"/>
        <v>#N/A</v>
      </c>
      <c r="AO575" s="4" t="e">
        <f t="shared" si="324"/>
        <v>#N/A</v>
      </c>
      <c r="AP575" s="2" t="str">
        <f>IF(AD575,
  IF(ISBLANK(H575),
    AP574,
    IF(LEN(H575)=1,
      IF(OR(UPPER(H575)="A",UPPER(H575)="I"),
        EINSTELLUNGEN!$D$21,
        IF(OR(UPPER(H575)="B",UPPER(H575)="M"),
          EINSTELLUNGEN!$D$22,
          IF(OR(UPPER(H575)="C",UPPER(H575)="S"),
            EINSTELLUNGEN!$D$23,
            IF(UPPER(H575)="D",
              EINSTELLUNGEN!$D$24,
              IF(UPPER(H575)="E",
                EINSTELLUNGEN!$D$25,
                UPPER(H575)))))),
      IF(ISNUMBER(H575),
        EINSTELLUNGEN!$D$20&amp;H575,
        UPPER(H575)))),
  "")</f>
        <v/>
      </c>
      <c r="AQ575" s="2" t="str">
        <f t="shared" si="325"/>
        <v/>
      </c>
      <c r="AR575" s="2">
        <f t="shared" si="326"/>
        <v>0</v>
      </c>
      <c r="AS575" s="145">
        <f t="shared" si="327"/>
        <v>0.33333333333333331</v>
      </c>
      <c r="AT575" s="2">
        <f t="shared" si="328"/>
        <v>0</v>
      </c>
      <c r="AU575" s="2">
        <f t="shared" si="329"/>
        <v>0</v>
      </c>
      <c r="AV575" s="2">
        <f t="shared" si="330"/>
        <v>0</v>
      </c>
      <c r="AW575" s="2">
        <f t="shared" si="331"/>
        <v>0</v>
      </c>
      <c r="AX575" s="2">
        <f t="shared" si="312"/>
        <v>0</v>
      </c>
      <c r="AY575" s="2">
        <f t="shared" si="332"/>
        <v>0</v>
      </c>
      <c r="AZ575" s="145" t="e">
        <f t="shared" si="333"/>
        <v>#N/A</v>
      </c>
      <c r="BA575" s="145" t="e">
        <f t="shared" si="334"/>
        <v>#N/A</v>
      </c>
      <c r="BB575" s="145">
        <f t="shared" si="335"/>
        <v>2.083333333333337E-2</v>
      </c>
      <c r="BC575" s="2">
        <f>IF(AM575,
  IF(AND(AL575=$J$31,_xlfn.DAYS(AH575,DATE(AI575,1,1))&lt;7),
    MAX(0,EINSTELLUNGEN!$D$12+1-WEEKDAY(DATE(EINSTELLUNGEN!$D$9,EINSTELLUNGEN!$D$10,1),2)),
    IF(AL575=$J$33,
      MIN(EINSTELLUNGEN!$D$12,WEEKDAY(DATE(EINSTELLUNGEN!$D$9,12,31),2)),
      EINSTELLUNGEN!$D$12
  )) - SUMIF(AL$50:AL$2500,"="&amp;AL575,AX$50:AX$2500),
  0)</f>
        <v>3</v>
      </c>
      <c r="BD575" s="2">
        <f t="shared" si="336"/>
        <v>0.33333333333333331</v>
      </c>
      <c r="BE575" s="2">
        <f t="shared" si="337"/>
        <v>0</v>
      </c>
    </row>
    <row r="576" spans="1:57" ht="10.5" customHeight="1">
      <c r="A576" s="1" t="str">
        <f t="shared" ca="1" si="313"/>
        <v/>
      </c>
      <c r="B576" s="1" t="str">
        <f t="shared" ca="1" si="314"/>
        <v/>
      </c>
      <c r="C576" s="1" t="str">
        <f t="shared" ca="1" si="315"/>
        <v/>
      </c>
      <c r="D576" s="1" t="str">
        <f t="shared" ca="1" si="316"/>
        <v/>
      </c>
      <c r="F576" s="10"/>
      <c r="G576" s="136" t="str">
        <f t="shared" si="317"/>
        <v/>
      </c>
      <c r="H576" s="27"/>
      <c r="I576" s="28"/>
      <c r="J576" s="28"/>
      <c r="K576" s="29"/>
      <c r="L576" s="136"/>
      <c r="M576" s="136"/>
      <c r="N576" s="136"/>
      <c r="O576" s="26" t="str">
        <f t="shared" si="318"/>
        <v/>
      </c>
      <c r="P576" s="218" t="str">
        <f t="shared" si="319"/>
        <v/>
      </c>
      <c r="Q576" s="26" t="str">
        <f t="shared" si="320"/>
        <v/>
      </c>
      <c r="R576" s="22"/>
      <c r="S576" s="99"/>
      <c r="T576" s="10"/>
      <c r="U576" s="229" t="str">
        <f t="shared" si="321"/>
        <v/>
      </c>
      <c r="V576" s="230"/>
      <c r="W576" s="230"/>
      <c r="X576" s="230"/>
      <c r="Y576" s="230"/>
      <c r="Z576" s="22" t="str">
        <f>""</f>
        <v/>
      </c>
      <c r="AB576" s="23" t="str">
        <f t="shared" si="322"/>
        <v/>
      </c>
      <c r="AC576" s="2" t="b">
        <f>COUNT(Q576:Q$2500)&gt;0</f>
        <v>0</v>
      </c>
      <c r="AD576" s="2" t="b">
        <f t="shared" si="305"/>
        <v>0</v>
      </c>
      <c r="AE576" s="2" t="b">
        <f t="shared" si="306"/>
        <v>0</v>
      </c>
      <c r="AF576" s="2" t="b">
        <f t="shared" si="307"/>
        <v>0</v>
      </c>
      <c r="AG576" s="2" t="b">
        <f>OR(
  AND(AC576,NOT(AC577)),
  AND(AF576,WEEKDAY(AH575,2)=EINSTELLUNGEN!$D$12),
  AND(AF576,AH576=$J$35)
)</f>
        <v>0</v>
      </c>
      <c r="AH576" s="2">
        <f>IF(AE576,AH575+IF(WEEKDAY(AH575+1,2)&lt;=EINSTELLUNGEN!$D$12,1,$J$36),AH575)</f>
        <v>42020</v>
      </c>
      <c r="AI576" s="2">
        <f t="shared" si="308"/>
        <v>2019</v>
      </c>
      <c r="AJ576" s="2">
        <f t="shared" si="309"/>
        <v>201901</v>
      </c>
      <c r="AK576" s="2">
        <f t="shared" si="310"/>
        <v>201901</v>
      </c>
      <c r="AL576" s="2">
        <f t="shared" si="338"/>
        <v>201903</v>
      </c>
      <c r="AM576" s="2" t="b">
        <f t="shared" si="311"/>
        <v>1</v>
      </c>
      <c r="AN576" s="4" t="e">
        <f t="shared" si="323"/>
        <v>#N/A</v>
      </c>
      <c r="AO576" s="4" t="e">
        <f t="shared" si="324"/>
        <v>#N/A</v>
      </c>
      <c r="AP576" s="2" t="str">
        <f>IF(AD576,
  IF(ISBLANK(H576),
    AP575,
    IF(LEN(H576)=1,
      IF(OR(UPPER(H576)="A",UPPER(H576)="I"),
        EINSTELLUNGEN!$D$21,
        IF(OR(UPPER(H576)="B",UPPER(H576)="M"),
          EINSTELLUNGEN!$D$22,
          IF(OR(UPPER(H576)="C",UPPER(H576)="S"),
            EINSTELLUNGEN!$D$23,
            IF(UPPER(H576)="D",
              EINSTELLUNGEN!$D$24,
              IF(UPPER(H576)="E",
                EINSTELLUNGEN!$D$25,
                UPPER(H576)))))),
      IF(ISNUMBER(H576),
        EINSTELLUNGEN!$D$20&amp;H576,
        UPPER(H576)))),
  "")</f>
        <v/>
      </c>
      <c r="AQ576" s="2" t="str">
        <f t="shared" si="325"/>
        <v/>
      </c>
      <c r="AR576" s="2">
        <f t="shared" si="326"/>
        <v>0</v>
      </c>
      <c r="AS576" s="145">
        <f t="shared" si="327"/>
        <v>0.33333333333333331</v>
      </c>
      <c r="AT576" s="2">
        <f t="shared" si="328"/>
        <v>0</v>
      </c>
      <c r="AU576" s="2">
        <f t="shared" si="329"/>
        <v>0</v>
      </c>
      <c r="AV576" s="2">
        <f t="shared" si="330"/>
        <v>0</v>
      </c>
      <c r="AW576" s="2">
        <f t="shared" si="331"/>
        <v>0</v>
      </c>
      <c r="AX576" s="2">
        <f t="shared" si="312"/>
        <v>0</v>
      </c>
      <c r="AY576" s="2">
        <f t="shared" si="332"/>
        <v>0</v>
      </c>
      <c r="AZ576" s="145" t="e">
        <f t="shared" si="333"/>
        <v>#N/A</v>
      </c>
      <c r="BA576" s="145" t="e">
        <f t="shared" si="334"/>
        <v>#N/A</v>
      </c>
      <c r="BB576" s="145">
        <f t="shared" si="335"/>
        <v>2.083333333333337E-2</v>
      </c>
      <c r="BC576" s="2">
        <f>IF(AM576,
  IF(AND(AL576=$J$31,_xlfn.DAYS(AH576,DATE(AI576,1,1))&lt;7),
    MAX(0,EINSTELLUNGEN!$D$12+1-WEEKDAY(DATE(EINSTELLUNGEN!$D$9,EINSTELLUNGEN!$D$10,1),2)),
    IF(AL576=$J$33,
      MIN(EINSTELLUNGEN!$D$12,WEEKDAY(DATE(EINSTELLUNGEN!$D$9,12,31),2)),
      EINSTELLUNGEN!$D$12
  )) - SUMIF(AL$50:AL$2500,"="&amp;AL576,AX$50:AX$2500),
  0)</f>
        <v>3</v>
      </c>
      <c r="BD576" s="2">
        <f t="shared" si="336"/>
        <v>0.33333333333333331</v>
      </c>
      <c r="BE576" s="2">
        <f t="shared" si="337"/>
        <v>0</v>
      </c>
    </row>
    <row r="577" spans="1:57" ht="10.5" customHeight="1">
      <c r="A577" s="1" t="str">
        <f t="shared" ca="1" si="313"/>
        <v/>
      </c>
      <c r="B577" s="1" t="str">
        <f t="shared" ca="1" si="314"/>
        <v/>
      </c>
      <c r="C577" s="1" t="str">
        <f t="shared" ca="1" si="315"/>
        <v/>
      </c>
      <c r="D577" s="1" t="str">
        <f t="shared" ca="1" si="316"/>
        <v/>
      </c>
      <c r="F577" s="10"/>
      <c r="G577" s="136" t="str">
        <f t="shared" si="317"/>
        <v/>
      </c>
      <c r="H577" s="27"/>
      <c r="I577" s="28"/>
      <c r="J577" s="28"/>
      <c r="K577" s="29"/>
      <c r="L577" s="136"/>
      <c r="M577" s="136"/>
      <c r="N577" s="136"/>
      <c r="O577" s="26" t="str">
        <f t="shared" si="318"/>
        <v/>
      </c>
      <c r="P577" s="218" t="str">
        <f t="shared" si="319"/>
        <v/>
      </c>
      <c r="Q577" s="26" t="str">
        <f t="shared" si="320"/>
        <v/>
      </c>
      <c r="R577" s="22"/>
      <c r="S577" s="99"/>
      <c r="T577" s="10"/>
      <c r="U577" s="229" t="str">
        <f t="shared" si="321"/>
        <v/>
      </c>
      <c r="V577" s="230"/>
      <c r="W577" s="230"/>
      <c r="X577" s="230"/>
      <c r="Y577" s="230"/>
      <c r="Z577" s="22" t="str">
        <f>""</f>
        <v/>
      </c>
      <c r="AB577" s="23" t="str">
        <f t="shared" si="322"/>
        <v/>
      </c>
      <c r="AC577" s="2" t="b">
        <f>COUNT(Q577:Q$2500)&gt;0</f>
        <v>0</v>
      </c>
      <c r="AD577" s="2" t="b">
        <f t="shared" si="305"/>
        <v>0</v>
      </c>
      <c r="AE577" s="2" t="b">
        <f t="shared" si="306"/>
        <v>0</v>
      </c>
      <c r="AF577" s="2" t="b">
        <f t="shared" si="307"/>
        <v>0</v>
      </c>
      <c r="AG577" s="2" t="b">
        <f>OR(
  AND(AC577,NOT(AC578)),
  AND(AF577,WEEKDAY(AH576,2)=EINSTELLUNGEN!$D$12),
  AND(AF577,AH577=$J$35)
)</f>
        <v>0</v>
      </c>
      <c r="AH577" s="2">
        <f>IF(AE577,AH576+IF(WEEKDAY(AH576+1,2)&lt;=EINSTELLUNGEN!$D$12,1,$J$36),AH576)</f>
        <v>42020</v>
      </c>
      <c r="AI577" s="2">
        <f t="shared" si="308"/>
        <v>2019</v>
      </c>
      <c r="AJ577" s="2">
        <f t="shared" si="309"/>
        <v>201901</v>
      </c>
      <c r="AK577" s="2">
        <f t="shared" si="310"/>
        <v>201901</v>
      </c>
      <c r="AL577" s="2">
        <f t="shared" si="338"/>
        <v>201903</v>
      </c>
      <c r="AM577" s="2" t="b">
        <f t="shared" si="311"/>
        <v>1</v>
      </c>
      <c r="AN577" s="4" t="e">
        <f t="shared" si="323"/>
        <v>#N/A</v>
      </c>
      <c r="AO577" s="4" t="e">
        <f t="shared" si="324"/>
        <v>#N/A</v>
      </c>
      <c r="AP577" s="2" t="str">
        <f>IF(AD577,
  IF(ISBLANK(H577),
    AP576,
    IF(LEN(H577)=1,
      IF(OR(UPPER(H577)="A",UPPER(H577)="I"),
        EINSTELLUNGEN!$D$21,
        IF(OR(UPPER(H577)="B",UPPER(H577)="M"),
          EINSTELLUNGEN!$D$22,
          IF(OR(UPPER(H577)="C",UPPER(H577)="S"),
            EINSTELLUNGEN!$D$23,
            IF(UPPER(H577)="D",
              EINSTELLUNGEN!$D$24,
              IF(UPPER(H577)="E",
                EINSTELLUNGEN!$D$25,
                UPPER(H577)))))),
      IF(ISNUMBER(H577),
        EINSTELLUNGEN!$D$20&amp;H577,
        UPPER(H577)))),
  "")</f>
        <v/>
      </c>
      <c r="AQ577" s="2" t="str">
        <f t="shared" si="325"/>
        <v/>
      </c>
      <c r="AR577" s="2">
        <f t="shared" si="326"/>
        <v>0</v>
      </c>
      <c r="AS577" s="145">
        <f t="shared" si="327"/>
        <v>0.33333333333333331</v>
      </c>
      <c r="AT577" s="2">
        <f t="shared" si="328"/>
        <v>0</v>
      </c>
      <c r="AU577" s="2">
        <f t="shared" si="329"/>
        <v>0</v>
      </c>
      <c r="AV577" s="2">
        <f t="shared" si="330"/>
        <v>0</v>
      </c>
      <c r="AW577" s="2">
        <f t="shared" si="331"/>
        <v>0</v>
      </c>
      <c r="AX577" s="2">
        <f t="shared" si="312"/>
        <v>0</v>
      </c>
      <c r="AY577" s="2">
        <f t="shared" si="332"/>
        <v>0</v>
      </c>
      <c r="AZ577" s="145" t="e">
        <f t="shared" si="333"/>
        <v>#N/A</v>
      </c>
      <c r="BA577" s="145" t="e">
        <f t="shared" si="334"/>
        <v>#N/A</v>
      </c>
      <c r="BB577" s="145">
        <f t="shared" si="335"/>
        <v>2.083333333333337E-2</v>
      </c>
      <c r="BC577" s="2">
        <f>IF(AM577,
  IF(AND(AL577=$J$31,_xlfn.DAYS(AH577,DATE(AI577,1,1))&lt;7),
    MAX(0,EINSTELLUNGEN!$D$12+1-WEEKDAY(DATE(EINSTELLUNGEN!$D$9,EINSTELLUNGEN!$D$10,1),2)),
    IF(AL577=$J$33,
      MIN(EINSTELLUNGEN!$D$12,WEEKDAY(DATE(EINSTELLUNGEN!$D$9,12,31),2)),
      EINSTELLUNGEN!$D$12
  )) - SUMIF(AL$50:AL$2500,"="&amp;AL577,AX$50:AX$2500),
  0)</f>
        <v>3</v>
      </c>
      <c r="BD577" s="2">
        <f t="shared" si="336"/>
        <v>0.33333333333333331</v>
      </c>
      <c r="BE577" s="2">
        <f t="shared" si="337"/>
        <v>0</v>
      </c>
    </row>
    <row r="578" spans="1:57" ht="10.5" customHeight="1">
      <c r="A578" s="1" t="str">
        <f t="shared" ca="1" si="313"/>
        <v/>
      </c>
      <c r="B578" s="1" t="str">
        <f t="shared" ca="1" si="314"/>
        <v/>
      </c>
      <c r="C578" s="1" t="str">
        <f t="shared" ca="1" si="315"/>
        <v/>
      </c>
      <c r="D578" s="1" t="str">
        <f t="shared" ca="1" si="316"/>
        <v/>
      </c>
      <c r="F578" s="10"/>
      <c r="G578" s="136" t="str">
        <f t="shared" si="317"/>
        <v/>
      </c>
      <c r="H578" s="27"/>
      <c r="I578" s="28"/>
      <c r="J578" s="28"/>
      <c r="K578" s="29"/>
      <c r="L578" s="136"/>
      <c r="M578" s="136"/>
      <c r="N578" s="136"/>
      <c r="O578" s="26" t="str">
        <f t="shared" si="318"/>
        <v/>
      </c>
      <c r="P578" s="218" t="str">
        <f t="shared" si="319"/>
        <v/>
      </c>
      <c r="Q578" s="26" t="str">
        <f t="shared" si="320"/>
        <v/>
      </c>
      <c r="R578" s="22"/>
      <c r="S578" s="99"/>
      <c r="T578" s="10"/>
      <c r="U578" s="229" t="str">
        <f t="shared" si="321"/>
        <v/>
      </c>
      <c r="V578" s="230"/>
      <c r="W578" s="230"/>
      <c r="X578" s="230"/>
      <c r="Y578" s="230"/>
      <c r="Z578" s="22" t="str">
        <f>""</f>
        <v/>
      </c>
      <c r="AB578" s="23" t="str">
        <f t="shared" si="322"/>
        <v/>
      </c>
      <c r="AC578" s="2" t="b">
        <f>COUNT(Q578:Q$2500)&gt;0</f>
        <v>0</v>
      </c>
      <c r="AD578" s="2" t="b">
        <f t="shared" si="305"/>
        <v>0</v>
      </c>
      <c r="AE578" s="2" t="b">
        <f t="shared" si="306"/>
        <v>0</v>
      </c>
      <c r="AF578" s="2" t="b">
        <f t="shared" si="307"/>
        <v>0</v>
      </c>
      <c r="AG578" s="2" t="b">
        <f>OR(
  AND(AC578,NOT(AC579)),
  AND(AF578,WEEKDAY(AH577,2)=EINSTELLUNGEN!$D$12),
  AND(AF578,AH578=$J$35)
)</f>
        <v>0</v>
      </c>
      <c r="AH578" s="2">
        <f>IF(AE578,AH577+IF(WEEKDAY(AH577+1,2)&lt;=EINSTELLUNGEN!$D$12,1,$J$36),AH577)</f>
        <v>42020</v>
      </c>
      <c r="AI578" s="2">
        <f t="shared" si="308"/>
        <v>2019</v>
      </c>
      <c r="AJ578" s="2">
        <f t="shared" si="309"/>
        <v>201901</v>
      </c>
      <c r="AK578" s="2">
        <f t="shared" si="310"/>
        <v>201901</v>
      </c>
      <c r="AL578" s="2">
        <f t="shared" si="338"/>
        <v>201903</v>
      </c>
      <c r="AM578" s="2" t="b">
        <f t="shared" si="311"/>
        <v>1</v>
      </c>
      <c r="AN578" s="4" t="e">
        <f t="shared" si="323"/>
        <v>#N/A</v>
      </c>
      <c r="AO578" s="4" t="e">
        <f t="shared" si="324"/>
        <v>#N/A</v>
      </c>
      <c r="AP578" s="2" t="str">
        <f>IF(AD578,
  IF(ISBLANK(H578),
    AP577,
    IF(LEN(H578)=1,
      IF(OR(UPPER(H578)="A",UPPER(H578)="I"),
        EINSTELLUNGEN!$D$21,
        IF(OR(UPPER(H578)="B",UPPER(H578)="M"),
          EINSTELLUNGEN!$D$22,
          IF(OR(UPPER(H578)="C",UPPER(H578)="S"),
            EINSTELLUNGEN!$D$23,
            IF(UPPER(H578)="D",
              EINSTELLUNGEN!$D$24,
              IF(UPPER(H578)="E",
                EINSTELLUNGEN!$D$25,
                UPPER(H578)))))),
      IF(ISNUMBER(H578),
        EINSTELLUNGEN!$D$20&amp;H578,
        UPPER(H578)))),
  "")</f>
        <v/>
      </c>
      <c r="AQ578" s="2" t="str">
        <f t="shared" si="325"/>
        <v/>
      </c>
      <c r="AR578" s="2">
        <f t="shared" si="326"/>
        <v>0</v>
      </c>
      <c r="AS578" s="145">
        <f t="shared" si="327"/>
        <v>0.33333333333333331</v>
      </c>
      <c r="AT578" s="2">
        <f t="shared" si="328"/>
        <v>0</v>
      </c>
      <c r="AU578" s="2">
        <f t="shared" si="329"/>
        <v>0</v>
      </c>
      <c r="AV578" s="2">
        <f t="shared" si="330"/>
        <v>0</v>
      </c>
      <c r="AW578" s="2">
        <f t="shared" si="331"/>
        <v>0</v>
      </c>
      <c r="AX578" s="2">
        <f t="shared" si="312"/>
        <v>0</v>
      </c>
      <c r="AY578" s="2">
        <f t="shared" si="332"/>
        <v>0</v>
      </c>
      <c r="AZ578" s="145" t="e">
        <f t="shared" si="333"/>
        <v>#N/A</v>
      </c>
      <c r="BA578" s="145" t="e">
        <f t="shared" si="334"/>
        <v>#N/A</v>
      </c>
      <c r="BB578" s="145">
        <f t="shared" si="335"/>
        <v>2.083333333333337E-2</v>
      </c>
      <c r="BC578" s="2">
        <f>IF(AM578,
  IF(AND(AL578=$J$31,_xlfn.DAYS(AH578,DATE(AI578,1,1))&lt;7),
    MAX(0,EINSTELLUNGEN!$D$12+1-WEEKDAY(DATE(EINSTELLUNGEN!$D$9,EINSTELLUNGEN!$D$10,1),2)),
    IF(AL578=$J$33,
      MIN(EINSTELLUNGEN!$D$12,WEEKDAY(DATE(EINSTELLUNGEN!$D$9,12,31),2)),
      EINSTELLUNGEN!$D$12
  )) - SUMIF(AL$50:AL$2500,"="&amp;AL578,AX$50:AX$2500),
  0)</f>
        <v>3</v>
      </c>
      <c r="BD578" s="2">
        <f t="shared" si="336"/>
        <v>0.33333333333333331</v>
      </c>
      <c r="BE578" s="2">
        <f t="shared" si="337"/>
        <v>0</v>
      </c>
    </row>
    <row r="579" spans="1:57" ht="10.5" customHeight="1">
      <c r="A579" s="1" t="str">
        <f t="shared" ca="1" si="313"/>
        <v/>
      </c>
      <c r="B579" s="1" t="str">
        <f t="shared" ca="1" si="314"/>
        <v/>
      </c>
      <c r="C579" s="1" t="str">
        <f t="shared" ca="1" si="315"/>
        <v/>
      </c>
      <c r="D579" s="1" t="str">
        <f t="shared" ca="1" si="316"/>
        <v/>
      </c>
      <c r="F579" s="10"/>
      <c r="G579" s="136" t="str">
        <f t="shared" si="317"/>
        <v/>
      </c>
      <c r="H579" s="27"/>
      <c r="I579" s="28"/>
      <c r="J579" s="28"/>
      <c r="K579" s="29"/>
      <c r="L579" s="136"/>
      <c r="M579" s="136"/>
      <c r="N579" s="136"/>
      <c r="O579" s="26" t="str">
        <f t="shared" si="318"/>
        <v/>
      </c>
      <c r="P579" s="218" t="str">
        <f t="shared" si="319"/>
        <v/>
      </c>
      <c r="Q579" s="26" t="str">
        <f t="shared" si="320"/>
        <v/>
      </c>
      <c r="R579" s="22"/>
      <c r="S579" s="99"/>
      <c r="T579" s="10"/>
      <c r="U579" s="229" t="str">
        <f t="shared" si="321"/>
        <v/>
      </c>
      <c r="V579" s="230"/>
      <c r="W579" s="230"/>
      <c r="X579" s="230"/>
      <c r="Y579" s="230"/>
      <c r="Z579" s="22" t="str">
        <f>""</f>
        <v/>
      </c>
      <c r="AB579" s="23" t="str">
        <f t="shared" si="322"/>
        <v/>
      </c>
      <c r="AC579" s="2" t="b">
        <f>COUNT(Q579:Q$2500)&gt;0</f>
        <v>0</v>
      </c>
      <c r="AD579" s="2" t="b">
        <f t="shared" si="305"/>
        <v>0</v>
      </c>
      <c r="AE579" s="2" t="b">
        <f t="shared" si="306"/>
        <v>0</v>
      </c>
      <c r="AF579" s="2" t="b">
        <f t="shared" si="307"/>
        <v>0</v>
      </c>
      <c r="AG579" s="2" t="b">
        <f>OR(
  AND(AC579,NOT(AC580)),
  AND(AF579,WEEKDAY(AH578,2)=EINSTELLUNGEN!$D$12),
  AND(AF579,AH579=$J$35)
)</f>
        <v>0</v>
      </c>
      <c r="AH579" s="2">
        <f>IF(AE579,AH578+IF(WEEKDAY(AH578+1,2)&lt;=EINSTELLUNGEN!$D$12,1,$J$36),AH578)</f>
        <v>42020</v>
      </c>
      <c r="AI579" s="2">
        <f t="shared" si="308"/>
        <v>2019</v>
      </c>
      <c r="AJ579" s="2">
        <f t="shared" si="309"/>
        <v>201901</v>
      </c>
      <c r="AK579" s="2">
        <f t="shared" si="310"/>
        <v>201901</v>
      </c>
      <c r="AL579" s="2">
        <f t="shared" si="338"/>
        <v>201903</v>
      </c>
      <c r="AM579" s="2" t="b">
        <f t="shared" si="311"/>
        <v>1</v>
      </c>
      <c r="AN579" s="4" t="e">
        <f t="shared" si="323"/>
        <v>#N/A</v>
      </c>
      <c r="AO579" s="4" t="e">
        <f t="shared" si="324"/>
        <v>#N/A</v>
      </c>
      <c r="AP579" s="2" t="str">
        <f>IF(AD579,
  IF(ISBLANK(H579),
    AP578,
    IF(LEN(H579)=1,
      IF(OR(UPPER(H579)="A",UPPER(H579)="I"),
        EINSTELLUNGEN!$D$21,
        IF(OR(UPPER(H579)="B",UPPER(H579)="M"),
          EINSTELLUNGEN!$D$22,
          IF(OR(UPPER(H579)="C",UPPER(H579)="S"),
            EINSTELLUNGEN!$D$23,
            IF(UPPER(H579)="D",
              EINSTELLUNGEN!$D$24,
              IF(UPPER(H579)="E",
                EINSTELLUNGEN!$D$25,
                UPPER(H579)))))),
      IF(ISNUMBER(H579),
        EINSTELLUNGEN!$D$20&amp;H579,
        UPPER(H579)))),
  "")</f>
        <v/>
      </c>
      <c r="AQ579" s="2" t="str">
        <f t="shared" si="325"/>
        <v/>
      </c>
      <c r="AR579" s="2">
        <f t="shared" si="326"/>
        <v>0</v>
      </c>
      <c r="AS579" s="145">
        <f t="shared" si="327"/>
        <v>0.33333333333333331</v>
      </c>
      <c r="AT579" s="2">
        <f t="shared" si="328"/>
        <v>0</v>
      </c>
      <c r="AU579" s="2">
        <f t="shared" si="329"/>
        <v>0</v>
      </c>
      <c r="AV579" s="2">
        <f t="shared" si="330"/>
        <v>0</v>
      </c>
      <c r="AW579" s="2">
        <f t="shared" si="331"/>
        <v>0</v>
      </c>
      <c r="AX579" s="2">
        <f t="shared" si="312"/>
        <v>0</v>
      </c>
      <c r="AY579" s="2">
        <f t="shared" si="332"/>
        <v>0</v>
      </c>
      <c r="AZ579" s="145" t="e">
        <f t="shared" si="333"/>
        <v>#N/A</v>
      </c>
      <c r="BA579" s="145" t="e">
        <f t="shared" si="334"/>
        <v>#N/A</v>
      </c>
      <c r="BB579" s="145">
        <f t="shared" si="335"/>
        <v>2.083333333333337E-2</v>
      </c>
      <c r="BC579" s="2">
        <f>IF(AM579,
  IF(AND(AL579=$J$31,_xlfn.DAYS(AH579,DATE(AI579,1,1))&lt;7),
    MAX(0,EINSTELLUNGEN!$D$12+1-WEEKDAY(DATE(EINSTELLUNGEN!$D$9,EINSTELLUNGEN!$D$10,1),2)),
    IF(AL579=$J$33,
      MIN(EINSTELLUNGEN!$D$12,WEEKDAY(DATE(EINSTELLUNGEN!$D$9,12,31),2)),
      EINSTELLUNGEN!$D$12
  )) - SUMIF(AL$50:AL$2500,"="&amp;AL579,AX$50:AX$2500),
  0)</f>
        <v>3</v>
      </c>
      <c r="BD579" s="2">
        <f t="shared" si="336"/>
        <v>0.33333333333333331</v>
      </c>
      <c r="BE579" s="2">
        <f t="shared" si="337"/>
        <v>0</v>
      </c>
    </row>
    <row r="580" spans="1:57" ht="10.5" customHeight="1">
      <c r="A580" s="1" t="str">
        <f t="shared" ca="1" si="313"/>
        <v/>
      </c>
      <c r="B580" s="1" t="str">
        <f t="shared" ca="1" si="314"/>
        <v/>
      </c>
      <c r="C580" s="1" t="str">
        <f t="shared" ca="1" si="315"/>
        <v/>
      </c>
      <c r="D580" s="1" t="str">
        <f t="shared" ca="1" si="316"/>
        <v/>
      </c>
      <c r="F580" s="10"/>
      <c r="G580" s="136" t="str">
        <f t="shared" si="317"/>
        <v/>
      </c>
      <c r="H580" s="27"/>
      <c r="I580" s="28"/>
      <c r="J580" s="28"/>
      <c r="K580" s="29"/>
      <c r="L580" s="136"/>
      <c r="M580" s="136"/>
      <c r="N580" s="136"/>
      <c r="O580" s="26" t="str">
        <f t="shared" si="318"/>
        <v/>
      </c>
      <c r="P580" s="218" t="str">
        <f t="shared" si="319"/>
        <v/>
      </c>
      <c r="Q580" s="26" t="str">
        <f t="shared" si="320"/>
        <v/>
      </c>
      <c r="R580" s="22"/>
      <c r="S580" s="99"/>
      <c r="T580" s="10"/>
      <c r="U580" s="229" t="str">
        <f t="shared" si="321"/>
        <v/>
      </c>
      <c r="V580" s="230"/>
      <c r="W580" s="230"/>
      <c r="X580" s="230"/>
      <c r="Y580" s="230"/>
      <c r="Z580" s="22" t="str">
        <f>""</f>
        <v/>
      </c>
      <c r="AB580" s="23" t="str">
        <f t="shared" si="322"/>
        <v/>
      </c>
      <c r="AC580" s="2" t="b">
        <f>COUNT(Q580:Q$2500)&gt;0</f>
        <v>0</v>
      </c>
      <c r="AD580" s="2" t="b">
        <f t="shared" si="305"/>
        <v>0</v>
      </c>
      <c r="AE580" s="2" t="b">
        <f t="shared" si="306"/>
        <v>0</v>
      </c>
      <c r="AF580" s="2" t="b">
        <f t="shared" si="307"/>
        <v>0</v>
      </c>
      <c r="AG580" s="2" t="b">
        <f>OR(
  AND(AC580,NOT(AC581)),
  AND(AF580,WEEKDAY(AH579,2)=EINSTELLUNGEN!$D$12),
  AND(AF580,AH580=$J$35)
)</f>
        <v>0</v>
      </c>
      <c r="AH580" s="2">
        <f>IF(AE580,AH579+IF(WEEKDAY(AH579+1,2)&lt;=EINSTELLUNGEN!$D$12,1,$J$36),AH579)</f>
        <v>42020</v>
      </c>
      <c r="AI580" s="2">
        <f t="shared" si="308"/>
        <v>2019</v>
      </c>
      <c r="AJ580" s="2">
        <f t="shared" si="309"/>
        <v>201901</v>
      </c>
      <c r="AK580" s="2">
        <f t="shared" si="310"/>
        <v>201901</v>
      </c>
      <c r="AL580" s="2">
        <f t="shared" si="338"/>
        <v>201903</v>
      </c>
      <c r="AM580" s="2" t="b">
        <f t="shared" si="311"/>
        <v>1</v>
      </c>
      <c r="AN580" s="4" t="e">
        <f t="shared" si="323"/>
        <v>#N/A</v>
      </c>
      <c r="AO580" s="4" t="e">
        <f t="shared" si="324"/>
        <v>#N/A</v>
      </c>
      <c r="AP580" s="2" t="str">
        <f>IF(AD580,
  IF(ISBLANK(H580),
    AP579,
    IF(LEN(H580)=1,
      IF(OR(UPPER(H580)="A",UPPER(H580)="I"),
        EINSTELLUNGEN!$D$21,
        IF(OR(UPPER(H580)="B",UPPER(H580)="M"),
          EINSTELLUNGEN!$D$22,
          IF(OR(UPPER(H580)="C",UPPER(H580)="S"),
            EINSTELLUNGEN!$D$23,
            IF(UPPER(H580)="D",
              EINSTELLUNGEN!$D$24,
              IF(UPPER(H580)="E",
                EINSTELLUNGEN!$D$25,
                UPPER(H580)))))),
      IF(ISNUMBER(H580),
        EINSTELLUNGEN!$D$20&amp;H580,
        UPPER(H580)))),
  "")</f>
        <v/>
      </c>
      <c r="AQ580" s="2" t="str">
        <f t="shared" si="325"/>
        <v/>
      </c>
      <c r="AR580" s="2">
        <f t="shared" si="326"/>
        <v>0</v>
      </c>
      <c r="AS580" s="145">
        <f t="shared" si="327"/>
        <v>0.33333333333333331</v>
      </c>
      <c r="AT580" s="2">
        <f t="shared" si="328"/>
        <v>0</v>
      </c>
      <c r="AU580" s="2">
        <f t="shared" si="329"/>
        <v>0</v>
      </c>
      <c r="AV580" s="2">
        <f t="shared" si="330"/>
        <v>0</v>
      </c>
      <c r="AW580" s="2">
        <f t="shared" si="331"/>
        <v>0</v>
      </c>
      <c r="AX580" s="2">
        <f t="shared" si="312"/>
        <v>0</v>
      </c>
      <c r="AY580" s="2">
        <f t="shared" si="332"/>
        <v>0</v>
      </c>
      <c r="AZ580" s="145" t="e">
        <f t="shared" si="333"/>
        <v>#N/A</v>
      </c>
      <c r="BA580" s="145" t="e">
        <f t="shared" si="334"/>
        <v>#N/A</v>
      </c>
      <c r="BB580" s="145">
        <f t="shared" si="335"/>
        <v>2.083333333333337E-2</v>
      </c>
      <c r="BC580" s="2">
        <f>IF(AM580,
  IF(AND(AL580=$J$31,_xlfn.DAYS(AH580,DATE(AI580,1,1))&lt;7),
    MAX(0,EINSTELLUNGEN!$D$12+1-WEEKDAY(DATE(EINSTELLUNGEN!$D$9,EINSTELLUNGEN!$D$10,1),2)),
    IF(AL580=$J$33,
      MIN(EINSTELLUNGEN!$D$12,WEEKDAY(DATE(EINSTELLUNGEN!$D$9,12,31),2)),
      EINSTELLUNGEN!$D$12
  )) - SUMIF(AL$50:AL$2500,"="&amp;AL580,AX$50:AX$2500),
  0)</f>
        <v>3</v>
      </c>
      <c r="BD580" s="2">
        <f t="shared" si="336"/>
        <v>0.33333333333333331</v>
      </c>
      <c r="BE580" s="2">
        <f t="shared" si="337"/>
        <v>0</v>
      </c>
    </row>
    <row r="581" spans="1:57" ht="10.5" customHeight="1">
      <c r="A581" s="1" t="str">
        <f t="shared" ca="1" si="313"/>
        <v/>
      </c>
      <c r="B581" s="1" t="str">
        <f t="shared" ca="1" si="314"/>
        <v/>
      </c>
      <c r="C581" s="1" t="str">
        <f t="shared" ca="1" si="315"/>
        <v/>
      </c>
      <c r="D581" s="1" t="str">
        <f t="shared" ca="1" si="316"/>
        <v/>
      </c>
      <c r="F581" s="10"/>
      <c r="G581" s="136" t="str">
        <f t="shared" si="317"/>
        <v/>
      </c>
      <c r="H581" s="27"/>
      <c r="I581" s="28"/>
      <c r="J581" s="28"/>
      <c r="K581" s="29"/>
      <c r="L581" s="136"/>
      <c r="M581" s="136"/>
      <c r="N581" s="136"/>
      <c r="O581" s="26" t="str">
        <f t="shared" si="318"/>
        <v/>
      </c>
      <c r="P581" s="218" t="str">
        <f t="shared" si="319"/>
        <v/>
      </c>
      <c r="Q581" s="26" t="str">
        <f t="shared" si="320"/>
        <v/>
      </c>
      <c r="R581" s="22"/>
      <c r="S581" s="99"/>
      <c r="T581" s="10"/>
      <c r="U581" s="229" t="str">
        <f t="shared" si="321"/>
        <v/>
      </c>
      <c r="V581" s="230"/>
      <c r="W581" s="230"/>
      <c r="X581" s="230"/>
      <c r="Y581" s="230"/>
      <c r="Z581" s="22" t="str">
        <f>""</f>
        <v/>
      </c>
      <c r="AB581" s="23" t="str">
        <f t="shared" si="322"/>
        <v/>
      </c>
      <c r="AC581" s="2" t="b">
        <f>COUNT(Q581:Q$2500)&gt;0</f>
        <v>0</v>
      </c>
      <c r="AD581" s="2" t="b">
        <f t="shared" si="305"/>
        <v>0</v>
      </c>
      <c r="AE581" s="2" t="b">
        <f t="shared" si="306"/>
        <v>0</v>
      </c>
      <c r="AF581" s="2" t="b">
        <f t="shared" si="307"/>
        <v>0</v>
      </c>
      <c r="AG581" s="2" t="b">
        <f>OR(
  AND(AC581,NOT(AC582)),
  AND(AF581,WEEKDAY(AH580,2)=EINSTELLUNGEN!$D$12),
  AND(AF581,AH581=$J$35)
)</f>
        <v>0</v>
      </c>
      <c r="AH581" s="2">
        <f>IF(AE581,AH580+IF(WEEKDAY(AH580+1,2)&lt;=EINSTELLUNGEN!$D$12,1,$J$36),AH580)</f>
        <v>42020</v>
      </c>
      <c r="AI581" s="2">
        <f t="shared" si="308"/>
        <v>2019</v>
      </c>
      <c r="AJ581" s="2">
        <f t="shared" si="309"/>
        <v>201901</v>
      </c>
      <c r="AK581" s="2">
        <f t="shared" si="310"/>
        <v>201901</v>
      </c>
      <c r="AL581" s="2">
        <f t="shared" si="338"/>
        <v>201903</v>
      </c>
      <c r="AM581" s="2" t="b">
        <f t="shared" si="311"/>
        <v>1</v>
      </c>
      <c r="AN581" s="4" t="e">
        <f t="shared" si="323"/>
        <v>#N/A</v>
      </c>
      <c r="AO581" s="4" t="e">
        <f t="shared" si="324"/>
        <v>#N/A</v>
      </c>
      <c r="AP581" s="2" t="str">
        <f>IF(AD581,
  IF(ISBLANK(H581),
    AP580,
    IF(LEN(H581)=1,
      IF(OR(UPPER(H581)="A",UPPER(H581)="I"),
        EINSTELLUNGEN!$D$21,
        IF(OR(UPPER(H581)="B",UPPER(H581)="M"),
          EINSTELLUNGEN!$D$22,
          IF(OR(UPPER(H581)="C",UPPER(H581)="S"),
            EINSTELLUNGEN!$D$23,
            IF(UPPER(H581)="D",
              EINSTELLUNGEN!$D$24,
              IF(UPPER(H581)="E",
                EINSTELLUNGEN!$D$25,
                UPPER(H581)))))),
      IF(ISNUMBER(H581),
        EINSTELLUNGEN!$D$20&amp;H581,
        UPPER(H581)))),
  "")</f>
        <v/>
      </c>
      <c r="AQ581" s="2" t="str">
        <f t="shared" si="325"/>
        <v/>
      </c>
      <c r="AR581" s="2">
        <f t="shared" si="326"/>
        <v>0</v>
      </c>
      <c r="AS581" s="145">
        <f t="shared" si="327"/>
        <v>0.33333333333333331</v>
      </c>
      <c r="AT581" s="2">
        <f t="shared" si="328"/>
        <v>0</v>
      </c>
      <c r="AU581" s="2">
        <f t="shared" si="329"/>
        <v>0</v>
      </c>
      <c r="AV581" s="2">
        <f t="shared" si="330"/>
        <v>0</v>
      </c>
      <c r="AW581" s="2">
        <f t="shared" si="331"/>
        <v>0</v>
      </c>
      <c r="AX581" s="2">
        <f t="shared" si="312"/>
        <v>0</v>
      </c>
      <c r="AY581" s="2">
        <f t="shared" si="332"/>
        <v>0</v>
      </c>
      <c r="AZ581" s="145" t="e">
        <f t="shared" si="333"/>
        <v>#N/A</v>
      </c>
      <c r="BA581" s="145" t="e">
        <f t="shared" si="334"/>
        <v>#N/A</v>
      </c>
      <c r="BB581" s="145">
        <f t="shared" si="335"/>
        <v>2.083333333333337E-2</v>
      </c>
      <c r="BC581" s="2">
        <f>IF(AM581,
  IF(AND(AL581=$J$31,_xlfn.DAYS(AH581,DATE(AI581,1,1))&lt;7),
    MAX(0,EINSTELLUNGEN!$D$12+1-WEEKDAY(DATE(EINSTELLUNGEN!$D$9,EINSTELLUNGEN!$D$10,1),2)),
    IF(AL581=$J$33,
      MIN(EINSTELLUNGEN!$D$12,WEEKDAY(DATE(EINSTELLUNGEN!$D$9,12,31),2)),
      EINSTELLUNGEN!$D$12
  )) - SUMIF(AL$50:AL$2500,"="&amp;AL581,AX$50:AX$2500),
  0)</f>
        <v>3</v>
      </c>
      <c r="BD581" s="2">
        <f t="shared" si="336"/>
        <v>0.33333333333333331</v>
      </c>
      <c r="BE581" s="2">
        <f t="shared" si="337"/>
        <v>0</v>
      </c>
    </row>
    <row r="582" spans="1:57" ht="10.5" customHeight="1">
      <c r="A582" s="1" t="str">
        <f t="shared" ca="1" si="313"/>
        <v/>
      </c>
      <c r="B582" s="1" t="str">
        <f t="shared" ca="1" si="314"/>
        <v/>
      </c>
      <c r="C582" s="1" t="str">
        <f t="shared" ca="1" si="315"/>
        <v/>
      </c>
      <c r="D582" s="1" t="str">
        <f t="shared" ca="1" si="316"/>
        <v/>
      </c>
      <c r="F582" s="10"/>
      <c r="G582" s="136" t="str">
        <f t="shared" si="317"/>
        <v/>
      </c>
      <c r="H582" s="27"/>
      <c r="I582" s="28"/>
      <c r="J582" s="28"/>
      <c r="K582" s="29"/>
      <c r="L582" s="136"/>
      <c r="M582" s="136"/>
      <c r="N582" s="136"/>
      <c r="O582" s="26" t="str">
        <f t="shared" si="318"/>
        <v/>
      </c>
      <c r="P582" s="218" t="str">
        <f t="shared" si="319"/>
        <v/>
      </c>
      <c r="Q582" s="26" t="str">
        <f t="shared" si="320"/>
        <v/>
      </c>
      <c r="R582" s="22"/>
      <c r="S582" s="99"/>
      <c r="T582" s="10"/>
      <c r="U582" s="229" t="str">
        <f t="shared" si="321"/>
        <v/>
      </c>
      <c r="V582" s="230"/>
      <c r="W582" s="230"/>
      <c r="X582" s="230"/>
      <c r="Y582" s="230"/>
      <c r="Z582" s="22" t="str">
        <f>""</f>
        <v/>
      </c>
      <c r="AB582" s="23" t="str">
        <f t="shared" si="322"/>
        <v/>
      </c>
      <c r="AC582" s="2" t="b">
        <f>COUNT(Q582:Q$2500)&gt;0</f>
        <v>0</v>
      </c>
      <c r="AD582" s="2" t="b">
        <f t="shared" si="305"/>
        <v>0</v>
      </c>
      <c r="AE582" s="2" t="b">
        <f t="shared" si="306"/>
        <v>0</v>
      </c>
      <c r="AF582" s="2" t="b">
        <f t="shared" si="307"/>
        <v>0</v>
      </c>
      <c r="AG582" s="2" t="b">
        <f>OR(
  AND(AC582,NOT(AC583)),
  AND(AF582,WEEKDAY(AH581,2)=EINSTELLUNGEN!$D$12),
  AND(AF582,AH582=$J$35)
)</f>
        <v>0</v>
      </c>
      <c r="AH582" s="2">
        <f>IF(AE582,AH581+IF(WEEKDAY(AH581+1,2)&lt;=EINSTELLUNGEN!$D$12,1,$J$36),AH581)</f>
        <v>42020</v>
      </c>
      <c r="AI582" s="2">
        <f t="shared" si="308"/>
        <v>2019</v>
      </c>
      <c r="AJ582" s="2">
        <f t="shared" si="309"/>
        <v>201901</v>
      </c>
      <c r="AK582" s="2">
        <f t="shared" si="310"/>
        <v>201901</v>
      </c>
      <c r="AL582" s="2">
        <f t="shared" si="338"/>
        <v>201903</v>
      </c>
      <c r="AM582" s="2" t="b">
        <f t="shared" si="311"/>
        <v>1</v>
      </c>
      <c r="AN582" s="4" t="e">
        <f t="shared" si="323"/>
        <v>#N/A</v>
      </c>
      <c r="AO582" s="4" t="e">
        <f t="shared" si="324"/>
        <v>#N/A</v>
      </c>
      <c r="AP582" s="2" t="str">
        <f>IF(AD582,
  IF(ISBLANK(H582),
    AP581,
    IF(LEN(H582)=1,
      IF(OR(UPPER(H582)="A",UPPER(H582)="I"),
        EINSTELLUNGEN!$D$21,
        IF(OR(UPPER(H582)="B",UPPER(H582)="M"),
          EINSTELLUNGEN!$D$22,
          IF(OR(UPPER(H582)="C",UPPER(H582)="S"),
            EINSTELLUNGEN!$D$23,
            IF(UPPER(H582)="D",
              EINSTELLUNGEN!$D$24,
              IF(UPPER(H582)="E",
                EINSTELLUNGEN!$D$25,
                UPPER(H582)))))),
      IF(ISNUMBER(H582),
        EINSTELLUNGEN!$D$20&amp;H582,
        UPPER(H582)))),
  "")</f>
        <v/>
      </c>
      <c r="AQ582" s="2" t="str">
        <f t="shared" si="325"/>
        <v/>
      </c>
      <c r="AR582" s="2">
        <f t="shared" si="326"/>
        <v>0</v>
      </c>
      <c r="AS582" s="145">
        <f t="shared" si="327"/>
        <v>0.33333333333333331</v>
      </c>
      <c r="AT582" s="2">
        <f t="shared" si="328"/>
        <v>0</v>
      </c>
      <c r="AU582" s="2">
        <f t="shared" si="329"/>
        <v>0</v>
      </c>
      <c r="AV582" s="2">
        <f t="shared" si="330"/>
        <v>0</v>
      </c>
      <c r="AW582" s="2">
        <f t="shared" si="331"/>
        <v>0</v>
      </c>
      <c r="AX582" s="2">
        <f t="shared" si="312"/>
        <v>0</v>
      </c>
      <c r="AY582" s="2">
        <f t="shared" si="332"/>
        <v>0</v>
      </c>
      <c r="AZ582" s="145" t="e">
        <f t="shared" si="333"/>
        <v>#N/A</v>
      </c>
      <c r="BA582" s="145" t="e">
        <f t="shared" si="334"/>
        <v>#N/A</v>
      </c>
      <c r="BB582" s="145">
        <f t="shared" si="335"/>
        <v>2.083333333333337E-2</v>
      </c>
      <c r="BC582" s="2">
        <f>IF(AM582,
  IF(AND(AL582=$J$31,_xlfn.DAYS(AH582,DATE(AI582,1,1))&lt;7),
    MAX(0,EINSTELLUNGEN!$D$12+1-WEEKDAY(DATE(EINSTELLUNGEN!$D$9,EINSTELLUNGEN!$D$10,1),2)),
    IF(AL582=$J$33,
      MIN(EINSTELLUNGEN!$D$12,WEEKDAY(DATE(EINSTELLUNGEN!$D$9,12,31),2)),
      EINSTELLUNGEN!$D$12
  )) - SUMIF(AL$50:AL$2500,"="&amp;AL582,AX$50:AX$2500),
  0)</f>
        <v>3</v>
      </c>
      <c r="BD582" s="2">
        <f t="shared" si="336"/>
        <v>0.33333333333333331</v>
      </c>
      <c r="BE582" s="2">
        <f t="shared" si="337"/>
        <v>0</v>
      </c>
    </row>
    <row r="583" spans="1:57" ht="10.5" customHeight="1">
      <c r="A583" s="1" t="str">
        <f t="shared" ca="1" si="313"/>
        <v/>
      </c>
      <c r="B583" s="1" t="str">
        <f t="shared" ca="1" si="314"/>
        <v/>
      </c>
      <c r="C583" s="1" t="str">
        <f t="shared" ca="1" si="315"/>
        <v/>
      </c>
      <c r="D583" s="1" t="str">
        <f t="shared" ca="1" si="316"/>
        <v/>
      </c>
      <c r="F583" s="10"/>
      <c r="G583" s="136" t="str">
        <f t="shared" si="317"/>
        <v/>
      </c>
      <c r="H583" s="27"/>
      <c r="I583" s="28"/>
      <c r="J583" s="28"/>
      <c r="K583" s="29"/>
      <c r="L583" s="136"/>
      <c r="M583" s="136"/>
      <c r="N583" s="136"/>
      <c r="O583" s="26" t="str">
        <f t="shared" si="318"/>
        <v/>
      </c>
      <c r="P583" s="218" t="str">
        <f t="shared" si="319"/>
        <v/>
      </c>
      <c r="Q583" s="26" t="str">
        <f t="shared" si="320"/>
        <v/>
      </c>
      <c r="R583" s="22"/>
      <c r="S583" s="99"/>
      <c r="T583" s="10"/>
      <c r="U583" s="229" t="str">
        <f t="shared" si="321"/>
        <v/>
      </c>
      <c r="V583" s="230"/>
      <c r="W583" s="230"/>
      <c r="X583" s="230"/>
      <c r="Y583" s="230"/>
      <c r="Z583" s="22" t="str">
        <f>""</f>
        <v/>
      </c>
      <c r="AB583" s="23" t="str">
        <f t="shared" si="322"/>
        <v/>
      </c>
      <c r="AC583" s="2" t="b">
        <f>COUNT(Q583:Q$2500)&gt;0</f>
        <v>0</v>
      </c>
      <c r="AD583" s="2" t="b">
        <f t="shared" si="305"/>
        <v>0</v>
      </c>
      <c r="AE583" s="2" t="b">
        <f t="shared" si="306"/>
        <v>0</v>
      </c>
      <c r="AF583" s="2" t="b">
        <f t="shared" si="307"/>
        <v>0</v>
      </c>
      <c r="AG583" s="2" t="b">
        <f>OR(
  AND(AC583,NOT(AC584)),
  AND(AF583,WEEKDAY(AH582,2)=EINSTELLUNGEN!$D$12),
  AND(AF583,AH583=$J$35)
)</f>
        <v>0</v>
      </c>
      <c r="AH583" s="2">
        <f>IF(AE583,AH582+IF(WEEKDAY(AH582+1,2)&lt;=EINSTELLUNGEN!$D$12,1,$J$36),AH582)</f>
        <v>42020</v>
      </c>
      <c r="AI583" s="2">
        <f t="shared" si="308"/>
        <v>2019</v>
      </c>
      <c r="AJ583" s="2">
        <f t="shared" si="309"/>
        <v>201901</v>
      </c>
      <c r="AK583" s="2">
        <f t="shared" si="310"/>
        <v>201901</v>
      </c>
      <c r="AL583" s="2">
        <f t="shared" si="338"/>
        <v>201903</v>
      </c>
      <c r="AM583" s="2" t="b">
        <f t="shared" si="311"/>
        <v>1</v>
      </c>
      <c r="AN583" s="4" t="e">
        <f t="shared" si="323"/>
        <v>#N/A</v>
      </c>
      <c r="AO583" s="4" t="e">
        <f t="shared" si="324"/>
        <v>#N/A</v>
      </c>
      <c r="AP583" s="2" t="str">
        <f>IF(AD583,
  IF(ISBLANK(H583),
    AP582,
    IF(LEN(H583)=1,
      IF(OR(UPPER(H583)="A",UPPER(H583)="I"),
        EINSTELLUNGEN!$D$21,
        IF(OR(UPPER(H583)="B",UPPER(H583)="M"),
          EINSTELLUNGEN!$D$22,
          IF(OR(UPPER(H583)="C",UPPER(H583)="S"),
            EINSTELLUNGEN!$D$23,
            IF(UPPER(H583)="D",
              EINSTELLUNGEN!$D$24,
              IF(UPPER(H583)="E",
                EINSTELLUNGEN!$D$25,
                UPPER(H583)))))),
      IF(ISNUMBER(H583),
        EINSTELLUNGEN!$D$20&amp;H583,
        UPPER(H583)))),
  "")</f>
        <v/>
      </c>
      <c r="AQ583" s="2" t="str">
        <f t="shared" si="325"/>
        <v/>
      </c>
      <c r="AR583" s="2">
        <f t="shared" si="326"/>
        <v>0</v>
      </c>
      <c r="AS583" s="145">
        <f t="shared" si="327"/>
        <v>0.33333333333333331</v>
      </c>
      <c r="AT583" s="2">
        <f t="shared" si="328"/>
        <v>0</v>
      </c>
      <c r="AU583" s="2">
        <f t="shared" si="329"/>
        <v>0</v>
      </c>
      <c r="AV583" s="2">
        <f t="shared" si="330"/>
        <v>0</v>
      </c>
      <c r="AW583" s="2">
        <f t="shared" si="331"/>
        <v>0</v>
      </c>
      <c r="AX583" s="2">
        <f t="shared" si="312"/>
        <v>0</v>
      </c>
      <c r="AY583" s="2">
        <f t="shared" si="332"/>
        <v>0</v>
      </c>
      <c r="AZ583" s="145" t="e">
        <f t="shared" si="333"/>
        <v>#N/A</v>
      </c>
      <c r="BA583" s="145" t="e">
        <f t="shared" si="334"/>
        <v>#N/A</v>
      </c>
      <c r="BB583" s="145">
        <f t="shared" si="335"/>
        <v>2.083333333333337E-2</v>
      </c>
      <c r="BC583" s="2">
        <f>IF(AM583,
  IF(AND(AL583=$J$31,_xlfn.DAYS(AH583,DATE(AI583,1,1))&lt;7),
    MAX(0,EINSTELLUNGEN!$D$12+1-WEEKDAY(DATE(EINSTELLUNGEN!$D$9,EINSTELLUNGEN!$D$10,1),2)),
    IF(AL583=$J$33,
      MIN(EINSTELLUNGEN!$D$12,WEEKDAY(DATE(EINSTELLUNGEN!$D$9,12,31),2)),
      EINSTELLUNGEN!$D$12
  )) - SUMIF(AL$50:AL$2500,"="&amp;AL583,AX$50:AX$2500),
  0)</f>
        <v>3</v>
      </c>
      <c r="BD583" s="2">
        <f t="shared" si="336"/>
        <v>0.33333333333333331</v>
      </c>
      <c r="BE583" s="2">
        <f t="shared" si="337"/>
        <v>0</v>
      </c>
    </row>
    <row r="584" spans="1:57" ht="10.5" customHeight="1">
      <c r="A584" s="1" t="str">
        <f t="shared" ca="1" si="313"/>
        <v/>
      </c>
      <c r="B584" s="1" t="str">
        <f t="shared" ca="1" si="314"/>
        <v/>
      </c>
      <c r="C584" s="1" t="str">
        <f t="shared" ca="1" si="315"/>
        <v/>
      </c>
      <c r="D584" s="1" t="str">
        <f t="shared" ca="1" si="316"/>
        <v/>
      </c>
      <c r="F584" s="10"/>
      <c r="G584" s="136" t="str">
        <f t="shared" si="317"/>
        <v/>
      </c>
      <c r="H584" s="27"/>
      <c r="I584" s="28"/>
      <c r="J584" s="28"/>
      <c r="K584" s="29"/>
      <c r="L584" s="136"/>
      <c r="M584" s="136"/>
      <c r="N584" s="136"/>
      <c r="O584" s="26" t="str">
        <f t="shared" si="318"/>
        <v/>
      </c>
      <c r="P584" s="218" t="str">
        <f t="shared" si="319"/>
        <v/>
      </c>
      <c r="Q584" s="26" t="str">
        <f t="shared" si="320"/>
        <v/>
      </c>
      <c r="R584" s="22"/>
      <c r="S584" s="99"/>
      <c r="T584" s="10"/>
      <c r="U584" s="229" t="str">
        <f t="shared" si="321"/>
        <v/>
      </c>
      <c r="V584" s="230"/>
      <c r="W584" s="230"/>
      <c r="X584" s="230"/>
      <c r="Y584" s="230"/>
      <c r="Z584" s="22" t="str">
        <f>""</f>
        <v/>
      </c>
      <c r="AB584" s="23" t="str">
        <f t="shared" si="322"/>
        <v/>
      </c>
      <c r="AC584" s="2" t="b">
        <f>COUNT(Q584:Q$2500)&gt;0</f>
        <v>0</v>
      </c>
      <c r="AD584" s="2" t="b">
        <f t="shared" si="305"/>
        <v>0</v>
      </c>
      <c r="AE584" s="2" t="b">
        <f t="shared" si="306"/>
        <v>0</v>
      </c>
      <c r="AF584" s="2" t="b">
        <f t="shared" si="307"/>
        <v>0</v>
      </c>
      <c r="AG584" s="2" t="b">
        <f>OR(
  AND(AC584,NOT(AC585)),
  AND(AF584,WEEKDAY(AH583,2)=EINSTELLUNGEN!$D$12),
  AND(AF584,AH584=$J$35)
)</f>
        <v>0</v>
      </c>
      <c r="AH584" s="2">
        <f>IF(AE584,AH583+IF(WEEKDAY(AH583+1,2)&lt;=EINSTELLUNGEN!$D$12,1,$J$36),AH583)</f>
        <v>42020</v>
      </c>
      <c r="AI584" s="2">
        <f t="shared" si="308"/>
        <v>2019</v>
      </c>
      <c r="AJ584" s="2">
        <f t="shared" si="309"/>
        <v>201901</v>
      </c>
      <c r="AK584" s="2">
        <f t="shared" si="310"/>
        <v>201901</v>
      </c>
      <c r="AL584" s="2">
        <f t="shared" si="338"/>
        <v>201903</v>
      </c>
      <c r="AM584" s="2" t="b">
        <f t="shared" si="311"/>
        <v>1</v>
      </c>
      <c r="AN584" s="4" t="e">
        <f t="shared" si="323"/>
        <v>#N/A</v>
      </c>
      <c r="AO584" s="4" t="e">
        <f t="shared" si="324"/>
        <v>#N/A</v>
      </c>
      <c r="AP584" s="2" t="str">
        <f>IF(AD584,
  IF(ISBLANK(H584),
    AP583,
    IF(LEN(H584)=1,
      IF(OR(UPPER(H584)="A",UPPER(H584)="I"),
        EINSTELLUNGEN!$D$21,
        IF(OR(UPPER(H584)="B",UPPER(H584)="M"),
          EINSTELLUNGEN!$D$22,
          IF(OR(UPPER(H584)="C",UPPER(H584)="S"),
            EINSTELLUNGEN!$D$23,
            IF(UPPER(H584)="D",
              EINSTELLUNGEN!$D$24,
              IF(UPPER(H584)="E",
                EINSTELLUNGEN!$D$25,
                UPPER(H584)))))),
      IF(ISNUMBER(H584),
        EINSTELLUNGEN!$D$20&amp;H584,
        UPPER(H584)))),
  "")</f>
        <v/>
      </c>
      <c r="AQ584" s="2" t="str">
        <f t="shared" si="325"/>
        <v/>
      </c>
      <c r="AR584" s="2">
        <f t="shared" si="326"/>
        <v>0</v>
      </c>
      <c r="AS584" s="145">
        <f t="shared" si="327"/>
        <v>0.33333333333333331</v>
      </c>
      <c r="AT584" s="2">
        <f t="shared" si="328"/>
        <v>0</v>
      </c>
      <c r="AU584" s="2">
        <f t="shared" si="329"/>
        <v>0</v>
      </c>
      <c r="AV584" s="2">
        <f t="shared" si="330"/>
        <v>0</v>
      </c>
      <c r="AW584" s="2">
        <f t="shared" si="331"/>
        <v>0</v>
      </c>
      <c r="AX584" s="2">
        <f t="shared" si="312"/>
        <v>0</v>
      </c>
      <c r="AY584" s="2">
        <f t="shared" si="332"/>
        <v>0</v>
      </c>
      <c r="AZ584" s="145" t="e">
        <f t="shared" si="333"/>
        <v>#N/A</v>
      </c>
      <c r="BA584" s="145" t="e">
        <f t="shared" si="334"/>
        <v>#N/A</v>
      </c>
      <c r="BB584" s="145">
        <f t="shared" si="335"/>
        <v>2.083333333333337E-2</v>
      </c>
      <c r="BC584" s="2">
        <f>IF(AM584,
  IF(AND(AL584=$J$31,_xlfn.DAYS(AH584,DATE(AI584,1,1))&lt;7),
    MAX(0,EINSTELLUNGEN!$D$12+1-WEEKDAY(DATE(EINSTELLUNGEN!$D$9,EINSTELLUNGEN!$D$10,1),2)),
    IF(AL584=$J$33,
      MIN(EINSTELLUNGEN!$D$12,WEEKDAY(DATE(EINSTELLUNGEN!$D$9,12,31),2)),
      EINSTELLUNGEN!$D$12
  )) - SUMIF(AL$50:AL$2500,"="&amp;AL584,AX$50:AX$2500),
  0)</f>
        <v>3</v>
      </c>
      <c r="BD584" s="2">
        <f t="shared" si="336"/>
        <v>0.33333333333333331</v>
      </c>
      <c r="BE584" s="2">
        <f t="shared" si="337"/>
        <v>0</v>
      </c>
    </row>
    <row r="585" spans="1:57" ht="10.5" customHeight="1">
      <c r="A585" s="1" t="str">
        <f t="shared" ca="1" si="313"/>
        <v/>
      </c>
      <c r="B585" s="1" t="str">
        <f t="shared" ca="1" si="314"/>
        <v/>
      </c>
      <c r="C585" s="1" t="str">
        <f t="shared" ca="1" si="315"/>
        <v/>
      </c>
      <c r="D585" s="1" t="str">
        <f t="shared" ca="1" si="316"/>
        <v/>
      </c>
      <c r="F585" s="10"/>
      <c r="G585" s="136" t="str">
        <f t="shared" si="317"/>
        <v/>
      </c>
      <c r="H585" s="27"/>
      <c r="I585" s="28"/>
      <c r="J585" s="28"/>
      <c r="K585" s="29"/>
      <c r="L585" s="136"/>
      <c r="M585" s="136"/>
      <c r="N585" s="136"/>
      <c r="O585" s="26" t="str">
        <f t="shared" si="318"/>
        <v/>
      </c>
      <c r="P585" s="218" t="str">
        <f t="shared" si="319"/>
        <v/>
      </c>
      <c r="Q585" s="26" t="str">
        <f t="shared" si="320"/>
        <v/>
      </c>
      <c r="R585" s="22"/>
      <c r="S585" s="99"/>
      <c r="T585" s="10"/>
      <c r="U585" s="229" t="str">
        <f t="shared" si="321"/>
        <v/>
      </c>
      <c r="V585" s="230"/>
      <c r="W585" s="230"/>
      <c r="X585" s="230"/>
      <c r="Y585" s="230"/>
      <c r="Z585" s="22" t="str">
        <f>""</f>
        <v/>
      </c>
      <c r="AB585" s="23" t="str">
        <f t="shared" si="322"/>
        <v/>
      </c>
      <c r="AC585" s="2" t="b">
        <f>COUNT(Q585:Q$2500)&gt;0</f>
        <v>0</v>
      </c>
      <c r="AD585" s="2" t="b">
        <f t="shared" si="305"/>
        <v>0</v>
      </c>
      <c r="AE585" s="2" t="b">
        <f t="shared" si="306"/>
        <v>0</v>
      </c>
      <c r="AF585" s="2" t="b">
        <f t="shared" si="307"/>
        <v>0</v>
      </c>
      <c r="AG585" s="2" t="b">
        <f>OR(
  AND(AC585,NOT(AC586)),
  AND(AF585,WEEKDAY(AH584,2)=EINSTELLUNGEN!$D$12),
  AND(AF585,AH585=$J$35)
)</f>
        <v>0</v>
      </c>
      <c r="AH585" s="2">
        <f>IF(AE585,AH584+IF(WEEKDAY(AH584+1,2)&lt;=EINSTELLUNGEN!$D$12,1,$J$36),AH584)</f>
        <v>42020</v>
      </c>
      <c r="AI585" s="2">
        <f t="shared" si="308"/>
        <v>2019</v>
      </c>
      <c r="AJ585" s="2">
        <f t="shared" si="309"/>
        <v>201901</v>
      </c>
      <c r="AK585" s="2">
        <f t="shared" si="310"/>
        <v>201901</v>
      </c>
      <c r="AL585" s="2">
        <f t="shared" si="338"/>
        <v>201903</v>
      </c>
      <c r="AM585" s="2" t="b">
        <f t="shared" si="311"/>
        <v>1</v>
      </c>
      <c r="AN585" s="4" t="e">
        <f t="shared" si="323"/>
        <v>#N/A</v>
      </c>
      <c r="AO585" s="4" t="e">
        <f t="shared" si="324"/>
        <v>#N/A</v>
      </c>
      <c r="AP585" s="2" t="str">
        <f>IF(AD585,
  IF(ISBLANK(H585),
    AP584,
    IF(LEN(H585)=1,
      IF(OR(UPPER(H585)="A",UPPER(H585)="I"),
        EINSTELLUNGEN!$D$21,
        IF(OR(UPPER(H585)="B",UPPER(H585)="M"),
          EINSTELLUNGEN!$D$22,
          IF(OR(UPPER(H585)="C",UPPER(H585)="S"),
            EINSTELLUNGEN!$D$23,
            IF(UPPER(H585)="D",
              EINSTELLUNGEN!$D$24,
              IF(UPPER(H585)="E",
                EINSTELLUNGEN!$D$25,
                UPPER(H585)))))),
      IF(ISNUMBER(H585),
        EINSTELLUNGEN!$D$20&amp;H585,
        UPPER(H585)))),
  "")</f>
        <v/>
      </c>
      <c r="AQ585" s="2" t="str">
        <f t="shared" si="325"/>
        <v/>
      </c>
      <c r="AR585" s="2">
        <f t="shared" si="326"/>
        <v>0</v>
      </c>
      <c r="AS585" s="145">
        <f t="shared" si="327"/>
        <v>0.33333333333333331</v>
      </c>
      <c r="AT585" s="2">
        <f t="shared" si="328"/>
        <v>0</v>
      </c>
      <c r="AU585" s="2">
        <f t="shared" si="329"/>
        <v>0</v>
      </c>
      <c r="AV585" s="2">
        <f t="shared" si="330"/>
        <v>0</v>
      </c>
      <c r="AW585" s="2">
        <f t="shared" si="331"/>
        <v>0</v>
      </c>
      <c r="AX585" s="2">
        <f t="shared" si="312"/>
        <v>0</v>
      </c>
      <c r="AY585" s="2">
        <f t="shared" si="332"/>
        <v>0</v>
      </c>
      <c r="AZ585" s="145" t="e">
        <f t="shared" si="333"/>
        <v>#N/A</v>
      </c>
      <c r="BA585" s="145" t="e">
        <f t="shared" si="334"/>
        <v>#N/A</v>
      </c>
      <c r="BB585" s="145">
        <f t="shared" si="335"/>
        <v>2.083333333333337E-2</v>
      </c>
      <c r="BC585" s="2">
        <f>IF(AM585,
  IF(AND(AL585=$J$31,_xlfn.DAYS(AH585,DATE(AI585,1,1))&lt;7),
    MAX(0,EINSTELLUNGEN!$D$12+1-WEEKDAY(DATE(EINSTELLUNGEN!$D$9,EINSTELLUNGEN!$D$10,1),2)),
    IF(AL585=$J$33,
      MIN(EINSTELLUNGEN!$D$12,WEEKDAY(DATE(EINSTELLUNGEN!$D$9,12,31),2)),
      EINSTELLUNGEN!$D$12
  )) - SUMIF(AL$50:AL$2500,"="&amp;AL585,AX$50:AX$2500),
  0)</f>
        <v>3</v>
      </c>
      <c r="BD585" s="2">
        <f t="shared" si="336"/>
        <v>0.33333333333333331</v>
      </c>
      <c r="BE585" s="2">
        <f t="shared" si="337"/>
        <v>0</v>
      </c>
    </row>
    <row r="586" spans="1:57" ht="10.5" customHeight="1">
      <c r="A586" s="1" t="str">
        <f t="shared" ca="1" si="313"/>
        <v/>
      </c>
      <c r="B586" s="1" t="str">
        <f t="shared" ca="1" si="314"/>
        <v/>
      </c>
      <c r="C586" s="1" t="str">
        <f t="shared" ca="1" si="315"/>
        <v/>
      </c>
      <c r="D586" s="1" t="str">
        <f t="shared" ca="1" si="316"/>
        <v/>
      </c>
      <c r="F586" s="10"/>
      <c r="G586" s="136" t="str">
        <f t="shared" si="317"/>
        <v/>
      </c>
      <c r="H586" s="27"/>
      <c r="I586" s="28"/>
      <c r="J586" s="28"/>
      <c r="K586" s="29"/>
      <c r="L586" s="136"/>
      <c r="M586" s="136"/>
      <c r="N586" s="136"/>
      <c r="O586" s="26" t="str">
        <f t="shared" si="318"/>
        <v/>
      </c>
      <c r="P586" s="218" t="str">
        <f t="shared" si="319"/>
        <v/>
      </c>
      <c r="Q586" s="26" t="str">
        <f t="shared" si="320"/>
        <v/>
      </c>
      <c r="R586" s="22"/>
      <c r="S586" s="99"/>
      <c r="T586" s="10"/>
      <c r="U586" s="229" t="str">
        <f t="shared" si="321"/>
        <v/>
      </c>
      <c r="V586" s="230"/>
      <c r="W586" s="230"/>
      <c r="X586" s="230"/>
      <c r="Y586" s="230"/>
      <c r="Z586" s="22" t="str">
        <f>""</f>
        <v/>
      </c>
      <c r="AB586" s="23" t="str">
        <f t="shared" si="322"/>
        <v/>
      </c>
      <c r="AC586" s="2" t="b">
        <f>COUNT(Q586:Q$2500)&gt;0</f>
        <v>0</v>
      </c>
      <c r="AD586" s="2" t="b">
        <f t="shared" si="305"/>
        <v>0</v>
      </c>
      <c r="AE586" s="2" t="b">
        <f t="shared" si="306"/>
        <v>0</v>
      </c>
      <c r="AF586" s="2" t="b">
        <f t="shared" si="307"/>
        <v>0</v>
      </c>
      <c r="AG586" s="2" t="b">
        <f>OR(
  AND(AC586,NOT(AC587)),
  AND(AF586,WEEKDAY(AH585,2)=EINSTELLUNGEN!$D$12),
  AND(AF586,AH586=$J$35)
)</f>
        <v>0</v>
      </c>
      <c r="AH586" s="2">
        <f>IF(AE586,AH585+IF(WEEKDAY(AH585+1,2)&lt;=EINSTELLUNGEN!$D$12,1,$J$36),AH585)</f>
        <v>42020</v>
      </c>
      <c r="AI586" s="2">
        <f t="shared" si="308"/>
        <v>2019</v>
      </c>
      <c r="AJ586" s="2">
        <f t="shared" si="309"/>
        <v>201901</v>
      </c>
      <c r="AK586" s="2">
        <f t="shared" si="310"/>
        <v>201901</v>
      </c>
      <c r="AL586" s="2">
        <f t="shared" si="338"/>
        <v>201903</v>
      </c>
      <c r="AM586" s="2" t="b">
        <f t="shared" si="311"/>
        <v>1</v>
      </c>
      <c r="AN586" s="4" t="e">
        <f t="shared" si="323"/>
        <v>#N/A</v>
      </c>
      <c r="AO586" s="4" t="e">
        <f t="shared" si="324"/>
        <v>#N/A</v>
      </c>
      <c r="AP586" s="2" t="str">
        <f>IF(AD586,
  IF(ISBLANK(H586),
    AP585,
    IF(LEN(H586)=1,
      IF(OR(UPPER(H586)="A",UPPER(H586)="I"),
        EINSTELLUNGEN!$D$21,
        IF(OR(UPPER(H586)="B",UPPER(H586)="M"),
          EINSTELLUNGEN!$D$22,
          IF(OR(UPPER(H586)="C",UPPER(H586)="S"),
            EINSTELLUNGEN!$D$23,
            IF(UPPER(H586)="D",
              EINSTELLUNGEN!$D$24,
              IF(UPPER(H586)="E",
                EINSTELLUNGEN!$D$25,
                UPPER(H586)))))),
      IF(ISNUMBER(H586),
        EINSTELLUNGEN!$D$20&amp;H586,
        UPPER(H586)))),
  "")</f>
        <v/>
      </c>
      <c r="AQ586" s="2" t="str">
        <f t="shared" si="325"/>
        <v/>
      </c>
      <c r="AR586" s="2">
        <f t="shared" si="326"/>
        <v>0</v>
      </c>
      <c r="AS586" s="145">
        <f t="shared" si="327"/>
        <v>0.33333333333333331</v>
      </c>
      <c r="AT586" s="2">
        <f t="shared" si="328"/>
        <v>0</v>
      </c>
      <c r="AU586" s="2">
        <f t="shared" si="329"/>
        <v>0</v>
      </c>
      <c r="AV586" s="2">
        <f t="shared" si="330"/>
        <v>0</v>
      </c>
      <c r="AW586" s="2">
        <f t="shared" si="331"/>
        <v>0</v>
      </c>
      <c r="AX586" s="2">
        <f t="shared" si="312"/>
        <v>0</v>
      </c>
      <c r="AY586" s="2">
        <f t="shared" si="332"/>
        <v>0</v>
      </c>
      <c r="AZ586" s="145" t="e">
        <f t="shared" si="333"/>
        <v>#N/A</v>
      </c>
      <c r="BA586" s="145" t="e">
        <f t="shared" si="334"/>
        <v>#N/A</v>
      </c>
      <c r="BB586" s="145">
        <f t="shared" si="335"/>
        <v>2.083333333333337E-2</v>
      </c>
      <c r="BC586" s="2">
        <f>IF(AM586,
  IF(AND(AL586=$J$31,_xlfn.DAYS(AH586,DATE(AI586,1,1))&lt;7),
    MAX(0,EINSTELLUNGEN!$D$12+1-WEEKDAY(DATE(EINSTELLUNGEN!$D$9,EINSTELLUNGEN!$D$10,1),2)),
    IF(AL586=$J$33,
      MIN(EINSTELLUNGEN!$D$12,WEEKDAY(DATE(EINSTELLUNGEN!$D$9,12,31),2)),
      EINSTELLUNGEN!$D$12
  )) - SUMIF(AL$50:AL$2500,"="&amp;AL586,AX$50:AX$2500),
  0)</f>
        <v>3</v>
      </c>
      <c r="BD586" s="2">
        <f t="shared" si="336"/>
        <v>0.33333333333333331</v>
      </c>
      <c r="BE586" s="2">
        <f t="shared" si="337"/>
        <v>0</v>
      </c>
    </row>
    <row r="587" spans="1:57" ht="10.5" customHeight="1">
      <c r="A587" s="1" t="str">
        <f t="shared" ca="1" si="313"/>
        <v/>
      </c>
      <c r="B587" s="1" t="str">
        <f t="shared" ca="1" si="314"/>
        <v/>
      </c>
      <c r="C587" s="1" t="str">
        <f t="shared" ca="1" si="315"/>
        <v/>
      </c>
      <c r="D587" s="1" t="str">
        <f t="shared" ca="1" si="316"/>
        <v/>
      </c>
      <c r="F587" s="10"/>
      <c r="G587" s="136" t="str">
        <f t="shared" si="317"/>
        <v/>
      </c>
      <c r="H587" s="27"/>
      <c r="I587" s="28"/>
      <c r="J587" s="28"/>
      <c r="K587" s="29"/>
      <c r="L587" s="136"/>
      <c r="M587" s="136"/>
      <c r="N587" s="136"/>
      <c r="O587" s="26" t="str">
        <f t="shared" si="318"/>
        <v/>
      </c>
      <c r="P587" s="218" t="str">
        <f t="shared" si="319"/>
        <v/>
      </c>
      <c r="Q587" s="26" t="str">
        <f t="shared" si="320"/>
        <v/>
      </c>
      <c r="R587" s="22"/>
      <c r="S587" s="99"/>
      <c r="T587" s="10"/>
      <c r="U587" s="229" t="str">
        <f t="shared" si="321"/>
        <v/>
      </c>
      <c r="V587" s="230"/>
      <c r="W587" s="230"/>
      <c r="X587" s="230"/>
      <c r="Y587" s="230"/>
      <c r="Z587" s="22" t="str">
        <f>""</f>
        <v/>
      </c>
      <c r="AB587" s="23" t="str">
        <f t="shared" si="322"/>
        <v/>
      </c>
      <c r="AC587" s="2" t="b">
        <f>COUNT(Q587:Q$2500)&gt;0</f>
        <v>0</v>
      </c>
      <c r="AD587" s="2" t="b">
        <f t="shared" si="305"/>
        <v>0</v>
      </c>
      <c r="AE587" s="2" t="b">
        <f t="shared" si="306"/>
        <v>0</v>
      </c>
      <c r="AF587" s="2" t="b">
        <f t="shared" si="307"/>
        <v>0</v>
      </c>
      <c r="AG587" s="2" t="b">
        <f>OR(
  AND(AC587,NOT(AC588)),
  AND(AF587,WEEKDAY(AH586,2)=EINSTELLUNGEN!$D$12),
  AND(AF587,AH587=$J$35)
)</f>
        <v>0</v>
      </c>
      <c r="AH587" s="2">
        <f>IF(AE587,AH586+IF(WEEKDAY(AH586+1,2)&lt;=EINSTELLUNGEN!$D$12,1,$J$36),AH586)</f>
        <v>42020</v>
      </c>
      <c r="AI587" s="2">
        <f t="shared" si="308"/>
        <v>2019</v>
      </c>
      <c r="AJ587" s="2">
        <f t="shared" si="309"/>
        <v>201901</v>
      </c>
      <c r="AK587" s="2">
        <f t="shared" si="310"/>
        <v>201901</v>
      </c>
      <c r="AL587" s="2">
        <f t="shared" si="338"/>
        <v>201903</v>
      </c>
      <c r="AM587" s="2" t="b">
        <f t="shared" si="311"/>
        <v>1</v>
      </c>
      <c r="AN587" s="4" t="e">
        <f t="shared" si="323"/>
        <v>#N/A</v>
      </c>
      <c r="AO587" s="4" t="e">
        <f t="shared" si="324"/>
        <v>#N/A</v>
      </c>
      <c r="AP587" s="2" t="str">
        <f>IF(AD587,
  IF(ISBLANK(H587),
    AP586,
    IF(LEN(H587)=1,
      IF(OR(UPPER(H587)="A",UPPER(H587)="I"),
        EINSTELLUNGEN!$D$21,
        IF(OR(UPPER(H587)="B",UPPER(H587)="M"),
          EINSTELLUNGEN!$D$22,
          IF(OR(UPPER(H587)="C",UPPER(H587)="S"),
            EINSTELLUNGEN!$D$23,
            IF(UPPER(H587)="D",
              EINSTELLUNGEN!$D$24,
              IF(UPPER(H587)="E",
                EINSTELLUNGEN!$D$25,
                UPPER(H587)))))),
      IF(ISNUMBER(H587),
        EINSTELLUNGEN!$D$20&amp;H587,
        UPPER(H587)))),
  "")</f>
        <v/>
      </c>
      <c r="AQ587" s="2" t="str">
        <f t="shared" si="325"/>
        <v/>
      </c>
      <c r="AR587" s="2">
        <f t="shared" si="326"/>
        <v>0</v>
      </c>
      <c r="AS587" s="145">
        <f t="shared" si="327"/>
        <v>0.33333333333333331</v>
      </c>
      <c r="AT587" s="2">
        <f t="shared" si="328"/>
        <v>0</v>
      </c>
      <c r="AU587" s="2">
        <f t="shared" si="329"/>
        <v>0</v>
      </c>
      <c r="AV587" s="2">
        <f t="shared" si="330"/>
        <v>0</v>
      </c>
      <c r="AW587" s="2">
        <f t="shared" si="331"/>
        <v>0</v>
      </c>
      <c r="AX587" s="2">
        <f t="shared" si="312"/>
        <v>0</v>
      </c>
      <c r="AY587" s="2">
        <f t="shared" si="332"/>
        <v>0</v>
      </c>
      <c r="AZ587" s="145" t="e">
        <f t="shared" si="333"/>
        <v>#N/A</v>
      </c>
      <c r="BA587" s="145" t="e">
        <f t="shared" si="334"/>
        <v>#N/A</v>
      </c>
      <c r="BB587" s="145">
        <f t="shared" si="335"/>
        <v>2.083333333333337E-2</v>
      </c>
      <c r="BC587" s="2">
        <f>IF(AM587,
  IF(AND(AL587=$J$31,_xlfn.DAYS(AH587,DATE(AI587,1,1))&lt;7),
    MAX(0,EINSTELLUNGEN!$D$12+1-WEEKDAY(DATE(EINSTELLUNGEN!$D$9,EINSTELLUNGEN!$D$10,1),2)),
    IF(AL587=$J$33,
      MIN(EINSTELLUNGEN!$D$12,WEEKDAY(DATE(EINSTELLUNGEN!$D$9,12,31),2)),
      EINSTELLUNGEN!$D$12
  )) - SUMIF(AL$50:AL$2500,"="&amp;AL587,AX$50:AX$2500),
  0)</f>
        <v>3</v>
      </c>
      <c r="BD587" s="2">
        <f t="shared" si="336"/>
        <v>0.33333333333333331</v>
      </c>
      <c r="BE587" s="2">
        <f t="shared" si="337"/>
        <v>0</v>
      </c>
    </row>
    <row r="588" spans="1:57" ht="10.5" customHeight="1">
      <c r="A588" s="1" t="str">
        <f t="shared" ca="1" si="313"/>
        <v/>
      </c>
      <c r="B588" s="1" t="str">
        <f t="shared" ca="1" si="314"/>
        <v/>
      </c>
      <c r="C588" s="1" t="str">
        <f t="shared" ca="1" si="315"/>
        <v/>
      </c>
      <c r="D588" s="1" t="str">
        <f t="shared" ca="1" si="316"/>
        <v/>
      </c>
      <c r="F588" s="10"/>
      <c r="G588" s="136" t="str">
        <f t="shared" si="317"/>
        <v/>
      </c>
      <c r="H588" s="27"/>
      <c r="I588" s="28"/>
      <c r="J588" s="28"/>
      <c r="K588" s="29"/>
      <c r="L588" s="136"/>
      <c r="M588" s="136"/>
      <c r="N588" s="136"/>
      <c r="O588" s="26" t="str">
        <f t="shared" si="318"/>
        <v/>
      </c>
      <c r="P588" s="218" t="str">
        <f t="shared" si="319"/>
        <v/>
      </c>
      <c r="Q588" s="26" t="str">
        <f t="shared" si="320"/>
        <v/>
      </c>
      <c r="R588" s="22"/>
      <c r="S588" s="99"/>
      <c r="T588" s="10"/>
      <c r="U588" s="229" t="str">
        <f t="shared" si="321"/>
        <v/>
      </c>
      <c r="V588" s="230"/>
      <c r="W588" s="230"/>
      <c r="X588" s="230"/>
      <c r="Y588" s="230"/>
      <c r="Z588" s="22" t="str">
        <f>""</f>
        <v/>
      </c>
      <c r="AB588" s="23" t="str">
        <f t="shared" si="322"/>
        <v/>
      </c>
      <c r="AC588" s="2" t="b">
        <f>COUNT(Q588:Q$2500)&gt;0</f>
        <v>0</v>
      </c>
      <c r="AD588" s="2" t="b">
        <f t="shared" si="305"/>
        <v>0</v>
      </c>
      <c r="AE588" s="2" t="b">
        <f t="shared" si="306"/>
        <v>0</v>
      </c>
      <c r="AF588" s="2" t="b">
        <f t="shared" si="307"/>
        <v>0</v>
      </c>
      <c r="AG588" s="2" t="b">
        <f>OR(
  AND(AC588,NOT(AC589)),
  AND(AF588,WEEKDAY(AH587,2)=EINSTELLUNGEN!$D$12),
  AND(AF588,AH588=$J$35)
)</f>
        <v>0</v>
      </c>
      <c r="AH588" s="2">
        <f>IF(AE588,AH587+IF(WEEKDAY(AH587+1,2)&lt;=EINSTELLUNGEN!$D$12,1,$J$36),AH587)</f>
        <v>42020</v>
      </c>
      <c r="AI588" s="2">
        <f t="shared" si="308"/>
        <v>2019</v>
      </c>
      <c r="AJ588" s="2">
        <f t="shared" si="309"/>
        <v>201901</v>
      </c>
      <c r="AK588" s="2">
        <f t="shared" si="310"/>
        <v>201901</v>
      </c>
      <c r="AL588" s="2">
        <f t="shared" si="338"/>
        <v>201903</v>
      </c>
      <c r="AM588" s="2" t="b">
        <f t="shared" si="311"/>
        <v>1</v>
      </c>
      <c r="AN588" s="4" t="e">
        <f t="shared" si="323"/>
        <v>#N/A</v>
      </c>
      <c r="AO588" s="4" t="e">
        <f t="shared" si="324"/>
        <v>#N/A</v>
      </c>
      <c r="AP588" s="2" t="str">
        <f>IF(AD588,
  IF(ISBLANK(H588),
    AP587,
    IF(LEN(H588)=1,
      IF(OR(UPPER(H588)="A",UPPER(H588)="I"),
        EINSTELLUNGEN!$D$21,
        IF(OR(UPPER(H588)="B",UPPER(H588)="M"),
          EINSTELLUNGEN!$D$22,
          IF(OR(UPPER(H588)="C",UPPER(H588)="S"),
            EINSTELLUNGEN!$D$23,
            IF(UPPER(H588)="D",
              EINSTELLUNGEN!$D$24,
              IF(UPPER(H588)="E",
                EINSTELLUNGEN!$D$25,
                UPPER(H588)))))),
      IF(ISNUMBER(H588),
        EINSTELLUNGEN!$D$20&amp;H588,
        UPPER(H588)))),
  "")</f>
        <v/>
      </c>
      <c r="AQ588" s="2" t="str">
        <f t="shared" si="325"/>
        <v/>
      </c>
      <c r="AR588" s="2">
        <f t="shared" si="326"/>
        <v>0</v>
      </c>
      <c r="AS588" s="145">
        <f t="shared" si="327"/>
        <v>0.33333333333333331</v>
      </c>
      <c r="AT588" s="2">
        <f t="shared" si="328"/>
        <v>0</v>
      </c>
      <c r="AU588" s="2">
        <f t="shared" si="329"/>
        <v>0</v>
      </c>
      <c r="AV588" s="2">
        <f t="shared" si="330"/>
        <v>0</v>
      </c>
      <c r="AW588" s="2">
        <f t="shared" si="331"/>
        <v>0</v>
      </c>
      <c r="AX588" s="2">
        <f t="shared" si="312"/>
        <v>0</v>
      </c>
      <c r="AY588" s="2">
        <f t="shared" si="332"/>
        <v>0</v>
      </c>
      <c r="AZ588" s="145" t="e">
        <f t="shared" si="333"/>
        <v>#N/A</v>
      </c>
      <c r="BA588" s="145" t="e">
        <f t="shared" si="334"/>
        <v>#N/A</v>
      </c>
      <c r="BB588" s="145">
        <f t="shared" si="335"/>
        <v>2.083333333333337E-2</v>
      </c>
      <c r="BC588" s="2">
        <f>IF(AM588,
  IF(AND(AL588=$J$31,_xlfn.DAYS(AH588,DATE(AI588,1,1))&lt;7),
    MAX(0,EINSTELLUNGEN!$D$12+1-WEEKDAY(DATE(EINSTELLUNGEN!$D$9,EINSTELLUNGEN!$D$10,1),2)),
    IF(AL588=$J$33,
      MIN(EINSTELLUNGEN!$D$12,WEEKDAY(DATE(EINSTELLUNGEN!$D$9,12,31),2)),
      EINSTELLUNGEN!$D$12
  )) - SUMIF(AL$50:AL$2500,"="&amp;AL588,AX$50:AX$2500),
  0)</f>
        <v>3</v>
      </c>
      <c r="BD588" s="2">
        <f t="shared" si="336"/>
        <v>0.33333333333333331</v>
      </c>
      <c r="BE588" s="2">
        <f t="shared" si="337"/>
        <v>0</v>
      </c>
    </row>
    <row r="589" spans="1:57" ht="10.5" customHeight="1">
      <c r="A589" s="1" t="str">
        <f t="shared" ca="1" si="313"/>
        <v/>
      </c>
      <c r="B589" s="1" t="str">
        <f t="shared" ca="1" si="314"/>
        <v/>
      </c>
      <c r="C589" s="1" t="str">
        <f t="shared" ca="1" si="315"/>
        <v/>
      </c>
      <c r="D589" s="1" t="str">
        <f t="shared" ca="1" si="316"/>
        <v/>
      </c>
      <c r="F589" s="10"/>
      <c r="G589" s="136" t="str">
        <f t="shared" si="317"/>
        <v/>
      </c>
      <c r="H589" s="27"/>
      <c r="I589" s="28"/>
      <c r="J589" s="28"/>
      <c r="K589" s="29"/>
      <c r="L589" s="136"/>
      <c r="M589" s="136"/>
      <c r="N589" s="136"/>
      <c r="O589" s="26" t="str">
        <f t="shared" si="318"/>
        <v/>
      </c>
      <c r="P589" s="218" t="str">
        <f t="shared" si="319"/>
        <v/>
      </c>
      <c r="Q589" s="26" t="str">
        <f t="shared" si="320"/>
        <v/>
      </c>
      <c r="R589" s="22"/>
      <c r="S589" s="99"/>
      <c r="T589" s="10"/>
      <c r="U589" s="229" t="str">
        <f t="shared" si="321"/>
        <v/>
      </c>
      <c r="V589" s="230"/>
      <c r="W589" s="230"/>
      <c r="X589" s="230"/>
      <c r="Y589" s="230"/>
      <c r="Z589" s="22" t="str">
        <f>""</f>
        <v/>
      </c>
      <c r="AB589" s="23" t="str">
        <f t="shared" si="322"/>
        <v/>
      </c>
      <c r="AC589" s="2" t="b">
        <f>COUNT(Q589:Q$2500)&gt;0</f>
        <v>0</v>
      </c>
      <c r="AD589" s="2" t="b">
        <f t="shared" si="305"/>
        <v>0</v>
      </c>
      <c r="AE589" s="2" t="b">
        <f t="shared" si="306"/>
        <v>0</v>
      </c>
      <c r="AF589" s="2" t="b">
        <f t="shared" si="307"/>
        <v>0</v>
      </c>
      <c r="AG589" s="2" t="b">
        <f>OR(
  AND(AC589,NOT(AC590)),
  AND(AF589,WEEKDAY(AH588,2)=EINSTELLUNGEN!$D$12),
  AND(AF589,AH589=$J$35)
)</f>
        <v>0</v>
      </c>
      <c r="AH589" s="2">
        <f>IF(AE589,AH588+IF(WEEKDAY(AH588+1,2)&lt;=EINSTELLUNGEN!$D$12,1,$J$36),AH588)</f>
        <v>42020</v>
      </c>
      <c r="AI589" s="2">
        <f t="shared" si="308"/>
        <v>2019</v>
      </c>
      <c r="AJ589" s="2">
        <f t="shared" si="309"/>
        <v>201901</v>
      </c>
      <c r="AK589" s="2">
        <f t="shared" si="310"/>
        <v>201901</v>
      </c>
      <c r="AL589" s="2">
        <f t="shared" si="338"/>
        <v>201903</v>
      </c>
      <c r="AM589" s="2" t="b">
        <f t="shared" si="311"/>
        <v>1</v>
      </c>
      <c r="AN589" s="4" t="e">
        <f t="shared" si="323"/>
        <v>#N/A</v>
      </c>
      <c r="AO589" s="4" t="e">
        <f t="shared" si="324"/>
        <v>#N/A</v>
      </c>
      <c r="AP589" s="2" t="str">
        <f>IF(AD589,
  IF(ISBLANK(H589),
    AP588,
    IF(LEN(H589)=1,
      IF(OR(UPPER(H589)="A",UPPER(H589)="I"),
        EINSTELLUNGEN!$D$21,
        IF(OR(UPPER(H589)="B",UPPER(H589)="M"),
          EINSTELLUNGEN!$D$22,
          IF(OR(UPPER(H589)="C",UPPER(H589)="S"),
            EINSTELLUNGEN!$D$23,
            IF(UPPER(H589)="D",
              EINSTELLUNGEN!$D$24,
              IF(UPPER(H589)="E",
                EINSTELLUNGEN!$D$25,
                UPPER(H589)))))),
      IF(ISNUMBER(H589),
        EINSTELLUNGEN!$D$20&amp;H589,
        UPPER(H589)))),
  "")</f>
        <v/>
      </c>
      <c r="AQ589" s="2" t="str">
        <f t="shared" si="325"/>
        <v/>
      </c>
      <c r="AR589" s="2">
        <f t="shared" si="326"/>
        <v>0</v>
      </c>
      <c r="AS589" s="145">
        <f t="shared" si="327"/>
        <v>0.33333333333333331</v>
      </c>
      <c r="AT589" s="2">
        <f t="shared" si="328"/>
        <v>0</v>
      </c>
      <c r="AU589" s="2">
        <f t="shared" si="329"/>
        <v>0</v>
      </c>
      <c r="AV589" s="2">
        <f t="shared" si="330"/>
        <v>0</v>
      </c>
      <c r="AW589" s="2">
        <f t="shared" si="331"/>
        <v>0</v>
      </c>
      <c r="AX589" s="2">
        <f t="shared" si="312"/>
        <v>0</v>
      </c>
      <c r="AY589" s="2">
        <f t="shared" si="332"/>
        <v>0</v>
      </c>
      <c r="AZ589" s="145" t="e">
        <f t="shared" si="333"/>
        <v>#N/A</v>
      </c>
      <c r="BA589" s="145" t="e">
        <f t="shared" si="334"/>
        <v>#N/A</v>
      </c>
      <c r="BB589" s="145">
        <f t="shared" si="335"/>
        <v>2.083333333333337E-2</v>
      </c>
      <c r="BC589" s="2">
        <f>IF(AM589,
  IF(AND(AL589=$J$31,_xlfn.DAYS(AH589,DATE(AI589,1,1))&lt;7),
    MAX(0,EINSTELLUNGEN!$D$12+1-WEEKDAY(DATE(EINSTELLUNGEN!$D$9,EINSTELLUNGEN!$D$10,1),2)),
    IF(AL589=$J$33,
      MIN(EINSTELLUNGEN!$D$12,WEEKDAY(DATE(EINSTELLUNGEN!$D$9,12,31),2)),
      EINSTELLUNGEN!$D$12
  )) - SUMIF(AL$50:AL$2500,"="&amp;AL589,AX$50:AX$2500),
  0)</f>
        <v>3</v>
      </c>
      <c r="BD589" s="2">
        <f t="shared" si="336"/>
        <v>0.33333333333333331</v>
      </c>
      <c r="BE589" s="2">
        <f t="shared" si="337"/>
        <v>0</v>
      </c>
    </row>
    <row r="590" spans="1:57" ht="10.5" customHeight="1">
      <c r="A590" s="1" t="str">
        <f t="shared" ca="1" si="313"/>
        <v/>
      </c>
      <c r="B590" s="1" t="str">
        <f t="shared" ca="1" si="314"/>
        <v/>
      </c>
      <c r="C590" s="1" t="str">
        <f t="shared" ca="1" si="315"/>
        <v/>
      </c>
      <c r="D590" s="1" t="str">
        <f t="shared" ca="1" si="316"/>
        <v/>
      </c>
      <c r="F590" s="10"/>
      <c r="G590" s="136" t="str">
        <f t="shared" si="317"/>
        <v/>
      </c>
      <c r="H590" s="27"/>
      <c r="I590" s="28"/>
      <c r="J590" s="28"/>
      <c r="K590" s="29"/>
      <c r="L590" s="136"/>
      <c r="M590" s="136"/>
      <c r="N590" s="136"/>
      <c r="O590" s="26" t="str">
        <f t="shared" si="318"/>
        <v/>
      </c>
      <c r="P590" s="218" t="str">
        <f t="shared" si="319"/>
        <v/>
      </c>
      <c r="Q590" s="26" t="str">
        <f t="shared" si="320"/>
        <v/>
      </c>
      <c r="R590" s="22"/>
      <c r="S590" s="99"/>
      <c r="T590" s="10"/>
      <c r="U590" s="229" t="str">
        <f t="shared" si="321"/>
        <v/>
      </c>
      <c r="V590" s="230"/>
      <c r="W590" s="230"/>
      <c r="X590" s="230"/>
      <c r="Y590" s="230"/>
      <c r="Z590" s="22" t="str">
        <f>""</f>
        <v/>
      </c>
      <c r="AB590" s="23" t="str">
        <f t="shared" si="322"/>
        <v/>
      </c>
      <c r="AC590" s="2" t="b">
        <f>COUNT(Q590:Q$2500)&gt;0</f>
        <v>0</v>
      </c>
      <c r="AD590" s="2" t="b">
        <f t="shared" si="305"/>
        <v>0</v>
      </c>
      <c r="AE590" s="2" t="b">
        <f t="shared" si="306"/>
        <v>0</v>
      </c>
      <c r="AF590" s="2" t="b">
        <f t="shared" si="307"/>
        <v>0</v>
      </c>
      <c r="AG590" s="2" t="b">
        <f>OR(
  AND(AC590,NOT(AC591)),
  AND(AF590,WEEKDAY(AH589,2)=EINSTELLUNGEN!$D$12),
  AND(AF590,AH590=$J$35)
)</f>
        <v>0</v>
      </c>
      <c r="AH590" s="2">
        <f>IF(AE590,AH589+IF(WEEKDAY(AH589+1,2)&lt;=EINSTELLUNGEN!$D$12,1,$J$36),AH589)</f>
        <v>42020</v>
      </c>
      <c r="AI590" s="2">
        <f t="shared" si="308"/>
        <v>2019</v>
      </c>
      <c r="AJ590" s="2">
        <f t="shared" si="309"/>
        <v>201901</v>
      </c>
      <c r="AK590" s="2">
        <f t="shared" si="310"/>
        <v>201901</v>
      </c>
      <c r="AL590" s="2">
        <f t="shared" si="338"/>
        <v>201903</v>
      </c>
      <c r="AM590" s="2" t="b">
        <f t="shared" si="311"/>
        <v>1</v>
      </c>
      <c r="AN590" s="4" t="e">
        <f t="shared" si="323"/>
        <v>#N/A</v>
      </c>
      <c r="AO590" s="4" t="e">
        <f t="shared" si="324"/>
        <v>#N/A</v>
      </c>
      <c r="AP590" s="2" t="str">
        <f>IF(AD590,
  IF(ISBLANK(H590),
    AP589,
    IF(LEN(H590)=1,
      IF(OR(UPPER(H590)="A",UPPER(H590)="I"),
        EINSTELLUNGEN!$D$21,
        IF(OR(UPPER(H590)="B",UPPER(H590)="M"),
          EINSTELLUNGEN!$D$22,
          IF(OR(UPPER(H590)="C",UPPER(H590)="S"),
            EINSTELLUNGEN!$D$23,
            IF(UPPER(H590)="D",
              EINSTELLUNGEN!$D$24,
              IF(UPPER(H590)="E",
                EINSTELLUNGEN!$D$25,
                UPPER(H590)))))),
      IF(ISNUMBER(H590),
        EINSTELLUNGEN!$D$20&amp;H590,
        UPPER(H590)))),
  "")</f>
        <v/>
      </c>
      <c r="AQ590" s="2" t="str">
        <f t="shared" si="325"/>
        <v/>
      </c>
      <c r="AR590" s="2">
        <f t="shared" si="326"/>
        <v>0</v>
      </c>
      <c r="AS590" s="145">
        <f t="shared" si="327"/>
        <v>0.33333333333333331</v>
      </c>
      <c r="AT590" s="2">
        <f t="shared" si="328"/>
        <v>0</v>
      </c>
      <c r="AU590" s="2">
        <f t="shared" si="329"/>
        <v>0</v>
      </c>
      <c r="AV590" s="2">
        <f t="shared" si="330"/>
        <v>0</v>
      </c>
      <c r="AW590" s="2">
        <f t="shared" si="331"/>
        <v>0</v>
      </c>
      <c r="AX590" s="2">
        <f t="shared" si="312"/>
        <v>0</v>
      </c>
      <c r="AY590" s="2">
        <f t="shared" si="332"/>
        <v>0</v>
      </c>
      <c r="AZ590" s="145" t="e">
        <f t="shared" si="333"/>
        <v>#N/A</v>
      </c>
      <c r="BA590" s="145" t="e">
        <f t="shared" si="334"/>
        <v>#N/A</v>
      </c>
      <c r="BB590" s="145">
        <f t="shared" si="335"/>
        <v>2.083333333333337E-2</v>
      </c>
      <c r="BC590" s="2">
        <f>IF(AM590,
  IF(AND(AL590=$J$31,_xlfn.DAYS(AH590,DATE(AI590,1,1))&lt;7),
    MAX(0,EINSTELLUNGEN!$D$12+1-WEEKDAY(DATE(EINSTELLUNGEN!$D$9,EINSTELLUNGEN!$D$10,1),2)),
    IF(AL590=$J$33,
      MIN(EINSTELLUNGEN!$D$12,WEEKDAY(DATE(EINSTELLUNGEN!$D$9,12,31),2)),
      EINSTELLUNGEN!$D$12
  )) - SUMIF(AL$50:AL$2500,"="&amp;AL590,AX$50:AX$2500),
  0)</f>
        <v>3</v>
      </c>
      <c r="BD590" s="2">
        <f t="shared" si="336"/>
        <v>0.33333333333333331</v>
      </c>
      <c r="BE590" s="2">
        <f t="shared" si="337"/>
        <v>0</v>
      </c>
    </row>
    <row r="591" spans="1:57" ht="10.5" customHeight="1">
      <c r="A591" s="1" t="str">
        <f t="shared" ca="1" si="313"/>
        <v/>
      </c>
      <c r="B591" s="1" t="str">
        <f t="shared" ca="1" si="314"/>
        <v/>
      </c>
      <c r="C591" s="1" t="str">
        <f t="shared" ca="1" si="315"/>
        <v/>
      </c>
      <c r="D591" s="1" t="str">
        <f t="shared" ca="1" si="316"/>
        <v/>
      </c>
      <c r="F591" s="10"/>
      <c r="G591" s="136" t="str">
        <f t="shared" si="317"/>
        <v/>
      </c>
      <c r="H591" s="27"/>
      <c r="I591" s="28"/>
      <c r="J591" s="28"/>
      <c r="K591" s="29"/>
      <c r="L591" s="136"/>
      <c r="M591" s="136"/>
      <c r="N591" s="136"/>
      <c r="O591" s="26" t="str">
        <f t="shared" si="318"/>
        <v/>
      </c>
      <c r="P591" s="218" t="str">
        <f t="shared" si="319"/>
        <v/>
      </c>
      <c r="Q591" s="26" t="str">
        <f t="shared" si="320"/>
        <v/>
      </c>
      <c r="R591" s="22"/>
      <c r="S591" s="99"/>
      <c r="T591" s="10"/>
      <c r="U591" s="229" t="str">
        <f t="shared" si="321"/>
        <v/>
      </c>
      <c r="V591" s="230"/>
      <c r="W591" s="230"/>
      <c r="X591" s="230"/>
      <c r="Y591" s="230"/>
      <c r="Z591" s="22" t="str">
        <f>""</f>
        <v/>
      </c>
      <c r="AB591" s="23" t="str">
        <f t="shared" si="322"/>
        <v/>
      </c>
      <c r="AC591" s="2" t="b">
        <f>COUNT(Q591:Q$2500)&gt;0</f>
        <v>0</v>
      </c>
      <c r="AD591" s="2" t="b">
        <f t="shared" si="305"/>
        <v>0</v>
      </c>
      <c r="AE591" s="2" t="b">
        <f t="shared" si="306"/>
        <v>0</v>
      </c>
      <c r="AF591" s="2" t="b">
        <f t="shared" si="307"/>
        <v>0</v>
      </c>
      <c r="AG591" s="2" t="b">
        <f>OR(
  AND(AC591,NOT(AC592)),
  AND(AF591,WEEKDAY(AH590,2)=EINSTELLUNGEN!$D$12),
  AND(AF591,AH591=$J$35)
)</f>
        <v>0</v>
      </c>
      <c r="AH591" s="2">
        <f>IF(AE591,AH590+IF(WEEKDAY(AH590+1,2)&lt;=EINSTELLUNGEN!$D$12,1,$J$36),AH590)</f>
        <v>42020</v>
      </c>
      <c r="AI591" s="2">
        <f t="shared" si="308"/>
        <v>2019</v>
      </c>
      <c r="AJ591" s="2">
        <f t="shared" si="309"/>
        <v>201901</v>
      </c>
      <c r="AK591" s="2">
        <f t="shared" si="310"/>
        <v>201901</v>
      </c>
      <c r="AL591" s="2">
        <f t="shared" si="338"/>
        <v>201903</v>
      </c>
      <c r="AM591" s="2" t="b">
        <f t="shared" si="311"/>
        <v>1</v>
      </c>
      <c r="AN591" s="4" t="e">
        <f t="shared" si="323"/>
        <v>#N/A</v>
      </c>
      <c r="AO591" s="4" t="e">
        <f t="shared" si="324"/>
        <v>#N/A</v>
      </c>
      <c r="AP591" s="2" t="str">
        <f>IF(AD591,
  IF(ISBLANK(H591),
    AP590,
    IF(LEN(H591)=1,
      IF(OR(UPPER(H591)="A",UPPER(H591)="I"),
        EINSTELLUNGEN!$D$21,
        IF(OR(UPPER(H591)="B",UPPER(H591)="M"),
          EINSTELLUNGEN!$D$22,
          IF(OR(UPPER(H591)="C",UPPER(H591)="S"),
            EINSTELLUNGEN!$D$23,
            IF(UPPER(H591)="D",
              EINSTELLUNGEN!$D$24,
              IF(UPPER(H591)="E",
                EINSTELLUNGEN!$D$25,
                UPPER(H591)))))),
      IF(ISNUMBER(H591),
        EINSTELLUNGEN!$D$20&amp;H591,
        UPPER(H591)))),
  "")</f>
        <v/>
      </c>
      <c r="AQ591" s="2" t="str">
        <f t="shared" si="325"/>
        <v/>
      </c>
      <c r="AR591" s="2">
        <f t="shared" si="326"/>
        <v>0</v>
      </c>
      <c r="AS591" s="145">
        <f t="shared" si="327"/>
        <v>0.33333333333333331</v>
      </c>
      <c r="AT591" s="2">
        <f t="shared" si="328"/>
        <v>0</v>
      </c>
      <c r="AU591" s="2">
        <f t="shared" si="329"/>
        <v>0</v>
      </c>
      <c r="AV591" s="2">
        <f t="shared" si="330"/>
        <v>0</v>
      </c>
      <c r="AW591" s="2">
        <f t="shared" si="331"/>
        <v>0</v>
      </c>
      <c r="AX591" s="2">
        <f t="shared" si="312"/>
        <v>0</v>
      </c>
      <c r="AY591" s="2">
        <f t="shared" si="332"/>
        <v>0</v>
      </c>
      <c r="AZ591" s="145" t="e">
        <f t="shared" si="333"/>
        <v>#N/A</v>
      </c>
      <c r="BA591" s="145" t="e">
        <f t="shared" si="334"/>
        <v>#N/A</v>
      </c>
      <c r="BB591" s="145">
        <f t="shared" si="335"/>
        <v>2.083333333333337E-2</v>
      </c>
      <c r="BC591" s="2">
        <f>IF(AM591,
  IF(AND(AL591=$J$31,_xlfn.DAYS(AH591,DATE(AI591,1,1))&lt;7),
    MAX(0,EINSTELLUNGEN!$D$12+1-WEEKDAY(DATE(EINSTELLUNGEN!$D$9,EINSTELLUNGEN!$D$10,1),2)),
    IF(AL591=$J$33,
      MIN(EINSTELLUNGEN!$D$12,WEEKDAY(DATE(EINSTELLUNGEN!$D$9,12,31),2)),
      EINSTELLUNGEN!$D$12
  )) - SUMIF(AL$50:AL$2500,"="&amp;AL591,AX$50:AX$2500),
  0)</f>
        <v>3</v>
      </c>
      <c r="BD591" s="2">
        <f t="shared" si="336"/>
        <v>0.33333333333333331</v>
      </c>
      <c r="BE591" s="2">
        <f t="shared" si="337"/>
        <v>0</v>
      </c>
    </row>
    <row r="592" spans="1:57" ht="10.5" customHeight="1">
      <c r="A592" s="1" t="str">
        <f t="shared" ca="1" si="313"/>
        <v/>
      </c>
      <c r="B592" s="1" t="str">
        <f t="shared" ca="1" si="314"/>
        <v/>
      </c>
      <c r="C592" s="1" t="str">
        <f t="shared" ca="1" si="315"/>
        <v/>
      </c>
      <c r="D592" s="1" t="str">
        <f t="shared" ca="1" si="316"/>
        <v/>
      </c>
      <c r="F592" s="10"/>
      <c r="G592" s="136" t="str">
        <f t="shared" si="317"/>
        <v/>
      </c>
      <c r="H592" s="27"/>
      <c r="I592" s="28"/>
      <c r="J592" s="28"/>
      <c r="K592" s="29"/>
      <c r="L592" s="136"/>
      <c r="M592" s="136"/>
      <c r="N592" s="136"/>
      <c r="O592" s="26" t="str">
        <f t="shared" si="318"/>
        <v/>
      </c>
      <c r="P592" s="218" t="str">
        <f t="shared" si="319"/>
        <v/>
      </c>
      <c r="Q592" s="26" t="str">
        <f t="shared" si="320"/>
        <v/>
      </c>
      <c r="R592" s="22"/>
      <c r="S592" s="99"/>
      <c r="T592" s="10"/>
      <c r="U592" s="229" t="str">
        <f t="shared" si="321"/>
        <v/>
      </c>
      <c r="V592" s="230"/>
      <c r="W592" s="230"/>
      <c r="X592" s="230"/>
      <c r="Y592" s="230"/>
      <c r="Z592" s="22" t="str">
        <f>""</f>
        <v/>
      </c>
      <c r="AB592" s="23" t="str">
        <f t="shared" si="322"/>
        <v/>
      </c>
      <c r="AC592" s="2" t="b">
        <f>COUNT(Q592:Q$2500)&gt;0</f>
        <v>0</v>
      </c>
      <c r="AD592" s="2" t="b">
        <f t="shared" si="305"/>
        <v>0</v>
      </c>
      <c r="AE592" s="2" t="b">
        <f t="shared" si="306"/>
        <v>0</v>
      </c>
      <c r="AF592" s="2" t="b">
        <f t="shared" si="307"/>
        <v>0</v>
      </c>
      <c r="AG592" s="2" t="b">
        <f>OR(
  AND(AC592,NOT(AC593)),
  AND(AF592,WEEKDAY(AH591,2)=EINSTELLUNGEN!$D$12),
  AND(AF592,AH592=$J$35)
)</f>
        <v>0</v>
      </c>
      <c r="AH592" s="2">
        <f>IF(AE592,AH591+IF(WEEKDAY(AH591+1,2)&lt;=EINSTELLUNGEN!$D$12,1,$J$36),AH591)</f>
        <v>42020</v>
      </c>
      <c r="AI592" s="2">
        <f t="shared" si="308"/>
        <v>2019</v>
      </c>
      <c r="AJ592" s="2">
        <f t="shared" si="309"/>
        <v>201901</v>
      </c>
      <c r="AK592" s="2">
        <f t="shared" si="310"/>
        <v>201901</v>
      </c>
      <c r="AL592" s="2">
        <f t="shared" si="338"/>
        <v>201903</v>
      </c>
      <c r="AM592" s="2" t="b">
        <f t="shared" si="311"/>
        <v>1</v>
      </c>
      <c r="AN592" s="4" t="e">
        <f t="shared" si="323"/>
        <v>#N/A</v>
      </c>
      <c r="AO592" s="4" t="e">
        <f t="shared" si="324"/>
        <v>#N/A</v>
      </c>
      <c r="AP592" s="2" t="str">
        <f>IF(AD592,
  IF(ISBLANK(H592),
    AP591,
    IF(LEN(H592)=1,
      IF(OR(UPPER(H592)="A",UPPER(H592)="I"),
        EINSTELLUNGEN!$D$21,
        IF(OR(UPPER(H592)="B",UPPER(H592)="M"),
          EINSTELLUNGEN!$D$22,
          IF(OR(UPPER(H592)="C",UPPER(H592)="S"),
            EINSTELLUNGEN!$D$23,
            IF(UPPER(H592)="D",
              EINSTELLUNGEN!$D$24,
              IF(UPPER(H592)="E",
                EINSTELLUNGEN!$D$25,
                UPPER(H592)))))),
      IF(ISNUMBER(H592),
        EINSTELLUNGEN!$D$20&amp;H592,
        UPPER(H592)))),
  "")</f>
        <v/>
      </c>
      <c r="AQ592" s="2" t="str">
        <f t="shared" si="325"/>
        <v/>
      </c>
      <c r="AR592" s="2">
        <f t="shared" si="326"/>
        <v>0</v>
      </c>
      <c r="AS592" s="145">
        <f t="shared" si="327"/>
        <v>0.33333333333333331</v>
      </c>
      <c r="AT592" s="2">
        <f t="shared" si="328"/>
        <v>0</v>
      </c>
      <c r="AU592" s="2">
        <f t="shared" si="329"/>
        <v>0</v>
      </c>
      <c r="AV592" s="2">
        <f t="shared" si="330"/>
        <v>0</v>
      </c>
      <c r="AW592" s="2">
        <f t="shared" si="331"/>
        <v>0</v>
      </c>
      <c r="AX592" s="2">
        <f t="shared" si="312"/>
        <v>0</v>
      </c>
      <c r="AY592" s="2">
        <f t="shared" si="332"/>
        <v>0</v>
      </c>
      <c r="AZ592" s="145" t="e">
        <f t="shared" si="333"/>
        <v>#N/A</v>
      </c>
      <c r="BA592" s="145" t="e">
        <f t="shared" si="334"/>
        <v>#N/A</v>
      </c>
      <c r="BB592" s="145">
        <f t="shared" si="335"/>
        <v>2.083333333333337E-2</v>
      </c>
      <c r="BC592" s="2">
        <f>IF(AM592,
  IF(AND(AL592=$J$31,_xlfn.DAYS(AH592,DATE(AI592,1,1))&lt;7),
    MAX(0,EINSTELLUNGEN!$D$12+1-WEEKDAY(DATE(EINSTELLUNGEN!$D$9,EINSTELLUNGEN!$D$10,1),2)),
    IF(AL592=$J$33,
      MIN(EINSTELLUNGEN!$D$12,WEEKDAY(DATE(EINSTELLUNGEN!$D$9,12,31),2)),
      EINSTELLUNGEN!$D$12
  )) - SUMIF(AL$50:AL$2500,"="&amp;AL592,AX$50:AX$2500),
  0)</f>
        <v>3</v>
      </c>
      <c r="BD592" s="2">
        <f t="shared" si="336"/>
        <v>0.33333333333333331</v>
      </c>
      <c r="BE592" s="2">
        <f t="shared" si="337"/>
        <v>0</v>
      </c>
    </row>
    <row r="593" spans="1:57" ht="10.5" customHeight="1">
      <c r="A593" s="1" t="str">
        <f t="shared" ca="1" si="313"/>
        <v/>
      </c>
      <c r="B593" s="1" t="str">
        <f t="shared" ca="1" si="314"/>
        <v/>
      </c>
      <c r="C593" s="1" t="str">
        <f t="shared" ca="1" si="315"/>
        <v/>
      </c>
      <c r="D593" s="1" t="str">
        <f t="shared" ca="1" si="316"/>
        <v/>
      </c>
      <c r="F593" s="10"/>
      <c r="G593" s="136" t="str">
        <f t="shared" si="317"/>
        <v/>
      </c>
      <c r="H593" s="27"/>
      <c r="I593" s="28"/>
      <c r="J593" s="28"/>
      <c r="K593" s="29"/>
      <c r="L593" s="136"/>
      <c r="M593" s="136"/>
      <c r="N593" s="136"/>
      <c r="O593" s="26" t="str">
        <f t="shared" si="318"/>
        <v/>
      </c>
      <c r="P593" s="218" t="str">
        <f t="shared" si="319"/>
        <v/>
      </c>
      <c r="Q593" s="26" t="str">
        <f t="shared" si="320"/>
        <v/>
      </c>
      <c r="R593" s="22"/>
      <c r="S593" s="99"/>
      <c r="T593" s="10"/>
      <c r="U593" s="229" t="str">
        <f t="shared" si="321"/>
        <v/>
      </c>
      <c r="V593" s="230"/>
      <c r="W593" s="230"/>
      <c r="X593" s="230"/>
      <c r="Y593" s="230"/>
      <c r="Z593" s="22" t="str">
        <f>""</f>
        <v/>
      </c>
      <c r="AB593" s="23" t="str">
        <f t="shared" si="322"/>
        <v/>
      </c>
      <c r="AC593" s="2" t="b">
        <f>COUNT(Q593:Q$2500)&gt;0</f>
        <v>0</v>
      </c>
      <c r="AD593" s="2" t="b">
        <f t="shared" si="305"/>
        <v>0</v>
      </c>
      <c r="AE593" s="2" t="b">
        <f t="shared" si="306"/>
        <v>0</v>
      </c>
      <c r="AF593" s="2" t="b">
        <f t="shared" si="307"/>
        <v>0</v>
      </c>
      <c r="AG593" s="2" t="b">
        <f>OR(
  AND(AC593,NOT(AC594)),
  AND(AF593,WEEKDAY(AH592,2)=EINSTELLUNGEN!$D$12),
  AND(AF593,AH593=$J$35)
)</f>
        <v>0</v>
      </c>
      <c r="AH593" s="2">
        <f>IF(AE593,AH592+IF(WEEKDAY(AH592+1,2)&lt;=EINSTELLUNGEN!$D$12,1,$J$36),AH592)</f>
        <v>42020</v>
      </c>
      <c r="AI593" s="2">
        <f t="shared" si="308"/>
        <v>2019</v>
      </c>
      <c r="AJ593" s="2">
        <f t="shared" si="309"/>
        <v>201901</v>
      </c>
      <c r="AK593" s="2">
        <f t="shared" si="310"/>
        <v>201901</v>
      </c>
      <c r="AL593" s="2">
        <f t="shared" si="338"/>
        <v>201903</v>
      </c>
      <c r="AM593" s="2" t="b">
        <f t="shared" si="311"/>
        <v>1</v>
      </c>
      <c r="AN593" s="4" t="e">
        <f t="shared" si="323"/>
        <v>#N/A</v>
      </c>
      <c r="AO593" s="4" t="e">
        <f t="shared" si="324"/>
        <v>#N/A</v>
      </c>
      <c r="AP593" s="2" t="str">
        <f>IF(AD593,
  IF(ISBLANK(H593),
    AP592,
    IF(LEN(H593)=1,
      IF(OR(UPPER(H593)="A",UPPER(H593)="I"),
        EINSTELLUNGEN!$D$21,
        IF(OR(UPPER(H593)="B",UPPER(H593)="M"),
          EINSTELLUNGEN!$D$22,
          IF(OR(UPPER(H593)="C",UPPER(H593)="S"),
            EINSTELLUNGEN!$D$23,
            IF(UPPER(H593)="D",
              EINSTELLUNGEN!$D$24,
              IF(UPPER(H593)="E",
                EINSTELLUNGEN!$D$25,
                UPPER(H593)))))),
      IF(ISNUMBER(H593),
        EINSTELLUNGEN!$D$20&amp;H593,
        UPPER(H593)))),
  "")</f>
        <v/>
      </c>
      <c r="AQ593" s="2" t="str">
        <f t="shared" si="325"/>
        <v/>
      </c>
      <c r="AR593" s="2">
        <f t="shared" si="326"/>
        <v>0</v>
      </c>
      <c r="AS593" s="145">
        <f t="shared" si="327"/>
        <v>0.33333333333333331</v>
      </c>
      <c r="AT593" s="2">
        <f t="shared" si="328"/>
        <v>0</v>
      </c>
      <c r="AU593" s="2">
        <f t="shared" si="329"/>
        <v>0</v>
      </c>
      <c r="AV593" s="2">
        <f t="shared" si="330"/>
        <v>0</v>
      </c>
      <c r="AW593" s="2">
        <f t="shared" si="331"/>
        <v>0</v>
      </c>
      <c r="AX593" s="2">
        <f t="shared" si="312"/>
        <v>0</v>
      </c>
      <c r="AY593" s="2">
        <f t="shared" si="332"/>
        <v>0</v>
      </c>
      <c r="AZ593" s="145" t="e">
        <f t="shared" si="333"/>
        <v>#N/A</v>
      </c>
      <c r="BA593" s="145" t="e">
        <f t="shared" si="334"/>
        <v>#N/A</v>
      </c>
      <c r="BB593" s="145">
        <f t="shared" si="335"/>
        <v>2.083333333333337E-2</v>
      </c>
      <c r="BC593" s="2">
        <f>IF(AM593,
  IF(AND(AL593=$J$31,_xlfn.DAYS(AH593,DATE(AI593,1,1))&lt;7),
    MAX(0,EINSTELLUNGEN!$D$12+1-WEEKDAY(DATE(EINSTELLUNGEN!$D$9,EINSTELLUNGEN!$D$10,1),2)),
    IF(AL593=$J$33,
      MIN(EINSTELLUNGEN!$D$12,WEEKDAY(DATE(EINSTELLUNGEN!$D$9,12,31),2)),
      EINSTELLUNGEN!$D$12
  )) - SUMIF(AL$50:AL$2500,"="&amp;AL593,AX$50:AX$2500),
  0)</f>
        <v>3</v>
      </c>
      <c r="BD593" s="2">
        <f t="shared" si="336"/>
        <v>0.33333333333333331</v>
      </c>
      <c r="BE593" s="2">
        <f t="shared" si="337"/>
        <v>0</v>
      </c>
    </row>
    <row r="594" spans="1:57" ht="10.5" customHeight="1">
      <c r="A594" s="1" t="str">
        <f t="shared" ca="1" si="313"/>
        <v/>
      </c>
      <c r="B594" s="1" t="str">
        <f t="shared" ca="1" si="314"/>
        <v/>
      </c>
      <c r="C594" s="1" t="str">
        <f t="shared" ca="1" si="315"/>
        <v/>
      </c>
      <c r="D594" s="1" t="str">
        <f t="shared" ca="1" si="316"/>
        <v/>
      </c>
      <c r="F594" s="10"/>
      <c r="G594" s="136" t="str">
        <f t="shared" si="317"/>
        <v/>
      </c>
      <c r="H594" s="27"/>
      <c r="I594" s="28"/>
      <c r="J594" s="28"/>
      <c r="K594" s="29"/>
      <c r="L594" s="136"/>
      <c r="M594" s="136"/>
      <c r="N594" s="136"/>
      <c r="O594" s="26" t="str">
        <f t="shared" si="318"/>
        <v/>
      </c>
      <c r="P594" s="218" t="str">
        <f t="shared" si="319"/>
        <v/>
      </c>
      <c r="Q594" s="26" t="str">
        <f t="shared" si="320"/>
        <v/>
      </c>
      <c r="R594" s="22"/>
      <c r="S594" s="99"/>
      <c r="T594" s="10"/>
      <c r="U594" s="229" t="str">
        <f t="shared" si="321"/>
        <v/>
      </c>
      <c r="V594" s="230"/>
      <c r="W594" s="230"/>
      <c r="X594" s="230"/>
      <c r="Y594" s="230"/>
      <c r="Z594" s="22" t="str">
        <f>""</f>
        <v/>
      </c>
      <c r="AB594" s="23" t="str">
        <f t="shared" si="322"/>
        <v/>
      </c>
      <c r="AC594" s="2" t="b">
        <f>COUNT(Q594:Q$2500)&gt;0</f>
        <v>0</v>
      </c>
      <c r="AD594" s="2" t="b">
        <f t="shared" si="305"/>
        <v>0</v>
      </c>
      <c r="AE594" s="2" t="b">
        <f t="shared" si="306"/>
        <v>0</v>
      </c>
      <c r="AF594" s="2" t="b">
        <f t="shared" si="307"/>
        <v>0</v>
      </c>
      <c r="AG594" s="2" t="b">
        <f>OR(
  AND(AC594,NOT(AC595)),
  AND(AF594,WEEKDAY(AH593,2)=EINSTELLUNGEN!$D$12),
  AND(AF594,AH594=$J$35)
)</f>
        <v>0</v>
      </c>
      <c r="AH594" s="2">
        <f>IF(AE594,AH593+IF(WEEKDAY(AH593+1,2)&lt;=EINSTELLUNGEN!$D$12,1,$J$36),AH593)</f>
        <v>42020</v>
      </c>
      <c r="AI594" s="2">
        <f t="shared" si="308"/>
        <v>2019</v>
      </c>
      <c r="AJ594" s="2">
        <f t="shared" si="309"/>
        <v>201901</v>
      </c>
      <c r="AK594" s="2">
        <f t="shared" si="310"/>
        <v>201901</v>
      </c>
      <c r="AL594" s="2">
        <f t="shared" si="338"/>
        <v>201903</v>
      </c>
      <c r="AM594" s="2" t="b">
        <f t="shared" si="311"/>
        <v>1</v>
      </c>
      <c r="AN594" s="4" t="e">
        <f t="shared" si="323"/>
        <v>#N/A</v>
      </c>
      <c r="AO594" s="4" t="e">
        <f t="shared" si="324"/>
        <v>#N/A</v>
      </c>
      <c r="AP594" s="2" t="str">
        <f>IF(AD594,
  IF(ISBLANK(H594),
    AP593,
    IF(LEN(H594)=1,
      IF(OR(UPPER(H594)="A",UPPER(H594)="I"),
        EINSTELLUNGEN!$D$21,
        IF(OR(UPPER(H594)="B",UPPER(H594)="M"),
          EINSTELLUNGEN!$D$22,
          IF(OR(UPPER(H594)="C",UPPER(H594)="S"),
            EINSTELLUNGEN!$D$23,
            IF(UPPER(H594)="D",
              EINSTELLUNGEN!$D$24,
              IF(UPPER(H594)="E",
                EINSTELLUNGEN!$D$25,
                UPPER(H594)))))),
      IF(ISNUMBER(H594),
        EINSTELLUNGEN!$D$20&amp;H594,
        UPPER(H594)))),
  "")</f>
        <v/>
      </c>
      <c r="AQ594" s="2" t="str">
        <f t="shared" si="325"/>
        <v/>
      </c>
      <c r="AR594" s="2">
        <f t="shared" si="326"/>
        <v>0</v>
      </c>
      <c r="AS594" s="145">
        <f t="shared" si="327"/>
        <v>0.33333333333333331</v>
      </c>
      <c r="AT594" s="2">
        <f t="shared" si="328"/>
        <v>0</v>
      </c>
      <c r="AU594" s="2">
        <f t="shared" si="329"/>
        <v>0</v>
      </c>
      <c r="AV594" s="2">
        <f t="shared" si="330"/>
        <v>0</v>
      </c>
      <c r="AW594" s="2">
        <f t="shared" si="331"/>
        <v>0</v>
      </c>
      <c r="AX594" s="2">
        <f t="shared" si="312"/>
        <v>0</v>
      </c>
      <c r="AY594" s="2">
        <f t="shared" si="332"/>
        <v>0</v>
      </c>
      <c r="AZ594" s="145" t="e">
        <f t="shared" si="333"/>
        <v>#N/A</v>
      </c>
      <c r="BA594" s="145" t="e">
        <f t="shared" si="334"/>
        <v>#N/A</v>
      </c>
      <c r="BB594" s="145">
        <f t="shared" si="335"/>
        <v>2.083333333333337E-2</v>
      </c>
      <c r="BC594" s="2">
        <f>IF(AM594,
  IF(AND(AL594=$J$31,_xlfn.DAYS(AH594,DATE(AI594,1,1))&lt;7),
    MAX(0,EINSTELLUNGEN!$D$12+1-WEEKDAY(DATE(EINSTELLUNGEN!$D$9,EINSTELLUNGEN!$D$10,1),2)),
    IF(AL594=$J$33,
      MIN(EINSTELLUNGEN!$D$12,WEEKDAY(DATE(EINSTELLUNGEN!$D$9,12,31),2)),
      EINSTELLUNGEN!$D$12
  )) - SUMIF(AL$50:AL$2500,"="&amp;AL594,AX$50:AX$2500),
  0)</f>
        <v>3</v>
      </c>
      <c r="BD594" s="2">
        <f t="shared" si="336"/>
        <v>0.33333333333333331</v>
      </c>
      <c r="BE594" s="2">
        <f t="shared" si="337"/>
        <v>0</v>
      </c>
    </row>
    <row r="595" spans="1:57" ht="10.5" customHeight="1">
      <c r="A595" s="1" t="str">
        <f t="shared" ca="1" si="313"/>
        <v/>
      </c>
      <c r="B595" s="1" t="str">
        <f t="shared" ca="1" si="314"/>
        <v/>
      </c>
      <c r="C595" s="1" t="str">
        <f t="shared" ca="1" si="315"/>
        <v/>
      </c>
      <c r="D595" s="1" t="str">
        <f t="shared" ca="1" si="316"/>
        <v/>
      </c>
      <c r="F595" s="10"/>
      <c r="G595" s="136" t="str">
        <f t="shared" si="317"/>
        <v/>
      </c>
      <c r="H595" s="27"/>
      <c r="I595" s="28"/>
      <c r="J595" s="28"/>
      <c r="K595" s="29"/>
      <c r="L595" s="136"/>
      <c r="M595" s="136"/>
      <c r="N595" s="136"/>
      <c r="O595" s="26" t="str">
        <f t="shared" si="318"/>
        <v/>
      </c>
      <c r="P595" s="218" t="str">
        <f t="shared" si="319"/>
        <v/>
      </c>
      <c r="Q595" s="26" t="str">
        <f t="shared" si="320"/>
        <v/>
      </c>
      <c r="R595" s="22"/>
      <c r="S595" s="99"/>
      <c r="T595" s="10"/>
      <c r="U595" s="229" t="str">
        <f t="shared" si="321"/>
        <v/>
      </c>
      <c r="V595" s="230"/>
      <c r="W595" s="230"/>
      <c r="X595" s="230"/>
      <c r="Y595" s="230"/>
      <c r="Z595" s="22" t="str">
        <f>""</f>
        <v/>
      </c>
      <c r="AB595" s="23" t="str">
        <f t="shared" si="322"/>
        <v/>
      </c>
      <c r="AC595" s="2" t="b">
        <f>COUNT(Q595:Q$2500)&gt;0</f>
        <v>0</v>
      </c>
      <c r="AD595" s="2" t="b">
        <f t="shared" si="305"/>
        <v>0</v>
      </c>
      <c r="AE595" s="2" t="b">
        <f t="shared" si="306"/>
        <v>0</v>
      </c>
      <c r="AF595" s="2" t="b">
        <f t="shared" si="307"/>
        <v>0</v>
      </c>
      <c r="AG595" s="2" t="b">
        <f>OR(
  AND(AC595,NOT(AC596)),
  AND(AF595,WEEKDAY(AH594,2)=EINSTELLUNGEN!$D$12),
  AND(AF595,AH595=$J$35)
)</f>
        <v>0</v>
      </c>
      <c r="AH595" s="2">
        <f>IF(AE595,AH594+IF(WEEKDAY(AH594+1,2)&lt;=EINSTELLUNGEN!$D$12,1,$J$36),AH594)</f>
        <v>42020</v>
      </c>
      <c r="AI595" s="2">
        <f t="shared" si="308"/>
        <v>2019</v>
      </c>
      <c r="AJ595" s="2">
        <f t="shared" si="309"/>
        <v>201901</v>
      </c>
      <c r="AK595" s="2">
        <f t="shared" si="310"/>
        <v>201901</v>
      </c>
      <c r="AL595" s="2">
        <f t="shared" si="338"/>
        <v>201903</v>
      </c>
      <c r="AM595" s="2" t="b">
        <f t="shared" si="311"/>
        <v>1</v>
      </c>
      <c r="AN595" s="4" t="e">
        <f t="shared" si="323"/>
        <v>#N/A</v>
      </c>
      <c r="AO595" s="4" t="e">
        <f t="shared" si="324"/>
        <v>#N/A</v>
      </c>
      <c r="AP595" s="2" t="str">
        <f>IF(AD595,
  IF(ISBLANK(H595),
    AP594,
    IF(LEN(H595)=1,
      IF(OR(UPPER(H595)="A",UPPER(H595)="I"),
        EINSTELLUNGEN!$D$21,
        IF(OR(UPPER(H595)="B",UPPER(H595)="M"),
          EINSTELLUNGEN!$D$22,
          IF(OR(UPPER(H595)="C",UPPER(H595)="S"),
            EINSTELLUNGEN!$D$23,
            IF(UPPER(H595)="D",
              EINSTELLUNGEN!$D$24,
              IF(UPPER(H595)="E",
                EINSTELLUNGEN!$D$25,
                UPPER(H595)))))),
      IF(ISNUMBER(H595),
        EINSTELLUNGEN!$D$20&amp;H595,
        UPPER(H595)))),
  "")</f>
        <v/>
      </c>
      <c r="AQ595" s="2" t="str">
        <f t="shared" si="325"/>
        <v/>
      </c>
      <c r="AR595" s="2">
        <f t="shared" si="326"/>
        <v>0</v>
      </c>
      <c r="AS595" s="145">
        <f t="shared" si="327"/>
        <v>0.33333333333333331</v>
      </c>
      <c r="AT595" s="2">
        <f t="shared" si="328"/>
        <v>0</v>
      </c>
      <c r="AU595" s="2">
        <f t="shared" si="329"/>
        <v>0</v>
      </c>
      <c r="AV595" s="2">
        <f t="shared" si="330"/>
        <v>0</v>
      </c>
      <c r="AW595" s="2">
        <f t="shared" si="331"/>
        <v>0</v>
      </c>
      <c r="AX595" s="2">
        <f t="shared" si="312"/>
        <v>0</v>
      </c>
      <c r="AY595" s="2">
        <f t="shared" si="332"/>
        <v>0</v>
      </c>
      <c r="AZ595" s="145" t="e">
        <f t="shared" si="333"/>
        <v>#N/A</v>
      </c>
      <c r="BA595" s="145" t="e">
        <f t="shared" si="334"/>
        <v>#N/A</v>
      </c>
      <c r="BB595" s="145">
        <f t="shared" si="335"/>
        <v>2.083333333333337E-2</v>
      </c>
      <c r="BC595" s="2">
        <f>IF(AM595,
  IF(AND(AL595=$J$31,_xlfn.DAYS(AH595,DATE(AI595,1,1))&lt;7),
    MAX(0,EINSTELLUNGEN!$D$12+1-WEEKDAY(DATE(EINSTELLUNGEN!$D$9,EINSTELLUNGEN!$D$10,1),2)),
    IF(AL595=$J$33,
      MIN(EINSTELLUNGEN!$D$12,WEEKDAY(DATE(EINSTELLUNGEN!$D$9,12,31),2)),
      EINSTELLUNGEN!$D$12
  )) - SUMIF(AL$50:AL$2500,"="&amp;AL595,AX$50:AX$2500),
  0)</f>
        <v>3</v>
      </c>
      <c r="BD595" s="2">
        <f t="shared" si="336"/>
        <v>0.33333333333333331</v>
      </c>
      <c r="BE595" s="2">
        <f t="shared" si="337"/>
        <v>0</v>
      </c>
    </row>
    <row r="596" spans="1:57" ht="10.5" customHeight="1">
      <c r="A596" s="1" t="str">
        <f t="shared" ca="1" si="313"/>
        <v/>
      </c>
      <c r="B596" s="1" t="str">
        <f t="shared" ca="1" si="314"/>
        <v/>
      </c>
      <c r="C596" s="1" t="str">
        <f t="shared" ca="1" si="315"/>
        <v/>
      </c>
      <c r="D596" s="1" t="str">
        <f t="shared" ca="1" si="316"/>
        <v/>
      </c>
      <c r="F596" s="10"/>
      <c r="G596" s="136" t="str">
        <f t="shared" si="317"/>
        <v/>
      </c>
      <c r="H596" s="27"/>
      <c r="I596" s="28"/>
      <c r="J596" s="28"/>
      <c r="K596" s="29"/>
      <c r="L596" s="136"/>
      <c r="M596" s="136"/>
      <c r="N596" s="136"/>
      <c r="O596" s="26" t="str">
        <f t="shared" si="318"/>
        <v/>
      </c>
      <c r="P596" s="218" t="str">
        <f t="shared" si="319"/>
        <v/>
      </c>
      <c r="Q596" s="26" t="str">
        <f t="shared" si="320"/>
        <v/>
      </c>
      <c r="R596" s="22"/>
      <c r="S596" s="99"/>
      <c r="T596" s="10"/>
      <c r="U596" s="229" t="str">
        <f t="shared" si="321"/>
        <v/>
      </c>
      <c r="V596" s="230"/>
      <c r="W596" s="230"/>
      <c r="X596" s="230"/>
      <c r="Y596" s="230"/>
      <c r="Z596" s="22" t="str">
        <f>""</f>
        <v/>
      </c>
      <c r="AB596" s="23" t="str">
        <f t="shared" si="322"/>
        <v/>
      </c>
      <c r="AC596" s="2" t="b">
        <f>COUNT(Q596:Q$2500)&gt;0</f>
        <v>0</v>
      </c>
      <c r="AD596" s="2" t="b">
        <f t="shared" si="305"/>
        <v>0</v>
      </c>
      <c r="AE596" s="2" t="b">
        <f t="shared" si="306"/>
        <v>0</v>
      </c>
      <c r="AF596" s="2" t="b">
        <f t="shared" si="307"/>
        <v>0</v>
      </c>
      <c r="AG596" s="2" t="b">
        <f>OR(
  AND(AC596,NOT(AC597)),
  AND(AF596,WEEKDAY(AH595,2)=EINSTELLUNGEN!$D$12),
  AND(AF596,AH596=$J$35)
)</f>
        <v>0</v>
      </c>
      <c r="AH596" s="2">
        <f>IF(AE596,AH595+IF(WEEKDAY(AH595+1,2)&lt;=EINSTELLUNGEN!$D$12,1,$J$36),AH595)</f>
        <v>42020</v>
      </c>
      <c r="AI596" s="2">
        <f t="shared" si="308"/>
        <v>2019</v>
      </c>
      <c r="AJ596" s="2">
        <f t="shared" si="309"/>
        <v>201901</v>
      </c>
      <c r="AK596" s="2">
        <f t="shared" si="310"/>
        <v>201901</v>
      </c>
      <c r="AL596" s="2">
        <f t="shared" si="338"/>
        <v>201903</v>
      </c>
      <c r="AM596" s="2" t="b">
        <f t="shared" si="311"/>
        <v>1</v>
      </c>
      <c r="AN596" s="4" t="e">
        <f t="shared" si="323"/>
        <v>#N/A</v>
      </c>
      <c r="AO596" s="4" t="e">
        <f t="shared" si="324"/>
        <v>#N/A</v>
      </c>
      <c r="AP596" s="2" t="str">
        <f>IF(AD596,
  IF(ISBLANK(H596),
    AP595,
    IF(LEN(H596)=1,
      IF(OR(UPPER(H596)="A",UPPER(H596)="I"),
        EINSTELLUNGEN!$D$21,
        IF(OR(UPPER(H596)="B",UPPER(H596)="M"),
          EINSTELLUNGEN!$D$22,
          IF(OR(UPPER(H596)="C",UPPER(H596)="S"),
            EINSTELLUNGEN!$D$23,
            IF(UPPER(H596)="D",
              EINSTELLUNGEN!$D$24,
              IF(UPPER(H596)="E",
                EINSTELLUNGEN!$D$25,
                UPPER(H596)))))),
      IF(ISNUMBER(H596),
        EINSTELLUNGEN!$D$20&amp;H596,
        UPPER(H596)))),
  "")</f>
        <v/>
      </c>
      <c r="AQ596" s="2" t="str">
        <f t="shared" si="325"/>
        <v/>
      </c>
      <c r="AR596" s="2">
        <f t="shared" si="326"/>
        <v>0</v>
      </c>
      <c r="AS596" s="145">
        <f t="shared" si="327"/>
        <v>0.33333333333333331</v>
      </c>
      <c r="AT596" s="2">
        <f t="shared" si="328"/>
        <v>0</v>
      </c>
      <c r="AU596" s="2">
        <f t="shared" si="329"/>
        <v>0</v>
      </c>
      <c r="AV596" s="2">
        <f t="shared" si="330"/>
        <v>0</v>
      </c>
      <c r="AW596" s="2">
        <f t="shared" si="331"/>
        <v>0</v>
      </c>
      <c r="AX596" s="2">
        <f t="shared" si="312"/>
        <v>0</v>
      </c>
      <c r="AY596" s="2">
        <f t="shared" si="332"/>
        <v>0</v>
      </c>
      <c r="AZ596" s="145" t="e">
        <f t="shared" si="333"/>
        <v>#N/A</v>
      </c>
      <c r="BA596" s="145" t="e">
        <f t="shared" si="334"/>
        <v>#N/A</v>
      </c>
      <c r="BB596" s="145">
        <f t="shared" si="335"/>
        <v>2.083333333333337E-2</v>
      </c>
      <c r="BC596" s="2">
        <f>IF(AM596,
  IF(AND(AL596=$J$31,_xlfn.DAYS(AH596,DATE(AI596,1,1))&lt;7),
    MAX(0,EINSTELLUNGEN!$D$12+1-WEEKDAY(DATE(EINSTELLUNGEN!$D$9,EINSTELLUNGEN!$D$10,1),2)),
    IF(AL596=$J$33,
      MIN(EINSTELLUNGEN!$D$12,WEEKDAY(DATE(EINSTELLUNGEN!$D$9,12,31),2)),
      EINSTELLUNGEN!$D$12
  )) - SUMIF(AL$50:AL$2500,"="&amp;AL596,AX$50:AX$2500),
  0)</f>
        <v>3</v>
      </c>
      <c r="BD596" s="2">
        <f t="shared" si="336"/>
        <v>0.33333333333333331</v>
      </c>
      <c r="BE596" s="2">
        <f t="shared" si="337"/>
        <v>0</v>
      </c>
    </row>
    <row r="597" spans="1:57" ht="10.5" customHeight="1">
      <c r="A597" s="1" t="str">
        <f t="shared" ca="1" si="313"/>
        <v/>
      </c>
      <c r="B597" s="1" t="str">
        <f t="shared" ca="1" si="314"/>
        <v/>
      </c>
      <c r="C597" s="1" t="str">
        <f t="shared" ca="1" si="315"/>
        <v/>
      </c>
      <c r="D597" s="1" t="str">
        <f t="shared" ca="1" si="316"/>
        <v/>
      </c>
      <c r="F597" s="10"/>
      <c r="G597" s="136" t="str">
        <f t="shared" si="317"/>
        <v/>
      </c>
      <c r="H597" s="27"/>
      <c r="I597" s="28"/>
      <c r="J597" s="28"/>
      <c r="K597" s="29"/>
      <c r="L597" s="136"/>
      <c r="M597" s="136"/>
      <c r="N597" s="136"/>
      <c r="O597" s="26" t="str">
        <f t="shared" si="318"/>
        <v/>
      </c>
      <c r="P597" s="218" t="str">
        <f t="shared" si="319"/>
        <v/>
      </c>
      <c r="Q597" s="26" t="str">
        <f t="shared" si="320"/>
        <v/>
      </c>
      <c r="R597" s="22"/>
      <c r="S597" s="99"/>
      <c r="T597" s="10"/>
      <c r="U597" s="229" t="str">
        <f t="shared" si="321"/>
        <v/>
      </c>
      <c r="V597" s="230"/>
      <c r="W597" s="230"/>
      <c r="X597" s="230"/>
      <c r="Y597" s="230"/>
      <c r="Z597" s="22" t="str">
        <f>""</f>
        <v/>
      </c>
      <c r="AB597" s="23" t="str">
        <f t="shared" si="322"/>
        <v/>
      </c>
      <c r="AC597" s="2" t="b">
        <f>COUNT(Q597:Q$2500)&gt;0</f>
        <v>0</v>
      </c>
      <c r="AD597" s="2" t="b">
        <f t="shared" si="305"/>
        <v>0</v>
      </c>
      <c r="AE597" s="2" t="b">
        <f t="shared" si="306"/>
        <v>0</v>
      </c>
      <c r="AF597" s="2" t="b">
        <f t="shared" si="307"/>
        <v>0</v>
      </c>
      <c r="AG597" s="2" t="b">
        <f>OR(
  AND(AC597,NOT(AC598)),
  AND(AF597,WEEKDAY(AH596,2)=EINSTELLUNGEN!$D$12),
  AND(AF597,AH597=$J$35)
)</f>
        <v>0</v>
      </c>
      <c r="AH597" s="2">
        <f>IF(AE597,AH596+IF(WEEKDAY(AH596+1,2)&lt;=EINSTELLUNGEN!$D$12,1,$J$36),AH596)</f>
        <v>42020</v>
      </c>
      <c r="AI597" s="2">
        <f t="shared" si="308"/>
        <v>2019</v>
      </c>
      <c r="AJ597" s="2">
        <f t="shared" si="309"/>
        <v>201901</v>
      </c>
      <c r="AK597" s="2">
        <f t="shared" si="310"/>
        <v>201901</v>
      </c>
      <c r="AL597" s="2">
        <f t="shared" si="338"/>
        <v>201903</v>
      </c>
      <c r="AM597" s="2" t="b">
        <f t="shared" si="311"/>
        <v>1</v>
      </c>
      <c r="AN597" s="4" t="e">
        <f t="shared" si="323"/>
        <v>#N/A</v>
      </c>
      <c r="AO597" s="4" t="e">
        <f t="shared" si="324"/>
        <v>#N/A</v>
      </c>
      <c r="AP597" s="2" t="str">
        <f>IF(AD597,
  IF(ISBLANK(H597),
    AP596,
    IF(LEN(H597)=1,
      IF(OR(UPPER(H597)="A",UPPER(H597)="I"),
        EINSTELLUNGEN!$D$21,
        IF(OR(UPPER(H597)="B",UPPER(H597)="M"),
          EINSTELLUNGEN!$D$22,
          IF(OR(UPPER(H597)="C",UPPER(H597)="S"),
            EINSTELLUNGEN!$D$23,
            IF(UPPER(H597)="D",
              EINSTELLUNGEN!$D$24,
              IF(UPPER(H597)="E",
                EINSTELLUNGEN!$D$25,
                UPPER(H597)))))),
      IF(ISNUMBER(H597),
        EINSTELLUNGEN!$D$20&amp;H597,
        UPPER(H597)))),
  "")</f>
        <v/>
      </c>
      <c r="AQ597" s="2" t="str">
        <f t="shared" si="325"/>
        <v/>
      </c>
      <c r="AR597" s="2">
        <f t="shared" si="326"/>
        <v>0</v>
      </c>
      <c r="AS597" s="145">
        <f t="shared" si="327"/>
        <v>0.33333333333333331</v>
      </c>
      <c r="AT597" s="2">
        <f t="shared" si="328"/>
        <v>0</v>
      </c>
      <c r="AU597" s="2">
        <f t="shared" si="329"/>
        <v>0</v>
      </c>
      <c r="AV597" s="2">
        <f t="shared" si="330"/>
        <v>0</v>
      </c>
      <c r="AW597" s="2">
        <f t="shared" si="331"/>
        <v>0</v>
      </c>
      <c r="AX597" s="2">
        <f t="shared" si="312"/>
        <v>0</v>
      </c>
      <c r="AY597" s="2">
        <f t="shared" si="332"/>
        <v>0</v>
      </c>
      <c r="AZ597" s="145" t="e">
        <f t="shared" si="333"/>
        <v>#N/A</v>
      </c>
      <c r="BA597" s="145" t="e">
        <f t="shared" si="334"/>
        <v>#N/A</v>
      </c>
      <c r="BB597" s="145">
        <f t="shared" si="335"/>
        <v>2.083333333333337E-2</v>
      </c>
      <c r="BC597" s="2">
        <f>IF(AM597,
  IF(AND(AL597=$J$31,_xlfn.DAYS(AH597,DATE(AI597,1,1))&lt;7),
    MAX(0,EINSTELLUNGEN!$D$12+1-WEEKDAY(DATE(EINSTELLUNGEN!$D$9,EINSTELLUNGEN!$D$10,1),2)),
    IF(AL597=$J$33,
      MIN(EINSTELLUNGEN!$D$12,WEEKDAY(DATE(EINSTELLUNGEN!$D$9,12,31),2)),
      EINSTELLUNGEN!$D$12
  )) - SUMIF(AL$50:AL$2500,"="&amp;AL597,AX$50:AX$2500),
  0)</f>
        <v>3</v>
      </c>
      <c r="BD597" s="2">
        <f t="shared" si="336"/>
        <v>0.33333333333333331</v>
      </c>
      <c r="BE597" s="2">
        <f t="shared" si="337"/>
        <v>0</v>
      </c>
    </row>
    <row r="598" spans="1:57" ht="10.5" customHeight="1">
      <c r="A598" s="1" t="str">
        <f t="shared" ca="1" si="313"/>
        <v/>
      </c>
      <c r="B598" s="1" t="str">
        <f t="shared" ca="1" si="314"/>
        <v/>
      </c>
      <c r="C598" s="1" t="str">
        <f t="shared" ca="1" si="315"/>
        <v/>
      </c>
      <c r="D598" s="1" t="str">
        <f t="shared" ca="1" si="316"/>
        <v/>
      </c>
      <c r="F598" s="10"/>
      <c r="G598" s="136" t="str">
        <f t="shared" si="317"/>
        <v/>
      </c>
      <c r="H598" s="27"/>
      <c r="I598" s="28"/>
      <c r="J598" s="28"/>
      <c r="K598" s="29"/>
      <c r="L598" s="136"/>
      <c r="M598" s="136"/>
      <c r="N598" s="136"/>
      <c r="O598" s="26" t="str">
        <f t="shared" si="318"/>
        <v/>
      </c>
      <c r="P598" s="218" t="str">
        <f t="shared" si="319"/>
        <v/>
      </c>
      <c r="Q598" s="26" t="str">
        <f t="shared" si="320"/>
        <v/>
      </c>
      <c r="R598" s="22"/>
      <c r="S598" s="99"/>
      <c r="T598" s="10"/>
      <c r="U598" s="229" t="str">
        <f t="shared" si="321"/>
        <v/>
      </c>
      <c r="V598" s="230"/>
      <c r="W598" s="230"/>
      <c r="X598" s="230"/>
      <c r="Y598" s="230"/>
      <c r="Z598" s="22" t="str">
        <f>""</f>
        <v/>
      </c>
      <c r="AB598" s="23" t="str">
        <f t="shared" si="322"/>
        <v/>
      </c>
      <c r="AC598" s="2" t="b">
        <f>COUNT(Q598:Q$2500)&gt;0</f>
        <v>0</v>
      </c>
      <c r="AD598" s="2" t="b">
        <f t="shared" si="305"/>
        <v>0</v>
      </c>
      <c r="AE598" s="2" t="b">
        <f t="shared" si="306"/>
        <v>0</v>
      </c>
      <c r="AF598" s="2" t="b">
        <f t="shared" si="307"/>
        <v>0</v>
      </c>
      <c r="AG598" s="2" t="b">
        <f>OR(
  AND(AC598,NOT(AC599)),
  AND(AF598,WEEKDAY(AH597,2)=EINSTELLUNGEN!$D$12),
  AND(AF598,AH598=$J$35)
)</f>
        <v>0</v>
      </c>
      <c r="AH598" s="2">
        <f>IF(AE598,AH597+IF(WEEKDAY(AH597+1,2)&lt;=EINSTELLUNGEN!$D$12,1,$J$36),AH597)</f>
        <v>42020</v>
      </c>
      <c r="AI598" s="2">
        <f t="shared" si="308"/>
        <v>2019</v>
      </c>
      <c r="AJ598" s="2">
        <f t="shared" si="309"/>
        <v>201901</v>
      </c>
      <c r="AK598" s="2">
        <f t="shared" si="310"/>
        <v>201901</v>
      </c>
      <c r="AL598" s="2">
        <f t="shared" si="338"/>
        <v>201903</v>
      </c>
      <c r="AM598" s="2" t="b">
        <f t="shared" si="311"/>
        <v>1</v>
      </c>
      <c r="AN598" s="4" t="e">
        <f t="shared" si="323"/>
        <v>#N/A</v>
      </c>
      <c r="AO598" s="4" t="e">
        <f t="shared" si="324"/>
        <v>#N/A</v>
      </c>
      <c r="AP598" s="2" t="str">
        <f>IF(AD598,
  IF(ISBLANK(H598),
    AP597,
    IF(LEN(H598)=1,
      IF(OR(UPPER(H598)="A",UPPER(H598)="I"),
        EINSTELLUNGEN!$D$21,
        IF(OR(UPPER(H598)="B",UPPER(H598)="M"),
          EINSTELLUNGEN!$D$22,
          IF(OR(UPPER(H598)="C",UPPER(H598)="S"),
            EINSTELLUNGEN!$D$23,
            IF(UPPER(H598)="D",
              EINSTELLUNGEN!$D$24,
              IF(UPPER(H598)="E",
                EINSTELLUNGEN!$D$25,
                UPPER(H598)))))),
      IF(ISNUMBER(H598),
        EINSTELLUNGEN!$D$20&amp;H598,
        UPPER(H598)))),
  "")</f>
        <v/>
      </c>
      <c r="AQ598" s="2" t="str">
        <f t="shared" si="325"/>
        <v/>
      </c>
      <c r="AR598" s="2">
        <f t="shared" si="326"/>
        <v>0</v>
      </c>
      <c r="AS598" s="145">
        <f t="shared" si="327"/>
        <v>0.33333333333333331</v>
      </c>
      <c r="AT598" s="2">
        <f t="shared" si="328"/>
        <v>0</v>
      </c>
      <c r="AU598" s="2">
        <f t="shared" si="329"/>
        <v>0</v>
      </c>
      <c r="AV598" s="2">
        <f t="shared" si="330"/>
        <v>0</v>
      </c>
      <c r="AW598" s="2">
        <f t="shared" si="331"/>
        <v>0</v>
      </c>
      <c r="AX598" s="2">
        <f t="shared" si="312"/>
        <v>0</v>
      </c>
      <c r="AY598" s="2">
        <f t="shared" si="332"/>
        <v>0</v>
      </c>
      <c r="AZ598" s="145" t="e">
        <f t="shared" si="333"/>
        <v>#N/A</v>
      </c>
      <c r="BA598" s="145" t="e">
        <f t="shared" si="334"/>
        <v>#N/A</v>
      </c>
      <c r="BB598" s="145">
        <f t="shared" si="335"/>
        <v>2.083333333333337E-2</v>
      </c>
      <c r="BC598" s="2">
        <f>IF(AM598,
  IF(AND(AL598=$J$31,_xlfn.DAYS(AH598,DATE(AI598,1,1))&lt;7),
    MAX(0,EINSTELLUNGEN!$D$12+1-WEEKDAY(DATE(EINSTELLUNGEN!$D$9,EINSTELLUNGEN!$D$10,1),2)),
    IF(AL598=$J$33,
      MIN(EINSTELLUNGEN!$D$12,WEEKDAY(DATE(EINSTELLUNGEN!$D$9,12,31),2)),
      EINSTELLUNGEN!$D$12
  )) - SUMIF(AL$50:AL$2500,"="&amp;AL598,AX$50:AX$2500),
  0)</f>
        <v>3</v>
      </c>
      <c r="BD598" s="2">
        <f t="shared" si="336"/>
        <v>0.33333333333333331</v>
      </c>
      <c r="BE598" s="2">
        <f t="shared" si="337"/>
        <v>0</v>
      </c>
    </row>
    <row r="599" spans="1:57" ht="10.5" customHeight="1">
      <c r="A599" s="1" t="str">
        <f t="shared" ca="1" si="313"/>
        <v/>
      </c>
      <c r="B599" s="1" t="str">
        <f t="shared" ca="1" si="314"/>
        <v/>
      </c>
      <c r="C599" s="1" t="str">
        <f t="shared" ca="1" si="315"/>
        <v/>
      </c>
      <c r="D599" s="1" t="str">
        <f t="shared" ca="1" si="316"/>
        <v/>
      </c>
      <c r="F599" s="10"/>
      <c r="G599" s="136" t="str">
        <f t="shared" si="317"/>
        <v/>
      </c>
      <c r="H599" s="27"/>
      <c r="I599" s="28"/>
      <c r="J599" s="28"/>
      <c r="K599" s="29"/>
      <c r="L599" s="136"/>
      <c r="M599" s="136"/>
      <c r="N599" s="136"/>
      <c r="O599" s="26" t="str">
        <f t="shared" si="318"/>
        <v/>
      </c>
      <c r="P599" s="218" t="str">
        <f t="shared" si="319"/>
        <v/>
      </c>
      <c r="Q599" s="26" t="str">
        <f t="shared" si="320"/>
        <v/>
      </c>
      <c r="R599" s="22"/>
      <c r="S599" s="99"/>
      <c r="T599" s="10"/>
      <c r="U599" s="229" t="str">
        <f t="shared" si="321"/>
        <v/>
      </c>
      <c r="V599" s="230"/>
      <c r="W599" s="230"/>
      <c r="X599" s="230"/>
      <c r="Y599" s="230"/>
      <c r="Z599" s="22" t="str">
        <f>""</f>
        <v/>
      </c>
      <c r="AB599" s="23" t="str">
        <f t="shared" si="322"/>
        <v/>
      </c>
      <c r="AC599" s="2" t="b">
        <f>COUNT(Q599:Q$2500)&gt;0</f>
        <v>0</v>
      </c>
      <c r="AD599" s="2" t="b">
        <f t="shared" si="305"/>
        <v>0</v>
      </c>
      <c r="AE599" s="2" t="b">
        <f t="shared" si="306"/>
        <v>0</v>
      </c>
      <c r="AF599" s="2" t="b">
        <f t="shared" si="307"/>
        <v>0</v>
      </c>
      <c r="AG599" s="2" t="b">
        <f>OR(
  AND(AC599,NOT(AC600)),
  AND(AF599,WEEKDAY(AH598,2)=EINSTELLUNGEN!$D$12),
  AND(AF599,AH599=$J$35)
)</f>
        <v>0</v>
      </c>
      <c r="AH599" s="2">
        <f>IF(AE599,AH598+IF(WEEKDAY(AH598+1,2)&lt;=EINSTELLUNGEN!$D$12,1,$J$36),AH598)</f>
        <v>42020</v>
      </c>
      <c r="AI599" s="2">
        <f t="shared" si="308"/>
        <v>2019</v>
      </c>
      <c r="AJ599" s="2">
        <f t="shared" si="309"/>
        <v>201901</v>
      </c>
      <c r="AK599" s="2">
        <f t="shared" si="310"/>
        <v>201901</v>
      </c>
      <c r="AL599" s="2">
        <f t="shared" si="338"/>
        <v>201903</v>
      </c>
      <c r="AM599" s="2" t="b">
        <f t="shared" si="311"/>
        <v>1</v>
      </c>
      <c r="AN599" s="4" t="e">
        <f t="shared" si="323"/>
        <v>#N/A</v>
      </c>
      <c r="AO599" s="4" t="e">
        <f t="shared" si="324"/>
        <v>#N/A</v>
      </c>
      <c r="AP599" s="2" t="str">
        <f>IF(AD599,
  IF(ISBLANK(H599),
    AP598,
    IF(LEN(H599)=1,
      IF(OR(UPPER(H599)="A",UPPER(H599)="I"),
        EINSTELLUNGEN!$D$21,
        IF(OR(UPPER(H599)="B",UPPER(H599)="M"),
          EINSTELLUNGEN!$D$22,
          IF(OR(UPPER(H599)="C",UPPER(H599)="S"),
            EINSTELLUNGEN!$D$23,
            IF(UPPER(H599)="D",
              EINSTELLUNGEN!$D$24,
              IF(UPPER(H599)="E",
                EINSTELLUNGEN!$D$25,
                UPPER(H599)))))),
      IF(ISNUMBER(H599),
        EINSTELLUNGEN!$D$20&amp;H599,
        UPPER(H599)))),
  "")</f>
        <v/>
      </c>
      <c r="AQ599" s="2" t="str">
        <f t="shared" si="325"/>
        <v/>
      </c>
      <c r="AR599" s="2">
        <f t="shared" si="326"/>
        <v>0</v>
      </c>
      <c r="AS599" s="145">
        <f t="shared" si="327"/>
        <v>0.33333333333333331</v>
      </c>
      <c r="AT599" s="2">
        <f t="shared" si="328"/>
        <v>0</v>
      </c>
      <c r="AU599" s="2">
        <f t="shared" si="329"/>
        <v>0</v>
      </c>
      <c r="AV599" s="2">
        <f t="shared" si="330"/>
        <v>0</v>
      </c>
      <c r="AW599" s="2">
        <f t="shared" si="331"/>
        <v>0</v>
      </c>
      <c r="AX599" s="2">
        <f t="shared" si="312"/>
        <v>0</v>
      </c>
      <c r="AY599" s="2">
        <f t="shared" si="332"/>
        <v>0</v>
      </c>
      <c r="AZ599" s="145" t="e">
        <f t="shared" si="333"/>
        <v>#N/A</v>
      </c>
      <c r="BA599" s="145" t="e">
        <f t="shared" si="334"/>
        <v>#N/A</v>
      </c>
      <c r="BB599" s="145">
        <f t="shared" si="335"/>
        <v>2.083333333333337E-2</v>
      </c>
      <c r="BC599" s="2">
        <f>IF(AM599,
  IF(AND(AL599=$J$31,_xlfn.DAYS(AH599,DATE(AI599,1,1))&lt;7),
    MAX(0,EINSTELLUNGEN!$D$12+1-WEEKDAY(DATE(EINSTELLUNGEN!$D$9,EINSTELLUNGEN!$D$10,1),2)),
    IF(AL599=$J$33,
      MIN(EINSTELLUNGEN!$D$12,WEEKDAY(DATE(EINSTELLUNGEN!$D$9,12,31),2)),
      EINSTELLUNGEN!$D$12
  )) - SUMIF(AL$50:AL$2500,"="&amp;AL599,AX$50:AX$2500),
  0)</f>
        <v>3</v>
      </c>
      <c r="BD599" s="2">
        <f t="shared" si="336"/>
        <v>0.33333333333333331</v>
      </c>
      <c r="BE599" s="2">
        <f t="shared" si="337"/>
        <v>0</v>
      </c>
    </row>
    <row r="600" spans="1:57" ht="10.5" customHeight="1">
      <c r="A600" s="1" t="str">
        <f t="shared" ca="1" si="313"/>
        <v/>
      </c>
      <c r="B600" s="1" t="str">
        <f t="shared" ca="1" si="314"/>
        <v/>
      </c>
      <c r="C600" s="1" t="str">
        <f t="shared" ca="1" si="315"/>
        <v/>
      </c>
      <c r="D600" s="1" t="str">
        <f t="shared" ca="1" si="316"/>
        <v/>
      </c>
      <c r="F600" s="10"/>
      <c r="G600" s="136" t="str">
        <f t="shared" si="317"/>
        <v/>
      </c>
      <c r="H600" s="27"/>
      <c r="I600" s="28"/>
      <c r="J600" s="28"/>
      <c r="K600" s="29"/>
      <c r="L600" s="136"/>
      <c r="M600" s="136"/>
      <c r="N600" s="136"/>
      <c r="O600" s="26" t="str">
        <f t="shared" si="318"/>
        <v/>
      </c>
      <c r="P600" s="218" t="str">
        <f t="shared" si="319"/>
        <v/>
      </c>
      <c r="Q600" s="26" t="str">
        <f t="shared" si="320"/>
        <v/>
      </c>
      <c r="R600" s="22"/>
      <c r="S600" s="99"/>
      <c r="T600" s="10"/>
      <c r="U600" s="229" t="str">
        <f t="shared" si="321"/>
        <v/>
      </c>
      <c r="V600" s="230"/>
      <c r="W600" s="230"/>
      <c r="X600" s="230"/>
      <c r="Y600" s="230"/>
      <c r="Z600" s="22" t="str">
        <f>""</f>
        <v/>
      </c>
      <c r="AB600" s="23" t="str">
        <f t="shared" si="322"/>
        <v/>
      </c>
      <c r="AC600" s="2" t="b">
        <f>COUNT(Q600:Q$2500)&gt;0</f>
        <v>0</v>
      </c>
      <c r="AD600" s="2" t="b">
        <f t="shared" si="305"/>
        <v>0</v>
      </c>
      <c r="AE600" s="2" t="b">
        <f t="shared" si="306"/>
        <v>0</v>
      </c>
      <c r="AF600" s="2" t="b">
        <f t="shared" si="307"/>
        <v>0</v>
      </c>
      <c r="AG600" s="2" t="b">
        <f>OR(
  AND(AC600,NOT(AC601)),
  AND(AF600,WEEKDAY(AH599,2)=EINSTELLUNGEN!$D$12),
  AND(AF600,AH600=$J$35)
)</f>
        <v>0</v>
      </c>
      <c r="AH600" s="2">
        <f>IF(AE600,AH599+IF(WEEKDAY(AH599+1,2)&lt;=EINSTELLUNGEN!$D$12,1,$J$36),AH599)</f>
        <v>42020</v>
      </c>
      <c r="AI600" s="2">
        <f t="shared" si="308"/>
        <v>2019</v>
      </c>
      <c r="AJ600" s="2">
        <f t="shared" si="309"/>
        <v>201901</v>
      </c>
      <c r="AK600" s="2">
        <f t="shared" si="310"/>
        <v>201901</v>
      </c>
      <c r="AL600" s="2">
        <f t="shared" si="338"/>
        <v>201903</v>
      </c>
      <c r="AM600" s="2" t="b">
        <f t="shared" si="311"/>
        <v>1</v>
      </c>
      <c r="AN600" s="4" t="e">
        <f t="shared" si="323"/>
        <v>#N/A</v>
      </c>
      <c r="AO600" s="4" t="e">
        <f t="shared" si="324"/>
        <v>#N/A</v>
      </c>
      <c r="AP600" s="2" t="str">
        <f>IF(AD600,
  IF(ISBLANK(H600),
    AP599,
    IF(LEN(H600)=1,
      IF(OR(UPPER(H600)="A",UPPER(H600)="I"),
        EINSTELLUNGEN!$D$21,
        IF(OR(UPPER(H600)="B",UPPER(H600)="M"),
          EINSTELLUNGEN!$D$22,
          IF(OR(UPPER(H600)="C",UPPER(H600)="S"),
            EINSTELLUNGEN!$D$23,
            IF(UPPER(H600)="D",
              EINSTELLUNGEN!$D$24,
              IF(UPPER(H600)="E",
                EINSTELLUNGEN!$D$25,
                UPPER(H600)))))),
      IF(ISNUMBER(H600),
        EINSTELLUNGEN!$D$20&amp;H600,
        UPPER(H600)))),
  "")</f>
        <v/>
      </c>
      <c r="AQ600" s="2" t="str">
        <f t="shared" si="325"/>
        <v/>
      </c>
      <c r="AR600" s="2">
        <f t="shared" si="326"/>
        <v>0</v>
      </c>
      <c r="AS600" s="145">
        <f t="shared" si="327"/>
        <v>0.33333333333333331</v>
      </c>
      <c r="AT600" s="2">
        <f t="shared" si="328"/>
        <v>0</v>
      </c>
      <c r="AU600" s="2">
        <f t="shared" si="329"/>
        <v>0</v>
      </c>
      <c r="AV600" s="2">
        <f t="shared" si="330"/>
        <v>0</v>
      </c>
      <c r="AW600" s="2">
        <f t="shared" si="331"/>
        <v>0</v>
      </c>
      <c r="AX600" s="2">
        <f t="shared" si="312"/>
        <v>0</v>
      </c>
      <c r="AY600" s="2">
        <f t="shared" si="332"/>
        <v>0</v>
      </c>
      <c r="AZ600" s="145" t="e">
        <f t="shared" si="333"/>
        <v>#N/A</v>
      </c>
      <c r="BA600" s="145" t="e">
        <f t="shared" si="334"/>
        <v>#N/A</v>
      </c>
      <c r="BB600" s="145">
        <f t="shared" si="335"/>
        <v>2.083333333333337E-2</v>
      </c>
      <c r="BC600" s="2">
        <f>IF(AM600,
  IF(AND(AL600=$J$31,_xlfn.DAYS(AH600,DATE(AI600,1,1))&lt;7),
    MAX(0,EINSTELLUNGEN!$D$12+1-WEEKDAY(DATE(EINSTELLUNGEN!$D$9,EINSTELLUNGEN!$D$10,1),2)),
    IF(AL600=$J$33,
      MIN(EINSTELLUNGEN!$D$12,WEEKDAY(DATE(EINSTELLUNGEN!$D$9,12,31),2)),
      EINSTELLUNGEN!$D$12
  )) - SUMIF(AL$50:AL$2500,"="&amp;AL600,AX$50:AX$2500),
  0)</f>
        <v>3</v>
      </c>
      <c r="BD600" s="2">
        <f t="shared" si="336"/>
        <v>0.33333333333333331</v>
      </c>
      <c r="BE600" s="2">
        <f t="shared" si="337"/>
        <v>0</v>
      </c>
    </row>
    <row r="601" spans="1:57" ht="10.5" customHeight="1">
      <c r="A601" s="1" t="str">
        <f t="shared" ca="1" si="313"/>
        <v/>
      </c>
      <c r="B601" s="1" t="str">
        <f t="shared" ca="1" si="314"/>
        <v/>
      </c>
      <c r="C601" s="1" t="str">
        <f t="shared" ca="1" si="315"/>
        <v/>
      </c>
      <c r="D601" s="1" t="str">
        <f t="shared" ca="1" si="316"/>
        <v/>
      </c>
      <c r="F601" s="10"/>
      <c r="G601" s="136" t="str">
        <f t="shared" si="317"/>
        <v/>
      </c>
      <c r="H601" s="27"/>
      <c r="I601" s="28"/>
      <c r="J601" s="28"/>
      <c r="K601" s="29"/>
      <c r="L601" s="136"/>
      <c r="M601" s="136"/>
      <c r="N601" s="136"/>
      <c r="O601" s="26" t="str">
        <f t="shared" si="318"/>
        <v/>
      </c>
      <c r="P601" s="218" t="str">
        <f t="shared" si="319"/>
        <v/>
      </c>
      <c r="Q601" s="26" t="str">
        <f t="shared" si="320"/>
        <v/>
      </c>
      <c r="R601" s="22"/>
      <c r="S601" s="99"/>
      <c r="T601" s="10"/>
      <c r="U601" s="229" t="str">
        <f t="shared" si="321"/>
        <v/>
      </c>
      <c r="V601" s="230"/>
      <c r="W601" s="230"/>
      <c r="X601" s="230"/>
      <c r="Y601" s="230"/>
      <c r="Z601" s="22" t="str">
        <f>""</f>
        <v/>
      </c>
      <c r="AB601" s="23" t="str">
        <f t="shared" si="322"/>
        <v/>
      </c>
      <c r="AC601" s="2" t="b">
        <f>COUNT(Q601:Q$2500)&gt;0</f>
        <v>0</v>
      </c>
      <c r="AD601" s="2" t="b">
        <f t="shared" si="305"/>
        <v>0</v>
      </c>
      <c r="AE601" s="2" t="b">
        <f t="shared" si="306"/>
        <v>0</v>
      </c>
      <c r="AF601" s="2" t="b">
        <f t="shared" si="307"/>
        <v>0</v>
      </c>
      <c r="AG601" s="2" t="b">
        <f>OR(
  AND(AC601,NOT(AC602)),
  AND(AF601,WEEKDAY(AH600,2)=EINSTELLUNGEN!$D$12),
  AND(AF601,AH601=$J$35)
)</f>
        <v>0</v>
      </c>
      <c r="AH601" s="2">
        <f>IF(AE601,AH600+IF(WEEKDAY(AH600+1,2)&lt;=EINSTELLUNGEN!$D$12,1,$J$36),AH600)</f>
        <v>42020</v>
      </c>
      <c r="AI601" s="2">
        <f t="shared" si="308"/>
        <v>2019</v>
      </c>
      <c r="AJ601" s="2">
        <f t="shared" si="309"/>
        <v>201901</v>
      </c>
      <c r="AK601" s="2">
        <f t="shared" si="310"/>
        <v>201901</v>
      </c>
      <c r="AL601" s="2">
        <f t="shared" si="338"/>
        <v>201903</v>
      </c>
      <c r="AM601" s="2" t="b">
        <f t="shared" si="311"/>
        <v>1</v>
      </c>
      <c r="AN601" s="4" t="e">
        <f t="shared" si="323"/>
        <v>#N/A</v>
      </c>
      <c r="AO601" s="4" t="e">
        <f t="shared" si="324"/>
        <v>#N/A</v>
      </c>
      <c r="AP601" s="2" t="str">
        <f>IF(AD601,
  IF(ISBLANK(H601),
    AP600,
    IF(LEN(H601)=1,
      IF(OR(UPPER(H601)="A",UPPER(H601)="I"),
        EINSTELLUNGEN!$D$21,
        IF(OR(UPPER(H601)="B",UPPER(H601)="M"),
          EINSTELLUNGEN!$D$22,
          IF(OR(UPPER(H601)="C",UPPER(H601)="S"),
            EINSTELLUNGEN!$D$23,
            IF(UPPER(H601)="D",
              EINSTELLUNGEN!$D$24,
              IF(UPPER(H601)="E",
                EINSTELLUNGEN!$D$25,
                UPPER(H601)))))),
      IF(ISNUMBER(H601),
        EINSTELLUNGEN!$D$20&amp;H601,
        UPPER(H601)))),
  "")</f>
        <v/>
      </c>
      <c r="AQ601" s="2" t="str">
        <f t="shared" si="325"/>
        <v/>
      </c>
      <c r="AR601" s="2">
        <f t="shared" si="326"/>
        <v>0</v>
      </c>
      <c r="AS601" s="145">
        <f t="shared" si="327"/>
        <v>0.33333333333333331</v>
      </c>
      <c r="AT601" s="2">
        <f t="shared" si="328"/>
        <v>0</v>
      </c>
      <c r="AU601" s="2">
        <f t="shared" si="329"/>
        <v>0</v>
      </c>
      <c r="AV601" s="2">
        <f t="shared" si="330"/>
        <v>0</v>
      </c>
      <c r="AW601" s="2">
        <f t="shared" si="331"/>
        <v>0</v>
      </c>
      <c r="AX601" s="2">
        <f t="shared" si="312"/>
        <v>0</v>
      </c>
      <c r="AY601" s="2">
        <f t="shared" si="332"/>
        <v>0</v>
      </c>
      <c r="AZ601" s="145" t="e">
        <f t="shared" si="333"/>
        <v>#N/A</v>
      </c>
      <c r="BA601" s="145" t="e">
        <f t="shared" si="334"/>
        <v>#N/A</v>
      </c>
      <c r="BB601" s="145">
        <f t="shared" si="335"/>
        <v>2.083333333333337E-2</v>
      </c>
      <c r="BC601" s="2">
        <f>IF(AM601,
  IF(AND(AL601=$J$31,_xlfn.DAYS(AH601,DATE(AI601,1,1))&lt;7),
    MAX(0,EINSTELLUNGEN!$D$12+1-WEEKDAY(DATE(EINSTELLUNGEN!$D$9,EINSTELLUNGEN!$D$10,1),2)),
    IF(AL601=$J$33,
      MIN(EINSTELLUNGEN!$D$12,WEEKDAY(DATE(EINSTELLUNGEN!$D$9,12,31),2)),
      EINSTELLUNGEN!$D$12
  )) - SUMIF(AL$50:AL$2500,"="&amp;AL601,AX$50:AX$2500),
  0)</f>
        <v>3</v>
      </c>
      <c r="BD601" s="2">
        <f t="shared" si="336"/>
        <v>0.33333333333333331</v>
      </c>
      <c r="BE601" s="2">
        <f t="shared" si="337"/>
        <v>0</v>
      </c>
    </row>
    <row r="602" spans="1:57" ht="10.5" customHeight="1">
      <c r="A602" s="1" t="str">
        <f t="shared" ca="1" si="313"/>
        <v/>
      </c>
      <c r="B602" s="1" t="str">
        <f t="shared" ca="1" si="314"/>
        <v/>
      </c>
      <c r="C602" s="1" t="str">
        <f t="shared" ca="1" si="315"/>
        <v/>
      </c>
      <c r="D602" s="1" t="str">
        <f t="shared" ca="1" si="316"/>
        <v/>
      </c>
      <c r="F602" s="10"/>
      <c r="G602" s="136" t="str">
        <f t="shared" si="317"/>
        <v/>
      </c>
      <c r="H602" s="27"/>
      <c r="I602" s="28"/>
      <c r="J602" s="28"/>
      <c r="K602" s="29"/>
      <c r="L602" s="136"/>
      <c r="M602" s="136"/>
      <c r="N602" s="136"/>
      <c r="O602" s="26" t="str">
        <f t="shared" si="318"/>
        <v/>
      </c>
      <c r="P602" s="218" t="str">
        <f t="shared" si="319"/>
        <v/>
      </c>
      <c r="Q602" s="26" t="str">
        <f t="shared" si="320"/>
        <v/>
      </c>
      <c r="R602" s="22"/>
      <c r="S602" s="99"/>
      <c r="T602" s="10"/>
      <c r="U602" s="229" t="str">
        <f t="shared" si="321"/>
        <v/>
      </c>
      <c r="V602" s="230"/>
      <c r="W602" s="230"/>
      <c r="X602" s="230"/>
      <c r="Y602" s="230"/>
      <c r="Z602" s="22" t="str">
        <f>""</f>
        <v/>
      </c>
      <c r="AB602" s="23" t="str">
        <f t="shared" si="322"/>
        <v/>
      </c>
      <c r="AC602" s="2" t="b">
        <f>COUNT(Q602:Q$2500)&gt;0</f>
        <v>0</v>
      </c>
      <c r="AD602" s="2" t="b">
        <f t="shared" si="305"/>
        <v>0</v>
      </c>
      <c r="AE602" s="2" t="b">
        <f t="shared" si="306"/>
        <v>0</v>
      </c>
      <c r="AF602" s="2" t="b">
        <f t="shared" si="307"/>
        <v>0</v>
      </c>
      <c r="AG602" s="2" t="b">
        <f>OR(
  AND(AC602,NOT(AC603)),
  AND(AF602,WEEKDAY(AH601,2)=EINSTELLUNGEN!$D$12),
  AND(AF602,AH602=$J$35)
)</f>
        <v>0</v>
      </c>
      <c r="AH602" s="2">
        <f>IF(AE602,AH601+IF(WEEKDAY(AH601+1,2)&lt;=EINSTELLUNGEN!$D$12,1,$J$36),AH601)</f>
        <v>42020</v>
      </c>
      <c r="AI602" s="2">
        <f t="shared" si="308"/>
        <v>2019</v>
      </c>
      <c r="AJ602" s="2">
        <f t="shared" si="309"/>
        <v>201901</v>
      </c>
      <c r="AK602" s="2">
        <f t="shared" si="310"/>
        <v>201901</v>
      </c>
      <c r="AL602" s="2">
        <f t="shared" si="338"/>
        <v>201903</v>
      </c>
      <c r="AM602" s="2" t="b">
        <f t="shared" si="311"/>
        <v>1</v>
      </c>
      <c r="AN602" s="4" t="e">
        <f t="shared" si="323"/>
        <v>#N/A</v>
      </c>
      <c r="AO602" s="4" t="e">
        <f t="shared" si="324"/>
        <v>#N/A</v>
      </c>
      <c r="AP602" s="2" t="str">
        <f>IF(AD602,
  IF(ISBLANK(H602),
    AP601,
    IF(LEN(H602)=1,
      IF(OR(UPPER(H602)="A",UPPER(H602)="I"),
        EINSTELLUNGEN!$D$21,
        IF(OR(UPPER(H602)="B",UPPER(H602)="M"),
          EINSTELLUNGEN!$D$22,
          IF(OR(UPPER(H602)="C",UPPER(H602)="S"),
            EINSTELLUNGEN!$D$23,
            IF(UPPER(H602)="D",
              EINSTELLUNGEN!$D$24,
              IF(UPPER(H602)="E",
                EINSTELLUNGEN!$D$25,
                UPPER(H602)))))),
      IF(ISNUMBER(H602),
        EINSTELLUNGEN!$D$20&amp;H602,
        UPPER(H602)))),
  "")</f>
        <v/>
      </c>
      <c r="AQ602" s="2" t="str">
        <f t="shared" si="325"/>
        <v/>
      </c>
      <c r="AR602" s="2">
        <f t="shared" si="326"/>
        <v>0</v>
      </c>
      <c r="AS602" s="145">
        <f t="shared" si="327"/>
        <v>0.33333333333333331</v>
      </c>
      <c r="AT602" s="2">
        <f t="shared" si="328"/>
        <v>0</v>
      </c>
      <c r="AU602" s="2">
        <f t="shared" si="329"/>
        <v>0</v>
      </c>
      <c r="AV602" s="2">
        <f t="shared" si="330"/>
        <v>0</v>
      </c>
      <c r="AW602" s="2">
        <f t="shared" si="331"/>
        <v>0</v>
      </c>
      <c r="AX602" s="2">
        <f t="shared" si="312"/>
        <v>0</v>
      </c>
      <c r="AY602" s="2">
        <f t="shared" si="332"/>
        <v>0</v>
      </c>
      <c r="AZ602" s="145" t="e">
        <f t="shared" si="333"/>
        <v>#N/A</v>
      </c>
      <c r="BA602" s="145" t="e">
        <f t="shared" si="334"/>
        <v>#N/A</v>
      </c>
      <c r="BB602" s="145">
        <f t="shared" si="335"/>
        <v>2.083333333333337E-2</v>
      </c>
      <c r="BC602" s="2">
        <f>IF(AM602,
  IF(AND(AL602=$J$31,_xlfn.DAYS(AH602,DATE(AI602,1,1))&lt;7),
    MAX(0,EINSTELLUNGEN!$D$12+1-WEEKDAY(DATE(EINSTELLUNGEN!$D$9,EINSTELLUNGEN!$D$10,1),2)),
    IF(AL602=$J$33,
      MIN(EINSTELLUNGEN!$D$12,WEEKDAY(DATE(EINSTELLUNGEN!$D$9,12,31),2)),
      EINSTELLUNGEN!$D$12
  )) - SUMIF(AL$50:AL$2500,"="&amp;AL602,AX$50:AX$2500),
  0)</f>
        <v>3</v>
      </c>
      <c r="BD602" s="2">
        <f t="shared" si="336"/>
        <v>0.33333333333333331</v>
      </c>
      <c r="BE602" s="2">
        <f t="shared" si="337"/>
        <v>0</v>
      </c>
    </row>
    <row r="603" spans="1:57" ht="10.5" customHeight="1">
      <c r="A603" s="1" t="str">
        <f t="shared" ca="1" si="313"/>
        <v/>
      </c>
      <c r="B603" s="1" t="str">
        <f t="shared" ca="1" si="314"/>
        <v/>
      </c>
      <c r="C603" s="1" t="str">
        <f t="shared" ca="1" si="315"/>
        <v/>
      </c>
      <c r="D603" s="1" t="str">
        <f t="shared" ca="1" si="316"/>
        <v/>
      </c>
      <c r="F603" s="10"/>
      <c r="G603" s="136" t="str">
        <f t="shared" si="317"/>
        <v/>
      </c>
      <c r="H603" s="27"/>
      <c r="I603" s="28"/>
      <c r="J603" s="28"/>
      <c r="K603" s="29"/>
      <c r="L603" s="136"/>
      <c r="M603" s="136"/>
      <c r="N603" s="136"/>
      <c r="O603" s="26" t="str">
        <f t="shared" si="318"/>
        <v/>
      </c>
      <c r="P603" s="218" t="str">
        <f t="shared" si="319"/>
        <v/>
      </c>
      <c r="Q603" s="26" t="str">
        <f t="shared" si="320"/>
        <v/>
      </c>
      <c r="R603" s="22"/>
      <c r="S603" s="99"/>
      <c r="T603" s="10"/>
      <c r="U603" s="229" t="str">
        <f t="shared" si="321"/>
        <v/>
      </c>
      <c r="V603" s="230"/>
      <c r="W603" s="230"/>
      <c r="X603" s="230"/>
      <c r="Y603" s="230"/>
      <c r="Z603" s="22" t="str">
        <f>""</f>
        <v/>
      </c>
      <c r="AB603" s="23" t="str">
        <f t="shared" si="322"/>
        <v/>
      </c>
      <c r="AC603" s="2" t="b">
        <f>COUNT(Q603:Q$2500)&gt;0</f>
        <v>0</v>
      </c>
      <c r="AD603" s="2" t="b">
        <f t="shared" si="305"/>
        <v>0</v>
      </c>
      <c r="AE603" s="2" t="b">
        <f t="shared" si="306"/>
        <v>0</v>
      </c>
      <c r="AF603" s="2" t="b">
        <f t="shared" si="307"/>
        <v>0</v>
      </c>
      <c r="AG603" s="2" t="b">
        <f>OR(
  AND(AC603,NOT(AC604)),
  AND(AF603,WEEKDAY(AH602,2)=EINSTELLUNGEN!$D$12),
  AND(AF603,AH603=$J$35)
)</f>
        <v>0</v>
      </c>
      <c r="AH603" s="2">
        <f>IF(AE603,AH602+IF(WEEKDAY(AH602+1,2)&lt;=EINSTELLUNGEN!$D$12,1,$J$36),AH602)</f>
        <v>42020</v>
      </c>
      <c r="AI603" s="2">
        <f t="shared" si="308"/>
        <v>2019</v>
      </c>
      <c r="AJ603" s="2">
        <f t="shared" si="309"/>
        <v>201901</v>
      </c>
      <c r="AK603" s="2">
        <f t="shared" si="310"/>
        <v>201901</v>
      </c>
      <c r="AL603" s="2">
        <f t="shared" si="338"/>
        <v>201903</v>
      </c>
      <c r="AM603" s="2" t="b">
        <f t="shared" si="311"/>
        <v>1</v>
      </c>
      <c r="AN603" s="4" t="e">
        <f t="shared" si="323"/>
        <v>#N/A</v>
      </c>
      <c r="AO603" s="4" t="e">
        <f t="shared" si="324"/>
        <v>#N/A</v>
      </c>
      <c r="AP603" s="2" t="str">
        <f>IF(AD603,
  IF(ISBLANK(H603),
    AP602,
    IF(LEN(H603)=1,
      IF(OR(UPPER(H603)="A",UPPER(H603)="I"),
        EINSTELLUNGEN!$D$21,
        IF(OR(UPPER(H603)="B",UPPER(H603)="M"),
          EINSTELLUNGEN!$D$22,
          IF(OR(UPPER(H603)="C",UPPER(H603)="S"),
            EINSTELLUNGEN!$D$23,
            IF(UPPER(H603)="D",
              EINSTELLUNGEN!$D$24,
              IF(UPPER(H603)="E",
                EINSTELLUNGEN!$D$25,
                UPPER(H603)))))),
      IF(ISNUMBER(H603),
        EINSTELLUNGEN!$D$20&amp;H603,
        UPPER(H603)))),
  "")</f>
        <v/>
      </c>
      <c r="AQ603" s="2" t="str">
        <f t="shared" si="325"/>
        <v/>
      </c>
      <c r="AR603" s="2">
        <f t="shared" si="326"/>
        <v>0</v>
      </c>
      <c r="AS603" s="145">
        <f t="shared" si="327"/>
        <v>0.33333333333333331</v>
      </c>
      <c r="AT603" s="2">
        <f t="shared" si="328"/>
        <v>0</v>
      </c>
      <c r="AU603" s="2">
        <f t="shared" si="329"/>
        <v>0</v>
      </c>
      <c r="AV603" s="2">
        <f t="shared" si="330"/>
        <v>0</v>
      </c>
      <c r="AW603" s="2">
        <f t="shared" si="331"/>
        <v>0</v>
      </c>
      <c r="AX603" s="2">
        <f t="shared" si="312"/>
        <v>0</v>
      </c>
      <c r="AY603" s="2">
        <f t="shared" si="332"/>
        <v>0</v>
      </c>
      <c r="AZ603" s="145" t="e">
        <f t="shared" si="333"/>
        <v>#N/A</v>
      </c>
      <c r="BA603" s="145" t="e">
        <f t="shared" si="334"/>
        <v>#N/A</v>
      </c>
      <c r="BB603" s="145">
        <f t="shared" si="335"/>
        <v>2.083333333333337E-2</v>
      </c>
      <c r="BC603" s="2">
        <f>IF(AM603,
  IF(AND(AL603=$J$31,_xlfn.DAYS(AH603,DATE(AI603,1,1))&lt;7),
    MAX(0,EINSTELLUNGEN!$D$12+1-WEEKDAY(DATE(EINSTELLUNGEN!$D$9,EINSTELLUNGEN!$D$10,1),2)),
    IF(AL603=$J$33,
      MIN(EINSTELLUNGEN!$D$12,WEEKDAY(DATE(EINSTELLUNGEN!$D$9,12,31),2)),
      EINSTELLUNGEN!$D$12
  )) - SUMIF(AL$50:AL$2500,"="&amp;AL603,AX$50:AX$2500),
  0)</f>
        <v>3</v>
      </c>
      <c r="BD603" s="2">
        <f t="shared" si="336"/>
        <v>0.33333333333333331</v>
      </c>
      <c r="BE603" s="2">
        <f t="shared" si="337"/>
        <v>0</v>
      </c>
    </row>
    <row r="604" spans="1:57" ht="10.5" customHeight="1">
      <c r="A604" s="1" t="str">
        <f t="shared" ca="1" si="313"/>
        <v/>
      </c>
      <c r="B604" s="1" t="str">
        <f t="shared" ca="1" si="314"/>
        <v/>
      </c>
      <c r="C604" s="1" t="str">
        <f t="shared" ca="1" si="315"/>
        <v/>
      </c>
      <c r="D604" s="1" t="str">
        <f t="shared" ca="1" si="316"/>
        <v/>
      </c>
      <c r="F604" s="10"/>
      <c r="G604" s="136" t="str">
        <f t="shared" si="317"/>
        <v/>
      </c>
      <c r="H604" s="27"/>
      <c r="I604" s="28"/>
      <c r="J604" s="28"/>
      <c r="K604" s="29"/>
      <c r="L604" s="136"/>
      <c r="M604" s="136"/>
      <c r="N604" s="136"/>
      <c r="O604" s="26" t="str">
        <f t="shared" si="318"/>
        <v/>
      </c>
      <c r="P604" s="218" t="str">
        <f t="shared" si="319"/>
        <v/>
      </c>
      <c r="Q604" s="26" t="str">
        <f t="shared" si="320"/>
        <v/>
      </c>
      <c r="R604" s="22"/>
      <c r="S604" s="99"/>
      <c r="T604" s="10"/>
      <c r="U604" s="229" t="str">
        <f t="shared" si="321"/>
        <v/>
      </c>
      <c r="V604" s="230"/>
      <c r="W604" s="230"/>
      <c r="X604" s="230"/>
      <c r="Y604" s="230"/>
      <c r="Z604" s="22" t="str">
        <f>""</f>
        <v/>
      </c>
      <c r="AB604" s="23" t="str">
        <f t="shared" si="322"/>
        <v/>
      </c>
      <c r="AC604" s="2" t="b">
        <f>COUNT(Q604:Q$2500)&gt;0</f>
        <v>0</v>
      </c>
      <c r="AD604" s="2" t="b">
        <f t="shared" si="305"/>
        <v>0</v>
      </c>
      <c r="AE604" s="2" t="b">
        <f t="shared" si="306"/>
        <v>0</v>
      </c>
      <c r="AF604" s="2" t="b">
        <f t="shared" si="307"/>
        <v>0</v>
      </c>
      <c r="AG604" s="2" t="b">
        <f>OR(
  AND(AC604,NOT(AC605)),
  AND(AF604,WEEKDAY(AH603,2)=EINSTELLUNGEN!$D$12),
  AND(AF604,AH604=$J$35)
)</f>
        <v>0</v>
      </c>
      <c r="AH604" s="2">
        <f>IF(AE604,AH603+IF(WEEKDAY(AH603+1,2)&lt;=EINSTELLUNGEN!$D$12,1,$J$36),AH603)</f>
        <v>42020</v>
      </c>
      <c r="AI604" s="2">
        <f t="shared" si="308"/>
        <v>2019</v>
      </c>
      <c r="AJ604" s="2">
        <f t="shared" si="309"/>
        <v>201901</v>
      </c>
      <c r="AK604" s="2">
        <f t="shared" si="310"/>
        <v>201901</v>
      </c>
      <c r="AL604" s="2">
        <f t="shared" si="338"/>
        <v>201903</v>
      </c>
      <c r="AM604" s="2" t="b">
        <f t="shared" si="311"/>
        <v>1</v>
      </c>
      <c r="AN604" s="4" t="e">
        <f t="shared" si="323"/>
        <v>#N/A</v>
      </c>
      <c r="AO604" s="4" t="e">
        <f t="shared" si="324"/>
        <v>#N/A</v>
      </c>
      <c r="AP604" s="2" t="str">
        <f>IF(AD604,
  IF(ISBLANK(H604),
    AP603,
    IF(LEN(H604)=1,
      IF(OR(UPPER(H604)="A",UPPER(H604)="I"),
        EINSTELLUNGEN!$D$21,
        IF(OR(UPPER(H604)="B",UPPER(H604)="M"),
          EINSTELLUNGEN!$D$22,
          IF(OR(UPPER(H604)="C",UPPER(H604)="S"),
            EINSTELLUNGEN!$D$23,
            IF(UPPER(H604)="D",
              EINSTELLUNGEN!$D$24,
              IF(UPPER(H604)="E",
                EINSTELLUNGEN!$D$25,
                UPPER(H604)))))),
      IF(ISNUMBER(H604),
        EINSTELLUNGEN!$D$20&amp;H604,
        UPPER(H604)))),
  "")</f>
        <v/>
      </c>
      <c r="AQ604" s="2" t="str">
        <f t="shared" si="325"/>
        <v/>
      </c>
      <c r="AR604" s="2">
        <f t="shared" si="326"/>
        <v>0</v>
      </c>
      <c r="AS604" s="145">
        <f t="shared" si="327"/>
        <v>0.33333333333333331</v>
      </c>
      <c r="AT604" s="2">
        <f t="shared" si="328"/>
        <v>0</v>
      </c>
      <c r="AU604" s="2">
        <f t="shared" si="329"/>
        <v>0</v>
      </c>
      <c r="AV604" s="2">
        <f t="shared" si="330"/>
        <v>0</v>
      </c>
      <c r="AW604" s="2">
        <f t="shared" si="331"/>
        <v>0</v>
      </c>
      <c r="AX604" s="2">
        <f t="shared" si="312"/>
        <v>0</v>
      </c>
      <c r="AY604" s="2">
        <f t="shared" si="332"/>
        <v>0</v>
      </c>
      <c r="AZ604" s="145" t="e">
        <f t="shared" si="333"/>
        <v>#N/A</v>
      </c>
      <c r="BA604" s="145" t="e">
        <f t="shared" si="334"/>
        <v>#N/A</v>
      </c>
      <c r="BB604" s="145">
        <f t="shared" si="335"/>
        <v>2.083333333333337E-2</v>
      </c>
      <c r="BC604" s="2">
        <f>IF(AM604,
  IF(AND(AL604=$J$31,_xlfn.DAYS(AH604,DATE(AI604,1,1))&lt;7),
    MAX(0,EINSTELLUNGEN!$D$12+1-WEEKDAY(DATE(EINSTELLUNGEN!$D$9,EINSTELLUNGEN!$D$10,1),2)),
    IF(AL604=$J$33,
      MIN(EINSTELLUNGEN!$D$12,WEEKDAY(DATE(EINSTELLUNGEN!$D$9,12,31),2)),
      EINSTELLUNGEN!$D$12
  )) - SUMIF(AL$50:AL$2500,"="&amp;AL604,AX$50:AX$2500),
  0)</f>
        <v>3</v>
      </c>
      <c r="BD604" s="2">
        <f t="shared" si="336"/>
        <v>0.33333333333333331</v>
      </c>
      <c r="BE604" s="2">
        <f t="shared" si="337"/>
        <v>0</v>
      </c>
    </row>
    <row r="605" spans="1:57" ht="10.5" customHeight="1">
      <c r="A605" s="1" t="str">
        <f t="shared" ca="1" si="313"/>
        <v/>
      </c>
      <c r="B605" s="1" t="str">
        <f t="shared" ca="1" si="314"/>
        <v/>
      </c>
      <c r="C605" s="1" t="str">
        <f t="shared" ca="1" si="315"/>
        <v/>
      </c>
      <c r="D605" s="1" t="str">
        <f t="shared" ca="1" si="316"/>
        <v/>
      </c>
      <c r="F605" s="10"/>
      <c r="G605" s="136" t="str">
        <f t="shared" si="317"/>
        <v/>
      </c>
      <c r="H605" s="27"/>
      <c r="I605" s="28"/>
      <c r="J605" s="28"/>
      <c r="K605" s="29"/>
      <c r="L605" s="136"/>
      <c r="M605" s="136"/>
      <c r="N605" s="136"/>
      <c r="O605" s="26" t="str">
        <f t="shared" si="318"/>
        <v/>
      </c>
      <c r="P605" s="218" t="str">
        <f t="shared" si="319"/>
        <v/>
      </c>
      <c r="Q605" s="26" t="str">
        <f t="shared" si="320"/>
        <v/>
      </c>
      <c r="R605" s="22"/>
      <c r="S605" s="99"/>
      <c r="T605" s="10"/>
      <c r="U605" s="229" t="str">
        <f t="shared" si="321"/>
        <v/>
      </c>
      <c r="V605" s="230"/>
      <c r="W605" s="230"/>
      <c r="X605" s="230"/>
      <c r="Y605" s="230"/>
      <c r="Z605" s="22" t="str">
        <f>""</f>
        <v/>
      </c>
      <c r="AB605" s="23" t="str">
        <f t="shared" si="322"/>
        <v/>
      </c>
      <c r="AC605" s="2" t="b">
        <f>COUNT(Q605:Q$2500)&gt;0</f>
        <v>0</v>
      </c>
      <c r="AD605" s="2" t="b">
        <f t="shared" si="305"/>
        <v>0</v>
      </c>
      <c r="AE605" s="2" t="b">
        <f t="shared" si="306"/>
        <v>0</v>
      </c>
      <c r="AF605" s="2" t="b">
        <f t="shared" si="307"/>
        <v>0</v>
      </c>
      <c r="AG605" s="2" t="b">
        <f>OR(
  AND(AC605,NOT(AC606)),
  AND(AF605,WEEKDAY(AH604,2)=EINSTELLUNGEN!$D$12),
  AND(AF605,AH605=$J$35)
)</f>
        <v>0</v>
      </c>
      <c r="AH605" s="2">
        <f>IF(AE605,AH604+IF(WEEKDAY(AH604+1,2)&lt;=EINSTELLUNGEN!$D$12,1,$J$36),AH604)</f>
        <v>42020</v>
      </c>
      <c r="AI605" s="2">
        <f t="shared" si="308"/>
        <v>2019</v>
      </c>
      <c r="AJ605" s="2">
        <f t="shared" si="309"/>
        <v>201901</v>
      </c>
      <c r="AK605" s="2">
        <f t="shared" si="310"/>
        <v>201901</v>
      </c>
      <c r="AL605" s="2">
        <f t="shared" si="338"/>
        <v>201903</v>
      </c>
      <c r="AM605" s="2" t="b">
        <f t="shared" si="311"/>
        <v>1</v>
      </c>
      <c r="AN605" s="4" t="e">
        <f t="shared" si="323"/>
        <v>#N/A</v>
      </c>
      <c r="AO605" s="4" t="e">
        <f t="shared" si="324"/>
        <v>#N/A</v>
      </c>
      <c r="AP605" s="2" t="str">
        <f>IF(AD605,
  IF(ISBLANK(H605),
    AP604,
    IF(LEN(H605)=1,
      IF(OR(UPPER(H605)="A",UPPER(H605)="I"),
        EINSTELLUNGEN!$D$21,
        IF(OR(UPPER(H605)="B",UPPER(H605)="M"),
          EINSTELLUNGEN!$D$22,
          IF(OR(UPPER(H605)="C",UPPER(H605)="S"),
            EINSTELLUNGEN!$D$23,
            IF(UPPER(H605)="D",
              EINSTELLUNGEN!$D$24,
              IF(UPPER(H605)="E",
                EINSTELLUNGEN!$D$25,
                UPPER(H605)))))),
      IF(ISNUMBER(H605),
        EINSTELLUNGEN!$D$20&amp;H605,
        UPPER(H605)))),
  "")</f>
        <v/>
      </c>
      <c r="AQ605" s="2" t="str">
        <f t="shared" si="325"/>
        <v/>
      </c>
      <c r="AR605" s="2">
        <f t="shared" si="326"/>
        <v>0</v>
      </c>
      <c r="AS605" s="145">
        <f t="shared" si="327"/>
        <v>0.33333333333333331</v>
      </c>
      <c r="AT605" s="2">
        <f t="shared" si="328"/>
        <v>0</v>
      </c>
      <c r="AU605" s="2">
        <f t="shared" si="329"/>
        <v>0</v>
      </c>
      <c r="AV605" s="2">
        <f t="shared" si="330"/>
        <v>0</v>
      </c>
      <c r="AW605" s="2">
        <f t="shared" si="331"/>
        <v>0</v>
      </c>
      <c r="AX605" s="2">
        <f t="shared" si="312"/>
        <v>0</v>
      </c>
      <c r="AY605" s="2">
        <f t="shared" si="332"/>
        <v>0</v>
      </c>
      <c r="AZ605" s="145" t="e">
        <f t="shared" si="333"/>
        <v>#N/A</v>
      </c>
      <c r="BA605" s="145" t="e">
        <f t="shared" si="334"/>
        <v>#N/A</v>
      </c>
      <c r="BB605" s="145">
        <f t="shared" si="335"/>
        <v>2.083333333333337E-2</v>
      </c>
      <c r="BC605" s="2">
        <f>IF(AM605,
  IF(AND(AL605=$J$31,_xlfn.DAYS(AH605,DATE(AI605,1,1))&lt;7),
    MAX(0,EINSTELLUNGEN!$D$12+1-WEEKDAY(DATE(EINSTELLUNGEN!$D$9,EINSTELLUNGEN!$D$10,1),2)),
    IF(AL605=$J$33,
      MIN(EINSTELLUNGEN!$D$12,WEEKDAY(DATE(EINSTELLUNGEN!$D$9,12,31),2)),
      EINSTELLUNGEN!$D$12
  )) - SUMIF(AL$50:AL$2500,"="&amp;AL605,AX$50:AX$2500),
  0)</f>
        <v>3</v>
      </c>
      <c r="BD605" s="2">
        <f t="shared" si="336"/>
        <v>0.33333333333333331</v>
      </c>
      <c r="BE605" s="2">
        <f t="shared" si="337"/>
        <v>0</v>
      </c>
    </row>
    <row r="606" spans="1:57" ht="10.5" customHeight="1">
      <c r="A606" s="1" t="str">
        <f t="shared" ca="1" si="313"/>
        <v/>
      </c>
      <c r="B606" s="1" t="str">
        <f t="shared" ca="1" si="314"/>
        <v/>
      </c>
      <c r="C606" s="1" t="str">
        <f t="shared" ca="1" si="315"/>
        <v/>
      </c>
      <c r="D606" s="1" t="str">
        <f t="shared" ca="1" si="316"/>
        <v/>
      </c>
      <c r="F606" s="10"/>
      <c r="G606" s="136" t="str">
        <f t="shared" si="317"/>
        <v/>
      </c>
      <c r="H606" s="27"/>
      <c r="I606" s="28"/>
      <c r="J606" s="28"/>
      <c r="K606" s="29"/>
      <c r="L606" s="136"/>
      <c r="M606" s="136"/>
      <c r="N606" s="136"/>
      <c r="O606" s="26" t="str">
        <f t="shared" si="318"/>
        <v/>
      </c>
      <c r="P606" s="218" t="str">
        <f t="shared" si="319"/>
        <v/>
      </c>
      <c r="Q606" s="26" t="str">
        <f t="shared" si="320"/>
        <v/>
      </c>
      <c r="R606" s="22"/>
      <c r="S606" s="99"/>
      <c r="T606" s="10"/>
      <c r="U606" s="229" t="str">
        <f t="shared" si="321"/>
        <v/>
      </c>
      <c r="V606" s="230"/>
      <c r="W606" s="230"/>
      <c r="X606" s="230"/>
      <c r="Y606" s="230"/>
      <c r="Z606" s="22" t="str">
        <f>""</f>
        <v/>
      </c>
      <c r="AB606" s="23" t="str">
        <f t="shared" si="322"/>
        <v/>
      </c>
      <c r="AC606" s="2" t="b">
        <f>COUNT(Q606:Q$2500)&gt;0</f>
        <v>0</v>
      </c>
      <c r="AD606" s="2" t="b">
        <f t="shared" si="305"/>
        <v>0</v>
      </c>
      <c r="AE606" s="2" t="b">
        <f t="shared" si="306"/>
        <v>0</v>
      </c>
      <c r="AF606" s="2" t="b">
        <f t="shared" si="307"/>
        <v>0</v>
      </c>
      <c r="AG606" s="2" t="b">
        <f>OR(
  AND(AC606,NOT(AC607)),
  AND(AF606,WEEKDAY(AH605,2)=EINSTELLUNGEN!$D$12),
  AND(AF606,AH606=$J$35)
)</f>
        <v>0</v>
      </c>
      <c r="AH606" s="2">
        <f>IF(AE606,AH605+IF(WEEKDAY(AH605+1,2)&lt;=EINSTELLUNGEN!$D$12,1,$J$36),AH605)</f>
        <v>42020</v>
      </c>
      <c r="AI606" s="2">
        <f t="shared" si="308"/>
        <v>2019</v>
      </c>
      <c r="AJ606" s="2">
        <f t="shared" si="309"/>
        <v>201901</v>
      </c>
      <c r="AK606" s="2">
        <f t="shared" si="310"/>
        <v>201901</v>
      </c>
      <c r="AL606" s="2">
        <f t="shared" si="338"/>
        <v>201903</v>
      </c>
      <c r="AM606" s="2" t="b">
        <f t="shared" si="311"/>
        <v>1</v>
      </c>
      <c r="AN606" s="4" t="e">
        <f t="shared" si="323"/>
        <v>#N/A</v>
      </c>
      <c r="AO606" s="4" t="e">
        <f t="shared" si="324"/>
        <v>#N/A</v>
      </c>
      <c r="AP606" s="2" t="str">
        <f>IF(AD606,
  IF(ISBLANK(H606),
    AP605,
    IF(LEN(H606)=1,
      IF(OR(UPPER(H606)="A",UPPER(H606)="I"),
        EINSTELLUNGEN!$D$21,
        IF(OR(UPPER(H606)="B",UPPER(H606)="M"),
          EINSTELLUNGEN!$D$22,
          IF(OR(UPPER(H606)="C",UPPER(H606)="S"),
            EINSTELLUNGEN!$D$23,
            IF(UPPER(H606)="D",
              EINSTELLUNGEN!$D$24,
              IF(UPPER(H606)="E",
                EINSTELLUNGEN!$D$25,
                UPPER(H606)))))),
      IF(ISNUMBER(H606),
        EINSTELLUNGEN!$D$20&amp;H606,
        UPPER(H606)))),
  "")</f>
        <v/>
      </c>
      <c r="AQ606" s="2" t="str">
        <f t="shared" si="325"/>
        <v/>
      </c>
      <c r="AR606" s="2">
        <f t="shared" si="326"/>
        <v>0</v>
      </c>
      <c r="AS606" s="145">
        <f t="shared" si="327"/>
        <v>0.33333333333333331</v>
      </c>
      <c r="AT606" s="2">
        <f t="shared" si="328"/>
        <v>0</v>
      </c>
      <c r="AU606" s="2">
        <f t="shared" si="329"/>
        <v>0</v>
      </c>
      <c r="AV606" s="2">
        <f t="shared" si="330"/>
        <v>0</v>
      </c>
      <c r="AW606" s="2">
        <f t="shared" si="331"/>
        <v>0</v>
      </c>
      <c r="AX606" s="2">
        <f t="shared" si="312"/>
        <v>0</v>
      </c>
      <c r="AY606" s="2">
        <f t="shared" si="332"/>
        <v>0</v>
      </c>
      <c r="AZ606" s="145" t="e">
        <f t="shared" si="333"/>
        <v>#N/A</v>
      </c>
      <c r="BA606" s="145" t="e">
        <f t="shared" si="334"/>
        <v>#N/A</v>
      </c>
      <c r="BB606" s="145">
        <f t="shared" si="335"/>
        <v>2.083333333333337E-2</v>
      </c>
      <c r="BC606" s="2">
        <f>IF(AM606,
  IF(AND(AL606=$J$31,_xlfn.DAYS(AH606,DATE(AI606,1,1))&lt;7),
    MAX(0,EINSTELLUNGEN!$D$12+1-WEEKDAY(DATE(EINSTELLUNGEN!$D$9,EINSTELLUNGEN!$D$10,1),2)),
    IF(AL606=$J$33,
      MIN(EINSTELLUNGEN!$D$12,WEEKDAY(DATE(EINSTELLUNGEN!$D$9,12,31),2)),
      EINSTELLUNGEN!$D$12
  )) - SUMIF(AL$50:AL$2500,"="&amp;AL606,AX$50:AX$2500),
  0)</f>
        <v>3</v>
      </c>
      <c r="BD606" s="2">
        <f t="shared" si="336"/>
        <v>0.33333333333333331</v>
      </c>
      <c r="BE606" s="2">
        <f t="shared" si="337"/>
        <v>0</v>
      </c>
    </row>
    <row r="607" spans="1:57" ht="10.5" customHeight="1">
      <c r="A607" s="1" t="str">
        <f t="shared" ca="1" si="313"/>
        <v/>
      </c>
      <c r="B607" s="1" t="str">
        <f t="shared" ca="1" si="314"/>
        <v/>
      </c>
      <c r="C607" s="1" t="str">
        <f t="shared" ca="1" si="315"/>
        <v/>
      </c>
      <c r="D607" s="1" t="str">
        <f t="shared" ca="1" si="316"/>
        <v/>
      </c>
      <c r="F607" s="10"/>
      <c r="G607" s="136" t="str">
        <f t="shared" si="317"/>
        <v/>
      </c>
      <c r="H607" s="27"/>
      <c r="I607" s="28"/>
      <c r="J607" s="28"/>
      <c r="K607" s="29"/>
      <c r="L607" s="136"/>
      <c r="M607" s="136"/>
      <c r="N607" s="136"/>
      <c r="O607" s="26" t="str">
        <f t="shared" si="318"/>
        <v/>
      </c>
      <c r="P607" s="218" t="str">
        <f t="shared" si="319"/>
        <v/>
      </c>
      <c r="Q607" s="26" t="str">
        <f t="shared" si="320"/>
        <v/>
      </c>
      <c r="R607" s="22"/>
      <c r="S607" s="99"/>
      <c r="T607" s="10"/>
      <c r="U607" s="229" t="str">
        <f t="shared" si="321"/>
        <v/>
      </c>
      <c r="V607" s="230"/>
      <c r="W607" s="230"/>
      <c r="X607" s="230"/>
      <c r="Y607" s="230"/>
      <c r="Z607" s="22" t="str">
        <f>""</f>
        <v/>
      </c>
      <c r="AB607" s="23" t="str">
        <f t="shared" si="322"/>
        <v/>
      </c>
      <c r="AC607" s="2" t="b">
        <f>COUNT(Q607:Q$2500)&gt;0</f>
        <v>0</v>
      </c>
      <c r="AD607" s="2" t="b">
        <f t="shared" si="305"/>
        <v>0</v>
      </c>
      <c r="AE607" s="2" t="b">
        <f t="shared" si="306"/>
        <v>0</v>
      </c>
      <c r="AF607" s="2" t="b">
        <f t="shared" si="307"/>
        <v>0</v>
      </c>
      <c r="AG607" s="2" t="b">
        <f>OR(
  AND(AC607,NOT(AC608)),
  AND(AF607,WEEKDAY(AH606,2)=EINSTELLUNGEN!$D$12),
  AND(AF607,AH607=$J$35)
)</f>
        <v>0</v>
      </c>
      <c r="AH607" s="2">
        <f>IF(AE607,AH606+IF(WEEKDAY(AH606+1,2)&lt;=EINSTELLUNGEN!$D$12,1,$J$36),AH606)</f>
        <v>42020</v>
      </c>
      <c r="AI607" s="2">
        <f t="shared" si="308"/>
        <v>2019</v>
      </c>
      <c r="AJ607" s="2">
        <f t="shared" si="309"/>
        <v>201901</v>
      </c>
      <c r="AK607" s="2">
        <f t="shared" si="310"/>
        <v>201901</v>
      </c>
      <c r="AL607" s="2">
        <f t="shared" si="338"/>
        <v>201903</v>
      </c>
      <c r="AM607" s="2" t="b">
        <f t="shared" si="311"/>
        <v>1</v>
      </c>
      <c r="AN607" s="4" t="e">
        <f t="shared" si="323"/>
        <v>#N/A</v>
      </c>
      <c r="AO607" s="4" t="e">
        <f t="shared" si="324"/>
        <v>#N/A</v>
      </c>
      <c r="AP607" s="2" t="str">
        <f>IF(AD607,
  IF(ISBLANK(H607),
    AP606,
    IF(LEN(H607)=1,
      IF(OR(UPPER(H607)="A",UPPER(H607)="I"),
        EINSTELLUNGEN!$D$21,
        IF(OR(UPPER(H607)="B",UPPER(H607)="M"),
          EINSTELLUNGEN!$D$22,
          IF(OR(UPPER(H607)="C",UPPER(H607)="S"),
            EINSTELLUNGEN!$D$23,
            IF(UPPER(H607)="D",
              EINSTELLUNGEN!$D$24,
              IF(UPPER(H607)="E",
                EINSTELLUNGEN!$D$25,
                UPPER(H607)))))),
      IF(ISNUMBER(H607),
        EINSTELLUNGEN!$D$20&amp;H607,
        UPPER(H607)))),
  "")</f>
        <v/>
      </c>
      <c r="AQ607" s="2" t="str">
        <f t="shared" si="325"/>
        <v/>
      </c>
      <c r="AR607" s="2">
        <f t="shared" si="326"/>
        <v>0</v>
      </c>
      <c r="AS607" s="145">
        <f t="shared" si="327"/>
        <v>0.33333333333333331</v>
      </c>
      <c r="AT607" s="2">
        <f t="shared" si="328"/>
        <v>0</v>
      </c>
      <c r="AU607" s="2">
        <f t="shared" si="329"/>
        <v>0</v>
      </c>
      <c r="AV607" s="2">
        <f t="shared" si="330"/>
        <v>0</v>
      </c>
      <c r="AW607" s="2">
        <f t="shared" si="331"/>
        <v>0</v>
      </c>
      <c r="AX607" s="2">
        <f t="shared" si="312"/>
        <v>0</v>
      </c>
      <c r="AY607" s="2">
        <f t="shared" si="332"/>
        <v>0</v>
      </c>
      <c r="AZ607" s="145" t="e">
        <f t="shared" si="333"/>
        <v>#N/A</v>
      </c>
      <c r="BA607" s="145" t="e">
        <f t="shared" si="334"/>
        <v>#N/A</v>
      </c>
      <c r="BB607" s="145">
        <f t="shared" si="335"/>
        <v>2.083333333333337E-2</v>
      </c>
      <c r="BC607" s="2">
        <f>IF(AM607,
  IF(AND(AL607=$J$31,_xlfn.DAYS(AH607,DATE(AI607,1,1))&lt;7),
    MAX(0,EINSTELLUNGEN!$D$12+1-WEEKDAY(DATE(EINSTELLUNGEN!$D$9,EINSTELLUNGEN!$D$10,1),2)),
    IF(AL607=$J$33,
      MIN(EINSTELLUNGEN!$D$12,WEEKDAY(DATE(EINSTELLUNGEN!$D$9,12,31),2)),
      EINSTELLUNGEN!$D$12
  )) - SUMIF(AL$50:AL$2500,"="&amp;AL607,AX$50:AX$2500),
  0)</f>
        <v>3</v>
      </c>
      <c r="BD607" s="2">
        <f t="shared" si="336"/>
        <v>0.33333333333333331</v>
      </c>
      <c r="BE607" s="2">
        <f t="shared" si="337"/>
        <v>0</v>
      </c>
    </row>
    <row r="608" spans="1:57" ht="10.5" customHeight="1">
      <c r="A608" s="1" t="str">
        <f t="shared" ca="1" si="313"/>
        <v/>
      </c>
      <c r="B608" s="1" t="str">
        <f t="shared" ca="1" si="314"/>
        <v/>
      </c>
      <c r="C608" s="1" t="str">
        <f t="shared" ca="1" si="315"/>
        <v/>
      </c>
      <c r="D608" s="1" t="str">
        <f t="shared" ca="1" si="316"/>
        <v/>
      </c>
      <c r="F608" s="10"/>
      <c r="G608" s="136" t="str">
        <f t="shared" si="317"/>
        <v/>
      </c>
      <c r="H608" s="27"/>
      <c r="I608" s="28"/>
      <c r="J608" s="28"/>
      <c r="K608" s="29"/>
      <c r="L608" s="136"/>
      <c r="M608" s="136"/>
      <c r="N608" s="136"/>
      <c r="O608" s="26" t="str">
        <f t="shared" si="318"/>
        <v/>
      </c>
      <c r="P608" s="218" t="str">
        <f t="shared" si="319"/>
        <v/>
      </c>
      <c r="Q608" s="26" t="str">
        <f t="shared" si="320"/>
        <v/>
      </c>
      <c r="R608" s="22"/>
      <c r="S608" s="99"/>
      <c r="T608" s="10"/>
      <c r="U608" s="229" t="str">
        <f t="shared" si="321"/>
        <v/>
      </c>
      <c r="V608" s="230"/>
      <c r="W608" s="230"/>
      <c r="X608" s="230"/>
      <c r="Y608" s="230"/>
      <c r="Z608" s="22" t="str">
        <f>""</f>
        <v/>
      </c>
      <c r="AB608" s="23" t="str">
        <f t="shared" si="322"/>
        <v/>
      </c>
      <c r="AC608" s="2" t="b">
        <f>COUNT(Q608:Q$2500)&gt;0</f>
        <v>0</v>
      </c>
      <c r="AD608" s="2" t="b">
        <f t="shared" si="305"/>
        <v>0</v>
      </c>
      <c r="AE608" s="2" t="b">
        <f t="shared" si="306"/>
        <v>0</v>
      </c>
      <c r="AF608" s="2" t="b">
        <f t="shared" si="307"/>
        <v>0</v>
      </c>
      <c r="AG608" s="2" t="b">
        <f>OR(
  AND(AC608,NOT(AC609)),
  AND(AF608,WEEKDAY(AH607,2)=EINSTELLUNGEN!$D$12),
  AND(AF608,AH608=$J$35)
)</f>
        <v>0</v>
      </c>
      <c r="AH608" s="2">
        <f>IF(AE608,AH607+IF(WEEKDAY(AH607+1,2)&lt;=EINSTELLUNGEN!$D$12,1,$J$36),AH607)</f>
        <v>42020</v>
      </c>
      <c r="AI608" s="2">
        <f t="shared" si="308"/>
        <v>2019</v>
      </c>
      <c r="AJ608" s="2">
        <f t="shared" si="309"/>
        <v>201901</v>
      </c>
      <c r="AK608" s="2">
        <f t="shared" si="310"/>
        <v>201901</v>
      </c>
      <c r="AL608" s="2">
        <f t="shared" si="338"/>
        <v>201903</v>
      </c>
      <c r="AM608" s="2" t="b">
        <f t="shared" si="311"/>
        <v>1</v>
      </c>
      <c r="AN608" s="4" t="e">
        <f t="shared" si="323"/>
        <v>#N/A</v>
      </c>
      <c r="AO608" s="4" t="e">
        <f t="shared" si="324"/>
        <v>#N/A</v>
      </c>
      <c r="AP608" s="2" t="str">
        <f>IF(AD608,
  IF(ISBLANK(H608),
    AP607,
    IF(LEN(H608)=1,
      IF(OR(UPPER(H608)="A",UPPER(H608)="I"),
        EINSTELLUNGEN!$D$21,
        IF(OR(UPPER(H608)="B",UPPER(H608)="M"),
          EINSTELLUNGEN!$D$22,
          IF(OR(UPPER(H608)="C",UPPER(H608)="S"),
            EINSTELLUNGEN!$D$23,
            IF(UPPER(H608)="D",
              EINSTELLUNGEN!$D$24,
              IF(UPPER(H608)="E",
                EINSTELLUNGEN!$D$25,
                UPPER(H608)))))),
      IF(ISNUMBER(H608),
        EINSTELLUNGEN!$D$20&amp;H608,
        UPPER(H608)))),
  "")</f>
        <v/>
      </c>
      <c r="AQ608" s="2" t="str">
        <f t="shared" si="325"/>
        <v/>
      </c>
      <c r="AR608" s="2">
        <f t="shared" si="326"/>
        <v>0</v>
      </c>
      <c r="AS608" s="145">
        <f t="shared" si="327"/>
        <v>0.33333333333333331</v>
      </c>
      <c r="AT608" s="2">
        <f t="shared" si="328"/>
        <v>0</v>
      </c>
      <c r="AU608" s="2">
        <f t="shared" si="329"/>
        <v>0</v>
      </c>
      <c r="AV608" s="2">
        <f t="shared" si="330"/>
        <v>0</v>
      </c>
      <c r="AW608" s="2">
        <f t="shared" si="331"/>
        <v>0</v>
      </c>
      <c r="AX608" s="2">
        <f t="shared" si="312"/>
        <v>0</v>
      </c>
      <c r="AY608" s="2">
        <f t="shared" si="332"/>
        <v>0</v>
      </c>
      <c r="AZ608" s="145" t="e">
        <f t="shared" si="333"/>
        <v>#N/A</v>
      </c>
      <c r="BA608" s="145" t="e">
        <f t="shared" si="334"/>
        <v>#N/A</v>
      </c>
      <c r="BB608" s="145">
        <f t="shared" si="335"/>
        <v>2.083333333333337E-2</v>
      </c>
      <c r="BC608" s="2">
        <f>IF(AM608,
  IF(AND(AL608=$J$31,_xlfn.DAYS(AH608,DATE(AI608,1,1))&lt;7),
    MAX(0,EINSTELLUNGEN!$D$12+1-WEEKDAY(DATE(EINSTELLUNGEN!$D$9,EINSTELLUNGEN!$D$10,1),2)),
    IF(AL608=$J$33,
      MIN(EINSTELLUNGEN!$D$12,WEEKDAY(DATE(EINSTELLUNGEN!$D$9,12,31),2)),
      EINSTELLUNGEN!$D$12
  )) - SUMIF(AL$50:AL$2500,"="&amp;AL608,AX$50:AX$2500),
  0)</f>
        <v>3</v>
      </c>
      <c r="BD608" s="2">
        <f t="shared" si="336"/>
        <v>0.33333333333333331</v>
      </c>
      <c r="BE608" s="2">
        <f t="shared" si="337"/>
        <v>0</v>
      </c>
    </row>
    <row r="609" spans="1:57" ht="10.5" customHeight="1">
      <c r="A609" s="1" t="str">
        <f t="shared" ca="1" si="313"/>
        <v/>
      </c>
      <c r="B609" s="1" t="str">
        <f t="shared" ca="1" si="314"/>
        <v/>
      </c>
      <c r="C609" s="1" t="str">
        <f t="shared" ca="1" si="315"/>
        <v/>
      </c>
      <c r="D609" s="1" t="str">
        <f t="shared" ca="1" si="316"/>
        <v/>
      </c>
      <c r="F609" s="10"/>
      <c r="G609" s="136" t="str">
        <f t="shared" si="317"/>
        <v/>
      </c>
      <c r="H609" s="27"/>
      <c r="I609" s="28"/>
      <c r="J609" s="28"/>
      <c r="K609" s="29"/>
      <c r="L609" s="136"/>
      <c r="M609" s="136"/>
      <c r="N609" s="136"/>
      <c r="O609" s="26" t="str">
        <f t="shared" si="318"/>
        <v/>
      </c>
      <c r="P609" s="218" t="str">
        <f t="shared" si="319"/>
        <v/>
      </c>
      <c r="Q609" s="26" t="str">
        <f t="shared" si="320"/>
        <v/>
      </c>
      <c r="R609" s="22"/>
      <c r="S609" s="99"/>
      <c r="T609" s="10"/>
      <c r="U609" s="229" t="str">
        <f t="shared" si="321"/>
        <v/>
      </c>
      <c r="V609" s="230"/>
      <c r="W609" s="230"/>
      <c r="X609" s="230"/>
      <c r="Y609" s="230"/>
      <c r="Z609" s="22" t="str">
        <f>""</f>
        <v/>
      </c>
      <c r="AB609" s="23" t="str">
        <f t="shared" si="322"/>
        <v/>
      </c>
      <c r="AC609" s="2" t="b">
        <f>COUNT(Q609:Q$2500)&gt;0</f>
        <v>0</v>
      </c>
      <c r="AD609" s="2" t="b">
        <f t="shared" si="305"/>
        <v>0</v>
      </c>
      <c r="AE609" s="2" t="b">
        <f t="shared" si="306"/>
        <v>0</v>
      </c>
      <c r="AF609" s="2" t="b">
        <f t="shared" si="307"/>
        <v>0</v>
      </c>
      <c r="AG609" s="2" t="b">
        <f>OR(
  AND(AC609,NOT(AC610)),
  AND(AF609,WEEKDAY(AH608,2)=EINSTELLUNGEN!$D$12),
  AND(AF609,AH609=$J$35)
)</f>
        <v>0</v>
      </c>
      <c r="AH609" s="2">
        <f>IF(AE609,AH608+IF(WEEKDAY(AH608+1,2)&lt;=EINSTELLUNGEN!$D$12,1,$J$36),AH608)</f>
        <v>42020</v>
      </c>
      <c r="AI609" s="2">
        <f t="shared" si="308"/>
        <v>2019</v>
      </c>
      <c r="AJ609" s="2">
        <f t="shared" si="309"/>
        <v>201901</v>
      </c>
      <c r="AK609" s="2">
        <f t="shared" si="310"/>
        <v>201901</v>
      </c>
      <c r="AL609" s="2">
        <f t="shared" si="338"/>
        <v>201903</v>
      </c>
      <c r="AM609" s="2" t="b">
        <f t="shared" si="311"/>
        <v>1</v>
      </c>
      <c r="AN609" s="4" t="e">
        <f t="shared" si="323"/>
        <v>#N/A</v>
      </c>
      <c r="AO609" s="4" t="e">
        <f t="shared" si="324"/>
        <v>#N/A</v>
      </c>
      <c r="AP609" s="2" t="str">
        <f>IF(AD609,
  IF(ISBLANK(H609),
    AP608,
    IF(LEN(H609)=1,
      IF(OR(UPPER(H609)="A",UPPER(H609)="I"),
        EINSTELLUNGEN!$D$21,
        IF(OR(UPPER(H609)="B",UPPER(H609)="M"),
          EINSTELLUNGEN!$D$22,
          IF(OR(UPPER(H609)="C",UPPER(H609)="S"),
            EINSTELLUNGEN!$D$23,
            IF(UPPER(H609)="D",
              EINSTELLUNGEN!$D$24,
              IF(UPPER(H609)="E",
                EINSTELLUNGEN!$D$25,
                UPPER(H609)))))),
      IF(ISNUMBER(H609),
        EINSTELLUNGEN!$D$20&amp;H609,
        UPPER(H609)))),
  "")</f>
        <v/>
      </c>
      <c r="AQ609" s="2" t="str">
        <f t="shared" si="325"/>
        <v/>
      </c>
      <c r="AR609" s="2">
        <f t="shared" si="326"/>
        <v>0</v>
      </c>
      <c r="AS609" s="145">
        <f t="shared" si="327"/>
        <v>0.33333333333333331</v>
      </c>
      <c r="AT609" s="2">
        <f t="shared" si="328"/>
        <v>0</v>
      </c>
      <c r="AU609" s="2">
        <f t="shared" si="329"/>
        <v>0</v>
      </c>
      <c r="AV609" s="2">
        <f t="shared" si="330"/>
        <v>0</v>
      </c>
      <c r="AW609" s="2">
        <f t="shared" si="331"/>
        <v>0</v>
      </c>
      <c r="AX609" s="2">
        <f t="shared" si="312"/>
        <v>0</v>
      </c>
      <c r="AY609" s="2">
        <f t="shared" si="332"/>
        <v>0</v>
      </c>
      <c r="AZ609" s="145" t="e">
        <f t="shared" si="333"/>
        <v>#N/A</v>
      </c>
      <c r="BA609" s="145" t="e">
        <f t="shared" si="334"/>
        <v>#N/A</v>
      </c>
      <c r="BB609" s="145">
        <f t="shared" si="335"/>
        <v>2.083333333333337E-2</v>
      </c>
      <c r="BC609" s="2">
        <f>IF(AM609,
  IF(AND(AL609=$J$31,_xlfn.DAYS(AH609,DATE(AI609,1,1))&lt;7),
    MAX(0,EINSTELLUNGEN!$D$12+1-WEEKDAY(DATE(EINSTELLUNGEN!$D$9,EINSTELLUNGEN!$D$10,1),2)),
    IF(AL609=$J$33,
      MIN(EINSTELLUNGEN!$D$12,WEEKDAY(DATE(EINSTELLUNGEN!$D$9,12,31),2)),
      EINSTELLUNGEN!$D$12
  )) - SUMIF(AL$50:AL$2500,"="&amp;AL609,AX$50:AX$2500),
  0)</f>
        <v>3</v>
      </c>
      <c r="BD609" s="2">
        <f t="shared" si="336"/>
        <v>0.33333333333333331</v>
      </c>
      <c r="BE609" s="2">
        <f t="shared" si="337"/>
        <v>0</v>
      </c>
    </row>
    <row r="610" spans="1:57" ht="10.5" customHeight="1">
      <c r="A610" s="1" t="str">
        <f t="shared" ca="1" si="313"/>
        <v/>
      </c>
      <c r="B610" s="1" t="str">
        <f t="shared" ca="1" si="314"/>
        <v/>
      </c>
      <c r="C610" s="1" t="str">
        <f t="shared" ca="1" si="315"/>
        <v/>
      </c>
      <c r="D610" s="1" t="str">
        <f t="shared" ca="1" si="316"/>
        <v/>
      </c>
      <c r="F610" s="10"/>
      <c r="G610" s="136" t="str">
        <f t="shared" si="317"/>
        <v/>
      </c>
      <c r="H610" s="27"/>
      <c r="I610" s="28"/>
      <c r="J610" s="28"/>
      <c r="K610" s="29"/>
      <c r="L610" s="136"/>
      <c r="M610" s="136"/>
      <c r="N610" s="136"/>
      <c r="O610" s="26" t="str">
        <f t="shared" si="318"/>
        <v/>
      </c>
      <c r="P610" s="218" t="str">
        <f t="shared" si="319"/>
        <v/>
      </c>
      <c r="Q610" s="26" t="str">
        <f t="shared" si="320"/>
        <v/>
      </c>
      <c r="R610" s="22"/>
      <c r="S610" s="99"/>
      <c r="T610" s="10"/>
      <c r="U610" s="229" t="str">
        <f t="shared" si="321"/>
        <v/>
      </c>
      <c r="V610" s="230"/>
      <c r="W610" s="230"/>
      <c r="X610" s="230"/>
      <c r="Y610" s="230"/>
      <c r="Z610" s="22" t="str">
        <f>""</f>
        <v/>
      </c>
      <c r="AB610" s="23" t="str">
        <f t="shared" si="322"/>
        <v/>
      </c>
      <c r="AC610" s="2" t="b">
        <f>COUNT(Q610:Q$2500)&gt;0</f>
        <v>0</v>
      </c>
      <c r="AD610" s="2" t="b">
        <f t="shared" si="305"/>
        <v>0</v>
      </c>
      <c r="AE610" s="2" t="b">
        <f t="shared" si="306"/>
        <v>0</v>
      </c>
      <c r="AF610" s="2" t="b">
        <f t="shared" si="307"/>
        <v>0</v>
      </c>
      <c r="AG610" s="2" t="b">
        <f>OR(
  AND(AC610,NOT(AC611)),
  AND(AF610,WEEKDAY(AH609,2)=EINSTELLUNGEN!$D$12),
  AND(AF610,AH610=$J$35)
)</f>
        <v>0</v>
      </c>
      <c r="AH610" s="2">
        <f>IF(AE610,AH609+IF(WEEKDAY(AH609+1,2)&lt;=EINSTELLUNGEN!$D$12,1,$J$36),AH609)</f>
        <v>42020</v>
      </c>
      <c r="AI610" s="2">
        <f t="shared" si="308"/>
        <v>2019</v>
      </c>
      <c r="AJ610" s="2">
        <f t="shared" si="309"/>
        <v>201901</v>
      </c>
      <c r="AK610" s="2">
        <f t="shared" si="310"/>
        <v>201901</v>
      </c>
      <c r="AL610" s="2">
        <f t="shared" si="338"/>
        <v>201903</v>
      </c>
      <c r="AM610" s="2" t="b">
        <f t="shared" si="311"/>
        <v>1</v>
      </c>
      <c r="AN610" s="4" t="e">
        <f t="shared" si="323"/>
        <v>#N/A</v>
      </c>
      <c r="AO610" s="4" t="e">
        <f t="shared" si="324"/>
        <v>#N/A</v>
      </c>
      <c r="AP610" s="2" t="str">
        <f>IF(AD610,
  IF(ISBLANK(H610),
    AP609,
    IF(LEN(H610)=1,
      IF(OR(UPPER(H610)="A",UPPER(H610)="I"),
        EINSTELLUNGEN!$D$21,
        IF(OR(UPPER(H610)="B",UPPER(H610)="M"),
          EINSTELLUNGEN!$D$22,
          IF(OR(UPPER(H610)="C",UPPER(H610)="S"),
            EINSTELLUNGEN!$D$23,
            IF(UPPER(H610)="D",
              EINSTELLUNGEN!$D$24,
              IF(UPPER(H610)="E",
                EINSTELLUNGEN!$D$25,
                UPPER(H610)))))),
      IF(ISNUMBER(H610),
        EINSTELLUNGEN!$D$20&amp;H610,
        UPPER(H610)))),
  "")</f>
        <v/>
      </c>
      <c r="AQ610" s="2" t="str">
        <f t="shared" si="325"/>
        <v/>
      </c>
      <c r="AR610" s="2">
        <f t="shared" si="326"/>
        <v>0</v>
      </c>
      <c r="AS610" s="145">
        <f t="shared" si="327"/>
        <v>0.33333333333333331</v>
      </c>
      <c r="AT610" s="2">
        <f t="shared" si="328"/>
        <v>0</v>
      </c>
      <c r="AU610" s="2">
        <f t="shared" si="329"/>
        <v>0</v>
      </c>
      <c r="AV610" s="2">
        <f t="shared" si="330"/>
        <v>0</v>
      </c>
      <c r="AW610" s="2">
        <f t="shared" si="331"/>
        <v>0</v>
      </c>
      <c r="AX610" s="2">
        <f t="shared" si="312"/>
        <v>0</v>
      </c>
      <c r="AY610" s="2">
        <f t="shared" si="332"/>
        <v>0</v>
      </c>
      <c r="AZ610" s="145" t="e">
        <f t="shared" si="333"/>
        <v>#N/A</v>
      </c>
      <c r="BA610" s="145" t="e">
        <f t="shared" si="334"/>
        <v>#N/A</v>
      </c>
      <c r="BB610" s="145">
        <f t="shared" si="335"/>
        <v>2.083333333333337E-2</v>
      </c>
      <c r="BC610" s="2">
        <f>IF(AM610,
  IF(AND(AL610=$J$31,_xlfn.DAYS(AH610,DATE(AI610,1,1))&lt;7),
    MAX(0,EINSTELLUNGEN!$D$12+1-WEEKDAY(DATE(EINSTELLUNGEN!$D$9,EINSTELLUNGEN!$D$10,1),2)),
    IF(AL610=$J$33,
      MIN(EINSTELLUNGEN!$D$12,WEEKDAY(DATE(EINSTELLUNGEN!$D$9,12,31),2)),
      EINSTELLUNGEN!$D$12
  )) - SUMIF(AL$50:AL$2500,"="&amp;AL610,AX$50:AX$2500),
  0)</f>
        <v>3</v>
      </c>
      <c r="BD610" s="2">
        <f t="shared" si="336"/>
        <v>0.33333333333333331</v>
      </c>
      <c r="BE610" s="2">
        <f t="shared" si="337"/>
        <v>0</v>
      </c>
    </row>
    <row r="611" spans="1:57" ht="10.5" customHeight="1">
      <c r="A611" s="1" t="str">
        <f t="shared" ca="1" si="313"/>
        <v/>
      </c>
      <c r="B611" s="1" t="str">
        <f t="shared" ca="1" si="314"/>
        <v/>
      </c>
      <c r="C611" s="1" t="str">
        <f t="shared" ca="1" si="315"/>
        <v/>
      </c>
      <c r="D611" s="1" t="str">
        <f t="shared" ca="1" si="316"/>
        <v/>
      </c>
      <c r="F611" s="10"/>
      <c r="G611" s="136" t="str">
        <f t="shared" si="317"/>
        <v/>
      </c>
      <c r="H611" s="27"/>
      <c r="I611" s="28"/>
      <c r="J611" s="28"/>
      <c r="K611" s="29"/>
      <c r="L611" s="136"/>
      <c r="M611" s="136"/>
      <c r="N611" s="136"/>
      <c r="O611" s="26" t="str">
        <f t="shared" si="318"/>
        <v/>
      </c>
      <c r="P611" s="218" t="str">
        <f t="shared" si="319"/>
        <v/>
      </c>
      <c r="Q611" s="26" t="str">
        <f t="shared" si="320"/>
        <v/>
      </c>
      <c r="R611" s="22"/>
      <c r="S611" s="99"/>
      <c r="T611" s="10"/>
      <c r="U611" s="229" t="str">
        <f t="shared" si="321"/>
        <v/>
      </c>
      <c r="V611" s="230"/>
      <c r="W611" s="230"/>
      <c r="X611" s="230"/>
      <c r="Y611" s="230"/>
      <c r="Z611" s="22" t="str">
        <f>""</f>
        <v/>
      </c>
      <c r="AB611" s="23" t="str">
        <f t="shared" si="322"/>
        <v/>
      </c>
      <c r="AC611" s="2" t="b">
        <f>COUNT(Q611:Q$2500)&gt;0</f>
        <v>0</v>
      </c>
      <c r="AD611" s="2" t="b">
        <f t="shared" si="305"/>
        <v>0</v>
      </c>
      <c r="AE611" s="2" t="b">
        <f t="shared" si="306"/>
        <v>0</v>
      </c>
      <c r="AF611" s="2" t="b">
        <f t="shared" si="307"/>
        <v>0</v>
      </c>
      <c r="AG611" s="2" t="b">
        <f>OR(
  AND(AC611,NOT(AC612)),
  AND(AF611,WEEKDAY(AH610,2)=EINSTELLUNGEN!$D$12),
  AND(AF611,AH611=$J$35)
)</f>
        <v>0</v>
      </c>
      <c r="AH611" s="2">
        <f>IF(AE611,AH610+IF(WEEKDAY(AH610+1,2)&lt;=EINSTELLUNGEN!$D$12,1,$J$36),AH610)</f>
        <v>42020</v>
      </c>
      <c r="AI611" s="2">
        <f t="shared" si="308"/>
        <v>2019</v>
      </c>
      <c r="AJ611" s="2">
        <f t="shared" si="309"/>
        <v>201901</v>
      </c>
      <c r="AK611" s="2">
        <f t="shared" si="310"/>
        <v>201901</v>
      </c>
      <c r="AL611" s="2">
        <f t="shared" si="338"/>
        <v>201903</v>
      </c>
      <c r="AM611" s="2" t="b">
        <f t="shared" si="311"/>
        <v>1</v>
      </c>
      <c r="AN611" s="4" t="e">
        <f t="shared" si="323"/>
        <v>#N/A</v>
      </c>
      <c r="AO611" s="4" t="e">
        <f t="shared" si="324"/>
        <v>#N/A</v>
      </c>
      <c r="AP611" s="2" t="str">
        <f>IF(AD611,
  IF(ISBLANK(H611),
    AP610,
    IF(LEN(H611)=1,
      IF(OR(UPPER(H611)="A",UPPER(H611)="I"),
        EINSTELLUNGEN!$D$21,
        IF(OR(UPPER(H611)="B",UPPER(H611)="M"),
          EINSTELLUNGEN!$D$22,
          IF(OR(UPPER(H611)="C",UPPER(H611)="S"),
            EINSTELLUNGEN!$D$23,
            IF(UPPER(H611)="D",
              EINSTELLUNGEN!$D$24,
              IF(UPPER(H611)="E",
                EINSTELLUNGEN!$D$25,
                UPPER(H611)))))),
      IF(ISNUMBER(H611),
        EINSTELLUNGEN!$D$20&amp;H611,
        UPPER(H611)))),
  "")</f>
        <v/>
      </c>
      <c r="AQ611" s="2" t="str">
        <f t="shared" si="325"/>
        <v/>
      </c>
      <c r="AR611" s="2">
        <f t="shared" si="326"/>
        <v>0</v>
      </c>
      <c r="AS611" s="145">
        <f t="shared" si="327"/>
        <v>0.33333333333333331</v>
      </c>
      <c r="AT611" s="2">
        <f t="shared" si="328"/>
        <v>0</v>
      </c>
      <c r="AU611" s="2">
        <f t="shared" si="329"/>
        <v>0</v>
      </c>
      <c r="AV611" s="2">
        <f t="shared" si="330"/>
        <v>0</v>
      </c>
      <c r="AW611" s="2">
        <f t="shared" si="331"/>
        <v>0</v>
      </c>
      <c r="AX611" s="2">
        <f t="shared" si="312"/>
        <v>0</v>
      </c>
      <c r="AY611" s="2">
        <f t="shared" si="332"/>
        <v>0</v>
      </c>
      <c r="AZ611" s="145" t="e">
        <f t="shared" si="333"/>
        <v>#N/A</v>
      </c>
      <c r="BA611" s="145" t="e">
        <f t="shared" si="334"/>
        <v>#N/A</v>
      </c>
      <c r="BB611" s="145">
        <f t="shared" si="335"/>
        <v>2.083333333333337E-2</v>
      </c>
      <c r="BC611" s="2">
        <f>IF(AM611,
  IF(AND(AL611=$J$31,_xlfn.DAYS(AH611,DATE(AI611,1,1))&lt;7),
    MAX(0,EINSTELLUNGEN!$D$12+1-WEEKDAY(DATE(EINSTELLUNGEN!$D$9,EINSTELLUNGEN!$D$10,1),2)),
    IF(AL611=$J$33,
      MIN(EINSTELLUNGEN!$D$12,WEEKDAY(DATE(EINSTELLUNGEN!$D$9,12,31),2)),
      EINSTELLUNGEN!$D$12
  )) - SUMIF(AL$50:AL$2500,"="&amp;AL611,AX$50:AX$2500),
  0)</f>
        <v>3</v>
      </c>
      <c r="BD611" s="2">
        <f t="shared" si="336"/>
        <v>0.33333333333333331</v>
      </c>
      <c r="BE611" s="2">
        <f t="shared" si="337"/>
        <v>0</v>
      </c>
    </row>
    <row r="612" spans="1:57" ht="10.5" customHeight="1">
      <c r="A612" s="1" t="str">
        <f t="shared" ca="1" si="313"/>
        <v/>
      </c>
      <c r="B612" s="1" t="str">
        <f t="shared" ca="1" si="314"/>
        <v/>
      </c>
      <c r="C612" s="1" t="str">
        <f t="shared" ca="1" si="315"/>
        <v/>
      </c>
      <c r="D612" s="1" t="str">
        <f t="shared" ca="1" si="316"/>
        <v/>
      </c>
      <c r="F612" s="10"/>
      <c r="G612" s="136" t="str">
        <f t="shared" si="317"/>
        <v/>
      </c>
      <c r="H612" s="27"/>
      <c r="I612" s="28"/>
      <c r="J612" s="28"/>
      <c r="K612" s="29"/>
      <c r="L612" s="136"/>
      <c r="M612" s="136"/>
      <c r="N612" s="136"/>
      <c r="O612" s="26" t="str">
        <f t="shared" si="318"/>
        <v/>
      </c>
      <c r="P612" s="218" t="str">
        <f t="shared" si="319"/>
        <v/>
      </c>
      <c r="Q612" s="26" t="str">
        <f t="shared" si="320"/>
        <v/>
      </c>
      <c r="R612" s="22"/>
      <c r="S612" s="99"/>
      <c r="T612" s="10"/>
      <c r="U612" s="229" t="str">
        <f t="shared" si="321"/>
        <v/>
      </c>
      <c r="V612" s="230"/>
      <c r="W612" s="230"/>
      <c r="X612" s="230"/>
      <c r="Y612" s="230"/>
      <c r="Z612" s="22" t="str">
        <f>""</f>
        <v/>
      </c>
      <c r="AB612" s="23" t="str">
        <f t="shared" si="322"/>
        <v/>
      </c>
      <c r="AC612" s="2" t="b">
        <f>COUNT(Q612:Q$2500)&gt;0</f>
        <v>0</v>
      </c>
      <c r="AD612" s="2" t="b">
        <f t="shared" si="305"/>
        <v>0</v>
      </c>
      <c r="AE612" s="2" t="b">
        <f t="shared" si="306"/>
        <v>0</v>
      </c>
      <c r="AF612" s="2" t="b">
        <f t="shared" si="307"/>
        <v>0</v>
      </c>
      <c r="AG612" s="2" t="b">
        <f>OR(
  AND(AC612,NOT(AC613)),
  AND(AF612,WEEKDAY(AH611,2)=EINSTELLUNGEN!$D$12),
  AND(AF612,AH612=$J$35)
)</f>
        <v>0</v>
      </c>
      <c r="AH612" s="2">
        <f>IF(AE612,AH611+IF(WEEKDAY(AH611+1,2)&lt;=EINSTELLUNGEN!$D$12,1,$J$36),AH611)</f>
        <v>42020</v>
      </c>
      <c r="AI612" s="2">
        <f t="shared" si="308"/>
        <v>2019</v>
      </c>
      <c r="AJ612" s="2">
        <f t="shared" si="309"/>
        <v>201901</v>
      </c>
      <c r="AK612" s="2">
        <f t="shared" si="310"/>
        <v>201901</v>
      </c>
      <c r="AL612" s="2">
        <f t="shared" si="338"/>
        <v>201903</v>
      </c>
      <c r="AM612" s="2" t="b">
        <f t="shared" si="311"/>
        <v>1</v>
      </c>
      <c r="AN612" s="4" t="e">
        <f t="shared" si="323"/>
        <v>#N/A</v>
      </c>
      <c r="AO612" s="4" t="e">
        <f t="shared" si="324"/>
        <v>#N/A</v>
      </c>
      <c r="AP612" s="2" t="str">
        <f>IF(AD612,
  IF(ISBLANK(H612),
    AP611,
    IF(LEN(H612)=1,
      IF(OR(UPPER(H612)="A",UPPER(H612)="I"),
        EINSTELLUNGEN!$D$21,
        IF(OR(UPPER(H612)="B",UPPER(H612)="M"),
          EINSTELLUNGEN!$D$22,
          IF(OR(UPPER(H612)="C",UPPER(H612)="S"),
            EINSTELLUNGEN!$D$23,
            IF(UPPER(H612)="D",
              EINSTELLUNGEN!$D$24,
              IF(UPPER(H612)="E",
                EINSTELLUNGEN!$D$25,
                UPPER(H612)))))),
      IF(ISNUMBER(H612),
        EINSTELLUNGEN!$D$20&amp;H612,
        UPPER(H612)))),
  "")</f>
        <v/>
      </c>
      <c r="AQ612" s="2" t="str">
        <f t="shared" si="325"/>
        <v/>
      </c>
      <c r="AR612" s="2">
        <f t="shared" si="326"/>
        <v>0</v>
      </c>
      <c r="AS612" s="145">
        <f t="shared" si="327"/>
        <v>0.33333333333333331</v>
      </c>
      <c r="AT612" s="2">
        <f t="shared" si="328"/>
        <v>0</v>
      </c>
      <c r="AU612" s="2">
        <f t="shared" si="329"/>
        <v>0</v>
      </c>
      <c r="AV612" s="2">
        <f t="shared" si="330"/>
        <v>0</v>
      </c>
      <c r="AW612" s="2">
        <f t="shared" si="331"/>
        <v>0</v>
      </c>
      <c r="AX612" s="2">
        <f t="shared" si="312"/>
        <v>0</v>
      </c>
      <c r="AY612" s="2">
        <f t="shared" si="332"/>
        <v>0</v>
      </c>
      <c r="AZ612" s="145" t="e">
        <f t="shared" si="333"/>
        <v>#N/A</v>
      </c>
      <c r="BA612" s="145" t="e">
        <f t="shared" si="334"/>
        <v>#N/A</v>
      </c>
      <c r="BB612" s="145">
        <f t="shared" si="335"/>
        <v>2.083333333333337E-2</v>
      </c>
      <c r="BC612" s="2">
        <f>IF(AM612,
  IF(AND(AL612=$J$31,_xlfn.DAYS(AH612,DATE(AI612,1,1))&lt;7),
    MAX(0,EINSTELLUNGEN!$D$12+1-WEEKDAY(DATE(EINSTELLUNGEN!$D$9,EINSTELLUNGEN!$D$10,1),2)),
    IF(AL612=$J$33,
      MIN(EINSTELLUNGEN!$D$12,WEEKDAY(DATE(EINSTELLUNGEN!$D$9,12,31),2)),
      EINSTELLUNGEN!$D$12
  )) - SUMIF(AL$50:AL$2500,"="&amp;AL612,AX$50:AX$2500),
  0)</f>
        <v>3</v>
      </c>
      <c r="BD612" s="2">
        <f t="shared" si="336"/>
        <v>0.33333333333333331</v>
      </c>
      <c r="BE612" s="2">
        <f t="shared" si="337"/>
        <v>0</v>
      </c>
    </row>
    <row r="613" spans="1:57" ht="10.5" customHeight="1">
      <c r="A613" s="1" t="str">
        <f t="shared" ca="1" si="313"/>
        <v/>
      </c>
      <c r="B613" s="1" t="str">
        <f t="shared" ca="1" si="314"/>
        <v/>
      </c>
      <c r="C613" s="1" t="str">
        <f t="shared" ca="1" si="315"/>
        <v/>
      </c>
      <c r="D613" s="1" t="str">
        <f t="shared" ca="1" si="316"/>
        <v/>
      </c>
      <c r="F613" s="10"/>
      <c r="G613" s="136" t="str">
        <f t="shared" si="317"/>
        <v/>
      </c>
      <c r="H613" s="27"/>
      <c r="I613" s="28"/>
      <c r="J613" s="28"/>
      <c r="K613" s="29"/>
      <c r="L613" s="136"/>
      <c r="M613" s="136"/>
      <c r="N613" s="136"/>
      <c r="O613" s="26" t="str">
        <f t="shared" si="318"/>
        <v/>
      </c>
      <c r="P613" s="218" t="str">
        <f t="shared" si="319"/>
        <v/>
      </c>
      <c r="Q613" s="26" t="str">
        <f t="shared" si="320"/>
        <v/>
      </c>
      <c r="R613" s="22"/>
      <c r="S613" s="99"/>
      <c r="T613" s="10"/>
      <c r="U613" s="229" t="str">
        <f t="shared" si="321"/>
        <v/>
      </c>
      <c r="V613" s="230"/>
      <c r="W613" s="230"/>
      <c r="X613" s="230"/>
      <c r="Y613" s="230"/>
      <c r="Z613" s="22" t="str">
        <f>""</f>
        <v/>
      </c>
      <c r="AB613" s="23" t="str">
        <f t="shared" si="322"/>
        <v/>
      </c>
      <c r="AC613" s="2" t="b">
        <f>COUNT(Q613:Q$2500)&gt;0</f>
        <v>0</v>
      </c>
      <c r="AD613" s="2" t="b">
        <f t="shared" si="305"/>
        <v>0</v>
      </c>
      <c r="AE613" s="2" t="b">
        <f t="shared" si="306"/>
        <v>0</v>
      </c>
      <c r="AF613" s="2" t="b">
        <f t="shared" si="307"/>
        <v>0</v>
      </c>
      <c r="AG613" s="2" t="b">
        <f>OR(
  AND(AC613,NOT(AC614)),
  AND(AF613,WEEKDAY(AH612,2)=EINSTELLUNGEN!$D$12),
  AND(AF613,AH613=$J$35)
)</f>
        <v>0</v>
      </c>
      <c r="AH613" s="2">
        <f>IF(AE613,AH612+IF(WEEKDAY(AH612+1,2)&lt;=EINSTELLUNGEN!$D$12,1,$J$36),AH612)</f>
        <v>42020</v>
      </c>
      <c r="AI613" s="2">
        <f t="shared" si="308"/>
        <v>2019</v>
      </c>
      <c r="AJ613" s="2">
        <f t="shared" si="309"/>
        <v>201901</v>
      </c>
      <c r="AK613" s="2">
        <f t="shared" si="310"/>
        <v>201901</v>
      </c>
      <c r="AL613" s="2">
        <f t="shared" si="338"/>
        <v>201903</v>
      </c>
      <c r="AM613" s="2" t="b">
        <f t="shared" si="311"/>
        <v>1</v>
      </c>
      <c r="AN613" s="4" t="e">
        <f t="shared" si="323"/>
        <v>#N/A</v>
      </c>
      <c r="AO613" s="4" t="e">
        <f t="shared" si="324"/>
        <v>#N/A</v>
      </c>
      <c r="AP613" s="2" t="str">
        <f>IF(AD613,
  IF(ISBLANK(H613),
    AP612,
    IF(LEN(H613)=1,
      IF(OR(UPPER(H613)="A",UPPER(H613)="I"),
        EINSTELLUNGEN!$D$21,
        IF(OR(UPPER(H613)="B",UPPER(H613)="M"),
          EINSTELLUNGEN!$D$22,
          IF(OR(UPPER(H613)="C",UPPER(H613)="S"),
            EINSTELLUNGEN!$D$23,
            IF(UPPER(H613)="D",
              EINSTELLUNGEN!$D$24,
              IF(UPPER(H613)="E",
                EINSTELLUNGEN!$D$25,
                UPPER(H613)))))),
      IF(ISNUMBER(H613),
        EINSTELLUNGEN!$D$20&amp;H613,
        UPPER(H613)))),
  "")</f>
        <v/>
      </c>
      <c r="AQ613" s="2" t="str">
        <f t="shared" si="325"/>
        <v/>
      </c>
      <c r="AR613" s="2">
        <f t="shared" si="326"/>
        <v>0</v>
      </c>
      <c r="AS613" s="145">
        <f t="shared" si="327"/>
        <v>0.33333333333333331</v>
      </c>
      <c r="AT613" s="2">
        <f t="shared" si="328"/>
        <v>0</v>
      </c>
      <c r="AU613" s="2">
        <f t="shared" si="329"/>
        <v>0</v>
      </c>
      <c r="AV613" s="2">
        <f t="shared" si="330"/>
        <v>0</v>
      </c>
      <c r="AW613" s="2">
        <f t="shared" si="331"/>
        <v>0</v>
      </c>
      <c r="AX613" s="2">
        <f t="shared" si="312"/>
        <v>0</v>
      </c>
      <c r="AY613" s="2">
        <f t="shared" si="332"/>
        <v>0</v>
      </c>
      <c r="AZ613" s="145" t="e">
        <f t="shared" si="333"/>
        <v>#N/A</v>
      </c>
      <c r="BA613" s="145" t="e">
        <f t="shared" si="334"/>
        <v>#N/A</v>
      </c>
      <c r="BB613" s="145">
        <f t="shared" si="335"/>
        <v>2.083333333333337E-2</v>
      </c>
      <c r="BC613" s="2">
        <f>IF(AM613,
  IF(AND(AL613=$J$31,_xlfn.DAYS(AH613,DATE(AI613,1,1))&lt;7),
    MAX(0,EINSTELLUNGEN!$D$12+1-WEEKDAY(DATE(EINSTELLUNGEN!$D$9,EINSTELLUNGEN!$D$10,1),2)),
    IF(AL613=$J$33,
      MIN(EINSTELLUNGEN!$D$12,WEEKDAY(DATE(EINSTELLUNGEN!$D$9,12,31),2)),
      EINSTELLUNGEN!$D$12
  )) - SUMIF(AL$50:AL$2500,"="&amp;AL613,AX$50:AX$2500),
  0)</f>
        <v>3</v>
      </c>
      <c r="BD613" s="2">
        <f t="shared" si="336"/>
        <v>0.33333333333333331</v>
      </c>
      <c r="BE613" s="2">
        <f t="shared" si="337"/>
        <v>0</v>
      </c>
    </row>
    <row r="614" spans="1:57" ht="10.5" customHeight="1">
      <c r="A614" s="1" t="str">
        <f t="shared" ca="1" si="313"/>
        <v/>
      </c>
      <c r="B614" s="1" t="str">
        <f t="shared" ca="1" si="314"/>
        <v/>
      </c>
      <c r="C614" s="1" t="str">
        <f t="shared" ca="1" si="315"/>
        <v/>
      </c>
      <c r="D614" s="1" t="str">
        <f t="shared" ca="1" si="316"/>
        <v/>
      </c>
      <c r="F614" s="10"/>
      <c r="G614" s="136" t="str">
        <f t="shared" si="317"/>
        <v/>
      </c>
      <c r="H614" s="27"/>
      <c r="I614" s="28"/>
      <c r="J614" s="28"/>
      <c r="K614" s="29"/>
      <c r="L614" s="136"/>
      <c r="M614" s="136"/>
      <c r="N614" s="136"/>
      <c r="O614" s="26" t="str">
        <f t="shared" si="318"/>
        <v/>
      </c>
      <c r="P614" s="218" t="str">
        <f t="shared" si="319"/>
        <v/>
      </c>
      <c r="Q614" s="26" t="str">
        <f t="shared" si="320"/>
        <v/>
      </c>
      <c r="R614" s="22"/>
      <c r="S614" s="99"/>
      <c r="T614" s="10"/>
      <c r="U614" s="229" t="str">
        <f t="shared" si="321"/>
        <v/>
      </c>
      <c r="V614" s="230"/>
      <c r="W614" s="230"/>
      <c r="X614" s="230"/>
      <c r="Y614" s="230"/>
      <c r="Z614" s="22" t="str">
        <f>""</f>
        <v/>
      </c>
      <c r="AB614" s="23" t="str">
        <f t="shared" si="322"/>
        <v/>
      </c>
      <c r="AC614" s="2" t="b">
        <f>COUNT(Q614:Q$2500)&gt;0</f>
        <v>0</v>
      </c>
      <c r="AD614" s="2" t="b">
        <f t="shared" si="305"/>
        <v>0</v>
      </c>
      <c r="AE614" s="2" t="b">
        <f t="shared" si="306"/>
        <v>0</v>
      </c>
      <c r="AF614" s="2" t="b">
        <f t="shared" si="307"/>
        <v>0</v>
      </c>
      <c r="AG614" s="2" t="b">
        <f>OR(
  AND(AC614,NOT(AC615)),
  AND(AF614,WEEKDAY(AH613,2)=EINSTELLUNGEN!$D$12),
  AND(AF614,AH614=$J$35)
)</f>
        <v>0</v>
      </c>
      <c r="AH614" s="2">
        <f>IF(AE614,AH613+IF(WEEKDAY(AH613+1,2)&lt;=EINSTELLUNGEN!$D$12,1,$J$36),AH613)</f>
        <v>42020</v>
      </c>
      <c r="AI614" s="2">
        <f t="shared" si="308"/>
        <v>2019</v>
      </c>
      <c r="AJ614" s="2">
        <f t="shared" si="309"/>
        <v>201901</v>
      </c>
      <c r="AK614" s="2">
        <f t="shared" si="310"/>
        <v>201901</v>
      </c>
      <c r="AL614" s="2">
        <f t="shared" si="338"/>
        <v>201903</v>
      </c>
      <c r="AM614" s="2" t="b">
        <f t="shared" si="311"/>
        <v>1</v>
      </c>
      <c r="AN614" s="4" t="e">
        <f t="shared" si="323"/>
        <v>#N/A</v>
      </c>
      <c r="AO614" s="4" t="e">
        <f t="shared" si="324"/>
        <v>#N/A</v>
      </c>
      <c r="AP614" s="2" t="str">
        <f>IF(AD614,
  IF(ISBLANK(H614),
    AP613,
    IF(LEN(H614)=1,
      IF(OR(UPPER(H614)="A",UPPER(H614)="I"),
        EINSTELLUNGEN!$D$21,
        IF(OR(UPPER(H614)="B",UPPER(H614)="M"),
          EINSTELLUNGEN!$D$22,
          IF(OR(UPPER(H614)="C",UPPER(H614)="S"),
            EINSTELLUNGEN!$D$23,
            IF(UPPER(H614)="D",
              EINSTELLUNGEN!$D$24,
              IF(UPPER(H614)="E",
                EINSTELLUNGEN!$D$25,
                UPPER(H614)))))),
      IF(ISNUMBER(H614),
        EINSTELLUNGEN!$D$20&amp;H614,
        UPPER(H614)))),
  "")</f>
        <v/>
      </c>
      <c r="AQ614" s="2" t="str">
        <f t="shared" si="325"/>
        <v/>
      </c>
      <c r="AR614" s="2">
        <f t="shared" si="326"/>
        <v>0</v>
      </c>
      <c r="AS614" s="145">
        <f t="shared" si="327"/>
        <v>0.33333333333333331</v>
      </c>
      <c r="AT614" s="2">
        <f t="shared" si="328"/>
        <v>0</v>
      </c>
      <c r="AU614" s="2">
        <f t="shared" si="329"/>
        <v>0</v>
      </c>
      <c r="AV614" s="2">
        <f t="shared" si="330"/>
        <v>0</v>
      </c>
      <c r="AW614" s="2">
        <f t="shared" si="331"/>
        <v>0</v>
      </c>
      <c r="AX614" s="2">
        <f t="shared" si="312"/>
        <v>0</v>
      </c>
      <c r="AY614" s="2">
        <f t="shared" si="332"/>
        <v>0</v>
      </c>
      <c r="AZ614" s="145" t="e">
        <f t="shared" si="333"/>
        <v>#N/A</v>
      </c>
      <c r="BA614" s="145" t="e">
        <f t="shared" si="334"/>
        <v>#N/A</v>
      </c>
      <c r="BB614" s="145">
        <f t="shared" si="335"/>
        <v>2.083333333333337E-2</v>
      </c>
      <c r="BC614" s="2">
        <f>IF(AM614,
  IF(AND(AL614=$J$31,_xlfn.DAYS(AH614,DATE(AI614,1,1))&lt;7),
    MAX(0,EINSTELLUNGEN!$D$12+1-WEEKDAY(DATE(EINSTELLUNGEN!$D$9,EINSTELLUNGEN!$D$10,1),2)),
    IF(AL614=$J$33,
      MIN(EINSTELLUNGEN!$D$12,WEEKDAY(DATE(EINSTELLUNGEN!$D$9,12,31),2)),
      EINSTELLUNGEN!$D$12
  )) - SUMIF(AL$50:AL$2500,"="&amp;AL614,AX$50:AX$2500),
  0)</f>
        <v>3</v>
      </c>
      <c r="BD614" s="2">
        <f t="shared" si="336"/>
        <v>0.33333333333333331</v>
      </c>
      <c r="BE614" s="2">
        <f t="shared" si="337"/>
        <v>0</v>
      </c>
    </row>
    <row r="615" spans="1:57" ht="10.5" customHeight="1">
      <c r="A615" s="1" t="str">
        <f t="shared" ca="1" si="313"/>
        <v/>
      </c>
      <c r="B615" s="1" t="str">
        <f t="shared" ca="1" si="314"/>
        <v/>
      </c>
      <c r="C615" s="1" t="str">
        <f t="shared" ca="1" si="315"/>
        <v/>
      </c>
      <c r="D615" s="1" t="str">
        <f t="shared" ca="1" si="316"/>
        <v/>
      </c>
      <c r="F615" s="10"/>
      <c r="G615" s="136" t="str">
        <f t="shared" si="317"/>
        <v/>
      </c>
      <c r="H615" s="27"/>
      <c r="I615" s="28"/>
      <c r="J615" s="28"/>
      <c r="K615" s="29"/>
      <c r="L615" s="136"/>
      <c r="M615" s="136"/>
      <c r="N615" s="136"/>
      <c r="O615" s="26" t="str">
        <f t="shared" si="318"/>
        <v/>
      </c>
      <c r="P615" s="218" t="str">
        <f t="shared" si="319"/>
        <v/>
      </c>
      <c r="Q615" s="26" t="str">
        <f t="shared" si="320"/>
        <v/>
      </c>
      <c r="R615" s="22"/>
      <c r="S615" s="99"/>
      <c r="T615" s="10"/>
      <c r="U615" s="229" t="str">
        <f t="shared" si="321"/>
        <v/>
      </c>
      <c r="V615" s="230"/>
      <c r="W615" s="230"/>
      <c r="X615" s="230"/>
      <c r="Y615" s="230"/>
      <c r="Z615" s="22" t="str">
        <f>""</f>
        <v/>
      </c>
      <c r="AB615" s="23" t="str">
        <f t="shared" si="322"/>
        <v/>
      </c>
      <c r="AC615" s="2" t="b">
        <f>COUNT(Q615:Q$2500)&gt;0</f>
        <v>0</v>
      </c>
      <c r="AD615" s="2" t="b">
        <f t="shared" si="305"/>
        <v>0</v>
      </c>
      <c r="AE615" s="2" t="b">
        <f t="shared" si="306"/>
        <v>0</v>
      </c>
      <c r="AF615" s="2" t="b">
        <f t="shared" si="307"/>
        <v>0</v>
      </c>
      <c r="AG615" s="2" t="b">
        <f>OR(
  AND(AC615,NOT(AC616)),
  AND(AF615,WEEKDAY(AH614,2)=EINSTELLUNGEN!$D$12),
  AND(AF615,AH615=$J$35)
)</f>
        <v>0</v>
      </c>
      <c r="AH615" s="2">
        <f>IF(AE615,AH614+IF(WEEKDAY(AH614+1,2)&lt;=EINSTELLUNGEN!$D$12,1,$J$36),AH614)</f>
        <v>42020</v>
      </c>
      <c r="AI615" s="2">
        <f t="shared" si="308"/>
        <v>2019</v>
      </c>
      <c r="AJ615" s="2">
        <f t="shared" si="309"/>
        <v>201901</v>
      </c>
      <c r="AK615" s="2">
        <f t="shared" si="310"/>
        <v>201901</v>
      </c>
      <c r="AL615" s="2">
        <f t="shared" si="338"/>
        <v>201903</v>
      </c>
      <c r="AM615" s="2" t="b">
        <f t="shared" si="311"/>
        <v>1</v>
      </c>
      <c r="AN615" s="4" t="e">
        <f t="shared" si="323"/>
        <v>#N/A</v>
      </c>
      <c r="AO615" s="4" t="e">
        <f t="shared" si="324"/>
        <v>#N/A</v>
      </c>
      <c r="AP615" s="2" t="str">
        <f>IF(AD615,
  IF(ISBLANK(H615),
    AP614,
    IF(LEN(H615)=1,
      IF(OR(UPPER(H615)="A",UPPER(H615)="I"),
        EINSTELLUNGEN!$D$21,
        IF(OR(UPPER(H615)="B",UPPER(H615)="M"),
          EINSTELLUNGEN!$D$22,
          IF(OR(UPPER(H615)="C",UPPER(H615)="S"),
            EINSTELLUNGEN!$D$23,
            IF(UPPER(H615)="D",
              EINSTELLUNGEN!$D$24,
              IF(UPPER(H615)="E",
                EINSTELLUNGEN!$D$25,
                UPPER(H615)))))),
      IF(ISNUMBER(H615),
        EINSTELLUNGEN!$D$20&amp;H615,
        UPPER(H615)))),
  "")</f>
        <v/>
      </c>
      <c r="AQ615" s="2" t="str">
        <f t="shared" si="325"/>
        <v/>
      </c>
      <c r="AR615" s="2">
        <f t="shared" si="326"/>
        <v>0</v>
      </c>
      <c r="AS615" s="145">
        <f t="shared" si="327"/>
        <v>0.33333333333333331</v>
      </c>
      <c r="AT615" s="2">
        <f t="shared" si="328"/>
        <v>0</v>
      </c>
      <c r="AU615" s="2">
        <f t="shared" si="329"/>
        <v>0</v>
      </c>
      <c r="AV615" s="2">
        <f t="shared" si="330"/>
        <v>0</v>
      </c>
      <c r="AW615" s="2">
        <f t="shared" si="331"/>
        <v>0</v>
      </c>
      <c r="AX615" s="2">
        <f t="shared" si="312"/>
        <v>0</v>
      </c>
      <c r="AY615" s="2">
        <f t="shared" si="332"/>
        <v>0</v>
      </c>
      <c r="AZ615" s="145" t="e">
        <f t="shared" si="333"/>
        <v>#N/A</v>
      </c>
      <c r="BA615" s="145" t="e">
        <f t="shared" si="334"/>
        <v>#N/A</v>
      </c>
      <c r="BB615" s="145">
        <f t="shared" si="335"/>
        <v>2.083333333333337E-2</v>
      </c>
      <c r="BC615" s="2">
        <f>IF(AM615,
  IF(AND(AL615=$J$31,_xlfn.DAYS(AH615,DATE(AI615,1,1))&lt;7),
    MAX(0,EINSTELLUNGEN!$D$12+1-WEEKDAY(DATE(EINSTELLUNGEN!$D$9,EINSTELLUNGEN!$D$10,1),2)),
    IF(AL615=$J$33,
      MIN(EINSTELLUNGEN!$D$12,WEEKDAY(DATE(EINSTELLUNGEN!$D$9,12,31),2)),
      EINSTELLUNGEN!$D$12
  )) - SUMIF(AL$50:AL$2500,"="&amp;AL615,AX$50:AX$2500),
  0)</f>
        <v>3</v>
      </c>
      <c r="BD615" s="2">
        <f t="shared" si="336"/>
        <v>0.33333333333333331</v>
      </c>
      <c r="BE615" s="2">
        <f t="shared" si="337"/>
        <v>0</v>
      </c>
    </row>
    <row r="616" spans="1:57" ht="10.5" customHeight="1">
      <c r="A616" s="1" t="str">
        <f t="shared" ca="1" si="313"/>
        <v/>
      </c>
      <c r="B616" s="1" t="str">
        <f t="shared" ca="1" si="314"/>
        <v/>
      </c>
      <c r="C616" s="1" t="str">
        <f t="shared" ca="1" si="315"/>
        <v/>
      </c>
      <c r="D616" s="1" t="str">
        <f t="shared" ca="1" si="316"/>
        <v/>
      </c>
      <c r="F616" s="10"/>
      <c r="G616" s="136" t="str">
        <f t="shared" si="317"/>
        <v/>
      </c>
      <c r="H616" s="27"/>
      <c r="I616" s="28"/>
      <c r="J616" s="28"/>
      <c r="K616" s="29"/>
      <c r="L616" s="136"/>
      <c r="M616" s="136"/>
      <c r="N616" s="136"/>
      <c r="O616" s="26" t="str">
        <f t="shared" si="318"/>
        <v/>
      </c>
      <c r="P616" s="218" t="str">
        <f t="shared" si="319"/>
        <v/>
      </c>
      <c r="Q616" s="26" t="str">
        <f t="shared" si="320"/>
        <v/>
      </c>
      <c r="R616" s="22"/>
      <c r="S616" s="99"/>
      <c r="T616" s="10"/>
      <c r="U616" s="229" t="str">
        <f t="shared" si="321"/>
        <v/>
      </c>
      <c r="V616" s="230"/>
      <c r="W616" s="230"/>
      <c r="X616" s="230"/>
      <c r="Y616" s="230"/>
      <c r="Z616" s="22" t="str">
        <f>""</f>
        <v/>
      </c>
      <c r="AB616" s="23" t="str">
        <f t="shared" si="322"/>
        <v/>
      </c>
      <c r="AC616" s="2" t="b">
        <f>COUNT(Q616:Q$2500)&gt;0</f>
        <v>0</v>
      </c>
      <c r="AD616" s="2" t="b">
        <f t="shared" si="305"/>
        <v>0</v>
      </c>
      <c r="AE616" s="2" t="b">
        <f t="shared" si="306"/>
        <v>0</v>
      </c>
      <c r="AF616" s="2" t="b">
        <f t="shared" si="307"/>
        <v>0</v>
      </c>
      <c r="AG616" s="2" t="b">
        <f>OR(
  AND(AC616,NOT(AC617)),
  AND(AF616,WEEKDAY(AH615,2)=EINSTELLUNGEN!$D$12),
  AND(AF616,AH616=$J$35)
)</f>
        <v>0</v>
      </c>
      <c r="AH616" s="2">
        <f>IF(AE616,AH615+IF(WEEKDAY(AH615+1,2)&lt;=EINSTELLUNGEN!$D$12,1,$J$36),AH615)</f>
        <v>42020</v>
      </c>
      <c r="AI616" s="2">
        <f t="shared" si="308"/>
        <v>2019</v>
      </c>
      <c r="AJ616" s="2">
        <f t="shared" si="309"/>
        <v>201901</v>
      </c>
      <c r="AK616" s="2">
        <f t="shared" si="310"/>
        <v>201901</v>
      </c>
      <c r="AL616" s="2">
        <f t="shared" si="338"/>
        <v>201903</v>
      </c>
      <c r="AM616" s="2" t="b">
        <f t="shared" si="311"/>
        <v>1</v>
      </c>
      <c r="AN616" s="4" t="e">
        <f t="shared" si="323"/>
        <v>#N/A</v>
      </c>
      <c r="AO616" s="4" t="e">
        <f t="shared" si="324"/>
        <v>#N/A</v>
      </c>
      <c r="AP616" s="2" t="str">
        <f>IF(AD616,
  IF(ISBLANK(H616),
    AP615,
    IF(LEN(H616)=1,
      IF(OR(UPPER(H616)="A",UPPER(H616)="I"),
        EINSTELLUNGEN!$D$21,
        IF(OR(UPPER(H616)="B",UPPER(H616)="M"),
          EINSTELLUNGEN!$D$22,
          IF(OR(UPPER(H616)="C",UPPER(H616)="S"),
            EINSTELLUNGEN!$D$23,
            IF(UPPER(H616)="D",
              EINSTELLUNGEN!$D$24,
              IF(UPPER(H616)="E",
                EINSTELLUNGEN!$D$25,
                UPPER(H616)))))),
      IF(ISNUMBER(H616),
        EINSTELLUNGEN!$D$20&amp;H616,
        UPPER(H616)))),
  "")</f>
        <v/>
      </c>
      <c r="AQ616" s="2" t="str">
        <f t="shared" si="325"/>
        <v/>
      </c>
      <c r="AR616" s="2">
        <f t="shared" si="326"/>
        <v>0</v>
      </c>
      <c r="AS616" s="145">
        <f t="shared" si="327"/>
        <v>0.33333333333333331</v>
      </c>
      <c r="AT616" s="2">
        <f t="shared" si="328"/>
        <v>0</v>
      </c>
      <c r="AU616" s="2">
        <f t="shared" si="329"/>
        <v>0</v>
      </c>
      <c r="AV616" s="2">
        <f t="shared" si="330"/>
        <v>0</v>
      </c>
      <c r="AW616" s="2">
        <f t="shared" si="331"/>
        <v>0</v>
      </c>
      <c r="AX616" s="2">
        <f t="shared" si="312"/>
        <v>0</v>
      </c>
      <c r="AY616" s="2">
        <f t="shared" si="332"/>
        <v>0</v>
      </c>
      <c r="AZ616" s="145" t="e">
        <f t="shared" si="333"/>
        <v>#N/A</v>
      </c>
      <c r="BA616" s="145" t="e">
        <f t="shared" si="334"/>
        <v>#N/A</v>
      </c>
      <c r="BB616" s="145">
        <f t="shared" si="335"/>
        <v>2.083333333333337E-2</v>
      </c>
      <c r="BC616" s="2">
        <f>IF(AM616,
  IF(AND(AL616=$J$31,_xlfn.DAYS(AH616,DATE(AI616,1,1))&lt;7),
    MAX(0,EINSTELLUNGEN!$D$12+1-WEEKDAY(DATE(EINSTELLUNGEN!$D$9,EINSTELLUNGEN!$D$10,1),2)),
    IF(AL616=$J$33,
      MIN(EINSTELLUNGEN!$D$12,WEEKDAY(DATE(EINSTELLUNGEN!$D$9,12,31),2)),
      EINSTELLUNGEN!$D$12
  )) - SUMIF(AL$50:AL$2500,"="&amp;AL616,AX$50:AX$2500),
  0)</f>
        <v>3</v>
      </c>
      <c r="BD616" s="2">
        <f t="shared" si="336"/>
        <v>0.33333333333333331</v>
      </c>
      <c r="BE616" s="2">
        <f t="shared" si="337"/>
        <v>0</v>
      </c>
    </row>
    <row r="617" spans="1:57" ht="10.5" customHeight="1">
      <c r="A617" s="1" t="str">
        <f t="shared" ca="1" si="313"/>
        <v/>
      </c>
      <c r="B617" s="1" t="str">
        <f t="shared" ca="1" si="314"/>
        <v/>
      </c>
      <c r="C617" s="1" t="str">
        <f t="shared" ca="1" si="315"/>
        <v/>
      </c>
      <c r="D617" s="1" t="str">
        <f t="shared" ca="1" si="316"/>
        <v/>
      </c>
      <c r="F617" s="10"/>
      <c r="G617" s="136" t="str">
        <f t="shared" si="317"/>
        <v/>
      </c>
      <c r="H617" s="27"/>
      <c r="I617" s="28"/>
      <c r="J617" s="28"/>
      <c r="K617" s="29"/>
      <c r="L617" s="136"/>
      <c r="M617" s="136"/>
      <c r="N617" s="136"/>
      <c r="O617" s="26" t="str">
        <f t="shared" si="318"/>
        <v/>
      </c>
      <c r="P617" s="218" t="str">
        <f t="shared" si="319"/>
        <v/>
      </c>
      <c r="Q617" s="26" t="str">
        <f t="shared" si="320"/>
        <v/>
      </c>
      <c r="R617" s="22"/>
      <c r="S617" s="99"/>
      <c r="T617" s="10"/>
      <c r="U617" s="229" t="str">
        <f t="shared" si="321"/>
        <v/>
      </c>
      <c r="V617" s="230"/>
      <c r="W617" s="230"/>
      <c r="X617" s="230"/>
      <c r="Y617" s="230"/>
      <c r="Z617" s="22" t="str">
        <f>""</f>
        <v/>
      </c>
      <c r="AB617" s="23" t="str">
        <f t="shared" si="322"/>
        <v/>
      </c>
      <c r="AC617" s="2" t="b">
        <f>COUNT(Q617:Q$2500)&gt;0</f>
        <v>0</v>
      </c>
      <c r="AD617" s="2" t="b">
        <f t="shared" si="305"/>
        <v>0</v>
      </c>
      <c r="AE617" s="2" t="b">
        <f t="shared" si="306"/>
        <v>0</v>
      </c>
      <c r="AF617" s="2" t="b">
        <f t="shared" si="307"/>
        <v>0</v>
      </c>
      <c r="AG617" s="2" t="b">
        <f>OR(
  AND(AC617,NOT(AC618)),
  AND(AF617,WEEKDAY(AH616,2)=EINSTELLUNGEN!$D$12),
  AND(AF617,AH617=$J$35)
)</f>
        <v>0</v>
      </c>
      <c r="AH617" s="2">
        <f>IF(AE617,AH616+IF(WEEKDAY(AH616+1,2)&lt;=EINSTELLUNGEN!$D$12,1,$J$36),AH616)</f>
        <v>42020</v>
      </c>
      <c r="AI617" s="2">
        <f t="shared" si="308"/>
        <v>2019</v>
      </c>
      <c r="AJ617" s="2">
        <f t="shared" si="309"/>
        <v>201901</v>
      </c>
      <c r="AK617" s="2">
        <f t="shared" si="310"/>
        <v>201901</v>
      </c>
      <c r="AL617" s="2">
        <f t="shared" si="338"/>
        <v>201903</v>
      </c>
      <c r="AM617" s="2" t="b">
        <f t="shared" si="311"/>
        <v>1</v>
      </c>
      <c r="AN617" s="4" t="e">
        <f t="shared" si="323"/>
        <v>#N/A</v>
      </c>
      <c r="AO617" s="4" t="e">
        <f t="shared" si="324"/>
        <v>#N/A</v>
      </c>
      <c r="AP617" s="2" t="str">
        <f>IF(AD617,
  IF(ISBLANK(H617),
    AP616,
    IF(LEN(H617)=1,
      IF(OR(UPPER(H617)="A",UPPER(H617)="I"),
        EINSTELLUNGEN!$D$21,
        IF(OR(UPPER(H617)="B",UPPER(H617)="M"),
          EINSTELLUNGEN!$D$22,
          IF(OR(UPPER(H617)="C",UPPER(H617)="S"),
            EINSTELLUNGEN!$D$23,
            IF(UPPER(H617)="D",
              EINSTELLUNGEN!$D$24,
              IF(UPPER(H617)="E",
                EINSTELLUNGEN!$D$25,
                UPPER(H617)))))),
      IF(ISNUMBER(H617),
        EINSTELLUNGEN!$D$20&amp;H617,
        UPPER(H617)))),
  "")</f>
        <v/>
      </c>
      <c r="AQ617" s="2" t="str">
        <f t="shared" si="325"/>
        <v/>
      </c>
      <c r="AR617" s="2">
        <f t="shared" si="326"/>
        <v>0</v>
      </c>
      <c r="AS617" s="145">
        <f t="shared" si="327"/>
        <v>0.33333333333333331</v>
      </c>
      <c r="AT617" s="2">
        <f t="shared" si="328"/>
        <v>0</v>
      </c>
      <c r="AU617" s="2">
        <f t="shared" si="329"/>
        <v>0</v>
      </c>
      <c r="AV617" s="2">
        <f t="shared" si="330"/>
        <v>0</v>
      </c>
      <c r="AW617" s="2">
        <f t="shared" si="331"/>
        <v>0</v>
      </c>
      <c r="AX617" s="2">
        <f t="shared" si="312"/>
        <v>0</v>
      </c>
      <c r="AY617" s="2">
        <f t="shared" si="332"/>
        <v>0</v>
      </c>
      <c r="AZ617" s="145" t="e">
        <f t="shared" si="333"/>
        <v>#N/A</v>
      </c>
      <c r="BA617" s="145" t="e">
        <f t="shared" si="334"/>
        <v>#N/A</v>
      </c>
      <c r="BB617" s="145">
        <f t="shared" si="335"/>
        <v>2.083333333333337E-2</v>
      </c>
      <c r="BC617" s="2">
        <f>IF(AM617,
  IF(AND(AL617=$J$31,_xlfn.DAYS(AH617,DATE(AI617,1,1))&lt;7),
    MAX(0,EINSTELLUNGEN!$D$12+1-WEEKDAY(DATE(EINSTELLUNGEN!$D$9,EINSTELLUNGEN!$D$10,1),2)),
    IF(AL617=$J$33,
      MIN(EINSTELLUNGEN!$D$12,WEEKDAY(DATE(EINSTELLUNGEN!$D$9,12,31),2)),
      EINSTELLUNGEN!$D$12
  )) - SUMIF(AL$50:AL$2500,"="&amp;AL617,AX$50:AX$2500),
  0)</f>
        <v>3</v>
      </c>
      <c r="BD617" s="2">
        <f t="shared" si="336"/>
        <v>0.33333333333333331</v>
      </c>
      <c r="BE617" s="2">
        <f t="shared" si="337"/>
        <v>0</v>
      </c>
    </row>
    <row r="618" spans="1:57" ht="10.5" customHeight="1">
      <c r="A618" s="1" t="str">
        <f t="shared" ca="1" si="313"/>
        <v/>
      </c>
      <c r="B618" s="1" t="str">
        <f t="shared" ca="1" si="314"/>
        <v/>
      </c>
      <c r="C618" s="1" t="str">
        <f t="shared" ca="1" si="315"/>
        <v/>
      </c>
      <c r="D618" s="1" t="str">
        <f t="shared" ca="1" si="316"/>
        <v/>
      </c>
      <c r="F618" s="10"/>
      <c r="G618" s="136" t="str">
        <f t="shared" si="317"/>
        <v/>
      </c>
      <c r="H618" s="27"/>
      <c r="I618" s="28"/>
      <c r="J618" s="28"/>
      <c r="K618" s="29"/>
      <c r="L618" s="136"/>
      <c r="M618" s="136"/>
      <c r="N618" s="136"/>
      <c r="O618" s="26" t="str">
        <f t="shared" si="318"/>
        <v/>
      </c>
      <c r="P618" s="218" t="str">
        <f t="shared" si="319"/>
        <v/>
      </c>
      <c r="Q618" s="26" t="str">
        <f t="shared" si="320"/>
        <v/>
      </c>
      <c r="R618" s="22"/>
      <c r="S618" s="99"/>
      <c r="T618" s="10"/>
      <c r="U618" s="229" t="str">
        <f t="shared" si="321"/>
        <v/>
      </c>
      <c r="V618" s="230"/>
      <c r="W618" s="230"/>
      <c r="X618" s="230"/>
      <c r="Y618" s="230"/>
      <c r="Z618" s="22" t="str">
        <f>""</f>
        <v/>
      </c>
      <c r="AB618" s="23" t="str">
        <f t="shared" si="322"/>
        <v/>
      </c>
      <c r="AC618" s="2" t="b">
        <f>COUNT(Q618:Q$2500)&gt;0</f>
        <v>0</v>
      </c>
      <c r="AD618" s="2" t="b">
        <f t="shared" si="305"/>
        <v>0</v>
      </c>
      <c r="AE618" s="2" t="b">
        <f t="shared" si="306"/>
        <v>0</v>
      </c>
      <c r="AF618" s="2" t="b">
        <f t="shared" si="307"/>
        <v>0</v>
      </c>
      <c r="AG618" s="2" t="b">
        <f>OR(
  AND(AC618,NOT(AC619)),
  AND(AF618,WEEKDAY(AH617,2)=EINSTELLUNGEN!$D$12),
  AND(AF618,AH618=$J$35)
)</f>
        <v>0</v>
      </c>
      <c r="AH618" s="2">
        <f>IF(AE618,AH617+IF(WEEKDAY(AH617+1,2)&lt;=EINSTELLUNGEN!$D$12,1,$J$36),AH617)</f>
        <v>42020</v>
      </c>
      <c r="AI618" s="2">
        <f t="shared" si="308"/>
        <v>2019</v>
      </c>
      <c r="AJ618" s="2">
        <f t="shared" si="309"/>
        <v>201901</v>
      </c>
      <c r="AK618" s="2">
        <f t="shared" si="310"/>
        <v>201901</v>
      </c>
      <c r="AL618" s="2">
        <f t="shared" si="338"/>
        <v>201903</v>
      </c>
      <c r="AM618" s="2" t="b">
        <f t="shared" si="311"/>
        <v>1</v>
      </c>
      <c r="AN618" s="4" t="e">
        <f t="shared" si="323"/>
        <v>#N/A</v>
      </c>
      <c r="AO618" s="4" t="e">
        <f t="shared" si="324"/>
        <v>#N/A</v>
      </c>
      <c r="AP618" s="2" t="str">
        <f>IF(AD618,
  IF(ISBLANK(H618),
    AP617,
    IF(LEN(H618)=1,
      IF(OR(UPPER(H618)="A",UPPER(H618)="I"),
        EINSTELLUNGEN!$D$21,
        IF(OR(UPPER(H618)="B",UPPER(H618)="M"),
          EINSTELLUNGEN!$D$22,
          IF(OR(UPPER(H618)="C",UPPER(H618)="S"),
            EINSTELLUNGEN!$D$23,
            IF(UPPER(H618)="D",
              EINSTELLUNGEN!$D$24,
              IF(UPPER(H618)="E",
                EINSTELLUNGEN!$D$25,
                UPPER(H618)))))),
      IF(ISNUMBER(H618),
        EINSTELLUNGEN!$D$20&amp;H618,
        UPPER(H618)))),
  "")</f>
        <v/>
      </c>
      <c r="AQ618" s="2" t="str">
        <f t="shared" si="325"/>
        <v/>
      </c>
      <c r="AR618" s="2">
        <f t="shared" si="326"/>
        <v>0</v>
      </c>
      <c r="AS618" s="145">
        <f t="shared" si="327"/>
        <v>0.33333333333333331</v>
      </c>
      <c r="AT618" s="2">
        <f t="shared" si="328"/>
        <v>0</v>
      </c>
      <c r="AU618" s="2">
        <f t="shared" si="329"/>
        <v>0</v>
      </c>
      <c r="AV618" s="2">
        <f t="shared" si="330"/>
        <v>0</v>
      </c>
      <c r="AW618" s="2">
        <f t="shared" si="331"/>
        <v>0</v>
      </c>
      <c r="AX618" s="2">
        <f t="shared" si="312"/>
        <v>0</v>
      </c>
      <c r="AY618" s="2">
        <f t="shared" si="332"/>
        <v>0</v>
      </c>
      <c r="AZ618" s="145" t="e">
        <f t="shared" si="333"/>
        <v>#N/A</v>
      </c>
      <c r="BA618" s="145" t="e">
        <f t="shared" si="334"/>
        <v>#N/A</v>
      </c>
      <c r="BB618" s="145">
        <f t="shared" si="335"/>
        <v>2.083333333333337E-2</v>
      </c>
      <c r="BC618" s="2">
        <f>IF(AM618,
  IF(AND(AL618=$J$31,_xlfn.DAYS(AH618,DATE(AI618,1,1))&lt;7),
    MAX(0,EINSTELLUNGEN!$D$12+1-WEEKDAY(DATE(EINSTELLUNGEN!$D$9,EINSTELLUNGEN!$D$10,1),2)),
    IF(AL618=$J$33,
      MIN(EINSTELLUNGEN!$D$12,WEEKDAY(DATE(EINSTELLUNGEN!$D$9,12,31),2)),
      EINSTELLUNGEN!$D$12
  )) - SUMIF(AL$50:AL$2500,"="&amp;AL618,AX$50:AX$2500),
  0)</f>
        <v>3</v>
      </c>
      <c r="BD618" s="2">
        <f t="shared" si="336"/>
        <v>0.33333333333333331</v>
      </c>
      <c r="BE618" s="2">
        <f t="shared" si="337"/>
        <v>0</v>
      </c>
    </row>
    <row r="619" spans="1:57" ht="10.5" customHeight="1">
      <c r="A619" s="1" t="str">
        <f t="shared" ca="1" si="313"/>
        <v/>
      </c>
      <c r="B619" s="1" t="str">
        <f t="shared" ca="1" si="314"/>
        <v/>
      </c>
      <c r="C619" s="1" t="str">
        <f t="shared" ca="1" si="315"/>
        <v/>
      </c>
      <c r="D619" s="1" t="str">
        <f t="shared" ca="1" si="316"/>
        <v/>
      </c>
      <c r="F619" s="10"/>
      <c r="G619" s="136" t="str">
        <f t="shared" si="317"/>
        <v/>
      </c>
      <c r="H619" s="27"/>
      <c r="I619" s="28"/>
      <c r="J619" s="28"/>
      <c r="K619" s="29"/>
      <c r="L619" s="136"/>
      <c r="M619" s="136"/>
      <c r="N619" s="136"/>
      <c r="O619" s="26" t="str">
        <f t="shared" si="318"/>
        <v/>
      </c>
      <c r="P619" s="218" t="str">
        <f t="shared" si="319"/>
        <v/>
      </c>
      <c r="Q619" s="26" t="str">
        <f t="shared" si="320"/>
        <v/>
      </c>
      <c r="R619" s="22"/>
      <c r="S619" s="99"/>
      <c r="T619" s="10"/>
      <c r="U619" s="229" t="str">
        <f t="shared" si="321"/>
        <v/>
      </c>
      <c r="V619" s="230"/>
      <c r="W619" s="230"/>
      <c r="X619" s="230"/>
      <c r="Y619" s="230"/>
      <c r="Z619" s="22" t="str">
        <f>""</f>
        <v/>
      </c>
      <c r="AB619" s="23" t="str">
        <f t="shared" si="322"/>
        <v/>
      </c>
      <c r="AC619" s="2" t="b">
        <f>COUNT(Q619:Q$2500)&gt;0</f>
        <v>0</v>
      </c>
      <c r="AD619" s="2" t="b">
        <f t="shared" ref="AD619:AD682" si="339">LEN(CONCATENATE(H619,I619,J619,K619))&gt;0</f>
        <v>0</v>
      </c>
      <c r="AE619" s="2" t="b">
        <f t="shared" ref="AE619:AE682" si="340">AND(NOT(AD619),AD620)</f>
        <v>0</v>
      </c>
      <c r="AF619" s="2" t="b">
        <f t="shared" ref="AF619:AF682" si="341">AND(NOT(AD619),AD618)</f>
        <v>0</v>
      </c>
      <c r="AG619" s="2" t="b">
        <f>OR(
  AND(AC619,NOT(AC620)),
  AND(AF619,WEEKDAY(AH618,2)=EINSTELLUNGEN!$D$12),
  AND(AF619,AH619=$J$35)
)</f>
        <v>0</v>
      </c>
      <c r="AH619" s="2">
        <f>IF(AE619,AH618+IF(WEEKDAY(AH618+1,2)&lt;=EINSTELLUNGEN!$D$12,1,$J$36),AH618)</f>
        <v>42020</v>
      </c>
      <c r="AI619" s="2">
        <f t="shared" ref="AI619:AI682" si="342">YEAR(AH619)</f>
        <v>2019</v>
      </c>
      <c r="AJ619" s="2">
        <f t="shared" ref="AJ619:AJ682" si="343">AI619*100+ROUNDUP(MONTH(AH619)/3,0)</f>
        <v>201901</v>
      </c>
      <c r="AK619" s="2">
        <f t="shared" ref="AK619:AK682" si="344">AI619*100+MONTH(AH619)</f>
        <v>201901</v>
      </c>
      <c r="AL619" s="2">
        <f t="shared" si="338"/>
        <v>201903</v>
      </c>
      <c r="AM619" s="2" t="b">
        <f t="shared" ref="AM619:AM682" si="345">AND(AH619&gt;=$J$34,AH619&lt;=$J$35)</f>
        <v>1</v>
      </c>
      <c r="AN619" s="4" t="e">
        <f t="shared" si="323"/>
        <v>#N/A</v>
      </c>
      <c r="AO619" s="4" t="e">
        <f t="shared" si="324"/>
        <v>#N/A</v>
      </c>
      <c r="AP619" s="2" t="str">
        <f>IF(AD619,
  IF(ISBLANK(H619),
    AP618,
    IF(LEN(H619)=1,
      IF(OR(UPPER(H619)="A",UPPER(H619)="I"),
        EINSTELLUNGEN!$D$21,
        IF(OR(UPPER(H619)="B",UPPER(H619)="M"),
          EINSTELLUNGEN!$D$22,
          IF(OR(UPPER(H619)="C",UPPER(H619)="S"),
            EINSTELLUNGEN!$D$23,
            IF(UPPER(H619)="D",
              EINSTELLUNGEN!$D$24,
              IF(UPPER(H619)="E",
                EINSTELLUNGEN!$D$25,
                UPPER(H619)))))),
      IF(ISNUMBER(H619),
        EINSTELLUNGEN!$D$20&amp;H619,
        UPPER(H619)))),
  "")</f>
        <v/>
      </c>
      <c r="AQ619" s="2" t="str">
        <f t="shared" si="325"/>
        <v/>
      </c>
      <c r="AR619" s="2">
        <f t="shared" si="326"/>
        <v>0</v>
      </c>
      <c r="AS619" s="145">
        <f t="shared" si="327"/>
        <v>0.33333333333333331</v>
      </c>
      <c r="AT619" s="2">
        <f t="shared" si="328"/>
        <v>0</v>
      </c>
      <c r="AU619" s="2">
        <f t="shared" si="329"/>
        <v>0</v>
      </c>
      <c r="AV619" s="2">
        <f t="shared" si="330"/>
        <v>0</v>
      </c>
      <c r="AW619" s="2">
        <f t="shared" si="331"/>
        <v>0</v>
      </c>
      <c r="AX619" s="2">
        <f t="shared" ref="AX619:AX682" si="346">IF(SUM(AT619:AV619)=0,0,1)</f>
        <v>0</v>
      </c>
      <c r="AY619" s="2">
        <f t="shared" si="332"/>
        <v>0</v>
      </c>
      <c r="AZ619" s="145" t="e">
        <f t="shared" si="333"/>
        <v>#N/A</v>
      </c>
      <c r="BA619" s="145" t="e">
        <f t="shared" si="334"/>
        <v>#N/A</v>
      </c>
      <c r="BB619" s="145">
        <f t="shared" si="335"/>
        <v>2.083333333333337E-2</v>
      </c>
      <c r="BC619" s="2">
        <f>IF(AM619,
  IF(AND(AL619=$J$31,_xlfn.DAYS(AH619,DATE(AI619,1,1))&lt;7),
    MAX(0,EINSTELLUNGEN!$D$12+1-WEEKDAY(DATE(EINSTELLUNGEN!$D$9,EINSTELLUNGEN!$D$10,1),2)),
    IF(AL619=$J$33,
      MIN(EINSTELLUNGEN!$D$12,WEEKDAY(DATE(EINSTELLUNGEN!$D$9,12,31),2)),
      EINSTELLUNGEN!$D$12
  )) - SUMIF(AL$50:AL$2500,"="&amp;AL619,AX$50:AX$2500),
  0)</f>
        <v>3</v>
      </c>
      <c r="BD619" s="2">
        <f t="shared" si="336"/>
        <v>0.33333333333333331</v>
      </c>
      <c r="BE619" s="2">
        <f t="shared" si="337"/>
        <v>0</v>
      </c>
    </row>
    <row r="620" spans="1:57" ht="10.5" customHeight="1">
      <c r="A620" s="1" t="str">
        <f t="shared" ca="1" si="313"/>
        <v/>
      </c>
      <c r="B620" s="1" t="str">
        <f t="shared" ca="1" si="314"/>
        <v/>
      </c>
      <c r="C620" s="1" t="str">
        <f t="shared" ca="1" si="315"/>
        <v/>
      </c>
      <c r="D620" s="1" t="str">
        <f t="shared" ca="1" si="316"/>
        <v/>
      </c>
      <c r="F620" s="10"/>
      <c r="G620" s="136" t="str">
        <f t="shared" si="317"/>
        <v/>
      </c>
      <c r="H620" s="27"/>
      <c r="I620" s="28"/>
      <c r="J620" s="28"/>
      <c r="K620" s="29"/>
      <c r="L620" s="136"/>
      <c r="M620" s="136"/>
      <c r="N620" s="136"/>
      <c r="O620" s="26" t="str">
        <f t="shared" si="318"/>
        <v/>
      </c>
      <c r="P620" s="218" t="str">
        <f t="shared" si="319"/>
        <v/>
      </c>
      <c r="Q620" s="26" t="str">
        <f t="shared" si="320"/>
        <v/>
      </c>
      <c r="R620" s="22"/>
      <c r="S620" s="99"/>
      <c r="T620" s="10"/>
      <c r="U620" s="229" t="str">
        <f t="shared" si="321"/>
        <v/>
      </c>
      <c r="V620" s="230"/>
      <c r="W620" s="230"/>
      <c r="X620" s="230"/>
      <c r="Y620" s="230"/>
      <c r="Z620" s="22" t="str">
        <f>""</f>
        <v/>
      </c>
      <c r="AB620" s="23" t="str">
        <f t="shared" si="322"/>
        <v/>
      </c>
      <c r="AC620" s="2" t="b">
        <f>COUNT(Q620:Q$2500)&gt;0</f>
        <v>0</v>
      </c>
      <c r="AD620" s="2" t="b">
        <f t="shared" si="339"/>
        <v>0</v>
      </c>
      <c r="AE620" s="2" t="b">
        <f t="shared" si="340"/>
        <v>0</v>
      </c>
      <c r="AF620" s="2" t="b">
        <f t="shared" si="341"/>
        <v>0</v>
      </c>
      <c r="AG620" s="2" t="b">
        <f>OR(
  AND(AC620,NOT(AC621)),
  AND(AF620,WEEKDAY(AH619,2)=EINSTELLUNGEN!$D$12),
  AND(AF620,AH620=$J$35)
)</f>
        <v>0</v>
      </c>
      <c r="AH620" s="2">
        <f>IF(AE620,AH619+IF(WEEKDAY(AH619+1,2)&lt;=EINSTELLUNGEN!$D$12,1,$J$36),AH619)</f>
        <v>42020</v>
      </c>
      <c r="AI620" s="2">
        <f t="shared" si="342"/>
        <v>2019</v>
      </c>
      <c r="AJ620" s="2">
        <f t="shared" si="343"/>
        <v>201901</v>
      </c>
      <c r="AK620" s="2">
        <f t="shared" si="344"/>
        <v>201901</v>
      </c>
      <c r="AL620" s="2">
        <f t="shared" si="338"/>
        <v>201903</v>
      </c>
      <c r="AM620" s="2" t="b">
        <f t="shared" si="345"/>
        <v>1</v>
      </c>
      <c r="AN620" s="4" t="e">
        <f t="shared" si="323"/>
        <v>#N/A</v>
      </c>
      <c r="AO620" s="4" t="e">
        <f t="shared" si="324"/>
        <v>#N/A</v>
      </c>
      <c r="AP620" s="2" t="str">
        <f>IF(AD620,
  IF(ISBLANK(H620),
    AP619,
    IF(LEN(H620)=1,
      IF(OR(UPPER(H620)="A",UPPER(H620)="I"),
        EINSTELLUNGEN!$D$21,
        IF(OR(UPPER(H620)="B",UPPER(H620)="M"),
          EINSTELLUNGEN!$D$22,
          IF(OR(UPPER(H620)="C",UPPER(H620)="S"),
            EINSTELLUNGEN!$D$23,
            IF(UPPER(H620)="D",
              EINSTELLUNGEN!$D$24,
              IF(UPPER(H620)="E",
                EINSTELLUNGEN!$D$25,
                UPPER(H620)))))),
      IF(ISNUMBER(H620),
        EINSTELLUNGEN!$D$20&amp;H620,
        UPPER(H620)))),
  "")</f>
        <v/>
      </c>
      <c r="AQ620" s="2" t="str">
        <f t="shared" si="325"/>
        <v/>
      </c>
      <c r="AR620" s="2">
        <f t="shared" si="326"/>
        <v>0</v>
      </c>
      <c r="AS620" s="145">
        <f t="shared" si="327"/>
        <v>0.33333333333333331</v>
      </c>
      <c r="AT620" s="2">
        <f t="shared" si="328"/>
        <v>0</v>
      </c>
      <c r="AU620" s="2">
        <f t="shared" si="329"/>
        <v>0</v>
      </c>
      <c r="AV620" s="2">
        <f t="shared" si="330"/>
        <v>0</v>
      </c>
      <c r="AW620" s="2">
        <f t="shared" si="331"/>
        <v>0</v>
      </c>
      <c r="AX620" s="2">
        <f t="shared" si="346"/>
        <v>0</v>
      </c>
      <c r="AY620" s="2">
        <f t="shared" si="332"/>
        <v>0</v>
      </c>
      <c r="AZ620" s="145" t="e">
        <f t="shared" si="333"/>
        <v>#N/A</v>
      </c>
      <c r="BA620" s="145" t="e">
        <f t="shared" si="334"/>
        <v>#N/A</v>
      </c>
      <c r="BB620" s="145">
        <f t="shared" si="335"/>
        <v>2.083333333333337E-2</v>
      </c>
      <c r="BC620" s="2">
        <f>IF(AM620,
  IF(AND(AL620=$J$31,_xlfn.DAYS(AH620,DATE(AI620,1,1))&lt;7),
    MAX(0,EINSTELLUNGEN!$D$12+1-WEEKDAY(DATE(EINSTELLUNGEN!$D$9,EINSTELLUNGEN!$D$10,1),2)),
    IF(AL620=$J$33,
      MIN(EINSTELLUNGEN!$D$12,WEEKDAY(DATE(EINSTELLUNGEN!$D$9,12,31),2)),
      EINSTELLUNGEN!$D$12
  )) - SUMIF(AL$50:AL$2500,"="&amp;AL620,AX$50:AX$2500),
  0)</f>
        <v>3</v>
      </c>
      <c r="BD620" s="2">
        <f t="shared" si="336"/>
        <v>0.33333333333333331</v>
      </c>
      <c r="BE620" s="2">
        <f t="shared" si="337"/>
        <v>0</v>
      </c>
    </row>
    <row r="621" spans="1:57" ht="10.5" customHeight="1">
      <c r="A621" s="1" t="str">
        <f t="shared" ca="1" si="313"/>
        <v/>
      </c>
      <c r="B621" s="1" t="str">
        <f t="shared" ca="1" si="314"/>
        <v/>
      </c>
      <c r="C621" s="1" t="str">
        <f t="shared" ca="1" si="315"/>
        <v/>
      </c>
      <c r="D621" s="1" t="str">
        <f t="shared" ca="1" si="316"/>
        <v/>
      </c>
      <c r="F621" s="10"/>
      <c r="G621" s="136" t="str">
        <f t="shared" si="317"/>
        <v/>
      </c>
      <c r="H621" s="27"/>
      <c r="I621" s="28"/>
      <c r="J621" s="28"/>
      <c r="K621" s="29"/>
      <c r="L621" s="136"/>
      <c r="M621" s="136"/>
      <c r="N621" s="136"/>
      <c r="O621" s="26" t="str">
        <f t="shared" si="318"/>
        <v/>
      </c>
      <c r="P621" s="218" t="str">
        <f t="shared" si="319"/>
        <v/>
      </c>
      <c r="Q621" s="26" t="str">
        <f t="shared" si="320"/>
        <v/>
      </c>
      <c r="R621" s="22"/>
      <c r="S621" s="99"/>
      <c r="T621" s="10"/>
      <c r="U621" s="229" t="str">
        <f t="shared" si="321"/>
        <v/>
      </c>
      <c r="V621" s="230"/>
      <c r="W621" s="230"/>
      <c r="X621" s="230"/>
      <c r="Y621" s="230"/>
      <c r="Z621" s="22" t="str">
        <f>""</f>
        <v/>
      </c>
      <c r="AB621" s="23" t="str">
        <f t="shared" si="322"/>
        <v/>
      </c>
      <c r="AC621" s="2" t="b">
        <f>COUNT(Q621:Q$2500)&gt;0</f>
        <v>0</v>
      </c>
      <c r="AD621" s="2" t="b">
        <f t="shared" si="339"/>
        <v>0</v>
      </c>
      <c r="AE621" s="2" t="b">
        <f t="shared" si="340"/>
        <v>0</v>
      </c>
      <c r="AF621" s="2" t="b">
        <f t="shared" si="341"/>
        <v>0</v>
      </c>
      <c r="AG621" s="2" t="b">
        <f>OR(
  AND(AC621,NOT(AC622)),
  AND(AF621,WEEKDAY(AH620,2)=EINSTELLUNGEN!$D$12),
  AND(AF621,AH621=$J$35)
)</f>
        <v>0</v>
      </c>
      <c r="AH621" s="2">
        <f>IF(AE621,AH620+IF(WEEKDAY(AH620+1,2)&lt;=EINSTELLUNGEN!$D$12,1,$J$36),AH620)</f>
        <v>42020</v>
      </c>
      <c r="AI621" s="2">
        <f t="shared" si="342"/>
        <v>2019</v>
      </c>
      <c r="AJ621" s="2">
        <f t="shared" si="343"/>
        <v>201901</v>
      </c>
      <c r="AK621" s="2">
        <f t="shared" si="344"/>
        <v>201901</v>
      </c>
      <c r="AL621" s="2">
        <f t="shared" si="338"/>
        <v>201903</v>
      </c>
      <c r="AM621" s="2" t="b">
        <f t="shared" si="345"/>
        <v>1</v>
      </c>
      <c r="AN621" s="4" t="e">
        <f t="shared" si="323"/>
        <v>#N/A</v>
      </c>
      <c r="AO621" s="4" t="e">
        <f t="shared" si="324"/>
        <v>#N/A</v>
      </c>
      <c r="AP621" s="2" t="str">
        <f>IF(AD621,
  IF(ISBLANK(H621),
    AP620,
    IF(LEN(H621)=1,
      IF(OR(UPPER(H621)="A",UPPER(H621)="I"),
        EINSTELLUNGEN!$D$21,
        IF(OR(UPPER(H621)="B",UPPER(H621)="M"),
          EINSTELLUNGEN!$D$22,
          IF(OR(UPPER(H621)="C",UPPER(H621)="S"),
            EINSTELLUNGEN!$D$23,
            IF(UPPER(H621)="D",
              EINSTELLUNGEN!$D$24,
              IF(UPPER(H621)="E",
                EINSTELLUNGEN!$D$25,
                UPPER(H621)))))),
      IF(ISNUMBER(H621),
        EINSTELLUNGEN!$D$20&amp;H621,
        UPPER(H621)))),
  "")</f>
        <v/>
      </c>
      <c r="AQ621" s="2" t="str">
        <f t="shared" si="325"/>
        <v/>
      </c>
      <c r="AR621" s="2">
        <f t="shared" si="326"/>
        <v>0</v>
      </c>
      <c r="AS621" s="145">
        <f t="shared" si="327"/>
        <v>0.33333333333333331</v>
      </c>
      <c r="AT621" s="2">
        <f t="shared" si="328"/>
        <v>0</v>
      </c>
      <c r="AU621" s="2">
        <f t="shared" si="329"/>
        <v>0</v>
      </c>
      <c r="AV621" s="2">
        <f t="shared" si="330"/>
        <v>0</v>
      </c>
      <c r="AW621" s="2">
        <f t="shared" si="331"/>
        <v>0</v>
      </c>
      <c r="AX621" s="2">
        <f t="shared" si="346"/>
        <v>0</v>
      </c>
      <c r="AY621" s="2">
        <f t="shared" si="332"/>
        <v>0</v>
      </c>
      <c r="AZ621" s="145" t="e">
        <f t="shared" si="333"/>
        <v>#N/A</v>
      </c>
      <c r="BA621" s="145" t="e">
        <f t="shared" si="334"/>
        <v>#N/A</v>
      </c>
      <c r="BB621" s="145">
        <f t="shared" si="335"/>
        <v>2.083333333333337E-2</v>
      </c>
      <c r="BC621" s="2">
        <f>IF(AM621,
  IF(AND(AL621=$J$31,_xlfn.DAYS(AH621,DATE(AI621,1,1))&lt;7),
    MAX(0,EINSTELLUNGEN!$D$12+1-WEEKDAY(DATE(EINSTELLUNGEN!$D$9,EINSTELLUNGEN!$D$10,1),2)),
    IF(AL621=$J$33,
      MIN(EINSTELLUNGEN!$D$12,WEEKDAY(DATE(EINSTELLUNGEN!$D$9,12,31),2)),
      EINSTELLUNGEN!$D$12
  )) - SUMIF(AL$50:AL$2500,"="&amp;AL621,AX$50:AX$2500),
  0)</f>
        <v>3</v>
      </c>
      <c r="BD621" s="2">
        <f t="shared" si="336"/>
        <v>0.33333333333333331</v>
      </c>
      <c r="BE621" s="2">
        <f t="shared" si="337"/>
        <v>0</v>
      </c>
    </row>
    <row r="622" spans="1:57" ht="10.5" customHeight="1">
      <c r="A622" s="1" t="str">
        <f t="shared" ca="1" si="313"/>
        <v/>
      </c>
      <c r="B622" s="1" t="str">
        <f t="shared" ca="1" si="314"/>
        <v/>
      </c>
      <c r="C622" s="1" t="str">
        <f t="shared" ca="1" si="315"/>
        <v/>
      </c>
      <c r="D622" s="1" t="str">
        <f t="shared" ca="1" si="316"/>
        <v/>
      </c>
      <c r="F622" s="10"/>
      <c r="G622" s="136" t="str">
        <f t="shared" si="317"/>
        <v/>
      </c>
      <c r="H622" s="27"/>
      <c r="I622" s="28"/>
      <c r="J622" s="28"/>
      <c r="K622" s="29"/>
      <c r="L622" s="136"/>
      <c r="M622" s="136"/>
      <c r="N622" s="136"/>
      <c r="O622" s="26" t="str">
        <f t="shared" si="318"/>
        <v/>
      </c>
      <c r="P622" s="218" t="str">
        <f t="shared" si="319"/>
        <v/>
      </c>
      <c r="Q622" s="26" t="str">
        <f t="shared" si="320"/>
        <v/>
      </c>
      <c r="R622" s="22"/>
      <c r="S622" s="99"/>
      <c r="T622" s="10"/>
      <c r="U622" s="229" t="str">
        <f t="shared" si="321"/>
        <v/>
      </c>
      <c r="V622" s="230"/>
      <c r="W622" s="230"/>
      <c r="X622" s="230"/>
      <c r="Y622" s="230"/>
      <c r="Z622" s="22" t="str">
        <f>""</f>
        <v/>
      </c>
      <c r="AB622" s="23" t="str">
        <f t="shared" si="322"/>
        <v/>
      </c>
      <c r="AC622" s="2" t="b">
        <f>COUNT(Q622:Q$2500)&gt;0</f>
        <v>0</v>
      </c>
      <c r="AD622" s="2" t="b">
        <f t="shared" si="339"/>
        <v>0</v>
      </c>
      <c r="AE622" s="2" t="b">
        <f t="shared" si="340"/>
        <v>0</v>
      </c>
      <c r="AF622" s="2" t="b">
        <f t="shared" si="341"/>
        <v>0</v>
      </c>
      <c r="AG622" s="2" t="b">
        <f>OR(
  AND(AC622,NOT(AC623)),
  AND(AF622,WEEKDAY(AH621,2)=EINSTELLUNGEN!$D$12),
  AND(AF622,AH622=$J$35)
)</f>
        <v>0</v>
      </c>
      <c r="AH622" s="2">
        <f>IF(AE622,AH621+IF(WEEKDAY(AH621+1,2)&lt;=EINSTELLUNGEN!$D$12,1,$J$36),AH621)</f>
        <v>42020</v>
      </c>
      <c r="AI622" s="2">
        <f t="shared" si="342"/>
        <v>2019</v>
      </c>
      <c r="AJ622" s="2">
        <f t="shared" si="343"/>
        <v>201901</v>
      </c>
      <c r="AK622" s="2">
        <f t="shared" si="344"/>
        <v>201901</v>
      </c>
      <c r="AL622" s="2">
        <f t="shared" si="338"/>
        <v>201903</v>
      </c>
      <c r="AM622" s="2" t="b">
        <f t="shared" si="345"/>
        <v>1</v>
      </c>
      <c r="AN622" s="4" t="e">
        <f t="shared" si="323"/>
        <v>#N/A</v>
      </c>
      <c r="AO622" s="4" t="e">
        <f t="shared" si="324"/>
        <v>#N/A</v>
      </c>
      <c r="AP622" s="2" t="str">
        <f>IF(AD622,
  IF(ISBLANK(H622),
    AP621,
    IF(LEN(H622)=1,
      IF(OR(UPPER(H622)="A",UPPER(H622)="I"),
        EINSTELLUNGEN!$D$21,
        IF(OR(UPPER(H622)="B",UPPER(H622)="M"),
          EINSTELLUNGEN!$D$22,
          IF(OR(UPPER(H622)="C",UPPER(H622)="S"),
            EINSTELLUNGEN!$D$23,
            IF(UPPER(H622)="D",
              EINSTELLUNGEN!$D$24,
              IF(UPPER(H622)="E",
                EINSTELLUNGEN!$D$25,
                UPPER(H622)))))),
      IF(ISNUMBER(H622),
        EINSTELLUNGEN!$D$20&amp;H622,
        UPPER(H622)))),
  "")</f>
        <v/>
      </c>
      <c r="AQ622" s="2" t="str">
        <f t="shared" si="325"/>
        <v/>
      </c>
      <c r="AR622" s="2">
        <f t="shared" si="326"/>
        <v>0</v>
      </c>
      <c r="AS622" s="145">
        <f t="shared" si="327"/>
        <v>0.33333333333333331</v>
      </c>
      <c r="AT622" s="2">
        <f t="shared" si="328"/>
        <v>0</v>
      </c>
      <c r="AU622" s="2">
        <f t="shared" si="329"/>
        <v>0</v>
      </c>
      <c r="AV622" s="2">
        <f t="shared" si="330"/>
        <v>0</v>
      </c>
      <c r="AW622" s="2">
        <f t="shared" si="331"/>
        <v>0</v>
      </c>
      <c r="AX622" s="2">
        <f t="shared" si="346"/>
        <v>0</v>
      </c>
      <c r="AY622" s="2">
        <f t="shared" si="332"/>
        <v>0</v>
      </c>
      <c r="AZ622" s="145" t="e">
        <f t="shared" si="333"/>
        <v>#N/A</v>
      </c>
      <c r="BA622" s="145" t="e">
        <f t="shared" si="334"/>
        <v>#N/A</v>
      </c>
      <c r="BB622" s="145">
        <f t="shared" si="335"/>
        <v>2.083333333333337E-2</v>
      </c>
      <c r="BC622" s="2">
        <f>IF(AM622,
  IF(AND(AL622=$J$31,_xlfn.DAYS(AH622,DATE(AI622,1,1))&lt;7),
    MAX(0,EINSTELLUNGEN!$D$12+1-WEEKDAY(DATE(EINSTELLUNGEN!$D$9,EINSTELLUNGEN!$D$10,1),2)),
    IF(AL622=$J$33,
      MIN(EINSTELLUNGEN!$D$12,WEEKDAY(DATE(EINSTELLUNGEN!$D$9,12,31),2)),
      EINSTELLUNGEN!$D$12
  )) - SUMIF(AL$50:AL$2500,"="&amp;AL622,AX$50:AX$2500),
  0)</f>
        <v>3</v>
      </c>
      <c r="BD622" s="2">
        <f t="shared" si="336"/>
        <v>0.33333333333333331</v>
      </c>
      <c r="BE622" s="2">
        <f t="shared" si="337"/>
        <v>0</v>
      </c>
    </row>
    <row r="623" spans="1:57" ht="10.5" customHeight="1">
      <c r="A623" s="1" t="str">
        <f t="shared" ca="1" si="313"/>
        <v/>
      </c>
      <c r="B623" s="1" t="str">
        <f t="shared" ca="1" si="314"/>
        <v/>
      </c>
      <c r="C623" s="1" t="str">
        <f t="shared" ca="1" si="315"/>
        <v/>
      </c>
      <c r="D623" s="1" t="str">
        <f t="shared" ca="1" si="316"/>
        <v/>
      </c>
      <c r="F623" s="10"/>
      <c r="G623" s="136" t="str">
        <f t="shared" si="317"/>
        <v/>
      </c>
      <c r="H623" s="27"/>
      <c r="I623" s="28"/>
      <c r="J623" s="28"/>
      <c r="K623" s="29"/>
      <c r="L623" s="136"/>
      <c r="M623" s="136"/>
      <c r="N623" s="136"/>
      <c r="O623" s="26" t="str">
        <f t="shared" si="318"/>
        <v/>
      </c>
      <c r="P623" s="218" t="str">
        <f t="shared" si="319"/>
        <v/>
      </c>
      <c r="Q623" s="26" t="str">
        <f t="shared" si="320"/>
        <v/>
      </c>
      <c r="R623" s="22"/>
      <c r="S623" s="99"/>
      <c r="T623" s="10"/>
      <c r="U623" s="229" t="str">
        <f t="shared" si="321"/>
        <v/>
      </c>
      <c r="V623" s="230"/>
      <c r="W623" s="230"/>
      <c r="X623" s="230"/>
      <c r="Y623" s="230"/>
      <c r="Z623" s="22" t="str">
        <f>""</f>
        <v/>
      </c>
      <c r="AB623" s="23" t="str">
        <f t="shared" si="322"/>
        <v/>
      </c>
      <c r="AC623" s="2" t="b">
        <f>COUNT(Q623:Q$2500)&gt;0</f>
        <v>0</v>
      </c>
      <c r="AD623" s="2" t="b">
        <f t="shared" si="339"/>
        <v>0</v>
      </c>
      <c r="AE623" s="2" t="b">
        <f t="shared" si="340"/>
        <v>0</v>
      </c>
      <c r="AF623" s="2" t="b">
        <f t="shared" si="341"/>
        <v>0</v>
      </c>
      <c r="AG623" s="2" t="b">
        <f>OR(
  AND(AC623,NOT(AC624)),
  AND(AF623,WEEKDAY(AH622,2)=EINSTELLUNGEN!$D$12),
  AND(AF623,AH623=$J$35)
)</f>
        <v>0</v>
      </c>
      <c r="AH623" s="2">
        <f>IF(AE623,AH622+IF(WEEKDAY(AH622+1,2)&lt;=EINSTELLUNGEN!$D$12,1,$J$36),AH622)</f>
        <v>42020</v>
      </c>
      <c r="AI623" s="2">
        <f t="shared" si="342"/>
        <v>2019</v>
      </c>
      <c r="AJ623" s="2">
        <f t="shared" si="343"/>
        <v>201901</v>
      </c>
      <c r="AK623" s="2">
        <f t="shared" si="344"/>
        <v>201901</v>
      </c>
      <c r="AL623" s="2">
        <f t="shared" si="338"/>
        <v>201903</v>
      </c>
      <c r="AM623" s="2" t="b">
        <f t="shared" si="345"/>
        <v>1</v>
      </c>
      <c r="AN623" s="4" t="e">
        <f t="shared" si="323"/>
        <v>#N/A</v>
      </c>
      <c r="AO623" s="4" t="e">
        <f t="shared" si="324"/>
        <v>#N/A</v>
      </c>
      <c r="AP623" s="2" t="str">
        <f>IF(AD623,
  IF(ISBLANK(H623),
    AP622,
    IF(LEN(H623)=1,
      IF(OR(UPPER(H623)="A",UPPER(H623)="I"),
        EINSTELLUNGEN!$D$21,
        IF(OR(UPPER(H623)="B",UPPER(H623)="M"),
          EINSTELLUNGEN!$D$22,
          IF(OR(UPPER(H623)="C",UPPER(H623)="S"),
            EINSTELLUNGEN!$D$23,
            IF(UPPER(H623)="D",
              EINSTELLUNGEN!$D$24,
              IF(UPPER(H623)="E",
                EINSTELLUNGEN!$D$25,
                UPPER(H623)))))),
      IF(ISNUMBER(H623),
        EINSTELLUNGEN!$D$20&amp;H623,
        UPPER(H623)))),
  "")</f>
        <v/>
      </c>
      <c r="AQ623" s="2" t="str">
        <f t="shared" si="325"/>
        <v/>
      </c>
      <c r="AR623" s="2">
        <f t="shared" si="326"/>
        <v>0</v>
      </c>
      <c r="AS623" s="145">
        <f t="shared" si="327"/>
        <v>0.33333333333333331</v>
      </c>
      <c r="AT623" s="2">
        <f t="shared" si="328"/>
        <v>0</v>
      </c>
      <c r="AU623" s="2">
        <f t="shared" si="329"/>
        <v>0</v>
      </c>
      <c r="AV623" s="2">
        <f t="shared" si="330"/>
        <v>0</v>
      </c>
      <c r="AW623" s="2">
        <f t="shared" si="331"/>
        <v>0</v>
      </c>
      <c r="AX623" s="2">
        <f t="shared" si="346"/>
        <v>0</v>
      </c>
      <c r="AY623" s="2">
        <f t="shared" si="332"/>
        <v>0</v>
      </c>
      <c r="AZ623" s="145" t="e">
        <f t="shared" si="333"/>
        <v>#N/A</v>
      </c>
      <c r="BA623" s="145" t="e">
        <f t="shared" si="334"/>
        <v>#N/A</v>
      </c>
      <c r="BB623" s="145">
        <f t="shared" si="335"/>
        <v>2.083333333333337E-2</v>
      </c>
      <c r="BC623" s="2">
        <f>IF(AM623,
  IF(AND(AL623=$J$31,_xlfn.DAYS(AH623,DATE(AI623,1,1))&lt;7),
    MAX(0,EINSTELLUNGEN!$D$12+1-WEEKDAY(DATE(EINSTELLUNGEN!$D$9,EINSTELLUNGEN!$D$10,1),2)),
    IF(AL623=$J$33,
      MIN(EINSTELLUNGEN!$D$12,WEEKDAY(DATE(EINSTELLUNGEN!$D$9,12,31),2)),
      EINSTELLUNGEN!$D$12
  )) - SUMIF(AL$50:AL$2500,"="&amp;AL623,AX$50:AX$2500),
  0)</f>
        <v>3</v>
      </c>
      <c r="BD623" s="2">
        <f t="shared" si="336"/>
        <v>0.33333333333333331</v>
      </c>
      <c r="BE623" s="2">
        <f t="shared" si="337"/>
        <v>0</v>
      </c>
    </row>
    <row r="624" spans="1:57" ht="10.5" customHeight="1">
      <c r="A624" s="1" t="str">
        <f t="shared" ca="1" si="313"/>
        <v/>
      </c>
      <c r="B624" s="1" t="str">
        <f t="shared" ca="1" si="314"/>
        <v/>
      </c>
      <c r="C624" s="1" t="str">
        <f t="shared" ca="1" si="315"/>
        <v/>
      </c>
      <c r="D624" s="1" t="str">
        <f t="shared" ca="1" si="316"/>
        <v/>
      </c>
      <c r="F624" s="10"/>
      <c r="G624" s="136" t="str">
        <f t="shared" si="317"/>
        <v/>
      </c>
      <c r="H624" s="27"/>
      <c r="I624" s="28"/>
      <c r="J624" s="28"/>
      <c r="K624" s="29"/>
      <c r="L624" s="136"/>
      <c r="M624" s="136"/>
      <c r="N624" s="136"/>
      <c r="O624" s="26" t="str">
        <f t="shared" si="318"/>
        <v/>
      </c>
      <c r="P624" s="218" t="str">
        <f t="shared" si="319"/>
        <v/>
      </c>
      <c r="Q624" s="26" t="str">
        <f t="shared" si="320"/>
        <v/>
      </c>
      <c r="R624" s="22"/>
      <c r="S624" s="99"/>
      <c r="T624" s="10"/>
      <c r="U624" s="229" t="str">
        <f t="shared" si="321"/>
        <v/>
      </c>
      <c r="V624" s="230"/>
      <c r="W624" s="230"/>
      <c r="X624" s="230"/>
      <c r="Y624" s="230"/>
      <c r="Z624" s="22" t="str">
        <f>""</f>
        <v/>
      </c>
      <c r="AB624" s="23" t="str">
        <f t="shared" si="322"/>
        <v/>
      </c>
      <c r="AC624" s="2" t="b">
        <f>COUNT(Q624:Q$2500)&gt;0</f>
        <v>0</v>
      </c>
      <c r="AD624" s="2" t="b">
        <f t="shared" si="339"/>
        <v>0</v>
      </c>
      <c r="AE624" s="2" t="b">
        <f t="shared" si="340"/>
        <v>0</v>
      </c>
      <c r="AF624" s="2" t="b">
        <f t="shared" si="341"/>
        <v>0</v>
      </c>
      <c r="AG624" s="2" t="b">
        <f>OR(
  AND(AC624,NOT(AC625)),
  AND(AF624,WEEKDAY(AH623,2)=EINSTELLUNGEN!$D$12),
  AND(AF624,AH624=$J$35)
)</f>
        <v>0</v>
      </c>
      <c r="AH624" s="2">
        <f>IF(AE624,AH623+IF(WEEKDAY(AH623+1,2)&lt;=EINSTELLUNGEN!$D$12,1,$J$36),AH623)</f>
        <v>42020</v>
      </c>
      <c r="AI624" s="2">
        <f t="shared" si="342"/>
        <v>2019</v>
      </c>
      <c r="AJ624" s="2">
        <f t="shared" si="343"/>
        <v>201901</v>
      </c>
      <c r="AK624" s="2">
        <f t="shared" si="344"/>
        <v>201901</v>
      </c>
      <c r="AL624" s="2">
        <f t="shared" si="338"/>
        <v>201903</v>
      </c>
      <c r="AM624" s="2" t="b">
        <f t="shared" si="345"/>
        <v>1</v>
      </c>
      <c r="AN624" s="4" t="e">
        <f t="shared" si="323"/>
        <v>#N/A</v>
      </c>
      <c r="AO624" s="4" t="e">
        <f t="shared" si="324"/>
        <v>#N/A</v>
      </c>
      <c r="AP624" s="2" t="str">
        <f>IF(AD624,
  IF(ISBLANK(H624),
    AP623,
    IF(LEN(H624)=1,
      IF(OR(UPPER(H624)="A",UPPER(H624)="I"),
        EINSTELLUNGEN!$D$21,
        IF(OR(UPPER(H624)="B",UPPER(H624)="M"),
          EINSTELLUNGEN!$D$22,
          IF(OR(UPPER(H624)="C",UPPER(H624)="S"),
            EINSTELLUNGEN!$D$23,
            IF(UPPER(H624)="D",
              EINSTELLUNGEN!$D$24,
              IF(UPPER(H624)="E",
                EINSTELLUNGEN!$D$25,
                UPPER(H624)))))),
      IF(ISNUMBER(H624),
        EINSTELLUNGEN!$D$20&amp;H624,
        UPPER(H624)))),
  "")</f>
        <v/>
      </c>
      <c r="AQ624" s="2" t="str">
        <f t="shared" si="325"/>
        <v/>
      </c>
      <c r="AR624" s="2">
        <f t="shared" si="326"/>
        <v>0</v>
      </c>
      <c r="AS624" s="145">
        <f t="shared" si="327"/>
        <v>0.33333333333333331</v>
      </c>
      <c r="AT624" s="2">
        <f t="shared" si="328"/>
        <v>0</v>
      </c>
      <c r="AU624" s="2">
        <f t="shared" si="329"/>
        <v>0</v>
      </c>
      <c r="AV624" s="2">
        <f t="shared" si="330"/>
        <v>0</v>
      </c>
      <c r="AW624" s="2">
        <f t="shared" si="331"/>
        <v>0</v>
      </c>
      <c r="AX624" s="2">
        <f t="shared" si="346"/>
        <v>0</v>
      </c>
      <c r="AY624" s="2">
        <f t="shared" si="332"/>
        <v>0</v>
      </c>
      <c r="AZ624" s="145" t="e">
        <f t="shared" si="333"/>
        <v>#N/A</v>
      </c>
      <c r="BA624" s="145" t="e">
        <f t="shared" si="334"/>
        <v>#N/A</v>
      </c>
      <c r="BB624" s="145">
        <f t="shared" si="335"/>
        <v>2.083333333333337E-2</v>
      </c>
      <c r="BC624" s="2">
        <f>IF(AM624,
  IF(AND(AL624=$J$31,_xlfn.DAYS(AH624,DATE(AI624,1,1))&lt;7),
    MAX(0,EINSTELLUNGEN!$D$12+1-WEEKDAY(DATE(EINSTELLUNGEN!$D$9,EINSTELLUNGEN!$D$10,1),2)),
    IF(AL624=$J$33,
      MIN(EINSTELLUNGEN!$D$12,WEEKDAY(DATE(EINSTELLUNGEN!$D$9,12,31),2)),
      EINSTELLUNGEN!$D$12
  )) - SUMIF(AL$50:AL$2500,"="&amp;AL624,AX$50:AX$2500),
  0)</f>
        <v>3</v>
      </c>
      <c r="BD624" s="2">
        <f t="shared" si="336"/>
        <v>0.33333333333333331</v>
      </c>
      <c r="BE624" s="2">
        <f t="shared" si="337"/>
        <v>0</v>
      </c>
    </row>
    <row r="625" spans="1:57" ht="10.5" customHeight="1">
      <c r="A625" s="1" t="str">
        <f t="shared" ca="1" si="313"/>
        <v/>
      </c>
      <c r="B625" s="1" t="str">
        <f t="shared" ca="1" si="314"/>
        <v/>
      </c>
      <c r="C625" s="1" t="str">
        <f t="shared" ca="1" si="315"/>
        <v/>
      </c>
      <c r="D625" s="1" t="str">
        <f t="shared" ca="1" si="316"/>
        <v/>
      </c>
      <c r="F625" s="10"/>
      <c r="G625" s="136" t="str">
        <f t="shared" si="317"/>
        <v/>
      </c>
      <c r="H625" s="27"/>
      <c r="I625" s="28"/>
      <c r="J625" s="28"/>
      <c r="K625" s="29"/>
      <c r="L625" s="136"/>
      <c r="M625" s="136"/>
      <c r="N625" s="136"/>
      <c r="O625" s="26" t="str">
        <f t="shared" si="318"/>
        <v/>
      </c>
      <c r="P625" s="218" t="str">
        <f t="shared" si="319"/>
        <v/>
      </c>
      <c r="Q625" s="26" t="str">
        <f t="shared" si="320"/>
        <v/>
      </c>
      <c r="R625" s="22"/>
      <c r="S625" s="99"/>
      <c r="T625" s="10"/>
      <c r="U625" s="229" t="str">
        <f t="shared" si="321"/>
        <v/>
      </c>
      <c r="V625" s="230"/>
      <c r="W625" s="230"/>
      <c r="X625" s="230"/>
      <c r="Y625" s="230"/>
      <c r="Z625" s="22" t="str">
        <f>""</f>
        <v/>
      </c>
      <c r="AB625" s="23" t="str">
        <f t="shared" si="322"/>
        <v/>
      </c>
      <c r="AC625" s="2" t="b">
        <f>COUNT(Q625:Q$2500)&gt;0</f>
        <v>0</v>
      </c>
      <c r="AD625" s="2" t="b">
        <f t="shared" si="339"/>
        <v>0</v>
      </c>
      <c r="AE625" s="2" t="b">
        <f t="shared" si="340"/>
        <v>0</v>
      </c>
      <c r="AF625" s="2" t="b">
        <f t="shared" si="341"/>
        <v>0</v>
      </c>
      <c r="AG625" s="2" t="b">
        <f>OR(
  AND(AC625,NOT(AC626)),
  AND(AF625,WEEKDAY(AH624,2)=EINSTELLUNGEN!$D$12),
  AND(AF625,AH625=$J$35)
)</f>
        <v>0</v>
      </c>
      <c r="AH625" s="2">
        <f>IF(AE625,AH624+IF(WEEKDAY(AH624+1,2)&lt;=EINSTELLUNGEN!$D$12,1,$J$36),AH624)</f>
        <v>42020</v>
      </c>
      <c r="AI625" s="2">
        <f t="shared" si="342"/>
        <v>2019</v>
      </c>
      <c r="AJ625" s="2">
        <f t="shared" si="343"/>
        <v>201901</v>
      </c>
      <c r="AK625" s="2">
        <f t="shared" si="344"/>
        <v>201901</v>
      </c>
      <c r="AL625" s="2">
        <f t="shared" si="338"/>
        <v>201903</v>
      </c>
      <c r="AM625" s="2" t="b">
        <f t="shared" si="345"/>
        <v>1</v>
      </c>
      <c r="AN625" s="4" t="e">
        <f t="shared" si="323"/>
        <v>#N/A</v>
      </c>
      <c r="AO625" s="4" t="e">
        <f t="shared" si="324"/>
        <v>#N/A</v>
      </c>
      <c r="AP625" s="2" t="str">
        <f>IF(AD625,
  IF(ISBLANK(H625),
    AP624,
    IF(LEN(H625)=1,
      IF(OR(UPPER(H625)="A",UPPER(H625)="I"),
        EINSTELLUNGEN!$D$21,
        IF(OR(UPPER(H625)="B",UPPER(H625)="M"),
          EINSTELLUNGEN!$D$22,
          IF(OR(UPPER(H625)="C",UPPER(H625)="S"),
            EINSTELLUNGEN!$D$23,
            IF(UPPER(H625)="D",
              EINSTELLUNGEN!$D$24,
              IF(UPPER(H625)="E",
                EINSTELLUNGEN!$D$25,
                UPPER(H625)))))),
      IF(ISNUMBER(H625),
        EINSTELLUNGEN!$D$20&amp;H625,
        UPPER(H625)))),
  "")</f>
        <v/>
      </c>
      <c r="AQ625" s="2" t="str">
        <f t="shared" si="325"/>
        <v/>
      </c>
      <c r="AR625" s="2">
        <f t="shared" si="326"/>
        <v>0</v>
      </c>
      <c r="AS625" s="145">
        <f t="shared" si="327"/>
        <v>0.33333333333333331</v>
      </c>
      <c r="AT625" s="2">
        <f t="shared" si="328"/>
        <v>0</v>
      </c>
      <c r="AU625" s="2">
        <f t="shared" si="329"/>
        <v>0</v>
      </c>
      <c r="AV625" s="2">
        <f t="shared" si="330"/>
        <v>0</v>
      </c>
      <c r="AW625" s="2">
        <f t="shared" si="331"/>
        <v>0</v>
      </c>
      <c r="AX625" s="2">
        <f t="shared" si="346"/>
        <v>0</v>
      </c>
      <c r="AY625" s="2">
        <f t="shared" si="332"/>
        <v>0</v>
      </c>
      <c r="AZ625" s="145" t="e">
        <f t="shared" si="333"/>
        <v>#N/A</v>
      </c>
      <c r="BA625" s="145" t="e">
        <f t="shared" si="334"/>
        <v>#N/A</v>
      </c>
      <c r="BB625" s="145">
        <f t="shared" si="335"/>
        <v>2.083333333333337E-2</v>
      </c>
      <c r="BC625" s="2">
        <f>IF(AM625,
  IF(AND(AL625=$J$31,_xlfn.DAYS(AH625,DATE(AI625,1,1))&lt;7),
    MAX(0,EINSTELLUNGEN!$D$12+1-WEEKDAY(DATE(EINSTELLUNGEN!$D$9,EINSTELLUNGEN!$D$10,1),2)),
    IF(AL625=$J$33,
      MIN(EINSTELLUNGEN!$D$12,WEEKDAY(DATE(EINSTELLUNGEN!$D$9,12,31),2)),
      EINSTELLUNGEN!$D$12
  )) - SUMIF(AL$50:AL$2500,"="&amp;AL625,AX$50:AX$2500),
  0)</f>
        <v>3</v>
      </c>
      <c r="BD625" s="2">
        <f t="shared" si="336"/>
        <v>0.33333333333333331</v>
      </c>
      <c r="BE625" s="2">
        <f t="shared" si="337"/>
        <v>0</v>
      </c>
    </row>
    <row r="626" spans="1:57" ht="10.5" customHeight="1">
      <c r="A626" s="1" t="str">
        <f t="shared" ref="A626:A689" ca="1" si="347">IF(AND(AC626,AJ626=$A$48),"Q","")</f>
        <v/>
      </c>
      <c r="B626" s="1" t="str">
        <f t="shared" ref="B626:B689" ca="1" si="348">IF(AND(AC626,AK626=$B$48),"M","")</f>
        <v/>
      </c>
      <c r="C626" s="1" t="str">
        <f t="shared" ref="C626:C689" ca="1" si="349">IF(AND(AC626,AL626=$C$48),"W","")</f>
        <v/>
      </c>
      <c r="D626" s="1" t="str">
        <f t="shared" ref="D626:D689" ca="1" si="350">IF(AND(AC626,AH626=$D$48),"T","")</f>
        <v/>
      </c>
      <c r="F626" s="10"/>
      <c r="G626" s="136" t="str">
        <f t="shared" ref="G626:G689" si="351">IF(AE626,INDEX($L$29:$L$35,WEEKDAY(AH626,2),1)&amp;", "&amp;DAY(AH626)&amp;" "&amp;INDEX($N$29:$N$40,MONTH(AH626),1)&amp;" "&amp;YEAR(AH626),"")</f>
        <v/>
      </c>
      <c r="H626" s="27"/>
      <c r="I626" s="28"/>
      <c r="J626" s="28"/>
      <c r="K626" s="29"/>
      <c r="L626" s="136"/>
      <c r="M626" s="136"/>
      <c r="N626" s="136"/>
      <c r="O626" s="26" t="str">
        <f t="shared" ref="O626:O689" si="352">IF(AD626,AR626,"")</f>
        <v/>
      </c>
      <c r="P626" s="218" t="str">
        <f t="shared" ref="P626:P689" si="353">IF(AF626,
IF(AS625&gt;0,
  TEXT(AS625*24,"0,000")&amp;" h",
  TEXT(0,"0,000")&amp;" h"),
"")</f>
        <v/>
      </c>
      <c r="Q626" s="26" t="str">
        <f t="shared" ref="Q626:Q689" si="354">IF(AF626,BB625,"")</f>
        <v/>
      </c>
      <c r="R626" s="22"/>
      <c r="S626" s="99"/>
      <c r="T626" s="10"/>
      <c r="U626" s="229" t="str">
        <f t="shared" ref="U626:U689" si="355">IF(AND(AD626,AR626,LEN(AQ626)&gt;0),
IF(AQ626&lt;&gt;FALSE,
  TEXT(AH626,"yyyy-mm-dd")
    &amp;"|"&amp;TEXT(AN626,"hh:mm")
    &amp;"|"&amp;TEXT(AO626,"hh:mm")
    &amp;"|"&amp;AP626
    &amp;"|"&amp;AQ626,
  $J$39),
"")</f>
        <v/>
      </c>
      <c r="V626" s="230"/>
      <c r="W626" s="230"/>
      <c r="X626" s="230"/>
      <c r="Y626" s="230"/>
      <c r="Z626" s="22" t="str">
        <f>""</f>
        <v/>
      </c>
      <c r="AB626" s="23" t="str">
        <f t="shared" ref="AB626:AB689" si="356">IF(AG626,"W"&amp;RIGHT(AL625,2)&amp;"  "&amp;TEXT(BE625*24,"+0,00;−0,00;0,00")&amp;"  (S="&amp;TEXT(BC625*$J$37,"00,00")&amp;"  H="&amp;TEXT(BD625*24,"00,00")&amp;")","")</f>
        <v/>
      </c>
      <c r="AC626" s="2" t="b">
        <f>COUNT(Q626:Q$2500)&gt;0</f>
        <v>0</v>
      </c>
      <c r="AD626" s="2" t="b">
        <f t="shared" si="339"/>
        <v>0</v>
      </c>
      <c r="AE626" s="2" t="b">
        <f t="shared" si="340"/>
        <v>0</v>
      </c>
      <c r="AF626" s="2" t="b">
        <f t="shared" si="341"/>
        <v>0</v>
      </c>
      <c r="AG626" s="2" t="b">
        <f>OR(
  AND(AC626,NOT(AC627)),
  AND(AF626,WEEKDAY(AH625,2)=EINSTELLUNGEN!$D$12),
  AND(AF626,AH626=$J$35)
)</f>
        <v>0</v>
      </c>
      <c r="AH626" s="2">
        <f>IF(AE626,AH625+IF(WEEKDAY(AH625+1,2)&lt;=EINSTELLUNGEN!$D$12,1,$J$36),AH625)</f>
        <v>42020</v>
      </c>
      <c r="AI626" s="2">
        <f t="shared" si="342"/>
        <v>2019</v>
      </c>
      <c r="AJ626" s="2">
        <f t="shared" si="343"/>
        <v>201901</v>
      </c>
      <c r="AK626" s="2">
        <f t="shared" si="344"/>
        <v>201901</v>
      </c>
      <c r="AL626" s="2">
        <f t="shared" si="338"/>
        <v>201903</v>
      </c>
      <c r="AM626" s="2" t="b">
        <f t="shared" si="345"/>
        <v>1</v>
      </c>
      <c r="AN626" s="4" t="e">
        <f t="shared" ref="AN626:AN689" si="357">IF(NOT(AD626),NA(),IF(ISNUMBER(I626),I626,AO625))</f>
        <v>#N/A</v>
      </c>
      <c r="AO626" s="4" t="e">
        <f t="shared" ref="AO626:AO689" si="358">IF(ISNA(AN626),NA(),IF(ISNUMBER(J626),MAX(J626,AN626),AN626))</f>
        <v>#N/A</v>
      </c>
      <c r="AP626" s="2" t="str">
        <f>IF(AD626,
  IF(ISBLANK(H626),
    AP625,
    IF(LEN(H626)=1,
      IF(OR(UPPER(H626)="A",UPPER(H626)="I"),
        EINSTELLUNGEN!$D$21,
        IF(OR(UPPER(H626)="B",UPPER(H626)="M"),
          EINSTELLUNGEN!$D$22,
          IF(OR(UPPER(H626)="C",UPPER(H626)="S"),
            EINSTELLUNGEN!$D$23,
            IF(UPPER(H626)="D",
              EINSTELLUNGEN!$D$24,
              IF(UPPER(H626)="E",
                EINSTELLUNGEN!$D$25,
                UPPER(H626)))))),
      IF(ISNUMBER(H626),
        EINSTELLUNGEN!$D$20&amp;H626,
        UPPER(H626)))),
  "")</f>
        <v/>
      </c>
      <c r="AQ626" s="2" t="str">
        <f t="shared" ref="AQ626:AQ689" si="359">IF(LEN(AP626)&gt;0,
IF(LEN(TRIM(K626))&gt;0,K626,
IF(AND(AP625=AP626,LEN(TRIM(K625))&gt;0),K625,
  IF(AND(AP624=AP626,LEN(TRIM(K624))&gt;0),K624,
    IF(AND(AP623=AP626,LEN(TRIM(K623))&gt;0),K623,
      IF(AND(AP622=AP626,LEN(TRIM(K622))&gt;0),K622,
        IF(AND(AP621=AP626,LEN(TRIM(K621))&gt;0),K621,
          IF(AND(AP620=AP626,LEN(TRIM(K620))&gt;0),K620,
            IF(AND(AP619=AP626,LEN(TRIM(K619))&gt;0),K619,
              IF(AND(AP618=AP626,LEN(TRIM(K618))&gt;0),K618,
                IF(AND(AP617=AP626,LEN(TRIM(K617))&gt;0),K617,
                  IF(AND(AP616=AP626,LEN(TRIM(K616))&gt;0),K616,FALSE)
)))))))))),"")</f>
        <v/>
      </c>
      <c r="AR626" s="2">
        <f t="shared" ref="AR626:AR689" si="360">IF(OR(ISNA(AN626),ISNA(AO626)),0,MAX(0,AO626-AN626))</f>
        <v>0</v>
      </c>
      <c r="AS626" s="145">
        <f t="shared" ref="AS626:AS689" si="361">SUMIF(AH$50:AH$2500,"="&amp;AH626,AR$50:AR$2500)</f>
        <v>0.33333333333333331</v>
      </c>
      <c r="AT626" s="2">
        <f t="shared" ref="AT626:AT689" si="362">IF(AND(AF627,AP626="F"),1,0)</f>
        <v>0</v>
      </c>
      <c r="AU626" s="2">
        <f t="shared" ref="AU626:AU689" si="363">IF(AND(AF627,AP626="U"),1,0)</f>
        <v>0</v>
      </c>
      <c r="AV626" s="2">
        <f t="shared" ref="AV626:AV689" si="364">IF(AND(AF627,AP626="K"),1,0)</f>
        <v>0</v>
      </c>
      <c r="AW626" s="2">
        <f t="shared" ref="AW626:AW689" si="365">IF(AND(AF627,AP626="Z"),1,0)</f>
        <v>0</v>
      </c>
      <c r="AX626" s="2">
        <f t="shared" si="346"/>
        <v>0</v>
      </c>
      <c r="AY626" s="2">
        <f t="shared" ref="AY626:AY689" si="366">IF(AF627,IF(AX626=0,1,0),0)</f>
        <v>0</v>
      </c>
      <c r="AZ626" s="145" t="e">
        <f t="shared" ref="AZ626:AZ689" si="367">IF(NOT(AD626),NA(),IF(ISNA(AZ625),AN626,IF(AND(ISNUMBER(AN626),AN626&lt;AZ625),AN626,AZ625)))</f>
        <v>#N/A</v>
      </c>
      <c r="BA626" s="145" t="e">
        <f t="shared" ref="BA626:BA689" si="368">IF(NOT(AD626),NA(),IF(ISNA(BA625),AO626,IF(AND(ISNUMBER(AO626),AO626&gt;BA625),AO626,BA625)))</f>
        <v>#N/A</v>
      </c>
      <c r="BB626" s="145">
        <f t="shared" ref="BB626:BB689" si="369">IF(AE625,
  0,
  IF(OR(ISNA(AZ626),ISNA(BA626)),
    BB625,
    MAX(0,(BA626-AZ626)-AS626)))</f>
        <v>2.083333333333337E-2</v>
      </c>
      <c r="BC626" s="2">
        <f>IF(AM626,
  IF(AND(AL626=$J$31,_xlfn.DAYS(AH626,DATE(AI626,1,1))&lt;7),
    MAX(0,EINSTELLUNGEN!$D$12+1-WEEKDAY(DATE(EINSTELLUNGEN!$D$9,EINSTELLUNGEN!$D$10,1),2)),
    IF(AL626=$J$33,
      MIN(EINSTELLUNGEN!$D$12,WEEKDAY(DATE(EINSTELLUNGEN!$D$9,12,31),2)),
      EINSTELLUNGEN!$D$12
  )) - SUMIF(AL$50:AL$2500,"="&amp;AL626,AX$50:AX$2500),
  0)</f>
        <v>3</v>
      </c>
      <c r="BD626" s="2">
        <f t="shared" ref="BD626:BD689" si="370">SUMIF(AL$50:AL$2500,"="&amp;AL626,AR$50:AR$2500)</f>
        <v>0.33333333333333331</v>
      </c>
      <c r="BE626" s="2">
        <f t="shared" ref="BE626:BE689" si="371">IF(AG627,BD626-BC626*$J$37/24,0)</f>
        <v>0</v>
      </c>
    </row>
    <row r="627" spans="1:57" ht="10.5" customHeight="1">
      <c r="A627" s="1" t="str">
        <f t="shared" ca="1" si="347"/>
        <v/>
      </c>
      <c r="B627" s="1" t="str">
        <f t="shared" ca="1" si="348"/>
        <v/>
      </c>
      <c r="C627" s="1" t="str">
        <f t="shared" ca="1" si="349"/>
        <v/>
      </c>
      <c r="D627" s="1" t="str">
        <f t="shared" ca="1" si="350"/>
        <v/>
      </c>
      <c r="F627" s="10"/>
      <c r="G627" s="136" t="str">
        <f t="shared" si="351"/>
        <v/>
      </c>
      <c r="H627" s="27"/>
      <c r="I627" s="28"/>
      <c r="J627" s="28"/>
      <c r="K627" s="29"/>
      <c r="L627" s="136"/>
      <c r="M627" s="136"/>
      <c r="N627" s="136"/>
      <c r="O627" s="26" t="str">
        <f t="shared" si="352"/>
        <v/>
      </c>
      <c r="P627" s="218" t="str">
        <f t="shared" si="353"/>
        <v/>
      </c>
      <c r="Q627" s="26" t="str">
        <f t="shared" si="354"/>
        <v/>
      </c>
      <c r="R627" s="22"/>
      <c r="S627" s="99"/>
      <c r="T627" s="10"/>
      <c r="U627" s="229" t="str">
        <f t="shared" si="355"/>
        <v/>
      </c>
      <c r="V627" s="230"/>
      <c r="W627" s="230"/>
      <c r="X627" s="230"/>
      <c r="Y627" s="230"/>
      <c r="Z627" s="22" t="str">
        <f>""</f>
        <v/>
      </c>
      <c r="AB627" s="23" t="str">
        <f t="shared" si="356"/>
        <v/>
      </c>
      <c r="AC627" s="2" t="b">
        <f>COUNT(Q627:Q$2500)&gt;0</f>
        <v>0</v>
      </c>
      <c r="AD627" s="2" t="b">
        <f t="shared" si="339"/>
        <v>0</v>
      </c>
      <c r="AE627" s="2" t="b">
        <f t="shared" si="340"/>
        <v>0</v>
      </c>
      <c r="AF627" s="2" t="b">
        <f t="shared" si="341"/>
        <v>0</v>
      </c>
      <c r="AG627" s="2" t="b">
        <f>OR(
  AND(AC627,NOT(AC628)),
  AND(AF627,WEEKDAY(AH626,2)=EINSTELLUNGEN!$D$12),
  AND(AF627,AH627=$J$35)
)</f>
        <v>0</v>
      </c>
      <c r="AH627" s="2">
        <f>IF(AE627,AH626+IF(WEEKDAY(AH626+1,2)&lt;=EINSTELLUNGEN!$D$12,1,$J$36),AH626)</f>
        <v>42020</v>
      </c>
      <c r="AI627" s="2">
        <f t="shared" si="342"/>
        <v>2019</v>
      </c>
      <c r="AJ627" s="2">
        <f t="shared" si="343"/>
        <v>201901</v>
      </c>
      <c r="AK627" s="2">
        <f t="shared" si="344"/>
        <v>201901</v>
      </c>
      <c r="AL627" s="2">
        <f t="shared" ref="AL627:AL690" si="372">AI627*100-IF(AND(_xlfn.ISOWEEKNUM(AH627)&gt;=52,MONTH(AH627)=1),100,0)+_xlfn.ISOWEEKNUM(AH627)</f>
        <v>201903</v>
      </c>
      <c r="AM627" s="2" t="b">
        <f t="shared" si="345"/>
        <v>1</v>
      </c>
      <c r="AN627" s="4" t="e">
        <f t="shared" si="357"/>
        <v>#N/A</v>
      </c>
      <c r="AO627" s="4" t="e">
        <f t="shared" si="358"/>
        <v>#N/A</v>
      </c>
      <c r="AP627" s="2" t="str">
        <f>IF(AD627,
  IF(ISBLANK(H627),
    AP626,
    IF(LEN(H627)=1,
      IF(OR(UPPER(H627)="A",UPPER(H627)="I"),
        EINSTELLUNGEN!$D$21,
        IF(OR(UPPER(H627)="B",UPPER(H627)="M"),
          EINSTELLUNGEN!$D$22,
          IF(OR(UPPER(H627)="C",UPPER(H627)="S"),
            EINSTELLUNGEN!$D$23,
            IF(UPPER(H627)="D",
              EINSTELLUNGEN!$D$24,
              IF(UPPER(H627)="E",
                EINSTELLUNGEN!$D$25,
                UPPER(H627)))))),
      IF(ISNUMBER(H627),
        EINSTELLUNGEN!$D$20&amp;H627,
        UPPER(H627)))),
  "")</f>
        <v/>
      </c>
      <c r="AQ627" s="2" t="str">
        <f t="shared" si="359"/>
        <v/>
      </c>
      <c r="AR627" s="2">
        <f t="shared" si="360"/>
        <v>0</v>
      </c>
      <c r="AS627" s="145">
        <f t="shared" si="361"/>
        <v>0.33333333333333331</v>
      </c>
      <c r="AT627" s="2">
        <f t="shared" si="362"/>
        <v>0</v>
      </c>
      <c r="AU627" s="2">
        <f t="shared" si="363"/>
        <v>0</v>
      </c>
      <c r="AV627" s="2">
        <f t="shared" si="364"/>
        <v>0</v>
      </c>
      <c r="AW627" s="2">
        <f t="shared" si="365"/>
        <v>0</v>
      </c>
      <c r="AX627" s="2">
        <f t="shared" si="346"/>
        <v>0</v>
      </c>
      <c r="AY627" s="2">
        <f t="shared" si="366"/>
        <v>0</v>
      </c>
      <c r="AZ627" s="145" t="e">
        <f t="shared" si="367"/>
        <v>#N/A</v>
      </c>
      <c r="BA627" s="145" t="e">
        <f t="shared" si="368"/>
        <v>#N/A</v>
      </c>
      <c r="BB627" s="145">
        <f t="shared" si="369"/>
        <v>2.083333333333337E-2</v>
      </c>
      <c r="BC627" s="2">
        <f>IF(AM627,
  IF(AND(AL627=$J$31,_xlfn.DAYS(AH627,DATE(AI627,1,1))&lt;7),
    MAX(0,EINSTELLUNGEN!$D$12+1-WEEKDAY(DATE(EINSTELLUNGEN!$D$9,EINSTELLUNGEN!$D$10,1),2)),
    IF(AL627=$J$33,
      MIN(EINSTELLUNGEN!$D$12,WEEKDAY(DATE(EINSTELLUNGEN!$D$9,12,31),2)),
      EINSTELLUNGEN!$D$12
  )) - SUMIF(AL$50:AL$2500,"="&amp;AL627,AX$50:AX$2500),
  0)</f>
        <v>3</v>
      </c>
      <c r="BD627" s="2">
        <f t="shared" si="370"/>
        <v>0.33333333333333331</v>
      </c>
      <c r="BE627" s="2">
        <f t="shared" si="371"/>
        <v>0</v>
      </c>
    </row>
    <row r="628" spans="1:57" ht="10.5" customHeight="1">
      <c r="A628" s="1" t="str">
        <f t="shared" ca="1" si="347"/>
        <v/>
      </c>
      <c r="B628" s="1" t="str">
        <f t="shared" ca="1" si="348"/>
        <v/>
      </c>
      <c r="C628" s="1" t="str">
        <f t="shared" ca="1" si="349"/>
        <v/>
      </c>
      <c r="D628" s="1" t="str">
        <f t="shared" ca="1" si="350"/>
        <v/>
      </c>
      <c r="F628" s="10"/>
      <c r="G628" s="136" t="str">
        <f t="shared" si="351"/>
        <v/>
      </c>
      <c r="H628" s="27"/>
      <c r="I628" s="28"/>
      <c r="J628" s="28"/>
      <c r="K628" s="29"/>
      <c r="L628" s="136"/>
      <c r="M628" s="136"/>
      <c r="N628" s="136"/>
      <c r="O628" s="26" t="str">
        <f t="shared" si="352"/>
        <v/>
      </c>
      <c r="P628" s="218" t="str">
        <f t="shared" si="353"/>
        <v/>
      </c>
      <c r="Q628" s="26" t="str">
        <f t="shared" si="354"/>
        <v/>
      </c>
      <c r="R628" s="22"/>
      <c r="S628" s="99"/>
      <c r="T628" s="10"/>
      <c r="U628" s="229" t="str">
        <f t="shared" si="355"/>
        <v/>
      </c>
      <c r="V628" s="230"/>
      <c r="W628" s="230"/>
      <c r="X628" s="230"/>
      <c r="Y628" s="230"/>
      <c r="Z628" s="22" t="str">
        <f>""</f>
        <v/>
      </c>
      <c r="AB628" s="23" t="str">
        <f t="shared" si="356"/>
        <v/>
      </c>
      <c r="AC628" s="2" t="b">
        <f>COUNT(Q628:Q$2500)&gt;0</f>
        <v>0</v>
      </c>
      <c r="AD628" s="2" t="b">
        <f t="shared" si="339"/>
        <v>0</v>
      </c>
      <c r="AE628" s="2" t="b">
        <f t="shared" si="340"/>
        <v>0</v>
      </c>
      <c r="AF628" s="2" t="b">
        <f t="shared" si="341"/>
        <v>0</v>
      </c>
      <c r="AG628" s="2" t="b">
        <f>OR(
  AND(AC628,NOT(AC629)),
  AND(AF628,WEEKDAY(AH627,2)=EINSTELLUNGEN!$D$12),
  AND(AF628,AH628=$J$35)
)</f>
        <v>0</v>
      </c>
      <c r="AH628" s="2">
        <f>IF(AE628,AH627+IF(WEEKDAY(AH627+1,2)&lt;=EINSTELLUNGEN!$D$12,1,$J$36),AH627)</f>
        <v>42020</v>
      </c>
      <c r="AI628" s="2">
        <f t="shared" si="342"/>
        <v>2019</v>
      </c>
      <c r="AJ628" s="2">
        <f t="shared" si="343"/>
        <v>201901</v>
      </c>
      <c r="AK628" s="2">
        <f t="shared" si="344"/>
        <v>201901</v>
      </c>
      <c r="AL628" s="2">
        <f t="shared" si="372"/>
        <v>201903</v>
      </c>
      <c r="AM628" s="2" t="b">
        <f t="shared" si="345"/>
        <v>1</v>
      </c>
      <c r="AN628" s="4" t="e">
        <f t="shared" si="357"/>
        <v>#N/A</v>
      </c>
      <c r="AO628" s="4" t="e">
        <f t="shared" si="358"/>
        <v>#N/A</v>
      </c>
      <c r="AP628" s="2" t="str">
        <f>IF(AD628,
  IF(ISBLANK(H628),
    AP627,
    IF(LEN(H628)=1,
      IF(OR(UPPER(H628)="A",UPPER(H628)="I"),
        EINSTELLUNGEN!$D$21,
        IF(OR(UPPER(H628)="B",UPPER(H628)="M"),
          EINSTELLUNGEN!$D$22,
          IF(OR(UPPER(H628)="C",UPPER(H628)="S"),
            EINSTELLUNGEN!$D$23,
            IF(UPPER(H628)="D",
              EINSTELLUNGEN!$D$24,
              IF(UPPER(H628)="E",
                EINSTELLUNGEN!$D$25,
                UPPER(H628)))))),
      IF(ISNUMBER(H628),
        EINSTELLUNGEN!$D$20&amp;H628,
        UPPER(H628)))),
  "")</f>
        <v/>
      </c>
      <c r="AQ628" s="2" t="str">
        <f t="shared" si="359"/>
        <v/>
      </c>
      <c r="AR628" s="2">
        <f t="shared" si="360"/>
        <v>0</v>
      </c>
      <c r="AS628" s="145">
        <f t="shared" si="361"/>
        <v>0.33333333333333331</v>
      </c>
      <c r="AT628" s="2">
        <f t="shared" si="362"/>
        <v>0</v>
      </c>
      <c r="AU628" s="2">
        <f t="shared" si="363"/>
        <v>0</v>
      </c>
      <c r="AV628" s="2">
        <f t="shared" si="364"/>
        <v>0</v>
      </c>
      <c r="AW628" s="2">
        <f t="shared" si="365"/>
        <v>0</v>
      </c>
      <c r="AX628" s="2">
        <f t="shared" si="346"/>
        <v>0</v>
      </c>
      <c r="AY628" s="2">
        <f t="shared" si="366"/>
        <v>0</v>
      </c>
      <c r="AZ628" s="145" t="e">
        <f t="shared" si="367"/>
        <v>#N/A</v>
      </c>
      <c r="BA628" s="145" t="e">
        <f t="shared" si="368"/>
        <v>#N/A</v>
      </c>
      <c r="BB628" s="145">
        <f t="shared" si="369"/>
        <v>2.083333333333337E-2</v>
      </c>
      <c r="BC628" s="2">
        <f>IF(AM628,
  IF(AND(AL628=$J$31,_xlfn.DAYS(AH628,DATE(AI628,1,1))&lt;7),
    MAX(0,EINSTELLUNGEN!$D$12+1-WEEKDAY(DATE(EINSTELLUNGEN!$D$9,EINSTELLUNGEN!$D$10,1),2)),
    IF(AL628=$J$33,
      MIN(EINSTELLUNGEN!$D$12,WEEKDAY(DATE(EINSTELLUNGEN!$D$9,12,31),2)),
      EINSTELLUNGEN!$D$12
  )) - SUMIF(AL$50:AL$2500,"="&amp;AL628,AX$50:AX$2500),
  0)</f>
        <v>3</v>
      </c>
      <c r="BD628" s="2">
        <f t="shared" si="370"/>
        <v>0.33333333333333331</v>
      </c>
      <c r="BE628" s="2">
        <f t="shared" si="371"/>
        <v>0</v>
      </c>
    </row>
    <row r="629" spans="1:57" ht="10.5" customHeight="1">
      <c r="A629" s="1" t="str">
        <f t="shared" ca="1" si="347"/>
        <v/>
      </c>
      <c r="B629" s="1" t="str">
        <f t="shared" ca="1" si="348"/>
        <v/>
      </c>
      <c r="C629" s="1" t="str">
        <f t="shared" ca="1" si="349"/>
        <v/>
      </c>
      <c r="D629" s="1" t="str">
        <f t="shared" ca="1" si="350"/>
        <v/>
      </c>
      <c r="F629" s="10"/>
      <c r="G629" s="136" t="str">
        <f t="shared" si="351"/>
        <v/>
      </c>
      <c r="H629" s="27"/>
      <c r="I629" s="28"/>
      <c r="J629" s="28"/>
      <c r="K629" s="29"/>
      <c r="L629" s="136"/>
      <c r="M629" s="136"/>
      <c r="N629" s="136"/>
      <c r="O629" s="26" t="str">
        <f t="shared" si="352"/>
        <v/>
      </c>
      <c r="P629" s="218" t="str">
        <f t="shared" si="353"/>
        <v/>
      </c>
      <c r="Q629" s="26" t="str">
        <f t="shared" si="354"/>
        <v/>
      </c>
      <c r="R629" s="22"/>
      <c r="S629" s="99"/>
      <c r="T629" s="10"/>
      <c r="U629" s="229" t="str">
        <f t="shared" si="355"/>
        <v/>
      </c>
      <c r="V629" s="230"/>
      <c r="W629" s="230"/>
      <c r="X629" s="230"/>
      <c r="Y629" s="230"/>
      <c r="Z629" s="22" t="str">
        <f>""</f>
        <v/>
      </c>
      <c r="AB629" s="23" t="str">
        <f t="shared" si="356"/>
        <v/>
      </c>
      <c r="AC629" s="2" t="b">
        <f>COUNT(Q629:Q$2500)&gt;0</f>
        <v>0</v>
      </c>
      <c r="AD629" s="2" t="b">
        <f t="shared" si="339"/>
        <v>0</v>
      </c>
      <c r="AE629" s="2" t="b">
        <f t="shared" si="340"/>
        <v>0</v>
      </c>
      <c r="AF629" s="2" t="b">
        <f t="shared" si="341"/>
        <v>0</v>
      </c>
      <c r="AG629" s="2" t="b">
        <f>OR(
  AND(AC629,NOT(AC630)),
  AND(AF629,WEEKDAY(AH628,2)=EINSTELLUNGEN!$D$12),
  AND(AF629,AH629=$J$35)
)</f>
        <v>0</v>
      </c>
      <c r="AH629" s="2">
        <f>IF(AE629,AH628+IF(WEEKDAY(AH628+1,2)&lt;=EINSTELLUNGEN!$D$12,1,$J$36),AH628)</f>
        <v>42020</v>
      </c>
      <c r="AI629" s="2">
        <f t="shared" si="342"/>
        <v>2019</v>
      </c>
      <c r="AJ629" s="2">
        <f t="shared" si="343"/>
        <v>201901</v>
      </c>
      <c r="AK629" s="2">
        <f t="shared" si="344"/>
        <v>201901</v>
      </c>
      <c r="AL629" s="2">
        <f t="shared" si="372"/>
        <v>201903</v>
      </c>
      <c r="AM629" s="2" t="b">
        <f t="shared" si="345"/>
        <v>1</v>
      </c>
      <c r="AN629" s="4" t="e">
        <f t="shared" si="357"/>
        <v>#N/A</v>
      </c>
      <c r="AO629" s="4" t="e">
        <f t="shared" si="358"/>
        <v>#N/A</v>
      </c>
      <c r="AP629" s="2" t="str">
        <f>IF(AD629,
  IF(ISBLANK(H629),
    AP628,
    IF(LEN(H629)=1,
      IF(OR(UPPER(H629)="A",UPPER(H629)="I"),
        EINSTELLUNGEN!$D$21,
        IF(OR(UPPER(H629)="B",UPPER(H629)="M"),
          EINSTELLUNGEN!$D$22,
          IF(OR(UPPER(H629)="C",UPPER(H629)="S"),
            EINSTELLUNGEN!$D$23,
            IF(UPPER(H629)="D",
              EINSTELLUNGEN!$D$24,
              IF(UPPER(H629)="E",
                EINSTELLUNGEN!$D$25,
                UPPER(H629)))))),
      IF(ISNUMBER(H629),
        EINSTELLUNGEN!$D$20&amp;H629,
        UPPER(H629)))),
  "")</f>
        <v/>
      </c>
      <c r="AQ629" s="2" t="str">
        <f t="shared" si="359"/>
        <v/>
      </c>
      <c r="AR629" s="2">
        <f t="shared" si="360"/>
        <v>0</v>
      </c>
      <c r="AS629" s="145">
        <f t="shared" si="361"/>
        <v>0.33333333333333331</v>
      </c>
      <c r="AT629" s="2">
        <f t="shared" si="362"/>
        <v>0</v>
      </c>
      <c r="AU629" s="2">
        <f t="shared" si="363"/>
        <v>0</v>
      </c>
      <c r="AV629" s="2">
        <f t="shared" si="364"/>
        <v>0</v>
      </c>
      <c r="AW629" s="2">
        <f t="shared" si="365"/>
        <v>0</v>
      </c>
      <c r="AX629" s="2">
        <f t="shared" si="346"/>
        <v>0</v>
      </c>
      <c r="AY629" s="2">
        <f t="shared" si="366"/>
        <v>0</v>
      </c>
      <c r="AZ629" s="145" t="e">
        <f t="shared" si="367"/>
        <v>#N/A</v>
      </c>
      <c r="BA629" s="145" t="e">
        <f t="shared" si="368"/>
        <v>#N/A</v>
      </c>
      <c r="BB629" s="145">
        <f t="shared" si="369"/>
        <v>2.083333333333337E-2</v>
      </c>
      <c r="BC629" s="2">
        <f>IF(AM629,
  IF(AND(AL629=$J$31,_xlfn.DAYS(AH629,DATE(AI629,1,1))&lt;7),
    MAX(0,EINSTELLUNGEN!$D$12+1-WEEKDAY(DATE(EINSTELLUNGEN!$D$9,EINSTELLUNGEN!$D$10,1),2)),
    IF(AL629=$J$33,
      MIN(EINSTELLUNGEN!$D$12,WEEKDAY(DATE(EINSTELLUNGEN!$D$9,12,31),2)),
      EINSTELLUNGEN!$D$12
  )) - SUMIF(AL$50:AL$2500,"="&amp;AL629,AX$50:AX$2500),
  0)</f>
        <v>3</v>
      </c>
      <c r="BD629" s="2">
        <f t="shared" si="370"/>
        <v>0.33333333333333331</v>
      </c>
      <c r="BE629" s="2">
        <f t="shared" si="371"/>
        <v>0</v>
      </c>
    </row>
    <row r="630" spans="1:57" ht="10.5" customHeight="1">
      <c r="A630" s="1" t="str">
        <f t="shared" ca="1" si="347"/>
        <v/>
      </c>
      <c r="B630" s="1" t="str">
        <f t="shared" ca="1" si="348"/>
        <v/>
      </c>
      <c r="C630" s="1" t="str">
        <f t="shared" ca="1" si="349"/>
        <v/>
      </c>
      <c r="D630" s="1" t="str">
        <f t="shared" ca="1" si="350"/>
        <v/>
      </c>
      <c r="F630" s="10"/>
      <c r="G630" s="136" t="str">
        <f t="shared" si="351"/>
        <v/>
      </c>
      <c r="H630" s="27"/>
      <c r="I630" s="28"/>
      <c r="J630" s="28"/>
      <c r="K630" s="29"/>
      <c r="L630" s="136"/>
      <c r="M630" s="136"/>
      <c r="N630" s="136"/>
      <c r="O630" s="26" t="str">
        <f t="shared" si="352"/>
        <v/>
      </c>
      <c r="P630" s="218" t="str">
        <f t="shared" si="353"/>
        <v/>
      </c>
      <c r="Q630" s="26" t="str">
        <f t="shared" si="354"/>
        <v/>
      </c>
      <c r="R630" s="22"/>
      <c r="S630" s="99"/>
      <c r="T630" s="10"/>
      <c r="U630" s="229" t="str">
        <f t="shared" si="355"/>
        <v/>
      </c>
      <c r="V630" s="230"/>
      <c r="W630" s="230"/>
      <c r="X630" s="230"/>
      <c r="Y630" s="230"/>
      <c r="Z630" s="22" t="str">
        <f>""</f>
        <v/>
      </c>
      <c r="AB630" s="23" t="str">
        <f t="shared" si="356"/>
        <v/>
      </c>
      <c r="AC630" s="2" t="b">
        <f>COUNT(Q630:Q$2500)&gt;0</f>
        <v>0</v>
      </c>
      <c r="AD630" s="2" t="b">
        <f t="shared" si="339"/>
        <v>0</v>
      </c>
      <c r="AE630" s="2" t="b">
        <f t="shared" si="340"/>
        <v>0</v>
      </c>
      <c r="AF630" s="2" t="b">
        <f t="shared" si="341"/>
        <v>0</v>
      </c>
      <c r="AG630" s="2" t="b">
        <f>OR(
  AND(AC630,NOT(AC631)),
  AND(AF630,WEEKDAY(AH629,2)=EINSTELLUNGEN!$D$12),
  AND(AF630,AH630=$J$35)
)</f>
        <v>0</v>
      </c>
      <c r="AH630" s="2">
        <f>IF(AE630,AH629+IF(WEEKDAY(AH629+1,2)&lt;=EINSTELLUNGEN!$D$12,1,$J$36),AH629)</f>
        <v>42020</v>
      </c>
      <c r="AI630" s="2">
        <f t="shared" si="342"/>
        <v>2019</v>
      </c>
      <c r="AJ630" s="2">
        <f t="shared" si="343"/>
        <v>201901</v>
      </c>
      <c r="AK630" s="2">
        <f t="shared" si="344"/>
        <v>201901</v>
      </c>
      <c r="AL630" s="2">
        <f t="shared" si="372"/>
        <v>201903</v>
      </c>
      <c r="AM630" s="2" t="b">
        <f t="shared" si="345"/>
        <v>1</v>
      </c>
      <c r="AN630" s="4" t="e">
        <f t="shared" si="357"/>
        <v>#N/A</v>
      </c>
      <c r="AO630" s="4" t="e">
        <f t="shared" si="358"/>
        <v>#N/A</v>
      </c>
      <c r="AP630" s="2" t="str">
        <f>IF(AD630,
  IF(ISBLANK(H630),
    AP629,
    IF(LEN(H630)=1,
      IF(OR(UPPER(H630)="A",UPPER(H630)="I"),
        EINSTELLUNGEN!$D$21,
        IF(OR(UPPER(H630)="B",UPPER(H630)="M"),
          EINSTELLUNGEN!$D$22,
          IF(OR(UPPER(H630)="C",UPPER(H630)="S"),
            EINSTELLUNGEN!$D$23,
            IF(UPPER(H630)="D",
              EINSTELLUNGEN!$D$24,
              IF(UPPER(H630)="E",
                EINSTELLUNGEN!$D$25,
                UPPER(H630)))))),
      IF(ISNUMBER(H630),
        EINSTELLUNGEN!$D$20&amp;H630,
        UPPER(H630)))),
  "")</f>
        <v/>
      </c>
      <c r="AQ630" s="2" t="str">
        <f t="shared" si="359"/>
        <v/>
      </c>
      <c r="AR630" s="2">
        <f t="shared" si="360"/>
        <v>0</v>
      </c>
      <c r="AS630" s="145">
        <f t="shared" si="361"/>
        <v>0.33333333333333331</v>
      </c>
      <c r="AT630" s="2">
        <f t="shared" si="362"/>
        <v>0</v>
      </c>
      <c r="AU630" s="2">
        <f t="shared" si="363"/>
        <v>0</v>
      </c>
      <c r="AV630" s="2">
        <f t="shared" si="364"/>
        <v>0</v>
      </c>
      <c r="AW630" s="2">
        <f t="shared" si="365"/>
        <v>0</v>
      </c>
      <c r="AX630" s="2">
        <f t="shared" si="346"/>
        <v>0</v>
      </c>
      <c r="AY630" s="2">
        <f t="shared" si="366"/>
        <v>0</v>
      </c>
      <c r="AZ630" s="145" t="e">
        <f t="shared" si="367"/>
        <v>#N/A</v>
      </c>
      <c r="BA630" s="145" t="e">
        <f t="shared" si="368"/>
        <v>#N/A</v>
      </c>
      <c r="BB630" s="145">
        <f t="shared" si="369"/>
        <v>2.083333333333337E-2</v>
      </c>
      <c r="BC630" s="2">
        <f>IF(AM630,
  IF(AND(AL630=$J$31,_xlfn.DAYS(AH630,DATE(AI630,1,1))&lt;7),
    MAX(0,EINSTELLUNGEN!$D$12+1-WEEKDAY(DATE(EINSTELLUNGEN!$D$9,EINSTELLUNGEN!$D$10,1),2)),
    IF(AL630=$J$33,
      MIN(EINSTELLUNGEN!$D$12,WEEKDAY(DATE(EINSTELLUNGEN!$D$9,12,31),2)),
      EINSTELLUNGEN!$D$12
  )) - SUMIF(AL$50:AL$2500,"="&amp;AL630,AX$50:AX$2500),
  0)</f>
        <v>3</v>
      </c>
      <c r="BD630" s="2">
        <f t="shared" si="370"/>
        <v>0.33333333333333331</v>
      </c>
      <c r="BE630" s="2">
        <f t="shared" si="371"/>
        <v>0</v>
      </c>
    </row>
    <row r="631" spans="1:57" ht="10.5" customHeight="1">
      <c r="A631" s="1" t="str">
        <f t="shared" ca="1" si="347"/>
        <v/>
      </c>
      <c r="B631" s="1" t="str">
        <f t="shared" ca="1" si="348"/>
        <v/>
      </c>
      <c r="C631" s="1" t="str">
        <f t="shared" ca="1" si="349"/>
        <v/>
      </c>
      <c r="D631" s="1" t="str">
        <f t="shared" ca="1" si="350"/>
        <v/>
      </c>
      <c r="F631" s="10"/>
      <c r="G631" s="136" t="str">
        <f t="shared" si="351"/>
        <v/>
      </c>
      <c r="H631" s="27"/>
      <c r="I631" s="28"/>
      <c r="J631" s="28"/>
      <c r="K631" s="29"/>
      <c r="L631" s="136"/>
      <c r="M631" s="136"/>
      <c r="N631" s="136"/>
      <c r="O631" s="26" t="str">
        <f t="shared" si="352"/>
        <v/>
      </c>
      <c r="P631" s="218" t="str">
        <f t="shared" si="353"/>
        <v/>
      </c>
      <c r="Q631" s="26" t="str">
        <f t="shared" si="354"/>
        <v/>
      </c>
      <c r="R631" s="22"/>
      <c r="S631" s="99"/>
      <c r="T631" s="10"/>
      <c r="U631" s="229" t="str">
        <f t="shared" si="355"/>
        <v/>
      </c>
      <c r="V631" s="230"/>
      <c r="W631" s="230"/>
      <c r="X631" s="230"/>
      <c r="Y631" s="230"/>
      <c r="Z631" s="22" t="str">
        <f>""</f>
        <v/>
      </c>
      <c r="AB631" s="23" t="str">
        <f t="shared" si="356"/>
        <v/>
      </c>
      <c r="AC631" s="2" t="b">
        <f>COUNT(Q631:Q$2500)&gt;0</f>
        <v>0</v>
      </c>
      <c r="AD631" s="2" t="b">
        <f t="shared" si="339"/>
        <v>0</v>
      </c>
      <c r="AE631" s="2" t="b">
        <f t="shared" si="340"/>
        <v>0</v>
      </c>
      <c r="AF631" s="2" t="b">
        <f t="shared" si="341"/>
        <v>0</v>
      </c>
      <c r="AG631" s="2" t="b">
        <f>OR(
  AND(AC631,NOT(AC632)),
  AND(AF631,WEEKDAY(AH630,2)=EINSTELLUNGEN!$D$12),
  AND(AF631,AH631=$J$35)
)</f>
        <v>0</v>
      </c>
      <c r="AH631" s="2">
        <f>IF(AE631,AH630+IF(WEEKDAY(AH630+1,2)&lt;=EINSTELLUNGEN!$D$12,1,$J$36),AH630)</f>
        <v>42020</v>
      </c>
      <c r="AI631" s="2">
        <f t="shared" si="342"/>
        <v>2019</v>
      </c>
      <c r="AJ631" s="2">
        <f t="shared" si="343"/>
        <v>201901</v>
      </c>
      <c r="AK631" s="2">
        <f t="shared" si="344"/>
        <v>201901</v>
      </c>
      <c r="AL631" s="2">
        <f t="shared" si="372"/>
        <v>201903</v>
      </c>
      <c r="AM631" s="2" t="b">
        <f t="shared" si="345"/>
        <v>1</v>
      </c>
      <c r="AN631" s="4" t="e">
        <f t="shared" si="357"/>
        <v>#N/A</v>
      </c>
      <c r="AO631" s="4" t="e">
        <f t="shared" si="358"/>
        <v>#N/A</v>
      </c>
      <c r="AP631" s="2" t="str">
        <f>IF(AD631,
  IF(ISBLANK(H631),
    AP630,
    IF(LEN(H631)=1,
      IF(OR(UPPER(H631)="A",UPPER(H631)="I"),
        EINSTELLUNGEN!$D$21,
        IF(OR(UPPER(H631)="B",UPPER(H631)="M"),
          EINSTELLUNGEN!$D$22,
          IF(OR(UPPER(H631)="C",UPPER(H631)="S"),
            EINSTELLUNGEN!$D$23,
            IF(UPPER(H631)="D",
              EINSTELLUNGEN!$D$24,
              IF(UPPER(H631)="E",
                EINSTELLUNGEN!$D$25,
                UPPER(H631)))))),
      IF(ISNUMBER(H631),
        EINSTELLUNGEN!$D$20&amp;H631,
        UPPER(H631)))),
  "")</f>
        <v/>
      </c>
      <c r="AQ631" s="2" t="str">
        <f t="shared" si="359"/>
        <v/>
      </c>
      <c r="AR631" s="2">
        <f t="shared" si="360"/>
        <v>0</v>
      </c>
      <c r="AS631" s="145">
        <f t="shared" si="361"/>
        <v>0.33333333333333331</v>
      </c>
      <c r="AT631" s="2">
        <f t="shared" si="362"/>
        <v>0</v>
      </c>
      <c r="AU631" s="2">
        <f t="shared" si="363"/>
        <v>0</v>
      </c>
      <c r="AV631" s="2">
        <f t="shared" si="364"/>
        <v>0</v>
      </c>
      <c r="AW631" s="2">
        <f t="shared" si="365"/>
        <v>0</v>
      </c>
      <c r="AX631" s="2">
        <f t="shared" si="346"/>
        <v>0</v>
      </c>
      <c r="AY631" s="2">
        <f t="shared" si="366"/>
        <v>0</v>
      </c>
      <c r="AZ631" s="145" t="e">
        <f t="shared" si="367"/>
        <v>#N/A</v>
      </c>
      <c r="BA631" s="145" t="e">
        <f t="shared" si="368"/>
        <v>#N/A</v>
      </c>
      <c r="BB631" s="145">
        <f t="shared" si="369"/>
        <v>2.083333333333337E-2</v>
      </c>
      <c r="BC631" s="2">
        <f>IF(AM631,
  IF(AND(AL631=$J$31,_xlfn.DAYS(AH631,DATE(AI631,1,1))&lt;7),
    MAX(0,EINSTELLUNGEN!$D$12+1-WEEKDAY(DATE(EINSTELLUNGEN!$D$9,EINSTELLUNGEN!$D$10,1),2)),
    IF(AL631=$J$33,
      MIN(EINSTELLUNGEN!$D$12,WEEKDAY(DATE(EINSTELLUNGEN!$D$9,12,31),2)),
      EINSTELLUNGEN!$D$12
  )) - SUMIF(AL$50:AL$2500,"="&amp;AL631,AX$50:AX$2500),
  0)</f>
        <v>3</v>
      </c>
      <c r="BD631" s="2">
        <f t="shared" si="370"/>
        <v>0.33333333333333331</v>
      </c>
      <c r="BE631" s="2">
        <f t="shared" si="371"/>
        <v>0</v>
      </c>
    </row>
    <row r="632" spans="1:57" ht="10.5" customHeight="1">
      <c r="A632" s="1" t="str">
        <f t="shared" ca="1" si="347"/>
        <v/>
      </c>
      <c r="B632" s="1" t="str">
        <f t="shared" ca="1" si="348"/>
        <v/>
      </c>
      <c r="C632" s="1" t="str">
        <f t="shared" ca="1" si="349"/>
        <v/>
      </c>
      <c r="D632" s="1" t="str">
        <f t="shared" ca="1" si="350"/>
        <v/>
      </c>
      <c r="F632" s="10"/>
      <c r="G632" s="136" t="str">
        <f t="shared" si="351"/>
        <v/>
      </c>
      <c r="H632" s="27"/>
      <c r="I632" s="28"/>
      <c r="J632" s="28"/>
      <c r="K632" s="29"/>
      <c r="L632" s="136"/>
      <c r="M632" s="136"/>
      <c r="N632" s="136"/>
      <c r="O632" s="26" t="str">
        <f t="shared" si="352"/>
        <v/>
      </c>
      <c r="P632" s="218" t="str">
        <f t="shared" si="353"/>
        <v/>
      </c>
      <c r="Q632" s="26" t="str">
        <f t="shared" si="354"/>
        <v/>
      </c>
      <c r="R632" s="22"/>
      <c r="S632" s="99"/>
      <c r="T632" s="10"/>
      <c r="U632" s="229" t="str">
        <f t="shared" si="355"/>
        <v/>
      </c>
      <c r="V632" s="230"/>
      <c r="W632" s="230"/>
      <c r="X632" s="230"/>
      <c r="Y632" s="230"/>
      <c r="Z632" s="22" t="str">
        <f>""</f>
        <v/>
      </c>
      <c r="AB632" s="23" t="str">
        <f t="shared" si="356"/>
        <v/>
      </c>
      <c r="AC632" s="2" t="b">
        <f>COUNT(Q632:Q$2500)&gt;0</f>
        <v>0</v>
      </c>
      <c r="AD632" s="2" t="b">
        <f t="shared" si="339"/>
        <v>0</v>
      </c>
      <c r="AE632" s="2" t="b">
        <f t="shared" si="340"/>
        <v>0</v>
      </c>
      <c r="AF632" s="2" t="b">
        <f t="shared" si="341"/>
        <v>0</v>
      </c>
      <c r="AG632" s="2" t="b">
        <f>OR(
  AND(AC632,NOT(AC633)),
  AND(AF632,WEEKDAY(AH631,2)=EINSTELLUNGEN!$D$12),
  AND(AF632,AH632=$J$35)
)</f>
        <v>0</v>
      </c>
      <c r="AH632" s="2">
        <f>IF(AE632,AH631+IF(WEEKDAY(AH631+1,2)&lt;=EINSTELLUNGEN!$D$12,1,$J$36),AH631)</f>
        <v>42020</v>
      </c>
      <c r="AI632" s="2">
        <f t="shared" si="342"/>
        <v>2019</v>
      </c>
      <c r="AJ632" s="2">
        <f t="shared" si="343"/>
        <v>201901</v>
      </c>
      <c r="AK632" s="2">
        <f t="shared" si="344"/>
        <v>201901</v>
      </c>
      <c r="AL632" s="2">
        <f t="shared" si="372"/>
        <v>201903</v>
      </c>
      <c r="AM632" s="2" t="b">
        <f t="shared" si="345"/>
        <v>1</v>
      </c>
      <c r="AN632" s="4" t="e">
        <f t="shared" si="357"/>
        <v>#N/A</v>
      </c>
      <c r="AO632" s="4" t="e">
        <f t="shared" si="358"/>
        <v>#N/A</v>
      </c>
      <c r="AP632" s="2" t="str">
        <f>IF(AD632,
  IF(ISBLANK(H632),
    AP631,
    IF(LEN(H632)=1,
      IF(OR(UPPER(H632)="A",UPPER(H632)="I"),
        EINSTELLUNGEN!$D$21,
        IF(OR(UPPER(H632)="B",UPPER(H632)="M"),
          EINSTELLUNGEN!$D$22,
          IF(OR(UPPER(H632)="C",UPPER(H632)="S"),
            EINSTELLUNGEN!$D$23,
            IF(UPPER(H632)="D",
              EINSTELLUNGEN!$D$24,
              IF(UPPER(H632)="E",
                EINSTELLUNGEN!$D$25,
                UPPER(H632)))))),
      IF(ISNUMBER(H632),
        EINSTELLUNGEN!$D$20&amp;H632,
        UPPER(H632)))),
  "")</f>
        <v/>
      </c>
      <c r="AQ632" s="2" t="str">
        <f t="shared" si="359"/>
        <v/>
      </c>
      <c r="AR632" s="2">
        <f t="shared" si="360"/>
        <v>0</v>
      </c>
      <c r="AS632" s="145">
        <f t="shared" si="361"/>
        <v>0.33333333333333331</v>
      </c>
      <c r="AT632" s="2">
        <f t="shared" si="362"/>
        <v>0</v>
      </c>
      <c r="AU632" s="2">
        <f t="shared" si="363"/>
        <v>0</v>
      </c>
      <c r="AV632" s="2">
        <f t="shared" si="364"/>
        <v>0</v>
      </c>
      <c r="AW632" s="2">
        <f t="shared" si="365"/>
        <v>0</v>
      </c>
      <c r="AX632" s="2">
        <f t="shared" si="346"/>
        <v>0</v>
      </c>
      <c r="AY632" s="2">
        <f t="shared" si="366"/>
        <v>0</v>
      </c>
      <c r="AZ632" s="145" t="e">
        <f t="shared" si="367"/>
        <v>#N/A</v>
      </c>
      <c r="BA632" s="145" t="e">
        <f t="shared" si="368"/>
        <v>#N/A</v>
      </c>
      <c r="BB632" s="145">
        <f t="shared" si="369"/>
        <v>2.083333333333337E-2</v>
      </c>
      <c r="BC632" s="2">
        <f>IF(AM632,
  IF(AND(AL632=$J$31,_xlfn.DAYS(AH632,DATE(AI632,1,1))&lt;7),
    MAX(0,EINSTELLUNGEN!$D$12+1-WEEKDAY(DATE(EINSTELLUNGEN!$D$9,EINSTELLUNGEN!$D$10,1),2)),
    IF(AL632=$J$33,
      MIN(EINSTELLUNGEN!$D$12,WEEKDAY(DATE(EINSTELLUNGEN!$D$9,12,31),2)),
      EINSTELLUNGEN!$D$12
  )) - SUMIF(AL$50:AL$2500,"="&amp;AL632,AX$50:AX$2500),
  0)</f>
        <v>3</v>
      </c>
      <c r="BD632" s="2">
        <f t="shared" si="370"/>
        <v>0.33333333333333331</v>
      </c>
      <c r="BE632" s="2">
        <f t="shared" si="371"/>
        <v>0</v>
      </c>
    </row>
    <row r="633" spans="1:57" ht="10.5" customHeight="1">
      <c r="A633" s="1" t="str">
        <f t="shared" ca="1" si="347"/>
        <v/>
      </c>
      <c r="B633" s="1" t="str">
        <f t="shared" ca="1" si="348"/>
        <v/>
      </c>
      <c r="C633" s="1" t="str">
        <f t="shared" ca="1" si="349"/>
        <v/>
      </c>
      <c r="D633" s="1" t="str">
        <f t="shared" ca="1" si="350"/>
        <v/>
      </c>
      <c r="F633" s="10"/>
      <c r="G633" s="136" t="str">
        <f t="shared" si="351"/>
        <v/>
      </c>
      <c r="H633" s="27"/>
      <c r="I633" s="28"/>
      <c r="J633" s="28"/>
      <c r="K633" s="29"/>
      <c r="L633" s="136"/>
      <c r="M633" s="136"/>
      <c r="N633" s="136"/>
      <c r="O633" s="26" t="str">
        <f t="shared" si="352"/>
        <v/>
      </c>
      <c r="P633" s="218" t="str">
        <f t="shared" si="353"/>
        <v/>
      </c>
      <c r="Q633" s="26" t="str">
        <f t="shared" si="354"/>
        <v/>
      </c>
      <c r="R633" s="22"/>
      <c r="S633" s="99"/>
      <c r="T633" s="10"/>
      <c r="U633" s="229" t="str">
        <f t="shared" si="355"/>
        <v/>
      </c>
      <c r="V633" s="230"/>
      <c r="W633" s="230"/>
      <c r="X633" s="230"/>
      <c r="Y633" s="230"/>
      <c r="Z633" s="22" t="str">
        <f>""</f>
        <v/>
      </c>
      <c r="AB633" s="23" t="str">
        <f t="shared" si="356"/>
        <v/>
      </c>
      <c r="AC633" s="2" t="b">
        <f>COUNT(Q633:Q$2500)&gt;0</f>
        <v>0</v>
      </c>
      <c r="AD633" s="2" t="b">
        <f t="shared" si="339"/>
        <v>0</v>
      </c>
      <c r="AE633" s="2" t="b">
        <f t="shared" si="340"/>
        <v>0</v>
      </c>
      <c r="AF633" s="2" t="b">
        <f t="shared" si="341"/>
        <v>0</v>
      </c>
      <c r="AG633" s="2" t="b">
        <f>OR(
  AND(AC633,NOT(AC634)),
  AND(AF633,WEEKDAY(AH632,2)=EINSTELLUNGEN!$D$12),
  AND(AF633,AH633=$J$35)
)</f>
        <v>0</v>
      </c>
      <c r="AH633" s="2">
        <f>IF(AE633,AH632+IF(WEEKDAY(AH632+1,2)&lt;=EINSTELLUNGEN!$D$12,1,$J$36),AH632)</f>
        <v>42020</v>
      </c>
      <c r="AI633" s="2">
        <f t="shared" si="342"/>
        <v>2019</v>
      </c>
      <c r="AJ633" s="2">
        <f t="shared" si="343"/>
        <v>201901</v>
      </c>
      <c r="AK633" s="2">
        <f t="shared" si="344"/>
        <v>201901</v>
      </c>
      <c r="AL633" s="2">
        <f t="shared" si="372"/>
        <v>201903</v>
      </c>
      <c r="AM633" s="2" t="b">
        <f t="shared" si="345"/>
        <v>1</v>
      </c>
      <c r="AN633" s="4" t="e">
        <f t="shared" si="357"/>
        <v>#N/A</v>
      </c>
      <c r="AO633" s="4" t="e">
        <f t="shared" si="358"/>
        <v>#N/A</v>
      </c>
      <c r="AP633" s="2" t="str">
        <f>IF(AD633,
  IF(ISBLANK(H633),
    AP632,
    IF(LEN(H633)=1,
      IF(OR(UPPER(H633)="A",UPPER(H633)="I"),
        EINSTELLUNGEN!$D$21,
        IF(OR(UPPER(H633)="B",UPPER(H633)="M"),
          EINSTELLUNGEN!$D$22,
          IF(OR(UPPER(H633)="C",UPPER(H633)="S"),
            EINSTELLUNGEN!$D$23,
            IF(UPPER(H633)="D",
              EINSTELLUNGEN!$D$24,
              IF(UPPER(H633)="E",
                EINSTELLUNGEN!$D$25,
                UPPER(H633)))))),
      IF(ISNUMBER(H633),
        EINSTELLUNGEN!$D$20&amp;H633,
        UPPER(H633)))),
  "")</f>
        <v/>
      </c>
      <c r="AQ633" s="2" t="str">
        <f t="shared" si="359"/>
        <v/>
      </c>
      <c r="AR633" s="2">
        <f t="shared" si="360"/>
        <v>0</v>
      </c>
      <c r="AS633" s="145">
        <f t="shared" si="361"/>
        <v>0.33333333333333331</v>
      </c>
      <c r="AT633" s="2">
        <f t="shared" si="362"/>
        <v>0</v>
      </c>
      <c r="AU633" s="2">
        <f t="shared" si="363"/>
        <v>0</v>
      </c>
      <c r="AV633" s="2">
        <f t="shared" si="364"/>
        <v>0</v>
      </c>
      <c r="AW633" s="2">
        <f t="shared" si="365"/>
        <v>0</v>
      </c>
      <c r="AX633" s="2">
        <f t="shared" si="346"/>
        <v>0</v>
      </c>
      <c r="AY633" s="2">
        <f t="shared" si="366"/>
        <v>0</v>
      </c>
      <c r="AZ633" s="145" t="e">
        <f t="shared" si="367"/>
        <v>#N/A</v>
      </c>
      <c r="BA633" s="145" t="e">
        <f t="shared" si="368"/>
        <v>#N/A</v>
      </c>
      <c r="BB633" s="145">
        <f t="shared" si="369"/>
        <v>2.083333333333337E-2</v>
      </c>
      <c r="BC633" s="2">
        <f>IF(AM633,
  IF(AND(AL633=$J$31,_xlfn.DAYS(AH633,DATE(AI633,1,1))&lt;7),
    MAX(0,EINSTELLUNGEN!$D$12+1-WEEKDAY(DATE(EINSTELLUNGEN!$D$9,EINSTELLUNGEN!$D$10,1),2)),
    IF(AL633=$J$33,
      MIN(EINSTELLUNGEN!$D$12,WEEKDAY(DATE(EINSTELLUNGEN!$D$9,12,31),2)),
      EINSTELLUNGEN!$D$12
  )) - SUMIF(AL$50:AL$2500,"="&amp;AL633,AX$50:AX$2500),
  0)</f>
        <v>3</v>
      </c>
      <c r="BD633" s="2">
        <f t="shared" si="370"/>
        <v>0.33333333333333331</v>
      </c>
      <c r="BE633" s="2">
        <f t="shared" si="371"/>
        <v>0</v>
      </c>
    </row>
    <row r="634" spans="1:57" ht="10.5" customHeight="1">
      <c r="A634" s="1" t="str">
        <f t="shared" ca="1" si="347"/>
        <v/>
      </c>
      <c r="B634" s="1" t="str">
        <f t="shared" ca="1" si="348"/>
        <v/>
      </c>
      <c r="C634" s="1" t="str">
        <f t="shared" ca="1" si="349"/>
        <v/>
      </c>
      <c r="D634" s="1" t="str">
        <f t="shared" ca="1" si="350"/>
        <v/>
      </c>
      <c r="F634" s="10"/>
      <c r="G634" s="136" t="str">
        <f t="shared" si="351"/>
        <v/>
      </c>
      <c r="H634" s="27"/>
      <c r="I634" s="28"/>
      <c r="J634" s="28"/>
      <c r="K634" s="29"/>
      <c r="L634" s="136"/>
      <c r="M634" s="136"/>
      <c r="N634" s="136"/>
      <c r="O634" s="26" t="str">
        <f t="shared" si="352"/>
        <v/>
      </c>
      <c r="P634" s="218" t="str">
        <f t="shared" si="353"/>
        <v/>
      </c>
      <c r="Q634" s="26" t="str">
        <f t="shared" si="354"/>
        <v/>
      </c>
      <c r="R634" s="22"/>
      <c r="S634" s="99"/>
      <c r="T634" s="10"/>
      <c r="U634" s="229" t="str">
        <f t="shared" si="355"/>
        <v/>
      </c>
      <c r="V634" s="230"/>
      <c r="W634" s="230"/>
      <c r="X634" s="230"/>
      <c r="Y634" s="230"/>
      <c r="Z634" s="22" t="str">
        <f>""</f>
        <v/>
      </c>
      <c r="AB634" s="23" t="str">
        <f t="shared" si="356"/>
        <v/>
      </c>
      <c r="AC634" s="2" t="b">
        <f>COUNT(Q634:Q$2500)&gt;0</f>
        <v>0</v>
      </c>
      <c r="AD634" s="2" t="b">
        <f t="shared" si="339"/>
        <v>0</v>
      </c>
      <c r="AE634" s="2" t="b">
        <f t="shared" si="340"/>
        <v>0</v>
      </c>
      <c r="AF634" s="2" t="b">
        <f t="shared" si="341"/>
        <v>0</v>
      </c>
      <c r="AG634" s="2" t="b">
        <f>OR(
  AND(AC634,NOT(AC635)),
  AND(AF634,WEEKDAY(AH633,2)=EINSTELLUNGEN!$D$12),
  AND(AF634,AH634=$J$35)
)</f>
        <v>0</v>
      </c>
      <c r="AH634" s="2">
        <f>IF(AE634,AH633+IF(WEEKDAY(AH633+1,2)&lt;=EINSTELLUNGEN!$D$12,1,$J$36),AH633)</f>
        <v>42020</v>
      </c>
      <c r="AI634" s="2">
        <f t="shared" si="342"/>
        <v>2019</v>
      </c>
      <c r="AJ634" s="2">
        <f t="shared" si="343"/>
        <v>201901</v>
      </c>
      <c r="AK634" s="2">
        <f t="shared" si="344"/>
        <v>201901</v>
      </c>
      <c r="AL634" s="2">
        <f t="shared" si="372"/>
        <v>201903</v>
      </c>
      <c r="AM634" s="2" t="b">
        <f t="shared" si="345"/>
        <v>1</v>
      </c>
      <c r="AN634" s="4" t="e">
        <f t="shared" si="357"/>
        <v>#N/A</v>
      </c>
      <c r="AO634" s="4" t="e">
        <f t="shared" si="358"/>
        <v>#N/A</v>
      </c>
      <c r="AP634" s="2" t="str">
        <f>IF(AD634,
  IF(ISBLANK(H634),
    AP633,
    IF(LEN(H634)=1,
      IF(OR(UPPER(H634)="A",UPPER(H634)="I"),
        EINSTELLUNGEN!$D$21,
        IF(OR(UPPER(H634)="B",UPPER(H634)="M"),
          EINSTELLUNGEN!$D$22,
          IF(OR(UPPER(H634)="C",UPPER(H634)="S"),
            EINSTELLUNGEN!$D$23,
            IF(UPPER(H634)="D",
              EINSTELLUNGEN!$D$24,
              IF(UPPER(H634)="E",
                EINSTELLUNGEN!$D$25,
                UPPER(H634)))))),
      IF(ISNUMBER(H634),
        EINSTELLUNGEN!$D$20&amp;H634,
        UPPER(H634)))),
  "")</f>
        <v/>
      </c>
      <c r="AQ634" s="2" t="str">
        <f t="shared" si="359"/>
        <v/>
      </c>
      <c r="AR634" s="2">
        <f t="shared" si="360"/>
        <v>0</v>
      </c>
      <c r="AS634" s="145">
        <f t="shared" si="361"/>
        <v>0.33333333333333331</v>
      </c>
      <c r="AT634" s="2">
        <f t="shared" si="362"/>
        <v>0</v>
      </c>
      <c r="AU634" s="2">
        <f t="shared" si="363"/>
        <v>0</v>
      </c>
      <c r="AV634" s="2">
        <f t="shared" si="364"/>
        <v>0</v>
      </c>
      <c r="AW634" s="2">
        <f t="shared" si="365"/>
        <v>0</v>
      </c>
      <c r="AX634" s="2">
        <f t="shared" si="346"/>
        <v>0</v>
      </c>
      <c r="AY634" s="2">
        <f t="shared" si="366"/>
        <v>0</v>
      </c>
      <c r="AZ634" s="145" t="e">
        <f t="shared" si="367"/>
        <v>#N/A</v>
      </c>
      <c r="BA634" s="145" t="e">
        <f t="shared" si="368"/>
        <v>#N/A</v>
      </c>
      <c r="BB634" s="145">
        <f t="shared" si="369"/>
        <v>2.083333333333337E-2</v>
      </c>
      <c r="BC634" s="2">
        <f>IF(AM634,
  IF(AND(AL634=$J$31,_xlfn.DAYS(AH634,DATE(AI634,1,1))&lt;7),
    MAX(0,EINSTELLUNGEN!$D$12+1-WEEKDAY(DATE(EINSTELLUNGEN!$D$9,EINSTELLUNGEN!$D$10,1),2)),
    IF(AL634=$J$33,
      MIN(EINSTELLUNGEN!$D$12,WEEKDAY(DATE(EINSTELLUNGEN!$D$9,12,31),2)),
      EINSTELLUNGEN!$D$12
  )) - SUMIF(AL$50:AL$2500,"="&amp;AL634,AX$50:AX$2500),
  0)</f>
        <v>3</v>
      </c>
      <c r="BD634" s="2">
        <f t="shared" si="370"/>
        <v>0.33333333333333331</v>
      </c>
      <c r="BE634" s="2">
        <f t="shared" si="371"/>
        <v>0</v>
      </c>
    </row>
    <row r="635" spans="1:57" ht="10.5" customHeight="1">
      <c r="A635" s="1" t="str">
        <f t="shared" ca="1" si="347"/>
        <v/>
      </c>
      <c r="B635" s="1" t="str">
        <f t="shared" ca="1" si="348"/>
        <v/>
      </c>
      <c r="C635" s="1" t="str">
        <f t="shared" ca="1" si="349"/>
        <v/>
      </c>
      <c r="D635" s="1" t="str">
        <f t="shared" ca="1" si="350"/>
        <v/>
      </c>
      <c r="F635" s="10"/>
      <c r="G635" s="136" t="str">
        <f t="shared" si="351"/>
        <v/>
      </c>
      <c r="H635" s="27"/>
      <c r="I635" s="28"/>
      <c r="J635" s="28"/>
      <c r="K635" s="29"/>
      <c r="L635" s="136"/>
      <c r="M635" s="136"/>
      <c r="N635" s="136"/>
      <c r="O635" s="26" t="str">
        <f t="shared" si="352"/>
        <v/>
      </c>
      <c r="P635" s="218" t="str">
        <f t="shared" si="353"/>
        <v/>
      </c>
      <c r="Q635" s="26" t="str">
        <f t="shared" si="354"/>
        <v/>
      </c>
      <c r="R635" s="22"/>
      <c r="S635" s="99"/>
      <c r="T635" s="10"/>
      <c r="U635" s="229" t="str">
        <f t="shared" si="355"/>
        <v/>
      </c>
      <c r="V635" s="230"/>
      <c r="W635" s="230"/>
      <c r="X635" s="230"/>
      <c r="Y635" s="230"/>
      <c r="Z635" s="22" t="str">
        <f>""</f>
        <v/>
      </c>
      <c r="AB635" s="23" t="str">
        <f t="shared" si="356"/>
        <v/>
      </c>
      <c r="AC635" s="2" t="b">
        <f>COUNT(Q635:Q$2500)&gt;0</f>
        <v>0</v>
      </c>
      <c r="AD635" s="2" t="b">
        <f t="shared" si="339"/>
        <v>0</v>
      </c>
      <c r="AE635" s="2" t="b">
        <f t="shared" si="340"/>
        <v>0</v>
      </c>
      <c r="AF635" s="2" t="b">
        <f t="shared" si="341"/>
        <v>0</v>
      </c>
      <c r="AG635" s="2" t="b">
        <f>OR(
  AND(AC635,NOT(AC636)),
  AND(AF635,WEEKDAY(AH634,2)=EINSTELLUNGEN!$D$12),
  AND(AF635,AH635=$J$35)
)</f>
        <v>0</v>
      </c>
      <c r="AH635" s="2">
        <f>IF(AE635,AH634+IF(WEEKDAY(AH634+1,2)&lt;=EINSTELLUNGEN!$D$12,1,$J$36),AH634)</f>
        <v>42020</v>
      </c>
      <c r="AI635" s="2">
        <f t="shared" si="342"/>
        <v>2019</v>
      </c>
      <c r="AJ635" s="2">
        <f t="shared" si="343"/>
        <v>201901</v>
      </c>
      <c r="AK635" s="2">
        <f t="shared" si="344"/>
        <v>201901</v>
      </c>
      <c r="AL635" s="2">
        <f t="shared" si="372"/>
        <v>201903</v>
      </c>
      <c r="AM635" s="2" t="b">
        <f t="shared" si="345"/>
        <v>1</v>
      </c>
      <c r="AN635" s="4" t="e">
        <f t="shared" si="357"/>
        <v>#N/A</v>
      </c>
      <c r="AO635" s="4" t="e">
        <f t="shared" si="358"/>
        <v>#N/A</v>
      </c>
      <c r="AP635" s="2" t="str">
        <f>IF(AD635,
  IF(ISBLANK(H635),
    AP634,
    IF(LEN(H635)=1,
      IF(OR(UPPER(H635)="A",UPPER(H635)="I"),
        EINSTELLUNGEN!$D$21,
        IF(OR(UPPER(H635)="B",UPPER(H635)="M"),
          EINSTELLUNGEN!$D$22,
          IF(OR(UPPER(H635)="C",UPPER(H635)="S"),
            EINSTELLUNGEN!$D$23,
            IF(UPPER(H635)="D",
              EINSTELLUNGEN!$D$24,
              IF(UPPER(H635)="E",
                EINSTELLUNGEN!$D$25,
                UPPER(H635)))))),
      IF(ISNUMBER(H635),
        EINSTELLUNGEN!$D$20&amp;H635,
        UPPER(H635)))),
  "")</f>
        <v/>
      </c>
      <c r="AQ635" s="2" t="str">
        <f t="shared" si="359"/>
        <v/>
      </c>
      <c r="AR635" s="2">
        <f t="shared" si="360"/>
        <v>0</v>
      </c>
      <c r="AS635" s="145">
        <f t="shared" si="361"/>
        <v>0.33333333333333331</v>
      </c>
      <c r="AT635" s="2">
        <f t="shared" si="362"/>
        <v>0</v>
      </c>
      <c r="AU635" s="2">
        <f t="shared" si="363"/>
        <v>0</v>
      </c>
      <c r="AV635" s="2">
        <f t="shared" si="364"/>
        <v>0</v>
      </c>
      <c r="AW635" s="2">
        <f t="shared" si="365"/>
        <v>0</v>
      </c>
      <c r="AX635" s="2">
        <f t="shared" si="346"/>
        <v>0</v>
      </c>
      <c r="AY635" s="2">
        <f t="shared" si="366"/>
        <v>0</v>
      </c>
      <c r="AZ635" s="145" t="e">
        <f t="shared" si="367"/>
        <v>#N/A</v>
      </c>
      <c r="BA635" s="145" t="e">
        <f t="shared" si="368"/>
        <v>#N/A</v>
      </c>
      <c r="BB635" s="145">
        <f t="shared" si="369"/>
        <v>2.083333333333337E-2</v>
      </c>
      <c r="BC635" s="2">
        <f>IF(AM635,
  IF(AND(AL635=$J$31,_xlfn.DAYS(AH635,DATE(AI635,1,1))&lt;7),
    MAX(0,EINSTELLUNGEN!$D$12+1-WEEKDAY(DATE(EINSTELLUNGEN!$D$9,EINSTELLUNGEN!$D$10,1),2)),
    IF(AL635=$J$33,
      MIN(EINSTELLUNGEN!$D$12,WEEKDAY(DATE(EINSTELLUNGEN!$D$9,12,31),2)),
      EINSTELLUNGEN!$D$12
  )) - SUMIF(AL$50:AL$2500,"="&amp;AL635,AX$50:AX$2500),
  0)</f>
        <v>3</v>
      </c>
      <c r="BD635" s="2">
        <f t="shared" si="370"/>
        <v>0.33333333333333331</v>
      </c>
      <c r="BE635" s="2">
        <f t="shared" si="371"/>
        <v>0</v>
      </c>
    </row>
    <row r="636" spans="1:57" ht="10.5" customHeight="1">
      <c r="A636" s="1" t="str">
        <f t="shared" ca="1" si="347"/>
        <v/>
      </c>
      <c r="B636" s="1" t="str">
        <f t="shared" ca="1" si="348"/>
        <v/>
      </c>
      <c r="C636" s="1" t="str">
        <f t="shared" ca="1" si="349"/>
        <v/>
      </c>
      <c r="D636" s="1" t="str">
        <f t="shared" ca="1" si="350"/>
        <v/>
      </c>
      <c r="F636" s="10"/>
      <c r="G636" s="136" t="str">
        <f t="shared" si="351"/>
        <v/>
      </c>
      <c r="H636" s="27"/>
      <c r="I636" s="28"/>
      <c r="J636" s="28"/>
      <c r="K636" s="29"/>
      <c r="L636" s="136"/>
      <c r="M636" s="136"/>
      <c r="N636" s="136"/>
      <c r="O636" s="26" t="str">
        <f t="shared" si="352"/>
        <v/>
      </c>
      <c r="P636" s="218" t="str">
        <f t="shared" si="353"/>
        <v/>
      </c>
      <c r="Q636" s="26" t="str">
        <f t="shared" si="354"/>
        <v/>
      </c>
      <c r="R636" s="22"/>
      <c r="S636" s="99"/>
      <c r="T636" s="10"/>
      <c r="U636" s="229" t="str">
        <f t="shared" si="355"/>
        <v/>
      </c>
      <c r="V636" s="230"/>
      <c r="W636" s="230"/>
      <c r="X636" s="230"/>
      <c r="Y636" s="230"/>
      <c r="Z636" s="22" t="str">
        <f>""</f>
        <v/>
      </c>
      <c r="AB636" s="23" t="str">
        <f t="shared" si="356"/>
        <v/>
      </c>
      <c r="AC636" s="2" t="b">
        <f>COUNT(Q636:Q$2500)&gt;0</f>
        <v>0</v>
      </c>
      <c r="AD636" s="2" t="b">
        <f t="shared" si="339"/>
        <v>0</v>
      </c>
      <c r="AE636" s="2" t="b">
        <f t="shared" si="340"/>
        <v>0</v>
      </c>
      <c r="AF636" s="2" t="b">
        <f t="shared" si="341"/>
        <v>0</v>
      </c>
      <c r="AG636" s="2" t="b">
        <f>OR(
  AND(AC636,NOT(AC637)),
  AND(AF636,WEEKDAY(AH635,2)=EINSTELLUNGEN!$D$12),
  AND(AF636,AH636=$J$35)
)</f>
        <v>0</v>
      </c>
      <c r="AH636" s="2">
        <f>IF(AE636,AH635+IF(WEEKDAY(AH635+1,2)&lt;=EINSTELLUNGEN!$D$12,1,$J$36),AH635)</f>
        <v>42020</v>
      </c>
      <c r="AI636" s="2">
        <f t="shared" si="342"/>
        <v>2019</v>
      </c>
      <c r="AJ636" s="2">
        <f t="shared" si="343"/>
        <v>201901</v>
      </c>
      <c r="AK636" s="2">
        <f t="shared" si="344"/>
        <v>201901</v>
      </c>
      <c r="AL636" s="2">
        <f t="shared" si="372"/>
        <v>201903</v>
      </c>
      <c r="AM636" s="2" t="b">
        <f t="shared" si="345"/>
        <v>1</v>
      </c>
      <c r="AN636" s="4" t="e">
        <f t="shared" si="357"/>
        <v>#N/A</v>
      </c>
      <c r="AO636" s="4" t="e">
        <f t="shared" si="358"/>
        <v>#N/A</v>
      </c>
      <c r="AP636" s="2" t="str">
        <f>IF(AD636,
  IF(ISBLANK(H636),
    AP635,
    IF(LEN(H636)=1,
      IF(OR(UPPER(H636)="A",UPPER(H636)="I"),
        EINSTELLUNGEN!$D$21,
        IF(OR(UPPER(H636)="B",UPPER(H636)="M"),
          EINSTELLUNGEN!$D$22,
          IF(OR(UPPER(H636)="C",UPPER(H636)="S"),
            EINSTELLUNGEN!$D$23,
            IF(UPPER(H636)="D",
              EINSTELLUNGEN!$D$24,
              IF(UPPER(H636)="E",
                EINSTELLUNGEN!$D$25,
                UPPER(H636)))))),
      IF(ISNUMBER(H636),
        EINSTELLUNGEN!$D$20&amp;H636,
        UPPER(H636)))),
  "")</f>
        <v/>
      </c>
      <c r="AQ636" s="2" t="str">
        <f t="shared" si="359"/>
        <v/>
      </c>
      <c r="AR636" s="2">
        <f t="shared" si="360"/>
        <v>0</v>
      </c>
      <c r="AS636" s="145">
        <f t="shared" si="361"/>
        <v>0.33333333333333331</v>
      </c>
      <c r="AT636" s="2">
        <f t="shared" si="362"/>
        <v>0</v>
      </c>
      <c r="AU636" s="2">
        <f t="shared" si="363"/>
        <v>0</v>
      </c>
      <c r="AV636" s="2">
        <f t="shared" si="364"/>
        <v>0</v>
      </c>
      <c r="AW636" s="2">
        <f t="shared" si="365"/>
        <v>0</v>
      </c>
      <c r="AX636" s="2">
        <f t="shared" si="346"/>
        <v>0</v>
      </c>
      <c r="AY636" s="2">
        <f t="shared" si="366"/>
        <v>0</v>
      </c>
      <c r="AZ636" s="145" t="e">
        <f t="shared" si="367"/>
        <v>#N/A</v>
      </c>
      <c r="BA636" s="145" t="e">
        <f t="shared" si="368"/>
        <v>#N/A</v>
      </c>
      <c r="BB636" s="145">
        <f t="shared" si="369"/>
        <v>2.083333333333337E-2</v>
      </c>
      <c r="BC636" s="2">
        <f>IF(AM636,
  IF(AND(AL636=$J$31,_xlfn.DAYS(AH636,DATE(AI636,1,1))&lt;7),
    MAX(0,EINSTELLUNGEN!$D$12+1-WEEKDAY(DATE(EINSTELLUNGEN!$D$9,EINSTELLUNGEN!$D$10,1),2)),
    IF(AL636=$J$33,
      MIN(EINSTELLUNGEN!$D$12,WEEKDAY(DATE(EINSTELLUNGEN!$D$9,12,31),2)),
      EINSTELLUNGEN!$D$12
  )) - SUMIF(AL$50:AL$2500,"="&amp;AL636,AX$50:AX$2500),
  0)</f>
        <v>3</v>
      </c>
      <c r="BD636" s="2">
        <f t="shared" si="370"/>
        <v>0.33333333333333331</v>
      </c>
      <c r="BE636" s="2">
        <f t="shared" si="371"/>
        <v>0</v>
      </c>
    </row>
    <row r="637" spans="1:57" ht="10.5" customHeight="1">
      <c r="A637" s="1" t="str">
        <f t="shared" ca="1" si="347"/>
        <v/>
      </c>
      <c r="B637" s="1" t="str">
        <f t="shared" ca="1" si="348"/>
        <v/>
      </c>
      <c r="C637" s="1" t="str">
        <f t="shared" ca="1" si="349"/>
        <v/>
      </c>
      <c r="D637" s="1" t="str">
        <f t="shared" ca="1" si="350"/>
        <v/>
      </c>
      <c r="F637" s="10"/>
      <c r="G637" s="136" t="str">
        <f t="shared" si="351"/>
        <v/>
      </c>
      <c r="H637" s="27"/>
      <c r="I637" s="28"/>
      <c r="J637" s="28"/>
      <c r="K637" s="29"/>
      <c r="L637" s="136"/>
      <c r="M637" s="136"/>
      <c r="N637" s="136"/>
      <c r="O637" s="26" t="str">
        <f t="shared" si="352"/>
        <v/>
      </c>
      <c r="P637" s="218" t="str">
        <f t="shared" si="353"/>
        <v/>
      </c>
      <c r="Q637" s="26" t="str">
        <f t="shared" si="354"/>
        <v/>
      </c>
      <c r="R637" s="22"/>
      <c r="S637" s="99"/>
      <c r="T637" s="10"/>
      <c r="U637" s="229" t="str">
        <f t="shared" si="355"/>
        <v/>
      </c>
      <c r="V637" s="230"/>
      <c r="W637" s="230"/>
      <c r="X637" s="230"/>
      <c r="Y637" s="230"/>
      <c r="Z637" s="22" t="str">
        <f>""</f>
        <v/>
      </c>
      <c r="AB637" s="23" t="str">
        <f t="shared" si="356"/>
        <v/>
      </c>
      <c r="AC637" s="2" t="b">
        <f>COUNT(Q637:Q$2500)&gt;0</f>
        <v>0</v>
      </c>
      <c r="AD637" s="2" t="b">
        <f t="shared" si="339"/>
        <v>0</v>
      </c>
      <c r="AE637" s="2" t="b">
        <f t="shared" si="340"/>
        <v>0</v>
      </c>
      <c r="AF637" s="2" t="b">
        <f t="shared" si="341"/>
        <v>0</v>
      </c>
      <c r="AG637" s="2" t="b">
        <f>OR(
  AND(AC637,NOT(AC638)),
  AND(AF637,WEEKDAY(AH636,2)=EINSTELLUNGEN!$D$12),
  AND(AF637,AH637=$J$35)
)</f>
        <v>0</v>
      </c>
      <c r="AH637" s="2">
        <f>IF(AE637,AH636+IF(WEEKDAY(AH636+1,2)&lt;=EINSTELLUNGEN!$D$12,1,$J$36),AH636)</f>
        <v>42020</v>
      </c>
      <c r="AI637" s="2">
        <f t="shared" si="342"/>
        <v>2019</v>
      </c>
      <c r="AJ637" s="2">
        <f t="shared" si="343"/>
        <v>201901</v>
      </c>
      <c r="AK637" s="2">
        <f t="shared" si="344"/>
        <v>201901</v>
      </c>
      <c r="AL637" s="2">
        <f t="shared" si="372"/>
        <v>201903</v>
      </c>
      <c r="AM637" s="2" t="b">
        <f t="shared" si="345"/>
        <v>1</v>
      </c>
      <c r="AN637" s="4" t="e">
        <f t="shared" si="357"/>
        <v>#N/A</v>
      </c>
      <c r="AO637" s="4" t="e">
        <f t="shared" si="358"/>
        <v>#N/A</v>
      </c>
      <c r="AP637" s="2" t="str">
        <f>IF(AD637,
  IF(ISBLANK(H637),
    AP636,
    IF(LEN(H637)=1,
      IF(OR(UPPER(H637)="A",UPPER(H637)="I"),
        EINSTELLUNGEN!$D$21,
        IF(OR(UPPER(H637)="B",UPPER(H637)="M"),
          EINSTELLUNGEN!$D$22,
          IF(OR(UPPER(H637)="C",UPPER(H637)="S"),
            EINSTELLUNGEN!$D$23,
            IF(UPPER(H637)="D",
              EINSTELLUNGEN!$D$24,
              IF(UPPER(H637)="E",
                EINSTELLUNGEN!$D$25,
                UPPER(H637)))))),
      IF(ISNUMBER(H637),
        EINSTELLUNGEN!$D$20&amp;H637,
        UPPER(H637)))),
  "")</f>
        <v/>
      </c>
      <c r="AQ637" s="2" t="str">
        <f t="shared" si="359"/>
        <v/>
      </c>
      <c r="AR637" s="2">
        <f t="shared" si="360"/>
        <v>0</v>
      </c>
      <c r="AS637" s="145">
        <f t="shared" si="361"/>
        <v>0.33333333333333331</v>
      </c>
      <c r="AT637" s="2">
        <f t="shared" si="362"/>
        <v>0</v>
      </c>
      <c r="AU637" s="2">
        <f t="shared" si="363"/>
        <v>0</v>
      </c>
      <c r="AV637" s="2">
        <f t="shared" si="364"/>
        <v>0</v>
      </c>
      <c r="AW637" s="2">
        <f t="shared" si="365"/>
        <v>0</v>
      </c>
      <c r="AX637" s="2">
        <f t="shared" si="346"/>
        <v>0</v>
      </c>
      <c r="AY637" s="2">
        <f t="shared" si="366"/>
        <v>0</v>
      </c>
      <c r="AZ637" s="145" t="e">
        <f t="shared" si="367"/>
        <v>#N/A</v>
      </c>
      <c r="BA637" s="145" t="e">
        <f t="shared" si="368"/>
        <v>#N/A</v>
      </c>
      <c r="BB637" s="145">
        <f t="shared" si="369"/>
        <v>2.083333333333337E-2</v>
      </c>
      <c r="BC637" s="2">
        <f>IF(AM637,
  IF(AND(AL637=$J$31,_xlfn.DAYS(AH637,DATE(AI637,1,1))&lt;7),
    MAX(0,EINSTELLUNGEN!$D$12+1-WEEKDAY(DATE(EINSTELLUNGEN!$D$9,EINSTELLUNGEN!$D$10,1),2)),
    IF(AL637=$J$33,
      MIN(EINSTELLUNGEN!$D$12,WEEKDAY(DATE(EINSTELLUNGEN!$D$9,12,31),2)),
      EINSTELLUNGEN!$D$12
  )) - SUMIF(AL$50:AL$2500,"="&amp;AL637,AX$50:AX$2500),
  0)</f>
        <v>3</v>
      </c>
      <c r="BD637" s="2">
        <f t="shared" si="370"/>
        <v>0.33333333333333331</v>
      </c>
      <c r="BE637" s="2">
        <f t="shared" si="371"/>
        <v>0</v>
      </c>
    </row>
    <row r="638" spans="1:57" ht="10.5" customHeight="1">
      <c r="A638" s="1" t="str">
        <f t="shared" ca="1" si="347"/>
        <v/>
      </c>
      <c r="B638" s="1" t="str">
        <f t="shared" ca="1" si="348"/>
        <v/>
      </c>
      <c r="C638" s="1" t="str">
        <f t="shared" ca="1" si="349"/>
        <v/>
      </c>
      <c r="D638" s="1" t="str">
        <f t="shared" ca="1" si="350"/>
        <v/>
      </c>
      <c r="F638" s="10"/>
      <c r="G638" s="136" t="str">
        <f t="shared" si="351"/>
        <v/>
      </c>
      <c r="H638" s="27"/>
      <c r="I638" s="28"/>
      <c r="J638" s="28"/>
      <c r="K638" s="29"/>
      <c r="L638" s="136"/>
      <c r="M638" s="136"/>
      <c r="N638" s="136"/>
      <c r="O638" s="26" t="str">
        <f t="shared" si="352"/>
        <v/>
      </c>
      <c r="P638" s="218" t="str">
        <f t="shared" si="353"/>
        <v/>
      </c>
      <c r="Q638" s="26" t="str">
        <f t="shared" si="354"/>
        <v/>
      </c>
      <c r="R638" s="22"/>
      <c r="S638" s="99"/>
      <c r="T638" s="10"/>
      <c r="U638" s="229" t="str">
        <f t="shared" si="355"/>
        <v/>
      </c>
      <c r="V638" s="230"/>
      <c r="W638" s="230"/>
      <c r="X638" s="230"/>
      <c r="Y638" s="230"/>
      <c r="Z638" s="22" t="str">
        <f>""</f>
        <v/>
      </c>
      <c r="AB638" s="23" t="str">
        <f t="shared" si="356"/>
        <v/>
      </c>
      <c r="AC638" s="2" t="b">
        <f>COUNT(Q638:Q$2500)&gt;0</f>
        <v>0</v>
      </c>
      <c r="AD638" s="2" t="b">
        <f t="shared" si="339"/>
        <v>0</v>
      </c>
      <c r="AE638" s="2" t="b">
        <f t="shared" si="340"/>
        <v>0</v>
      </c>
      <c r="AF638" s="2" t="b">
        <f t="shared" si="341"/>
        <v>0</v>
      </c>
      <c r="AG638" s="2" t="b">
        <f>OR(
  AND(AC638,NOT(AC639)),
  AND(AF638,WEEKDAY(AH637,2)=EINSTELLUNGEN!$D$12),
  AND(AF638,AH638=$J$35)
)</f>
        <v>0</v>
      </c>
      <c r="AH638" s="2">
        <f>IF(AE638,AH637+IF(WEEKDAY(AH637+1,2)&lt;=EINSTELLUNGEN!$D$12,1,$J$36),AH637)</f>
        <v>42020</v>
      </c>
      <c r="AI638" s="2">
        <f t="shared" si="342"/>
        <v>2019</v>
      </c>
      <c r="AJ638" s="2">
        <f t="shared" si="343"/>
        <v>201901</v>
      </c>
      <c r="AK638" s="2">
        <f t="shared" si="344"/>
        <v>201901</v>
      </c>
      <c r="AL638" s="2">
        <f t="shared" si="372"/>
        <v>201903</v>
      </c>
      <c r="AM638" s="2" t="b">
        <f t="shared" si="345"/>
        <v>1</v>
      </c>
      <c r="AN638" s="4" t="e">
        <f t="shared" si="357"/>
        <v>#N/A</v>
      </c>
      <c r="AO638" s="4" t="e">
        <f t="shared" si="358"/>
        <v>#N/A</v>
      </c>
      <c r="AP638" s="2" t="str">
        <f>IF(AD638,
  IF(ISBLANK(H638),
    AP637,
    IF(LEN(H638)=1,
      IF(OR(UPPER(H638)="A",UPPER(H638)="I"),
        EINSTELLUNGEN!$D$21,
        IF(OR(UPPER(H638)="B",UPPER(H638)="M"),
          EINSTELLUNGEN!$D$22,
          IF(OR(UPPER(H638)="C",UPPER(H638)="S"),
            EINSTELLUNGEN!$D$23,
            IF(UPPER(H638)="D",
              EINSTELLUNGEN!$D$24,
              IF(UPPER(H638)="E",
                EINSTELLUNGEN!$D$25,
                UPPER(H638)))))),
      IF(ISNUMBER(H638),
        EINSTELLUNGEN!$D$20&amp;H638,
        UPPER(H638)))),
  "")</f>
        <v/>
      </c>
      <c r="AQ638" s="2" t="str">
        <f t="shared" si="359"/>
        <v/>
      </c>
      <c r="AR638" s="2">
        <f t="shared" si="360"/>
        <v>0</v>
      </c>
      <c r="AS638" s="145">
        <f t="shared" si="361"/>
        <v>0.33333333333333331</v>
      </c>
      <c r="AT638" s="2">
        <f t="shared" si="362"/>
        <v>0</v>
      </c>
      <c r="AU638" s="2">
        <f t="shared" si="363"/>
        <v>0</v>
      </c>
      <c r="AV638" s="2">
        <f t="shared" si="364"/>
        <v>0</v>
      </c>
      <c r="AW638" s="2">
        <f t="shared" si="365"/>
        <v>0</v>
      </c>
      <c r="AX638" s="2">
        <f t="shared" si="346"/>
        <v>0</v>
      </c>
      <c r="AY638" s="2">
        <f t="shared" si="366"/>
        <v>0</v>
      </c>
      <c r="AZ638" s="145" t="e">
        <f t="shared" si="367"/>
        <v>#N/A</v>
      </c>
      <c r="BA638" s="145" t="e">
        <f t="shared" si="368"/>
        <v>#N/A</v>
      </c>
      <c r="BB638" s="145">
        <f t="shared" si="369"/>
        <v>2.083333333333337E-2</v>
      </c>
      <c r="BC638" s="2">
        <f>IF(AM638,
  IF(AND(AL638=$J$31,_xlfn.DAYS(AH638,DATE(AI638,1,1))&lt;7),
    MAX(0,EINSTELLUNGEN!$D$12+1-WEEKDAY(DATE(EINSTELLUNGEN!$D$9,EINSTELLUNGEN!$D$10,1),2)),
    IF(AL638=$J$33,
      MIN(EINSTELLUNGEN!$D$12,WEEKDAY(DATE(EINSTELLUNGEN!$D$9,12,31),2)),
      EINSTELLUNGEN!$D$12
  )) - SUMIF(AL$50:AL$2500,"="&amp;AL638,AX$50:AX$2500),
  0)</f>
        <v>3</v>
      </c>
      <c r="BD638" s="2">
        <f t="shared" si="370"/>
        <v>0.33333333333333331</v>
      </c>
      <c r="BE638" s="2">
        <f t="shared" si="371"/>
        <v>0</v>
      </c>
    </row>
    <row r="639" spans="1:57" ht="10.5" customHeight="1">
      <c r="A639" s="1" t="str">
        <f t="shared" ca="1" si="347"/>
        <v/>
      </c>
      <c r="B639" s="1" t="str">
        <f t="shared" ca="1" si="348"/>
        <v/>
      </c>
      <c r="C639" s="1" t="str">
        <f t="shared" ca="1" si="349"/>
        <v/>
      </c>
      <c r="D639" s="1" t="str">
        <f t="shared" ca="1" si="350"/>
        <v/>
      </c>
      <c r="F639" s="10"/>
      <c r="G639" s="136" t="str">
        <f t="shared" si="351"/>
        <v/>
      </c>
      <c r="H639" s="27"/>
      <c r="I639" s="28"/>
      <c r="J639" s="28"/>
      <c r="K639" s="29"/>
      <c r="L639" s="136"/>
      <c r="M639" s="136"/>
      <c r="N639" s="136"/>
      <c r="O639" s="26" t="str">
        <f t="shared" si="352"/>
        <v/>
      </c>
      <c r="P639" s="218" t="str">
        <f t="shared" si="353"/>
        <v/>
      </c>
      <c r="Q639" s="26" t="str">
        <f t="shared" si="354"/>
        <v/>
      </c>
      <c r="R639" s="22"/>
      <c r="S639" s="99"/>
      <c r="T639" s="10"/>
      <c r="U639" s="229" t="str">
        <f t="shared" si="355"/>
        <v/>
      </c>
      <c r="V639" s="230"/>
      <c r="W639" s="230"/>
      <c r="X639" s="230"/>
      <c r="Y639" s="230"/>
      <c r="Z639" s="22" t="str">
        <f>""</f>
        <v/>
      </c>
      <c r="AB639" s="23" t="str">
        <f t="shared" si="356"/>
        <v/>
      </c>
      <c r="AC639" s="2" t="b">
        <f>COUNT(Q639:Q$2500)&gt;0</f>
        <v>0</v>
      </c>
      <c r="AD639" s="2" t="b">
        <f t="shared" si="339"/>
        <v>0</v>
      </c>
      <c r="AE639" s="2" t="b">
        <f t="shared" si="340"/>
        <v>0</v>
      </c>
      <c r="AF639" s="2" t="b">
        <f t="shared" si="341"/>
        <v>0</v>
      </c>
      <c r="AG639" s="2" t="b">
        <f>OR(
  AND(AC639,NOT(AC640)),
  AND(AF639,WEEKDAY(AH638,2)=EINSTELLUNGEN!$D$12),
  AND(AF639,AH639=$J$35)
)</f>
        <v>0</v>
      </c>
      <c r="AH639" s="2">
        <f>IF(AE639,AH638+IF(WEEKDAY(AH638+1,2)&lt;=EINSTELLUNGEN!$D$12,1,$J$36),AH638)</f>
        <v>42020</v>
      </c>
      <c r="AI639" s="2">
        <f t="shared" si="342"/>
        <v>2019</v>
      </c>
      <c r="AJ639" s="2">
        <f t="shared" si="343"/>
        <v>201901</v>
      </c>
      <c r="AK639" s="2">
        <f t="shared" si="344"/>
        <v>201901</v>
      </c>
      <c r="AL639" s="2">
        <f t="shared" si="372"/>
        <v>201903</v>
      </c>
      <c r="AM639" s="2" t="b">
        <f t="shared" si="345"/>
        <v>1</v>
      </c>
      <c r="AN639" s="4" t="e">
        <f t="shared" si="357"/>
        <v>#N/A</v>
      </c>
      <c r="AO639" s="4" t="e">
        <f t="shared" si="358"/>
        <v>#N/A</v>
      </c>
      <c r="AP639" s="2" t="str">
        <f>IF(AD639,
  IF(ISBLANK(H639),
    AP638,
    IF(LEN(H639)=1,
      IF(OR(UPPER(H639)="A",UPPER(H639)="I"),
        EINSTELLUNGEN!$D$21,
        IF(OR(UPPER(H639)="B",UPPER(H639)="M"),
          EINSTELLUNGEN!$D$22,
          IF(OR(UPPER(H639)="C",UPPER(H639)="S"),
            EINSTELLUNGEN!$D$23,
            IF(UPPER(H639)="D",
              EINSTELLUNGEN!$D$24,
              IF(UPPER(H639)="E",
                EINSTELLUNGEN!$D$25,
                UPPER(H639)))))),
      IF(ISNUMBER(H639),
        EINSTELLUNGEN!$D$20&amp;H639,
        UPPER(H639)))),
  "")</f>
        <v/>
      </c>
      <c r="AQ639" s="2" t="str">
        <f t="shared" si="359"/>
        <v/>
      </c>
      <c r="AR639" s="2">
        <f t="shared" si="360"/>
        <v>0</v>
      </c>
      <c r="AS639" s="145">
        <f t="shared" si="361"/>
        <v>0.33333333333333331</v>
      </c>
      <c r="AT639" s="2">
        <f t="shared" si="362"/>
        <v>0</v>
      </c>
      <c r="AU639" s="2">
        <f t="shared" si="363"/>
        <v>0</v>
      </c>
      <c r="AV639" s="2">
        <f t="shared" si="364"/>
        <v>0</v>
      </c>
      <c r="AW639" s="2">
        <f t="shared" si="365"/>
        <v>0</v>
      </c>
      <c r="AX639" s="2">
        <f t="shared" si="346"/>
        <v>0</v>
      </c>
      <c r="AY639" s="2">
        <f t="shared" si="366"/>
        <v>0</v>
      </c>
      <c r="AZ639" s="145" t="e">
        <f t="shared" si="367"/>
        <v>#N/A</v>
      </c>
      <c r="BA639" s="145" t="e">
        <f t="shared" si="368"/>
        <v>#N/A</v>
      </c>
      <c r="BB639" s="145">
        <f t="shared" si="369"/>
        <v>2.083333333333337E-2</v>
      </c>
      <c r="BC639" s="2">
        <f>IF(AM639,
  IF(AND(AL639=$J$31,_xlfn.DAYS(AH639,DATE(AI639,1,1))&lt;7),
    MAX(0,EINSTELLUNGEN!$D$12+1-WEEKDAY(DATE(EINSTELLUNGEN!$D$9,EINSTELLUNGEN!$D$10,1),2)),
    IF(AL639=$J$33,
      MIN(EINSTELLUNGEN!$D$12,WEEKDAY(DATE(EINSTELLUNGEN!$D$9,12,31),2)),
      EINSTELLUNGEN!$D$12
  )) - SUMIF(AL$50:AL$2500,"="&amp;AL639,AX$50:AX$2500),
  0)</f>
        <v>3</v>
      </c>
      <c r="BD639" s="2">
        <f t="shared" si="370"/>
        <v>0.33333333333333331</v>
      </c>
      <c r="BE639" s="2">
        <f t="shared" si="371"/>
        <v>0</v>
      </c>
    </row>
    <row r="640" spans="1:57" ht="10.5" customHeight="1">
      <c r="A640" s="1" t="str">
        <f t="shared" ca="1" si="347"/>
        <v/>
      </c>
      <c r="B640" s="1" t="str">
        <f t="shared" ca="1" si="348"/>
        <v/>
      </c>
      <c r="C640" s="1" t="str">
        <f t="shared" ca="1" si="349"/>
        <v/>
      </c>
      <c r="D640" s="1" t="str">
        <f t="shared" ca="1" si="350"/>
        <v/>
      </c>
      <c r="F640" s="10"/>
      <c r="G640" s="136" t="str">
        <f t="shared" si="351"/>
        <v/>
      </c>
      <c r="H640" s="27"/>
      <c r="I640" s="28"/>
      <c r="J640" s="28"/>
      <c r="K640" s="29"/>
      <c r="L640" s="136"/>
      <c r="M640" s="136"/>
      <c r="N640" s="136"/>
      <c r="O640" s="26" t="str">
        <f t="shared" si="352"/>
        <v/>
      </c>
      <c r="P640" s="218" t="str">
        <f t="shared" si="353"/>
        <v/>
      </c>
      <c r="Q640" s="26" t="str">
        <f t="shared" si="354"/>
        <v/>
      </c>
      <c r="R640" s="22"/>
      <c r="S640" s="99"/>
      <c r="T640" s="10"/>
      <c r="U640" s="229" t="str">
        <f t="shared" si="355"/>
        <v/>
      </c>
      <c r="V640" s="230"/>
      <c r="W640" s="230"/>
      <c r="X640" s="230"/>
      <c r="Y640" s="230"/>
      <c r="Z640" s="22" t="str">
        <f>""</f>
        <v/>
      </c>
      <c r="AB640" s="23" t="str">
        <f t="shared" si="356"/>
        <v/>
      </c>
      <c r="AC640" s="2" t="b">
        <f>COUNT(Q640:Q$2500)&gt;0</f>
        <v>0</v>
      </c>
      <c r="AD640" s="2" t="b">
        <f t="shared" si="339"/>
        <v>0</v>
      </c>
      <c r="AE640" s="2" t="b">
        <f t="shared" si="340"/>
        <v>0</v>
      </c>
      <c r="AF640" s="2" t="b">
        <f t="shared" si="341"/>
        <v>0</v>
      </c>
      <c r="AG640" s="2" t="b">
        <f>OR(
  AND(AC640,NOT(AC641)),
  AND(AF640,WEEKDAY(AH639,2)=EINSTELLUNGEN!$D$12),
  AND(AF640,AH640=$J$35)
)</f>
        <v>0</v>
      </c>
      <c r="AH640" s="2">
        <f>IF(AE640,AH639+IF(WEEKDAY(AH639+1,2)&lt;=EINSTELLUNGEN!$D$12,1,$J$36),AH639)</f>
        <v>42020</v>
      </c>
      <c r="AI640" s="2">
        <f t="shared" si="342"/>
        <v>2019</v>
      </c>
      <c r="AJ640" s="2">
        <f t="shared" si="343"/>
        <v>201901</v>
      </c>
      <c r="AK640" s="2">
        <f t="shared" si="344"/>
        <v>201901</v>
      </c>
      <c r="AL640" s="2">
        <f t="shared" si="372"/>
        <v>201903</v>
      </c>
      <c r="AM640" s="2" t="b">
        <f t="shared" si="345"/>
        <v>1</v>
      </c>
      <c r="AN640" s="4" t="e">
        <f t="shared" si="357"/>
        <v>#N/A</v>
      </c>
      <c r="AO640" s="4" t="e">
        <f t="shared" si="358"/>
        <v>#N/A</v>
      </c>
      <c r="AP640" s="2" t="str">
        <f>IF(AD640,
  IF(ISBLANK(H640),
    AP639,
    IF(LEN(H640)=1,
      IF(OR(UPPER(H640)="A",UPPER(H640)="I"),
        EINSTELLUNGEN!$D$21,
        IF(OR(UPPER(H640)="B",UPPER(H640)="M"),
          EINSTELLUNGEN!$D$22,
          IF(OR(UPPER(H640)="C",UPPER(H640)="S"),
            EINSTELLUNGEN!$D$23,
            IF(UPPER(H640)="D",
              EINSTELLUNGEN!$D$24,
              IF(UPPER(H640)="E",
                EINSTELLUNGEN!$D$25,
                UPPER(H640)))))),
      IF(ISNUMBER(H640),
        EINSTELLUNGEN!$D$20&amp;H640,
        UPPER(H640)))),
  "")</f>
        <v/>
      </c>
      <c r="AQ640" s="2" t="str">
        <f t="shared" si="359"/>
        <v/>
      </c>
      <c r="AR640" s="2">
        <f t="shared" si="360"/>
        <v>0</v>
      </c>
      <c r="AS640" s="145">
        <f t="shared" si="361"/>
        <v>0.33333333333333331</v>
      </c>
      <c r="AT640" s="2">
        <f t="shared" si="362"/>
        <v>0</v>
      </c>
      <c r="AU640" s="2">
        <f t="shared" si="363"/>
        <v>0</v>
      </c>
      <c r="AV640" s="2">
        <f t="shared" si="364"/>
        <v>0</v>
      </c>
      <c r="AW640" s="2">
        <f t="shared" si="365"/>
        <v>0</v>
      </c>
      <c r="AX640" s="2">
        <f t="shared" si="346"/>
        <v>0</v>
      </c>
      <c r="AY640" s="2">
        <f t="shared" si="366"/>
        <v>0</v>
      </c>
      <c r="AZ640" s="145" t="e">
        <f t="shared" si="367"/>
        <v>#N/A</v>
      </c>
      <c r="BA640" s="145" t="e">
        <f t="shared" si="368"/>
        <v>#N/A</v>
      </c>
      <c r="BB640" s="145">
        <f t="shared" si="369"/>
        <v>2.083333333333337E-2</v>
      </c>
      <c r="BC640" s="2">
        <f>IF(AM640,
  IF(AND(AL640=$J$31,_xlfn.DAYS(AH640,DATE(AI640,1,1))&lt;7),
    MAX(0,EINSTELLUNGEN!$D$12+1-WEEKDAY(DATE(EINSTELLUNGEN!$D$9,EINSTELLUNGEN!$D$10,1),2)),
    IF(AL640=$J$33,
      MIN(EINSTELLUNGEN!$D$12,WEEKDAY(DATE(EINSTELLUNGEN!$D$9,12,31),2)),
      EINSTELLUNGEN!$D$12
  )) - SUMIF(AL$50:AL$2500,"="&amp;AL640,AX$50:AX$2500),
  0)</f>
        <v>3</v>
      </c>
      <c r="BD640" s="2">
        <f t="shared" si="370"/>
        <v>0.33333333333333331</v>
      </c>
      <c r="BE640" s="2">
        <f t="shared" si="371"/>
        <v>0</v>
      </c>
    </row>
    <row r="641" spans="1:57" ht="10.5" customHeight="1">
      <c r="A641" s="1" t="str">
        <f t="shared" ca="1" si="347"/>
        <v/>
      </c>
      <c r="B641" s="1" t="str">
        <f t="shared" ca="1" si="348"/>
        <v/>
      </c>
      <c r="C641" s="1" t="str">
        <f t="shared" ca="1" si="349"/>
        <v/>
      </c>
      <c r="D641" s="1" t="str">
        <f t="shared" ca="1" si="350"/>
        <v/>
      </c>
      <c r="F641" s="10"/>
      <c r="G641" s="136" t="str">
        <f t="shared" si="351"/>
        <v/>
      </c>
      <c r="H641" s="27"/>
      <c r="I641" s="28"/>
      <c r="J641" s="28"/>
      <c r="K641" s="29"/>
      <c r="L641" s="136"/>
      <c r="M641" s="136"/>
      <c r="N641" s="136"/>
      <c r="O641" s="26" t="str">
        <f t="shared" si="352"/>
        <v/>
      </c>
      <c r="P641" s="218" t="str">
        <f t="shared" si="353"/>
        <v/>
      </c>
      <c r="Q641" s="26" t="str">
        <f t="shared" si="354"/>
        <v/>
      </c>
      <c r="R641" s="22"/>
      <c r="S641" s="99"/>
      <c r="T641" s="10"/>
      <c r="U641" s="229" t="str">
        <f t="shared" si="355"/>
        <v/>
      </c>
      <c r="V641" s="230"/>
      <c r="W641" s="230"/>
      <c r="X641" s="230"/>
      <c r="Y641" s="230"/>
      <c r="Z641" s="22" t="str">
        <f>""</f>
        <v/>
      </c>
      <c r="AB641" s="23" t="str">
        <f t="shared" si="356"/>
        <v/>
      </c>
      <c r="AC641" s="2" t="b">
        <f>COUNT(Q641:Q$2500)&gt;0</f>
        <v>0</v>
      </c>
      <c r="AD641" s="2" t="b">
        <f t="shared" si="339"/>
        <v>0</v>
      </c>
      <c r="AE641" s="2" t="b">
        <f t="shared" si="340"/>
        <v>0</v>
      </c>
      <c r="AF641" s="2" t="b">
        <f t="shared" si="341"/>
        <v>0</v>
      </c>
      <c r="AG641" s="2" t="b">
        <f>OR(
  AND(AC641,NOT(AC642)),
  AND(AF641,WEEKDAY(AH640,2)=EINSTELLUNGEN!$D$12),
  AND(AF641,AH641=$J$35)
)</f>
        <v>0</v>
      </c>
      <c r="AH641" s="2">
        <f>IF(AE641,AH640+IF(WEEKDAY(AH640+1,2)&lt;=EINSTELLUNGEN!$D$12,1,$J$36),AH640)</f>
        <v>42020</v>
      </c>
      <c r="AI641" s="2">
        <f t="shared" si="342"/>
        <v>2019</v>
      </c>
      <c r="AJ641" s="2">
        <f t="shared" si="343"/>
        <v>201901</v>
      </c>
      <c r="AK641" s="2">
        <f t="shared" si="344"/>
        <v>201901</v>
      </c>
      <c r="AL641" s="2">
        <f t="shared" si="372"/>
        <v>201903</v>
      </c>
      <c r="AM641" s="2" t="b">
        <f t="shared" si="345"/>
        <v>1</v>
      </c>
      <c r="AN641" s="4" t="e">
        <f t="shared" si="357"/>
        <v>#N/A</v>
      </c>
      <c r="AO641" s="4" t="e">
        <f t="shared" si="358"/>
        <v>#N/A</v>
      </c>
      <c r="AP641" s="2" t="str">
        <f>IF(AD641,
  IF(ISBLANK(H641),
    AP640,
    IF(LEN(H641)=1,
      IF(OR(UPPER(H641)="A",UPPER(H641)="I"),
        EINSTELLUNGEN!$D$21,
        IF(OR(UPPER(H641)="B",UPPER(H641)="M"),
          EINSTELLUNGEN!$D$22,
          IF(OR(UPPER(H641)="C",UPPER(H641)="S"),
            EINSTELLUNGEN!$D$23,
            IF(UPPER(H641)="D",
              EINSTELLUNGEN!$D$24,
              IF(UPPER(H641)="E",
                EINSTELLUNGEN!$D$25,
                UPPER(H641)))))),
      IF(ISNUMBER(H641),
        EINSTELLUNGEN!$D$20&amp;H641,
        UPPER(H641)))),
  "")</f>
        <v/>
      </c>
      <c r="AQ641" s="2" t="str">
        <f t="shared" si="359"/>
        <v/>
      </c>
      <c r="AR641" s="2">
        <f t="shared" si="360"/>
        <v>0</v>
      </c>
      <c r="AS641" s="145">
        <f t="shared" si="361"/>
        <v>0.33333333333333331</v>
      </c>
      <c r="AT641" s="2">
        <f t="shared" si="362"/>
        <v>0</v>
      </c>
      <c r="AU641" s="2">
        <f t="shared" si="363"/>
        <v>0</v>
      </c>
      <c r="AV641" s="2">
        <f t="shared" si="364"/>
        <v>0</v>
      </c>
      <c r="AW641" s="2">
        <f t="shared" si="365"/>
        <v>0</v>
      </c>
      <c r="AX641" s="2">
        <f t="shared" si="346"/>
        <v>0</v>
      </c>
      <c r="AY641" s="2">
        <f t="shared" si="366"/>
        <v>0</v>
      </c>
      <c r="AZ641" s="145" t="e">
        <f t="shared" si="367"/>
        <v>#N/A</v>
      </c>
      <c r="BA641" s="145" t="e">
        <f t="shared" si="368"/>
        <v>#N/A</v>
      </c>
      <c r="BB641" s="145">
        <f t="shared" si="369"/>
        <v>2.083333333333337E-2</v>
      </c>
      <c r="BC641" s="2">
        <f>IF(AM641,
  IF(AND(AL641=$J$31,_xlfn.DAYS(AH641,DATE(AI641,1,1))&lt;7),
    MAX(0,EINSTELLUNGEN!$D$12+1-WEEKDAY(DATE(EINSTELLUNGEN!$D$9,EINSTELLUNGEN!$D$10,1),2)),
    IF(AL641=$J$33,
      MIN(EINSTELLUNGEN!$D$12,WEEKDAY(DATE(EINSTELLUNGEN!$D$9,12,31),2)),
      EINSTELLUNGEN!$D$12
  )) - SUMIF(AL$50:AL$2500,"="&amp;AL641,AX$50:AX$2500),
  0)</f>
        <v>3</v>
      </c>
      <c r="BD641" s="2">
        <f t="shared" si="370"/>
        <v>0.33333333333333331</v>
      </c>
      <c r="BE641" s="2">
        <f t="shared" si="371"/>
        <v>0</v>
      </c>
    </row>
    <row r="642" spans="1:57" ht="10.5" customHeight="1">
      <c r="A642" s="1" t="str">
        <f t="shared" ca="1" si="347"/>
        <v/>
      </c>
      <c r="B642" s="1" t="str">
        <f t="shared" ca="1" si="348"/>
        <v/>
      </c>
      <c r="C642" s="1" t="str">
        <f t="shared" ca="1" si="349"/>
        <v/>
      </c>
      <c r="D642" s="1" t="str">
        <f t="shared" ca="1" si="350"/>
        <v/>
      </c>
      <c r="F642" s="10"/>
      <c r="G642" s="136" t="str">
        <f t="shared" si="351"/>
        <v/>
      </c>
      <c r="H642" s="27"/>
      <c r="I642" s="28"/>
      <c r="J642" s="28"/>
      <c r="K642" s="29"/>
      <c r="L642" s="136"/>
      <c r="M642" s="136"/>
      <c r="N642" s="136"/>
      <c r="O642" s="26" t="str">
        <f t="shared" si="352"/>
        <v/>
      </c>
      <c r="P642" s="218" t="str">
        <f t="shared" si="353"/>
        <v/>
      </c>
      <c r="Q642" s="26" t="str">
        <f t="shared" si="354"/>
        <v/>
      </c>
      <c r="R642" s="22"/>
      <c r="S642" s="99"/>
      <c r="T642" s="10"/>
      <c r="U642" s="229" t="str">
        <f t="shared" si="355"/>
        <v/>
      </c>
      <c r="V642" s="230"/>
      <c r="W642" s="230"/>
      <c r="X642" s="230"/>
      <c r="Y642" s="230"/>
      <c r="Z642" s="22" t="str">
        <f>""</f>
        <v/>
      </c>
      <c r="AB642" s="23" t="str">
        <f t="shared" si="356"/>
        <v/>
      </c>
      <c r="AC642" s="2" t="b">
        <f>COUNT(Q642:Q$2500)&gt;0</f>
        <v>0</v>
      </c>
      <c r="AD642" s="2" t="b">
        <f t="shared" si="339"/>
        <v>0</v>
      </c>
      <c r="AE642" s="2" t="b">
        <f t="shared" si="340"/>
        <v>0</v>
      </c>
      <c r="AF642" s="2" t="b">
        <f t="shared" si="341"/>
        <v>0</v>
      </c>
      <c r="AG642" s="2" t="b">
        <f>OR(
  AND(AC642,NOT(AC643)),
  AND(AF642,WEEKDAY(AH641,2)=EINSTELLUNGEN!$D$12),
  AND(AF642,AH642=$J$35)
)</f>
        <v>0</v>
      </c>
      <c r="AH642" s="2">
        <f>IF(AE642,AH641+IF(WEEKDAY(AH641+1,2)&lt;=EINSTELLUNGEN!$D$12,1,$J$36),AH641)</f>
        <v>42020</v>
      </c>
      <c r="AI642" s="2">
        <f t="shared" si="342"/>
        <v>2019</v>
      </c>
      <c r="AJ642" s="2">
        <f t="shared" si="343"/>
        <v>201901</v>
      </c>
      <c r="AK642" s="2">
        <f t="shared" si="344"/>
        <v>201901</v>
      </c>
      <c r="AL642" s="2">
        <f t="shared" si="372"/>
        <v>201903</v>
      </c>
      <c r="AM642" s="2" t="b">
        <f t="shared" si="345"/>
        <v>1</v>
      </c>
      <c r="AN642" s="4" t="e">
        <f t="shared" si="357"/>
        <v>#N/A</v>
      </c>
      <c r="AO642" s="4" t="e">
        <f t="shared" si="358"/>
        <v>#N/A</v>
      </c>
      <c r="AP642" s="2" t="str">
        <f>IF(AD642,
  IF(ISBLANK(H642),
    AP641,
    IF(LEN(H642)=1,
      IF(OR(UPPER(H642)="A",UPPER(H642)="I"),
        EINSTELLUNGEN!$D$21,
        IF(OR(UPPER(H642)="B",UPPER(H642)="M"),
          EINSTELLUNGEN!$D$22,
          IF(OR(UPPER(H642)="C",UPPER(H642)="S"),
            EINSTELLUNGEN!$D$23,
            IF(UPPER(H642)="D",
              EINSTELLUNGEN!$D$24,
              IF(UPPER(H642)="E",
                EINSTELLUNGEN!$D$25,
                UPPER(H642)))))),
      IF(ISNUMBER(H642),
        EINSTELLUNGEN!$D$20&amp;H642,
        UPPER(H642)))),
  "")</f>
        <v/>
      </c>
      <c r="AQ642" s="2" t="str">
        <f t="shared" si="359"/>
        <v/>
      </c>
      <c r="AR642" s="2">
        <f t="shared" si="360"/>
        <v>0</v>
      </c>
      <c r="AS642" s="145">
        <f t="shared" si="361"/>
        <v>0.33333333333333331</v>
      </c>
      <c r="AT642" s="2">
        <f t="shared" si="362"/>
        <v>0</v>
      </c>
      <c r="AU642" s="2">
        <f t="shared" si="363"/>
        <v>0</v>
      </c>
      <c r="AV642" s="2">
        <f t="shared" si="364"/>
        <v>0</v>
      </c>
      <c r="AW642" s="2">
        <f t="shared" si="365"/>
        <v>0</v>
      </c>
      <c r="AX642" s="2">
        <f t="shared" si="346"/>
        <v>0</v>
      </c>
      <c r="AY642" s="2">
        <f t="shared" si="366"/>
        <v>0</v>
      </c>
      <c r="AZ642" s="145" t="e">
        <f t="shared" si="367"/>
        <v>#N/A</v>
      </c>
      <c r="BA642" s="145" t="e">
        <f t="shared" si="368"/>
        <v>#N/A</v>
      </c>
      <c r="BB642" s="145">
        <f t="shared" si="369"/>
        <v>2.083333333333337E-2</v>
      </c>
      <c r="BC642" s="2">
        <f>IF(AM642,
  IF(AND(AL642=$J$31,_xlfn.DAYS(AH642,DATE(AI642,1,1))&lt;7),
    MAX(0,EINSTELLUNGEN!$D$12+1-WEEKDAY(DATE(EINSTELLUNGEN!$D$9,EINSTELLUNGEN!$D$10,1),2)),
    IF(AL642=$J$33,
      MIN(EINSTELLUNGEN!$D$12,WEEKDAY(DATE(EINSTELLUNGEN!$D$9,12,31),2)),
      EINSTELLUNGEN!$D$12
  )) - SUMIF(AL$50:AL$2500,"="&amp;AL642,AX$50:AX$2500),
  0)</f>
        <v>3</v>
      </c>
      <c r="BD642" s="2">
        <f t="shared" si="370"/>
        <v>0.33333333333333331</v>
      </c>
      <c r="BE642" s="2">
        <f t="shared" si="371"/>
        <v>0</v>
      </c>
    </row>
    <row r="643" spans="1:57" ht="10.5" customHeight="1">
      <c r="A643" s="1" t="str">
        <f t="shared" ca="1" si="347"/>
        <v/>
      </c>
      <c r="B643" s="1" t="str">
        <f t="shared" ca="1" si="348"/>
        <v/>
      </c>
      <c r="C643" s="1" t="str">
        <f t="shared" ca="1" si="349"/>
        <v/>
      </c>
      <c r="D643" s="1" t="str">
        <f t="shared" ca="1" si="350"/>
        <v/>
      </c>
      <c r="F643" s="10"/>
      <c r="G643" s="136" t="str">
        <f t="shared" si="351"/>
        <v/>
      </c>
      <c r="H643" s="27"/>
      <c r="I643" s="28"/>
      <c r="J643" s="28"/>
      <c r="K643" s="29"/>
      <c r="L643" s="136"/>
      <c r="M643" s="136"/>
      <c r="N643" s="136"/>
      <c r="O643" s="26" t="str">
        <f t="shared" si="352"/>
        <v/>
      </c>
      <c r="P643" s="218" t="str">
        <f t="shared" si="353"/>
        <v/>
      </c>
      <c r="Q643" s="26" t="str">
        <f t="shared" si="354"/>
        <v/>
      </c>
      <c r="R643" s="22"/>
      <c r="S643" s="99"/>
      <c r="T643" s="10"/>
      <c r="U643" s="229" t="str">
        <f t="shared" si="355"/>
        <v/>
      </c>
      <c r="V643" s="230"/>
      <c r="W643" s="230"/>
      <c r="X643" s="230"/>
      <c r="Y643" s="230"/>
      <c r="Z643" s="22" t="str">
        <f>""</f>
        <v/>
      </c>
      <c r="AB643" s="23" t="str">
        <f t="shared" si="356"/>
        <v/>
      </c>
      <c r="AC643" s="2" t="b">
        <f>COUNT(Q643:Q$2500)&gt;0</f>
        <v>0</v>
      </c>
      <c r="AD643" s="2" t="b">
        <f t="shared" si="339"/>
        <v>0</v>
      </c>
      <c r="AE643" s="2" t="b">
        <f t="shared" si="340"/>
        <v>0</v>
      </c>
      <c r="AF643" s="2" t="b">
        <f t="shared" si="341"/>
        <v>0</v>
      </c>
      <c r="AG643" s="2" t="b">
        <f>OR(
  AND(AC643,NOT(AC644)),
  AND(AF643,WEEKDAY(AH642,2)=EINSTELLUNGEN!$D$12),
  AND(AF643,AH643=$J$35)
)</f>
        <v>0</v>
      </c>
      <c r="AH643" s="2">
        <f>IF(AE643,AH642+IF(WEEKDAY(AH642+1,2)&lt;=EINSTELLUNGEN!$D$12,1,$J$36),AH642)</f>
        <v>42020</v>
      </c>
      <c r="AI643" s="2">
        <f t="shared" si="342"/>
        <v>2019</v>
      </c>
      <c r="AJ643" s="2">
        <f t="shared" si="343"/>
        <v>201901</v>
      </c>
      <c r="AK643" s="2">
        <f t="shared" si="344"/>
        <v>201901</v>
      </c>
      <c r="AL643" s="2">
        <f t="shared" si="372"/>
        <v>201903</v>
      </c>
      <c r="AM643" s="2" t="b">
        <f t="shared" si="345"/>
        <v>1</v>
      </c>
      <c r="AN643" s="4" t="e">
        <f t="shared" si="357"/>
        <v>#N/A</v>
      </c>
      <c r="AO643" s="4" t="e">
        <f t="shared" si="358"/>
        <v>#N/A</v>
      </c>
      <c r="AP643" s="2" t="str">
        <f>IF(AD643,
  IF(ISBLANK(H643),
    AP642,
    IF(LEN(H643)=1,
      IF(OR(UPPER(H643)="A",UPPER(H643)="I"),
        EINSTELLUNGEN!$D$21,
        IF(OR(UPPER(H643)="B",UPPER(H643)="M"),
          EINSTELLUNGEN!$D$22,
          IF(OR(UPPER(H643)="C",UPPER(H643)="S"),
            EINSTELLUNGEN!$D$23,
            IF(UPPER(H643)="D",
              EINSTELLUNGEN!$D$24,
              IF(UPPER(H643)="E",
                EINSTELLUNGEN!$D$25,
                UPPER(H643)))))),
      IF(ISNUMBER(H643),
        EINSTELLUNGEN!$D$20&amp;H643,
        UPPER(H643)))),
  "")</f>
        <v/>
      </c>
      <c r="AQ643" s="2" t="str">
        <f t="shared" si="359"/>
        <v/>
      </c>
      <c r="AR643" s="2">
        <f t="shared" si="360"/>
        <v>0</v>
      </c>
      <c r="AS643" s="145">
        <f t="shared" si="361"/>
        <v>0.33333333333333331</v>
      </c>
      <c r="AT643" s="2">
        <f t="shared" si="362"/>
        <v>0</v>
      </c>
      <c r="AU643" s="2">
        <f t="shared" si="363"/>
        <v>0</v>
      </c>
      <c r="AV643" s="2">
        <f t="shared" si="364"/>
        <v>0</v>
      </c>
      <c r="AW643" s="2">
        <f t="shared" si="365"/>
        <v>0</v>
      </c>
      <c r="AX643" s="2">
        <f t="shared" si="346"/>
        <v>0</v>
      </c>
      <c r="AY643" s="2">
        <f t="shared" si="366"/>
        <v>0</v>
      </c>
      <c r="AZ643" s="145" t="e">
        <f t="shared" si="367"/>
        <v>#N/A</v>
      </c>
      <c r="BA643" s="145" t="e">
        <f t="shared" si="368"/>
        <v>#N/A</v>
      </c>
      <c r="BB643" s="145">
        <f t="shared" si="369"/>
        <v>2.083333333333337E-2</v>
      </c>
      <c r="BC643" s="2">
        <f>IF(AM643,
  IF(AND(AL643=$J$31,_xlfn.DAYS(AH643,DATE(AI643,1,1))&lt;7),
    MAX(0,EINSTELLUNGEN!$D$12+1-WEEKDAY(DATE(EINSTELLUNGEN!$D$9,EINSTELLUNGEN!$D$10,1),2)),
    IF(AL643=$J$33,
      MIN(EINSTELLUNGEN!$D$12,WEEKDAY(DATE(EINSTELLUNGEN!$D$9,12,31),2)),
      EINSTELLUNGEN!$D$12
  )) - SUMIF(AL$50:AL$2500,"="&amp;AL643,AX$50:AX$2500),
  0)</f>
        <v>3</v>
      </c>
      <c r="BD643" s="2">
        <f t="shared" si="370"/>
        <v>0.33333333333333331</v>
      </c>
      <c r="BE643" s="2">
        <f t="shared" si="371"/>
        <v>0</v>
      </c>
    </row>
    <row r="644" spans="1:57" ht="10.5" customHeight="1">
      <c r="A644" s="1" t="str">
        <f t="shared" ca="1" si="347"/>
        <v/>
      </c>
      <c r="B644" s="1" t="str">
        <f t="shared" ca="1" si="348"/>
        <v/>
      </c>
      <c r="C644" s="1" t="str">
        <f t="shared" ca="1" si="349"/>
        <v/>
      </c>
      <c r="D644" s="1" t="str">
        <f t="shared" ca="1" si="350"/>
        <v/>
      </c>
      <c r="F644" s="10"/>
      <c r="G644" s="136" t="str">
        <f t="shared" si="351"/>
        <v/>
      </c>
      <c r="H644" s="27"/>
      <c r="I644" s="28"/>
      <c r="J644" s="28"/>
      <c r="K644" s="29"/>
      <c r="L644" s="136"/>
      <c r="M644" s="136"/>
      <c r="N644" s="136"/>
      <c r="O644" s="26" t="str">
        <f t="shared" si="352"/>
        <v/>
      </c>
      <c r="P644" s="218" t="str">
        <f t="shared" si="353"/>
        <v/>
      </c>
      <c r="Q644" s="26" t="str">
        <f t="shared" si="354"/>
        <v/>
      </c>
      <c r="R644" s="22"/>
      <c r="S644" s="99"/>
      <c r="T644" s="10"/>
      <c r="U644" s="229" t="str">
        <f t="shared" si="355"/>
        <v/>
      </c>
      <c r="V644" s="230"/>
      <c r="W644" s="230"/>
      <c r="X644" s="230"/>
      <c r="Y644" s="230"/>
      <c r="Z644" s="22" t="str">
        <f>""</f>
        <v/>
      </c>
      <c r="AB644" s="23" t="str">
        <f t="shared" si="356"/>
        <v/>
      </c>
      <c r="AC644" s="2" t="b">
        <f>COUNT(Q644:Q$2500)&gt;0</f>
        <v>0</v>
      </c>
      <c r="AD644" s="2" t="b">
        <f t="shared" si="339"/>
        <v>0</v>
      </c>
      <c r="AE644" s="2" t="b">
        <f t="shared" si="340"/>
        <v>0</v>
      </c>
      <c r="AF644" s="2" t="b">
        <f t="shared" si="341"/>
        <v>0</v>
      </c>
      <c r="AG644" s="2" t="b">
        <f>OR(
  AND(AC644,NOT(AC645)),
  AND(AF644,WEEKDAY(AH643,2)=EINSTELLUNGEN!$D$12),
  AND(AF644,AH644=$J$35)
)</f>
        <v>0</v>
      </c>
      <c r="AH644" s="2">
        <f>IF(AE644,AH643+IF(WEEKDAY(AH643+1,2)&lt;=EINSTELLUNGEN!$D$12,1,$J$36),AH643)</f>
        <v>42020</v>
      </c>
      <c r="AI644" s="2">
        <f t="shared" si="342"/>
        <v>2019</v>
      </c>
      <c r="AJ644" s="2">
        <f t="shared" si="343"/>
        <v>201901</v>
      </c>
      <c r="AK644" s="2">
        <f t="shared" si="344"/>
        <v>201901</v>
      </c>
      <c r="AL644" s="2">
        <f t="shared" si="372"/>
        <v>201903</v>
      </c>
      <c r="AM644" s="2" t="b">
        <f t="shared" si="345"/>
        <v>1</v>
      </c>
      <c r="AN644" s="4" t="e">
        <f t="shared" si="357"/>
        <v>#N/A</v>
      </c>
      <c r="AO644" s="4" t="e">
        <f t="shared" si="358"/>
        <v>#N/A</v>
      </c>
      <c r="AP644" s="2" t="str">
        <f>IF(AD644,
  IF(ISBLANK(H644),
    AP643,
    IF(LEN(H644)=1,
      IF(OR(UPPER(H644)="A",UPPER(H644)="I"),
        EINSTELLUNGEN!$D$21,
        IF(OR(UPPER(H644)="B",UPPER(H644)="M"),
          EINSTELLUNGEN!$D$22,
          IF(OR(UPPER(H644)="C",UPPER(H644)="S"),
            EINSTELLUNGEN!$D$23,
            IF(UPPER(H644)="D",
              EINSTELLUNGEN!$D$24,
              IF(UPPER(H644)="E",
                EINSTELLUNGEN!$D$25,
                UPPER(H644)))))),
      IF(ISNUMBER(H644),
        EINSTELLUNGEN!$D$20&amp;H644,
        UPPER(H644)))),
  "")</f>
        <v/>
      </c>
      <c r="AQ644" s="2" t="str">
        <f t="shared" si="359"/>
        <v/>
      </c>
      <c r="AR644" s="2">
        <f t="shared" si="360"/>
        <v>0</v>
      </c>
      <c r="AS644" s="145">
        <f t="shared" si="361"/>
        <v>0.33333333333333331</v>
      </c>
      <c r="AT644" s="2">
        <f t="shared" si="362"/>
        <v>0</v>
      </c>
      <c r="AU644" s="2">
        <f t="shared" si="363"/>
        <v>0</v>
      </c>
      <c r="AV644" s="2">
        <f t="shared" si="364"/>
        <v>0</v>
      </c>
      <c r="AW644" s="2">
        <f t="shared" si="365"/>
        <v>0</v>
      </c>
      <c r="AX644" s="2">
        <f t="shared" si="346"/>
        <v>0</v>
      </c>
      <c r="AY644" s="2">
        <f t="shared" si="366"/>
        <v>0</v>
      </c>
      <c r="AZ644" s="145" t="e">
        <f t="shared" si="367"/>
        <v>#N/A</v>
      </c>
      <c r="BA644" s="145" t="e">
        <f t="shared" si="368"/>
        <v>#N/A</v>
      </c>
      <c r="BB644" s="145">
        <f t="shared" si="369"/>
        <v>2.083333333333337E-2</v>
      </c>
      <c r="BC644" s="2">
        <f>IF(AM644,
  IF(AND(AL644=$J$31,_xlfn.DAYS(AH644,DATE(AI644,1,1))&lt;7),
    MAX(0,EINSTELLUNGEN!$D$12+1-WEEKDAY(DATE(EINSTELLUNGEN!$D$9,EINSTELLUNGEN!$D$10,1),2)),
    IF(AL644=$J$33,
      MIN(EINSTELLUNGEN!$D$12,WEEKDAY(DATE(EINSTELLUNGEN!$D$9,12,31),2)),
      EINSTELLUNGEN!$D$12
  )) - SUMIF(AL$50:AL$2500,"="&amp;AL644,AX$50:AX$2500),
  0)</f>
        <v>3</v>
      </c>
      <c r="BD644" s="2">
        <f t="shared" si="370"/>
        <v>0.33333333333333331</v>
      </c>
      <c r="BE644" s="2">
        <f t="shared" si="371"/>
        <v>0</v>
      </c>
    </row>
    <row r="645" spans="1:57" ht="10.5" customHeight="1">
      <c r="A645" s="1" t="str">
        <f t="shared" ca="1" si="347"/>
        <v/>
      </c>
      <c r="B645" s="1" t="str">
        <f t="shared" ca="1" si="348"/>
        <v/>
      </c>
      <c r="C645" s="1" t="str">
        <f t="shared" ca="1" si="349"/>
        <v/>
      </c>
      <c r="D645" s="1" t="str">
        <f t="shared" ca="1" si="350"/>
        <v/>
      </c>
      <c r="F645" s="10"/>
      <c r="G645" s="136" t="str">
        <f t="shared" si="351"/>
        <v/>
      </c>
      <c r="H645" s="27"/>
      <c r="I645" s="28"/>
      <c r="J645" s="28"/>
      <c r="K645" s="29"/>
      <c r="L645" s="136"/>
      <c r="M645" s="136"/>
      <c r="N645" s="136"/>
      <c r="O645" s="26" t="str">
        <f t="shared" si="352"/>
        <v/>
      </c>
      <c r="P645" s="218" t="str">
        <f t="shared" si="353"/>
        <v/>
      </c>
      <c r="Q645" s="26" t="str">
        <f t="shared" si="354"/>
        <v/>
      </c>
      <c r="R645" s="22"/>
      <c r="S645" s="99"/>
      <c r="T645" s="10"/>
      <c r="U645" s="229" t="str">
        <f t="shared" si="355"/>
        <v/>
      </c>
      <c r="V645" s="230"/>
      <c r="W645" s="230"/>
      <c r="X645" s="230"/>
      <c r="Y645" s="230"/>
      <c r="Z645" s="22" t="str">
        <f>""</f>
        <v/>
      </c>
      <c r="AB645" s="23" t="str">
        <f t="shared" si="356"/>
        <v/>
      </c>
      <c r="AC645" s="2" t="b">
        <f>COUNT(Q645:Q$2500)&gt;0</f>
        <v>0</v>
      </c>
      <c r="AD645" s="2" t="b">
        <f t="shared" si="339"/>
        <v>0</v>
      </c>
      <c r="AE645" s="2" t="b">
        <f t="shared" si="340"/>
        <v>0</v>
      </c>
      <c r="AF645" s="2" t="b">
        <f t="shared" si="341"/>
        <v>0</v>
      </c>
      <c r="AG645" s="2" t="b">
        <f>OR(
  AND(AC645,NOT(AC646)),
  AND(AF645,WEEKDAY(AH644,2)=EINSTELLUNGEN!$D$12),
  AND(AF645,AH645=$J$35)
)</f>
        <v>0</v>
      </c>
      <c r="AH645" s="2">
        <f>IF(AE645,AH644+IF(WEEKDAY(AH644+1,2)&lt;=EINSTELLUNGEN!$D$12,1,$J$36),AH644)</f>
        <v>42020</v>
      </c>
      <c r="AI645" s="2">
        <f t="shared" si="342"/>
        <v>2019</v>
      </c>
      <c r="AJ645" s="2">
        <f t="shared" si="343"/>
        <v>201901</v>
      </c>
      <c r="AK645" s="2">
        <f t="shared" si="344"/>
        <v>201901</v>
      </c>
      <c r="AL645" s="2">
        <f t="shared" si="372"/>
        <v>201903</v>
      </c>
      <c r="AM645" s="2" t="b">
        <f t="shared" si="345"/>
        <v>1</v>
      </c>
      <c r="AN645" s="4" t="e">
        <f t="shared" si="357"/>
        <v>#N/A</v>
      </c>
      <c r="AO645" s="4" t="e">
        <f t="shared" si="358"/>
        <v>#N/A</v>
      </c>
      <c r="AP645" s="2" t="str">
        <f>IF(AD645,
  IF(ISBLANK(H645),
    AP644,
    IF(LEN(H645)=1,
      IF(OR(UPPER(H645)="A",UPPER(H645)="I"),
        EINSTELLUNGEN!$D$21,
        IF(OR(UPPER(H645)="B",UPPER(H645)="M"),
          EINSTELLUNGEN!$D$22,
          IF(OR(UPPER(H645)="C",UPPER(H645)="S"),
            EINSTELLUNGEN!$D$23,
            IF(UPPER(H645)="D",
              EINSTELLUNGEN!$D$24,
              IF(UPPER(H645)="E",
                EINSTELLUNGEN!$D$25,
                UPPER(H645)))))),
      IF(ISNUMBER(H645),
        EINSTELLUNGEN!$D$20&amp;H645,
        UPPER(H645)))),
  "")</f>
        <v/>
      </c>
      <c r="AQ645" s="2" t="str">
        <f t="shared" si="359"/>
        <v/>
      </c>
      <c r="AR645" s="2">
        <f t="shared" si="360"/>
        <v>0</v>
      </c>
      <c r="AS645" s="145">
        <f t="shared" si="361"/>
        <v>0.33333333333333331</v>
      </c>
      <c r="AT645" s="2">
        <f t="shared" si="362"/>
        <v>0</v>
      </c>
      <c r="AU645" s="2">
        <f t="shared" si="363"/>
        <v>0</v>
      </c>
      <c r="AV645" s="2">
        <f t="shared" si="364"/>
        <v>0</v>
      </c>
      <c r="AW645" s="2">
        <f t="shared" si="365"/>
        <v>0</v>
      </c>
      <c r="AX645" s="2">
        <f t="shared" si="346"/>
        <v>0</v>
      </c>
      <c r="AY645" s="2">
        <f t="shared" si="366"/>
        <v>0</v>
      </c>
      <c r="AZ645" s="145" t="e">
        <f t="shared" si="367"/>
        <v>#N/A</v>
      </c>
      <c r="BA645" s="145" t="e">
        <f t="shared" si="368"/>
        <v>#N/A</v>
      </c>
      <c r="BB645" s="145">
        <f t="shared" si="369"/>
        <v>2.083333333333337E-2</v>
      </c>
      <c r="BC645" s="2">
        <f>IF(AM645,
  IF(AND(AL645=$J$31,_xlfn.DAYS(AH645,DATE(AI645,1,1))&lt;7),
    MAX(0,EINSTELLUNGEN!$D$12+1-WEEKDAY(DATE(EINSTELLUNGEN!$D$9,EINSTELLUNGEN!$D$10,1),2)),
    IF(AL645=$J$33,
      MIN(EINSTELLUNGEN!$D$12,WEEKDAY(DATE(EINSTELLUNGEN!$D$9,12,31),2)),
      EINSTELLUNGEN!$D$12
  )) - SUMIF(AL$50:AL$2500,"="&amp;AL645,AX$50:AX$2500),
  0)</f>
        <v>3</v>
      </c>
      <c r="BD645" s="2">
        <f t="shared" si="370"/>
        <v>0.33333333333333331</v>
      </c>
      <c r="BE645" s="2">
        <f t="shared" si="371"/>
        <v>0</v>
      </c>
    </row>
    <row r="646" spans="1:57" ht="10.5" customHeight="1">
      <c r="A646" s="1" t="str">
        <f t="shared" ca="1" si="347"/>
        <v/>
      </c>
      <c r="B646" s="1" t="str">
        <f t="shared" ca="1" si="348"/>
        <v/>
      </c>
      <c r="C646" s="1" t="str">
        <f t="shared" ca="1" si="349"/>
        <v/>
      </c>
      <c r="D646" s="1" t="str">
        <f t="shared" ca="1" si="350"/>
        <v/>
      </c>
      <c r="F646" s="10"/>
      <c r="G646" s="136" t="str">
        <f t="shared" si="351"/>
        <v/>
      </c>
      <c r="H646" s="27"/>
      <c r="I646" s="28"/>
      <c r="J646" s="28"/>
      <c r="K646" s="29"/>
      <c r="L646" s="136"/>
      <c r="M646" s="136"/>
      <c r="N646" s="136"/>
      <c r="O646" s="26" t="str">
        <f t="shared" si="352"/>
        <v/>
      </c>
      <c r="P646" s="218" t="str">
        <f t="shared" si="353"/>
        <v/>
      </c>
      <c r="Q646" s="26" t="str">
        <f t="shared" si="354"/>
        <v/>
      </c>
      <c r="R646" s="22"/>
      <c r="S646" s="99"/>
      <c r="T646" s="10"/>
      <c r="U646" s="229" t="str">
        <f t="shared" si="355"/>
        <v/>
      </c>
      <c r="V646" s="230"/>
      <c r="W646" s="230"/>
      <c r="X646" s="230"/>
      <c r="Y646" s="230"/>
      <c r="Z646" s="22" t="str">
        <f>""</f>
        <v/>
      </c>
      <c r="AB646" s="23" t="str">
        <f t="shared" si="356"/>
        <v/>
      </c>
      <c r="AC646" s="2" t="b">
        <f>COUNT(Q646:Q$2500)&gt;0</f>
        <v>0</v>
      </c>
      <c r="AD646" s="2" t="b">
        <f t="shared" si="339"/>
        <v>0</v>
      </c>
      <c r="AE646" s="2" t="b">
        <f t="shared" si="340"/>
        <v>0</v>
      </c>
      <c r="AF646" s="2" t="b">
        <f t="shared" si="341"/>
        <v>0</v>
      </c>
      <c r="AG646" s="2" t="b">
        <f>OR(
  AND(AC646,NOT(AC647)),
  AND(AF646,WEEKDAY(AH645,2)=EINSTELLUNGEN!$D$12),
  AND(AF646,AH646=$J$35)
)</f>
        <v>0</v>
      </c>
      <c r="AH646" s="2">
        <f>IF(AE646,AH645+IF(WEEKDAY(AH645+1,2)&lt;=EINSTELLUNGEN!$D$12,1,$J$36),AH645)</f>
        <v>42020</v>
      </c>
      <c r="AI646" s="2">
        <f t="shared" si="342"/>
        <v>2019</v>
      </c>
      <c r="AJ646" s="2">
        <f t="shared" si="343"/>
        <v>201901</v>
      </c>
      <c r="AK646" s="2">
        <f t="shared" si="344"/>
        <v>201901</v>
      </c>
      <c r="AL646" s="2">
        <f t="shared" si="372"/>
        <v>201903</v>
      </c>
      <c r="AM646" s="2" t="b">
        <f t="shared" si="345"/>
        <v>1</v>
      </c>
      <c r="AN646" s="4" t="e">
        <f t="shared" si="357"/>
        <v>#N/A</v>
      </c>
      <c r="AO646" s="4" t="e">
        <f t="shared" si="358"/>
        <v>#N/A</v>
      </c>
      <c r="AP646" s="2" t="str">
        <f>IF(AD646,
  IF(ISBLANK(H646),
    AP645,
    IF(LEN(H646)=1,
      IF(OR(UPPER(H646)="A",UPPER(H646)="I"),
        EINSTELLUNGEN!$D$21,
        IF(OR(UPPER(H646)="B",UPPER(H646)="M"),
          EINSTELLUNGEN!$D$22,
          IF(OR(UPPER(H646)="C",UPPER(H646)="S"),
            EINSTELLUNGEN!$D$23,
            IF(UPPER(H646)="D",
              EINSTELLUNGEN!$D$24,
              IF(UPPER(H646)="E",
                EINSTELLUNGEN!$D$25,
                UPPER(H646)))))),
      IF(ISNUMBER(H646),
        EINSTELLUNGEN!$D$20&amp;H646,
        UPPER(H646)))),
  "")</f>
        <v/>
      </c>
      <c r="AQ646" s="2" t="str">
        <f t="shared" si="359"/>
        <v/>
      </c>
      <c r="AR646" s="2">
        <f t="shared" si="360"/>
        <v>0</v>
      </c>
      <c r="AS646" s="145">
        <f t="shared" si="361"/>
        <v>0.33333333333333331</v>
      </c>
      <c r="AT646" s="2">
        <f t="shared" si="362"/>
        <v>0</v>
      </c>
      <c r="AU646" s="2">
        <f t="shared" si="363"/>
        <v>0</v>
      </c>
      <c r="AV646" s="2">
        <f t="shared" si="364"/>
        <v>0</v>
      </c>
      <c r="AW646" s="2">
        <f t="shared" si="365"/>
        <v>0</v>
      </c>
      <c r="AX646" s="2">
        <f t="shared" si="346"/>
        <v>0</v>
      </c>
      <c r="AY646" s="2">
        <f t="shared" si="366"/>
        <v>0</v>
      </c>
      <c r="AZ646" s="145" t="e">
        <f t="shared" si="367"/>
        <v>#N/A</v>
      </c>
      <c r="BA646" s="145" t="e">
        <f t="shared" si="368"/>
        <v>#N/A</v>
      </c>
      <c r="BB646" s="145">
        <f t="shared" si="369"/>
        <v>2.083333333333337E-2</v>
      </c>
      <c r="BC646" s="2">
        <f>IF(AM646,
  IF(AND(AL646=$J$31,_xlfn.DAYS(AH646,DATE(AI646,1,1))&lt;7),
    MAX(0,EINSTELLUNGEN!$D$12+1-WEEKDAY(DATE(EINSTELLUNGEN!$D$9,EINSTELLUNGEN!$D$10,1),2)),
    IF(AL646=$J$33,
      MIN(EINSTELLUNGEN!$D$12,WEEKDAY(DATE(EINSTELLUNGEN!$D$9,12,31),2)),
      EINSTELLUNGEN!$D$12
  )) - SUMIF(AL$50:AL$2500,"="&amp;AL646,AX$50:AX$2500),
  0)</f>
        <v>3</v>
      </c>
      <c r="BD646" s="2">
        <f t="shared" si="370"/>
        <v>0.33333333333333331</v>
      </c>
      <c r="BE646" s="2">
        <f t="shared" si="371"/>
        <v>0</v>
      </c>
    </row>
    <row r="647" spans="1:57" ht="10.5" customHeight="1">
      <c r="A647" s="1" t="str">
        <f t="shared" ca="1" si="347"/>
        <v/>
      </c>
      <c r="B647" s="1" t="str">
        <f t="shared" ca="1" si="348"/>
        <v/>
      </c>
      <c r="C647" s="1" t="str">
        <f t="shared" ca="1" si="349"/>
        <v/>
      </c>
      <c r="D647" s="1" t="str">
        <f t="shared" ca="1" si="350"/>
        <v/>
      </c>
      <c r="F647" s="10"/>
      <c r="G647" s="136" t="str">
        <f t="shared" si="351"/>
        <v/>
      </c>
      <c r="H647" s="27"/>
      <c r="I647" s="28"/>
      <c r="J647" s="28"/>
      <c r="K647" s="29"/>
      <c r="L647" s="136"/>
      <c r="M647" s="136"/>
      <c r="N647" s="136"/>
      <c r="O647" s="26" t="str">
        <f t="shared" si="352"/>
        <v/>
      </c>
      <c r="P647" s="218" t="str">
        <f t="shared" si="353"/>
        <v/>
      </c>
      <c r="Q647" s="26" t="str">
        <f t="shared" si="354"/>
        <v/>
      </c>
      <c r="R647" s="22"/>
      <c r="S647" s="99"/>
      <c r="T647" s="10"/>
      <c r="U647" s="229" t="str">
        <f t="shared" si="355"/>
        <v/>
      </c>
      <c r="V647" s="230"/>
      <c r="W647" s="230"/>
      <c r="X647" s="230"/>
      <c r="Y647" s="230"/>
      <c r="Z647" s="22" t="str">
        <f>""</f>
        <v/>
      </c>
      <c r="AB647" s="23" t="str">
        <f t="shared" si="356"/>
        <v/>
      </c>
      <c r="AC647" s="2" t="b">
        <f>COUNT(Q647:Q$2500)&gt;0</f>
        <v>0</v>
      </c>
      <c r="AD647" s="2" t="b">
        <f t="shared" si="339"/>
        <v>0</v>
      </c>
      <c r="AE647" s="2" t="b">
        <f t="shared" si="340"/>
        <v>0</v>
      </c>
      <c r="AF647" s="2" t="b">
        <f t="shared" si="341"/>
        <v>0</v>
      </c>
      <c r="AG647" s="2" t="b">
        <f>OR(
  AND(AC647,NOT(AC648)),
  AND(AF647,WEEKDAY(AH646,2)=EINSTELLUNGEN!$D$12),
  AND(AF647,AH647=$J$35)
)</f>
        <v>0</v>
      </c>
      <c r="AH647" s="2">
        <f>IF(AE647,AH646+IF(WEEKDAY(AH646+1,2)&lt;=EINSTELLUNGEN!$D$12,1,$J$36),AH646)</f>
        <v>42020</v>
      </c>
      <c r="AI647" s="2">
        <f t="shared" si="342"/>
        <v>2019</v>
      </c>
      <c r="AJ647" s="2">
        <f t="shared" si="343"/>
        <v>201901</v>
      </c>
      <c r="AK647" s="2">
        <f t="shared" si="344"/>
        <v>201901</v>
      </c>
      <c r="AL647" s="2">
        <f t="shared" si="372"/>
        <v>201903</v>
      </c>
      <c r="AM647" s="2" t="b">
        <f t="shared" si="345"/>
        <v>1</v>
      </c>
      <c r="AN647" s="4" t="e">
        <f t="shared" si="357"/>
        <v>#N/A</v>
      </c>
      <c r="AO647" s="4" t="e">
        <f t="shared" si="358"/>
        <v>#N/A</v>
      </c>
      <c r="AP647" s="2" t="str">
        <f>IF(AD647,
  IF(ISBLANK(H647),
    AP646,
    IF(LEN(H647)=1,
      IF(OR(UPPER(H647)="A",UPPER(H647)="I"),
        EINSTELLUNGEN!$D$21,
        IF(OR(UPPER(H647)="B",UPPER(H647)="M"),
          EINSTELLUNGEN!$D$22,
          IF(OR(UPPER(H647)="C",UPPER(H647)="S"),
            EINSTELLUNGEN!$D$23,
            IF(UPPER(H647)="D",
              EINSTELLUNGEN!$D$24,
              IF(UPPER(H647)="E",
                EINSTELLUNGEN!$D$25,
                UPPER(H647)))))),
      IF(ISNUMBER(H647),
        EINSTELLUNGEN!$D$20&amp;H647,
        UPPER(H647)))),
  "")</f>
        <v/>
      </c>
      <c r="AQ647" s="2" t="str">
        <f t="shared" si="359"/>
        <v/>
      </c>
      <c r="AR647" s="2">
        <f t="shared" si="360"/>
        <v>0</v>
      </c>
      <c r="AS647" s="145">
        <f t="shared" si="361"/>
        <v>0.33333333333333331</v>
      </c>
      <c r="AT647" s="2">
        <f t="shared" si="362"/>
        <v>0</v>
      </c>
      <c r="AU647" s="2">
        <f t="shared" si="363"/>
        <v>0</v>
      </c>
      <c r="AV647" s="2">
        <f t="shared" si="364"/>
        <v>0</v>
      </c>
      <c r="AW647" s="2">
        <f t="shared" si="365"/>
        <v>0</v>
      </c>
      <c r="AX647" s="2">
        <f t="shared" si="346"/>
        <v>0</v>
      </c>
      <c r="AY647" s="2">
        <f t="shared" si="366"/>
        <v>0</v>
      </c>
      <c r="AZ647" s="145" t="e">
        <f t="shared" si="367"/>
        <v>#N/A</v>
      </c>
      <c r="BA647" s="145" t="e">
        <f t="shared" si="368"/>
        <v>#N/A</v>
      </c>
      <c r="BB647" s="145">
        <f t="shared" si="369"/>
        <v>2.083333333333337E-2</v>
      </c>
      <c r="BC647" s="2">
        <f>IF(AM647,
  IF(AND(AL647=$J$31,_xlfn.DAYS(AH647,DATE(AI647,1,1))&lt;7),
    MAX(0,EINSTELLUNGEN!$D$12+1-WEEKDAY(DATE(EINSTELLUNGEN!$D$9,EINSTELLUNGEN!$D$10,1),2)),
    IF(AL647=$J$33,
      MIN(EINSTELLUNGEN!$D$12,WEEKDAY(DATE(EINSTELLUNGEN!$D$9,12,31),2)),
      EINSTELLUNGEN!$D$12
  )) - SUMIF(AL$50:AL$2500,"="&amp;AL647,AX$50:AX$2500),
  0)</f>
        <v>3</v>
      </c>
      <c r="BD647" s="2">
        <f t="shared" si="370"/>
        <v>0.33333333333333331</v>
      </c>
      <c r="BE647" s="2">
        <f t="shared" si="371"/>
        <v>0</v>
      </c>
    </row>
    <row r="648" spans="1:57" ht="10.5" customHeight="1">
      <c r="A648" s="1" t="str">
        <f t="shared" ca="1" si="347"/>
        <v/>
      </c>
      <c r="B648" s="1" t="str">
        <f t="shared" ca="1" si="348"/>
        <v/>
      </c>
      <c r="C648" s="1" t="str">
        <f t="shared" ca="1" si="349"/>
        <v/>
      </c>
      <c r="D648" s="1" t="str">
        <f t="shared" ca="1" si="350"/>
        <v/>
      </c>
      <c r="F648" s="10"/>
      <c r="G648" s="136" t="str">
        <f t="shared" si="351"/>
        <v/>
      </c>
      <c r="H648" s="27"/>
      <c r="I648" s="28"/>
      <c r="J648" s="28"/>
      <c r="K648" s="29"/>
      <c r="L648" s="136"/>
      <c r="M648" s="136"/>
      <c r="N648" s="136"/>
      <c r="O648" s="26" t="str">
        <f t="shared" si="352"/>
        <v/>
      </c>
      <c r="P648" s="218" t="str">
        <f t="shared" si="353"/>
        <v/>
      </c>
      <c r="Q648" s="26" t="str">
        <f t="shared" si="354"/>
        <v/>
      </c>
      <c r="R648" s="22"/>
      <c r="S648" s="99"/>
      <c r="T648" s="10"/>
      <c r="U648" s="229" t="str">
        <f t="shared" si="355"/>
        <v/>
      </c>
      <c r="V648" s="230"/>
      <c r="W648" s="230"/>
      <c r="X648" s="230"/>
      <c r="Y648" s="230"/>
      <c r="Z648" s="22" t="str">
        <f>""</f>
        <v/>
      </c>
      <c r="AB648" s="23" t="str">
        <f t="shared" si="356"/>
        <v/>
      </c>
      <c r="AC648" s="2" t="b">
        <f>COUNT(Q648:Q$2500)&gt;0</f>
        <v>0</v>
      </c>
      <c r="AD648" s="2" t="b">
        <f t="shared" si="339"/>
        <v>0</v>
      </c>
      <c r="AE648" s="2" t="b">
        <f t="shared" si="340"/>
        <v>0</v>
      </c>
      <c r="AF648" s="2" t="b">
        <f t="shared" si="341"/>
        <v>0</v>
      </c>
      <c r="AG648" s="2" t="b">
        <f>OR(
  AND(AC648,NOT(AC649)),
  AND(AF648,WEEKDAY(AH647,2)=EINSTELLUNGEN!$D$12),
  AND(AF648,AH648=$J$35)
)</f>
        <v>0</v>
      </c>
      <c r="AH648" s="2">
        <f>IF(AE648,AH647+IF(WEEKDAY(AH647+1,2)&lt;=EINSTELLUNGEN!$D$12,1,$J$36),AH647)</f>
        <v>42020</v>
      </c>
      <c r="AI648" s="2">
        <f t="shared" si="342"/>
        <v>2019</v>
      </c>
      <c r="AJ648" s="2">
        <f t="shared" si="343"/>
        <v>201901</v>
      </c>
      <c r="AK648" s="2">
        <f t="shared" si="344"/>
        <v>201901</v>
      </c>
      <c r="AL648" s="2">
        <f t="shared" si="372"/>
        <v>201903</v>
      </c>
      <c r="AM648" s="2" t="b">
        <f t="shared" si="345"/>
        <v>1</v>
      </c>
      <c r="AN648" s="4" t="e">
        <f t="shared" si="357"/>
        <v>#N/A</v>
      </c>
      <c r="AO648" s="4" t="e">
        <f t="shared" si="358"/>
        <v>#N/A</v>
      </c>
      <c r="AP648" s="2" t="str">
        <f>IF(AD648,
  IF(ISBLANK(H648),
    AP647,
    IF(LEN(H648)=1,
      IF(OR(UPPER(H648)="A",UPPER(H648)="I"),
        EINSTELLUNGEN!$D$21,
        IF(OR(UPPER(H648)="B",UPPER(H648)="M"),
          EINSTELLUNGEN!$D$22,
          IF(OR(UPPER(H648)="C",UPPER(H648)="S"),
            EINSTELLUNGEN!$D$23,
            IF(UPPER(H648)="D",
              EINSTELLUNGEN!$D$24,
              IF(UPPER(H648)="E",
                EINSTELLUNGEN!$D$25,
                UPPER(H648)))))),
      IF(ISNUMBER(H648),
        EINSTELLUNGEN!$D$20&amp;H648,
        UPPER(H648)))),
  "")</f>
        <v/>
      </c>
      <c r="AQ648" s="2" t="str">
        <f t="shared" si="359"/>
        <v/>
      </c>
      <c r="AR648" s="2">
        <f t="shared" si="360"/>
        <v>0</v>
      </c>
      <c r="AS648" s="145">
        <f t="shared" si="361"/>
        <v>0.33333333333333331</v>
      </c>
      <c r="AT648" s="2">
        <f t="shared" si="362"/>
        <v>0</v>
      </c>
      <c r="AU648" s="2">
        <f t="shared" si="363"/>
        <v>0</v>
      </c>
      <c r="AV648" s="2">
        <f t="shared" si="364"/>
        <v>0</v>
      </c>
      <c r="AW648" s="2">
        <f t="shared" si="365"/>
        <v>0</v>
      </c>
      <c r="AX648" s="2">
        <f t="shared" si="346"/>
        <v>0</v>
      </c>
      <c r="AY648" s="2">
        <f t="shared" si="366"/>
        <v>0</v>
      </c>
      <c r="AZ648" s="145" t="e">
        <f t="shared" si="367"/>
        <v>#N/A</v>
      </c>
      <c r="BA648" s="145" t="e">
        <f t="shared" si="368"/>
        <v>#N/A</v>
      </c>
      <c r="BB648" s="145">
        <f t="shared" si="369"/>
        <v>2.083333333333337E-2</v>
      </c>
      <c r="BC648" s="2">
        <f>IF(AM648,
  IF(AND(AL648=$J$31,_xlfn.DAYS(AH648,DATE(AI648,1,1))&lt;7),
    MAX(0,EINSTELLUNGEN!$D$12+1-WEEKDAY(DATE(EINSTELLUNGEN!$D$9,EINSTELLUNGEN!$D$10,1),2)),
    IF(AL648=$J$33,
      MIN(EINSTELLUNGEN!$D$12,WEEKDAY(DATE(EINSTELLUNGEN!$D$9,12,31),2)),
      EINSTELLUNGEN!$D$12
  )) - SUMIF(AL$50:AL$2500,"="&amp;AL648,AX$50:AX$2500),
  0)</f>
        <v>3</v>
      </c>
      <c r="BD648" s="2">
        <f t="shared" si="370"/>
        <v>0.33333333333333331</v>
      </c>
      <c r="BE648" s="2">
        <f t="shared" si="371"/>
        <v>0</v>
      </c>
    </row>
    <row r="649" spans="1:57" ht="10.5" customHeight="1">
      <c r="A649" s="1" t="str">
        <f t="shared" ca="1" si="347"/>
        <v/>
      </c>
      <c r="B649" s="1" t="str">
        <f t="shared" ca="1" si="348"/>
        <v/>
      </c>
      <c r="C649" s="1" t="str">
        <f t="shared" ca="1" si="349"/>
        <v/>
      </c>
      <c r="D649" s="1" t="str">
        <f t="shared" ca="1" si="350"/>
        <v/>
      </c>
      <c r="F649" s="10"/>
      <c r="G649" s="136" t="str">
        <f t="shared" si="351"/>
        <v/>
      </c>
      <c r="H649" s="27"/>
      <c r="I649" s="28"/>
      <c r="J649" s="28"/>
      <c r="K649" s="29"/>
      <c r="L649" s="136"/>
      <c r="M649" s="136"/>
      <c r="N649" s="136"/>
      <c r="O649" s="26" t="str">
        <f t="shared" si="352"/>
        <v/>
      </c>
      <c r="P649" s="218" t="str">
        <f t="shared" si="353"/>
        <v/>
      </c>
      <c r="Q649" s="26" t="str">
        <f t="shared" si="354"/>
        <v/>
      </c>
      <c r="R649" s="22"/>
      <c r="S649" s="99"/>
      <c r="T649" s="10"/>
      <c r="U649" s="229" t="str">
        <f t="shared" si="355"/>
        <v/>
      </c>
      <c r="V649" s="230"/>
      <c r="W649" s="230"/>
      <c r="X649" s="230"/>
      <c r="Y649" s="230"/>
      <c r="Z649" s="22" t="str">
        <f>""</f>
        <v/>
      </c>
      <c r="AB649" s="23" t="str">
        <f t="shared" si="356"/>
        <v/>
      </c>
      <c r="AC649" s="2" t="b">
        <f>COUNT(Q649:Q$2500)&gt;0</f>
        <v>0</v>
      </c>
      <c r="AD649" s="2" t="b">
        <f t="shared" si="339"/>
        <v>0</v>
      </c>
      <c r="AE649" s="2" t="b">
        <f t="shared" si="340"/>
        <v>0</v>
      </c>
      <c r="AF649" s="2" t="b">
        <f t="shared" si="341"/>
        <v>0</v>
      </c>
      <c r="AG649" s="2" t="b">
        <f>OR(
  AND(AC649,NOT(AC650)),
  AND(AF649,WEEKDAY(AH648,2)=EINSTELLUNGEN!$D$12),
  AND(AF649,AH649=$J$35)
)</f>
        <v>0</v>
      </c>
      <c r="AH649" s="2">
        <f>IF(AE649,AH648+IF(WEEKDAY(AH648+1,2)&lt;=EINSTELLUNGEN!$D$12,1,$J$36),AH648)</f>
        <v>42020</v>
      </c>
      <c r="AI649" s="2">
        <f t="shared" si="342"/>
        <v>2019</v>
      </c>
      <c r="AJ649" s="2">
        <f t="shared" si="343"/>
        <v>201901</v>
      </c>
      <c r="AK649" s="2">
        <f t="shared" si="344"/>
        <v>201901</v>
      </c>
      <c r="AL649" s="2">
        <f t="shared" si="372"/>
        <v>201903</v>
      </c>
      <c r="AM649" s="2" t="b">
        <f t="shared" si="345"/>
        <v>1</v>
      </c>
      <c r="AN649" s="4" t="e">
        <f t="shared" si="357"/>
        <v>#N/A</v>
      </c>
      <c r="AO649" s="4" t="e">
        <f t="shared" si="358"/>
        <v>#N/A</v>
      </c>
      <c r="AP649" s="2" t="str">
        <f>IF(AD649,
  IF(ISBLANK(H649),
    AP648,
    IF(LEN(H649)=1,
      IF(OR(UPPER(H649)="A",UPPER(H649)="I"),
        EINSTELLUNGEN!$D$21,
        IF(OR(UPPER(H649)="B",UPPER(H649)="M"),
          EINSTELLUNGEN!$D$22,
          IF(OR(UPPER(H649)="C",UPPER(H649)="S"),
            EINSTELLUNGEN!$D$23,
            IF(UPPER(H649)="D",
              EINSTELLUNGEN!$D$24,
              IF(UPPER(H649)="E",
                EINSTELLUNGEN!$D$25,
                UPPER(H649)))))),
      IF(ISNUMBER(H649),
        EINSTELLUNGEN!$D$20&amp;H649,
        UPPER(H649)))),
  "")</f>
        <v/>
      </c>
      <c r="AQ649" s="2" t="str">
        <f t="shared" si="359"/>
        <v/>
      </c>
      <c r="AR649" s="2">
        <f t="shared" si="360"/>
        <v>0</v>
      </c>
      <c r="AS649" s="145">
        <f t="shared" si="361"/>
        <v>0.33333333333333331</v>
      </c>
      <c r="AT649" s="2">
        <f t="shared" si="362"/>
        <v>0</v>
      </c>
      <c r="AU649" s="2">
        <f t="shared" si="363"/>
        <v>0</v>
      </c>
      <c r="AV649" s="2">
        <f t="shared" si="364"/>
        <v>0</v>
      </c>
      <c r="AW649" s="2">
        <f t="shared" si="365"/>
        <v>0</v>
      </c>
      <c r="AX649" s="2">
        <f t="shared" si="346"/>
        <v>0</v>
      </c>
      <c r="AY649" s="2">
        <f t="shared" si="366"/>
        <v>0</v>
      </c>
      <c r="AZ649" s="145" t="e">
        <f t="shared" si="367"/>
        <v>#N/A</v>
      </c>
      <c r="BA649" s="145" t="e">
        <f t="shared" si="368"/>
        <v>#N/A</v>
      </c>
      <c r="BB649" s="145">
        <f t="shared" si="369"/>
        <v>2.083333333333337E-2</v>
      </c>
      <c r="BC649" s="2">
        <f>IF(AM649,
  IF(AND(AL649=$J$31,_xlfn.DAYS(AH649,DATE(AI649,1,1))&lt;7),
    MAX(0,EINSTELLUNGEN!$D$12+1-WEEKDAY(DATE(EINSTELLUNGEN!$D$9,EINSTELLUNGEN!$D$10,1),2)),
    IF(AL649=$J$33,
      MIN(EINSTELLUNGEN!$D$12,WEEKDAY(DATE(EINSTELLUNGEN!$D$9,12,31),2)),
      EINSTELLUNGEN!$D$12
  )) - SUMIF(AL$50:AL$2500,"="&amp;AL649,AX$50:AX$2500),
  0)</f>
        <v>3</v>
      </c>
      <c r="BD649" s="2">
        <f t="shared" si="370"/>
        <v>0.33333333333333331</v>
      </c>
      <c r="BE649" s="2">
        <f t="shared" si="371"/>
        <v>0</v>
      </c>
    </row>
    <row r="650" spans="1:57" ht="10.5" customHeight="1">
      <c r="A650" s="1" t="str">
        <f t="shared" ca="1" si="347"/>
        <v/>
      </c>
      <c r="B650" s="1" t="str">
        <f t="shared" ca="1" si="348"/>
        <v/>
      </c>
      <c r="C650" s="1" t="str">
        <f t="shared" ca="1" si="349"/>
        <v/>
      </c>
      <c r="D650" s="1" t="str">
        <f t="shared" ca="1" si="350"/>
        <v/>
      </c>
      <c r="F650" s="10"/>
      <c r="G650" s="136" t="str">
        <f t="shared" si="351"/>
        <v/>
      </c>
      <c r="H650" s="27"/>
      <c r="I650" s="28"/>
      <c r="J650" s="28"/>
      <c r="K650" s="29"/>
      <c r="L650" s="136"/>
      <c r="M650" s="136"/>
      <c r="N650" s="136"/>
      <c r="O650" s="26" t="str">
        <f t="shared" si="352"/>
        <v/>
      </c>
      <c r="P650" s="218" t="str">
        <f t="shared" si="353"/>
        <v/>
      </c>
      <c r="Q650" s="26" t="str">
        <f t="shared" si="354"/>
        <v/>
      </c>
      <c r="R650" s="22"/>
      <c r="S650" s="99"/>
      <c r="T650" s="10"/>
      <c r="U650" s="229" t="str">
        <f t="shared" si="355"/>
        <v/>
      </c>
      <c r="V650" s="230"/>
      <c r="W650" s="230"/>
      <c r="X650" s="230"/>
      <c r="Y650" s="230"/>
      <c r="Z650" s="22" t="str">
        <f>""</f>
        <v/>
      </c>
      <c r="AB650" s="23" t="str">
        <f t="shared" si="356"/>
        <v/>
      </c>
      <c r="AC650" s="2" t="b">
        <f>COUNT(Q650:Q$2500)&gt;0</f>
        <v>0</v>
      </c>
      <c r="AD650" s="2" t="b">
        <f t="shared" si="339"/>
        <v>0</v>
      </c>
      <c r="AE650" s="2" t="b">
        <f t="shared" si="340"/>
        <v>0</v>
      </c>
      <c r="AF650" s="2" t="b">
        <f t="shared" si="341"/>
        <v>0</v>
      </c>
      <c r="AG650" s="2" t="b">
        <f>OR(
  AND(AC650,NOT(AC651)),
  AND(AF650,WEEKDAY(AH649,2)=EINSTELLUNGEN!$D$12),
  AND(AF650,AH650=$J$35)
)</f>
        <v>0</v>
      </c>
      <c r="AH650" s="2">
        <f>IF(AE650,AH649+IF(WEEKDAY(AH649+1,2)&lt;=EINSTELLUNGEN!$D$12,1,$J$36),AH649)</f>
        <v>42020</v>
      </c>
      <c r="AI650" s="2">
        <f t="shared" si="342"/>
        <v>2019</v>
      </c>
      <c r="AJ650" s="2">
        <f t="shared" si="343"/>
        <v>201901</v>
      </c>
      <c r="AK650" s="2">
        <f t="shared" si="344"/>
        <v>201901</v>
      </c>
      <c r="AL650" s="2">
        <f t="shared" si="372"/>
        <v>201903</v>
      </c>
      <c r="AM650" s="2" t="b">
        <f t="shared" si="345"/>
        <v>1</v>
      </c>
      <c r="AN650" s="4" t="e">
        <f t="shared" si="357"/>
        <v>#N/A</v>
      </c>
      <c r="AO650" s="4" t="e">
        <f t="shared" si="358"/>
        <v>#N/A</v>
      </c>
      <c r="AP650" s="2" t="str">
        <f>IF(AD650,
  IF(ISBLANK(H650),
    AP649,
    IF(LEN(H650)=1,
      IF(OR(UPPER(H650)="A",UPPER(H650)="I"),
        EINSTELLUNGEN!$D$21,
        IF(OR(UPPER(H650)="B",UPPER(H650)="M"),
          EINSTELLUNGEN!$D$22,
          IF(OR(UPPER(H650)="C",UPPER(H650)="S"),
            EINSTELLUNGEN!$D$23,
            IF(UPPER(H650)="D",
              EINSTELLUNGEN!$D$24,
              IF(UPPER(H650)="E",
                EINSTELLUNGEN!$D$25,
                UPPER(H650)))))),
      IF(ISNUMBER(H650),
        EINSTELLUNGEN!$D$20&amp;H650,
        UPPER(H650)))),
  "")</f>
        <v/>
      </c>
      <c r="AQ650" s="2" t="str">
        <f t="shared" si="359"/>
        <v/>
      </c>
      <c r="AR650" s="2">
        <f t="shared" si="360"/>
        <v>0</v>
      </c>
      <c r="AS650" s="145">
        <f t="shared" si="361"/>
        <v>0.33333333333333331</v>
      </c>
      <c r="AT650" s="2">
        <f t="shared" si="362"/>
        <v>0</v>
      </c>
      <c r="AU650" s="2">
        <f t="shared" si="363"/>
        <v>0</v>
      </c>
      <c r="AV650" s="2">
        <f t="shared" si="364"/>
        <v>0</v>
      </c>
      <c r="AW650" s="2">
        <f t="shared" si="365"/>
        <v>0</v>
      </c>
      <c r="AX650" s="2">
        <f t="shared" si="346"/>
        <v>0</v>
      </c>
      <c r="AY650" s="2">
        <f t="shared" si="366"/>
        <v>0</v>
      </c>
      <c r="AZ650" s="145" t="e">
        <f t="shared" si="367"/>
        <v>#N/A</v>
      </c>
      <c r="BA650" s="145" t="e">
        <f t="shared" si="368"/>
        <v>#N/A</v>
      </c>
      <c r="BB650" s="145">
        <f t="shared" si="369"/>
        <v>2.083333333333337E-2</v>
      </c>
      <c r="BC650" s="2">
        <f>IF(AM650,
  IF(AND(AL650=$J$31,_xlfn.DAYS(AH650,DATE(AI650,1,1))&lt;7),
    MAX(0,EINSTELLUNGEN!$D$12+1-WEEKDAY(DATE(EINSTELLUNGEN!$D$9,EINSTELLUNGEN!$D$10,1),2)),
    IF(AL650=$J$33,
      MIN(EINSTELLUNGEN!$D$12,WEEKDAY(DATE(EINSTELLUNGEN!$D$9,12,31),2)),
      EINSTELLUNGEN!$D$12
  )) - SUMIF(AL$50:AL$2500,"="&amp;AL650,AX$50:AX$2500),
  0)</f>
        <v>3</v>
      </c>
      <c r="BD650" s="2">
        <f t="shared" si="370"/>
        <v>0.33333333333333331</v>
      </c>
      <c r="BE650" s="2">
        <f t="shared" si="371"/>
        <v>0</v>
      </c>
    </row>
    <row r="651" spans="1:57" ht="10.5" customHeight="1">
      <c r="A651" s="1" t="str">
        <f t="shared" ca="1" si="347"/>
        <v/>
      </c>
      <c r="B651" s="1" t="str">
        <f t="shared" ca="1" si="348"/>
        <v/>
      </c>
      <c r="C651" s="1" t="str">
        <f t="shared" ca="1" si="349"/>
        <v/>
      </c>
      <c r="D651" s="1" t="str">
        <f t="shared" ca="1" si="350"/>
        <v/>
      </c>
      <c r="F651" s="10"/>
      <c r="G651" s="136" t="str">
        <f t="shared" si="351"/>
        <v/>
      </c>
      <c r="H651" s="27"/>
      <c r="I651" s="28"/>
      <c r="J651" s="28"/>
      <c r="K651" s="29"/>
      <c r="L651" s="136"/>
      <c r="M651" s="136"/>
      <c r="N651" s="136"/>
      <c r="O651" s="26" t="str">
        <f t="shared" si="352"/>
        <v/>
      </c>
      <c r="P651" s="218" t="str">
        <f t="shared" si="353"/>
        <v/>
      </c>
      <c r="Q651" s="26" t="str">
        <f t="shared" si="354"/>
        <v/>
      </c>
      <c r="R651" s="22"/>
      <c r="S651" s="99"/>
      <c r="T651" s="10"/>
      <c r="U651" s="229" t="str">
        <f t="shared" si="355"/>
        <v/>
      </c>
      <c r="V651" s="230"/>
      <c r="W651" s="230"/>
      <c r="X651" s="230"/>
      <c r="Y651" s="230"/>
      <c r="Z651" s="22" t="str">
        <f>""</f>
        <v/>
      </c>
      <c r="AB651" s="23" t="str">
        <f t="shared" si="356"/>
        <v/>
      </c>
      <c r="AC651" s="2" t="b">
        <f>COUNT(Q651:Q$2500)&gt;0</f>
        <v>0</v>
      </c>
      <c r="AD651" s="2" t="b">
        <f t="shared" si="339"/>
        <v>0</v>
      </c>
      <c r="AE651" s="2" t="b">
        <f t="shared" si="340"/>
        <v>0</v>
      </c>
      <c r="AF651" s="2" t="b">
        <f t="shared" si="341"/>
        <v>0</v>
      </c>
      <c r="AG651" s="2" t="b">
        <f>OR(
  AND(AC651,NOT(AC652)),
  AND(AF651,WEEKDAY(AH650,2)=EINSTELLUNGEN!$D$12),
  AND(AF651,AH651=$J$35)
)</f>
        <v>0</v>
      </c>
      <c r="AH651" s="2">
        <f>IF(AE651,AH650+IF(WEEKDAY(AH650+1,2)&lt;=EINSTELLUNGEN!$D$12,1,$J$36),AH650)</f>
        <v>42020</v>
      </c>
      <c r="AI651" s="2">
        <f t="shared" si="342"/>
        <v>2019</v>
      </c>
      <c r="AJ651" s="2">
        <f t="shared" si="343"/>
        <v>201901</v>
      </c>
      <c r="AK651" s="2">
        <f t="shared" si="344"/>
        <v>201901</v>
      </c>
      <c r="AL651" s="2">
        <f t="shared" si="372"/>
        <v>201903</v>
      </c>
      <c r="AM651" s="2" t="b">
        <f t="shared" si="345"/>
        <v>1</v>
      </c>
      <c r="AN651" s="4" t="e">
        <f t="shared" si="357"/>
        <v>#N/A</v>
      </c>
      <c r="AO651" s="4" t="e">
        <f t="shared" si="358"/>
        <v>#N/A</v>
      </c>
      <c r="AP651" s="2" t="str">
        <f>IF(AD651,
  IF(ISBLANK(H651),
    AP650,
    IF(LEN(H651)=1,
      IF(OR(UPPER(H651)="A",UPPER(H651)="I"),
        EINSTELLUNGEN!$D$21,
        IF(OR(UPPER(H651)="B",UPPER(H651)="M"),
          EINSTELLUNGEN!$D$22,
          IF(OR(UPPER(H651)="C",UPPER(H651)="S"),
            EINSTELLUNGEN!$D$23,
            IF(UPPER(H651)="D",
              EINSTELLUNGEN!$D$24,
              IF(UPPER(H651)="E",
                EINSTELLUNGEN!$D$25,
                UPPER(H651)))))),
      IF(ISNUMBER(H651),
        EINSTELLUNGEN!$D$20&amp;H651,
        UPPER(H651)))),
  "")</f>
        <v/>
      </c>
      <c r="AQ651" s="2" t="str">
        <f t="shared" si="359"/>
        <v/>
      </c>
      <c r="AR651" s="2">
        <f t="shared" si="360"/>
        <v>0</v>
      </c>
      <c r="AS651" s="145">
        <f t="shared" si="361"/>
        <v>0.33333333333333331</v>
      </c>
      <c r="AT651" s="2">
        <f t="shared" si="362"/>
        <v>0</v>
      </c>
      <c r="AU651" s="2">
        <f t="shared" si="363"/>
        <v>0</v>
      </c>
      <c r="AV651" s="2">
        <f t="shared" si="364"/>
        <v>0</v>
      </c>
      <c r="AW651" s="2">
        <f t="shared" si="365"/>
        <v>0</v>
      </c>
      <c r="AX651" s="2">
        <f t="shared" si="346"/>
        <v>0</v>
      </c>
      <c r="AY651" s="2">
        <f t="shared" si="366"/>
        <v>0</v>
      </c>
      <c r="AZ651" s="145" t="e">
        <f t="shared" si="367"/>
        <v>#N/A</v>
      </c>
      <c r="BA651" s="145" t="e">
        <f t="shared" si="368"/>
        <v>#N/A</v>
      </c>
      <c r="BB651" s="145">
        <f t="shared" si="369"/>
        <v>2.083333333333337E-2</v>
      </c>
      <c r="BC651" s="2">
        <f>IF(AM651,
  IF(AND(AL651=$J$31,_xlfn.DAYS(AH651,DATE(AI651,1,1))&lt;7),
    MAX(0,EINSTELLUNGEN!$D$12+1-WEEKDAY(DATE(EINSTELLUNGEN!$D$9,EINSTELLUNGEN!$D$10,1),2)),
    IF(AL651=$J$33,
      MIN(EINSTELLUNGEN!$D$12,WEEKDAY(DATE(EINSTELLUNGEN!$D$9,12,31),2)),
      EINSTELLUNGEN!$D$12
  )) - SUMIF(AL$50:AL$2500,"="&amp;AL651,AX$50:AX$2500),
  0)</f>
        <v>3</v>
      </c>
      <c r="BD651" s="2">
        <f t="shared" si="370"/>
        <v>0.33333333333333331</v>
      </c>
      <c r="BE651" s="2">
        <f t="shared" si="371"/>
        <v>0</v>
      </c>
    </row>
    <row r="652" spans="1:57" ht="10.5" customHeight="1">
      <c r="A652" s="1" t="str">
        <f t="shared" ca="1" si="347"/>
        <v/>
      </c>
      <c r="B652" s="1" t="str">
        <f t="shared" ca="1" si="348"/>
        <v/>
      </c>
      <c r="C652" s="1" t="str">
        <f t="shared" ca="1" si="349"/>
        <v/>
      </c>
      <c r="D652" s="1" t="str">
        <f t="shared" ca="1" si="350"/>
        <v/>
      </c>
      <c r="F652" s="10"/>
      <c r="G652" s="136" t="str">
        <f t="shared" si="351"/>
        <v/>
      </c>
      <c r="H652" s="27"/>
      <c r="I652" s="28"/>
      <c r="J652" s="28"/>
      <c r="K652" s="29"/>
      <c r="L652" s="136"/>
      <c r="M652" s="136"/>
      <c r="N652" s="136"/>
      <c r="O652" s="26" t="str">
        <f t="shared" si="352"/>
        <v/>
      </c>
      <c r="P652" s="218" t="str">
        <f t="shared" si="353"/>
        <v/>
      </c>
      <c r="Q652" s="26" t="str">
        <f t="shared" si="354"/>
        <v/>
      </c>
      <c r="R652" s="22"/>
      <c r="S652" s="99"/>
      <c r="T652" s="10"/>
      <c r="U652" s="229" t="str">
        <f t="shared" si="355"/>
        <v/>
      </c>
      <c r="V652" s="230"/>
      <c r="W652" s="230"/>
      <c r="X652" s="230"/>
      <c r="Y652" s="230"/>
      <c r="Z652" s="22" t="str">
        <f>""</f>
        <v/>
      </c>
      <c r="AB652" s="23" t="str">
        <f t="shared" si="356"/>
        <v/>
      </c>
      <c r="AC652" s="2" t="b">
        <f>COUNT(Q652:Q$2500)&gt;0</f>
        <v>0</v>
      </c>
      <c r="AD652" s="2" t="b">
        <f t="shared" si="339"/>
        <v>0</v>
      </c>
      <c r="AE652" s="2" t="b">
        <f t="shared" si="340"/>
        <v>0</v>
      </c>
      <c r="AF652" s="2" t="b">
        <f t="shared" si="341"/>
        <v>0</v>
      </c>
      <c r="AG652" s="2" t="b">
        <f>OR(
  AND(AC652,NOT(AC653)),
  AND(AF652,WEEKDAY(AH651,2)=EINSTELLUNGEN!$D$12),
  AND(AF652,AH652=$J$35)
)</f>
        <v>0</v>
      </c>
      <c r="AH652" s="2">
        <f>IF(AE652,AH651+IF(WEEKDAY(AH651+1,2)&lt;=EINSTELLUNGEN!$D$12,1,$J$36),AH651)</f>
        <v>42020</v>
      </c>
      <c r="AI652" s="2">
        <f t="shared" si="342"/>
        <v>2019</v>
      </c>
      <c r="AJ652" s="2">
        <f t="shared" si="343"/>
        <v>201901</v>
      </c>
      <c r="AK652" s="2">
        <f t="shared" si="344"/>
        <v>201901</v>
      </c>
      <c r="AL652" s="2">
        <f t="shared" si="372"/>
        <v>201903</v>
      </c>
      <c r="AM652" s="2" t="b">
        <f t="shared" si="345"/>
        <v>1</v>
      </c>
      <c r="AN652" s="4" t="e">
        <f t="shared" si="357"/>
        <v>#N/A</v>
      </c>
      <c r="AO652" s="4" t="e">
        <f t="shared" si="358"/>
        <v>#N/A</v>
      </c>
      <c r="AP652" s="2" t="str">
        <f>IF(AD652,
  IF(ISBLANK(H652),
    AP651,
    IF(LEN(H652)=1,
      IF(OR(UPPER(H652)="A",UPPER(H652)="I"),
        EINSTELLUNGEN!$D$21,
        IF(OR(UPPER(H652)="B",UPPER(H652)="M"),
          EINSTELLUNGEN!$D$22,
          IF(OR(UPPER(H652)="C",UPPER(H652)="S"),
            EINSTELLUNGEN!$D$23,
            IF(UPPER(H652)="D",
              EINSTELLUNGEN!$D$24,
              IF(UPPER(H652)="E",
                EINSTELLUNGEN!$D$25,
                UPPER(H652)))))),
      IF(ISNUMBER(H652),
        EINSTELLUNGEN!$D$20&amp;H652,
        UPPER(H652)))),
  "")</f>
        <v/>
      </c>
      <c r="AQ652" s="2" t="str">
        <f t="shared" si="359"/>
        <v/>
      </c>
      <c r="AR652" s="2">
        <f t="shared" si="360"/>
        <v>0</v>
      </c>
      <c r="AS652" s="145">
        <f t="shared" si="361"/>
        <v>0.33333333333333331</v>
      </c>
      <c r="AT652" s="2">
        <f t="shared" si="362"/>
        <v>0</v>
      </c>
      <c r="AU652" s="2">
        <f t="shared" si="363"/>
        <v>0</v>
      </c>
      <c r="AV652" s="2">
        <f t="shared" si="364"/>
        <v>0</v>
      </c>
      <c r="AW652" s="2">
        <f t="shared" si="365"/>
        <v>0</v>
      </c>
      <c r="AX652" s="2">
        <f t="shared" si="346"/>
        <v>0</v>
      </c>
      <c r="AY652" s="2">
        <f t="shared" si="366"/>
        <v>0</v>
      </c>
      <c r="AZ652" s="145" t="e">
        <f t="shared" si="367"/>
        <v>#N/A</v>
      </c>
      <c r="BA652" s="145" t="e">
        <f t="shared" si="368"/>
        <v>#N/A</v>
      </c>
      <c r="BB652" s="145">
        <f t="shared" si="369"/>
        <v>2.083333333333337E-2</v>
      </c>
      <c r="BC652" s="2">
        <f>IF(AM652,
  IF(AND(AL652=$J$31,_xlfn.DAYS(AH652,DATE(AI652,1,1))&lt;7),
    MAX(0,EINSTELLUNGEN!$D$12+1-WEEKDAY(DATE(EINSTELLUNGEN!$D$9,EINSTELLUNGEN!$D$10,1),2)),
    IF(AL652=$J$33,
      MIN(EINSTELLUNGEN!$D$12,WEEKDAY(DATE(EINSTELLUNGEN!$D$9,12,31),2)),
      EINSTELLUNGEN!$D$12
  )) - SUMIF(AL$50:AL$2500,"="&amp;AL652,AX$50:AX$2500),
  0)</f>
        <v>3</v>
      </c>
      <c r="BD652" s="2">
        <f t="shared" si="370"/>
        <v>0.33333333333333331</v>
      </c>
      <c r="BE652" s="2">
        <f t="shared" si="371"/>
        <v>0</v>
      </c>
    </row>
    <row r="653" spans="1:57" ht="10.5" customHeight="1">
      <c r="A653" s="1" t="str">
        <f t="shared" ca="1" si="347"/>
        <v/>
      </c>
      <c r="B653" s="1" t="str">
        <f t="shared" ca="1" si="348"/>
        <v/>
      </c>
      <c r="C653" s="1" t="str">
        <f t="shared" ca="1" si="349"/>
        <v/>
      </c>
      <c r="D653" s="1" t="str">
        <f t="shared" ca="1" si="350"/>
        <v/>
      </c>
      <c r="F653" s="10"/>
      <c r="G653" s="136" t="str">
        <f t="shared" si="351"/>
        <v/>
      </c>
      <c r="H653" s="27"/>
      <c r="I653" s="28"/>
      <c r="J653" s="28"/>
      <c r="K653" s="29"/>
      <c r="L653" s="136"/>
      <c r="M653" s="136"/>
      <c r="N653" s="136"/>
      <c r="O653" s="26" t="str">
        <f t="shared" si="352"/>
        <v/>
      </c>
      <c r="P653" s="218" t="str">
        <f t="shared" si="353"/>
        <v/>
      </c>
      <c r="Q653" s="26" t="str">
        <f t="shared" si="354"/>
        <v/>
      </c>
      <c r="R653" s="22"/>
      <c r="S653" s="99"/>
      <c r="T653" s="10"/>
      <c r="U653" s="229" t="str">
        <f t="shared" si="355"/>
        <v/>
      </c>
      <c r="V653" s="230"/>
      <c r="W653" s="230"/>
      <c r="X653" s="230"/>
      <c r="Y653" s="230"/>
      <c r="Z653" s="22" t="str">
        <f>""</f>
        <v/>
      </c>
      <c r="AB653" s="23" t="str">
        <f t="shared" si="356"/>
        <v/>
      </c>
      <c r="AC653" s="2" t="b">
        <f>COUNT(Q653:Q$2500)&gt;0</f>
        <v>0</v>
      </c>
      <c r="AD653" s="2" t="b">
        <f t="shared" si="339"/>
        <v>0</v>
      </c>
      <c r="AE653" s="2" t="b">
        <f t="shared" si="340"/>
        <v>0</v>
      </c>
      <c r="AF653" s="2" t="b">
        <f t="shared" si="341"/>
        <v>0</v>
      </c>
      <c r="AG653" s="2" t="b">
        <f>OR(
  AND(AC653,NOT(AC654)),
  AND(AF653,WEEKDAY(AH652,2)=EINSTELLUNGEN!$D$12),
  AND(AF653,AH653=$J$35)
)</f>
        <v>0</v>
      </c>
      <c r="AH653" s="2">
        <f>IF(AE653,AH652+IF(WEEKDAY(AH652+1,2)&lt;=EINSTELLUNGEN!$D$12,1,$J$36),AH652)</f>
        <v>42020</v>
      </c>
      <c r="AI653" s="2">
        <f t="shared" si="342"/>
        <v>2019</v>
      </c>
      <c r="AJ653" s="2">
        <f t="shared" si="343"/>
        <v>201901</v>
      </c>
      <c r="AK653" s="2">
        <f t="shared" si="344"/>
        <v>201901</v>
      </c>
      <c r="AL653" s="2">
        <f t="shared" si="372"/>
        <v>201903</v>
      </c>
      <c r="AM653" s="2" t="b">
        <f t="shared" si="345"/>
        <v>1</v>
      </c>
      <c r="AN653" s="4" t="e">
        <f t="shared" si="357"/>
        <v>#N/A</v>
      </c>
      <c r="AO653" s="4" t="e">
        <f t="shared" si="358"/>
        <v>#N/A</v>
      </c>
      <c r="AP653" s="2" t="str">
        <f>IF(AD653,
  IF(ISBLANK(H653),
    AP652,
    IF(LEN(H653)=1,
      IF(OR(UPPER(H653)="A",UPPER(H653)="I"),
        EINSTELLUNGEN!$D$21,
        IF(OR(UPPER(H653)="B",UPPER(H653)="M"),
          EINSTELLUNGEN!$D$22,
          IF(OR(UPPER(H653)="C",UPPER(H653)="S"),
            EINSTELLUNGEN!$D$23,
            IF(UPPER(H653)="D",
              EINSTELLUNGEN!$D$24,
              IF(UPPER(H653)="E",
                EINSTELLUNGEN!$D$25,
                UPPER(H653)))))),
      IF(ISNUMBER(H653),
        EINSTELLUNGEN!$D$20&amp;H653,
        UPPER(H653)))),
  "")</f>
        <v/>
      </c>
      <c r="AQ653" s="2" t="str">
        <f t="shared" si="359"/>
        <v/>
      </c>
      <c r="AR653" s="2">
        <f t="shared" si="360"/>
        <v>0</v>
      </c>
      <c r="AS653" s="145">
        <f t="shared" si="361"/>
        <v>0.33333333333333331</v>
      </c>
      <c r="AT653" s="2">
        <f t="shared" si="362"/>
        <v>0</v>
      </c>
      <c r="AU653" s="2">
        <f t="shared" si="363"/>
        <v>0</v>
      </c>
      <c r="AV653" s="2">
        <f t="shared" si="364"/>
        <v>0</v>
      </c>
      <c r="AW653" s="2">
        <f t="shared" si="365"/>
        <v>0</v>
      </c>
      <c r="AX653" s="2">
        <f t="shared" si="346"/>
        <v>0</v>
      </c>
      <c r="AY653" s="2">
        <f t="shared" si="366"/>
        <v>0</v>
      </c>
      <c r="AZ653" s="145" t="e">
        <f t="shared" si="367"/>
        <v>#N/A</v>
      </c>
      <c r="BA653" s="145" t="e">
        <f t="shared" si="368"/>
        <v>#N/A</v>
      </c>
      <c r="BB653" s="145">
        <f t="shared" si="369"/>
        <v>2.083333333333337E-2</v>
      </c>
      <c r="BC653" s="2">
        <f>IF(AM653,
  IF(AND(AL653=$J$31,_xlfn.DAYS(AH653,DATE(AI653,1,1))&lt;7),
    MAX(0,EINSTELLUNGEN!$D$12+1-WEEKDAY(DATE(EINSTELLUNGEN!$D$9,EINSTELLUNGEN!$D$10,1),2)),
    IF(AL653=$J$33,
      MIN(EINSTELLUNGEN!$D$12,WEEKDAY(DATE(EINSTELLUNGEN!$D$9,12,31),2)),
      EINSTELLUNGEN!$D$12
  )) - SUMIF(AL$50:AL$2500,"="&amp;AL653,AX$50:AX$2500),
  0)</f>
        <v>3</v>
      </c>
      <c r="BD653" s="2">
        <f t="shared" si="370"/>
        <v>0.33333333333333331</v>
      </c>
      <c r="BE653" s="2">
        <f t="shared" si="371"/>
        <v>0</v>
      </c>
    </row>
    <row r="654" spans="1:57" ht="10.5" customHeight="1">
      <c r="A654" s="1" t="str">
        <f t="shared" ca="1" si="347"/>
        <v/>
      </c>
      <c r="B654" s="1" t="str">
        <f t="shared" ca="1" si="348"/>
        <v/>
      </c>
      <c r="C654" s="1" t="str">
        <f t="shared" ca="1" si="349"/>
        <v/>
      </c>
      <c r="D654" s="1" t="str">
        <f t="shared" ca="1" si="350"/>
        <v/>
      </c>
      <c r="F654" s="10"/>
      <c r="G654" s="136" t="str">
        <f t="shared" si="351"/>
        <v/>
      </c>
      <c r="H654" s="27"/>
      <c r="I654" s="28"/>
      <c r="J654" s="28"/>
      <c r="K654" s="29"/>
      <c r="L654" s="136"/>
      <c r="M654" s="136"/>
      <c r="N654" s="136"/>
      <c r="O654" s="26" t="str">
        <f t="shared" si="352"/>
        <v/>
      </c>
      <c r="P654" s="218" t="str">
        <f t="shared" si="353"/>
        <v/>
      </c>
      <c r="Q654" s="26" t="str">
        <f t="shared" si="354"/>
        <v/>
      </c>
      <c r="R654" s="22"/>
      <c r="S654" s="99"/>
      <c r="T654" s="10"/>
      <c r="U654" s="229" t="str">
        <f t="shared" si="355"/>
        <v/>
      </c>
      <c r="V654" s="230"/>
      <c r="W654" s="230"/>
      <c r="X654" s="230"/>
      <c r="Y654" s="230"/>
      <c r="Z654" s="22" t="str">
        <f>""</f>
        <v/>
      </c>
      <c r="AB654" s="23" t="str">
        <f t="shared" si="356"/>
        <v/>
      </c>
      <c r="AC654" s="2" t="b">
        <f>COUNT(Q654:Q$2500)&gt;0</f>
        <v>0</v>
      </c>
      <c r="AD654" s="2" t="b">
        <f t="shared" si="339"/>
        <v>0</v>
      </c>
      <c r="AE654" s="2" t="b">
        <f t="shared" si="340"/>
        <v>0</v>
      </c>
      <c r="AF654" s="2" t="b">
        <f t="shared" si="341"/>
        <v>0</v>
      </c>
      <c r="AG654" s="2" t="b">
        <f>OR(
  AND(AC654,NOT(AC655)),
  AND(AF654,WEEKDAY(AH653,2)=EINSTELLUNGEN!$D$12),
  AND(AF654,AH654=$J$35)
)</f>
        <v>0</v>
      </c>
      <c r="AH654" s="2">
        <f>IF(AE654,AH653+IF(WEEKDAY(AH653+1,2)&lt;=EINSTELLUNGEN!$D$12,1,$J$36),AH653)</f>
        <v>42020</v>
      </c>
      <c r="AI654" s="2">
        <f t="shared" si="342"/>
        <v>2019</v>
      </c>
      <c r="AJ654" s="2">
        <f t="shared" si="343"/>
        <v>201901</v>
      </c>
      <c r="AK654" s="2">
        <f t="shared" si="344"/>
        <v>201901</v>
      </c>
      <c r="AL654" s="2">
        <f t="shared" si="372"/>
        <v>201903</v>
      </c>
      <c r="AM654" s="2" t="b">
        <f t="shared" si="345"/>
        <v>1</v>
      </c>
      <c r="AN654" s="4" t="e">
        <f t="shared" si="357"/>
        <v>#N/A</v>
      </c>
      <c r="AO654" s="4" t="e">
        <f t="shared" si="358"/>
        <v>#N/A</v>
      </c>
      <c r="AP654" s="2" t="str">
        <f>IF(AD654,
  IF(ISBLANK(H654),
    AP653,
    IF(LEN(H654)=1,
      IF(OR(UPPER(H654)="A",UPPER(H654)="I"),
        EINSTELLUNGEN!$D$21,
        IF(OR(UPPER(H654)="B",UPPER(H654)="M"),
          EINSTELLUNGEN!$D$22,
          IF(OR(UPPER(H654)="C",UPPER(H654)="S"),
            EINSTELLUNGEN!$D$23,
            IF(UPPER(H654)="D",
              EINSTELLUNGEN!$D$24,
              IF(UPPER(H654)="E",
                EINSTELLUNGEN!$D$25,
                UPPER(H654)))))),
      IF(ISNUMBER(H654),
        EINSTELLUNGEN!$D$20&amp;H654,
        UPPER(H654)))),
  "")</f>
        <v/>
      </c>
      <c r="AQ654" s="2" t="str">
        <f t="shared" si="359"/>
        <v/>
      </c>
      <c r="AR654" s="2">
        <f t="shared" si="360"/>
        <v>0</v>
      </c>
      <c r="AS654" s="145">
        <f t="shared" si="361"/>
        <v>0.33333333333333331</v>
      </c>
      <c r="AT654" s="2">
        <f t="shared" si="362"/>
        <v>0</v>
      </c>
      <c r="AU654" s="2">
        <f t="shared" si="363"/>
        <v>0</v>
      </c>
      <c r="AV654" s="2">
        <f t="shared" si="364"/>
        <v>0</v>
      </c>
      <c r="AW654" s="2">
        <f t="shared" si="365"/>
        <v>0</v>
      </c>
      <c r="AX654" s="2">
        <f t="shared" si="346"/>
        <v>0</v>
      </c>
      <c r="AY654" s="2">
        <f t="shared" si="366"/>
        <v>0</v>
      </c>
      <c r="AZ654" s="145" t="e">
        <f t="shared" si="367"/>
        <v>#N/A</v>
      </c>
      <c r="BA654" s="145" t="e">
        <f t="shared" si="368"/>
        <v>#N/A</v>
      </c>
      <c r="BB654" s="145">
        <f t="shared" si="369"/>
        <v>2.083333333333337E-2</v>
      </c>
      <c r="BC654" s="2">
        <f>IF(AM654,
  IF(AND(AL654=$J$31,_xlfn.DAYS(AH654,DATE(AI654,1,1))&lt;7),
    MAX(0,EINSTELLUNGEN!$D$12+1-WEEKDAY(DATE(EINSTELLUNGEN!$D$9,EINSTELLUNGEN!$D$10,1),2)),
    IF(AL654=$J$33,
      MIN(EINSTELLUNGEN!$D$12,WEEKDAY(DATE(EINSTELLUNGEN!$D$9,12,31),2)),
      EINSTELLUNGEN!$D$12
  )) - SUMIF(AL$50:AL$2500,"="&amp;AL654,AX$50:AX$2500),
  0)</f>
        <v>3</v>
      </c>
      <c r="BD654" s="2">
        <f t="shared" si="370"/>
        <v>0.33333333333333331</v>
      </c>
      <c r="BE654" s="2">
        <f t="shared" si="371"/>
        <v>0</v>
      </c>
    </row>
    <row r="655" spans="1:57" ht="10.5" customHeight="1">
      <c r="A655" s="1" t="str">
        <f t="shared" ca="1" si="347"/>
        <v/>
      </c>
      <c r="B655" s="1" t="str">
        <f t="shared" ca="1" si="348"/>
        <v/>
      </c>
      <c r="C655" s="1" t="str">
        <f t="shared" ca="1" si="349"/>
        <v/>
      </c>
      <c r="D655" s="1" t="str">
        <f t="shared" ca="1" si="350"/>
        <v/>
      </c>
      <c r="F655" s="10"/>
      <c r="G655" s="136" t="str">
        <f t="shared" si="351"/>
        <v/>
      </c>
      <c r="H655" s="27"/>
      <c r="I655" s="28"/>
      <c r="J655" s="28"/>
      <c r="K655" s="29"/>
      <c r="L655" s="136"/>
      <c r="M655" s="136"/>
      <c r="N655" s="136"/>
      <c r="O655" s="26" t="str">
        <f t="shared" si="352"/>
        <v/>
      </c>
      <c r="P655" s="218" t="str">
        <f t="shared" si="353"/>
        <v/>
      </c>
      <c r="Q655" s="26" t="str">
        <f t="shared" si="354"/>
        <v/>
      </c>
      <c r="R655" s="22"/>
      <c r="S655" s="99"/>
      <c r="T655" s="10"/>
      <c r="U655" s="229" t="str">
        <f t="shared" si="355"/>
        <v/>
      </c>
      <c r="V655" s="230"/>
      <c r="W655" s="230"/>
      <c r="X655" s="230"/>
      <c r="Y655" s="230"/>
      <c r="Z655" s="22" t="str">
        <f>""</f>
        <v/>
      </c>
      <c r="AB655" s="23" t="str">
        <f t="shared" si="356"/>
        <v/>
      </c>
      <c r="AC655" s="2" t="b">
        <f>COUNT(Q655:Q$2500)&gt;0</f>
        <v>0</v>
      </c>
      <c r="AD655" s="2" t="b">
        <f t="shared" si="339"/>
        <v>0</v>
      </c>
      <c r="AE655" s="2" t="b">
        <f t="shared" si="340"/>
        <v>0</v>
      </c>
      <c r="AF655" s="2" t="b">
        <f t="shared" si="341"/>
        <v>0</v>
      </c>
      <c r="AG655" s="2" t="b">
        <f>OR(
  AND(AC655,NOT(AC656)),
  AND(AF655,WEEKDAY(AH654,2)=EINSTELLUNGEN!$D$12),
  AND(AF655,AH655=$J$35)
)</f>
        <v>0</v>
      </c>
      <c r="AH655" s="2">
        <f>IF(AE655,AH654+IF(WEEKDAY(AH654+1,2)&lt;=EINSTELLUNGEN!$D$12,1,$J$36),AH654)</f>
        <v>42020</v>
      </c>
      <c r="AI655" s="2">
        <f t="shared" si="342"/>
        <v>2019</v>
      </c>
      <c r="AJ655" s="2">
        <f t="shared" si="343"/>
        <v>201901</v>
      </c>
      <c r="AK655" s="2">
        <f t="shared" si="344"/>
        <v>201901</v>
      </c>
      <c r="AL655" s="2">
        <f t="shared" si="372"/>
        <v>201903</v>
      </c>
      <c r="AM655" s="2" t="b">
        <f t="shared" si="345"/>
        <v>1</v>
      </c>
      <c r="AN655" s="4" t="e">
        <f t="shared" si="357"/>
        <v>#N/A</v>
      </c>
      <c r="AO655" s="4" t="e">
        <f t="shared" si="358"/>
        <v>#N/A</v>
      </c>
      <c r="AP655" s="2" t="str">
        <f>IF(AD655,
  IF(ISBLANK(H655),
    AP654,
    IF(LEN(H655)=1,
      IF(OR(UPPER(H655)="A",UPPER(H655)="I"),
        EINSTELLUNGEN!$D$21,
        IF(OR(UPPER(H655)="B",UPPER(H655)="M"),
          EINSTELLUNGEN!$D$22,
          IF(OR(UPPER(H655)="C",UPPER(H655)="S"),
            EINSTELLUNGEN!$D$23,
            IF(UPPER(H655)="D",
              EINSTELLUNGEN!$D$24,
              IF(UPPER(H655)="E",
                EINSTELLUNGEN!$D$25,
                UPPER(H655)))))),
      IF(ISNUMBER(H655),
        EINSTELLUNGEN!$D$20&amp;H655,
        UPPER(H655)))),
  "")</f>
        <v/>
      </c>
      <c r="AQ655" s="2" t="str">
        <f t="shared" si="359"/>
        <v/>
      </c>
      <c r="AR655" s="2">
        <f t="shared" si="360"/>
        <v>0</v>
      </c>
      <c r="AS655" s="145">
        <f t="shared" si="361"/>
        <v>0.33333333333333331</v>
      </c>
      <c r="AT655" s="2">
        <f t="shared" si="362"/>
        <v>0</v>
      </c>
      <c r="AU655" s="2">
        <f t="shared" si="363"/>
        <v>0</v>
      </c>
      <c r="AV655" s="2">
        <f t="shared" si="364"/>
        <v>0</v>
      </c>
      <c r="AW655" s="2">
        <f t="shared" si="365"/>
        <v>0</v>
      </c>
      <c r="AX655" s="2">
        <f t="shared" si="346"/>
        <v>0</v>
      </c>
      <c r="AY655" s="2">
        <f t="shared" si="366"/>
        <v>0</v>
      </c>
      <c r="AZ655" s="145" t="e">
        <f t="shared" si="367"/>
        <v>#N/A</v>
      </c>
      <c r="BA655" s="145" t="e">
        <f t="shared" si="368"/>
        <v>#N/A</v>
      </c>
      <c r="BB655" s="145">
        <f t="shared" si="369"/>
        <v>2.083333333333337E-2</v>
      </c>
      <c r="BC655" s="2">
        <f>IF(AM655,
  IF(AND(AL655=$J$31,_xlfn.DAYS(AH655,DATE(AI655,1,1))&lt;7),
    MAX(0,EINSTELLUNGEN!$D$12+1-WEEKDAY(DATE(EINSTELLUNGEN!$D$9,EINSTELLUNGEN!$D$10,1),2)),
    IF(AL655=$J$33,
      MIN(EINSTELLUNGEN!$D$12,WEEKDAY(DATE(EINSTELLUNGEN!$D$9,12,31),2)),
      EINSTELLUNGEN!$D$12
  )) - SUMIF(AL$50:AL$2500,"="&amp;AL655,AX$50:AX$2500),
  0)</f>
        <v>3</v>
      </c>
      <c r="BD655" s="2">
        <f t="shared" si="370"/>
        <v>0.33333333333333331</v>
      </c>
      <c r="BE655" s="2">
        <f t="shared" si="371"/>
        <v>0</v>
      </c>
    </row>
    <row r="656" spans="1:57" ht="10.5" customHeight="1">
      <c r="A656" s="1" t="str">
        <f t="shared" ca="1" si="347"/>
        <v/>
      </c>
      <c r="B656" s="1" t="str">
        <f t="shared" ca="1" si="348"/>
        <v/>
      </c>
      <c r="C656" s="1" t="str">
        <f t="shared" ca="1" si="349"/>
        <v/>
      </c>
      <c r="D656" s="1" t="str">
        <f t="shared" ca="1" si="350"/>
        <v/>
      </c>
      <c r="F656" s="10"/>
      <c r="G656" s="136" t="str">
        <f t="shared" si="351"/>
        <v/>
      </c>
      <c r="H656" s="27"/>
      <c r="I656" s="28"/>
      <c r="J656" s="28"/>
      <c r="K656" s="29"/>
      <c r="L656" s="136"/>
      <c r="M656" s="136"/>
      <c r="N656" s="136"/>
      <c r="O656" s="26" t="str">
        <f t="shared" si="352"/>
        <v/>
      </c>
      <c r="P656" s="218" t="str">
        <f t="shared" si="353"/>
        <v/>
      </c>
      <c r="Q656" s="26" t="str">
        <f t="shared" si="354"/>
        <v/>
      </c>
      <c r="R656" s="22"/>
      <c r="S656" s="99"/>
      <c r="T656" s="10"/>
      <c r="U656" s="229" t="str">
        <f t="shared" si="355"/>
        <v/>
      </c>
      <c r="V656" s="230"/>
      <c r="W656" s="230"/>
      <c r="X656" s="230"/>
      <c r="Y656" s="230"/>
      <c r="Z656" s="22" t="str">
        <f>""</f>
        <v/>
      </c>
      <c r="AB656" s="23" t="str">
        <f t="shared" si="356"/>
        <v/>
      </c>
      <c r="AC656" s="2" t="b">
        <f>COUNT(Q656:Q$2500)&gt;0</f>
        <v>0</v>
      </c>
      <c r="AD656" s="2" t="b">
        <f t="shared" si="339"/>
        <v>0</v>
      </c>
      <c r="AE656" s="2" t="b">
        <f t="shared" si="340"/>
        <v>0</v>
      </c>
      <c r="AF656" s="2" t="b">
        <f t="shared" si="341"/>
        <v>0</v>
      </c>
      <c r="AG656" s="2" t="b">
        <f>OR(
  AND(AC656,NOT(AC657)),
  AND(AF656,WEEKDAY(AH655,2)=EINSTELLUNGEN!$D$12),
  AND(AF656,AH656=$J$35)
)</f>
        <v>0</v>
      </c>
      <c r="AH656" s="2">
        <f>IF(AE656,AH655+IF(WEEKDAY(AH655+1,2)&lt;=EINSTELLUNGEN!$D$12,1,$J$36),AH655)</f>
        <v>42020</v>
      </c>
      <c r="AI656" s="2">
        <f t="shared" si="342"/>
        <v>2019</v>
      </c>
      <c r="AJ656" s="2">
        <f t="shared" si="343"/>
        <v>201901</v>
      </c>
      <c r="AK656" s="2">
        <f t="shared" si="344"/>
        <v>201901</v>
      </c>
      <c r="AL656" s="2">
        <f t="shared" si="372"/>
        <v>201903</v>
      </c>
      <c r="AM656" s="2" t="b">
        <f t="shared" si="345"/>
        <v>1</v>
      </c>
      <c r="AN656" s="4" t="e">
        <f t="shared" si="357"/>
        <v>#N/A</v>
      </c>
      <c r="AO656" s="4" t="e">
        <f t="shared" si="358"/>
        <v>#N/A</v>
      </c>
      <c r="AP656" s="2" t="str">
        <f>IF(AD656,
  IF(ISBLANK(H656),
    AP655,
    IF(LEN(H656)=1,
      IF(OR(UPPER(H656)="A",UPPER(H656)="I"),
        EINSTELLUNGEN!$D$21,
        IF(OR(UPPER(H656)="B",UPPER(H656)="M"),
          EINSTELLUNGEN!$D$22,
          IF(OR(UPPER(H656)="C",UPPER(H656)="S"),
            EINSTELLUNGEN!$D$23,
            IF(UPPER(H656)="D",
              EINSTELLUNGEN!$D$24,
              IF(UPPER(H656)="E",
                EINSTELLUNGEN!$D$25,
                UPPER(H656)))))),
      IF(ISNUMBER(H656),
        EINSTELLUNGEN!$D$20&amp;H656,
        UPPER(H656)))),
  "")</f>
        <v/>
      </c>
      <c r="AQ656" s="2" t="str">
        <f t="shared" si="359"/>
        <v/>
      </c>
      <c r="AR656" s="2">
        <f t="shared" si="360"/>
        <v>0</v>
      </c>
      <c r="AS656" s="145">
        <f t="shared" si="361"/>
        <v>0.33333333333333331</v>
      </c>
      <c r="AT656" s="2">
        <f t="shared" si="362"/>
        <v>0</v>
      </c>
      <c r="AU656" s="2">
        <f t="shared" si="363"/>
        <v>0</v>
      </c>
      <c r="AV656" s="2">
        <f t="shared" si="364"/>
        <v>0</v>
      </c>
      <c r="AW656" s="2">
        <f t="shared" si="365"/>
        <v>0</v>
      </c>
      <c r="AX656" s="2">
        <f t="shared" si="346"/>
        <v>0</v>
      </c>
      <c r="AY656" s="2">
        <f t="shared" si="366"/>
        <v>0</v>
      </c>
      <c r="AZ656" s="145" t="e">
        <f t="shared" si="367"/>
        <v>#N/A</v>
      </c>
      <c r="BA656" s="145" t="e">
        <f t="shared" si="368"/>
        <v>#N/A</v>
      </c>
      <c r="BB656" s="145">
        <f t="shared" si="369"/>
        <v>2.083333333333337E-2</v>
      </c>
      <c r="BC656" s="2">
        <f>IF(AM656,
  IF(AND(AL656=$J$31,_xlfn.DAYS(AH656,DATE(AI656,1,1))&lt;7),
    MAX(0,EINSTELLUNGEN!$D$12+1-WEEKDAY(DATE(EINSTELLUNGEN!$D$9,EINSTELLUNGEN!$D$10,1),2)),
    IF(AL656=$J$33,
      MIN(EINSTELLUNGEN!$D$12,WEEKDAY(DATE(EINSTELLUNGEN!$D$9,12,31),2)),
      EINSTELLUNGEN!$D$12
  )) - SUMIF(AL$50:AL$2500,"="&amp;AL656,AX$50:AX$2500),
  0)</f>
        <v>3</v>
      </c>
      <c r="BD656" s="2">
        <f t="shared" si="370"/>
        <v>0.33333333333333331</v>
      </c>
      <c r="BE656" s="2">
        <f t="shared" si="371"/>
        <v>0</v>
      </c>
    </row>
    <row r="657" spans="1:57" ht="10.5" customHeight="1">
      <c r="A657" s="1" t="str">
        <f t="shared" ca="1" si="347"/>
        <v/>
      </c>
      <c r="B657" s="1" t="str">
        <f t="shared" ca="1" si="348"/>
        <v/>
      </c>
      <c r="C657" s="1" t="str">
        <f t="shared" ca="1" si="349"/>
        <v/>
      </c>
      <c r="D657" s="1" t="str">
        <f t="shared" ca="1" si="350"/>
        <v/>
      </c>
      <c r="F657" s="10"/>
      <c r="G657" s="136" t="str">
        <f t="shared" si="351"/>
        <v/>
      </c>
      <c r="H657" s="27"/>
      <c r="I657" s="28"/>
      <c r="J657" s="28"/>
      <c r="K657" s="29"/>
      <c r="L657" s="136"/>
      <c r="M657" s="136"/>
      <c r="N657" s="136"/>
      <c r="O657" s="26" t="str">
        <f t="shared" si="352"/>
        <v/>
      </c>
      <c r="P657" s="218" t="str">
        <f t="shared" si="353"/>
        <v/>
      </c>
      <c r="Q657" s="26" t="str">
        <f t="shared" si="354"/>
        <v/>
      </c>
      <c r="R657" s="22"/>
      <c r="S657" s="99"/>
      <c r="T657" s="10"/>
      <c r="U657" s="229" t="str">
        <f t="shared" si="355"/>
        <v/>
      </c>
      <c r="V657" s="230"/>
      <c r="W657" s="230"/>
      <c r="X657" s="230"/>
      <c r="Y657" s="230"/>
      <c r="Z657" s="22" t="str">
        <f>""</f>
        <v/>
      </c>
      <c r="AB657" s="23" t="str">
        <f t="shared" si="356"/>
        <v/>
      </c>
      <c r="AC657" s="2" t="b">
        <f>COUNT(Q657:Q$2500)&gt;0</f>
        <v>0</v>
      </c>
      <c r="AD657" s="2" t="b">
        <f t="shared" si="339"/>
        <v>0</v>
      </c>
      <c r="AE657" s="2" t="b">
        <f t="shared" si="340"/>
        <v>0</v>
      </c>
      <c r="AF657" s="2" t="b">
        <f t="shared" si="341"/>
        <v>0</v>
      </c>
      <c r="AG657" s="2" t="b">
        <f>OR(
  AND(AC657,NOT(AC658)),
  AND(AF657,WEEKDAY(AH656,2)=EINSTELLUNGEN!$D$12),
  AND(AF657,AH657=$J$35)
)</f>
        <v>0</v>
      </c>
      <c r="AH657" s="2">
        <f>IF(AE657,AH656+IF(WEEKDAY(AH656+1,2)&lt;=EINSTELLUNGEN!$D$12,1,$J$36),AH656)</f>
        <v>42020</v>
      </c>
      <c r="AI657" s="2">
        <f t="shared" si="342"/>
        <v>2019</v>
      </c>
      <c r="AJ657" s="2">
        <f t="shared" si="343"/>
        <v>201901</v>
      </c>
      <c r="AK657" s="2">
        <f t="shared" si="344"/>
        <v>201901</v>
      </c>
      <c r="AL657" s="2">
        <f t="shared" si="372"/>
        <v>201903</v>
      </c>
      <c r="AM657" s="2" t="b">
        <f t="shared" si="345"/>
        <v>1</v>
      </c>
      <c r="AN657" s="4" t="e">
        <f t="shared" si="357"/>
        <v>#N/A</v>
      </c>
      <c r="AO657" s="4" t="e">
        <f t="shared" si="358"/>
        <v>#N/A</v>
      </c>
      <c r="AP657" s="2" t="str">
        <f>IF(AD657,
  IF(ISBLANK(H657),
    AP656,
    IF(LEN(H657)=1,
      IF(OR(UPPER(H657)="A",UPPER(H657)="I"),
        EINSTELLUNGEN!$D$21,
        IF(OR(UPPER(H657)="B",UPPER(H657)="M"),
          EINSTELLUNGEN!$D$22,
          IF(OR(UPPER(H657)="C",UPPER(H657)="S"),
            EINSTELLUNGEN!$D$23,
            IF(UPPER(H657)="D",
              EINSTELLUNGEN!$D$24,
              IF(UPPER(H657)="E",
                EINSTELLUNGEN!$D$25,
                UPPER(H657)))))),
      IF(ISNUMBER(H657),
        EINSTELLUNGEN!$D$20&amp;H657,
        UPPER(H657)))),
  "")</f>
        <v/>
      </c>
      <c r="AQ657" s="2" t="str">
        <f t="shared" si="359"/>
        <v/>
      </c>
      <c r="AR657" s="2">
        <f t="shared" si="360"/>
        <v>0</v>
      </c>
      <c r="AS657" s="145">
        <f t="shared" si="361"/>
        <v>0.33333333333333331</v>
      </c>
      <c r="AT657" s="2">
        <f t="shared" si="362"/>
        <v>0</v>
      </c>
      <c r="AU657" s="2">
        <f t="shared" si="363"/>
        <v>0</v>
      </c>
      <c r="AV657" s="2">
        <f t="shared" si="364"/>
        <v>0</v>
      </c>
      <c r="AW657" s="2">
        <f t="shared" si="365"/>
        <v>0</v>
      </c>
      <c r="AX657" s="2">
        <f t="shared" si="346"/>
        <v>0</v>
      </c>
      <c r="AY657" s="2">
        <f t="shared" si="366"/>
        <v>0</v>
      </c>
      <c r="AZ657" s="145" t="e">
        <f t="shared" si="367"/>
        <v>#N/A</v>
      </c>
      <c r="BA657" s="145" t="e">
        <f t="shared" si="368"/>
        <v>#N/A</v>
      </c>
      <c r="BB657" s="145">
        <f t="shared" si="369"/>
        <v>2.083333333333337E-2</v>
      </c>
      <c r="BC657" s="2">
        <f>IF(AM657,
  IF(AND(AL657=$J$31,_xlfn.DAYS(AH657,DATE(AI657,1,1))&lt;7),
    MAX(0,EINSTELLUNGEN!$D$12+1-WEEKDAY(DATE(EINSTELLUNGEN!$D$9,EINSTELLUNGEN!$D$10,1),2)),
    IF(AL657=$J$33,
      MIN(EINSTELLUNGEN!$D$12,WEEKDAY(DATE(EINSTELLUNGEN!$D$9,12,31),2)),
      EINSTELLUNGEN!$D$12
  )) - SUMIF(AL$50:AL$2500,"="&amp;AL657,AX$50:AX$2500),
  0)</f>
        <v>3</v>
      </c>
      <c r="BD657" s="2">
        <f t="shared" si="370"/>
        <v>0.33333333333333331</v>
      </c>
      <c r="BE657" s="2">
        <f t="shared" si="371"/>
        <v>0</v>
      </c>
    </row>
    <row r="658" spans="1:57" ht="10.5" customHeight="1">
      <c r="A658" s="1" t="str">
        <f t="shared" ca="1" si="347"/>
        <v/>
      </c>
      <c r="B658" s="1" t="str">
        <f t="shared" ca="1" si="348"/>
        <v/>
      </c>
      <c r="C658" s="1" t="str">
        <f t="shared" ca="1" si="349"/>
        <v/>
      </c>
      <c r="D658" s="1" t="str">
        <f t="shared" ca="1" si="350"/>
        <v/>
      </c>
      <c r="F658" s="10"/>
      <c r="G658" s="136" t="str">
        <f t="shared" si="351"/>
        <v/>
      </c>
      <c r="H658" s="27"/>
      <c r="I658" s="28"/>
      <c r="J658" s="28"/>
      <c r="K658" s="29"/>
      <c r="L658" s="136"/>
      <c r="M658" s="136"/>
      <c r="N658" s="136"/>
      <c r="O658" s="26" t="str">
        <f t="shared" si="352"/>
        <v/>
      </c>
      <c r="P658" s="218" t="str">
        <f t="shared" si="353"/>
        <v/>
      </c>
      <c r="Q658" s="26" t="str">
        <f t="shared" si="354"/>
        <v/>
      </c>
      <c r="R658" s="22"/>
      <c r="S658" s="99"/>
      <c r="T658" s="10"/>
      <c r="U658" s="229" t="str">
        <f t="shared" si="355"/>
        <v/>
      </c>
      <c r="V658" s="230"/>
      <c r="W658" s="230"/>
      <c r="X658" s="230"/>
      <c r="Y658" s="230"/>
      <c r="Z658" s="22" t="str">
        <f>""</f>
        <v/>
      </c>
      <c r="AB658" s="23" t="str">
        <f t="shared" si="356"/>
        <v/>
      </c>
      <c r="AC658" s="2" t="b">
        <f>COUNT(Q658:Q$2500)&gt;0</f>
        <v>0</v>
      </c>
      <c r="AD658" s="2" t="b">
        <f t="shared" si="339"/>
        <v>0</v>
      </c>
      <c r="AE658" s="2" t="b">
        <f t="shared" si="340"/>
        <v>0</v>
      </c>
      <c r="AF658" s="2" t="b">
        <f t="shared" si="341"/>
        <v>0</v>
      </c>
      <c r="AG658" s="2" t="b">
        <f>OR(
  AND(AC658,NOT(AC659)),
  AND(AF658,WEEKDAY(AH657,2)=EINSTELLUNGEN!$D$12),
  AND(AF658,AH658=$J$35)
)</f>
        <v>0</v>
      </c>
      <c r="AH658" s="2">
        <f>IF(AE658,AH657+IF(WEEKDAY(AH657+1,2)&lt;=EINSTELLUNGEN!$D$12,1,$J$36),AH657)</f>
        <v>42020</v>
      </c>
      <c r="AI658" s="2">
        <f t="shared" si="342"/>
        <v>2019</v>
      </c>
      <c r="AJ658" s="2">
        <f t="shared" si="343"/>
        <v>201901</v>
      </c>
      <c r="AK658" s="2">
        <f t="shared" si="344"/>
        <v>201901</v>
      </c>
      <c r="AL658" s="2">
        <f t="shared" si="372"/>
        <v>201903</v>
      </c>
      <c r="AM658" s="2" t="b">
        <f t="shared" si="345"/>
        <v>1</v>
      </c>
      <c r="AN658" s="4" t="e">
        <f t="shared" si="357"/>
        <v>#N/A</v>
      </c>
      <c r="AO658" s="4" t="e">
        <f t="shared" si="358"/>
        <v>#N/A</v>
      </c>
      <c r="AP658" s="2" t="str">
        <f>IF(AD658,
  IF(ISBLANK(H658),
    AP657,
    IF(LEN(H658)=1,
      IF(OR(UPPER(H658)="A",UPPER(H658)="I"),
        EINSTELLUNGEN!$D$21,
        IF(OR(UPPER(H658)="B",UPPER(H658)="M"),
          EINSTELLUNGEN!$D$22,
          IF(OR(UPPER(H658)="C",UPPER(H658)="S"),
            EINSTELLUNGEN!$D$23,
            IF(UPPER(H658)="D",
              EINSTELLUNGEN!$D$24,
              IF(UPPER(H658)="E",
                EINSTELLUNGEN!$D$25,
                UPPER(H658)))))),
      IF(ISNUMBER(H658),
        EINSTELLUNGEN!$D$20&amp;H658,
        UPPER(H658)))),
  "")</f>
        <v/>
      </c>
      <c r="AQ658" s="2" t="str">
        <f t="shared" si="359"/>
        <v/>
      </c>
      <c r="AR658" s="2">
        <f t="shared" si="360"/>
        <v>0</v>
      </c>
      <c r="AS658" s="145">
        <f t="shared" si="361"/>
        <v>0.33333333333333331</v>
      </c>
      <c r="AT658" s="2">
        <f t="shared" si="362"/>
        <v>0</v>
      </c>
      <c r="AU658" s="2">
        <f t="shared" si="363"/>
        <v>0</v>
      </c>
      <c r="AV658" s="2">
        <f t="shared" si="364"/>
        <v>0</v>
      </c>
      <c r="AW658" s="2">
        <f t="shared" si="365"/>
        <v>0</v>
      </c>
      <c r="AX658" s="2">
        <f t="shared" si="346"/>
        <v>0</v>
      </c>
      <c r="AY658" s="2">
        <f t="shared" si="366"/>
        <v>0</v>
      </c>
      <c r="AZ658" s="145" t="e">
        <f t="shared" si="367"/>
        <v>#N/A</v>
      </c>
      <c r="BA658" s="145" t="e">
        <f t="shared" si="368"/>
        <v>#N/A</v>
      </c>
      <c r="BB658" s="145">
        <f t="shared" si="369"/>
        <v>2.083333333333337E-2</v>
      </c>
      <c r="BC658" s="2">
        <f>IF(AM658,
  IF(AND(AL658=$J$31,_xlfn.DAYS(AH658,DATE(AI658,1,1))&lt;7),
    MAX(0,EINSTELLUNGEN!$D$12+1-WEEKDAY(DATE(EINSTELLUNGEN!$D$9,EINSTELLUNGEN!$D$10,1),2)),
    IF(AL658=$J$33,
      MIN(EINSTELLUNGEN!$D$12,WEEKDAY(DATE(EINSTELLUNGEN!$D$9,12,31),2)),
      EINSTELLUNGEN!$D$12
  )) - SUMIF(AL$50:AL$2500,"="&amp;AL658,AX$50:AX$2500),
  0)</f>
        <v>3</v>
      </c>
      <c r="BD658" s="2">
        <f t="shared" si="370"/>
        <v>0.33333333333333331</v>
      </c>
      <c r="BE658" s="2">
        <f t="shared" si="371"/>
        <v>0</v>
      </c>
    </row>
    <row r="659" spans="1:57" ht="10.5" customHeight="1">
      <c r="A659" s="1" t="str">
        <f t="shared" ca="1" si="347"/>
        <v/>
      </c>
      <c r="B659" s="1" t="str">
        <f t="shared" ca="1" si="348"/>
        <v/>
      </c>
      <c r="C659" s="1" t="str">
        <f t="shared" ca="1" si="349"/>
        <v/>
      </c>
      <c r="D659" s="1" t="str">
        <f t="shared" ca="1" si="350"/>
        <v/>
      </c>
      <c r="F659" s="10"/>
      <c r="G659" s="136" t="str">
        <f t="shared" si="351"/>
        <v/>
      </c>
      <c r="H659" s="27"/>
      <c r="I659" s="28"/>
      <c r="J659" s="28"/>
      <c r="K659" s="29"/>
      <c r="L659" s="136"/>
      <c r="M659" s="136"/>
      <c r="N659" s="136"/>
      <c r="O659" s="26" t="str">
        <f t="shared" si="352"/>
        <v/>
      </c>
      <c r="P659" s="218" t="str">
        <f t="shared" si="353"/>
        <v/>
      </c>
      <c r="Q659" s="26" t="str">
        <f t="shared" si="354"/>
        <v/>
      </c>
      <c r="R659" s="22"/>
      <c r="S659" s="99"/>
      <c r="T659" s="10"/>
      <c r="U659" s="229" t="str">
        <f t="shared" si="355"/>
        <v/>
      </c>
      <c r="V659" s="230"/>
      <c r="W659" s="230"/>
      <c r="X659" s="230"/>
      <c r="Y659" s="230"/>
      <c r="Z659" s="22" t="str">
        <f>""</f>
        <v/>
      </c>
      <c r="AB659" s="23" t="str">
        <f t="shared" si="356"/>
        <v/>
      </c>
      <c r="AC659" s="2" t="b">
        <f>COUNT(Q659:Q$2500)&gt;0</f>
        <v>0</v>
      </c>
      <c r="AD659" s="2" t="b">
        <f t="shared" si="339"/>
        <v>0</v>
      </c>
      <c r="AE659" s="2" t="b">
        <f t="shared" si="340"/>
        <v>0</v>
      </c>
      <c r="AF659" s="2" t="b">
        <f t="shared" si="341"/>
        <v>0</v>
      </c>
      <c r="AG659" s="2" t="b">
        <f>OR(
  AND(AC659,NOT(AC660)),
  AND(AF659,WEEKDAY(AH658,2)=EINSTELLUNGEN!$D$12),
  AND(AF659,AH659=$J$35)
)</f>
        <v>0</v>
      </c>
      <c r="AH659" s="2">
        <f>IF(AE659,AH658+IF(WEEKDAY(AH658+1,2)&lt;=EINSTELLUNGEN!$D$12,1,$J$36),AH658)</f>
        <v>42020</v>
      </c>
      <c r="AI659" s="2">
        <f t="shared" si="342"/>
        <v>2019</v>
      </c>
      <c r="AJ659" s="2">
        <f t="shared" si="343"/>
        <v>201901</v>
      </c>
      <c r="AK659" s="2">
        <f t="shared" si="344"/>
        <v>201901</v>
      </c>
      <c r="AL659" s="2">
        <f t="shared" si="372"/>
        <v>201903</v>
      </c>
      <c r="AM659" s="2" t="b">
        <f t="shared" si="345"/>
        <v>1</v>
      </c>
      <c r="AN659" s="4" t="e">
        <f t="shared" si="357"/>
        <v>#N/A</v>
      </c>
      <c r="AO659" s="4" t="e">
        <f t="shared" si="358"/>
        <v>#N/A</v>
      </c>
      <c r="AP659" s="2" t="str">
        <f>IF(AD659,
  IF(ISBLANK(H659),
    AP658,
    IF(LEN(H659)=1,
      IF(OR(UPPER(H659)="A",UPPER(H659)="I"),
        EINSTELLUNGEN!$D$21,
        IF(OR(UPPER(H659)="B",UPPER(H659)="M"),
          EINSTELLUNGEN!$D$22,
          IF(OR(UPPER(H659)="C",UPPER(H659)="S"),
            EINSTELLUNGEN!$D$23,
            IF(UPPER(H659)="D",
              EINSTELLUNGEN!$D$24,
              IF(UPPER(H659)="E",
                EINSTELLUNGEN!$D$25,
                UPPER(H659)))))),
      IF(ISNUMBER(H659),
        EINSTELLUNGEN!$D$20&amp;H659,
        UPPER(H659)))),
  "")</f>
        <v/>
      </c>
      <c r="AQ659" s="2" t="str">
        <f t="shared" si="359"/>
        <v/>
      </c>
      <c r="AR659" s="2">
        <f t="shared" si="360"/>
        <v>0</v>
      </c>
      <c r="AS659" s="145">
        <f t="shared" si="361"/>
        <v>0.33333333333333331</v>
      </c>
      <c r="AT659" s="2">
        <f t="shared" si="362"/>
        <v>0</v>
      </c>
      <c r="AU659" s="2">
        <f t="shared" si="363"/>
        <v>0</v>
      </c>
      <c r="AV659" s="2">
        <f t="shared" si="364"/>
        <v>0</v>
      </c>
      <c r="AW659" s="2">
        <f t="shared" si="365"/>
        <v>0</v>
      </c>
      <c r="AX659" s="2">
        <f t="shared" si="346"/>
        <v>0</v>
      </c>
      <c r="AY659" s="2">
        <f t="shared" si="366"/>
        <v>0</v>
      </c>
      <c r="AZ659" s="145" t="e">
        <f t="shared" si="367"/>
        <v>#N/A</v>
      </c>
      <c r="BA659" s="145" t="e">
        <f t="shared" si="368"/>
        <v>#N/A</v>
      </c>
      <c r="BB659" s="145">
        <f t="shared" si="369"/>
        <v>2.083333333333337E-2</v>
      </c>
      <c r="BC659" s="2">
        <f>IF(AM659,
  IF(AND(AL659=$J$31,_xlfn.DAYS(AH659,DATE(AI659,1,1))&lt;7),
    MAX(0,EINSTELLUNGEN!$D$12+1-WEEKDAY(DATE(EINSTELLUNGEN!$D$9,EINSTELLUNGEN!$D$10,1),2)),
    IF(AL659=$J$33,
      MIN(EINSTELLUNGEN!$D$12,WEEKDAY(DATE(EINSTELLUNGEN!$D$9,12,31),2)),
      EINSTELLUNGEN!$D$12
  )) - SUMIF(AL$50:AL$2500,"="&amp;AL659,AX$50:AX$2500),
  0)</f>
        <v>3</v>
      </c>
      <c r="BD659" s="2">
        <f t="shared" si="370"/>
        <v>0.33333333333333331</v>
      </c>
      <c r="BE659" s="2">
        <f t="shared" si="371"/>
        <v>0</v>
      </c>
    </row>
    <row r="660" spans="1:57" ht="10.5" customHeight="1">
      <c r="A660" s="1" t="str">
        <f t="shared" ca="1" si="347"/>
        <v/>
      </c>
      <c r="B660" s="1" t="str">
        <f t="shared" ca="1" si="348"/>
        <v/>
      </c>
      <c r="C660" s="1" t="str">
        <f t="shared" ca="1" si="349"/>
        <v/>
      </c>
      <c r="D660" s="1" t="str">
        <f t="shared" ca="1" si="350"/>
        <v/>
      </c>
      <c r="F660" s="10"/>
      <c r="G660" s="136" t="str">
        <f t="shared" si="351"/>
        <v/>
      </c>
      <c r="H660" s="27"/>
      <c r="I660" s="28"/>
      <c r="J660" s="28"/>
      <c r="K660" s="29"/>
      <c r="L660" s="136"/>
      <c r="M660" s="136"/>
      <c r="N660" s="136"/>
      <c r="O660" s="26" t="str">
        <f t="shared" si="352"/>
        <v/>
      </c>
      <c r="P660" s="218" t="str">
        <f t="shared" si="353"/>
        <v/>
      </c>
      <c r="Q660" s="26" t="str">
        <f t="shared" si="354"/>
        <v/>
      </c>
      <c r="R660" s="22"/>
      <c r="S660" s="99"/>
      <c r="T660" s="10"/>
      <c r="U660" s="229" t="str">
        <f t="shared" si="355"/>
        <v/>
      </c>
      <c r="V660" s="230"/>
      <c r="W660" s="230"/>
      <c r="X660" s="230"/>
      <c r="Y660" s="230"/>
      <c r="Z660" s="22" t="str">
        <f>""</f>
        <v/>
      </c>
      <c r="AB660" s="23" t="str">
        <f t="shared" si="356"/>
        <v/>
      </c>
      <c r="AC660" s="2" t="b">
        <f>COUNT(Q660:Q$2500)&gt;0</f>
        <v>0</v>
      </c>
      <c r="AD660" s="2" t="b">
        <f t="shared" si="339"/>
        <v>0</v>
      </c>
      <c r="AE660" s="2" t="b">
        <f t="shared" si="340"/>
        <v>0</v>
      </c>
      <c r="AF660" s="2" t="b">
        <f t="shared" si="341"/>
        <v>0</v>
      </c>
      <c r="AG660" s="2" t="b">
        <f>OR(
  AND(AC660,NOT(AC661)),
  AND(AF660,WEEKDAY(AH659,2)=EINSTELLUNGEN!$D$12),
  AND(AF660,AH660=$J$35)
)</f>
        <v>0</v>
      </c>
      <c r="AH660" s="2">
        <f>IF(AE660,AH659+IF(WEEKDAY(AH659+1,2)&lt;=EINSTELLUNGEN!$D$12,1,$J$36),AH659)</f>
        <v>42020</v>
      </c>
      <c r="AI660" s="2">
        <f t="shared" si="342"/>
        <v>2019</v>
      </c>
      <c r="AJ660" s="2">
        <f t="shared" si="343"/>
        <v>201901</v>
      </c>
      <c r="AK660" s="2">
        <f t="shared" si="344"/>
        <v>201901</v>
      </c>
      <c r="AL660" s="2">
        <f t="shared" si="372"/>
        <v>201903</v>
      </c>
      <c r="AM660" s="2" t="b">
        <f t="shared" si="345"/>
        <v>1</v>
      </c>
      <c r="AN660" s="4" t="e">
        <f t="shared" si="357"/>
        <v>#N/A</v>
      </c>
      <c r="AO660" s="4" t="e">
        <f t="shared" si="358"/>
        <v>#N/A</v>
      </c>
      <c r="AP660" s="2" t="str">
        <f>IF(AD660,
  IF(ISBLANK(H660),
    AP659,
    IF(LEN(H660)=1,
      IF(OR(UPPER(H660)="A",UPPER(H660)="I"),
        EINSTELLUNGEN!$D$21,
        IF(OR(UPPER(H660)="B",UPPER(H660)="M"),
          EINSTELLUNGEN!$D$22,
          IF(OR(UPPER(H660)="C",UPPER(H660)="S"),
            EINSTELLUNGEN!$D$23,
            IF(UPPER(H660)="D",
              EINSTELLUNGEN!$D$24,
              IF(UPPER(H660)="E",
                EINSTELLUNGEN!$D$25,
                UPPER(H660)))))),
      IF(ISNUMBER(H660),
        EINSTELLUNGEN!$D$20&amp;H660,
        UPPER(H660)))),
  "")</f>
        <v/>
      </c>
      <c r="AQ660" s="2" t="str">
        <f t="shared" si="359"/>
        <v/>
      </c>
      <c r="AR660" s="2">
        <f t="shared" si="360"/>
        <v>0</v>
      </c>
      <c r="AS660" s="145">
        <f t="shared" si="361"/>
        <v>0.33333333333333331</v>
      </c>
      <c r="AT660" s="2">
        <f t="shared" si="362"/>
        <v>0</v>
      </c>
      <c r="AU660" s="2">
        <f t="shared" si="363"/>
        <v>0</v>
      </c>
      <c r="AV660" s="2">
        <f t="shared" si="364"/>
        <v>0</v>
      </c>
      <c r="AW660" s="2">
        <f t="shared" si="365"/>
        <v>0</v>
      </c>
      <c r="AX660" s="2">
        <f t="shared" si="346"/>
        <v>0</v>
      </c>
      <c r="AY660" s="2">
        <f t="shared" si="366"/>
        <v>0</v>
      </c>
      <c r="AZ660" s="145" t="e">
        <f t="shared" si="367"/>
        <v>#N/A</v>
      </c>
      <c r="BA660" s="145" t="e">
        <f t="shared" si="368"/>
        <v>#N/A</v>
      </c>
      <c r="BB660" s="145">
        <f t="shared" si="369"/>
        <v>2.083333333333337E-2</v>
      </c>
      <c r="BC660" s="2">
        <f>IF(AM660,
  IF(AND(AL660=$J$31,_xlfn.DAYS(AH660,DATE(AI660,1,1))&lt;7),
    MAX(0,EINSTELLUNGEN!$D$12+1-WEEKDAY(DATE(EINSTELLUNGEN!$D$9,EINSTELLUNGEN!$D$10,1),2)),
    IF(AL660=$J$33,
      MIN(EINSTELLUNGEN!$D$12,WEEKDAY(DATE(EINSTELLUNGEN!$D$9,12,31),2)),
      EINSTELLUNGEN!$D$12
  )) - SUMIF(AL$50:AL$2500,"="&amp;AL660,AX$50:AX$2500),
  0)</f>
        <v>3</v>
      </c>
      <c r="BD660" s="2">
        <f t="shared" si="370"/>
        <v>0.33333333333333331</v>
      </c>
      <c r="BE660" s="2">
        <f t="shared" si="371"/>
        <v>0</v>
      </c>
    </row>
    <row r="661" spans="1:57" ht="10.5" customHeight="1">
      <c r="A661" s="1" t="str">
        <f t="shared" ca="1" si="347"/>
        <v/>
      </c>
      <c r="B661" s="1" t="str">
        <f t="shared" ca="1" si="348"/>
        <v/>
      </c>
      <c r="C661" s="1" t="str">
        <f t="shared" ca="1" si="349"/>
        <v/>
      </c>
      <c r="D661" s="1" t="str">
        <f t="shared" ca="1" si="350"/>
        <v/>
      </c>
      <c r="F661" s="10"/>
      <c r="G661" s="136" t="str">
        <f t="shared" si="351"/>
        <v/>
      </c>
      <c r="H661" s="27"/>
      <c r="I661" s="28"/>
      <c r="J661" s="28"/>
      <c r="K661" s="29"/>
      <c r="L661" s="136"/>
      <c r="M661" s="136"/>
      <c r="N661" s="136"/>
      <c r="O661" s="26" t="str">
        <f t="shared" si="352"/>
        <v/>
      </c>
      <c r="P661" s="218" t="str">
        <f t="shared" si="353"/>
        <v/>
      </c>
      <c r="Q661" s="26" t="str">
        <f t="shared" si="354"/>
        <v/>
      </c>
      <c r="R661" s="22"/>
      <c r="S661" s="99"/>
      <c r="T661" s="10"/>
      <c r="U661" s="229" t="str">
        <f t="shared" si="355"/>
        <v/>
      </c>
      <c r="V661" s="230"/>
      <c r="W661" s="230"/>
      <c r="X661" s="230"/>
      <c r="Y661" s="230"/>
      <c r="Z661" s="22" t="str">
        <f>""</f>
        <v/>
      </c>
      <c r="AB661" s="23" t="str">
        <f t="shared" si="356"/>
        <v/>
      </c>
      <c r="AC661" s="2" t="b">
        <f>COUNT(Q661:Q$2500)&gt;0</f>
        <v>0</v>
      </c>
      <c r="AD661" s="2" t="b">
        <f t="shared" si="339"/>
        <v>0</v>
      </c>
      <c r="AE661" s="2" t="b">
        <f t="shared" si="340"/>
        <v>0</v>
      </c>
      <c r="AF661" s="2" t="b">
        <f t="shared" si="341"/>
        <v>0</v>
      </c>
      <c r="AG661" s="2" t="b">
        <f>OR(
  AND(AC661,NOT(AC662)),
  AND(AF661,WEEKDAY(AH660,2)=EINSTELLUNGEN!$D$12),
  AND(AF661,AH661=$J$35)
)</f>
        <v>0</v>
      </c>
      <c r="AH661" s="2">
        <f>IF(AE661,AH660+IF(WEEKDAY(AH660+1,2)&lt;=EINSTELLUNGEN!$D$12,1,$J$36),AH660)</f>
        <v>42020</v>
      </c>
      <c r="AI661" s="2">
        <f t="shared" si="342"/>
        <v>2019</v>
      </c>
      <c r="AJ661" s="2">
        <f t="shared" si="343"/>
        <v>201901</v>
      </c>
      <c r="AK661" s="2">
        <f t="shared" si="344"/>
        <v>201901</v>
      </c>
      <c r="AL661" s="2">
        <f t="shared" si="372"/>
        <v>201903</v>
      </c>
      <c r="AM661" s="2" t="b">
        <f t="shared" si="345"/>
        <v>1</v>
      </c>
      <c r="AN661" s="4" t="e">
        <f t="shared" si="357"/>
        <v>#N/A</v>
      </c>
      <c r="AO661" s="4" t="e">
        <f t="shared" si="358"/>
        <v>#N/A</v>
      </c>
      <c r="AP661" s="2" t="str">
        <f>IF(AD661,
  IF(ISBLANK(H661),
    AP660,
    IF(LEN(H661)=1,
      IF(OR(UPPER(H661)="A",UPPER(H661)="I"),
        EINSTELLUNGEN!$D$21,
        IF(OR(UPPER(H661)="B",UPPER(H661)="M"),
          EINSTELLUNGEN!$D$22,
          IF(OR(UPPER(H661)="C",UPPER(H661)="S"),
            EINSTELLUNGEN!$D$23,
            IF(UPPER(H661)="D",
              EINSTELLUNGEN!$D$24,
              IF(UPPER(H661)="E",
                EINSTELLUNGEN!$D$25,
                UPPER(H661)))))),
      IF(ISNUMBER(H661),
        EINSTELLUNGEN!$D$20&amp;H661,
        UPPER(H661)))),
  "")</f>
        <v/>
      </c>
      <c r="AQ661" s="2" t="str">
        <f t="shared" si="359"/>
        <v/>
      </c>
      <c r="AR661" s="2">
        <f t="shared" si="360"/>
        <v>0</v>
      </c>
      <c r="AS661" s="145">
        <f t="shared" si="361"/>
        <v>0.33333333333333331</v>
      </c>
      <c r="AT661" s="2">
        <f t="shared" si="362"/>
        <v>0</v>
      </c>
      <c r="AU661" s="2">
        <f t="shared" si="363"/>
        <v>0</v>
      </c>
      <c r="AV661" s="2">
        <f t="shared" si="364"/>
        <v>0</v>
      </c>
      <c r="AW661" s="2">
        <f t="shared" si="365"/>
        <v>0</v>
      </c>
      <c r="AX661" s="2">
        <f t="shared" si="346"/>
        <v>0</v>
      </c>
      <c r="AY661" s="2">
        <f t="shared" si="366"/>
        <v>0</v>
      </c>
      <c r="AZ661" s="145" t="e">
        <f t="shared" si="367"/>
        <v>#N/A</v>
      </c>
      <c r="BA661" s="145" t="e">
        <f t="shared" si="368"/>
        <v>#N/A</v>
      </c>
      <c r="BB661" s="145">
        <f t="shared" si="369"/>
        <v>2.083333333333337E-2</v>
      </c>
      <c r="BC661" s="2">
        <f>IF(AM661,
  IF(AND(AL661=$J$31,_xlfn.DAYS(AH661,DATE(AI661,1,1))&lt;7),
    MAX(0,EINSTELLUNGEN!$D$12+1-WEEKDAY(DATE(EINSTELLUNGEN!$D$9,EINSTELLUNGEN!$D$10,1),2)),
    IF(AL661=$J$33,
      MIN(EINSTELLUNGEN!$D$12,WEEKDAY(DATE(EINSTELLUNGEN!$D$9,12,31),2)),
      EINSTELLUNGEN!$D$12
  )) - SUMIF(AL$50:AL$2500,"="&amp;AL661,AX$50:AX$2500),
  0)</f>
        <v>3</v>
      </c>
      <c r="BD661" s="2">
        <f t="shared" si="370"/>
        <v>0.33333333333333331</v>
      </c>
      <c r="BE661" s="2">
        <f t="shared" si="371"/>
        <v>0</v>
      </c>
    </row>
    <row r="662" spans="1:57" ht="10.5" customHeight="1">
      <c r="A662" s="1" t="str">
        <f t="shared" ca="1" si="347"/>
        <v/>
      </c>
      <c r="B662" s="1" t="str">
        <f t="shared" ca="1" si="348"/>
        <v/>
      </c>
      <c r="C662" s="1" t="str">
        <f t="shared" ca="1" si="349"/>
        <v/>
      </c>
      <c r="D662" s="1" t="str">
        <f t="shared" ca="1" si="350"/>
        <v/>
      </c>
      <c r="F662" s="10"/>
      <c r="G662" s="136" t="str">
        <f t="shared" si="351"/>
        <v/>
      </c>
      <c r="H662" s="27"/>
      <c r="I662" s="28"/>
      <c r="J662" s="28"/>
      <c r="K662" s="29"/>
      <c r="L662" s="136"/>
      <c r="M662" s="136"/>
      <c r="N662" s="136"/>
      <c r="O662" s="26" t="str">
        <f t="shared" si="352"/>
        <v/>
      </c>
      <c r="P662" s="218" t="str">
        <f t="shared" si="353"/>
        <v/>
      </c>
      <c r="Q662" s="26" t="str">
        <f t="shared" si="354"/>
        <v/>
      </c>
      <c r="R662" s="22"/>
      <c r="S662" s="99"/>
      <c r="T662" s="10"/>
      <c r="U662" s="229" t="str">
        <f t="shared" si="355"/>
        <v/>
      </c>
      <c r="V662" s="230"/>
      <c r="W662" s="230"/>
      <c r="X662" s="230"/>
      <c r="Y662" s="230"/>
      <c r="Z662" s="22" t="str">
        <f>""</f>
        <v/>
      </c>
      <c r="AB662" s="23" t="str">
        <f t="shared" si="356"/>
        <v/>
      </c>
      <c r="AC662" s="2" t="b">
        <f>COUNT(Q662:Q$2500)&gt;0</f>
        <v>0</v>
      </c>
      <c r="AD662" s="2" t="b">
        <f t="shared" si="339"/>
        <v>0</v>
      </c>
      <c r="AE662" s="2" t="b">
        <f t="shared" si="340"/>
        <v>0</v>
      </c>
      <c r="AF662" s="2" t="b">
        <f t="shared" si="341"/>
        <v>0</v>
      </c>
      <c r="AG662" s="2" t="b">
        <f>OR(
  AND(AC662,NOT(AC663)),
  AND(AF662,WEEKDAY(AH661,2)=EINSTELLUNGEN!$D$12),
  AND(AF662,AH662=$J$35)
)</f>
        <v>0</v>
      </c>
      <c r="AH662" s="2">
        <f>IF(AE662,AH661+IF(WEEKDAY(AH661+1,2)&lt;=EINSTELLUNGEN!$D$12,1,$J$36),AH661)</f>
        <v>42020</v>
      </c>
      <c r="AI662" s="2">
        <f t="shared" si="342"/>
        <v>2019</v>
      </c>
      <c r="AJ662" s="2">
        <f t="shared" si="343"/>
        <v>201901</v>
      </c>
      <c r="AK662" s="2">
        <f t="shared" si="344"/>
        <v>201901</v>
      </c>
      <c r="AL662" s="2">
        <f t="shared" si="372"/>
        <v>201903</v>
      </c>
      <c r="AM662" s="2" t="b">
        <f t="shared" si="345"/>
        <v>1</v>
      </c>
      <c r="AN662" s="4" t="e">
        <f t="shared" si="357"/>
        <v>#N/A</v>
      </c>
      <c r="AO662" s="4" t="e">
        <f t="shared" si="358"/>
        <v>#N/A</v>
      </c>
      <c r="AP662" s="2" t="str">
        <f>IF(AD662,
  IF(ISBLANK(H662),
    AP661,
    IF(LEN(H662)=1,
      IF(OR(UPPER(H662)="A",UPPER(H662)="I"),
        EINSTELLUNGEN!$D$21,
        IF(OR(UPPER(H662)="B",UPPER(H662)="M"),
          EINSTELLUNGEN!$D$22,
          IF(OR(UPPER(H662)="C",UPPER(H662)="S"),
            EINSTELLUNGEN!$D$23,
            IF(UPPER(H662)="D",
              EINSTELLUNGEN!$D$24,
              IF(UPPER(H662)="E",
                EINSTELLUNGEN!$D$25,
                UPPER(H662)))))),
      IF(ISNUMBER(H662),
        EINSTELLUNGEN!$D$20&amp;H662,
        UPPER(H662)))),
  "")</f>
        <v/>
      </c>
      <c r="AQ662" s="2" t="str">
        <f t="shared" si="359"/>
        <v/>
      </c>
      <c r="AR662" s="2">
        <f t="shared" si="360"/>
        <v>0</v>
      </c>
      <c r="AS662" s="145">
        <f t="shared" si="361"/>
        <v>0.33333333333333331</v>
      </c>
      <c r="AT662" s="2">
        <f t="shared" si="362"/>
        <v>0</v>
      </c>
      <c r="AU662" s="2">
        <f t="shared" si="363"/>
        <v>0</v>
      </c>
      <c r="AV662" s="2">
        <f t="shared" si="364"/>
        <v>0</v>
      </c>
      <c r="AW662" s="2">
        <f t="shared" si="365"/>
        <v>0</v>
      </c>
      <c r="AX662" s="2">
        <f t="shared" si="346"/>
        <v>0</v>
      </c>
      <c r="AY662" s="2">
        <f t="shared" si="366"/>
        <v>0</v>
      </c>
      <c r="AZ662" s="145" t="e">
        <f t="shared" si="367"/>
        <v>#N/A</v>
      </c>
      <c r="BA662" s="145" t="e">
        <f t="shared" si="368"/>
        <v>#N/A</v>
      </c>
      <c r="BB662" s="145">
        <f t="shared" si="369"/>
        <v>2.083333333333337E-2</v>
      </c>
      <c r="BC662" s="2">
        <f>IF(AM662,
  IF(AND(AL662=$J$31,_xlfn.DAYS(AH662,DATE(AI662,1,1))&lt;7),
    MAX(0,EINSTELLUNGEN!$D$12+1-WEEKDAY(DATE(EINSTELLUNGEN!$D$9,EINSTELLUNGEN!$D$10,1),2)),
    IF(AL662=$J$33,
      MIN(EINSTELLUNGEN!$D$12,WEEKDAY(DATE(EINSTELLUNGEN!$D$9,12,31),2)),
      EINSTELLUNGEN!$D$12
  )) - SUMIF(AL$50:AL$2500,"="&amp;AL662,AX$50:AX$2500),
  0)</f>
        <v>3</v>
      </c>
      <c r="BD662" s="2">
        <f t="shared" si="370"/>
        <v>0.33333333333333331</v>
      </c>
      <c r="BE662" s="2">
        <f t="shared" si="371"/>
        <v>0</v>
      </c>
    </row>
    <row r="663" spans="1:57" ht="10.5" customHeight="1">
      <c r="A663" s="1" t="str">
        <f t="shared" ca="1" si="347"/>
        <v/>
      </c>
      <c r="B663" s="1" t="str">
        <f t="shared" ca="1" si="348"/>
        <v/>
      </c>
      <c r="C663" s="1" t="str">
        <f t="shared" ca="1" si="349"/>
        <v/>
      </c>
      <c r="D663" s="1" t="str">
        <f t="shared" ca="1" si="350"/>
        <v/>
      </c>
      <c r="F663" s="10"/>
      <c r="G663" s="136" t="str">
        <f t="shared" si="351"/>
        <v/>
      </c>
      <c r="H663" s="27"/>
      <c r="I663" s="28"/>
      <c r="J663" s="28"/>
      <c r="K663" s="29"/>
      <c r="L663" s="136"/>
      <c r="M663" s="136"/>
      <c r="N663" s="136"/>
      <c r="O663" s="26" t="str">
        <f t="shared" si="352"/>
        <v/>
      </c>
      <c r="P663" s="218" t="str">
        <f t="shared" si="353"/>
        <v/>
      </c>
      <c r="Q663" s="26" t="str">
        <f t="shared" si="354"/>
        <v/>
      </c>
      <c r="R663" s="22"/>
      <c r="S663" s="99"/>
      <c r="T663" s="10"/>
      <c r="U663" s="229" t="str">
        <f t="shared" si="355"/>
        <v/>
      </c>
      <c r="V663" s="230"/>
      <c r="W663" s="230"/>
      <c r="X663" s="230"/>
      <c r="Y663" s="230"/>
      <c r="Z663" s="22" t="str">
        <f>""</f>
        <v/>
      </c>
      <c r="AB663" s="23" t="str">
        <f t="shared" si="356"/>
        <v/>
      </c>
      <c r="AC663" s="2" t="b">
        <f>COUNT(Q663:Q$2500)&gt;0</f>
        <v>0</v>
      </c>
      <c r="AD663" s="2" t="b">
        <f t="shared" si="339"/>
        <v>0</v>
      </c>
      <c r="AE663" s="2" t="b">
        <f t="shared" si="340"/>
        <v>0</v>
      </c>
      <c r="AF663" s="2" t="b">
        <f t="shared" si="341"/>
        <v>0</v>
      </c>
      <c r="AG663" s="2" t="b">
        <f>OR(
  AND(AC663,NOT(AC664)),
  AND(AF663,WEEKDAY(AH662,2)=EINSTELLUNGEN!$D$12),
  AND(AF663,AH663=$J$35)
)</f>
        <v>0</v>
      </c>
      <c r="AH663" s="2">
        <f>IF(AE663,AH662+IF(WEEKDAY(AH662+1,2)&lt;=EINSTELLUNGEN!$D$12,1,$J$36),AH662)</f>
        <v>42020</v>
      </c>
      <c r="AI663" s="2">
        <f t="shared" si="342"/>
        <v>2019</v>
      </c>
      <c r="AJ663" s="2">
        <f t="shared" si="343"/>
        <v>201901</v>
      </c>
      <c r="AK663" s="2">
        <f t="shared" si="344"/>
        <v>201901</v>
      </c>
      <c r="AL663" s="2">
        <f t="shared" si="372"/>
        <v>201903</v>
      </c>
      <c r="AM663" s="2" t="b">
        <f t="shared" si="345"/>
        <v>1</v>
      </c>
      <c r="AN663" s="4" t="e">
        <f t="shared" si="357"/>
        <v>#N/A</v>
      </c>
      <c r="AO663" s="4" t="e">
        <f t="shared" si="358"/>
        <v>#N/A</v>
      </c>
      <c r="AP663" s="2" t="str">
        <f>IF(AD663,
  IF(ISBLANK(H663),
    AP662,
    IF(LEN(H663)=1,
      IF(OR(UPPER(H663)="A",UPPER(H663)="I"),
        EINSTELLUNGEN!$D$21,
        IF(OR(UPPER(H663)="B",UPPER(H663)="M"),
          EINSTELLUNGEN!$D$22,
          IF(OR(UPPER(H663)="C",UPPER(H663)="S"),
            EINSTELLUNGEN!$D$23,
            IF(UPPER(H663)="D",
              EINSTELLUNGEN!$D$24,
              IF(UPPER(H663)="E",
                EINSTELLUNGEN!$D$25,
                UPPER(H663)))))),
      IF(ISNUMBER(H663),
        EINSTELLUNGEN!$D$20&amp;H663,
        UPPER(H663)))),
  "")</f>
        <v/>
      </c>
      <c r="AQ663" s="2" t="str">
        <f t="shared" si="359"/>
        <v/>
      </c>
      <c r="AR663" s="2">
        <f t="shared" si="360"/>
        <v>0</v>
      </c>
      <c r="AS663" s="145">
        <f t="shared" si="361"/>
        <v>0.33333333333333331</v>
      </c>
      <c r="AT663" s="2">
        <f t="shared" si="362"/>
        <v>0</v>
      </c>
      <c r="AU663" s="2">
        <f t="shared" si="363"/>
        <v>0</v>
      </c>
      <c r="AV663" s="2">
        <f t="shared" si="364"/>
        <v>0</v>
      </c>
      <c r="AW663" s="2">
        <f t="shared" si="365"/>
        <v>0</v>
      </c>
      <c r="AX663" s="2">
        <f t="shared" si="346"/>
        <v>0</v>
      </c>
      <c r="AY663" s="2">
        <f t="shared" si="366"/>
        <v>0</v>
      </c>
      <c r="AZ663" s="145" t="e">
        <f t="shared" si="367"/>
        <v>#N/A</v>
      </c>
      <c r="BA663" s="145" t="e">
        <f t="shared" si="368"/>
        <v>#N/A</v>
      </c>
      <c r="BB663" s="145">
        <f t="shared" si="369"/>
        <v>2.083333333333337E-2</v>
      </c>
      <c r="BC663" s="2">
        <f>IF(AM663,
  IF(AND(AL663=$J$31,_xlfn.DAYS(AH663,DATE(AI663,1,1))&lt;7),
    MAX(0,EINSTELLUNGEN!$D$12+1-WEEKDAY(DATE(EINSTELLUNGEN!$D$9,EINSTELLUNGEN!$D$10,1),2)),
    IF(AL663=$J$33,
      MIN(EINSTELLUNGEN!$D$12,WEEKDAY(DATE(EINSTELLUNGEN!$D$9,12,31),2)),
      EINSTELLUNGEN!$D$12
  )) - SUMIF(AL$50:AL$2500,"="&amp;AL663,AX$50:AX$2500),
  0)</f>
        <v>3</v>
      </c>
      <c r="BD663" s="2">
        <f t="shared" si="370"/>
        <v>0.33333333333333331</v>
      </c>
      <c r="BE663" s="2">
        <f t="shared" si="371"/>
        <v>0</v>
      </c>
    </row>
    <row r="664" spans="1:57" ht="10.5" customHeight="1">
      <c r="A664" s="1" t="str">
        <f t="shared" ca="1" si="347"/>
        <v/>
      </c>
      <c r="B664" s="1" t="str">
        <f t="shared" ca="1" si="348"/>
        <v/>
      </c>
      <c r="C664" s="1" t="str">
        <f t="shared" ca="1" si="349"/>
        <v/>
      </c>
      <c r="D664" s="1" t="str">
        <f t="shared" ca="1" si="350"/>
        <v/>
      </c>
      <c r="F664" s="10"/>
      <c r="G664" s="136" t="str">
        <f t="shared" si="351"/>
        <v/>
      </c>
      <c r="H664" s="27"/>
      <c r="I664" s="28"/>
      <c r="J664" s="28"/>
      <c r="K664" s="29"/>
      <c r="L664" s="136"/>
      <c r="M664" s="136"/>
      <c r="N664" s="136"/>
      <c r="O664" s="26" t="str">
        <f t="shared" si="352"/>
        <v/>
      </c>
      <c r="P664" s="218" t="str">
        <f t="shared" si="353"/>
        <v/>
      </c>
      <c r="Q664" s="26" t="str">
        <f t="shared" si="354"/>
        <v/>
      </c>
      <c r="R664" s="22"/>
      <c r="S664" s="99"/>
      <c r="T664" s="10"/>
      <c r="U664" s="229" t="str">
        <f t="shared" si="355"/>
        <v/>
      </c>
      <c r="V664" s="230"/>
      <c r="W664" s="230"/>
      <c r="X664" s="230"/>
      <c r="Y664" s="230"/>
      <c r="Z664" s="22" t="str">
        <f>""</f>
        <v/>
      </c>
      <c r="AB664" s="23" t="str">
        <f t="shared" si="356"/>
        <v/>
      </c>
      <c r="AC664" s="2" t="b">
        <f>COUNT(Q664:Q$2500)&gt;0</f>
        <v>0</v>
      </c>
      <c r="AD664" s="2" t="b">
        <f t="shared" si="339"/>
        <v>0</v>
      </c>
      <c r="AE664" s="2" t="b">
        <f t="shared" si="340"/>
        <v>0</v>
      </c>
      <c r="AF664" s="2" t="b">
        <f t="shared" si="341"/>
        <v>0</v>
      </c>
      <c r="AG664" s="2" t="b">
        <f>OR(
  AND(AC664,NOT(AC665)),
  AND(AF664,WEEKDAY(AH663,2)=EINSTELLUNGEN!$D$12),
  AND(AF664,AH664=$J$35)
)</f>
        <v>0</v>
      </c>
      <c r="AH664" s="2">
        <f>IF(AE664,AH663+IF(WEEKDAY(AH663+1,2)&lt;=EINSTELLUNGEN!$D$12,1,$J$36),AH663)</f>
        <v>42020</v>
      </c>
      <c r="AI664" s="2">
        <f t="shared" si="342"/>
        <v>2019</v>
      </c>
      <c r="AJ664" s="2">
        <f t="shared" si="343"/>
        <v>201901</v>
      </c>
      <c r="AK664" s="2">
        <f t="shared" si="344"/>
        <v>201901</v>
      </c>
      <c r="AL664" s="2">
        <f t="shared" si="372"/>
        <v>201903</v>
      </c>
      <c r="AM664" s="2" t="b">
        <f t="shared" si="345"/>
        <v>1</v>
      </c>
      <c r="AN664" s="4" t="e">
        <f t="shared" si="357"/>
        <v>#N/A</v>
      </c>
      <c r="AO664" s="4" t="e">
        <f t="shared" si="358"/>
        <v>#N/A</v>
      </c>
      <c r="AP664" s="2" t="str">
        <f>IF(AD664,
  IF(ISBLANK(H664),
    AP663,
    IF(LEN(H664)=1,
      IF(OR(UPPER(H664)="A",UPPER(H664)="I"),
        EINSTELLUNGEN!$D$21,
        IF(OR(UPPER(H664)="B",UPPER(H664)="M"),
          EINSTELLUNGEN!$D$22,
          IF(OR(UPPER(H664)="C",UPPER(H664)="S"),
            EINSTELLUNGEN!$D$23,
            IF(UPPER(H664)="D",
              EINSTELLUNGEN!$D$24,
              IF(UPPER(H664)="E",
                EINSTELLUNGEN!$D$25,
                UPPER(H664)))))),
      IF(ISNUMBER(H664),
        EINSTELLUNGEN!$D$20&amp;H664,
        UPPER(H664)))),
  "")</f>
        <v/>
      </c>
      <c r="AQ664" s="2" t="str">
        <f t="shared" si="359"/>
        <v/>
      </c>
      <c r="AR664" s="2">
        <f t="shared" si="360"/>
        <v>0</v>
      </c>
      <c r="AS664" s="145">
        <f t="shared" si="361"/>
        <v>0.33333333333333331</v>
      </c>
      <c r="AT664" s="2">
        <f t="shared" si="362"/>
        <v>0</v>
      </c>
      <c r="AU664" s="2">
        <f t="shared" si="363"/>
        <v>0</v>
      </c>
      <c r="AV664" s="2">
        <f t="shared" si="364"/>
        <v>0</v>
      </c>
      <c r="AW664" s="2">
        <f t="shared" si="365"/>
        <v>0</v>
      </c>
      <c r="AX664" s="2">
        <f t="shared" si="346"/>
        <v>0</v>
      </c>
      <c r="AY664" s="2">
        <f t="shared" si="366"/>
        <v>0</v>
      </c>
      <c r="AZ664" s="145" t="e">
        <f t="shared" si="367"/>
        <v>#N/A</v>
      </c>
      <c r="BA664" s="145" t="e">
        <f t="shared" si="368"/>
        <v>#N/A</v>
      </c>
      <c r="BB664" s="145">
        <f t="shared" si="369"/>
        <v>2.083333333333337E-2</v>
      </c>
      <c r="BC664" s="2">
        <f>IF(AM664,
  IF(AND(AL664=$J$31,_xlfn.DAYS(AH664,DATE(AI664,1,1))&lt;7),
    MAX(0,EINSTELLUNGEN!$D$12+1-WEEKDAY(DATE(EINSTELLUNGEN!$D$9,EINSTELLUNGEN!$D$10,1),2)),
    IF(AL664=$J$33,
      MIN(EINSTELLUNGEN!$D$12,WEEKDAY(DATE(EINSTELLUNGEN!$D$9,12,31),2)),
      EINSTELLUNGEN!$D$12
  )) - SUMIF(AL$50:AL$2500,"="&amp;AL664,AX$50:AX$2500),
  0)</f>
        <v>3</v>
      </c>
      <c r="BD664" s="2">
        <f t="shared" si="370"/>
        <v>0.33333333333333331</v>
      </c>
      <c r="BE664" s="2">
        <f t="shared" si="371"/>
        <v>0</v>
      </c>
    </row>
    <row r="665" spans="1:57" ht="10.5" customHeight="1">
      <c r="A665" s="1" t="str">
        <f t="shared" ca="1" si="347"/>
        <v/>
      </c>
      <c r="B665" s="1" t="str">
        <f t="shared" ca="1" si="348"/>
        <v/>
      </c>
      <c r="C665" s="1" t="str">
        <f t="shared" ca="1" si="349"/>
        <v/>
      </c>
      <c r="D665" s="1" t="str">
        <f t="shared" ca="1" si="350"/>
        <v/>
      </c>
      <c r="F665" s="10"/>
      <c r="G665" s="136" t="str">
        <f t="shared" si="351"/>
        <v/>
      </c>
      <c r="H665" s="27"/>
      <c r="I665" s="28"/>
      <c r="J665" s="28"/>
      <c r="K665" s="29"/>
      <c r="L665" s="136"/>
      <c r="M665" s="136"/>
      <c r="N665" s="136"/>
      <c r="O665" s="26" t="str">
        <f t="shared" si="352"/>
        <v/>
      </c>
      <c r="P665" s="218" t="str">
        <f t="shared" si="353"/>
        <v/>
      </c>
      <c r="Q665" s="26" t="str">
        <f t="shared" si="354"/>
        <v/>
      </c>
      <c r="R665" s="22"/>
      <c r="S665" s="99"/>
      <c r="T665" s="10"/>
      <c r="U665" s="229" t="str">
        <f t="shared" si="355"/>
        <v/>
      </c>
      <c r="V665" s="230"/>
      <c r="W665" s="230"/>
      <c r="X665" s="230"/>
      <c r="Y665" s="230"/>
      <c r="Z665" s="22" t="str">
        <f>""</f>
        <v/>
      </c>
      <c r="AB665" s="23" t="str">
        <f t="shared" si="356"/>
        <v/>
      </c>
      <c r="AC665" s="2" t="b">
        <f>COUNT(Q665:Q$2500)&gt;0</f>
        <v>0</v>
      </c>
      <c r="AD665" s="2" t="b">
        <f t="shared" si="339"/>
        <v>0</v>
      </c>
      <c r="AE665" s="2" t="b">
        <f t="shared" si="340"/>
        <v>0</v>
      </c>
      <c r="AF665" s="2" t="b">
        <f t="shared" si="341"/>
        <v>0</v>
      </c>
      <c r="AG665" s="2" t="b">
        <f>OR(
  AND(AC665,NOT(AC666)),
  AND(AF665,WEEKDAY(AH664,2)=EINSTELLUNGEN!$D$12),
  AND(AF665,AH665=$J$35)
)</f>
        <v>0</v>
      </c>
      <c r="AH665" s="2">
        <f>IF(AE665,AH664+IF(WEEKDAY(AH664+1,2)&lt;=EINSTELLUNGEN!$D$12,1,$J$36),AH664)</f>
        <v>42020</v>
      </c>
      <c r="AI665" s="2">
        <f t="shared" si="342"/>
        <v>2019</v>
      </c>
      <c r="AJ665" s="2">
        <f t="shared" si="343"/>
        <v>201901</v>
      </c>
      <c r="AK665" s="2">
        <f t="shared" si="344"/>
        <v>201901</v>
      </c>
      <c r="AL665" s="2">
        <f t="shared" si="372"/>
        <v>201903</v>
      </c>
      <c r="AM665" s="2" t="b">
        <f t="shared" si="345"/>
        <v>1</v>
      </c>
      <c r="AN665" s="4" t="e">
        <f t="shared" si="357"/>
        <v>#N/A</v>
      </c>
      <c r="AO665" s="4" t="e">
        <f t="shared" si="358"/>
        <v>#N/A</v>
      </c>
      <c r="AP665" s="2" t="str">
        <f>IF(AD665,
  IF(ISBLANK(H665),
    AP664,
    IF(LEN(H665)=1,
      IF(OR(UPPER(H665)="A",UPPER(H665)="I"),
        EINSTELLUNGEN!$D$21,
        IF(OR(UPPER(H665)="B",UPPER(H665)="M"),
          EINSTELLUNGEN!$D$22,
          IF(OR(UPPER(H665)="C",UPPER(H665)="S"),
            EINSTELLUNGEN!$D$23,
            IF(UPPER(H665)="D",
              EINSTELLUNGEN!$D$24,
              IF(UPPER(H665)="E",
                EINSTELLUNGEN!$D$25,
                UPPER(H665)))))),
      IF(ISNUMBER(H665),
        EINSTELLUNGEN!$D$20&amp;H665,
        UPPER(H665)))),
  "")</f>
        <v/>
      </c>
      <c r="AQ665" s="2" t="str">
        <f t="shared" si="359"/>
        <v/>
      </c>
      <c r="AR665" s="2">
        <f t="shared" si="360"/>
        <v>0</v>
      </c>
      <c r="AS665" s="145">
        <f t="shared" si="361"/>
        <v>0.33333333333333331</v>
      </c>
      <c r="AT665" s="2">
        <f t="shared" si="362"/>
        <v>0</v>
      </c>
      <c r="AU665" s="2">
        <f t="shared" si="363"/>
        <v>0</v>
      </c>
      <c r="AV665" s="2">
        <f t="shared" si="364"/>
        <v>0</v>
      </c>
      <c r="AW665" s="2">
        <f t="shared" si="365"/>
        <v>0</v>
      </c>
      <c r="AX665" s="2">
        <f t="shared" si="346"/>
        <v>0</v>
      </c>
      <c r="AY665" s="2">
        <f t="shared" si="366"/>
        <v>0</v>
      </c>
      <c r="AZ665" s="145" t="e">
        <f t="shared" si="367"/>
        <v>#N/A</v>
      </c>
      <c r="BA665" s="145" t="e">
        <f t="shared" si="368"/>
        <v>#N/A</v>
      </c>
      <c r="BB665" s="145">
        <f t="shared" si="369"/>
        <v>2.083333333333337E-2</v>
      </c>
      <c r="BC665" s="2">
        <f>IF(AM665,
  IF(AND(AL665=$J$31,_xlfn.DAYS(AH665,DATE(AI665,1,1))&lt;7),
    MAX(0,EINSTELLUNGEN!$D$12+1-WEEKDAY(DATE(EINSTELLUNGEN!$D$9,EINSTELLUNGEN!$D$10,1),2)),
    IF(AL665=$J$33,
      MIN(EINSTELLUNGEN!$D$12,WEEKDAY(DATE(EINSTELLUNGEN!$D$9,12,31),2)),
      EINSTELLUNGEN!$D$12
  )) - SUMIF(AL$50:AL$2500,"="&amp;AL665,AX$50:AX$2500),
  0)</f>
        <v>3</v>
      </c>
      <c r="BD665" s="2">
        <f t="shared" si="370"/>
        <v>0.33333333333333331</v>
      </c>
      <c r="BE665" s="2">
        <f t="shared" si="371"/>
        <v>0</v>
      </c>
    </row>
    <row r="666" spans="1:57" ht="10.5" customHeight="1">
      <c r="A666" s="1" t="str">
        <f t="shared" ca="1" si="347"/>
        <v/>
      </c>
      <c r="B666" s="1" t="str">
        <f t="shared" ca="1" si="348"/>
        <v/>
      </c>
      <c r="C666" s="1" t="str">
        <f t="shared" ca="1" si="349"/>
        <v/>
      </c>
      <c r="D666" s="1" t="str">
        <f t="shared" ca="1" si="350"/>
        <v/>
      </c>
      <c r="F666" s="10"/>
      <c r="G666" s="136" t="str">
        <f t="shared" si="351"/>
        <v/>
      </c>
      <c r="H666" s="27"/>
      <c r="I666" s="28"/>
      <c r="J666" s="28"/>
      <c r="K666" s="29"/>
      <c r="L666" s="136"/>
      <c r="M666" s="136"/>
      <c r="N666" s="136"/>
      <c r="O666" s="26" t="str">
        <f t="shared" si="352"/>
        <v/>
      </c>
      <c r="P666" s="218" t="str">
        <f t="shared" si="353"/>
        <v/>
      </c>
      <c r="Q666" s="26" t="str">
        <f t="shared" si="354"/>
        <v/>
      </c>
      <c r="R666" s="22"/>
      <c r="S666" s="99"/>
      <c r="T666" s="10"/>
      <c r="U666" s="229" t="str">
        <f t="shared" si="355"/>
        <v/>
      </c>
      <c r="V666" s="230"/>
      <c r="W666" s="230"/>
      <c r="X666" s="230"/>
      <c r="Y666" s="230"/>
      <c r="Z666" s="22" t="str">
        <f>""</f>
        <v/>
      </c>
      <c r="AB666" s="23" t="str">
        <f t="shared" si="356"/>
        <v/>
      </c>
      <c r="AC666" s="2" t="b">
        <f>COUNT(Q666:Q$2500)&gt;0</f>
        <v>0</v>
      </c>
      <c r="AD666" s="2" t="b">
        <f t="shared" si="339"/>
        <v>0</v>
      </c>
      <c r="AE666" s="2" t="b">
        <f t="shared" si="340"/>
        <v>0</v>
      </c>
      <c r="AF666" s="2" t="b">
        <f t="shared" si="341"/>
        <v>0</v>
      </c>
      <c r="AG666" s="2" t="b">
        <f>OR(
  AND(AC666,NOT(AC667)),
  AND(AF666,WEEKDAY(AH665,2)=EINSTELLUNGEN!$D$12),
  AND(AF666,AH666=$J$35)
)</f>
        <v>0</v>
      </c>
      <c r="AH666" s="2">
        <f>IF(AE666,AH665+IF(WEEKDAY(AH665+1,2)&lt;=EINSTELLUNGEN!$D$12,1,$J$36),AH665)</f>
        <v>42020</v>
      </c>
      <c r="AI666" s="2">
        <f t="shared" si="342"/>
        <v>2019</v>
      </c>
      <c r="AJ666" s="2">
        <f t="shared" si="343"/>
        <v>201901</v>
      </c>
      <c r="AK666" s="2">
        <f t="shared" si="344"/>
        <v>201901</v>
      </c>
      <c r="AL666" s="2">
        <f t="shared" si="372"/>
        <v>201903</v>
      </c>
      <c r="AM666" s="2" t="b">
        <f t="shared" si="345"/>
        <v>1</v>
      </c>
      <c r="AN666" s="4" t="e">
        <f t="shared" si="357"/>
        <v>#N/A</v>
      </c>
      <c r="AO666" s="4" t="e">
        <f t="shared" si="358"/>
        <v>#N/A</v>
      </c>
      <c r="AP666" s="2" t="str">
        <f>IF(AD666,
  IF(ISBLANK(H666),
    AP665,
    IF(LEN(H666)=1,
      IF(OR(UPPER(H666)="A",UPPER(H666)="I"),
        EINSTELLUNGEN!$D$21,
        IF(OR(UPPER(H666)="B",UPPER(H666)="M"),
          EINSTELLUNGEN!$D$22,
          IF(OR(UPPER(H666)="C",UPPER(H666)="S"),
            EINSTELLUNGEN!$D$23,
            IF(UPPER(H666)="D",
              EINSTELLUNGEN!$D$24,
              IF(UPPER(H666)="E",
                EINSTELLUNGEN!$D$25,
                UPPER(H666)))))),
      IF(ISNUMBER(H666),
        EINSTELLUNGEN!$D$20&amp;H666,
        UPPER(H666)))),
  "")</f>
        <v/>
      </c>
      <c r="AQ666" s="2" t="str">
        <f t="shared" si="359"/>
        <v/>
      </c>
      <c r="AR666" s="2">
        <f t="shared" si="360"/>
        <v>0</v>
      </c>
      <c r="AS666" s="145">
        <f t="shared" si="361"/>
        <v>0.33333333333333331</v>
      </c>
      <c r="AT666" s="2">
        <f t="shared" si="362"/>
        <v>0</v>
      </c>
      <c r="AU666" s="2">
        <f t="shared" si="363"/>
        <v>0</v>
      </c>
      <c r="AV666" s="2">
        <f t="shared" si="364"/>
        <v>0</v>
      </c>
      <c r="AW666" s="2">
        <f t="shared" si="365"/>
        <v>0</v>
      </c>
      <c r="AX666" s="2">
        <f t="shared" si="346"/>
        <v>0</v>
      </c>
      <c r="AY666" s="2">
        <f t="shared" si="366"/>
        <v>0</v>
      </c>
      <c r="AZ666" s="145" t="e">
        <f t="shared" si="367"/>
        <v>#N/A</v>
      </c>
      <c r="BA666" s="145" t="e">
        <f t="shared" si="368"/>
        <v>#N/A</v>
      </c>
      <c r="BB666" s="145">
        <f t="shared" si="369"/>
        <v>2.083333333333337E-2</v>
      </c>
      <c r="BC666" s="2">
        <f>IF(AM666,
  IF(AND(AL666=$J$31,_xlfn.DAYS(AH666,DATE(AI666,1,1))&lt;7),
    MAX(0,EINSTELLUNGEN!$D$12+1-WEEKDAY(DATE(EINSTELLUNGEN!$D$9,EINSTELLUNGEN!$D$10,1),2)),
    IF(AL666=$J$33,
      MIN(EINSTELLUNGEN!$D$12,WEEKDAY(DATE(EINSTELLUNGEN!$D$9,12,31),2)),
      EINSTELLUNGEN!$D$12
  )) - SUMIF(AL$50:AL$2500,"="&amp;AL666,AX$50:AX$2500),
  0)</f>
        <v>3</v>
      </c>
      <c r="BD666" s="2">
        <f t="shared" si="370"/>
        <v>0.33333333333333331</v>
      </c>
      <c r="BE666" s="2">
        <f t="shared" si="371"/>
        <v>0</v>
      </c>
    </row>
    <row r="667" spans="1:57" ht="10.5" customHeight="1">
      <c r="A667" s="1" t="str">
        <f t="shared" ca="1" si="347"/>
        <v/>
      </c>
      <c r="B667" s="1" t="str">
        <f t="shared" ca="1" si="348"/>
        <v/>
      </c>
      <c r="C667" s="1" t="str">
        <f t="shared" ca="1" si="349"/>
        <v/>
      </c>
      <c r="D667" s="1" t="str">
        <f t="shared" ca="1" si="350"/>
        <v/>
      </c>
      <c r="F667" s="10"/>
      <c r="G667" s="136" t="str">
        <f t="shared" si="351"/>
        <v/>
      </c>
      <c r="H667" s="27"/>
      <c r="I667" s="28"/>
      <c r="J667" s="28"/>
      <c r="K667" s="29"/>
      <c r="L667" s="136"/>
      <c r="M667" s="136"/>
      <c r="N667" s="136"/>
      <c r="O667" s="26" t="str">
        <f t="shared" si="352"/>
        <v/>
      </c>
      <c r="P667" s="218" t="str">
        <f t="shared" si="353"/>
        <v/>
      </c>
      <c r="Q667" s="26" t="str">
        <f t="shared" si="354"/>
        <v/>
      </c>
      <c r="R667" s="22"/>
      <c r="S667" s="99"/>
      <c r="T667" s="10"/>
      <c r="U667" s="229" t="str">
        <f t="shared" si="355"/>
        <v/>
      </c>
      <c r="V667" s="230"/>
      <c r="W667" s="230"/>
      <c r="X667" s="230"/>
      <c r="Y667" s="230"/>
      <c r="Z667" s="22" t="str">
        <f>""</f>
        <v/>
      </c>
      <c r="AB667" s="23" t="str">
        <f t="shared" si="356"/>
        <v/>
      </c>
      <c r="AC667" s="2" t="b">
        <f>COUNT(Q667:Q$2500)&gt;0</f>
        <v>0</v>
      </c>
      <c r="AD667" s="2" t="b">
        <f t="shared" si="339"/>
        <v>0</v>
      </c>
      <c r="AE667" s="2" t="b">
        <f t="shared" si="340"/>
        <v>0</v>
      </c>
      <c r="AF667" s="2" t="b">
        <f t="shared" si="341"/>
        <v>0</v>
      </c>
      <c r="AG667" s="2" t="b">
        <f>OR(
  AND(AC667,NOT(AC668)),
  AND(AF667,WEEKDAY(AH666,2)=EINSTELLUNGEN!$D$12),
  AND(AF667,AH667=$J$35)
)</f>
        <v>0</v>
      </c>
      <c r="AH667" s="2">
        <f>IF(AE667,AH666+IF(WEEKDAY(AH666+1,2)&lt;=EINSTELLUNGEN!$D$12,1,$J$36),AH666)</f>
        <v>42020</v>
      </c>
      <c r="AI667" s="2">
        <f t="shared" si="342"/>
        <v>2019</v>
      </c>
      <c r="AJ667" s="2">
        <f t="shared" si="343"/>
        <v>201901</v>
      </c>
      <c r="AK667" s="2">
        <f t="shared" si="344"/>
        <v>201901</v>
      </c>
      <c r="AL667" s="2">
        <f t="shared" si="372"/>
        <v>201903</v>
      </c>
      <c r="AM667" s="2" t="b">
        <f t="shared" si="345"/>
        <v>1</v>
      </c>
      <c r="AN667" s="4" t="e">
        <f t="shared" si="357"/>
        <v>#N/A</v>
      </c>
      <c r="AO667" s="4" t="e">
        <f t="shared" si="358"/>
        <v>#N/A</v>
      </c>
      <c r="AP667" s="2" t="str">
        <f>IF(AD667,
  IF(ISBLANK(H667),
    AP666,
    IF(LEN(H667)=1,
      IF(OR(UPPER(H667)="A",UPPER(H667)="I"),
        EINSTELLUNGEN!$D$21,
        IF(OR(UPPER(H667)="B",UPPER(H667)="M"),
          EINSTELLUNGEN!$D$22,
          IF(OR(UPPER(H667)="C",UPPER(H667)="S"),
            EINSTELLUNGEN!$D$23,
            IF(UPPER(H667)="D",
              EINSTELLUNGEN!$D$24,
              IF(UPPER(H667)="E",
                EINSTELLUNGEN!$D$25,
                UPPER(H667)))))),
      IF(ISNUMBER(H667),
        EINSTELLUNGEN!$D$20&amp;H667,
        UPPER(H667)))),
  "")</f>
        <v/>
      </c>
      <c r="AQ667" s="2" t="str">
        <f t="shared" si="359"/>
        <v/>
      </c>
      <c r="AR667" s="2">
        <f t="shared" si="360"/>
        <v>0</v>
      </c>
      <c r="AS667" s="145">
        <f t="shared" si="361"/>
        <v>0.33333333333333331</v>
      </c>
      <c r="AT667" s="2">
        <f t="shared" si="362"/>
        <v>0</v>
      </c>
      <c r="AU667" s="2">
        <f t="shared" si="363"/>
        <v>0</v>
      </c>
      <c r="AV667" s="2">
        <f t="shared" si="364"/>
        <v>0</v>
      </c>
      <c r="AW667" s="2">
        <f t="shared" si="365"/>
        <v>0</v>
      </c>
      <c r="AX667" s="2">
        <f t="shared" si="346"/>
        <v>0</v>
      </c>
      <c r="AY667" s="2">
        <f t="shared" si="366"/>
        <v>0</v>
      </c>
      <c r="AZ667" s="145" t="e">
        <f t="shared" si="367"/>
        <v>#N/A</v>
      </c>
      <c r="BA667" s="145" t="e">
        <f t="shared" si="368"/>
        <v>#N/A</v>
      </c>
      <c r="BB667" s="145">
        <f t="shared" si="369"/>
        <v>2.083333333333337E-2</v>
      </c>
      <c r="BC667" s="2">
        <f>IF(AM667,
  IF(AND(AL667=$J$31,_xlfn.DAYS(AH667,DATE(AI667,1,1))&lt;7),
    MAX(0,EINSTELLUNGEN!$D$12+1-WEEKDAY(DATE(EINSTELLUNGEN!$D$9,EINSTELLUNGEN!$D$10,1),2)),
    IF(AL667=$J$33,
      MIN(EINSTELLUNGEN!$D$12,WEEKDAY(DATE(EINSTELLUNGEN!$D$9,12,31),2)),
      EINSTELLUNGEN!$D$12
  )) - SUMIF(AL$50:AL$2500,"="&amp;AL667,AX$50:AX$2500),
  0)</f>
        <v>3</v>
      </c>
      <c r="BD667" s="2">
        <f t="shared" si="370"/>
        <v>0.33333333333333331</v>
      </c>
      <c r="BE667" s="2">
        <f t="shared" si="371"/>
        <v>0</v>
      </c>
    </row>
    <row r="668" spans="1:57" ht="10.5" customHeight="1">
      <c r="A668" s="1" t="str">
        <f t="shared" ca="1" si="347"/>
        <v/>
      </c>
      <c r="B668" s="1" t="str">
        <f t="shared" ca="1" si="348"/>
        <v/>
      </c>
      <c r="C668" s="1" t="str">
        <f t="shared" ca="1" si="349"/>
        <v/>
      </c>
      <c r="D668" s="1" t="str">
        <f t="shared" ca="1" si="350"/>
        <v/>
      </c>
      <c r="F668" s="10"/>
      <c r="G668" s="136" t="str">
        <f t="shared" si="351"/>
        <v/>
      </c>
      <c r="H668" s="27"/>
      <c r="I668" s="28"/>
      <c r="J668" s="28"/>
      <c r="K668" s="29"/>
      <c r="L668" s="136"/>
      <c r="M668" s="136"/>
      <c r="N668" s="136"/>
      <c r="O668" s="26" t="str">
        <f t="shared" si="352"/>
        <v/>
      </c>
      <c r="P668" s="218" t="str">
        <f t="shared" si="353"/>
        <v/>
      </c>
      <c r="Q668" s="26" t="str">
        <f t="shared" si="354"/>
        <v/>
      </c>
      <c r="R668" s="22"/>
      <c r="S668" s="99"/>
      <c r="T668" s="10"/>
      <c r="U668" s="229" t="str">
        <f t="shared" si="355"/>
        <v/>
      </c>
      <c r="V668" s="230"/>
      <c r="W668" s="230"/>
      <c r="X668" s="230"/>
      <c r="Y668" s="230"/>
      <c r="Z668" s="22" t="str">
        <f>""</f>
        <v/>
      </c>
      <c r="AB668" s="23" t="str">
        <f t="shared" si="356"/>
        <v/>
      </c>
      <c r="AC668" s="2" t="b">
        <f>COUNT(Q668:Q$2500)&gt;0</f>
        <v>0</v>
      </c>
      <c r="AD668" s="2" t="b">
        <f t="shared" si="339"/>
        <v>0</v>
      </c>
      <c r="AE668" s="2" t="b">
        <f t="shared" si="340"/>
        <v>0</v>
      </c>
      <c r="AF668" s="2" t="b">
        <f t="shared" si="341"/>
        <v>0</v>
      </c>
      <c r="AG668" s="2" t="b">
        <f>OR(
  AND(AC668,NOT(AC669)),
  AND(AF668,WEEKDAY(AH667,2)=EINSTELLUNGEN!$D$12),
  AND(AF668,AH668=$J$35)
)</f>
        <v>0</v>
      </c>
      <c r="AH668" s="2">
        <f>IF(AE668,AH667+IF(WEEKDAY(AH667+1,2)&lt;=EINSTELLUNGEN!$D$12,1,$J$36),AH667)</f>
        <v>42020</v>
      </c>
      <c r="AI668" s="2">
        <f t="shared" si="342"/>
        <v>2019</v>
      </c>
      <c r="AJ668" s="2">
        <f t="shared" si="343"/>
        <v>201901</v>
      </c>
      <c r="AK668" s="2">
        <f t="shared" si="344"/>
        <v>201901</v>
      </c>
      <c r="AL668" s="2">
        <f t="shared" si="372"/>
        <v>201903</v>
      </c>
      <c r="AM668" s="2" t="b">
        <f t="shared" si="345"/>
        <v>1</v>
      </c>
      <c r="AN668" s="4" t="e">
        <f t="shared" si="357"/>
        <v>#N/A</v>
      </c>
      <c r="AO668" s="4" t="e">
        <f t="shared" si="358"/>
        <v>#N/A</v>
      </c>
      <c r="AP668" s="2" t="str">
        <f>IF(AD668,
  IF(ISBLANK(H668),
    AP667,
    IF(LEN(H668)=1,
      IF(OR(UPPER(H668)="A",UPPER(H668)="I"),
        EINSTELLUNGEN!$D$21,
        IF(OR(UPPER(H668)="B",UPPER(H668)="M"),
          EINSTELLUNGEN!$D$22,
          IF(OR(UPPER(H668)="C",UPPER(H668)="S"),
            EINSTELLUNGEN!$D$23,
            IF(UPPER(H668)="D",
              EINSTELLUNGEN!$D$24,
              IF(UPPER(H668)="E",
                EINSTELLUNGEN!$D$25,
                UPPER(H668)))))),
      IF(ISNUMBER(H668),
        EINSTELLUNGEN!$D$20&amp;H668,
        UPPER(H668)))),
  "")</f>
        <v/>
      </c>
      <c r="AQ668" s="2" t="str">
        <f t="shared" si="359"/>
        <v/>
      </c>
      <c r="AR668" s="2">
        <f t="shared" si="360"/>
        <v>0</v>
      </c>
      <c r="AS668" s="145">
        <f t="shared" si="361"/>
        <v>0.33333333333333331</v>
      </c>
      <c r="AT668" s="2">
        <f t="shared" si="362"/>
        <v>0</v>
      </c>
      <c r="AU668" s="2">
        <f t="shared" si="363"/>
        <v>0</v>
      </c>
      <c r="AV668" s="2">
        <f t="shared" si="364"/>
        <v>0</v>
      </c>
      <c r="AW668" s="2">
        <f t="shared" si="365"/>
        <v>0</v>
      </c>
      <c r="AX668" s="2">
        <f t="shared" si="346"/>
        <v>0</v>
      </c>
      <c r="AY668" s="2">
        <f t="shared" si="366"/>
        <v>0</v>
      </c>
      <c r="AZ668" s="145" t="e">
        <f t="shared" si="367"/>
        <v>#N/A</v>
      </c>
      <c r="BA668" s="145" t="e">
        <f t="shared" si="368"/>
        <v>#N/A</v>
      </c>
      <c r="BB668" s="145">
        <f t="shared" si="369"/>
        <v>2.083333333333337E-2</v>
      </c>
      <c r="BC668" s="2">
        <f>IF(AM668,
  IF(AND(AL668=$J$31,_xlfn.DAYS(AH668,DATE(AI668,1,1))&lt;7),
    MAX(0,EINSTELLUNGEN!$D$12+1-WEEKDAY(DATE(EINSTELLUNGEN!$D$9,EINSTELLUNGEN!$D$10,1),2)),
    IF(AL668=$J$33,
      MIN(EINSTELLUNGEN!$D$12,WEEKDAY(DATE(EINSTELLUNGEN!$D$9,12,31),2)),
      EINSTELLUNGEN!$D$12
  )) - SUMIF(AL$50:AL$2500,"="&amp;AL668,AX$50:AX$2500),
  0)</f>
        <v>3</v>
      </c>
      <c r="BD668" s="2">
        <f t="shared" si="370"/>
        <v>0.33333333333333331</v>
      </c>
      <c r="BE668" s="2">
        <f t="shared" si="371"/>
        <v>0</v>
      </c>
    </row>
    <row r="669" spans="1:57" ht="10.5" customHeight="1">
      <c r="A669" s="1" t="str">
        <f t="shared" ca="1" si="347"/>
        <v/>
      </c>
      <c r="B669" s="1" t="str">
        <f t="shared" ca="1" si="348"/>
        <v/>
      </c>
      <c r="C669" s="1" t="str">
        <f t="shared" ca="1" si="349"/>
        <v/>
      </c>
      <c r="D669" s="1" t="str">
        <f t="shared" ca="1" si="350"/>
        <v/>
      </c>
      <c r="F669" s="10"/>
      <c r="G669" s="136" t="str">
        <f t="shared" si="351"/>
        <v/>
      </c>
      <c r="H669" s="27"/>
      <c r="I669" s="28"/>
      <c r="J669" s="28"/>
      <c r="K669" s="29"/>
      <c r="L669" s="136"/>
      <c r="M669" s="136"/>
      <c r="N669" s="136"/>
      <c r="O669" s="26" t="str">
        <f t="shared" si="352"/>
        <v/>
      </c>
      <c r="P669" s="218" t="str">
        <f t="shared" si="353"/>
        <v/>
      </c>
      <c r="Q669" s="26" t="str">
        <f t="shared" si="354"/>
        <v/>
      </c>
      <c r="R669" s="22"/>
      <c r="S669" s="99"/>
      <c r="T669" s="10"/>
      <c r="U669" s="229" t="str">
        <f t="shared" si="355"/>
        <v/>
      </c>
      <c r="V669" s="230"/>
      <c r="W669" s="230"/>
      <c r="X669" s="230"/>
      <c r="Y669" s="230"/>
      <c r="Z669" s="22" t="str">
        <f>""</f>
        <v/>
      </c>
      <c r="AB669" s="23" t="str">
        <f t="shared" si="356"/>
        <v/>
      </c>
      <c r="AC669" s="2" t="b">
        <f>COUNT(Q669:Q$2500)&gt;0</f>
        <v>0</v>
      </c>
      <c r="AD669" s="2" t="b">
        <f t="shared" si="339"/>
        <v>0</v>
      </c>
      <c r="AE669" s="2" t="b">
        <f t="shared" si="340"/>
        <v>0</v>
      </c>
      <c r="AF669" s="2" t="b">
        <f t="shared" si="341"/>
        <v>0</v>
      </c>
      <c r="AG669" s="2" t="b">
        <f>OR(
  AND(AC669,NOT(AC670)),
  AND(AF669,WEEKDAY(AH668,2)=EINSTELLUNGEN!$D$12),
  AND(AF669,AH669=$J$35)
)</f>
        <v>0</v>
      </c>
      <c r="AH669" s="2">
        <f>IF(AE669,AH668+IF(WEEKDAY(AH668+1,2)&lt;=EINSTELLUNGEN!$D$12,1,$J$36),AH668)</f>
        <v>42020</v>
      </c>
      <c r="AI669" s="2">
        <f t="shared" si="342"/>
        <v>2019</v>
      </c>
      <c r="AJ669" s="2">
        <f t="shared" si="343"/>
        <v>201901</v>
      </c>
      <c r="AK669" s="2">
        <f t="shared" si="344"/>
        <v>201901</v>
      </c>
      <c r="AL669" s="2">
        <f t="shared" si="372"/>
        <v>201903</v>
      </c>
      <c r="AM669" s="2" t="b">
        <f t="shared" si="345"/>
        <v>1</v>
      </c>
      <c r="AN669" s="4" t="e">
        <f t="shared" si="357"/>
        <v>#N/A</v>
      </c>
      <c r="AO669" s="4" t="e">
        <f t="shared" si="358"/>
        <v>#N/A</v>
      </c>
      <c r="AP669" s="2" t="str">
        <f>IF(AD669,
  IF(ISBLANK(H669),
    AP668,
    IF(LEN(H669)=1,
      IF(OR(UPPER(H669)="A",UPPER(H669)="I"),
        EINSTELLUNGEN!$D$21,
        IF(OR(UPPER(H669)="B",UPPER(H669)="M"),
          EINSTELLUNGEN!$D$22,
          IF(OR(UPPER(H669)="C",UPPER(H669)="S"),
            EINSTELLUNGEN!$D$23,
            IF(UPPER(H669)="D",
              EINSTELLUNGEN!$D$24,
              IF(UPPER(H669)="E",
                EINSTELLUNGEN!$D$25,
                UPPER(H669)))))),
      IF(ISNUMBER(H669),
        EINSTELLUNGEN!$D$20&amp;H669,
        UPPER(H669)))),
  "")</f>
        <v/>
      </c>
      <c r="AQ669" s="2" t="str">
        <f t="shared" si="359"/>
        <v/>
      </c>
      <c r="AR669" s="2">
        <f t="shared" si="360"/>
        <v>0</v>
      </c>
      <c r="AS669" s="145">
        <f t="shared" si="361"/>
        <v>0.33333333333333331</v>
      </c>
      <c r="AT669" s="2">
        <f t="shared" si="362"/>
        <v>0</v>
      </c>
      <c r="AU669" s="2">
        <f t="shared" si="363"/>
        <v>0</v>
      </c>
      <c r="AV669" s="2">
        <f t="shared" si="364"/>
        <v>0</v>
      </c>
      <c r="AW669" s="2">
        <f t="shared" si="365"/>
        <v>0</v>
      </c>
      <c r="AX669" s="2">
        <f t="shared" si="346"/>
        <v>0</v>
      </c>
      <c r="AY669" s="2">
        <f t="shared" si="366"/>
        <v>0</v>
      </c>
      <c r="AZ669" s="145" t="e">
        <f t="shared" si="367"/>
        <v>#N/A</v>
      </c>
      <c r="BA669" s="145" t="e">
        <f t="shared" si="368"/>
        <v>#N/A</v>
      </c>
      <c r="BB669" s="145">
        <f t="shared" si="369"/>
        <v>2.083333333333337E-2</v>
      </c>
      <c r="BC669" s="2">
        <f>IF(AM669,
  IF(AND(AL669=$J$31,_xlfn.DAYS(AH669,DATE(AI669,1,1))&lt;7),
    MAX(0,EINSTELLUNGEN!$D$12+1-WEEKDAY(DATE(EINSTELLUNGEN!$D$9,EINSTELLUNGEN!$D$10,1),2)),
    IF(AL669=$J$33,
      MIN(EINSTELLUNGEN!$D$12,WEEKDAY(DATE(EINSTELLUNGEN!$D$9,12,31),2)),
      EINSTELLUNGEN!$D$12
  )) - SUMIF(AL$50:AL$2500,"="&amp;AL669,AX$50:AX$2500),
  0)</f>
        <v>3</v>
      </c>
      <c r="BD669" s="2">
        <f t="shared" si="370"/>
        <v>0.33333333333333331</v>
      </c>
      <c r="BE669" s="2">
        <f t="shared" si="371"/>
        <v>0</v>
      </c>
    </row>
    <row r="670" spans="1:57" ht="10.5" customHeight="1">
      <c r="A670" s="1" t="str">
        <f t="shared" ca="1" si="347"/>
        <v/>
      </c>
      <c r="B670" s="1" t="str">
        <f t="shared" ca="1" si="348"/>
        <v/>
      </c>
      <c r="C670" s="1" t="str">
        <f t="shared" ca="1" si="349"/>
        <v/>
      </c>
      <c r="D670" s="1" t="str">
        <f t="shared" ca="1" si="350"/>
        <v/>
      </c>
      <c r="F670" s="10"/>
      <c r="G670" s="136" t="str">
        <f t="shared" si="351"/>
        <v/>
      </c>
      <c r="H670" s="27"/>
      <c r="I670" s="28"/>
      <c r="J670" s="28"/>
      <c r="K670" s="29"/>
      <c r="L670" s="136"/>
      <c r="M670" s="136"/>
      <c r="N670" s="136"/>
      <c r="O670" s="26" t="str">
        <f t="shared" si="352"/>
        <v/>
      </c>
      <c r="P670" s="218" t="str">
        <f t="shared" si="353"/>
        <v/>
      </c>
      <c r="Q670" s="26" t="str">
        <f t="shared" si="354"/>
        <v/>
      </c>
      <c r="R670" s="22"/>
      <c r="S670" s="99"/>
      <c r="T670" s="10"/>
      <c r="U670" s="229" t="str">
        <f t="shared" si="355"/>
        <v/>
      </c>
      <c r="V670" s="230"/>
      <c r="W670" s="230"/>
      <c r="X670" s="230"/>
      <c r="Y670" s="230"/>
      <c r="Z670" s="22" t="str">
        <f>""</f>
        <v/>
      </c>
      <c r="AB670" s="23" t="str">
        <f t="shared" si="356"/>
        <v/>
      </c>
      <c r="AC670" s="2" t="b">
        <f>COUNT(Q670:Q$2500)&gt;0</f>
        <v>0</v>
      </c>
      <c r="AD670" s="2" t="b">
        <f t="shared" si="339"/>
        <v>0</v>
      </c>
      <c r="AE670" s="2" t="b">
        <f t="shared" si="340"/>
        <v>0</v>
      </c>
      <c r="AF670" s="2" t="b">
        <f t="shared" si="341"/>
        <v>0</v>
      </c>
      <c r="AG670" s="2" t="b">
        <f>OR(
  AND(AC670,NOT(AC671)),
  AND(AF670,WEEKDAY(AH669,2)=EINSTELLUNGEN!$D$12),
  AND(AF670,AH670=$J$35)
)</f>
        <v>0</v>
      </c>
      <c r="AH670" s="2">
        <f>IF(AE670,AH669+IF(WEEKDAY(AH669+1,2)&lt;=EINSTELLUNGEN!$D$12,1,$J$36),AH669)</f>
        <v>42020</v>
      </c>
      <c r="AI670" s="2">
        <f t="shared" si="342"/>
        <v>2019</v>
      </c>
      <c r="AJ670" s="2">
        <f t="shared" si="343"/>
        <v>201901</v>
      </c>
      <c r="AK670" s="2">
        <f t="shared" si="344"/>
        <v>201901</v>
      </c>
      <c r="AL670" s="2">
        <f t="shared" si="372"/>
        <v>201903</v>
      </c>
      <c r="AM670" s="2" t="b">
        <f t="shared" si="345"/>
        <v>1</v>
      </c>
      <c r="AN670" s="4" t="e">
        <f t="shared" si="357"/>
        <v>#N/A</v>
      </c>
      <c r="AO670" s="4" t="e">
        <f t="shared" si="358"/>
        <v>#N/A</v>
      </c>
      <c r="AP670" s="2" t="str">
        <f>IF(AD670,
  IF(ISBLANK(H670),
    AP669,
    IF(LEN(H670)=1,
      IF(OR(UPPER(H670)="A",UPPER(H670)="I"),
        EINSTELLUNGEN!$D$21,
        IF(OR(UPPER(H670)="B",UPPER(H670)="M"),
          EINSTELLUNGEN!$D$22,
          IF(OR(UPPER(H670)="C",UPPER(H670)="S"),
            EINSTELLUNGEN!$D$23,
            IF(UPPER(H670)="D",
              EINSTELLUNGEN!$D$24,
              IF(UPPER(H670)="E",
                EINSTELLUNGEN!$D$25,
                UPPER(H670)))))),
      IF(ISNUMBER(H670),
        EINSTELLUNGEN!$D$20&amp;H670,
        UPPER(H670)))),
  "")</f>
        <v/>
      </c>
      <c r="AQ670" s="2" t="str">
        <f t="shared" si="359"/>
        <v/>
      </c>
      <c r="AR670" s="2">
        <f t="shared" si="360"/>
        <v>0</v>
      </c>
      <c r="AS670" s="145">
        <f t="shared" si="361"/>
        <v>0.33333333333333331</v>
      </c>
      <c r="AT670" s="2">
        <f t="shared" si="362"/>
        <v>0</v>
      </c>
      <c r="AU670" s="2">
        <f t="shared" si="363"/>
        <v>0</v>
      </c>
      <c r="AV670" s="2">
        <f t="shared" si="364"/>
        <v>0</v>
      </c>
      <c r="AW670" s="2">
        <f t="shared" si="365"/>
        <v>0</v>
      </c>
      <c r="AX670" s="2">
        <f t="shared" si="346"/>
        <v>0</v>
      </c>
      <c r="AY670" s="2">
        <f t="shared" si="366"/>
        <v>0</v>
      </c>
      <c r="AZ670" s="145" t="e">
        <f t="shared" si="367"/>
        <v>#N/A</v>
      </c>
      <c r="BA670" s="145" t="e">
        <f t="shared" si="368"/>
        <v>#N/A</v>
      </c>
      <c r="BB670" s="145">
        <f t="shared" si="369"/>
        <v>2.083333333333337E-2</v>
      </c>
      <c r="BC670" s="2">
        <f>IF(AM670,
  IF(AND(AL670=$J$31,_xlfn.DAYS(AH670,DATE(AI670,1,1))&lt;7),
    MAX(0,EINSTELLUNGEN!$D$12+1-WEEKDAY(DATE(EINSTELLUNGEN!$D$9,EINSTELLUNGEN!$D$10,1),2)),
    IF(AL670=$J$33,
      MIN(EINSTELLUNGEN!$D$12,WEEKDAY(DATE(EINSTELLUNGEN!$D$9,12,31),2)),
      EINSTELLUNGEN!$D$12
  )) - SUMIF(AL$50:AL$2500,"="&amp;AL670,AX$50:AX$2500),
  0)</f>
        <v>3</v>
      </c>
      <c r="BD670" s="2">
        <f t="shared" si="370"/>
        <v>0.33333333333333331</v>
      </c>
      <c r="BE670" s="2">
        <f t="shared" si="371"/>
        <v>0</v>
      </c>
    </row>
    <row r="671" spans="1:57" ht="10.5" customHeight="1">
      <c r="A671" s="1" t="str">
        <f t="shared" ca="1" si="347"/>
        <v/>
      </c>
      <c r="B671" s="1" t="str">
        <f t="shared" ca="1" si="348"/>
        <v/>
      </c>
      <c r="C671" s="1" t="str">
        <f t="shared" ca="1" si="349"/>
        <v/>
      </c>
      <c r="D671" s="1" t="str">
        <f t="shared" ca="1" si="350"/>
        <v/>
      </c>
      <c r="F671" s="10"/>
      <c r="G671" s="136" t="str">
        <f t="shared" si="351"/>
        <v/>
      </c>
      <c r="H671" s="27"/>
      <c r="I671" s="28"/>
      <c r="J671" s="28"/>
      <c r="K671" s="29"/>
      <c r="L671" s="136"/>
      <c r="M671" s="136"/>
      <c r="N671" s="136"/>
      <c r="O671" s="26" t="str">
        <f t="shared" si="352"/>
        <v/>
      </c>
      <c r="P671" s="218" t="str">
        <f t="shared" si="353"/>
        <v/>
      </c>
      <c r="Q671" s="26" t="str">
        <f t="shared" si="354"/>
        <v/>
      </c>
      <c r="R671" s="22"/>
      <c r="S671" s="99"/>
      <c r="T671" s="10"/>
      <c r="U671" s="229" t="str">
        <f t="shared" si="355"/>
        <v/>
      </c>
      <c r="V671" s="230"/>
      <c r="W671" s="230"/>
      <c r="X671" s="230"/>
      <c r="Y671" s="230"/>
      <c r="Z671" s="22" t="str">
        <f>""</f>
        <v/>
      </c>
      <c r="AB671" s="23" t="str">
        <f t="shared" si="356"/>
        <v/>
      </c>
      <c r="AC671" s="2" t="b">
        <f>COUNT(Q671:Q$2500)&gt;0</f>
        <v>0</v>
      </c>
      <c r="AD671" s="2" t="b">
        <f t="shared" si="339"/>
        <v>0</v>
      </c>
      <c r="AE671" s="2" t="b">
        <f t="shared" si="340"/>
        <v>0</v>
      </c>
      <c r="AF671" s="2" t="b">
        <f t="shared" si="341"/>
        <v>0</v>
      </c>
      <c r="AG671" s="2" t="b">
        <f>OR(
  AND(AC671,NOT(AC672)),
  AND(AF671,WEEKDAY(AH670,2)=EINSTELLUNGEN!$D$12),
  AND(AF671,AH671=$J$35)
)</f>
        <v>0</v>
      </c>
      <c r="AH671" s="2">
        <f>IF(AE671,AH670+IF(WEEKDAY(AH670+1,2)&lt;=EINSTELLUNGEN!$D$12,1,$J$36),AH670)</f>
        <v>42020</v>
      </c>
      <c r="AI671" s="2">
        <f t="shared" si="342"/>
        <v>2019</v>
      </c>
      <c r="AJ671" s="2">
        <f t="shared" si="343"/>
        <v>201901</v>
      </c>
      <c r="AK671" s="2">
        <f t="shared" si="344"/>
        <v>201901</v>
      </c>
      <c r="AL671" s="2">
        <f t="shared" si="372"/>
        <v>201903</v>
      </c>
      <c r="AM671" s="2" t="b">
        <f t="shared" si="345"/>
        <v>1</v>
      </c>
      <c r="AN671" s="4" t="e">
        <f t="shared" si="357"/>
        <v>#N/A</v>
      </c>
      <c r="AO671" s="4" t="e">
        <f t="shared" si="358"/>
        <v>#N/A</v>
      </c>
      <c r="AP671" s="2" t="str">
        <f>IF(AD671,
  IF(ISBLANK(H671),
    AP670,
    IF(LEN(H671)=1,
      IF(OR(UPPER(H671)="A",UPPER(H671)="I"),
        EINSTELLUNGEN!$D$21,
        IF(OR(UPPER(H671)="B",UPPER(H671)="M"),
          EINSTELLUNGEN!$D$22,
          IF(OR(UPPER(H671)="C",UPPER(H671)="S"),
            EINSTELLUNGEN!$D$23,
            IF(UPPER(H671)="D",
              EINSTELLUNGEN!$D$24,
              IF(UPPER(H671)="E",
                EINSTELLUNGEN!$D$25,
                UPPER(H671)))))),
      IF(ISNUMBER(H671),
        EINSTELLUNGEN!$D$20&amp;H671,
        UPPER(H671)))),
  "")</f>
        <v/>
      </c>
      <c r="AQ671" s="2" t="str">
        <f t="shared" si="359"/>
        <v/>
      </c>
      <c r="AR671" s="2">
        <f t="shared" si="360"/>
        <v>0</v>
      </c>
      <c r="AS671" s="145">
        <f t="shared" si="361"/>
        <v>0.33333333333333331</v>
      </c>
      <c r="AT671" s="2">
        <f t="shared" si="362"/>
        <v>0</v>
      </c>
      <c r="AU671" s="2">
        <f t="shared" si="363"/>
        <v>0</v>
      </c>
      <c r="AV671" s="2">
        <f t="shared" si="364"/>
        <v>0</v>
      </c>
      <c r="AW671" s="2">
        <f t="shared" si="365"/>
        <v>0</v>
      </c>
      <c r="AX671" s="2">
        <f t="shared" si="346"/>
        <v>0</v>
      </c>
      <c r="AY671" s="2">
        <f t="shared" si="366"/>
        <v>0</v>
      </c>
      <c r="AZ671" s="145" t="e">
        <f t="shared" si="367"/>
        <v>#N/A</v>
      </c>
      <c r="BA671" s="145" t="e">
        <f t="shared" si="368"/>
        <v>#N/A</v>
      </c>
      <c r="BB671" s="145">
        <f t="shared" si="369"/>
        <v>2.083333333333337E-2</v>
      </c>
      <c r="BC671" s="2">
        <f>IF(AM671,
  IF(AND(AL671=$J$31,_xlfn.DAYS(AH671,DATE(AI671,1,1))&lt;7),
    MAX(0,EINSTELLUNGEN!$D$12+1-WEEKDAY(DATE(EINSTELLUNGEN!$D$9,EINSTELLUNGEN!$D$10,1),2)),
    IF(AL671=$J$33,
      MIN(EINSTELLUNGEN!$D$12,WEEKDAY(DATE(EINSTELLUNGEN!$D$9,12,31),2)),
      EINSTELLUNGEN!$D$12
  )) - SUMIF(AL$50:AL$2500,"="&amp;AL671,AX$50:AX$2500),
  0)</f>
        <v>3</v>
      </c>
      <c r="BD671" s="2">
        <f t="shared" si="370"/>
        <v>0.33333333333333331</v>
      </c>
      <c r="BE671" s="2">
        <f t="shared" si="371"/>
        <v>0</v>
      </c>
    </row>
    <row r="672" spans="1:57" ht="10.5" customHeight="1">
      <c r="A672" s="1" t="str">
        <f t="shared" ca="1" si="347"/>
        <v/>
      </c>
      <c r="B672" s="1" t="str">
        <f t="shared" ca="1" si="348"/>
        <v/>
      </c>
      <c r="C672" s="1" t="str">
        <f t="shared" ca="1" si="349"/>
        <v/>
      </c>
      <c r="D672" s="1" t="str">
        <f t="shared" ca="1" si="350"/>
        <v/>
      </c>
      <c r="F672" s="10"/>
      <c r="G672" s="136" t="str">
        <f t="shared" si="351"/>
        <v/>
      </c>
      <c r="H672" s="27"/>
      <c r="I672" s="28"/>
      <c r="J672" s="28"/>
      <c r="K672" s="29"/>
      <c r="L672" s="136"/>
      <c r="M672" s="136"/>
      <c r="N672" s="136"/>
      <c r="O672" s="26" t="str">
        <f t="shared" si="352"/>
        <v/>
      </c>
      <c r="P672" s="218" t="str">
        <f t="shared" si="353"/>
        <v/>
      </c>
      <c r="Q672" s="26" t="str">
        <f t="shared" si="354"/>
        <v/>
      </c>
      <c r="R672" s="22"/>
      <c r="S672" s="99"/>
      <c r="T672" s="10"/>
      <c r="U672" s="229" t="str">
        <f t="shared" si="355"/>
        <v/>
      </c>
      <c r="V672" s="230"/>
      <c r="W672" s="230"/>
      <c r="X672" s="230"/>
      <c r="Y672" s="230"/>
      <c r="Z672" s="22" t="str">
        <f>""</f>
        <v/>
      </c>
      <c r="AB672" s="23" t="str">
        <f t="shared" si="356"/>
        <v/>
      </c>
      <c r="AC672" s="2" t="b">
        <f>COUNT(Q672:Q$2500)&gt;0</f>
        <v>0</v>
      </c>
      <c r="AD672" s="2" t="b">
        <f t="shared" si="339"/>
        <v>0</v>
      </c>
      <c r="AE672" s="2" t="b">
        <f t="shared" si="340"/>
        <v>0</v>
      </c>
      <c r="AF672" s="2" t="b">
        <f t="shared" si="341"/>
        <v>0</v>
      </c>
      <c r="AG672" s="2" t="b">
        <f>OR(
  AND(AC672,NOT(AC673)),
  AND(AF672,WEEKDAY(AH671,2)=EINSTELLUNGEN!$D$12),
  AND(AF672,AH672=$J$35)
)</f>
        <v>0</v>
      </c>
      <c r="AH672" s="2">
        <f>IF(AE672,AH671+IF(WEEKDAY(AH671+1,2)&lt;=EINSTELLUNGEN!$D$12,1,$J$36),AH671)</f>
        <v>42020</v>
      </c>
      <c r="AI672" s="2">
        <f t="shared" si="342"/>
        <v>2019</v>
      </c>
      <c r="AJ672" s="2">
        <f t="shared" si="343"/>
        <v>201901</v>
      </c>
      <c r="AK672" s="2">
        <f t="shared" si="344"/>
        <v>201901</v>
      </c>
      <c r="AL672" s="2">
        <f t="shared" si="372"/>
        <v>201903</v>
      </c>
      <c r="AM672" s="2" t="b">
        <f t="shared" si="345"/>
        <v>1</v>
      </c>
      <c r="AN672" s="4" t="e">
        <f t="shared" si="357"/>
        <v>#N/A</v>
      </c>
      <c r="AO672" s="4" t="e">
        <f t="shared" si="358"/>
        <v>#N/A</v>
      </c>
      <c r="AP672" s="2" t="str">
        <f>IF(AD672,
  IF(ISBLANK(H672),
    AP671,
    IF(LEN(H672)=1,
      IF(OR(UPPER(H672)="A",UPPER(H672)="I"),
        EINSTELLUNGEN!$D$21,
        IF(OR(UPPER(H672)="B",UPPER(H672)="M"),
          EINSTELLUNGEN!$D$22,
          IF(OR(UPPER(H672)="C",UPPER(H672)="S"),
            EINSTELLUNGEN!$D$23,
            IF(UPPER(H672)="D",
              EINSTELLUNGEN!$D$24,
              IF(UPPER(H672)="E",
                EINSTELLUNGEN!$D$25,
                UPPER(H672)))))),
      IF(ISNUMBER(H672),
        EINSTELLUNGEN!$D$20&amp;H672,
        UPPER(H672)))),
  "")</f>
        <v/>
      </c>
      <c r="AQ672" s="2" t="str">
        <f t="shared" si="359"/>
        <v/>
      </c>
      <c r="AR672" s="2">
        <f t="shared" si="360"/>
        <v>0</v>
      </c>
      <c r="AS672" s="145">
        <f t="shared" si="361"/>
        <v>0.33333333333333331</v>
      </c>
      <c r="AT672" s="2">
        <f t="shared" si="362"/>
        <v>0</v>
      </c>
      <c r="AU672" s="2">
        <f t="shared" si="363"/>
        <v>0</v>
      </c>
      <c r="AV672" s="2">
        <f t="shared" si="364"/>
        <v>0</v>
      </c>
      <c r="AW672" s="2">
        <f t="shared" si="365"/>
        <v>0</v>
      </c>
      <c r="AX672" s="2">
        <f t="shared" si="346"/>
        <v>0</v>
      </c>
      <c r="AY672" s="2">
        <f t="shared" si="366"/>
        <v>0</v>
      </c>
      <c r="AZ672" s="145" t="e">
        <f t="shared" si="367"/>
        <v>#N/A</v>
      </c>
      <c r="BA672" s="145" t="e">
        <f t="shared" si="368"/>
        <v>#N/A</v>
      </c>
      <c r="BB672" s="145">
        <f t="shared" si="369"/>
        <v>2.083333333333337E-2</v>
      </c>
      <c r="BC672" s="2">
        <f>IF(AM672,
  IF(AND(AL672=$J$31,_xlfn.DAYS(AH672,DATE(AI672,1,1))&lt;7),
    MAX(0,EINSTELLUNGEN!$D$12+1-WEEKDAY(DATE(EINSTELLUNGEN!$D$9,EINSTELLUNGEN!$D$10,1),2)),
    IF(AL672=$J$33,
      MIN(EINSTELLUNGEN!$D$12,WEEKDAY(DATE(EINSTELLUNGEN!$D$9,12,31),2)),
      EINSTELLUNGEN!$D$12
  )) - SUMIF(AL$50:AL$2500,"="&amp;AL672,AX$50:AX$2500),
  0)</f>
        <v>3</v>
      </c>
      <c r="BD672" s="2">
        <f t="shared" si="370"/>
        <v>0.33333333333333331</v>
      </c>
      <c r="BE672" s="2">
        <f t="shared" si="371"/>
        <v>0</v>
      </c>
    </row>
    <row r="673" spans="1:57" ht="10.5" customHeight="1">
      <c r="A673" s="1" t="str">
        <f t="shared" ca="1" si="347"/>
        <v/>
      </c>
      <c r="B673" s="1" t="str">
        <f t="shared" ca="1" si="348"/>
        <v/>
      </c>
      <c r="C673" s="1" t="str">
        <f t="shared" ca="1" si="349"/>
        <v/>
      </c>
      <c r="D673" s="1" t="str">
        <f t="shared" ca="1" si="350"/>
        <v/>
      </c>
      <c r="F673" s="10"/>
      <c r="G673" s="136" t="str">
        <f t="shared" si="351"/>
        <v/>
      </c>
      <c r="H673" s="27"/>
      <c r="I673" s="28"/>
      <c r="J673" s="28"/>
      <c r="K673" s="29"/>
      <c r="L673" s="136"/>
      <c r="M673" s="136"/>
      <c r="N673" s="136"/>
      <c r="O673" s="26" t="str">
        <f t="shared" si="352"/>
        <v/>
      </c>
      <c r="P673" s="218" t="str">
        <f t="shared" si="353"/>
        <v/>
      </c>
      <c r="Q673" s="26" t="str">
        <f t="shared" si="354"/>
        <v/>
      </c>
      <c r="R673" s="22"/>
      <c r="S673" s="99"/>
      <c r="T673" s="10"/>
      <c r="U673" s="229" t="str">
        <f t="shared" si="355"/>
        <v/>
      </c>
      <c r="V673" s="230"/>
      <c r="W673" s="230"/>
      <c r="X673" s="230"/>
      <c r="Y673" s="230"/>
      <c r="Z673" s="22" t="str">
        <f>""</f>
        <v/>
      </c>
      <c r="AB673" s="23" t="str">
        <f t="shared" si="356"/>
        <v/>
      </c>
      <c r="AC673" s="2" t="b">
        <f>COUNT(Q673:Q$2500)&gt;0</f>
        <v>0</v>
      </c>
      <c r="AD673" s="2" t="b">
        <f t="shared" si="339"/>
        <v>0</v>
      </c>
      <c r="AE673" s="2" t="b">
        <f t="shared" si="340"/>
        <v>0</v>
      </c>
      <c r="AF673" s="2" t="b">
        <f t="shared" si="341"/>
        <v>0</v>
      </c>
      <c r="AG673" s="2" t="b">
        <f>OR(
  AND(AC673,NOT(AC674)),
  AND(AF673,WEEKDAY(AH672,2)=EINSTELLUNGEN!$D$12),
  AND(AF673,AH673=$J$35)
)</f>
        <v>0</v>
      </c>
      <c r="AH673" s="2">
        <f>IF(AE673,AH672+IF(WEEKDAY(AH672+1,2)&lt;=EINSTELLUNGEN!$D$12,1,$J$36),AH672)</f>
        <v>42020</v>
      </c>
      <c r="AI673" s="2">
        <f t="shared" si="342"/>
        <v>2019</v>
      </c>
      <c r="AJ673" s="2">
        <f t="shared" si="343"/>
        <v>201901</v>
      </c>
      <c r="AK673" s="2">
        <f t="shared" si="344"/>
        <v>201901</v>
      </c>
      <c r="AL673" s="2">
        <f t="shared" si="372"/>
        <v>201903</v>
      </c>
      <c r="AM673" s="2" t="b">
        <f t="shared" si="345"/>
        <v>1</v>
      </c>
      <c r="AN673" s="4" t="e">
        <f t="shared" si="357"/>
        <v>#N/A</v>
      </c>
      <c r="AO673" s="4" t="e">
        <f t="shared" si="358"/>
        <v>#N/A</v>
      </c>
      <c r="AP673" s="2" t="str">
        <f>IF(AD673,
  IF(ISBLANK(H673),
    AP672,
    IF(LEN(H673)=1,
      IF(OR(UPPER(H673)="A",UPPER(H673)="I"),
        EINSTELLUNGEN!$D$21,
        IF(OR(UPPER(H673)="B",UPPER(H673)="M"),
          EINSTELLUNGEN!$D$22,
          IF(OR(UPPER(H673)="C",UPPER(H673)="S"),
            EINSTELLUNGEN!$D$23,
            IF(UPPER(H673)="D",
              EINSTELLUNGEN!$D$24,
              IF(UPPER(H673)="E",
                EINSTELLUNGEN!$D$25,
                UPPER(H673)))))),
      IF(ISNUMBER(H673),
        EINSTELLUNGEN!$D$20&amp;H673,
        UPPER(H673)))),
  "")</f>
        <v/>
      </c>
      <c r="AQ673" s="2" t="str">
        <f t="shared" si="359"/>
        <v/>
      </c>
      <c r="AR673" s="2">
        <f t="shared" si="360"/>
        <v>0</v>
      </c>
      <c r="AS673" s="145">
        <f t="shared" si="361"/>
        <v>0.33333333333333331</v>
      </c>
      <c r="AT673" s="2">
        <f t="shared" si="362"/>
        <v>0</v>
      </c>
      <c r="AU673" s="2">
        <f t="shared" si="363"/>
        <v>0</v>
      </c>
      <c r="AV673" s="2">
        <f t="shared" si="364"/>
        <v>0</v>
      </c>
      <c r="AW673" s="2">
        <f t="shared" si="365"/>
        <v>0</v>
      </c>
      <c r="AX673" s="2">
        <f t="shared" si="346"/>
        <v>0</v>
      </c>
      <c r="AY673" s="2">
        <f t="shared" si="366"/>
        <v>0</v>
      </c>
      <c r="AZ673" s="145" t="e">
        <f t="shared" si="367"/>
        <v>#N/A</v>
      </c>
      <c r="BA673" s="145" t="e">
        <f t="shared" si="368"/>
        <v>#N/A</v>
      </c>
      <c r="BB673" s="145">
        <f t="shared" si="369"/>
        <v>2.083333333333337E-2</v>
      </c>
      <c r="BC673" s="2">
        <f>IF(AM673,
  IF(AND(AL673=$J$31,_xlfn.DAYS(AH673,DATE(AI673,1,1))&lt;7),
    MAX(0,EINSTELLUNGEN!$D$12+1-WEEKDAY(DATE(EINSTELLUNGEN!$D$9,EINSTELLUNGEN!$D$10,1),2)),
    IF(AL673=$J$33,
      MIN(EINSTELLUNGEN!$D$12,WEEKDAY(DATE(EINSTELLUNGEN!$D$9,12,31),2)),
      EINSTELLUNGEN!$D$12
  )) - SUMIF(AL$50:AL$2500,"="&amp;AL673,AX$50:AX$2500),
  0)</f>
        <v>3</v>
      </c>
      <c r="BD673" s="2">
        <f t="shared" si="370"/>
        <v>0.33333333333333331</v>
      </c>
      <c r="BE673" s="2">
        <f t="shared" si="371"/>
        <v>0</v>
      </c>
    </row>
    <row r="674" spans="1:57" ht="10.5" customHeight="1">
      <c r="A674" s="1" t="str">
        <f t="shared" ca="1" si="347"/>
        <v/>
      </c>
      <c r="B674" s="1" t="str">
        <f t="shared" ca="1" si="348"/>
        <v/>
      </c>
      <c r="C674" s="1" t="str">
        <f t="shared" ca="1" si="349"/>
        <v/>
      </c>
      <c r="D674" s="1" t="str">
        <f t="shared" ca="1" si="350"/>
        <v/>
      </c>
      <c r="F674" s="10"/>
      <c r="G674" s="136" t="str">
        <f t="shared" si="351"/>
        <v/>
      </c>
      <c r="H674" s="27"/>
      <c r="I674" s="28"/>
      <c r="J674" s="28"/>
      <c r="K674" s="29"/>
      <c r="L674" s="136"/>
      <c r="M674" s="136"/>
      <c r="N674" s="136"/>
      <c r="O674" s="26" t="str">
        <f t="shared" si="352"/>
        <v/>
      </c>
      <c r="P674" s="218" t="str">
        <f t="shared" si="353"/>
        <v/>
      </c>
      <c r="Q674" s="26" t="str">
        <f t="shared" si="354"/>
        <v/>
      </c>
      <c r="R674" s="22"/>
      <c r="S674" s="99"/>
      <c r="T674" s="10"/>
      <c r="U674" s="229" t="str">
        <f t="shared" si="355"/>
        <v/>
      </c>
      <c r="V674" s="230"/>
      <c r="W674" s="230"/>
      <c r="X674" s="230"/>
      <c r="Y674" s="230"/>
      <c r="Z674" s="22" t="str">
        <f>""</f>
        <v/>
      </c>
      <c r="AB674" s="23" t="str">
        <f t="shared" si="356"/>
        <v/>
      </c>
      <c r="AC674" s="2" t="b">
        <f>COUNT(Q674:Q$2500)&gt;0</f>
        <v>0</v>
      </c>
      <c r="AD674" s="2" t="b">
        <f t="shared" si="339"/>
        <v>0</v>
      </c>
      <c r="AE674" s="2" t="b">
        <f t="shared" si="340"/>
        <v>0</v>
      </c>
      <c r="AF674" s="2" t="b">
        <f t="shared" si="341"/>
        <v>0</v>
      </c>
      <c r="AG674" s="2" t="b">
        <f>OR(
  AND(AC674,NOT(AC675)),
  AND(AF674,WEEKDAY(AH673,2)=EINSTELLUNGEN!$D$12),
  AND(AF674,AH674=$J$35)
)</f>
        <v>0</v>
      </c>
      <c r="AH674" s="2">
        <f>IF(AE674,AH673+IF(WEEKDAY(AH673+1,2)&lt;=EINSTELLUNGEN!$D$12,1,$J$36),AH673)</f>
        <v>42020</v>
      </c>
      <c r="AI674" s="2">
        <f t="shared" si="342"/>
        <v>2019</v>
      </c>
      <c r="AJ674" s="2">
        <f t="shared" si="343"/>
        <v>201901</v>
      </c>
      <c r="AK674" s="2">
        <f t="shared" si="344"/>
        <v>201901</v>
      </c>
      <c r="AL674" s="2">
        <f t="shared" si="372"/>
        <v>201903</v>
      </c>
      <c r="AM674" s="2" t="b">
        <f t="shared" si="345"/>
        <v>1</v>
      </c>
      <c r="AN674" s="4" t="e">
        <f t="shared" si="357"/>
        <v>#N/A</v>
      </c>
      <c r="AO674" s="4" t="e">
        <f t="shared" si="358"/>
        <v>#N/A</v>
      </c>
      <c r="AP674" s="2" t="str">
        <f>IF(AD674,
  IF(ISBLANK(H674),
    AP673,
    IF(LEN(H674)=1,
      IF(OR(UPPER(H674)="A",UPPER(H674)="I"),
        EINSTELLUNGEN!$D$21,
        IF(OR(UPPER(H674)="B",UPPER(H674)="M"),
          EINSTELLUNGEN!$D$22,
          IF(OR(UPPER(H674)="C",UPPER(H674)="S"),
            EINSTELLUNGEN!$D$23,
            IF(UPPER(H674)="D",
              EINSTELLUNGEN!$D$24,
              IF(UPPER(H674)="E",
                EINSTELLUNGEN!$D$25,
                UPPER(H674)))))),
      IF(ISNUMBER(H674),
        EINSTELLUNGEN!$D$20&amp;H674,
        UPPER(H674)))),
  "")</f>
        <v/>
      </c>
      <c r="AQ674" s="2" t="str">
        <f t="shared" si="359"/>
        <v/>
      </c>
      <c r="AR674" s="2">
        <f t="shared" si="360"/>
        <v>0</v>
      </c>
      <c r="AS674" s="145">
        <f t="shared" si="361"/>
        <v>0.33333333333333331</v>
      </c>
      <c r="AT674" s="2">
        <f t="shared" si="362"/>
        <v>0</v>
      </c>
      <c r="AU674" s="2">
        <f t="shared" si="363"/>
        <v>0</v>
      </c>
      <c r="AV674" s="2">
        <f t="shared" si="364"/>
        <v>0</v>
      </c>
      <c r="AW674" s="2">
        <f t="shared" si="365"/>
        <v>0</v>
      </c>
      <c r="AX674" s="2">
        <f t="shared" si="346"/>
        <v>0</v>
      </c>
      <c r="AY674" s="2">
        <f t="shared" si="366"/>
        <v>0</v>
      </c>
      <c r="AZ674" s="145" t="e">
        <f t="shared" si="367"/>
        <v>#N/A</v>
      </c>
      <c r="BA674" s="145" t="e">
        <f t="shared" si="368"/>
        <v>#N/A</v>
      </c>
      <c r="BB674" s="145">
        <f t="shared" si="369"/>
        <v>2.083333333333337E-2</v>
      </c>
      <c r="BC674" s="2">
        <f>IF(AM674,
  IF(AND(AL674=$J$31,_xlfn.DAYS(AH674,DATE(AI674,1,1))&lt;7),
    MAX(0,EINSTELLUNGEN!$D$12+1-WEEKDAY(DATE(EINSTELLUNGEN!$D$9,EINSTELLUNGEN!$D$10,1),2)),
    IF(AL674=$J$33,
      MIN(EINSTELLUNGEN!$D$12,WEEKDAY(DATE(EINSTELLUNGEN!$D$9,12,31),2)),
      EINSTELLUNGEN!$D$12
  )) - SUMIF(AL$50:AL$2500,"="&amp;AL674,AX$50:AX$2500),
  0)</f>
        <v>3</v>
      </c>
      <c r="BD674" s="2">
        <f t="shared" si="370"/>
        <v>0.33333333333333331</v>
      </c>
      <c r="BE674" s="2">
        <f t="shared" si="371"/>
        <v>0</v>
      </c>
    </row>
    <row r="675" spans="1:57" ht="10.5" customHeight="1">
      <c r="A675" s="1" t="str">
        <f t="shared" ca="1" si="347"/>
        <v/>
      </c>
      <c r="B675" s="1" t="str">
        <f t="shared" ca="1" si="348"/>
        <v/>
      </c>
      <c r="C675" s="1" t="str">
        <f t="shared" ca="1" si="349"/>
        <v/>
      </c>
      <c r="D675" s="1" t="str">
        <f t="shared" ca="1" si="350"/>
        <v/>
      </c>
      <c r="F675" s="10"/>
      <c r="G675" s="136" t="str">
        <f t="shared" si="351"/>
        <v/>
      </c>
      <c r="H675" s="27"/>
      <c r="I675" s="28"/>
      <c r="J675" s="28"/>
      <c r="K675" s="29"/>
      <c r="L675" s="136"/>
      <c r="M675" s="136"/>
      <c r="N675" s="136"/>
      <c r="O675" s="26" t="str">
        <f t="shared" si="352"/>
        <v/>
      </c>
      <c r="P675" s="218" t="str">
        <f t="shared" si="353"/>
        <v/>
      </c>
      <c r="Q675" s="26" t="str">
        <f t="shared" si="354"/>
        <v/>
      </c>
      <c r="R675" s="22"/>
      <c r="S675" s="99"/>
      <c r="T675" s="10"/>
      <c r="U675" s="229" t="str">
        <f t="shared" si="355"/>
        <v/>
      </c>
      <c r="V675" s="230"/>
      <c r="W675" s="230"/>
      <c r="X675" s="230"/>
      <c r="Y675" s="230"/>
      <c r="Z675" s="22" t="str">
        <f>""</f>
        <v/>
      </c>
      <c r="AB675" s="23" t="str">
        <f t="shared" si="356"/>
        <v/>
      </c>
      <c r="AC675" s="2" t="b">
        <f>COUNT(Q675:Q$2500)&gt;0</f>
        <v>0</v>
      </c>
      <c r="AD675" s="2" t="b">
        <f t="shared" si="339"/>
        <v>0</v>
      </c>
      <c r="AE675" s="2" t="b">
        <f t="shared" si="340"/>
        <v>0</v>
      </c>
      <c r="AF675" s="2" t="b">
        <f t="shared" si="341"/>
        <v>0</v>
      </c>
      <c r="AG675" s="2" t="b">
        <f>OR(
  AND(AC675,NOT(AC676)),
  AND(AF675,WEEKDAY(AH674,2)=EINSTELLUNGEN!$D$12),
  AND(AF675,AH675=$J$35)
)</f>
        <v>0</v>
      </c>
      <c r="AH675" s="2">
        <f>IF(AE675,AH674+IF(WEEKDAY(AH674+1,2)&lt;=EINSTELLUNGEN!$D$12,1,$J$36),AH674)</f>
        <v>42020</v>
      </c>
      <c r="AI675" s="2">
        <f t="shared" si="342"/>
        <v>2019</v>
      </c>
      <c r="AJ675" s="2">
        <f t="shared" si="343"/>
        <v>201901</v>
      </c>
      <c r="AK675" s="2">
        <f t="shared" si="344"/>
        <v>201901</v>
      </c>
      <c r="AL675" s="2">
        <f t="shared" si="372"/>
        <v>201903</v>
      </c>
      <c r="AM675" s="2" t="b">
        <f t="shared" si="345"/>
        <v>1</v>
      </c>
      <c r="AN675" s="4" t="e">
        <f t="shared" si="357"/>
        <v>#N/A</v>
      </c>
      <c r="AO675" s="4" t="e">
        <f t="shared" si="358"/>
        <v>#N/A</v>
      </c>
      <c r="AP675" s="2" t="str">
        <f>IF(AD675,
  IF(ISBLANK(H675),
    AP674,
    IF(LEN(H675)=1,
      IF(OR(UPPER(H675)="A",UPPER(H675)="I"),
        EINSTELLUNGEN!$D$21,
        IF(OR(UPPER(H675)="B",UPPER(H675)="M"),
          EINSTELLUNGEN!$D$22,
          IF(OR(UPPER(H675)="C",UPPER(H675)="S"),
            EINSTELLUNGEN!$D$23,
            IF(UPPER(H675)="D",
              EINSTELLUNGEN!$D$24,
              IF(UPPER(H675)="E",
                EINSTELLUNGEN!$D$25,
                UPPER(H675)))))),
      IF(ISNUMBER(H675),
        EINSTELLUNGEN!$D$20&amp;H675,
        UPPER(H675)))),
  "")</f>
        <v/>
      </c>
      <c r="AQ675" s="2" t="str">
        <f t="shared" si="359"/>
        <v/>
      </c>
      <c r="AR675" s="2">
        <f t="shared" si="360"/>
        <v>0</v>
      </c>
      <c r="AS675" s="145">
        <f t="shared" si="361"/>
        <v>0.33333333333333331</v>
      </c>
      <c r="AT675" s="2">
        <f t="shared" si="362"/>
        <v>0</v>
      </c>
      <c r="AU675" s="2">
        <f t="shared" si="363"/>
        <v>0</v>
      </c>
      <c r="AV675" s="2">
        <f t="shared" si="364"/>
        <v>0</v>
      </c>
      <c r="AW675" s="2">
        <f t="shared" si="365"/>
        <v>0</v>
      </c>
      <c r="AX675" s="2">
        <f t="shared" si="346"/>
        <v>0</v>
      </c>
      <c r="AY675" s="2">
        <f t="shared" si="366"/>
        <v>0</v>
      </c>
      <c r="AZ675" s="145" t="e">
        <f t="shared" si="367"/>
        <v>#N/A</v>
      </c>
      <c r="BA675" s="145" t="e">
        <f t="shared" si="368"/>
        <v>#N/A</v>
      </c>
      <c r="BB675" s="145">
        <f t="shared" si="369"/>
        <v>2.083333333333337E-2</v>
      </c>
      <c r="BC675" s="2">
        <f>IF(AM675,
  IF(AND(AL675=$J$31,_xlfn.DAYS(AH675,DATE(AI675,1,1))&lt;7),
    MAX(0,EINSTELLUNGEN!$D$12+1-WEEKDAY(DATE(EINSTELLUNGEN!$D$9,EINSTELLUNGEN!$D$10,1),2)),
    IF(AL675=$J$33,
      MIN(EINSTELLUNGEN!$D$12,WEEKDAY(DATE(EINSTELLUNGEN!$D$9,12,31),2)),
      EINSTELLUNGEN!$D$12
  )) - SUMIF(AL$50:AL$2500,"="&amp;AL675,AX$50:AX$2500),
  0)</f>
        <v>3</v>
      </c>
      <c r="BD675" s="2">
        <f t="shared" si="370"/>
        <v>0.33333333333333331</v>
      </c>
      <c r="BE675" s="2">
        <f t="shared" si="371"/>
        <v>0</v>
      </c>
    </row>
    <row r="676" spans="1:57" ht="10.5" customHeight="1">
      <c r="A676" s="1" t="str">
        <f t="shared" ca="1" si="347"/>
        <v/>
      </c>
      <c r="B676" s="1" t="str">
        <f t="shared" ca="1" si="348"/>
        <v/>
      </c>
      <c r="C676" s="1" t="str">
        <f t="shared" ca="1" si="349"/>
        <v/>
      </c>
      <c r="D676" s="1" t="str">
        <f t="shared" ca="1" si="350"/>
        <v/>
      </c>
      <c r="F676" s="10"/>
      <c r="G676" s="136" t="str">
        <f t="shared" si="351"/>
        <v/>
      </c>
      <c r="H676" s="27"/>
      <c r="I676" s="28"/>
      <c r="J676" s="28"/>
      <c r="K676" s="29"/>
      <c r="L676" s="136"/>
      <c r="M676" s="136"/>
      <c r="N676" s="136"/>
      <c r="O676" s="26" t="str">
        <f t="shared" si="352"/>
        <v/>
      </c>
      <c r="P676" s="218" t="str">
        <f t="shared" si="353"/>
        <v/>
      </c>
      <c r="Q676" s="26" t="str">
        <f t="shared" si="354"/>
        <v/>
      </c>
      <c r="R676" s="22"/>
      <c r="S676" s="99"/>
      <c r="T676" s="10"/>
      <c r="U676" s="229" t="str">
        <f t="shared" si="355"/>
        <v/>
      </c>
      <c r="V676" s="230"/>
      <c r="W676" s="230"/>
      <c r="X676" s="230"/>
      <c r="Y676" s="230"/>
      <c r="Z676" s="22" t="str">
        <f>""</f>
        <v/>
      </c>
      <c r="AB676" s="23" t="str">
        <f t="shared" si="356"/>
        <v/>
      </c>
      <c r="AC676" s="2" t="b">
        <f>COUNT(Q676:Q$2500)&gt;0</f>
        <v>0</v>
      </c>
      <c r="AD676" s="2" t="b">
        <f t="shared" si="339"/>
        <v>0</v>
      </c>
      <c r="AE676" s="2" t="b">
        <f t="shared" si="340"/>
        <v>0</v>
      </c>
      <c r="AF676" s="2" t="b">
        <f t="shared" si="341"/>
        <v>0</v>
      </c>
      <c r="AG676" s="2" t="b">
        <f>OR(
  AND(AC676,NOT(AC677)),
  AND(AF676,WEEKDAY(AH675,2)=EINSTELLUNGEN!$D$12),
  AND(AF676,AH676=$J$35)
)</f>
        <v>0</v>
      </c>
      <c r="AH676" s="2">
        <f>IF(AE676,AH675+IF(WEEKDAY(AH675+1,2)&lt;=EINSTELLUNGEN!$D$12,1,$J$36),AH675)</f>
        <v>42020</v>
      </c>
      <c r="AI676" s="2">
        <f t="shared" si="342"/>
        <v>2019</v>
      </c>
      <c r="AJ676" s="2">
        <f t="shared" si="343"/>
        <v>201901</v>
      </c>
      <c r="AK676" s="2">
        <f t="shared" si="344"/>
        <v>201901</v>
      </c>
      <c r="AL676" s="2">
        <f t="shared" si="372"/>
        <v>201903</v>
      </c>
      <c r="AM676" s="2" t="b">
        <f t="shared" si="345"/>
        <v>1</v>
      </c>
      <c r="AN676" s="4" t="e">
        <f t="shared" si="357"/>
        <v>#N/A</v>
      </c>
      <c r="AO676" s="4" t="e">
        <f t="shared" si="358"/>
        <v>#N/A</v>
      </c>
      <c r="AP676" s="2" t="str">
        <f>IF(AD676,
  IF(ISBLANK(H676),
    AP675,
    IF(LEN(H676)=1,
      IF(OR(UPPER(H676)="A",UPPER(H676)="I"),
        EINSTELLUNGEN!$D$21,
        IF(OR(UPPER(H676)="B",UPPER(H676)="M"),
          EINSTELLUNGEN!$D$22,
          IF(OR(UPPER(H676)="C",UPPER(H676)="S"),
            EINSTELLUNGEN!$D$23,
            IF(UPPER(H676)="D",
              EINSTELLUNGEN!$D$24,
              IF(UPPER(H676)="E",
                EINSTELLUNGEN!$D$25,
                UPPER(H676)))))),
      IF(ISNUMBER(H676),
        EINSTELLUNGEN!$D$20&amp;H676,
        UPPER(H676)))),
  "")</f>
        <v/>
      </c>
      <c r="AQ676" s="2" t="str">
        <f t="shared" si="359"/>
        <v/>
      </c>
      <c r="AR676" s="2">
        <f t="shared" si="360"/>
        <v>0</v>
      </c>
      <c r="AS676" s="145">
        <f t="shared" si="361"/>
        <v>0.33333333333333331</v>
      </c>
      <c r="AT676" s="2">
        <f t="shared" si="362"/>
        <v>0</v>
      </c>
      <c r="AU676" s="2">
        <f t="shared" si="363"/>
        <v>0</v>
      </c>
      <c r="AV676" s="2">
        <f t="shared" si="364"/>
        <v>0</v>
      </c>
      <c r="AW676" s="2">
        <f t="shared" si="365"/>
        <v>0</v>
      </c>
      <c r="AX676" s="2">
        <f t="shared" si="346"/>
        <v>0</v>
      </c>
      <c r="AY676" s="2">
        <f t="shared" si="366"/>
        <v>0</v>
      </c>
      <c r="AZ676" s="145" t="e">
        <f t="shared" si="367"/>
        <v>#N/A</v>
      </c>
      <c r="BA676" s="145" t="e">
        <f t="shared" si="368"/>
        <v>#N/A</v>
      </c>
      <c r="BB676" s="145">
        <f t="shared" si="369"/>
        <v>2.083333333333337E-2</v>
      </c>
      <c r="BC676" s="2">
        <f>IF(AM676,
  IF(AND(AL676=$J$31,_xlfn.DAYS(AH676,DATE(AI676,1,1))&lt;7),
    MAX(0,EINSTELLUNGEN!$D$12+1-WEEKDAY(DATE(EINSTELLUNGEN!$D$9,EINSTELLUNGEN!$D$10,1),2)),
    IF(AL676=$J$33,
      MIN(EINSTELLUNGEN!$D$12,WEEKDAY(DATE(EINSTELLUNGEN!$D$9,12,31),2)),
      EINSTELLUNGEN!$D$12
  )) - SUMIF(AL$50:AL$2500,"="&amp;AL676,AX$50:AX$2500),
  0)</f>
        <v>3</v>
      </c>
      <c r="BD676" s="2">
        <f t="shared" si="370"/>
        <v>0.33333333333333331</v>
      </c>
      <c r="BE676" s="2">
        <f t="shared" si="371"/>
        <v>0</v>
      </c>
    </row>
    <row r="677" spans="1:57" ht="10.5" customHeight="1">
      <c r="A677" s="1" t="str">
        <f t="shared" ca="1" si="347"/>
        <v/>
      </c>
      <c r="B677" s="1" t="str">
        <f t="shared" ca="1" si="348"/>
        <v/>
      </c>
      <c r="C677" s="1" t="str">
        <f t="shared" ca="1" si="349"/>
        <v/>
      </c>
      <c r="D677" s="1" t="str">
        <f t="shared" ca="1" si="350"/>
        <v/>
      </c>
      <c r="F677" s="10"/>
      <c r="G677" s="136" t="str">
        <f t="shared" si="351"/>
        <v/>
      </c>
      <c r="H677" s="27"/>
      <c r="I677" s="28"/>
      <c r="J677" s="28"/>
      <c r="K677" s="29"/>
      <c r="L677" s="136"/>
      <c r="M677" s="136"/>
      <c r="N677" s="136"/>
      <c r="O677" s="26" t="str">
        <f t="shared" si="352"/>
        <v/>
      </c>
      <c r="P677" s="218" t="str">
        <f t="shared" si="353"/>
        <v/>
      </c>
      <c r="Q677" s="26" t="str">
        <f t="shared" si="354"/>
        <v/>
      </c>
      <c r="R677" s="22"/>
      <c r="S677" s="99"/>
      <c r="T677" s="10"/>
      <c r="U677" s="229" t="str">
        <f t="shared" si="355"/>
        <v/>
      </c>
      <c r="V677" s="230"/>
      <c r="W677" s="230"/>
      <c r="X677" s="230"/>
      <c r="Y677" s="230"/>
      <c r="Z677" s="22" t="str">
        <f>""</f>
        <v/>
      </c>
      <c r="AB677" s="23" t="str">
        <f t="shared" si="356"/>
        <v/>
      </c>
      <c r="AC677" s="2" t="b">
        <f>COUNT(Q677:Q$2500)&gt;0</f>
        <v>0</v>
      </c>
      <c r="AD677" s="2" t="b">
        <f t="shared" si="339"/>
        <v>0</v>
      </c>
      <c r="AE677" s="2" t="b">
        <f t="shared" si="340"/>
        <v>0</v>
      </c>
      <c r="AF677" s="2" t="b">
        <f t="shared" si="341"/>
        <v>0</v>
      </c>
      <c r="AG677" s="2" t="b">
        <f>OR(
  AND(AC677,NOT(AC678)),
  AND(AF677,WEEKDAY(AH676,2)=EINSTELLUNGEN!$D$12),
  AND(AF677,AH677=$J$35)
)</f>
        <v>0</v>
      </c>
      <c r="AH677" s="2">
        <f>IF(AE677,AH676+IF(WEEKDAY(AH676+1,2)&lt;=EINSTELLUNGEN!$D$12,1,$J$36),AH676)</f>
        <v>42020</v>
      </c>
      <c r="AI677" s="2">
        <f t="shared" si="342"/>
        <v>2019</v>
      </c>
      <c r="AJ677" s="2">
        <f t="shared" si="343"/>
        <v>201901</v>
      </c>
      <c r="AK677" s="2">
        <f t="shared" si="344"/>
        <v>201901</v>
      </c>
      <c r="AL677" s="2">
        <f t="shared" si="372"/>
        <v>201903</v>
      </c>
      <c r="AM677" s="2" t="b">
        <f t="shared" si="345"/>
        <v>1</v>
      </c>
      <c r="AN677" s="4" t="e">
        <f t="shared" si="357"/>
        <v>#N/A</v>
      </c>
      <c r="AO677" s="4" t="e">
        <f t="shared" si="358"/>
        <v>#N/A</v>
      </c>
      <c r="AP677" s="2" t="str">
        <f>IF(AD677,
  IF(ISBLANK(H677),
    AP676,
    IF(LEN(H677)=1,
      IF(OR(UPPER(H677)="A",UPPER(H677)="I"),
        EINSTELLUNGEN!$D$21,
        IF(OR(UPPER(H677)="B",UPPER(H677)="M"),
          EINSTELLUNGEN!$D$22,
          IF(OR(UPPER(H677)="C",UPPER(H677)="S"),
            EINSTELLUNGEN!$D$23,
            IF(UPPER(H677)="D",
              EINSTELLUNGEN!$D$24,
              IF(UPPER(H677)="E",
                EINSTELLUNGEN!$D$25,
                UPPER(H677)))))),
      IF(ISNUMBER(H677),
        EINSTELLUNGEN!$D$20&amp;H677,
        UPPER(H677)))),
  "")</f>
        <v/>
      </c>
      <c r="AQ677" s="2" t="str">
        <f t="shared" si="359"/>
        <v/>
      </c>
      <c r="AR677" s="2">
        <f t="shared" si="360"/>
        <v>0</v>
      </c>
      <c r="AS677" s="145">
        <f t="shared" si="361"/>
        <v>0.33333333333333331</v>
      </c>
      <c r="AT677" s="2">
        <f t="shared" si="362"/>
        <v>0</v>
      </c>
      <c r="AU677" s="2">
        <f t="shared" si="363"/>
        <v>0</v>
      </c>
      <c r="AV677" s="2">
        <f t="shared" si="364"/>
        <v>0</v>
      </c>
      <c r="AW677" s="2">
        <f t="shared" si="365"/>
        <v>0</v>
      </c>
      <c r="AX677" s="2">
        <f t="shared" si="346"/>
        <v>0</v>
      </c>
      <c r="AY677" s="2">
        <f t="shared" si="366"/>
        <v>0</v>
      </c>
      <c r="AZ677" s="145" t="e">
        <f t="shared" si="367"/>
        <v>#N/A</v>
      </c>
      <c r="BA677" s="145" t="e">
        <f t="shared" si="368"/>
        <v>#N/A</v>
      </c>
      <c r="BB677" s="145">
        <f t="shared" si="369"/>
        <v>2.083333333333337E-2</v>
      </c>
      <c r="BC677" s="2">
        <f>IF(AM677,
  IF(AND(AL677=$J$31,_xlfn.DAYS(AH677,DATE(AI677,1,1))&lt;7),
    MAX(0,EINSTELLUNGEN!$D$12+1-WEEKDAY(DATE(EINSTELLUNGEN!$D$9,EINSTELLUNGEN!$D$10,1),2)),
    IF(AL677=$J$33,
      MIN(EINSTELLUNGEN!$D$12,WEEKDAY(DATE(EINSTELLUNGEN!$D$9,12,31),2)),
      EINSTELLUNGEN!$D$12
  )) - SUMIF(AL$50:AL$2500,"="&amp;AL677,AX$50:AX$2500),
  0)</f>
        <v>3</v>
      </c>
      <c r="BD677" s="2">
        <f t="shared" si="370"/>
        <v>0.33333333333333331</v>
      </c>
      <c r="BE677" s="2">
        <f t="shared" si="371"/>
        <v>0</v>
      </c>
    </row>
    <row r="678" spans="1:57" ht="10.5" customHeight="1">
      <c r="A678" s="1" t="str">
        <f t="shared" ca="1" si="347"/>
        <v/>
      </c>
      <c r="B678" s="1" t="str">
        <f t="shared" ca="1" si="348"/>
        <v/>
      </c>
      <c r="C678" s="1" t="str">
        <f t="shared" ca="1" si="349"/>
        <v/>
      </c>
      <c r="D678" s="1" t="str">
        <f t="shared" ca="1" si="350"/>
        <v/>
      </c>
      <c r="F678" s="10"/>
      <c r="G678" s="136" t="str">
        <f t="shared" si="351"/>
        <v/>
      </c>
      <c r="H678" s="27"/>
      <c r="I678" s="28"/>
      <c r="J678" s="28"/>
      <c r="K678" s="29"/>
      <c r="L678" s="136"/>
      <c r="M678" s="136"/>
      <c r="N678" s="136"/>
      <c r="O678" s="26" t="str">
        <f t="shared" si="352"/>
        <v/>
      </c>
      <c r="P678" s="218" t="str">
        <f t="shared" si="353"/>
        <v/>
      </c>
      <c r="Q678" s="26" t="str">
        <f t="shared" si="354"/>
        <v/>
      </c>
      <c r="R678" s="22"/>
      <c r="S678" s="99"/>
      <c r="T678" s="10"/>
      <c r="U678" s="229" t="str">
        <f t="shared" si="355"/>
        <v/>
      </c>
      <c r="V678" s="230"/>
      <c r="W678" s="230"/>
      <c r="X678" s="230"/>
      <c r="Y678" s="230"/>
      <c r="Z678" s="22" t="str">
        <f>""</f>
        <v/>
      </c>
      <c r="AB678" s="23" t="str">
        <f t="shared" si="356"/>
        <v/>
      </c>
      <c r="AC678" s="2" t="b">
        <f>COUNT(Q678:Q$2500)&gt;0</f>
        <v>0</v>
      </c>
      <c r="AD678" s="2" t="b">
        <f t="shared" si="339"/>
        <v>0</v>
      </c>
      <c r="AE678" s="2" t="b">
        <f t="shared" si="340"/>
        <v>0</v>
      </c>
      <c r="AF678" s="2" t="b">
        <f t="shared" si="341"/>
        <v>0</v>
      </c>
      <c r="AG678" s="2" t="b">
        <f>OR(
  AND(AC678,NOT(AC679)),
  AND(AF678,WEEKDAY(AH677,2)=EINSTELLUNGEN!$D$12),
  AND(AF678,AH678=$J$35)
)</f>
        <v>0</v>
      </c>
      <c r="AH678" s="2">
        <f>IF(AE678,AH677+IF(WEEKDAY(AH677+1,2)&lt;=EINSTELLUNGEN!$D$12,1,$J$36),AH677)</f>
        <v>42020</v>
      </c>
      <c r="AI678" s="2">
        <f t="shared" si="342"/>
        <v>2019</v>
      </c>
      <c r="AJ678" s="2">
        <f t="shared" si="343"/>
        <v>201901</v>
      </c>
      <c r="AK678" s="2">
        <f t="shared" si="344"/>
        <v>201901</v>
      </c>
      <c r="AL678" s="2">
        <f t="shared" si="372"/>
        <v>201903</v>
      </c>
      <c r="AM678" s="2" t="b">
        <f t="shared" si="345"/>
        <v>1</v>
      </c>
      <c r="AN678" s="4" t="e">
        <f t="shared" si="357"/>
        <v>#N/A</v>
      </c>
      <c r="AO678" s="4" t="e">
        <f t="shared" si="358"/>
        <v>#N/A</v>
      </c>
      <c r="AP678" s="2" t="str">
        <f>IF(AD678,
  IF(ISBLANK(H678),
    AP677,
    IF(LEN(H678)=1,
      IF(OR(UPPER(H678)="A",UPPER(H678)="I"),
        EINSTELLUNGEN!$D$21,
        IF(OR(UPPER(H678)="B",UPPER(H678)="M"),
          EINSTELLUNGEN!$D$22,
          IF(OR(UPPER(H678)="C",UPPER(H678)="S"),
            EINSTELLUNGEN!$D$23,
            IF(UPPER(H678)="D",
              EINSTELLUNGEN!$D$24,
              IF(UPPER(H678)="E",
                EINSTELLUNGEN!$D$25,
                UPPER(H678)))))),
      IF(ISNUMBER(H678),
        EINSTELLUNGEN!$D$20&amp;H678,
        UPPER(H678)))),
  "")</f>
        <v/>
      </c>
      <c r="AQ678" s="2" t="str">
        <f t="shared" si="359"/>
        <v/>
      </c>
      <c r="AR678" s="2">
        <f t="shared" si="360"/>
        <v>0</v>
      </c>
      <c r="AS678" s="145">
        <f t="shared" si="361"/>
        <v>0.33333333333333331</v>
      </c>
      <c r="AT678" s="2">
        <f t="shared" si="362"/>
        <v>0</v>
      </c>
      <c r="AU678" s="2">
        <f t="shared" si="363"/>
        <v>0</v>
      </c>
      <c r="AV678" s="2">
        <f t="shared" si="364"/>
        <v>0</v>
      </c>
      <c r="AW678" s="2">
        <f t="shared" si="365"/>
        <v>0</v>
      </c>
      <c r="AX678" s="2">
        <f t="shared" si="346"/>
        <v>0</v>
      </c>
      <c r="AY678" s="2">
        <f t="shared" si="366"/>
        <v>0</v>
      </c>
      <c r="AZ678" s="145" t="e">
        <f t="shared" si="367"/>
        <v>#N/A</v>
      </c>
      <c r="BA678" s="145" t="e">
        <f t="shared" si="368"/>
        <v>#N/A</v>
      </c>
      <c r="BB678" s="145">
        <f t="shared" si="369"/>
        <v>2.083333333333337E-2</v>
      </c>
      <c r="BC678" s="2">
        <f>IF(AM678,
  IF(AND(AL678=$J$31,_xlfn.DAYS(AH678,DATE(AI678,1,1))&lt;7),
    MAX(0,EINSTELLUNGEN!$D$12+1-WEEKDAY(DATE(EINSTELLUNGEN!$D$9,EINSTELLUNGEN!$D$10,1),2)),
    IF(AL678=$J$33,
      MIN(EINSTELLUNGEN!$D$12,WEEKDAY(DATE(EINSTELLUNGEN!$D$9,12,31),2)),
      EINSTELLUNGEN!$D$12
  )) - SUMIF(AL$50:AL$2500,"="&amp;AL678,AX$50:AX$2500),
  0)</f>
        <v>3</v>
      </c>
      <c r="BD678" s="2">
        <f t="shared" si="370"/>
        <v>0.33333333333333331</v>
      </c>
      <c r="BE678" s="2">
        <f t="shared" si="371"/>
        <v>0</v>
      </c>
    </row>
    <row r="679" spans="1:57" ht="10.5" customHeight="1">
      <c r="A679" s="1" t="str">
        <f t="shared" ca="1" si="347"/>
        <v/>
      </c>
      <c r="B679" s="1" t="str">
        <f t="shared" ca="1" si="348"/>
        <v/>
      </c>
      <c r="C679" s="1" t="str">
        <f t="shared" ca="1" si="349"/>
        <v/>
      </c>
      <c r="D679" s="1" t="str">
        <f t="shared" ca="1" si="350"/>
        <v/>
      </c>
      <c r="F679" s="10"/>
      <c r="G679" s="136" t="str">
        <f t="shared" si="351"/>
        <v/>
      </c>
      <c r="H679" s="27"/>
      <c r="I679" s="28"/>
      <c r="J679" s="28"/>
      <c r="K679" s="29"/>
      <c r="L679" s="136"/>
      <c r="M679" s="136"/>
      <c r="N679" s="136"/>
      <c r="O679" s="26" t="str">
        <f t="shared" si="352"/>
        <v/>
      </c>
      <c r="P679" s="218" t="str">
        <f t="shared" si="353"/>
        <v/>
      </c>
      <c r="Q679" s="26" t="str">
        <f t="shared" si="354"/>
        <v/>
      </c>
      <c r="R679" s="22"/>
      <c r="S679" s="99"/>
      <c r="T679" s="10"/>
      <c r="U679" s="229" t="str">
        <f t="shared" si="355"/>
        <v/>
      </c>
      <c r="V679" s="230"/>
      <c r="W679" s="230"/>
      <c r="X679" s="230"/>
      <c r="Y679" s="230"/>
      <c r="Z679" s="22" t="str">
        <f>""</f>
        <v/>
      </c>
      <c r="AB679" s="23" t="str">
        <f t="shared" si="356"/>
        <v/>
      </c>
      <c r="AC679" s="2" t="b">
        <f>COUNT(Q679:Q$2500)&gt;0</f>
        <v>0</v>
      </c>
      <c r="AD679" s="2" t="b">
        <f t="shared" si="339"/>
        <v>0</v>
      </c>
      <c r="AE679" s="2" t="b">
        <f t="shared" si="340"/>
        <v>0</v>
      </c>
      <c r="AF679" s="2" t="b">
        <f t="shared" si="341"/>
        <v>0</v>
      </c>
      <c r="AG679" s="2" t="b">
        <f>OR(
  AND(AC679,NOT(AC680)),
  AND(AF679,WEEKDAY(AH678,2)=EINSTELLUNGEN!$D$12),
  AND(AF679,AH679=$J$35)
)</f>
        <v>0</v>
      </c>
      <c r="AH679" s="2">
        <f>IF(AE679,AH678+IF(WEEKDAY(AH678+1,2)&lt;=EINSTELLUNGEN!$D$12,1,$J$36),AH678)</f>
        <v>42020</v>
      </c>
      <c r="AI679" s="2">
        <f t="shared" si="342"/>
        <v>2019</v>
      </c>
      <c r="AJ679" s="2">
        <f t="shared" si="343"/>
        <v>201901</v>
      </c>
      <c r="AK679" s="2">
        <f t="shared" si="344"/>
        <v>201901</v>
      </c>
      <c r="AL679" s="2">
        <f t="shared" si="372"/>
        <v>201903</v>
      </c>
      <c r="AM679" s="2" t="b">
        <f t="shared" si="345"/>
        <v>1</v>
      </c>
      <c r="AN679" s="4" t="e">
        <f t="shared" si="357"/>
        <v>#N/A</v>
      </c>
      <c r="AO679" s="4" t="e">
        <f t="shared" si="358"/>
        <v>#N/A</v>
      </c>
      <c r="AP679" s="2" t="str">
        <f>IF(AD679,
  IF(ISBLANK(H679),
    AP678,
    IF(LEN(H679)=1,
      IF(OR(UPPER(H679)="A",UPPER(H679)="I"),
        EINSTELLUNGEN!$D$21,
        IF(OR(UPPER(H679)="B",UPPER(H679)="M"),
          EINSTELLUNGEN!$D$22,
          IF(OR(UPPER(H679)="C",UPPER(H679)="S"),
            EINSTELLUNGEN!$D$23,
            IF(UPPER(H679)="D",
              EINSTELLUNGEN!$D$24,
              IF(UPPER(H679)="E",
                EINSTELLUNGEN!$D$25,
                UPPER(H679)))))),
      IF(ISNUMBER(H679),
        EINSTELLUNGEN!$D$20&amp;H679,
        UPPER(H679)))),
  "")</f>
        <v/>
      </c>
      <c r="AQ679" s="2" t="str">
        <f t="shared" si="359"/>
        <v/>
      </c>
      <c r="AR679" s="2">
        <f t="shared" si="360"/>
        <v>0</v>
      </c>
      <c r="AS679" s="145">
        <f t="shared" si="361"/>
        <v>0.33333333333333331</v>
      </c>
      <c r="AT679" s="2">
        <f t="shared" si="362"/>
        <v>0</v>
      </c>
      <c r="AU679" s="2">
        <f t="shared" si="363"/>
        <v>0</v>
      </c>
      <c r="AV679" s="2">
        <f t="shared" si="364"/>
        <v>0</v>
      </c>
      <c r="AW679" s="2">
        <f t="shared" si="365"/>
        <v>0</v>
      </c>
      <c r="AX679" s="2">
        <f t="shared" si="346"/>
        <v>0</v>
      </c>
      <c r="AY679" s="2">
        <f t="shared" si="366"/>
        <v>0</v>
      </c>
      <c r="AZ679" s="145" t="e">
        <f t="shared" si="367"/>
        <v>#N/A</v>
      </c>
      <c r="BA679" s="145" t="e">
        <f t="shared" si="368"/>
        <v>#N/A</v>
      </c>
      <c r="BB679" s="145">
        <f t="shared" si="369"/>
        <v>2.083333333333337E-2</v>
      </c>
      <c r="BC679" s="2">
        <f>IF(AM679,
  IF(AND(AL679=$J$31,_xlfn.DAYS(AH679,DATE(AI679,1,1))&lt;7),
    MAX(0,EINSTELLUNGEN!$D$12+1-WEEKDAY(DATE(EINSTELLUNGEN!$D$9,EINSTELLUNGEN!$D$10,1),2)),
    IF(AL679=$J$33,
      MIN(EINSTELLUNGEN!$D$12,WEEKDAY(DATE(EINSTELLUNGEN!$D$9,12,31),2)),
      EINSTELLUNGEN!$D$12
  )) - SUMIF(AL$50:AL$2500,"="&amp;AL679,AX$50:AX$2500),
  0)</f>
        <v>3</v>
      </c>
      <c r="BD679" s="2">
        <f t="shared" si="370"/>
        <v>0.33333333333333331</v>
      </c>
      <c r="BE679" s="2">
        <f t="shared" si="371"/>
        <v>0</v>
      </c>
    </row>
    <row r="680" spans="1:57" ht="10.5" customHeight="1">
      <c r="A680" s="1" t="str">
        <f t="shared" ca="1" si="347"/>
        <v/>
      </c>
      <c r="B680" s="1" t="str">
        <f t="shared" ca="1" si="348"/>
        <v/>
      </c>
      <c r="C680" s="1" t="str">
        <f t="shared" ca="1" si="349"/>
        <v/>
      </c>
      <c r="D680" s="1" t="str">
        <f t="shared" ca="1" si="350"/>
        <v/>
      </c>
      <c r="F680" s="10"/>
      <c r="G680" s="136" t="str">
        <f t="shared" si="351"/>
        <v/>
      </c>
      <c r="H680" s="27"/>
      <c r="I680" s="28"/>
      <c r="J680" s="28"/>
      <c r="K680" s="29"/>
      <c r="L680" s="136"/>
      <c r="M680" s="136"/>
      <c r="N680" s="136"/>
      <c r="O680" s="26" t="str">
        <f t="shared" si="352"/>
        <v/>
      </c>
      <c r="P680" s="218" t="str">
        <f t="shared" si="353"/>
        <v/>
      </c>
      <c r="Q680" s="26" t="str">
        <f t="shared" si="354"/>
        <v/>
      </c>
      <c r="R680" s="22"/>
      <c r="S680" s="99"/>
      <c r="T680" s="10"/>
      <c r="U680" s="229" t="str">
        <f t="shared" si="355"/>
        <v/>
      </c>
      <c r="V680" s="230"/>
      <c r="W680" s="230"/>
      <c r="X680" s="230"/>
      <c r="Y680" s="230"/>
      <c r="Z680" s="22" t="str">
        <f>""</f>
        <v/>
      </c>
      <c r="AB680" s="23" t="str">
        <f t="shared" si="356"/>
        <v/>
      </c>
      <c r="AC680" s="2" t="b">
        <f>COUNT(Q680:Q$2500)&gt;0</f>
        <v>0</v>
      </c>
      <c r="AD680" s="2" t="b">
        <f t="shared" si="339"/>
        <v>0</v>
      </c>
      <c r="AE680" s="2" t="b">
        <f t="shared" si="340"/>
        <v>0</v>
      </c>
      <c r="AF680" s="2" t="b">
        <f t="shared" si="341"/>
        <v>0</v>
      </c>
      <c r="AG680" s="2" t="b">
        <f>OR(
  AND(AC680,NOT(AC681)),
  AND(AF680,WEEKDAY(AH679,2)=EINSTELLUNGEN!$D$12),
  AND(AF680,AH680=$J$35)
)</f>
        <v>0</v>
      </c>
      <c r="AH680" s="2">
        <f>IF(AE680,AH679+IF(WEEKDAY(AH679+1,2)&lt;=EINSTELLUNGEN!$D$12,1,$J$36),AH679)</f>
        <v>42020</v>
      </c>
      <c r="AI680" s="2">
        <f t="shared" si="342"/>
        <v>2019</v>
      </c>
      <c r="AJ680" s="2">
        <f t="shared" si="343"/>
        <v>201901</v>
      </c>
      <c r="AK680" s="2">
        <f t="shared" si="344"/>
        <v>201901</v>
      </c>
      <c r="AL680" s="2">
        <f t="shared" si="372"/>
        <v>201903</v>
      </c>
      <c r="AM680" s="2" t="b">
        <f t="shared" si="345"/>
        <v>1</v>
      </c>
      <c r="AN680" s="4" t="e">
        <f t="shared" si="357"/>
        <v>#N/A</v>
      </c>
      <c r="AO680" s="4" t="e">
        <f t="shared" si="358"/>
        <v>#N/A</v>
      </c>
      <c r="AP680" s="2" t="str">
        <f>IF(AD680,
  IF(ISBLANK(H680),
    AP679,
    IF(LEN(H680)=1,
      IF(OR(UPPER(H680)="A",UPPER(H680)="I"),
        EINSTELLUNGEN!$D$21,
        IF(OR(UPPER(H680)="B",UPPER(H680)="M"),
          EINSTELLUNGEN!$D$22,
          IF(OR(UPPER(H680)="C",UPPER(H680)="S"),
            EINSTELLUNGEN!$D$23,
            IF(UPPER(H680)="D",
              EINSTELLUNGEN!$D$24,
              IF(UPPER(H680)="E",
                EINSTELLUNGEN!$D$25,
                UPPER(H680)))))),
      IF(ISNUMBER(H680),
        EINSTELLUNGEN!$D$20&amp;H680,
        UPPER(H680)))),
  "")</f>
        <v/>
      </c>
      <c r="AQ680" s="2" t="str">
        <f t="shared" si="359"/>
        <v/>
      </c>
      <c r="AR680" s="2">
        <f t="shared" si="360"/>
        <v>0</v>
      </c>
      <c r="AS680" s="145">
        <f t="shared" si="361"/>
        <v>0.33333333333333331</v>
      </c>
      <c r="AT680" s="2">
        <f t="shared" si="362"/>
        <v>0</v>
      </c>
      <c r="AU680" s="2">
        <f t="shared" si="363"/>
        <v>0</v>
      </c>
      <c r="AV680" s="2">
        <f t="shared" si="364"/>
        <v>0</v>
      </c>
      <c r="AW680" s="2">
        <f t="shared" si="365"/>
        <v>0</v>
      </c>
      <c r="AX680" s="2">
        <f t="shared" si="346"/>
        <v>0</v>
      </c>
      <c r="AY680" s="2">
        <f t="shared" si="366"/>
        <v>0</v>
      </c>
      <c r="AZ680" s="145" t="e">
        <f t="shared" si="367"/>
        <v>#N/A</v>
      </c>
      <c r="BA680" s="145" t="e">
        <f t="shared" si="368"/>
        <v>#N/A</v>
      </c>
      <c r="BB680" s="145">
        <f t="shared" si="369"/>
        <v>2.083333333333337E-2</v>
      </c>
      <c r="BC680" s="2">
        <f>IF(AM680,
  IF(AND(AL680=$J$31,_xlfn.DAYS(AH680,DATE(AI680,1,1))&lt;7),
    MAX(0,EINSTELLUNGEN!$D$12+1-WEEKDAY(DATE(EINSTELLUNGEN!$D$9,EINSTELLUNGEN!$D$10,1),2)),
    IF(AL680=$J$33,
      MIN(EINSTELLUNGEN!$D$12,WEEKDAY(DATE(EINSTELLUNGEN!$D$9,12,31),2)),
      EINSTELLUNGEN!$D$12
  )) - SUMIF(AL$50:AL$2500,"="&amp;AL680,AX$50:AX$2500),
  0)</f>
        <v>3</v>
      </c>
      <c r="BD680" s="2">
        <f t="shared" si="370"/>
        <v>0.33333333333333331</v>
      </c>
      <c r="BE680" s="2">
        <f t="shared" si="371"/>
        <v>0</v>
      </c>
    </row>
    <row r="681" spans="1:57" ht="10.5" customHeight="1">
      <c r="A681" s="1" t="str">
        <f t="shared" ca="1" si="347"/>
        <v/>
      </c>
      <c r="B681" s="1" t="str">
        <f t="shared" ca="1" si="348"/>
        <v/>
      </c>
      <c r="C681" s="1" t="str">
        <f t="shared" ca="1" si="349"/>
        <v/>
      </c>
      <c r="D681" s="1" t="str">
        <f t="shared" ca="1" si="350"/>
        <v/>
      </c>
      <c r="F681" s="10"/>
      <c r="G681" s="136" t="str">
        <f t="shared" si="351"/>
        <v/>
      </c>
      <c r="H681" s="27"/>
      <c r="I681" s="28"/>
      <c r="J681" s="28"/>
      <c r="K681" s="29"/>
      <c r="L681" s="136"/>
      <c r="M681" s="136"/>
      <c r="N681" s="136"/>
      <c r="O681" s="26" t="str">
        <f t="shared" si="352"/>
        <v/>
      </c>
      <c r="P681" s="218" t="str">
        <f t="shared" si="353"/>
        <v/>
      </c>
      <c r="Q681" s="26" t="str">
        <f t="shared" si="354"/>
        <v/>
      </c>
      <c r="R681" s="22"/>
      <c r="S681" s="99"/>
      <c r="T681" s="10"/>
      <c r="U681" s="229" t="str">
        <f t="shared" si="355"/>
        <v/>
      </c>
      <c r="V681" s="230"/>
      <c r="W681" s="230"/>
      <c r="X681" s="230"/>
      <c r="Y681" s="230"/>
      <c r="Z681" s="22" t="str">
        <f>""</f>
        <v/>
      </c>
      <c r="AB681" s="23" t="str">
        <f t="shared" si="356"/>
        <v/>
      </c>
      <c r="AC681" s="2" t="b">
        <f>COUNT(Q681:Q$2500)&gt;0</f>
        <v>0</v>
      </c>
      <c r="AD681" s="2" t="b">
        <f t="shared" si="339"/>
        <v>0</v>
      </c>
      <c r="AE681" s="2" t="b">
        <f t="shared" si="340"/>
        <v>0</v>
      </c>
      <c r="AF681" s="2" t="b">
        <f t="shared" si="341"/>
        <v>0</v>
      </c>
      <c r="AG681" s="2" t="b">
        <f>OR(
  AND(AC681,NOT(AC682)),
  AND(AF681,WEEKDAY(AH680,2)=EINSTELLUNGEN!$D$12),
  AND(AF681,AH681=$J$35)
)</f>
        <v>0</v>
      </c>
      <c r="AH681" s="2">
        <f>IF(AE681,AH680+IF(WEEKDAY(AH680+1,2)&lt;=EINSTELLUNGEN!$D$12,1,$J$36),AH680)</f>
        <v>42020</v>
      </c>
      <c r="AI681" s="2">
        <f t="shared" si="342"/>
        <v>2019</v>
      </c>
      <c r="AJ681" s="2">
        <f t="shared" si="343"/>
        <v>201901</v>
      </c>
      <c r="AK681" s="2">
        <f t="shared" si="344"/>
        <v>201901</v>
      </c>
      <c r="AL681" s="2">
        <f t="shared" si="372"/>
        <v>201903</v>
      </c>
      <c r="AM681" s="2" t="b">
        <f t="shared" si="345"/>
        <v>1</v>
      </c>
      <c r="AN681" s="4" t="e">
        <f t="shared" si="357"/>
        <v>#N/A</v>
      </c>
      <c r="AO681" s="4" t="e">
        <f t="shared" si="358"/>
        <v>#N/A</v>
      </c>
      <c r="AP681" s="2" t="str">
        <f>IF(AD681,
  IF(ISBLANK(H681),
    AP680,
    IF(LEN(H681)=1,
      IF(OR(UPPER(H681)="A",UPPER(H681)="I"),
        EINSTELLUNGEN!$D$21,
        IF(OR(UPPER(H681)="B",UPPER(H681)="M"),
          EINSTELLUNGEN!$D$22,
          IF(OR(UPPER(H681)="C",UPPER(H681)="S"),
            EINSTELLUNGEN!$D$23,
            IF(UPPER(H681)="D",
              EINSTELLUNGEN!$D$24,
              IF(UPPER(H681)="E",
                EINSTELLUNGEN!$D$25,
                UPPER(H681)))))),
      IF(ISNUMBER(H681),
        EINSTELLUNGEN!$D$20&amp;H681,
        UPPER(H681)))),
  "")</f>
        <v/>
      </c>
      <c r="AQ681" s="2" t="str">
        <f t="shared" si="359"/>
        <v/>
      </c>
      <c r="AR681" s="2">
        <f t="shared" si="360"/>
        <v>0</v>
      </c>
      <c r="AS681" s="145">
        <f t="shared" si="361"/>
        <v>0.33333333333333331</v>
      </c>
      <c r="AT681" s="2">
        <f t="shared" si="362"/>
        <v>0</v>
      </c>
      <c r="AU681" s="2">
        <f t="shared" si="363"/>
        <v>0</v>
      </c>
      <c r="AV681" s="2">
        <f t="shared" si="364"/>
        <v>0</v>
      </c>
      <c r="AW681" s="2">
        <f t="shared" si="365"/>
        <v>0</v>
      </c>
      <c r="AX681" s="2">
        <f t="shared" si="346"/>
        <v>0</v>
      </c>
      <c r="AY681" s="2">
        <f t="shared" si="366"/>
        <v>0</v>
      </c>
      <c r="AZ681" s="145" t="e">
        <f t="shared" si="367"/>
        <v>#N/A</v>
      </c>
      <c r="BA681" s="145" t="e">
        <f t="shared" si="368"/>
        <v>#N/A</v>
      </c>
      <c r="BB681" s="145">
        <f t="shared" si="369"/>
        <v>2.083333333333337E-2</v>
      </c>
      <c r="BC681" s="2">
        <f>IF(AM681,
  IF(AND(AL681=$J$31,_xlfn.DAYS(AH681,DATE(AI681,1,1))&lt;7),
    MAX(0,EINSTELLUNGEN!$D$12+1-WEEKDAY(DATE(EINSTELLUNGEN!$D$9,EINSTELLUNGEN!$D$10,1),2)),
    IF(AL681=$J$33,
      MIN(EINSTELLUNGEN!$D$12,WEEKDAY(DATE(EINSTELLUNGEN!$D$9,12,31),2)),
      EINSTELLUNGEN!$D$12
  )) - SUMIF(AL$50:AL$2500,"="&amp;AL681,AX$50:AX$2500),
  0)</f>
        <v>3</v>
      </c>
      <c r="BD681" s="2">
        <f t="shared" si="370"/>
        <v>0.33333333333333331</v>
      </c>
      <c r="BE681" s="2">
        <f t="shared" si="371"/>
        <v>0</v>
      </c>
    </row>
    <row r="682" spans="1:57" ht="10.5" customHeight="1">
      <c r="A682" s="1" t="str">
        <f t="shared" ca="1" si="347"/>
        <v/>
      </c>
      <c r="B682" s="1" t="str">
        <f t="shared" ca="1" si="348"/>
        <v/>
      </c>
      <c r="C682" s="1" t="str">
        <f t="shared" ca="1" si="349"/>
        <v/>
      </c>
      <c r="D682" s="1" t="str">
        <f t="shared" ca="1" si="350"/>
        <v/>
      </c>
      <c r="F682" s="10"/>
      <c r="G682" s="136" t="str">
        <f t="shared" si="351"/>
        <v/>
      </c>
      <c r="H682" s="27"/>
      <c r="I682" s="28"/>
      <c r="J682" s="28"/>
      <c r="K682" s="29"/>
      <c r="L682" s="136"/>
      <c r="M682" s="136"/>
      <c r="N682" s="136"/>
      <c r="O682" s="26" t="str">
        <f t="shared" si="352"/>
        <v/>
      </c>
      <c r="P682" s="218" t="str">
        <f t="shared" si="353"/>
        <v/>
      </c>
      <c r="Q682" s="26" t="str">
        <f t="shared" si="354"/>
        <v/>
      </c>
      <c r="R682" s="22"/>
      <c r="S682" s="99"/>
      <c r="T682" s="10"/>
      <c r="U682" s="229" t="str">
        <f t="shared" si="355"/>
        <v/>
      </c>
      <c r="V682" s="230"/>
      <c r="W682" s="230"/>
      <c r="X682" s="230"/>
      <c r="Y682" s="230"/>
      <c r="Z682" s="22" t="str">
        <f>""</f>
        <v/>
      </c>
      <c r="AB682" s="23" t="str">
        <f t="shared" si="356"/>
        <v/>
      </c>
      <c r="AC682" s="2" t="b">
        <f>COUNT(Q682:Q$2500)&gt;0</f>
        <v>0</v>
      </c>
      <c r="AD682" s="2" t="b">
        <f t="shared" si="339"/>
        <v>0</v>
      </c>
      <c r="AE682" s="2" t="b">
        <f t="shared" si="340"/>
        <v>0</v>
      </c>
      <c r="AF682" s="2" t="b">
        <f t="shared" si="341"/>
        <v>0</v>
      </c>
      <c r="AG682" s="2" t="b">
        <f>OR(
  AND(AC682,NOT(AC683)),
  AND(AF682,WEEKDAY(AH681,2)=EINSTELLUNGEN!$D$12),
  AND(AF682,AH682=$J$35)
)</f>
        <v>0</v>
      </c>
      <c r="AH682" s="2">
        <f>IF(AE682,AH681+IF(WEEKDAY(AH681+1,2)&lt;=EINSTELLUNGEN!$D$12,1,$J$36),AH681)</f>
        <v>42020</v>
      </c>
      <c r="AI682" s="2">
        <f t="shared" si="342"/>
        <v>2019</v>
      </c>
      <c r="AJ682" s="2">
        <f t="shared" si="343"/>
        <v>201901</v>
      </c>
      <c r="AK682" s="2">
        <f t="shared" si="344"/>
        <v>201901</v>
      </c>
      <c r="AL682" s="2">
        <f t="shared" si="372"/>
        <v>201903</v>
      </c>
      <c r="AM682" s="2" t="b">
        <f t="shared" si="345"/>
        <v>1</v>
      </c>
      <c r="AN682" s="4" t="e">
        <f t="shared" si="357"/>
        <v>#N/A</v>
      </c>
      <c r="AO682" s="4" t="e">
        <f t="shared" si="358"/>
        <v>#N/A</v>
      </c>
      <c r="AP682" s="2" t="str">
        <f>IF(AD682,
  IF(ISBLANK(H682),
    AP681,
    IF(LEN(H682)=1,
      IF(OR(UPPER(H682)="A",UPPER(H682)="I"),
        EINSTELLUNGEN!$D$21,
        IF(OR(UPPER(H682)="B",UPPER(H682)="M"),
          EINSTELLUNGEN!$D$22,
          IF(OR(UPPER(H682)="C",UPPER(H682)="S"),
            EINSTELLUNGEN!$D$23,
            IF(UPPER(H682)="D",
              EINSTELLUNGEN!$D$24,
              IF(UPPER(H682)="E",
                EINSTELLUNGEN!$D$25,
                UPPER(H682)))))),
      IF(ISNUMBER(H682),
        EINSTELLUNGEN!$D$20&amp;H682,
        UPPER(H682)))),
  "")</f>
        <v/>
      </c>
      <c r="AQ682" s="2" t="str">
        <f t="shared" si="359"/>
        <v/>
      </c>
      <c r="AR682" s="2">
        <f t="shared" si="360"/>
        <v>0</v>
      </c>
      <c r="AS682" s="145">
        <f t="shared" si="361"/>
        <v>0.33333333333333331</v>
      </c>
      <c r="AT682" s="2">
        <f t="shared" si="362"/>
        <v>0</v>
      </c>
      <c r="AU682" s="2">
        <f t="shared" si="363"/>
        <v>0</v>
      </c>
      <c r="AV682" s="2">
        <f t="shared" si="364"/>
        <v>0</v>
      </c>
      <c r="AW682" s="2">
        <f t="shared" si="365"/>
        <v>0</v>
      </c>
      <c r="AX682" s="2">
        <f t="shared" si="346"/>
        <v>0</v>
      </c>
      <c r="AY682" s="2">
        <f t="shared" si="366"/>
        <v>0</v>
      </c>
      <c r="AZ682" s="145" t="e">
        <f t="shared" si="367"/>
        <v>#N/A</v>
      </c>
      <c r="BA682" s="145" t="e">
        <f t="shared" si="368"/>
        <v>#N/A</v>
      </c>
      <c r="BB682" s="145">
        <f t="shared" si="369"/>
        <v>2.083333333333337E-2</v>
      </c>
      <c r="BC682" s="2">
        <f>IF(AM682,
  IF(AND(AL682=$J$31,_xlfn.DAYS(AH682,DATE(AI682,1,1))&lt;7),
    MAX(0,EINSTELLUNGEN!$D$12+1-WEEKDAY(DATE(EINSTELLUNGEN!$D$9,EINSTELLUNGEN!$D$10,1),2)),
    IF(AL682=$J$33,
      MIN(EINSTELLUNGEN!$D$12,WEEKDAY(DATE(EINSTELLUNGEN!$D$9,12,31),2)),
      EINSTELLUNGEN!$D$12
  )) - SUMIF(AL$50:AL$2500,"="&amp;AL682,AX$50:AX$2500),
  0)</f>
        <v>3</v>
      </c>
      <c r="BD682" s="2">
        <f t="shared" si="370"/>
        <v>0.33333333333333331</v>
      </c>
      <c r="BE682" s="2">
        <f t="shared" si="371"/>
        <v>0</v>
      </c>
    </row>
    <row r="683" spans="1:57" ht="10.5" customHeight="1">
      <c r="A683" s="1" t="str">
        <f t="shared" ca="1" si="347"/>
        <v/>
      </c>
      <c r="B683" s="1" t="str">
        <f t="shared" ca="1" si="348"/>
        <v/>
      </c>
      <c r="C683" s="1" t="str">
        <f t="shared" ca="1" si="349"/>
        <v/>
      </c>
      <c r="D683" s="1" t="str">
        <f t="shared" ca="1" si="350"/>
        <v/>
      </c>
      <c r="F683" s="10"/>
      <c r="G683" s="136" t="str">
        <f t="shared" si="351"/>
        <v/>
      </c>
      <c r="H683" s="27"/>
      <c r="I683" s="28"/>
      <c r="J683" s="28"/>
      <c r="K683" s="29"/>
      <c r="L683" s="136"/>
      <c r="M683" s="136"/>
      <c r="N683" s="136"/>
      <c r="O683" s="26" t="str">
        <f t="shared" si="352"/>
        <v/>
      </c>
      <c r="P683" s="218" t="str">
        <f t="shared" si="353"/>
        <v/>
      </c>
      <c r="Q683" s="26" t="str">
        <f t="shared" si="354"/>
        <v/>
      </c>
      <c r="R683" s="22"/>
      <c r="S683" s="99"/>
      <c r="T683" s="10"/>
      <c r="U683" s="229" t="str">
        <f t="shared" si="355"/>
        <v/>
      </c>
      <c r="V683" s="230"/>
      <c r="W683" s="230"/>
      <c r="X683" s="230"/>
      <c r="Y683" s="230"/>
      <c r="Z683" s="22" t="str">
        <f>""</f>
        <v/>
      </c>
      <c r="AB683" s="23" t="str">
        <f t="shared" si="356"/>
        <v/>
      </c>
      <c r="AC683" s="2" t="b">
        <f>COUNT(Q683:Q$2500)&gt;0</f>
        <v>0</v>
      </c>
      <c r="AD683" s="2" t="b">
        <f t="shared" ref="AD683:AD746" si="373">LEN(CONCATENATE(H683,I683,J683,K683))&gt;0</f>
        <v>0</v>
      </c>
      <c r="AE683" s="2" t="b">
        <f t="shared" ref="AE683:AE746" si="374">AND(NOT(AD683),AD684)</f>
        <v>0</v>
      </c>
      <c r="AF683" s="2" t="b">
        <f t="shared" ref="AF683:AF746" si="375">AND(NOT(AD683),AD682)</f>
        <v>0</v>
      </c>
      <c r="AG683" s="2" t="b">
        <f>OR(
  AND(AC683,NOT(AC684)),
  AND(AF683,WEEKDAY(AH682,2)=EINSTELLUNGEN!$D$12),
  AND(AF683,AH683=$J$35)
)</f>
        <v>0</v>
      </c>
      <c r="AH683" s="2">
        <f>IF(AE683,AH682+IF(WEEKDAY(AH682+1,2)&lt;=EINSTELLUNGEN!$D$12,1,$J$36),AH682)</f>
        <v>42020</v>
      </c>
      <c r="AI683" s="2">
        <f t="shared" ref="AI683:AI746" si="376">YEAR(AH683)</f>
        <v>2019</v>
      </c>
      <c r="AJ683" s="2">
        <f t="shared" ref="AJ683:AJ746" si="377">AI683*100+ROUNDUP(MONTH(AH683)/3,0)</f>
        <v>201901</v>
      </c>
      <c r="AK683" s="2">
        <f t="shared" ref="AK683:AK746" si="378">AI683*100+MONTH(AH683)</f>
        <v>201901</v>
      </c>
      <c r="AL683" s="2">
        <f t="shared" si="372"/>
        <v>201903</v>
      </c>
      <c r="AM683" s="2" t="b">
        <f t="shared" ref="AM683:AM746" si="379">AND(AH683&gt;=$J$34,AH683&lt;=$J$35)</f>
        <v>1</v>
      </c>
      <c r="AN683" s="4" t="e">
        <f t="shared" si="357"/>
        <v>#N/A</v>
      </c>
      <c r="AO683" s="4" t="e">
        <f t="shared" si="358"/>
        <v>#N/A</v>
      </c>
      <c r="AP683" s="2" t="str">
        <f>IF(AD683,
  IF(ISBLANK(H683),
    AP682,
    IF(LEN(H683)=1,
      IF(OR(UPPER(H683)="A",UPPER(H683)="I"),
        EINSTELLUNGEN!$D$21,
        IF(OR(UPPER(H683)="B",UPPER(H683)="M"),
          EINSTELLUNGEN!$D$22,
          IF(OR(UPPER(H683)="C",UPPER(H683)="S"),
            EINSTELLUNGEN!$D$23,
            IF(UPPER(H683)="D",
              EINSTELLUNGEN!$D$24,
              IF(UPPER(H683)="E",
                EINSTELLUNGEN!$D$25,
                UPPER(H683)))))),
      IF(ISNUMBER(H683),
        EINSTELLUNGEN!$D$20&amp;H683,
        UPPER(H683)))),
  "")</f>
        <v/>
      </c>
      <c r="AQ683" s="2" t="str">
        <f t="shared" si="359"/>
        <v/>
      </c>
      <c r="AR683" s="2">
        <f t="shared" si="360"/>
        <v>0</v>
      </c>
      <c r="AS683" s="145">
        <f t="shared" si="361"/>
        <v>0.33333333333333331</v>
      </c>
      <c r="AT683" s="2">
        <f t="shared" si="362"/>
        <v>0</v>
      </c>
      <c r="AU683" s="2">
        <f t="shared" si="363"/>
        <v>0</v>
      </c>
      <c r="AV683" s="2">
        <f t="shared" si="364"/>
        <v>0</v>
      </c>
      <c r="AW683" s="2">
        <f t="shared" si="365"/>
        <v>0</v>
      </c>
      <c r="AX683" s="2">
        <f t="shared" ref="AX683:AX746" si="380">IF(SUM(AT683:AV683)=0,0,1)</f>
        <v>0</v>
      </c>
      <c r="AY683" s="2">
        <f t="shared" si="366"/>
        <v>0</v>
      </c>
      <c r="AZ683" s="145" t="e">
        <f t="shared" si="367"/>
        <v>#N/A</v>
      </c>
      <c r="BA683" s="145" t="e">
        <f t="shared" si="368"/>
        <v>#N/A</v>
      </c>
      <c r="BB683" s="145">
        <f t="shared" si="369"/>
        <v>2.083333333333337E-2</v>
      </c>
      <c r="BC683" s="2">
        <f>IF(AM683,
  IF(AND(AL683=$J$31,_xlfn.DAYS(AH683,DATE(AI683,1,1))&lt;7),
    MAX(0,EINSTELLUNGEN!$D$12+1-WEEKDAY(DATE(EINSTELLUNGEN!$D$9,EINSTELLUNGEN!$D$10,1),2)),
    IF(AL683=$J$33,
      MIN(EINSTELLUNGEN!$D$12,WEEKDAY(DATE(EINSTELLUNGEN!$D$9,12,31),2)),
      EINSTELLUNGEN!$D$12
  )) - SUMIF(AL$50:AL$2500,"="&amp;AL683,AX$50:AX$2500),
  0)</f>
        <v>3</v>
      </c>
      <c r="BD683" s="2">
        <f t="shared" si="370"/>
        <v>0.33333333333333331</v>
      </c>
      <c r="BE683" s="2">
        <f t="shared" si="371"/>
        <v>0</v>
      </c>
    </row>
    <row r="684" spans="1:57" ht="10.5" customHeight="1">
      <c r="A684" s="1" t="str">
        <f t="shared" ca="1" si="347"/>
        <v/>
      </c>
      <c r="B684" s="1" t="str">
        <f t="shared" ca="1" si="348"/>
        <v/>
      </c>
      <c r="C684" s="1" t="str">
        <f t="shared" ca="1" si="349"/>
        <v/>
      </c>
      <c r="D684" s="1" t="str">
        <f t="shared" ca="1" si="350"/>
        <v/>
      </c>
      <c r="F684" s="10"/>
      <c r="G684" s="136" t="str">
        <f t="shared" si="351"/>
        <v/>
      </c>
      <c r="H684" s="27"/>
      <c r="I684" s="28"/>
      <c r="J684" s="28"/>
      <c r="K684" s="29"/>
      <c r="L684" s="136"/>
      <c r="M684" s="136"/>
      <c r="N684" s="136"/>
      <c r="O684" s="26" t="str">
        <f t="shared" si="352"/>
        <v/>
      </c>
      <c r="P684" s="218" t="str">
        <f t="shared" si="353"/>
        <v/>
      </c>
      <c r="Q684" s="26" t="str">
        <f t="shared" si="354"/>
        <v/>
      </c>
      <c r="R684" s="22"/>
      <c r="S684" s="99"/>
      <c r="T684" s="10"/>
      <c r="U684" s="229" t="str">
        <f t="shared" si="355"/>
        <v/>
      </c>
      <c r="V684" s="230"/>
      <c r="W684" s="230"/>
      <c r="X684" s="230"/>
      <c r="Y684" s="230"/>
      <c r="Z684" s="22" t="str">
        <f>""</f>
        <v/>
      </c>
      <c r="AB684" s="23" t="str">
        <f t="shared" si="356"/>
        <v/>
      </c>
      <c r="AC684" s="2" t="b">
        <f>COUNT(Q684:Q$2500)&gt;0</f>
        <v>0</v>
      </c>
      <c r="AD684" s="2" t="b">
        <f t="shared" si="373"/>
        <v>0</v>
      </c>
      <c r="AE684" s="2" t="b">
        <f t="shared" si="374"/>
        <v>0</v>
      </c>
      <c r="AF684" s="2" t="b">
        <f t="shared" si="375"/>
        <v>0</v>
      </c>
      <c r="AG684" s="2" t="b">
        <f>OR(
  AND(AC684,NOT(AC685)),
  AND(AF684,WEEKDAY(AH683,2)=EINSTELLUNGEN!$D$12),
  AND(AF684,AH684=$J$35)
)</f>
        <v>0</v>
      </c>
      <c r="AH684" s="2">
        <f>IF(AE684,AH683+IF(WEEKDAY(AH683+1,2)&lt;=EINSTELLUNGEN!$D$12,1,$J$36),AH683)</f>
        <v>42020</v>
      </c>
      <c r="AI684" s="2">
        <f t="shared" si="376"/>
        <v>2019</v>
      </c>
      <c r="AJ684" s="2">
        <f t="shared" si="377"/>
        <v>201901</v>
      </c>
      <c r="AK684" s="2">
        <f t="shared" si="378"/>
        <v>201901</v>
      </c>
      <c r="AL684" s="2">
        <f t="shared" si="372"/>
        <v>201903</v>
      </c>
      <c r="AM684" s="2" t="b">
        <f t="shared" si="379"/>
        <v>1</v>
      </c>
      <c r="AN684" s="4" t="e">
        <f t="shared" si="357"/>
        <v>#N/A</v>
      </c>
      <c r="AO684" s="4" t="e">
        <f t="shared" si="358"/>
        <v>#N/A</v>
      </c>
      <c r="AP684" s="2" t="str">
        <f>IF(AD684,
  IF(ISBLANK(H684),
    AP683,
    IF(LEN(H684)=1,
      IF(OR(UPPER(H684)="A",UPPER(H684)="I"),
        EINSTELLUNGEN!$D$21,
        IF(OR(UPPER(H684)="B",UPPER(H684)="M"),
          EINSTELLUNGEN!$D$22,
          IF(OR(UPPER(H684)="C",UPPER(H684)="S"),
            EINSTELLUNGEN!$D$23,
            IF(UPPER(H684)="D",
              EINSTELLUNGEN!$D$24,
              IF(UPPER(H684)="E",
                EINSTELLUNGEN!$D$25,
                UPPER(H684)))))),
      IF(ISNUMBER(H684),
        EINSTELLUNGEN!$D$20&amp;H684,
        UPPER(H684)))),
  "")</f>
        <v/>
      </c>
      <c r="AQ684" s="2" t="str">
        <f t="shared" si="359"/>
        <v/>
      </c>
      <c r="AR684" s="2">
        <f t="shared" si="360"/>
        <v>0</v>
      </c>
      <c r="AS684" s="145">
        <f t="shared" si="361"/>
        <v>0.33333333333333331</v>
      </c>
      <c r="AT684" s="2">
        <f t="shared" si="362"/>
        <v>0</v>
      </c>
      <c r="AU684" s="2">
        <f t="shared" si="363"/>
        <v>0</v>
      </c>
      <c r="AV684" s="2">
        <f t="shared" si="364"/>
        <v>0</v>
      </c>
      <c r="AW684" s="2">
        <f t="shared" si="365"/>
        <v>0</v>
      </c>
      <c r="AX684" s="2">
        <f t="shared" si="380"/>
        <v>0</v>
      </c>
      <c r="AY684" s="2">
        <f t="shared" si="366"/>
        <v>0</v>
      </c>
      <c r="AZ684" s="145" t="e">
        <f t="shared" si="367"/>
        <v>#N/A</v>
      </c>
      <c r="BA684" s="145" t="e">
        <f t="shared" si="368"/>
        <v>#N/A</v>
      </c>
      <c r="BB684" s="145">
        <f t="shared" si="369"/>
        <v>2.083333333333337E-2</v>
      </c>
      <c r="BC684" s="2">
        <f>IF(AM684,
  IF(AND(AL684=$J$31,_xlfn.DAYS(AH684,DATE(AI684,1,1))&lt;7),
    MAX(0,EINSTELLUNGEN!$D$12+1-WEEKDAY(DATE(EINSTELLUNGEN!$D$9,EINSTELLUNGEN!$D$10,1),2)),
    IF(AL684=$J$33,
      MIN(EINSTELLUNGEN!$D$12,WEEKDAY(DATE(EINSTELLUNGEN!$D$9,12,31),2)),
      EINSTELLUNGEN!$D$12
  )) - SUMIF(AL$50:AL$2500,"="&amp;AL684,AX$50:AX$2500),
  0)</f>
        <v>3</v>
      </c>
      <c r="BD684" s="2">
        <f t="shared" si="370"/>
        <v>0.33333333333333331</v>
      </c>
      <c r="BE684" s="2">
        <f t="shared" si="371"/>
        <v>0</v>
      </c>
    </row>
    <row r="685" spans="1:57" ht="10.5" customHeight="1">
      <c r="A685" s="1" t="str">
        <f t="shared" ca="1" si="347"/>
        <v/>
      </c>
      <c r="B685" s="1" t="str">
        <f t="shared" ca="1" si="348"/>
        <v/>
      </c>
      <c r="C685" s="1" t="str">
        <f t="shared" ca="1" si="349"/>
        <v/>
      </c>
      <c r="D685" s="1" t="str">
        <f t="shared" ca="1" si="350"/>
        <v/>
      </c>
      <c r="F685" s="10"/>
      <c r="G685" s="136" t="str">
        <f t="shared" si="351"/>
        <v/>
      </c>
      <c r="H685" s="27"/>
      <c r="I685" s="28"/>
      <c r="J685" s="28"/>
      <c r="K685" s="29"/>
      <c r="L685" s="136"/>
      <c r="M685" s="136"/>
      <c r="N685" s="136"/>
      <c r="O685" s="26" t="str">
        <f t="shared" si="352"/>
        <v/>
      </c>
      <c r="P685" s="218" t="str">
        <f t="shared" si="353"/>
        <v/>
      </c>
      <c r="Q685" s="26" t="str">
        <f t="shared" si="354"/>
        <v/>
      </c>
      <c r="R685" s="22"/>
      <c r="S685" s="99"/>
      <c r="T685" s="10"/>
      <c r="U685" s="229" t="str">
        <f t="shared" si="355"/>
        <v/>
      </c>
      <c r="V685" s="230"/>
      <c r="W685" s="230"/>
      <c r="X685" s="230"/>
      <c r="Y685" s="230"/>
      <c r="Z685" s="22" t="str">
        <f>""</f>
        <v/>
      </c>
      <c r="AB685" s="23" t="str">
        <f t="shared" si="356"/>
        <v/>
      </c>
      <c r="AC685" s="2" t="b">
        <f>COUNT(Q685:Q$2500)&gt;0</f>
        <v>0</v>
      </c>
      <c r="AD685" s="2" t="b">
        <f t="shared" si="373"/>
        <v>0</v>
      </c>
      <c r="AE685" s="2" t="b">
        <f t="shared" si="374"/>
        <v>0</v>
      </c>
      <c r="AF685" s="2" t="b">
        <f t="shared" si="375"/>
        <v>0</v>
      </c>
      <c r="AG685" s="2" t="b">
        <f>OR(
  AND(AC685,NOT(AC686)),
  AND(AF685,WEEKDAY(AH684,2)=EINSTELLUNGEN!$D$12),
  AND(AF685,AH685=$J$35)
)</f>
        <v>0</v>
      </c>
      <c r="AH685" s="2">
        <f>IF(AE685,AH684+IF(WEEKDAY(AH684+1,2)&lt;=EINSTELLUNGEN!$D$12,1,$J$36),AH684)</f>
        <v>42020</v>
      </c>
      <c r="AI685" s="2">
        <f t="shared" si="376"/>
        <v>2019</v>
      </c>
      <c r="AJ685" s="2">
        <f t="shared" si="377"/>
        <v>201901</v>
      </c>
      <c r="AK685" s="2">
        <f t="shared" si="378"/>
        <v>201901</v>
      </c>
      <c r="AL685" s="2">
        <f t="shared" si="372"/>
        <v>201903</v>
      </c>
      <c r="AM685" s="2" t="b">
        <f t="shared" si="379"/>
        <v>1</v>
      </c>
      <c r="AN685" s="4" t="e">
        <f t="shared" si="357"/>
        <v>#N/A</v>
      </c>
      <c r="AO685" s="4" t="e">
        <f t="shared" si="358"/>
        <v>#N/A</v>
      </c>
      <c r="AP685" s="2" t="str">
        <f>IF(AD685,
  IF(ISBLANK(H685),
    AP684,
    IF(LEN(H685)=1,
      IF(OR(UPPER(H685)="A",UPPER(H685)="I"),
        EINSTELLUNGEN!$D$21,
        IF(OR(UPPER(H685)="B",UPPER(H685)="M"),
          EINSTELLUNGEN!$D$22,
          IF(OR(UPPER(H685)="C",UPPER(H685)="S"),
            EINSTELLUNGEN!$D$23,
            IF(UPPER(H685)="D",
              EINSTELLUNGEN!$D$24,
              IF(UPPER(H685)="E",
                EINSTELLUNGEN!$D$25,
                UPPER(H685)))))),
      IF(ISNUMBER(H685),
        EINSTELLUNGEN!$D$20&amp;H685,
        UPPER(H685)))),
  "")</f>
        <v/>
      </c>
      <c r="AQ685" s="2" t="str">
        <f t="shared" si="359"/>
        <v/>
      </c>
      <c r="AR685" s="2">
        <f t="shared" si="360"/>
        <v>0</v>
      </c>
      <c r="AS685" s="145">
        <f t="shared" si="361"/>
        <v>0.33333333333333331</v>
      </c>
      <c r="AT685" s="2">
        <f t="shared" si="362"/>
        <v>0</v>
      </c>
      <c r="AU685" s="2">
        <f t="shared" si="363"/>
        <v>0</v>
      </c>
      <c r="AV685" s="2">
        <f t="shared" si="364"/>
        <v>0</v>
      </c>
      <c r="AW685" s="2">
        <f t="shared" si="365"/>
        <v>0</v>
      </c>
      <c r="AX685" s="2">
        <f t="shared" si="380"/>
        <v>0</v>
      </c>
      <c r="AY685" s="2">
        <f t="shared" si="366"/>
        <v>0</v>
      </c>
      <c r="AZ685" s="145" t="e">
        <f t="shared" si="367"/>
        <v>#N/A</v>
      </c>
      <c r="BA685" s="145" t="e">
        <f t="shared" si="368"/>
        <v>#N/A</v>
      </c>
      <c r="BB685" s="145">
        <f t="shared" si="369"/>
        <v>2.083333333333337E-2</v>
      </c>
      <c r="BC685" s="2">
        <f>IF(AM685,
  IF(AND(AL685=$J$31,_xlfn.DAYS(AH685,DATE(AI685,1,1))&lt;7),
    MAX(0,EINSTELLUNGEN!$D$12+1-WEEKDAY(DATE(EINSTELLUNGEN!$D$9,EINSTELLUNGEN!$D$10,1),2)),
    IF(AL685=$J$33,
      MIN(EINSTELLUNGEN!$D$12,WEEKDAY(DATE(EINSTELLUNGEN!$D$9,12,31),2)),
      EINSTELLUNGEN!$D$12
  )) - SUMIF(AL$50:AL$2500,"="&amp;AL685,AX$50:AX$2500),
  0)</f>
        <v>3</v>
      </c>
      <c r="BD685" s="2">
        <f t="shared" si="370"/>
        <v>0.33333333333333331</v>
      </c>
      <c r="BE685" s="2">
        <f t="shared" si="371"/>
        <v>0</v>
      </c>
    </row>
    <row r="686" spans="1:57" ht="10.5" customHeight="1">
      <c r="A686" s="1" t="str">
        <f t="shared" ca="1" si="347"/>
        <v/>
      </c>
      <c r="B686" s="1" t="str">
        <f t="shared" ca="1" si="348"/>
        <v/>
      </c>
      <c r="C686" s="1" t="str">
        <f t="shared" ca="1" si="349"/>
        <v/>
      </c>
      <c r="D686" s="1" t="str">
        <f t="shared" ca="1" si="350"/>
        <v/>
      </c>
      <c r="F686" s="10"/>
      <c r="G686" s="136" t="str">
        <f t="shared" si="351"/>
        <v/>
      </c>
      <c r="H686" s="27"/>
      <c r="I686" s="28"/>
      <c r="J686" s="28"/>
      <c r="K686" s="29"/>
      <c r="L686" s="136"/>
      <c r="M686" s="136"/>
      <c r="N686" s="136"/>
      <c r="O686" s="26" t="str">
        <f t="shared" si="352"/>
        <v/>
      </c>
      <c r="P686" s="218" t="str">
        <f t="shared" si="353"/>
        <v/>
      </c>
      <c r="Q686" s="26" t="str">
        <f t="shared" si="354"/>
        <v/>
      </c>
      <c r="R686" s="22"/>
      <c r="S686" s="99"/>
      <c r="T686" s="10"/>
      <c r="U686" s="229" t="str">
        <f t="shared" si="355"/>
        <v/>
      </c>
      <c r="V686" s="230"/>
      <c r="W686" s="230"/>
      <c r="X686" s="230"/>
      <c r="Y686" s="230"/>
      <c r="Z686" s="22" t="str">
        <f>""</f>
        <v/>
      </c>
      <c r="AB686" s="23" t="str">
        <f t="shared" si="356"/>
        <v/>
      </c>
      <c r="AC686" s="2" t="b">
        <f>COUNT(Q686:Q$2500)&gt;0</f>
        <v>0</v>
      </c>
      <c r="AD686" s="2" t="b">
        <f t="shared" si="373"/>
        <v>0</v>
      </c>
      <c r="AE686" s="2" t="b">
        <f t="shared" si="374"/>
        <v>0</v>
      </c>
      <c r="AF686" s="2" t="b">
        <f t="shared" si="375"/>
        <v>0</v>
      </c>
      <c r="AG686" s="2" t="b">
        <f>OR(
  AND(AC686,NOT(AC687)),
  AND(AF686,WEEKDAY(AH685,2)=EINSTELLUNGEN!$D$12),
  AND(AF686,AH686=$J$35)
)</f>
        <v>0</v>
      </c>
      <c r="AH686" s="2">
        <f>IF(AE686,AH685+IF(WEEKDAY(AH685+1,2)&lt;=EINSTELLUNGEN!$D$12,1,$J$36),AH685)</f>
        <v>42020</v>
      </c>
      <c r="AI686" s="2">
        <f t="shared" si="376"/>
        <v>2019</v>
      </c>
      <c r="AJ686" s="2">
        <f t="shared" si="377"/>
        <v>201901</v>
      </c>
      <c r="AK686" s="2">
        <f t="shared" si="378"/>
        <v>201901</v>
      </c>
      <c r="AL686" s="2">
        <f t="shared" si="372"/>
        <v>201903</v>
      </c>
      <c r="AM686" s="2" t="b">
        <f t="shared" si="379"/>
        <v>1</v>
      </c>
      <c r="AN686" s="4" t="e">
        <f t="shared" si="357"/>
        <v>#N/A</v>
      </c>
      <c r="AO686" s="4" t="e">
        <f t="shared" si="358"/>
        <v>#N/A</v>
      </c>
      <c r="AP686" s="2" t="str">
        <f>IF(AD686,
  IF(ISBLANK(H686),
    AP685,
    IF(LEN(H686)=1,
      IF(OR(UPPER(H686)="A",UPPER(H686)="I"),
        EINSTELLUNGEN!$D$21,
        IF(OR(UPPER(H686)="B",UPPER(H686)="M"),
          EINSTELLUNGEN!$D$22,
          IF(OR(UPPER(H686)="C",UPPER(H686)="S"),
            EINSTELLUNGEN!$D$23,
            IF(UPPER(H686)="D",
              EINSTELLUNGEN!$D$24,
              IF(UPPER(H686)="E",
                EINSTELLUNGEN!$D$25,
                UPPER(H686)))))),
      IF(ISNUMBER(H686),
        EINSTELLUNGEN!$D$20&amp;H686,
        UPPER(H686)))),
  "")</f>
        <v/>
      </c>
      <c r="AQ686" s="2" t="str">
        <f t="shared" si="359"/>
        <v/>
      </c>
      <c r="AR686" s="2">
        <f t="shared" si="360"/>
        <v>0</v>
      </c>
      <c r="AS686" s="145">
        <f t="shared" si="361"/>
        <v>0.33333333333333331</v>
      </c>
      <c r="AT686" s="2">
        <f t="shared" si="362"/>
        <v>0</v>
      </c>
      <c r="AU686" s="2">
        <f t="shared" si="363"/>
        <v>0</v>
      </c>
      <c r="AV686" s="2">
        <f t="shared" si="364"/>
        <v>0</v>
      </c>
      <c r="AW686" s="2">
        <f t="shared" si="365"/>
        <v>0</v>
      </c>
      <c r="AX686" s="2">
        <f t="shared" si="380"/>
        <v>0</v>
      </c>
      <c r="AY686" s="2">
        <f t="shared" si="366"/>
        <v>0</v>
      </c>
      <c r="AZ686" s="145" t="e">
        <f t="shared" si="367"/>
        <v>#N/A</v>
      </c>
      <c r="BA686" s="145" t="e">
        <f t="shared" si="368"/>
        <v>#N/A</v>
      </c>
      <c r="BB686" s="145">
        <f t="shared" si="369"/>
        <v>2.083333333333337E-2</v>
      </c>
      <c r="BC686" s="2">
        <f>IF(AM686,
  IF(AND(AL686=$J$31,_xlfn.DAYS(AH686,DATE(AI686,1,1))&lt;7),
    MAX(0,EINSTELLUNGEN!$D$12+1-WEEKDAY(DATE(EINSTELLUNGEN!$D$9,EINSTELLUNGEN!$D$10,1),2)),
    IF(AL686=$J$33,
      MIN(EINSTELLUNGEN!$D$12,WEEKDAY(DATE(EINSTELLUNGEN!$D$9,12,31),2)),
      EINSTELLUNGEN!$D$12
  )) - SUMIF(AL$50:AL$2500,"="&amp;AL686,AX$50:AX$2500),
  0)</f>
        <v>3</v>
      </c>
      <c r="BD686" s="2">
        <f t="shared" si="370"/>
        <v>0.33333333333333331</v>
      </c>
      <c r="BE686" s="2">
        <f t="shared" si="371"/>
        <v>0</v>
      </c>
    </row>
    <row r="687" spans="1:57" ht="10.5" customHeight="1">
      <c r="A687" s="1" t="str">
        <f t="shared" ca="1" si="347"/>
        <v/>
      </c>
      <c r="B687" s="1" t="str">
        <f t="shared" ca="1" si="348"/>
        <v/>
      </c>
      <c r="C687" s="1" t="str">
        <f t="shared" ca="1" si="349"/>
        <v/>
      </c>
      <c r="D687" s="1" t="str">
        <f t="shared" ca="1" si="350"/>
        <v/>
      </c>
      <c r="F687" s="10"/>
      <c r="G687" s="136" t="str">
        <f t="shared" si="351"/>
        <v/>
      </c>
      <c r="H687" s="27"/>
      <c r="I687" s="28"/>
      <c r="J687" s="28"/>
      <c r="K687" s="29"/>
      <c r="L687" s="136"/>
      <c r="M687" s="136"/>
      <c r="N687" s="136"/>
      <c r="O687" s="26" t="str">
        <f t="shared" si="352"/>
        <v/>
      </c>
      <c r="P687" s="218" t="str">
        <f t="shared" si="353"/>
        <v/>
      </c>
      <c r="Q687" s="26" t="str">
        <f t="shared" si="354"/>
        <v/>
      </c>
      <c r="R687" s="22"/>
      <c r="S687" s="99"/>
      <c r="T687" s="10"/>
      <c r="U687" s="229" t="str">
        <f t="shared" si="355"/>
        <v/>
      </c>
      <c r="V687" s="230"/>
      <c r="W687" s="230"/>
      <c r="X687" s="230"/>
      <c r="Y687" s="230"/>
      <c r="Z687" s="22" t="str">
        <f>""</f>
        <v/>
      </c>
      <c r="AB687" s="23" t="str">
        <f t="shared" si="356"/>
        <v/>
      </c>
      <c r="AC687" s="2" t="b">
        <f>COUNT(Q687:Q$2500)&gt;0</f>
        <v>0</v>
      </c>
      <c r="AD687" s="2" t="b">
        <f t="shared" si="373"/>
        <v>0</v>
      </c>
      <c r="AE687" s="2" t="b">
        <f t="shared" si="374"/>
        <v>0</v>
      </c>
      <c r="AF687" s="2" t="b">
        <f t="shared" si="375"/>
        <v>0</v>
      </c>
      <c r="AG687" s="2" t="b">
        <f>OR(
  AND(AC687,NOT(AC688)),
  AND(AF687,WEEKDAY(AH686,2)=EINSTELLUNGEN!$D$12),
  AND(AF687,AH687=$J$35)
)</f>
        <v>0</v>
      </c>
      <c r="AH687" s="2">
        <f>IF(AE687,AH686+IF(WEEKDAY(AH686+1,2)&lt;=EINSTELLUNGEN!$D$12,1,$J$36),AH686)</f>
        <v>42020</v>
      </c>
      <c r="AI687" s="2">
        <f t="shared" si="376"/>
        <v>2019</v>
      </c>
      <c r="AJ687" s="2">
        <f t="shared" si="377"/>
        <v>201901</v>
      </c>
      <c r="AK687" s="2">
        <f t="shared" si="378"/>
        <v>201901</v>
      </c>
      <c r="AL687" s="2">
        <f t="shared" si="372"/>
        <v>201903</v>
      </c>
      <c r="AM687" s="2" t="b">
        <f t="shared" si="379"/>
        <v>1</v>
      </c>
      <c r="AN687" s="4" t="e">
        <f t="shared" si="357"/>
        <v>#N/A</v>
      </c>
      <c r="AO687" s="4" t="e">
        <f t="shared" si="358"/>
        <v>#N/A</v>
      </c>
      <c r="AP687" s="2" t="str">
        <f>IF(AD687,
  IF(ISBLANK(H687),
    AP686,
    IF(LEN(H687)=1,
      IF(OR(UPPER(H687)="A",UPPER(H687)="I"),
        EINSTELLUNGEN!$D$21,
        IF(OR(UPPER(H687)="B",UPPER(H687)="M"),
          EINSTELLUNGEN!$D$22,
          IF(OR(UPPER(H687)="C",UPPER(H687)="S"),
            EINSTELLUNGEN!$D$23,
            IF(UPPER(H687)="D",
              EINSTELLUNGEN!$D$24,
              IF(UPPER(H687)="E",
                EINSTELLUNGEN!$D$25,
                UPPER(H687)))))),
      IF(ISNUMBER(H687),
        EINSTELLUNGEN!$D$20&amp;H687,
        UPPER(H687)))),
  "")</f>
        <v/>
      </c>
      <c r="AQ687" s="2" t="str">
        <f t="shared" si="359"/>
        <v/>
      </c>
      <c r="AR687" s="2">
        <f t="shared" si="360"/>
        <v>0</v>
      </c>
      <c r="AS687" s="145">
        <f t="shared" si="361"/>
        <v>0.33333333333333331</v>
      </c>
      <c r="AT687" s="2">
        <f t="shared" si="362"/>
        <v>0</v>
      </c>
      <c r="AU687" s="2">
        <f t="shared" si="363"/>
        <v>0</v>
      </c>
      <c r="AV687" s="2">
        <f t="shared" si="364"/>
        <v>0</v>
      </c>
      <c r="AW687" s="2">
        <f t="shared" si="365"/>
        <v>0</v>
      </c>
      <c r="AX687" s="2">
        <f t="shared" si="380"/>
        <v>0</v>
      </c>
      <c r="AY687" s="2">
        <f t="shared" si="366"/>
        <v>0</v>
      </c>
      <c r="AZ687" s="145" t="e">
        <f t="shared" si="367"/>
        <v>#N/A</v>
      </c>
      <c r="BA687" s="145" t="e">
        <f t="shared" si="368"/>
        <v>#N/A</v>
      </c>
      <c r="BB687" s="145">
        <f t="shared" si="369"/>
        <v>2.083333333333337E-2</v>
      </c>
      <c r="BC687" s="2">
        <f>IF(AM687,
  IF(AND(AL687=$J$31,_xlfn.DAYS(AH687,DATE(AI687,1,1))&lt;7),
    MAX(0,EINSTELLUNGEN!$D$12+1-WEEKDAY(DATE(EINSTELLUNGEN!$D$9,EINSTELLUNGEN!$D$10,1),2)),
    IF(AL687=$J$33,
      MIN(EINSTELLUNGEN!$D$12,WEEKDAY(DATE(EINSTELLUNGEN!$D$9,12,31),2)),
      EINSTELLUNGEN!$D$12
  )) - SUMIF(AL$50:AL$2500,"="&amp;AL687,AX$50:AX$2500),
  0)</f>
        <v>3</v>
      </c>
      <c r="BD687" s="2">
        <f t="shared" si="370"/>
        <v>0.33333333333333331</v>
      </c>
      <c r="BE687" s="2">
        <f t="shared" si="371"/>
        <v>0</v>
      </c>
    </row>
    <row r="688" spans="1:57" ht="10.5" customHeight="1">
      <c r="A688" s="1" t="str">
        <f t="shared" ca="1" si="347"/>
        <v/>
      </c>
      <c r="B688" s="1" t="str">
        <f t="shared" ca="1" si="348"/>
        <v/>
      </c>
      <c r="C688" s="1" t="str">
        <f t="shared" ca="1" si="349"/>
        <v/>
      </c>
      <c r="D688" s="1" t="str">
        <f t="shared" ca="1" si="350"/>
        <v/>
      </c>
      <c r="F688" s="10"/>
      <c r="G688" s="136" t="str">
        <f t="shared" si="351"/>
        <v/>
      </c>
      <c r="H688" s="27"/>
      <c r="I688" s="28"/>
      <c r="J688" s="28"/>
      <c r="K688" s="29"/>
      <c r="L688" s="136"/>
      <c r="M688" s="136"/>
      <c r="N688" s="136"/>
      <c r="O688" s="26" t="str">
        <f t="shared" si="352"/>
        <v/>
      </c>
      <c r="P688" s="218" t="str">
        <f t="shared" si="353"/>
        <v/>
      </c>
      <c r="Q688" s="26" t="str">
        <f t="shared" si="354"/>
        <v/>
      </c>
      <c r="R688" s="22"/>
      <c r="S688" s="99"/>
      <c r="T688" s="10"/>
      <c r="U688" s="229" t="str">
        <f t="shared" si="355"/>
        <v/>
      </c>
      <c r="V688" s="230"/>
      <c r="W688" s="230"/>
      <c r="X688" s="230"/>
      <c r="Y688" s="230"/>
      <c r="Z688" s="22" t="str">
        <f>""</f>
        <v/>
      </c>
      <c r="AB688" s="23" t="str">
        <f t="shared" si="356"/>
        <v/>
      </c>
      <c r="AC688" s="2" t="b">
        <f>COUNT(Q688:Q$2500)&gt;0</f>
        <v>0</v>
      </c>
      <c r="AD688" s="2" t="b">
        <f t="shared" si="373"/>
        <v>0</v>
      </c>
      <c r="AE688" s="2" t="b">
        <f t="shared" si="374"/>
        <v>0</v>
      </c>
      <c r="AF688" s="2" t="b">
        <f t="shared" si="375"/>
        <v>0</v>
      </c>
      <c r="AG688" s="2" t="b">
        <f>OR(
  AND(AC688,NOT(AC689)),
  AND(AF688,WEEKDAY(AH687,2)=EINSTELLUNGEN!$D$12),
  AND(AF688,AH688=$J$35)
)</f>
        <v>0</v>
      </c>
      <c r="AH688" s="2">
        <f>IF(AE688,AH687+IF(WEEKDAY(AH687+1,2)&lt;=EINSTELLUNGEN!$D$12,1,$J$36),AH687)</f>
        <v>42020</v>
      </c>
      <c r="AI688" s="2">
        <f t="shared" si="376"/>
        <v>2019</v>
      </c>
      <c r="AJ688" s="2">
        <f t="shared" si="377"/>
        <v>201901</v>
      </c>
      <c r="AK688" s="2">
        <f t="shared" si="378"/>
        <v>201901</v>
      </c>
      <c r="AL688" s="2">
        <f t="shared" si="372"/>
        <v>201903</v>
      </c>
      <c r="AM688" s="2" t="b">
        <f t="shared" si="379"/>
        <v>1</v>
      </c>
      <c r="AN688" s="4" t="e">
        <f t="shared" si="357"/>
        <v>#N/A</v>
      </c>
      <c r="AO688" s="4" t="e">
        <f t="shared" si="358"/>
        <v>#N/A</v>
      </c>
      <c r="AP688" s="2" t="str">
        <f>IF(AD688,
  IF(ISBLANK(H688),
    AP687,
    IF(LEN(H688)=1,
      IF(OR(UPPER(H688)="A",UPPER(H688)="I"),
        EINSTELLUNGEN!$D$21,
        IF(OR(UPPER(H688)="B",UPPER(H688)="M"),
          EINSTELLUNGEN!$D$22,
          IF(OR(UPPER(H688)="C",UPPER(H688)="S"),
            EINSTELLUNGEN!$D$23,
            IF(UPPER(H688)="D",
              EINSTELLUNGEN!$D$24,
              IF(UPPER(H688)="E",
                EINSTELLUNGEN!$D$25,
                UPPER(H688)))))),
      IF(ISNUMBER(H688),
        EINSTELLUNGEN!$D$20&amp;H688,
        UPPER(H688)))),
  "")</f>
        <v/>
      </c>
      <c r="AQ688" s="2" t="str">
        <f t="shared" si="359"/>
        <v/>
      </c>
      <c r="AR688" s="2">
        <f t="shared" si="360"/>
        <v>0</v>
      </c>
      <c r="AS688" s="145">
        <f t="shared" si="361"/>
        <v>0.33333333333333331</v>
      </c>
      <c r="AT688" s="2">
        <f t="shared" si="362"/>
        <v>0</v>
      </c>
      <c r="AU688" s="2">
        <f t="shared" si="363"/>
        <v>0</v>
      </c>
      <c r="AV688" s="2">
        <f t="shared" si="364"/>
        <v>0</v>
      </c>
      <c r="AW688" s="2">
        <f t="shared" si="365"/>
        <v>0</v>
      </c>
      <c r="AX688" s="2">
        <f t="shared" si="380"/>
        <v>0</v>
      </c>
      <c r="AY688" s="2">
        <f t="shared" si="366"/>
        <v>0</v>
      </c>
      <c r="AZ688" s="145" t="e">
        <f t="shared" si="367"/>
        <v>#N/A</v>
      </c>
      <c r="BA688" s="145" t="e">
        <f t="shared" si="368"/>
        <v>#N/A</v>
      </c>
      <c r="BB688" s="145">
        <f t="shared" si="369"/>
        <v>2.083333333333337E-2</v>
      </c>
      <c r="BC688" s="2">
        <f>IF(AM688,
  IF(AND(AL688=$J$31,_xlfn.DAYS(AH688,DATE(AI688,1,1))&lt;7),
    MAX(0,EINSTELLUNGEN!$D$12+1-WEEKDAY(DATE(EINSTELLUNGEN!$D$9,EINSTELLUNGEN!$D$10,1),2)),
    IF(AL688=$J$33,
      MIN(EINSTELLUNGEN!$D$12,WEEKDAY(DATE(EINSTELLUNGEN!$D$9,12,31),2)),
      EINSTELLUNGEN!$D$12
  )) - SUMIF(AL$50:AL$2500,"="&amp;AL688,AX$50:AX$2500),
  0)</f>
        <v>3</v>
      </c>
      <c r="BD688" s="2">
        <f t="shared" si="370"/>
        <v>0.33333333333333331</v>
      </c>
      <c r="BE688" s="2">
        <f t="shared" si="371"/>
        <v>0</v>
      </c>
    </row>
    <row r="689" spans="1:57" ht="10.5" customHeight="1">
      <c r="A689" s="1" t="str">
        <f t="shared" ca="1" si="347"/>
        <v/>
      </c>
      <c r="B689" s="1" t="str">
        <f t="shared" ca="1" si="348"/>
        <v/>
      </c>
      <c r="C689" s="1" t="str">
        <f t="shared" ca="1" si="349"/>
        <v/>
      </c>
      <c r="D689" s="1" t="str">
        <f t="shared" ca="1" si="350"/>
        <v/>
      </c>
      <c r="F689" s="10"/>
      <c r="G689" s="136" t="str">
        <f t="shared" si="351"/>
        <v/>
      </c>
      <c r="H689" s="27"/>
      <c r="I689" s="28"/>
      <c r="J689" s="28"/>
      <c r="K689" s="29"/>
      <c r="L689" s="136"/>
      <c r="M689" s="136"/>
      <c r="N689" s="136"/>
      <c r="O689" s="26" t="str">
        <f t="shared" si="352"/>
        <v/>
      </c>
      <c r="P689" s="218" t="str">
        <f t="shared" si="353"/>
        <v/>
      </c>
      <c r="Q689" s="26" t="str">
        <f t="shared" si="354"/>
        <v/>
      </c>
      <c r="R689" s="22"/>
      <c r="S689" s="99"/>
      <c r="T689" s="10"/>
      <c r="U689" s="229" t="str">
        <f t="shared" si="355"/>
        <v/>
      </c>
      <c r="V689" s="230"/>
      <c r="W689" s="230"/>
      <c r="X689" s="230"/>
      <c r="Y689" s="230"/>
      <c r="Z689" s="22" t="str">
        <f>""</f>
        <v/>
      </c>
      <c r="AB689" s="23" t="str">
        <f t="shared" si="356"/>
        <v/>
      </c>
      <c r="AC689" s="2" t="b">
        <f>COUNT(Q689:Q$2500)&gt;0</f>
        <v>0</v>
      </c>
      <c r="AD689" s="2" t="b">
        <f t="shared" si="373"/>
        <v>0</v>
      </c>
      <c r="AE689" s="2" t="b">
        <f t="shared" si="374"/>
        <v>0</v>
      </c>
      <c r="AF689" s="2" t="b">
        <f t="shared" si="375"/>
        <v>0</v>
      </c>
      <c r="AG689" s="2" t="b">
        <f>OR(
  AND(AC689,NOT(AC690)),
  AND(AF689,WEEKDAY(AH688,2)=EINSTELLUNGEN!$D$12),
  AND(AF689,AH689=$J$35)
)</f>
        <v>0</v>
      </c>
      <c r="AH689" s="2">
        <f>IF(AE689,AH688+IF(WEEKDAY(AH688+1,2)&lt;=EINSTELLUNGEN!$D$12,1,$J$36),AH688)</f>
        <v>42020</v>
      </c>
      <c r="AI689" s="2">
        <f t="shared" si="376"/>
        <v>2019</v>
      </c>
      <c r="AJ689" s="2">
        <f t="shared" si="377"/>
        <v>201901</v>
      </c>
      <c r="AK689" s="2">
        <f t="shared" si="378"/>
        <v>201901</v>
      </c>
      <c r="AL689" s="2">
        <f t="shared" si="372"/>
        <v>201903</v>
      </c>
      <c r="AM689" s="2" t="b">
        <f t="shared" si="379"/>
        <v>1</v>
      </c>
      <c r="AN689" s="4" t="e">
        <f t="shared" si="357"/>
        <v>#N/A</v>
      </c>
      <c r="AO689" s="4" t="e">
        <f t="shared" si="358"/>
        <v>#N/A</v>
      </c>
      <c r="AP689" s="2" t="str">
        <f>IF(AD689,
  IF(ISBLANK(H689),
    AP688,
    IF(LEN(H689)=1,
      IF(OR(UPPER(H689)="A",UPPER(H689)="I"),
        EINSTELLUNGEN!$D$21,
        IF(OR(UPPER(H689)="B",UPPER(H689)="M"),
          EINSTELLUNGEN!$D$22,
          IF(OR(UPPER(H689)="C",UPPER(H689)="S"),
            EINSTELLUNGEN!$D$23,
            IF(UPPER(H689)="D",
              EINSTELLUNGEN!$D$24,
              IF(UPPER(H689)="E",
                EINSTELLUNGEN!$D$25,
                UPPER(H689)))))),
      IF(ISNUMBER(H689),
        EINSTELLUNGEN!$D$20&amp;H689,
        UPPER(H689)))),
  "")</f>
        <v/>
      </c>
      <c r="AQ689" s="2" t="str">
        <f t="shared" si="359"/>
        <v/>
      </c>
      <c r="AR689" s="2">
        <f t="shared" si="360"/>
        <v>0</v>
      </c>
      <c r="AS689" s="145">
        <f t="shared" si="361"/>
        <v>0.33333333333333331</v>
      </c>
      <c r="AT689" s="2">
        <f t="shared" si="362"/>
        <v>0</v>
      </c>
      <c r="AU689" s="2">
        <f t="shared" si="363"/>
        <v>0</v>
      </c>
      <c r="AV689" s="2">
        <f t="shared" si="364"/>
        <v>0</v>
      </c>
      <c r="AW689" s="2">
        <f t="shared" si="365"/>
        <v>0</v>
      </c>
      <c r="AX689" s="2">
        <f t="shared" si="380"/>
        <v>0</v>
      </c>
      <c r="AY689" s="2">
        <f t="shared" si="366"/>
        <v>0</v>
      </c>
      <c r="AZ689" s="145" t="e">
        <f t="shared" si="367"/>
        <v>#N/A</v>
      </c>
      <c r="BA689" s="145" t="e">
        <f t="shared" si="368"/>
        <v>#N/A</v>
      </c>
      <c r="BB689" s="145">
        <f t="shared" si="369"/>
        <v>2.083333333333337E-2</v>
      </c>
      <c r="BC689" s="2">
        <f>IF(AM689,
  IF(AND(AL689=$J$31,_xlfn.DAYS(AH689,DATE(AI689,1,1))&lt;7),
    MAX(0,EINSTELLUNGEN!$D$12+1-WEEKDAY(DATE(EINSTELLUNGEN!$D$9,EINSTELLUNGEN!$D$10,1),2)),
    IF(AL689=$J$33,
      MIN(EINSTELLUNGEN!$D$12,WEEKDAY(DATE(EINSTELLUNGEN!$D$9,12,31),2)),
      EINSTELLUNGEN!$D$12
  )) - SUMIF(AL$50:AL$2500,"="&amp;AL689,AX$50:AX$2500),
  0)</f>
        <v>3</v>
      </c>
      <c r="BD689" s="2">
        <f t="shared" si="370"/>
        <v>0.33333333333333331</v>
      </c>
      <c r="BE689" s="2">
        <f t="shared" si="371"/>
        <v>0</v>
      </c>
    </row>
    <row r="690" spans="1:57" ht="10.5" customHeight="1">
      <c r="A690" s="1" t="str">
        <f t="shared" ref="A690:A753" ca="1" si="381">IF(AND(AC690,AJ690=$A$48),"Q","")</f>
        <v/>
      </c>
      <c r="B690" s="1" t="str">
        <f t="shared" ref="B690:B753" ca="1" si="382">IF(AND(AC690,AK690=$B$48),"M","")</f>
        <v/>
      </c>
      <c r="C690" s="1" t="str">
        <f t="shared" ref="C690:C753" ca="1" si="383">IF(AND(AC690,AL690=$C$48),"W","")</f>
        <v/>
      </c>
      <c r="D690" s="1" t="str">
        <f t="shared" ref="D690:D753" ca="1" si="384">IF(AND(AC690,AH690=$D$48),"T","")</f>
        <v/>
      </c>
      <c r="F690" s="10"/>
      <c r="G690" s="136" t="str">
        <f t="shared" ref="G690:G753" si="385">IF(AE690,INDEX($L$29:$L$35,WEEKDAY(AH690,2),1)&amp;", "&amp;DAY(AH690)&amp;" "&amp;INDEX($N$29:$N$40,MONTH(AH690),1)&amp;" "&amp;YEAR(AH690),"")</f>
        <v/>
      </c>
      <c r="H690" s="27"/>
      <c r="I690" s="28"/>
      <c r="J690" s="28"/>
      <c r="K690" s="29"/>
      <c r="L690" s="136"/>
      <c r="M690" s="136"/>
      <c r="N690" s="136"/>
      <c r="O690" s="26" t="str">
        <f t="shared" ref="O690:O753" si="386">IF(AD690,AR690,"")</f>
        <v/>
      </c>
      <c r="P690" s="218" t="str">
        <f t="shared" ref="P690:P753" si="387">IF(AF690,
IF(AS689&gt;0,
  TEXT(AS689*24,"0,000")&amp;" h",
  TEXT(0,"0,000")&amp;" h"),
"")</f>
        <v/>
      </c>
      <c r="Q690" s="26" t="str">
        <f t="shared" ref="Q690:Q753" si="388">IF(AF690,BB689,"")</f>
        <v/>
      </c>
      <c r="R690" s="22"/>
      <c r="S690" s="99"/>
      <c r="T690" s="10"/>
      <c r="U690" s="229" t="str">
        <f t="shared" ref="U690:U753" si="389">IF(AND(AD690,AR690,LEN(AQ690)&gt;0),
IF(AQ690&lt;&gt;FALSE,
  TEXT(AH690,"yyyy-mm-dd")
    &amp;"|"&amp;TEXT(AN690,"hh:mm")
    &amp;"|"&amp;TEXT(AO690,"hh:mm")
    &amp;"|"&amp;AP690
    &amp;"|"&amp;AQ690,
  $J$39),
"")</f>
        <v/>
      </c>
      <c r="V690" s="230"/>
      <c r="W690" s="230"/>
      <c r="X690" s="230"/>
      <c r="Y690" s="230"/>
      <c r="Z690" s="22" t="str">
        <f>""</f>
        <v/>
      </c>
      <c r="AB690" s="23" t="str">
        <f t="shared" ref="AB690:AB753" si="390">IF(AG690,"W"&amp;RIGHT(AL689,2)&amp;"  "&amp;TEXT(BE689*24,"+0,00;−0,00;0,00")&amp;"  (S="&amp;TEXT(BC689*$J$37,"00,00")&amp;"  H="&amp;TEXT(BD689*24,"00,00")&amp;")","")</f>
        <v/>
      </c>
      <c r="AC690" s="2" t="b">
        <f>COUNT(Q690:Q$2500)&gt;0</f>
        <v>0</v>
      </c>
      <c r="AD690" s="2" t="b">
        <f t="shared" si="373"/>
        <v>0</v>
      </c>
      <c r="AE690" s="2" t="b">
        <f t="shared" si="374"/>
        <v>0</v>
      </c>
      <c r="AF690" s="2" t="b">
        <f t="shared" si="375"/>
        <v>0</v>
      </c>
      <c r="AG690" s="2" t="b">
        <f>OR(
  AND(AC690,NOT(AC691)),
  AND(AF690,WEEKDAY(AH689,2)=EINSTELLUNGEN!$D$12),
  AND(AF690,AH690=$J$35)
)</f>
        <v>0</v>
      </c>
      <c r="AH690" s="2">
        <f>IF(AE690,AH689+IF(WEEKDAY(AH689+1,2)&lt;=EINSTELLUNGEN!$D$12,1,$J$36),AH689)</f>
        <v>42020</v>
      </c>
      <c r="AI690" s="2">
        <f t="shared" si="376"/>
        <v>2019</v>
      </c>
      <c r="AJ690" s="2">
        <f t="shared" si="377"/>
        <v>201901</v>
      </c>
      <c r="AK690" s="2">
        <f t="shared" si="378"/>
        <v>201901</v>
      </c>
      <c r="AL690" s="2">
        <f t="shared" si="372"/>
        <v>201903</v>
      </c>
      <c r="AM690" s="2" t="b">
        <f t="shared" si="379"/>
        <v>1</v>
      </c>
      <c r="AN690" s="4" t="e">
        <f t="shared" ref="AN690:AN753" si="391">IF(NOT(AD690),NA(),IF(ISNUMBER(I690),I690,AO689))</f>
        <v>#N/A</v>
      </c>
      <c r="AO690" s="4" t="e">
        <f t="shared" ref="AO690:AO753" si="392">IF(ISNA(AN690),NA(),IF(ISNUMBER(J690),MAX(J690,AN690),AN690))</f>
        <v>#N/A</v>
      </c>
      <c r="AP690" s="2" t="str">
        <f>IF(AD690,
  IF(ISBLANK(H690),
    AP689,
    IF(LEN(H690)=1,
      IF(OR(UPPER(H690)="A",UPPER(H690)="I"),
        EINSTELLUNGEN!$D$21,
        IF(OR(UPPER(H690)="B",UPPER(H690)="M"),
          EINSTELLUNGEN!$D$22,
          IF(OR(UPPER(H690)="C",UPPER(H690)="S"),
            EINSTELLUNGEN!$D$23,
            IF(UPPER(H690)="D",
              EINSTELLUNGEN!$D$24,
              IF(UPPER(H690)="E",
                EINSTELLUNGEN!$D$25,
                UPPER(H690)))))),
      IF(ISNUMBER(H690),
        EINSTELLUNGEN!$D$20&amp;H690,
        UPPER(H690)))),
  "")</f>
        <v/>
      </c>
      <c r="AQ690" s="2" t="str">
        <f t="shared" ref="AQ690:AQ753" si="393">IF(LEN(AP690)&gt;0,
IF(LEN(TRIM(K690))&gt;0,K690,
IF(AND(AP689=AP690,LEN(TRIM(K689))&gt;0),K689,
  IF(AND(AP688=AP690,LEN(TRIM(K688))&gt;0),K688,
    IF(AND(AP687=AP690,LEN(TRIM(K687))&gt;0),K687,
      IF(AND(AP686=AP690,LEN(TRIM(K686))&gt;0),K686,
        IF(AND(AP685=AP690,LEN(TRIM(K685))&gt;0),K685,
          IF(AND(AP684=AP690,LEN(TRIM(K684))&gt;0),K684,
            IF(AND(AP683=AP690,LEN(TRIM(K683))&gt;0),K683,
              IF(AND(AP682=AP690,LEN(TRIM(K682))&gt;0),K682,
                IF(AND(AP681=AP690,LEN(TRIM(K681))&gt;0),K681,
                  IF(AND(AP680=AP690,LEN(TRIM(K680))&gt;0),K680,FALSE)
)))))))))),"")</f>
        <v/>
      </c>
      <c r="AR690" s="2">
        <f t="shared" ref="AR690:AR753" si="394">IF(OR(ISNA(AN690),ISNA(AO690)),0,MAX(0,AO690-AN690))</f>
        <v>0</v>
      </c>
      <c r="AS690" s="145">
        <f t="shared" ref="AS690:AS753" si="395">SUMIF(AH$50:AH$2500,"="&amp;AH690,AR$50:AR$2500)</f>
        <v>0.33333333333333331</v>
      </c>
      <c r="AT690" s="2">
        <f t="shared" ref="AT690:AT753" si="396">IF(AND(AF691,AP690="F"),1,0)</f>
        <v>0</v>
      </c>
      <c r="AU690" s="2">
        <f t="shared" ref="AU690:AU753" si="397">IF(AND(AF691,AP690="U"),1,0)</f>
        <v>0</v>
      </c>
      <c r="AV690" s="2">
        <f t="shared" ref="AV690:AV753" si="398">IF(AND(AF691,AP690="K"),1,0)</f>
        <v>0</v>
      </c>
      <c r="AW690" s="2">
        <f t="shared" ref="AW690:AW753" si="399">IF(AND(AF691,AP690="Z"),1,0)</f>
        <v>0</v>
      </c>
      <c r="AX690" s="2">
        <f t="shared" si="380"/>
        <v>0</v>
      </c>
      <c r="AY690" s="2">
        <f t="shared" ref="AY690:AY753" si="400">IF(AF691,IF(AX690=0,1,0),0)</f>
        <v>0</v>
      </c>
      <c r="AZ690" s="145" t="e">
        <f t="shared" ref="AZ690:AZ753" si="401">IF(NOT(AD690),NA(),IF(ISNA(AZ689),AN690,IF(AND(ISNUMBER(AN690),AN690&lt;AZ689),AN690,AZ689)))</f>
        <v>#N/A</v>
      </c>
      <c r="BA690" s="145" t="e">
        <f t="shared" ref="BA690:BA753" si="402">IF(NOT(AD690),NA(),IF(ISNA(BA689),AO690,IF(AND(ISNUMBER(AO690),AO690&gt;BA689),AO690,BA689)))</f>
        <v>#N/A</v>
      </c>
      <c r="BB690" s="145">
        <f t="shared" ref="BB690:BB753" si="403">IF(AE689,
  0,
  IF(OR(ISNA(AZ690),ISNA(BA690)),
    BB689,
    MAX(0,(BA690-AZ690)-AS690)))</f>
        <v>2.083333333333337E-2</v>
      </c>
      <c r="BC690" s="2">
        <f>IF(AM690,
  IF(AND(AL690=$J$31,_xlfn.DAYS(AH690,DATE(AI690,1,1))&lt;7),
    MAX(0,EINSTELLUNGEN!$D$12+1-WEEKDAY(DATE(EINSTELLUNGEN!$D$9,EINSTELLUNGEN!$D$10,1),2)),
    IF(AL690=$J$33,
      MIN(EINSTELLUNGEN!$D$12,WEEKDAY(DATE(EINSTELLUNGEN!$D$9,12,31),2)),
      EINSTELLUNGEN!$D$12
  )) - SUMIF(AL$50:AL$2500,"="&amp;AL690,AX$50:AX$2500),
  0)</f>
        <v>3</v>
      </c>
      <c r="BD690" s="2">
        <f t="shared" ref="BD690:BD753" si="404">SUMIF(AL$50:AL$2500,"="&amp;AL690,AR$50:AR$2500)</f>
        <v>0.33333333333333331</v>
      </c>
      <c r="BE690" s="2">
        <f t="shared" ref="BE690:BE753" si="405">IF(AG691,BD690-BC690*$J$37/24,0)</f>
        <v>0</v>
      </c>
    </row>
    <row r="691" spans="1:57" ht="10.5" customHeight="1">
      <c r="A691" s="1" t="str">
        <f t="shared" ca="1" si="381"/>
        <v/>
      </c>
      <c r="B691" s="1" t="str">
        <f t="shared" ca="1" si="382"/>
        <v/>
      </c>
      <c r="C691" s="1" t="str">
        <f t="shared" ca="1" si="383"/>
        <v/>
      </c>
      <c r="D691" s="1" t="str">
        <f t="shared" ca="1" si="384"/>
        <v/>
      </c>
      <c r="F691" s="10"/>
      <c r="G691" s="136" t="str">
        <f t="shared" si="385"/>
        <v/>
      </c>
      <c r="H691" s="27"/>
      <c r="I691" s="28"/>
      <c r="J691" s="28"/>
      <c r="K691" s="29"/>
      <c r="L691" s="136"/>
      <c r="M691" s="136"/>
      <c r="N691" s="136"/>
      <c r="O691" s="26" t="str">
        <f t="shared" si="386"/>
        <v/>
      </c>
      <c r="P691" s="218" t="str">
        <f t="shared" si="387"/>
        <v/>
      </c>
      <c r="Q691" s="26" t="str">
        <f t="shared" si="388"/>
        <v/>
      </c>
      <c r="R691" s="22"/>
      <c r="S691" s="99"/>
      <c r="T691" s="10"/>
      <c r="U691" s="229" t="str">
        <f t="shared" si="389"/>
        <v/>
      </c>
      <c r="V691" s="230"/>
      <c r="W691" s="230"/>
      <c r="X691" s="230"/>
      <c r="Y691" s="230"/>
      <c r="Z691" s="22" t="str">
        <f>""</f>
        <v/>
      </c>
      <c r="AB691" s="23" t="str">
        <f t="shared" si="390"/>
        <v/>
      </c>
      <c r="AC691" s="2" t="b">
        <f>COUNT(Q691:Q$2500)&gt;0</f>
        <v>0</v>
      </c>
      <c r="AD691" s="2" t="b">
        <f t="shared" si="373"/>
        <v>0</v>
      </c>
      <c r="AE691" s="2" t="b">
        <f t="shared" si="374"/>
        <v>0</v>
      </c>
      <c r="AF691" s="2" t="b">
        <f t="shared" si="375"/>
        <v>0</v>
      </c>
      <c r="AG691" s="2" t="b">
        <f>OR(
  AND(AC691,NOT(AC692)),
  AND(AF691,WEEKDAY(AH690,2)=EINSTELLUNGEN!$D$12),
  AND(AF691,AH691=$J$35)
)</f>
        <v>0</v>
      </c>
      <c r="AH691" s="2">
        <f>IF(AE691,AH690+IF(WEEKDAY(AH690+1,2)&lt;=EINSTELLUNGEN!$D$12,1,$J$36),AH690)</f>
        <v>42020</v>
      </c>
      <c r="AI691" s="2">
        <f t="shared" si="376"/>
        <v>2019</v>
      </c>
      <c r="AJ691" s="2">
        <f t="shared" si="377"/>
        <v>201901</v>
      </c>
      <c r="AK691" s="2">
        <f t="shared" si="378"/>
        <v>201901</v>
      </c>
      <c r="AL691" s="2">
        <f t="shared" ref="AL691:AL754" si="406">AI691*100-IF(AND(_xlfn.ISOWEEKNUM(AH691)&gt;=52,MONTH(AH691)=1),100,0)+_xlfn.ISOWEEKNUM(AH691)</f>
        <v>201903</v>
      </c>
      <c r="AM691" s="2" t="b">
        <f t="shared" si="379"/>
        <v>1</v>
      </c>
      <c r="AN691" s="4" t="e">
        <f t="shared" si="391"/>
        <v>#N/A</v>
      </c>
      <c r="AO691" s="4" t="e">
        <f t="shared" si="392"/>
        <v>#N/A</v>
      </c>
      <c r="AP691" s="2" t="str">
        <f>IF(AD691,
  IF(ISBLANK(H691),
    AP690,
    IF(LEN(H691)=1,
      IF(OR(UPPER(H691)="A",UPPER(H691)="I"),
        EINSTELLUNGEN!$D$21,
        IF(OR(UPPER(H691)="B",UPPER(H691)="M"),
          EINSTELLUNGEN!$D$22,
          IF(OR(UPPER(H691)="C",UPPER(H691)="S"),
            EINSTELLUNGEN!$D$23,
            IF(UPPER(H691)="D",
              EINSTELLUNGEN!$D$24,
              IF(UPPER(H691)="E",
                EINSTELLUNGEN!$D$25,
                UPPER(H691)))))),
      IF(ISNUMBER(H691),
        EINSTELLUNGEN!$D$20&amp;H691,
        UPPER(H691)))),
  "")</f>
        <v/>
      </c>
      <c r="AQ691" s="2" t="str">
        <f t="shared" si="393"/>
        <v/>
      </c>
      <c r="AR691" s="2">
        <f t="shared" si="394"/>
        <v>0</v>
      </c>
      <c r="AS691" s="145">
        <f t="shared" si="395"/>
        <v>0.33333333333333331</v>
      </c>
      <c r="AT691" s="2">
        <f t="shared" si="396"/>
        <v>0</v>
      </c>
      <c r="AU691" s="2">
        <f t="shared" si="397"/>
        <v>0</v>
      </c>
      <c r="AV691" s="2">
        <f t="shared" si="398"/>
        <v>0</v>
      </c>
      <c r="AW691" s="2">
        <f t="shared" si="399"/>
        <v>0</v>
      </c>
      <c r="AX691" s="2">
        <f t="shared" si="380"/>
        <v>0</v>
      </c>
      <c r="AY691" s="2">
        <f t="shared" si="400"/>
        <v>0</v>
      </c>
      <c r="AZ691" s="145" t="e">
        <f t="shared" si="401"/>
        <v>#N/A</v>
      </c>
      <c r="BA691" s="145" t="e">
        <f t="shared" si="402"/>
        <v>#N/A</v>
      </c>
      <c r="BB691" s="145">
        <f t="shared" si="403"/>
        <v>2.083333333333337E-2</v>
      </c>
      <c r="BC691" s="2">
        <f>IF(AM691,
  IF(AND(AL691=$J$31,_xlfn.DAYS(AH691,DATE(AI691,1,1))&lt;7),
    MAX(0,EINSTELLUNGEN!$D$12+1-WEEKDAY(DATE(EINSTELLUNGEN!$D$9,EINSTELLUNGEN!$D$10,1),2)),
    IF(AL691=$J$33,
      MIN(EINSTELLUNGEN!$D$12,WEEKDAY(DATE(EINSTELLUNGEN!$D$9,12,31),2)),
      EINSTELLUNGEN!$D$12
  )) - SUMIF(AL$50:AL$2500,"="&amp;AL691,AX$50:AX$2500),
  0)</f>
        <v>3</v>
      </c>
      <c r="BD691" s="2">
        <f t="shared" si="404"/>
        <v>0.33333333333333331</v>
      </c>
      <c r="BE691" s="2">
        <f t="shared" si="405"/>
        <v>0</v>
      </c>
    </row>
    <row r="692" spans="1:57" ht="10.5" customHeight="1">
      <c r="A692" s="1" t="str">
        <f t="shared" ca="1" si="381"/>
        <v/>
      </c>
      <c r="B692" s="1" t="str">
        <f t="shared" ca="1" si="382"/>
        <v/>
      </c>
      <c r="C692" s="1" t="str">
        <f t="shared" ca="1" si="383"/>
        <v/>
      </c>
      <c r="D692" s="1" t="str">
        <f t="shared" ca="1" si="384"/>
        <v/>
      </c>
      <c r="F692" s="10"/>
      <c r="G692" s="136" t="str">
        <f t="shared" si="385"/>
        <v/>
      </c>
      <c r="H692" s="27"/>
      <c r="I692" s="28"/>
      <c r="J692" s="28"/>
      <c r="K692" s="29"/>
      <c r="L692" s="136"/>
      <c r="M692" s="136"/>
      <c r="N692" s="136"/>
      <c r="O692" s="26" t="str">
        <f t="shared" si="386"/>
        <v/>
      </c>
      <c r="P692" s="218" t="str">
        <f t="shared" si="387"/>
        <v/>
      </c>
      <c r="Q692" s="26" t="str">
        <f t="shared" si="388"/>
        <v/>
      </c>
      <c r="R692" s="22"/>
      <c r="S692" s="99"/>
      <c r="T692" s="10"/>
      <c r="U692" s="229" t="str">
        <f t="shared" si="389"/>
        <v/>
      </c>
      <c r="V692" s="230"/>
      <c r="W692" s="230"/>
      <c r="X692" s="230"/>
      <c r="Y692" s="230"/>
      <c r="Z692" s="22" t="str">
        <f>""</f>
        <v/>
      </c>
      <c r="AB692" s="23" t="str">
        <f t="shared" si="390"/>
        <v/>
      </c>
      <c r="AC692" s="2" t="b">
        <f>COUNT(Q692:Q$2500)&gt;0</f>
        <v>0</v>
      </c>
      <c r="AD692" s="2" t="b">
        <f t="shared" si="373"/>
        <v>0</v>
      </c>
      <c r="AE692" s="2" t="b">
        <f t="shared" si="374"/>
        <v>0</v>
      </c>
      <c r="AF692" s="2" t="b">
        <f t="shared" si="375"/>
        <v>0</v>
      </c>
      <c r="AG692" s="2" t="b">
        <f>OR(
  AND(AC692,NOT(AC693)),
  AND(AF692,WEEKDAY(AH691,2)=EINSTELLUNGEN!$D$12),
  AND(AF692,AH692=$J$35)
)</f>
        <v>0</v>
      </c>
      <c r="AH692" s="2">
        <f>IF(AE692,AH691+IF(WEEKDAY(AH691+1,2)&lt;=EINSTELLUNGEN!$D$12,1,$J$36),AH691)</f>
        <v>42020</v>
      </c>
      <c r="AI692" s="2">
        <f t="shared" si="376"/>
        <v>2019</v>
      </c>
      <c r="AJ692" s="2">
        <f t="shared" si="377"/>
        <v>201901</v>
      </c>
      <c r="AK692" s="2">
        <f t="shared" si="378"/>
        <v>201901</v>
      </c>
      <c r="AL692" s="2">
        <f t="shared" si="406"/>
        <v>201903</v>
      </c>
      <c r="AM692" s="2" t="b">
        <f t="shared" si="379"/>
        <v>1</v>
      </c>
      <c r="AN692" s="4" t="e">
        <f t="shared" si="391"/>
        <v>#N/A</v>
      </c>
      <c r="AO692" s="4" t="e">
        <f t="shared" si="392"/>
        <v>#N/A</v>
      </c>
      <c r="AP692" s="2" t="str">
        <f>IF(AD692,
  IF(ISBLANK(H692),
    AP691,
    IF(LEN(H692)=1,
      IF(OR(UPPER(H692)="A",UPPER(H692)="I"),
        EINSTELLUNGEN!$D$21,
        IF(OR(UPPER(H692)="B",UPPER(H692)="M"),
          EINSTELLUNGEN!$D$22,
          IF(OR(UPPER(H692)="C",UPPER(H692)="S"),
            EINSTELLUNGEN!$D$23,
            IF(UPPER(H692)="D",
              EINSTELLUNGEN!$D$24,
              IF(UPPER(H692)="E",
                EINSTELLUNGEN!$D$25,
                UPPER(H692)))))),
      IF(ISNUMBER(H692),
        EINSTELLUNGEN!$D$20&amp;H692,
        UPPER(H692)))),
  "")</f>
        <v/>
      </c>
      <c r="AQ692" s="2" t="str">
        <f t="shared" si="393"/>
        <v/>
      </c>
      <c r="AR692" s="2">
        <f t="shared" si="394"/>
        <v>0</v>
      </c>
      <c r="AS692" s="145">
        <f t="shared" si="395"/>
        <v>0.33333333333333331</v>
      </c>
      <c r="AT692" s="2">
        <f t="shared" si="396"/>
        <v>0</v>
      </c>
      <c r="AU692" s="2">
        <f t="shared" si="397"/>
        <v>0</v>
      </c>
      <c r="AV692" s="2">
        <f t="shared" si="398"/>
        <v>0</v>
      </c>
      <c r="AW692" s="2">
        <f t="shared" si="399"/>
        <v>0</v>
      </c>
      <c r="AX692" s="2">
        <f t="shared" si="380"/>
        <v>0</v>
      </c>
      <c r="AY692" s="2">
        <f t="shared" si="400"/>
        <v>0</v>
      </c>
      <c r="AZ692" s="145" t="e">
        <f t="shared" si="401"/>
        <v>#N/A</v>
      </c>
      <c r="BA692" s="145" t="e">
        <f t="shared" si="402"/>
        <v>#N/A</v>
      </c>
      <c r="BB692" s="145">
        <f t="shared" si="403"/>
        <v>2.083333333333337E-2</v>
      </c>
      <c r="BC692" s="2">
        <f>IF(AM692,
  IF(AND(AL692=$J$31,_xlfn.DAYS(AH692,DATE(AI692,1,1))&lt;7),
    MAX(0,EINSTELLUNGEN!$D$12+1-WEEKDAY(DATE(EINSTELLUNGEN!$D$9,EINSTELLUNGEN!$D$10,1),2)),
    IF(AL692=$J$33,
      MIN(EINSTELLUNGEN!$D$12,WEEKDAY(DATE(EINSTELLUNGEN!$D$9,12,31),2)),
      EINSTELLUNGEN!$D$12
  )) - SUMIF(AL$50:AL$2500,"="&amp;AL692,AX$50:AX$2500),
  0)</f>
        <v>3</v>
      </c>
      <c r="BD692" s="2">
        <f t="shared" si="404"/>
        <v>0.33333333333333331</v>
      </c>
      <c r="BE692" s="2">
        <f t="shared" si="405"/>
        <v>0</v>
      </c>
    </row>
    <row r="693" spans="1:57" ht="10.5" customHeight="1">
      <c r="A693" s="1" t="str">
        <f t="shared" ca="1" si="381"/>
        <v/>
      </c>
      <c r="B693" s="1" t="str">
        <f t="shared" ca="1" si="382"/>
        <v/>
      </c>
      <c r="C693" s="1" t="str">
        <f t="shared" ca="1" si="383"/>
        <v/>
      </c>
      <c r="D693" s="1" t="str">
        <f t="shared" ca="1" si="384"/>
        <v/>
      </c>
      <c r="F693" s="10"/>
      <c r="G693" s="136" t="str">
        <f t="shared" si="385"/>
        <v/>
      </c>
      <c r="H693" s="27"/>
      <c r="I693" s="28"/>
      <c r="J693" s="28"/>
      <c r="K693" s="29"/>
      <c r="L693" s="136"/>
      <c r="M693" s="136"/>
      <c r="N693" s="136"/>
      <c r="O693" s="26" t="str">
        <f t="shared" si="386"/>
        <v/>
      </c>
      <c r="P693" s="218" t="str">
        <f t="shared" si="387"/>
        <v/>
      </c>
      <c r="Q693" s="26" t="str">
        <f t="shared" si="388"/>
        <v/>
      </c>
      <c r="R693" s="22"/>
      <c r="S693" s="99"/>
      <c r="T693" s="10"/>
      <c r="U693" s="229" t="str">
        <f t="shared" si="389"/>
        <v/>
      </c>
      <c r="V693" s="230"/>
      <c r="W693" s="230"/>
      <c r="X693" s="230"/>
      <c r="Y693" s="230"/>
      <c r="Z693" s="22" t="str">
        <f>""</f>
        <v/>
      </c>
      <c r="AB693" s="23" t="str">
        <f t="shared" si="390"/>
        <v/>
      </c>
      <c r="AC693" s="2" t="b">
        <f>COUNT(Q693:Q$2500)&gt;0</f>
        <v>0</v>
      </c>
      <c r="AD693" s="2" t="b">
        <f t="shared" si="373"/>
        <v>0</v>
      </c>
      <c r="AE693" s="2" t="b">
        <f t="shared" si="374"/>
        <v>0</v>
      </c>
      <c r="AF693" s="2" t="b">
        <f t="shared" si="375"/>
        <v>0</v>
      </c>
      <c r="AG693" s="2" t="b">
        <f>OR(
  AND(AC693,NOT(AC694)),
  AND(AF693,WEEKDAY(AH692,2)=EINSTELLUNGEN!$D$12),
  AND(AF693,AH693=$J$35)
)</f>
        <v>0</v>
      </c>
      <c r="AH693" s="2">
        <f>IF(AE693,AH692+IF(WEEKDAY(AH692+1,2)&lt;=EINSTELLUNGEN!$D$12,1,$J$36),AH692)</f>
        <v>42020</v>
      </c>
      <c r="AI693" s="2">
        <f t="shared" si="376"/>
        <v>2019</v>
      </c>
      <c r="AJ693" s="2">
        <f t="shared" si="377"/>
        <v>201901</v>
      </c>
      <c r="AK693" s="2">
        <f t="shared" si="378"/>
        <v>201901</v>
      </c>
      <c r="AL693" s="2">
        <f t="shared" si="406"/>
        <v>201903</v>
      </c>
      <c r="AM693" s="2" t="b">
        <f t="shared" si="379"/>
        <v>1</v>
      </c>
      <c r="AN693" s="4" t="e">
        <f t="shared" si="391"/>
        <v>#N/A</v>
      </c>
      <c r="AO693" s="4" t="e">
        <f t="shared" si="392"/>
        <v>#N/A</v>
      </c>
      <c r="AP693" s="2" t="str">
        <f>IF(AD693,
  IF(ISBLANK(H693),
    AP692,
    IF(LEN(H693)=1,
      IF(OR(UPPER(H693)="A",UPPER(H693)="I"),
        EINSTELLUNGEN!$D$21,
        IF(OR(UPPER(H693)="B",UPPER(H693)="M"),
          EINSTELLUNGEN!$D$22,
          IF(OR(UPPER(H693)="C",UPPER(H693)="S"),
            EINSTELLUNGEN!$D$23,
            IF(UPPER(H693)="D",
              EINSTELLUNGEN!$D$24,
              IF(UPPER(H693)="E",
                EINSTELLUNGEN!$D$25,
                UPPER(H693)))))),
      IF(ISNUMBER(H693),
        EINSTELLUNGEN!$D$20&amp;H693,
        UPPER(H693)))),
  "")</f>
        <v/>
      </c>
      <c r="AQ693" s="2" t="str">
        <f t="shared" si="393"/>
        <v/>
      </c>
      <c r="AR693" s="2">
        <f t="shared" si="394"/>
        <v>0</v>
      </c>
      <c r="AS693" s="145">
        <f t="shared" si="395"/>
        <v>0.33333333333333331</v>
      </c>
      <c r="AT693" s="2">
        <f t="shared" si="396"/>
        <v>0</v>
      </c>
      <c r="AU693" s="2">
        <f t="shared" si="397"/>
        <v>0</v>
      </c>
      <c r="AV693" s="2">
        <f t="shared" si="398"/>
        <v>0</v>
      </c>
      <c r="AW693" s="2">
        <f t="shared" si="399"/>
        <v>0</v>
      </c>
      <c r="AX693" s="2">
        <f t="shared" si="380"/>
        <v>0</v>
      </c>
      <c r="AY693" s="2">
        <f t="shared" si="400"/>
        <v>0</v>
      </c>
      <c r="AZ693" s="145" t="e">
        <f t="shared" si="401"/>
        <v>#N/A</v>
      </c>
      <c r="BA693" s="145" t="e">
        <f t="shared" si="402"/>
        <v>#N/A</v>
      </c>
      <c r="BB693" s="145">
        <f t="shared" si="403"/>
        <v>2.083333333333337E-2</v>
      </c>
      <c r="BC693" s="2">
        <f>IF(AM693,
  IF(AND(AL693=$J$31,_xlfn.DAYS(AH693,DATE(AI693,1,1))&lt;7),
    MAX(0,EINSTELLUNGEN!$D$12+1-WEEKDAY(DATE(EINSTELLUNGEN!$D$9,EINSTELLUNGEN!$D$10,1),2)),
    IF(AL693=$J$33,
      MIN(EINSTELLUNGEN!$D$12,WEEKDAY(DATE(EINSTELLUNGEN!$D$9,12,31),2)),
      EINSTELLUNGEN!$D$12
  )) - SUMIF(AL$50:AL$2500,"="&amp;AL693,AX$50:AX$2500),
  0)</f>
        <v>3</v>
      </c>
      <c r="BD693" s="2">
        <f t="shared" si="404"/>
        <v>0.33333333333333331</v>
      </c>
      <c r="BE693" s="2">
        <f t="shared" si="405"/>
        <v>0</v>
      </c>
    </row>
    <row r="694" spans="1:57" ht="10.5" customHeight="1">
      <c r="A694" s="1" t="str">
        <f t="shared" ca="1" si="381"/>
        <v/>
      </c>
      <c r="B694" s="1" t="str">
        <f t="shared" ca="1" si="382"/>
        <v/>
      </c>
      <c r="C694" s="1" t="str">
        <f t="shared" ca="1" si="383"/>
        <v/>
      </c>
      <c r="D694" s="1" t="str">
        <f t="shared" ca="1" si="384"/>
        <v/>
      </c>
      <c r="F694" s="10"/>
      <c r="G694" s="136" t="str">
        <f t="shared" si="385"/>
        <v/>
      </c>
      <c r="H694" s="27"/>
      <c r="I694" s="28"/>
      <c r="J694" s="28"/>
      <c r="K694" s="29"/>
      <c r="L694" s="136"/>
      <c r="M694" s="136"/>
      <c r="N694" s="136"/>
      <c r="O694" s="26" t="str">
        <f t="shared" si="386"/>
        <v/>
      </c>
      <c r="P694" s="218" t="str">
        <f t="shared" si="387"/>
        <v/>
      </c>
      <c r="Q694" s="26" t="str">
        <f t="shared" si="388"/>
        <v/>
      </c>
      <c r="R694" s="22"/>
      <c r="S694" s="99"/>
      <c r="T694" s="10"/>
      <c r="U694" s="229" t="str">
        <f t="shared" si="389"/>
        <v/>
      </c>
      <c r="V694" s="230"/>
      <c r="W694" s="230"/>
      <c r="X694" s="230"/>
      <c r="Y694" s="230"/>
      <c r="Z694" s="22" t="str">
        <f>""</f>
        <v/>
      </c>
      <c r="AB694" s="23" t="str">
        <f t="shared" si="390"/>
        <v/>
      </c>
      <c r="AC694" s="2" t="b">
        <f>COUNT(Q694:Q$2500)&gt;0</f>
        <v>0</v>
      </c>
      <c r="AD694" s="2" t="b">
        <f t="shared" si="373"/>
        <v>0</v>
      </c>
      <c r="AE694" s="2" t="b">
        <f t="shared" si="374"/>
        <v>0</v>
      </c>
      <c r="AF694" s="2" t="b">
        <f t="shared" si="375"/>
        <v>0</v>
      </c>
      <c r="AG694" s="2" t="b">
        <f>OR(
  AND(AC694,NOT(AC695)),
  AND(AF694,WEEKDAY(AH693,2)=EINSTELLUNGEN!$D$12),
  AND(AF694,AH694=$J$35)
)</f>
        <v>0</v>
      </c>
      <c r="AH694" s="2">
        <f>IF(AE694,AH693+IF(WEEKDAY(AH693+1,2)&lt;=EINSTELLUNGEN!$D$12,1,$J$36),AH693)</f>
        <v>42020</v>
      </c>
      <c r="AI694" s="2">
        <f t="shared" si="376"/>
        <v>2019</v>
      </c>
      <c r="AJ694" s="2">
        <f t="shared" si="377"/>
        <v>201901</v>
      </c>
      <c r="AK694" s="2">
        <f t="shared" si="378"/>
        <v>201901</v>
      </c>
      <c r="AL694" s="2">
        <f t="shared" si="406"/>
        <v>201903</v>
      </c>
      <c r="AM694" s="2" t="b">
        <f t="shared" si="379"/>
        <v>1</v>
      </c>
      <c r="AN694" s="4" t="e">
        <f t="shared" si="391"/>
        <v>#N/A</v>
      </c>
      <c r="AO694" s="4" t="e">
        <f t="shared" si="392"/>
        <v>#N/A</v>
      </c>
      <c r="AP694" s="2" t="str">
        <f>IF(AD694,
  IF(ISBLANK(H694),
    AP693,
    IF(LEN(H694)=1,
      IF(OR(UPPER(H694)="A",UPPER(H694)="I"),
        EINSTELLUNGEN!$D$21,
        IF(OR(UPPER(H694)="B",UPPER(H694)="M"),
          EINSTELLUNGEN!$D$22,
          IF(OR(UPPER(H694)="C",UPPER(H694)="S"),
            EINSTELLUNGEN!$D$23,
            IF(UPPER(H694)="D",
              EINSTELLUNGEN!$D$24,
              IF(UPPER(H694)="E",
                EINSTELLUNGEN!$D$25,
                UPPER(H694)))))),
      IF(ISNUMBER(H694),
        EINSTELLUNGEN!$D$20&amp;H694,
        UPPER(H694)))),
  "")</f>
        <v/>
      </c>
      <c r="AQ694" s="2" t="str">
        <f t="shared" si="393"/>
        <v/>
      </c>
      <c r="AR694" s="2">
        <f t="shared" si="394"/>
        <v>0</v>
      </c>
      <c r="AS694" s="145">
        <f t="shared" si="395"/>
        <v>0.33333333333333331</v>
      </c>
      <c r="AT694" s="2">
        <f t="shared" si="396"/>
        <v>0</v>
      </c>
      <c r="AU694" s="2">
        <f t="shared" si="397"/>
        <v>0</v>
      </c>
      <c r="AV694" s="2">
        <f t="shared" si="398"/>
        <v>0</v>
      </c>
      <c r="AW694" s="2">
        <f t="shared" si="399"/>
        <v>0</v>
      </c>
      <c r="AX694" s="2">
        <f t="shared" si="380"/>
        <v>0</v>
      </c>
      <c r="AY694" s="2">
        <f t="shared" si="400"/>
        <v>0</v>
      </c>
      <c r="AZ694" s="145" t="e">
        <f t="shared" si="401"/>
        <v>#N/A</v>
      </c>
      <c r="BA694" s="145" t="e">
        <f t="shared" si="402"/>
        <v>#N/A</v>
      </c>
      <c r="BB694" s="145">
        <f t="shared" si="403"/>
        <v>2.083333333333337E-2</v>
      </c>
      <c r="BC694" s="2">
        <f>IF(AM694,
  IF(AND(AL694=$J$31,_xlfn.DAYS(AH694,DATE(AI694,1,1))&lt;7),
    MAX(0,EINSTELLUNGEN!$D$12+1-WEEKDAY(DATE(EINSTELLUNGEN!$D$9,EINSTELLUNGEN!$D$10,1),2)),
    IF(AL694=$J$33,
      MIN(EINSTELLUNGEN!$D$12,WEEKDAY(DATE(EINSTELLUNGEN!$D$9,12,31),2)),
      EINSTELLUNGEN!$D$12
  )) - SUMIF(AL$50:AL$2500,"="&amp;AL694,AX$50:AX$2500),
  0)</f>
        <v>3</v>
      </c>
      <c r="BD694" s="2">
        <f t="shared" si="404"/>
        <v>0.33333333333333331</v>
      </c>
      <c r="BE694" s="2">
        <f t="shared" si="405"/>
        <v>0</v>
      </c>
    </row>
    <row r="695" spans="1:57" ht="10.5" customHeight="1">
      <c r="A695" s="1" t="str">
        <f t="shared" ca="1" si="381"/>
        <v/>
      </c>
      <c r="B695" s="1" t="str">
        <f t="shared" ca="1" si="382"/>
        <v/>
      </c>
      <c r="C695" s="1" t="str">
        <f t="shared" ca="1" si="383"/>
        <v/>
      </c>
      <c r="D695" s="1" t="str">
        <f t="shared" ca="1" si="384"/>
        <v/>
      </c>
      <c r="F695" s="10"/>
      <c r="G695" s="136" t="str">
        <f t="shared" si="385"/>
        <v/>
      </c>
      <c r="H695" s="27"/>
      <c r="I695" s="28"/>
      <c r="J695" s="28"/>
      <c r="K695" s="29"/>
      <c r="L695" s="136"/>
      <c r="M695" s="136"/>
      <c r="N695" s="136"/>
      <c r="O695" s="26" t="str">
        <f t="shared" si="386"/>
        <v/>
      </c>
      <c r="P695" s="218" t="str">
        <f t="shared" si="387"/>
        <v/>
      </c>
      <c r="Q695" s="26" t="str">
        <f t="shared" si="388"/>
        <v/>
      </c>
      <c r="R695" s="22"/>
      <c r="S695" s="99"/>
      <c r="T695" s="10"/>
      <c r="U695" s="229" t="str">
        <f t="shared" si="389"/>
        <v/>
      </c>
      <c r="V695" s="230"/>
      <c r="W695" s="230"/>
      <c r="X695" s="230"/>
      <c r="Y695" s="230"/>
      <c r="Z695" s="22" t="str">
        <f>""</f>
        <v/>
      </c>
      <c r="AB695" s="23" t="str">
        <f t="shared" si="390"/>
        <v/>
      </c>
      <c r="AC695" s="2" t="b">
        <f>COUNT(Q695:Q$2500)&gt;0</f>
        <v>0</v>
      </c>
      <c r="AD695" s="2" t="b">
        <f t="shared" si="373"/>
        <v>0</v>
      </c>
      <c r="AE695" s="2" t="b">
        <f t="shared" si="374"/>
        <v>0</v>
      </c>
      <c r="AF695" s="2" t="b">
        <f t="shared" si="375"/>
        <v>0</v>
      </c>
      <c r="AG695" s="2" t="b">
        <f>OR(
  AND(AC695,NOT(AC696)),
  AND(AF695,WEEKDAY(AH694,2)=EINSTELLUNGEN!$D$12),
  AND(AF695,AH695=$J$35)
)</f>
        <v>0</v>
      </c>
      <c r="AH695" s="2">
        <f>IF(AE695,AH694+IF(WEEKDAY(AH694+1,2)&lt;=EINSTELLUNGEN!$D$12,1,$J$36),AH694)</f>
        <v>42020</v>
      </c>
      <c r="AI695" s="2">
        <f t="shared" si="376"/>
        <v>2019</v>
      </c>
      <c r="AJ695" s="2">
        <f t="shared" si="377"/>
        <v>201901</v>
      </c>
      <c r="AK695" s="2">
        <f t="shared" si="378"/>
        <v>201901</v>
      </c>
      <c r="AL695" s="2">
        <f t="shared" si="406"/>
        <v>201903</v>
      </c>
      <c r="AM695" s="2" t="b">
        <f t="shared" si="379"/>
        <v>1</v>
      </c>
      <c r="AN695" s="4" t="e">
        <f t="shared" si="391"/>
        <v>#N/A</v>
      </c>
      <c r="AO695" s="4" t="e">
        <f t="shared" si="392"/>
        <v>#N/A</v>
      </c>
      <c r="AP695" s="2" t="str">
        <f>IF(AD695,
  IF(ISBLANK(H695),
    AP694,
    IF(LEN(H695)=1,
      IF(OR(UPPER(H695)="A",UPPER(H695)="I"),
        EINSTELLUNGEN!$D$21,
        IF(OR(UPPER(H695)="B",UPPER(H695)="M"),
          EINSTELLUNGEN!$D$22,
          IF(OR(UPPER(H695)="C",UPPER(H695)="S"),
            EINSTELLUNGEN!$D$23,
            IF(UPPER(H695)="D",
              EINSTELLUNGEN!$D$24,
              IF(UPPER(H695)="E",
                EINSTELLUNGEN!$D$25,
                UPPER(H695)))))),
      IF(ISNUMBER(H695),
        EINSTELLUNGEN!$D$20&amp;H695,
        UPPER(H695)))),
  "")</f>
        <v/>
      </c>
      <c r="AQ695" s="2" t="str">
        <f t="shared" si="393"/>
        <v/>
      </c>
      <c r="AR695" s="2">
        <f t="shared" si="394"/>
        <v>0</v>
      </c>
      <c r="AS695" s="145">
        <f t="shared" si="395"/>
        <v>0.33333333333333331</v>
      </c>
      <c r="AT695" s="2">
        <f t="shared" si="396"/>
        <v>0</v>
      </c>
      <c r="AU695" s="2">
        <f t="shared" si="397"/>
        <v>0</v>
      </c>
      <c r="AV695" s="2">
        <f t="shared" si="398"/>
        <v>0</v>
      </c>
      <c r="AW695" s="2">
        <f t="shared" si="399"/>
        <v>0</v>
      </c>
      <c r="AX695" s="2">
        <f t="shared" si="380"/>
        <v>0</v>
      </c>
      <c r="AY695" s="2">
        <f t="shared" si="400"/>
        <v>0</v>
      </c>
      <c r="AZ695" s="145" t="e">
        <f t="shared" si="401"/>
        <v>#N/A</v>
      </c>
      <c r="BA695" s="145" t="e">
        <f t="shared" si="402"/>
        <v>#N/A</v>
      </c>
      <c r="BB695" s="145">
        <f t="shared" si="403"/>
        <v>2.083333333333337E-2</v>
      </c>
      <c r="BC695" s="2">
        <f>IF(AM695,
  IF(AND(AL695=$J$31,_xlfn.DAYS(AH695,DATE(AI695,1,1))&lt;7),
    MAX(0,EINSTELLUNGEN!$D$12+1-WEEKDAY(DATE(EINSTELLUNGEN!$D$9,EINSTELLUNGEN!$D$10,1),2)),
    IF(AL695=$J$33,
      MIN(EINSTELLUNGEN!$D$12,WEEKDAY(DATE(EINSTELLUNGEN!$D$9,12,31),2)),
      EINSTELLUNGEN!$D$12
  )) - SUMIF(AL$50:AL$2500,"="&amp;AL695,AX$50:AX$2500),
  0)</f>
        <v>3</v>
      </c>
      <c r="BD695" s="2">
        <f t="shared" si="404"/>
        <v>0.33333333333333331</v>
      </c>
      <c r="BE695" s="2">
        <f t="shared" si="405"/>
        <v>0</v>
      </c>
    </row>
    <row r="696" spans="1:57" ht="10.5" customHeight="1">
      <c r="A696" s="1" t="str">
        <f t="shared" ca="1" si="381"/>
        <v/>
      </c>
      <c r="B696" s="1" t="str">
        <f t="shared" ca="1" si="382"/>
        <v/>
      </c>
      <c r="C696" s="1" t="str">
        <f t="shared" ca="1" si="383"/>
        <v/>
      </c>
      <c r="D696" s="1" t="str">
        <f t="shared" ca="1" si="384"/>
        <v/>
      </c>
      <c r="F696" s="10"/>
      <c r="G696" s="136" t="str">
        <f t="shared" si="385"/>
        <v/>
      </c>
      <c r="H696" s="27"/>
      <c r="I696" s="28"/>
      <c r="J696" s="28"/>
      <c r="K696" s="29"/>
      <c r="L696" s="136"/>
      <c r="M696" s="136"/>
      <c r="N696" s="136"/>
      <c r="O696" s="26" t="str">
        <f t="shared" si="386"/>
        <v/>
      </c>
      <c r="P696" s="218" t="str">
        <f t="shared" si="387"/>
        <v/>
      </c>
      <c r="Q696" s="26" t="str">
        <f t="shared" si="388"/>
        <v/>
      </c>
      <c r="R696" s="22"/>
      <c r="S696" s="99"/>
      <c r="T696" s="10"/>
      <c r="U696" s="229" t="str">
        <f t="shared" si="389"/>
        <v/>
      </c>
      <c r="V696" s="230"/>
      <c r="W696" s="230"/>
      <c r="X696" s="230"/>
      <c r="Y696" s="230"/>
      <c r="Z696" s="22" t="str">
        <f>""</f>
        <v/>
      </c>
      <c r="AB696" s="23" t="str">
        <f t="shared" si="390"/>
        <v/>
      </c>
      <c r="AC696" s="2" t="b">
        <f>COUNT(Q696:Q$2500)&gt;0</f>
        <v>0</v>
      </c>
      <c r="AD696" s="2" t="b">
        <f t="shared" si="373"/>
        <v>0</v>
      </c>
      <c r="AE696" s="2" t="b">
        <f t="shared" si="374"/>
        <v>0</v>
      </c>
      <c r="AF696" s="2" t="b">
        <f t="shared" si="375"/>
        <v>0</v>
      </c>
      <c r="AG696" s="2" t="b">
        <f>OR(
  AND(AC696,NOT(AC697)),
  AND(AF696,WEEKDAY(AH695,2)=EINSTELLUNGEN!$D$12),
  AND(AF696,AH696=$J$35)
)</f>
        <v>0</v>
      </c>
      <c r="AH696" s="2">
        <f>IF(AE696,AH695+IF(WEEKDAY(AH695+1,2)&lt;=EINSTELLUNGEN!$D$12,1,$J$36),AH695)</f>
        <v>42020</v>
      </c>
      <c r="AI696" s="2">
        <f t="shared" si="376"/>
        <v>2019</v>
      </c>
      <c r="AJ696" s="2">
        <f t="shared" si="377"/>
        <v>201901</v>
      </c>
      <c r="AK696" s="2">
        <f t="shared" si="378"/>
        <v>201901</v>
      </c>
      <c r="AL696" s="2">
        <f t="shared" si="406"/>
        <v>201903</v>
      </c>
      <c r="AM696" s="2" t="b">
        <f t="shared" si="379"/>
        <v>1</v>
      </c>
      <c r="AN696" s="4" t="e">
        <f t="shared" si="391"/>
        <v>#N/A</v>
      </c>
      <c r="AO696" s="4" t="e">
        <f t="shared" si="392"/>
        <v>#N/A</v>
      </c>
      <c r="AP696" s="2" t="str">
        <f>IF(AD696,
  IF(ISBLANK(H696),
    AP695,
    IF(LEN(H696)=1,
      IF(OR(UPPER(H696)="A",UPPER(H696)="I"),
        EINSTELLUNGEN!$D$21,
        IF(OR(UPPER(H696)="B",UPPER(H696)="M"),
          EINSTELLUNGEN!$D$22,
          IF(OR(UPPER(H696)="C",UPPER(H696)="S"),
            EINSTELLUNGEN!$D$23,
            IF(UPPER(H696)="D",
              EINSTELLUNGEN!$D$24,
              IF(UPPER(H696)="E",
                EINSTELLUNGEN!$D$25,
                UPPER(H696)))))),
      IF(ISNUMBER(H696),
        EINSTELLUNGEN!$D$20&amp;H696,
        UPPER(H696)))),
  "")</f>
        <v/>
      </c>
      <c r="AQ696" s="2" t="str">
        <f t="shared" si="393"/>
        <v/>
      </c>
      <c r="AR696" s="2">
        <f t="shared" si="394"/>
        <v>0</v>
      </c>
      <c r="AS696" s="145">
        <f t="shared" si="395"/>
        <v>0.33333333333333331</v>
      </c>
      <c r="AT696" s="2">
        <f t="shared" si="396"/>
        <v>0</v>
      </c>
      <c r="AU696" s="2">
        <f t="shared" si="397"/>
        <v>0</v>
      </c>
      <c r="AV696" s="2">
        <f t="shared" si="398"/>
        <v>0</v>
      </c>
      <c r="AW696" s="2">
        <f t="shared" si="399"/>
        <v>0</v>
      </c>
      <c r="AX696" s="2">
        <f t="shared" si="380"/>
        <v>0</v>
      </c>
      <c r="AY696" s="2">
        <f t="shared" si="400"/>
        <v>0</v>
      </c>
      <c r="AZ696" s="145" t="e">
        <f t="shared" si="401"/>
        <v>#N/A</v>
      </c>
      <c r="BA696" s="145" t="e">
        <f t="shared" si="402"/>
        <v>#N/A</v>
      </c>
      <c r="BB696" s="145">
        <f t="shared" si="403"/>
        <v>2.083333333333337E-2</v>
      </c>
      <c r="BC696" s="2">
        <f>IF(AM696,
  IF(AND(AL696=$J$31,_xlfn.DAYS(AH696,DATE(AI696,1,1))&lt;7),
    MAX(0,EINSTELLUNGEN!$D$12+1-WEEKDAY(DATE(EINSTELLUNGEN!$D$9,EINSTELLUNGEN!$D$10,1),2)),
    IF(AL696=$J$33,
      MIN(EINSTELLUNGEN!$D$12,WEEKDAY(DATE(EINSTELLUNGEN!$D$9,12,31),2)),
      EINSTELLUNGEN!$D$12
  )) - SUMIF(AL$50:AL$2500,"="&amp;AL696,AX$50:AX$2500),
  0)</f>
        <v>3</v>
      </c>
      <c r="BD696" s="2">
        <f t="shared" si="404"/>
        <v>0.33333333333333331</v>
      </c>
      <c r="BE696" s="2">
        <f t="shared" si="405"/>
        <v>0</v>
      </c>
    </row>
    <row r="697" spans="1:57" ht="10.5" customHeight="1">
      <c r="A697" s="1" t="str">
        <f t="shared" ca="1" si="381"/>
        <v/>
      </c>
      <c r="B697" s="1" t="str">
        <f t="shared" ca="1" si="382"/>
        <v/>
      </c>
      <c r="C697" s="1" t="str">
        <f t="shared" ca="1" si="383"/>
        <v/>
      </c>
      <c r="D697" s="1" t="str">
        <f t="shared" ca="1" si="384"/>
        <v/>
      </c>
      <c r="F697" s="10"/>
      <c r="G697" s="136" t="str">
        <f t="shared" si="385"/>
        <v/>
      </c>
      <c r="H697" s="27"/>
      <c r="I697" s="28"/>
      <c r="J697" s="28"/>
      <c r="K697" s="29"/>
      <c r="L697" s="136"/>
      <c r="M697" s="136"/>
      <c r="N697" s="136"/>
      <c r="O697" s="26" t="str">
        <f t="shared" si="386"/>
        <v/>
      </c>
      <c r="P697" s="218" t="str">
        <f t="shared" si="387"/>
        <v/>
      </c>
      <c r="Q697" s="26" t="str">
        <f t="shared" si="388"/>
        <v/>
      </c>
      <c r="R697" s="22"/>
      <c r="S697" s="99"/>
      <c r="T697" s="10"/>
      <c r="U697" s="229" t="str">
        <f t="shared" si="389"/>
        <v/>
      </c>
      <c r="V697" s="230"/>
      <c r="W697" s="230"/>
      <c r="X697" s="230"/>
      <c r="Y697" s="230"/>
      <c r="Z697" s="22" t="str">
        <f>""</f>
        <v/>
      </c>
      <c r="AB697" s="23" t="str">
        <f t="shared" si="390"/>
        <v/>
      </c>
      <c r="AC697" s="2" t="b">
        <f>COUNT(Q697:Q$2500)&gt;0</f>
        <v>0</v>
      </c>
      <c r="AD697" s="2" t="b">
        <f t="shared" si="373"/>
        <v>0</v>
      </c>
      <c r="AE697" s="2" t="b">
        <f t="shared" si="374"/>
        <v>0</v>
      </c>
      <c r="AF697" s="2" t="b">
        <f t="shared" si="375"/>
        <v>0</v>
      </c>
      <c r="AG697" s="2" t="b">
        <f>OR(
  AND(AC697,NOT(AC698)),
  AND(AF697,WEEKDAY(AH696,2)=EINSTELLUNGEN!$D$12),
  AND(AF697,AH697=$J$35)
)</f>
        <v>0</v>
      </c>
      <c r="AH697" s="2">
        <f>IF(AE697,AH696+IF(WEEKDAY(AH696+1,2)&lt;=EINSTELLUNGEN!$D$12,1,$J$36),AH696)</f>
        <v>42020</v>
      </c>
      <c r="AI697" s="2">
        <f t="shared" si="376"/>
        <v>2019</v>
      </c>
      <c r="AJ697" s="2">
        <f t="shared" si="377"/>
        <v>201901</v>
      </c>
      <c r="AK697" s="2">
        <f t="shared" si="378"/>
        <v>201901</v>
      </c>
      <c r="AL697" s="2">
        <f t="shared" si="406"/>
        <v>201903</v>
      </c>
      <c r="AM697" s="2" t="b">
        <f t="shared" si="379"/>
        <v>1</v>
      </c>
      <c r="AN697" s="4" t="e">
        <f t="shared" si="391"/>
        <v>#N/A</v>
      </c>
      <c r="AO697" s="4" t="e">
        <f t="shared" si="392"/>
        <v>#N/A</v>
      </c>
      <c r="AP697" s="2" t="str">
        <f>IF(AD697,
  IF(ISBLANK(H697),
    AP696,
    IF(LEN(H697)=1,
      IF(OR(UPPER(H697)="A",UPPER(H697)="I"),
        EINSTELLUNGEN!$D$21,
        IF(OR(UPPER(H697)="B",UPPER(H697)="M"),
          EINSTELLUNGEN!$D$22,
          IF(OR(UPPER(H697)="C",UPPER(H697)="S"),
            EINSTELLUNGEN!$D$23,
            IF(UPPER(H697)="D",
              EINSTELLUNGEN!$D$24,
              IF(UPPER(H697)="E",
                EINSTELLUNGEN!$D$25,
                UPPER(H697)))))),
      IF(ISNUMBER(H697),
        EINSTELLUNGEN!$D$20&amp;H697,
        UPPER(H697)))),
  "")</f>
        <v/>
      </c>
      <c r="AQ697" s="2" t="str">
        <f t="shared" si="393"/>
        <v/>
      </c>
      <c r="AR697" s="2">
        <f t="shared" si="394"/>
        <v>0</v>
      </c>
      <c r="AS697" s="145">
        <f t="shared" si="395"/>
        <v>0.33333333333333331</v>
      </c>
      <c r="AT697" s="2">
        <f t="shared" si="396"/>
        <v>0</v>
      </c>
      <c r="AU697" s="2">
        <f t="shared" si="397"/>
        <v>0</v>
      </c>
      <c r="AV697" s="2">
        <f t="shared" si="398"/>
        <v>0</v>
      </c>
      <c r="AW697" s="2">
        <f t="shared" si="399"/>
        <v>0</v>
      </c>
      <c r="AX697" s="2">
        <f t="shared" si="380"/>
        <v>0</v>
      </c>
      <c r="AY697" s="2">
        <f t="shared" si="400"/>
        <v>0</v>
      </c>
      <c r="AZ697" s="145" t="e">
        <f t="shared" si="401"/>
        <v>#N/A</v>
      </c>
      <c r="BA697" s="145" t="e">
        <f t="shared" si="402"/>
        <v>#N/A</v>
      </c>
      <c r="BB697" s="145">
        <f t="shared" si="403"/>
        <v>2.083333333333337E-2</v>
      </c>
      <c r="BC697" s="2">
        <f>IF(AM697,
  IF(AND(AL697=$J$31,_xlfn.DAYS(AH697,DATE(AI697,1,1))&lt;7),
    MAX(0,EINSTELLUNGEN!$D$12+1-WEEKDAY(DATE(EINSTELLUNGEN!$D$9,EINSTELLUNGEN!$D$10,1),2)),
    IF(AL697=$J$33,
      MIN(EINSTELLUNGEN!$D$12,WEEKDAY(DATE(EINSTELLUNGEN!$D$9,12,31),2)),
      EINSTELLUNGEN!$D$12
  )) - SUMIF(AL$50:AL$2500,"="&amp;AL697,AX$50:AX$2500),
  0)</f>
        <v>3</v>
      </c>
      <c r="BD697" s="2">
        <f t="shared" si="404"/>
        <v>0.33333333333333331</v>
      </c>
      <c r="BE697" s="2">
        <f t="shared" si="405"/>
        <v>0</v>
      </c>
    </row>
    <row r="698" spans="1:57" ht="10.5" customHeight="1">
      <c r="A698" s="1" t="str">
        <f t="shared" ca="1" si="381"/>
        <v/>
      </c>
      <c r="B698" s="1" t="str">
        <f t="shared" ca="1" si="382"/>
        <v/>
      </c>
      <c r="C698" s="1" t="str">
        <f t="shared" ca="1" si="383"/>
        <v/>
      </c>
      <c r="D698" s="1" t="str">
        <f t="shared" ca="1" si="384"/>
        <v/>
      </c>
      <c r="F698" s="10"/>
      <c r="G698" s="136" t="str">
        <f t="shared" si="385"/>
        <v/>
      </c>
      <c r="H698" s="27"/>
      <c r="I698" s="28"/>
      <c r="J698" s="28"/>
      <c r="K698" s="29"/>
      <c r="L698" s="136"/>
      <c r="M698" s="136"/>
      <c r="N698" s="136"/>
      <c r="O698" s="26" t="str">
        <f t="shared" si="386"/>
        <v/>
      </c>
      <c r="P698" s="218" t="str">
        <f t="shared" si="387"/>
        <v/>
      </c>
      <c r="Q698" s="26" t="str">
        <f t="shared" si="388"/>
        <v/>
      </c>
      <c r="R698" s="22"/>
      <c r="S698" s="99"/>
      <c r="T698" s="10"/>
      <c r="U698" s="229" t="str">
        <f t="shared" si="389"/>
        <v/>
      </c>
      <c r="V698" s="230"/>
      <c r="W698" s="230"/>
      <c r="X698" s="230"/>
      <c r="Y698" s="230"/>
      <c r="Z698" s="22" t="str">
        <f>""</f>
        <v/>
      </c>
      <c r="AB698" s="23" t="str">
        <f t="shared" si="390"/>
        <v/>
      </c>
      <c r="AC698" s="2" t="b">
        <f>COUNT(Q698:Q$2500)&gt;0</f>
        <v>0</v>
      </c>
      <c r="AD698" s="2" t="b">
        <f t="shared" si="373"/>
        <v>0</v>
      </c>
      <c r="AE698" s="2" t="b">
        <f t="shared" si="374"/>
        <v>0</v>
      </c>
      <c r="AF698" s="2" t="b">
        <f t="shared" si="375"/>
        <v>0</v>
      </c>
      <c r="AG698" s="2" t="b">
        <f>OR(
  AND(AC698,NOT(AC699)),
  AND(AF698,WEEKDAY(AH697,2)=EINSTELLUNGEN!$D$12),
  AND(AF698,AH698=$J$35)
)</f>
        <v>0</v>
      </c>
      <c r="AH698" s="2">
        <f>IF(AE698,AH697+IF(WEEKDAY(AH697+1,2)&lt;=EINSTELLUNGEN!$D$12,1,$J$36),AH697)</f>
        <v>42020</v>
      </c>
      <c r="AI698" s="2">
        <f t="shared" si="376"/>
        <v>2019</v>
      </c>
      <c r="AJ698" s="2">
        <f t="shared" si="377"/>
        <v>201901</v>
      </c>
      <c r="AK698" s="2">
        <f t="shared" si="378"/>
        <v>201901</v>
      </c>
      <c r="AL698" s="2">
        <f t="shared" si="406"/>
        <v>201903</v>
      </c>
      <c r="AM698" s="2" t="b">
        <f t="shared" si="379"/>
        <v>1</v>
      </c>
      <c r="AN698" s="4" t="e">
        <f t="shared" si="391"/>
        <v>#N/A</v>
      </c>
      <c r="AO698" s="4" t="e">
        <f t="shared" si="392"/>
        <v>#N/A</v>
      </c>
      <c r="AP698" s="2" t="str">
        <f>IF(AD698,
  IF(ISBLANK(H698),
    AP697,
    IF(LEN(H698)=1,
      IF(OR(UPPER(H698)="A",UPPER(H698)="I"),
        EINSTELLUNGEN!$D$21,
        IF(OR(UPPER(H698)="B",UPPER(H698)="M"),
          EINSTELLUNGEN!$D$22,
          IF(OR(UPPER(H698)="C",UPPER(H698)="S"),
            EINSTELLUNGEN!$D$23,
            IF(UPPER(H698)="D",
              EINSTELLUNGEN!$D$24,
              IF(UPPER(H698)="E",
                EINSTELLUNGEN!$D$25,
                UPPER(H698)))))),
      IF(ISNUMBER(H698),
        EINSTELLUNGEN!$D$20&amp;H698,
        UPPER(H698)))),
  "")</f>
        <v/>
      </c>
      <c r="AQ698" s="2" t="str">
        <f t="shared" si="393"/>
        <v/>
      </c>
      <c r="AR698" s="2">
        <f t="shared" si="394"/>
        <v>0</v>
      </c>
      <c r="AS698" s="145">
        <f t="shared" si="395"/>
        <v>0.33333333333333331</v>
      </c>
      <c r="AT698" s="2">
        <f t="shared" si="396"/>
        <v>0</v>
      </c>
      <c r="AU698" s="2">
        <f t="shared" si="397"/>
        <v>0</v>
      </c>
      <c r="AV698" s="2">
        <f t="shared" si="398"/>
        <v>0</v>
      </c>
      <c r="AW698" s="2">
        <f t="shared" si="399"/>
        <v>0</v>
      </c>
      <c r="AX698" s="2">
        <f t="shared" si="380"/>
        <v>0</v>
      </c>
      <c r="AY698" s="2">
        <f t="shared" si="400"/>
        <v>0</v>
      </c>
      <c r="AZ698" s="145" t="e">
        <f t="shared" si="401"/>
        <v>#N/A</v>
      </c>
      <c r="BA698" s="145" t="e">
        <f t="shared" si="402"/>
        <v>#N/A</v>
      </c>
      <c r="BB698" s="145">
        <f t="shared" si="403"/>
        <v>2.083333333333337E-2</v>
      </c>
      <c r="BC698" s="2">
        <f>IF(AM698,
  IF(AND(AL698=$J$31,_xlfn.DAYS(AH698,DATE(AI698,1,1))&lt;7),
    MAX(0,EINSTELLUNGEN!$D$12+1-WEEKDAY(DATE(EINSTELLUNGEN!$D$9,EINSTELLUNGEN!$D$10,1),2)),
    IF(AL698=$J$33,
      MIN(EINSTELLUNGEN!$D$12,WEEKDAY(DATE(EINSTELLUNGEN!$D$9,12,31),2)),
      EINSTELLUNGEN!$D$12
  )) - SUMIF(AL$50:AL$2500,"="&amp;AL698,AX$50:AX$2500),
  0)</f>
        <v>3</v>
      </c>
      <c r="BD698" s="2">
        <f t="shared" si="404"/>
        <v>0.33333333333333331</v>
      </c>
      <c r="BE698" s="2">
        <f t="shared" si="405"/>
        <v>0</v>
      </c>
    </row>
    <row r="699" spans="1:57" ht="10.5" customHeight="1">
      <c r="A699" s="1" t="str">
        <f t="shared" ca="1" si="381"/>
        <v/>
      </c>
      <c r="B699" s="1" t="str">
        <f t="shared" ca="1" si="382"/>
        <v/>
      </c>
      <c r="C699" s="1" t="str">
        <f t="shared" ca="1" si="383"/>
        <v/>
      </c>
      <c r="D699" s="1" t="str">
        <f t="shared" ca="1" si="384"/>
        <v/>
      </c>
      <c r="F699" s="10"/>
      <c r="G699" s="136" t="str">
        <f t="shared" si="385"/>
        <v/>
      </c>
      <c r="H699" s="27"/>
      <c r="I699" s="28"/>
      <c r="J699" s="28"/>
      <c r="K699" s="29"/>
      <c r="L699" s="136"/>
      <c r="M699" s="136"/>
      <c r="N699" s="136"/>
      <c r="O699" s="26" t="str">
        <f t="shared" si="386"/>
        <v/>
      </c>
      <c r="P699" s="218" t="str">
        <f t="shared" si="387"/>
        <v/>
      </c>
      <c r="Q699" s="26" t="str">
        <f t="shared" si="388"/>
        <v/>
      </c>
      <c r="R699" s="22"/>
      <c r="S699" s="99"/>
      <c r="T699" s="10"/>
      <c r="U699" s="229" t="str">
        <f t="shared" si="389"/>
        <v/>
      </c>
      <c r="V699" s="230"/>
      <c r="W699" s="230"/>
      <c r="X699" s="230"/>
      <c r="Y699" s="230"/>
      <c r="Z699" s="22" t="str">
        <f>""</f>
        <v/>
      </c>
      <c r="AB699" s="23" t="str">
        <f t="shared" si="390"/>
        <v/>
      </c>
      <c r="AC699" s="2" t="b">
        <f>COUNT(Q699:Q$2500)&gt;0</f>
        <v>0</v>
      </c>
      <c r="AD699" s="2" t="b">
        <f t="shared" si="373"/>
        <v>0</v>
      </c>
      <c r="AE699" s="2" t="b">
        <f t="shared" si="374"/>
        <v>0</v>
      </c>
      <c r="AF699" s="2" t="b">
        <f t="shared" si="375"/>
        <v>0</v>
      </c>
      <c r="AG699" s="2" t="b">
        <f>OR(
  AND(AC699,NOT(AC700)),
  AND(AF699,WEEKDAY(AH698,2)=EINSTELLUNGEN!$D$12),
  AND(AF699,AH699=$J$35)
)</f>
        <v>0</v>
      </c>
      <c r="AH699" s="2">
        <f>IF(AE699,AH698+IF(WEEKDAY(AH698+1,2)&lt;=EINSTELLUNGEN!$D$12,1,$J$36),AH698)</f>
        <v>42020</v>
      </c>
      <c r="AI699" s="2">
        <f t="shared" si="376"/>
        <v>2019</v>
      </c>
      <c r="AJ699" s="2">
        <f t="shared" si="377"/>
        <v>201901</v>
      </c>
      <c r="AK699" s="2">
        <f t="shared" si="378"/>
        <v>201901</v>
      </c>
      <c r="AL699" s="2">
        <f t="shared" si="406"/>
        <v>201903</v>
      </c>
      <c r="AM699" s="2" t="b">
        <f t="shared" si="379"/>
        <v>1</v>
      </c>
      <c r="AN699" s="4" t="e">
        <f t="shared" si="391"/>
        <v>#N/A</v>
      </c>
      <c r="AO699" s="4" t="e">
        <f t="shared" si="392"/>
        <v>#N/A</v>
      </c>
      <c r="AP699" s="2" t="str">
        <f>IF(AD699,
  IF(ISBLANK(H699),
    AP698,
    IF(LEN(H699)=1,
      IF(OR(UPPER(H699)="A",UPPER(H699)="I"),
        EINSTELLUNGEN!$D$21,
        IF(OR(UPPER(H699)="B",UPPER(H699)="M"),
          EINSTELLUNGEN!$D$22,
          IF(OR(UPPER(H699)="C",UPPER(H699)="S"),
            EINSTELLUNGEN!$D$23,
            IF(UPPER(H699)="D",
              EINSTELLUNGEN!$D$24,
              IF(UPPER(H699)="E",
                EINSTELLUNGEN!$D$25,
                UPPER(H699)))))),
      IF(ISNUMBER(H699),
        EINSTELLUNGEN!$D$20&amp;H699,
        UPPER(H699)))),
  "")</f>
        <v/>
      </c>
      <c r="AQ699" s="2" t="str">
        <f t="shared" si="393"/>
        <v/>
      </c>
      <c r="AR699" s="2">
        <f t="shared" si="394"/>
        <v>0</v>
      </c>
      <c r="AS699" s="145">
        <f t="shared" si="395"/>
        <v>0.33333333333333331</v>
      </c>
      <c r="AT699" s="2">
        <f t="shared" si="396"/>
        <v>0</v>
      </c>
      <c r="AU699" s="2">
        <f t="shared" si="397"/>
        <v>0</v>
      </c>
      <c r="AV699" s="2">
        <f t="shared" si="398"/>
        <v>0</v>
      </c>
      <c r="AW699" s="2">
        <f t="shared" si="399"/>
        <v>0</v>
      </c>
      <c r="AX699" s="2">
        <f t="shared" si="380"/>
        <v>0</v>
      </c>
      <c r="AY699" s="2">
        <f t="shared" si="400"/>
        <v>0</v>
      </c>
      <c r="AZ699" s="145" t="e">
        <f t="shared" si="401"/>
        <v>#N/A</v>
      </c>
      <c r="BA699" s="145" t="e">
        <f t="shared" si="402"/>
        <v>#N/A</v>
      </c>
      <c r="BB699" s="145">
        <f t="shared" si="403"/>
        <v>2.083333333333337E-2</v>
      </c>
      <c r="BC699" s="2">
        <f>IF(AM699,
  IF(AND(AL699=$J$31,_xlfn.DAYS(AH699,DATE(AI699,1,1))&lt;7),
    MAX(0,EINSTELLUNGEN!$D$12+1-WEEKDAY(DATE(EINSTELLUNGEN!$D$9,EINSTELLUNGEN!$D$10,1),2)),
    IF(AL699=$J$33,
      MIN(EINSTELLUNGEN!$D$12,WEEKDAY(DATE(EINSTELLUNGEN!$D$9,12,31),2)),
      EINSTELLUNGEN!$D$12
  )) - SUMIF(AL$50:AL$2500,"="&amp;AL699,AX$50:AX$2500),
  0)</f>
        <v>3</v>
      </c>
      <c r="BD699" s="2">
        <f t="shared" si="404"/>
        <v>0.33333333333333331</v>
      </c>
      <c r="BE699" s="2">
        <f t="shared" si="405"/>
        <v>0</v>
      </c>
    </row>
    <row r="700" spans="1:57" ht="10.5" customHeight="1">
      <c r="A700" s="1" t="str">
        <f t="shared" ca="1" si="381"/>
        <v/>
      </c>
      <c r="B700" s="1" t="str">
        <f t="shared" ca="1" si="382"/>
        <v/>
      </c>
      <c r="C700" s="1" t="str">
        <f t="shared" ca="1" si="383"/>
        <v/>
      </c>
      <c r="D700" s="1" t="str">
        <f t="shared" ca="1" si="384"/>
        <v/>
      </c>
      <c r="F700" s="10"/>
      <c r="G700" s="136" t="str">
        <f t="shared" si="385"/>
        <v/>
      </c>
      <c r="H700" s="27"/>
      <c r="I700" s="28"/>
      <c r="J700" s="28"/>
      <c r="K700" s="29"/>
      <c r="L700" s="136"/>
      <c r="M700" s="136"/>
      <c r="N700" s="136"/>
      <c r="O700" s="26" t="str">
        <f t="shared" si="386"/>
        <v/>
      </c>
      <c r="P700" s="218" t="str">
        <f t="shared" si="387"/>
        <v/>
      </c>
      <c r="Q700" s="26" t="str">
        <f t="shared" si="388"/>
        <v/>
      </c>
      <c r="R700" s="22"/>
      <c r="S700" s="99"/>
      <c r="T700" s="10"/>
      <c r="U700" s="229" t="str">
        <f t="shared" si="389"/>
        <v/>
      </c>
      <c r="V700" s="230"/>
      <c r="W700" s="230"/>
      <c r="X700" s="230"/>
      <c r="Y700" s="230"/>
      <c r="Z700" s="22" t="str">
        <f>""</f>
        <v/>
      </c>
      <c r="AB700" s="23" t="str">
        <f t="shared" si="390"/>
        <v/>
      </c>
      <c r="AC700" s="2" t="b">
        <f>COUNT(Q700:Q$2500)&gt;0</f>
        <v>0</v>
      </c>
      <c r="AD700" s="2" t="b">
        <f t="shared" si="373"/>
        <v>0</v>
      </c>
      <c r="AE700" s="2" t="b">
        <f t="shared" si="374"/>
        <v>0</v>
      </c>
      <c r="AF700" s="2" t="b">
        <f t="shared" si="375"/>
        <v>0</v>
      </c>
      <c r="AG700" s="2" t="b">
        <f>OR(
  AND(AC700,NOT(AC701)),
  AND(AF700,WEEKDAY(AH699,2)=EINSTELLUNGEN!$D$12),
  AND(AF700,AH700=$J$35)
)</f>
        <v>0</v>
      </c>
      <c r="AH700" s="2">
        <f>IF(AE700,AH699+IF(WEEKDAY(AH699+1,2)&lt;=EINSTELLUNGEN!$D$12,1,$J$36),AH699)</f>
        <v>42020</v>
      </c>
      <c r="AI700" s="2">
        <f t="shared" si="376"/>
        <v>2019</v>
      </c>
      <c r="AJ700" s="2">
        <f t="shared" si="377"/>
        <v>201901</v>
      </c>
      <c r="AK700" s="2">
        <f t="shared" si="378"/>
        <v>201901</v>
      </c>
      <c r="AL700" s="2">
        <f t="shared" si="406"/>
        <v>201903</v>
      </c>
      <c r="AM700" s="2" t="b">
        <f t="shared" si="379"/>
        <v>1</v>
      </c>
      <c r="AN700" s="4" t="e">
        <f t="shared" si="391"/>
        <v>#N/A</v>
      </c>
      <c r="AO700" s="4" t="e">
        <f t="shared" si="392"/>
        <v>#N/A</v>
      </c>
      <c r="AP700" s="2" t="str">
        <f>IF(AD700,
  IF(ISBLANK(H700),
    AP699,
    IF(LEN(H700)=1,
      IF(OR(UPPER(H700)="A",UPPER(H700)="I"),
        EINSTELLUNGEN!$D$21,
        IF(OR(UPPER(H700)="B",UPPER(H700)="M"),
          EINSTELLUNGEN!$D$22,
          IF(OR(UPPER(H700)="C",UPPER(H700)="S"),
            EINSTELLUNGEN!$D$23,
            IF(UPPER(H700)="D",
              EINSTELLUNGEN!$D$24,
              IF(UPPER(H700)="E",
                EINSTELLUNGEN!$D$25,
                UPPER(H700)))))),
      IF(ISNUMBER(H700),
        EINSTELLUNGEN!$D$20&amp;H700,
        UPPER(H700)))),
  "")</f>
        <v/>
      </c>
      <c r="AQ700" s="2" t="str">
        <f t="shared" si="393"/>
        <v/>
      </c>
      <c r="AR700" s="2">
        <f t="shared" si="394"/>
        <v>0</v>
      </c>
      <c r="AS700" s="145">
        <f t="shared" si="395"/>
        <v>0.33333333333333331</v>
      </c>
      <c r="AT700" s="2">
        <f t="shared" si="396"/>
        <v>0</v>
      </c>
      <c r="AU700" s="2">
        <f t="shared" si="397"/>
        <v>0</v>
      </c>
      <c r="AV700" s="2">
        <f t="shared" si="398"/>
        <v>0</v>
      </c>
      <c r="AW700" s="2">
        <f t="shared" si="399"/>
        <v>0</v>
      </c>
      <c r="AX700" s="2">
        <f t="shared" si="380"/>
        <v>0</v>
      </c>
      <c r="AY700" s="2">
        <f t="shared" si="400"/>
        <v>0</v>
      </c>
      <c r="AZ700" s="145" t="e">
        <f t="shared" si="401"/>
        <v>#N/A</v>
      </c>
      <c r="BA700" s="145" t="e">
        <f t="shared" si="402"/>
        <v>#N/A</v>
      </c>
      <c r="BB700" s="145">
        <f t="shared" si="403"/>
        <v>2.083333333333337E-2</v>
      </c>
      <c r="BC700" s="2">
        <f>IF(AM700,
  IF(AND(AL700=$J$31,_xlfn.DAYS(AH700,DATE(AI700,1,1))&lt;7),
    MAX(0,EINSTELLUNGEN!$D$12+1-WEEKDAY(DATE(EINSTELLUNGEN!$D$9,EINSTELLUNGEN!$D$10,1),2)),
    IF(AL700=$J$33,
      MIN(EINSTELLUNGEN!$D$12,WEEKDAY(DATE(EINSTELLUNGEN!$D$9,12,31),2)),
      EINSTELLUNGEN!$D$12
  )) - SUMIF(AL$50:AL$2500,"="&amp;AL700,AX$50:AX$2500),
  0)</f>
        <v>3</v>
      </c>
      <c r="BD700" s="2">
        <f t="shared" si="404"/>
        <v>0.33333333333333331</v>
      </c>
      <c r="BE700" s="2">
        <f t="shared" si="405"/>
        <v>0</v>
      </c>
    </row>
    <row r="701" spans="1:57" ht="10.5" customHeight="1">
      <c r="A701" s="1" t="str">
        <f t="shared" ca="1" si="381"/>
        <v/>
      </c>
      <c r="B701" s="1" t="str">
        <f t="shared" ca="1" si="382"/>
        <v/>
      </c>
      <c r="C701" s="1" t="str">
        <f t="shared" ca="1" si="383"/>
        <v/>
      </c>
      <c r="D701" s="1" t="str">
        <f t="shared" ca="1" si="384"/>
        <v/>
      </c>
      <c r="F701" s="10"/>
      <c r="G701" s="136" t="str">
        <f t="shared" si="385"/>
        <v/>
      </c>
      <c r="H701" s="27"/>
      <c r="I701" s="28"/>
      <c r="J701" s="28"/>
      <c r="K701" s="29"/>
      <c r="L701" s="136"/>
      <c r="M701" s="136"/>
      <c r="N701" s="136"/>
      <c r="O701" s="26" t="str">
        <f t="shared" si="386"/>
        <v/>
      </c>
      <c r="P701" s="218" t="str">
        <f t="shared" si="387"/>
        <v/>
      </c>
      <c r="Q701" s="26" t="str">
        <f t="shared" si="388"/>
        <v/>
      </c>
      <c r="R701" s="22"/>
      <c r="S701" s="99"/>
      <c r="T701" s="10"/>
      <c r="U701" s="229" t="str">
        <f t="shared" si="389"/>
        <v/>
      </c>
      <c r="V701" s="230"/>
      <c r="W701" s="230"/>
      <c r="X701" s="230"/>
      <c r="Y701" s="230"/>
      <c r="Z701" s="22" t="str">
        <f>""</f>
        <v/>
      </c>
      <c r="AB701" s="23" t="str">
        <f t="shared" si="390"/>
        <v/>
      </c>
      <c r="AC701" s="2" t="b">
        <f>COUNT(Q701:Q$2500)&gt;0</f>
        <v>0</v>
      </c>
      <c r="AD701" s="2" t="b">
        <f t="shared" si="373"/>
        <v>0</v>
      </c>
      <c r="AE701" s="2" t="b">
        <f t="shared" si="374"/>
        <v>0</v>
      </c>
      <c r="AF701" s="2" t="b">
        <f t="shared" si="375"/>
        <v>0</v>
      </c>
      <c r="AG701" s="2" t="b">
        <f>OR(
  AND(AC701,NOT(AC702)),
  AND(AF701,WEEKDAY(AH700,2)=EINSTELLUNGEN!$D$12),
  AND(AF701,AH701=$J$35)
)</f>
        <v>0</v>
      </c>
      <c r="AH701" s="2">
        <f>IF(AE701,AH700+IF(WEEKDAY(AH700+1,2)&lt;=EINSTELLUNGEN!$D$12,1,$J$36),AH700)</f>
        <v>42020</v>
      </c>
      <c r="AI701" s="2">
        <f t="shared" si="376"/>
        <v>2019</v>
      </c>
      <c r="AJ701" s="2">
        <f t="shared" si="377"/>
        <v>201901</v>
      </c>
      <c r="AK701" s="2">
        <f t="shared" si="378"/>
        <v>201901</v>
      </c>
      <c r="AL701" s="2">
        <f t="shared" si="406"/>
        <v>201903</v>
      </c>
      <c r="AM701" s="2" t="b">
        <f t="shared" si="379"/>
        <v>1</v>
      </c>
      <c r="AN701" s="4" t="e">
        <f t="shared" si="391"/>
        <v>#N/A</v>
      </c>
      <c r="AO701" s="4" t="e">
        <f t="shared" si="392"/>
        <v>#N/A</v>
      </c>
      <c r="AP701" s="2" t="str">
        <f>IF(AD701,
  IF(ISBLANK(H701),
    AP700,
    IF(LEN(H701)=1,
      IF(OR(UPPER(H701)="A",UPPER(H701)="I"),
        EINSTELLUNGEN!$D$21,
        IF(OR(UPPER(H701)="B",UPPER(H701)="M"),
          EINSTELLUNGEN!$D$22,
          IF(OR(UPPER(H701)="C",UPPER(H701)="S"),
            EINSTELLUNGEN!$D$23,
            IF(UPPER(H701)="D",
              EINSTELLUNGEN!$D$24,
              IF(UPPER(H701)="E",
                EINSTELLUNGEN!$D$25,
                UPPER(H701)))))),
      IF(ISNUMBER(H701),
        EINSTELLUNGEN!$D$20&amp;H701,
        UPPER(H701)))),
  "")</f>
        <v/>
      </c>
      <c r="AQ701" s="2" t="str">
        <f t="shared" si="393"/>
        <v/>
      </c>
      <c r="AR701" s="2">
        <f t="shared" si="394"/>
        <v>0</v>
      </c>
      <c r="AS701" s="145">
        <f t="shared" si="395"/>
        <v>0.33333333333333331</v>
      </c>
      <c r="AT701" s="2">
        <f t="shared" si="396"/>
        <v>0</v>
      </c>
      <c r="AU701" s="2">
        <f t="shared" si="397"/>
        <v>0</v>
      </c>
      <c r="AV701" s="2">
        <f t="shared" si="398"/>
        <v>0</v>
      </c>
      <c r="AW701" s="2">
        <f t="shared" si="399"/>
        <v>0</v>
      </c>
      <c r="AX701" s="2">
        <f t="shared" si="380"/>
        <v>0</v>
      </c>
      <c r="AY701" s="2">
        <f t="shared" si="400"/>
        <v>0</v>
      </c>
      <c r="AZ701" s="145" t="e">
        <f t="shared" si="401"/>
        <v>#N/A</v>
      </c>
      <c r="BA701" s="145" t="e">
        <f t="shared" si="402"/>
        <v>#N/A</v>
      </c>
      <c r="BB701" s="145">
        <f t="shared" si="403"/>
        <v>2.083333333333337E-2</v>
      </c>
      <c r="BC701" s="2">
        <f>IF(AM701,
  IF(AND(AL701=$J$31,_xlfn.DAYS(AH701,DATE(AI701,1,1))&lt;7),
    MAX(0,EINSTELLUNGEN!$D$12+1-WEEKDAY(DATE(EINSTELLUNGEN!$D$9,EINSTELLUNGEN!$D$10,1),2)),
    IF(AL701=$J$33,
      MIN(EINSTELLUNGEN!$D$12,WEEKDAY(DATE(EINSTELLUNGEN!$D$9,12,31),2)),
      EINSTELLUNGEN!$D$12
  )) - SUMIF(AL$50:AL$2500,"="&amp;AL701,AX$50:AX$2500),
  0)</f>
        <v>3</v>
      </c>
      <c r="BD701" s="2">
        <f t="shared" si="404"/>
        <v>0.33333333333333331</v>
      </c>
      <c r="BE701" s="2">
        <f t="shared" si="405"/>
        <v>0</v>
      </c>
    </row>
    <row r="702" spans="1:57" ht="10.5" customHeight="1">
      <c r="A702" s="1" t="str">
        <f t="shared" ca="1" si="381"/>
        <v/>
      </c>
      <c r="B702" s="1" t="str">
        <f t="shared" ca="1" si="382"/>
        <v/>
      </c>
      <c r="C702" s="1" t="str">
        <f t="shared" ca="1" si="383"/>
        <v/>
      </c>
      <c r="D702" s="1" t="str">
        <f t="shared" ca="1" si="384"/>
        <v/>
      </c>
      <c r="F702" s="10"/>
      <c r="G702" s="136" t="str">
        <f t="shared" si="385"/>
        <v/>
      </c>
      <c r="H702" s="27"/>
      <c r="I702" s="28"/>
      <c r="J702" s="28"/>
      <c r="K702" s="29"/>
      <c r="L702" s="136"/>
      <c r="M702" s="136"/>
      <c r="N702" s="136"/>
      <c r="O702" s="26" t="str">
        <f t="shared" si="386"/>
        <v/>
      </c>
      <c r="P702" s="218" t="str">
        <f t="shared" si="387"/>
        <v/>
      </c>
      <c r="Q702" s="26" t="str">
        <f t="shared" si="388"/>
        <v/>
      </c>
      <c r="R702" s="22"/>
      <c r="S702" s="99"/>
      <c r="T702" s="10"/>
      <c r="U702" s="229" t="str">
        <f t="shared" si="389"/>
        <v/>
      </c>
      <c r="V702" s="230"/>
      <c r="W702" s="230"/>
      <c r="X702" s="230"/>
      <c r="Y702" s="230"/>
      <c r="Z702" s="22" t="str">
        <f>""</f>
        <v/>
      </c>
      <c r="AB702" s="23" t="str">
        <f t="shared" si="390"/>
        <v/>
      </c>
      <c r="AC702" s="2" t="b">
        <f>COUNT(Q702:Q$2500)&gt;0</f>
        <v>0</v>
      </c>
      <c r="AD702" s="2" t="b">
        <f t="shared" si="373"/>
        <v>0</v>
      </c>
      <c r="AE702" s="2" t="b">
        <f t="shared" si="374"/>
        <v>0</v>
      </c>
      <c r="AF702" s="2" t="b">
        <f t="shared" si="375"/>
        <v>0</v>
      </c>
      <c r="AG702" s="2" t="b">
        <f>OR(
  AND(AC702,NOT(AC703)),
  AND(AF702,WEEKDAY(AH701,2)=EINSTELLUNGEN!$D$12),
  AND(AF702,AH702=$J$35)
)</f>
        <v>0</v>
      </c>
      <c r="AH702" s="2">
        <f>IF(AE702,AH701+IF(WEEKDAY(AH701+1,2)&lt;=EINSTELLUNGEN!$D$12,1,$J$36),AH701)</f>
        <v>42020</v>
      </c>
      <c r="AI702" s="2">
        <f t="shared" si="376"/>
        <v>2019</v>
      </c>
      <c r="AJ702" s="2">
        <f t="shared" si="377"/>
        <v>201901</v>
      </c>
      <c r="AK702" s="2">
        <f t="shared" si="378"/>
        <v>201901</v>
      </c>
      <c r="AL702" s="2">
        <f t="shared" si="406"/>
        <v>201903</v>
      </c>
      <c r="AM702" s="2" t="b">
        <f t="shared" si="379"/>
        <v>1</v>
      </c>
      <c r="AN702" s="4" t="e">
        <f t="shared" si="391"/>
        <v>#N/A</v>
      </c>
      <c r="AO702" s="4" t="e">
        <f t="shared" si="392"/>
        <v>#N/A</v>
      </c>
      <c r="AP702" s="2" t="str">
        <f>IF(AD702,
  IF(ISBLANK(H702),
    AP701,
    IF(LEN(H702)=1,
      IF(OR(UPPER(H702)="A",UPPER(H702)="I"),
        EINSTELLUNGEN!$D$21,
        IF(OR(UPPER(H702)="B",UPPER(H702)="M"),
          EINSTELLUNGEN!$D$22,
          IF(OR(UPPER(H702)="C",UPPER(H702)="S"),
            EINSTELLUNGEN!$D$23,
            IF(UPPER(H702)="D",
              EINSTELLUNGEN!$D$24,
              IF(UPPER(H702)="E",
                EINSTELLUNGEN!$D$25,
                UPPER(H702)))))),
      IF(ISNUMBER(H702),
        EINSTELLUNGEN!$D$20&amp;H702,
        UPPER(H702)))),
  "")</f>
        <v/>
      </c>
      <c r="AQ702" s="2" t="str">
        <f t="shared" si="393"/>
        <v/>
      </c>
      <c r="AR702" s="2">
        <f t="shared" si="394"/>
        <v>0</v>
      </c>
      <c r="AS702" s="145">
        <f t="shared" si="395"/>
        <v>0.33333333333333331</v>
      </c>
      <c r="AT702" s="2">
        <f t="shared" si="396"/>
        <v>0</v>
      </c>
      <c r="AU702" s="2">
        <f t="shared" si="397"/>
        <v>0</v>
      </c>
      <c r="AV702" s="2">
        <f t="shared" si="398"/>
        <v>0</v>
      </c>
      <c r="AW702" s="2">
        <f t="shared" si="399"/>
        <v>0</v>
      </c>
      <c r="AX702" s="2">
        <f t="shared" si="380"/>
        <v>0</v>
      </c>
      <c r="AY702" s="2">
        <f t="shared" si="400"/>
        <v>0</v>
      </c>
      <c r="AZ702" s="145" t="e">
        <f t="shared" si="401"/>
        <v>#N/A</v>
      </c>
      <c r="BA702" s="145" t="e">
        <f t="shared" si="402"/>
        <v>#N/A</v>
      </c>
      <c r="BB702" s="145">
        <f t="shared" si="403"/>
        <v>2.083333333333337E-2</v>
      </c>
      <c r="BC702" s="2">
        <f>IF(AM702,
  IF(AND(AL702=$J$31,_xlfn.DAYS(AH702,DATE(AI702,1,1))&lt;7),
    MAX(0,EINSTELLUNGEN!$D$12+1-WEEKDAY(DATE(EINSTELLUNGEN!$D$9,EINSTELLUNGEN!$D$10,1),2)),
    IF(AL702=$J$33,
      MIN(EINSTELLUNGEN!$D$12,WEEKDAY(DATE(EINSTELLUNGEN!$D$9,12,31),2)),
      EINSTELLUNGEN!$D$12
  )) - SUMIF(AL$50:AL$2500,"="&amp;AL702,AX$50:AX$2500),
  0)</f>
        <v>3</v>
      </c>
      <c r="BD702" s="2">
        <f t="shared" si="404"/>
        <v>0.33333333333333331</v>
      </c>
      <c r="BE702" s="2">
        <f t="shared" si="405"/>
        <v>0</v>
      </c>
    </row>
    <row r="703" spans="1:57" ht="10.5" customHeight="1">
      <c r="A703" s="1" t="str">
        <f t="shared" ca="1" si="381"/>
        <v/>
      </c>
      <c r="B703" s="1" t="str">
        <f t="shared" ca="1" si="382"/>
        <v/>
      </c>
      <c r="C703" s="1" t="str">
        <f t="shared" ca="1" si="383"/>
        <v/>
      </c>
      <c r="D703" s="1" t="str">
        <f t="shared" ca="1" si="384"/>
        <v/>
      </c>
      <c r="F703" s="10"/>
      <c r="G703" s="136" t="str">
        <f t="shared" si="385"/>
        <v/>
      </c>
      <c r="H703" s="27"/>
      <c r="I703" s="28"/>
      <c r="J703" s="28"/>
      <c r="K703" s="29"/>
      <c r="L703" s="136"/>
      <c r="M703" s="136"/>
      <c r="N703" s="136"/>
      <c r="O703" s="26" t="str">
        <f t="shared" si="386"/>
        <v/>
      </c>
      <c r="P703" s="218" t="str">
        <f t="shared" si="387"/>
        <v/>
      </c>
      <c r="Q703" s="26" t="str">
        <f t="shared" si="388"/>
        <v/>
      </c>
      <c r="R703" s="22"/>
      <c r="S703" s="99"/>
      <c r="T703" s="10"/>
      <c r="U703" s="229" t="str">
        <f t="shared" si="389"/>
        <v/>
      </c>
      <c r="V703" s="230"/>
      <c r="W703" s="230"/>
      <c r="X703" s="230"/>
      <c r="Y703" s="230"/>
      <c r="Z703" s="22" t="str">
        <f>""</f>
        <v/>
      </c>
      <c r="AB703" s="23" t="str">
        <f t="shared" si="390"/>
        <v/>
      </c>
      <c r="AC703" s="2" t="b">
        <f>COUNT(Q703:Q$2500)&gt;0</f>
        <v>0</v>
      </c>
      <c r="AD703" s="2" t="b">
        <f t="shared" si="373"/>
        <v>0</v>
      </c>
      <c r="AE703" s="2" t="b">
        <f t="shared" si="374"/>
        <v>0</v>
      </c>
      <c r="AF703" s="2" t="b">
        <f t="shared" si="375"/>
        <v>0</v>
      </c>
      <c r="AG703" s="2" t="b">
        <f>OR(
  AND(AC703,NOT(AC704)),
  AND(AF703,WEEKDAY(AH702,2)=EINSTELLUNGEN!$D$12),
  AND(AF703,AH703=$J$35)
)</f>
        <v>0</v>
      </c>
      <c r="AH703" s="2">
        <f>IF(AE703,AH702+IF(WEEKDAY(AH702+1,2)&lt;=EINSTELLUNGEN!$D$12,1,$J$36),AH702)</f>
        <v>42020</v>
      </c>
      <c r="AI703" s="2">
        <f t="shared" si="376"/>
        <v>2019</v>
      </c>
      <c r="AJ703" s="2">
        <f t="shared" si="377"/>
        <v>201901</v>
      </c>
      <c r="AK703" s="2">
        <f t="shared" si="378"/>
        <v>201901</v>
      </c>
      <c r="AL703" s="2">
        <f t="shared" si="406"/>
        <v>201903</v>
      </c>
      <c r="AM703" s="2" t="b">
        <f t="shared" si="379"/>
        <v>1</v>
      </c>
      <c r="AN703" s="4" t="e">
        <f t="shared" si="391"/>
        <v>#N/A</v>
      </c>
      <c r="AO703" s="4" t="e">
        <f t="shared" si="392"/>
        <v>#N/A</v>
      </c>
      <c r="AP703" s="2" t="str">
        <f>IF(AD703,
  IF(ISBLANK(H703),
    AP702,
    IF(LEN(H703)=1,
      IF(OR(UPPER(H703)="A",UPPER(H703)="I"),
        EINSTELLUNGEN!$D$21,
        IF(OR(UPPER(H703)="B",UPPER(H703)="M"),
          EINSTELLUNGEN!$D$22,
          IF(OR(UPPER(H703)="C",UPPER(H703)="S"),
            EINSTELLUNGEN!$D$23,
            IF(UPPER(H703)="D",
              EINSTELLUNGEN!$D$24,
              IF(UPPER(H703)="E",
                EINSTELLUNGEN!$D$25,
                UPPER(H703)))))),
      IF(ISNUMBER(H703),
        EINSTELLUNGEN!$D$20&amp;H703,
        UPPER(H703)))),
  "")</f>
        <v/>
      </c>
      <c r="AQ703" s="2" t="str">
        <f t="shared" si="393"/>
        <v/>
      </c>
      <c r="AR703" s="2">
        <f t="shared" si="394"/>
        <v>0</v>
      </c>
      <c r="AS703" s="145">
        <f t="shared" si="395"/>
        <v>0.33333333333333331</v>
      </c>
      <c r="AT703" s="2">
        <f t="shared" si="396"/>
        <v>0</v>
      </c>
      <c r="AU703" s="2">
        <f t="shared" si="397"/>
        <v>0</v>
      </c>
      <c r="AV703" s="2">
        <f t="shared" si="398"/>
        <v>0</v>
      </c>
      <c r="AW703" s="2">
        <f t="shared" si="399"/>
        <v>0</v>
      </c>
      <c r="AX703" s="2">
        <f t="shared" si="380"/>
        <v>0</v>
      </c>
      <c r="AY703" s="2">
        <f t="shared" si="400"/>
        <v>0</v>
      </c>
      <c r="AZ703" s="145" t="e">
        <f t="shared" si="401"/>
        <v>#N/A</v>
      </c>
      <c r="BA703" s="145" t="e">
        <f t="shared" si="402"/>
        <v>#N/A</v>
      </c>
      <c r="BB703" s="145">
        <f t="shared" si="403"/>
        <v>2.083333333333337E-2</v>
      </c>
      <c r="BC703" s="2">
        <f>IF(AM703,
  IF(AND(AL703=$J$31,_xlfn.DAYS(AH703,DATE(AI703,1,1))&lt;7),
    MAX(0,EINSTELLUNGEN!$D$12+1-WEEKDAY(DATE(EINSTELLUNGEN!$D$9,EINSTELLUNGEN!$D$10,1),2)),
    IF(AL703=$J$33,
      MIN(EINSTELLUNGEN!$D$12,WEEKDAY(DATE(EINSTELLUNGEN!$D$9,12,31),2)),
      EINSTELLUNGEN!$D$12
  )) - SUMIF(AL$50:AL$2500,"="&amp;AL703,AX$50:AX$2500),
  0)</f>
        <v>3</v>
      </c>
      <c r="BD703" s="2">
        <f t="shared" si="404"/>
        <v>0.33333333333333331</v>
      </c>
      <c r="BE703" s="2">
        <f t="shared" si="405"/>
        <v>0</v>
      </c>
    </row>
    <row r="704" spans="1:57" ht="10.5" customHeight="1">
      <c r="A704" s="1" t="str">
        <f t="shared" ca="1" si="381"/>
        <v/>
      </c>
      <c r="B704" s="1" t="str">
        <f t="shared" ca="1" si="382"/>
        <v/>
      </c>
      <c r="C704" s="1" t="str">
        <f t="shared" ca="1" si="383"/>
        <v/>
      </c>
      <c r="D704" s="1" t="str">
        <f t="shared" ca="1" si="384"/>
        <v/>
      </c>
      <c r="F704" s="10"/>
      <c r="G704" s="136" t="str">
        <f t="shared" si="385"/>
        <v/>
      </c>
      <c r="H704" s="27"/>
      <c r="I704" s="28"/>
      <c r="J704" s="28"/>
      <c r="K704" s="29"/>
      <c r="L704" s="136"/>
      <c r="M704" s="136"/>
      <c r="N704" s="136"/>
      <c r="O704" s="26" t="str">
        <f t="shared" si="386"/>
        <v/>
      </c>
      <c r="P704" s="218" t="str">
        <f t="shared" si="387"/>
        <v/>
      </c>
      <c r="Q704" s="26" t="str">
        <f t="shared" si="388"/>
        <v/>
      </c>
      <c r="R704" s="22"/>
      <c r="S704" s="99"/>
      <c r="T704" s="10"/>
      <c r="U704" s="229" t="str">
        <f t="shared" si="389"/>
        <v/>
      </c>
      <c r="V704" s="230"/>
      <c r="W704" s="230"/>
      <c r="X704" s="230"/>
      <c r="Y704" s="230"/>
      <c r="Z704" s="22" t="str">
        <f>""</f>
        <v/>
      </c>
      <c r="AB704" s="23" t="str">
        <f t="shared" si="390"/>
        <v/>
      </c>
      <c r="AC704" s="2" t="b">
        <f>COUNT(Q704:Q$2500)&gt;0</f>
        <v>0</v>
      </c>
      <c r="AD704" s="2" t="b">
        <f t="shared" si="373"/>
        <v>0</v>
      </c>
      <c r="AE704" s="2" t="b">
        <f t="shared" si="374"/>
        <v>0</v>
      </c>
      <c r="AF704" s="2" t="b">
        <f t="shared" si="375"/>
        <v>0</v>
      </c>
      <c r="AG704" s="2" t="b">
        <f>OR(
  AND(AC704,NOT(AC705)),
  AND(AF704,WEEKDAY(AH703,2)=EINSTELLUNGEN!$D$12),
  AND(AF704,AH704=$J$35)
)</f>
        <v>0</v>
      </c>
      <c r="AH704" s="2">
        <f>IF(AE704,AH703+IF(WEEKDAY(AH703+1,2)&lt;=EINSTELLUNGEN!$D$12,1,$J$36),AH703)</f>
        <v>42020</v>
      </c>
      <c r="AI704" s="2">
        <f t="shared" si="376"/>
        <v>2019</v>
      </c>
      <c r="AJ704" s="2">
        <f t="shared" si="377"/>
        <v>201901</v>
      </c>
      <c r="AK704" s="2">
        <f t="shared" si="378"/>
        <v>201901</v>
      </c>
      <c r="AL704" s="2">
        <f t="shared" si="406"/>
        <v>201903</v>
      </c>
      <c r="AM704" s="2" t="b">
        <f t="shared" si="379"/>
        <v>1</v>
      </c>
      <c r="AN704" s="4" t="e">
        <f t="shared" si="391"/>
        <v>#N/A</v>
      </c>
      <c r="AO704" s="4" t="e">
        <f t="shared" si="392"/>
        <v>#N/A</v>
      </c>
      <c r="AP704" s="2" t="str">
        <f>IF(AD704,
  IF(ISBLANK(H704),
    AP703,
    IF(LEN(H704)=1,
      IF(OR(UPPER(H704)="A",UPPER(H704)="I"),
        EINSTELLUNGEN!$D$21,
        IF(OR(UPPER(H704)="B",UPPER(H704)="M"),
          EINSTELLUNGEN!$D$22,
          IF(OR(UPPER(H704)="C",UPPER(H704)="S"),
            EINSTELLUNGEN!$D$23,
            IF(UPPER(H704)="D",
              EINSTELLUNGEN!$D$24,
              IF(UPPER(H704)="E",
                EINSTELLUNGEN!$D$25,
                UPPER(H704)))))),
      IF(ISNUMBER(H704),
        EINSTELLUNGEN!$D$20&amp;H704,
        UPPER(H704)))),
  "")</f>
        <v/>
      </c>
      <c r="AQ704" s="2" t="str">
        <f t="shared" si="393"/>
        <v/>
      </c>
      <c r="AR704" s="2">
        <f t="shared" si="394"/>
        <v>0</v>
      </c>
      <c r="AS704" s="145">
        <f t="shared" si="395"/>
        <v>0.33333333333333331</v>
      </c>
      <c r="AT704" s="2">
        <f t="shared" si="396"/>
        <v>0</v>
      </c>
      <c r="AU704" s="2">
        <f t="shared" si="397"/>
        <v>0</v>
      </c>
      <c r="AV704" s="2">
        <f t="shared" si="398"/>
        <v>0</v>
      </c>
      <c r="AW704" s="2">
        <f t="shared" si="399"/>
        <v>0</v>
      </c>
      <c r="AX704" s="2">
        <f t="shared" si="380"/>
        <v>0</v>
      </c>
      <c r="AY704" s="2">
        <f t="shared" si="400"/>
        <v>0</v>
      </c>
      <c r="AZ704" s="145" t="e">
        <f t="shared" si="401"/>
        <v>#N/A</v>
      </c>
      <c r="BA704" s="145" t="e">
        <f t="shared" si="402"/>
        <v>#N/A</v>
      </c>
      <c r="BB704" s="145">
        <f t="shared" si="403"/>
        <v>2.083333333333337E-2</v>
      </c>
      <c r="BC704" s="2">
        <f>IF(AM704,
  IF(AND(AL704=$J$31,_xlfn.DAYS(AH704,DATE(AI704,1,1))&lt;7),
    MAX(0,EINSTELLUNGEN!$D$12+1-WEEKDAY(DATE(EINSTELLUNGEN!$D$9,EINSTELLUNGEN!$D$10,1),2)),
    IF(AL704=$J$33,
      MIN(EINSTELLUNGEN!$D$12,WEEKDAY(DATE(EINSTELLUNGEN!$D$9,12,31),2)),
      EINSTELLUNGEN!$D$12
  )) - SUMIF(AL$50:AL$2500,"="&amp;AL704,AX$50:AX$2500),
  0)</f>
        <v>3</v>
      </c>
      <c r="BD704" s="2">
        <f t="shared" si="404"/>
        <v>0.33333333333333331</v>
      </c>
      <c r="BE704" s="2">
        <f t="shared" si="405"/>
        <v>0</v>
      </c>
    </row>
    <row r="705" spans="1:57" ht="10.5" customHeight="1">
      <c r="A705" s="1" t="str">
        <f t="shared" ca="1" si="381"/>
        <v/>
      </c>
      <c r="B705" s="1" t="str">
        <f t="shared" ca="1" si="382"/>
        <v/>
      </c>
      <c r="C705" s="1" t="str">
        <f t="shared" ca="1" si="383"/>
        <v/>
      </c>
      <c r="D705" s="1" t="str">
        <f t="shared" ca="1" si="384"/>
        <v/>
      </c>
      <c r="F705" s="10"/>
      <c r="G705" s="136" t="str">
        <f t="shared" si="385"/>
        <v/>
      </c>
      <c r="H705" s="27"/>
      <c r="I705" s="28"/>
      <c r="J705" s="28"/>
      <c r="K705" s="29"/>
      <c r="L705" s="136"/>
      <c r="M705" s="136"/>
      <c r="N705" s="136"/>
      <c r="O705" s="26" t="str">
        <f t="shared" si="386"/>
        <v/>
      </c>
      <c r="P705" s="218" t="str">
        <f t="shared" si="387"/>
        <v/>
      </c>
      <c r="Q705" s="26" t="str">
        <f t="shared" si="388"/>
        <v/>
      </c>
      <c r="R705" s="22"/>
      <c r="S705" s="99"/>
      <c r="T705" s="10"/>
      <c r="U705" s="229" t="str">
        <f t="shared" si="389"/>
        <v/>
      </c>
      <c r="V705" s="230"/>
      <c r="W705" s="230"/>
      <c r="X705" s="230"/>
      <c r="Y705" s="230"/>
      <c r="Z705" s="22" t="str">
        <f>""</f>
        <v/>
      </c>
      <c r="AB705" s="23" t="str">
        <f t="shared" si="390"/>
        <v/>
      </c>
      <c r="AC705" s="2" t="b">
        <f>COUNT(Q705:Q$2500)&gt;0</f>
        <v>0</v>
      </c>
      <c r="AD705" s="2" t="b">
        <f t="shared" si="373"/>
        <v>0</v>
      </c>
      <c r="AE705" s="2" t="b">
        <f t="shared" si="374"/>
        <v>0</v>
      </c>
      <c r="AF705" s="2" t="b">
        <f t="shared" si="375"/>
        <v>0</v>
      </c>
      <c r="AG705" s="2" t="b">
        <f>OR(
  AND(AC705,NOT(AC706)),
  AND(AF705,WEEKDAY(AH704,2)=EINSTELLUNGEN!$D$12),
  AND(AF705,AH705=$J$35)
)</f>
        <v>0</v>
      </c>
      <c r="AH705" s="2">
        <f>IF(AE705,AH704+IF(WEEKDAY(AH704+1,2)&lt;=EINSTELLUNGEN!$D$12,1,$J$36),AH704)</f>
        <v>42020</v>
      </c>
      <c r="AI705" s="2">
        <f t="shared" si="376"/>
        <v>2019</v>
      </c>
      <c r="AJ705" s="2">
        <f t="shared" si="377"/>
        <v>201901</v>
      </c>
      <c r="AK705" s="2">
        <f t="shared" si="378"/>
        <v>201901</v>
      </c>
      <c r="AL705" s="2">
        <f t="shared" si="406"/>
        <v>201903</v>
      </c>
      <c r="AM705" s="2" t="b">
        <f t="shared" si="379"/>
        <v>1</v>
      </c>
      <c r="AN705" s="4" t="e">
        <f t="shared" si="391"/>
        <v>#N/A</v>
      </c>
      <c r="AO705" s="4" t="e">
        <f t="shared" si="392"/>
        <v>#N/A</v>
      </c>
      <c r="AP705" s="2" t="str">
        <f>IF(AD705,
  IF(ISBLANK(H705),
    AP704,
    IF(LEN(H705)=1,
      IF(OR(UPPER(H705)="A",UPPER(H705)="I"),
        EINSTELLUNGEN!$D$21,
        IF(OR(UPPER(H705)="B",UPPER(H705)="M"),
          EINSTELLUNGEN!$D$22,
          IF(OR(UPPER(H705)="C",UPPER(H705)="S"),
            EINSTELLUNGEN!$D$23,
            IF(UPPER(H705)="D",
              EINSTELLUNGEN!$D$24,
              IF(UPPER(H705)="E",
                EINSTELLUNGEN!$D$25,
                UPPER(H705)))))),
      IF(ISNUMBER(H705),
        EINSTELLUNGEN!$D$20&amp;H705,
        UPPER(H705)))),
  "")</f>
        <v/>
      </c>
      <c r="AQ705" s="2" t="str">
        <f t="shared" si="393"/>
        <v/>
      </c>
      <c r="AR705" s="2">
        <f t="shared" si="394"/>
        <v>0</v>
      </c>
      <c r="AS705" s="145">
        <f t="shared" si="395"/>
        <v>0.33333333333333331</v>
      </c>
      <c r="AT705" s="2">
        <f t="shared" si="396"/>
        <v>0</v>
      </c>
      <c r="AU705" s="2">
        <f t="shared" si="397"/>
        <v>0</v>
      </c>
      <c r="AV705" s="2">
        <f t="shared" si="398"/>
        <v>0</v>
      </c>
      <c r="AW705" s="2">
        <f t="shared" si="399"/>
        <v>0</v>
      </c>
      <c r="AX705" s="2">
        <f t="shared" si="380"/>
        <v>0</v>
      </c>
      <c r="AY705" s="2">
        <f t="shared" si="400"/>
        <v>0</v>
      </c>
      <c r="AZ705" s="145" t="e">
        <f t="shared" si="401"/>
        <v>#N/A</v>
      </c>
      <c r="BA705" s="145" t="e">
        <f t="shared" si="402"/>
        <v>#N/A</v>
      </c>
      <c r="BB705" s="145">
        <f t="shared" si="403"/>
        <v>2.083333333333337E-2</v>
      </c>
      <c r="BC705" s="2">
        <f>IF(AM705,
  IF(AND(AL705=$J$31,_xlfn.DAYS(AH705,DATE(AI705,1,1))&lt;7),
    MAX(0,EINSTELLUNGEN!$D$12+1-WEEKDAY(DATE(EINSTELLUNGEN!$D$9,EINSTELLUNGEN!$D$10,1),2)),
    IF(AL705=$J$33,
      MIN(EINSTELLUNGEN!$D$12,WEEKDAY(DATE(EINSTELLUNGEN!$D$9,12,31),2)),
      EINSTELLUNGEN!$D$12
  )) - SUMIF(AL$50:AL$2500,"="&amp;AL705,AX$50:AX$2500),
  0)</f>
        <v>3</v>
      </c>
      <c r="BD705" s="2">
        <f t="shared" si="404"/>
        <v>0.33333333333333331</v>
      </c>
      <c r="BE705" s="2">
        <f t="shared" si="405"/>
        <v>0</v>
      </c>
    </row>
    <row r="706" spans="1:57" ht="10.5" customHeight="1">
      <c r="A706" s="1" t="str">
        <f t="shared" ca="1" si="381"/>
        <v/>
      </c>
      <c r="B706" s="1" t="str">
        <f t="shared" ca="1" si="382"/>
        <v/>
      </c>
      <c r="C706" s="1" t="str">
        <f t="shared" ca="1" si="383"/>
        <v/>
      </c>
      <c r="D706" s="1" t="str">
        <f t="shared" ca="1" si="384"/>
        <v/>
      </c>
      <c r="F706" s="10"/>
      <c r="G706" s="136" t="str">
        <f t="shared" si="385"/>
        <v/>
      </c>
      <c r="H706" s="27"/>
      <c r="I706" s="28"/>
      <c r="J706" s="28"/>
      <c r="K706" s="29"/>
      <c r="L706" s="136"/>
      <c r="M706" s="136"/>
      <c r="N706" s="136"/>
      <c r="O706" s="26" t="str">
        <f t="shared" si="386"/>
        <v/>
      </c>
      <c r="P706" s="218" t="str">
        <f t="shared" si="387"/>
        <v/>
      </c>
      <c r="Q706" s="26" t="str">
        <f t="shared" si="388"/>
        <v/>
      </c>
      <c r="R706" s="22"/>
      <c r="S706" s="99"/>
      <c r="T706" s="10"/>
      <c r="U706" s="229" t="str">
        <f t="shared" si="389"/>
        <v/>
      </c>
      <c r="V706" s="230"/>
      <c r="W706" s="230"/>
      <c r="X706" s="230"/>
      <c r="Y706" s="230"/>
      <c r="Z706" s="22" t="str">
        <f>""</f>
        <v/>
      </c>
      <c r="AB706" s="23" t="str">
        <f t="shared" si="390"/>
        <v/>
      </c>
      <c r="AC706" s="2" t="b">
        <f>COUNT(Q706:Q$2500)&gt;0</f>
        <v>0</v>
      </c>
      <c r="AD706" s="2" t="b">
        <f t="shared" si="373"/>
        <v>0</v>
      </c>
      <c r="AE706" s="2" t="b">
        <f t="shared" si="374"/>
        <v>0</v>
      </c>
      <c r="AF706" s="2" t="b">
        <f t="shared" si="375"/>
        <v>0</v>
      </c>
      <c r="AG706" s="2" t="b">
        <f>OR(
  AND(AC706,NOT(AC707)),
  AND(AF706,WEEKDAY(AH705,2)=EINSTELLUNGEN!$D$12),
  AND(AF706,AH706=$J$35)
)</f>
        <v>0</v>
      </c>
      <c r="AH706" s="2">
        <f>IF(AE706,AH705+IF(WEEKDAY(AH705+1,2)&lt;=EINSTELLUNGEN!$D$12,1,$J$36),AH705)</f>
        <v>42020</v>
      </c>
      <c r="AI706" s="2">
        <f t="shared" si="376"/>
        <v>2019</v>
      </c>
      <c r="AJ706" s="2">
        <f t="shared" si="377"/>
        <v>201901</v>
      </c>
      <c r="AK706" s="2">
        <f t="shared" si="378"/>
        <v>201901</v>
      </c>
      <c r="AL706" s="2">
        <f t="shared" si="406"/>
        <v>201903</v>
      </c>
      <c r="AM706" s="2" t="b">
        <f t="shared" si="379"/>
        <v>1</v>
      </c>
      <c r="AN706" s="4" t="e">
        <f t="shared" si="391"/>
        <v>#N/A</v>
      </c>
      <c r="AO706" s="4" t="e">
        <f t="shared" si="392"/>
        <v>#N/A</v>
      </c>
      <c r="AP706" s="2" t="str">
        <f>IF(AD706,
  IF(ISBLANK(H706),
    AP705,
    IF(LEN(H706)=1,
      IF(OR(UPPER(H706)="A",UPPER(H706)="I"),
        EINSTELLUNGEN!$D$21,
        IF(OR(UPPER(H706)="B",UPPER(H706)="M"),
          EINSTELLUNGEN!$D$22,
          IF(OR(UPPER(H706)="C",UPPER(H706)="S"),
            EINSTELLUNGEN!$D$23,
            IF(UPPER(H706)="D",
              EINSTELLUNGEN!$D$24,
              IF(UPPER(H706)="E",
                EINSTELLUNGEN!$D$25,
                UPPER(H706)))))),
      IF(ISNUMBER(H706),
        EINSTELLUNGEN!$D$20&amp;H706,
        UPPER(H706)))),
  "")</f>
        <v/>
      </c>
      <c r="AQ706" s="2" t="str">
        <f t="shared" si="393"/>
        <v/>
      </c>
      <c r="AR706" s="2">
        <f t="shared" si="394"/>
        <v>0</v>
      </c>
      <c r="AS706" s="145">
        <f t="shared" si="395"/>
        <v>0.33333333333333331</v>
      </c>
      <c r="AT706" s="2">
        <f t="shared" si="396"/>
        <v>0</v>
      </c>
      <c r="AU706" s="2">
        <f t="shared" si="397"/>
        <v>0</v>
      </c>
      <c r="AV706" s="2">
        <f t="shared" si="398"/>
        <v>0</v>
      </c>
      <c r="AW706" s="2">
        <f t="shared" si="399"/>
        <v>0</v>
      </c>
      <c r="AX706" s="2">
        <f t="shared" si="380"/>
        <v>0</v>
      </c>
      <c r="AY706" s="2">
        <f t="shared" si="400"/>
        <v>0</v>
      </c>
      <c r="AZ706" s="145" t="e">
        <f t="shared" si="401"/>
        <v>#N/A</v>
      </c>
      <c r="BA706" s="145" t="e">
        <f t="shared" si="402"/>
        <v>#N/A</v>
      </c>
      <c r="BB706" s="145">
        <f t="shared" si="403"/>
        <v>2.083333333333337E-2</v>
      </c>
      <c r="BC706" s="2">
        <f>IF(AM706,
  IF(AND(AL706=$J$31,_xlfn.DAYS(AH706,DATE(AI706,1,1))&lt;7),
    MAX(0,EINSTELLUNGEN!$D$12+1-WEEKDAY(DATE(EINSTELLUNGEN!$D$9,EINSTELLUNGEN!$D$10,1),2)),
    IF(AL706=$J$33,
      MIN(EINSTELLUNGEN!$D$12,WEEKDAY(DATE(EINSTELLUNGEN!$D$9,12,31),2)),
      EINSTELLUNGEN!$D$12
  )) - SUMIF(AL$50:AL$2500,"="&amp;AL706,AX$50:AX$2500),
  0)</f>
        <v>3</v>
      </c>
      <c r="BD706" s="2">
        <f t="shared" si="404"/>
        <v>0.33333333333333331</v>
      </c>
      <c r="BE706" s="2">
        <f t="shared" si="405"/>
        <v>0</v>
      </c>
    </row>
    <row r="707" spans="1:57" ht="10.5" customHeight="1">
      <c r="A707" s="1" t="str">
        <f t="shared" ca="1" si="381"/>
        <v/>
      </c>
      <c r="B707" s="1" t="str">
        <f t="shared" ca="1" si="382"/>
        <v/>
      </c>
      <c r="C707" s="1" t="str">
        <f t="shared" ca="1" si="383"/>
        <v/>
      </c>
      <c r="D707" s="1" t="str">
        <f t="shared" ca="1" si="384"/>
        <v/>
      </c>
      <c r="F707" s="10"/>
      <c r="G707" s="136" t="str">
        <f t="shared" si="385"/>
        <v/>
      </c>
      <c r="H707" s="27"/>
      <c r="I707" s="28"/>
      <c r="J707" s="28"/>
      <c r="K707" s="29"/>
      <c r="L707" s="136"/>
      <c r="M707" s="136"/>
      <c r="N707" s="136"/>
      <c r="O707" s="26" t="str">
        <f t="shared" si="386"/>
        <v/>
      </c>
      <c r="P707" s="218" t="str">
        <f t="shared" si="387"/>
        <v/>
      </c>
      <c r="Q707" s="26" t="str">
        <f t="shared" si="388"/>
        <v/>
      </c>
      <c r="R707" s="22"/>
      <c r="S707" s="99"/>
      <c r="T707" s="10"/>
      <c r="U707" s="229" t="str">
        <f t="shared" si="389"/>
        <v/>
      </c>
      <c r="V707" s="230"/>
      <c r="W707" s="230"/>
      <c r="X707" s="230"/>
      <c r="Y707" s="230"/>
      <c r="Z707" s="22" t="str">
        <f>""</f>
        <v/>
      </c>
      <c r="AB707" s="23" t="str">
        <f t="shared" si="390"/>
        <v/>
      </c>
      <c r="AC707" s="2" t="b">
        <f>COUNT(Q707:Q$2500)&gt;0</f>
        <v>0</v>
      </c>
      <c r="AD707" s="2" t="b">
        <f t="shared" si="373"/>
        <v>0</v>
      </c>
      <c r="AE707" s="2" t="b">
        <f t="shared" si="374"/>
        <v>0</v>
      </c>
      <c r="AF707" s="2" t="b">
        <f t="shared" si="375"/>
        <v>0</v>
      </c>
      <c r="AG707" s="2" t="b">
        <f>OR(
  AND(AC707,NOT(AC708)),
  AND(AF707,WEEKDAY(AH706,2)=EINSTELLUNGEN!$D$12),
  AND(AF707,AH707=$J$35)
)</f>
        <v>0</v>
      </c>
      <c r="AH707" s="2">
        <f>IF(AE707,AH706+IF(WEEKDAY(AH706+1,2)&lt;=EINSTELLUNGEN!$D$12,1,$J$36),AH706)</f>
        <v>42020</v>
      </c>
      <c r="AI707" s="2">
        <f t="shared" si="376"/>
        <v>2019</v>
      </c>
      <c r="AJ707" s="2">
        <f t="shared" si="377"/>
        <v>201901</v>
      </c>
      <c r="AK707" s="2">
        <f t="shared" si="378"/>
        <v>201901</v>
      </c>
      <c r="AL707" s="2">
        <f t="shared" si="406"/>
        <v>201903</v>
      </c>
      <c r="AM707" s="2" t="b">
        <f t="shared" si="379"/>
        <v>1</v>
      </c>
      <c r="AN707" s="4" t="e">
        <f t="shared" si="391"/>
        <v>#N/A</v>
      </c>
      <c r="AO707" s="4" t="e">
        <f t="shared" si="392"/>
        <v>#N/A</v>
      </c>
      <c r="AP707" s="2" t="str">
        <f>IF(AD707,
  IF(ISBLANK(H707),
    AP706,
    IF(LEN(H707)=1,
      IF(OR(UPPER(H707)="A",UPPER(H707)="I"),
        EINSTELLUNGEN!$D$21,
        IF(OR(UPPER(H707)="B",UPPER(H707)="M"),
          EINSTELLUNGEN!$D$22,
          IF(OR(UPPER(H707)="C",UPPER(H707)="S"),
            EINSTELLUNGEN!$D$23,
            IF(UPPER(H707)="D",
              EINSTELLUNGEN!$D$24,
              IF(UPPER(H707)="E",
                EINSTELLUNGEN!$D$25,
                UPPER(H707)))))),
      IF(ISNUMBER(H707),
        EINSTELLUNGEN!$D$20&amp;H707,
        UPPER(H707)))),
  "")</f>
        <v/>
      </c>
      <c r="AQ707" s="2" t="str">
        <f t="shared" si="393"/>
        <v/>
      </c>
      <c r="AR707" s="2">
        <f t="shared" si="394"/>
        <v>0</v>
      </c>
      <c r="AS707" s="145">
        <f t="shared" si="395"/>
        <v>0.33333333333333331</v>
      </c>
      <c r="AT707" s="2">
        <f t="shared" si="396"/>
        <v>0</v>
      </c>
      <c r="AU707" s="2">
        <f t="shared" si="397"/>
        <v>0</v>
      </c>
      <c r="AV707" s="2">
        <f t="shared" si="398"/>
        <v>0</v>
      </c>
      <c r="AW707" s="2">
        <f t="shared" si="399"/>
        <v>0</v>
      </c>
      <c r="AX707" s="2">
        <f t="shared" si="380"/>
        <v>0</v>
      </c>
      <c r="AY707" s="2">
        <f t="shared" si="400"/>
        <v>0</v>
      </c>
      <c r="AZ707" s="145" t="e">
        <f t="shared" si="401"/>
        <v>#N/A</v>
      </c>
      <c r="BA707" s="145" t="e">
        <f t="shared" si="402"/>
        <v>#N/A</v>
      </c>
      <c r="BB707" s="145">
        <f t="shared" si="403"/>
        <v>2.083333333333337E-2</v>
      </c>
      <c r="BC707" s="2">
        <f>IF(AM707,
  IF(AND(AL707=$J$31,_xlfn.DAYS(AH707,DATE(AI707,1,1))&lt;7),
    MAX(0,EINSTELLUNGEN!$D$12+1-WEEKDAY(DATE(EINSTELLUNGEN!$D$9,EINSTELLUNGEN!$D$10,1),2)),
    IF(AL707=$J$33,
      MIN(EINSTELLUNGEN!$D$12,WEEKDAY(DATE(EINSTELLUNGEN!$D$9,12,31),2)),
      EINSTELLUNGEN!$D$12
  )) - SUMIF(AL$50:AL$2500,"="&amp;AL707,AX$50:AX$2500),
  0)</f>
        <v>3</v>
      </c>
      <c r="BD707" s="2">
        <f t="shared" si="404"/>
        <v>0.33333333333333331</v>
      </c>
      <c r="BE707" s="2">
        <f t="shared" si="405"/>
        <v>0</v>
      </c>
    </row>
    <row r="708" spans="1:57" ht="10.5" customHeight="1">
      <c r="A708" s="1" t="str">
        <f t="shared" ca="1" si="381"/>
        <v/>
      </c>
      <c r="B708" s="1" t="str">
        <f t="shared" ca="1" si="382"/>
        <v/>
      </c>
      <c r="C708" s="1" t="str">
        <f t="shared" ca="1" si="383"/>
        <v/>
      </c>
      <c r="D708" s="1" t="str">
        <f t="shared" ca="1" si="384"/>
        <v/>
      </c>
      <c r="F708" s="10"/>
      <c r="G708" s="136" t="str">
        <f t="shared" si="385"/>
        <v/>
      </c>
      <c r="H708" s="27"/>
      <c r="I708" s="28"/>
      <c r="J708" s="28"/>
      <c r="K708" s="29"/>
      <c r="L708" s="136"/>
      <c r="M708" s="136"/>
      <c r="N708" s="136"/>
      <c r="O708" s="26" t="str">
        <f t="shared" si="386"/>
        <v/>
      </c>
      <c r="P708" s="218" t="str">
        <f t="shared" si="387"/>
        <v/>
      </c>
      <c r="Q708" s="26" t="str">
        <f t="shared" si="388"/>
        <v/>
      </c>
      <c r="R708" s="22"/>
      <c r="S708" s="99"/>
      <c r="T708" s="10"/>
      <c r="U708" s="229" t="str">
        <f t="shared" si="389"/>
        <v/>
      </c>
      <c r="V708" s="230"/>
      <c r="W708" s="230"/>
      <c r="X708" s="230"/>
      <c r="Y708" s="230"/>
      <c r="Z708" s="22" t="str">
        <f>""</f>
        <v/>
      </c>
      <c r="AB708" s="23" t="str">
        <f t="shared" si="390"/>
        <v/>
      </c>
      <c r="AC708" s="2" t="b">
        <f>COUNT(Q708:Q$2500)&gt;0</f>
        <v>0</v>
      </c>
      <c r="AD708" s="2" t="b">
        <f t="shared" si="373"/>
        <v>0</v>
      </c>
      <c r="AE708" s="2" t="b">
        <f t="shared" si="374"/>
        <v>0</v>
      </c>
      <c r="AF708" s="2" t="b">
        <f t="shared" si="375"/>
        <v>0</v>
      </c>
      <c r="AG708" s="2" t="b">
        <f>OR(
  AND(AC708,NOT(AC709)),
  AND(AF708,WEEKDAY(AH707,2)=EINSTELLUNGEN!$D$12),
  AND(AF708,AH708=$J$35)
)</f>
        <v>0</v>
      </c>
      <c r="AH708" s="2">
        <f>IF(AE708,AH707+IF(WEEKDAY(AH707+1,2)&lt;=EINSTELLUNGEN!$D$12,1,$J$36),AH707)</f>
        <v>42020</v>
      </c>
      <c r="AI708" s="2">
        <f t="shared" si="376"/>
        <v>2019</v>
      </c>
      <c r="AJ708" s="2">
        <f t="shared" si="377"/>
        <v>201901</v>
      </c>
      <c r="AK708" s="2">
        <f t="shared" si="378"/>
        <v>201901</v>
      </c>
      <c r="AL708" s="2">
        <f t="shared" si="406"/>
        <v>201903</v>
      </c>
      <c r="AM708" s="2" t="b">
        <f t="shared" si="379"/>
        <v>1</v>
      </c>
      <c r="AN708" s="4" t="e">
        <f t="shared" si="391"/>
        <v>#N/A</v>
      </c>
      <c r="AO708" s="4" t="e">
        <f t="shared" si="392"/>
        <v>#N/A</v>
      </c>
      <c r="AP708" s="2" t="str">
        <f>IF(AD708,
  IF(ISBLANK(H708),
    AP707,
    IF(LEN(H708)=1,
      IF(OR(UPPER(H708)="A",UPPER(H708)="I"),
        EINSTELLUNGEN!$D$21,
        IF(OR(UPPER(H708)="B",UPPER(H708)="M"),
          EINSTELLUNGEN!$D$22,
          IF(OR(UPPER(H708)="C",UPPER(H708)="S"),
            EINSTELLUNGEN!$D$23,
            IF(UPPER(H708)="D",
              EINSTELLUNGEN!$D$24,
              IF(UPPER(H708)="E",
                EINSTELLUNGEN!$D$25,
                UPPER(H708)))))),
      IF(ISNUMBER(H708),
        EINSTELLUNGEN!$D$20&amp;H708,
        UPPER(H708)))),
  "")</f>
        <v/>
      </c>
      <c r="AQ708" s="2" t="str">
        <f t="shared" si="393"/>
        <v/>
      </c>
      <c r="AR708" s="2">
        <f t="shared" si="394"/>
        <v>0</v>
      </c>
      <c r="AS708" s="145">
        <f t="shared" si="395"/>
        <v>0.33333333333333331</v>
      </c>
      <c r="AT708" s="2">
        <f t="shared" si="396"/>
        <v>0</v>
      </c>
      <c r="AU708" s="2">
        <f t="shared" si="397"/>
        <v>0</v>
      </c>
      <c r="AV708" s="2">
        <f t="shared" si="398"/>
        <v>0</v>
      </c>
      <c r="AW708" s="2">
        <f t="shared" si="399"/>
        <v>0</v>
      </c>
      <c r="AX708" s="2">
        <f t="shared" si="380"/>
        <v>0</v>
      </c>
      <c r="AY708" s="2">
        <f t="shared" si="400"/>
        <v>0</v>
      </c>
      <c r="AZ708" s="145" t="e">
        <f t="shared" si="401"/>
        <v>#N/A</v>
      </c>
      <c r="BA708" s="145" t="e">
        <f t="shared" si="402"/>
        <v>#N/A</v>
      </c>
      <c r="BB708" s="145">
        <f t="shared" si="403"/>
        <v>2.083333333333337E-2</v>
      </c>
      <c r="BC708" s="2">
        <f>IF(AM708,
  IF(AND(AL708=$J$31,_xlfn.DAYS(AH708,DATE(AI708,1,1))&lt;7),
    MAX(0,EINSTELLUNGEN!$D$12+1-WEEKDAY(DATE(EINSTELLUNGEN!$D$9,EINSTELLUNGEN!$D$10,1),2)),
    IF(AL708=$J$33,
      MIN(EINSTELLUNGEN!$D$12,WEEKDAY(DATE(EINSTELLUNGEN!$D$9,12,31),2)),
      EINSTELLUNGEN!$D$12
  )) - SUMIF(AL$50:AL$2500,"="&amp;AL708,AX$50:AX$2500),
  0)</f>
        <v>3</v>
      </c>
      <c r="BD708" s="2">
        <f t="shared" si="404"/>
        <v>0.33333333333333331</v>
      </c>
      <c r="BE708" s="2">
        <f t="shared" si="405"/>
        <v>0</v>
      </c>
    </row>
    <row r="709" spans="1:57" ht="10.5" customHeight="1">
      <c r="A709" s="1" t="str">
        <f t="shared" ca="1" si="381"/>
        <v/>
      </c>
      <c r="B709" s="1" t="str">
        <f t="shared" ca="1" si="382"/>
        <v/>
      </c>
      <c r="C709" s="1" t="str">
        <f t="shared" ca="1" si="383"/>
        <v/>
      </c>
      <c r="D709" s="1" t="str">
        <f t="shared" ca="1" si="384"/>
        <v/>
      </c>
      <c r="F709" s="10"/>
      <c r="G709" s="136" t="str">
        <f t="shared" si="385"/>
        <v/>
      </c>
      <c r="H709" s="27"/>
      <c r="I709" s="28"/>
      <c r="J709" s="28"/>
      <c r="K709" s="29"/>
      <c r="L709" s="136"/>
      <c r="M709" s="136"/>
      <c r="N709" s="136"/>
      <c r="O709" s="26" t="str">
        <f t="shared" si="386"/>
        <v/>
      </c>
      <c r="P709" s="218" t="str">
        <f t="shared" si="387"/>
        <v/>
      </c>
      <c r="Q709" s="26" t="str">
        <f t="shared" si="388"/>
        <v/>
      </c>
      <c r="R709" s="22"/>
      <c r="S709" s="99"/>
      <c r="T709" s="10"/>
      <c r="U709" s="229" t="str">
        <f t="shared" si="389"/>
        <v/>
      </c>
      <c r="V709" s="230"/>
      <c r="W709" s="230"/>
      <c r="X709" s="230"/>
      <c r="Y709" s="230"/>
      <c r="Z709" s="22" t="str">
        <f>""</f>
        <v/>
      </c>
      <c r="AB709" s="23" t="str">
        <f t="shared" si="390"/>
        <v/>
      </c>
      <c r="AC709" s="2" t="b">
        <f>COUNT(Q709:Q$2500)&gt;0</f>
        <v>0</v>
      </c>
      <c r="AD709" s="2" t="b">
        <f t="shared" si="373"/>
        <v>0</v>
      </c>
      <c r="AE709" s="2" t="b">
        <f t="shared" si="374"/>
        <v>0</v>
      </c>
      <c r="AF709" s="2" t="b">
        <f t="shared" si="375"/>
        <v>0</v>
      </c>
      <c r="AG709" s="2" t="b">
        <f>OR(
  AND(AC709,NOT(AC710)),
  AND(AF709,WEEKDAY(AH708,2)=EINSTELLUNGEN!$D$12),
  AND(AF709,AH709=$J$35)
)</f>
        <v>0</v>
      </c>
      <c r="AH709" s="2">
        <f>IF(AE709,AH708+IF(WEEKDAY(AH708+1,2)&lt;=EINSTELLUNGEN!$D$12,1,$J$36),AH708)</f>
        <v>42020</v>
      </c>
      <c r="AI709" s="2">
        <f t="shared" si="376"/>
        <v>2019</v>
      </c>
      <c r="AJ709" s="2">
        <f t="shared" si="377"/>
        <v>201901</v>
      </c>
      <c r="AK709" s="2">
        <f t="shared" si="378"/>
        <v>201901</v>
      </c>
      <c r="AL709" s="2">
        <f t="shared" si="406"/>
        <v>201903</v>
      </c>
      <c r="AM709" s="2" t="b">
        <f t="shared" si="379"/>
        <v>1</v>
      </c>
      <c r="AN709" s="4" t="e">
        <f t="shared" si="391"/>
        <v>#N/A</v>
      </c>
      <c r="AO709" s="4" t="e">
        <f t="shared" si="392"/>
        <v>#N/A</v>
      </c>
      <c r="AP709" s="2" t="str">
        <f>IF(AD709,
  IF(ISBLANK(H709),
    AP708,
    IF(LEN(H709)=1,
      IF(OR(UPPER(H709)="A",UPPER(H709)="I"),
        EINSTELLUNGEN!$D$21,
        IF(OR(UPPER(H709)="B",UPPER(H709)="M"),
          EINSTELLUNGEN!$D$22,
          IF(OR(UPPER(H709)="C",UPPER(H709)="S"),
            EINSTELLUNGEN!$D$23,
            IF(UPPER(H709)="D",
              EINSTELLUNGEN!$D$24,
              IF(UPPER(H709)="E",
                EINSTELLUNGEN!$D$25,
                UPPER(H709)))))),
      IF(ISNUMBER(H709),
        EINSTELLUNGEN!$D$20&amp;H709,
        UPPER(H709)))),
  "")</f>
        <v/>
      </c>
      <c r="AQ709" s="2" t="str">
        <f t="shared" si="393"/>
        <v/>
      </c>
      <c r="AR709" s="2">
        <f t="shared" si="394"/>
        <v>0</v>
      </c>
      <c r="AS709" s="145">
        <f t="shared" si="395"/>
        <v>0.33333333333333331</v>
      </c>
      <c r="AT709" s="2">
        <f t="shared" si="396"/>
        <v>0</v>
      </c>
      <c r="AU709" s="2">
        <f t="shared" si="397"/>
        <v>0</v>
      </c>
      <c r="AV709" s="2">
        <f t="shared" si="398"/>
        <v>0</v>
      </c>
      <c r="AW709" s="2">
        <f t="shared" si="399"/>
        <v>0</v>
      </c>
      <c r="AX709" s="2">
        <f t="shared" si="380"/>
        <v>0</v>
      </c>
      <c r="AY709" s="2">
        <f t="shared" si="400"/>
        <v>0</v>
      </c>
      <c r="AZ709" s="145" t="e">
        <f t="shared" si="401"/>
        <v>#N/A</v>
      </c>
      <c r="BA709" s="145" t="e">
        <f t="shared" si="402"/>
        <v>#N/A</v>
      </c>
      <c r="BB709" s="145">
        <f t="shared" si="403"/>
        <v>2.083333333333337E-2</v>
      </c>
      <c r="BC709" s="2">
        <f>IF(AM709,
  IF(AND(AL709=$J$31,_xlfn.DAYS(AH709,DATE(AI709,1,1))&lt;7),
    MAX(0,EINSTELLUNGEN!$D$12+1-WEEKDAY(DATE(EINSTELLUNGEN!$D$9,EINSTELLUNGEN!$D$10,1),2)),
    IF(AL709=$J$33,
      MIN(EINSTELLUNGEN!$D$12,WEEKDAY(DATE(EINSTELLUNGEN!$D$9,12,31),2)),
      EINSTELLUNGEN!$D$12
  )) - SUMIF(AL$50:AL$2500,"="&amp;AL709,AX$50:AX$2500),
  0)</f>
        <v>3</v>
      </c>
      <c r="BD709" s="2">
        <f t="shared" si="404"/>
        <v>0.33333333333333331</v>
      </c>
      <c r="BE709" s="2">
        <f t="shared" si="405"/>
        <v>0</v>
      </c>
    </row>
    <row r="710" spans="1:57" ht="10.5" customHeight="1">
      <c r="A710" s="1" t="str">
        <f t="shared" ca="1" si="381"/>
        <v/>
      </c>
      <c r="B710" s="1" t="str">
        <f t="shared" ca="1" si="382"/>
        <v/>
      </c>
      <c r="C710" s="1" t="str">
        <f t="shared" ca="1" si="383"/>
        <v/>
      </c>
      <c r="D710" s="1" t="str">
        <f t="shared" ca="1" si="384"/>
        <v/>
      </c>
      <c r="F710" s="10"/>
      <c r="G710" s="136" t="str">
        <f t="shared" si="385"/>
        <v/>
      </c>
      <c r="H710" s="27"/>
      <c r="I710" s="28"/>
      <c r="J710" s="28"/>
      <c r="K710" s="29"/>
      <c r="L710" s="136"/>
      <c r="M710" s="136"/>
      <c r="N710" s="136"/>
      <c r="O710" s="26" t="str">
        <f t="shared" si="386"/>
        <v/>
      </c>
      <c r="P710" s="218" t="str">
        <f t="shared" si="387"/>
        <v/>
      </c>
      <c r="Q710" s="26" t="str">
        <f t="shared" si="388"/>
        <v/>
      </c>
      <c r="R710" s="22"/>
      <c r="S710" s="99"/>
      <c r="T710" s="10"/>
      <c r="U710" s="229" t="str">
        <f t="shared" si="389"/>
        <v/>
      </c>
      <c r="V710" s="230"/>
      <c r="W710" s="230"/>
      <c r="X710" s="230"/>
      <c r="Y710" s="230"/>
      <c r="Z710" s="22" t="str">
        <f>""</f>
        <v/>
      </c>
      <c r="AB710" s="23" t="str">
        <f t="shared" si="390"/>
        <v/>
      </c>
      <c r="AC710" s="2" t="b">
        <f>COUNT(Q710:Q$2500)&gt;0</f>
        <v>0</v>
      </c>
      <c r="AD710" s="2" t="b">
        <f t="shared" si="373"/>
        <v>0</v>
      </c>
      <c r="AE710" s="2" t="b">
        <f t="shared" si="374"/>
        <v>0</v>
      </c>
      <c r="AF710" s="2" t="b">
        <f t="shared" si="375"/>
        <v>0</v>
      </c>
      <c r="AG710" s="2" t="b">
        <f>OR(
  AND(AC710,NOT(AC711)),
  AND(AF710,WEEKDAY(AH709,2)=EINSTELLUNGEN!$D$12),
  AND(AF710,AH710=$J$35)
)</f>
        <v>0</v>
      </c>
      <c r="AH710" s="2">
        <f>IF(AE710,AH709+IF(WEEKDAY(AH709+1,2)&lt;=EINSTELLUNGEN!$D$12,1,$J$36),AH709)</f>
        <v>42020</v>
      </c>
      <c r="AI710" s="2">
        <f t="shared" si="376"/>
        <v>2019</v>
      </c>
      <c r="AJ710" s="2">
        <f t="shared" si="377"/>
        <v>201901</v>
      </c>
      <c r="AK710" s="2">
        <f t="shared" si="378"/>
        <v>201901</v>
      </c>
      <c r="AL710" s="2">
        <f t="shared" si="406"/>
        <v>201903</v>
      </c>
      <c r="AM710" s="2" t="b">
        <f t="shared" si="379"/>
        <v>1</v>
      </c>
      <c r="AN710" s="4" t="e">
        <f t="shared" si="391"/>
        <v>#N/A</v>
      </c>
      <c r="AO710" s="4" t="e">
        <f t="shared" si="392"/>
        <v>#N/A</v>
      </c>
      <c r="AP710" s="2" t="str">
        <f>IF(AD710,
  IF(ISBLANK(H710),
    AP709,
    IF(LEN(H710)=1,
      IF(OR(UPPER(H710)="A",UPPER(H710)="I"),
        EINSTELLUNGEN!$D$21,
        IF(OR(UPPER(H710)="B",UPPER(H710)="M"),
          EINSTELLUNGEN!$D$22,
          IF(OR(UPPER(H710)="C",UPPER(H710)="S"),
            EINSTELLUNGEN!$D$23,
            IF(UPPER(H710)="D",
              EINSTELLUNGEN!$D$24,
              IF(UPPER(H710)="E",
                EINSTELLUNGEN!$D$25,
                UPPER(H710)))))),
      IF(ISNUMBER(H710),
        EINSTELLUNGEN!$D$20&amp;H710,
        UPPER(H710)))),
  "")</f>
        <v/>
      </c>
      <c r="AQ710" s="2" t="str">
        <f t="shared" si="393"/>
        <v/>
      </c>
      <c r="AR710" s="2">
        <f t="shared" si="394"/>
        <v>0</v>
      </c>
      <c r="AS710" s="145">
        <f t="shared" si="395"/>
        <v>0.33333333333333331</v>
      </c>
      <c r="AT710" s="2">
        <f t="shared" si="396"/>
        <v>0</v>
      </c>
      <c r="AU710" s="2">
        <f t="shared" si="397"/>
        <v>0</v>
      </c>
      <c r="AV710" s="2">
        <f t="shared" si="398"/>
        <v>0</v>
      </c>
      <c r="AW710" s="2">
        <f t="shared" si="399"/>
        <v>0</v>
      </c>
      <c r="AX710" s="2">
        <f t="shared" si="380"/>
        <v>0</v>
      </c>
      <c r="AY710" s="2">
        <f t="shared" si="400"/>
        <v>0</v>
      </c>
      <c r="AZ710" s="145" t="e">
        <f t="shared" si="401"/>
        <v>#N/A</v>
      </c>
      <c r="BA710" s="145" t="e">
        <f t="shared" si="402"/>
        <v>#N/A</v>
      </c>
      <c r="BB710" s="145">
        <f t="shared" si="403"/>
        <v>2.083333333333337E-2</v>
      </c>
      <c r="BC710" s="2">
        <f>IF(AM710,
  IF(AND(AL710=$J$31,_xlfn.DAYS(AH710,DATE(AI710,1,1))&lt;7),
    MAX(0,EINSTELLUNGEN!$D$12+1-WEEKDAY(DATE(EINSTELLUNGEN!$D$9,EINSTELLUNGEN!$D$10,1),2)),
    IF(AL710=$J$33,
      MIN(EINSTELLUNGEN!$D$12,WEEKDAY(DATE(EINSTELLUNGEN!$D$9,12,31),2)),
      EINSTELLUNGEN!$D$12
  )) - SUMIF(AL$50:AL$2500,"="&amp;AL710,AX$50:AX$2500),
  0)</f>
        <v>3</v>
      </c>
      <c r="BD710" s="2">
        <f t="shared" si="404"/>
        <v>0.33333333333333331</v>
      </c>
      <c r="BE710" s="2">
        <f t="shared" si="405"/>
        <v>0</v>
      </c>
    </row>
    <row r="711" spans="1:57" ht="10.5" customHeight="1">
      <c r="A711" s="1" t="str">
        <f t="shared" ca="1" si="381"/>
        <v/>
      </c>
      <c r="B711" s="1" t="str">
        <f t="shared" ca="1" si="382"/>
        <v/>
      </c>
      <c r="C711" s="1" t="str">
        <f t="shared" ca="1" si="383"/>
        <v/>
      </c>
      <c r="D711" s="1" t="str">
        <f t="shared" ca="1" si="384"/>
        <v/>
      </c>
      <c r="F711" s="10"/>
      <c r="G711" s="136" t="str">
        <f t="shared" si="385"/>
        <v/>
      </c>
      <c r="H711" s="27"/>
      <c r="I711" s="28"/>
      <c r="J711" s="28"/>
      <c r="K711" s="29"/>
      <c r="L711" s="136"/>
      <c r="M711" s="136"/>
      <c r="N711" s="136"/>
      <c r="O711" s="26" t="str">
        <f t="shared" si="386"/>
        <v/>
      </c>
      <c r="P711" s="218" t="str">
        <f t="shared" si="387"/>
        <v/>
      </c>
      <c r="Q711" s="26" t="str">
        <f t="shared" si="388"/>
        <v/>
      </c>
      <c r="R711" s="22"/>
      <c r="S711" s="99"/>
      <c r="T711" s="10"/>
      <c r="U711" s="229" t="str">
        <f t="shared" si="389"/>
        <v/>
      </c>
      <c r="V711" s="230"/>
      <c r="W711" s="230"/>
      <c r="X711" s="230"/>
      <c r="Y711" s="230"/>
      <c r="Z711" s="22" t="str">
        <f>""</f>
        <v/>
      </c>
      <c r="AB711" s="23" t="str">
        <f t="shared" si="390"/>
        <v/>
      </c>
      <c r="AC711" s="2" t="b">
        <f>COUNT(Q711:Q$2500)&gt;0</f>
        <v>0</v>
      </c>
      <c r="AD711" s="2" t="b">
        <f t="shared" si="373"/>
        <v>0</v>
      </c>
      <c r="AE711" s="2" t="b">
        <f t="shared" si="374"/>
        <v>0</v>
      </c>
      <c r="AF711" s="2" t="b">
        <f t="shared" si="375"/>
        <v>0</v>
      </c>
      <c r="AG711" s="2" t="b">
        <f>OR(
  AND(AC711,NOT(AC712)),
  AND(AF711,WEEKDAY(AH710,2)=EINSTELLUNGEN!$D$12),
  AND(AF711,AH711=$J$35)
)</f>
        <v>0</v>
      </c>
      <c r="AH711" s="2">
        <f>IF(AE711,AH710+IF(WEEKDAY(AH710+1,2)&lt;=EINSTELLUNGEN!$D$12,1,$J$36),AH710)</f>
        <v>42020</v>
      </c>
      <c r="AI711" s="2">
        <f t="shared" si="376"/>
        <v>2019</v>
      </c>
      <c r="AJ711" s="2">
        <f t="shared" si="377"/>
        <v>201901</v>
      </c>
      <c r="AK711" s="2">
        <f t="shared" si="378"/>
        <v>201901</v>
      </c>
      <c r="AL711" s="2">
        <f t="shared" si="406"/>
        <v>201903</v>
      </c>
      <c r="AM711" s="2" t="b">
        <f t="shared" si="379"/>
        <v>1</v>
      </c>
      <c r="AN711" s="4" t="e">
        <f t="shared" si="391"/>
        <v>#N/A</v>
      </c>
      <c r="AO711" s="4" t="e">
        <f t="shared" si="392"/>
        <v>#N/A</v>
      </c>
      <c r="AP711" s="2" t="str">
        <f>IF(AD711,
  IF(ISBLANK(H711),
    AP710,
    IF(LEN(H711)=1,
      IF(OR(UPPER(H711)="A",UPPER(H711)="I"),
        EINSTELLUNGEN!$D$21,
        IF(OR(UPPER(H711)="B",UPPER(H711)="M"),
          EINSTELLUNGEN!$D$22,
          IF(OR(UPPER(H711)="C",UPPER(H711)="S"),
            EINSTELLUNGEN!$D$23,
            IF(UPPER(H711)="D",
              EINSTELLUNGEN!$D$24,
              IF(UPPER(H711)="E",
                EINSTELLUNGEN!$D$25,
                UPPER(H711)))))),
      IF(ISNUMBER(H711),
        EINSTELLUNGEN!$D$20&amp;H711,
        UPPER(H711)))),
  "")</f>
        <v/>
      </c>
      <c r="AQ711" s="2" t="str">
        <f t="shared" si="393"/>
        <v/>
      </c>
      <c r="AR711" s="2">
        <f t="shared" si="394"/>
        <v>0</v>
      </c>
      <c r="AS711" s="145">
        <f t="shared" si="395"/>
        <v>0.33333333333333331</v>
      </c>
      <c r="AT711" s="2">
        <f t="shared" si="396"/>
        <v>0</v>
      </c>
      <c r="AU711" s="2">
        <f t="shared" si="397"/>
        <v>0</v>
      </c>
      <c r="AV711" s="2">
        <f t="shared" si="398"/>
        <v>0</v>
      </c>
      <c r="AW711" s="2">
        <f t="shared" si="399"/>
        <v>0</v>
      </c>
      <c r="AX711" s="2">
        <f t="shared" si="380"/>
        <v>0</v>
      </c>
      <c r="AY711" s="2">
        <f t="shared" si="400"/>
        <v>0</v>
      </c>
      <c r="AZ711" s="145" t="e">
        <f t="shared" si="401"/>
        <v>#N/A</v>
      </c>
      <c r="BA711" s="145" t="e">
        <f t="shared" si="402"/>
        <v>#N/A</v>
      </c>
      <c r="BB711" s="145">
        <f t="shared" si="403"/>
        <v>2.083333333333337E-2</v>
      </c>
      <c r="BC711" s="2">
        <f>IF(AM711,
  IF(AND(AL711=$J$31,_xlfn.DAYS(AH711,DATE(AI711,1,1))&lt;7),
    MAX(0,EINSTELLUNGEN!$D$12+1-WEEKDAY(DATE(EINSTELLUNGEN!$D$9,EINSTELLUNGEN!$D$10,1),2)),
    IF(AL711=$J$33,
      MIN(EINSTELLUNGEN!$D$12,WEEKDAY(DATE(EINSTELLUNGEN!$D$9,12,31),2)),
      EINSTELLUNGEN!$D$12
  )) - SUMIF(AL$50:AL$2500,"="&amp;AL711,AX$50:AX$2500),
  0)</f>
        <v>3</v>
      </c>
      <c r="BD711" s="2">
        <f t="shared" si="404"/>
        <v>0.33333333333333331</v>
      </c>
      <c r="BE711" s="2">
        <f t="shared" si="405"/>
        <v>0</v>
      </c>
    </row>
    <row r="712" spans="1:57" ht="10.5" customHeight="1">
      <c r="A712" s="1" t="str">
        <f t="shared" ca="1" si="381"/>
        <v/>
      </c>
      <c r="B712" s="1" t="str">
        <f t="shared" ca="1" si="382"/>
        <v/>
      </c>
      <c r="C712" s="1" t="str">
        <f t="shared" ca="1" si="383"/>
        <v/>
      </c>
      <c r="D712" s="1" t="str">
        <f t="shared" ca="1" si="384"/>
        <v/>
      </c>
      <c r="F712" s="10"/>
      <c r="G712" s="136" t="str">
        <f t="shared" si="385"/>
        <v/>
      </c>
      <c r="H712" s="27"/>
      <c r="I712" s="28"/>
      <c r="J712" s="28"/>
      <c r="K712" s="29"/>
      <c r="L712" s="136"/>
      <c r="M712" s="136"/>
      <c r="N712" s="136"/>
      <c r="O712" s="26" t="str">
        <f t="shared" si="386"/>
        <v/>
      </c>
      <c r="P712" s="218" t="str">
        <f t="shared" si="387"/>
        <v/>
      </c>
      <c r="Q712" s="26" t="str">
        <f t="shared" si="388"/>
        <v/>
      </c>
      <c r="R712" s="22"/>
      <c r="S712" s="99"/>
      <c r="T712" s="10"/>
      <c r="U712" s="229" t="str">
        <f t="shared" si="389"/>
        <v/>
      </c>
      <c r="V712" s="230"/>
      <c r="W712" s="230"/>
      <c r="X712" s="230"/>
      <c r="Y712" s="230"/>
      <c r="Z712" s="22" t="str">
        <f>""</f>
        <v/>
      </c>
      <c r="AB712" s="23" t="str">
        <f t="shared" si="390"/>
        <v/>
      </c>
      <c r="AC712" s="2" t="b">
        <f>COUNT(Q712:Q$2500)&gt;0</f>
        <v>0</v>
      </c>
      <c r="AD712" s="2" t="b">
        <f t="shared" si="373"/>
        <v>0</v>
      </c>
      <c r="AE712" s="2" t="b">
        <f t="shared" si="374"/>
        <v>0</v>
      </c>
      <c r="AF712" s="2" t="b">
        <f t="shared" si="375"/>
        <v>0</v>
      </c>
      <c r="AG712" s="2" t="b">
        <f>OR(
  AND(AC712,NOT(AC713)),
  AND(AF712,WEEKDAY(AH711,2)=EINSTELLUNGEN!$D$12),
  AND(AF712,AH712=$J$35)
)</f>
        <v>0</v>
      </c>
      <c r="AH712" s="2">
        <f>IF(AE712,AH711+IF(WEEKDAY(AH711+1,2)&lt;=EINSTELLUNGEN!$D$12,1,$J$36),AH711)</f>
        <v>42020</v>
      </c>
      <c r="AI712" s="2">
        <f t="shared" si="376"/>
        <v>2019</v>
      </c>
      <c r="AJ712" s="2">
        <f t="shared" si="377"/>
        <v>201901</v>
      </c>
      <c r="AK712" s="2">
        <f t="shared" si="378"/>
        <v>201901</v>
      </c>
      <c r="AL712" s="2">
        <f t="shared" si="406"/>
        <v>201903</v>
      </c>
      <c r="AM712" s="2" t="b">
        <f t="shared" si="379"/>
        <v>1</v>
      </c>
      <c r="AN712" s="4" t="e">
        <f t="shared" si="391"/>
        <v>#N/A</v>
      </c>
      <c r="AO712" s="4" t="e">
        <f t="shared" si="392"/>
        <v>#N/A</v>
      </c>
      <c r="AP712" s="2" t="str">
        <f>IF(AD712,
  IF(ISBLANK(H712),
    AP711,
    IF(LEN(H712)=1,
      IF(OR(UPPER(H712)="A",UPPER(H712)="I"),
        EINSTELLUNGEN!$D$21,
        IF(OR(UPPER(H712)="B",UPPER(H712)="M"),
          EINSTELLUNGEN!$D$22,
          IF(OR(UPPER(H712)="C",UPPER(H712)="S"),
            EINSTELLUNGEN!$D$23,
            IF(UPPER(H712)="D",
              EINSTELLUNGEN!$D$24,
              IF(UPPER(H712)="E",
                EINSTELLUNGEN!$D$25,
                UPPER(H712)))))),
      IF(ISNUMBER(H712),
        EINSTELLUNGEN!$D$20&amp;H712,
        UPPER(H712)))),
  "")</f>
        <v/>
      </c>
      <c r="AQ712" s="2" t="str">
        <f t="shared" si="393"/>
        <v/>
      </c>
      <c r="AR712" s="2">
        <f t="shared" si="394"/>
        <v>0</v>
      </c>
      <c r="AS712" s="145">
        <f t="shared" si="395"/>
        <v>0.33333333333333331</v>
      </c>
      <c r="AT712" s="2">
        <f t="shared" si="396"/>
        <v>0</v>
      </c>
      <c r="AU712" s="2">
        <f t="shared" si="397"/>
        <v>0</v>
      </c>
      <c r="AV712" s="2">
        <f t="shared" si="398"/>
        <v>0</v>
      </c>
      <c r="AW712" s="2">
        <f t="shared" si="399"/>
        <v>0</v>
      </c>
      <c r="AX712" s="2">
        <f t="shared" si="380"/>
        <v>0</v>
      </c>
      <c r="AY712" s="2">
        <f t="shared" si="400"/>
        <v>0</v>
      </c>
      <c r="AZ712" s="145" t="e">
        <f t="shared" si="401"/>
        <v>#N/A</v>
      </c>
      <c r="BA712" s="145" t="e">
        <f t="shared" si="402"/>
        <v>#N/A</v>
      </c>
      <c r="BB712" s="145">
        <f t="shared" si="403"/>
        <v>2.083333333333337E-2</v>
      </c>
      <c r="BC712" s="2">
        <f>IF(AM712,
  IF(AND(AL712=$J$31,_xlfn.DAYS(AH712,DATE(AI712,1,1))&lt;7),
    MAX(0,EINSTELLUNGEN!$D$12+1-WEEKDAY(DATE(EINSTELLUNGEN!$D$9,EINSTELLUNGEN!$D$10,1),2)),
    IF(AL712=$J$33,
      MIN(EINSTELLUNGEN!$D$12,WEEKDAY(DATE(EINSTELLUNGEN!$D$9,12,31),2)),
      EINSTELLUNGEN!$D$12
  )) - SUMIF(AL$50:AL$2500,"="&amp;AL712,AX$50:AX$2500),
  0)</f>
        <v>3</v>
      </c>
      <c r="BD712" s="2">
        <f t="shared" si="404"/>
        <v>0.33333333333333331</v>
      </c>
      <c r="BE712" s="2">
        <f t="shared" si="405"/>
        <v>0</v>
      </c>
    </row>
    <row r="713" spans="1:57" ht="10.5" customHeight="1">
      <c r="A713" s="1" t="str">
        <f t="shared" ca="1" si="381"/>
        <v/>
      </c>
      <c r="B713" s="1" t="str">
        <f t="shared" ca="1" si="382"/>
        <v/>
      </c>
      <c r="C713" s="1" t="str">
        <f t="shared" ca="1" si="383"/>
        <v/>
      </c>
      <c r="D713" s="1" t="str">
        <f t="shared" ca="1" si="384"/>
        <v/>
      </c>
      <c r="F713" s="10"/>
      <c r="G713" s="136" t="str">
        <f t="shared" si="385"/>
        <v/>
      </c>
      <c r="H713" s="27"/>
      <c r="I713" s="28"/>
      <c r="J713" s="28"/>
      <c r="K713" s="29"/>
      <c r="L713" s="136"/>
      <c r="M713" s="136"/>
      <c r="N713" s="136"/>
      <c r="O713" s="26" t="str">
        <f t="shared" si="386"/>
        <v/>
      </c>
      <c r="P713" s="218" t="str">
        <f t="shared" si="387"/>
        <v/>
      </c>
      <c r="Q713" s="26" t="str">
        <f t="shared" si="388"/>
        <v/>
      </c>
      <c r="R713" s="22"/>
      <c r="S713" s="99"/>
      <c r="T713" s="10"/>
      <c r="U713" s="229" t="str">
        <f t="shared" si="389"/>
        <v/>
      </c>
      <c r="V713" s="230"/>
      <c r="W713" s="230"/>
      <c r="X713" s="230"/>
      <c r="Y713" s="230"/>
      <c r="Z713" s="22" t="str">
        <f>""</f>
        <v/>
      </c>
      <c r="AB713" s="23" t="str">
        <f t="shared" si="390"/>
        <v/>
      </c>
      <c r="AC713" s="2" t="b">
        <f>COUNT(Q713:Q$2500)&gt;0</f>
        <v>0</v>
      </c>
      <c r="AD713" s="2" t="b">
        <f t="shared" si="373"/>
        <v>0</v>
      </c>
      <c r="AE713" s="2" t="b">
        <f t="shared" si="374"/>
        <v>0</v>
      </c>
      <c r="AF713" s="2" t="b">
        <f t="shared" si="375"/>
        <v>0</v>
      </c>
      <c r="AG713" s="2" t="b">
        <f>OR(
  AND(AC713,NOT(AC714)),
  AND(AF713,WEEKDAY(AH712,2)=EINSTELLUNGEN!$D$12),
  AND(AF713,AH713=$J$35)
)</f>
        <v>0</v>
      </c>
      <c r="AH713" s="2">
        <f>IF(AE713,AH712+IF(WEEKDAY(AH712+1,2)&lt;=EINSTELLUNGEN!$D$12,1,$J$36),AH712)</f>
        <v>42020</v>
      </c>
      <c r="AI713" s="2">
        <f t="shared" si="376"/>
        <v>2019</v>
      </c>
      <c r="AJ713" s="2">
        <f t="shared" si="377"/>
        <v>201901</v>
      </c>
      <c r="AK713" s="2">
        <f t="shared" si="378"/>
        <v>201901</v>
      </c>
      <c r="AL713" s="2">
        <f t="shared" si="406"/>
        <v>201903</v>
      </c>
      <c r="AM713" s="2" t="b">
        <f t="shared" si="379"/>
        <v>1</v>
      </c>
      <c r="AN713" s="4" t="e">
        <f t="shared" si="391"/>
        <v>#N/A</v>
      </c>
      <c r="AO713" s="4" t="e">
        <f t="shared" si="392"/>
        <v>#N/A</v>
      </c>
      <c r="AP713" s="2" t="str">
        <f>IF(AD713,
  IF(ISBLANK(H713),
    AP712,
    IF(LEN(H713)=1,
      IF(OR(UPPER(H713)="A",UPPER(H713)="I"),
        EINSTELLUNGEN!$D$21,
        IF(OR(UPPER(H713)="B",UPPER(H713)="M"),
          EINSTELLUNGEN!$D$22,
          IF(OR(UPPER(H713)="C",UPPER(H713)="S"),
            EINSTELLUNGEN!$D$23,
            IF(UPPER(H713)="D",
              EINSTELLUNGEN!$D$24,
              IF(UPPER(H713)="E",
                EINSTELLUNGEN!$D$25,
                UPPER(H713)))))),
      IF(ISNUMBER(H713),
        EINSTELLUNGEN!$D$20&amp;H713,
        UPPER(H713)))),
  "")</f>
        <v/>
      </c>
      <c r="AQ713" s="2" t="str">
        <f t="shared" si="393"/>
        <v/>
      </c>
      <c r="AR713" s="2">
        <f t="shared" si="394"/>
        <v>0</v>
      </c>
      <c r="AS713" s="145">
        <f t="shared" si="395"/>
        <v>0.33333333333333331</v>
      </c>
      <c r="AT713" s="2">
        <f t="shared" si="396"/>
        <v>0</v>
      </c>
      <c r="AU713" s="2">
        <f t="shared" si="397"/>
        <v>0</v>
      </c>
      <c r="AV713" s="2">
        <f t="shared" si="398"/>
        <v>0</v>
      </c>
      <c r="AW713" s="2">
        <f t="shared" si="399"/>
        <v>0</v>
      </c>
      <c r="AX713" s="2">
        <f t="shared" si="380"/>
        <v>0</v>
      </c>
      <c r="AY713" s="2">
        <f t="shared" si="400"/>
        <v>0</v>
      </c>
      <c r="AZ713" s="145" t="e">
        <f t="shared" si="401"/>
        <v>#N/A</v>
      </c>
      <c r="BA713" s="145" t="e">
        <f t="shared" si="402"/>
        <v>#N/A</v>
      </c>
      <c r="BB713" s="145">
        <f t="shared" si="403"/>
        <v>2.083333333333337E-2</v>
      </c>
      <c r="BC713" s="2">
        <f>IF(AM713,
  IF(AND(AL713=$J$31,_xlfn.DAYS(AH713,DATE(AI713,1,1))&lt;7),
    MAX(0,EINSTELLUNGEN!$D$12+1-WEEKDAY(DATE(EINSTELLUNGEN!$D$9,EINSTELLUNGEN!$D$10,1),2)),
    IF(AL713=$J$33,
      MIN(EINSTELLUNGEN!$D$12,WEEKDAY(DATE(EINSTELLUNGEN!$D$9,12,31),2)),
      EINSTELLUNGEN!$D$12
  )) - SUMIF(AL$50:AL$2500,"="&amp;AL713,AX$50:AX$2500),
  0)</f>
        <v>3</v>
      </c>
      <c r="BD713" s="2">
        <f t="shared" si="404"/>
        <v>0.33333333333333331</v>
      </c>
      <c r="BE713" s="2">
        <f t="shared" si="405"/>
        <v>0</v>
      </c>
    </row>
    <row r="714" spans="1:57" ht="10.5" customHeight="1">
      <c r="A714" s="1" t="str">
        <f t="shared" ca="1" si="381"/>
        <v/>
      </c>
      <c r="B714" s="1" t="str">
        <f t="shared" ca="1" si="382"/>
        <v/>
      </c>
      <c r="C714" s="1" t="str">
        <f t="shared" ca="1" si="383"/>
        <v/>
      </c>
      <c r="D714" s="1" t="str">
        <f t="shared" ca="1" si="384"/>
        <v/>
      </c>
      <c r="F714" s="10"/>
      <c r="G714" s="136" t="str">
        <f t="shared" si="385"/>
        <v/>
      </c>
      <c r="H714" s="27"/>
      <c r="I714" s="28"/>
      <c r="J714" s="28"/>
      <c r="K714" s="29"/>
      <c r="L714" s="136"/>
      <c r="M714" s="136"/>
      <c r="N714" s="136"/>
      <c r="O714" s="26" t="str">
        <f t="shared" si="386"/>
        <v/>
      </c>
      <c r="P714" s="218" t="str">
        <f t="shared" si="387"/>
        <v/>
      </c>
      <c r="Q714" s="26" t="str">
        <f t="shared" si="388"/>
        <v/>
      </c>
      <c r="R714" s="22"/>
      <c r="S714" s="99"/>
      <c r="T714" s="10"/>
      <c r="U714" s="229" t="str">
        <f t="shared" si="389"/>
        <v/>
      </c>
      <c r="V714" s="230"/>
      <c r="W714" s="230"/>
      <c r="X714" s="230"/>
      <c r="Y714" s="230"/>
      <c r="Z714" s="22" t="str">
        <f>""</f>
        <v/>
      </c>
      <c r="AB714" s="23" t="str">
        <f t="shared" si="390"/>
        <v/>
      </c>
      <c r="AC714" s="2" t="b">
        <f>COUNT(Q714:Q$2500)&gt;0</f>
        <v>0</v>
      </c>
      <c r="AD714" s="2" t="b">
        <f t="shared" si="373"/>
        <v>0</v>
      </c>
      <c r="AE714" s="2" t="b">
        <f t="shared" si="374"/>
        <v>0</v>
      </c>
      <c r="AF714" s="2" t="b">
        <f t="shared" si="375"/>
        <v>0</v>
      </c>
      <c r="AG714" s="2" t="b">
        <f>OR(
  AND(AC714,NOT(AC715)),
  AND(AF714,WEEKDAY(AH713,2)=EINSTELLUNGEN!$D$12),
  AND(AF714,AH714=$J$35)
)</f>
        <v>0</v>
      </c>
      <c r="AH714" s="2">
        <f>IF(AE714,AH713+IF(WEEKDAY(AH713+1,2)&lt;=EINSTELLUNGEN!$D$12,1,$J$36),AH713)</f>
        <v>42020</v>
      </c>
      <c r="AI714" s="2">
        <f t="shared" si="376"/>
        <v>2019</v>
      </c>
      <c r="AJ714" s="2">
        <f t="shared" si="377"/>
        <v>201901</v>
      </c>
      <c r="AK714" s="2">
        <f t="shared" si="378"/>
        <v>201901</v>
      </c>
      <c r="AL714" s="2">
        <f t="shared" si="406"/>
        <v>201903</v>
      </c>
      <c r="AM714" s="2" t="b">
        <f t="shared" si="379"/>
        <v>1</v>
      </c>
      <c r="AN714" s="4" t="e">
        <f t="shared" si="391"/>
        <v>#N/A</v>
      </c>
      <c r="AO714" s="4" t="e">
        <f t="shared" si="392"/>
        <v>#N/A</v>
      </c>
      <c r="AP714" s="2" t="str">
        <f>IF(AD714,
  IF(ISBLANK(H714),
    AP713,
    IF(LEN(H714)=1,
      IF(OR(UPPER(H714)="A",UPPER(H714)="I"),
        EINSTELLUNGEN!$D$21,
        IF(OR(UPPER(H714)="B",UPPER(H714)="M"),
          EINSTELLUNGEN!$D$22,
          IF(OR(UPPER(H714)="C",UPPER(H714)="S"),
            EINSTELLUNGEN!$D$23,
            IF(UPPER(H714)="D",
              EINSTELLUNGEN!$D$24,
              IF(UPPER(H714)="E",
                EINSTELLUNGEN!$D$25,
                UPPER(H714)))))),
      IF(ISNUMBER(H714),
        EINSTELLUNGEN!$D$20&amp;H714,
        UPPER(H714)))),
  "")</f>
        <v/>
      </c>
      <c r="AQ714" s="2" t="str">
        <f t="shared" si="393"/>
        <v/>
      </c>
      <c r="AR714" s="2">
        <f t="shared" si="394"/>
        <v>0</v>
      </c>
      <c r="AS714" s="145">
        <f t="shared" si="395"/>
        <v>0.33333333333333331</v>
      </c>
      <c r="AT714" s="2">
        <f t="shared" si="396"/>
        <v>0</v>
      </c>
      <c r="AU714" s="2">
        <f t="shared" si="397"/>
        <v>0</v>
      </c>
      <c r="AV714" s="2">
        <f t="shared" si="398"/>
        <v>0</v>
      </c>
      <c r="AW714" s="2">
        <f t="shared" si="399"/>
        <v>0</v>
      </c>
      <c r="AX714" s="2">
        <f t="shared" si="380"/>
        <v>0</v>
      </c>
      <c r="AY714" s="2">
        <f t="shared" si="400"/>
        <v>0</v>
      </c>
      <c r="AZ714" s="145" t="e">
        <f t="shared" si="401"/>
        <v>#N/A</v>
      </c>
      <c r="BA714" s="145" t="e">
        <f t="shared" si="402"/>
        <v>#N/A</v>
      </c>
      <c r="BB714" s="145">
        <f t="shared" si="403"/>
        <v>2.083333333333337E-2</v>
      </c>
      <c r="BC714" s="2">
        <f>IF(AM714,
  IF(AND(AL714=$J$31,_xlfn.DAYS(AH714,DATE(AI714,1,1))&lt;7),
    MAX(0,EINSTELLUNGEN!$D$12+1-WEEKDAY(DATE(EINSTELLUNGEN!$D$9,EINSTELLUNGEN!$D$10,1),2)),
    IF(AL714=$J$33,
      MIN(EINSTELLUNGEN!$D$12,WEEKDAY(DATE(EINSTELLUNGEN!$D$9,12,31),2)),
      EINSTELLUNGEN!$D$12
  )) - SUMIF(AL$50:AL$2500,"="&amp;AL714,AX$50:AX$2500),
  0)</f>
        <v>3</v>
      </c>
      <c r="BD714" s="2">
        <f t="shared" si="404"/>
        <v>0.33333333333333331</v>
      </c>
      <c r="BE714" s="2">
        <f t="shared" si="405"/>
        <v>0</v>
      </c>
    </row>
    <row r="715" spans="1:57" ht="10.5" customHeight="1">
      <c r="A715" s="1" t="str">
        <f t="shared" ca="1" si="381"/>
        <v/>
      </c>
      <c r="B715" s="1" t="str">
        <f t="shared" ca="1" si="382"/>
        <v/>
      </c>
      <c r="C715" s="1" t="str">
        <f t="shared" ca="1" si="383"/>
        <v/>
      </c>
      <c r="D715" s="1" t="str">
        <f t="shared" ca="1" si="384"/>
        <v/>
      </c>
      <c r="F715" s="10"/>
      <c r="G715" s="136" t="str">
        <f t="shared" si="385"/>
        <v/>
      </c>
      <c r="H715" s="27"/>
      <c r="I715" s="28"/>
      <c r="J715" s="28"/>
      <c r="K715" s="29"/>
      <c r="L715" s="136"/>
      <c r="M715" s="136"/>
      <c r="N715" s="136"/>
      <c r="O715" s="26" t="str">
        <f t="shared" si="386"/>
        <v/>
      </c>
      <c r="P715" s="218" t="str">
        <f t="shared" si="387"/>
        <v/>
      </c>
      <c r="Q715" s="26" t="str">
        <f t="shared" si="388"/>
        <v/>
      </c>
      <c r="R715" s="22"/>
      <c r="S715" s="99"/>
      <c r="T715" s="10"/>
      <c r="U715" s="229" t="str">
        <f t="shared" si="389"/>
        <v/>
      </c>
      <c r="V715" s="230"/>
      <c r="W715" s="230"/>
      <c r="X715" s="230"/>
      <c r="Y715" s="230"/>
      <c r="Z715" s="22" t="str">
        <f>""</f>
        <v/>
      </c>
      <c r="AB715" s="23" t="str">
        <f t="shared" si="390"/>
        <v/>
      </c>
      <c r="AC715" s="2" t="b">
        <f>COUNT(Q715:Q$2500)&gt;0</f>
        <v>0</v>
      </c>
      <c r="AD715" s="2" t="b">
        <f t="shared" si="373"/>
        <v>0</v>
      </c>
      <c r="AE715" s="2" t="b">
        <f t="shared" si="374"/>
        <v>0</v>
      </c>
      <c r="AF715" s="2" t="b">
        <f t="shared" si="375"/>
        <v>0</v>
      </c>
      <c r="AG715" s="2" t="b">
        <f>OR(
  AND(AC715,NOT(AC716)),
  AND(AF715,WEEKDAY(AH714,2)=EINSTELLUNGEN!$D$12),
  AND(AF715,AH715=$J$35)
)</f>
        <v>0</v>
      </c>
      <c r="AH715" s="2">
        <f>IF(AE715,AH714+IF(WEEKDAY(AH714+1,2)&lt;=EINSTELLUNGEN!$D$12,1,$J$36),AH714)</f>
        <v>42020</v>
      </c>
      <c r="AI715" s="2">
        <f t="shared" si="376"/>
        <v>2019</v>
      </c>
      <c r="AJ715" s="2">
        <f t="shared" si="377"/>
        <v>201901</v>
      </c>
      <c r="AK715" s="2">
        <f t="shared" si="378"/>
        <v>201901</v>
      </c>
      <c r="AL715" s="2">
        <f t="shared" si="406"/>
        <v>201903</v>
      </c>
      <c r="AM715" s="2" t="b">
        <f t="shared" si="379"/>
        <v>1</v>
      </c>
      <c r="AN715" s="4" t="e">
        <f t="shared" si="391"/>
        <v>#N/A</v>
      </c>
      <c r="AO715" s="4" t="e">
        <f t="shared" si="392"/>
        <v>#N/A</v>
      </c>
      <c r="AP715" s="2" t="str">
        <f>IF(AD715,
  IF(ISBLANK(H715),
    AP714,
    IF(LEN(H715)=1,
      IF(OR(UPPER(H715)="A",UPPER(H715)="I"),
        EINSTELLUNGEN!$D$21,
        IF(OR(UPPER(H715)="B",UPPER(H715)="M"),
          EINSTELLUNGEN!$D$22,
          IF(OR(UPPER(H715)="C",UPPER(H715)="S"),
            EINSTELLUNGEN!$D$23,
            IF(UPPER(H715)="D",
              EINSTELLUNGEN!$D$24,
              IF(UPPER(H715)="E",
                EINSTELLUNGEN!$D$25,
                UPPER(H715)))))),
      IF(ISNUMBER(H715),
        EINSTELLUNGEN!$D$20&amp;H715,
        UPPER(H715)))),
  "")</f>
        <v/>
      </c>
      <c r="AQ715" s="2" t="str">
        <f t="shared" si="393"/>
        <v/>
      </c>
      <c r="AR715" s="2">
        <f t="shared" si="394"/>
        <v>0</v>
      </c>
      <c r="AS715" s="145">
        <f t="shared" si="395"/>
        <v>0.33333333333333331</v>
      </c>
      <c r="AT715" s="2">
        <f t="shared" si="396"/>
        <v>0</v>
      </c>
      <c r="AU715" s="2">
        <f t="shared" si="397"/>
        <v>0</v>
      </c>
      <c r="AV715" s="2">
        <f t="shared" si="398"/>
        <v>0</v>
      </c>
      <c r="AW715" s="2">
        <f t="shared" si="399"/>
        <v>0</v>
      </c>
      <c r="AX715" s="2">
        <f t="shared" si="380"/>
        <v>0</v>
      </c>
      <c r="AY715" s="2">
        <f t="shared" si="400"/>
        <v>0</v>
      </c>
      <c r="AZ715" s="145" t="e">
        <f t="shared" si="401"/>
        <v>#N/A</v>
      </c>
      <c r="BA715" s="145" t="e">
        <f t="shared" si="402"/>
        <v>#N/A</v>
      </c>
      <c r="BB715" s="145">
        <f t="shared" si="403"/>
        <v>2.083333333333337E-2</v>
      </c>
      <c r="BC715" s="2">
        <f>IF(AM715,
  IF(AND(AL715=$J$31,_xlfn.DAYS(AH715,DATE(AI715,1,1))&lt;7),
    MAX(0,EINSTELLUNGEN!$D$12+1-WEEKDAY(DATE(EINSTELLUNGEN!$D$9,EINSTELLUNGEN!$D$10,1),2)),
    IF(AL715=$J$33,
      MIN(EINSTELLUNGEN!$D$12,WEEKDAY(DATE(EINSTELLUNGEN!$D$9,12,31),2)),
      EINSTELLUNGEN!$D$12
  )) - SUMIF(AL$50:AL$2500,"="&amp;AL715,AX$50:AX$2500),
  0)</f>
        <v>3</v>
      </c>
      <c r="BD715" s="2">
        <f t="shared" si="404"/>
        <v>0.33333333333333331</v>
      </c>
      <c r="BE715" s="2">
        <f t="shared" si="405"/>
        <v>0</v>
      </c>
    </row>
    <row r="716" spans="1:57" ht="10.5" customHeight="1">
      <c r="A716" s="1" t="str">
        <f t="shared" ca="1" si="381"/>
        <v/>
      </c>
      <c r="B716" s="1" t="str">
        <f t="shared" ca="1" si="382"/>
        <v/>
      </c>
      <c r="C716" s="1" t="str">
        <f t="shared" ca="1" si="383"/>
        <v/>
      </c>
      <c r="D716" s="1" t="str">
        <f t="shared" ca="1" si="384"/>
        <v/>
      </c>
      <c r="F716" s="10"/>
      <c r="G716" s="136" t="str">
        <f t="shared" si="385"/>
        <v/>
      </c>
      <c r="H716" s="27"/>
      <c r="I716" s="28"/>
      <c r="J716" s="28"/>
      <c r="K716" s="29"/>
      <c r="L716" s="136"/>
      <c r="M716" s="136"/>
      <c r="N716" s="136"/>
      <c r="O716" s="26" t="str">
        <f t="shared" si="386"/>
        <v/>
      </c>
      <c r="P716" s="218" t="str">
        <f t="shared" si="387"/>
        <v/>
      </c>
      <c r="Q716" s="26" t="str">
        <f t="shared" si="388"/>
        <v/>
      </c>
      <c r="R716" s="22"/>
      <c r="S716" s="99"/>
      <c r="T716" s="10"/>
      <c r="U716" s="229" t="str">
        <f t="shared" si="389"/>
        <v/>
      </c>
      <c r="V716" s="230"/>
      <c r="W716" s="230"/>
      <c r="X716" s="230"/>
      <c r="Y716" s="230"/>
      <c r="Z716" s="22" t="str">
        <f>""</f>
        <v/>
      </c>
      <c r="AB716" s="23" t="str">
        <f t="shared" si="390"/>
        <v/>
      </c>
      <c r="AC716" s="2" t="b">
        <f>COUNT(Q716:Q$2500)&gt;0</f>
        <v>0</v>
      </c>
      <c r="AD716" s="2" t="b">
        <f t="shared" si="373"/>
        <v>0</v>
      </c>
      <c r="AE716" s="2" t="b">
        <f t="shared" si="374"/>
        <v>0</v>
      </c>
      <c r="AF716" s="2" t="b">
        <f t="shared" si="375"/>
        <v>0</v>
      </c>
      <c r="AG716" s="2" t="b">
        <f>OR(
  AND(AC716,NOT(AC717)),
  AND(AF716,WEEKDAY(AH715,2)=EINSTELLUNGEN!$D$12),
  AND(AF716,AH716=$J$35)
)</f>
        <v>0</v>
      </c>
      <c r="AH716" s="2">
        <f>IF(AE716,AH715+IF(WEEKDAY(AH715+1,2)&lt;=EINSTELLUNGEN!$D$12,1,$J$36),AH715)</f>
        <v>42020</v>
      </c>
      <c r="AI716" s="2">
        <f t="shared" si="376"/>
        <v>2019</v>
      </c>
      <c r="AJ716" s="2">
        <f t="shared" si="377"/>
        <v>201901</v>
      </c>
      <c r="AK716" s="2">
        <f t="shared" si="378"/>
        <v>201901</v>
      </c>
      <c r="AL716" s="2">
        <f t="shared" si="406"/>
        <v>201903</v>
      </c>
      <c r="AM716" s="2" t="b">
        <f t="shared" si="379"/>
        <v>1</v>
      </c>
      <c r="AN716" s="4" t="e">
        <f t="shared" si="391"/>
        <v>#N/A</v>
      </c>
      <c r="AO716" s="4" t="e">
        <f t="shared" si="392"/>
        <v>#N/A</v>
      </c>
      <c r="AP716" s="2" t="str">
        <f>IF(AD716,
  IF(ISBLANK(H716),
    AP715,
    IF(LEN(H716)=1,
      IF(OR(UPPER(H716)="A",UPPER(H716)="I"),
        EINSTELLUNGEN!$D$21,
        IF(OR(UPPER(H716)="B",UPPER(H716)="M"),
          EINSTELLUNGEN!$D$22,
          IF(OR(UPPER(H716)="C",UPPER(H716)="S"),
            EINSTELLUNGEN!$D$23,
            IF(UPPER(H716)="D",
              EINSTELLUNGEN!$D$24,
              IF(UPPER(H716)="E",
                EINSTELLUNGEN!$D$25,
                UPPER(H716)))))),
      IF(ISNUMBER(H716),
        EINSTELLUNGEN!$D$20&amp;H716,
        UPPER(H716)))),
  "")</f>
        <v/>
      </c>
      <c r="AQ716" s="2" t="str">
        <f t="shared" si="393"/>
        <v/>
      </c>
      <c r="AR716" s="2">
        <f t="shared" si="394"/>
        <v>0</v>
      </c>
      <c r="AS716" s="145">
        <f t="shared" si="395"/>
        <v>0.33333333333333331</v>
      </c>
      <c r="AT716" s="2">
        <f t="shared" si="396"/>
        <v>0</v>
      </c>
      <c r="AU716" s="2">
        <f t="shared" si="397"/>
        <v>0</v>
      </c>
      <c r="AV716" s="2">
        <f t="shared" si="398"/>
        <v>0</v>
      </c>
      <c r="AW716" s="2">
        <f t="shared" si="399"/>
        <v>0</v>
      </c>
      <c r="AX716" s="2">
        <f t="shared" si="380"/>
        <v>0</v>
      </c>
      <c r="AY716" s="2">
        <f t="shared" si="400"/>
        <v>0</v>
      </c>
      <c r="AZ716" s="145" t="e">
        <f t="shared" si="401"/>
        <v>#N/A</v>
      </c>
      <c r="BA716" s="145" t="e">
        <f t="shared" si="402"/>
        <v>#N/A</v>
      </c>
      <c r="BB716" s="145">
        <f t="shared" si="403"/>
        <v>2.083333333333337E-2</v>
      </c>
      <c r="BC716" s="2">
        <f>IF(AM716,
  IF(AND(AL716=$J$31,_xlfn.DAYS(AH716,DATE(AI716,1,1))&lt;7),
    MAX(0,EINSTELLUNGEN!$D$12+1-WEEKDAY(DATE(EINSTELLUNGEN!$D$9,EINSTELLUNGEN!$D$10,1),2)),
    IF(AL716=$J$33,
      MIN(EINSTELLUNGEN!$D$12,WEEKDAY(DATE(EINSTELLUNGEN!$D$9,12,31),2)),
      EINSTELLUNGEN!$D$12
  )) - SUMIF(AL$50:AL$2500,"="&amp;AL716,AX$50:AX$2500),
  0)</f>
        <v>3</v>
      </c>
      <c r="BD716" s="2">
        <f t="shared" si="404"/>
        <v>0.33333333333333331</v>
      </c>
      <c r="BE716" s="2">
        <f t="shared" si="405"/>
        <v>0</v>
      </c>
    </row>
    <row r="717" spans="1:57" ht="10.5" customHeight="1">
      <c r="A717" s="1" t="str">
        <f t="shared" ca="1" si="381"/>
        <v/>
      </c>
      <c r="B717" s="1" t="str">
        <f t="shared" ca="1" si="382"/>
        <v/>
      </c>
      <c r="C717" s="1" t="str">
        <f t="shared" ca="1" si="383"/>
        <v/>
      </c>
      <c r="D717" s="1" t="str">
        <f t="shared" ca="1" si="384"/>
        <v/>
      </c>
      <c r="F717" s="10"/>
      <c r="G717" s="136" t="str">
        <f t="shared" si="385"/>
        <v/>
      </c>
      <c r="H717" s="27"/>
      <c r="I717" s="28"/>
      <c r="J717" s="28"/>
      <c r="K717" s="29"/>
      <c r="L717" s="136"/>
      <c r="M717" s="136"/>
      <c r="N717" s="136"/>
      <c r="O717" s="26" t="str">
        <f t="shared" si="386"/>
        <v/>
      </c>
      <c r="P717" s="218" t="str">
        <f t="shared" si="387"/>
        <v/>
      </c>
      <c r="Q717" s="26" t="str">
        <f t="shared" si="388"/>
        <v/>
      </c>
      <c r="R717" s="22"/>
      <c r="S717" s="99"/>
      <c r="T717" s="10"/>
      <c r="U717" s="229" t="str">
        <f t="shared" si="389"/>
        <v/>
      </c>
      <c r="V717" s="230"/>
      <c r="W717" s="230"/>
      <c r="X717" s="230"/>
      <c r="Y717" s="230"/>
      <c r="Z717" s="22" t="str">
        <f>""</f>
        <v/>
      </c>
      <c r="AB717" s="23" t="str">
        <f t="shared" si="390"/>
        <v/>
      </c>
      <c r="AC717" s="2" t="b">
        <f>COUNT(Q717:Q$2500)&gt;0</f>
        <v>0</v>
      </c>
      <c r="AD717" s="2" t="b">
        <f t="shared" si="373"/>
        <v>0</v>
      </c>
      <c r="AE717" s="2" t="b">
        <f t="shared" si="374"/>
        <v>0</v>
      </c>
      <c r="AF717" s="2" t="b">
        <f t="shared" si="375"/>
        <v>0</v>
      </c>
      <c r="AG717" s="2" t="b">
        <f>OR(
  AND(AC717,NOT(AC718)),
  AND(AF717,WEEKDAY(AH716,2)=EINSTELLUNGEN!$D$12),
  AND(AF717,AH717=$J$35)
)</f>
        <v>0</v>
      </c>
      <c r="AH717" s="2">
        <f>IF(AE717,AH716+IF(WEEKDAY(AH716+1,2)&lt;=EINSTELLUNGEN!$D$12,1,$J$36),AH716)</f>
        <v>42020</v>
      </c>
      <c r="AI717" s="2">
        <f t="shared" si="376"/>
        <v>2019</v>
      </c>
      <c r="AJ717" s="2">
        <f t="shared" si="377"/>
        <v>201901</v>
      </c>
      <c r="AK717" s="2">
        <f t="shared" si="378"/>
        <v>201901</v>
      </c>
      <c r="AL717" s="2">
        <f t="shared" si="406"/>
        <v>201903</v>
      </c>
      <c r="AM717" s="2" t="b">
        <f t="shared" si="379"/>
        <v>1</v>
      </c>
      <c r="AN717" s="4" t="e">
        <f t="shared" si="391"/>
        <v>#N/A</v>
      </c>
      <c r="AO717" s="4" t="e">
        <f t="shared" si="392"/>
        <v>#N/A</v>
      </c>
      <c r="AP717" s="2" t="str">
        <f>IF(AD717,
  IF(ISBLANK(H717),
    AP716,
    IF(LEN(H717)=1,
      IF(OR(UPPER(H717)="A",UPPER(H717)="I"),
        EINSTELLUNGEN!$D$21,
        IF(OR(UPPER(H717)="B",UPPER(H717)="M"),
          EINSTELLUNGEN!$D$22,
          IF(OR(UPPER(H717)="C",UPPER(H717)="S"),
            EINSTELLUNGEN!$D$23,
            IF(UPPER(H717)="D",
              EINSTELLUNGEN!$D$24,
              IF(UPPER(H717)="E",
                EINSTELLUNGEN!$D$25,
                UPPER(H717)))))),
      IF(ISNUMBER(H717),
        EINSTELLUNGEN!$D$20&amp;H717,
        UPPER(H717)))),
  "")</f>
        <v/>
      </c>
      <c r="AQ717" s="2" t="str">
        <f t="shared" si="393"/>
        <v/>
      </c>
      <c r="AR717" s="2">
        <f t="shared" si="394"/>
        <v>0</v>
      </c>
      <c r="AS717" s="145">
        <f t="shared" si="395"/>
        <v>0.33333333333333331</v>
      </c>
      <c r="AT717" s="2">
        <f t="shared" si="396"/>
        <v>0</v>
      </c>
      <c r="AU717" s="2">
        <f t="shared" si="397"/>
        <v>0</v>
      </c>
      <c r="AV717" s="2">
        <f t="shared" si="398"/>
        <v>0</v>
      </c>
      <c r="AW717" s="2">
        <f t="shared" si="399"/>
        <v>0</v>
      </c>
      <c r="AX717" s="2">
        <f t="shared" si="380"/>
        <v>0</v>
      </c>
      <c r="AY717" s="2">
        <f t="shared" si="400"/>
        <v>0</v>
      </c>
      <c r="AZ717" s="145" t="e">
        <f t="shared" si="401"/>
        <v>#N/A</v>
      </c>
      <c r="BA717" s="145" t="e">
        <f t="shared" si="402"/>
        <v>#N/A</v>
      </c>
      <c r="BB717" s="145">
        <f t="shared" si="403"/>
        <v>2.083333333333337E-2</v>
      </c>
      <c r="BC717" s="2">
        <f>IF(AM717,
  IF(AND(AL717=$J$31,_xlfn.DAYS(AH717,DATE(AI717,1,1))&lt;7),
    MAX(0,EINSTELLUNGEN!$D$12+1-WEEKDAY(DATE(EINSTELLUNGEN!$D$9,EINSTELLUNGEN!$D$10,1),2)),
    IF(AL717=$J$33,
      MIN(EINSTELLUNGEN!$D$12,WEEKDAY(DATE(EINSTELLUNGEN!$D$9,12,31),2)),
      EINSTELLUNGEN!$D$12
  )) - SUMIF(AL$50:AL$2500,"="&amp;AL717,AX$50:AX$2500),
  0)</f>
        <v>3</v>
      </c>
      <c r="BD717" s="2">
        <f t="shared" si="404"/>
        <v>0.33333333333333331</v>
      </c>
      <c r="BE717" s="2">
        <f t="shared" si="405"/>
        <v>0</v>
      </c>
    </row>
    <row r="718" spans="1:57" ht="10.5" customHeight="1">
      <c r="A718" s="1" t="str">
        <f t="shared" ca="1" si="381"/>
        <v/>
      </c>
      <c r="B718" s="1" t="str">
        <f t="shared" ca="1" si="382"/>
        <v/>
      </c>
      <c r="C718" s="1" t="str">
        <f t="shared" ca="1" si="383"/>
        <v/>
      </c>
      <c r="D718" s="1" t="str">
        <f t="shared" ca="1" si="384"/>
        <v/>
      </c>
      <c r="F718" s="10"/>
      <c r="G718" s="136" t="str">
        <f t="shared" si="385"/>
        <v/>
      </c>
      <c r="H718" s="27"/>
      <c r="I718" s="28"/>
      <c r="J718" s="28"/>
      <c r="K718" s="29"/>
      <c r="L718" s="136"/>
      <c r="M718" s="136"/>
      <c r="N718" s="136"/>
      <c r="O718" s="26" t="str">
        <f t="shared" si="386"/>
        <v/>
      </c>
      <c r="P718" s="218" t="str">
        <f t="shared" si="387"/>
        <v/>
      </c>
      <c r="Q718" s="26" t="str">
        <f t="shared" si="388"/>
        <v/>
      </c>
      <c r="R718" s="22"/>
      <c r="S718" s="99"/>
      <c r="T718" s="10"/>
      <c r="U718" s="229" t="str">
        <f t="shared" si="389"/>
        <v/>
      </c>
      <c r="V718" s="230"/>
      <c r="W718" s="230"/>
      <c r="X718" s="230"/>
      <c r="Y718" s="230"/>
      <c r="Z718" s="22" t="str">
        <f>""</f>
        <v/>
      </c>
      <c r="AB718" s="23" t="str">
        <f t="shared" si="390"/>
        <v/>
      </c>
      <c r="AC718" s="2" t="b">
        <f>COUNT(Q718:Q$2500)&gt;0</f>
        <v>0</v>
      </c>
      <c r="AD718" s="2" t="b">
        <f t="shared" si="373"/>
        <v>0</v>
      </c>
      <c r="AE718" s="2" t="b">
        <f t="shared" si="374"/>
        <v>0</v>
      </c>
      <c r="AF718" s="2" t="b">
        <f t="shared" si="375"/>
        <v>0</v>
      </c>
      <c r="AG718" s="2" t="b">
        <f>OR(
  AND(AC718,NOT(AC719)),
  AND(AF718,WEEKDAY(AH717,2)=EINSTELLUNGEN!$D$12),
  AND(AF718,AH718=$J$35)
)</f>
        <v>0</v>
      </c>
      <c r="AH718" s="2">
        <f>IF(AE718,AH717+IF(WEEKDAY(AH717+1,2)&lt;=EINSTELLUNGEN!$D$12,1,$J$36),AH717)</f>
        <v>42020</v>
      </c>
      <c r="AI718" s="2">
        <f t="shared" si="376"/>
        <v>2019</v>
      </c>
      <c r="AJ718" s="2">
        <f t="shared" si="377"/>
        <v>201901</v>
      </c>
      <c r="AK718" s="2">
        <f t="shared" si="378"/>
        <v>201901</v>
      </c>
      <c r="AL718" s="2">
        <f t="shared" si="406"/>
        <v>201903</v>
      </c>
      <c r="AM718" s="2" t="b">
        <f t="shared" si="379"/>
        <v>1</v>
      </c>
      <c r="AN718" s="4" t="e">
        <f t="shared" si="391"/>
        <v>#N/A</v>
      </c>
      <c r="AO718" s="4" t="e">
        <f t="shared" si="392"/>
        <v>#N/A</v>
      </c>
      <c r="AP718" s="2" t="str">
        <f>IF(AD718,
  IF(ISBLANK(H718),
    AP717,
    IF(LEN(H718)=1,
      IF(OR(UPPER(H718)="A",UPPER(H718)="I"),
        EINSTELLUNGEN!$D$21,
        IF(OR(UPPER(H718)="B",UPPER(H718)="M"),
          EINSTELLUNGEN!$D$22,
          IF(OR(UPPER(H718)="C",UPPER(H718)="S"),
            EINSTELLUNGEN!$D$23,
            IF(UPPER(H718)="D",
              EINSTELLUNGEN!$D$24,
              IF(UPPER(H718)="E",
                EINSTELLUNGEN!$D$25,
                UPPER(H718)))))),
      IF(ISNUMBER(H718),
        EINSTELLUNGEN!$D$20&amp;H718,
        UPPER(H718)))),
  "")</f>
        <v/>
      </c>
      <c r="AQ718" s="2" t="str">
        <f t="shared" si="393"/>
        <v/>
      </c>
      <c r="AR718" s="2">
        <f t="shared" si="394"/>
        <v>0</v>
      </c>
      <c r="AS718" s="145">
        <f t="shared" si="395"/>
        <v>0.33333333333333331</v>
      </c>
      <c r="AT718" s="2">
        <f t="shared" si="396"/>
        <v>0</v>
      </c>
      <c r="AU718" s="2">
        <f t="shared" si="397"/>
        <v>0</v>
      </c>
      <c r="AV718" s="2">
        <f t="shared" si="398"/>
        <v>0</v>
      </c>
      <c r="AW718" s="2">
        <f t="shared" si="399"/>
        <v>0</v>
      </c>
      <c r="AX718" s="2">
        <f t="shared" si="380"/>
        <v>0</v>
      </c>
      <c r="AY718" s="2">
        <f t="shared" si="400"/>
        <v>0</v>
      </c>
      <c r="AZ718" s="145" t="e">
        <f t="shared" si="401"/>
        <v>#N/A</v>
      </c>
      <c r="BA718" s="145" t="e">
        <f t="shared" si="402"/>
        <v>#N/A</v>
      </c>
      <c r="BB718" s="145">
        <f t="shared" si="403"/>
        <v>2.083333333333337E-2</v>
      </c>
      <c r="BC718" s="2">
        <f>IF(AM718,
  IF(AND(AL718=$J$31,_xlfn.DAYS(AH718,DATE(AI718,1,1))&lt;7),
    MAX(0,EINSTELLUNGEN!$D$12+1-WEEKDAY(DATE(EINSTELLUNGEN!$D$9,EINSTELLUNGEN!$D$10,1),2)),
    IF(AL718=$J$33,
      MIN(EINSTELLUNGEN!$D$12,WEEKDAY(DATE(EINSTELLUNGEN!$D$9,12,31),2)),
      EINSTELLUNGEN!$D$12
  )) - SUMIF(AL$50:AL$2500,"="&amp;AL718,AX$50:AX$2500),
  0)</f>
        <v>3</v>
      </c>
      <c r="BD718" s="2">
        <f t="shared" si="404"/>
        <v>0.33333333333333331</v>
      </c>
      <c r="BE718" s="2">
        <f t="shared" si="405"/>
        <v>0</v>
      </c>
    </row>
    <row r="719" spans="1:57" ht="10.5" customHeight="1">
      <c r="A719" s="1" t="str">
        <f t="shared" ca="1" si="381"/>
        <v/>
      </c>
      <c r="B719" s="1" t="str">
        <f t="shared" ca="1" si="382"/>
        <v/>
      </c>
      <c r="C719" s="1" t="str">
        <f t="shared" ca="1" si="383"/>
        <v/>
      </c>
      <c r="D719" s="1" t="str">
        <f t="shared" ca="1" si="384"/>
        <v/>
      </c>
      <c r="F719" s="10"/>
      <c r="G719" s="136" t="str">
        <f t="shared" si="385"/>
        <v/>
      </c>
      <c r="H719" s="27"/>
      <c r="I719" s="28"/>
      <c r="J719" s="28"/>
      <c r="K719" s="29"/>
      <c r="L719" s="136"/>
      <c r="M719" s="136"/>
      <c r="N719" s="136"/>
      <c r="O719" s="26" t="str">
        <f t="shared" si="386"/>
        <v/>
      </c>
      <c r="P719" s="218" t="str">
        <f t="shared" si="387"/>
        <v/>
      </c>
      <c r="Q719" s="26" t="str">
        <f t="shared" si="388"/>
        <v/>
      </c>
      <c r="R719" s="22"/>
      <c r="S719" s="99"/>
      <c r="T719" s="10"/>
      <c r="U719" s="229" t="str">
        <f t="shared" si="389"/>
        <v/>
      </c>
      <c r="V719" s="230"/>
      <c r="W719" s="230"/>
      <c r="X719" s="230"/>
      <c r="Y719" s="230"/>
      <c r="Z719" s="22" t="str">
        <f>""</f>
        <v/>
      </c>
      <c r="AB719" s="23" t="str">
        <f t="shared" si="390"/>
        <v/>
      </c>
      <c r="AC719" s="2" t="b">
        <f>COUNT(Q719:Q$2500)&gt;0</f>
        <v>0</v>
      </c>
      <c r="AD719" s="2" t="b">
        <f t="shared" si="373"/>
        <v>0</v>
      </c>
      <c r="AE719" s="2" t="b">
        <f t="shared" si="374"/>
        <v>0</v>
      </c>
      <c r="AF719" s="2" t="b">
        <f t="shared" si="375"/>
        <v>0</v>
      </c>
      <c r="AG719" s="2" t="b">
        <f>OR(
  AND(AC719,NOT(AC720)),
  AND(AF719,WEEKDAY(AH718,2)=EINSTELLUNGEN!$D$12),
  AND(AF719,AH719=$J$35)
)</f>
        <v>0</v>
      </c>
      <c r="AH719" s="2">
        <f>IF(AE719,AH718+IF(WEEKDAY(AH718+1,2)&lt;=EINSTELLUNGEN!$D$12,1,$J$36),AH718)</f>
        <v>42020</v>
      </c>
      <c r="AI719" s="2">
        <f t="shared" si="376"/>
        <v>2019</v>
      </c>
      <c r="AJ719" s="2">
        <f t="shared" si="377"/>
        <v>201901</v>
      </c>
      <c r="AK719" s="2">
        <f t="shared" si="378"/>
        <v>201901</v>
      </c>
      <c r="AL719" s="2">
        <f t="shared" si="406"/>
        <v>201903</v>
      </c>
      <c r="AM719" s="2" t="b">
        <f t="shared" si="379"/>
        <v>1</v>
      </c>
      <c r="AN719" s="4" t="e">
        <f t="shared" si="391"/>
        <v>#N/A</v>
      </c>
      <c r="AO719" s="4" t="e">
        <f t="shared" si="392"/>
        <v>#N/A</v>
      </c>
      <c r="AP719" s="2" t="str">
        <f>IF(AD719,
  IF(ISBLANK(H719),
    AP718,
    IF(LEN(H719)=1,
      IF(OR(UPPER(H719)="A",UPPER(H719)="I"),
        EINSTELLUNGEN!$D$21,
        IF(OR(UPPER(H719)="B",UPPER(H719)="M"),
          EINSTELLUNGEN!$D$22,
          IF(OR(UPPER(H719)="C",UPPER(H719)="S"),
            EINSTELLUNGEN!$D$23,
            IF(UPPER(H719)="D",
              EINSTELLUNGEN!$D$24,
              IF(UPPER(H719)="E",
                EINSTELLUNGEN!$D$25,
                UPPER(H719)))))),
      IF(ISNUMBER(H719),
        EINSTELLUNGEN!$D$20&amp;H719,
        UPPER(H719)))),
  "")</f>
        <v/>
      </c>
      <c r="AQ719" s="2" t="str">
        <f t="shared" si="393"/>
        <v/>
      </c>
      <c r="AR719" s="2">
        <f t="shared" si="394"/>
        <v>0</v>
      </c>
      <c r="AS719" s="145">
        <f t="shared" si="395"/>
        <v>0.33333333333333331</v>
      </c>
      <c r="AT719" s="2">
        <f t="shared" si="396"/>
        <v>0</v>
      </c>
      <c r="AU719" s="2">
        <f t="shared" si="397"/>
        <v>0</v>
      </c>
      <c r="AV719" s="2">
        <f t="shared" si="398"/>
        <v>0</v>
      </c>
      <c r="AW719" s="2">
        <f t="shared" si="399"/>
        <v>0</v>
      </c>
      <c r="AX719" s="2">
        <f t="shared" si="380"/>
        <v>0</v>
      </c>
      <c r="AY719" s="2">
        <f t="shared" si="400"/>
        <v>0</v>
      </c>
      <c r="AZ719" s="145" t="e">
        <f t="shared" si="401"/>
        <v>#N/A</v>
      </c>
      <c r="BA719" s="145" t="e">
        <f t="shared" si="402"/>
        <v>#N/A</v>
      </c>
      <c r="BB719" s="145">
        <f t="shared" si="403"/>
        <v>2.083333333333337E-2</v>
      </c>
      <c r="BC719" s="2">
        <f>IF(AM719,
  IF(AND(AL719=$J$31,_xlfn.DAYS(AH719,DATE(AI719,1,1))&lt;7),
    MAX(0,EINSTELLUNGEN!$D$12+1-WEEKDAY(DATE(EINSTELLUNGEN!$D$9,EINSTELLUNGEN!$D$10,1),2)),
    IF(AL719=$J$33,
      MIN(EINSTELLUNGEN!$D$12,WEEKDAY(DATE(EINSTELLUNGEN!$D$9,12,31),2)),
      EINSTELLUNGEN!$D$12
  )) - SUMIF(AL$50:AL$2500,"="&amp;AL719,AX$50:AX$2500),
  0)</f>
        <v>3</v>
      </c>
      <c r="BD719" s="2">
        <f t="shared" si="404"/>
        <v>0.33333333333333331</v>
      </c>
      <c r="BE719" s="2">
        <f t="shared" si="405"/>
        <v>0</v>
      </c>
    </row>
    <row r="720" spans="1:57" ht="10.5" customHeight="1">
      <c r="A720" s="1" t="str">
        <f t="shared" ca="1" si="381"/>
        <v/>
      </c>
      <c r="B720" s="1" t="str">
        <f t="shared" ca="1" si="382"/>
        <v/>
      </c>
      <c r="C720" s="1" t="str">
        <f t="shared" ca="1" si="383"/>
        <v/>
      </c>
      <c r="D720" s="1" t="str">
        <f t="shared" ca="1" si="384"/>
        <v/>
      </c>
      <c r="F720" s="10"/>
      <c r="G720" s="136" t="str">
        <f t="shared" si="385"/>
        <v/>
      </c>
      <c r="H720" s="27"/>
      <c r="I720" s="28"/>
      <c r="J720" s="28"/>
      <c r="K720" s="29"/>
      <c r="L720" s="136"/>
      <c r="M720" s="136"/>
      <c r="N720" s="136"/>
      <c r="O720" s="26" t="str">
        <f t="shared" si="386"/>
        <v/>
      </c>
      <c r="P720" s="218" t="str">
        <f t="shared" si="387"/>
        <v/>
      </c>
      <c r="Q720" s="26" t="str">
        <f t="shared" si="388"/>
        <v/>
      </c>
      <c r="R720" s="22"/>
      <c r="S720" s="99"/>
      <c r="T720" s="10"/>
      <c r="U720" s="229" t="str">
        <f t="shared" si="389"/>
        <v/>
      </c>
      <c r="V720" s="230"/>
      <c r="W720" s="230"/>
      <c r="X720" s="230"/>
      <c r="Y720" s="230"/>
      <c r="Z720" s="22" t="str">
        <f>""</f>
        <v/>
      </c>
      <c r="AB720" s="23" t="str">
        <f t="shared" si="390"/>
        <v/>
      </c>
      <c r="AC720" s="2" t="b">
        <f>COUNT(Q720:Q$2500)&gt;0</f>
        <v>0</v>
      </c>
      <c r="AD720" s="2" t="b">
        <f t="shared" si="373"/>
        <v>0</v>
      </c>
      <c r="AE720" s="2" t="b">
        <f t="shared" si="374"/>
        <v>0</v>
      </c>
      <c r="AF720" s="2" t="b">
        <f t="shared" si="375"/>
        <v>0</v>
      </c>
      <c r="AG720" s="2" t="b">
        <f>OR(
  AND(AC720,NOT(AC721)),
  AND(AF720,WEEKDAY(AH719,2)=EINSTELLUNGEN!$D$12),
  AND(AF720,AH720=$J$35)
)</f>
        <v>0</v>
      </c>
      <c r="AH720" s="2">
        <f>IF(AE720,AH719+IF(WEEKDAY(AH719+1,2)&lt;=EINSTELLUNGEN!$D$12,1,$J$36),AH719)</f>
        <v>42020</v>
      </c>
      <c r="AI720" s="2">
        <f t="shared" si="376"/>
        <v>2019</v>
      </c>
      <c r="AJ720" s="2">
        <f t="shared" si="377"/>
        <v>201901</v>
      </c>
      <c r="AK720" s="2">
        <f t="shared" si="378"/>
        <v>201901</v>
      </c>
      <c r="AL720" s="2">
        <f t="shared" si="406"/>
        <v>201903</v>
      </c>
      <c r="AM720" s="2" t="b">
        <f t="shared" si="379"/>
        <v>1</v>
      </c>
      <c r="AN720" s="4" t="e">
        <f t="shared" si="391"/>
        <v>#N/A</v>
      </c>
      <c r="AO720" s="4" t="e">
        <f t="shared" si="392"/>
        <v>#N/A</v>
      </c>
      <c r="AP720" s="2" t="str">
        <f>IF(AD720,
  IF(ISBLANK(H720),
    AP719,
    IF(LEN(H720)=1,
      IF(OR(UPPER(H720)="A",UPPER(H720)="I"),
        EINSTELLUNGEN!$D$21,
        IF(OR(UPPER(H720)="B",UPPER(H720)="M"),
          EINSTELLUNGEN!$D$22,
          IF(OR(UPPER(H720)="C",UPPER(H720)="S"),
            EINSTELLUNGEN!$D$23,
            IF(UPPER(H720)="D",
              EINSTELLUNGEN!$D$24,
              IF(UPPER(H720)="E",
                EINSTELLUNGEN!$D$25,
                UPPER(H720)))))),
      IF(ISNUMBER(H720),
        EINSTELLUNGEN!$D$20&amp;H720,
        UPPER(H720)))),
  "")</f>
        <v/>
      </c>
      <c r="AQ720" s="2" t="str">
        <f t="shared" si="393"/>
        <v/>
      </c>
      <c r="AR720" s="2">
        <f t="shared" si="394"/>
        <v>0</v>
      </c>
      <c r="AS720" s="145">
        <f t="shared" si="395"/>
        <v>0.33333333333333331</v>
      </c>
      <c r="AT720" s="2">
        <f t="shared" si="396"/>
        <v>0</v>
      </c>
      <c r="AU720" s="2">
        <f t="shared" si="397"/>
        <v>0</v>
      </c>
      <c r="AV720" s="2">
        <f t="shared" si="398"/>
        <v>0</v>
      </c>
      <c r="AW720" s="2">
        <f t="shared" si="399"/>
        <v>0</v>
      </c>
      <c r="AX720" s="2">
        <f t="shared" si="380"/>
        <v>0</v>
      </c>
      <c r="AY720" s="2">
        <f t="shared" si="400"/>
        <v>0</v>
      </c>
      <c r="AZ720" s="145" t="e">
        <f t="shared" si="401"/>
        <v>#N/A</v>
      </c>
      <c r="BA720" s="145" t="e">
        <f t="shared" si="402"/>
        <v>#N/A</v>
      </c>
      <c r="BB720" s="145">
        <f t="shared" si="403"/>
        <v>2.083333333333337E-2</v>
      </c>
      <c r="BC720" s="2">
        <f>IF(AM720,
  IF(AND(AL720=$J$31,_xlfn.DAYS(AH720,DATE(AI720,1,1))&lt;7),
    MAX(0,EINSTELLUNGEN!$D$12+1-WEEKDAY(DATE(EINSTELLUNGEN!$D$9,EINSTELLUNGEN!$D$10,1),2)),
    IF(AL720=$J$33,
      MIN(EINSTELLUNGEN!$D$12,WEEKDAY(DATE(EINSTELLUNGEN!$D$9,12,31),2)),
      EINSTELLUNGEN!$D$12
  )) - SUMIF(AL$50:AL$2500,"="&amp;AL720,AX$50:AX$2500),
  0)</f>
        <v>3</v>
      </c>
      <c r="BD720" s="2">
        <f t="shared" si="404"/>
        <v>0.33333333333333331</v>
      </c>
      <c r="BE720" s="2">
        <f t="shared" si="405"/>
        <v>0</v>
      </c>
    </row>
    <row r="721" spans="1:57" ht="10.5" customHeight="1">
      <c r="A721" s="1" t="str">
        <f t="shared" ca="1" si="381"/>
        <v/>
      </c>
      <c r="B721" s="1" t="str">
        <f t="shared" ca="1" si="382"/>
        <v/>
      </c>
      <c r="C721" s="1" t="str">
        <f t="shared" ca="1" si="383"/>
        <v/>
      </c>
      <c r="D721" s="1" t="str">
        <f t="shared" ca="1" si="384"/>
        <v/>
      </c>
      <c r="F721" s="10"/>
      <c r="G721" s="136" t="str">
        <f t="shared" si="385"/>
        <v/>
      </c>
      <c r="H721" s="27"/>
      <c r="I721" s="28"/>
      <c r="J721" s="28"/>
      <c r="K721" s="29"/>
      <c r="L721" s="136"/>
      <c r="M721" s="136"/>
      <c r="N721" s="136"/>
      <c r="O721" s="26" t="str">
        <f t="shared" si="386"/>
        <v/>
      </c>
      <c r="P721" s="218" t="str">
        <f t="shared" si="387"/>
        <v/>
      </c>
      <c r="Q721" s="26" t="str">
        <f t="shared" si="388"/>
        <v/>
      </c>
      <c r="R721" s="22"/>
      <c r="S721" s="99"/>
      <c r="T721" s="10"/>
      <c r="U721" s="229" t="str">
        <f t="shared" si="389"/>
        <v/>
      </c>
      <c r="V721" s="230"/>
      <c r="W721" s="230"/>
      <c r="X721" s="230"/>
      <c r="Y721" s="230"/>
      <c r="Z721" s="22" t="str">
        <f>""</f>
        <v/>
      </c>
      <c r="AB721" s="23" t="str">
        <f t="shared" si="390"/>
        <v/>
      </c>
      <c r="AC721" s="2" t="b">
        <f>COUNT(Q721:Q$2500)&gt;0</f>
        <v>0</v>
      </c>
      <c r="AD721" s="2" t="b">
        <f t="shared" si="373"/>
        <v>0</v>
      </c>
      <c r="AE721" s="2" t="b">
        <f t="shared" si="374"/>
        <v>0</v>
      </c>
      <c r="AF721" s="2" t="b">
        <f t="shared" si="375"/>
        <v>0</v>
      </c>
      <c r="AG721" s="2" t="b">
        <f>OR(
  AND(AC721,NOT(AC722)),
  AND(AF721,WEEKDAY(AH720,2)=EINSTELLUNGEN!$D$12),
  AND(AF721,AH721=$J$35)
)</f>
        <v>0</v>
      </c>
      <c r="AH721" s="2">
        <f>IF(AE721,AH720+IF(WEEKDAY(AH720+1,2)&lt;=EINSTELLUNGEN!$D$12,1,$J$36),AH720)</f>
        <v>42020</v>
      </c>
      <c r="AI721" s="2">
        <f t="shared" si="376"/>
        <v>2019</v>
      </c>
      <c r="AJ721" s="2">
        <f t="shared" si="377"/>
        <v>201901</v>
      </c>
      <c r="AK721" s="2">
        <f t="shared" si="378"/>
        <v>201901</v>
      </c>
      <c r="AL721" s="2">
        <f t="shared" si="406"/>
        <v>201903</v>
      </c>
      <c r="AM721" s="2" t="b">
        <f t="shared" si="379"/>
        <v>1</v>
      </c>
      <c r="AN721" s="4" t="e">
        <f t="shared" si="391"/>
        <v>#N/A</v>
      </c>
      <c r="AO721" s="4" t="e">
        <f t="shared" si="392"/>
        <v>#N/A</v>
      </c>
      <c r="AP721" s="2" t="str">
        <f>IF(AD721,
  IF(ISBLANK(H721),
    AP720,
    IF(LEN(H721)=1,
      IF(OR(UPPER(H721)="A",UPPER(H721)="I"),
        EINSTELLUNGEN!$D$21,
        IF(OR(UPPER(H721)="B",UPPER(H721)="M"),
          EINSTELLUNGEN!$D$22,
          IF(OR(UPPER(H721)="C",UPPER(H721)="S"),
            EINSTELLUNGEN!$D$23,
            IF(UPPER(H721)="D",
              EINSTELLUNGEN!$D$24,
              IF(UPPER(H721)="E",
                EINSTELLUNGEN!$D$25,
                UPPER(H721)))))),
      IF(ISNUMBER(H721),
        EINSTELLUNGEN!$D$20&amp;H721,
        UPPER(H721)))),
  "")</f>
        <v/>
      </c>
      <c r="AQ721" s="2" t="str">
        <f t="shared" si="393"/>
        <v/>
      </c>
      <c r="AR721" s="2">
        <f t="shared" si="394"/>
        <v>0</v>
      </c>
      <c r="AS721" s="145">
        <f t="shared" si="395"/>
        <v>0.33333333333333331</v>
      </c>
      <c r="AT721" s="2">
        <f t="shared" si="396"/>
        <v>0</v>
      </c>
      <c r="AU721" s="2">
        <f t="shared" si="397"/>
        <v>0</v>
      </c>
      <c r="AV721" s="2">
        <f t="shared" si="398"/>
        <v>0</v>
      </c>
      <c r="AW721" s="2">
        <f t="shared" si="399"/>
        <v>0</v>
      </c>
      <c r="AX721" s="2">
        <f t="shared" si="380"/>
        <v>0</v>
      </c>
      <c r="AY721" s="2">
        <f t="shared" si="400"/>
        <v>0</v>
      </c>
      <c r="AZ721" s="145" t="e">
        <f t="shared" si="401"/>
        <v>#N/A</v>
      </c>
      <c r="BA721" s="145" t="e">
        <f t="shared" si="402"/>
        <v>#N/A</v>
      </c>
      <c r="BB721" s="145">
        <f t="shared" si="403"/>
        <v>2.083333333333337E-2</v>
      </c>
      <c r="BC721" s="2">
        <f>IF(AM721,
  IF(AND(AL721=$J$31,_xlfn.DAYS(AH721,DATE(AI721,1,1))&lt;7),
    MAX(0,EINSTELLUNGEN!$D$12+1-WEEKDAY(DATE(EINSTELLUNGEN!$D$9,EINSTELLUNGEN!$D$10,1),2)),
    IF(AL721=$J$33,
      MIN(EINSTELLUNGEN!$D$12,WEEKDAY(DATE(EINSTELLUNGEN!$D$9,12,31),2)),
      EINSTELLUNGEN!$D$12
  )) - SUMIF(AL$50:AL$2500,"="&amp;AL721,AX$50:AX$2500),
  0)</f>
        <v>3</v>
      </c>
      <c r="BD721" s="2">
        <f t="shared" si="404"/>
        <v>0.33333333333333331</v>
      </c>
      <c r="BE721" s="2">
        <f t="shared" si="405"/>
        <v>0</v>
      </c>
    </row>
    <row r="722" spans="1:57" ht="10.5" customHeight="1">
      <c r="A722" s="1" t="str">
        <f t="shared" ca="1" si="381"/>
        <v/>
      </c>
      <c r="B722" s="1" t="str">
        <f t="shared" ca="1" si="382"/>
        <v/>
      </c>
      <c r="C722" s="1" t="str">
        <f t="shared" ca="1" si="383"/>
        <v/>
      </c>
      <c r="D722" s="1" t="str">
        <f t="shared" ca="1" si="384"/>
        <v/>
      </c>
      <c r="F722" s="10"/>
      <c r="G722" s="136" t="str">
        <f t="shared" si="385"/>
        <v/>
      </c>
      <c r="H722" s="27"/>
      <c r="I722" s="28"/>
      <c r="J722" s="28"/>
      <c r="K722" s="29"/>
      <c r="L722" s="136"/>
      <c r="M722" s="136"/>
      <c r="N722" s="136"/>
      <c r="O722" s="26" t="str">
        <f t="shared" si="386"/>
        <v/>
      </c>
      <c r="P722" s="218" t="str">
        <f t="shared" si="387"/>
        <v/>
      </c>
      <c r="Q722" s="26" t="str">
        <f t="shared" si="388"/>
        <v/>
      </c>
      <c r="R722" s="22"/>
      <c r="S722" s="99"/>
      <c r="T722" s="10"/>
      <c r="U722" s="229" t="str">
        <f t="shared" si="389"/>
        <v/>
      </c>
      <c r="V722" s="230"/>
      <c r="W722" s="230"/>
      <c r="X722" s="230"/>
      <c r="Y722" s="230"/>
      <c r="Z722" s="22" t="str">
        <f>""</f>
        <v/>
      </c>
      <c r="AB722" s="23" t="str">
        <f t="shared" si="390"/>
        <v/>
      </c>
      <c r="AC722" s="2" t="b">
        <f>COUNT(Q722:Q$2500)&gt;0</f>
        <v>0</v>
      </c>
      <c r="AD722" s="2" t="b">
        <f t="shared" si="373"/>
        <v>0</v>
      </c>
      <c r="AE722" s="2" t="b">
        <f t="shared" si="374"/>
        <v>0</v>
      </c>
      <c r="AF722" s="2" t="b">
        <f t="shared" si="375"/>
        <v>0</v>
      </c>
      <c r="AG722" s="2" t="b">
        <f>OR(
  AND(AC722,NOT(AC723)),
  AND(AF722,WEEKDAY(AH721,2)=EINSTELLUNGEN!$D$12),
  AND(AF722,AH722=$J$35)
)</f>
        <v>0</v>
      </c>
      <c r="AH722" s="2">
        <f>IF(AE722,AH721+IF(WEEKDAY(AH721+1,2)&lt;=EINSTELLUNGEN!$D$12,1,$J$36),AH721)</f>
        <v>42020</v>
      </c>
      <c r="AI722" s="2">
        <f t="shared" si="376"/>
        <v>2019</v>
      </c>
      <c r="AJ722" s="2">
        <f t="shared" si="377"/>
        <v>201901</v>
      </c>
      <c r="AK722" s="2">
        <f t="shared" si="378"/>
        <v>201901</v>
      </c>
      <c r="AL722" s="2">
        <f t="shared" si="406"/>
        <v>201903</v>
      </c>
      <c r="AM722" s="2" t="b">
        <f t="shared" si="379"/>
        <v>1</v>
      </c>
      <c r="AN722" s="4" t="e">
        <f t="shared" si="391"/>
        <v>#N/A</v>
      </c>
      <c r="AO722" s="4" t="e">
        <f t="shared" si="392"/>
        <v>#N/A</v>
      </c>
      <c r="AP722" s="2" t="str">
        <f>IF(AD722,
  IF(ISBLANK(H722),
    AP721,
    IF(LEN(H722)=1,
      IF(OR(UPPER(H722)="A",UPPER(H722)="I"),
        EINSTELLUNGEN!$D$21,
        IF(OR(UPPER(H722)="B",UPPER(H722)="M"),
          EINSTELLUNGEN!$D$22,
          IF(OR(UPPER(H722)="C",UPPER(H722)="S"),
            EINSTELLUNGEN!$D$23,
            IF(UPPER(H722)="D",
              EINSTELLUNGEN!$D$24,
              IF(UPPER(H722)="E",
                EINSTELLUNGEN!$D$25,
                UPPER(H722)))))),
      IF(ISNUMBER(H722),
        EINSTELLUNGEN!$D$20&amp;H722,
        UPPER(H722)))),
  "")</f>
        <v/>
      </c>
      <c r="AQ722" s="2" t="str">
        <f t="shared" si="393"/>
        <v/>
      </c>
      <c r="AR722" s="2">
        <f t="shared" si="394"/>
        <v>0</v>
      </c>
      <c r="AS722" s="145">
        <f t="shared" si="395"/>
        <v>0.33333333333333331</v>
      </c>
      <c r="AT722" s="2">
        <f t="shared" si="396"/>
        <v>0</v>
      </c>
      <c r="AU722" s="2">
        <f t="shared" si="397"/>
        <v>0</v>
      </c>
      <c r="AV722" s="2">
        <f t="shared" si="398"/>
        <v>0</v>
      </c>
      <c r="AW722" s="2">
        <f t="shared" si="399"/>
        <v>0</v>
      </c>
      <c r="AX722" s="2">
        <f t="shared" si="380"/>
        <v>0</v>
      </c>
      <c r="AY722" s="2">
        <f t="shared" si="400"/>
        <v>0</v>
      </c>
      <c r="AZ722" s="145" t="e">
        <f t="shared" si="401"/>
        <v>#N/A</v>
      </c>
      <c r="BA722" s="145" t="e">
        <f t="shared" si="402"/>
        <v>#N/A</v>
      </c>
      <c r="BB722" s="145">
        <f t="shared" si="403"/>
        <v>2.083333333333337E-2</v>
      </c>
      <c r="BC722" s="2">
        <f>IF(AM722,
  IF(AND(AL722=$J$31,_xlfn.DAYS(AH722,DATE(AI722,1,1))&lt;7),
    MAX(0,EINSTELLUNGEN!$D$12+1-WEEKDAY(DATE(EINSTELLUNGEN!$D$9,EINSTELLUNGEN!$D$10,1),2)),
    IF(AL722=$J$33,
      MIN(EINSTELLUNGEN!$D$12,WEEKDAY(DATE(EINSTELLUNGEN!$D$9,12,31),2)),
      EINSTELLUNGEN!$D$12
  )) - SUMIF(AL$50:AL$2500,"="&amp;AL722,AX$50:AX$2500),
  0)</f>
        <v>3</v>
      </c>
      <c r="BD722" s="2">
        <f t="shared" si="404"/>
        <v>0.33333333333333331</v>
      </c>
      <c r="BE722" s="2">
        <f t="shared" si="405"/>
        <v>0</v>
      </c>
    </row>
    <row r="723" spans="1:57" ht="10.5" customHeight="1">
      <c r="A723" s="1" t="str">
        <f t="shared" ca="1" si="381"/>
        <v/>
      </c>
      <c r="B723" s="1" t="str">
        <f t="shared" ca="1" si="382"/>
        <v/>
      </c>
      <c r="C723" s="1" t="str">
        <f t="shared" ca="1" si="383"/>
        <v/>
      </c>
      <c r="D723" s="1" t="str">
        <f t="shared" ca="1" si="384"/>
        <v/>
      </c>
      <c r="F723" s="10"/>
      <c r="G723" s="136" t="str">
        <f t="shared" si="385"/>
        <v/>
      </c>
      <c r="H723" s="27"/>
      <c r="I723" s="28"/>
      <c r="J723" s="28"/>
      <c r="K723" s="29"/>
      <c r="L723" s="136"/>
      <c r="M723" s="136"/>
      <c r="N723" s="136"/>
      <c r="O723" s="26" t="str">
        <f t="shared" si="386"/>
        <v/>
      </c>
      <c r="P723" s="218" t="str">
        <f t="shared" si="387"/>
        <v/>
      </c>
      <c r="Q723" s="26" t="str">
        <f t="shared" si="388"/>
        <v/>
      </c>
      <c r="R723" s="22"/>
      <c r="S723" s="99"/>
      <c r="T723" s="10"/>
      <c r="U723" s="229" t="str">
        <f t="shared" si="389"/>
        <v/>
      </c>
      <c r="V723" s="230"/>
      <c r="W723" s="230"/>
      <c r="X723" s="230"/>
      <c r="Y723" s="230"/>
      <c r="Z723" s="22" t="str">
        <f>""</f>
        <v/>
      </c>
      <c r="AB723" s="23" t="str">
        <f t="shared" si="390"/>
        <v/>
      </c>
      <c r="AC723" s="2" t="b">
        <f>COUNT(Q723:Q$2500)&gt;0</f>
        <v>0</v>
      </c>
      <c r="AD723" s="2" t="b">
        <f t="shared" si="373"/>
        <v>0</v>
      </c>
      <c r="AE723" s="2" t="b">
        <f t="shared" si="374"/>
        <v>0</v>
      </c>
      <c r="AF723" s="2" t="b">
        <f t="shared" si="375"/>
        <v>0</v>
      </c>
      <c r="AG723" s="2" t="b">
        <f>OR(
  AND(AC723,NOT(AC724)),
  AND(AF723,WEEKDAY(AH722,2)=EINSTELLUNGEN!$D$12),
  AND(AF723,AH723=$J$35)
)</f>
        <v>0</v>
      </c>
      <c r="AH723" s="2">
        <f>IF(AE723,AH722+IF(WEEKDAY(AH722+1,2)&lt;=EINSTELLUNGEN!$D$12,1,$J$36),AH722)</f>
        <v>42020</v>
      </c>
      <c r="AI723" s="2">
        <f t="shared" si="376"/>
        <v>2019</v>
      </c>
      <c r="AJ723" s="2">
        <f t="shared" si="377"/>
        <v>201901</v>
      </c>
      <c r="AK723" s="2">
        <f t="shared" si="378"/>
        <v>201901</v>
      </c>
      <c r="AL723" s="2">
        <f t="shared" si="406"/>
        <v>201903</v>
      </c>
      <c r="AM723" s="2" t="b">
        <f t="shared" si="379"/>
        <v>1</v>
      </c>
      <c r="AN723" s="4" t="e">
        <f t="shared" si="391"/>
        <v>#N/A</v>
      </c>
      <c r="AO723" s="4" t="e">
        <f t="shared" si="392"/>
        <v>#N/A</v>
      </c>
      <c r="AP723" s="2" t="str">
        <f>IF(AD723,
  IF(ISBLANK(H723),
    AP722,
    IF(LEN(H723)=1,
      IF(OR(UPPER(H723)="A",UPPER(H723)="I"),
        EINSTELLUNGEN!$D$21,
        IF(OR(UPPER(H723)="B",UPPER(H723)="M"),
          EINSTELLUNGEN!$D$22,
          IF(OR(UPPER(H723)="C",UPPER(H723)="S"),
            EINSTELLUNGEN!$D$23,
            IF(UPPER(H723)="D",
              EINSTELLUNGEN!$D$24,
              IF(UPPER(H723)="E",
                EINSTELLUNGEN!$D$25,
                UPPER(H723)))))),
      IF(ISNUMBER(H723),
        EINSTELLUNGEN!$D$20&amp;H723,
        UPPER(H723)))),
  "")</f>
        <v/>
      </c>
      <c r="AQ723" s="2" t="str">
        <f t="shared" si="393"/>
        <v/>
      </c>
      <c r="AR723" s="2">
        <f t="shared" si="394"/>
        <v>0</v>
      </c>
      <c r="AS723" s="145">
        <f t="shared" si="395"/>
        <v>0.33333333333333331</v>
      </c>
      <c r="AT723" s="2">
        <f t="shared" si="396"/>
        <v>0</v>
      </c>
      <c r="AU723" s="2">
        <f t="shared" si="397"/>
        <v>0</v>
      </c>
      <c r="AV723" s="2">
        <f t="shared" si="398"/>
        <v>0</v>
      </c>
      <c r="AW723" s="2">
        <f t="shared" si="399"/>
        <v>0</v>
      </c>
      <c r="AX723" s="2">
        <f t="shared" si="380"/>
        <v>0</v>
      </c>
      <c r="AY723" s="2">
        <f t="shared" si="400"/>
        <v>0</v>
      </c>
      <c r="AZ723" s="145" t="e">
        <f t="shared" si="401"/>
        <v>#N/A</v>
      </c>
      <c r="BA723" s="145" t="e">
        <f t="shared" si="402"/>
        <v>#N/A</v>
      </c>
      <c r="BB723" s="145">
        <f t="shared" si="403"/>
        <v>2.083333333333337E-2</v>
      </c>
      <c r="BC723" s="2">
        <f>IF(AM723,
  IF(AND(AL723=$J$31,_xlfn.DAYS(AH723,DATE(AI723,1,1))&lt;7),
    MAX(0,EINSTELLUNGEN!$D$12+1-WEEKDAY(DATE(EINSTELLUNGEN!$D$9,EINSTELLUNGEN!$D$10,1),2)),
    IF(AL723=$J$33,
      MIN(EINSTELLUNGEN!$D$12,WEEKDAY(DATE(EINSTELLUNGEN!$D$9,12,31),2)),
      EINSTELLUNGEN!$D$12
  )) - SUMIF(AL$50:AL$2500,"="&amp;AL723,AX$50:AX$2500),
  0)</f>
        <v>3</v>
      </c>
      <c r="BD723" s="2">
        <f t="shared" si="404"/>
        <v>0.33333333333333331</v>
      </c>
      <c r="BE723" s="2">
        <f t="shared" si="405"/>
        <v>0</v>
      </c>
    </row>
    <row r="724" spans="1:57" ht="10.5" customHeight="1">
      <c r="A724" s="1" t="str">
        <f t="shared" ca="1" si="381"/>
        <v/>
      </c>
      <c r="B724" s="1" t="str">
        <f t="shared" ca="1" si="382"/>
        <v/>
      </c>
      <c r="C724" s="1" t="str">
        <f t="shared" ca="1" si="383"/>
        <v/>
      </c>
      <c r="D724" s="1" t="str">
        <f t="shared" ca="1" si="384"/>
        <v/>
      </c>
      <c r="F724" s="10"/>
      <c r="G724" s="136" t="str">
        <f t="shared" si="385"/>
        <v/>
      </c>
      <c r="H724" s="27"/>
      <c r="I724" s="28"/>
      <c r="J724" s="28"/>
      <c r="K724" s="29"/>
      <c r="L724" s="136"/>
      <c r="M724" s="136"/>
      <c r="N724" s="136"/>
      <c r="O724" s="26" t="str">
        <f t="shared" si="386"/>
        <v/>
      </c>
      <c r="P724" s="218" t="str">
        <f t="shared" si="387"/>
        <v/>
      </c>
      <c r="Q724" s="26" t="str">
        <f t="shared" si="388"/>
        <v/>
      </c>
      <c r="R724" s="22"/>
      <c r="S724" s="99"/>
      <c r="T724" s="10"/>
      <c r="U724" s="229" t="str">
        <f t="shared" si="389"/>
        <v/>
      </c>
      <c r="V724" s="230"/>
      <c r="W724" s="230"/>
      <c r="X724" s="230"/>
      <c r="Y724" s="230"/>
      <c r="Z724" s="22" t="str">
        <f>""</f>
        <v/>
      </c>
      <c r="AB724" s="23" t="str">
        <f t="shared" si="390"/>
        <v/>
      </c>
      <c r="AC724" s="2" t="b">
        <f>COUNT(Q724:Q$2500)&gt;0</f>
        <v>0</v>
      </c>
      <c r="AD724" s="2" t="b">
        <f t="shared" si="373"/>
        <v>0</v>
      </c>
      <c r="AE724" s="2" t="b">
        <f t="shared" si="374"/>
        <v>0</v>
      </c>
      <c r="AF724" s="2" t="b">
        <f t="shared" si="375"/>
        <v>0</v>
      </c>
      <c r="AG724" s="2" t="b">
        <f>OR(
  AND(AC724,NOT(AC725)),
  AND(AF724,WEEKDAY(AH723,2)=EINSTELLUNGEN!$D$12),
  AND(AF724,AH724=$J$35)
)</f>
        <v>0</v>
      </c>
      <c r="AH724" s="2">
        <f>IF(AE724,AH723+IF(WEEKDAY(AH723+1,2)&lt;=EINSTELLUNGEN!$D$12,1,$J$36),AH723)</f>
        <v>42020</v>
      </c>
      <c r="AI724" s="2">
        <f t="shared" si="376"/>
        <v>2019</v>
      </c>
      <c r="AJ724" s="2">
        <f t="shared" si="377"/>
        <v>201901</v>
      </c>
      <c r="AK724" s="2">
        <f t="shared" si="378"/>
        <v>201901</v>
      </c>
      <c r="AL724" s="2">
        <f t="shared" si="406"/>
        <v>201903</v>
      </c>
      <c r="AM724" s="2" t="b">
        <f t="shared" si="379"/>
        <v>1</v>
      </c>
      <c r="AN724" s="4" t="e">
        <f t="shared" si="391"/>
        <v>#N/A</v>
      </c>
      <c r="AO724" s="4" t="e">
        <f t="shared" si="392"/>
        <v>#N/A</v>
      </c>
      <c r="AP724" s="2" t="str">
        <f>IF(AD724,
  IF(ISBLANK(H724),
    AP723,
    IF(LEN(H724)=1,
      IF(OR(UPPER(H724)="A",UPPER(H724)="I"),
        EINSTELLUNGEN!$D$21,
        IF(OR(UPPER(H724)="B",UPPER(H724)="M"),
          EINSTELLUNGEN!$D$22,
          IF(OR(UPPER(H724)="C",UPPER(H724)="S"),
            EINSTELLUNGEN!$D$23,
            IF(UPPER(H724)="D",
              EINSTELLUNGEN!$D$24,
              IF(UPPER(H724)="E",
                EINSTELLUNGEN!$D$25,
                UPPER(H724)))))),
      IF(ISNUMBER(H724),
        EINSTELLUNGEN!$D$20&amp;H724,
        UPPER(H724)))),
  "")</f>
        <v/>
      </c>
      <c r="AQ724" s="2" t="str">
        <f t="shared" si="393"/>
        <v/>
      </c>
      <c r="AR724" s="2">
        <f t="shared" si="394"/>
        <v>0</v>
      </c>
      <c r="AS724" s="145">
        <f t="shared" si="395"/>
        <v>0.33333333333333331</v>
      </c>
      <c r="AT724" s="2">
        <f t="shared" si="396"/>
        <v>0</v>
      </c>
      <c r="AU724" s="2">
        <f t="shared" si="397"/>
        <v>0</v>
      </c>
      <c r="AV724" s="2">
        <f t="shared" si="398"/>
        <v>0</v>
      </c>
      <c r="AW724" s="2">
        <f t="shared" si="399"/>
        <v>0</v>
      </c>
      <c r="AX724" s="2">
        <f t="shared" si="380"/>
        <v>0</v>
      </c>
      <c r="AY724" s="2">
        <f t="shared" si="400"/>
        <v>0</v>
      </c>
      <c r="AZ724" s="145" t="e">
        <f t="shared" si="401"/>
        <v>#N/A</v>
      </c>
      <c r="BA724" s="145" t="e">
        <f t="shared" si="402"/>
        <v>#N/A</v>
      </c>
      <c r="BB724" s="145">
        <f t="shared" si="403"/>
        <v>2.083333333333337E-2</v>
      </c>
      <c r="BC724" s="2">
        <f>IF(AM724,
  IF(AND(AL724=$J$31,_xlfn.DAYS(AH724,DATE(AI724,1,1))&lt;7),
    MAX(0,EINSTELLUNGEN!$D$12+1-WEEKDAY(DATE(EINSTELLUNGEN!$D$9,EINSTELLUNGEN!$D$10,1),2)),
    IF(AL724=$J$33,
      MIN(EINSTELLUNGEN!$D$12,WEEKDAY(DATE(EINSTELLUNGEN!$D$9,12,31),2)),
      EINSTELLUNGEN!$D$12
  )) - SUMIF(AL$50:AL$2500,"="&amp;AL724,AX$50:AX$2500),
  0)</f>
        <v>3</v>
      </c>
      <c r="BD724" s="2">
        <f t="shared" si="404"/>
        <v>0.33333333333333331</v>
      </c>
      <c r="BE724" s="2">
        <f t="shared" si="405"/>
        <v>0</v>
      </c>
    </row>
    <row r="725" spans="1:57" ht="10.5" customHeight="1">
      <c r="A725" s="1" t="str">
        <f t="shared" ca="1" si="381"/>
        <v/>
      </c>
      <c r="B725" s="1" t="str">
        <f t="shared" ca="1" si="382"/>
        <v/>
      </c>
      <c r="C725" s="1" t="str">
        <f t="shared" ca="1" si="383"/>
        <v/>
      </c>
      <c r="D725" s="1" t="str">
        <f t="shared" ca="1" si="384"/>
        <v/>
      </c>
      <c r="F725" s="10"/>
      <c r="G725" s="136" t="str">
        <f t="shared" si="385"/>
        <v/>
      </c>
      <c r="H725" s="27"/>
      <c r="I725" s="28"/>
      <c r="J725" s="28"/>
      <c r="K725" s="29"/>
      <c r="L725" s="136"/>
      <c r="M725" s="136"/>
      <c r="N725" s="136"/>
      <c r="O725" s="26" t="str">
        <f t="shared" si="386"/>
        <v/>
      </c>
      <c r="P725" s="218" t="str">
        <f t="shared" si="387"/>
        <v/>
      </c>
      <c r="Q725" s="26" t="str">
        <f t="shared" si="388"/>
        <v/>
      </c>
      <c r="R725" s="22"/>
      <c r="S725" s="99"/>
      <c r="T725" s="10"/>
      <c r="U725" s="229" t="str">
        <f t="shared" si="389"/>
        <v/>
      </c>
      <c r="V725" s="230"/>
      <c r="W725" s="230"/>
      <c r="X725" s="230"/>
      <c r="Y725" s="230"/>
      <c r="Z725" s="22" t="str">
        <f>""</f>
        <v/>
      </c>
      <c r="AB725" s="23" t="str">
        <f t="shared" si="390"/>
        <v/>
      </c>
      <c r="AC725" s="2" t="b">
        <f>COUNT(Q725:Q$2500)&gt;0</f>
        <v>0</v>
      </c>
      <c r="AD725" s="2" t="b">
        <f t="shared" si="373"/>
        <v>0</v>
      </c>
      <c r="AE725" s="2" t="b">
        <f t="shared" si="374"/>
        <v>0</v>
      </c>
      <c r="AF725" s="2" t="b">
        <f t="shared" si="375"/>
        <v>0</v>
      </c>
      <c r="AG725" s="2" t="b">
        <f>OR(
  AND(AC725,NOT(AC726)),
  AND(AF725,WEEKDAY(AH724,2)=EINSTELLUNGEN!$D$12),
  AND(AF725,AH725=$J$35)
)</f>
        <v>0</v>
      </c>
      <c r="AH725" s="2">
        <f>IF(AE725,AH724+IF(WEEKDAY(AH724+1,2)&lt;=EINSTELLUNGEN!$D$12,1,$J$36),AH724)</f>
        <v>42020</v>
      </c>
      <c r="AI725" s="2">
        <f t="shared" si="376"/>
        <v>2019</v>
      </c>
      <c r="AJ725" s="2">
        <f t="shared" si="377"/>
        <v>201901</v>
      </c>
      <c r="AK725" s="2">
        <f t="shared" si="378"/>
        <v>201901</v>
      </c>
      <c r="AL725" s="2">
        <f t="shared" si="406"/>
        <v>201903</v>
      </c>
      <c r="AM725" s="2" t="b">
        <f t="shared" si="379"/>
        <v>1</v>
      </c>
      <c r="AN725" s="4" t="e">
        <f t="shared" si="391"/>
        <v>#N/A</v>
      </c>
      <c r="AO725" s="4" t="e">
        <f t="shared" si="392"/>
        <v>#N/A</v>
      </c>
      <c r="AP725" s="2" t="str">
        <f>IF(AD725,
  IF(ISBLANK(H725),
    AP724,
    IF(LEN(H725)=1,
      IF(OR(UPPER(H725)="A",UPPER(H725)="I"),
        EINSTELLUNGEN!$D$21,
        IF(OR(UPPER(H725)="B",UPPER(H725)="M"),
          EINSTELLUNGEN!$D$22,
          IF(OR(UPPER(H725)="C",UPPER(H725)="S"),
            EINSTELLUNGEN!$D$23,
            IF(UPPER(H725)="D",
              EINSTELLUNGEN!$D$24,
              IF(UPPER(H725)="E",
                EINSTELLUNGEN!$D$25,
                UPPER(H725)))))),
      IF(ISNUMBER(H725),
        EINSTELLUNGEN!$D$20&amp;H725,
        UPPER(H725)))),
  "")</f>
        <v/>
      </c>
      <c r="AQ725" s="2" t="str">
        <f t="shared" si="393"/>
        <v/>
      </c>
      <c r="AR725" s="2">
        <f t="shared" si="394"/>
        <v>0</v>
      </c>
      <c r="AS725" s="145">
        <f t="shared" si="395"/>
        <v>0.33333333333333331</v>
      </c>
      <c r="AT725" s="2">
        <f t="shared" si="396"/>
        <v>0</v>
      </c>
      <c r="AU725" s="2">
        <f t="shared" si="397"/>
        <v>0</v>
      </c>
      <c r="AV725" s="2">
        <f t="shared" si="398"/>
        <v>0</v>
      </c>
      <c r="AW725" s="2">
        <f t="shared" si="399"/>
        <v>0</v>
      </c>
      <c r="AX725" s="2">
        <f t="shared" si="380"/>
        <v>0</v>
      </c>
      <c r="AY725" s="2">
        <f t="shared" si="400"/>
        <v>0</v>
      </c>
      <c r="AZ725" s="145" t="e">
        <f t="shared" si="401"/>
        <v>#N/A</v>
      </c>
      <c r="BA725" s="145" t="e">
        <f t="shared" si="402"/>
        <v>#N/A</v>
      </c>
      <c r="BB725" s="145">
        <f t="shared" si="403"/>
        <v>2.083333333333337E-2</v>
      </c>
      <c r="BC725" s="2">
        <f>IF(AM725,
  IF(AND(AL725=$J$31,_xlfn.DAYS(AH725,DATE(AI725,1,1))&lt;7),
    MAX(0,EINSTELLUNGEN!$D$12+1-WEEKDAY(DATE(EINSTELLUNGEN!$D$9,EINSTELLUNGEN!$D$10,1),2)),
    IF(AL725=$J$33,
      MIN(EINSTELLUNGEN!$D$12,WEEKDAY(DATE(EINSTELLUNGEN!$D$9,12,31),2)),
      EINSTELLUNGEN!$D$12
  )) - SUMIF(AL$50:AL$2500,"="&amp;AL725,AX$50:AX$2500),
  0)</f>
        <v>3</v>
      </c>
      <c r="BD725" s="2">
        <f t="shared" si="404"/>
        <v>0.33333333333333331</v>
      </c>
      <c r="BE725" s="2">
        <f t="shared" si="405"/>
        <v>0</v>
      </c>
    </row>
    <row r="726" spans="1:57" ht="10.5" customHeight="1">
      <c r="A726" s="1" t="str">
        <f t="shared" ca="1" si="381"/>
        <v/>
      </c>
      <c r="B726" s="1" t="str">
        <f t="shared" ca="1" si="382"/>
        <v/>
      </c>
      <c r="C726" s="1" t="str">
        <f t="shared" ca="1" si="383"/>
        <v/>
      </c>
      <c r="D726" s="1" t="str">
        <f t="shared" ca="1" si="384"/>
        <v/>
      </c>
      <c r="F726" s="10"/>
      <c r="G726" s="136" t="str">
        <f t="shared" si="385"/>
        <v/>
      </c>
      <c r="H726" s="27"/>
      <c r="I726" s="28"/>
      <c r="J726" s="28"/>
      <c r="K726" s="29"/>
      <c r="L726" s="136"/>
      <c r="M726" s="136"/>
      <c r="N726" s="136"/>
      <c r="O726" s="26" t="str">
        <f t="shared" si="386"/>
        <v/>
      </c>
      <c r="P726" s="218" t="str">
        <f t="shared" si="387"/>
        <v/>
      </c>
      <c r="Q726" s="26" t="str">
        <f t="shared" si="388"/>
        <v/>
      </c>
      <c r="R726" s="22"/>
      <c r="S726" s="99"/>
      <c r="T726" s="10"/>
      <c r="U726" s="229" t="str">
        <f t="shared" si="389"/>
        <v/>
      </c>
      <c r="V726" s="230"/>
      <c r="W726" s="230"/>
      <c r="X726" s="230"/>
      <c r="Y726" s="230"/>
      <c r="Z726" s="22" t="str">
        <f>""</f>
        <v/>
      </c>
      <c r="AB726" s="23" t="str">
        <f t="shared" si="390"/>
        <v/>
      </c>
      <c r="AC726" s="2" t="b">
        <f>COUNT(Q726:Q$2500)&gt;0</f>
        <v>0</v>
      </c>
      <c r="AD726" s="2" t="b">
        <f t="shared" si="373"/>
        <v>0</v>
      </c>
      <c r="AE726" s="2" t="b">
        <f t="shared" si="374"/>
        <v>0</v>
      </c>
      <c r="AF726" s="2" t="b">
        <f t="shared" si="375"/>
        <v>0</v>
      </c>
      <c r="AG726" s="2" t="b">
        <f>OR(
  AND(AC726,NOT(AC727)),
  AND(AF726,WEEKDAY(AH725,2)=EINSTELLUNGEN!$D$12),
  AND(AF726,AH726=$J$35)
)</f>
        <v>0</v>
      </c>
      <c r="AH726" s="2">
        <f>IF(AE726,AH725+IF(WEEKDAY(AH725+1,2)&lt;=EINSTELLUNGEN!$D$12,1,$J$36),AH725)</f>
        <v>42020</v>
      </c>
      <c r="AI726" s="2">
        <f t="shared" si="376"/>
        <v>2019</v>
      </c>
      <c r="AJ726" s="2">
        <f t="shared" si="377"/>
        <v>201901</v>
      </c>
      <c r="AK726" s="2">
        <f t="shared" si="378"/>
        <v>201901</v>
      </c>
      <c r="AL726" s="2">
        <f t="shared" si="406"/>
        <v>201903</v>
      </c>
      <c r="AM726" s="2" t="b">
        <f t="shared" si="379"/>
        <v>1</v>
      </c>
      <c r="AN726" s="4" t="e">
        <f t="shared" si="391"/>
        <v>#N/A</v>
      </c>
      <c r="AO726" s="4" t="e">
        <f t="shared" si="392"/>
        <v>#N/A</v>
      </c>
      <c r="AP726" s="2" t="str">
        <f>IF(AD726,
  IF(ISBLANK(H726),
    AP725,
    IF(LEN(H726)=1,
      IF(OR(UPPER(H726)="A",UPPER(H726)="I"),
        EINSTELLUNGEN!$D$21,
        IF(OR(UPPER(H726)="B",UPPER(H726)="M"),
          EINSTELLUNGEN!$D$22,
          IF(OR(UPPER(H726)="C",UPPER(H726)="S"),
            EINSTELLUNGEN!$D$23,
            IF(UPPER(H726)="D",
              EINSTELLUNGEN!$D$24,
              IF(UPPER(H726)="E",
                EINSTELLUNGEN!$D$25,
                UPPER(H726)))))),
      IF(ISNUMBER(H726),
        EINSTELLUNGEN!$D$20&amp;H726,
        UPPER(H726)))),
  "")</f>
        <v/>
      </c>
      <c r="AQ726" s="2" t="str">
        <f t="shared" si="393"/>
        <v/>
      </c>
      <c r="AR726" s="2">
        <f t="shared" si="394"/>
        <v>0</v>
      </c>
      <c r="AS726" s="145">
        <f t="shared" si="395"/>
        <v>0.33333333333333331</v>
      </c>
      <c r="AT726" s="2">
        <f t="shared" si="396"/>
        <v>0</v>
      </c>
      <c r="AU726" s="2">
        <f t="shared" si="397"/>
        <v>0</v>
      </c>
      <c r="AV726" s="2">
        <f t="shared" si="398"/>
        <v>0</v>
      </c>
      <c r="AW726" s="2">
        <f t="shared" si="399"/>
        <v>0</v>
      </c>
      <c r="AX726" s="2">
        <f t="shared" si="380"/>
        <v>0</v>
      </c>
      <c r="AY726" s="2">
        <f t="shared" si="400"/>
        <v>0</v>
      </c>
      <c r="AZ726" s="145" t="e">
        <f t="shared" si="401"/>
        <v>#N/A</v>
      </c>
      <c r="BA726" s="145" t="e">
        <f t="shared" si="402"/>
        <v>#N/A</v>
      </c>
      <c r="BB726" s="145">
        <f t="shared" si="403"/>
        <v>2.083333333333337E-2</v>
      </c>
      <c r="BC726" s="2">
        <f>IF(AM726,
  IF(AND(AL726=$J$31,_xlfn.DAYS(AH726,DATE(AI726,1,1))&lt;7),
    MAX(0,EINSTELLUNGEN!$D$12+1-WEEKDAY(DATE(EINSTELLUNGEN!$D$9,EINSTELLUNGEN!$D$10,1),2)),
    IF(AL726=$J$33,
      MIN(EINSTELLUNGEN!$D$12,WEEKDAY(DATE(EINSTELLUNGEN!$D$9,12,31),2)),
      EINSTELLUNGEN!$D$12
  )) - SUMIF(AL$50:AL$2500,"="&amp;AL726,AX$50:AX$2500),
  0)</f>
        <v>3</v>
      </c>
      <c r="BD726" s="2">
        <f t="shared" si="404"/>
        <v>0.33333333333333331</v>
      </c>
      <c r="BE726" s="2">
        <f t="shared" si="405"/>
        <v>0</v>
      </c>
    </row>
    <row r="727" spans="1:57" ht="10.5" customHeight="1">
      <c r="A727" s="1" t="str">
        <f t="shared" ca="1" si="381"/>
        <v/>
      </c>
      <c r="B727" s="1" t="str">
        <f t="shared" ca="1" si="382"/>
        <v/>
      </c>
      <c r="C727" s="1" t="str">
        <f t="shared" ca="1" si="383"/>
        <v/>
      </c>
      <c r="D727" s="1" t="str">
        <f t="shared" ca="1" si="384"/>
        <v/>
      </c>
      <c r="F727" s="10"/>
      <c r="G727" s="136" t="str">
        <f t="shared" si="385"/>
        <v/>
      </c>
      <c r="H727" s="27"/>
      <c r="I727" s="28"/>
      <c r="J727" s="28"/>
      <c r="K727" s="29"/>
      <c r="L727" s="136"/>
      <c r="M727" s="136"/>
      <c r="N727" s="136"/>
      <c r="O727" s="26" t="str">
        <f t="shared" si="386"/>
        <v/>
      </c>
      <c r="P727" s="218" t="str">
        <f t="shared" si="387"/>
        <v/>
      </c>
      <c r="Q727" s="26" t="str">
        <f t="shared" si="388"/>
        <v/>
      </c>
      <c r="R727" s="22"/>
      <c r="S727" s="99"/>
      <c r="T727" s="10"/>
      <c r="U727" s="229" t="str">
        <f t="shared" si="389"/>
        <v/>
      </c>
      <c r="V727" s="230"/>
      <c r="W727" s="230"/>
      <c r="X727" s="230"/>
      <c r="Y727" s="230"/>
      <c r="Z727" s="22" t="str">
        <f>""</f>
        <v/>
      </c>
      <c r="AB727" s="23" t="str">
        <f t="shared" si="390"/>
        <v/>
      </c>
      <c r="AC727" s="2" t="b">
        <f>COUNT(Q727:Q$2500)&gt;0</f>
        <v>0</v>
      </c>
      <c r="AD727" s="2" t="b">
        <f t="shared" si="373"/>
        <v>0</v>
      </c>
      <c r="AE727" s="2" t="b">
        <f t="shared" si="374"/>
        <v>0</v>
      </c>
      <c r="AF727" s="2" t="b">
        <f t="shared" si="375"/>
        <v>0</v>
      </c>
      <c r="AG727" s="2" t="b">
        <f>OR(
  AND(AC727,NOT(AC728)),
  AND(AF727,WEEKDAY(AH726,2)=EINSTELLUNGEN!$D$12),
  AND(AF727,AH727=$J$35)
)</f>
        <v>0</v>
      </c>
      <c r="AH727" s="2">
        <f>IF(AE727,AH726+IF(WEEKDAY(AH726+1,2)&lt;=EINSTELLUNGEN!$D$12,1,$J$36),AH726)</f>
        <v>42020</v>
      </c>
      <c r="AI727" s="2">
        <f t="shared" si="376"/>
        <v>2019</v>
      </c>
      <c r="AJ727" s="2">
        <f t="shared" si="377"/>
        <v>201901</v>
      </c>
      <c r="AK727" s="2">
        <f t="shared" si="378"/>
        <v>201901</v>
      </c>
      <c r="AL727" s="2">
        <f t="shared" si="406"/>
        <v>201903</v>
      </c>
      <c r="AM727" s="2" t="b">
        <f t="shared" si="379"/>
        <v>1</v>
      </c>
      <c r="AN727" s="4" t="e">
        <f t="shared" si="391"/>
        <v>#N/A</v>
      </c>
      <c r="AO727" s="4" t="e">
        <f t="shared" si="392"/>
        <v>#N/A</v>
      </c>
      <c r="AP727" s="2" t="str">
        <f>IF(AD727,
  IF(ISBLANK(H727),
    AP726,
    IF(LEN(H727)=1,
      IF(OR(UPPER(H727)="A",UPPER(H727)="I"),
        EINSTELLUNGEN!$D$21,
        IF(OR(UPPER(H727)="B",UPPER(H727)="M"),
          EINSTELLUNGEN!$D$22,
          IF(OR(UPPER(H727)="C",UPPER(H727)="S"),
            EINSTELLUNGEN!$D$23,
            IF(UPPER(H727)="D",
              EINSTELLUNGEN!$D$24,
              IF(UPPER(H727)="E",
                EINSTELLUNGEN!$D$25,
                UPPER(H727)))))),
      IF(ISNUMBER(H727),
        EINSTELLUNGEN!$D$20&amp;H727,
        UPPER(H727)))),
  "")</f>
        <v/>
      </c>
      <c r="AQ727" s="2" t="str">
        <f t="shared" si="393"/>
        <v/>
      </c>
      <c r="AR727" s="2">
        <f t="shared" si="394"/>
        <v>0</v>
      </c>
      <c r="AS727" s="145">
        <f t="shared" si="395"/>
        <v>0.33333333333333331</v>
      </c>
      <c r="AT727" s="2">
        <f t="shared" si="396"/>
        <v>0</v>
      </c>
      <c r="AU727" s="2">
        <f t="shared" si="397"/>
        <v>0</v>
      </c>
      <c r="AV727" s="2">
        <f t="shared" si="398"/>
        <v>0</v>
      </c>
      <c r="AW727" s="2">
        <f t="shared" si="399"/>
        <v>0</v>
      </c>
      <c r="AX727" s="2">
        <f t="shared" si="380"/>
        <v>0</v>
      </c>
      <c r="AY727" s="2">
        <f t="shared" si="400"/>
        <v>0</v>
      </c>
      <c r="AZ727" s="145" t="e">
        <f t="shared" si="401"/>
        <v>#N/A</v>
      </c>
      <c r="BA727" s="145" t="e">
        <f t="shared" si="402"/>
        <v>#N/A</v>
      </c>
      <c r="BB727" s="145">
        <f t="shared" si="403"/>
        <v>2.083333333333337E-2</v>
      </c>
      <c r="BC727" s="2">
        <f>IF(AM727,
  IF(AND(AL727=$J$31,_xlfn.DAYS(AH727,DATE(AI727,1,1))&lt;7),
    MAX(0,EINSTELLUNGEN!$D$12+1-WEEKDAY(DATE(EINSTELLUNGEN!$D$9,EINSTELLUNGEN!$D$10,1),2)),
    IF(AL727=$J$33,
      MIN(EINSTELLUNGEN!$D$12,WEEKDAY(DATE(EINSTELLUNGEN!$D$9,12,31),2)),
      EINSTELLUNGEN!$D$12
  )) - SUMIF(AL$50:AL$2500,"="&amp;AL727,AX$50:AX$2500),
  0)</f>
        <v>3</v>
      </c>
      <c r="BD727" s="2">
        <f t="shared" si="404"/>
        <v>0.33333333333333331</v>
      </c>
      <c r="BE727" s="2">
        <f t="shared" si="405"/>
        <v>0</v>
      </c>
    </row>
    <row r="728" spans="1:57" ht="10.5" customHeight="1">
      <c r="A728" s="1" t="str">
        <f t="shared" ca="1" si="381"/>
        <v/>
      </c>
      <c r="B728" s="1" t="str">
        <f t="shared" ca="1" si="382"/>
        <v/>
      </c>
      <c r="C728" s="1" t="str">
        <f t="shared" ca="1" si="383"/>
        <v/>
      </c>
      <c r="D728" s="1" t="str">
        <f t="shared" ca="1" si="384"/>
        <v/>
      </c>
      <c r="F728" s="10"/>
      <c r="G728" s="136" t="str">
        <f t="shared" si="385"/>
        <v/>
      </c>
      <c r="H728" s="27"/>
      <c r="I728" s="28"/>
      <c r="J728" s="28"/>
      <c r="K728" s="29"/>
      <c r="L728" s="136"/>
      <c r="M728" s="136"/>
      <c r="N728" s="136"/>
      <c r="O728" s="26" t="str">
        <f t="shared" si="386"/>
        <v/>
      </c>
      <c r="P728" s="218" t="str">
        <f t="shared" si="387"/>
        <v/>
      </c>
      <c r="Q728" s="26" t="str">
        <f t="shared" si="388"/>
        <v/>
      </c>
      <c r="R728" s="22"/>
      <c r="S728" s="99"/>
      <c r="T728" s="10"/>
      <c r="U728" s="229" t="str">
        <f t="shared" si="389"/>
        <v/>
      </c>
      <c r="V728" s="230"/>
      <c r="W728" s="230"/>
      <c r="X728" s="230"/>
      <c r="Y728" s="230"/>
      <c r="Z728" s="22" t="str">
        <f>""</f>
        <v/>
      </c>
      <c r="AB728" s="23" t="str">
        <f t="shared" si="390"/>
        <v/>
      </c>
      <c r="AC728" s="2" t="b">
        <f>COUNT(Q728:Q$2500)&gt;0</f>
        <v>0</v>
      </c>
      <c r="AD728" s="2" t="b">
        <f t="shared" si="373"/>
        <v>0</v>
      </c>
      <c r="AE728" s="2" t="b">
        <f t="shared" si="374"/>
        <v>0</v>
      </c>
      <c r="AF728" s="2" t="b">
        <f t="shared" si="375"/>
        <v>0</v>
      </c>
      <c r="AG728" s="2" t="b">
        <f>OR(
  AND(AC728,NOT(AC729)),
  AND(AF728,WEEKDAY(AH727,2)=EINSTELLUNGEN!$D$12),
  AND(AF728,AH728=$J$35)
)</f>
        <v>0</v>
      </c>
      <c r="AH728" s="2">
        <f>IF(AE728,AH727+IF(WEEKDAY(AH727+1,2)&lt;=EINSTELLUNGEN!$D$12,1,$J$36),AH727)</f>
        <v>42020</v>
      </c>
      <c r="AI728" s="2">
        <f t="shared" si="376"/>
        <v>2019</v>
      </c>
      <c r="AJ728" s="2">
        <f t="shared" si="377"/>
        <v>201901</v>
      </c>
      <c r="AK728" s="2">
        <f t="shared" si="378"/>
        <v>201901</v>
      </c>
      <c r="AL728" s="2">
        <f t="shared" si="406"/>
        <v>201903</v>
      </c>
      <c r="AM728" s="2" t="b">
        <f t="shared" si="379"/>
        <v>1</v>
      </c>
      <c r="AN728" s="4" t="e">
        <f t="shared" si="391"/>
        <v>#N/A</v>
      </c>
      <c r="AO728" s="4" t="e">
        <f t="shared" si="392"/>
        <v>#N/A</v>
      </c>
      <c r="AP728" s="2" t="str">
        <f>IF(AD728,
  IF(ISBLANK(H728),
    AP727,
    IF(LEN(H728)=1,
      IF(OR(UPPER(H728)="A",UPPER(H728)="I"),
        EINSTELLUNGEN!$D$21,
        IF(OR(UPPER(H728)="B",UPPER(H728)="M"),
          EINSTELLUNGEN!$D$22,
          IF(OR(UPPER(H728)="C",UPPER(H728)="S"),
            EINSTELLUNGEN!$D$23,
            IF(UPPER(H728)="D",
              EINSTELLUNGEN!$D$24,
              IF(UPPER(H728)="E",
                EINSTELLUNGEN!$D$25,
                UPPER(H728)))))),
      IF(ISNUMBER(H728),
        EINSTELLUNGEN!$D$20&amp;H728,
        UPPER(H728)))),
  "")</f>
        <v/>
      </c>
      <c r="AQ728" s="2" t="str">
        <f t="shared" si="393"/>
        <v/>
      </c>
      <c r="AR728" s="2">
        <f t="shared" si="394"/>
        <v>0</v>
      </c>
      <c r="AS728" s="145">
        <f t="shared" si="395"/>
        <v>0.33333333333333331</v>
      </c>
      <c r="AT728" s="2">
        <f t="shared" si="396"/>
        <v>0</v>
      </c>
      <c r="AU728" s="2">
        <f t="shared" si="397"/>
        <v>0</v>
      </c>
      <c r="AV728" s="2">
        <f t="shared" si="398"/>
        <v>0</v>
      </c>
      <c r="AW728" s="2">
        <f t="shared" si="399"/>
        <v>0</v>
      </c>
      <c r="AX728" s="2">
        <f t="shared" si="380"/>
        <v>0</v>
      </c>
      <c r="AY728" s="2">
        <f t="shared" si="400"/>
        <v>0</v>
      </c>
      <c r="AZ728" s="145" t="e">
        <f t="shared" si="401"/>
        <v>#N/A</v>
      </c>
      <c r="BA728" s="145" t="e">
        <f t="shared" si="402"/>
        <v>#N/A</v>
      </c>
      <c r="BB728" s="145">
        <f t="shared" si="403"/>
        <v>2.083333333333337E-2</v>
      </c>
      <c r="BC728" s="2">
        <f>IF(AM728,
  IF(AND(AL728=$J$31,_xlfn.DAYS(AH728,DATE(AI728,1,1))&lt;7),
    MAX(0,EINSTELLUNGEN!$D$12+1-WEEKDAY(DATE(EINSTELLUNGEN!$D$9,EINSTELLUNGEN!$D$10,1),2)),
    IF(AL728=$J$33,
      MIN(EINSTELLUNGEN!$D$12,WEEKDAY(DATE(EINSTELLUNGEN!$D$9,12,31),2)),
      EINSTELLUNGEN!$D$12
  )) - SUMIF(AL$50:AL$2500,"="&amp;AL728,AX$50:AX$2500),
  0)</f>
        <v>3</v>
      </c>
      <c r="BD728" s="2">
        <f t="shared" si="404"/>
        <v>0.33333333333333331</v>
      </c>
      <c r="BE728" s="2">
        <f t="shared" si="405"/>
        <v>0</v>
      </c>
    </row>
    <row r="729" spans="1:57" ht="10.5" customHeight="1">
      <c r="A729" s="1" t="str">
        <f t="shared" ca="1" si="381"/>
        <v/>
      </c>
      <c r="B729" s="1" t="str">
        <f t="shared" ca="1" si="382"/>
        <v/>
      </c>
      <c r="C729" s="1" t="str">
        <f t="shared" ca="1" si="383"/>
        <v/>
      </c>
      <c r="D729" s="1" t="str">
        <f t="shared" ca="1" si="384"/>
        <v/>
      </c>
      <c r="F729" s="10"/>
      <c r="G729" s="136" t="str">
        <f t="shared" si="385"/>
        <v/>
      </c>
      <c r="H729" s="27"/>
      <c r="I729" s="28"/>
      <c r="J729" s="28"/>
      <c r="K729" s="29"/>
      <c r="L729" s="136"/>
      <c r="M729" s="136"/>
      <c r="N729" s="136"/>
      <c r="O729" s="26" t="str">
        <f t="shared" si="386"/>
        <v/>
      </c>
      <c r="P729" s="218" t="str">
        <f t="shared" si="387"/>
        <v/>
      </c>
      <c r="Q729" s="26" t="str">
        <f t="shared" si="388"/>
        <v/>
      </c>
      <c r="R729" s="22"/>
      <c r="S729" s="99"/>
      <c r="T729" s="10"/>
      <c r="U729" s="229" t="str">
        <f t="shared" si="389"/>
        <v/>
      </c>
      <c r="V729" s="230"/>
      <c r="W729" s="230"/>
      <c r="X729" s="230"/>
      <c r="Y729" s="230"/>
      <c r="Z729" s="22" t="str">
        <f>""</f>
        <v/>
      </c>
      <c r="AB729" s="23" t="str">
        <f t="shared" si="390"/>
        <v/>
      </c>
      <c r="AC729" s="2" t="b">
        <f>COUNT(Q729:Q$2500)&gt;0</f>
        <v>0</v>
      </c>
      <c r="AD729" s="2" t="b">
        <f t="shared" si="373"/>
        <v>0</v>
      </c>
      <c r="AE729" s="2" t="b">
        <f t="shared" si="374"/>
        <v>0</v>
      </c>
      <c r="AF729" s="2" t="b">
        <f t="shared" si="375"/>
        <v>0</v>
      </c>
      <c r="AG729" s="2" t="b">
        <f>OR(
  AND(AC729,NOT(AC730)),
  AND(AF729,WEEKDAY(AH728,2)=EINSTELLUNGEN!$D$12),
  AND(AF729,AH729=$J$35)
)</f>
        <v>0</v>
      </c>
      <c r="AH729" s="2">
        <f>IF(AE729,AH728+IF(WEEKDAY(AH728+1,2)&lt;=EINSTELLUNGEN!$D$12,1,$J$36),AH728)</f>
        <v>42020</v>
      </c>
      <c r="AI729" s="2">
        <f t="shared" si="376"/>
        <v>2019</v>
      </c>
      <c r="AJ729" s="2">
        <f t="shared" si="377"/>
        <v>201901</v>
      </c>
      <c r="AK729" s="2">
        <f t="shared" si="378"/>
        <v>201901</v>
      </c>
      <c r="AL729" s="2">
        <f t="shared" si="406"/>
        <v>201903</v>
      </c>
      <c r="AM729" s="2" t="b">
        <f t="shared" si="379"/>
        <v>1</v>
      </c>
      <c r="AN729" s="4" t="e">
        <f t="shared" si="391"/>
        <v>#N/A</v>
      </c>
      <c r="AO729" s="4" t="e">
        <f t="shared" si="392"/>
        <v>#N/A</v>
      </c>
      <c r="AP729" s="2" t="str">
        <f>IF(AD729,
  IF(ISBLANK(H729),
    AP728,
    IF(LEN(H729)=1,
      IF(OR(UPPER(H729)="A",UPPER(H729)="I"),
        EINSTELLUNGEN!$D$21,
        IF(OR(UPPER(H729)="B",UPPER(H729)="M"),
          EINSTELLUNGEN!$D$22,
          IF(OR(UPPER(H729)="C",UPPER(H729)="S"),
            EINSTELLUNGEN!$D$23,
            IF(UPPER(H729)="D",
              EINSTELLUNGEN!$D$24,
              IF(UPPER(H729)="E",
                EINSTELLUNGEN!$D$25,
                UPPER(H729)))))),
      IF(ISNUMBER(H729),
        EINSTELLUNGEN!$D$20&amp;H729,
        UPPER(H729)))),
  "")</f>
        <v/>
      </c>
      <c r="AQ729" s="2" t="str">
        <f t="shared" si="393"/>
        <v/>
      </c>
      <c r="AR729" s="2">
        <f t="shared" si="394"/>
        <v>0</v>
      </c>
      <c r="AS729" s="145">
        <f t="shared" si="395"/>
        <v>0.33333333333333331</v>
      </c>
      <c r="AT729" s="2">
        <f t="shared" si="396"/>
        <v>0</v>
      </c>
      <c r="AU729" s="2">
        <f t="shared" si="397"/>
        <v>0</v>
      </c>
      <c r="AV729" s="2">
        <f t="shared" si="398"/>
        <v>0</v>
      </c>
      <c r="AW729" s="2">
        <f t="shared" si="399"/>
        <v>0</v>
      </c>
      <c r="AX729" s="2">
        <f t="shared" si="380"/>
        <v>0</v>
      </c>
      <c r="AY729" s="2">
        <f t="shared" si="400"/>
        <v>0</v>
      </c>
      <c r="AZ729" s="145" t="e">
        <f t="shared" si="401"/>
        <v>#N/A</v>
      </c>
      <c r="BA729" s="145" t="e">
        <f t="shared" si="402"/>
        <v>#N/A</v>
      </c>
      <c r="BB729" s="145">
        <f t="shared" si="403"/>
        <v>2.083333333333337E-2</v>
      </c>
      <c r="BC729" s="2">
        <f>IF(AM729,
  IF(AND(AL729=$J$31,_xlfn.DAYS(AH729,DATE(AI729,1,1))&lt;7),
    MAX(0,EINSTELLUNGEN!$D$12+1-WEEKDAY(DATE(EINSTELLUNGEN!$D$9,EINSTELLUNGEN!$D$10,1),2)),
    IF(AL729=$J$33,
      MIN(EINSTELLUNGEN!$D$12,WEEKDAY(DATE(EINSTELLUNGEN!$D$9,12,31),2)),
      EINSTELLUNGEN!$D$12
  )) - SUMIF(AL$50:AL$2500,"="&amp;AL729,AX$50:AX$2500),
  0)</f>
        <v>3</v>
      </c>
      <c r="BD729" s="2">
        <f t="shared" si="404"/>
        <v>0.33333333333333331</v>
      </c>
      <c r="BE729" s="2">
        <f t="shared" si="405"/>
        <v>0</v>
      </c>
    </row>
    <row r="730" spans="1:57" ht="10.5" customHeight="1">
      <c r="A730" s="1" t="str">
        <f t="shared" ca="1" si="381"/>
        <v/>
      </c>
      <c r="B730" s="1" t="str">
        <f t="shared" ca="1" si="382"/>
        <v/>
      </c>
      <c r="C730" s="1" t="str">
        <f t="shared" ca="1" si="383"/>
        <v/>
      </c>
      <c r="D730" s="1" t="str">
        <f t="shared" ca="1" si="384"/>
        <v/>
      </c>
      <c r="F730" s="10"/>
      <c r="G730" s="136" t="str">
        <f t="shared" si="385"/>
        <v/>
      </c>
      <c r="H730" s="27"/>
      <c r="I730" s="28"/>
      <c r="J730" s="28"/>
      <c r="K730" s="29"/>
      <c r="L730" s="136"/>
      <c r="M730" s="136"/>
      <c r="N730" s="136"/>
      <c r="O730" s="26" t="str">
        <f t="shared" si="386"/>
        <v/>
      </c>
      <c r="P730" s="218" t="str">
        <f t="shared" si="387"/>
        <v/>
      </c>
      <c r="Q730" s="26" t="str">
        <f t="shared" si="388"/>
        <v/>
      </c>
      <c r="R730" s="22"/>
      <c r="S730" s="99"/>
      <c r="T730" s="10"/>
      <c r="U730" s="229" t="str">
        <f t="shared" si="389"/>
        <v/>
      </c>
      <c r="V730" s="230"/>
      <c r="W730" s="230"/>
      <c r="X730" s="230"/>
      <c r="Y730" s="230"/>
      <c r="Z730" s="22" t="str">
        <f>""</f>
        <v/>
      </c>
      <c r="AB730" s="23" t="str">
        <f t="shared" si="390"/>
        <v/>
      </c>
      <c r="AC730" s="2" t="b">
        <f>COUNT(Q730:Q$2500)&gt;0</f>
        <v>0</v>
      </c>
      <c r="AD730" s="2" t="b">
        <f t="shared" si="373"/>
        <v>0</v>
      </c>
      <c r="AE730" s="2" t="b">
        <f t="shared" si="374"/>
        <v>0</v>
      </c>
      <c r="AF730" s="2" t="b">
        <f t="shared" si="375"/>
        <v>0</v>
      </c>
      <c r="AG730" s="2" t="b">
        <f>OR(
  AND(AC730,NOT(AC731)),
  AND(AF730,WEEKDAY(AH729,2)=EINSTELLUNGEN!$D$12),
  AND(AF730,AH730=$J$35)
)</f>
        <v>0</v>
      </c>
      <c r="AH730" s="2">
        <f>IF(AE730,AH729+IF(WEEKDAY(AH729+1,2)&lt;=EINSTELLUNGEN!$D$12,1,$J$36),AH729)</f>
        <v>42020</v>
      </c>
      <c r="AI730" s="2">
        <f t="shared" si="376"/>
        <v>2019</v>
      </c>
      <c r="AJ730" s="2">
        <f t="shared" si="377"/>
        <v>201901</v>
      </c>
      <c r="AK730" s="2">
        <f t="shared" si="378"/>
        <v>201901</v>
      </c>
      <c r="AL730" s="2">
        <f t="shared" si="406"/>
        <v>201903</v>
      </c>
      <c r="AM730" s="2" t="b">
        <f t="shared" si="379"/>
        <v>1</v>
      </c>
      <c r="AN730" s="4" t="e">
        <f t="shared" si="391"/>
        <v>#N/A</v>
      </c>
      <c r="AO730" s="4" t="e">
        <f t="shared" si="392"/>
        <v>#N/A</v>
      </c>
      <c r="AP730" s="2" t="str">
        <f>IF(AD730,
  IF(ISBLANK(H730),
    AP729,
    IF(LEN(H730)=1,
      IF(OR(UPPER(H730)="A",UPPER(H730)="I"),
        EINSTELLUNGEN!$D$21,
        IF(OR(UPPER(H730)="B",UPPER(H730)="M"),
          EINSTELLUNGEN!$D$22,
          IF(OR(UPPER(H730)="C",UPPER(H730)="S"),
            EINSTELLUNGEN!$D$23,
            IF(UPPER(H730)="D",
              EINSTELLUNGEN!$D$24,
              IF(UPPER(H730)="E",
                EINSTELLUNGEN!$D$25,
                UPPER(H730)))))),
      IF(ISNUMBER(H730),
        EINSTELLUNGEN!$D$20&amp;H730,
        UPPER(H730)))),
  "")</f>
        <v/>
      </c>
      <c r="AQ730" s="2" t="str">
        <f t="shared" si="393"/>
        <v/>
      </c>
      <c r="AR730" s="2">
        <f t="shared" si="394"/>
        <v>0</v>
      </c>
      <c r="AS730" s="145">
        <f t="shared" si="395"/>
        <v>0.33333333333333331</v>
      </c>
      <c r="AT730" s="2">
        <f t="shared" si="396"/>
        <v>0</v>
      </c>
      <c r="AU730" s="2">
        <f t="shared" si="397"/>
        <v>0</v>
      </c>
      <c r="AV730" s="2">
        <f t="shared" si="398"/>
        <v>0</v>
      </c>
      <c r="AW730" s="2">
        <f t="shared" si="399"/>
        <v>0</v>
      </c>
      <c r="AX730" s="2">
        <f t="shared" si="380"/>
        <v>0</v>
      </c>
      <c r="AY730" s="2">
        <f t="shared" si="400"/>
        <v>0</v>
      </c>
      <c r="AZ730" s="145" t="e">
        <f t="shared" si="401"/>
        <v>#N/A</v>
      </c>
      <c r="BA730" s="145" t="e">
        <f t="shared" si="402"/>
        <v>#N/A</v>
      </c>
      <c r="BB730" s="145">
        <f t="shared" si="403"/>
        <v>2.083333333333337E-2</v>
      </c>
      <c r="BC730" s="2">
        <f>IF(AM730,
  IF(AND(AL730=$J$31,_xlfn.DAYS(AH730,DATE(AI730,1,1))&lt;7),
    MAX(0,EINSTELLUNGEN!$D$12+1-WEEKDAY(DATE(EINSTELLUNGEN!$D$9,EINSTELLUNGEN!$D$10,1),2)),
    IF(AL730=$J$33,
      MIN(EINSTELLUNGEN!$D$12,WEEKDAY(DATE(EINSTELLUNGEN!$D$9,12,31),2)),
      EINSTELLUNGEN!$D$12
  )) - SUMIF(AL$50:AL$2500,"="&amp;AL730,AX$50:AX$2500),
  0)</f>
        <v>3</v>
      </c>
      <c r="BD730" s="2">
        <f t="shared" si="404"/>
        <v>0.33333333333333331</v>
      </c>
      <c r="BE730" s="2">
        <f t="shared" si="405"/>
        <v>0</v>
      </c>
    </row>
    <row r="731" spans="1:57" ht="10.5" customHeight="1">
      <c r="A731" s="1" t="str">
        <f t="shared" ca="1" si="381"/>
        <v/>
      </c>
      <c r="B731" s="1" t="str">
        <f t="shared" ca="1" si="382"/>
        <v/>
      </c>
      <c r="C731" s="1" t="str">
        <f t="shared" ca="1" si="383"/>
        <v/>
      </c>
      <c r="D731" s="1" t="str">
        <f t="shared" ca="1" si="384"/>
        <v/>
      </c>
      <c r="F731" s="10"/>
      <c r="G731" s="136" t="str">
        <f t="shared" si="385"/>
        <v/>
      </c>
      <c r="H731" s="27"/>
      <c r="I731" s="28"/>
      <c r="J731" s="28"/>
      <c r="K731" s="29"/>
      <c r="L731" s="136"/>
      <c r="M731" s="136"/>
      <c r="N731" s="136"/>
      <c r="O731" s="26" t="str">
        <f t="shared" si="386"/>
        <v/>
      </c>
      <c r="P731" s="218" t="str">
        <f t="shared" si="387"/>
        <v/>
      </c>
      <c r="Q731" s="26" t="str">
        <f t="shared" si="388"/>
        <v/>
      </c>
      <c r="R731" s="22"/>
      <c r="S731" s="99"/>
      <c r="T731" s="10"/>
      <c r="U731" s="229" t="str">
        <f t="shared" si="389"/>
        <v/>
      </c>
      <c r="V731" s="230"/>
      <c r="W731" s="230"/>
      <c r="X731" s="230"/>
      <c r="Y731" s="230"/>
      <c r="Z731" s="22" t="str">
        <f>""</f>
        <v/>
      </c>
      <c r="AB731" s="23" t="str">
        <f t="shared" si="390"/>
        <v/>
      </c>
      <c r="AC731" s="2" t="b">
        <f>COUNT(Q731:Q$2500)&gt;0</f>
        <v>0</v>
      </c>
      <c r="AD731" s="2" t="b">
        <f t="shared" si="373"/>
        <v>0</v>
      </c>
      <c r="AE731" s="2" t="b">
        <f t="shared" si="374"/>
        <v>0</v>
      </c>
      <c r="AF731" s="2" t="b">
        <f t="shared" si="375"/>
        <v>0</v>
      </c>
      <c r="AG731" s="2" t="b">
        <f>OR(
  AND(AC731,NOT(AC732)),
  AND(AF731,WEEKDAY(AH730,2)=EINSTELLUNGEN!$D$12),
  AND(AF731,AH731=$J$35)
)</f>
        <v>0</v>
      </c>
      <c r="AH731" s="2">
        <f>IF(AE731,AH730+IF(WEEKDAY(AH730+1,2)&lt;=EINSTELLUNGEN!$D$12,1,$J$36),AH730)</f>
        <v>42020</v>
      </c>
      <c r="AI731" s="2">
        <f t="shared" si="376"/>
        <v>2019</v>
      </c>
      <c r="AJ731" s="2">
        <f t="shared" si="377"/>
        <v>201901</v>
      </c>
      <c r="AK731" s="2">
        <f t="shared" si="378"/>
        <v>201901</v>
      </c>
      <c r="AL731" s="2">
        <f t="shared" si="406"/>
        <v>201903</v>
      </c>
      <c r="AM731" s="2" t="b">
        <f t="shared" si="379"/>
        <v>1</v>
      </c>
      <c r="AN731" s="4" t="e">
        <f t="shared" si="391"/>
        <v>#N/A</v>
      </c>
      <c r="AO731" s="4" t="e">
        <f t="shared" si="392"/>
        <v>#N/A</v>
      </c>
      <c r="AP731" s="2" t="str">
        <f>IF(AD731,
  IF(ISBLANK(H731),
    AP730,
    IF(LEN(H731)=1,
      IF(OR(UPPER(H731)="A",UPPER(H731)="I"),
        EINSTELLUNGEN!$D$21,
        IF(OR(UPPER(H731)="B",UPPER(H731)="M"),
          EINSTELLUNGEN!$D$22,
          IF(OR(UPPER(H731)="C",UPPER(H731)="S"),
            EINSTELLUNGEN!$D$23,
            IF(UPPER(H731)="D",
              EINSTELLUNGEN!$D$24,
              IF(UPPER(H731)="E",
                EINSTELLUNGEN!$D$25,
                UPPER(H731)))))),
      IF(ISNUMBER(H731),
        EINSTELLUNGEN!$D$20&amp;H731,
        UPPER(H731)))),
  "")</f>
        <v/>
      </c>
      <c r="AQ731" s="2" t="str">
        <f t="shared" si="393"/>
        <v/>
      </c>
      <c r="AR731" s="2">
        <f t="shared" si="394"/>
        <v>0</v>
      </c>
      <c r="AS731" s="145">
        <f t="shared" si="395"/>
        <v>0.33333333333333331</v>
      </c>
      <c r="AT731" s="2">
        <f t="shared" si="396"/>
        <v>0</v>
      </c>
      <c r="AU731" s="2">
        <f t="shared" si="397"/>
        <v>0</v>
      </c>
      <c r="AV731" s="2">
        <f t="shared" si="398"/>
        <v>0</v>
      </c>
      <c r="AW731" s="2">
        <f t="shared" si="399"/>
        <v>0</v>
      </c>
      <c r="AX731" s="2">
        <f t="shared" si="380"/>
        <v>0</v>
      </c>
      <c r="AY731" s="2">
        <f t="shared" si="400"/>
        <v>0</v>
      </c>
      <c r="AZ731" s="145" t="e">
        <f t="shared" si="401"/>
        <v>#N/A</v>
      </c>
      <c r="BA731" s="145" t="e">
        <f t="shared" si="402"/>
        <v>#N/A</v>
      </c>
      <c r="BB731" s="145">
        <f t="shared" si="403"/>
        <v>2.083333333333337E-2</v>
      </c>
      <c r="BC731" s="2">
        <f>IF(AM731,
  IF(AND(AL731=$J$31,_xlfn.DAYS(AH731,DATE(AI731,1,1))&lt;7),
    MAX(0,EINSTELLUNGEN!$D$12+1-WEEKDAY(DATE(EINSTELLUNGEN!$D$9,EINSTELLUNGEN!$D$10,1),2)),
    IF(AL731=$J$33,
      MIN(EINSTELLUNGEN!$D$12,WEEKDAY(DATE(EINSTELLUNGEN!$D$9,12,31),2)),
      EINSTELLUNGEN!$D$12
  )) - SUMIF(AL$50:AL$2500,"="&amp;AL731,AX$50:AX$2500),
  0)</f>
        <v>3</v>
      </c>
      <c r="BD731" s="2">
        <f t="shared" si="404"/>
        <v>0.33333333333333331</v>
      </c>
      <c r="BE731" s="2">
        <f t="shared" si="405"/>
        <v>0</v>
      </c>
    </row>
    <row r="732" spans="1:57" ht="10.5" customHeight="1">
      <c r="A732" s="1" t="str">
        <f t="shared" ca="1" si="381"/>
        <v/>
      </c>
      <c r="B732" s="1" t="str">
        <f t="shared" ca="1" si="382"/>
        <v/>
      </c>
      <c r="C732" s="1" t="str">
        <f t="shared" ca="1" si="383"/>
        <v/>
      </c>
      <c r="D732" s="1" t="str">
        <f t="shared" ca="1" si="384"/>
        <v/>
      </c>
      <c r="F732" s="10"/>
      <c r="G732" s="136" t="str">
        <f t="shared" si="385"/>
        <v/>
      </c>
      <c r="H732" s="27"/>
      <c r="I732" s="28"/>
      <c r="J732" s="28"/>
      <c r="K732" s="29"/>
      <c r="L732" s="136"/>
      <c r="M732" s="136"/>
      <c r="N732" s="136"/>
      <c r="O732" s="26" t="str">
        <f t="shared" si="386"/>
        <v/>
      </c>
      <c r="P732" s="218" t="str">
        <f t="shared" si="387"/>
        <v/>
      </c>
      <c r="Q732" s="26" t="str">
        <f t="shared" si="388"/>
        <v/>
      </c>
      <c r="R732" s="22"/>
      <c r="S732" s="99"/>
      <c r="T732" s="10"/>
      <c r="U732" s="229" t="str">
        <f t="shared" si="389"/>
        <v/>
      </c>
      <c r="V732" s="230"/>
      <c r="W732" s="230"/>
      <c r="X732" s="230"/>
      <c r="Y732" s="230"/>
      <c r="Z732" s="22" t="str">
        <f>""</f>
        <v/>
      </c>
      <c r="AB732" s="23" t="str">
        <f t="shared" si="390"/>
        <v/>
      </c>
      <c r="AC732" s="2" t="b">
        <f>COUNT(Q732:Q$2500)&gt;0</f>
        <v>0</v>
      </c>
      <c r="AD732" s="2" t="b">
        <f t="shared" si="373"/>
        <v>0</v>
      </c>
      <c r="AE732" s="2" t="b">
        <f t="shared" si="374"/>
        <v>0</v>
      </c>
      <c r="AF732" s="2" t="b">
        <f t="shared" si="375"/>
        <v>0</v>
      </c>
      <c r="AG732" s="2" t="b">
        <f>OR(
  AND(AC732,NOT(AC733)),
  AND(AF732,WEEKDAY(AH731,2)=EINSTELLUNGEN!$D$12),
  AND(AF732,AH732=$J$35)
)</f>
        <v>0</v>
      </c>
      <c r="AH732" s="2">
        <f>IF(AE732,AH731+IF(WEEKDAY(AH731+1,2)&lt;=EINSTELLUNGEN!$D$12,1,$J$36),AH731)</f>
        <v>42020</v>
      </c>
      <c r="AI732" s="2">
        <f t="shared" si="376"/>
        <v>2019</v>
      </c>
      <c r="AJ732" s="2">
        <f t="shared" si="377"/>
        <v>201901</v>
      </c>
      <c r="AK732" s="2">
        <f t="shared" si="378"/>
        <v>201901</v>
      </c>
      <c r="AL732" s="2">
        <f t="shared" si="406"/>
        <v>201903</v>
      </c>
      <c r="AM732" s="2" t="b">
        <f t="shared" si="379"/>
        <v>1</v>
      </c>
      <c r="AN732" s="4" t="e">
        <f t="shared" si="391"/>
        <v>#N/A</v>
      </c>
      <c r="AO732" s="4" t="e">
        <f t="shared" si="392"/>
        <v>#N/A</v>
      </c>
      <c r="AP732" s="2" t="str">
        <f>IF(AD732,
  IF(ISBLANK(H732),
    AP731,
    IF(LEN(H732)=1,
      IF(OR(UPPER(H732)="A",UPPER(H732)="I"),
        EINSTELLUNGEN!$D$21,
        IF(OR(UPPER(H732)="B",UPPER(H732)="M"),
          EINSTELLUNGEN!$D$22,
          IF(OR(UPPER(H732)="C",UPPER(H732)="S"),
            EINSTELLUNGEN!$D$23,
            IF(UPPER(H732)="D",
              EINSTELLUNGEN!$D$24,
              IF(UPPER(H732)="E",
                EINSTELLUNGEN!$D$25,
                UPPER(H732)))))),
      IF(ISNUMBER(H732),
        EINSTELLUNGEN!$D$20&amp;H732,
        UPPER(H732)))),
  "")</f>
        <v/>
      </c>
      <c r="AQ732" s="2" t="str">
        <f t="shared" si="393"/>
        <v/>
      </c>
      <c r="AR732" s="2">
        <f t="shared" si="394"/>
        <v>0</v>
      </c>
      <c r="AS732" s="145">
        <f t="shared" si="395"/>
        <v>0.33333333333333331</v>
      </c>
      <c r="AT732" s="2">
        <f t="shared" si="396"/>
        <v>0</v>
      </c>
      <c r="AU732" s="2">
        <f t="shared" si="397"/>
        <v>0</v>
      </c>
      <c r="AV732" s="2">
        <f t="shared" si="398"/>
        <v>0</v>
      </c>
      <c r="AW732" s="2">
        <f t="shared" si="399"/>
        <v>0</v>
      </c>
      <c r="AX732" s="2">
        <f t="shared" si="380"/>
        <v>0</v>
      </c>
      <c r="AY732" s="2">
        <f t="shared" si="400"/>
        <v>0</v>
      </c>
      <c r="AZ732" s="145" t="e">
        <f t="shared" si="401"/>
        <v>#N/A</v>
      </c>
      <c r="BA732" s="145" t="e">
        <f t="shared" si="402"/>
        <v>#N/A</v>
      </c>
      <c r="BB732" s="145">
        <f t="shared" si="403"/>
        <v>2.083333333333337E-2</v>
      </c>
      <c r="BC732" s="2">
        <f>IF(AM732,
  IF(AND(AL732=$J$31,_xlfn.DAYS(AH732,DATE(AI732,1,1))&lt;7),
    MAX(0,EINSTELLUNGEN!$D$12+1-WEEKDAY(DATE(EINSTELLUNGEN!$D$9,EINSTELLUNGEN!$D$10,1),2)),
    IF(AL732=$J$33,
      MIN(EINSTELLUNGEN!$D$12,WEEKDAY(DATE(EINSTELLUNGEN!$D$9,12,31),2)),
      EINSTELLUNGEN!$D$12
  )) - SUMIF(AL$50:AL$2500,"="&amp;AL732,AX$50:AX$2500),
  0)</f>
        <v>3</v>
      </c>
      <c r="BD732" s="2">
        <f t="shared" si="404"/>
        <v>0.33333333333333331</v>
      </c>
      <c r="BE732" s="2">
        <f t="shared" si="405"/>
        <v>0</v>
      </c>
    </row>
    <row r="733" spans="1:57" ht="10.5" customHeight="1">
      <c r="A733" s="1" t="str">
        <f t="shared" ca="1" si="381"/>
        <v/>
      </c>
      <c r="B733" s="1" t="str">
        <f t="shared" ca="1" si="382"/>
        <v/>
      </c>
      <c r="C733" s="1" t="str">
        <f t="shared" ca="1" si="383"/>
        <v/>
      </c>
      <c r="D733" s="1" t="str">
        <f t="shared" ca="1" si="384"/>
        <v/>
      </c>
      <c r="F733" s="10"/>
      <c r="G733" s="136" t="str">
        <f t="shared" si="385"/>
        <v/>
      </c>
      <c r="H733" s="27"/>
      <c r="I733" s="28"/>
      <c r="J733" s="28"/>
      <c r="K733" s="29"/>
      <c r="L733" s="136"/>
      <c r="M733" s="136"/>
      <c r="N733" s="136"/>
      <c r="O733" s="26" t="str">
        <f t="shared" si="386"/>
        <v/>
      </c>
      <c r="P733" s="218" t="str">
        <f t="shared" si="387"/>
        <v/>
      </c>
      <c r="Q733" s="26" t="str">
        <f t="shared" si="388"/>
        <v/>
      </c>
      <c r="R733" s="22"/>
      <c r="S733" s="99"/>
      <c r="T733" s="10"/>
      <c r="U733" s="229" t="str">
        <f t="shared" si="389"/>
        <v/>
      </c>
      <c r="V733" s="230"/>
      <c r="W733" s="230"/>
      <c r="X733" s="230"/>
      <c r="Y733" s="230"/>
      <c r="Z733" s="22" t="str">
        <f>""</f>
        <v/>
      </c>
      <c r="AB733" s="23" t="str">
        <f t="shared" si="390"/>
        <v/>
      </c>
      <c r="AC733" s="2" t="b">
        <f>COUNT(Q733:Q$2500)&gt;0</f>
        <v>0</v>
      </c>
      <c r="AD733" s="2" t="b">
        <f t="shared" si="373"/>
        <v>0</v>
      </c>
      <c r="AE733" s="2" t="b">
        <f t="shared" si="374"/>
        <v>0</v>
      </c>
      <c r="AF733" s="2" t="b">
        <f t="shared" si="375"/>
        <v>0</v>
      </c>
      <c r="AG733" s="2" t="b">
        <f>OR(
  AND(AC733,NOT(AC734)),
  AND(AF733,WEEKDAY(AH732,2)=EINSTELLUNGEN!$D$12),
  AND(AF733,AH733=$J$35)
)</f>
        <v>0</v>
      </c>
      <c r="AH733" s="2">
        <f>IF(AE733,AH732+IF(WEEKDAY(AH732+1,2)&lt;=EINSTELLUNGEN!$D$12,1,$J$36),AH732)</f>
        <v>42020</v>
      </c>
      <c r="AI733" s="2">
        <f t="shared" si="376"/>
        <v>2019</v>
      </c>
      <c r="AJ733" s="2">
        <f t="shared" si="377"/>
        <v>201901</v>
      </c>
      <c r="AK733" s="2">
        <f t="shared" si="378"/>
        <v>201901</v>
      </c>
      <c r="AL733" s="2">
        <f t="shared" si="406"/>
        <v>201903</v>
      </c>
      <c r="AM733" s="2" t="b">
        <f t="shared" si="379"/>
        <v>1</v>
      </c>
      <c r="AN733" s="4" t="e">
        <f t="shared" si="391"/>
        <v>#N/A</v>
      </c>
      <c r="AO733" s="4" t="e">
        <f t="shared" si="392"/>
        <v>#N/A</v>
      </c>
      <c r="AP733" s="2" t="str">
        <f>IF(AD733,
  IF(ISBLANK(H733),
    AP732,
    IF(LEN(H733)=1,
      IF(OR(UPPER(H733)="A",UPPER(H733)="I"),
        EINSTELLUNGEN!$D$21,
        IF(OR(UPPER(H733)="B",UPPER(H733)="M"),
          EINSTELLUNGEN!$D$22,
          IF(OR(UPPER(H733)="C",UPPER(H733)="S"),
            EINSTELLUNGEN!$D$23,
            IF(UPPER(H733)="D",
              EINSTELLUNGEN!$D$24,
              IF(UPPER(H733)="E",
                EINSTELLUNGEN!$D$25,
                UPPER(H733)))))),
      IF(ISNUMBER(H733),
        EINSTELLUNGEN!$D$20&amp;H733,
        UPPER(H733)))),
  "")</f>
        <v/>
      </c>
      <c r="AQ733" s="2" t="str">
        <f t="shared" si="393"/>
        <v/>
      </c>
      <c r="AR733" s="2">
        <f t="shared" si="394"/>
        <v>0</v>
      </c>
      <c r="AS733" s="145">
        <f t="shared" si="395"/>
        <v>0.33333333333333331</v>
      </c>
      <c r="AT733" s="2">
        <f t="shared" si="396"/>
        <v>0</v>
      </c>
      <c r="AU733" s="2">
        <f t="shared" si="397"/>
        <v>0</v>
      </c>
      <c r="AV733" s="2">
        <f t="shared" si="398"/>
        <v>0</v>
      </c>
      <c r="AW733" s="2">
        <f t="shared" si="399"/>
        <v>0</v>
      </c>
      <c r="AX733" s="2">
        <f t="shared" si="380"/>
        <v>0</v>
      </c>
      <c r="AY733" s="2">
        <f t="shared" si="400"/>
        <v>0</v>
      </c>
      <c r="AZ733" s="145" t="e">
        <f t="shared" si="401"/>
        <v>#N/A</v>
      </c>
      <c r="BA733" s="145" t="e">
        <f t="shared" si="402"/>
        <v>#N/A</v>
      </c>
      <c r="BB733" s="145">
        <f t="shared" si="403"/>
        <v>2.083333333333337E-2</v>
      </c>
      <c r="BC733" s="2">
        <f>IF(AM733,
  IF(AND(AL733=$J$31,_xlfn.DAYS(AH733,DATE(AI733,1,1))&lt;7),
    MAX(0,EINSTELLUNGEN!$D$12+1-WEEKDAY(DATE(EINSTELLUNGEN!$D$9,EINSTELLUNGEN!$D$10,1),2)),
    IF(AL733=$J$33,
      MIN(EINSTELLUNGEN!$D$12,WEEKDAY(DATE(EINSTELLUNGEN!$D$9,12,31),2)),
      EINSTELLUNGEN!$D$12
  )) - SUMIF(AL$50:AL$2500,"="&amp;AL733,AX$50:AX$2500),
  0)</f>
        <v>3</v>
      </c>
      <c r="BD733" s="2">
        <f t="shared" si="404"/>
        <v>0.33333333333333331</v>
      </c>
      <c r="BE733" s="2">
        <f t="shared" si="405"/>
        <v>0</v>
      </c>
    </row>
    <row r="734" spans="1:57" ht="10.5" customHeight="1">
      <c r="A734" s="1" t="str">
        <f t="shared" ca="1" si="381"/>
        <v/>
      </c>
      <c r="B734" s="1" t="str">
        <f t="shared" ca="1" si="382"/>
        <v/>
      </c>
      <c r="C734" s="1" t="str">
        <f t="shared" ca="1" si="383"/>
        <v/>
      </c>
      <c r="D734" s="1" t="str">
        <f t="shared" ca="1" si="384"/>
        <v/>
      </c>
      <c r="F734" s="10"/>
      <c r="G734" s="136" t="str">
        <f t="shared" si="385"/>
        <v/>
      </c>
      <c r="H734" s="27"/>
      <c r="I734" s="28"/>
      <c r="J734" s="28"/>
      <c r="K734" s="29"/>
      <c r="L734" s="136"/>
      <c r="M734" s="136"/>
      <c r="N734" s="136"/>
      <c r="O734" s="26" t="str">
        <f t="shared" si="386"/>
        <v/>
      </c>
      <c r="P734" s="218" t="str">
        <f t="shared" si="387"/>
        <v/>
      </c>
      <c r="Q734" s="26" t="str">
        <f t="shared" si="388"/>
        <v/>
      </c>
      <c r="R734" s="22"/>
      <c r="S734" s="99"/>
      <c r="T734" s="10"/>
      <c r="U734" s="229" t="str">
        <f t="shared" si="389"/>
        <v/>
      </c>
      <c r="V734" s="230"/>
      <c r="W734" s="230"/>
      <c r="X734" s="230"/>
      <c r="Y734" s="230"/>
      <c r="Z734" s="22" t="str">
        <f>""</f>
        <v/>
      </c>
      <c r="AB734" s="23" t="str">
        <f t="shared" si="390"/>
        <v/>
      </c>
      <c r="AC734" s="2" t="b">
        <f>COUNT(Q734:Q$2500)&gt;0</f>
        <v>0</v>
      </c>
      <c r="AD734" s="2" t="b">
        <f t="shared" si="373"/>
        <v>0</v>
      </c>
      <c r="AE734" s="2" t="b">
        <f t="shared" si="374"/>
        <v>0</v>
      </c>
      <c r="AF734" s="2" t="b">
        <f t="shared" si="375"/>
        <v>0</v>
      </c>
      <c r="AG734" s="2" t="b">
        <f>OR(
  AND(AC734,NOT(AC735)),
  AND(AF734,WEEKDAY(AH733,2)=EINSTELLUNGEN!$D$12),
  AND(AF734,AH734=$J$35)
)</f>
        <v>0</v>
      </c>
      <c r="AH734" s="2">
        <f>IF(AE734,AH733+IF(WEEKDAY(AH733+1,2)&lt;=EINSTELLUNGEN!$D$12,1,$J$36),AH733)</f>
        <v>42020</v>
      </c>
      <c r="AI734" s="2">
        <f t="shared" si="376"/>
        <v>2019</v>
      </c>
      <c r="AJ734" s="2">
        <f t="shared" si="377"/>
        <v>201901</v>
      </c>
      <c r="AK734" s="2">
        <f t="shared" si="378"/>
        <v>201901</v>
      </c>
      <c r="AL734" s="2">
        <f t="shared" si="406"/>
        <v>201903</v>
      </c>
      <c r="AM734" s="2" t="b">
        <f t="shared" si="379"/>
        <v>1</v>
      </c>
      <c r="AN734" s="4" t="e">
        <f t="shared" si="391"/>
        <v>#N/A</v>
      </c>
      <c r="AO734" s="4" t="e">
        <f t="shared" si="392"/>
        <v>#N/A</v>
      </c>
      <c r="AP734" s="2" t="str">
        <f>IF(AD734,
  IF(ISBLANK(H734),
    AP733,
    IF(LEN(H734)=1,
      IF(OR(UPPER(H734)="A",UPPER(H734)="I"),
        EINSTELLUNGEN!$D$21,
        IF(OR(UPPER(H734)="B",UPPER(H734)="M"),
          EINSTELLUNGEN!$D$22,
          IF(OR(UPPER(H734)="C",UPPER(H734)="S"),
            EINSTELLUNGEN!$D$23,
            IF(UPPER(H734)="D",
              EINSTELLUNGEN!$D$24,
              IF(UPPER(H734)="E",
                EINSTELLUNGEN!$D$25,
                UPPER(H734)))))),
      IF(ISNUMBER(H734),
        EINSTELLUNGEN!$D$20&amp;H734,
        UPPER(H734)))),
  "")</f>
        <v/>
      </c>
      <c r="AQ734" s="2" t="str">
        <f t="shared" si="393"/>
        <v/>
      </c>
      <c r="AR734" s="2">
        <f t="shared" si="394"/>
        <v>0</v>
      </c>
      <c r="AS734" s="145">
        <f t="shared" si="395"/>
        <v>0.33333333333333331</v>
      </c>
      <c r="AT734" s="2">
        <f t="shared" si="396"/>
        <v>0</v>
      </c>
      <c r="AU734" s="2">
        <f t="shared" si="397"/>
        <v>0</v>
      </c>
      <c r="AV734" s="2">
        <f t="shared" si="398"/>
        <v>0</v>
      </c>
      <c r="AW734" s="2">
        <f t="shared" si="399"/>
        <v>0</v>
      </c>
      <c r="AX734" s="2">
        <f t="shared" si="380"/>
        <v>0</v>
      </c>
      <c r="AY734" s="2">
        <f t="shared" si="400"/>
        <v>0</v>
      </c>
      <c r="AZ734" s="145" t="e">
        <f t="shared" si="401"/>
        <v>#N/A</v>
      </c>
      <c r="BA734" s="145" t="e">
        <f t="shared" si="402"/>
        <v>#N/A</v>
      </c>
      <c r="BB734" s="145">
        <f t="shared" si="403"/>
        <v>2.083333333333337E-2</v>
      </c>
      <c r="BC734" s="2">
        <f>IF(AM734,
  IF(AND(AL734=$J$31,_xlfn.DAYS(AH734,DATE(AI734,1,1))&lt;7),
    MAX(0,EINSTELLUNGEN!$D$12+1-WEEKDAY(DATE(EINSTELLUNGEN!$D$9,EINSTELLUNGEN!$D$10,1),2)),
    IF(AL734=$J$33,
      MIN(EINSTELLUNGEN!$D$12,WEEKDAY(DATE(EINSTELLUNGEN!$D$9,12,31),2)),
      EINSTELLUNGEN!$D$12
  )) - SUMIF(AL$50:AL$2500,"="&amp;AL734,AX$50:AX$2500),
  0)</f>
        <v>3</v>
      </c>
      <c r="BD734" s="2">
        <f t="shared" si="404"/>
        <v>0.33333333333333331</v>
      </c>
      <c r="BE734" s="2">
        <f t="shared" si="405"/>
        <v>0</v>
      </c>
    </row>
    <row r="735" spans="1:57" ht="10.5" customHeight="1">
      <c r="A735" s="1" t="str">
        <f t="shared" ca="1" si="381"/>
        <v/>
      </c>
      <c r="B735" s="1" t="str">
        <f t="shared" ca="1" si="382"/>
        <v/>
      </c>
      <c r="C735" s="1" t="str">
        <f t="shared" ca="1" si="383"/>
        <v/>
      </c>
      <c r="D735" s="1" t="str">
        <f t="shared" ca="1" si="384"/>
        <v/>
      </c>
      <c r="F735" s="10"/>
      <c r="G735" s="136" t="str">
        <f t="shared" si="385"/>
        <v/>
      </c>
      <c r="H735" s="27"/>
      <c r="I735" s="28"/>
      <c r="J735" s="28"/>
      <c r="K735" s="29"/>
      <c r="L735" s="136"/>
      <c r="M735" s="136"/>
      <c r="N735" s="136"/>
      <c r="O735" s="26" t="str">
        <f t="shared" si="386"/>
        <v/>
      </c>
      <c r="P735" s="218" t="str">
        <f t="shared" si="387"/>
        <v/>
      </c>
      <c r="Q735" s="26" t="str">
        <f t="shared" si="388"/>
        <v/>
      </c>
      <c r="R735" s="22"/>
      <c r="S735" s="99"/>
      <c r="T735" s="10"/>
      <c r="U735" s="229" t="str">
        <f t="shared" si="389"/>
        <v/>
      </c>
      <c r="V735" s="230"/>
      <c r="W735" s="230"/>
      <c r="X735" s="230"/>
      <c r="Y735" s="230"/>
      <c r="Z735" s="22" t="str">
        <f>""</f>
        <v/>
      </c>
      <c r="AB735" s="23" t="str">
        <f t="shared" si="390"/>
        <v/>
      </c>
      <c r="AC735" s="2" t="b">
        <f>COUNT(Q735:Q$2500)&gt;0</f>
        <v>0</v>
      </c>
      <c r="AD735" s="2" t="b">
        <f t="shared" si="373"/>
        <v>0</v>
      </c>
      <c r="AE735" s="2" t="b">
        <f t="shared" si="374"/>
        <v>0</v>
      </c>
      <c r="AF735" s="2" t="b">
        <f t="shared" si="375"/>
        <v>0</v>
      </c>
      <c r="AG735" s="2" t="b">
        <f>OR(
  AND(AC735,NOT(AC736)),
  AND(AF735,WEEKDAY(AH734,2)=EINSTELLUNGEN!$D$12),
  AND(AF735,AH735=$J$35)
)</f>
        <v>0</v>
      </c>
      <c r="AH735" s="2">
        <f>IF(AE735,AH734+IF(WEEKDAY(AH734+1,2)&lt;=EINSTELLUNGEN!$D$12,1,$J$36),AH734)</f>
        <v>42020</v>
      </c>
      <c r="AI735" s="2">
        <f t="shared" si="376"/>
        <v>2019</v>
      </c>
      <c r="AJ735" s="2">
        <f t="shared" si="377"/>
        <v>201901</v>
      </c>
      <c r="AK735" s="2">
        <f t="shared" si="378"/>
        <v>201901</v>
      </c>
      <c r="AL735" s="2">
        <f t="shared" si="406"/>
        <v>201903</v>
      </c>
      <c r="AM735" s="2" t="b">
        <f t="shared" si="379"/>
        <v>1</v>
      </c>
      <c r="AN735" s="4" t="e">
        <f t="shared" si="391"/>
        <v>#N/A</v>
      </c>
      <c r="AO735" s="4" t="e">
        <f t="shared" si="392"/>
        <v>#N/A</v>
      </c>
      <c r="AP735" s="2" t="str">
        <f>IF(AD735,
  IF(ISBLANK(H735),
    AP734,
    IF(LEN(H735)=1,
      IF(OR(UPPER(H735)="A",UPPER(H735)="I"),
        EINSTELLUNGEN!$D$21,
        IF(OR(UPPER(H735)="B",UPPER(H735)="M"),
          EINSTELLUNGEN!$D$22,
          IF(OR(UPPER(H735)="C",UPPER(H735)="S"),
            EINSTELLUNGEN!$D$23,
            IF(UPPER(H735)="D",
              EINSTELLUNGEN!$D$24,
              IF(UPPER(H735)="E",
                EINSTELLUNGEN!$D$25,
                UPPER(H735)))))),
      IF(ISNUMBER(H735),
        EINSTELLUNGEN!$D$20&amp;H735,
        UPPER(H735)))),
  "")</f>
        <v/>
      </c>
      <c r="AQ735" s="2" t="str">
        <f t="shared" si="393"/>
        <v/>
      </c>
      <c r="AR735" s="2">
        <f t="shared" si="394"/>
        <v>0</v>
      </c>
      <c r="AS735" s="145">
        <f t="shared" si="395"/>
        <v>0.33333333333333331</v>
      </c>
      <c r="AT735" s="2">
        <f t="shared" si="396"/>
        <v>0</v>
      </c>
      <c r="AU735" s="2">
        <f t="shared" si="397"/>
        <v>0</v>
      </c>
      <c r="AV735" s="2">
        <f t="shared" si="398"/>
        <v>0</v>
      </c>
      <c r="AW735" s="2">
        <f t="shared" si="399"/>
        <v>0</v>
      </c>
      <c r="AX735" s="2">
        <f t="shared" si="380"/>
        <v>0</v>
      </c>
      <c r="AY735" s="2">
        <f t="shared" si="400"/>
        <v>0</v>
      </c>
      <c r="AZ735" s="145" t="e">
        <f t="shared" si="401"/>
        <v>#N/A</v>
      </c>
      <c r="BA735" s="145" t="e">
        <f t="shared" si="402"/>
        <v>#N/A</v>
      </c>
      <c r="BB735" s="145">
        <f t="shared" si="403"/>
        <v>2.083333333333337E-2</v>
      </c>
      <c r="BC735" s="2">
        <f>IF(AM735,
  IF(AND(AL735=$J$31,_xlfn.DAYS(AH735,DATE(AI735,1,1))&lt;7),
    MAX(0,EINSTELLUNGEN!$D$12+1-WEEKDAY(DATE(EINSTELLUNGEN!$D$9,EINSTELLUNGEN!$D$10,1),2)),
    IF(AL735=$J$33,
      MIN(EINSTELLUNGEN!$D$12,WEEKDAY(DATE(EINSTELLUNGEN!$D$9,12,31),2)),
      EINSTELLUNGEN!$D$12
  )) - SUMIF(AL$50:AL$2500,"="&amp;AL735,AX$50:AX$2500),
  0)</f>
        <v>3</v>
      </c>
      <c r="BD735" s="2">
        <f t="shared" si="404"/>
        <v>0.33333333333333331</v>
      </c>
      <c r="BE735" s="2">
        <f t="shared" si="405"/>
        <v>0</v>
      </c>
    </row>
    <row r="736" spans="1:57" ht="10.5" customHeight="1">
      <c r="A736" s="1" t="str">
        <f t="shared" ca="1" si="381"/>
        <v/>
      </c>
      <c r="B736" s="1" t="str">
        <f t="shared" ca="1" si="382"/>
        <v/>
      </c>
      <c r="C736" s="1" t="str">
        <f t="shared" ca="1" si="383"/>
        <v/>
      </c>
      <c r="D736" s="1" t="str">
        <f t="shared" ca="1" si="384"/>
        <v/>
      </c>
      <c r="F736" s="10"/>
      <c r="G736" s="136" t="str">
        <f t="shared" si="385"/>
        <v/>
      </c>
      <c r="H736" s="27"/>
      <c r="I736" s="28"/>
      <c r="J736" s="28"/>
      <c r="K736" s="29"/>
      <c r="L736" s="136"/>
      <c r="M736" s="136"/>
      <c r="N736" s="136"/>
      <c r="O736" s="26" t="str">
        <f t="shared" si="386"/>
        <v/>
      </c>
      <c r="P736" s="218" t="str">
        <f t="shared" si="387"/>
        <v/>
      </c>
      <c r="Q736" s="26" t="str">
        <f t="shared" si="388"/>
        <v/>
      </c>
      <c r="R736" s="22"/>
      <c r="S736" s="99"/>
      <c r="T736" s="10"/>
      <c r="U736" s="229" t="str">
        <f t="shared" si="389"/>
        <v/>
      </c>
      <c r="V736" s="230"/>
      <c r="W736" s="230"/>
      <c r="X736" s="230"/>
      <c r="Y736" s="230"/>
      <c r="Z736" s="22" t="str">
        <f>""</f>
        <v/>
      </c>
      <c r="AB736" s="23" t="str">
        <f t="shared" si="390"/>
        <v/>
      </c>
      <c r="AC736" s="2" t="b">
        <f>COUNT(Q736:Q$2500)&gt;0</f>
        <v>0</v>
      </c>
      <c r="AD736" s="2" t="b">
        <f t="shared" si="373"/>
        <v>0</v>
      </c>
      <c r="AE736" s="2" t="b">
        <f t="shared" si="374"/>
        <v>0</v>
      </c>
      <c r="AF736" s="2" t="b">
        <f t="shared" si="375"/>
        <v>0</v>
      </c>
      <c r="AG736" s="2" t="b">
        <f>OR(
  AND(AC736,NOT(AC737)),
  AND(AF736,WEEKDAY(AH735,2)=EINSTELLUNGEN!$D$12),
  AND(AF736,AH736=$J$35)
)</f>
        <v>0</v>
      </c>
      <c r="AH736" s="2">
        <f>IF(AE736,AH735+IF(WEEKDAY(AH735+1,2)&lt;=EINSTELLUNGEN!$D$12,1,$J$36),AH735)</f>
        <v>42020</v>
      </c>
      <c r="AI736" s="2">
        <f t="shared" si="376"/>
        <v>2019</v>
      </c>
      <c r="AJ736" s="2">
        <f t="shared" si="377"/>
        <v>201901</v>
      </c>
      <c r="AK736" s="2">
        <f t="shared" si="378"/>
        <v>201901</v>
      </c>
      <c r="AL736" s="2">
        <f t="shared" si="406"/>
        <v>201903</v>
      </c>
      <c r="AM736" s="2" t="b">
        <f t="shared" si="379"/>
        <v>1</v>
      </c>
      <c r="AN736" s="4" t="e">
        <f t="shared" si="391"/>
        <v>#N/A</v>
      </c>
      <c r="AO736" s="4" t="e">
        <f t="shared" si="392"/>
        <v>#N/A</v>
      </c>
      <c r="AP736" s="2" t="str">
        <f>IF(AD736,
  IF(ISBLANK(H736),
    AP735,
    IF(LEN(H736)=1,
      IF(OR(UPPER(H736)="A",UPPER(H736)="I"),
        EINSTELLUNGEN!$D$21,
        IF(OR(UPPER(H736)="B",UPPER(H736)="M"),
          EINSTELLUNGEN!$D$22,
          IF(OR(UPPER(H736)="C",UPPER(H736)="S"),
            EINSTELLUNGEN!$D$23,
            IF(UPPER(H736)="D",
              EINSTELLUNGEN!$D$24,
              IF(UPPER(H736)="E",
                EINSTELLUNGEN!$D$25,
                UPPER(H736)))))),
      IF(ISNUMBER(H736),
        EINSTELLUNGEN!$D$20&amp;H736,
        UPPER(H736)))),
  "")</f>
        <v/>
      </c>
      <c r="AQ736" s="2" t="str">
        <f t="shared" si="393"/>
        <v/>
      </c>
      <c r="AR736" s="2">
        <f t="shared" si="394"/>
        <v>0</v>
      </c>
      <c r="AS736" s="145">
        <f t="shared" si="395"/>
        <v>0.33333333333333331</v>
      </c>
      <c r="AT736" s="2">
        <f t="shared" si="396"/>
        <v>0</v>
      </c>
      <c r="AU736" s="2">
        <f t="shared" si="397"/>
        <v>0</v>
      </c>
      <c r="AV736" s="2">
        <f t="shared" si="398"/>
        <v>0</v>
      </c>
      <c r="AW736" s="2">
        <f t="shared" si="399"/>
        <v>0</v>
      </c>
      <c r="AX736" s="2">
        <f t="shared" si="380"/>
        <v>0</v>
      </c>
      <c r="AY736" s="2">
        <f t="shared" si="400"/>
        <v>0</v>
      </c>
      <c r="AZ736" s="145" t="e">
        <f t="shared" si="401"/>
        <v>#N/A</v>
      </c>
      <c r="BA736" s="145" t="e">
        <f t="shared" si="402"/>
        <v>#N/A</v>
      </c>
      <c r="BB736" s="145">
        <f t="shared" si="403"/>
        <v>2.083333333333337E-2</v>
      </c>
      <c r="BC736" s="2">
        <f>IF(AM736,
  IF(AND(AL736=$J$31,_xlfn.DAYS(AH736,DATE(AI736,1,1))&lt;7),
    MAX(0,EINSTELLUNGEN!$D$12+1-WEEKDAY(DATE(EINSTELLUNGEN!$D$9,EINSTELLUNGEN!$D$10,1),2)),
    IF(AL736=$J$33,
      MIN(EINSTELLUNGEN!$D$12,WEEKDAY(DATE(EINSTELLUNGEN!$D$9,12,31),2)),
      EINSTELLUNGEN!$D$12
  )) - SUMIF(AL$50:AL$2500,"="&amp;AL736,AX$50:AX$2500),
  0)</f>
        <v>3</v>
      </c>
      <c r="BD736" s="2">
        <f t="shared" si="404"/>
        <v>0.33333333333333331</v>
      </c>
      <c r="BE736" s="2">
        <f t="shared" si="405"/>
        <v>0</v>
      </c>
    </row>
    <row r="737" spans="1:57" ht="10.5" customHeight="1">
      <c r="A737" s="1" t="str">
        <f t="shared" ca="1" si="381"/>
        <v/>
      </c>
      <c r="B737" s="1" t="str">
        <f t="shared" ca="1" si="382"/>
        <v/>
      </c>
      <c r="C737" s="1" t="str">
        <f t="shared" ca="1" si="383"/>
        <v/>
      </c>
      <c r="D737" s="1" t="str">
        <f t="shared" ca="1" si="384"/>
        <v/>
      </c>
      <c r="F737" s="10"/>
      <c r="G737" s="136" t="str">
        <f t="shared" si="385"/>
        <v/>
      </c>
      <c r="H737" s="27"/>
      <c r="I737" s="28"/>
      <c r="J737" s="28"/>
      <c r="K737" s="29"/>
      <c r="L737" s="136"/>
      <c r="M737" s="136"/>
      <c r="N737" s="136"/>
      <c r="O737" s="26" t="str">
        <f t="shared" si="386"/>
        <v/>
      </c>
      <c r="P737" s="218" t="str">
        <f t="shared" si="387"/>
        <v/>
      </c>
      <c r="Q737" s="26" t="str">
        <f t="shared" si="388"/>
        <v/>
      </c>
      <c r="R737" s="22"/>
      <c r="S737" s="99"/>
      <c r="T737" s="10"/>
      <c r="U737" s="229" t="str">
        <f t="shared" si="389"/>
        <v/>
      </c>
      <c r="V737" s="230"/>
      <c r="W737" s="230"/>
      <c r="X737" s="230"/>
      <c r="Y737" s="230"/>
      <c r="Z737" s="22" t="str">
        <f>""</f>
        <v/>
      </c>
      <c r="AB737" s="23" t="str">
        <f t="shared" si="390"/>
        <v/>
      </c>
      <c r="AC737" s="2" t="b">
        <f>COUNT(Q737:Q$2500)&gt;0</f>
        <v>0</v>
      </c>
      <c r="AD737" s="2" t="b">
        <f t="shared" si="373"/>
        <v>0</v>
      </c>
      <c r="AE737" s="2" t="b">
        <f t="shared" si="374"/>
        <v>0</v>
      </c>
      <c r="AF737" s="2" t="b">
        <f t="shared" si="375"/>
        <v>0</v>
      </c>
      <c r="AG737" s="2" t="b">
        <f>OR(
  AND(AC737,NOT(AC738)),
  AND(AF737,WEEKDAY(AH736,2)=EINSTELLUNGEN!$D$12),
  AND(AF737,AH737=$J$35)
)</f>
        <v>0</v>
      </c>
      <c r="AH737" s="2">
        <f>IF(AE737,AH736+IF(WEEKDAY(AH736+1,2)&lt;=EINSTELLUNGEN!$D$12,1,$J$36),AH736)</f>
        <v>42020</v>
      </c>
      <c r="AI737" s="2">
        <f t="shared" si="376"/>
        <v>2019</v>
      </c>
      <c r="AJ737" s="2">
        <f t="shared" si="377"/>
        <v>201901</v>
      </c>
      <c r="AK737" s="2">
        <f t="shared" si="378"/>
        <v>201901</v>
      </c>
      <c r="AL737" s="2">
        <f t="shared" si="406"/>
        <v>201903</v>
      </c>
      <c r="AM737" s="2" t="b">
        <f t="shared" si="379"/>
        <v>1</v>
      </c>
      <c r="AN737" s="4" t="e">
        <f t="shared" si="391"/>
        <v>#N/A</v>
      </c>
      <c r="AO737" s="4" t="e">
        <f t="shared" si="392"/>
        <v>#N/A</v>
      </c>
      <c r="AP737" s="2" t="str">
        <f>IF(AD737,
  IF(ISBLANK(H737),
    AP736,
    IF(LEN(H737)=1,
      IF(OR(UPPER(H737)="A",UPPER(H737)="I"),
        EINSTELLUNGEN!$D$21,
        IF(OR(UPPER(H737)="B",UPPER(H737)="M"),
          EINSTELLUNGEN!$D$22,
          IF(OR(UPPER(H737)="C",UPPER(H737)="S"),
            EINSTELLUNGEN!$D$23,
            IF(UPPER(H737)="D",
              EINSTELLUNGEN!$D$24,
              IF(UPPER(H737)="E",
                EINSTELLUNGEN!$D$25,
                UPPER(H737)))))),
      IF(ISNUMBER(H737),
        EINSTELLUNGEN!$D$20&amp;H737,
        UPPER(H737)))),
  "")</f>
        <v/>
      </c>
      <c r="AQ737" s="2" t="str">
        <f t="shared" si="393"/>
        <v/>
      </c>
      <c r="AR737" s="2">
        <f t="shared" si="394"/>
        <v>0</v>
      </c>
      <c r="AS737" s="145">
        <f t="shared" si="395"/>
        <v>0.33333333333333331</v>
      </c>
      <c r="AT737" s="2">
        <f t="shared" si="396"/>
        <v>0</v>
      </c>
      <c r="AU737" s="2">
        <f t="shared" si="397"/>
        <v>0</v>
      </c>
      <c r="AV737" s="2">
        <f t="shared" si="398"/>
        <v>0</v>
      </c>
      <c r="AW737" s="2">
        <f t="shared" si="399"/>
        <v>0</v>
      </c>
      <c r="AX737" s="2">
        <f t="shared" si="380"/>
        <v>0</v>
      </c>
      <c r="AY737" s="2">
        <f t="shared" si="400"/>
        <v>0</v>
      </c>
      <c r="AZ737" s="145" t="e">
        <f t="shared" si="401"/>
        <v>#N/A</v>
      </c>
      <c r="BA737" s="145" t="e">
        <f t="shared" si="402"/>
        <v>#N/A</v>
      </c>
      <c r="BB737" s="145">
        <f t="shared" si="403"/>
        <v>2.083333333333337E-2</v>
      </c>
      <c r="BC737" s="2">
        <f>IF(AM737,
  IF(AND(AL737=$J$31,_xlfn.DAYS(AH737,DATE(AI737,1,1))&lt;7),
    MAX(0,EINSTELLUNGEN!$D$12+1-WEEKDAY(DATE(EINSTELLUNGEN!$D$9,EINSTELLUNGEN!$D$10,1),2)),
    IF(AL737=$J$33,
      MIN(EINSTELLUNGEN!$D$12,WEEKDAY(DATE(EINSTELLUNGEN!$D$9,12,31),2)),
      EINSTELLUNGEN!$D$12
  )) - SUMIF(AL$50:AL$2500,"="&amp;AL737,AX$50:AX$2500),
  0)</f>
        <v>3</v>
      </c>
      <c r="BD737" s="2">
        <f t="shared" si="404"/>
        <v>0.33333333333333331</v>
      </c>
      <c r="BE737" s="2">
        <f t="shared" si="405"/>
        <v>0</v>
      </c>
    </row>
    <row r="738" spans="1:57" ht="10.5" customHeight="1">
      <c r="A738" s="1" t="str">
        <f t="shared" ca="1" si="381"/>
        <v/>
      </c>
      <c r="B738" s="1" t="str">
        <f t="shared" ca="1" si="382"/>
        <v/>
      </c>
      <c r="C738" s="1" t="str">
        <f t="shared" ca="1" si="383"/>
        <v/>
      </c>
      <c r="D738" s="1" t="str">
        <f t="shared" ca="1" si="384"/>
        <v/>
      </c>
      <c r="F738" s="10"/>
      <c r="G738" s="136" t="str">
        <f t="shared" si="385"/>
        <v/>
      </c>
      <c r="H738" s="27"/>
      <c r="I738" s="28"/>
      <c r="J738" s="28"/>
      <c r="K738" s="29"/>
      <c r="L738" s="136"/>
      <c r="M738" s="136"/>
      <c r="N738" s="136"/>
      <c r="O738" s="26" t="str">
        <f t="shared" si="386"/>
        <v/>
      </c>
      <c r="P738" s="218" t="str">
        <f t="shared" si="387"/>
        <v/>
      </c>
      <c r="Q738" s="26" t="str">
        <f t="shared" si="388"/>
        <v/>
      </c>
      <c r="R738" s="22"/>
      <c r="S738" s="99"/>
      <c r="T738" s="10"/>
      <c r="U738" s="229" t="str">
        <f t="shared" si="389"/>
        <v/>
      </c>
      <c r="V738" s="230"/>
      <c r="W738" s="230"/>
      <c r="X738" s="230"/>
      <c r="Y738" s="230"/>
      <c r="Z738" s="22" t="str">
        <f>""</f>
        <v/>
      </c>
      <c r="AB738" s="23" t="str">
        <f t="shared" si="390"/>
        <v/>
      </c>
      <c r="AC738" s="2" t="b">
        <f>COUNT(Q738:Q$2500)&gt;0</f>
        <v>0</v>
      </c>
      <c r="AD738" s="2" t="b">
        <f t="shared" si="373"/>
        <v>0</v>
      </c>
      <c r="AE738" s="2" t="b">
        <f t="shared" si="374"/>
        <v>0</v>
      </c>
      <c r="AF738" s="2" t="b">
        <f t="shared" si="375"/>
        <v>0</v>
      </c>
      <c r="AG738" s="2" t="b">
        <f>OR(
  AND(AC738,NOT(AC739)),
  AND(AF738,WEEKDAY(AH737,2)=EINSTELLUNGEN!$D$12),
  AND(AF738,AH738=$J$35)
)</f>
        <v>0</v>
      </c>
      <c r="AH738" s="2">
        <f>IF(AE738,AH737+IF(WEEKDAY(AH737+1,2)&lt;=EINSTELLUNGEN!$D$12,1,$J$36),AH737)</f>
        <v>42020</v>
      </c>
      <c r="AI738" s="2">
        <f t="shared" si="376"/>
        <v>2019</v>
      </c>
      <c r="AJ738" s="2">
        <f t="shared" si="377"/>
        <v>201901</v>
      </c>
      <c r="AK738" s="2">
        <f t="shared" si="378"/>
        <v>201901</v>
      </c>
      <c r="AL738" s="2">
        <f t="shared" si="406"/>
        <v>201903</v>
      </c>
      <c r="AM738" s="2" t="b">
        <f t="shared" si="379"/>
        <v>1</v>
      </c>
      <c r="AN738" s="4" t="e">
        <f t="shared" si="391"/>
        <v>#N/A</v>
      </c>
      <c r="AO738" s="4" t="e">
        <f t="shared" si="392"/>
        <v>#N/A</v>
      </c>
      <c r="AP738" s="2" t="str">
        <f>IF(AD738,
  IF(ISBLANK(H738),
    AP737,
    IF(LEN(H738)=1,
      IF(OR(UPPER(H738)="A",UPPER(H738)="I"),
        EINSTELLUNGEN!$D$21,
        IF(OR(UPPER(H738)="B",UPPER(H738)="M"),
          EINSTELLUNGEN!$D$22,
          IF(OR(UPPER(H738)="C",UPPER(H738)="S"),
            EINSTELLUNGEN!$D$23,
            IF(UPPER(H738)="D",
              EINSTELLUNGEN!$D$24,
              IF(UPPER(H738)="E",
                EINSTELLUNGEN!$D$25,
                UPPER(H738)))))),
      IF(ISNUMBER(H738),
        EINSTELLUNGEN!$D$20&amp;H738,
        UPPER(H738)))),
  "")</f>
        <v/>
      </c>
      <c r="AQ738" s="2" t="str">
        <f t="shared" si="393"/>
        <v/>
      </c>
      <c r="AR738" s="2">
        <f t="shared" si="394"/>
        <v>0</v>
      </c>
      <c r="AS738" s="145">
        <f t="shared" si="395"/>
        <v>0.33333333333333331</v>
      </c>
      <c r="AT738" s="2">
        <f t="shared" si="396"/>
        <v>0</v>
      </c>
      <c r="AU738" s="2">
        <f t="shared" si="397"/>
        <v>0</v>
      </c>
      <c r="AV738" s="2">
        <f t="shared" si="398"/>
        <v>0</v>
      </c>
      <c r="AW738" s="2">
        <f t="shared" si="399"/>
        <v>0</v>
      </c>
      <c r="AX738" s="2">
        <f t="shared" si="380"/>
        <v>0</v>
      </c>
      <c r="AY738" s="2">
        <f t="shared" si="400"/>
        <v>0</v>
      </c>
      <c r="AZ738" s="145" t="e">
        <f t="shared" si="401"/>
        <v>#N/A</v>
      </c>
      <c r="BA738" s="145" t="e">
        <f t="shared" si="402"/>
        <v>#N/A</v>
      </c>
      <c r="BB738" s="145">
        <f t="shared" si="403"/>
        <v>2.083333333333337E-2</v>
      </c>
      <c r="BC738" s="2">
        <f>IF(AM738,
  IF(AND(AL738=$J$31,_xlfn.DAYS(AH738,DATE(AI738,1,1))&lt;7),
    MAX(0,EINSTELLUNGEN!$D$12+1-WEEKDAY(DATE(EINSTELLUNGEN!$D$9,EINSTELLUNGEN!$D$10,1),2)),
    IF(AL738=$J$33,
      MIN(EINSTELLUNGEN!$D$12,WEEKDAY(DATE(EINSTELLUNGEN!$D$9,12,31),2)),
      EINSTELLUNGEN!$D$12
  )) - SUMIF(AL$50:AL$2500,"="&amp;AL738,AX$50:AX$2500),
  0)</f>
        <v>3</v>
      </c>
      <c r="BD738" s="2">
        <f t="shared" si="404"/>
        <v>0.33333333333333331</v>
      </c>
      <c r="BE738" s="2">
        <f t="shared" si="405"/>
        <v>0</v>
      </c>
    </row>
    <row r="739" spans="1:57" ht="10.5" customHeight="1">
      <c r="A739" s="1" t="str">
        <f t="shared" ca="1" si="381"/>
        <v/>
      </c>
      <c r="B739" s="1" t="str">
        <f t="shared" ca="1" si="382"/>
        <v/>
      </c>
      <c r="C739" s="1" t="str">
        <f t="shared" ca="1" si="383"/>
        <v/>
      </c>
      <c r="D739" s="1" t="str">
        <f t="shared" ca="1" si="384"/>
        <v/>
      </c>
      <c r="F739" s="10"/>
      <c r="G739" s="136" t="str">
        <f t="shared" si="385"/>
        <v/>
      </c>
      <c r="H739" s="27"/>
      <c r="I739" s="28"/>
      <c r="J739" s="28"/>
      <c r="K739" s="29"/>
      <c r="L739" s="136"/>
      <c r="M739" s="136"/>
      <c r="N739" s="136"/>
      <c r="O739" s="26" t="str">
        <f t="shared" si="386"/>
        <v/>
      </c>
      <c r="P739" s="218" t="str">
        <f t="shared" si="387"/>
        <v/>
      </c>
      <c r="Q739" s="26" t="str">
        <f t="shared" si="388"/>
        <v/>
      </c>
      <c r="R739" s="22"/>
      <c r="S739" s="99"/>
      <c r="T739" s="10"/>
      <c r="U739" s="229" t="str">
        <f t="shared" si="389"/>
        <v/>
      </c>
      <c r="V739" s="230"/>
      <c r="W739" s="230"/>
      <c r="X739" s="230"/>
      <c r="Y739" s="230"/>
      <c r="Z739" s="22" t="str">
        <f>""</f>
        <v/>
      </c>
      <c r="AB739" s="23" t="str">
        <f t="shared" si="390"/>
        <v/>
      </c>
      <c r="AC739" s="2" t="b">
        <f>COUNT(Q739:Q$2500)&gt;0</f>
        <v>0</v>
      </c>
      <c r="AD739" s="2" t="b">
        <f t="shared" si="373"/>
        <v>0</v>
      </c>
      <c r="AE739" s="2" t="b">
        <f t="shared" si="374"/>
        <v>0</v>
      </c>
      <c r="AF739" s="2" t="b">
        <f t="shared" si="375"/>
        <v>0</v>
      </c>
      <c r="AG739" s="2" t="b">
        <f>OR(
  AND(AC739,NOT(AC740)),
  AND(AF739,WEEKDAY(AH738,2)=EINSTELLUNGEN!$D$12),
  AND(AF739,AH739=$J$35)
)</f>
        <v>0</v>
      </c>
      <c r="AH739" s="2">
        <f>IF(AE739,AH738+IF(WEEKDAY(AH738+1,2)&lt;=EINSTELLUNGEN!$D$12,1,$J$36),AH738)</f>
        <v>42020</v>
      </c>
      <c r="AI739" s="2">
        <f t="shared" si="376"/>
        <v>2019</v>
      </c>
      <c r="AJ739" s="2">
        <f t="shared" si="377"/>
        <v>201901</v>
      </c>
      <c r="AK739" s="2">
        <f t="shared" si="378"/>
        <v>201901</v>
      </c>
      <c r="AL739" s="2">
        <f t="shared" si="406"/>
        <v>201903</v>
      </c>
      <c r="AM739" s="2" t="b">
        <f t="shared" si="379"/>
        <v>1</v>
      </c>
      <c r="AN739" s="4" t="e">
        <f t="shared" si="391"/>
        <v>#N/A</v>
      </c>
      <c r="AO739" s="4" t="e">
        <f t="shared" si="392"/>
        <v>#N/A</v>
      </c>
      <c r="AP739" s="2" t="str">
        <f>IF(AD739,
  IF(ISBLANK(H739),
    AP738,
    IF(LEN(H739)=1,
      IF(OR(UPPER(H739)="A",UPPER(H739)="I"),
        EINSTELLUNGEN!$D$21,
        IF(OR(UPPER(H739)="B",UPPER(H739)="M"),
          EINSTELLUNGEN!$D$22,
          IF(OR(UPPER(H739)="C",UPPER(H739)="S"),
            EINSTELLUNGEN!$D$23,
            IF(UPPER(H739)="D",
              EINSTELLUNGEN!$D$24,
              IF(UPPER(H739)="E",
                EINSTELLUNGEN!$D$25,
                UPPER(H739)))))),
      IF(ISNUMBER(H739),
        EINSTELLUNGEN!$D$20&amp;H739,
        UPPER(H739)))),
  "")</f>
        <v/>
      </c>
      <c r="AQ739" s="2" t="str">
        <f t="shared" si="393"/>
        <v/>
      </c>
      <c r="AR739" s="2">
        <f t="shared" si="394"/>
        <v>0</v>
      </c>
      <c r="AS739" s="145">
        <f t="shared" si="395"/>
        <v>0.33333333333333331</v>
      </c>
      <c r="AT739" s="2">
        <f t="shared" si="396"/>
        <v>0</v>
      </c>
      <c r="AU739" s="2">
        <f t="shared" si="397"/>
        <v>0</v>
      </c>
      <c r="AV739" s="2">
        <f t="shared" si="398"/>
        <v>0</v>
      </c>
      <c r="AW739" s="2">
        <f t="shared" si="399"/>
        <v>0</v>
      </c>
      <c r="AX739" s="2">
        <f t="shared" si="380"/>
        <v>0</v>
      </c>
      <c r="AY739" s="2">
        <f t="shared" si="400"/>
        <v>0</v>
      </c>
      <c r="AZ739" s="145" t="e">
        <f t="shared" si="401"/>
        <v>#N/A</v>
      </c>
      <c r="BA739" s="145" t="e">
        <f t="shared" si="402"/>
        <v>#N/A</v>
      </c>
      <c r="BB739" s="145">
        <f t="shared" si="403"/>
        <v>2.083333333333337E-2</v>
      </c>
      <c r="BC739" s="2">
        <f>IF(AM739,
  IF(AND(AL739=$J$31,_xlfn.DAYS(AH739,DATE(AI739,1,1))&lt;7),
    MAX(0,EINSTELLUNGEN!$D$12+1-WEEKDAY(DATE(EINSTELLUNGEN!$D$9,EINSTELLUNGEN!$D$10,1),2)),
    IF(AL739=$J$33,
      MIN(EINSTELLUNGEN!$D$12,WEEKDAY(DATE(EINSTELLUNGEN!$D$9,12,31),2)),
      EINSTELLUNGEN!$D$12
  )) - SUMIF(AL$50:AL$2500,"="&amp;AL739,AX$50:AX$2500),
  0)</f>
        <v>3</v>
      </c>
      <c r="BD739" s="2">
        <f t="shared" si="404"/>
        <v>0.33333333333333331</v>
      </c>
      <c r="BE739" s="2">
        <f t="shared" si="405"/>
        <v>0</v>
      </c>
    </row>
    <row r="740" spans="1:57" ht="10.5" customHeight="1">
      <c r="A740" s="1" t="str">
        <f t="shared" ca="1" si="381"/>
        <v/>
      </c>
      <c r="B740" s="1" t="str">
        <f t="shared" ca="1" si="382"/>
        <v/>
      </c>
      <c r="C740" s="1" t="str">
        <f t="shared" ca="1" si="383"/>
        <v/>
      </c>
      <c r="D740" s="1" t="str">
        <f t="shared" ca="1" si="384"/>
        <v/>
      </c>
      <c r="F740" s="10"/>
      <c r="G740" s="136" t="str">
        <f t="shared" si="385"/>
        <v/>
      </c>
      <c r="H740" s="27"/>
      <c r="I740" s="28"/>
      <c r="J740" s="28"/>
      <c r="K740" s="29"/>
      <c r="L740" s="136"/>
      <c r="M740" s="136"/>
      <c r="N740" s="136"/>
      <c r="O740" s="26" t="str">
        <f t="shared" si="386"/>
        <v/>
      </c>
      <c r="P740" s="218" t="str">
        <f t="shared" si="387"/>
        <v/>
      </c>
      <c r="Q740" s="26" t="str">
        <f t="shared" si="388"/>
        <v/>
      </c>
      <c r="R740" s="22"/>
      <c r="S740" s="99"/>
      <c r="T740" s="10"/>
      <c r="U740" s="229" t="str">
        <f t="shared" si="389"/>
        <v/>
      </c>
      <c r="V740" s="230"/>
      <c r="W740" s="230"/>
      <c r="X740" s="230"/>
      <c r="Y740" s="230"/>
      <c r="Z740" s="22" t="str">
        <f>""</f>
        <v/>
      </c>
      <c r="AB740" s="23" t="str">
        <f t="shared" si="390"/>
        <v/>
      </c>
      <c r="AC740" s="2" t="b">
        <f>COUNT(Q740:Q$2500)&gt;0</f>
        <v>0</v>
      </c>
      <c r="AD740" s="2" t="b">
        <f t="shared" si="373"/>
        <v>0</v>
      </c>
      <c r="AE740" s="2" t="b">
        <f t="shared" si="374"/>
        <v>0</v>
      </c>
      <c r="AF740" s="2" t="b">
        <f t="shared" si="375"/>
        <v>0</v>
      </c>
      <c r="AG740" s="2" t="b">
        <f>OR(
  AND(AC740,NOT(AC741)),
  AND(AF740,WEEKDAY(AH739,2)=EINSTELLUNGEN!$D$12),
  AND(AF740,AH740=$J$35)
)</f>
        <v>0</v>
      </c>
      <c r="AH740" s="2">
        <f>IF(AE740,AH739+IF(WEEKDAY(AH739+1,2)&lt;=EINSTELLUNGEN!$D$12,1,$J$36),AH739)</f>
        <v>42020</v>
      </c>
      <c r="AI740" s="2">
        <f t="shared" si="376"/>
        <v>2019</v>
      </c>
      <c r="AJ740" s="2">
        <f t="shared" si="377"/>
        <v>201901</v>
      </c>
      <c r="AK740" s="2">
        <f t="shared" si="378"/>
        <v>201901</v>
      </c>
      <c r="AL740" s="2">
        <f t="shared" si="406"/>
        <v>201903</v>
      </c>
      <c r="AM740" s="2" t="b">
        <f t="shared" si="379"/>
        <v>1</v>
      </c>
      <c r="AN740" s="4" t="e">
        <f t="shared" si="391"/>
        <v>#N/A</v>
      </c>
      <c r="AO740" s="4" t="e">
        <f t="shared" si="392"/>
        <v>#N/A</v>
      </c>
      <c r="AP740" s="2" t="str">
        <f>IF(AD740,
  IF(ISBLANK(H740),
    AP739,
    IF(LEN(H740)=1,
      IF(OR(UPPER(H740)="A",UPPER(H740)="I"),
        EINSTELLUNGEN!$D$21,
        IF(OR(UPPER(H740)="B",UPPER(H740)="M"),
          EINSTELLUNGEN!$D$22,
          IF(OR(UPPER(H740)="C",UPPER(H740)="S"),
            EINSTELLUNGEN!$D$23,
            IF(UPPER(H740)="D",
              EINSTELLUNGEN!$D$24,
              IF(UPPER(H740)="E",
                EINSTELLUNGEN!$D$25,
                UPPER(H740)))))),
      IF(ISNUMBER(H740),
        EINSTELLUNGEN!$D$20&amp;H740,
        UPPER(H740)))),
  "")</f>
        <v/>
      </c>
      <c r="AQ740" s="2" t="str">
        <f t="shared" si="393"/>
        <v/>
      </c>
      <c r="AR740" s="2">
        <f t="shared" si="394"/>
        <v>0</v>
      </c>
      <c r="AS740" s="145">
        <f t="shared" si="395"/>
        <v>0.33333333333333331</v>
      </c>
      <c r="AT740" s="2">
        <f t="shared" si="396"/>
        <v>0</v>
      </c>
      <c r="AU740" s="2">
        <f t="shared" si="397"/>
        <v>0</v>
      </c>
      <c r="AV740" s="2">
        <f t="shared" si="398"/>
        <v>0</v>
      </c>
      <c r="AW740" s="2">
        <f t="shared" si="399"/>
        <v>0</v>
      </c>
      <c r="AX740" s="2">
        <f t="shared" si="380"/>
        <v>0</v>
      </c>
      <c r="AY740" s="2">
        <f t="shared" si="400"/>
        <v>0</v>
      </c>
      <c r="AZ740" s="145" t="e">
        <f t="shared" si="401"/>
        <v>#N/A</v>
      </c>
      <c r="BA740" s="145" t="e">
        <f t="shared" si="402"/>
        <v>#N/A</v>
      </c>
      <c r="BB740" s="145">
        <f t="shared" si="403"/>
        <v>2.083333333333337E-2</v>
      </c>
      <c r="BC740" s="2">
        <f>IF(AM740,
  IF(AND(AL740=$J$31,_xlfn.DAYS(AH740,DATE(AI740,1,1))&lt;7),
    MAX(0,EINSTELLUNGEN!$D$12+1-WEEKDAY(DATE(EINSTELLUNGEN!$D$9,EINSTELLUNGEN!$D$10,1),2)),
    IF(AL740=$J$33,
      MIN(EINSTELLUNGEN!$D$12,WEEKDAY(DATE(EINSTELLUNGEN!$D$9,12,31),2)),
      EINSTELLUNGEN!$D$12
  )) - SUMIF(AL$50:AL$2500,"="&amp;AL740,AX$50:AX$2500),
  0)</f>
        <v>3</v>
      </c>
      <c r="BD740" s="2">
        <f t="shared" si="404"/>
        <v>0.33333333333333331</v>
      </c>
      <c r="BE740" s="2">
        <f t="shared" si="405"/>
        <v>0</v>
      </c>
    </row>
    <row r="741" spans="1:57" ht="10.5" customHeight="1">
      <c r="A741" s="1" t="str">
        <f t="shared" ca="1" si="381"/>
        <v/>
      </c>
      <c r="B741" s="1" t="str">
        <f t="shared" ca="1" si="382"/>
        <v/>
      </c>
      <c r="C741" s="1" t="str">
        <f t="shared" ca="1" si="383"/>
        <v/>
      </c>
      <c r="D741" s="1" t="str">
        <f t="shared" ca="1" si="384"/>
        <v/>
      </c>
      <c r="F741" s="10"/>
      <c r="G741" s="136" t="str">
        <f t="shared" si="385"/>
        <v/>
      </c>
      <c r="H741" s="27"/>
      <c r="I741" s="28"/>
      <c r="J741" s="28"/>
      <c r="K741" s="29"/>
      <c r="L741" s="136"/>
      <c r="M741" s="136"/>
      <c r="N741" s="136"/>
      <c r="O741" s="26" t="str">
        <f t="shared" si="386"/>
        <v/>
      </c>
      <c r="P741" s="218" t="str">
        <f t="shared" si="387"/>
        <v/>
      </c>
      <c r="Q741" s="26" t="str">
        <f t="shared" si="388"/>
        <v/>
      </c>
      <c r="R741" s="22"/>
      <c r="S741" s="99"/>
      <c r="T741" s="10"/>
      <c r="U741" s="229" t="str">
        <f t="shared" si="389"/>
        <v/>
      </c>
      <c r="V741" s="230"/>
      <c r="W741" s="230"/>
      <c r="X741" s="230"/>
      <c r="Y741" s="230"/>
      <c r="Z741" s="22" t="str">
        <f>""</f>
        <v/>
      </c>
      <c r="AB741" s="23" t="str">
        <f t="shared" si="390"/>
        <v/>
      </c>
      <c r="AC741" s="2" t="b">
        <f>COUNT(Q741:Q$2500)&gt;0</f>
        <v>0</v>
      </c>
      <c r="AD741" s="2" t="b">
        <f t="shared" si="373"/>
        <v>0</v>
      </c>
      <c r="AE741" s="2" t="b">
        <f t="shared" si="374"/>
        <v>0</v>
      </c>
      <c r="AF741" s="2" t="b">
        <f t="shared" si="375"/>
        <v>0</v>
      </c>
      <c r="AG741" s="2" t="b">
        <f>OR(
  AND(AC741,NOT(AC742)),
  AND(AF741,WEEKDAY(AH740,2)=EINSTELLUNGEN!$D$12),
  AND(AF741,AH741=$J$35)
)</f>
        <v>0</v>
      </c>
      <c r="AH741" s="2">
        <f>IF(AE741,AH740+IF(WEEKDAY(AH740+1,2)&lt;=EINSTELLUNGEN!$D$12,1,$J$36),AH740)</f>
        <v>42020</v>
      </c>
      <c r="AI741" s="2">
        <f t="shared" si="376"/>
        <v>2019</v>
      </c>
      <c r="AJ741" s="2">
        <f t="shared" si="377"/>
        <v>201901</v>
      </c>
      <c r="AK741" s="2">
        <f t="shared" si="378"/>
        <v>201901</v>
      </c>
      <c r="AL741" s="2">
        <f t="shared" si="406"/>
        <v>201903</v>
      </c>
      <c r="AM741" s="2" t="b">
        <f t="shared" si="379"/>
        <v>1</v>
      </c>
      <c r="AN741" s="4" t="e">
        <f t="shared" si="391"/>
        <v>#N/A</v>
      </c>
      <c r="AO741" s="4" t="e">
        <f t="shared" si="392"/>
        <v>#N/A</v>
      </c>
      <c r="AP741" s="2" t="str">
        <f>IF(AD741,
  IF(ISBLANK(H741),
    AP740,
    IF(LEN(H741)=1,
      IF(OR(UPPER(H741)="A",UPPER(H741)="I"),
        EINSTELLUNGEN!$D$21,
        IF(OR(UPPER(H741)="B",UPPER(H741)="M"),
          EINSTELLUNGEN!$D$22,
          IF(OR(UPPER(H741)="C",UPPER(H741)="S"),
            EINSTELLUNGEN!$D$23,
            IF(UPPER(H741)="D",
              EINSTELLUNGEN!$D$24,
              IF(UPPER(H741)="E",
                EINSTELLUNGEN!$D$25,
                UPPER(H741)))))),
      IF(ISNUMBER(H741),
        EINSTELLUNGEN!$D$20&amp;H741,
        UPPER(H741)))),
  "")</f>
        <v/>
      </c>
      <c r="AQ741" s="2" t="str">
        <f t="shared" si="393"/>
        <v/>
      </c>
      <c r="AR741" s="2">
        <f t="shared" si="394"/>
        <v>0</v>
      </c>
      <c r="AS741" s="145">
        <f t="shared" si="395"/>
        <v>0.33333333333333331</v>
      </c>
      <c r="AT741" s="2">
        <f t="shared" si="396"/>
        <v>0</v>
      </c>
      <c r="AU741" s="2">
        <f t="shared" si="397"/>
        <v>0</v>
      </c>
      <c r="AV741" s="2">
        <f t="shared" si="398"/>
        <v>0</v>
      </c>
      <c r="AW741" s="2">
        <f t="shared" si="399"/>
        <v>0</v>
      </c>
      <c r="AX741" s="2">
        <f t="shared" si="380"/>
        <v>0</v>
      </c>
      <c r="AY741" s="2">
        <f t="shared" si="400"/>
        <v>0</v>
      </c>
      <c r="AZ741" s="145" t="e">
        <f t="shared" si="401"/>
        <v>#N/A</v>
      </c>
      <c r="BA741" s="145" t="e">
        <f t="shared" si="402"/>
        <v>#N/A</v>
      </c>
      <c r="BB741" s="145">
        <f t="shared" si="403"/>
        <v>2.083333333333337E-2</v>
      </c>
      <c r="BC741" s="2">
        <f>IF(AM741,
  IF(AND(AL741=$J$31,_xlfn.DAYS(AH741,DATE(AI741,1,1))&lt;7),
    MAX(0,EINSTELLUNGEN!$D$12+1-WEEKDAY(DATE(EINSTELLUNGEN!$D$9,EINSTELLUNGEN!$D$10,1),2)),
    IF(AL741=$J$33,
      MIN(EINSTELLUNGEN!$D$12,WEEKDAY(DATE(EINSTELLUNGEN!$D$9,12,31),2)),
      EINSTELLUNGEN!$D$12
  )) - SUMIF(AL$50:AL$2500,"="&amp;AL741,AX$50:AX$2500),
  0)</f>
        <v>3</v>
      </c>
      <c r="BD741" s="2">
        <f t="shared" si="404"/>
        <v>0.33333333333333331</v>
      </c>
      <c r="BE741" s="2">
        <f t="shared" si="405"/>
        <v>0</v>
      </c>
    </row>
    <row r="742" spans="1:57" ht="10.5" customHeight="1">
      <c r="A742" s="1" t="str">
        <f t="shared" ca="1" si="381"/>
        <v/>
      </c>
      <c r="B742" s="1" t="str">
        <f t="shared" ca="1" si="382"/>
        <v/>
      </c>
      <c r="C742" s="1" t="str">
        <f t="shared" ca="1" si="383"/>
        <v/>
      </c>
      <c r="D742" s="1" t="str">
        <f t="shared" ca="1" si="384"/>
        <v/>
      </c>
      <c r="F742" s="10"/>
      <c r="G742" s="136" t="str">
        <f t="shared" si="385"/>
        <v/>
      </c>
      <c r="H742" s="27"/>
      <c r="I742" s="28"/>
      <c r="J742" s="28"/>
      <c r="K742" s="29"/>
      <c r="L742" s="136"/>
      <c r="M742" s="136"/>
      <c r="N742" s="136"/>
      <c r="O742" s="26" t="str">
        <f t="shared" si="386"/>
        <v/>
      </c>
      <c r="P742" s="218" t="str">
        <f t="shared" si="387"/>
        <v/>
      </c>
      <c r="Q742" s="26" t="str">
        <f t="shared" si="388"/>
        <v/>
      </c>
      <c r="R742" s="22"/>
      <c r="S742" s="99"/>
      <c r="T742" s="10"/>
      <c r="U742" s="229" t="str">
        <f t="shared" si="389"/>
        <v/>
      </c>
      <c r="V742" s="230"/>
      <c r="W742" s="230"/>
      <c r="X742" s="230"/>
      <c r="Y742" s="230"/>
      <c r="Z742" s="22" t="str">
        <f>""</f>
        <v/>
      </c>
      <c r="AB742" s="23" t="str">
        <f t="shared" si="390"/>
        <v/>
      </c>
      <c r="AC742" s="2" t="b">
        <f>COUNT(Q742:Q$2500)&gt;0</f>
        <v>0</v>
      </c>
      <c r="AD742" s="2" t="b">
        <f t="shared" si="373"/>
        <v>0</v>
      </c>
      <c r="AE742" s="2" t="b">
        <f t="shared" si="374"/>
        <v>0</v>
      </c>
      <c r="AF742" s="2" t="b">
        <f t="shared" si="375"/>
        <v>0</v>
      </c>
      <c r="AG742" s="2" t="b">
        <f>OR(
  AND(AC742,NOT(AC743)),
  AND(AF742,WEEKDAY(AH741,2)=EINSTELLUNGEN!$D$12),
  AND(AF742,AH742=$J$35)
)</f>
        <v>0</v>
      </c>
      <c r="AH742" s="2">
        <f>IF(AE742,AH741+IF(WEEKDAY(AH741+1,2)&lt;=EINSTELLUNGEN!$D$12,1,$J$36),AH741)</f>
        <v>42020</v>
      </c>
      <c r="AI742" s="2">
        <f t="shared" si="376"/>
        <v>2019</v>
      </c>
      <c r="AJ742" s="2">
        <f t="shared" si="377"/>
        <v>201901</v>
      </c>
      <c r="AK742" s="2">
        <f t="shared" si="378"/>
        <v>201901</v>
      </c>
      <c r="AL742" s="2">
        <f t="shared" si="406"/>
        <v>201903</v>
      </c>
      <c r="AM742" s="2" t="b">
        <f t="shared" si="379"/>
        <v>1</v>
      </c>
      <c r="AN742" s="4" t="e">
        <f t="shared" si="391"/>
        <v>#N/A</v>
      </c>
      <c r="AO742" s="4" t="e">
        <f t="shared" si="392"/>
        <v>#N/A</v>
      </c>
      <c r="AP742" s="2" t="str">
        <f>IF(AD742,
  IF(ISBLANK(H742),
    AP741,
    IF(LEN(H742)=1,
      IF(OR(UPPER(H742)="A",UPPER(H742)="I"),
        EINSTELLUNGEN!$D$21,
        IF(OR(UPPER(H742)="B",UPPER(H742)="M"),
          EINSTELLUNGEN!$D$22,
          IF(OR(UPPER(H742)="C",UPPER(H742)="S"),
            EINSTELLUNGEN!$D$23,
            IF(UPPER(H742)="D",
              EINSTELLUNGEN!$D$24,
              IF(UPPER(H742)="E",
                EINSTELLUNGEN!$D$25,
                UPPER(H742)))))),
      IF(ISNUMBER(H742),
        EINSTELLUNGEN!$D$20&amp;H742,
        UPPER(H742)))),
  "")</f>
        <v/>
      </c>
      <c r="AQ742" s="2" t="str">
        <f t="shared" si="393"/>
        <v/>
      </c>
      <c r="AR742" s="2">
        <f t="shared" si="394"/>
        <v>0</v>
      </c>
      <c r="AS742" s="145">
        <f t="shared" si="395"/>
        <v>0.33333333333333331</v>
      </c>
      <c r="AT742" s="2">
        <f t="shared" si="396"/>
        <v>0</v>
      </c>
      <c r="AU742" s="2">
        <f t="shared" si="397"/>
        <v>0</v>
      </c>
      <c r="AV742" s="2">
        <f t="shared" si="398"/>
        <v>0</v>
      </c>
      <c r="AW742" s="2">
        <f t="shared" si="399"/>
        <v>0</v>
      </c>
      <c r="AX742" s="2">
        <f t="shared" si="380"/>
        <v>0</v>
      </c>
      <c r="AY742" s="2">
        <f t="shared" si="400"/>
        <v>0</v>
      </c>
      <c r="AZ742" s="145" t="e">
        <f t="shared" si="401"/>
        <v>#N/A</v>
      </c>
      <c r="BA742" s="145" t="e">
        <f t="shared" si="402"/>
        <v>#N/A</v>
      </c>
      <c r="BB742" s="145">
        <f t="shared" si="403"/>
        <v>2.083333333333337E-2</v>
      </c>
      <c r="BC742" s="2">
        <f>IF(AM742,
  IF(AND(AL742=$J$31,_xlfn.DAYS(AH742,DATE(AI742,1,1))&lt;7),
    MAX(0,EINSTELLUNGEN!$D$12+1-WEEKDAY(DATE(EINSTELLUNGEN!$D$9,EINSTELLUNGEN!$D$10,1),2)),
    IF(AL742=$J$33,
      MIN(EINSTELLUNGEN!$D$12,WEEKDAY(DATE(EINSTELLUNGEN!$D$9,12,31),2)),
      EINSTELLUNGEN!$D$12
  )) - SUMIF(AL$50:AL$2500,"="&amp;AL742,AX$50:AX$2500),
  0)</f>
        <v>3</v>
      </c>
      <c r="BD742" s="2">
        <f t="shared" si="404"/>
        <v>0.33333333333333331</v>
      </c>
      <c r="BE742" s="2">
        <f t="shared" si="405"/>
        <v>0</v>
      </c>
    </row>
    <row r="743" spans="1:57" ht="10.5" customHeight="1">
      <c r="A743" s="1" t="str">
        <f t="shared" ca="1" si="381"/>
        <v/>
      </c>
      <c r="B743" s="1" t="str">
        <f t="shared" ca="1" si="382"/>
        <v/>
      </c>
      <c r="C743" s="1" t="str">
        <f t="shared" ca="1" si="383"/>
        <v/>
      </c>
      <c r="D743" s="1" t="str">
        <f t="shared" ca="1" si="384"/>
        <v/>
      </c>
      <c r="F743" s="10"/>
      <c r="G743" s="136" t="str">
        <f t="shared" si="385"/>
        <v/>
      </c>
      <c r="H743" s="27"/>
      <c r="I743" s="28"/>
      <c r="J743" s="28"/>
      <c r="K743" s="29"/>
      <c r="L743" s="136"/>
      <c r="M743" s="136"/>
      <c r="N743" s="136"/>
      <c r="O743" s="26" t="str">
        <f t="shared" si="386"/>
        <v/>
      </c>
      <c r="P743" s="218" t="str">
        <f t="shared" si="387"/>
        <v/>
      </c>
      <c r="Q743" s="26" t="str">
        <f t="shared" si="388"/>
        <v/>
      </c>
      <c r="R743" s="22"/>
      <c r="S743" s="99"/>
      <c r="T743" s="10"/>
      <c r="U743" s="229" t="str">
        <f t="shared" si="389"/>
        <v/>
      </c>
      <c r="V743" s="230"/>
      <c r="W743" s="230"/>
      <c r="X743" s="230"/>
      <c r="Y743" s="230"/>
      <c r="Z743" s="22" t="str">
        <f>""</f>
        <v/>
      </c>
      <c r="AB743" s="23" t="str">
        <f t="shared" si="390"/>
        <v/>
      </c>
      <c r="AC743" s="2" t="b">
        <f>COUNT(Q743:Q$2500)&gt;0</f>
        <v>0</v>
      </c>
      <c r="AD743" s="2" t="b">
        <f t="shared" si="373"/>
        <v>0</v>
      </c>
      <c r="AE743" s="2" t="b">
        <f t="shared" si="374"/>
        <v>0</v>
      </c>
      <c r="AF743" s="2" t="b">
        <f t="shared" si="375"/>
        <v>0</v>
      </c>
      <c r="AG743" s="2" t="b">
        <f>OR(
  AND(AC743,NOT(AC744)),
  AND(AF743,WEEKDAY(AH742,2)=EINSTELLUNGEN!$D$12),
  AND(AF743,AH743=$J$35)
)</f>
        <v>0</v>
      </c>
      <c r="AH743" s="2">
        <f>IF(AE743,AH742+IF(WEEKDAY(AH742+1,2)&lt;=EINSTELLUNGEN!$D$12,1,$J$36),AH742)</f>
        <v>42020</v>
      </c>
      <c r="AI743" s="2">
        <f t="shared" si="376"/>
        <v>2019</v>
      </c>
      <c r="AJ743" s="2">
        <f t="shared" si="377"/>
        <v>201901</v>
      </c>
      <c r="AK743" s="2">
        <f t="shared" si="378"/>
        <v>201901</v>
      </c>
      <c r="AL743" s="2">
        <f t="shared" si="406"/>
        <v>201903</v>
      </c>
      <c r="AM743" s="2" t="b">
        <f t="shared" si="379"/>
        <v>1</v>
      </c>
      <c r="AN743" s="4" t="e">
        <f t="shared" si="391"/>
        <v>#N/A</v>
      </c>
      <c r="AO743" s="4" t="e">
        <f t="shared" si="392"/>
        <v>#N/A</v>
      </c>
      <c r="AP743" s="2" t="str">
        <f>IF(AD743,
  IF(ISBLANK(H743),
    AP742,
    IF(LEN(H743)=1,
      IF(OR(UPPER(H743)="A",UPPER(H743)="I"),
        EINSTELLUNGEN!$D$21,
        IF(OR(UPPER(H743)="B",UPPER(H743)="M"),
          EINSTELLUNGEN!$D$22,
          IF(OR(UPPER(H743)="C",UPPER(H743)="S"),
            EINSTELLUNGEN!$D$23,
            IF(UPPER(H743)="D",
              EINSTELLUNGEN!$D$24,
              IF(UPPER(H743)="E",
                EINSTELLUNGEN!$D$25,
                UPPER(H743)))))),
      IF(ISNUMBER(H743),
        EINSTELLUNGEN!$D$20&amp;H743,
        UPPER(H743)))),
  "")</f>
        <v/>
      </c>
      <c r="AQ743" s="2" t="str">
        <f t="shared" si="393"/>
        <v/>
      </c>
      <c r="AR743" s="2">
        <f t="shared" si="394"/>
        <v>0</v>
      </c>
      <c r="AS743" s="145">
        <f t="shared" si="395"/>
        <v>0.33333333333333331</v>
      </c>
      <c r="AT743" s="2">
        <f t="shared" si="396"/>
        <v>0</v>
      </c>
      <c r="AU743" s="2">
        <f t="shared" si="397"/>
        <v>0</v>
      </c>
      <c r="AV743" s="2">
        <f t="shared" si="398"/>
        <v>0</v>
      </c>
      <c r="AW743" s="2">
        <f t="shared" si="399"/>
        <v>0</v>
      </c>
      <c r="AX743" s="2">
        <f t="shared" si="380"/>
        <v>0</v>
      </c>
      <c r="AY743" s="2">
        <f t="shared" si="400"/>
        <v>0</v>
      </c>
      <c r="AZ743" s="145" t="e">
        <f t="shared" si="401"/>
        <v>#N/A</v>
      </c>
      <c r="BA743" s="145" t="e">
        <f t="shared" si="402"/>
        <v>#N/A</v>
      </c>
      <c r="BB743" s="145">
        <f t="shared" si="403"/>
        <v>2.083333333333337E-2</v>
      </c>
      <c r="BC743" s="2">
        <f>IF(AM743,
  IF(AND(AL743=$J$31,_xlfn.DAYS(AH743,DATE(AI743,1,1))&lt;7),
    MAX(0,EINSTELLUNGEN!$D$12+1-WEEKDAY(DATE(EINSTELLUNGEN!$D$9,EINSTELLUNGEN!$D$10,1),2)),
    IF(AL743=$J$33,
      MIN(EINSTELLUNGEN!$D$12,WEEKDAY(DATE(EINSTELLUNGEN!$D$9,12,31),2)),
      EINSTELLUNGEN!$D$12
  )) - SUMIF(AL$50:AL$2500,"="&amp;AL743,AX$50:AX$2500),
  0)</f>
        <v>3</v>
      </c>
      <c r="BD743" s="2">
        <f t="shared" si="404"/>
        <v>0.33333333333333331</v>
      </c>
      <c r="BE743" s="2">
        <f t="shared" si="405"/>
        <v>0</v>
      </c>
    </row>
    <row r="744" spans="1:57" ht="10.5" customHeight="1">
      <c r="A744" s="1" t="str">
        <f t="shared" ca="1" si="381"/>
        <v/>
      </c>
      <c r="B744" s="1" t="str">
        <f t="shared" ca="1" si="382"/>
        <v/>
      </c>
      <c r="C744" s="1" t="str">
        <f t="shared" ca="1" si="383"/>
        <v/>
      </c>
      <c r="D744" s="1" t="str">
        <f t="shared" ca="1" si="384"/>
        <v/>
      </c>
      <c r="F744" s="10"/>
      <c r="G744" s="136" t="str">
        <f t="shared" si="385"/>
        <v/>
      </c>
      <c r="H744" s="27"/>
      <c r="I744" s="28"/>
      <c r="J744" s="28"/>
      <c r="K744" s="29"/>
      <c r="L744" s="136"/>
      <c r="M744" s="136"/>
      <c r="N744" s="136"/>
      <c r="O744" s="26" t="str">
        <f t="shared" si="386"/>
        <v/>
      </c>
      <c r="P744" s="218" t="str">
        <f t="shared" si="387"/>
        <v/>
      </c>
      <c r="Q744" s="26" t="str">
        <f t="shared" si="388"/>
        <v/>
      </c>
      <c r="R744" s="22"/>
      <c r="S744" s="99"/>
      <c r="T744" s="10"/>
      <c r="U744" s="229" t="str">
        <f t="shared" si="389"/>
        <v/>
      </c>
      <c r="V744" s="230"/>
      <c r="W744" s="230"/>
      <c r="X744" s="230"/>
      <c r="Y744" s="230"/>
      <c r="Z744" s="22" t="str">
        <f>""</f>
        <v/>
      </c>
      <c r="AB744" s="23" t="str">
        <f t="shared" si="390"/>
        <v/>
      </c>
      <c r="AC744" s="2" t="b">
        <f>COUNT(Q744:Q$2500)&gt;0</f>
        <v>0</v>
      </c>
      <c r="AD744" s="2" t="b">
        <f t="shared" si="373"/>
        <v>0</v>
      </c>
      <c r="AE744" s="2" t="b">
        <f t="shared" si="374"/>
        <v>0</v>
      </c>
      <c r="AF744" s="2" t="b">
        <f t="shared" si="375"/>
        <v>0</v>
      </c>
      <c r="AG744" s="2" t="b">
        <f>OR(
  AND(AC744,NOT(AC745)),
  AND(AF744,WEEKDAY(AH743,2)=EINSTELLUNGEN!$D$12),
  AND(AF744,AH744=$J$35)
)</f>
        <v>0</v>
      </c>
      <c r="AH744" s="2">
        <f>IF(AE744,AH743+IF(WEEKDAY(AH743+1,2)&lt;=EINSTELLUNGEN!$D$12,1,$J$36),AH743)</f>
        <v>42020</v>
      </c>
      <c r="AI744" s="2">
        <f t="shared" si="376"/>
        <v>2019</v>
      </c>
      <c r="AJ744" s="2">
        <f t="shared" si="377"/>
        <v>201901</v>
      </c>
      <c r="AK744" s="2">
        <f t="shared" si="378"/>
        <v>201901</v>
      </c>
      <c r="AL744" s="2">
        <f t="shared" si="406"/>
        <v>201903</v>
      </c>
      <c r="AM744" s="2" t="b">
        <f t="shared" si="379"/>
        <v>1</v>
      </c>
      <c r="AN744" s="4" t="e">
        <f t="shared" si="391"/>
        <v>#N/A</v>
      </c>
      <c r="AO744" s="4" t="e">
        <f t="shared" si="392"/>
        <v>#N/A</v>
      </c>
      <c r="AP744" s="2" t="str">
        <f>IF(AD744,
  IF(ISBLANK(H744),
    AP743,
    IF(LEN(H744)=1,
      IF(OR(UPPER(H744)="A",UPPER(H744)="I"),
        EINSTELLUNGEN!$D$21,
        IF(OR(UPPER(H744)="B",UPPER(H744)="M"),
          EINSTELLUNGEN!$D$22,
          IF(OR(UPPER(H744)="C",UPPER(H744)="S"),
            EINSTELLUNGEN!$D$23,
            IF(UPPER(H744)="D",
              EINSTELLUNGEN!$D$24,
              IF(UPPER(H744)="E",
                EINSTELLUNGEN!$D$25,
                UPPER(H744)))))),
      IF(ISNUMBER(H744),
        EINSTELLUNGEN!$D$20&amp;H744,
        UPPER(H744)))),
  "")</f>
        <v/>
      </c>
      <c r="AQ744" s="2" t="str">
        <f t="shared" si="393"/>
        <v/>
      </c>
      <c r="AR744" s="2">
        <f t="shared" si="394"/>
        <v>0</v>
      </c>
      <c r="AS744" s="145">
        <f t="shared" si="395"/>
        <v>0.33333333333333331</v>
      </c>
      <c r="AT744" s="2">
        <f t="shared" si="396"/>
        <v>0</v>
      </c>
      <c r="AU744" s="2">
        <f t="shared" si="397"/>
        <v>0</v>
      </c>
      <c r="AV744" s="2">
        <f t="shared" si="398"/>
        <v>0</v>
      </c>
      <c r="AW744" s="2">
        <f t="shared" si="399"/>
        <v>0</v>
      </c>
      <c r="AX744" s="2">
        <f t="shared" si="380"/>
        <v>0</v>
      </c>
      <c r="AY744" s="2">
        <f t="shared" si="400"/>
        <v>0</v>
      </c>
      <c r="AZ744" s="145" t="e">
        <f t="shared" si="401"/>
        <v>#N/A</v>
      </c>
      <c r="BA744" s="145" t="e">
        <f t="shared" si="402"/>
        <v>#N/A</v>
      </c>
      <c r="BB744" s="145">
        <f t="shared" si="403"/>
        <v>2.083333333333337E-2</v>
      </c>
      <c r="BC744" s="2">
        <f>IF(AM744,
  IF(AND(AL744=$J$31,_xlfn.DAYS(AH744,DATE(AI744,1,1))&lt;7),
    MAX(0,EINSTELLUNGEN!$D$12+1-WEEKDAY(DATE(EINSTELLUNGEN!$D$9,EINSTELLUNGEN!$D$10,1),2)),
    IF(AL744=$J$33,
      MIN(EINSTELLUNGEN!$D$12,WEEKDAY(DATE(EINSTELLUNGEN!$D$9,12,31),2)),
      EINSTELLUNGEN!$D$12
  )) - SUMIF(AL$50:AL$2500,"="&amp;AL744,AX$50:AX$2500),
  0)</f>
        <v>3</v>
      </c>
      <c r="BD744" s="2">
        <f t="shared" si="404"/>
        <v>0.33333333333333331</v>
      </c>
      <c r="BE744" s="2">
        <f t="shared" si="405"/>
        <v>0</v>
      </c>
    </row>
    <row r="745" spans="1:57" ht="10.5" customHeight="1">
      <c r="A745" s="1" t="str">
        <f t="shared" ca="1" si="381"/>
        <v/>
      </c>
      <c r="B745" s="1" t="str">
        <f t="shared" ca="1" si="382"/>
        <v/>
      </c>
      <c r="C745" s="1" t="str">
        <f t="shared" ca="1" si="383"/>
        <v/>
      </c>
      <c r="D745" s="1" t="str">
        <f t="shared" ca="1" si="384"/>
        <v/>
      </c>
      <c r="F745" s="10"/>
      <c r="G745" s="136" t="str">
        <f t="shared" si="385"/>
        <v/>
      </c>
      <c r="H745" s="27"/>
      <c r="I745" s="28"/>
      <c r="J745" s="28"/>
      <c r="K745" s="29"/>
      <c r="L745" s="136"/>
      <c r="M745" s="136"/>
      <c r="N745" s="136"/>
      <c r="O745" s="26" t="str">
        <f t="shared" si="386"/>
        <v/>
      </c>
      <c r="P745" s="218" t="str">
        <f t="shared" si="387"/>
        <v/>
      </c>
      <c r="Q745" s="26" t="str">
        <f t="shared" si="388"/>
        <v/>
      </c>
      <c r="R745" s="22"/>
      <c r="S745" s="99"/>
      <c r="T745" s="10"/>
      <c r="U745" s="229" t="str">
        <f t="shared" si="389"/>
        <v/>
      </c>
      <c r="V745" s="230"/>
      <c r="W745" s="230"/>
      <c r="X745" s="230"/>
      <c r="Y745" s="230"/>
      <c r="Z745" s="22" t="str">
        <f>""</f>
        <v/>
      </c>
      <c r="AB745" s="23" t="str">
        <f t="shared" si="390"/>
        <v/>
      </c>
      <c r="AC745" s="2" t="b">
        <f>COUNT(Q745:Q$2500)&gt;0</f>
        <v>0</v>
      </c>
      <c r="AD745" s="2" t="b">
        <f t="shared" si="373"/>
        <v>0</v>
      </c>
      <c r="AE745" s="2" t="b">
        <f t="shared" si="374"/>
        <v>0</v>
      </c>
      <c r="AF745" s="2" t="b">
        <f t="shared" si="375"/>
        <v>0</v>
      </c>
      <c r="AG745" s="2" t="b">
        <f>OR(
  AND(AC745,NOT(AC746)),
  AND(AF745,WEEKDAY(AH744,2)=EINSTELLUNGEN!$D$12),
  AND(AF745,AH745=$J$35)
)</f>
        <v>0</v>
      </c>
      <c r="AH745" s="2">
        <f>IF(AE745,AH744+IF(WEEKDAY(AH744+1,2)&lt;=EINSTELLUNGEN!$D$12,1,$J$36),AH744)</f>
        <v>42020</v>
      </c>
      <c r="AI745" s="2">
        <f t="shared" si="376"/>
        <v>2019</v>
      </c>
      <c r="AJ745" s="2">
        <f t="shared" si="377"/>
        <v>201901</v>
      </c>
      <c r="AK745" s="2">
        <f t="shared" si="378"/>
        <v>201901</v>
      </c>
      <c r="AL745" s="2">
        <f t="shared" si="406"/>
        <v>201903</v>
      </c>
      <c r="AM745" s="2" t="b">
        <f t="shared" si="379"/>
        <v>1</v>
      </c>
      <c r="AN745" s="4" t="e">
        <f t="shared" si="391"/>
        <v>#N/A</v>
      </c>
      <c r="AO745" s="4" t="e">
        <f t="shared" si="392"/>
        <v>#N/A</v>
      </c>
      <c r="AP745" s="2" t="str">
        <f>IF(AD745,
  IF(ISBLANK(H745),
    AP744,
    IF(LEN(H745)=1,
      IF(OR(UPPER(H745)="A",UPPER(H745)="I"),
        EINSTELLUNGEN!$D$21,
        IF(OR(UPPER(H745)="B",UPPER(H745)="M"),
          EINSTELLUNGEN!$D$22,
          IF(OR(UPPER(H745)="C",UPPER(H745)="S"),
            EINSTELLUNGEN!$D$23,
            IF(UPPER(H745)="D",
              EINSTELLUNGEN!$D$24,
              IF(UPPER(H745)="E",
                EINSTELLUNGEN!$D$25,
                UPPER(H745)))))),
      IF(ISNUMBER(H745),
        EINSTELLUNGEN!$D$20&amp;H745,
        UPPER(H745)))),
  "")</f>
        <v/>
      </c>
      <c r="AQ745" s="2" t="str">
        <f t="shared" si="393"/>
        <v/>
      </c>
      <c r="AR745" s="2">
        <f t="shared" si="394"/>
        <v>0</v>
      </c>
      <c r="AS745" s="145">
        <f t="shared" si="395"/>
        <v>0.33333333333333331</v>
      </c>
      <c r="AT745" s="2">
        <f t="shared" si="396"/>
        <v>0</v>
      </c>
      <c r="AU745" s="2">
        <f t="shared" si="397"/>
        <v>0</v>
      </c>
      <c r="AV745" s="2">
        <f t="shared" si="398"/>
        <v>0</v>
      </c>
      <c r="AW745" s="2">
        <f t="shared" si="399"/>
        <v>0</v>
      </c>
      <c r="AX745" s="2">
        <f t="shared" si="380"/>
        <v>0</v>
      </c>
      <c r="AY745" s="2">
        <f t="shared" si="400"/>
        <v>0</v>
      </c>
      <c r="AZ745" s="145" t="e">
        <f t="shared" si="401"/>
        <v>#N/A</v>
      </c>
      <c r="BA745" s="145" t="e">
        <f t="shared" si="402"/>
        <v>#N/A</v>
      </c>
      <c r="BB745" s="145">
        <f t="shared" si="403"/>
        <v>2.083333333333337E-2</v>
      </c>
      <c r="BC745" s="2">
        <f>IF(AM745,
  IF(AND(AL745=$J$31,_xlfn.DAYS(AH745,DATE(AI745,1,1))&lt;7),
    MAX(0,EINSTELLUNGEN!$D$12+1-WEEKDAY(DATE(EINSTELLUNGEN!$D$9,EINSTELLUNGEN!$D$10,1),2)),
    IF(AL745=$J$33,
      MIN(EINSTELLUNGEN!$D$12,WEEKDAY(DATE(EINSTELLUNGEN!$D$9,12,31),2)),
      EINSTELLUNGEN!$D$12
  )) - SUMIF(AL$50:AL$2500,"="&amp;AL745,AX$50:AX$2500),
  0)</f>
        <v>3</v>
      </c>
      <c r="BD745" s="2">
        <f t="shared" si="404"/>
        <v>0.33333333333333331</v>
      </c>
      <c r="BE745" s="2">
        <f t="shared" si="405"/>
        <v>0</v>
      </c>
    </row>
    <row r="746" spans="1:57" ht="10.5" customHeight="1">
      <c r="A746" s="1" t="str">
        <f t="shared" ca="1" si="381"/>
        <v/>
      </c>
      <c r="B746" s="1" t="str">
        <f t="shared" ca="1" si="382"/>
        <v/>
      </c>
      <c r="C746" s="1" t="str">
        <f t="shared" ca="1" si="383"/>
        <v/>
      </c>
      <c r="D746" s="1" t="str">
        <f t="shared" ca="1" si="384"/>
        <v/>
      </c>
      <c r="F746" s="10"/>
      <c r="G746" s="136" t="str">
        <f t="shared" si="385"/>
        <v/>
      </c>
      <c r="H746" s="27"/>
      <c r="I746" s="28"/>
      <c r="J746" s="28"/>
      <c r="K746" s="29"/>
      <c r="L746" s="136"/>
      <c r="M746" s="136"/>
      <c r="N746" s="136"/>
      <c r="O746" s="26" t="str">
        <f t="shared" si="386"/>
        <v/>
      </c>
      <c r="P746" s="218" t="str">
        <f t="shared" si="387"/>
        <v/>
      </c>
      <c r="Q746" s="26" t="str">
        <f t="shared" si="388"/>
        <v/>
      </c>
      <c r="R746" s="22"/>
      <c r="S746" s="99"/>
      <c r="T746" s="10"/>
      <c r="U746" s="229" t="str">
        <f t="shared" si="389"/>
        <v/>
      </c>
      <c r="V746" s="230"/>
      <c r="W746" s="230"/>
      <c r="X746" s="230"/>
      <c r="Y746" s="230"/>
      <c r="Z746" s="22" t="str">
        <f>""</f>
        <v/>
      </c>
      <c r="AB746" s="23" t="str">
        <f t="shared" si="390"/>
        <v/>
      </c>
      <c r="AC746" s="2" t="b">
        <f>COUNT(Q746:Q$2500)&gt;0</f>
        <v>0</v>
      </c>
      <c r="AD746" s="2" t="b">
        <f t="shared" si="373"/>
        <v>0</v>
      </c>
      <c r="AE746" s="2" t="b">
        <f t="shared" si="374"/>
        <v>0</v>
      </c>
      <c r="AF746" s="2" t="b">
        <f t="shared" si="375"/>
        <v>0</v>
      </c>
      <c r="AG746" s="2" t="b">
        <f>OR(
  AND(AC746,NOT(AC747)),
  AND(AF746,WEEKDAY(AH745,2)=EINSTELLUNGEN!$D$12),
  AND(AF746,AH746=$J$35)
)</f>
        <v>0</v>
      </c>
      <c r="AH746" s="2">
        <f>IF(AE746,AH745+IF(WEEKDAY(AH745+1,2)&lt;=EINSTELLUNGEN!$D$12,1,$J$36),AH745)</f>
        <v>42020</v>
      </c>
      <c r="AI746" s="2">
        <f t="shared" si="376"/>
        <v>2019</v>
      </c>
      <c r="AJ746" s="2">
        <f t="shared" si="377"/>
        <v>201901</v>
      </c>
      <c r="AK746" s="2">
        <f t="shared" si="378"/>
        <v>201901</v>
      </c>
      <c r="AL746" s="2">
        <f t="shared" si="406"/>
        <v>201903</v>
      </c>
      <c r="AM746" s="2" t="b">
        <f t="shared" si="379"/>
        <v>1</v>
      </c>
      <c r="AN746" s="4" t="e">
        <f t="shared" si="391"/>
        <v>#N/A</v>
      </c>
      <c r="AO746" s="4" t="e">
        <f t="shared" si="392"/>
        <v>#N/A</v>
      </c>
      <c r="AP746" s="2" t="str">
        <f>IF(AD746,
  IF(ISBLANK(H746),
    AP745,
    IF(LEN(H746)=1,
      IF(OR(UPPER(H746)="A",UPPER(H746)="I"),
        EINSTELLUNGEN!$D$21,
        IF(OR(UPPER(H746)="B",UPPER(H746)="M"),
          EINSTELLUNGEN!$D$22,
          IF(OR(UPPER(H746)="C",UPPER(H746)="S"),
            EINSTELLUNGEN!$D$23,
            IF(UPPER(H746)="D",
              EINSTELLUNGEN!$D$24,
              IF(UPPER(H746)="E",
                EINSTELLUNGEN!$D$25,
                UPPER(H746)))))),
      IF(ISNUMBER(H746),
        EINSTELLUNGEN!$D$20&amp;H746,
        UPPER(H746)))),
  "")</f>
        <v/>
      </c>
      <c r="AQ746" s="2" t="str">
        <f t="shared" si="393"/>
        <v/>
      </c>
      <c r="AR746" s="2">
        <f t="shared" si="394"/>
        <v>0</v>
      </c>
      <c r="AS746" s="145">
        <f t="shared" si="395"/>
        <v>0.33333333333333331</v>
      </c>
      <c r="AT746" s="2">
        <f t="shared" si="396"/>
        <v>0</v>
      </c>
      <c r="AU746" s="2">
        <f t="shared" si="397"/>
        <v>0</v>
      </c>
      <c r="AV746" s="2">
        <f t="shared" si="398"/>
        <v>0</v>
      </c>
      <c r="AW746" s="2">
        <f t="shared" si="399"/>
        <v>0</v>
      </c>
      <c r="AX746" s="2">
        <f t="shared" si="380"/>
        <v>0</v>
      </c>
      <c r="AY746" s="2">
        <f t="shared" si="400"/>
        <v>0</v>
      </c>
      <c r="AZ746" s="145" t="e">
        <f t="shared" si="401"/>
        <v>#N/A</v>
      </c>
      <c r="BA746" s="145" t="e">
        <f t="shared" si="402"/>
        <v>#N/A</v>
      </c>
      <c r="BB746" s="145">
        <f t="shared" si="403"/>
        <v>2.083333333333337E-2</v>
      </c>
      <c r="BC746" s="2">
        <f>IF(AM746,
  IF(AND(AL746=$J$31,_xlfn.DAYS(AH746,DATE(AI746,1,1))&lt;7),
    MAX(0,EINSTELLUNGEN!$D$12+1-WEEKDAY(DATE(EINSTELLUNGEN!$D$9,EINSTELLUNGEN!$D$10,1),2)),
    IF(AL746=$J$33,
      MIN(EINSTELLUNGEN!$D$12,WEEKDAY(DATE(EINSTELLUNGEN!$D$9,12,31),2)),
      EINSTELLUNGEN!$D$12
  )) - SUMIF(AL$50:AL$2500,"="&amp;AL746,AX$50:AX$2500),
  0)</f>
        <v>3</v>
      </c>
      <c r="BD746" s="2">
        <f t="shared" si="404"/>
        <v>0.33333333333333331</v>
      </c>
      <c r="BE746" s="2">
        <f t="shared" si="405"/>
        <v>0</v>
      </c>
    </row>
    <row r="747" spans="1:57" ht="10.5" customHeight="1">
      <c r="A747" s="1" t="str">
        <f t="shared" ca="1" si="381"/>
        <v/>
      </c>
      <c r="B747" s="1" t="str">
        <f t="shared" ca="1" si="382"/>
        <v/>
      </c>
      <c r="C747" s="1" t="str">
        <f t="shared" ca="1" si="383"/>
        <v/>
      </c>
      <c r="D747" s="1" t="str">
        <f t="shared" ca="1" si="384"/>
        <v/>
      </c>
      <c r="F747" s="10"/>
      <c r="G747" s="136" t="str">
        <f t="shared" si="385"/>
        <v/>
      </c>
      <c r="H747" s="27"/>
      <c r="I747" s="28"/>
      <c r="J747" s="28"/>
      <c r="K747" s="29"/>
      <c r="L747" s="136"/>
      <c r="M747" s="136"/>
      <c r="N747" s="136"/>
      <c r="O747" s="26" t="str">
        <f t="shared" si="386"/>
        <v/>
      </c>
      <c r="P747" s="218" t="str">
        <f t="shared" si="387"/>
        <v/>
      </c>
      <c r="Q747" s="26" t="str">
        <f t="shared" si="388"/>
        <v/>
      </c>
      <c r="R747" s="22"/>
      <c r="S747" s="99"/>
      <c r="T747" s="10"/>
      <c r="U747" s="229" t="str">
        <f t="shared" si="389"/>
        <v/>
      </c>
      <c r="V747" s="230"/>
      <c r="W747" s="230"/>
      <c r="X747" s="230"/>
      <c r="Y747" s="230"/>
      <c r="Z747" s="22" t="str">
        <f>""</f>
        <v/>
      </c>
      <c r="AB747" s="23" t="str">
        <f t="shared" si="390"/>
        <v/>
      </c>
      <c r="AC747" s="2" t="b">
        <f>COUNT(Q747:Q$2500)&gt;0</f>
        <v>0</v>
      </c>
      <c r="AD747" s="2" t="b">
        <f t="shared" ref="AD747:AD810" si="407">LEN(CONCATENATE(H747,I747,J747,K747))&gt;0</f>
        <v>0</v>
      </c>
      <c r="AE747" s="2" t="b">
        <f t="shared" ref="AE747:AE810" si="408">AND(NOT(AD747),AD748)</f>
        <v>0</v>
      </c>
      <c r="AF747" s="2" t="b">
        <f t="shared" ref="AF747:AF810" si="409">AND(NOT(AD747),AD746)</f>
        <v>0</v>
      </c>
      <c r="AG747" s="2" t="b">
        <f>OR(
  AND(AC747,NOT(AC748)),
  AND(AF747,WEEKDAY(AH746,2)=EINSTELLUNGEN!$D$12),
  AND(AF747,AH747=$J$35)
)</f>
        <v>0</v>
      </c>
      <c r="AH747" s="2">
        <f>IF(AE747,AH746+IF(WEEKDAY(AH746+1,2)&lt;=EINSTELLUNGEN!$D$12,1,$J$36),AH746)</f>
        <v>42020</v>
      </c>
      <c r="AI747" s="2">
        <f t="shared" ref="AI747:AI810" si="410">YEAR(AH747)</f>
        <v>2019</v>
      </c>
      <c r="AJ747" s="2">
        <f t="shared" ref="AJ747:AJ810" si="411">AI747*100+ROUNDUP(MONTH(AH747)/3,0)</f>
        <v>201901</v>
      </c>
      <c r="AK747" s="2">
        <f t="shared" ref="AK747:AK810" si="412">AI747*100+MONTH(AH747)</f>
        <v>201901</v>
      </c>
      <c r="AL747" s="2">
        <f t="shared" si="406"/>
        <v>201903</v>
      </c>
      <c r="AM747" s="2" t="b">
        <f t="shared" ref="AM747:AM810" si="413">AND(AH747&gt;=$J$34,AH747&lt;=$J$35)</f>
        <v>1</v>
      </c>
      <c r="AN747" s="4" t="e">
        <f t="shared" si="391"/>
        <v>#N/A</v>
      </c>
      <c r="AO747" s="4" t="e">
        <f t="shared" si="392"/>
        <v>#N/A</v>
      </c>
      <c r="AP747" s="2" t="str">
        <f>IF(AD747,
  IF(ISBLANK(H747),
    AP746,
    IF(LEN(H747)=1,
      IF(OR(UPPER(H747)="A",UPPER(H747)="I"),
        EINSTELLUNGEN!$D$21,
        IF(OR(UPPER(H747)="B",UPPER(H747)="M"),
          EINSTELLUNGEN!$D$22,
          IF(OR(UPPER(H747)="C",UPPER(H747)="S"),
            EINSTELLUNGEN!$D$23,
            IF(UPPER(H747)="D",
              EINSTELLUNGEN!$D$24,
              IF(UPPER(H747)="E",
                EINSTELLUNGEN!$D$25,
                UPPER(H747)))))),
      IF(ISNUMBER(H747),
        EINSTELLUNGEN!$D$20&amp;H747,
        UPPER(H747)))),
  "")</f>
        <v/>
      </c>
      <c r="AQ747" s="2" t="str">
        <f t="shared" si="393"/>
        <v/>
      </c>
      <c r="AR747" s="2">
        <f t="shared" si="394"/>
        <v>0</v>
      </c>
      <c r="AS747" s="145">
        <f t="shared" si="395"/>
        <v>0.33333333333333331</v>
      </c>
      <c r="AT747" s="2">
        <f t="shared" si="396"/>
        <v>0</v>
      </c>
      <c r="AU747" s="2">
        <f t="shared" si="397"/>
        <v>0</v>
      </c>
      <c r="AV747" s="2">
        <f t="shared" si="398"/>
        <v>0</v>
      </c>
      <c r="AW747" s="2">
        <f t="shared" si="399"/>
        <v>0</v>
      </c>
      <c r="AX747" s="2">
        <f t="shared" ref="AX747:AX810" si="414">IF(SUM(AT747:AV747)=0,0,1)</f>
        <v>0</v>
      </c>
      <c r="AY747" s="2">
        <f t="shared" si="400"/>
        <v>0</v>
      </c>
      <c r="AZ747" s="145" t="e">
        <f t="shared" si="401"/>
        <v>#N/A</v>
      </c>
      <c r="BA747" s="145" t="e">
        <f t="shared" si="402"/>
        <v>#N/A</v>
      </c>
      <c r="BB747" s="145">
        <f t="shared" si="403"/>
        <v>2.083333333333337E-2</v>
      </c>
      <c r="BC747" s="2">
        <f>IF(AM747,
  IF(AND(AL747=$J$31,_xlfn.DAYS(AH747,DATE(AI747,1,1))&lt;7),
    MAX(0,EINSTELLUNGEN!$D$12+1-WEEKDAY(DATE(EINSTELLUNGEN!$D$9,EINSTELLUNGEN!$D$10,1),2)),
    IF(AL747=$J$33,
      MIN(EINSTELLUNGEN!$D$12,WEEKDAY(DATE(EINSTELLUNGEN!$D$9,12,31),2)),
      EINSTELLUNGEN!$D$12
  )) - SUMIF(AL$50:AL$2500,"="&amp;AL747,AX$50:AX$2500),
  0)</f>
        <v>3</v>
      </c>
      <c r="BD747" s="2">
        <f t="shared" si="404"/>
        <v>0.33333333333333331</v>
      </c>
      <c r="BE747" s="2">
        <f t="shared" si="405"/>
        <v>0</v>
      </c>
    </row>
    <row r="748" spans="1:57" ht="10.5" customHeight="1">
      <c r="A748" s="1" t="str">
        <f t="shared" ca="1" si="381"/>
        <v/>
      </c>
      <c r="B748" s="1" t="str">
        <f t="shared" ca="1" si="382"/>
        <v/>
      </c>
      <c r="C748" s="1" t="str">
        <f t="shared" ca="1" si="383"/>
        <v/>
      </c>
      <c r="D748" s="1" t="str">
        <f t="shared" ca="1" si="384"/>
        <v/>
      </c>
      <c r="F748" s="10"/>
      <c r="G748" s="136" t="str">
        <f t="shared" si="385"/>
        <v/>
      </c>
      <c r="H748" s="27"/>
      <c r="I748" s="28"/>
      <c r="J748" s="28"/>
      <c r="K748" s="29"/>
      <c r="L748" s="136"/>
      <c r="M748" s="136"/>
      <c r="N748" s="136"/>
      <c r="O748" s="26" t="str">
        <f t="shared" si="386"/>
        <v/>
      </c>
      <c r="P748" s="218" t="str">
        <f t="shared" si="387"/>
        <v/>
      </c>
      <c r="Q748" s="26" t="str">
        <f t="shared" si="388"/>
        <v/>
      </c>
      <c r="R748" s="22"/>
      <c r="S748" s="99"/>
      <c r="T748" s="10"/>
      <c r="U748" s="229" t="str">
        <f t="shared" si="389"/>
        <v/>
      </c>
      <c r="V748" s="230"/>
      <c r="W748" s="230"/>
      <c r="X748" s="230"/>
      <c r="Y748" s="230"/>
      <c r="Z748" s="22" t="str">
        <f>""</f>
        <v/>
      </c>
      <c r="AB748" s="23" t="str">
        <f t="shared" si="390"/>
        <v/>
      </c>
      <c r="AC748" s="2" t="b">
        <f>COUNT(Q748:Q$2500)&gt;0</f>
        <v>0</v>
      </c>
      <c r="AD748" s="2" t="b">
        <f t="shared" si="407"/>
        <v>0</v>
      </c>
      <c r="AE748" s="2" t="b">
        <f t="shared" si="408"/>
        <v>0</v>
      </c>
      <c r="AF748" s="2" t="b">
        <f t="shared" si="409"/>
        <v>0</v>
      </c>
      <c r="AG748" s="2" t="b">
        <f>OR(
  AND(AC748,NOT(AC749)),
  AND(AF748,WEEKDAY(AH747,2)=EINSTELLUNGEN!$D$12),
  AND(AF748,AH748=$J$35)
)</f>
        <v>0</v>
      </c>
      <c r="AH748" s="2">
        <f>IF(AE748,AH747+IF(WEEKDAY(AH747+1,2)&lt;=EINSTELLUNGEN!$D$12,1,$J$36),AH747)</f>
        <v>42020</v>
      </c>
      <c r="AI748" s="2">
        <f t="shared" si="410"/>
        <v>2019</v>
      </c>
      <c r="AJ748" s="2">
        <f t="shared" si="411"/>
        <v>201901</v>
      </c>
      <c r="AK748" s="2">
        <f t="shared" si="412"/>
        <v>201901</v>
      </c>
      <c r="AL748" s="2">
        <f t="shared" si="406"/>
        <v>201903</v>
      </c>
      <c r="AM748" s="2" t="b">
        <f t="shared" si="413"/>
        <v>1</v>
      </c>
      <c r="AN748" s="4" t="e">
        <f t="shared" si="391"/>
        <v>#N/A</v>
      </c>
      <c r="AO748" s="4" t="e">
        <f t="shared" si="392"/>
        <v>#N/A</v>
      </c>
      <c r="AP748" s="2" t="str">
        <f>IF(AD748,
  IF(ISBLANK(H748),
    AP747,
    IF(LEN(H748)=1,
      IF(OR(UPPER(H748)="A",UPPER(H748)="I"),
        EINSTELLUNGEN!$D$21,
        IF(OR(UPPER(H748)="B",UPPER(H748)="M"),
          EINSTELLUNGEN!$D$22,
          IF(OR(UPPER(H748)="C",UPPER(H748)="S"),
            EINSTELLUNGEN!$D$23,
            IF(UPPER(H748)="D",
              EINSTELLUNGEN!$D$24,
              IF(UPPER(H748)="E",
                EINSTELLUNGEN!$D$25,
                UPPER(H748)))))),
      IF(ISNUMBER(H748),
        EINSTELLUNGEN!$D$20&amp;H748,
        UPPER(H748)))),
  "")</f>
        <v/>
      </c>
      <c r="AQ748" s="2" t="str">
        <f t="shared" si="393"/>
        <v/>
      </c>
      <c r="AR748" s="2">
        <f t="shared" si="394"/>
        <v>0</v>
      </c>
      <c r="AS748" s="145">
        <f t="shared" si="395"/>
        <v>0.33333333333333331</v>
      </c>
      <c r="AT748" s="2">
        <f t="shared" si="396"/>
        <v>0</v>
      </c>
      <c r="AU748" s="2">
        <f t="shared" si="397"/>
        <v>0</v>
      </c>
      <c r="AV748" s="2">
        <f t="shared" si="398"/>
        <v>0</v>
      </c>
      <c r="AW748" s="2">
        <f t="shared" si="399"/>
        <v>0</v>
      </c>
      <c r="AX748" s="2">
        <f t="shared" si="414"/>
        <v>0</v>
      </c>
      <c r="AY748" s="2">
        <f t="shared" si="400"/>
        <v>0</v>
      </c>
      <c r="AZ748" s="145" t="e">
        <f t="shared" si="401"/>
        <v>#N/A</v>
      </c>
      <c r="BA748" s="145" t="e">
        <f t="shared" si="402"/>
        <v>#N/A</v>
      </c>
      <c r="BB748" s="145">
        <f t="shared" si="403"/>
        <v>2.083333333333337E-2</v>
      </c>
      <c r="BC748" s="2">
        <f>IF(AM748,
  IF(AND(AL748=$J$31,_xlfn.DAYS(AH748,DATE(AI748,1,1))&lt;7),
    MAX(0,EINSTELLUNGEN!$D$12+1-WEEKDAY(DATE(EINSTELLUNGEN!$D$9,EINSTELLUNGEN!$D$10,1),2)),
    IF(AL748=$J$33,
      MIN(EINSTELLUNGEN!$D$12,WEEKDAY(DATE(EINSTELLUNGEN!$D$9,12,31),2)),
      EINSTELLUNGEN!$D$12
  )) - SUMIF(AL$50:AL$2500,"="&amp;AL748,AX$50:AX$2500),
  0)</f>
        <v>3</v>
      </c>
      <c r="BD748" s="2">
        <f t="shared" si="404"/>
        <v>0.33333333333333331</v>
      </c>
      <c r="BE748" s="2">
        <f t="shared" si="405"/>
        <v>0</v>
      </c>
    </row>
    <row r="749" spans="1:57" ht="10.5" customHeight="1">
      <c r="A749" s="1" t="str">
        <f t="shared" ca="1" si="381"/>
        <v/>
      </c>
      <c r="B749" s="1" t="str">
        <f t="shared" ca="1" si="382"/>
        <v/>
      </c>
      <c r="C749" s="1" t="str">
        <f t="shared" ca="1" si="383"/>
        <v/>
      </c>
      <c r="D749" s="1" t="str">
        <f t="shared" ca="1" si="384"/>
        <v/>
      </c>
      <c r="F749" s="10"/>
      <c r="G749" s="136" t="str">
        <f t="shared" si="385"/>
        <v/>
      </c>
      <c r="H749" s="27"/>
      <c r="I749" s="28"/>
      <c r="J749" s="28"/>
      <c r="K749" s="29"/>
      <c r="L749" s="136"/>
      <c r="M749" s="136"/>
      <c r="N749" s="136"/>
      <c r="O749" s="26" t="str">
        <f t="shared" si="386"/>
        <v/>
      </c>
      <c r="P749" s="218" t="str">
        <f t="shared" si="387"/>
        <v/>
      </c>
      <c r="Q749" s="26" t="str">
        <f t="shared" si="388"/>
        <v/>
      </c>
      <c r="R749" s="22"/>
      <c r="S749" s="99"/>
      <c r="T749" s="10"/>
      <c r="U749" s="229" t="str">
        <f t="shared" si="389"/>
        <v/>
      </c>
      <c r="V749" s="230"/>
      <c r="W749" s="230"/>
      <c r="X749" s="230"/>
      <c r="Y749" s="230"/>
      <c r="Z749" s="22" t="str">
        <f>""</f>
        <v/>
      </c>
      <c r="AB749" s="23" t="str">
        <f t="shared" si="390"/>
        <v/>
      </c>
      <c r="AC749" s="2" t="b">
        <f>COUNT(Q749:Q$2500)&gt;0</f>
        <v>0</v>
      </c>
      <c r="AD749" s="2" t="b">
        <f t="shared" si="407"/>
        <v>0</v>
      </c>
      <c r="AE749" s="2" t="b">
        <f t="shared" si="408"/>
        <v>0</v>
      </c>
      <c r="AF749" s="2" t="b">
        <f t="shared" si="409"/>
        <v>0</v>
      </c>
      <c r="AG749" s="2" t="b">
        <f>OR(
  AND(AC749,NOT(AC750)),
  AND(AF749,WEEKDAY(AH748,2)=EINSTELLUNGEN!$D$12),
  AND(AF749,AH749=$J$35)
)</f>
        <v>0</v>
      </c>
      <c r="AH749" s="2">
        <f>IF(AE749,AH748+IF(WEEKDAY(AH748+1,2)&lt;=EINSTELLUNGEN!$D$12,1,$J$36),AH748)</f>
        <v>42020</v>
      </c>
      <c r="AI749" s="2">
        <f t="shared" si="410"/>
        <v>2019</v>
      </c>
      <c r="AJ749" s="2">
        <f t="shared" si="411"/>
        <v>201901</v>
      </c>
      <c r="AK749" s="2">
        <f t="shared" si="412"/>
        <v>201901</v>
      </c>
      <c r="AL749" s="2">
        <f t="shared" si="406"/>
        <v>201903</v>
      </c>
      <c r="AM749" s="2" t="b">
        <f t="shared" si="413"/>
        <v>1</v>
      </c>
      <c r="AN749" s="4" t="e">
        <f t="shared" si="391"/>
        <v>#N/A</v>
      </c>
      <c r="AO749" s="4" t="e">
        <f t="shared" si="392"/>
        <v>#N/A</v>
      </c>
      <c r="AP749" s="2" t="str">
        <f>IF(AD749,
  IF(ISBLANK(H749),
    AP748,
    IF(LEN(H749)=1,
      IF(OR(UPPER(H749)="A",UPPER(H749)="I"),
        EINSTELLUNGEN!$D$21,
        IF(OR(UPPER(H749)="B",UPPER(H749)="M"),
          EINSTELLUNGEN!$D$22,
          IF(OR(UPPER(H749)="C",UPPER(H749)="S"),
            EINSTELLUNGEN!$D$23,
            IF(UPPER(H749)="D",
              EINSTELLUNGEN!$D$24,
              IF(UPPER(H749)="E",
                EINSTELLUNGEN!$D$25,
                UPPER(H749)))))),
      IF(ISNUMBER(H749),
        EINSTELLUNGEN!$D$20&amp;H749,
        UPPER(H749)))),
  "")</f>
        <v/>
      </c>
      <c r="AQ749" s="2" t="str">
        <f t="shared" si="393"/>
        <v/>
      </c>
      <c r="AR749" s="2">
        <f t="shared" si="394"/>
        <v>0</v>
      </c>
      <c r="AS749" s="145">
        <f t="shared" si="395"/>
        <v>0.33333333333333331</v>
      </c>
      <c r="AT749" s="2">
        <f t="shared" si="396"/>
        <v>0</v>
      </c>
      <c r="AU749" s="2">
        <f t="shared" si="397"/>
        <v>0</v>
      </c>
      <c r="AV749" s="2">
        <f t="shared" si="398"/>
        <v>0</v>
      </c>
      <c r="AW749" s="2">
        <f t="shared" si="399"/>
        <v>0</v>
      </c>
      <c r="AX749" s="2">
        <f t="shared" si="414"/>
        <v>0</v>
      </c>
      <c r="AY749" s="2">
        <f t="shared" si="400"/>
        <v>0</v>
      </c>
      <c r="AZ749" s="145" t="e">
        <f t="shared" si="401"/>
        <v>#N/A</v>
      </c>
      <c r="BA749" s="145" t="e">
        <f t="shared" si="402"/>
        <v>#N/A</v>
      </c>
      <c r="BB749" s="145">
        <f t="shared" si="403"/>
        <v>2.083333333333337E-2</v>
      </c>
      <c r="BC749" s="2">
        <f>IF(AM749,
  IF(AND(AL749=$J$31,_xlfn.DAYS(AH749,DATE(AI749,1,1))&lt;7),
    MAX(0,EINSTELLUNGEN!$D$12+1-WEEKDAY(DATE(EINSTELLUNGEN!$D$9,EINSTELLUNGEN!$D$10,1),2)),
    IF(AL749=$J$33,
      MIN(EINSTELLUNGEN!$D$12,WEEKDAY(DATE(EINSTELLUNGEN!$D$9,12,31),2)),
      EINSTELLUNGEN!$D$12
  )) - SUMIF(AL$50:AL$2500,"="&amp;AL749,AX$50:AX$2500),
  0)</f>
        <v>3</v>
      </c>
      <c r="BD749" s="2">
        <f t="shared" si="404"/>
        <v>0.33333333333333331</v>
      </c>
      <c r="BE749" s="2">
        <f t="shared" si="405"/>
        <v>0</v>
      </c>
    </row>
    <row r="750" spans="1:57" ht="10.5" customHeight="1">
      <c r="A750" s="1" t="str">
        <f t="shared" ca="1" si="381"/>
        <v/>
      </c>
      <c r="B750" s="1" t="str">
        <f t="shared" ca="1" si="382"/>
        <v/>
      </c>
      <c r="C750" s="1" t="str">
        <f t="shared" ca="1" si="383"/>
        <v/>
      </c>
      <c r="D750" s="1" t="str">
        <f t="shared" ca="1" si="384"/>
        <v/>
      </c>
      <c r="F750" s="10"/>
      <c r="G750" s="136" t="str">
        <f t="shared" si="385"/>
        <v/>
      </c>
      <c r="H750" s="27"/>
      <c r="I750" s="28"/>
      <c r="J750" s="28"/>
      <c r="K750" s="29"/>
      <c r="L750" s="136"/>
      <c r="M750" s="136"/>
      <c r="N750" s="136"/>
      <c r="O750" s="26" t="str">
        <f t="shared" si="386"/>
        <v/>
      </c>
      <c r="P750" s="218" t="str">
        <f t="shared" si="387"/>
        <v/>
      </c>
      <c r="Q750" s="26" t="str">
        <f t="shared" si="388"/>
        <v/>
      </c>
      <c r="R750" s="22"/>
      <c r="S750" s="99"/>
      <c r="T750" s="10"/>
      <c r="U750" s="229" t="str">
        <f t="shared" si="389"/>
        <v/>
      </c>
      <c r="V750" s="230"/>
      <c r="W750" s="230"/>
      <c r="X750" s="230"/>
      <c r="Y750" s="230"/>
      <c r="Z750" s="22" t="str">
        <f>""</f>
        <v/>
      </c>
      <c r="AB750" s="23" t="str">
        <f t="shared" si="390"/>
        <v/>
      </c>
      <c r="AC750" s="2" t="b">
        <f>COUNT(Q750:Q$2500)&gt;0</f>
        <v>0</v>
      </c>
      <c r="AD750" s="2" t="b">
        <f t="shared" si="407"/>
        <v>0</v>
      </c>
      <c r="AE750" s="2" t="b">
        <f t="shared" si="408"/>
        <v>0</v>
      </c>
      <c r="AF750" s="2" t="b">
        <f t="shared" si="409"/>
        <v>0</v>
      </c>
      <c r="AG750" s="2" t="b">
        <f>OR(
  AND(AC750,NOT(AC751)),
  AND(AF750,WEEKDAY(AH749,2)=EINSTELLUNGEN!$D$12),
  AND(AF750,AH750=$J$35)
)</f>
        <v>0</v>
      </c>
      <c r="AH750" s="2">
        <f>IF(AE750,AH749+IF(WEEKDAY(AH749+1,2)&lt;=EINSTELLUNGEN!$D$12,1,$J$36),AH749)</f>
        <v>42020</v>
      </c>
      <c r="AI750" s="2">
        <f t="shared" si="410"/>
        <v>2019</v>
      </c>
      <c r="AJ750" s="2">
        <f t="shared" si="411"/>
        <v>201901</v>
      </c>
      <c r="AK750" s="2">
        <f t="shared" si="412"/>
        <v>201901</v>
      </c>
      <c r="AL750" s="2">
        <f t="shared" si="406"/>
        <v>201903</v>
      </c>
      <c r="AM750" s="2" t="b">
        <f t="shared" si="413"/>
        <v>1</v>
      </c>
      <c r="AN750" s="4" t="e">
        <f t="shared" si="391"/>
        <v>#N/A</v>
      </c>
      <c r="AO750" s="4" t="e">
        <f t="shared" si="392"/>
        <v>#N/A</v>
      </c>
      <c r="AP750" s="2" t="str">
        <f>IF(AD750,
  IF(ISBLANK(H750),
    AP749,
    IF(LEN(H750)=1,
      IF(OR(UPPER(H750)="A",UPPER(H750)="I"),
        EINSTELLUNGEN!$D$21,
        IF(OR(UPPER(H750)="B",UPPER(H750)="M"),
          EINSTELLUNGEN!$D$22,
          IF(OR(UPPER(H750)="C",UPPER(H750)="S"),
            EINSTELLUNGEN!$D$23,
            IF(UPPER(H750)="D",
              EINSTELLUNGEN!$D$24,
              IF(UPPER(H750)="E",
                EINSTELLUNGEN!$D$25,
                UPPER(H750)))))),
      IF(ISNUMBER(H750),
        EINSTELLUNGEN!$D$20&amp;H750,
        UPPER(H750)))),
  "")</f>
        <v/>
      </c>
      <c r="AQ750" s="2" t="str">
        <f t="shared" si="393"/>
        <v/>
      </c>
      <c r="AR750" s="2">
        <f t="shared" si="394"/>
        <v>0</v>
      </c>
      <c r="AS750" s="145">
        <f t="shared" si="395"/>
        <v>0.33333333333333331</v>
      </c>
      <c r="AT750" s="2">
        <f t="shared" si="396"/>
        <v>0</v>
      </c>
      <c r="AU750" s="2">
        <f t="shared" si="397"/>
        <v>0</v>
      </c>
      <c r="AV750" s="2">
        <f t="shared" si="398"/>
        <v>0</v>
      </c>
      <c r="AW750" s="2">
        <f t="shared" si="399"/>
        <v>0</v>
      </c>
      <c r="AX750" s="2">
        <f t="shared" si="414"/>
        <v>0</v>
      </c>
      <c r="AY750" s="2">
        <f t="shared" si="400"/>
        <v>0</v>
      </c>
      <c r="AZ750" s="145" t="e">
        <f t="shared" si="401"/>
        <v>#N/A</v>
      </c>
      <c r="BA750" s="145" t="e">
        <f t="shared" si="402"/>
        <v>#N/A</v>
      </c>
      <c r="BB750" s="145">
        <f t="shared" si="403"/>
        <v>2.083333333333337E-2</v>
      </c>
      <c r="BC750" s="2">
        <f>IF(AM750,
  IF(AND(AL750=$J$31,_xlfn.DAYS(AH750,DATE(AI750,1,1))&lt;7),
    MAX(0,EINSTELLUNGEN!$D$12+1-WEEKDAY(DATE(EINSTELLUNGEN!$D$9,EINSTELLUNGEN!$D$10,1),2)),
    IF(AL750=$J$33,
      MIN(EINSTELLUNGEN!$D$12,WEEKDAY(DATE(EINSTELLUNGEN!$D$9,12,31),2)),
      EINSTELLUNGEN!$D$12
  )) - SUMIF(AL$50:AL$2500,"="&amp;AL750,AX$50:AX$2500),
  0)</f>
        <v>3</v>
      </c>
      <c r="BD750" s="2">
        <f t="shared" si="404"/>
        <v>0.33333333333333331</v>
      </c>
      <c r="BE750" s="2">
        <f t="shared" si="405"/>
        <v>0</v>
      </c>
    </row>
    <row r="751" spans="1:57" ht="10.5" customHeight="1">
      <c r="A751" s="1" t="str">
        <f t="shared" ca="1" si="381"/>
        <v/>
      </c>
      <c r="B751" s="1" t="str">
        <f t="shared" ca="1" si="382"/>
        <v/>
      </c>
      <c r="C751" s="1" t="str">
        <f t="shared" ca="1" si="383"/>
        <v/>
      </c>
      <c r="D751" s="1" t="str">
        <f t="shared" ca="1" si="384"/>
        <v/>
      </c>
      <c r="F751" s="10"/>
      <c r="G751" s="136" t="str">
        <f t="shared" si="385"/>
        <v/>
      </c>
      <c r="H751" s="27"/>
      <c r="I751" s="28"/>
      <c r="J751" s="28"/>
      <c r="K751" s="29"/>
      <c r="L751" s="136"/>
      <c r="M751" s="136"/>
      <c r="N751" s="136"/>
      <c r="O751" s="26" t="str">
        <f t="shared" si="386"/>
        <v/>
      </c>
      <c r="P751" s="218" t="str">
        <f t="shared" si="387"/>
        <v/>
      </c>
      <c r="Q751" s="26" t="str">
        <f t="shared" si="388"/>
        <v/>
      </c>
      <c r="R751" s="22"/>
      <c r="S751" s="99"/>
      <c r="T751" s="10"/>
      <c r="U751" s="229" t="str">
        <f t="shared" si="389"/>
        <v/>
      </c>
      <c r="V751" s="230"/>
      <c r="W751" s="230"/>
      <c r="X751" s="230"/>
      <c r="Y751" s="230"/>
      <c r="Z751" s="22" t="str">
        <f>""</f>
        <v/>
      </c>
      <c r="AB751" s="23" t="str">
        <f t="shared" si="390"/>
        <v/>
      </c>
      <c r="AC751" s="2" t="b">
        <f>COUNT(Q751:Q$2500)&gt;0</f>
        <v>0</v>
      </c>
      <c r="AD751" s="2" t="b">
        <f t="shared" si="407"/>
        <v>0</v>
      </c>
      <c r="AE751" s="2" t="b">
        <f t="shared" si="408"/>
        <v>0</v>
      </c>
      <c r="AF751" s="2" t="b">
        <f t="shared" si="409"/>
        <v>0</v>
      </c>
      <c r="AG751" s="2" t="b">
        <f>OR(
  AND(AC751,NOT(AC752)),
  AND(AF751,WEEKDAY(AH750,2)=EINSTELLUNGEN!$D$12),
  AND(AF751,AH751=$J$35)
)</f>
        <v>0</v>
      </c>
      <c r="AH751" s="2">
        <f>IF(AE751,AH750+IF(WEEKDAY(AH750+1,2)&lt;=EINSTELLUNGEN!$D$12,1,$J$36),AH750)</f>
        <v>42020</v>
      </c>
      <c r="AI751" s="2">
        <f t="shared" si="410"/>
        <v>2019</v>
      </c>
      <c r="AJ751" s="2">
        <f t="shared" si="411"/>
        <v>201901</v>
      </c>
      <c r="AK751" s="2">
        <f t="shared" si="412"/>
        <v>201901</v>
      </c>
      <c r="AL751" s="2">
        <f t="shared" si="406"/>
        <v>201903</v>
      </c>
      <c r="AM751" s="2" t="b">
        <f t="shared" si="413"/>
        <v>1</v>
      </c>
      <c r="AN751" s="4" t="e">
        <f t="shared" si="391"/>
        <v>#N/A</v>
      </c>
      <c r="AO751" s="4" t="e">
        <f t="shared" si="392"/>
        <v>#N/A</v>
      </c>
      <c r="AP751" s="2" t="str">
        <f>IF(AD751,
  IF(ISBLANK(H751),
    AP750,
    IF(LEN(H751)=1,
      IF(OR(UPPER(H751)="A",UPPER(H751)="I"),
        EINSTELLUNGEN!$D$21,
        IF(OR(UPPER(H751)="B",UPPER(H751)="M"),
          EINSTELLUNGEN!$D$22,
          IF(OR(UPPER(H751)="C",UPPER(H751)="S"),
            EINSTELLUNGEN!$D$23,
            IF(UPPER(H751)="D",
              EINSTELLUNGEN!$D$24,
              IF(UPPER(H751)="E",
                EINSTELLUNGEN!$D$25,
                UPPER(H751)))))),
      IF(ISNUMBER(H751),
        EINSTELLUNGEN!$D$20&amp;H751,
        UPPER(H751)))),
  "")</f>
        <v/>
      </c>
      <c r="AQ751" s="2" t="str">
        <f t="shared" si="393"/>
        <v/>
      </c>
      <c r="AR751" s="2">
        <f t="shared" si="394"/>
        <v>0</v>
      </c>
      <c r="AS751" s="145">
        <f t="shared" si="395"/>
        <v>0.33333333333333331</v>
      </c>
      <c r="AT751" s="2">
        <f t="shared" si="396"/>
        <v>0</v>
      </c>
      <c r="AU751" s="2">
        <f t="shared" si="397"/>
        <v>0</v>
      </c>
      <c r="AV751" s="2">
        <f t="shared" si="398"/>
        <v>0</v>
      </c>
      <c r="AW751" s="2">
        <f t="shared" si="399"/>
        <v>0</v>
      </c>
      <c r="AX751" s="2">
        <f t="shared" si="414"/>
        <v>0</v>
      </c>
      <c r="AY751" s="2">
        <f t="shared" si="400"/>
        <v>0</v>
      </c>
      <c r="AZ751" s="145" t="e">
        <f t="shared" si="401"/>
        <v>#N/A</v>
      </c>
      <c r="BA751" s="145" t="e">
        <f t="shared" si="402"/>
        <v>#N/A</v>
      </c>
      <c r="BB751" s="145">
        <f t="shared" si="403"/>
        <v>2.083333333333337E-2</v>
      </c>
      <c r="BC751" s="2">
        <f>IF(AM751,
  IF(AND(AL751=$J$31,_xlfn.DAYS(AH751,DATE(AI751,1,1))&lt;7),
    MAX(0,EINSTELLUNGEN!$D$12+1-WEEKDAY(DATE(EINSTELLUNGEN!$D$9,EINSTELLUNGEN!$D$10,1),2)),
    IF(AL751=$J$33,
      MIN(EINSTELLUNGEN!$D$12,WEEKDAY(DATE(EINSTELLUNGEN!$D$9,12,31),2)),
      EINSTELLUNGEN!$D$12
  )) - SUMIF(AL$50:AL$2500,"="&amp;AL751,AX$50:AX$2500),
  0)</f>
        <v>3</v>
      </c>
      <c r="BD751" s="2">
        <f t="shared" si="404"/>
        <v>0.33333333333333331</v>
      </c>
      <c r="BE751" s="2">
        <f t="shared" si="405"/>
        <v>0</v>
      </c>
    </row>
    <row r="752" spans="1:57" ht="10.5" customHeight="1">
      <c r="A752" s="1" t="str">
        <f t="shared" ca="1" si="381"/>
        <v/>
      </c>
      <c r="B752" s="1" t="str">
        <f t="shared" ca="1" si="382"/>
        <v/>
      </c>
      <c r="C752" s="1" t="str">
        <f t="shared" ca="1" si="383"/>
        <v/>
      </c>
      <c r="D752" s="1" t="str">
        <f t="shared" ca="1" si="384"/>
        <v/>
      </c>
      <c r="F752" s="10"/>
      <c r="G752" s="136" t="str">
        <f t="shared" si="385"/>
        <v/>
      </c>
      <c r="H752" s="27"/>
      <c r="I752" s="28"/>
      <c r="J752" s="28"/>
      <c r="K752" s="29"/>
      <c r="L752" s="136"/>
      <c r="M752" s="136"/>
      <c r="N752" s="136"/>
      <c r="O752" s="26" t="str">
        <f t="shared" si="386"/>
        <v/>
      </c>
      <c r="P752" s="218" t="str">
        <f t="shared" si="387"/>
        <v/>
      </c>
      <c r="Q752" s="26" t="str">
        <f t="shared" si="388"/>
        <v/>
      </c>
      <c r="R752" s="22"/>
      <c r="S752" s="99"/>
      <c r="T752" s="10"/>
      <c r="U752" s="229" t="str">
        <f t="shared" si="389"/>
        <v/>
      </c>
      <c r="V752" s="230"/>
      <c r="W752" s="230"/>
      <c r="X752" s="230"/>
      <c r="Y752" s="230"/>
      <c r="Z752" s="22" t="str">
        <f>""</f>
        <v/>
      </c>
      <c r="AB752" s="23" t="str">
        <f t="shared" si="390"/>
        <v/>
      </c>
      <c r="AC752" s="2" t="b">
        <f>COUNT(Q752:Q$2500)&gt;0</f>
        <v>0</v>
      </c>
      <c r="AD752" s="2" t="b">
        <f t="shared" si="407"/>
        <v>0</v>
      </c>
      <c r="AE752" s="2" t="b">
        <f t="shared" si="408"/>
        <v>0</v>
      </c>
      <c r="AF752" s="2" t="b">
        <f t="shared" si="409"/>
        <v>0</v>
      </c>
      <c r="AG752" s="2" t="b">
        <f>OR(
  AND(AC752,NOT(AC753)),
  AND(AF752,WEEKDAY(AH751,2)=EINSTELLUNGEN!$D$12),
  AND(AF752,AH752=$J$35)
)</f>
        <v>0</v>
      </c>
      <c r="AH752" s="2">
        <f>IF(AE752,AH751+IF(WEEKDAY(AH751+1,2)&lt;=EINSTELLUNGEN!$D$12,1,$J$36),AH751)</f>
        <v>42020</v>
      </c>
      <c r="AI752" s="2">
        <f t="shared" si="410"/>
        <v>2019</v>
      </c>
      <c r="AJ752" s="2">
        <f t="shared" si="411"/>
        <v>201901</v>
      </c>
      <c r="AK752" s="2">
        <f t="shared" si="412"/>
        <v>201901</v>
      </c>
      <c r="AL752" s="2">
        <f t="shared" si="406"/>
        <v>201903</v>
      </c>
      <c r="AM752" s="2" t="b">
        <f t="shared" si="413"/>
        <v>1</v>
      </c>
      <c r="AN752" s="4" t="e">
        <f t="shared" si="391"/>
        <v>#N/A</v>
      </c>
      <c r="AO752" s="4" t="e">
        <f t="shared" si="392"/>
        <v>#N/A</v>
      </c>
      <c r="AP752" s="2" t="str">
        <f>IF(AD752,
  IF(ISBLANK(H752),
    AP751,
    IF(LEN(H752)=1,
      IF(OR(UPPER(H752)="A",UPPER(H752)="I"),
        EINSTELLUNGEN!$D$21,
        IF(OR(UPPER(H752)="B",UPPER(H752)="M"),
          EINSTELLUNGEN!$D$22,
          IF(OR(UPPER(H752)="C",UPPER(H752)="S"),
            EINSTELLUNGEN!$D$23,
            IF(UPPER(H752)="D",
              EINSTELLUNGEN!$D$24,
              IF(UPPER(H752)="E",
                EINSTELLUNGEN!$D$25,
                UPPER(H752)))))),
      IF(ISNUMBER(H752),
        EINSTELLUNGEN!$D$20&amp;H752,
        UPPER(H752)))),
  "")</f>
        <v/>
      </c>
      <c r="AQ752" s="2" t="str">
        <f t="shared" si="393"/>
        <v/>
      </c>
      <c r="AR752" s="2">
        <f t="shared" si="394"/>
        <v>0</v>
      </c>
      <c r="AS752" s="145">
        <f t="shared" si="395"/>
        <v>0.33333333333333331</v>
      </c>
      <c r="AT752" s="2">
        <f t="shared" si="396"/>
        <v>0</v>
      </c>
      <c r="AU752" s="2">
        <f t="shared" si="397"/>
        <v>0</v>
      </c>
      <c r="AV752" s="2">
        <f t="shared" si="398"/>
        <v>0</v>
      </c>
      <c r="AW752" s="2">
        <f t="shared" si="399"/>
        <v>0</v>
      </c>
      <c r="AX752" s="2">
        <f t="shared" si="414"/>
        <v>0</v>
      </c>
      <c r="AY752" s="2">
        <f t="shared" si="400"/>
        <v>0</v>
      </c>
      <c r="AZ752" s="145" t="e">
        <f t="shared" si="401"/>
        <v>#N/A</v>
      </c>
      <c r="BA752" s="145" t="e">
        <f t="shared" si="402"/>
        <v>#N/A</v>
      </c>
      <c r="BB752" s="145">
        <f t="shared" si="403"/>
        <v>2.083333333333337E-2</v>
      </c>
      <c r="BC752" s="2">
        <f>IF(AM752,
  IF(AND(AL752=$J$31,_xlfn.DAYS(AH752,DATE(AI752,1,1))&lt;7),
    MAX(0,EINSTELLUNGEN!$D$12+1-WEEKDAY(DATE(EINSTELLUNGEN!$D$9,EINSTELLUNGEN!$D$10,1),2)),
    IF(AL752=$J$33,
      MIN(EINSTELLUNGEN!$D$12,WEEKDAY(DATE(EINSTELLUNGEN!$D$9,12,31),2)),
      EINSTELLUNGEN!$D$12
  )) - SUMIF(AL$50:AL$2500,"="&amp;AL752,AX$50:AX$2500),
  0)</f>
        <v>3</v>
      </c>
      <c r="BD752" s="2">
        <f t="shared" si="404"/>
        <v>0.33333333333333331</v>
      </c>
      <c r="BE752" s="2">
        <f t="shared" si="405"/>
        <v>0</v>
      </c>
    </row>
    <row r="753" spans="1:57" ht="10.5" customHeight="1">
      <c r="A753" s="1" t="str">
        <f t="shared" ca="1" si="381"/>
        <v/>
      </c>
      <c r="B753" s="1" t="str">
        <f t="shared" ca="1" si="382"/>
        <v/>
      </c>
      <c r="C753" s="1" t="str">
        <f t="shared" ca="1" si="383"/>
        <v/>
      </c>
      <c r="D753" s="1" t="str">
        <f t="shared" ca="1" si="384"/>
        <v/>
      </c>
      <c r="F753" s="10"/>
      <c r="G753" s="136" t="str">
        <f t="shared" si="385"/>
        <v/>
      </c>
      <c r="H753" s="27"/>
      <c r="I753" s="28"/>
      <c r="J753" s="28"/>
      <c r="K753" s="29"/>
      <c r="L753" s="136"/>
      <c r="M753" s="136"/>
      <c r="N753" s="136"/>
      <c r="O753" s="26" t="str">
        <f t="shared" si="386"/>
        <v/>
      </c>
      <c r="P753" s="218" t="str">
        <f t="shared" si="387"/>
        <v/>
      </c>
      <c r="Q753" s="26" t="str">
        <f t="shared" si="388"/>
        <v/>
      </c>
      <c r="R753" s="22"/>
      <c r="S753" s="99"/>
      <c r="T753" s="10"/>
      <c r="U753" s="229" t="str">
        <f t="shared" si="389"/>
        <v/>
      </c>
      <c r="V753" s="230"/>
      <c r="W753" s="230"/>
      <c r="X753" s="230"/>
      <c r="Y753" s="230"/>
      <c r="Z753" s="22" t="str">
        <f>""</f>
        <v/>
      </c>
      <c r="AB753" s="23" t="str">
        <f t="shared" si="390"/>
        <v/>
      </c>
      <c r="AC753" s="2" t="b">
        <f>COUNT(Q753:Q$2500)&gt;0</f>
        <v>0</v>
      </c>
      <c r="AD753" s="2" t="b">
        <f t="shared" si="407"/>
        <v>0</v>
      </c>
      <c r="AE753" s="2" t="b">
        <f t="shared" si="408"/>
        <v>0</v>
      </c>
      <c r="AF753" s="2" t="b">
        <f t="shared" si="409"/>
        <v>0</v>
      </c>
      <c r="AG753" s="2" t="b">
        <f>OR(
  AND(AC753,NOT(AC754)),
  AND(AF753,WEEKDAY(AH752,2)=EINSTELLUNGEN!$D$12),
  AND(AF753,AH753=$J$35)
)</f>
        <v>0</v>
      </c>
      <c r="AH753" s="2">
        <f>IF(AE753,AH752+IF(WEEKDAY(AH752+1,2)&lt;=EINSTELLUNGEN!$D$12,1,$J$36),AH752)</f>
        <v>42020</v>
      </c>
      <c r="AI753" s="2">
        <f t="shared" si="410"/>
        <v>2019</v>
      </c>
      <c r="AJ753" s="2">
        <f t="shared" si="411"/>
        <v>201901</v>
      </c>
      <c r="AK753" s="2">
        <f t="shared" si="412"/>
        <v>201901</v>
      </c>
      <c r="AL753" s="2">
        <f t="shared" si="406"/>
        <v>201903</v>
      </c>
      <c r="AM753" s="2" t="b">
        <f t="shared" si="413"/>
        <v>1</v>
      </c>
      <c r="AN753" s="4" t="e">
        <f t="shared" si="391"/>
        <v>#N/A</v>
      </c>
      <c r="AO753" s="4" t="e">
        <f t="shared" si="392"/>
        <v>#N/A</v>
      </c>
      <c r="AP753" s="2" t="str">
        <f>IF(AD753,
  IF(ISBLANK(H753),
    AP752,
    IF(LEN(H753)=1,
      IF(OR(UPPER(H753)="A",UPPER(H753)="I"),
        EINSTELLUNGEN!$D$21,
        IF(OR(UPPER(H753)="B",UPPER(H753)="M"),
          EINSTELLUNGEN!$D$22,
          IF(OR(UPPER(H753)="C",UPPER(H753)="S"),
            EINSTELLUNGEN!$D$23,
            IF(UPPER(H753)="D",
              EINSTELLUNGEN!$D$24,
              IF(UPPER(H753)="E",
                EINSTELLUNGEN!$D$25,
                UPPER(H753)))))),
      IF(ISNUMBER(H753),
        EINSTELLUNGEN!$D$20&amp;H753,
        UPPER(H753)))),
  "")</f>
        <v/>
      </c>
      <c r="AQ753" s="2" t="str">
        <f t="shared" si="393"/>
        <v/>
      </c>
      <c r="AR753" s="2">
        <f t="shared" si="394"/>
        <v>0</v>
      </c>
      <c r="AS753" s="145">
        <f t="shared" si="395"/>
        <v>0.33333333333333331</v>
      </c>
      <c r="AT753" s="2">
        <f t="shared" si="396"/>
        <v>0</v>
      </c>
      <c r="AU753" s="2">
        <f t="shared" si="397"/>
        <v>0</v>
      </c>
      <c r="AV753" s="2">
        <f t="shared" si="398"/>
        <v>0</v>
      </c>
      <c r="AW753" s="2">
        <f t="shared" si="399"/>
        <v>0</v>
      </c>
      <c r="AX753" s="2">
        <f t="shared" si="414"/>
        <v>0</v>
      </c>
      <c r="AY753" s="2">
        <f t="shared" si="400"/>
        <v>0</v>
      </c>
      <c r="AZ753" s="145" t="e">
        <f t="shared" si="401"/>
        <v>#N/A</v>
      </c>
      <c r="BA753" s="145" t="e">
        <f t="shared" si="402"/>
        <v>#N/A</v>
      </c>
      <c r="BB753" s="145">
        <f t="shared" si="403"/>
        <v>2.083333333333337E-2</v>
      </c>
      <c r="BC753" s="2">
        <f>IF(AM753,
  IF(AND(AL753=$J$31,_xlfn.DAYS(AH753,DATE(AI753,1,1))&lt;7),
    MAX(0,EINSTELLUNGEN!$D$12+1-WEEKDAY(DATE(EINSTELLUNGEN!$D$9,EINSTELLUNGEN!$D$10,1),2)),
    IF(AL753=$J$33,
      MIN(EINSTELLUNGEN!$D$12,WEEKDAY(DATE(EINSTELLUNGEN!$D$9,12,31),2)),
      EINSTELLUNGEN!$D$12
  )) - SUMIF(AL$50:AL$2500,"="&amp;AL753,AX$50:AX$2500),
  0)</f>
        <v>3</v>
      </c>
      <c r="BD753" s="2">
        <f t="shared" si="404"/>
        <v>0.33333333333333331</v>
      </c>
      <c r="BE753" s="2">
        <f t="shared" si="405"/>
        <v>0</v>
      </c>
    </row>
    <row r="754" spans="1:57" ht="10.5" customHeight="1">
      <c r="A754" s="1" t="str">
        <f t="shared" ref="A754:A817" ca="1" si="415">IF(AND(AC754,AJ754=$A$48),"Q","")</f>
        <v/>
      </c>
      <c r="B754" s="1" t="str">
        <f t="shared" ref="B754:B817" ca="1" si="416">IF(AND(AC754,AK754=$B$48),"M","")</f>
        <v/>
      </c>
      <c r="C754" s="1" t="str">
        <f t="shared" ref="C754:C817" ca="1" si="417">IF(AND(AC754,AL754=$C$48),"W","")</f>
        <v/>
      </c>
      <c r="D754" s="1" t="str">
        <f t="shared" ref="D754:D817" ca="1" si="418">IF(AND(AC754,AH754=$D$48),"T","")</f>
        <v/>
      </c>
      <c r="F754" s="10"/>
      <c r="G754" s="136" t="str">
        <f t="shared" ref="G754:G817" si="419">IF(AE754,INDEX($L$29:$L$35,WEEKDAY(AH754,2),1)&amp;", "&amp;DAY(AH754)&amp;" "&amp;INDEX($N$29:$N$40,MONTH(AH754),1)&amp;" "&amp;YEAR(AH754),"")</f>
        <v/>
      </c>
      <c r="H754" s="27"/>
      <c r="I754" s="28"/>
      <c r="J754" s="28"/>
      <c r="K754" s="29"/>
      <c r="L754" s="136"/>
      <c r="M754" s="136"/>
      <c r="N754" s="136"/>
      <c r="O754" s="26" t="str">
        <f t="shared" ref="O754:O817" si="420">IF(AD754,AR754,"")</f>
        <v/>
      </c>
      <c r="P754" s="218" t="str">
        <f t="shared" ref="P754:P817" si="421">IF(AF754,
IF(AS753&gt;0,
  TEXT(AS753*24,"0,000")&amp;" h",
  TEXT(0,"0,000")&amp;" h"),
"")</f>
        <v/>
      </c>
      <c r="Q754" s="26" t="str">
        <f t="shared" ref="Q754:Q817" si="422">IF(AF754,BB753,"")</f>
        <v/>
      </c>
      <c r="R754" s="22"/>
      <c r="S754" s="99"/>
      <c r="T754" s="10"/>
      <c r="U754" s="229" t="str">
        <f t="shared" ref="U754:U817" si="423">IF(AND(AD754,AR754,LEN(AQ754)&gt;0),
IF(AQ754&lt;&gt;FALSE,
  TEXT(AH754,"yyyy-mm-dd")
    &amp;"|"&amp;TEXT(AN754,"hh:mm")
    &amp;"|"&amp;TEXT(AO754,"hh:mm")
    &amp;"|"&amp;AP754
    &amp;"|"&amp;AQ754,
  $J$39),
"")</f>
        <v/>
      </c>
      <c r="V754" s="230"/>
      <c r="W754" s="230"/>
      <c r="X754" s="230"/>
      <c r="Y754" s="230"/>
      <c r="Z754" s="22" t="str">
        <f>""</f>
        <v/>
      </c>
      <c r="AB754" s="23" t="str">
        <f t="shared" ref="AB754:AB817" si="424">IF(AG754,"W"&amp;RIGHT(AL753,2)&amp;"  "&amp;TEXT(BE753*24,"+0,00;−0,00;0,00")&amp;"  (S="&amp;TEXT(BC753*$J$37,"00,00")&amp;"  H="&amp;TEXT(BD753*24,"00,00")&amp;")","")</f>
        <v/>
      </c>
      <c r="AC754" s="2" t="b">
        <f>COUNT(Q754:Q$2500)&gt;0</f>
        <v>0</v>
      </c>
      <c r="AD754" s="2" t="b">
        <f t="shared" si="407"/>
        <v>0</v>
      </c>
      <c r="AE754" s="2" t="b">
        <f t="shared" si="408"/>
        <v>0</v>
      </c>
      <c r="AF754" s="2" t="b">
        <f t="shared" si="409"/>
        <v>0</v>
      </c>
      <c r="AG754" s="2" t="b">
        <f>OR(
  AND(AC754,NOT(AC755)),
  AND(AF754,WEEKDAY(AH753,2)=EINSTELLUNGEN!$D$12),
  AND(AF754,AH754=$J$35)
)</f>
        <v>0</v>
      </c>
      <c r="AH754" s="2">
        <f>IF(AE754,AH753+IF(WEEKDAY(AH753+1,2)&lt;=EINSTELLUNGEN!$D$12,1,$J$36),AH753)</f>
        <v>42020</v>
      </c>
      <c r="AI754" s="2">
        <f t="shared" si="410"/>
        <v>2019</v>
      </c>
      <c r="AJ754" s="2">
        <f t="shared" si="411"/>
        <v>201901</v>
      </c>
      <c r="AK754" s="2">
        <f t="shared" si="412"/>
        <v>201901</v>
      </c>
      <c r="AL754" s="2">
        <f t="shared" si="406"/>
        <v>201903</v>
      </c>
      <c r="AM754" s="2" t="b">
        <f t="shared" si="413"/>
        <v>1</v>
      </c>
      <c r="AN754" s="4" t="e">
        <f t="shared" ref="AN754:AN817" si="425">IF(NOT(AD754),NA(),IF(ISNUMBER(I754),I754,AO753))</f>
        <v>#N/A</v>
      </c>
      <c r="AO754" s="4" t="e">
        <f t="shared" ref="AO754:AO817" si="426">IF(ISNA(AN754),NA(),IF(ISNUMBER(J754),MAX(J754,AN754),AN754))</f>
        <v>#N/A</v>
      </c>
      <c r="AP754" s="2" t="str">
        <f>IF(AD754,
  IF(ISBLANK(H754),
    AP753,
    IF(LEN(H754)=1,
      IF(OR(UPPER(H754)="A",UPPER(H754)="I"),
        EINSTELLUNGEN!$D$21,
        IF(OR(UPPER(H754)="B",UPPER(H754)="M"),
          EINSTELLUNGEN!$D$22,
          IF(OR(UPPER(H754)="C",UPPER(H754)="S"),
            EINSTELLUNGEN!$D$23,
            IF(UPPER(H754)="D",
              EINSTELLUNGEN!$D$24,
              IF(UPPER(H754)="E",
                EINSTELLUNGEN!$D$25,
                UPPER(H754)))))),
      IF(ISNUMBER(H754),
        EINSTELLUNGEN!$D$20&amp;H754,
        UPPER(H754)))),
  "")</f>
        <v/>
      </c>
      <c r="AQ754" s="2" t="str">
        <f t="shared" ref="AQ754:AQ817" si="427">IF(LEN(AP754)&gt;0,
IF(LEN(TRIM(K754))&gt;0,K754,
IF(AND(AP753=AP754,LEN(TRIM(K753))&gt;0),K753,
  IF(AND(AP752=AP754,LEN(TRIM(K752))&gt;0),K752,
    IF(AND(AP751=AP754,LEN(TRIM(K751))&gt;0),K751,
      IF(AND(AP750=AP754,LEN(TRIM(K750))&gt;0),K750,
        IF(AND(AP749=AP754,LEN(TRIM(K749))&gt;0),K749,
          IF(AND(AP748=AP754,LEN(TRIM(K748))&gt;0),K748,
            IF(AND(AP747=AP754,LEN(TRIM(K747))&gt;0),K747,
              IF(AND(AP746=AP754,LEN(TRIM(K746))&gt;0),K746,
                IF(AND(AP745=AP754,LEN(TRIM(K745))&gt;0),K745,
                  IF(AND(AP744=AP754,LEN(TRIM(K744))&gt;0),K744,FALSE)
)))))))))),"")</f>
        <v/>
      </c>
      <c r="AR754" s="2">
        <f t="shared" ref="AR754:AR817" si="428">IF(OR(ISNA(AN754),ISNA(AO754)),0,MAX(0,AO754-AN754))</f>
        <v>0</v>
      </c>
      <c r="AS754" s="145">
        <f t="shared" ref="AS754:AS817" si="429">SUMIF(AH$50:AH$2500,"="&amp;AH754,AR$50:AR$2500)</f>
        <v>0.33333333333333331</v>
      </c>
      <c r="AT754" s="2">
        <f t="shared" ref="AT754:AT817" si="430">IF(AND(AF755,AP754="F"),1,0)</f>
        <v>0</v>
      </c>
      <c r="AU754" s="2">
        <f t="shared" ref="AU754:AU817" si="431">IF(AND(AF755,AP754="U"),1,0)</f>
        <v>0</v>
      </c>
      <c r="AV754" s="2">
        <f t="shared" ref="AV754:AV817" si="432">IF(AND(AF755,AP754="K"),1,0)</f>
        <v>0</v>
      </c>
      <c r="AW754" s="2">
        <f t="shared" ref="AW754:AW817" si="433">IF(AND(AF755,AP754="Z"),1,0)</f>
        <v>0</v>
      </c>
      <c r="AX754" s="2">
        <f t="shared" si="414"/>
        <v>0</v>
      </c>
      <c r="AY754" s="2">
        <f t="shared" ref="AY754:AY817" si="434">IF(AF755,IF(AX754=0,1,0),0)</f>
        <v>0</v>
      </c>
      <c r="AZ754" s="145" t="e">
        <f t="shared" ref="AZ754:AZ817" si="435">IF(NOT(AD754),NA(),IF(ISNA(AZ753),AN754,IF(AND(ISNUMBER(AN754),AN754&lt;AZ753),AN754,AZ753)))</f>
        <v>#N/A</v>
      </c>
      <c r="BA754" s="145" t="e">
        <f t="shared" ref="BA754:BA817" si="436">IF(NOT(AD754),NA(),IF(ISNA(BA753),AO754,IF(AND(ISNUMBER(AO754),AO754&gt;BA753),AO754,BA753)))</f>
        <v>#N/A</v>
      </c>
      <c r="BB754" s="145">
        <f t="shared" ref="BB754:BB817" si="437">IF(AE753,
  0,
  IF(OR(ISNA(AZ754),ISNA(BA754)),
    BB753,
    MAX(0,(BA754-AZ754)-AS754)))</f>
        <v>2.083333333333337E-2</v>
      </c>
      <c r="BC754" s="2">
        <f>IF(AM754,
  IF(AND(AL754=$J$31,_xlfn.DAYS(AH754,DATE(AI754,1,1))&lt;7),
    MAX(0,EINSTELLUNGEN!$D$12+1-WEEKDAY(DATE(EINSTELLUNGEN!$D$9,EINSTELLUNGEN!$D$10,1),2)),
    IF(AL754=$J$33,
      MIN(EINSTELLUNGEN!$D$12,WEEKDAY(DATE(EINSTELLUNGEN!$D$9,12,31),2)),
      EINSTELLUNGEN!$D$12
  )) - SUMIF(AL$50:AL$2500,"="&amp;AL754,AX$50:AX$2500),
  0)</f>
        <v>3</v>
      </c>
      <c r="BD754" s="2">
        <f t="shared" ref="BD754:BD817" si="438">SUMIF(AL$50:AL$2500,"="&amp;AL754,AR$50:AR$2500)</f>
        <v>0.33333333333333331</v>
      </c>
      <c r="BE754" s="2">
        <f t="shared" ref="BE754:BE817" si="439">IF(AG755,BD754-BC754*$J$37/24,0)</f>
        <v>0</v>
      </c>
    </row>
    <row r="755" spans="1:57" ht="10.5" customHeight="1">
      <c r="A755" s="1" t="str">
        <f t="shared" ca="1" si="415"/>
        <v/>
      </c>
      <c r="B755" s="1" t="str">
        <f t="shared" ca="1" si="416"/>
        <v/>
      </c>
      <c r="C755" s="1" t="str">
        <f t="shared" ca="1" si="417"/>
        <v/>
      </c>
      <c r="D755" s="1" t="str">
        <f t="shared" ca="1" si="418"/>
        <v/>
      </c>
      <c r="F755" s="10"/>
      <c r="G755" s="136" t="str">
        <f t="shared" si="419"/>
        <v/>
      </c>
      <c r="H755" s="27"/>
      <c r="I755" s="28"/>
      <c r="J755" s="28"/>
      <c r="K755" s="29"/>
      <c r="L755" s="136"/>
      <c r="M755" s="136"/>
      <c r="N755" s="136"/>
      <c r="O755" s="26" t="str">
        <f t="shared" si="420"/>
        <v/>
      </c>
      <c r="P755" s="218" t="str">
        <f t="shared" si="421"/>
        <v/>
      </c>
      <c r="Q755" s="26" t="str">
        <f t="shared" si="422"/>
        <v/>
      </c>
      <c r="R755" s="22"/>
      <c r="S755" s="99"/>
      <c r="T755" s="10"/>
      <c r="U755" s="229" t="str">
        <f t="shared" si="423"/>
        <v/>
      </c>
      <c r="V755" s="230"/>
      <c r="W755" s="230"/>
      <c r="X755" s="230"/>
      <c r="Y755" s="230"/>
      <c r="Z755" s="22" t="str">
        <f>""</f>
        <v/>
      </c>
      <c r="AB755" s="23" t="str">
        <f t="shared" si="424"/>
        <v/>
      </c>
      <c r="AC755" s="2" t="b">
        <f>COUNT(Q755:Q$2500)&gt;0</f>
        <v>0</v>
      </c>
      <c r="AD755" s="2" t="b">
        <f t="shared" si="407"/>
        <v>0</v>
      </c>
      <c r="AE755" s="2" t="b">
        <f t="shared" si="408"/>
        <v>0</v>
      </c>
      <c r="AF755" s="2" t="b">
        <f t="shared" si="409"/>
        <v>0</v>
      </c>
      <c r="AG755" s="2" t="b">
        <f>OR(
  AND(AC755,NOT(AC756)),
  AND(AF755,WEEKDAY(AH754,2)=EINSTELLUNGEN!$D$12),
  AND(AF755,AH755=$J$35)
)</f>
        <v>0</v>
      </c>
      <c r="AH755" s="2">
        <f>IF(AE755,AH754+IF(WEEKDAY(AH754+1,2)&lt;=EINSTELLUNGEN!$D$12,1,$J$36),AH754)</f>
        <v>42020</v>
      </c>
      <c r="AI755" s="2">
        <f t="shared" si="410"/>
        <v>2019</v>
      </c>
      <c r="AJ755" s="2">
        <f t="shared" si="411"/>
        <v>201901</v>
      </c>
      <c r="AK755" s="2">
        <f t="shared" si="412"/>
        <v>201901</v>
      </c>
      <c r="AL755" s="2">
        <f t="shared" ref="AL755:AL818" si="440">AI755*100-IF(AND(_xlfn.ISOWEEKNUM(AH755)&gt;=52,MONTH(AH755)=1),100,0)+_xlfn.ISOWEEKNUM(AH755)</f>
        <v>201903</v>
      </c>
      <c r="AM755" s="2" t="b">
        <f t="shared" si="413"/>
        <v>1</v>
      </c>
      <c r="AN755" s="4" t="e">
        <f t="shared" si="425"/>
        <v>#N/A</v>
      </c>
      <c r="AO755" s="4" t="e">
        <f t="shared" si="426"/>
        <v>#N/A</v>
      </c>
      <c r="AP755" s="2" t="str">
        <f>IF(AD755,
  IF(ISBLANK(H755),
    AP754,
    IF(LEN(H755)=1,
      IF(OR(UPPER(H755)="A",UPPER(H755)="I"),
        EINSTELLUNGEN!$D$21,
        IF(OR(UPPER(H755)="B",UPPER(H755)="M"),
          EINSTELLUNGEN!$D$22,
          IF(OR(UPPER(H755)="C",UPPER(H755)="S"),
            EINSTELLUNGEN!$D$23,
            IF(UPPER(H755)="D",
              EINSTELLUNGEN!$D$24,
              IF(UPPER(H755)="E",
                EINSTELLUNGEN!$D$25,
                UPPER(H755)))))),
      IF(ISNUMBER(H755),
        EINSTELLUNGEN!$D$20&amp;H755,
        UPPER(H755)))),
  "")</f>
        <v/>
      </c>
      <c r="AQ755" s="2" t="str">
        <f t="shared" si="427"/>
        <v/>
      </c>
      <c r="AR755" s="2">
        <f t="shared" si="428"/>
        <v>0</v>
      </c>
      <c r="AS755" s="145">
        <f t="shared" si="429"/>
        <v>0.33333333333333331</v>
      </c>
      <c r="AT755" s="2">
        <f t="shared" si="430"/>
        <v>0</v>
      </c>
      <c r="AU755" s="2">
        <f t="shared" si="431"/>
        <v>0</v>
      </c>
      <c r="AV755" s="2">
        <f t="shared" si="432"/>
        <v>0</v>
      </c>
      <c r="AW755" s="2">
        <f t="shared" si="433"/>
        <v>0</v>
      </c>
      <c r="AX755" s="2">
        <f t="shared" si="414"/>
        <v>0</v>
      </c>
      <c r="AY755" s="2">
        <f t="shared" si="434"/>
        <v>0</v>
      </c>
      <c r="AZ755" s="145" t="e">
        <f t="shared" si="435"/>
        <v>#N/A</v>
      </c>
      <c r="BA755" s="145" t="e">
        <f t="shared" si="436"/>
        <v>#N/A</v>
      </c>
      <c r="BB755" s="145">
        <f t="shared" si="437"/>
        <v>2.083333333333337E-2</v>
      </c>
      <c r="BC755" s="2">
        <f>IF(AM755,
  IF(AND(AL755=$J$31,_xlfn.DAYS(AH755,DATE(AI755,1,1))&lt;7),
    MAX(0,EINSTELLUNGEN!$D$12+1-WEEKDAY(DATE(EINSTELLUNGEN!$D$9,EINSTELLUNGEN!$D$10,1),2)),
    IF(AL755=$J$33,
      MIN(EINSTELLUNGEN!$D$12,WEEKDAY(DATE(EINSTELLUNGEN!$D$9,12,31),2)),
      EINSTELLUNGEN!$D$12
  )) - SUMIF(AL$50:AL$2500,"="&amp;AL755,AX$50:AX$2500),
  0)</f>
        <v>3</v>
      </c>
      <c r="BD755" s="2">
        <f t="shared" si="438"/>
        <v>0.33333333333333331</v>
      </c>
      <c r="BE755" s="2">
        <f t="shared" si="439"/>
        <v>0</v>
      </c>
    </row>
    <row r="756" spans="1:57" ht="10.5" customHeight="1">
      <c r="A756" s="1" t="str">
        <f t="shared" ca="1" si="415"/>
        <v/>
      </c>
      <c r="B756" s="1" t="str">
        <f t="shared" ca="1" si="416"/>
        <v/>
      </c>
      <c r="C756" s="1" t="str">
        <f t="shared" ca="1" si="417"/>
        <v/>
      </c>
      <c r="D756" s="1" t="str">
        <f t="shared" ca="1" si="418"/>
        <v/>
      </c>
      <c r="F756" s="10"/>
      <c r="G756" s="136" t="str">
        <f t="shared" si="419"/>
        <v/>
      </c>
      <c r="H756" s="27"/>
      <c r="I756" s="28"/>
      <c r="J756" s="28"/>
      <c r="K756" s="29"/>
      <c r="L756" s="136"/>
      <c r="M756" s="136"/>
      <c r="N756" s="136"/>
      <c r="O756" s="26" t="str">
        <f t="shared" si="420"/>
        <v/>
      </c>
      <c r="P756" s="218" t="str">
        <f t="shared" si="421"/>
        <v/>
      </c>
      <c r="Q756" s="26" t="str">
        <f t="shared" si="422"/>
        <v/>
      </c>
      <c r="R756" s="22"/>
      <c r="S756" s="99"/>
      <c r="T756" s="10"/>
      <c r="U756" s="229" t="str">
        <f t="shared" si="423"/>
        <v/>
      </c>
      <c r="V756" s="230"/>
      <c r="W756" s="230"/>
      <c r="X756" s="230"/>
      <c r="Y756" s="230"/>
      <c r="Z756" s="22" t="str">
        <f>""</f>
        <v/>
      </c>
      <c r="AB756" s="23" t="str">
        <f t="shared" si="424"/>
        <v/>
      </c>
      <c r="AC756" s="2" t="b">
        <f>COUNT(Q756:Q$2500)&gt;0</f>
        <v>0</v>
      </c>
      <c r="AD756" s="2" t="b">
        <f t="shared" si="407"/>
        <v>0</v>
      </c>
      <c r="AE756" s="2" t="b">
        <f t="shared" si="408"/>
        <v>0</v>
      </c>
      <c r="AF756" s="2" t="b">
        <f t="shared" si="409"/>
        <v>0</v>
      </c>
      <c r="AG756" s="2" t="b">
        <f>OR(
  AND(AC756,NOT(AC757)),
  AND(AF756,WEEKDAY(AH755,2)=EINSTELLUNGEN!$D$12),
  AND(AF756,AH756=$J$35)
)</f>
        <v>0</v>
      </c>
      <c r="AH756" s="2">
        <f>IF(AE756,AH755+IF(WEEKDAY(AH755+1,2)&lt;=EINSTELLUNGEN!$D$12,1,$J$36),AH755)</f>
        <v>42020</v>
      </c>
      <c r="AI756" s="2">
        <f t="shared" si="410"/>
        <v>2019</v>
      </c>
      <c r="AJ756" s="2">
        <f t="shared" si="411"/>
        <v>201901</v>
      </c>
      <c r="AK756" s="2">
        <f t="shared" si="412"/>
        <v>201901</v>
      </c>
      <c r="AL756" s="2">
        <f t="shared" si="440"/>
        <v>201903</v>
      </c>
      <c r="AM756" s="2" t="b">
        <f t="shared" si="413"/>
        <v>1</v>
      </c>
      <c r="AN756" s="4" t="e">
        <f t="shared" si="425"/>
        <v>#N/A</v>
      </c>
      <c r="AO756" s="4" t="e">
        <f t="shared" si="426"/>
        <v>#N/A</v>
      </c>
      <c r="AP756" s="2" t="str">
        <f>IF(AD756,
  IF(ISBLANK(H756),
    AP755,
    IF(LEN(H756)=1,
      IF(OR(UPPER(H756)="A",UPPER(H756)="I"),
        EINSTELLUNGEN!$D$21,
        IF(OR(UPPER(H756)="B",UPPER(H756)="M"),
          EINSTELLUNGEN!$D$22,
          IF(OR(UPPER(H756)="C",UPPER(H756)="S"),
            EINSTELLUNGEN!$D$23,
            IF(UPPER(H756)="D",
              EINSTELLUNGEN!$D$24,
              IF(UPPER(H756)="E",
                EINSTELLUNGEN!$D$25,
                UPPER(H756)))))),
      IF(ISNUMBER(H756),
        EINSTELLUNGEN!$D$20&amp;H756,
        UPPER(H756)))),
  "")</f>
        <v/>
      </c>
      <c r="AQ756" s="2" t="str">
        <f t="shared" si="427"/>
        <v/>
      </c>
      <c r="AR756" s="2">
        <f t="shared" si="428"/>
        <v>0</v>
      </c>
      <c r="AS756" s="145">
        <f t="shared" si="429"/>
        <v>0.33333333333333331</v>
      </c>
      <c r="AT756" s="2">
        <f t="shared" si="430"/>
        <v>0</v>
      </c>
      <c r="AU756" s="2">
        <f t="shared" si="431"/>
        <v>0</v>
      </c>
      <c r="AV756" s="2">
        <f t="shared" si="432"/>
        <v>0</v>
      </c>
      <c r="AW756" s="2">
        <f t="shared" si="433"/>
        <v>0</v>
      </c>
      <c r="AX756" s="2">
        <f t="shared" si="414"/>
        <v>0</v>
      </c>
      <c r="AY756" s="2">
        <f t="shared" si="434"/>
        <v>0</v>
      </c>
      <c r="AZ756" s="145" t="e">
        <f t="shared" si="435"/>
        <v>#N/A</v>
      </c>
      <c r="BA756" s="145" t="e">
        <f t="shared" si="436"/>
        <v>#N/A</v>
      </c>
      <c r="BB756" s="145">
        <f t="shared" si="437"/>
        <v>2.083333333333337E-2</v>
      </c>
      <c r="BC756" s="2">
        <f>IF(AM756,
  IF(AND(AL756=$J$31,_xlfn.DAYS(AH756,DATE(AI756,1,1))&lt;7),
    MAX(0,EINSTELLUNGEN!$D$12+1-WEEKDAY(DATE(EINSTELLUNGEN!$D$9,EINSTELLUNGEN!$D$10,1),2)),
    IF(AL756=$J$33,
      MIN(EINSTELLUNGEN!$D$12,WEEKDAY(DATE(EINSTELLUNGEN!$D$9,12,31),2)),
      EINSTELLUNGEN!$D$12
  )) - SUMIF(AL$50:AL$2500,"="&amp;AL756,AX$50:AX$2500),
  0)</f>
        <v>3</v>
      </c>
      <c r="BD756" s="2">
        <f t="shared" si="438"/>
        <v>0.33333333333333331</v>
      </c>
      <c r="BE756" s="2">
        <f t="shared" si="439"/>
        <v>0</v>
      </c>
    </row>
    <row r="757" spans="1:57" ht="10.5" customHeight="1">
      <c r="A757" s="1" t="str">
        <f t="shared" ca="1" si="415"/>
        <v/>
      </c>
      <c r="B757" s="1" t="str">
        <f t="shared" ca="1" si="416"/>
        <v/>
      </c>
      <c r="C757" s="1" t="str">
        <f t="shared" ca="1" si="417"/>
        <v/>
      </c>
      <c r="D757" s="1" t="str">
        <f t="shared" ca="1" si="418"/>
        <v/>
      </c>
      <c r="F757" s="10"/>
      <c r="G757" s="136" t="str">
        <f t="shared" si="419"/>
        <v/>
      </c>
      <c r="H757" s="27"/>
      <c r="I757" s="28"/>
      <c r="J757" s="28"/>
      <c r="K757" s="29"/>
      <c r="L757" s="136"/>
      <c r="M757" s="136"/>
      <c r="N757" s="136"/>
      <c r="O757" s="26" t="str">
        <f t="shared" si="420"/>
        <v/>
      </c>
      <c r="P757" s="218" t="str">
        <f t="shared" si="421"/>
        <v/>
      </c>
      <c r="Q757" s="26" t="str">
        <f t="shared" si="422"/>
        <v/>
      </c>
      <c r="R757" s="22"/>
      <c r="S757" s="99"/>
      <c r="T757" s="10"/>
      <c r="U757" s="229" t="str">
        <f t="shared" si="423"/>
        <v/>
      </c>
      <c r="V757" s="230"/>
      <c r="W757" s="230"/>
      <c r="X757" s="230"/>
      <c r="Y757" s="230"/>
      <c r="Z757" s="22" t="str">
        <f>""</f>
        <v/>
      </c>
      <c r="AB757" s="23" t="str">
        <f t="shared" si="424"/>
        <v/>
      </c>
      <c r="AC757" s="2" t="b">
        <f>COUNT(Q757:Q$2500)&gt;0</f>
        <v>0</v>
      </c>
      <c r="AD757" s="2" t="b">
        <f t="shared" si="407"/>
        <v>0</v>
      </c>
      <c r="AE757" s="2" t="b">
        <f t="shared" si="408"/>
        <v>0</v>
      </c>
      <c r="AF757" s="2" t="b">
        <f t="shared" si="409"/>
        <v>0</v>
      </c>
      <c r="AG757" s="2" t="b">
        <f>OR(
  AND(AC757,NOT(AC758)),
  AND(AF757,WEEKDAY(AH756,2)=EINSTELLUNGEN!$D$12),
  AND(AF757,AH757=$J$35)
)</f>
        <v>0</v>
      </c>
      <c r="AH757" s="2">
        <f>IF(AE757,AH756+IF(WEEKDAY(AH756+1,2)&lt;=EINSTELLUNGEN!$D$12,1,$J$36),AH756)</f>
        <v>42020</v>
      </c>
      <c r="AI757" s="2">
        <f t="shared" si="410"/>
        <v>2019</v>
      </c>
      <c r="AJ757" s="2">
        <f t="shared" si="411"/>
        <v>201901</v>
      </c>
      <c r="AK757" s="2">
        <f t="shared" si="412"/>
        <v>201901</v>
      </c>
      <c r="AL757" s="2">
        <f t="shared" si="440"/>
        <v>201903</v>
      </c>
      <c r="AM757" s="2" t="b">
        <f t="shared" si="413"/>
        <v>1</v>
      </c>
      <c r="AN757" s="4" t="e">
        <f t="shared" si="425"/>
        <v>#N/A</v>
      </c>
      <c r="AO757" s="4" t="e">
        <f t="shared" si="426"/>
        <v>#N/A</v>
      </c>
      <c r="AP757" s="2" t="str">
        <f>IF(AD757,
  IF(ISBLANK(H757),
    AP756,
    IF(LEN(H757)=1,
      IF(OR(UPPER(H757)="A",UPPER(H757)="I"),
        EINSTELLUNGEN!$D$21,
        IF(OR(UPPER(H757)="B",UPPER(H757)="M"),
          EINSTELLUNGEN!$D$22,
          IF(OR(UPPER(H757)="C",UPPER(H757)="S"),
            EINSTELLUNGEN!$D$23,
            IF(UPPER(H757)="D",
              EINSTELLUNGEN!$D$24,
              IF(UPPER(H757)="E",
                EINSTELLUNGEN!$D$25,
                UPPER(H757)))))),
      IF(ISNUMBER(H757),
        EINSTELLUNGEN!$D$20&amp;H757,
        UPPER(H757)))),
  "")</f>
        <v/>
      </c>
      <c r="AQ757" s="2" t="str">
        <f t="shared" si="427"/>
        <v/>
      </c>
      <c r="AR757" s="2">
        <f t="shared" si="428"/>
        <v>0</v>
      </c>
      <c r="AS757" s="145">
        <f t="shared" si="429"/>
        <v>0.33333333333333331</v>
      </c>
      <c r="AT757" s="2">
        <f t="shared" si="430"/>
        <v>0</v>
      </c>
      <c r="AU757" s="2">
        <f t="shared" si="431"/>
        <v>0</v>
      </c>
      <c r="AV757" s="2">
        <f t="shared" si="432"/>
        <v>0</v>
      </c>
      <c r="AW757" s="2">
        <f t="shared" si="433"/>
        <v>0</v>
      </c>
      <c r="AX757" s="2">
        <f t="shared" si="414"/>
        <v>0</v>
      </c>
      <c r="AY757" s="2">
        <f t="shared" si="434"/>
        <v>0</v>
      </c>
      <c r="AZ757" s="145" t="e">
        <f t="shared" si="435"/>
        <v>#N/A</v>
      </c>
      <c r="BA757" s="145" t="e">
        <f t="shared" si="436"/>
        <v>#N/A</v>
      </c>
      <c r="BB757" s="145">
        <f t="shared" si="437"/>
        <v>2.083333333333337E-2</v>
      </c>
      <c r="BC757" s="2">
        <f>IF(AM757,
  IF(AND(AL757=$J$31,_xlfn.DAYS(AH757,DATE(AI757,1,1))&lt;7),
    MAX(0,EINSTELLUNGEN!$D$12+1-WEEKDAY(DATE(EINSTELLUNGEN!$D$9,EINSTELLUNGEN!$D$10,1),2)),
    IF(AL757=$J$33,
      MIN(EINSTELLUNGEN!$D$12,WEEKDAY(DATE(EINSTELLUNGEN!$D$9,12,31),2)),
      EINSTELLUNGEN!$D$12
  )) - SUMIF(AL$50:AL$2500,"="&amp;AL757,AX$50:AX$2500),
  0)</f>
        <v>3</v>
      </c>
      <c r="BD757" s="2">
        <f t="shared" si="438"/>
        <v>0.33333333333333331</v>
      </c>
      <c r="BE757" s="2">
        <f t="shared" si="439"/>
        <v>0</v>
      </c>
    </row>
    <row r="758" spans="1:57" ht="10.5" customHeight="1">
      <c r="A758" s="1" t="str">
        <f t="shared" ca="1" si="415"/>
        <v/>
      </c>
      <c r="B758" s="1" t="str">
        <f t="shared" ca="1" si="416"/>
        <v/>
      </c>
      <c r="C758" s="1" t="str">
        <f t="shared" ca="1" si="417"/>
        <v/>
      </c>
      <c r="D758" s="1" t="str">
        <f t="shared" ca="1" si="418"/>
        <v/>
      </c>
      <c r="F758" s="10"/>
      <c r="G758" s="136" t="str">
        <f t="shared" si="419"/>
        <v/>
      </c>
      <c r="H758" s="27"/>
      <c r="I758" s="28"/>
      <c r="J758" s="28"/>
      <c r="K758" s="29"/>
      <c r="L758" s="136"/>
      <c r="M758" s="136"/>
      <c r="N758" s="136"/>
      <c r="O758" s="26" t="str">
        <f t="shared" si="420"/>
        <v/>
      </c>
      <c r="P758" s="218" t="str">
        <f t="shared" si="421"/>
        <v/>
      </c>
      <c r="Q758" s="26" t="str">
        <f t="shared" si="422"/>
        <v/>
      </c>
      <c r="R758" s="22"/>
      <c r="S758" s="99"/>
      <c r="T758" s="10"/>
      <c r="U758" s="229" t="str">
        <f t="shared" si="423"/>
        <v/>
      </c>
      <c r="V758" s="230"/>
      <c r="W758" s="230"/>
      <c r="X758" s="230"/>
      <c r="Y758" s="230"/>
      <c r="Z758" s="22" t="str">
        <f>""</f>
        <v/>
      </c>
      <c r="AB758" s="23" t="str">
        <f t="shared" si="424"/>
        <v/>
      </c>
      <c r="AC758" s="2" t="b">
        <f>COUNT(Q758:Q$2500)&gt;0</f>
        <v>0</v>
      </c>
      <c r="AD758" s="2" t="b">
        <f t="shared" si="407"/>
        <v>0</v>
      </c>
      <c r="AE758" s="2" t="b">
        <f t="shared" si="408"/>
        <v>0</v>
      </c>
      <c r="AF758" s="2" t="b">
        <f t="shared" si="409"/>
        <v>0</v>
      </c>
      <c r="AG758" s="2" t="b">
        <f>OR(
  AND(AC758,NOT(AC759)),
  AND(AF758,WEEKDAY(AH757,2)=EINSTELLUNGEN!$D$12),
  AND(AF758,AH758=$J$35)
)</f>
        <v>0</v>
      </c>
      <c r="AH758" s="2">
        <f>IF(AE758,AH757+IF(WEEKDAY(AH757+1,2)&lt;=EINSTELLUNGEN!$D$12,1,$J$36),AH757)</f>
        <v>42020</v>
      </c>
      <c r="AI758" s="2">
        <f t="shared" si="410"/>
        <v>2019</v>
      </c>
      <c r="AJ758" s="2">
        <f t="shared" si="411"/>
        <v>201901</v>
      </c>
      <c r="AK758" s="2">
        <f t="shared" si="412"/>
        <v>201901</v>
      </c>
      <c r="AL758" s="2">
        <f t="shared" si="440"/>
        <v>201903</v>
      </c>
      <c r="AM758" s="2" t="b">
        <f t="shared" si="413"/>
        <v>1</v>
      </c>
      <c r="AN758" s="4" t="e">
        <f t="shared" si="425"/>
        <v>#N/A</v>
      </c>
      <c r="AO758" s="4" t="e">
        <f t="shared" si="426"/>
        <v>#N/A</v>
      </c>
      <c r="AP758" s="2" t="str">
        <f>IF(AD758,
  IF(ISBLANK(H758),
    AP757,
    IF(LEN(H758)=1,
      IF(OR(UPPER(H758)="A",UPPER(H758)="I"),
        EINSTELLUNGEN!$D$21,
        IF(OR(UPPER(H758)="B",UPPER(H758)="M"),
          EINSTELLUNGEN!$D$22,
          IF(OR(UPPER(H758)="C",UPPER(H758)="S"),
            EINSTELLUNGEN!$D$23,
            IF(UPPER(H758)="D",
              EINSTELLUNGEN!$D$24,
              IF(UPPER(H758)="E",
                EINSTELLUNGEN!$D$25,
                UPPER(H758)))))),
      IF(ISNUMBER(H758),
        EINSTELLUNGEN!$D$20&amp;H758,
        UPPER(H758)))),
  "")</f>
        <v/>
      </c>
      <c r="AQ758" s="2" t="str">
        <f t="shared" si="427"/>
        <v/>
      </c>
      <c r="AR758" s="2">
        <f t="shared" si="428"/>
        <v>0</v>
      </c>
      <c r="AS758" s="145">
        <f t="shared" si="429"/>
        <v>0.33333333333333331</v>
      </c>
      <c r="AT758" s="2">
        <f t="shared" si="430"/>
        <v>0</v>
      </c>
      <c r="AU758" s="2">
        <f t="shared" si="431"/>
        <v>0</v>
      </c>
      <c r="AV758" s="2">
        <f t="shared" si="432"/>
        <v>0</v>
      </c>
      <c r="AW758" s="2">
        <f t="shared" si="433"/>
        <v>0</v>
      </c>
      <c r="AX758" s="2">
        <f t="shared" si="414"/>
        <v>0</v>
      </c>
      <c r="AY758" s="2">
        <f t="shared" si="434"/>
        <v>0</v>
      </c>
      <c r="AZ758" s="145" t="e">
        <f t="shared" si="435"/>
        <v>#N/A</v>
      </c>
      <c r="BA758" s="145" t="e">
        <f t="shared" si="436"/>
        <v>#N/A</v>
      </c>
      <c r="BB758" s="145">
        <f t="shared" si="437"/>
        <v>2.083333333333337E-2</v>
      </c>
      <c r="BC758" s="2">
        <f>IF(AM758,
  IF(AND(AL758=$J$31,_xlfn.DAYS(AH758,DATE(AI758,1,1))&lt;7),
    MAX(0,EINSTELLUNGEN!$D$12+1-WEEKDAY(DATE(EINSTELLUNGEN!$D$9,EINSTELLUNGEN!$D$10,1),2)),
    IF(AL758=$J$33,
      MIN(EINSTELLUNGEN!$D$12,WEEKDAY(DATE(EINSTELLUNGEN!$D$9,12,31),2)),
      EINSTELLUNGEN!$D$12
  )) - SUMIF(AL$50:AL$2500,"="&amp;AL758,AX$50:AX$2500),
  0)</f>
        <v>3</v>
      </c>
      <c r="BD758" s="2">
        <f t="shared" si="438"/>
        <v>0.33333333333333331</v>
      </c>
      <c r="BE758" s="2">
        <f t="shared" si="439"/>
        <v>0</v>
      </c>
    </row>
    <row r="759" spans="1:57" ht="10.5" customHeight="1">
      <c r="A759" s="1" t="str">
        <f t="shared" ca="1" si="415"/>
        <v/>
      </c>
      <c r="B759" s="1" t="str">
        <f t="shared" ca="1" si="416"/>
        <v/>
      </c>
      <c r="C759" s="1" t="str">
        <f t="shared" ca="1" si="417"/>
        <v/>
      </c>
      <c r="D759" s="1" t="str">
        <f t="shared" ca="1" si="418"/>
        <v/>
      </c>
      <c r="F759" s="10"/>
      <c r="G759" s="136" t="str">
        <f t="shared" si="419"/>
        <v/>
      </c>
      <c r="H759" s="27"/>
      <c r="I759" s="28"/>
      <c r="J759" s="28"/>
      <c r="K759" s="29"/>
      <c r="L759" s="136"/>
      <c r="M759" s="136"/>
      <c r="N759" s="136"/>
      <c r="O759" s="26" t="str">
        <f t="shared" si="420"/>
        <v/>
      </c>
      <c r="P759" s="218" t="str">
        <f t="shared" si="421"/>
        <v/>
      </c>
      <c r="Q759" s="26" t="str">
        <f t="shared" si="422"/>
        <v/>
      </c>
      <c r="R759" s="22"/>
      <c r="S759" s="99"/>
      <c r="T759" s="10"/>
      <c r="U759" s="229" t="str">
        <f t="shared" si="423"/>
        <v/>
      </c>
      <c r="V759" s="230"/>
      <c r="W759" s="230"/>
      <c r="X759" s="230"/>
      <c r="Y759" s="230"/>
      <c r="Z759" s="22" t="str">
        <f>""</f>
        <v/>
      </c>
      <c r="AB759" s="23" t="str">
        <f t="shared" si="424"/>
        <v/>
      </c>
      <c r="AC759" s="2" t="b">
        <f>COUNT(Q759:Q$2500)&gt;0</f>
        <v>0</v>
      </c>
      <c r="AD759" s="2" t="b">
        <f t="shared" si="407"/>
        <v>0</v>
      </c>
      <c r="AE759" s="2" t="b">
        <f t="shared" si="408"/>
        <v>0</v>
      </c>
      <c r="AF759" s="2" t="b">
        <f t="shared" si="409"/>
        <v>0</v>
      </c>
      <c r="AG759" s="2" t="b">
        <f>OR(
  AND(AC759,NOT(AC760)),
  AND(AF759,WEEKDAY(AH758,2)=EINSTELLUNGEN!$D$12),
  AND(AF759,AH759=$J$35)
)</f>
        <v>0</v>
      </c>
      <c r="AH759" s="2">
        <f>IF(AE759,AH758+IF(WEEKDAY(AH758+1,2)&lt;=EINSTELLUNGEN!$D$12,1,$J$36),AH758)</f>
        <v>42020</v>
      </c>
      <c r="AI759" s="2">
        <f t="shared" si="410"/>
        <v>2019</v>
      </c>
      <c r="AJ759" s="2">
        <f t="shared" si="411"/>
        <v>201901</v>
      </c>
      <c r="AK759" s="2">
        <f t="shared" si="412"/>
        <v>201901</v>
      </c>
      <c r="AL759" s="2">
        <f t="shared" si="440"/>
        <v>201903</v>
      </c>
      <c r="AM759" s="2" t="b">
        <f t="shared" si="413"/>
        <v>1</v>
      </c>
      <c r="AN759" s="4" t="e">
        <f t="shared" si="425"/>
        <v>#N/A</v>
      </c>
      <c r="AO759" s="4" t="e">
        <f t="shared" si="426"/>
        <v>#N/A</v>
      </c>
      <c r="AP759" s="2" t="str">
        <f>IF(AD759,
  IF(ISBLANK(H759),
    AP758,
    IF(LEN(H759)=1,
      IF(OR(UPPER(H759)="A",UPPER(H759)="I"),
        EINSTELLUNGEN!$D$21,
        IF(OR(UPPER(H759)="B",UPPER(H759)="M"),
          EINSTELLUNGEN!$D$22,
          IF(OR(UPPER(H759)="C",UPPER(H759)="S"),
            EINSTELLUNGEN!$D$23,
            IF(UPPER(H759)="D",
              EINSTELLUNGEN!$D$24,
              IF(UPPER(H759)="E",
                EINSTELLUNGEN!$D$25,
                UPPER(H759)))))),
      IF(ISNUMBER(H759),
        EINSTELLUNGEN!$D$20&amp;H759,
        UPPER(H759)))),
  "")</f>
        <v/>
      </c>
      <c r="AQ759" s="2" t="str">
        <f t="shared" si="427"/>
        <v/>
      </c>
      <c r="AR759" s="2">
        <f t="shared" si="428"/>
        <v>0</v>
      </c>
      <c r="AS759" s="145">
        <f t="shared" si="429"/>
        <v>0.33333333333333331</v>
      </c>
      <c r="AT759" s="2">
        <f t="shared" si="430"/>
        <v>0</v>
      </c>
      <c r="AU759" s="2">
        <f t="shared" si="431"/>
        <v>0</v>
      </c>
      <c r="AV759" s="2">
        <f t="shared" si="432"/>
        <v>0</v>
      </c>
      <c r="AW759" s="2">
        <f t="shared" si="433"/>
        <v>0</v>
      </c>
      <c r="AX759" s="2">
        <f t="shared" si="414"/>
        <v>0</v>
      </c>
      <c r="AY759" s="2">
        <f t="shared" si="434"/>
        <v>0</v>
      </c>
      <c r="AZ759" s="145" t="e">
        <f t="shared" si="435"/>
        <v>#N/A</v>
      </c>
      <c r="BA759" s="145" t="e">
        <f t="shared" si="436"/>
        <v>#N/A</v>
      </c>
      <c r="BB759" s="145">
        <f t="shared" si="437"/>
        <v>2.083333333333337E-2</v>
      </c>
      <c r="BC759" s="2">
        <f>IF(AM759,
  IF(AND(AL759=$J$31,_xlfn.DAYS(AH759,DATE(AI759,1,1))&lt;7),
    MAX(0,EINSTELLUNGEN!$D$12+1-WEEKDAY(DATE(EINSTELLUNGEN!$D$9,EINSTELLUNGEN!$D$10,1),2)),
    IF(AL759=$J$33,
      MIN(EINSTELLUNGEN!$D$12,WEEKDAY(DATE(EINSTELLUNGEN!$D$9,12,31),2)),
      EINSTELLUNGEN!$D$12
  )) - SUMIF(AL$50:AL$2500,"="&amp;AL759,AX$50:AX$2500),
  0)</f>
        <v>3</v>
      </c>
      <c r="BD759" s="2">
        <f t="shared" si="438"/>
        <v>0.33333333333333331</v>
      </c>
      <c r="BE759" s="2">
        <f t="shared" si="439"/>
        <v>0</v>
      </c>
    </row>
    <row r="760" spans="1:57" ht="10.5" customHeight="1">
      <c r="A760" s="1" t="str">
        <f t="shared" ca="1" si="415"/>
        <v/>
      </c>
      <c r="B760" s="1" t="str">
        <f t="shared" ca="1" si="416"/>
        <v/>
      </c>
      <c r="C760" s="1" t="str">
        <f t="shared" ca="1" si="417"/>
        <v/>
      </c>
      <c r="D760" s="1" t="str">
        <f t="shared" ca="1" si="418"/>
        <v/>
      </c>
      <c r="F760" s="10"/>
      <c r="G760" s="136" t="str">
        <f t="shared" si="419"/>
        <v/>
      </c>
      <c r="H760" s="27"/>
      <c r="I760" s="28"/>
      <c r="J760" s="28"/>
      <c r="K760" s="29"/>
      <c r="L760" s="136"/>
      <c r="M760" s="136"/>
      <c r="N760" s="136"/>
      <c r="O760" s="26" t="str">
        <f t="shared" si="420"/>
        <v/>
      </c>
      <c r="P760" s="218" t="str">
        <f t="shared" si="421"/>
        <v/>
      </c>
      <c r="Q760" s="26" t="str">
        <f t="shared" si="422"/>
        <v/>
      </c>
      <c r="R760" s="22"/>
      <c r="S760" s="99"/>
      <c r="T760" s="10"/>
      <c r="U760" s="229" t="str">
        <f t="shared" si="423"/>
        <v/>
      </c>
      <c r="V760" s="230"/>
      <c r="W760" s="230"/>
      <c r="X760" s="230"/>
      <c r="Y760" s="230"/>
      <c r="Z760" s="22" t="str">
        <f>""</f>
        <v/>
      </c>
      <c r="AB760" s="23" t="str">
        <f t="shared" si="424"/>
        <v/>
      </c>
      <c r="AC760" s="2" t="b">
        <f>COUNT(Q760:Q$2500)&gt;0</f>
        <v>0</v>
      </c>
      <c r="AD760" s="2" t="b">
        <f t="shared" si="407"/>
        <v>0</v>
      </c>
      <c r="AE760" s="2" t="b">
        <f t="shared" si="408"/>
        <v>0</v>
      </c>
      <c r="AF760" s="2" t="b">
        <f t="shared" si="409"/>
        <v>0</v>
      </c>
      <c r="AG760" s="2" t="b">
        <f>OR(
  AND(AC760,NOT(AC761)),
  AND(AF760,WEEKDAY(AH759,2)=EINSTELLUNGEN!$D$12),
  AND(AF760,AH760=$J$35)
)</f>
        <v>0</v>
      </c>
      <c r="AH760" s="2">
        <f>IF(AE760,AH759+IF(WEEKDAY(AH759+1,2)&lt;=EINSTELLUNGEN!$D$12,1,$J$36),AH759)</f>
        <v>42020</v>
      </c>
      <c r="AI760" s="2">
        <f t="shared" si="410"/>
        <v>2019</v>
      </c>
      <c r="AJ760" s="2">
        <f t="shared" si="411"/>
        <v>201901</v>
      </c>
      <c r="AK760" s="2">
        <f t="shared" si="412"/>
        <v>201901</v>
      </c>
      <c r="AL760" s="2">
        <f t="shared" si="440"/>
        <v>201903</v>
      </c>
      <c r="AM760" s="2" t="b">
        <f t="shared" si="413"/>
        <v>1</v>
      </c>
      <c r="AN760" s="4" t="e">
        <f t="shared" si="425"/>
        <v>#N/A</v>
      </c>
      <c r="AO760" s="4" t="e">
        <f t="shared" si="426"/>
        <v>#N/A</v>
      </c>
      <c r="AP760" s="2" t="str">
        <f>IF(AD760,
  IF(ISBLANK(H760),
    AP759,
    IF(LEN(H760)=1,
      IF(OR(UPPER(H760)="A",UPPER(H760)="I"),
        EINSTELLUNGEN!$D$21,
        IF(OR(UPPER(H760)="B",UPPER(H760)="M"),
          EINSTELLUNGEN!$D$22,
          IF(OR(UPPER(H760)="C",UPPER(H760)="S"),
            EINSTELLUNGEN!$D$23,
            IF(UPPER(H760)="D",
              EINSTELLUNGEN!$D$24,
              IF(UPPER(H760)="E",
                EINSTELLUNGEN!$D$25,
                UPPER(H760)))))),
      IF(ISNUMBER(H760),
        EINSTELLUNGEN!$D$20&amp;H760,
        UPPER(H760)))),
  "")</f>
        <v/>
      </c>
      <c r="AQ760" s="2" t="str">
        <f t="shared" si="427"/>
        <v/>
      </c>
      <c r="AR760" s="2">
        <f t="shared" si="428"/>
        <v>0</v>
      </c>
      <c r="AS760" s="145">
        <f t="shared" si="429"/>
        <v>0.33333333333333331</v>
      </c>
      <c r="AT760" s="2">
        <f t="shared" si="430"/>
        <v>0</v>
      </c>
      <c r="AU760" s="2">
        <f t="shared" si="431"/>
        <v>0</v>
      </c>
      <c r="AV760" s="2">
        <f t="shared" si="432"/>
        <v>0</v>
      </c>
      <c r="AW760" s="2">
        <f t="shared" si="433"/>
        <v>0</v>
      </c>
      <c r="AX760" s="2">
        <f t="shared" si="414"/>
        <v>0</v>
      </c>
      <c r="AY760" s="2">
        <f t="shared" si="434"/>
        <v>0</v>
      </c>
      <c r="AZ760" s="145" t="e">
        <f t="shared" si="435"/>
        <v>#N/A</v>
      </c>
      <c r="BA760" s="145" t="e">
        <f t="shared" si="436"/>
        <v>#N/A</v>
      </c>
      <c r="BB760" s="145">
        <f t="shared" si="437"/>
        <v>2.083333333333337E-2</v>
      </c>
      <c r="BC760" s="2">
        <f>IF(AM760,
  IF(AND(AL760=$J$31,_xlfn.DAYS(AH760,DATE(AI760,1,1))&lt;7),
    MAX(0,EINSTELLUNGEN!$D$12+1-WEEKDAY(DATE(EINSTELLUNGEN!$D$9,EINSTELLUNGEN!$D$10,1),2)),
    IF(AL760=$J$33,
      MIN(EINSTELLUNGEN!$D$12,WEEKDAY(DATE(EINSTELLUNGEN!$D$9,12,31),2)),
      EINSTELLUNGEN!$D$12
  )) - SUMIF(AL$50:AL$2500,"="&amp;AL760,AX$50:AX$2500),
  0)</f>
        <v>3</v>
      </c>
      <c r="BD760" s="2">
        <f t="shared" si="438"/>
        <v>0.33333333333333331</v>
      </c>
      <c r="BE760" s="2">
        <f t="shared" si="439"/>
        <v>0</v>
      </c>
    </row>
    <row r="761" spans="1:57" ht="10.5" customHeight="1">
      <c r="A761" s="1" t="str">
        <f t="shared" ca="1" si="415"/>
        <v/>
      </c>
      <c r="B761" s="1" t="str">
        <f t="shared" ca="1" si="416"/>
        <v/>
      </c>
      <c r="C761" s="1" t="str">
        <f t="shared" ca="1" si="417"/>
        <v/>
      </c>
      <c r="D761" s="1" t="str">
        <f t="shared" ca="1" si="418"/>
        <v/>
      </c>
      <c r="F761" s="10"/>
      <c r="G761" s="136" t="str">
        <f t="shared" si="419"/>
        <v/>
      </c>
      <c r="H761" s="27"/>
      <c r="I761" s="28"/>
      <c r="J761" s="28"/>
      <c r="K761" s="29"/>
      <c r="L761" s="136"/>
      <c r="M761" s="136"/>
      <c r="N761" s="136"/>
      <c r="O761" s="26" t="str">
        <f t="shared" si="420"/>
        <v/>
      </c>
      <c r="P761" s="218" t="str">
        <f t="shared" si="421"/>
        <v/>
      </c>
      <c r="Q761" s="26" t="str">
        <f t="shared" si="422"/>
        <v/>
      </c>
      <c r="R761" s="22"/>
      <c r="S761" s="99"/>
      <c r="T761" s="10"/>
      <c r="U761" s="229" t="str">
        <f t="shared" si="423"/>
        <v/>
      </c>
      <c r="V761" s="230"/>
      <c r="W761" s="230"/>
      <c r="X761" s="230"/>
      <c r="Y761" s="230"/>
      <c r="Z761" s="22" t="str">
        <f>""</f>
        <v/>
      </c>
      <c r="AB761" s="23" t="str">
        <f t="shared" si="424"/>
        <v/>
      </c>
      <c r="AC761" s="2" t="b">
        <f>COUNT(Q761:Q$2500)&gt;0</f>
        <v>0</v>
      </c>
      <c r="AD761" s="2" t="b">
        <f t="shared" si="407"/>
        <v>0</v>
      </c>
      <c r="AE761" s="2" t="b">
        <f t="shared" si="408"/>
        <v>0</v>
      </c>
      <c r="AF761" s="2" t="b">
        <f t="shared" si="409"/>
        <v>0</v>
      </c>
      <c r="AG761" s="2" t="b">
        <f>OR(
  AND(AC761,NOT(AC762)),
  AND(AF761,WEEKDAY(AH760,2)=EINSTELLUNGEN!$D$12),
  AND(AF761,AH761=$J$35)
)</f>
        <v>0</v>
      </c>
      <c r="AH761" s="2">
        <f>IF(AE761,AH760+IF(WEEKDAY(AH760+1,2)&lt;=EINSTELLUNGEN!$D$12,1,$J$36),AH760)</f>
        <v>42020</v>
      </c>
      <c r="AI761" s="2">
        <f t="shared" si="410"/>
        <v>2019</v>
      </c>
      <c r="AJ761" s="2">
        <f t="shared" si="411"/>
        <v>201901</v>
      </c>
      <c r="AK761" s="2">
        <f t="shared" si="412"/>
        <v>201901</v>
      </c>
      <c r="AL761" s="2">
        <f t="shared" si="440"/>
        <v>201903</v>
      </c>
      <c r="AM761" s="2" t="b">
        <f t="shared" si="413"/>
        <v>1</v>
      </c>
      <c r="AN761" s="4" t="e">
        <f t="shared" si="425"/>
        <v>#N/A</v>
      </c>
      <c r="AO761" s="4" t="e">
        <f t="shared" si="426"/>
        <v>#N/A</v>
      </c>
      <c r="AP761" s="2" t="str">
        <f>IF(AD761,
  IF(ISBLANK(H761),
    AP760,
    IF(LEN(H761)=1,
      IF(OR(UPPER(H761)="A",UPPER(H761)="I"),
        EINSTELLUNGEN!$D$21,
        IF(OR(UPPER(H761)="B",UPPER(H761)="M"),
          EINSTELLUNGEN!$D$22,
          IF(OR(UPPER(H761)="C",UPPER(H761)="S"),
            EINSTELLUNGEN!$D$23,
            IF(UPPER(H761)="D",
              EINSTELLUNGEN!$D$24,
              IF(UPPER(H761)="E",
                EINSTELLUNGEN!$D$25,
                UPPER(H761)))))),
      IF(ISNUMBER(H761),
        EINSTELLUNGEN!$D$20&amp;H761,
        UPPER(H761)))),
  "")</f>
        <v/>
      </c>
      <c r="AQ761" s="2" t="str">
        <f t="shared" si="427"/>
        <v/>
      </c>
      <c r="AR761" s="2">
        <f t="shared" si="428"/>
        <v>0</v>
      </c>
      <c r="AS761" s="145">
        <f t="shared" si="429"/>
        <v>0.33333333333333331</v>
      </c>
      <c r="AT761" s="2">
        <f t="shared" si="430"/>
        <v>0</v>
      </c>
      <c r="AU761" s="2">
        <f t="shared" si="431"/>
        <v>0</v>
      </c>
      <c r="AV761" s="2">
        <f t="shared" si="432"/>
        <v>0</v>
      </c>
      <c r="AW761" s="2">
        <f t="shared" si="433"/>
        <v>0</v>
      </c>
      <c r="AX761" s="2">
        <f t="shared" si="414"/>
        <v>0</v>
      </c>
      <c r="AY761" s="2">
        <f t="shared" si="434"/>
        <v>0</v>
      </c>
      <c r="AZ761" s="145" t="e">
        <f t="shared" si="435"/>
        <v>#N/A</v>
      </c>
      <c r="BA761" s="145" t="e">
        <f t="shared" si="436"/>
        <v>#N/A</v>
      </c>
      <c r="BB761" s="145">
        <f t="shared" si="437"/>
        <v>2.083333333333337E-2</v>
      </c>
      <c r="BC761" s="2">
        <f>IF(AM761,
  IF(AND(AL761=$J$31,_xlfn.DAYS(AH761,DATE(AI761,1,1))&lt;7),
    MAX(0,EINSTELLUNGEN!$D$12+1-WEEKDAY(DATE(EINSTELLUNGEN!$D$9,EINSTELLUNGEN!$D$10,1),2)),
    IF(AL761=$J$33,
      MIN(EINSTELLUNGEN!$D$12,WEEKDAY(DATE(EINSTELLUNGEN!$D$9,12,31),2)),
      EINSTELLUNGEN!$D$12
  )) - SUMIF(AL$50:AL$2500,"="&amp;AL761,AX$50:AX$2500),
  0)</f>
        <v>3</v>
      </c>
      <c r="BD761" s="2">
        <f t="shared" si="438"/>
        <v>0.33333333333333331</v>
      </c>
      <c r="BE761" s="2">
        <f t="shared" si="439"/>
        <v>0</v>
      </c>
    </row>
    <row r="762" spans="1:57" ht="10.5" customHeight="1">
      <c r="A762" s="1" t="str">
        <f t="shared" ca="1" si="415"/>
        <v/>
      </c>
      <c r="B762" s="1" t="str">
        <f t="shared" ca="1" si="416"/>
        <v/>
      </c>
      <c r="C762" s="1" t="str">
        <f t="shared" ca="1" si="417"/>
        <v/>
      </c>
      <c r="D762" s="1" t="str">
        <f t="shared" ca="1" si="418"/>
        <v/>
      </c>
      <c r="F762" s="10"/>
      <c r="G762" s="136" t="str">
        <f t="shared" si="419"/>
        <v/>
      </c>
      <c r="H762" s="27"/>
      <c r="I762" s="28"/>
      <c r="J762" s="28"/>
      <c r="K762" s="29"/>
      <c r="L762" s="136"/>
      <c r="M762" s="136"/>
      <c r="N762" s="136"/>
      <c r="O762" s="26" t="str">
        <f t="shared" si="420"/>
        <v/>
      </c>
      <c r="P762" s="218" t="str">
        <f t="shared" si="421"/>
        <v/>
      </c>
      <c r="Q762" s="26" t="str">
        <f t="shared" si="422"/>
        <v/>
      </c>
      <c r="R762" s="22"/>
      <c r="S762" s="99"/>
      <c r="T762" s="10"/>
      <c r="U762" s="229" t="str">
        <f t="shared" si="423"/>
        <v/>
      </c>
      <c r="V762" s="230"/>
      <c r="W762" s="230"/>
      <c r="X762" s="230"/>
      <c r="Y762" s="230"/>
      <c r="Z762" s="22" t="str">
        <f>""</f>
        <v/>
      </c>
      <c r="AB762" s="23" t="str">
        <f t="shared" si="424"/>
        <v/>
      </c>
      <c r="AC762" s="2" t="b">
        <f>COUNT(Q762:Q$2500)&gt;0</f>
        <v>0</v>
      </c>
      <c r="AD762" s="2" t="b">
        <f t="shared" si="407"/>
        <v>0</v>
      </c>
      <c r="AE762" s="2" t="b">
        <f t="shared" si="408"/>
        <v>0</v>
      </c>
      <c r="AF762" s="2" t="b">
        <f t="shared" si="409"/>
        <v>0</v>
      </c>
      <c r="AG762" s="2" t="b">
        <f>OR(
  AND(AC762,NOT(AC763)),
  AND(AF762,WEEKDAY(AH761,2)=EINSTELLUNGEN!$D$12),
  AND(AF762,AH762=$J$35)
)</f>
        <v>0</v>
      </c>
      <c r="AH762" s="2">
        <f>IF(AE762,AH761+IF(WEEKDAY(AH761+1,2)&lt;=EINSTELLUNGEN!$D$12,1,$J$36),AH761)</f>
        <v>42020</v>
      </c>
      <c r="AI762" s="2">
        <f t="shared" si="410"/>
        <v>2019</v>
      </c>
      <c r="AJ762" s="2">
        <f t="shared" si="411"/>
        <v>201901</v>
      </c>
      <c r="AK762" s="2">
        <f t="shared" si="412"/>
        <v>201901</v>
      </c>
      <c r="AL762" s="2">
        <f t="shared" si="440"/>
        <v>201903</v>
      </c>
      <c r="AM762" s="2" t="b">
        <f t="shared" si="413"/>
        <v>1</v>
      </c>
      <c r="AN762" s="4" t="e">
        <f t="shared" si="425"/>
        <v>#N/A</v>
      </c>
      <c r="AO762" s="4" t="e">
        <f t="shared" si="426"/>
        <v>#N/A</v>
      </c>
      <c r="AP762" s="2" t="str">
        <f>IF(AD762,
  IF(ISBLANK(H762),
    AP761,
    IF(LEN(H762)=1,
      IF(OR(UPPER(H762)="A",UPPER(H762)="I"),
        EINSTELLUNGEN!$D$21,
        IF(OR(UPPER(H762)="B",UPPER(H762)="M"),
          EINSTELLUNGEN!$D$22,
          IF(OR(UPPER(H762)="C",UPPER(H762)="S"),
            EINSTELLUNGEN!$D$23,
            IF(UPPER(H762)="D",
              EINSTELLUNGEN!$D$24,
              IF(UPPER(H762)="E",
                EINSTELLUNGEN!$D$25,
                UPPER(H762)))))),
      IF(ISNUMBER(H762),
        EINSTELLUNGEN!$D$20&amp;H762,
        UPPER(H762)))),
  "")</f>
        <v/>
      </c>
      <c r="AQ762" s="2" t="str">
        <f t="shared" si="427"/>
        <v/>
      </c>
      <c r="AR762" s="2">
        <f t="shared" si="428"/>
        <v>0</v>
      </c>
      <c r="AS762" s="145">
        <f t="shared" si="429"/>
        <v>0.33333333333333331</v>
      </c>
      <c r="AT762" s="2">
        <f t="shared" si="430"/>
        <v>0</v>
      </c>
      <c r="AU762" s="2">
        <f t="shared" si="431"/>
        <v>0</v>
      </c>
      <c r="AV762" s="2">
        <f t="shared" si="432"/>
        <v>0</v>
      </c>
      <c r="AW762" s="2">
        <f t="shared" si="433"/>
        <v>0</v>
      </c>
      <c r="AX762" s="2">
        <f t="shared" si="414"/>
        <v>0</v>
      </c>
      <c r="AY762" s="2">
        <f t="shared" si="434"/>
        <v>0</v>
      </c>
      <c r="AZ762" s="145" t="e">
        <f t="shared" si="435"/>
        <v>#N/A</v>
      </c>
      <c r="BA762" s="145" t="e">
        <f t="shared" si="436"/>
        <v>#N/A</v>
      </c>
      <c r="BB762" s="145">
        <f t="shared" si="437"/>
        <v>2.083333333333337E-2</v>
      </c>
      <c r="BC762" s="2">
        <f>IF(AM762,
  IF(AND(AL762=$J$31,_xlfn.DAYS(AH762,DATE(AI762,1,1))&lt;7),
    MAX(0,EINSTELLUNGEN!$D$12+1-WEEKDAY(DATE(EINSTELLUNGEN!$D$9,EINSTELLUNGEN!$D$10,1),2)),
    IF(AL762=$J$33,
      MIN(EINSTELLUNGEN!$D$12,WEEKDAY(DATE(EINSTELLUNGEN!$D$9,12,31),2)),
      EINSTELLUNGEN!$D$12
  )) - SUMIF(AL$50:AL$2500,"="&amp;AL762,AX$50:AX$2500),
  0)</f>
        <v>3</v>
      </c>
      <c r="BD762" s="2">
        <f t="shared" si="438"/>
        <v>0.33333333333333331</v>
      </c>
      <c r="BE762" s="2">
        <f t="shared" si="439"/>
        <v>0</v>
      </c>
    </row>
    <row r="763" spans="1:57" ht="10.5" customHeight="1">
      <c r="A763" s="1" t="str">
        <f t="shared" ca="1" si="415"/>
        <v/>
      </c>
      <c r="B763" s="1" t="str">
        <f t="shared" ca="1" si="416"/>
        <v/>
      </c>
      <c r="C763" s="1" t="str">
        <f t="shared" ca="1" si="417"/>
        <v/>
      </c>
      <c r="D763" s="1" t="str">
        <f t="shared" ca="1" si="418"/>
        <v/>
      </c>
      <c r="F763" s="10"/>
      <c r="G763" s="136" t="str">
        <f t="shared" si="419"/>
        <v/>
      </c>
      <c r="H763" s="27"/>
      <c r="I763" s="28"/>
      <c r="J763" s="28"/>
      <c r="K763" s="29"/>
      <c r="L763" s="136"/>
      <c r="M763" s="136"/>
      <c r="N763" s="136"/>
      <c r="O763" s="26" t="str">
        <f t="shared" si="420"/>
        <v/>
      </c>
      <c r="P763" s="218" t="str">
        <f t="shared" si="421"/>
        <v/>
      </c>
      <c r="Q763" s="26" t="str">
        <f t="shared" si="422"/>
        <v/>
      </c>
      <c r="R763" s="22"/>
      <c r="S763" s="99"/>
      <c r="T763" s="10"/>
      <c r="U763" s="229" t="str">
        <f t="shared" si="423"/>
        <v/>
      </c>
      <c r="V763" s="230"/>
      <c r="W763" s="230"/>
      <c r="X763" s="230"/>
      <c r="Y763" s="230"/>
      <c r="Z763" s="22" t="str">
        <f>""</f>
        <v/>
      </c>
      <c r="AB763" s="23" t="str">
        <f t="shared" si="424"/>
        <v/>
      </c>
      <c r="AC763" s="2" t="b">
        <f>COUNT(Q763:Q$2500)&gt;0</f>
        <v>0</v>
      </c>
      <c r="AD763" s="2" t="b">
        <f t="shared" si="407"/>
        <v>0</v>
      </c>
      <c r="AE763" s="2" t="b">
        <f t="shared" si="408"/>
        <v>0</v>
      </c>
      <c r="AF763" s="2" t="b">
        <f t="shared" si="409"/>
        <v>0</v>
      </c>
      <c r="AG763" s="2" t="b">
        <f>OR(
  AND(AC763,NOT(AC764)),
  AND(AF763,WEEKDAY(AH762,2)=EINSTELLUNGEN!$D$12),
  AND(AF763,AH763=$J$35)
)</f>
        <v>0</v>
      </c>
      <c r="AH763" s="2">
        <f>IF(AE763,AH762+IF(WEEKDAY(AH762+1,2)&lt;=EINSTELLUNGEN!$D$12,1,$J$36),AH762)</f>
        <v>42020</v>
      </c>
      <c r="AI763" s="2">
        <f t="shared" si="410"/>
        <v>2019</v>
      </c>
      <c r="AJ763" s="2">
        <f t="shared" si="411"/>
        <v>201901</v>
      </c>
      <c r="AK763" s="2">
        <f t="shared" si="412"/>
        <v>201901</v>
      </c>
      <c r="AL763" s="2">
        <f t="shared" si="440"/>
        <v>201903</v>
      </c>
      <c r="AM763" s="2" t="b">
        <f t="shared" si="413"/>
        <v>1</v>
      </c>
      <c r="AN763" s="4" t="e">
        <f t="shared" si="425"/>
        <v>#N/A</v>
      </c>
      <c r="AO763" s="4" t="e">
        <f t="shared" si="426"/>
        <v>#N/A</v>
      </c>
      <c r="AP763" s="2" t="str">
        <f>IF(AD763,
  IF(ISBLANK(H763),
    AP762,
    IF(LEN(H763)=1,
      IF(OR(UPPER(H763)="A",UPPER(H763)="I"),
        EINSTELLUNGEN!$D$21,
        IF(OR(UPPER(H763)="B",UPPER(H763)="M"),
          EINSTELLUNGEN!$D$22,
          IF(OR(UPPER(H763)="C",UPPER(H763)="S"),
            EINSTELLUNGEN!$D$23,
            IF(UPPER(H763)="D",
              EINSTELLUNGEN!$D$24,
              IF(UPPER(H763)="E",
                EINSTELLUNGEN!$D$25,
                UPPER(H763)))))),
      IF(ISNUMBER(H763),
        EINSTELLUNGEN!$D$20&amp;H763,
        UPPER(H763)))),
  "")</f>
        <v/>
      </c>
      <c r="AQ763" s="2" t="str">
        <f t="shared" si="427"/>
        <v/>
      </c>
      <c r="AR763" s="2">
        <f t="shared" si="428"/>
        <v>0</v>
      </c>
      <c r="AS763" s="145">
        <f t="shared" si="429"/>
        <v>0.33333333333333331</v>
      </c>
      <c r="AT763" s="2">
        <f t="shared" si="430"/>
        <v>0</v>
      </c>
      <c r="AU763" s="2">
        <f t="shared" si="431"/>
        <v>0</v>
      </c>
      <c r="AV763" s="2">
        <f t="shared" si="432"/>
        <v>0</v>
      </c>
      <c r="AW763" s="2">
        <f t="shared" si="433"/>
        <v>0</v>
      </c>
      <c r="AX763" s="2">
        <f t="shared" si="414"/>
        <v>0</v>
      </c>
      <c r="AY763" s="2">
        <f t="shared" si="434"/>
        <v>0</v>
      </c>
      <c r="AZ763" s="145" t="e">
        <f t="shared" si="435"/>
        <v>#N/A</v>
      </c>
      <c r="BA763" s="145" t="e">
        <f t="shared" si="436"/>
        <v>#N/A</v>
      </c>
      <c r="BB763" s="145">
        <f t="shared" si="437"/>
        <v>2.083333333333337E-2</v>
      </c>
      <c r="BC763" s="2">
        <f>IF(AM763,
  IF(AND(AL763=$J$31,_xlfn.DAYS(AH763,DATE(AI763,1,1))&lt;7),
    MAX(0,EINSTELLUNGEN!$D$12+1-WEEKDAY(DATE(EINSTELLUNGEN!$D$9,EINSTELLUNGEN!$D$10,1),2)),
    IF(AL763=$J$33,
      MIN(EINSTELLUNGEN!$D$12,WEEKDAY(DATE(EINSTELLUNGEN!$D$9,12,31),2)),
      EINSTELLUNGEN!$D$12
  )) - SUMIF(AL$50:AL$2500,"="&amp;AL763,AX$50:AX$2500),
  0)</f>
        <v>3</v>
      </c>
      <c r="BD763" s="2">
        <f t="shared" si="438"/>
        <v>0.33333333333333331</v>
      </c>
      <c r="BE763" s="2">
        <f t="shared" si="439"/>
        <v>0</v>
      </c>
    </row>
    <row r="764" spans="1:57" ht="10.5" customHeight="1">
      <c r="A764" s="1" t="str">
        <f t="shared" ca="1" si="415"/>
        <v/>
      </c>
      <c r="B764" s="1" t="str">
        <f t="shared" ca="1" si="416"/>
        <v/>
      </c>
      <c r="C764" s="1" t="str">
        <f t="shared" ca="1" si="417"/>
        <v/>
      </c>
      <c r="D764" s="1" t="str">
        <f t="shared" ca="1" si="418"/>
        <v/>
      </c>
      <c r="F764" s="10"/>
      <c r="G764" s="136" t="str">
        <f t="shared" si="419"/>
        <v/>
      </c>
      <c r="H764" s="27"/>
      <c r="I764" s="28"/>
      <c r="J764" s="28"/>
      <c r="K764" s="29"/>
      <c r="L764" s="136"/>
      <c r="M764" s="136"/>
      <c r="N764" s="136"/>
      <c r="O764" s="26" t="str">
        <f t="shared" si="420"/>
        <v/>
      </c>
      <c r="P764" s="218" t="str">
        <f t="shared" si="421"/>
        <v/>
      </c>
      <c r="Q764" s="26" t="str">
        <f t="shared" si="422"/>
        <v/>
      </c>
      <c r="R764" s="22"/>
      <c r="S764" s="99"/>
      <c r="T764" s="10"/>
      <c r="U764" s="229" t="str">
        <f t="shared" si="423"/>
        <v/>
      </c>
      <c r="V764" s="230"/>
      <c r="W764" s="230"/>
      <c r="X764" s="230"/>
      <c r="Y764" s="230"/>
      <c r="Z764" s="22" t="str">
        <f>""</f>
        <v/>
      </c>
      <c r="AB764" s="23" t="str">
        <f t="shared" si="424"/>
        <v/>
      </c>
      <c r="AC764" s="2" t="b">
        <f>COUNT(Q764:Q$2500)&gt;0</f>
        <v>0</v>
      </c>
      <c r="AD764" s="2" t="b">
        <f t="shared" si="407"/>
        <v>0</v>
      </c>
      <c r="AE764" s="2" t="b">
        <f t="shared" si="408"/>
        <v>0</v>
      </c>
      <c r="AF764" s="2" t="b">
        <f t="shared" si="409"/>
        <v>0</v>
      </c>
      <c r="AG764" s="2" t="b">
        <f>OR(
  AND(AC764,NOT(AC765)),
  AND(AF764,WEEKDAY(AH763,2)=EINSTELLUNGEN!$D$12),
  AND(AF764,AH764=$J$35)
)</f>
        <v>0</v>
      </c>
      <c r="AH764" s="2">
        <f>IF(AE764,AH763+IF(WEEKDAY(AH763+1,2)&lt;=EINSTELLUNGEN!$D$12,1,$J$36),AH763)</f>
        <v>42020</v>
      </c>
      <c r="AI764" s="2">
        <f t="shared" si="410"/>
        <v>2019</v>
      </c>
      <c r="AJ764" s="2">
        <f t="shared" si="411"/>
        <v>201901</v>
      </c>
      <c r="AK764" s="2">
        <f t="shared" si="412"/>
        <v>201901</v>
      </c>
      <c r="AL764" s="2">
        <f t="shared" si="440"/>
        <v>201903</v>
      </c>
      <c r="AM764" s="2" t="b">
        <f t="shared" si="413"/>
        <v>1</v>
      </c>
      <c r="AN764" s="4" t="e">
        <f t="shared" si="425"/>
        <v>#N/A</v>
      </c>
      <c r="AO764" s="4" t="e">
        <f t="shared" si="426"/>
        <v>#N/A</v>
      </c>
      <c r="AP764" s="2" t="str">
        <f>IF(AD764,
  IF(ISBLANK(H764),
    AP763,
    IF(LEN(H764)=1,
      IF(OR(UPPER(H764)="A",UPPER(H764)="I"),
        EINSTELLUNGEN!$D$21,
        IF(OR(UPPER(H764)="B",UPPER(H764)="M"),
          EINSTELLUNGEN!$D$22,
          IF(OR(UPPER(H764)="C",UPPER(H764)="S"),
            EINSTELLUNGEN!$D$23,
            IF(UPPER(H764)="D",
              EINSTELLUNGEN!$D$24,
              IF(UPPER(H764)="E",
                EINSTELLUNGEN!$D$25,
                UPPER(H764)))))),
      IF(ISNUMBER(H764),
        EINSTELLUNGEN!$D$20&amp;H764,
        UPPER(H764)))),
  "")</f>
        <v/>
      </c>
      <c r="AQ764" s="2" t="str">
        <f t="shared" si="427"/>
        <v/>
      </c>
      <c r="AR764" s="2">
        <f t="shared" si="428"/>
        <v>0</v>
      </c>
      <c r="AS764" s="145">
        <f t="shared" si="429"/>
        <v>0.33333333333333331</v>
      </c>
      <c r="AT764" s="2">
        <f t="shared" si="430"/>
        <v>0</v>
      </c>
      <c r="AU764" s="2">
        <f t="shared" si="431"/>
        <v>0</v>
      </c>
      <c r="AV764" s="2">
        <f t="shared" si="432"/>
        <v>0</v>
      </c>
      <c r="AW764" s="2">
        <f t="shared" si="433"/>
        <v>0</v>
      </c>
      <c r="AX764" s="2">
        <f t="shared" si="414"/>
        <v>0</v>
      </c>
      <c r="AY764" s="2">
        <f t="shared" si="434"/>
        <v>0</v>
      </c>
      <c r="AZ764" s="145" t="e">
        <f t="shared" si="435"/>
        <v>#N/A</v>
      </c>
      <c r="BA764" s="145" t="e">
        <f t="shared" si="436"/>
        <v>#N/A</v>
      </c>
      <c r="BB764" s="145">
        <f t="shared" si="437"/>
        <v>2.083333333333337E-2</v>
      </c>
      <c r="BC764" s="2">
        <f>IF(AM764,
  IF(AND(AL764=$J$31,_xlfn.DAYS(AH764,DATE(AI764,1,1))&lt;7),
    MAX(0,EINSTELLUNGEN!$D$12+1-WEEKDAY(DATE(EINSTELLUNGEN!$D$9,EINSTELLUNGEN!$D$10,1),2)),
    IF(AL764=$J$33,
      MIN(EINSTELLUNGEN!$D$12,WEEKDAY(DATE(EINSTELLUNGEN!$D$9,12,31),2)),
      EINSTELLUNGEN!$D$12
  )) - SUMIF(AL$50:AL$2500,"="&amp;AL764,AX$50:AX$2500),
  0)</f>
        <v>3</v>
      </c>
      <c r="BD764" s="2">
        <f t="shared" si="438"/>
        <v>0.33333333333333331</v>
      </c>
      <c r="BE764" s="2">
        <f t="shared" si="439"/>
        <v>0</v>
      </c>
    </row>
    <row r="765" spans="1:57" ht="10.5" customHeight="1">
      <c r="A765" s="1" t="str">
        <f t="shared" ca="1" si="415"/>
        <v/>
      </c>
      <c r="B765" s="1" t="str">
        <f t="shared" ca="1" si="416"/>
        <v/>
      </c>
      <c r="C765" s="1" t="str">
        <f t="shared" ca="1" si="417"/>
        <v/>
      </c>
      <c r="D765" s="1" t="str">
        <f t="shared" ca="1" si="418"/>
        <v/>
      </c>
      <c r="F765" s="10"/>
      <c r="G765" s="136" t="str">
        <f t="shared" si="419"/>
        <v/>
      </c>
      <c r="H765" s="27"/>
      <c r="I765" s="28"/>
      <c r="J765" s="28"/>
      <c r="K765" s="29"/>
      <c r="L765" s="136"/>
      <c r="M765" s="136"/>
      <c r="N765" s="136"/>
      <c r="O765" s="26" t="str">
        <f t="shared" si="420"/>
        <v/>
      </c>
      <c r="P765" s="218" t="str">
        <f t="shared" si="421"/>
        <v/>
      </c>
      <c r="Q765" s="26" t="str">
        <f t="shared" si="422"/>
        <v/>
      </c>
      <c r="R765" s="22"/>
      <c r="S765" s="99"/>
      <c r="T765" s="10"/>
      <c r="U765" s="229" t="str">
        <f t="shared" si="423"/>
        <v/>
      </c>
      <c r="V765" s="230"/>
      <c r="W765" s="230"/>
      <c r="X765" s="230"/>
      <c r="Y765" s="230"/>
      <c r="Z765" s="22" t="str">
        <f>""</f>
        <v/>
      </c>
      <c r="AB765" s="23" t="str">
        <f t="shared" si="424"/>
        <v/>
      </c>
      <c r="AC765" s="2" t="b">
        <f>COUNT(Q765:Q$2500)&gt;0</f>
        <v>0</v>
      </c>
      <c r="AD765" s="2" t="b">
        <f t="shared" si="407"/>
        <v>0</v>
      </c>
      <c r="AE765" s="2" t="b">
        <f t="shared" si="408"/>
        <v>0</v>
      </c>
      <c r="AF765" s="2" t="b">
        <f t="shared" si="409"/>
        <v>0</v>
      </c>
      <c r="AG765" s="2" t="b">
        <f>OR(
  AND(AC765,NOT(AC766)),
  AND(AF765,WEEKDAY(AH764,2)=EINSTELLUNGEN!$D$12),
  AND(AF765,AH765=$J$35)
)</f>
        <v>0</v>
      </c>
      <c r="AH765" s="2">
        <f>IF(AE765,AH764+IF(WEEKDAY(AH764+1,2)&lt;=EINSTELLUNGEN!$D$12,1,$J$36),AH764)</f>
        <v>42020</v>
      </c>
      <c r="AI765" s="2">
        <f t="shared" si="410"/>
        <v>2019</v>
      </c>
      <c r="AJ765" s="2">
        <f t="shared" si="411"/>
        <v>201901</v>
      </c>
      <c r="AK765" s="2">
        <f t="shared" si="412"/>
        <v>201901</v>
      </c>
      <c r="AL765" s="2">
        <f t="shared" si="440"/>
        <v>201903</v>
      </c>
      <c r="AM765" s="2" t="b">
        <f t="shared" si="413"/>
        <v>1</v>
      </c>
      <c r="AN765" s="4" t="e">
        <f t="shared" si="425"/>
        <v>#N/A</v>
      </c>
      <c r="AO765" s="4" t="e">
        <f t="shared" si="426"/>
        <v>#N/A</v>
      </c>
      <c r="AP765" s="2" t="str">
        <f>IF(AD765,
  IF(ISBLANK(H765),
    AP764,
    IF(LEN(H765)=1,
      IF(OR(UPPER(H765)="A",UPPER(H765)="I"),
        EINSTELLUNGEN!$D$21,
        IF(OR(UPPER(H765)="B",UPPER(H765)="M"),
          EINSTELLUNGEN!$D$22,
          IF(OR(UPPER(H765)="C",UPPER(H765)="S"),
            EINSTELLUNGEN!$D$23,
            IF(UPPER(H765)="D",
              EINSTELLUNGEN!$D$24,
              IF(UPPER(H765)="E",
                EINSTELLUNGEN!$D$25,
                UPPER(H765)))))),
      IF(ISNUMBER(H765),
        EINSTELLUNGEN!$D$20&amp;H765,
        UPPER(H765)))),
  "")</f>
        <v/>
      </c>
      <c r="AQ765" s="2" t="str">
        <f t="shared" si="427"/>
        <v/>
      </c>
      <c r="AR765" s="2">
        <f t="shared" si="428"/>
        <v>0</v>
      </c>
      <c r="AS765" s="145">
        <f t="shared" si="429"/>
        <v>0.33333333333333331</v>
      </c>
      <c r="AT765" s="2">
        <f t="shared" si="430"/>
        <v>0</v>
      </c>
      <c r="AU765" s="2">
        <f t="shared" si="431"/>
        <v>0</v>
      </c>
      <c r="AV765" s="2">
        <f t="shared" si="432"/>
        <v>0</v>
      </c>
      <c r="AW765" s="2">
        <f t="shared" si="433"/>
        <v>0</v>
      </c>
      <c r="AX765" s="2">
        <f t="shared" si="414"/>
        <v>0</v>
      </c>
      <c r="AY765" s="2">
        <f t="shared" si="434"/>
        <v>0</v>
      </c>
      <c r="AZ765" s="145" t="e">
        <f t="shared" si="435"/>
        <v>#N/A</v>
      </c>
      <c r="BA765" s="145" t="e">
        <f t="shared" si="436"/>
        <v>#N/A</v>
      </c>
      <c r="BB765" s="145">
        <f t="shared" si="437"/>
        <v>2.083333333333337E-2</v>
      </c>
      <c r="BC765" s="2">
        <f>IF(AM765,
  IF(AND(AL765=$J$31,_xlfn.DAYS(AH765,DATE(AI765,1,1))&lt;7),
    MAX(0,EINSTELLUNGEN!$D$12+1-WEEKDAY(DATE(EINSTELLUNGEN!$D$9,EINSTELLUNGEN!$D$10,1),2)),
    IF(AL765=$J$33,
      MIN(EINSTELLUNGEN!$D$12,WEEKDAY(DATE(EINSTELLUNGEN!$D$9,12,31),2)),
      EINSTELLUNGEN!$D$12
  )) - SUMIF(AL$50:AL$2500,"="&amp;AL765,AX$50:AX$2500),
  0)</f>
        <v>3</v>
      </c>
      <c r="BD765" s="2">
        <f t="shared" si="438"/>
        <v>0.33333333333333331</v>
      </c>
      <c r="BE765" s="2">
        <f t="shared" si="439"/>
        <v>0</v>
      </c>
    </row>
    <row r="766" spans="1:57" ht="10.5" customHeight="1">
      <c r="A766" s="1" t="str">
        <f t="shared" ca="1" si="415"/>
        <v/>
      </c>
      <c r="B766" s="1" t="str">
        <f t="shared" ca="1" si="416"/>
        <v/>
      </c>
      <c r="C766" s="1" t="str">
        <f t="shared" ca="1" si="417"/>
        <v/>
      </c>
      <c r="D766" s="1" t="str">
        <f t="shared" ca="1" si="418"/>
        <v/>
      </c>
      <c r="F766" s="10"/>
      <c r="G766" s="136" t="str">
        <f t="shared" si="419"/>
        <v/>
      </c>
      <c r="H766" s="27"/>
      <c r="I766" s="28"/>
      <c r="J766" s="28"/>
      <c r="K766" s="29"/>
      <c r="L766" s="136"/>
      <c r="M766" s="136"/>
      <c r="N766" s="136"/>
      <c r="O766" s="26" t="str">
        <f t="shared" si="420"/>
        <v/>
      </c>
      <c r="P766" s="218" t="str">
        <f t="shared" si="421"/>
        <v/>
      </c>
      <c r="Q766" s="26" t="str">
        <f t="shared" si="422"/>
        <v/>
      </c>
      <c r="R766" s="22"/>
      <c r="S766" s="99"/>
      <c r="T766" s="10"/>
      <c r="U766" s="229" t="str">
        <f t="shared" si="423"/>
        <v/>
      </c>
      <c r="V766" s="230"/>
      <c r="W766" s="230"/>
      <c r="X766" s="230"/>
      <c r="Y766" s="230"/>
      <c r="Z766" s="22" t="str">
        <f>""</f>
        <v/>
      </c>
      <c r="AB766" s="23" t="str">
        <f t="shared" si="424"/>
        <v/>
      </c>
      <c r="AC766" s="2" t="b">
        <f>COUNT(Q766:Q$2500)&gt;0</f>
        <v>0</v>
      </c>
      <c r="AD766" s="2" t="b">
        <f t="shared" si="407"/>
        <v>0</v>
      </c>
      <c r="AE766" s="2" t="b">
        <f t="shared" si="408"/>
        <v>0</v>
      </c>
      <c r="AF766" s="2" t="b">
        <f t="shared" si="409"/>
        <v>0</v>
      </c>
      <c r="AG766" s="2" t="b">
        <f>OR(
  AND(AC766,NOT(AC767)),
  AND(AF766,WEEKDAY(AH765,2)=EINSTELLUNGEN!$D$12),
  AND(AF766,AH766=$J$35)
)</f>
        <v>0</v>
      </c>
      <c r="AH766" s="2">
        <f>IF(AE766,AH765+IF(WEEKDAY(AH765+1,2)&lt;=EINSTELLUNGEN!$D$12,1,$J$36),AH765)</f>
        <v>42020</v>
      </c>
      <c r="AI766" s="2">
        <f t="shared" si="410"/>
        <v>2019</v>
      </c>
      <c r="AJ766" s="2">
        <f t="shared" si="411"/>
        <v>201901</v>
      </c>
      <c r="AK766" s="2">
        <f t="shared" si="412"/>
        <v>201901</v>
      </c>
      <c r="AL766" s="2">
        <f t="shared" si="440"/>
        <v>201903</v>
      </c>
      <c r="AM766" s="2" t="b">
        <f t="shared" si="413"/>
        <v>1</v>
      </c>
      <c r="AN766" s="4" t="e">
        <f t="shared" si="425"/>
        <v>#N/A</v>
      </c>
      <c r="AO766" s="4" t="e">
        <f t="shared" si="426"/>
        <v>#N/A</v>
      </c>
      <c r="AP766" s="2" t="str">
        <f>IF(AD766,
  IF(ISBLANK(H766),
    AP765,
    IF(LEN(H766)=1,
      IF(OR(UPPER(H766)="A",UPPER(H766)="I"),
        EINSTELLUNGEN!$D$21,
        IF(OR(UPPER(H766)="B",UPPER(H766)="M"),
          EINSTELLUNGEN!$D$22,
          IF(OR(UPPER(H766)="C",UPPER(H766)="S"),
            EINSTELLUNGEN!$D$23,
            IF(UPPER(H766)="D",
              EINSTELLUNGEN!$D$24,
              IF(UPPER(H766)="E",
                EINSTELLUNGEN!$D$25,
                UPPER(H766)))))),
      IF(ISNUMBER(H766),
        EINSTELLUNGEN!$D$20&amp;H766,
        UPPER(H766)))),
  "")</f>
        <v/>
      </c>
      <c r="AQ766" s="2" t="str">
        <f t="shared" si="427"/>
        <v/>
      </c>
      <c r="AR766" s="2">
        <f t="shared" si="428"/>
        <v>0</v>
      </c>
      <c r="AS766" s="145">
        <f t="shared" si="429"/>
        <v>0.33333333333333331</v>
      </c>
      <c r="AT766" s="2">
        <f t="shared" si="430"/>
        <v>0</v>
      </c>
      <c r="AU766" s="2">
        <f t="shared" si="431"/>
        <v>0</v>
      </c>
      <c r="AV766" s="2">
        <f t="shared" si="432"/>
        <v>0</v>
      </c>
      <c r="AW766" s="2">
        <f t="shared" si="433"/>
        <v>0</v>
      </c>
      <c r="AX766" s="2">
        <f t="shared" si="414"/>
        <v>0</v>
      </c>
      <c r="AY766" s="2">
        <f t="shared" si="434"/>
        <v>0</v>
      </c>
      <c r="AZ766" s="145" t="e">
        <f t="shared" si="435"/>
        <v>#N/A</v>
      </c>
      <c r="BA766" s="145" t="e">
        <f t="shared" si="436"/>
        <v>#N/A</v>
      </c>
      <c r="BB766" s="145">
        <f t="shared" si="437"/>
        <v>2.083333333333337E-2</v>
      </c>
      <c r="BC766" s="2">
        <f>IF(AM766,
  IF(AND(AL766=$J$31,_xlfn.DAYS(AH766,DATE(AI766,1,1))&lt;7),
    MAX(0,EINSTELLUNGEN!$D$12+1-WEEKDAY(DATE(EINSTELLUNGEN!$D$9,EINSTELLUNGEN!$D$10,1),2)),
    IF(AL766=$J$33,
      MIN(EINSTELLUNGEN!$D$12,WEEKDAY(DATE(EINSTELLUNGEN!$D$9,12,31),2)),
      EINSTELLUNGEN!$D$12
  )) - SUMIF(AL$50:AL$2500,"="&amp;AL766,AX$50:AX$2500),
  0)</f>
        <v>3</v>
      </c>
      <c r="BD766" s="2">
        <f t="shared" si="438"/>
        <v>0.33333333333333331</v>
      </c>
      <c r="BE766" s="2">
        <f t="shared" si="439"/>
        <v>0</v>
      </c>
    </row>
    <row r="767" spans="1:57" ht="10.5" customHeight="1">
      <c r="A767" s="1" t="str">
        <f t="shared" ca="1" si="415"/>
        <v/>
      </c>
      <c r="B767" s="1" t="str">
        <f t="shared" ca="1" si="416"/>
        <v/>
      </c>
      <c r="C767" s="1" t="str">
        <f t="shared" ca="1" si="417"/>
        <v/>
      </c>
      <c r="D767" s="1" t="str">
        <f t="shared" ca="1" si="418"/>
        <v/>
      </c>
      <c r="F767" s="10"/>
      <c r="G767" s="136" t="str">
        <f t="shared" si="419"/>
        <v/>
      </c>
      <c r="H767" s="27"/>
      <c r="I767" s="28"/>
      <c r="J767" s="28"/>
      <c r="K767" s="29"/>
      <c r="L767" s="136"/>
      <c r="M767" s="136"/>
      <c r="N767" s="136"/>
      <c r="O767" s="26" t="str">
        <f t="shared" si="420"/>
        <v/>
      </c>
      <c r="P767" s="218" t="str">
        <f t="shared" si="421"/>
        <v/>
      </c>
      <c r="Q767" s="26" t="str">
        <f t="shared" si="422"/>
        <v/>
      </c>
      <c r="R767" s="22"/>
      <c r="S767" s="99"/>
      <c r="T767" s="10"/>
      <c r="U767" s="229" t="str">
        <f t="shared" si="423"/>
        <v/>
      </c>
      <c r="V767" s="230"/>
      <c r="W767" s="230"/>
      <c r="X767" s="230"/>
      <c r="Y767" s="230"/>
      <c r="Z767" s="22" t="str">
        <f>""</f>
        <v/>
      </c>
      <c r="AB767" s="23" t="str">
        <f t="shared" si="424"/>
        <v/>
      </c>
      <c r="AC767" s="2" t="b">
        <f>COUNT(Q767:Q$2500)&gt;0</f>
        <v>0</v>
      </c>
      <c r="AD767" s="2" t="b">
        <f t="shared" si="407"/>
        <v>0</v>
      </c>
      <c r="AE767" s="2" t="b">
        <f t="shared" si="408"/>
        <v>0</v>
      </c>
      <c r="AF767" s="2" t="b">
        <f t="shared" si="409"/>
        <v>0</v>
      </c>
      <c r="AG767" s="2" t="b">
        <f>OR(
  AND(AC767,NOT(AC768)),
  AND(AF767,WEEKDAY(AH766,2)=EINSTELLUNGEN!$D$12),
  AND(AF767,AH767=$J$35)
)</f>
        <v>0</v>
      </c>
      <c r="AH767" s="2">
        <f>IF(AE767,AH766+IF(WEEKDAY(AH766+1,2)&lt;=EINSTELLUNGEN!$D$12,1,$J$36),AH766)</f>
        <v>42020</v>
      </c>
      <c r="AI767" s="2">
        <f t="shared" si="410"/>
        <v>2019</v>
      </c>
      <c r="AJ767" s="2">
        <f t="shared" si="411"/>
        <v>201901</v>
      </c>
      <c r="AK767" s="2">
        <f t="shared" si="412"/>
        <v>201901</v>
      </c>
      <c r="AL767" s="2">
        <f t="shared" si="440"/>
        <v>201903</v>
      </c>
      <c r="AM767" s="2" t="b">
        <f t="shared" si="413"/>
        <v>1</v>
      </c>
      <c r="AN767" s="4" t="e">
        <f t="shared" si="425"/>
        <v>#N/A</v>
      </c>
      <c r="AO767" s="4" t="e">
        <f t="shared" si="426"/>
        <v>#N/A</v>
      </c>
      <c r="AP767" s="2" t="str">
        <f>IF(AD767,
  IF(ISBLANK(H767),
    AP766,
    IF(LEN(H767)=1,
      IF(OR(UPPER(H767)="A",UPPER(H767)="I"),
        EINSTELLUNGEN!$D$21,
        IF(OR(UPPER(H767)="B",UPPER(H767)="M"),
          EINSTELLUNGEN!$D$22,
          IF(OR(UPPER(H767)="C",UPPER(H767)="S"),
            EINSTELLUNGEN!$D$23,
            IF(UPPER(H767)="D",
              EINSTELLUNGEN!$D$24,
              IF(UPPER(H767)="E",
                EINSTELLUNGEN!$D$25,
                UPPER(H767)))))),
      IF(ISNUMBER(H767),
        EINSTELLUNGEN!$D$20&amp;H767,
        UPPER(H767)))),
  "")</f>
        <v/>
      </c>
      <c r="AQ767" s="2" t="str">
        <f t="shared" si="427"/>
        <v/>
      </c>
      <c r="AR767" s="2">
        <f t="shared" si="428"/>
        <v>0</v>
      </c>
      <c r="AS767" s="145">
        <f t="shared" si="429"/>
        <v>0.33333333333333331</v>
      </c>
      <c r="AT767" s="2">
        <f t="shared" si="430"/>
        <v>0</v>
      </c>
      <c r="AU767" s="2">
        <f t="shared" si="431"/>
        <v>0</v>
      </c>
      <c r="AV767" s="2">
        <f t="shared" si="432"/>
        <v>0</v>
      </c>
      <c r="AW767" s="2">
        <f t="shared" si="433"/>
        <v>0</v>
      </c>
      <c r="AX767" s="2">
        <f t="shared" si="414"/>
        <v>0</v>
      </c>
      <c r="AY767" s="2">
        <f t="shared" si="434"/>
        <v>0</v>
      </c>
      <c r="AZ767" s="145" t="e">
        <f t="shared" si="435"/>
        <v>#N/A</v>
      </c>
      <c r="BA767" s="145" t="e">
        <f t="shared" si="436"/>
        <v>#N/A</v>
      </c>
      <c r="BB767" s="145">
        <f t="shared" si="437"/>
        <v>2.083333333333337E-2</v>
      </c>
      <c r="BC767" s="2">
        <f>IF(AM767,
  IF(AND(AL767=$J$31,_xlfn.DAYS(AH767,DATE(AI767,1,1))&lt;7),
    MAX(0,EINSTELLUNGEN!$D$12+1-WEEKDAY(DATE(EINSTELLUNGEN!$D$9,EINSTELLUNGEN!$D$10,1),2)),
    IF(AL767=$J$33,
      MIN(EINSTELLUNGEN!$D$12,WEEKDAY(DATE(EINSTELLUNGEN!$D$9,12,31),2)),
      EINSTELLUNGEN!$D$12
  )) - SUMIF(AL$50:AL$2500,"="&amp;AL767,AX$50:AX$2500),
  0)</f>
        <v>3</v>
      </c>
      <c r="BD767" s="2">
        <f t="shared" si="438"/>
        <v>0.33333333333333331</v>
      </c>
      <c r="BE767" s="2">
        <f t="shared" si="439"/>
        <v>0</v>
      </c>
    </row>
    <row r="768" spans="1:57" ht="10.5" customHeight="1">
      <c r="A768" s="1" t="str">
        <f t="shared" ca="1" si="415"/>
        <v/>
      </c>
      <c r="B768" s="1" t="str">
        <f t="shared" ca="1" si="416"/>
        <v/>
      </c>
      <c r="C768" s="1" t="str">
        <f t="shared" ca="1" si="417"/>
        <v/>
      </c>
      <c r="D768" s="1" t="str">
        <f t="shared" ca="1" si="418"/>
        <v/>
      </c>
      <c r="F768" s="10"/>
      <c r="G768" s="136" t="str">
        <f t="shared" si="419"/>
        <v/>
      </c>
      <c r="H768" s="27"/>
      <c r="I768" s="28"/>
      <c r="J768" s="28"/>
      <c r="K768" s="29"/>
      <c r="L768" s="136"/>
      <c r="M768" s="136"/>
      <c r="N768" s="136"/>
      <c r="O768" s="26" t="str">
        <f t="shared" si="420"/>
        <v/>
      </c>
      <c r="P768" s="218" t="str">
        <f t="shared" si="421"/>
        <v/>
      </c>
      <c r="Q768" s="26" t="str">
        <f t="shared" si="422"/>
        <v/>
      </c>
      <c r="R768" s="22"/>
      <c r="S768" s="99"/>
      <c r="T768" s="10"/>
      <c r="U768" s="229" t="str">
        <f t="shared" si="423"/>
        <v/>
      </c>
      <c r="V768" s="230"/>
      <c r="W768" s="230"/>
      <c r="X768" s="230"/>
      <c r="Y768" s="230"/>
      <c r="Z768" s="22" t="str">
        <f>""</f>
        <v/>
      </c>
      <c r="AB768" s="23" t="str">
        <f t="shared" si="424"/>
        <v/>
      </c>
      <c r="AC768" s="2" t="b">
        <f>COUNT(Q768:Q$2500)&gt;0</f>
        <v>0</v>
      </c>
      <c r="AD768" s="2" t="b">
        <f t="shared" si="407"/>
        <v>0</v>
      </c>
      <c r="AE768" s="2" t="b">
        <f t="shared" si="408"/>
        <v>0</v>
      </c>
      <c r="AF768" s="2" t="b">
        <f t="shared" si="409"/>
        <v>0</v>
      </c>
      <c r="AG768" s="2" t="b">
        <f>OR(
  AND(AC768,NOT(AC769)),
  AND(AF768,WEEKDAY(AH767,2)=EINSTELLUNGEN!$D$12),
  AND(AF768,AH768=$J$35)
)</f>
        <v>0</v>
      </c>
      <c r="AH768" s="2">
        <f>IF(AE768,AH767+IF(WEEKDAY(AH767+1,2)&lt;=EINSTELLUNGEN!$D$12,1,$J$36),AH767)</f>
        <v>42020</v>
      </c>
      <c r="AI768" s="2">
        <f t="shared" si="410"/>
        <v>2019</v>
      </c>
      <c r="AJ768" s="2">
        <f t="shared" si="411"/>
        <v>201901</v>
      </c>
      <c r="AK768" s="2">
        <f t="shared" si="412"/>
        <v>201901</v>
      </c>
      <c r="AL768" s="2">
        <f t="shared" si="440"/>
        <v>201903</v>
      </c>
      <c r="AM768" s="2" t="b">
        <f t="shared" si="413"/>
        <v>1</v>
      </c>
      <c r="AN768" s="4" t="e">
        <f t="shared" si="425"/>
        <v>#N/A</v>
      </c>
      <c r="AO768" s="4" t="e">
        <f t="shared" si="426"/>
        <v>#N/A</v>
      </c>
      <c r="AP768" s="2" t="str">
        <f>IF(AD768,
  IF(ISBLANK(H768),
    AP767,
    IF(LEN(H768)=1,
      IF(OR(UPPER(H768)="A",UPPER(H768)="I"),
        EINSTELLUNGEN!$D$21,
        IF(OR(UPPER(H768)="B",UPPER(H768)="M"),
          EINSTELLUNGEN!$D$22,
          IF(OR(UPPER(H768)="C",UPPER(H768)="S"),
            EINSTELLUNGEN!$D$23,
            IF(UPPER(H768)="D",
              EINSTELLUNGEN!$D$24,
              IF(UPPER(H768)="E",
                EINSTELLUNGEN!$D$25,
                UPPER(H768)))))),
      IF(ISNUMBER(H768),
        EINSTELLUNGEN!$D$20&amp;H768,
        UPPER(H768)))),
  "")</f>
        <v/>
      </c>
      <c r="AQ768" s="2" t="str">
        <f t="shared" si="427"/>
        <v/>
      </c>
      <c r="AR768" s="2">
        <f t="shared" si="428"/>
        <v>0</v>
      </c>
      <c r="AS768" s="145">
        <f t="shared" si="429"/>
        <v>0.33333333333333331</v>
      </c>
      <c r="AT768" s="2">
        <f t="shared" si="430"/>
        <v>0</v>
      </c>
      <c r="AU768" s="2">
        <f t="shared" si="431"/>
        <v>0</v>
      </c>
      <c r="AV768" s="2">
        <f t="shared" si="432"/>
        <v>0</v>
      </c>
      <c r="AW768" s="2">
        <f t="shared" si="433"/>
        <v>0</v>
      </c>
      <c r="AX768" s="2">
        <f t="shared" si="414"/>
        <v>0</v>
      </c>
      <c r="AY768" s="2">
        <f t="shared" si="434"/>
        <v>0</v>
      </c>
      <c r="AZ768" s="145" t="e">
        <f t="shared" si="435"/>
        <v>#N/A</v>
      </c>
      <c r="BA768" s="145" t="e">
        <f t="shared" si="436"/>
        <v>#N/A</v>
      </c>
      <c r="BB768" s="145">
        <f t="shared" si="437"/>
        <v>2.083333333333337E-2</v>
      </c>
      <c r="BC768" s="2">
        <f>IF(AM768,
  IF(AND(AL768=$J$31,_xlfn.DAYS(AH768,DATE(AI768,1,1))&lt;7),
    MAX(0,EINSTELLUNGEN!$D$12+1-WEEKDAY(DATE(EINSTELLUNGEN!$D$9,EINSTELLUNGEN!$D$10,1),2)),
    IF(AL768=$J$33,
      MIN(EINSTELLUNGEN!$D$12,WEEKDAY(DATE(EINSTELLUNGEN!$D$9,12,31),2)),
      EINSTELLUNGEN!$D$12
  )) - SUMIF(AL$50:AL$2500,"="&amp;AL768,AX$50:AX$2500),
  0)</f>
        <v>3</v>
      </c>
      <c r="BD768" s="2">
        <f t="shared" si="438"/>
        <v>0.33333333333333331</v>
      </c>
      <c r="BE768" s="2">
        <f t="shared" si="439"/>
        <v>0</v>
      </c>
    </row>
    <row r="769" spans="1:57" ht="10.5" customHeight="1">
      <c r="A769" s="1" t="str">
        <f t="shared" ca="1" si="415"/>
        <v/>
      </c>
      <c r="B769" s="1" t="str">
        <f t="shared" ca="1" si="416"/>
        <v/>
      </c>
      <c r="C769" s="1" t="str">
        <f t="shared" ca="1" si="417"/>
        <v/>
      </c>
      <c r="D769" s="1" t="str">
        <f t="shared" ca="1" si="418"/>
        <v/>
      </c>
      <c r="F769" s="10"/>
      <c r="G769" s="136" t="str">
        <f t="shared" si="419"/>
        <v/>
      </c>
      <c r="H769" s="27"/>
      <c r="I769" s="28"/>
      <c r="J769" s="28"/>
      <c r="K769" s="29"/>
      <c r="L769" s="136"/>
      <c r="M769" s="136"/>
      <c r="N769" s="136"/>
      <c r="O769" s="26" t="str">
        <f t="shared" si="420"/>
        <v/>
      </c>
      <c r="P769" s="218" t="str">
        <f t="shared" si="421"/>
        <v/>
      </c>
      <c r="Q769" s="26" t="str">
        <f t="shared" si="422"/>
        <v/>
      </c>
      <c r="R769" s="22"/>
      <c r="S769" s="99"/>
      <c r="T769" s="10"/>
      <c r="U769" s="229" t="str">
        <f t="shared" si="423"/>
        <v/>
      </c>
      <c r="V769" s="230"/>
      <c r="W769" s="230"/>
      <c r="X769" s="230"/>
      <c r="Y769" s="230"/>
      <c r="Z769" s="22" t="str">
        <f>""</f>
        <v/>
      </c>
      <c r="AB769" s="23" t="str">
        <f t="shared" si="424"/>
        <v/>
      </c>
      <c r="AC769" s="2" t="b">
        <f>COUNT(Q769:Q$2500)&gt;0</f>
        <v>0</v>
      </c>
      <c r="AD769" s="2" t="b">
        <f t="shared" si="407"/>
        <v>0</v>
      </c>
      <c r="AE769" s="2" t="b">
        <f t="shared" si="408"/>
        <v>0</v>
      </c>
      <c r="AF769" s="2" t="b">
        <f t="shared" si="409"/>
        <v>0</v>
      </c>
      <c r="AG769" s="2" t="b">
        <f>OR(
  AND(AC769,NOT(AC770)),
  AND(AF769,WEEKDAY(AH768,2)=EINSTELLUNGEN!$D$12),
  AND(AF769,AH769=$J$35)
)</f>
        <v>0</v>
      </c>
      <c r="AH769" s="2">
        <f>IF(AE769,AH768+IF(WEEKDAY(AH768+1,2)&lt;=EINSTELLUNGEN!$D$12,1,$J$36),AH768)</f>
        <v>42020</v>
      </c>
      <c r="AI769" s="2">
        <f t="shared" si="410"/>
        <v>2019</v>
      </c>
      <c r="AJ769" s="2">
        <f t="shared" si="411"/>
        <v>201901</v>
      </c>
      <c r="AK769" s="2">
        <f t="shared" si="412"/>
        <v>201901</v>
      </c>
      <c r="AL769" s="2">
        <f t="shared" si="440"/>
        <v>201903</v>
      </c>
      <c r="AM769" s="2" t="b">
        <f t="shared" si="413"/>
        <v>1</v>
      </c>
      <c r="AN769" s="4" t="e">
        <f t="shared" si="425"/>
        <v>#N/A</v>
      </c>
      <c r="AO769" s="4" t="e">
        <f t="shared" si="426"/>
        <v>#N/A</v>
      </c>
      <c r="AP769" s="2" t="str">
        <f>IF(AD769,
  IF(ISBLANK(H769),
    AP768,
    IF(LEN(H769)=1,
      IF(OR(UPPER(H769)="A",UPPER(H769)="I"),
        EINSTELLUNGEN!$D$21,
        IF(OR(UPPER(H769)="B",UPPER(H769)="M"),
          EINSTELLUNGEN!$D$22,
          IF(OR(UPPER(H769)="C",UPPER(H769)="S"),
            EINSTELLUNGEN!$D$23,
            IF(UPPER(H769)="D",
              EINSTELLUNGEN!$D$24,
              IF(UPPER(H769)="E",
                EINSTELLUNGEN!$D$25,
                UPPER(H769)))))),
      IF(ISNUMBER(H769),
        EINSTELLUNGEN!$D$20&amp;H769,
        UPPER(H769)))),
  "")</f>
        <v/>
      </c>
      <c r="AQ769" s="2" t="str">
        <f t="shared" si="427"/>
        <v/>
      </c>
      <c r="AR769" s="2">
        <f t="shared" si="428"/>
        <v>0</v>
      </c>
      <c r="AS769" s="145">
        <f t="shared" si="429"/>
        <v>0.33333333333333331</v>
      </c>
      <c r="AT769" s="2">
        <f t="shared" si="430"/>
        <v>0</v>
      </c>
      <c r="AU769" s="2">
        <f t="shared" si="431"/>
        <v>0</v>
      </c>
      <c r="AV769" s="2">
        <f t="shared" si="432"/>
        <v>0</v>
      </c>
      <c r="AW769" s="2">
        <f t="shared" si="433"/>
        <v>0</v>
      </c>
      <c r="AX769" s="2">
        <f t="shared" si="414"/>
        <v>0</v>
      </c>
      <c r="AY769" s="2">
        <f t="shared" si="434"/>
        <v>0</v>
      </c>
      <c r="AZ769" s="145" t="e">
        <f t="shared" si="435"/>
        <v>#N/A</v>
      </c>
      <c r="BA769" s="145" t="e">
        <f t="shared" si="436"/>
        <v>#N/A</v>
      </c>
      <c r="BB769" s="145">
        <f t="shared" si="437"/>
        <v>2.083333333333337E-2</v>
      </c>
      <c r="BC769" s="2">
        <f>IF(AM769,
  IF(AND(AL769=$J$31,_xlfn.DAYS(AH769,DATE(AI769,1,1))&lt;7),
    MAX(0,EINSTELLUNGEN!$D$12+1-WEEKDAY(DATE(EINSTELLUNGEN!$D$9,EINSTELLUNGEN!$D$10,1),2)),
    IF(AL769=$J$33,
      MIN(EINSTELLUNGEN!$D$12,WEEKDAY(DATE(EINSTELLUNGEN!$D$9,12,31),2)),
      EINSTELLUNGEN!$D$12
  )) - SUMIF(AL$50:AL$2500,"="&amp;AL769,AX$50:AX$2500),
  0)</f>
        <v>3</v>
      </c>
      <c r="BD769" s="2">
        <f t="shared" si="438"/>
        <v>0.33333333333333331</v>
      </c>
      <c r="BE769" s="2">
        <f t="shared" si="439"/>
        <v>0</v>
      </c>
    </row>
    <row r="770" spans="1:57" ht="10.5" customHeight="1">
      <c r="A770" s="1" t="str">
        <f t="shared" ca="1" si="415"/>
        <v/>
      </c>
      <c r="B770" s="1" t="str">
        <f t="shared" ca="1" si="416"/>
        <v/>
      </c>
      <c r="C770" s="1" t="str">
        <f t="shared" ca="1" si="417"/>
        <v/>
      </c>
      <c r="D770" s="1" t="str">
        <f t="shared" ca="1" si="418"/>
        <v/>
      </c>
      <c r="F770" s="10"/>
      <c r="G770" s="136" t="str">
        <f t="shared" si="419"/>
        <v/>
      </c>
      <c r="H770" s="27"/>
      <c r="I770" s="28"/>
      <c r="J770" s="28"/>
      <c r="K770" s="29"/>
      <c r="L770" s="136"/>
      <c r="M770" s="136"/>
      <c r="N770" s="136"/>
      <c r="O770" s="26" t="str">
        <f t="shared" si="420"/>
        <v/>
      </c>
      <c r="P770" s="218" t="str">
        <f t="shared" si="421"/>
        <v/>
      </c>
      <c r="Q770" s="26" t="str">
        <f t="shared" si="422"/>
        <v/>
      </c>
      <c r="R770" s="22"/>
      <c r="S770" s="99"/>
      <c r="T770" s="10"/>
      <c r="U770" s="229" t="str">
        <f t="shared" si="423"/>
        <v/>
      </c>
      <c r="V770" s="230"/>
      <c r="W770" s="230"/>
      <c r="X770" s="230"/>
      <c r="Y770" s="230"/>
      <c r="Z770" s="22" t="str">
        <f>""</f>
        <v/>
      </c>
      <c r="AB770" s="23" t="str">
        <f t="shared" si="424"/>
        <v/>
      </c>
      <c r="AC770" s="2" t="b">
        <f>COUNT(Q770:Q$2500)&gt;0</f>
        <v>0</v>
      </c>
      <c r="AD770" s="2" t="b">
        <f t="shared" si="407"/>
        <v>0</v>
      </c>
      <c r="AE770" s="2" t="b">
        <f t="shared" si="408"/>
        <v>0</v>
      </c>
      <c r="AF770" s="2" t="b">
        <f t="shared" si="409"/>
        <v>0</v>
      </c>
      <c r="AG770" s="2" t="b">
        <f>OR(
  AND(AC770,NOT(AC771)),
  AND(AF770,WEEKDAY(AH769,2)=EINSTELLUNGEN!$D$12),
  AND(AF770,AH770=$J$35)
)</f>
        <v>0</v>
      </c>
      <c r="AH770" s="2">
        <f>IF(AE770,AH769+IF(WEEKDAY(AH769+1,2)&lt;=EINSTELLUNGEN!$D$12,1,$J$36),AH769)</f>
        <v>42020</v>
      </c>
      <c r="AI770" s="2">
        <f t="shared" si="410"/>
        <v>2019</v>
      </c>
      <c r="AJ770" s="2">
        <f t="shared" si="411"/>
        <v>201901</v>
      </c>
      <c r="AK770" s="2">
        <f t="shared" si="412"/>
        <v>201901</v>
      </c>
      <c r="AL770" s="2">
        <f t="shared" si="440"/>
        <v>201903</v>
      </c>
      <c r="AM770" s="2" t="b">
        <f t="shared" si="413"/>
        <v>1</v>
      </c>
      <c r="AN770" s="4" t="e">
        <f t="shared" si="425"/>
        <v>#N/A</v>
      </c>
      <c r="AO770" s="4" t="e">
        <f t="shared" si="426"/>
        <v>#N/A</v>
      </c>
      <c r="AP770" s="2" t="str">
        <f>IF(AD770,
  IF(ISBLANK(H770),
    AP769,
    IF(LEN(H770)=1,
      IF(OR(UPPER(H770)="A",UPPER(H770)="I"),
        EINSTELLUNGEN!$D$21,
        IF(OR(UPPER(H770)="B",UPPER(H770)="M"),
          EINSTELLUNGEN!$D$22,
          IF(OR(UPPER(H770)="C",UPPER(H770)="S"),
            EINSTELLUNGEN!$D$23,
            IF(UPPER(H770)="D",
              EINSTELLUNGEN!$D$24,
              IF(UPPER(H770)="E",
                EINSTELLUNGEN!$D$25,
                UPPER(H770)))))),
      IF(ISNUMBER(H770),
        EINSTELLUNGEN!$D$20&amp;H770,
        UPPER(H770)))),
  "")</f>
        <v/>
      </c>
      <c r="AQ770" s="2" t="str">
        <f t="shared" si="427"/>
        <v/>
      </c>
      <c r="AR770" s="2">
        <f t="shared" si="428"/>
        <v>0</v>
      </c>
      <c r="AS770" s="145">
        <f t="shared" si="429"/>
        <v>0.33333333333333331</v>
      </c>
      <c r="AT770" s="2">
        <f t="shared" si="430"/>
        <v>0</v>
      </c>
      <c r="AU770" s="2">
        <f t="shared" si="431"/>
        <v>0</v>
      </c>
      <c r="AV770" s="2">
        <f t="shared" si="432"/>
        <v>0</v>
      </c>
      <c r="AW770" s="2">
        <f t="shared" si="433"/>
        <v>0</v>
      </c>
      <c r="AX770" s="2">
        <f t="shared" si="414"/>
        <v>0</v>
      </c>
      <c r="AY770" s="2">
        <f t="shared" si="434"/>
        <v>0</v>
      </c>
      <c r="AZ770" s="145" t="e">
        <f t="shared" si="435"/>
        <v>#N/A</v>
      </c>
      <c r="BA770" s="145" t="e">
        <f t="shared" si="436"/>
        <v>#N/A</v>
      </c>
      <c r="BB770" s="145">
        <f t="shared" si="437"/>
        <v>2.083333333333337E-2</v>
      </c>
      <c r="BC770" s="2">
        <f>IF(AM770,
  IF(AND(AL770=$J$31,_xlfn.DAYS(AH770,DATE(AI770,1,1))&lt;7),
    MAX(0,EINSTELLUNGEN!$D$12+1-WEEKDAY(DATE(EINSTELLUNGEN!$D$9,EINSTELLUNGEN!$D$10,1),2)),
    IF(AL770=$J$33,
      MIN(EINSTELLUNGEN!$D$12,WEEKDAY(DATE(EINSTELLUNGEN!$D$9,12,31),2)),
      EINSTELLUNGEN!$D$12
  )) - SUMIF(AL$50:AL$2500,"="&amp;AL770,AX$50:AX$2500),
  0)</f>
        <v>3</v>
      </c>
      <c r="BD770" s="2">
        <f t="shared" si="438"/>
        <v>0.33333333333333331</v>
      </c>
      <c r="BE770" s="2">
        <f t="shared" si="439"/>
        <v>0</v>
      </c>
    </row>
    <row r="771" spans="1:57" ht="10.5" customHeight="1">
      <c r="A771" s="1" t="str">
        <f t="shared" ca="1" si="415"/>
        <v/>
      </c>
      <c r="B771" s="1" t="str">
        <f t="shared" ca="1" si="416"/>
        <v/>
      </c>
      <c r="C771" s="1" t="str">
        <f t="shared" ca="1" si="417"/>
        <v/>
      </c>
      <c r="D771" s="1" t="str">
        <f t="shared" ca="1" si="418"/>
        <v/>
      </c>
      <c r="F771" s="10"/>
      <c r="G771" s="136" t="str">
        <f t="shared" si="419"/>
        <v/>
      </c>
      <c r="H771" s="27"/>
      <c r="I771" s="28"/>
      <c r="J771" s="28"/>
      <c r="K771" s="29"/>
      <c r="L771" s="136"/>
      <c r="M771" s="136"/>
      <c r="N771" s="136"/>
      <c r="O771" s="26" t="str">
        <f t="shared" si="420"/>
        <v/>
      </c>
      <c r="P771" s="218" t="str">
        <f t="shared" si="421"/>
        <v/>
      </c>
      <c r="Q771" s="26" t="str">
        <f t="shared" si="422"/>
        <v/>
      </c>
      <c r="R771" s="22"/>
      <c r="S771" s="99"/>
      <c r="T771" s="10"/>
      <c r="U771" s="229" t="str">
        <f t="shared" si="423"/>
        <v/>
      </c>
      <c r="V771" s="230"/>
      <c r="W771" s="230"/>
      <c r="X771" s="230"/>
      <c r="Y771" s="230"/>
      <c r="Z771" s="22" t="str">
        <f>""</f>
        <v/>
      </c>
      <c r="AB771" s="23" t="str">
        <f t="shared" si="424"/>
        <v/>
      </c>
      <c r="AC771" s="2" t="b">
        <f>COUNT(Q771:Q$2500)&gt;0</f>
        <v>0</v>
      </c>
      <c r="AD771" s="2" t="b">
        <f t="shared" si="407"/>
        <v>0</v>
      </c>
      <c r="AE771" s="2" t="b">
        <f t="shared" si="408"/>
        <v>0</v>
      </c>
      <c r="AF771" s="2" t="b">
        <f t="shared" si="409"/>
        <v>0</v>
      </c>
      <c r="AG771" s="2" t="b">
        <f>OR(
  AND(AC771,NOT(AC772)),
  AND(AF771,WEEKDAY(AH770,2)=EINSTELLUNGEN!$D$12),
  AND(AF771,AH771=$J$35)
)</f>
        <v>0</v>
      </c>
      <c r="AH771" s="2">
        <f>IF(AE771,AH770+IF(WEEKDAY(AH770+1,2)&lt;=EINSTELLUNGEN!$D$12,1,$J$36),AH770)</f>
        <v>42020</v>
      </c>
      <c r="AI771" s="2">
        <f t="shared" si="410"/>
        <v>2019</v>
      </c>
      <c r="AJ771" s="2">
        <f t="shared" si="411"/>
        <v>201901</v>
      </c>
      <c r="AK771" s="2">
        <f t="shared" si="412"/>
        <v>201901</v>
      </c>
      <c r="AL771" s="2">
        <f t="shared" si="440"/>
        <v>201903</v>
      </c>
      <c r="AM771" s="2" t="b">
        <f t="shared" si="413"/>
        <v>1</v>
      </c>
      <c r="AN771" s="4" t="e">
        <f t="shared" si="425"/>
        <v>#N/A</v>
      </c>
      <c r="AO771" s="4" t="e">
        <f t="shared" si="426"/>
        <v>#N/A</v>
      </c>
      <c r="AP771" s="2" t="str">
        <f>IF(AD771,
  IF(ISBLANK(H771),
    AP770,
    IF(LEN(H771)=1,
      IF(OR(UPPER(H771)="A",UPPER(H771)="I"),
        EINSTELLUNGEN!$D$21,
        IF(OR(UPPER(H771)="B",UPPER(H771)="M"),
          EINSTELLUNGEN!$D$22,
          IF(OR(UPPER(H771)="C",UPPER(H771)="S"),
            EINSTELLUNGEN!$D$23,
            IF(UPPER(H771)="D",
              EINSTELLUNGEN!$D$24,
              IF(UPPER(H771)="E",
                EINSTELLUNGEN!$D$25,
                UPPER(H771)))))),
      IF(ISNUMBER(H771),
        EINSTELLUNGEN!$D$20&amp;H771,
        UPPER(H771)))),
  "")</f>
        <v/>
      </c>
      <c r="AQ771" s="2" t="str">
        <f t="shared" si="427"/>
        <v/>
      </c>
      <c r="AR771" s="2">
        <f t="shared" si="428"/>
        <v>0</v>
      </c>
      <c r="AS771" s="145">
        <f t="shared" si="429"/>
        <v>0.33333333333333331</v>
      </c>
      <c r="AT771" s="2">
        <f t="shared" si="430"/>
        <v>0</v>
      </c>
      <c r="AU771" s="2">
        <f t="shared" si="431"/>
        <v>0</v>
      </c>
      <c r="AV771" s="2">
        <f t="shared" si="432"/>
        <v>0</v>
      </c>
      <c r="AW771" s="2">
        <f t="shared" si="433"/>
        <v>0</v>
      </c>
      <c r="AX771" s="2">
        <f t="shared" si="414"/>
        <v>0</v>
      </c>
      <c r="AY771" s="2">
        <f t="shared" si="434"/>
        <v>0</v>
      </c>
      <c r="AZ771" s="145" t="e">
        <f t="shared" si="435"/>
        <v>#N/A</v>
      </c>
      <c r="BA771" s="145" t="e">
        <f t="shared" si="436"/>
        <v>#N/A</v>
      </c>
      <c r="BB771" s="145">
        <f t="shared" si="437"/>
        <v>2.083333333333337E-2</v>
      </c>
      <c r="BC771" s="2">
        <f>IF(AM771,
  IF(AND(AL771=$J$31,_xlfn.DAYS(AH771,DATE(AI771,1,1))&lt;7),
    MAX(0,EINSTELLUNGEN!$D$12+1-WEEKDAY(DATE(EINSTELLUNGEN!$D$9,EINSTELLUNGEN!$D$10,1),2)),
    IF(AL771=$J$33,
      MIN(EINSTELLUNGEN!$D$12,WEEKDAY(DATE(EINSTELLUNGEN!$D$9,12,31),2)),
      EINSTELLUNGEN!$D$12
  )) - SUMIF(AL$50:AL$2500,"="&amp;AL771,AX$50:AX$2500),
  0)</f>
        <v>3</v>
      </c>
      <c r="BD771" s="2">
        <f t="shared" si="438"/>
        <v>0.33333333333333331</v>
      </c>
      <c r="BE771" s="2">
        <f t="shared" si="439"/>
        <v>0</v>
      </c>
    </row>
    <row r="772" spans="1:57" ht="10.5" customHeight="1">
      <c r="A772" s="1" t="str">
        <f t="shared" ca="1" si="415"/>
        <v/>
      </c>
      <c r="B772" s="1" t="str">
        <f t="shared" ca="1" si="416"/>
        <v/>
      </c>
      <c r="C772" s="1" t="str">
        <f t="shared" ca="1" si="417"/>
        <v/>
      </c>
      <c r="D772" s="1" t="str">
        <f t="shared" ca="1" si="418"/>
        <v/>
      </c>
      <c r="F772" s="10"/>
      <c r="G772" s="136" t="str">
        <f t="shared" si="419"/>
        <v/>
      </c>
      <c r="H772" s="27"/>
      <c r="I772" s="28"/>
      <c r="J772" s="28"/>
      <c r="K772" s="29"/>
      <c r="L772" s="136"/>
      <c r="M772" s="136"/>
      <c r="N772" s="136"/>
      <c r="O772" s="26" t="str">
        <f t="shared" si="420"/>
        <v/>
      </c>
      <c r="P772" s="218" t="str">
        <f t="shared" si="421"/>
        <v/>
      </c>
      <c r="Q772" s="26" t="str">
        <f t="shared" si="422"/>
        <v/>
      </c>
      <c r="R772" s="22"/>
      <c r="S772" s="99"/>
      <c r="T772" s="10"/>
      <c r="U772" s="229" t="str">
        <f t="shared" si="423"/>
        <v/>
      </c>
      <c r="V772" s="230"/>
      <c r="W772" s="230"/>
      <c r="X772" s="230"/>
      <c r="Y772" s="230"/>
      <c r="Z772" s="22" t="str">
        <f>""</f>
        <v/>
      </c>
      <c r="AB772" s="23" t="str">
        <f t="shared" si="424"/>
        <v/>
      </c>
      <c r="AC772" s="2" t="b">
        <f>COUNT(Q772:Q$2500)&gt;0</f>
        <v>0</v>
      </c>
      <c r="AD772" s="2" t="b">
        <f t="shared" si="407"/>
        <v>0</v>
      </c>
      <c r="AE772" s="2" t="b">
        <f t="shared" si="408"/>
        <v>0</v>
      </c>
      <c r="AF772" s="2" t="b">
        <f t="shared" si="409"/>
        <v>0</v>
      </c>
      <c r="AG772" s="2" t="b">
        <f>OR(
  AND(AC772,NOT(AC773)),
  AND(AF772,WEEKDAY(AH771,2)=EINSTELLUNGEN!$D$12),
  AND(AF772,AH772=$J$35)
)</f>
        <v>0</v>
      </c>
      <c r="AH772" s="2">
        <f>IF(AE772,AH771+IF(WEEKDAY(AH771+1,2)&lt;=EINSTELLUNGEN!$D$12,1,$J$36),AH771)</f>
        <v>42020</v>
      </c>
      <c r="AI772" s="2">
        <f t="shared" si="410"/>
        <v>2019</v>
      </c>
      <c r="AJ772" s="2">
        <f t="shared" si="411"/>
        <v>201901</v>
      </c>
      <c r="AK772" s="2">
        <f t="shared" si="412"/>
        <v>201901</v>
      </c>
      <c r="AL772" s="2">
        <f t="shared" si="440"/>
        <v>201903</v>
      </c>
      <c r="AM772" s="2" t="b">
        <f t="shared" si="413"/>
        <v>1</v>
      </c>
      <c r="AN772" s="4" t="e">
        <f t="shared" si="425"/>
        <v>#N/A</v>
      </c>
      <c r="AO772" s="4" t="e">
        <f t="shared" si="426"/>
        <v>#N/A</v>
      </c>
      <c r="AP772" s="2" t="str">
        <f>IF(AD772,
  IF(ISBLANK(H772),
    AP771,
    IF(LEN(H772)=1,
      IF(OR(UPPER(H772)="A",UPPER(H772)="I"),
        EINSTELLUNGEN!$D$21,
        IF(OR(UPPER(H772)="B",UPPER(H772)="M"),
          EINSTELLUNGEN!$D$22,
          IF(OR(UPPER(H772)="C",UPPER(H772)="S"),
            EINSTELLUNGEN!$D$23,
            IF(UPPER(H772)="D",
              EINSTELLUNGEN!$D$24,
              IF(UPPER(H772)="E",
                EINSTELLUNGEN!$D$25,
                UPPER(H772)))))),
      IF(ISNUMBER(H772),
        EINSTELLUNGEN!$D$20&amp;H772,
        UPPER(H772)))),
  "")</f>
        <v/>
      </c>
      <c r="AQ772" s="2" t="str">
        <f t="shared" si="427"/>
        <v/>
      </c>
      <c r="AR772" s="2">
        <f t="shared" si="428"/>
        <v>0</v>
      </c>
      <c r="AS772" s="145">
        <f t="shared" si="429"/>
        <v>0.33333333333333331</v>
      </c>
      <c r="AT772" s="2">
        <f t="shared" si="430"/>
        <v>0</v>
      </c>
      <c r="AU772" s="2">
        <f t="shared" si="431"/>
        <v>0</v>
      </c>
      <c r="AV772" s="2">
        <f t="shared" si="432"/>
        <v>0</v>
      </c>
      <c r="AW772" s="2">
        <f t="shared" si="433"/>
        <v>0</v>
      </c>
      <c r="AX772" s="2">
        <f t="shared" si="414"/>
        <v>0</v>
      </c>
      <c r="AY772" s="2">
        <f t="shared" si="434"/>
        <v>0</v>
      </c>
      <c r="AZ772" s="145" t="e">
        <f t="shared" si="435"/>
        <v>#N/A</v>
      </c>
      <c r="BA772" s="145" t="e">
        <f t="shared" si="436"/>
        <v>#N/A</v>
      </c>
      <c r="BB772" s="145">
        <f t="shared" si="437"/>
        <v>2.083333333333337E-2</v>
      </c>
      <c r="BC772" s="2">
        <f>IF(AM772,
  IF(AND(AL772=$J$31,_xlfn.DAYS(AH772,DATE(AI772,1,1))&lt;7),
    MAX(0,EINSTELLUNGEN!$D$12+1-WEEKDAY(DATE(EINSTELLUNGEN!$D$9,EINSTELLUNGEN!$D$10,1),2)),
    IF(AL772=$J$33,
      MIN(EINSTELLUNGEN!$D$12,WEEKDAY(DATE(EINSTELLUNGEN!$D$9,12,31),2)),
      EINSTELLUNGEN!$D$12
  )) - SUMIF(AL$50:AL$2500,"="&amp;AL772,AX$50:AX$2500),
  0)</f>
        <v>3</v>
      </c>
      <c r="BD772" s="2">
        <f t="shared" si="438"/>
        <v>0.33333333333333331</v>
      </c>
      <c r="BE772" s="2">
        <f t="shared" si="439"/>
        <v>0</v>
      </c>
    </row>
    <row r="773" spans="1:57" ht="10.5" customHeight="1">
      <c r="A773" s="1" t="str">
        <f t="shared" ca="1" si="415"/>
        <v/>
      </c>
      <c r="B773" s="1" t="str">
        <f t="shared" ca="1" si="416"/>
        <v/>
      </c>
      <c r="C773" s="1" t="str">
        <f t="shared" ca="1" si="417"/>
        <v/>
      </c>
      <c r="D773" s="1" t="str">
        <f t="shared" ca="1" si="418"/>
        <v/>
      </c>
      <c r="F773" s="10"/>
      <c r="G773" s="136" t="str">
        <f t="shared" si="419"/>
        <v/>
      </c>
      <c r="H773" s="27"/>
      <c r="I773" s="28"/>
      <c r="J773" s="28"/>
      <c r="K773" s="29"/>
      <c r="L773" s="136"/>
      <c r="M773" s="136"/>
      <c r="N773" s="136"/>
      <c r="O773" s="26" t="str">
        <f t="shared" si="420"/>
        <v/>
      </c>
      <c r="P773" s="218" t="str">
        <f t="shared" si="421"/>
        <v/>
      </c>
      <c r="Q773" s="26" t="str">
        <f t="shared" si="422"/>
        <v/>
      </c>
      <c r="R773" s="22"/>
      <c r="S773" s="99"/>
      <c r="T773" s="10"/>
      <c r="U773" s="229" t="str">
        <f t="shared" si="423"/>
        <v/>
      </c>
      <c r="V773" s="230"/>
      <c r="W773" s="230"/>
      <c r="X773" s="230"/>
      <c r="Y773" s="230"/>
      <c r="Z773" s="22" t="str">
        <f>""</f>
        <v/>
      </c>
      <c r="AB773" s="23" t="str">
        <f t="shared" si="424"/>
        <v/>
      </c>
      <c r="AC773" s="2" t="b">
        <f>COUNT(Q773:Q$2500)&gt;0</f>
        <v>0</v>
      </c>
      <c r="AD773" s="2" t="b">
        <f t="shared" si="407"/>
        <v>0</v>
      </c>
      <c r="AE773" s="2" t="b">
        <f t="shared" si="408"/>
        <v>0</v>
      </c>
      <c r="AF773" s="2" t="b">
        <f t="shared" si="409"/>
        <v>0</v>
      </c>
      <c r="AG773" s="2" t="b">
        <f>OR(
  AND(AC773,NOT(AC774)),
  AND(AF773,WEEKDAY(AH772,2)=EINSTELLUNGEN!$D$12),
  AND(AF773,AH773=$J$35)
)</f>
        <v>0</v>
      </c>
      <c r="AH773" s="2">
        <f>IF(AE773,AH772+IF(WEEKDAY(AH772+1,2)&lt;=EINSTELLUNGEN!$D$12,1,$J$36),AH772)</f>
        <v>42020</v>
      </c>
      <c r="AI773" s="2">
        <f t="shared" si="410"/>
        <v>2019</v>
      </c>
      <c r="AJ773" s="2">
        <f t="shared" si="411"/>
        <v>201901</v>
      </c>
      <c r="AK773" s="2">
        <f t="shared" si="412"/>
        <v>201901</v>
      </c>
      <c r="AL773" s="2">
        <f t="shared" si="440"/>
        <v>201903</v>
      </c>
      <c r="AM773" s="2" t="b">
        <f t="shared" si="413"/>
        <v>1</v>
      </c>
      <c r="AN773" s="4" t="e">
        <f t="shared" si="425"/>
        <v>#N/A</v>
      </c>
      <c r="AO773" s="4" t="e">
        <f t="shared" si="426"/>
        <v>#N/A</v>
      </c>
      <c r="AP773" s="2" t="str">
        <f>IF(AD773,
  IF(ISBLANK(H773),
    AP772,
    IF(LEN(H773)=1,
      IF(OR(UPPER(H773)="A",UPPER(H773)="I"),
        EINSTELLUNGEN!$D$21,
        IF(OR(UPPER(H773)="B",UPPER(H773)="M"),
          EINSTELLUNGEN!$D$22,
          IF(OR(UPPER(H773)="C",UPPER(H773)="S"),
            EINSTELLUNGEN!$D$23,
            IF(UPPER(H773)="D",
              EINSTELLUNGEN!$D$24,
              IF(UPPER(H773)="E",
                EINSTELLUNGEN!$D$25,
                UPPER(H773)))))),
      IF(ISNUMBER(H773),
        EINSTELLUNGEN!$D$20&amp;H773,
        UPPER(H773)))),
  "")</f>
        <v/>
      </c>
      <c r="AQ773" s="2" t="str">
        <f t="shared" si="427"/>
        <v/>
      </c>
      <c r="AR773" s="2">
        <f t="shared" si="428"/>
        <v>0</v>
      </c>
      <c r="AS773" s="145">
        <f t="shared" si="429"/>
        <v>0.33333333333333331</v>
      </c>
      <c r="AT773" s="2">
        <f t="shared" si="430"/>
        <v>0</v>
      </c>
      <c r="AU773" s="2">
        <f t="shared" si="431"/>
        <v>0</v>
      </c>
      <c r="AV773" s="2">
        <f t="shared" si="432"/>
        <v>0</v>
      </c>
      <c r="AW773" s="2">
        <f t="shared" si="433"/>
        <v>0</v>
      </c>
      <c r="AX773" s="2">
        <f t="shared" si="414"/>
        <v>0</v>
      </c>
      <c r="AY773" s="2">
        <f t="shared" si="434"/>
        <v>0</v>
      </c>
      <c r="AZ773" s="145" t="e">
        <f t="shared" si="435"/>
        <v>#N/A</v>
      </c>
      <c r="BA773" s="145" t="e">
        <f t="shared" si="436"/>
        <v>#N/A</v>
      </c>
      <c r="BB773" s="145">
        <f t="shared" si="437"/>
        <v>2.083333333333337E-2</v>
      </c>
      <c r="BC773" s="2">
        <f>IF(AM773,
  IF(AND(AL773=$J$31,_xlfn.DAYS(AH773,DATE(AI773,1,1))&lt;7),
    MAX(0,EINSTELLUNGEN!$D$12+1-WEEKDAY(DATE(EINSTELLUNGEN!$D$9,EINSTELLUNGEN!$D$10,1),2)),
    IF(AL773=$J$33,
      MIN(EINSTELLUNGEN!$D$12,WEEKDAY(DATE(EINSTELLUNGEN!$D$9,12,31),2)),
      EINSTELLUNGEN!$D$12
  )) - SUMIF(AL$50:AL$2500,"="&amp;AL773,AX$50:AX$2500),
  0)</f>
        <v>3</v>
      </c>
      <c r="BD773" s="2">
        <f t="shared" si="438"/>
        <v>0.33333333333333331</v>
      </c>
      <c r="BE773" s="2">
        <f t="shared" si="439"/>
        <v>0</v>
      </c>
    </row>
    <row r="774" spans="1:57" ht="10.5" customHeight="1">
      <c r="A774" s="1" t="str">
        <f t="shared" ca="1" si="415"/>
        <v/>
      </c>
      <c r="B774" s="1" t="str">
        <f t="shared" ca="1" si="416"/>
        <v/>
      </c>
      <c r="C774" s="1" t="str">
        <f t="shared" ca="1" si="417"/>
        <v/>
      </c>
      <c r="D774" s="1" t="str">
        <f t="shared" ca="1" si="418"/>
        <v/>
      </c>
      <c r="F774" s="10"/>
      <c r="G774" s="136" t="str">
        <f t="shared" si="419"/>
        <v/>
      </c>
      <c r="H774" s="27"/>
      <c r="I774" s="28"/>
      <c r="J774" s="28"/>
      <c r="K774" s="29"/>
      <c r="L774" s="136"/>
      <c r="M774" s="136"/>
      <c r="N774" s="136"/>
      <c r="O774" s="26" t="str">
        <f t="shared" si="420"/>
        <v/>
      </c>
      <c r="P774" s="218" t="str">
        <f t="shared" si="421"/>
        <v/>
      </c>
      <c r="Q774" s="26" t="str">
        <f t="shared" si="422"/>
        <v/>
      </c>
      <c r="R774" s="22"/>
      <c r="S774" s="99"/>
      <c r="T774" s="10"/>
      <c r="U774" s="229" t="str">
        <f t="shared" si="423"/>
        <v/>
      </c>
      <c r="V774" s="230"/>
      <c r="W774" s="230"/>
      <c r="X774" s="230"/>
      <c r="Y774" s="230"/>
      <c r="Z774" s="22" t="str">
        <f>""</f>
        <v/>
      </c>
      <c r="AB774" s="23" t="str">
        <f t="shared" si="424"/>
        <v/>
      </c>
      <c r="AC774" s="2" t="b">
        <f>COUNT(Q774:Q$2500)&gt;0</f>
        <v>0</v>
      </c>
      <c r="AD774" s="2" t="b">
        <f t="shared" si="407"/>
        <v>0</v>
      </c>
      <c r="AE774" s="2" t="b">
        <f t="shared" si="408"/>
        <v>0</v>
      </c>
      <c r="AF774" s="2" t="b">
        <f t="shared" si="409"/>
        <v>0</v>
      </c>
      <c r="AG774" s="2" t="b">
        <f>OR(
  AND(AC774,NOT(AC775)),
  AND(AF774,WEEKDAY(AH773,2)=EINSTELLUNGEN!$D$12),
  AND(AF774,AH774=$J$35)
)</f>
        <v>0</v>
      </c>
      <c r="AH774" s="2">
        <f>IF(AE774,AH773+IF(WEEKDAY(AH773+1,2)&lt;=EINSTELLUNGEN!$D$12,1,$J$36),AH773)</f>
        <v>42020</v>
      </c>
      <c r="AI774" s="2">
        <f t="shared" si="410"/>
        <v>2019</v>
      </c>
      <c r="AJ774" s="2">
        <f t="shared" si="411"/>
        <v>201901</v>
      </c>
      <c r="AK774" s="2">
        <f t="shared" si="412"/>
        <v>201901</v>
      </c>
      <c r="AL774" s="2">
        <f t="shared" si="440"/>
        <v>201903</v>
      </c>
      <c r="AM774" s="2" t="b">
        <f t="shared" si="413"/>
        <v>1</v>
      </c>
      <c r="AN774" s="4" t="e">
        <f t="shared" si="425"/>
        <v>#N/A</v>
      </c>
      <c r="AO774" s="4" t="e">
        <f t="shared" si="426"/>
        <v>#N/A</v>
      </c>
      <c r="AP774" s="2" t="str">
        <f>IF(AD774,
  IF(ISBLANK(H774),
    AP773,
    IF(LEN(H774)=1,
      IF(OR(UPPER(H774)="A",UPPER(H774)="I"),
        EINSTELLUNGEN!$D$21,
        IF(OR(UPPER(H774)="B",UPPER(H774)="M"),
          EINSTELLUNGEN!$D$22,
          IF(OR(UPPER(H774)="C",UPPER(H774)="S"),
            EINSTELLUNGEN!$D$23,
            IF(UPPER(H774)="D",
              EINSTELLUNGEN!$D$24,
              IF(UPPER(H774)="E",
                EINSTELLUNGEN!$D$25,
                UPPER(H774)))))),
      IF(ISNUMBER(H774),
        EINSTELLUNGEN!$D$20&amp;H774,
        UPPER(H774)))),
  "")</f>
        <v/>
      </c>
      <c r="AQ774" s="2" t="str">
        <f t="shared" si="427"/>
        <v/>
      </c>
      <c r="AR774" s="2">
        <f t="shared" si="428"/>
        <v>0</v>
      </c>
      <c r="AS774" s="145">
        <f t="shared" si="429"/>
        <v>0.33333333333333331</v>
      </c>
      <c r="AT774" s="2">
        <f t="shared" si="430"/>
        <v>0</v>
      </c>
      <c r="AU774" s="2">
        <f t="shared" si="431"/>
        <v>0</v>
      </c>
      <c r="AV774" s="2">
        <f t="shared" si="432"/>
        <v>0</v>
      </c>
      <c r="AW774" s="2">
        <f t="shared" si="433"/>
        <v>0</v>
      </c>
      <c r="AX774" s="2">
        <f t="shared" si="414"/>
        <v>0</v>
      </c>
      <c r="AY774" s="2">
        <f t="shared" si="434"/>
        <v>0</v>
      </c>
      <c r="AZ774" s="145" t="e">
        <f t="shared" si="435"/>
        <v>#N/A</v>
      </c>
      <c r="BA774" s="145" t="e">
        <f t="shared" si="436"/>
        <v>#N/A</v>
      </c>
      <c r="BB774" s="145">
        <f t="shared" si="437"/>
        <v>2.083333333333337E-2</v>
      </c>
      <c r="BC774" s="2">
        <f>IF(AM774,
  IF(AND(AL774=$J$31,_xlfn.DAYS(AH774,DATE(AI774,1,1))&lt;7),
    MAX(0,EINSTELLUNGEN!$D$12+1-WEEKDAY(DATE(EINSTELLUNGEN!$D$9,EINSTELLUNGEN!$D$10,1),2)),
    IF(AL774=$J$33,
      MIN(EINSTELLUNGEN!$D$12,WEEKDAY(DATE(EINSTELLUNGEN!$D$9,12,31),2)),
      EINSTELLUNGEN!$D$12
  )) - SUMIF(AL$50:AL$2500,"="&amp;AL774,AX$50:AX$2500),
  0)</f>
        <v>3</v>
      </c>
      <c r="BD774" s="2">
        <f t="shared" si="438"/>
        <v>0.33333333333333331</v>
      </c>
      <c r="BE774" s="2">
        <f t="shared" si="439"/>
        <v>0</v>
      </c>
    </row>
    <row r="775" spans="1:57" ht="10.5" customHeight="1">
      <c r="A775" s="1" t="str">
        <f t="shared" ca="1" si="415"/>
        <v/>
      </c>
      <c r="B775" s="1" t="str">
        <f t="shared" ca="1" si="416"/>
        <v/>
      </c>
      <c r="C775" s="1" t="str">
        <f t="shared" ca="1" si="417"/>
        <v/>
      </c>
      <c r="D775" s="1" t="str">
        <f t="shared" ca="1" si="418"/>
        <v/>
      </c>
      <c r="F775" s="10"/>
      <c r="G775" s="136" t="str">
        <f t="shared" si="419"/>
        <v/>
      </c>
      <c r="H775" s="27"/>
      <c r="I775" s="28"/>
      <c r="J775" s="28"/>
      <c r="K775" s="29"/>
      <c r="L775" s="136"/>
      <c r="M775" s="136"/>
      <c r="N775" s="136"/>
      <c r="O775" s="26" t="str">
        <f t="shared" si="420"/>
        <v/>
      </c>
      <c r="P775" s="218" t="str">
        <f t="shared" si="421"/>
        <v/>
      </c>
      <c r="Q775" s="26" t="str">
        <f t="shared" si="422"/>
        <v/>
      </c>
      <c r="R775" s="22"/>
      <c r="S775" s="99"/>
      <c r="T775" s="10"/>
      <c r="U775" s="229" t="str">
        <f t="shared" si="423"/>
        <v/>
      </c>
      <c r="V775" s="230"/>
      <c r="W775" s="230"/>
      <c r="X775" s="230"/>
      <c r="Y775" s="230"/>
      <c r="Z775" s="22" t="str">
        <f>""</f>
        <v/>
      </c>
      <c r="AB775" s="23" t="str">
        <f t="shared" si="424"/>
        <v/>
      </c>
      <c r="AC775" s="2" t="b">
        <f>COUNT(Q775:Q$2500)&gt;0</f>
        <v>0</v>
      </c>
      <c r="AD775" s="2" t="b">
        <f t="shared" si="407"/>
        <v>0</v>
      </c>
      <c r="AE775" s="2" t="b">
        <f t="shared" si="408"/>
        <v>0</v>
      </c>
      <c r="AF775" s="2" t="b">
        <f t="shared" si="409"/>
        <v>0</v>
      </c>
      <c r="AG775" s="2" t="b">
        <f>OR(
  AND(AC775,NOT(AC776)),
  AND(AF775,WEEKDAY(AH774,2)=EINSTELLUNGEN!$D$12),
  AND(AF775,AH775=$J$35)
)</f>
        <v>0</v>
      </c>
      <c r="AH775" s="2">
        <f>IF(AE775,AH774+IF(WEEKDAY(AH774+1,2)&lt;=EINSTELLUNGEN!$D$12,1,$J$36),AH774)</f>
        <v>42020</v>
      </c>
      <c r="AI775" s="2">
        <f t="shared" si="410"/>
        <v>2019</v>
      </c>
      <c r="AJ775" s="2">
        <f t="shared" si="411"/>
        <v>201901</v>
      </c>
      <c r="AK775" s="2">
        <f t="shared" si="412"/>
        <v>201901</v>
      </c>
      <c r="AL775" s="2">
        <f t="shared" si="440"/>
        <v>201903</v>
      </c>
      <c r="AM775" s="2" t="b">
        <f t="shared" si="413"/>
        <v>1</v>
      </c>
      <c r="AN775" s="4" t="e">
        <f t="shared" si="425"/>
        <v>#N/A</v>
      </c>
      <c r="AO775" s="4" t="e">
        <f t="shared" si="426"/>
        <v>#N/A</v>
      </c>
      <c r="AP775" s="2" t="str">
        <f>IF(AD775,
  IF(ISBLANK(H775),
    AP774,
    IF(LEN(H775)=1,
      IF(OR(UPPER(H775)="A",UPPER(H775)="I"),
        EINSTELLUNGEN!$D$21,
        IF(OR(UPPER(H775)="B",UPPER(H775)="M"),
          EINSTELLUNGEN!$D$22,
          IF(OR(UPPER(H775)="C",UPPER(H775)="S"),
            EINSTELLUNGEN!$D$23,
            IF(UPPER(H775)="D",
              EINSTELLUNGEN!$D$24,
              IF(UPPER(H775)="E",
                EINSTELLUNGEN!$D$25,
                UPPER(H775)))))),
      IF(ISNUMBER(H775),
        EINSTELLUNGEN!$D$20&amp;H775,
        UPPER(H775)))),
  "")</f>
        <v/>
      </c>
      <c r="AQ775" s="2" t="str">
        <f t="shared" si="427"/>
        <v/>
      </c>
      <c r="AR775" s="2">
        <f t="shared" si="428"/>
        <v>0</v>
      </c>
      <c r="AS775" s="145">
        <f t="shared" si="429"/>
        <v>0.33333333333333331</v>
      </c>
      <c r="AT775" s="2">
        <f t="shared" si="430"/>
        <v>0</v>
      </c>
      <c r="AU775" s="2">
        <f t="shared" si="431"/>
        <v>0</v>
      </c>
      <c r="AV775" s="2">
        <f t="shared" si="432"/>
        <v>0</v>
      </c>
      <c r="AW775" s="2">
        <f t="shared" si="433"/>
        <v>0</v>
      </c>
      <c r="AX775" s="2">
        <f t="shared" si="414"/>
        <v>0</v>
      </c>
      <c r="AY775" s="2">
        <f t="shared" si="434"/>
        <v>0</v>
      </c>
      <c r="AZ775" s="145" t="e">
        <f t="shared" si="435"/>
        <v>#N/A</v>
      </c>
      <c r="BA775" s="145" t="e">
        <f t="shared" si="436"/>
        <v>#N/A</v>
      </c>
      <c r="BB775" s="145">
        <f t="shared" si="437"/>
        <v>2.083333333333337E-2</v>
      </c>
      <c r="BC775" s="2">
        <f>IF(AM775,
  IF(AND(AL775=$J$31,_xlfn.DAYS(AH775,DATE(AI775,1,1))&lt;7),
    MAX(0,EINSTELLUNGEN!$D$12+1-WEEKDAY(DATE(EINSTELLUNGEN!$D$9,EINSTELLUNGEN!$D$10,1),2)),
    IF(AL775=$J$33,
      MIN(EINSTELLUNGEN!$D$12,WEEKDAY(DATE(EINSTELLUNGEN!$D$9,12,31),2)),
      EINSTELLUNGEN!$D$12
  )) - SUMIF(AL$50:AL$2500,"="&amp;AL775,AX$50:AX$2500),
  0)</f>
        <v>3</v>
      </c>
      <c r="BD775" s="2">
        <f t="shared" si="438"/>
        <v>0.33333333333333331</v>
      </c>
      <c r="BE775" s="2">
        <f t="shared" si="439"/>
        <v>0</v>
      </c>
    </row>
    <row r="776" spans="1:57" ht="10.5" customHeight="1">
      <c r="A776" s="1" t="str">
        <f t="shared" ca="1" si="415"/>
        <v/>
      </c>
      <c r="B776" s="1" t="str">
        <f t="shared" ca="1" si="416"/>
        <v/>
      </c>
      <c r="C776" s="1" t="str">
        <f t="shared" ca="1" si="417"/>
        <v/>
      </c>
      <c r="D776" s="1" t="str">
        <f t="shared" ca="1" si="418"/>
        <v/>
      </c>
      <c r="F776" s="10"/>
      <c r="G776" s="136" t="str">
        <f t="shared" si="419"/>
        <v/>
      </c>
      <c r="H776" s="27"/>
      <c r="I776" s="28"/>
      <c r="J776" s="28"/>
      <c r="K776" s="29"/>
      <c r="L776" s="136"/>
      <c r="M776" s="136"/>
      <c r="N776" s="136"/>
      <c r="O776" s="26" t="str">
        <f t="shared" si="420"/>
        <v/>
      </c>
      <c r="P776" s="218" t="str">
        <f t="shared" si="421"/>
        <v/>
      </c>
      <c r="Q776" s="26" t="str">
        <f t="shared" si="422"/>
        <v/>
      </c>
      <c r="R776" s="22"/>
      <c r="S776" s="99"/>
      <c r="T776" s="10"/>
      <c r="U776" s="229" t="str">
        <f t="shared" si="423"/>
        <v/>
      </c>
      <c r="V776" s="230"/>
      <c r="W776" s="230"/>
      <c r="X776" s="230"/>
      <c r="Y776" s="230"/>
      <c r="Z776" s="22" t="str">
        <f>""</f>
        <v/>
      </c>
      <c r="AB776" s="23" t="str">
        <f t="shared" si="424"/>
        <v/>
      </c>
      <c r="AC776" s="2" t="b">
        <f>COUNT(Q776:Q$2500)&gt;0</f>
        <v>0</v>
      </c>
      <c r="AD776" s="2" t="b">
        <f t="shared" si="407"/>
        <v>0</v>
      </c>
      <c r="AE776" s="2" t="b">
        <f t="shared" si="408"/>
        <v>0</v>
      </c>
      <c r="AF776" s="2" t="b">
        <f t="shared" si="409"/>
        <v>0</v>
      </c>
      <c r="AG776" s="2" t="b">
        <f>OR(
  AND(AC776,NOT(AC777)),
  AND(AF776,WEEKDAY(AH775,2)=EINSTELLUNGEN!$D$12),
  AND(AF776,AH776=$J$35)
)</f>
        <v>0</v>
      </c>
      <c r="AH776" s="2">
        <f>IF(AE776,AH775+IF(WEEKDAY(AH775+1,2)&lt;=EINSTELLUNGEN!$D$12,1,$J$36),AH775)</f>
        <v>42020</v>
      </c>
      <c r="AI776" s="2">
        <f t="shared" si="410"/>
        <v>2019</v>
      </c>
      <c r="AJ776" s="2">
        <f t="shared" si="411"/>
        <v>201901</v>
      </c>
      <c r="AK776" s="2">
        <f t="shared" si="412"/>
        <v>201901</v>
      </c>
      <c r="AL776" s="2">
        <f t="shared" si="440"/>
        <v>201903</v>
      </c>
      <c r="AM776" s="2" t="b">
        <f t="shared" si="413"/>
        <v>1</v>
      </c>
      <c r="AN776" s="4" t="e">
        <f t="shared" si="425"/>
        <v>#N/A</v>
      </c>
      <c r="AO776" s="4" t="e">
        <f t="shared" si="426"/>
        <v>#N/A</v>
      </c>
      <c r="AP776" s="2" t="str">
        <f>IF(AD776,
  IF(ISBLANK(H776),
    AP775,
    IF(LEN(H776)=1,
      IF(OR(UPPER(H776)="A",UPPER(H776)="I"),
        EINSTELLUNGEN!$D$21,
        IF(OR(UPPER(H776)="B",UPPER(H776)="M"),
          EINSTELLUNGEN!$D$22,
          IF(OR(UPPER(H776)="C",UPPER(H776)="S"),
            EINSTELLUNGEN!$D$23,
            IF(UPPER(H776)="D",
              EINSTELLUNGEN!$D$24,
              IF(UPPER(H776)="E",
                EINSTELLUNGEN!$D$25,
                UPPER(H776)))))),
      IF(ISNUMBER(H776),
        EINSTELLUNGEN!$D$20&amp;H776,
        UPPER(H776)))),
  "")</f>
        <v/>
      </c>
      <c r="AQ776" s="2" t="str">
        <f t="shared" si="427"/>
        <v/>
      </c>
      <c r="AR776" s="2">
        <f t="shared" si="428"/>
        <v>0</v>
      </c>
      <c r="AS776" s="145">
        <f t="shared" si="429"/>
        <v>0.33333333333333331</v>
      </c>
      <c r="AT776" s="2">
        <f t="shared" si="430"/>
        <v>0</v>
      </c>
      <c r="AU776" s="2">
        <f t="shared" si="431"/>
        <v>0</v>
      </c>
      <c r="AV776" s="2">
        <f t="shared" si="432"/>
        <v>0</v>
      </c>
      <c r="AW776" s="2">
        <f t="shared" si="433"/>
        <v>0</v>
      </c>
      <c r="AX776" s="2">
        <f t="shared" si="414"/>
        <v>0</v>
      </c>
      <c r="AY776" s="2">
        <f t="shared" si="434"/>
        <v>0</v>
      </c>
      <c r="AZ776" s="145" t="e">
        <f t="shared" si="435"/>
        <v>#N/A</v>
      </c>
      <c r="BA776" s="145" t="e">
        <f t="shared" si="436"/>
        <v>#N/A</v>
      </c>
      <c r="BB776" s="145">
        <f t="shared" si="437"/>
        <v>2.083333333333337E-2</v>
      </c>
      <c r="BC776" s="2">
        <f>IF(AM776,
  IF(AND(AL776=$J$31,_xlfn.DAYS(AH776,DATE(AI776,1,1))&lt;7),
    MAX(0,EINSTELLUNGEN!$D$12+1-WEEKDAY(DATE(EINSTELLUNGEN!$D$9,EINSTELLUNGEN!$D$10,1),2)),
    IF(AL776=$J$33,
      MIN(EINSTELLUNGEN!$D$12,WEEKDAY(DATE(EINSTELLUNGEN!$D$9,12,31),2)),
      EINSTELLUNGEN!$D$12
  )) - SUMIF(AL$50:AL$2500,"="&amp;AL776,AX$50:AX$2500),
  0)</f>
        <v>3</v>
      </c>
      <c r="BD776" s="2">
        <f t="shared" si="438"/>
        <v>0.33333333333333331</v>
      </c>
      <c r="BE776" s="2">
        <f t="shared" si="439"/>
        <v>0</v>
      </c>
    </row>
    <row r="777" spans="1:57" ht="10.5" customHeight="1">
      <c r="A777" s="1" t="str">
        <f t="shared" ca="1" si="415"/>
        <v/>
      </c>
      <c r="B777" s="1" t="str">
        <f t="shared" ca="1" si="416"/>
        <v/>
      </c>
      <c r="C777" s="1" t="str">
        <f t="shared" ca="1" si="417"/>
        <v/>
      </c>
      <c r="D777" s="1" t="str">
        <f t="shared" ca="1" si="418"/>
        <v/>
      </c>
      <c r="F777" s="10"/>
      <c r="G777" s="136" t="str">
        <f t="shared" si="419"/>
        <v/>
      </c>
      <c r="H777" s="27"/>
      <c r="I777" s="28"/>
      <c r="J777" s="28"/>
      <c r="K777" s="29"/>
      <c r="L777" s="136"/>
      <c r="M777" s="136"/>
      <c r="N777" s="136"/>
      <c r="O777" s="26" t="str">
        <f t="shared" si="420"/>
        <v/>
      </c>
      <c r="P777" s="218" t="str">
        <f t="shared" si="421"/>
        <v/>
      </c>
      <c r="Q777" s="26" t="str">
        <f t="shared" si="422"/>
        <v/>
      </c>
      <c r="R777" s="22"/>
      <c r="S777" s="99"/>
      <c r="T777" s="10"/>
      <c r="U777" s="229" t="str">
        <f t="shared" si="423"/>
        <v/>
      </c>
      <c r="V777" s="230"/>
      <c r="W777" s="230"/>
      <c r="X777" s="230"/>
      <c r="Y777" s="230"/>
      <c r="Z777" s="22" t="str">
        <f>""</f>
        <v/>
      </c>
      <c r="AB777" s="23" t="str">
        <f t="shared" si="424"/>
        <v/>
      </c>
      <c r="AC777" s="2" t="b">
        <f>COUNT(Q777:Q$2500)&gt;0</f>
        <v>0</v>
      </c>
      <c r="AD777" s="2" t="b">
        <f t="shared" si="407"/>
        <v>0</v>
      </c>
      <c r="AE777" s="2" t="b">
        <f t="shared" si="408"/>
        <v>0</v>
      </c>
      <c r="AF777" s="2" t="b">
        <f t="shared" si="409"/>
        <v>0</v>
      </c>
      <c r="AG777" s="2" t="b">
        <f>OR(
  AND(AC777,NOT(AC778)),
  AND(AF777,WEEKDAY(AH776,2)=EINSTELLUNGEN!$D$12),
  AND(AF777,AH777=$J$35)
)</f>
        <v>0</v>
      </c>
      <c r="AH777" s="2">
        <f>IF(AE777,AH776+IF(WEEKDAY(AH776+1,2)&lt;=EINSTELLUNGEN!$D$12,1,$J$36),AH776)</f>
        <v>42020</v>
      </c>
      <c r="AI777" s="2">
        <f t="shared" si="410"/>
        <v>2019</v>
      </c>
      <c r="AJ777" s="2">
        <f t="shared" si="411"/>
        <v>201901</v>
      </c>
      <c r="AK777" s="2">
        <f t="shared" si="412"/>
        <v>201901</v>
      </c>
      <c r="AL777" s="2">
        <f t="shared" si="440"/>
        <v>201903</v>
      </c>
      <c r="AM777" s="2" t="b">
        <f t="shared" si="413"/>
        <v>1</v>
      </c>
      <c r="AN777" s="4" t="e">
        <f t="shared" si="425"/>
        <v>#N/A</v>
      </c>
      <c r="AO777" s="4" t="e">
        <f t="shared" si="426"/>
        <v>#N/A</v>
      </c>
      <c r="AP777" s="2" t="str">
        <f>IF(AD777,
  IF(ISBLANK(H777),
    AP776,
    IF(LEN(H777)=1,
      IF(OR(UPPER(H777)="A",UPPER(H777)="I"),
        EINSTELLUNGEN!$D$21,
        IF(OR(UPPER(H777)="B",UPPER(H777)="M"),
          EINSTELLUNGEN!$D$22,
          IF(OR(UPPER(H777)="C",UPPER(H777)="S"),
            EINSTELLUNGEN!$D$23,
            IF(UPPER(H777)="D",
              EINSTELLUNGEN!$D$24,
              IF(UPPER(H777)="E",
                EINSTELLUNGEN!$D$25,
                UPPER(H777)))))),
      IF(ISNUMBER(H777),
        EINSTELLUNGEN!$D$20&amp;H777,
        UPPER(H777)))),
  "")</f>
        <v/>
      </c>
      <c r="AQ777" s="2" t="str">
        <f t="shared" si="427"/>
        <v/>
      </c>
      <c r="AR777" s="2">
        <f t="shared" si="428"/>
        <v>0</v>
      </c>
      <c r="AS777" s="145">
        <f t="shared" si="429"/>
        <v>0.33333333333333331</v>
      </c>
      <c r="AT777" s="2">
        <f t="shared" si="430"/>
        <v>0</v>
      </c>
      <c r="AU777" s="2">
        <f t="shared" si="431"/>
        <v>0</v>
      </c>
      <c r="AV777" s="2">
        <f t="shared" si="432"/>
        <v>0</v>
      </c>
      <c r="AW777" s="2">
        <f t="shared" si="433"/>
        <v>0</v>
      </c>
      <c r="AX777" s="2">
        <f t="shared" si="414"/>
        <v>0</v>
      </c>
      <c r="AY777" s="2">
        <f t="shared" si="434"/>
        <v>0</v>
      </c>
      <c r="AZ777" s="145" t="e">
        <f t="shared" si="435"/>
        <v>#N/A</v>
      </c>
      <c r="BA777" s="145" t="e">
        <f t="shared" si="436"/>
        <v>#N/A</v>
      </c>
      <c r="BB777" s="145">
        <f t="shared" si="437"/>
        <v>2.083333333333337E-2</v>
      </c>
      <c r="BC777" s="2">
        <f>IF(AM777,
  IF(AND(AL777=$J$31,_xlfn.DAYS(AH777,DATE(AI777,1,1))&lt;7),
    MAX(0,EINSTELLUNGEN!$D$12+1-WEEKDAY(DATE(EINSTELLUNGEN!$D$9,EINSTELLUNGEN!$D$10,1),2)),
    IF(AL777=$J$33,
      MIN(EINSTELLUNGEN!$D$12,WEEKDAY(DATE(EINSTELLUNGEN!$D$9,12,31),2)),
      EINSTELLUNGEN!$D$12
  )) - SUMIF(AL$50:AL$2500,"="&amp;AL777,AX$50:AX$2500),
  0)</f>
        <v>3</v>
      </c>
      <c r="BD777" s="2">
        <f t="shared" si="438"/>
        <v>0.33333333333333331</v>
      </c>
      <c r="BE777" s="2">
        <f t="shared" si="439"/>
        <v>0</v>
      </c>
    </row>
    <row r="778" spans="1:57" ht="10.5" customHeight="1">
      <c r="A778" s="1" t="str">
        <f t="shared" ca="1" si="415"/>
        <v/>
      </c>
      <c r="B778" s="1" t="str">
        <f t="shared" ca="1" si="416"/>
        <v/>
      </c>
      <c r="C778" s="1" t="str">
        <f t="shared" ca="1" si="417"/>
        <v/>
      </c>
      <c r="D778" s="1" t="str">
        <f t="shared" ca="1" si="418"/>
        <v/>
      </c>
      <c r="F778" s="10"/>
      <c r="G778" s="136" t="str">
        <f t="shared" si="419"/>
        <v/>
      </c>
      <c r="H778" s="27"/>
      <c r="I778" s="28"/>
      <c r="J778" s="28"/>
      <c r="K778" s="29"/>
      <c r="L778" s="136"/>
      <c r="M778" s="136"/>
      <c r="N778" s="136"/>
      <c r="O778" s="26" t="str">
        <f t="shared" si="420"/>
        <v/>
      </c>
      <c r="P778" s="218" t="str">
        <f t="shared" si="421"/>
        <v/>
      </c>
      <c r="Q778" s="26" t="str">
        <f t="shared" si="422"/>
        <v/>
      </c>
      <c r="R778" s="22"/>
      <c r="S778" s="99"/>
      <c r="T778" s="10"/>
      <c r="U778" s="229" t="str">
        <f t="shared" si="423"/>
        <v/>
      </c>
      <c r="V778" s="230"/>
      <c r="W778" s="230"/>
      <c r="X778" s="230"/>
      <c r="Y778" s="230"/>
      <c r="Z778" s="22" t="str">
        <f>""</f>
        <v/>
      </c>
      <c r="AB778" s="23" t="str">
        <f t="shared" si="424"/>
        <v/>
      </c>
      <c r="AC778" s="2" t="b">
        <f>COUNT(Q778:Q$2500)&gt;0</f>
        <v>0</v>
      </c>
      <c r="AD778" s="2" t="b">
        <f t="shared" si="407"/>
        <v>0</v>
      </c>
      <c r="AE778" s="2" t="b">
        <f t="shared" si="408"/>
        <v>0</v>
      </c>
      <c r="AF778" s="2" t="b">
        <f t="shared" si="409"/>
        <v>0</v>
      </c>
      <c r="AG778" s="2" t="b">
        <f>OR(
  AND(AC778,NOT(AC779)),
  AND(AF778,WEEKDAY(AH777,2)=EINSTELLUNGEN!$D$12),
  AND(AF778,AH778=$J$35)
)</f>
        <v>0</v>
      </c>
      <c r="AH778" s="2">
        <f>IF(AE778,AH777+IF(WEEKDAY(AH777+1,2)&lt;=EINSTELLUNGEN!$D$12,1,$J$36),AH777)</f>
        <v>42020</v>
      </c>
      <c r="AI778" s="2">
        <f t="shared" si="410"/>
        <v>2019</v>
      </c>
      <c r="AJ778" s="2">
        <f t="shared" si="411"/>
        <v>201901</v>
      </c>
      <c r="AK778" s="2">
        <f t="shared" si="412"/>
        <v>201901</v>
      </c>
      <c r="AL778" s="2">
        <f t="shared" si="440"/>
        <v>201903</v>
      </c>
      <c r="AM778" s="2" t="b">
        <f t="shared" si="413"/>
        <v>1</v>
      </c>
      <c r="AN778" s="4" t="e">
        <f t="shared" si="425"/>
        <v>#N/A</v>
      </c>
      <c r="AO778" s="4" t="e">
        <f t="shared" si="426"/>
        <v>#N/A</v>
      </c>
      <c r="AP778" s="2" t="str">
        <f>IF(AD778,
  IF(ISBLANK(H778),
    AP777,
    IF(LEN(H778)=1,
      IF(OR(UPPER(H778)="A",UPPER(H778)="I"),
        EINSTELLUNGEN!$D$21,
        IF(OR(UPPER(H778)="B",UPPER(H778)="M"),
          EINSTELLUNGEN!$D$22,
          IF(OR(UPPER(H778)="C",UPPER(H778)="S"),
            EINSTELLUNGEN!$D$23,
            IF(UPPER(H778)="D",
              EINSTELLUNGEN!$D$24,
              IF(UPPER(H778)="E",
                EINSTELLUNGEN!$D$25,
                UPPER(H778)))))),
      IF(ISNUMBER(H778),
        EINSTELLUNGEN!$D$20&amp;H778,
        UPPER(H778)))),
  "")</f>
        <v/>
      </c>
      <c r="AQ778" s="2" t="str">
        <f t="shared" si="427"/>
        <v/>
      </c>
      <c r="AR778" s="2">
        <f t="shared" si="428"/>
        <v>0</v>
      </c>
      <c r="AS778" s="145">
        <f t="shared" si="429"/>
        <v>0.33333333333333331</v>
      </c>
      <c r="AT778" s="2">
        <f t="shared" si="430"/>
        <v>0</v>
      </c>
      <c r="AU778" s="2">
        <f t="shared" si="431"/>
        <v>0</v>
      </c>
      <c r="AV778" s="2">
        <f t="shared" si="432"/>
        <v>0</v>
      </c>
      <c r="AW778" s="2">
        <f t="shared" si="433"/>
        <v>0</v>
      </c>
      <c r="AX778" s="2">
        <f t="shared" si="414"/>
        <v>0</v>
      </c>
      <c r="AY778" s="2">
        <f t="shared" si="434"/>
        <v>0</v>
      </c>
      <c r="AZ778" s="145" t="e">
        <f t="shared" si="435"/>
        <v>#N/A</v>
      </c>
      <c r="BA778" s="145" t="e">
        <f t="shared" si="436"/>
        <v>#N/A</v>
      </c>
      <c r="BB778" s="145">
        <f t="shared" si="437"/>
        <v>2.083333333333337E-2</v>
      </c>
      <c r="BC778" s="2">
        <f>IF(AM778,
  IF(AND(AL778=$J$31,_xlfn.DAYS(AH778,DATE(AI778,1,1))&lt;7),
    MAX(0,EINSTELLUNGEN!$D$12+1-WEEKDAY(DATE(EINSTELLUNGEN!$D$9,EINSTELLUNGEN!$D$10,1),2)),
    IF(AL778=$J$33,
      MIN(EINSTELLUNGEN!$D$12,WEEKDAY(DATE(EINSTELLUNGEN!$D$9,12,31),2)),
      EINSTELLUNGEN!$D$12
  )) - SUMIF(AL$50:AL$2500,"="&amp;AL778,AX$50:AX$2500),
  0)</f>
        <v>3</v>
      </c>
      <c r="BD778" s="2">
        <f t="shared" si="438"/>
        <v>0.33333333333333331</v>
      </c>
      <c r="BE778" s="2">
        <f t="shared" si="439"/>
        <v>0</v>
      </c>
    </row>
    <row r="779" spans="1:57" ht="10.5" customHeight="1">
      <c r="A779" s="1" t="str">
        <f t="shared" ca="1" si="415"/>
        <v/>
      </c>
      <c r="B779" s="1" t="str">
        <f t="shared" ca="1" si="416"/>
        <v/>
      </c>
      <c r="C779" s="1" t="str">
        <f t="shared" ca="1" si="417"/>
        <v/>
      </c>
      <c r="D779" s="1" t="str">
        <f t="shared" ca="1" si="418"/>
        <v/>
      </c>
      <c r="F779" s="10"/>
      <c r="G779" s="136" t="str">
        <f t="shared" si="419"/>
        <v/>
      </c>
      <c r="H779" s="27"/>
      <c r="I779" s="28"/>
      <c r="J779" s="28"/>
      <c r="K779" s="29"/>
      <c r="L779" s="136"/>
      <c r="M779" s="136"/>
      <c r="N779" s="136"/>
      <c r="O779" s="26" t="str">
        <f t="shared" si="420"/>
        <v/>
      </c>
      <c r="P779" s="218" t="str">
        <f t="shared" si="421"/>
        <v/>
      </c>
      <c r="Q779" s="26" t="str">
        <f t="shared" si="422"/>
        <v/>
      </c>
      <c r="R779" s="22"/>
      <c r="S779" s="99"/>
      <c r="T779" s="10"/>
      <c r="U779" s="229" t="str">
        <f t="shared" si="423"/>
        <v/>
      </c>
      <c r="V779" s="230"/>
      <c r="W779" s="230"/>
      <c r="X779" s="230"/>
      <c r="Y779" s="230"/>
      <c r="Z779" s="22" t="str">
        <f>""</f>
        <v/>
      </c>
      <c r="AB779" s="23" t="str">
        <f t="shared" si="424"/>
        <v/>
      </c>
      <c r="AC779" s="2" t="b">
        <f>COUNT(Q779:Q$2500)&gt;0</f>
        <v>0</v>
      </c>
      <c r="AD779" s="2" t="b">
        <f t="shared" si="407"/>
        <v>0</v>
      </c>
      <c r="AE779" s="2" t="b">
        <f t="shared" si="408"/>
        <v>0</v>
      </c>
      <c r="AF779" s="2" t="b">
        <f t="shared" si="409"/>
        <v>0</v>
      </c>
      <c r="AG779" s="2" t="b">
        <f>OR(
  AND(AC779,NOT(AC780)),
  AND(AF779,WEEKDAY(AH778,2)=EINSTELLUNGEN!$D$12),
  AND(AF779,AH779=$J$35)
)</f>
        <v>0</v>
      </c>
      <c r="AH779" s="2">
        <f>IF(AE779,AH778+IF(WEEKDAY(AH778+1,2)&lt;=EINSTELLUNGEN!$D$12,1,$J$36),AH778)</f>
        <v>42020</v>
      </c>
      <c r="AI779" s="2">
        <f t="shared" si="410"/>
        <v>2019</v>
      </c>
      <c r="AJ779" s="2">
        <f t="shared" si="411"/>
        <v>201901</v>
      </c>
      <c r="AK779" s="2">
        <f t="shared" si="412"/>
        <v>201901</v>
      </c>
      <c r="AL779" s="2">
        <f t="shared" si="440"/>
        <v>201903</v>
      </c>
      <c r="AM779" s="2" t="b">
        <f t="shared" si="413"/>
        <v>1</v>
      </c>
      <c r="AN779" s="4" t="e">
        <f t="shared" si="425"/>
        <v>#N/A</v>
      </c>
      <c r="AO779" s="4" t="e">
        <f t="shared" si="426"/>
        <v>#N/A</v>
      </c>
      <c r="AP779" s="2" t="str">
        <f>IF(AD779,
  IF(ISBLANK(H779),
    AP778,
    IF(LEN(H779)=1,
      IF(OR(UPPER(H779)="A",UPPER(H779)="I"),
        EINSTELLUNGEN!$D$21,
        IF(OR(UPPER(H779)="B",UPPER(H779)="M"),
          EINSTELLUNGEN!$D$22,
          IF(OR(UPPER(H779)="C",UPPER(H779)="S"),
            EINSTELLUNGEN!$D$23,
            IF(UPPER(H779)="D",
              EINSTELLUNGEN!$D$24,
              IF(UPPER(H779)="E",
                EINSTELLUNGEN!$D$25,
                UPPER(H779)))))),
      IF(ISNUMBER(H779),
        EINSTELLUNGEN!$D$20&amp;H779,
        UPPER(H779)))),
  "")</f>
        <v/>
      </c>
      <c r="AQ779" s="2" t="str">
        <f t="shared" si="427"/>
        <v/>
      </c>
      <c r="AR779" s="2">
        <f t="shared" si="428"/>
        <v>0</v>
      </c>
      <c r="AS779" s="145">
        <f t="shared" si="429"/>
        <v>0.33333333333333331</v>
      </c>
      <c r="AT779" s="2">
        <f t="shared" si="430"/>
        <v>0</v>
      </c>
      <c r="AU779" s="2">
        <f t="shared" si="431"/>
        <v>0</v>
      </c>
      <c r="AV779" s="2">
        <f t="shared" si="432"/>
        <v>0</v>
      </c>
      <c r="AW779" s="2">
        <f t="shared" si="433"/>
        <v>0</v>
      </c>
      <c r="AX779" s="2">
        <f t="shared" si="414"/>
        <v>0</v>
      </c>
      <c r="AY779" s="2">
        <f t="shared" si="434"/>
        <v>0</v>
      </c>
      <c r="AZ779" s="145" t="e">
        <f t="shared" si="435"/>
        <v>#N/A</v>
      </c>
      <c r="BA779" s="145" t="e">
        <f t="shared" si="436"/>
        <v>#N/A</v>
      </c>
      <c r="BB779" s="145">
        <f t="shared" si="437"/>
        <v>2.083333333333337E-2</v>
      </c>
      <c r="BC779" s="2">
        <f>IF(AM779,
  IF(AND(AL779=$J$31,_xlfn.DAYS(AH779,DATE(AI779,1,1))&lt;7),
    MAX(0,EINSTELLUNGEN!$D$12+1-WEEKDAY(DATE(EINSTELLUNGEN!$D$9,EINSTELLUNGEN!$D$10,1),2)),
    IF(AL779=$J$33,
      MIN(EINSTELLUNGEN!$D$12,WEEKDAY(DATE(EINSTELLUNGEN!$D$9,12,31),2)),
      EINSTELLUNGEN!$D$12
  )) - SUMIF(AL$50:AL$2500,"="&amp;AL779,AX$50:AX$2500),
  0)</f>
        <v>3</v>
      </c>
      <c r="BD779" s="2">
        <f t="shared" si="438"/>
        <v>0.33333333333333331</v>
      </c>
      <c r="BE779" s="2">
        <f t="shared" si="439"/>
        <v>0</v>
      </c>
    </row>
    <row r="780" spans="1:57" ht="10.5" customHeight="1">
      <c r="A780" s="1" t="str">
        <f t="shared" ca="1" si="415"/>
        <v/>
      </c>
      <c r="B780" s="1" t="str">
        <f t="shared" ca="1" si="416"/>
        <v/>
      </c>
      <c r="C780" s="1" t="str">
        <f t="shared" ca="1" si="417"/>
        <v/>
      </c>
      <c r="D780" s="1" t="str">
        <f t="shared" ca="1" si="418"/>
        <v/>
      </c>
      <c r="F780" s="10"/>
      <c r="G780" s="136" t="str">
        <f t="shared" si="419"/>
        <v/>
      </c>
      <c r="H780" s="27"/>
      <c r="I780" s="28"/>
      <c r="J780" s="28"/>
      <c r="K780" s="29"/>
      <c r="L780" s="136"/>
      <c r="M780" s="136"/>
      <c r="N780" s="136"/>
      <c r="O780" s="26" t="str">
        <f t="shared" si="420"/>
        <v/>
      </c>
      <c r="P780" s="218" t="str">
        <f t="shared" si="421"/>
        <v/>
      </c>
      <c r="Q780" s="26" t="str">
        <f t="shared" si="422"/>
        <v/>
      </c>
      <c r="R780" s="22"/>
      <c r="S780" s="99"/>
      <c r="T780" s="10"/>
      <c r="U780" s="229" t="str">
        <f t="shared" si="423"/>
        <v/>
      </c>
      <c r="V780" s="230"/>
      <c r="W780" s="230"/>
      <c r="X780" s="230"/>
      <c r="Y780" s="230"/>
      <c r="Z780" s="22" t="str">
        <f>""</f>
        <v/>
      </c>
      <c r="AB780" s="23" t="str">
        <f t="shared" si="424"/>
        <v/>
      </c>
      <c r="AC780" s="2" t="b">
        <f>COUNT(Q780:Q$2500)&gt;0</f>
        <v>0</v>
      </c>
      <c r="AD780" s="2" t="b">
        <f t="shared" si="407"/>
        <v>0</v>
      </c>
      <c r="AE780" s="2" t="b">
        <f t="shared" si="408"/>
        <v>0</v>
      </c>
      <c r="AF780" s="2" t="b">
        <f t="shared" si="409"/>
        <v>0</v>
      </c>
      <c r="AG780" s="2" t="b">
        <f>OR(
  AND(AC780,NOT(AC781)),
  AND(AF780,WEEKDAY(AH779,2)=EINSTELLUNGEN!$D$12),
  AND(AF780,AH780=$J$35)
)</f>
        <v>0</v>
      </c>
      <c r="AH780" s="2">
        <f>IF(AE780,AH779+IF(WEEKDAY(AH779+1,2)&lt;=EINSTELLUNGEN!$D$12,1,$J$36),AH779)</f>
        <v>42020</v>
      </c>
      <c r="AI780" s="2">
        <f t="shared" si="410"/>
        <v>2019</v>
      </c>
      <c r="AJ780" s="2">
        <f t="shared" si="411"/>
        <v>201901</v>
      </c>
      <c r="AK780" s="2">
        <f t="shared" si="412"/>
        <v>201901</v>
      </c>
      <c r="AL780" s="2">
        <f t="shared" si="440"/>
        <v>201903</v>
      </c>
      <c r="AM780" s="2" t="b">
        <f t="shared" si="413"/>
        <v>1</v>
      </c>
      <c r="AN780" s="4" t="e">
        <f t="shared" si="425"/>
        <v>#N/A</v>
      </c>
      <c r="AO780" s="4" t="e">
        <f t="shared" si="426"/>
        <v>#N/A</v>
      </c>
      <c r="AP780" s="2" t="str">
        <f>IF(AD780,
  IF(ISBLANK(H780),
    AP779,
    IF(LEN(H780)=1,
      IF(OR(UPPER(H780)="A",UPPER(H780)="I"),
        EINSTELLUNGEN!$D$21,
        IF(OR(UPPER(H780)="B",UPPER(H780)="M"),
          EINSTELLUNGEN!$D$22,
          IF(OR(UPPER(H780)="C",UPPER(H780)="S"),
            EINSTELLUNGEN!$D$23,
            IF(UPPER(H780)="D",
              EINSTELLUNGEN!$D$24,
              IF(UPPER(H780)="E",
                EINSTELLUNGEN!$D$25,
                UPPER(H780)))))),
      IF(ISNUMBER(H780),
        EINSTELLUNGEN!$D$20&amp;H780,
        UPPER(H780)))),
  "")</f>
        <v/>
      </c>
      <c r="AQ780" s="2" t="str">
        <f t="shared" si="427"/>
        <v/>
      </c>
      <c r="AR780" s="2">
        <f t="shared" si="428"/>
        <v>0</v>
      </c>
      <c r="AS780" s="145">
        <f t="shared" si="429"/>
        <v>0.33333333333333331</v>
      </c>
      <c r="AT780" s="2">
        <f t="shared" si="430"/>
        <v>0</v>
      </c>
      <c r="AU780" s="2">
        <f t="shared" si="431"/>
        <v>0</v>
      </c>
      <c r="AV780" s="2">
        <f t="shared" si="432"/>
        <v>0</v>
      </c>
      <c r="AW780" s="2">
        <f t="shared" si="433"/>
        <v>0</v>
      </c>
      <c r="AX780" s="2">
        <f t="shared" si="414"/>
        <v>0</v>
      </c>
      <c r="AY780" s="2">
        <f t="shared" si="434"/>
        <v>0</v>
      </c>
      <c r="AZ780" s="145" t="e">
        <f t="shared" si="435"/>
        <v>#N/A</v>
      </c>
      <c r="BA780" s="145" t="e">
        <f t="shared" si="436"/>
        <v>#N/A</v>
      </c>
      <c r="BB780" s="145">
        <f t="shared" si="437"/>
        <v>2.083333333333337E-2</v>
      </c>
      <c r="BC780" s="2">
        <f>IF(AM780,
  IF(AND(AL780=$J$31,_xlfn.DAYS(AH780,DATE(AI780,1,1))&lt;7),
    MAX(0,EINSTELLUNGEN!$D$12+1-WEEKDAY(DATE(EINSTELLUNGEN!$D$9,EINSTELLUNGEN!$D$10,1),2)),
    IF(AL780=$J$33,
      MIN(EINSTELLUNGEN!$D$12,WEEKDAY(DATE(EINSTELLUNGEN!$D$9,12,31),2)),
      EINSTELLUNGEN!$D$12
  )) - SUMIF(AL$50:AL$2500,"="&amp;AL780,AX$50:AX$2500),
  0)</f>
        <v>3</v>
      </c>
      <c r="BD780" s="2">
        <f t="shared" si="438"/>
        <v>0.33333333333333331</v>
      </c>
      <c r="BE780" s="2">
        <f t="shared" si="439"/>
        <v>0</v>
      </c>
    </row>
    <row r="781" spans="1:57" ht="10.5" customHeight="1">
      <c r="A781" s="1" t="str">
        <f t="shared" ca="1" si="415"/>
        <v/>
      </c>
      <c r="B781" s="1" t="str">
        <f t="shared" ca="1" si="416"/>
        <v/>
      </c>
      <c r="C781" s="1" t="str">
        <f t="shared" ca="1" si="417"/>
        <v/>
      </c>
      <c r="D781" s="1" t="str">
        <f t="shared" ca="1" si="418"/>
        <v/>
      </c>
      <c r="F781" s="10"/>
      <c r="G781" s="136" t="str">
        <f t="shared" si="419"/>
        <v/>
      </c>
      <c r="H781" s="27"/>
      <c r="I781" s="28"/>
      <c r="J781" s="28"/>
      <c r="K781" s="29"/>
      <c r="L781" s="136"/>
      <c r="M781" s="136"/>
      <c r="N781" s="136"/>
      <c r="O781" s="26" t="str">
        <f t="shared" si="420"/>
        <v/>
      </c>
      <c r="P781" s="218" t="str">
        <f t="shared" si="421"/>
        <v/>
      </c>
      <c r="Q781" s="26" t="str">
        <f t="shared" si="422"/>
        <v/>
      </c>
      <c r="R781" s="22"/>
      <c r="S781" s="99"/>
      <c r="T781" s="10"/>
      <c r="U781" s="229" t="str">
        <f t="shared" si="423"/>
        <v/>
      </c>
      <c r="V781" s="230"/>
      <c r="W781" s="230"/>
      <c r="X781" s="230"/>
      <c r="Y781" s="230"/>
      <c r="Z781" s="22" t="str">
        <f>""</f>
        <v/>
      </c>
      <c r="AB781" s="23" t="str">
        <f t="shared" si="424"/>
        <v/>
      </c>
      <c r="AC781" s="2" t="b">
        <f>COUNT(Q781:Q$2500)&gt;0</f>
        <v>0</v>
      </c>
      <c r="AD781" s="2" t="b">
        <f t="shared" si="407"/>
        <v>0</v>
      </c>
      <c r="AE781" s="2" t="b">
        <f t="shared" si="408"/>
        <v>0</v>
      </c>
      <c r="AF781" s="2" t="b">
        <f t="shared" si="409"/>
        <v>0</v>
      </c>
      <c r="AG781" s="2" t="b">
        <f>OR(
  AND(AC781,NOT(AC782)),
  AND(AF781,WEEKDAY(AH780,2)=EINSTELLUNGEN!$D$12),
  AND(AF781,AH781=$J$35)
)</f>
        <v>0</v>
      </c>
      <c r="AH781" s="2">
        <f>IF(AE781,AH780+IF(WEEKDAY(AH780+1,2)&lt;=EINSTELLUNGEN!$D$12,1,$J$36),AH780)</f>
        <v>42020</v>
      </c>
      <c r="AI781" s="2">
        <f t="shared" si="410"/>
        <v>2019</v>
      </c>
      <c r="AJ781" s="2">
        <f t="shared" si="411"/>
        <v>201901</v>
      </c>
      <c r="AK781" s="2">
        <f t="shared" si="412"/>
        <v>201901</v>
      </c>
      <c r="AL781" s="2">
        <f t="shared" si="440"/>
        <v>201903</v>
      </c>
      <c r="AM781" s="2" t="b">
        <f t="shared" si="413"/>
        <v>1</v>
      </c>
      <c r="AN781" s="4" t="e">
        <f t="shared" si="425"/>
        <v>#N/A</v>
      </c>
      <c r="AO781" s="4" t="e">
        <f t="shared" si="426"/>
        <v>#N/A</v>
      </c>
      <c r="AP781" s="2" t="str">
        <f>IF(AD781,
  IF(ISBLANK(H781),
    AP780,
    IF(LEN(H781)=1,
      IF(OR(UPPER(H781)="A",UPPER(H781)="I"),
        EINSTELLUNGEN!$D$21,
        IF(OR(UPPER(H781)="B",UPPER(H781)="M"),
          EINSTELLUNGEN!$D$22,
          IF(OR(UPPER(H781)="C",UPPER(H781)="S"),
            EINSTELLUNGEN!$D$23,
            IF(UPPER(H781)="D",
              EINSTELLUNGEN!$D$24,
              IF(UPPER(H781)="E",
                EINSTELLUNGEN!$D$25,
                UPPER(H781)))))),
      IF(ISNUMBER(H781),
        EINSTELLUNGEN!$D$20&amp;H781,
        UPPER(H781)))),
  "")</f>
        <v/>
      </c>
      <c r="AQ781" s="2" t="str">
        <f t="shared" si="427"/>
        <v/>
      </c>
      <c r="AR781" s="2">
        <f t="shared" si="428"/>
        <v>0</v>
      </c>
      <c r="AS781" s="145">
        <f t="shared" si="429"/>
        <v>0.33333333333333331</v>
      </c>
      <c r="AT781" s="2">
        <f t="shared" si="430"/>
        <v>0</v>
      </c>
      <c r="AU781" s="2">
        <f t="shared" si="431"/>
        <v>0</v>
      </c>
      <c r="AV781" s="2">
        <f t="shared" si="432"/>
        <v>0</v>
      </c>
      <c r="AW781" s="2">
        <f t="shared" si="433"/>
        <v>0</v>
      </c>
      <c r="AX781" s="2">
        <f t="shared" si="414"/>
        <v>0</v>
      </c>
      <c r="AY781" s="2">
        <f t="shared" si="434"/>
        <v>0</v>
      </c>
      <c r="AZ781" s="145" t="e">
        <f t="shared" si="435"/>
        <v>#N/A</v>
      </c>
      <c r="BA781" s="145" t="e">
        <f t="shared" si="436"/>
        <v>#N/A</v>
      </c>
      <c r="BB781" s="145">
        <f t="shared" si="437"/>
        <v>2.083333333333337E-2</v>
      </c>
      <c r="BC781" s="2">
        <f>IF(AM781,
  IF(AND(AL781=$J$31,_xlfn.DAYS(AH781,DATE(AI781,1,1))&lt;7),
    MAX(0,EINSTELLUNGEN!$D$12+1-WEEKDAY(DATE(EINSTELLUNGEN!$D$9,EINSTELLUNGEN!$D$10,1),2)),
    IF(AL781=$J$33,
      MIN(EINSTELLUNGEN!$D$12,WEEKDAY(DATE(EINSTELLUNGEN!$D$9,12,31),2)),
      EINSTELLUNGEN!$D$12
  )) - SUMIF(AL$50:AL$2500,"="&amp;AL781,AX$50:AX$2500),
  0)</f>
        <v>3</v>
      </c>
      <c r="BD781" s="2">
        <f t="shared" si="438"/>
        <v>0.33333333333333331</v>
      </c>
      <c r="BE781" s="2">
        <f t="shared" si="439"/>
        <v>0</v>
      </c>
    </row>
    <row r="782" spans="1:57" ht="10.5" customHeight="1">
      <c r="A782" s="1" t="str">
        <f t="shared" ca="1" si="415"/>
        <v/>
      </c>
      <c r="B782" s="1" t="str">
        <f t="shared" ca="1" si="416"/>
        <v/>
      </c>
      <c r="C782" s="1" t="str">
        <f t="shared" ca="1" si="417"/>
        <v/>
      </c>
      <c r="D782" s="1" t="str">
        <f t="shared" ca="1" si="418"/>
        <v/>
      </c>
      <c r="F782" s="10"/>
      <c r="G782" s="136" t="str">
        <f t="shared" si="419"/>
        <v/>
      </c>
      <c r="H782" s="27"/>
      <c r="I782" s="28"/>
      <c r="J782" s="28"/>
      <c r="K782" s="29"/>
      <c r="L782" s="136"/>
      <c r="M782" s="136"/>
      <c r="N782" s="136"/>
      <c r="O782" s="26" t="str">
        <f t="shared" si="420"/>
        <v/>
      </c>
      <c r="P782" s="218" t="str">
        <f t="shared" si="421"/>
        <v/>
      </c>
      <c r="Q782" s="26" t="str">
        <f t="shared" si="422"/>
        <v/>
      </c>
      <c r="R782" s="22"/>
      <c r="S782" s="99"/>
      <c r="T782" s="10"/>
      <c r="U782" s="229" t="str">
        <f t="shared" si="423"/>
        <v/>
      </c>
      <c r="V782" s="230"/>
      <c r="W782" s="230"/>
      <c r="X782" s="230"/>
      <c r="Y782" s="230"/>
      <c r="Z782" s="22" t="str">
        <f>""</f>
        <v/>
      </c>
      <c r="AB782" s="23" t="str">
        <f t="shared" si="424"/>
        <v/>
      </c>
      <c r="AC782" s="2" t="b">
        <f>COUNT(Q782:Q$2500)&gt;0</f>
        <v>0</v>
      </c>
      <c r="AD782" s="2" t="b">
        <f t="shared" si="407"/>
        <v>0</v>
      </c>
      <c r="AE782" s="2" t="b">
        <f t="shared" si="408"/>
        <v>0</v>
      </c>
      <c r="AF782" s="2" t="b">
        <f t="shared" si="409"/>
        <v>0</v>
      </c>
      <c r="AG782" s="2" t="b">
        <f>OR(
  AND(AC782,NOT(AC783)),
  AND(AF782,WEEKDAY(AH781,2)=EINSTELLUNGEN!$D$12),
  AND(AF782,AH782=$J$35)
)</f>
        <v>0</v>
      </c>
      <c r="AH782" s="2">
        <f>IF(AE782,AH781+IF(WEEKDAY(AH781+1,2)&lt;=EINSTELLUNGEN!$D$12,1,$J$36),AH781)</f>
        <v>42020</v>
      </c>
      <c r="AI782" s="2">
        <f t="shared" si="410"/>
        <v>2019</v>
      </c>
      <c r="AJ782" s="2">
        <f t="shared" si="411"/>
        <v>201901</v>
      </c>
      <c r="AK782" s="2">
        <f t="shared" si="412"/>
        <v>201901</v>
      </c>
      <c r="AL782" s="2">
        <f t="shared" si="440"/>
        <v>201903</v>
      </c>
      <c r="AM782" s="2" t="b">
        <f t="shared" si="413"/>
        <v>1</v>
      </c>
      <c r="AN782" s="4" t="e">
        <f t="shared" si="425"/>
        <v>#N/A</v>
      </c>
      <c r="AO782" s="4" t="e">
        <f t="shared" si="426"/>
        <v>#N/A</v>
      </c>
      <c r="AP782" s="2" t="str">
        <f>IF(AD782,
  IF(ISBLANK(H782),
    AP781,
    IF(LEN(H782)=1,
      IF(OR(UPPER(H782)="A",UPPER(H782)="I"),
        EINSTELLUNGEN!$D$21,
        IF(OR(UPPER(H782)="B",UPPER(H782)="M"),
          EINSTELLUNGEN!$D$22,
          IF(OR(UPPER(H782)="C",UPPER(H782)="S"),
            EINSTELLUNGEN!$D$23,
            IF(UPPER(H782)="D",
              EINSTELLUNGEN!$D$24,
              IF(UPPER(H782)="E",
                EINSTELLUNGEN!$D$25,
                UPPER(H782)))))),
      IF(ISNUMBER(H782),
        EINSTELLUNGEN!$D$20&amp;H782,
        UPPER(H782)))),
  "")</f>
        <v/>
      </c>
      <c r="AQ782" s="2" t="str">
        <f t="shared" si="427"/>
        <v/>
      </c>
      <c r="AR782" s="2">
        <f t="shared" si="428"/>
        <v>0</v>
      </c>
      <c r="AS782" s="145">
        <f t="shared" si="429"/>
        <v>0.33333333333333331</v>
      </c>
      <c r="AT782" s="2">
        <f t="shared" si="430"/>
        <v>0</v>
      </c>
      <c r="AU782" s="2">
        <f t="shared" si="431"/>
        <v>0</v>
      </c>
      <c r="AV782" s="2">
        <f t="shared" si="432"/>
        <v>0</v>
      </c>
      <c r="AW782" s="2">
        <f t="shared" si="433"/>
        <v>0</v>
      </c>
      <c r="AX782" s="2">
        <f t="shared" si="414"/>
        <v>0</v>
      </c>
      <c r="AY782" s="2">
        <f t="shared" si="434"/>
        <v>0</v>
      </c>
      <c r="AZ782" s="145" t="e">
        <f t="shared" si="435"/>
        <v>#N/A</v>
      </c>
      <c r="BA782" s="145" t="e">
        <f t="shared" si="436"/>
        <v>#N/A</v>
      </c>
      <c r="BB782" s="145">
        <f t="shared" si="437"/>
        <v>2.083333333333337E-2</v>
      </c>
      <c r="BC782" s="2">
        <f>IF(AM782,
  IF(AND(AL782=$J$31,_xlfn.DAYS(AH782,DATE(AI782,1,1))&lt;7),
    MAX(0,EINSTELLUNGEN!$D$12+1-WEEKDAY(DATE(EINSTELLUNGEN!$D$9,EINSTELLUNGEN!$D$10,1),2)),
    IF(AL782=$J$33,
      MIN(EINSTELLUNGEN!$D$12,WEEKDAY(DATE(EINSTELLUNGEN!$D$9,12,31),2)),
      EINSTELLUNGEN!$D$12
  )) - SUMIF(AL$50:AL$2500,"="&amp;AL782,AX$50:AX$2500),
  0)</f>
        <v>3</v>
      </c>
      <c r="BD782" s="2">
        <f t="shared" si="438"/>
        <v>0.33333333333333331</v>
      </c>
      <c r="BE782" s="2">
        <f t="shared" si="439"/>
        <v>0</v>
      </c>
    </row>
    <row r="783" spans="1:57" ht="10.5" customHeight="1">
      <c r="A783" s="1" t="str">
        <f t="shared" ca="1" si="415"/>
        <v/>
      </c>
      <c r="B783" s="1" t="str">
        <f t="shared" ca="1" si="416"/>
        <v/>
      </c>
      <c r="C783" s="1" t="str">
        <f t="shared" ca="1" si="417"/>
        <v/>
      </c>
      <c r="D783" s="1" t="str">
        <f t="shared" ca="1" si="418"/>
        <v/>
      </c>
      <c r="F783" s="10"/>
      <c r="G783" s="136" t="str">
        <f t="shared" si="419"/>
        <v/>
      </c>
      <c r="H783" s="27"/>
      <c r="I783" s="28"/>
      <c r="J783" s="28"/>
      <c r="K783" s="29"/>
      <c r="L783" s="136"/>
      <c r="M783" s="136"/>
      <c r="N783" s="136"/>
      <c r="O783" s="26" t="str">
        <f t="shared" si="420"/>
        <v/>
      </c>
      <c r="P783" s="218" t="str">
        <f t="shared" si="421"/>
        <v/>
      </c>
      <c r="Q783" s="26" t="str">
        <f t="shared" si="422"/>
        <v/>
      </c>
      <c r="R783" s="22"/>
      <c r="S783" s="99"/>
      <c r="T783" s="10"/>
      <c r="U783" s="229" t="str">
        <f t="shared" si="423"/>
        <v/>
      </c>
      <c r="V783" s="230"/>
      <c r="W783" s="230"/>
      <c r="X783" s="230"/>
      <c r="Y783" s="230"/>
      <c r="Z783" s="22" t="str">
        <f>""</f>
        <v/>
      </c>
      <c r="AB783" s="23" t="str">
        <f t="shared" si="424"/>
        <v/>
      </c>
      <c r="AC783" s="2" t="b">
        <f>COUNT(Q783:Q$2500)&gt;0</f>
        <v>0</v>
      </c>
      <c r="AD783" s="2" t="b">
        <f t="shared" si="407"/>
        <v>0</v>
      </c>
      <c r="AE783" s="2" t="b">
        <f t="shared" si="408"/>
        <v>0</v>
      </c>
      <c r="AF783" s="2" t="b">
        <f t="shared" si="409"/>
        <v>0</v>
      </c>
      <c r="AG783" s="2" t="b">
        <f>OR(
  AND(AC783,NOT(AC784)),
  AND(AF783,WEEKDAY(AH782,2)=EINSTELLUNGEN!$D$12),
  AND(AF783,AH783=$J$35)
)</f>
        <v>0</v>
      </c>
      <c r="AH783" s="2">
        <f>IF(AE783,AH782+IF(WEEKDAY(AH782+1,2)&lt;=EINSTELLUNGEN!$D$12,1,$J$36),AH782)</f>
        <v>42020</v>
      </c>
      <c r="AI783" s="2">
        <f t="shared" si="410"/>
        <v>2019</v>
      </c>
      <c r="AJ783" s="2">
        <f t="shared" si="411"/>
        <v>201901</v>
      </c>
      <c r="AK783" s="2">
        <f t="shared" si="412"/>
        <v>201901</v>
      </c>
      <c r="AL783" s="2">
        <f t="shared" si="440"/>
        <v>201903</v>
      </c>
      <c r="AM783" s="2" t="b">
        <f t="shared" si="413"/>
        <v>1</v>
      </c>
      <c r="AN783" s="4" t="e">
        <f t="shared" si="425"/>
        <v>#N/A</v>
      </c>
      <c r="AO783" s="4" t="e">
        <f t="shared" si="426"/>
        <v>#N/A</v>
      </c>
      <c r="AP783" s="2" t="str">
        <f>IF(AD783,
  IF(ISBLANK(H783),
    AP782,
    IF(LEN(H783)=1,
      IF(OR(UPPER(H783)="A",UPPER(H783)="I"),
        EINSTELLUNGEN!$D$21,
        IF(OR(UPPER(H783)="B",UPPER(H783)="M"),
          EINSTELLUNGEN!$D$22,
          IF(OR(UPPER(H783)="C",UPPER(H783)="S"),
            EINSTELLUNGEN!$D$23,
            IF(UPPER(H783)="D",
              EINSTELLUNGEN!$D$24,
              IF(UPPER(H783)="E",
                EINSTELLUNGEN!$D$25,
                UPPER(H783)))))),
      IF(ISNUMBER(H783),
        EINSTELLUNGEN!$D$20&amp;H783,
        UPPER(H783)))),
  "")</f>
        <v/>
      </c>
      <c r="AQ783" s="2" t="str">
        <f t="shared" si="427"/>
        <v/>
      </c>
      <c r="AR783" s="2">
        <f t="shared" si="428"/>
        <v>0</v>
      </c>
      <c r="AS783" s="145">
        <f t="shared" si="429"/>
        <v>0.33333333333333331</v>
      </c>
      <c r="AT783" s="2">
        <f t="shared" si="430"/>
        <v>0</v>
      </c>
      <c r="AU783" s="2">
        <f t="shared" si="431"/>
        <v>0</v>
      </c>
      <c r="AV783" s="2">
        <f t="shared" si="432"/>
        <v>0</v>
      </c>
      <c r="AW783" s="2">
        <f t="shared" si="433"/>
        <v>0</v>
      </c>
      <c r="AX783" s="2">
        <f t="shared" si="414"/>
        <v>0</v>
      </c>
      <c r="AY783" s="2">
        <f t="shared" si="434"/>
        <v>0</v>
      </c>
      <c r="AZ783" s="145" t="e">
        <f t="shared" si="435"/>
        <v>#N/A</v>
      </c>
      <c r="BA783" s="145" t="e">
        <f t="shared" si="436"/>
        <v>#N/A</v>
      </c>
      <c r="BB783" s="145">
        <f t="shared" si="437"/>
        <v>2.083333333333337E-2</v>
      </c>
      <c r="BC783" s="2">
        <f>IF(AM783,
  IF(AND(AL783=$J$31,_xlfn.DAYS(AH783,DATE(AI783,1,1))&lt;7),
    MAX(0,EINSTELLUNGEN!$D$12+1-WEEKDAY(DATE(EINSTELLUNGEN!$D$9,EINSTELLUNGEN!$D$10,1),2)),
    IF(AL783=$J$33,
      MIN(EINSTELLUNGEN!$D$12,WEEKDAY(DATE(EINSTELLUNGEN!$D$9,12,31),2)),
      EINSTELLUNGEN!$D$12
  )) - SUMIF(AL$50:AL$2500,"="&amp;AL783,AX$50:AX$2500),
  0)</f>
        <v>3</v>
      </c>
      <c r="BD783" s="2">
        <f t="shared" si="438"/>
        <v>0.33333333333333331</v>
      </c>
      <c r="BE783" s="2">
        <f t="shared" si="439"/>
        <v>0</v>
      </c>
    </row>
    <row r="784" spans="1:57" ht="10.5" customHeight="1">
      <c r="A784" s="1" t="str">
        <f t="shared" ca="1" si="415"/>
        <v/>
      </c>
      <c r="B784" s="1" t="str">
        <f t="shared" ca="1" si="416"/>
        <v/>
      </c>
      <c r="C784" s="1" t="str">
        <f t="shared" ca="1" si="417"/>
        <v/>
      </c>
      <c r="D784" s="1" t="str">
        <f t="shared" ca="1" si="418"/>
        <v/>
      </c>
      <c r="F784" s="10"/>
      <c r="G784" s="136" t="str">
        <f t="shared" si="419"/>
        <v/>
      </c>
      <c r="H784" s="27"/>
      <c r="I784" s="28"/>
      <c r="J784" s="28"/>
      <c r="K784" s="29"/>
      <c r="L784" s="136"/>
      <c r="M784" s="136"/>
      <c r="N784" s="136"/>
      <c r="O784" s="26" t="str">
        <f t="shared" si="420"/>
        <v/>
      </c>
      <c r="P784" s="218" t="str">
        <f t="shared" si="421"/>
        <v/>
      </c>
      <c r="Q784" s="26" t="str">
        <f t="shared" si="422"/>
        <v/>
      </c>
      <c r="R784" s="22"/>
      <c r="S784" s="99"/>
      <c r="T784" s="10"/>
      <c r="U784" s="229" t="str">
        <f t="shared" si="423"/>
        <v/>
      </c>
      <c r="V784" s="230"/>
      <c r="W784" s="230"/>
      <c r="X784" s="230"/>
      <c r="Y784" s="230"/>
      <c r="Z784" s="22" t="str">
        <f>""</f>
        <v/>
      </c>
      <c r="AB784" s="23" t="str">
        <f t="shared" si="424"/>
        <v/>
      </c>
      <c r="AC784" s="2" t="b">
        <f>COUNT(Q784:Q$2500)&gt;0</f>
        <v>0</v>
      </c>
      <c r="AD784" s="2" t="b">
        <f t="shared" si="407"/>
        <v>0</v>
      </c>
      <c r="AE784" s="2" t="b">
        <f t="shared" si="408"/>
        <v>0</v>
      </c>
      <c r="AF784" s="2" t="b">
        <f t="shared" si="409"/>
        <v>0</v>
      </c>
      <c r="AG784" s="2" t="b">
        <f>OR(
  AND(AC784,NOT(AC785)),
  AND(AF784,WEEKDAY(AH783,2)=EINSTELLUNGEN!$D$12),
  AND(AF784,AH784=$J$35)
)</f>
        <v>0</v>
      </c>
      <c r="AH784" s="2">
        <f>IF(AE784,AH783+IF(WEEKDAY(AH783+1,2)&lt;=EINSTELLUNGEN!$D$12,1,$J$36),AH783)</f>
        <v>42020</v>
      </c>
      <c r="AI784" s="2">
        <f t="shared" si="410"/>
        <v>2019</v>
      </c>
      <c r="AJ784" s="2">
        <f t="shared" si="411"/>
        <v>201901</v>
      </c>
      <c r="AK784" s="2">
        <f t="shared" si="412"/>
        <v>201901</v>
      </c>
      <c r="AL784" s="2">
        <f t="shared" si="440"/>
        <v>201903</v>
      </c>
      <c r="AM784" s="2" t="b">
        <f t="shared" si="413"/>
        <v>1</v>
      </c>
      <c r="AN784" s="4" t="e">
        <f t="shared" si="425"/>
        <v>#N/A</v>
      </c>
      <c r="AO784" s="4" t="e">
        <f t="shared" si="426"/>
        <v>#N/A</v>
      </c>
      <c r="AP784" s="2" t="str">
        <f>IF(AD784,
  IF(ISBLANK(H784),
    AP783,
    IF(LEN(H784)=1,
      IF(OR(UPPER(H784)="A",UPPER(H784)="I"),
        EINSTELLUNGEN!$D$21,
        IF(OR(UPPER(H784)="B",UPPER(H784)="M"),
          EINSTELLUNGEN!$D$22,
          IF(OR(UPPER(H784)="C",UPPER(H784)="S"),
            EINSTELLUNGEN!$D$23,
            IF(UPPER(H784)="D",
              EINSTELLUNGEN!$D$24,
              IF(UPPER(H784)="E",
                EINSTELLUNGEN!$D$25,
                UPPER(H784)))))),
      IF(ISNUMBER(H784),
        EINSTELLUNGEN!$D$20&amp;H784,
        UPPER(H784)))),
  "")</f>
        <v/>
      </c>
      <c r="AQ784" s="2" t="str">
        <f t="shared" si="427"/>
        <v/>
      </c>
      <c r="AR784" s="2">
        <f t="shared" si="428"/>
        <v>0</v>
      </c>
      <c r="AS784" s="145">
        <f t="shared" si="429"/>
        <v>0.33333333333333331</v>
      </c>
      <c r="AT784" s="2">
        <f t="shared" si="430"/>
        <v>0</v>
      </c>
      <c r="AU784" s="2">
        <f t="shared" si="431"/>
        <v>0</v>
      </c>
      <c r="AV784" s="2">
        <f t="shared" si="432"/>
        <v>0</v>
      </c>
      <c r="AW784" s="2">
        <f t="shared" si="433"/>
        <v>0</v>
      </c>
      <c r="AX784" s="2">
        <f t="shared" si="414"/>
        <v>0</v>
      </c>
      <c r="AY784" s="2">
        <f t="shared" si="434"/>
        <v>0</v>
      </c>
      <c r="AZ784" s="145" t="e">
        <f t="shared" si="435"/>
        <v>#N/A</v>
      </c>
      <c r="BA784" s="145" t="e">
        <f t="shared" si="436"/>
        <v>#N/A</v>
      </c>
      <c r="BB784" s="145">
        <f t="shared" si="437"/>
        <v>2.083333333333337E-2</v>
      </c>
      <c r="BC784" s="2">
        <f>IF(AM784,
  IF(AND(AL784=$J$31,_xlfn.DAYS(AH784,DATE(AI784,1,1))&lt;7),
    MAX(0,EINSTELLUNGEN!$D$12+1-WEEKDAY(DATE(EINSTELLUNGEN!$D$9,EINSTELLUNGEN!$D$10,1),2)),
    IF(AL784=$J$33,
      MIN(EINSTELLUNGEN!$D$12,WEEKDAY(DATE(EINSTELLUNGEN!$D$9,12,31),2)),
      EINSTELLUNGEN!$D$12
  )) - SUMIF(AL$50:AL$2500,"="&amp;AL784,AX$50:AX$2500),
  0)</f>
        <v>3</v>
      </c>
      <c r="BD784" s="2">
        <f t="shared" si="438"/>
        <v>0.33333333333333331</v>
      </c>
      <c r="BE784" s="2">
        <f t="shared" si="439"/>
        <v>0</v>
      </c>
    </row>
    <row r="785" spans="1:57" ht="10.5" customHeight="1">
      <c r="A785" s="1" t="str">
        <f t="shared" ca="1" si="415"/>
        <v/>
      </c>
      <c r="B785" s="1" t="str">
        <f t="shared" ca="1" si="416"/>
        <v/>
      </c>
      <c r="C785" s="1" t="str">
        <f t="shared" ca="1" si="417"/>
        <v/>
      </c>
      <c r="D785" s="1" t="str">
        <f t="shared" ca="1" si="418"/>
        <v/>
      </c>
      <c r="F785" s="10"/>
      <c r="G785" s="136" t="str">
        <f t="shared" si="419"/>
        <v/>
      </c>
      <c r="H785" s="27"/>
      <c r="I785" s="28"/>
      <c r="J785" s="28"/>
      <c r="K785" s="29"/>
      <c r="L785" s="136"/>
      <c r="M785" s="136"/>
      <c r="N785" s="136"/>
      <c r="O785" s="26" t="str">
        <f t="shared" si="420"/>
        <v/>
      </c>
      <c r="P785" s="218" t="str">
        <f t="shared" si="421"/>
        <v/>
      </c>
      <c r="Q785" s="26" t="str">
        <f t="shared" si="422"/>
        <v/>
      </c>
      <c r="R785" s="22"/>
      <c r="S785" s="99"/>
      <c r="T785" s="10"/>
      <c r="U785" s="229" t="str">
        <f t="shared" si="423"/>
        <v/>
      </c>
      <c r="V785" s="230"/>
      <c r="W785" s="230"/>
      <c r="X785" s="230"/>
      <c r="Y785" s="230"/>
      <c r="Z785" s="22" t="str">
        <f>""</f>
        <v/>
      </c>
      <c r="AB785" s="23" t="str">
        <f t="shared" si="424"/>
        <v/>
      </c>
      <c r="AC785" s="2" t="b">
        <f>COUNT(Q785:Q$2500)&gt;0</f>
        <v>0</v>
      </c>
      <c r="AD785" s="2" t="b">
        <f t="shared" si="407"/>
        <v>0</v>
      </c>
      <c r="AE785" s="2" t="b">
        <f t="shared" si="408"/>
        <v>0</v>
      </c>
      <c r="AF785" s="2" t="b">
        <f t="shared" si="409"/>
        <v>0</v>
      </c>
      <c r="AG785" s="2" t="b">
        <f>OR(
  AND(AC785,NOT(AC786)),
  AND(AF785,WEEKDAY(AH784,2)=EINSTELLUNGEN!$D$12),
  AND(AF785,AH785=$J$35)
)</f>
        <v>0</v>
      </c>
      <c r="AH785" s="2">
        <f>IF(AE785,AH784+IF(WEEKDAY(AH784+1,2)&lt;=EINSTELLUNGEN!$D$12,1,$J$36),AH784)</f>
        <v>42020</v>
      </c>
      <c r="AI785" s="2">
        <f t="shared" si="410"/>
        <v>2019</v>
      </c>
      <c r="AJ785" s="2">
        <f t="shared" si="411"/>
        <v>201901</v>
      </c>
      <c r="AK785" s="2">
        <f t="shared" si="412"/>
        <v>201901</v>
      </c>
      <c r="AL785" s="2">
        <f t="shared" si="440"/>
        <v>201903</v>
      </c>
      <c r="AM785" s="2" t="b">
        <f t="shared" si="413"/>
        <v>1</v>
      </c>
      <c r="AN785" s="4" t="e">
        <f t="shared" si="425"/>
        <v>#N/A</v>
      </c>
      <c r="AO785" s="4" t="e">
        <f t="shared" si="426"/>
        <v>#N/A</v>
      </c>
      <c r="AP785" s="2" t="str">
        <f>IF(AD785,
  IF(ISBLANK(H785),
    AP784,
    IF(LEN(H785)=1,
      IF(OR(UPPER(H785)="A",UPPER(H785)="I"),
        EINSTELLUNGEN!$D$21,
        IF(OR(UPPER(H785)="B",UPPER(H785)="M"),
          EINSTELLUNGEN!$D$22,
          IF(OR(UPPER(H785)="C",UPPER(H785)="S"),
            EINSTELLUNGEN!$D$23,
            IF(UPPER(H785)="D",
              EINSTELLUNGEN!$D$24,
              IF(UPPER(H785)="E",
                EINSTELLUNGEN!$D$25,
                UPPER(H785)))))),
      IF(ISNUMBER(H785),
        EINSTELLUNGEN!$D$20&amp;H785,
        UPPER(H785)))),
  "")</f>
        <v/>
      </c>
      <c r="AQ785" s="2" t="str">
        <f t="shared" si="427"/>
        <v/>
      </c>
      <c r="AR785" s="2">
        <f t="shared" si="428"/>
        <v>0</v>
      </c>
      <c r="AS785" s="145">
        <f t="shared" si="429"/>
        <v>0.33333333333333331</v>
      </c>
      <c r="AT785" s="2">
        <f t="shared" si="430"/>
        <v>0</v>
      </c>
      <c r="AU785" s="2">
        <f t="shared" si="431"/>
        <v>0</v>
      </c>
      <c r="AV785" s="2">
        <f t="shared" si="432"/>
        <v>0</v>
      </c>
      <c r="AW785" s="2">
        <f t="shared" si="433"/>
        <v>0</v>
      </c>
      <c r="AX785" s="2">
        <f t="shared" si="414"/>
        <v>0</v>
      </c>
      <c r="AY785" s="2">
        <f t="shared" si="434"/>
        <v>0</v>
      </c>
      <c r="AZ785" s="145" t="e">
        <f t="shared" si="435"/>
        <v>#N/A</v>
      </c>
      <c r="BA785" s="145" t="e">
        <f t="shared" si="436"/>
        <v>#N/A</v>
      </c>
      <c r="BB785" s="145">
        <f t="shared" si="437"/>
        <v>2.083333333333337E-2</v>
      </c>
      <c r="BC785" s="2">
        <f>IF(AM785,
  IF(AND(AL785=$J$31,_xlfn.DAYS(AH785,DATE(AI785,1,1))&lt;7),
    MAX(0,EINSTELLUNGEN!$D$12+1-WEEKDAY(DATE(EINSTELLUNGEN!$D$9,EINSTELLUNGEN!$D$10,1),2)),
    IF(AL785=$J$33,
      MIN(EINSTELLUNGEN!$D$12,WEEKDAY(DATE(EINSTELLUNGEN!$D$9,12,31),2)),
      EINSTELLUNGEN!$D$12
  )) - SUMIF(AL$50:AL$2500,"="&amp;AL785,AX$50:AX$2500),
  0)</f>
        <v>3</v>
      </c>
      <c r="BD785" s="2">
        <f t="shared" si="438"/>
        <v>0.33333333333333331</v>
      </c>
      <c r="BE785" s="2">
        <f t="shared" si="439"/>
        <v>0</v>
      </c>
    </row>
    <row r="786" spans="1:57" ht="10.5" customHeight="1">
      <c r="A786" s="1" t="str">
        <f t="shared" ca="1" si="415"/>
        <v/>
      </c>
      <c r="B786" s="1" t="str">
        <f t="shared" ca="1" si="416"/>
        <v/>
      </c>
      <c r="C786" s="1" t="str">
        <f t="shared" ca="1" si="417"/>
        <v/>
      </c>
      <c r="D786" s="1" t="str">
        <f t="shared" ca="1" si="418"/>
        <v/>
      </c>
      <c r="F786" s="10"/>
      <c r="G786" s="136" t="str">
        <f t="shared" si="419"/>
        <v/>
      </c>
      <c r="H786" s="27"/>
      <c r="I786" s="28"/>
      <c r="J786" s="28"/>
      <c r="K786" s="29"/>
      <c r="L786" s="136"/>
      <c r="M786" s="136"/>
      <c r="N786" s="136"/>
      <c r="O786" s="26" t="str">
        <f t="shared" si="420"/>
        <v/>
      </c>
      <c r="P786" s="218" t="str">
        <f t="shared" si="421"/>
        <v/>
      </c>
      <c r="Q786" s="26" t="str">
        <f t="shared" si="422"/>
        <v/>
      </c>
      <c r="R786" s="22"/>
      <c r="S786" s="99"/>
      <c r="T786" s="10"/>
      <c r="U786" s="229" t="str">
        <f t="shared" si="423"/>
        <v/>
      </c>
      <c r="V786" s="230"/>
      <c r="W786" s="230"/>
      <c r="X786" s="230"/>
      <c r="Y786" s="230"/>
      <c r="Z786" s="22" t="str">
        <f>""</f>
        <v/>
      </c>
      <c r="AB786" s="23" t="str">
        <f t="shared" si="424"/>
        <v/>
      </c>
      <c r="AC786" s="2" t="b">
        <f>COUNT(Q786:Q$2500)&gt;0</f>
        <v>0</v>
      </c>
      <c r="AD786" s="2" t="b">
        <f t="shared" si="407"/>
        <v>0</v>
      </c>
      <c r="AE786" s="2" t="b">
        <f t="shared" si="408"/>
        <v>0</v>
      </c>
      <c r="AF786" s="2" t="b">
        <f t="shared" si="409"/>
        <v>0</v>
      </c>
      <c r="AG786" s="2" t="b">
        <f>OR(
  AND(AC786,NOT(AC787)),
  AND(AF786,WEEKDAY(AH785,2)=EINSTELLUNGEN!$D$12),
  AND(AF786,AH786=$J$35)
)</f>
        <v>0</v>
      </c>
      <c r="AH786" s="2">
        <f>IF(AE786,AH785+IF(WEEKDAY(AH785+1,2)&lt;=EINSTELLUNGEN!$D$12,1,$J$36),AH785)</f>
        <v>42020</v>
      </c>
      <c r="AI786" s="2">
        <f t="shared" si="410"/>
        <v>2019</v>
      </c>
      <c r="AJ786" s="2">
        <f t="shared" si="411"/>
        <v>201901</v>
      </c>
      <c r="AK786" s="2">
        <f t="shared" si="412"/>
        <v>201901</v>
      </c>
      <c r="AL786" s="2">
        <f t="shared" si="440"/>
        <v>201903</v>
      </c>
      <c r="AM786" s="2" t="b">
        <f t="shared" si="413"/>
        <v>1</v>
      </c>
      <c r="AN786" s="4" t="e">
        <f t="shared" si="425"/>
        <v>#N/A</v>
      </c>
      <c r="AO786" s="4" t="e">
        <f t="shared" si="426"/>
        <v>#N/A</v>
      </c>
      <c r="AP786" s="2" t="str">
        <f>IF(AD786,
  IF(ISBLANK(H786),
    AP785,
    IF(LEN(H786)=1,
      IF(OR(UPPER(H786)="A",UPPER(H786)="I"),
        EINSTELLUNGEN!$D$21,
        IF(OR(UPPER(H786)="B",UPPER(H786)="M"),
          EINSTELLUNGEN!$D$22,
          IF(OR(UPPER(H786)="C",UPPER(H786)="S"),
            EINSTELLUNGEN!$D$23,
            IF(UPPER(H786)="D",
              EINSTELLUNGEN!$D$24,
              IF(UPPER(H786)="E",
                EINSTELLUNGEN!$D$25,
                UPPER(H786)))))),
      IF(ISNUMBER(H786),
        EINSTELLUNGEN!$D$20&amp;H786,
        UPPER(H786)))),
  "")</f>
        <v/>
      </c>
      <c r="AQ786" s="2" t="str">
        <f t="shared" si="427"/>
        <v/>
      </c>
      <c r="AR786" s="2">
        <f t="shared" si="428"/>
        <v>0</v>
      </c>
      <c r="AS786" s="145">
        <f t="shared" si="429"/>
        <v>0.33333333333333331</v>
      </c>
      <c r="AT786" s="2">
        <f t="shared" si="430"/>
        <v>0</v>
      </c>
      <c r="AU786" s="2">
        <f t="shared" si="431"/>
        <v>0</v>
      </c>
      <c r="AV786" s="2">
        <f t="shared" si="432"/>
        <v>0</v>
      </c>
      <c r="AW786" s="2">
        <f t="shared" si="433"/>
        <v>0</v>
      </c>
      <c r="AX786" s="2">
        <f t="shared" si="414"/>
        <v>0</v>
      </c>
      <c r="AY786" s="2">
        <f t="shared" si="434"/>
        <v>0</v>
      </c>
      <c r="AZ786" s="145" t="e">
        <f t="shared" si="435"/>
        <v>#N/A</v>
      </c>
      <c r="BA786" s="145" t="e">
        <f t="shared" si="436"/>
        <v>#N/A</v>
      </c>
      <c r="BB786" s="145">
        <f t="shared" si="437"/>
        <v>2.083333333333337E-2</v>
      </c>
      <c r="BC786" s="2">
        <f>IF(AM786,
  IF(AND(AL786=$J$31,_xlfn.DAYS(AH786,DATE(AI786,1,1))&lt;7),
    MAX(0,EINSTELLUNGEN!$D$12+1-WEEKDAY(DATE(EINSTELLUNGEN!$D$9,EINSTELLUNGEN!$D$10,1),2)),
    IF(AL786=$J$33,
      MIN(EINSTELLUNGEN!$D$12,WEEKDAY(DATE(EINSTELLUNGEN!$D$9,12,31),2)),
      EINSTELLUNGEN!$D$12
  )) - SUMIF(AL$50:AL$2500,"="&amp;AL786,AX$50:AX$2500),
  0)</f>
        <v>3</v>
      </c>
      <c r="BD786" s="2">
        <f t="shared" si="438"/>
        <v>0.33333333333333331</v>
      </c>
      <c r="BE786" s="2">
        <f t="shared" si="439"/>
        <v>0</v>
      </c>
    </row>
    <row r="787" spans="1:57" ht="10.5" customHeight="1">
      <c r="A787" s="1" t="str">
        <f t="shared" ca="1" si="415"/>
        <v/>
      </c>
      <c r="B787" s="1" t="str">
        <f t="shared" ca="1" si="416"/>
        <v/>
      </c>
      <c r="C787" s="1" t="str">
        <f t="shared" ca="1" si="417"/>
        <v/>
      </c>
      <c r="D787" s="1" t="str">
        <f t="shared" ca="1" si="418"/>
        <v/>
      </c>
      <c r="F787" s="10"/>
      <c r="G787" s="136" t="str">
        <f t="shared" si="419"/>
        <v/>
      </c>
      <c r="H787" s="27"/>
      <c r="I787" s="28"/>
      <c r="J787" s="28"/>
      <c r="K787" s="29"/>
      <c r="L787" s="136"/>
      <c r="M787" s="136"/>
      <c r="N787" s="136"/>
      <c r="O787" s="26" t="str">
        <f t="shared" si="420"/>
        <v/>
      </c>
      <c r="P787" s="218" t="str">
        <f t="shared" si="421"/>
        <v/>
      </c>
      <c r="Q787" s="26" t="str">
        <f t="shared" si="422"/>
        <v/>
      </c>
      <c r="R787" s="22"/>
      <c r="S787" s="99"/>
      <c r="T787" s="10"/>
      <c r="U787" s="229" t="str">
        <f t="shared" si="423"/>
        <v/>
      </c>
      <c r="V787" s="230"/>
      <c r="W787" s="230"/>
      <c r="X787" s="230"/>
      <c r="Y787" s="230"/>
      <c r="Z787" s="22" t="str">
        <f>""</f>
        <v/>
      </c>
      <c r="AB787" s="23" t="str">
        <f t="shared" si="424"/>
        <v/>
      </c>
      <c r="AC787" s="2" t="b">
        <f>COUNT(Q787:Q$2500)&gt;0</f>
        <v>0</v>
      </c>
      <c r="AD787" s="2" t="b">
        <f t="shared" si="407"/>
        <v>0</v>
      </c>
      <c r="AE787" s="2" t="b">
        <f t="shared" si="408"/>
        <v>0</v>
      </c>
      <c r="AF787" s="2" t="b">
        <f t="shared" si="409"/>
        <v>0</v>
      </c>
      <c r="AG787" s="2" t="b">
        <f>OR(
  AND(AC787,NOT(AC788)),
  AND(AF787,WEEKDAY(AH786,2)=EINSTELLUNGEN!$D$12),
  AND(AF787,AH787=$J$35)
)</f>
        <v>0</v>
      </c>
      <c r="AH787" s="2">
        <f>IF(AE787,AH786+IF(WEEKDAY(AH786+1,2)&lt;=EINSTELLUNGEN!$D$12,1,$J$36),AH786)</f>
        <v>42020</v>
      </c>
      <c r="AI787" s="2">
        <f t="shared" si="410"/>
        <v>2019</v>
      </c>
      <c r="AJ787" s="2">
        <f t="shared" si="411"/>
        <v>201901</v>
      </c>
      <c r="AK787" s="2">
        <f t="shared" si="412"/>
        <v>201901</v>
      </c>
      <c r="AL787" s="2">
        <f t="shared" si="440"/>
        <v>201903</v>
      </c>
      <c r="AM787" s="2" t="b">
        <f t="shared" si="413"/>
        <v>1</v>
      </c>
      <c r="AN787" s="4" t="e">
        <f t="shared" si="425"/>
        <v>#N/A</v>
      </c>
      <c r="AO787" s="4" t="e">
        <f t="shared" si="426"/>
        <v>#N/A</v>
      </c>
      <c r="AP787" s="2" t="str">
        <f>IF(AD787,
  IF(ISBLANK(H787),
    AP786,
    IF(LEN(H787)=1,
      IF(OR(UPPER(H787)="A",UPPER(H787)="I"),
        EINSTELLUNGEN!$D$21,
        IF(OR(UPPER(H787)="B",UPPER(H787)="M"),
          EINSTELLUNGEN!$D$22,
          IF(OR(UPPER(H787)="C",UPPER(H787)="S"),
            EINSTELLUNGEN!$D$23,
            IF(UPPER(H787)="D",
              EINSTELLUNGEN!$D$24,
              IF(UPPER(H787)="E",
                EINSTELLUNGEN!$D$25,
                UPPER(H787)))))),
      IF(ISNUMBER(H787),
        EINSTELLUNGEN!$D$20&amp;H787,
        UPPER(H787)))),
  "")</f>
        <v/>
      </c>
      <c r="AQ787" s="2" t="str">
        <f t="shared" si="427"/>
        <v/>
      </c>
      <c r="AR787" s="2">
        <f t="shared" si="428"/>
        <v>0</v>
      </c>
      <c r="AS787" s="145">
        <f t="shared" si="429"/>
        <v>0.33333333333333331</v>
      </c>
      <c r="AT787" s="2">
        <f t="shared" si="430"/>
        <v>0</v>
      </c>
      <c r="AU787" s="2">
        <f t="shared" si="431"/>
        <v>0</v>
      </c>
      <c r="AV787" s="2">
        <f t="shared" si="432"/>
        <v>0</v>
      </c>
      <c r="AW787" s="2">
        <f t="shared" si="433"/>
        <v>0</v>
      </c>
      <c r="AX787" s="2">
        <f t="shared" si="414"/>
        <v>0</v>
      </c>
      <c r="AY787" s="2">
        <f t="shared" si="434"/>
        <v>0</v>
      </c>
      <c r="AZ787" s="145" t="e">
        <f t="shared" si="435"/>
        <v>#N/A</v>
      </c>
      <c r="BA787" s="145" t="e">
        <f t="shared" si="436"/>
        <v>#N/A</v>
      </c>
      <c r="BB787" s="145">
        <f t="shared" si="437"/>
        <v>2.083333333333337E-2</v>
      </c>
      <c r="BC787" s="2">
        <f>IF(AM787,
  IF(AND(AL787=$J$31,_xlfn.DAYS(AH787,DATE(AI787,1,1))&lt;7),
    MAX(0,EINSTELLUNGEN!$D$12+1-WEEKDAY(DATE(EINSTELLUNGEN!$D$9,EINSTELLUNGEN!$D$10,1),2)),
    IF(AL787=$J$33,
      MIN(EINSTELLUNGEN!$D$12,WEEKDAY(DATE(EINSTELLUNGEN!$D$9,12,31),2)),
      EINSTELLUNGEN!$D$12
  )) - SUMIF(AL$50:AL$2500,"="&amp;AL787,AX$50:AX$2500),
  0)</f>
        <v>3</v>
      </c>
      <c r="BD787" s="2">
        <f t="shared" si="438"/>
        <v>0.33333333333333331</v>
      </c>
      <c r="BE787" s="2">
        <f t="shared" si="439"/>
        <v>0</v>
      </c>
    </row>
    <row r="788" spans="1:57" ht="10.5" customHeight="1">
      <c r="A788" s="1" t="str">
        <f t="shared" ca="1" si="415"/>
        <v/>
      </c>
      <c r="B788" s="1" t="str">
        <f t="shared" ca="1" si="416"/>
        <v/>
      </c>
      <c r="C788" s="1" t="str">
        <f t="shared" ca="1" si="417"/>
        <v/>
      </c>
      <c r="D788" s="1" t="str">
        <f t="shared" ca="1" si="418"/>
        <v/>
      </c>
      <c r="F788" s="10"/>
      <c r="G788" s="136" t="str">
        <f t="shared" si="419"/>
        <v/>
      </c>
      <c r="H788" s="27"/>
      <c r="I788" s="28"/>
      <c r="J788" s="28"/>
      <c r="K788" s="29"/>
      <c r="L788" s="136"/>
      <c r="M788" s="136"/>
      <c r="N788" s="136"/>
      <c r="O788" s="26" t="str">
        <f t="shared" si="420"/>
        <v/>
      </c>
      <c r="P788" s="218" t="str">
        <f t="shared" si="421"/>
        <v/>
      </c>
      <c r="Q788" s="26" t="str">
        <f t="shared" si="422"/>
        <v/>
      </c>
      <c r="R788" s="22"/>
      <c r="S788" s="99"/>
      <c r="T788" s="10"/>
      <c r="U788" s="229" t="str">
        <f t="shared" si="423"/>
        <v/>
      </c>
      <c r="V788" s="230"/>
      <c r="W788" s="230"/>
      <c r="X788" s="230"/>
      <c r="Y788" s="230"/>
      <c r="Z788" s="22" t="str">
        <f>""</f>
        <v/>
      </c>
      <c r="AB788" s="23" t="str">
        <f t="shared" si="424"/>
        <v/>
      </c>
      <c r="AC788" s="2" t="b">
        <f>COUNT(Q788:Q$2500)&gt;0</f>
        <v>0</v>
      </c>
      <c r="AD788" s="2" t="b">
        <f t="shared" si="407"/>
        <v>0</v>
      </c>
      <c r="AE788" s="2" t="b">
        <f t="shared" si="408"/>
        <v>0</v>
      </c>
      <c r="AF788" s="2" t="b">
        <f t="shared" si="409"/>
        <v>0</v>
      </c>
      <c r="AG788" s="2" t="b">
        <f>OR(
  AND(AC788,NOT(AC789)),
  AND(AF788,WEEKDAY(AH787,2)=EINSTELLUNGEN!$D$12),
  AND(AF788,AH788=$J$35)
)</f>
        <v>0</v>
      </c>
      <c r="AH788" s="2">
        <f>IF(AE788,AH787+IF(WEEKDAY(AH787+1,2)&lt;=EINSTELLUNGEN!$D$12,1,$J$36),AH787)</f>
        <v>42020</v>
      </c>
      <c r="AI788" s="2">
        <f t="shared" si="410"/>
        <v>2019</v>
      </c>
      <c r="AJ788" s="2">
        <f t="shared" si="411"/>
        <v>201901</v>
      </c>
      <c r="AK788" s="2">
        <f t="shared" si="412"/>
        <v>201901</v>
      </c>
      <c r="AL788" s="2">
        <f t="shared" si="440"/>
        <v>201903</v>
      </c>
      <c r="AM788" s="2" t="b">
        <f t="shared" si="413"/>
        <v>1</v>
      </c>
      <c r="AN788" s="4" t="e">
        <f t="shared" si="425"/>
        <v>#N/A</v>
      </c>
      <c r="AO788" s="4" t="e">
        <f t="shared" si="426"/>
        <v>#N/A</v>
      </c>
      <c r="AP788" s="2" t="str">
        <f>IF(AD788,
  IF(ISBLANK(H788),
    AP787,
    IF(LEN(H788)=1,
      IF(OR(UPPER(H788)="A",UPPER(H788)="I"),
        EINSTELLUNGEN!$D$21,
        IF(OR(UPPER(H788)="B",UPPER(H788)="M"),
          EINSTELLUNGEN!$D$22,
          IF(OR(UPPER(H788)="C",UPPER(H788)="S"),
            EINSTELLUNGEN!$D$23,
            IF(UPPER(H788)="D",
              EINSTELLUNGEN!$D$24,
              IF(UPPER(H788)="E",
                EINSTELLUNGEN!$D$25,
                UPPER(H788)))))),
      IF(ISNUMBER(H788),
        EINSTELLUNGEN!$D$20&amp;H788,
        UPPER(H788)))),
  "")</f>
        <v/>
      </c>
      <c r="AQ788" s="2" t="str">
        <f t="shared" si="427"/>
        <v/>
      </c>
      <c r="AR788" s="2">
        <f t="shared" si="428"/>
        <v>0</v>
      </c>
      <c r="AS788" s="145">
        <f t="shared" si="429"/>
        <v>0.33333333333333331</v>
      </c>
      <c r="AT788" s="2">
        <f t="shared" si="430"/>
        <v>0</v>
      </c>
      <c r="AU788" s="2">
        <f t="shared" si="431"/>
        <v>0</v>
      </c>
      <c r="AV788" s="2">
        <f t="shared" si="432"/>
        <v>0</v>
      </c>
      <c r="AW788" s="2">
        <f t="shared" si="433"/>
        <v>0</v>
      </c>
      <c r="AX788" s="2">
        <f t="shared" si="414"/>
        <v>0</v>
      </c>
      <c r="AY788" s="2">
        <f t="shared" si="434"/>
        <v>0</v>
      </c>
      <c r="AZ788" s="145" t="e">
        <f t="shared" si="435"/>
        <v>#N/A</v>
      </c>
      <c r="BA788" s="145" t="e">
        <f t="shared" si="436"/>
        <v>#N/A</v>
      </c>
      <c r="BB788" s="145">
        <f t="shared" si="437"/>
        <v>2.083333333333337E-2</v>
      </c>
      <c r="BC788" s="2">
        <f>IF(AM788,
  IF(AND(AL788=$J$31,_xlfn.DAYS(AH788,DATE(AI788,1,1))&lt;7),
    MAX(0,EINSTELLUNGEN!$D$12+1-WEEKDAY(DATE(EINSTELLUNGEN!$D$9,EINSTELLUNGEN!$D$10,1),2)),
    IF(AL788=$J$33,
      MIN(EINSTELLUNGEN!$D$12,WEEKDAY(DATE(EINSTELLUNGEN!$D$9,12,31),2)),
      EINSTELLUNGEN!$D$12
  )) - SUMIF(AL$50:AL$2500,"="&amp;AL788,AX$50:AX$2500),
  0)</f>
        <v>3</v>
      </c>
      <c r="BD788" s="2">
        <f t="shared" si="438"/>
        <v>0.33333333333333331</v>
      </c>
      <c r="BE788" s="2">
        <f t="shared" si="439"/>
        <v>0</v>
      </c>
    </row>
    <row r="789" spans="1:57" ht="10.5" customHeight="1">
      <c r="A789" s="1" t="str">
        <f t="shared" ca="1" si="415"/>
        <v/>
      </c>
      <c r="B789" s="1" t="str">
        <f t="shared" ca="1" si="416"/>
        <v/>
      </c>
      <c r="C789" s="1" t="str">
        <f t="shared" ca="1" si="417"/>
        <v/>
      </c>
      <c r="D789" s="1" t="str">
        <f t="shared" ca="1" si="418"/>
        <v/>
      </c>
      <c r="F789" s="10"/>
      <c r="G789" s="136" t="str">
        <f t="shared" si="419"/>
        <v/>
      </c>
      <c r="H789" s="27"/>
      <c r="I789" s="28"/>
      <c r="J789" s="28"/>
      <c r="K789" s="29"/>
      <c r="L789" s="136"/>
      <c r="M789" s="136"/>
      <c r="N789" s="136"/>
      <c r="O789" s="26" t="str">
        <f t="shared" si="420"/>
        <v/>
      </c>
      <c r="P789" s="218" t="str">
        <f t="shared" si="421"/>
        <v/>
      </c>
      <c r="Q789" s="26" t="str">
        <f t="shared" si="422"/>
        <v/>
      </c>
      <c r="R789" s="22"/>
      <c r="S789" s="99"/>
      <c r="T789" s="10"/>
      <c r="U789" s="229" t="str">
        <f t="shared" si="423"/>
        <v/>
      </c>
      <c r="V789" s="230"/>
      <c r="W789" s="230"/>
      <c r="X789" s="230"/>
      <c r="Y789" s="230"/>
      <c r="Z789" s="22" t="str">
        <f>""</f>
        <v/>
      </c>
      <c r="AB789" s="23" t="str">
        <f t="shared" si="424"/>
        <v/>
      </c>
      <c r="AC789" s="2" t="b">
        <f>COUNT(Q789:Q$2500)&gt;0</f>
        <v>0</v>
      </c>
      <c r="AD789" s="2" t="b">
        <f t="shared" si="407"/>
        <v>0</v>
      </c>
      <c r="AE789" s="2" t="b">
        <f t="shared" si="408"/>
        <v>0</v>
      </c>
      <c r="AF789" s="2" t="b">
        <f t="shared" si="409"/>
        <v>0</v>
      </c>
      <c r="AG789" s="2" t="b">
        <f>OR(
  AND(AC789,NOT(AC790)),
  AND(AF789,WEEKDAY(AH788,2)=EINSTELLUNGEN!$D$12),
  AND(AF789,AH789=$J$35)
)</f>
        <v>0</v>
      </c>
      <c r="AH789" s="2">
        <f>IF(AE789,AH788+IF(WEEKDAY(AH788+1,2)&lt;=EINSTELLUNGEN!$D$12,1,$J$36),AH788)</f>
        <v>42020</v>
      </c>
      <c r="AI789" s="2">
        <f t="shared" si="410"/>
        <v>2019</v>
      </c>
      <c r="AJ789" s="2">
        <f t="shared" si="411"/>
        <v>201901</v>
      </c>
      <c r="AK789" s="2">
        <f t="shared" si="412"/>
        <v>201901</v>
      </c>
      <c r="AL789" s="2">
        <f t="shared" si="440"/>
        <v>201903</v>
      </c>
      <c r="AM789" s="2" t="b">
        <f t="shared" si="413"/>
        <v>1</v>
      </c>
      <c r="AN789" s="4" t="e">
        <f t="shared" si="425"/>
        <v>#N/A</v>
      </c>
      <c r="AO789" s="4" t="e">
        <f t="shared" si="426"/>
        <v>#N/A</v>
      </c>
      <c r="AP789" s="2" t="str">
        <f>IF(AD789,
  IF(ISBLANK(H789),
    AP788,
    IF(LEN(H789)=1,
      IF(OR(UPPER(H789)="A",UPPER(H789)="I"),
        EINSTELLUNGEN!$D$21,
        IF(OR(UPPER(H789)="B",UPPER(H789)="M"),
          EINSTELLUNGEN!$D$22,
          IF(OR(UPPER(H789)="C",UPPER(H789)="S"),
            EINSTELLUNGEN!$D$23,
            IF(UPPER(H789)="D",
              EINSTELLUNGEN!$D$24,
              IF(UPPER(H789)="E",
                EINSTELLUNGEN!$D$25,
                UPPER(H789)))))),
      IF(ISNUMBER(H789),
        EINSTELLUNGEN!$D$20&amp;H789,
        UPPER(H789)))),
  "")</f>
        <v/>
      </c>
      <c r="AQ789" s="2" t="str">
        <f t="shared" si="427"/>
        <v/>
      </c>
      <c r="AR789" s="2">
        <f t="shared" si="428"/>
        <v>0</v>
      </c>
      <c r="AS789" s="145">
        <f t="shared" si="429"/>
        <v>0.33333333333333331</v>
      </c>
      <c r="AT789" s="2">
        <f t="shared" si="430"/>
        <v>0</v>
      </c>
      <c r="AU789" s="2">
        <f t="shared" si="431"/>
        <v>0</v>
      </c>
      <c r="AV789" s="2">
        <f t="shared" si="432"/>
        <v>0</v>
      </c>
      <c r="AW789" s="2">
        <f t="shared" si="433"/>
        <v>0</v>
      </c>
      <c r="AX789" s="2">
        <f t="shared" si="414"/>
        <v>0</v>
      </c>
      <c r="AY789" s="2">
        <f t="shared" si="434"/>
        <v>0</v>
      </c>
      <c r="AZ789" s="145" t="e">
        <f t="shared" si="435"/>
        <v>#N/A</v>
      </c>
      <c r="BA789" s="145" t="e">
        <f t="shared" si="436"/>
        <v>#N/A</v>
      </c>
      <c r="BB789" s="145">
        <f t="shared" si="437"/>
        <v>2.083333333333337E-2</v>
      </c>
      <c r="BC789" s="2">
        <f>IF(AM789,
  IF(AND(AL789=$J$31,_xlfn.DAYS(AH789,DATE(AI789,1,1))&lt;7),
    MAX(0,EINSTELLUNGEN!$D$12+1-WEEKDAY(DATE(EINSTELLUNGEN!$D$9,EINSTELLUNGEN!$D$10,1),2)),
    IF(AL789=$J$33,
      MIN(EINSTELLUNGEN!$D$12,WEEKDAY(DATE(EINSTELLUNGEN!$D$9,12,31),2)),
      EINSTELLUNGEN!$D$12
  )) - SUMIF(AL$50:AL$2500,"="&amp;AL789,AX$50:AX$2500),
  0)</f>
        <v>3</v>
      </c>
      <c r="BD789" s="2">
        <f t="shared" si="438"/>
        <v>0.33333333333333331</v>
      </c>
      <c r="BE789" s="2">
        <f t="shared" si="439"/>
        <v>0</v>
      </c>
    </row>
    <row r="790" spans="1:57" ht="10.5" customHeight="1">
      <c r="A790" s="1" t="str">
        <f t="shared" ca="1" si="415"/>
        <v/>
      </c>
      <c r="B790" s="1" t="str">
        <f t="shared" ca="1" si="416"/>
        <v/>
      </c>
      <c r="C790" s="1" t="str">
        <f t="shared" ca="1" si="417"/>
        <v/>
      </c>
      <c r="D790" s="1" t="str">
        <f t="shared" ca="1" si="418"/>
        <v/>
      </c>
      <c r="F790" s="10"/>
      <c r="G790" s="136" t="str">
        <f t="shared" si="419"/>
        <v/>
      </c>
      <c r="H790" s="27"/>
      <c r="I790" s="28"/>
      <c r="J790" s="28"/>
      <c r="K790" s="29"/>
      <c r="L790" s="136"/>
      <c r="M790" s="136"/>
      <c r="N790" s="136"/>
      <c r="O790" s="26" t="str">
        <f t="shared" si="420"/>
        <v/>
      </c>
      <c r="P790" s="218" t="str">
        <f t="shared" si="421"/>
        <v/>
      </c>
      <c r="Q790" s="26" t="str">
        <f t="shared" si="422"/>
        <v/>
      </c>
      <c r="R790" s="22"/>
      <c r="S790" s="99"/>
      <c r="T790" s="10"/>
      <c r="U790" s="229" t="str">
        <f t="shared" si="423"/>
        <v/>
      </c>
      <c r="V790" s="230"/>
      <c r="W790" s="230"/>
      <c r="X790" s="230"/>
      <c r="Y790" s="230"/>
      <c r="Z790" s="22" t="str">
        <f>""</f>
        <v/>
      </c>
      <c r="AB790" s="23" t="str">
        <f t="shared" si="424"/>
        <v/>
      </c>
      <c r="AC790" s="2" t="b">
        <f>COUNT(Q790:Q$2500)&gt;0</f>
        <v>0</v>
      </c>
      <c r="AD790" s="2" t="b">
        <f t="shared" si="407"/>
        <v>0</v>
      </c>
      <c r="AE790" s="2" t="b">
        <f t="shared" si="408"/>
        <v>0</v>
      </c>
      <c r="AF790" s="2" t="b">
        <f t="shared" si="409"/>
        <v>0</v>
      </c>
      <c r="AG790" s="2" t="b">
        <f>OR(
  AND(AC790,NOT(AC791)),
  AND(AF790,WEEKDAY(AH789,2)=EINSTELLUNGEN!$D$12),
  AND(AF790,AH790=$J$35)
)</f>
        <v>0</v>
      </c>
      <c r="AH790" s="2">
        <f>IF(AE790,AH789+IF(WEEKDAY(AH789+1,2)&lt;=EINSTELLUNGEN!$D$12,1,$J$36),AH789)</f>
        <v>42020</v>
      </c>
      <c r="AI790" s="2">
        <f t="shared" si="410"/>
        <v>2019</v>
      </c>
      <c r="AJ790" s="2">
        <f t="shared" si="411"/>
        <v>201901</v>
      </c>
      <c r="AK790" s="2">
        <f t="shared" si="412"/>
        <v>201901</v>
      </c>
      <c r="AL790" s="2">
        <f t="shared" si="440"/>
        <v>201903</v>
      </c>
      <c r="AM790" s="2" t="b">
        <f t="shared" si="413"/>
        <v>1</v>
      </c>
      <c r="AN790" s="4" t="e">
        <f t="shared" si="425"/>
        <v>#N/A</v>
      </c>
      <c r="AO790" s="4" t="e">
        <f t="shared" si="426"/>
        <v>#N/A</v>
      </c>
      <c r="AP790" s="2" t="str">
        <f>IF(AD790,
  IF(ISBLANK(H790),
    AP789,
    IF(LEN(H790)=1,
      IF(OR(UPPER(H790)="A",UPPER(H790)="I"),
        EINSTELLUNGEN!$D$21,
        IF(OR(UPPER(H790)="B",UPPER(H790)="M"),
          EINSTELLUNGEN!$D$22,
          IF(OR(UPPER(H790)="C",UPPER(H790)="S"),
            EINSTELLUNGEN!$D$23,
            IF(UPPER(H790)="D",
              EINSTELLUNGEN!$D$24,
              IF(UPPER(H790)="E",
                EINSTELLUNGEN!$D$25,
                UPPER(H790)))))),
      IF(ISNUMBER(H790),
        EINSTELLUNGEN!$D$20&amp;H790,
        UPPER(H790)))),
  "")</f>
        <v/>
      </c>
      <c r="AQ790" s="2" t="str">
        <f t="shared" si="427"/>
        <v/>
      </c>
      <c r="AR790" s="2">
        <f t="shared" si="428"/>
        <v>0</v>
      </c>
      <c r="AS790" s="145">
        <f t="shared" si="429"/>
        <v>0.33333333333333331</v>
      </c>
      <c r="AT790" s="2">
        <f t="shared" si="430"/>
        <v>0</v>
      </c>
      <c r="AU790" s="2">
        <f t="shared" si="431"/>
        <v>0</v>
      </c>
      <c r="AV790" s="2">
        <f t="shared" si="432"/>
        <v>0</v>
      </c>
      <c r="AW790" s="2">
        <f t="shared" si="433"/>
        <v>0</v>
      </c>
      <c r="AX790" s="2">
        <f t="shared" si="414"/>
        <v>0</v>
      </c>
      <c r="AY790" s="2">
        <f t="shared" si="434"/>
        <v>0</v>
      </c>
      <c r="AZ790" s="145" t="e">
        <f t="shared" si="435"/>
        <v>#N/A</v>
      </c>
      <c r="BA790" s="145" t="e">
        <f t="shared" si="436"/>
        <v>#N/A</v>
      </c>
      <c r="BB790" s="145">
        <f t="shared" si="437"/>
        <v>2.083333333333337E-2</v>
      </c>
      <c r="BC790" s="2">
        <f>IF(AM790,
  IF(AND(AL790=$J$31,_xlfn.DAYS(AH790,DATE(AI790,1,1))&lt;7),
    MAX(0,EINSTELLUNGEN!$D$12+1-WEEKDAY(DATE(EINSTELLUNGEN!$D$9,EINSTELLUNGEN!$D$10,1),2)),
    IF(AL790=$J$33,
      MIN(EINSTELLUNGEN!$D$12,WEEKDAY(DATE(EINSTELLUNGEN!$D$9,12,31),2)),
      EINSTELLUNGEN!$D$12
  )) - SUMIF(AL$50:AL$2500,"="&amp;AL790,AX$50:AX$2500),
  0)</f>
        <v>3</v>
      </c>
      <c r="BD790" s="2">
        <f t="shared" si="438"/>
        <v>0.33333333333333331</v>
      </c>
      <c r="BE790" s="2">
        <f t="shared" si="439"/>
        <v>0</v>
      </c>
    </row>
    <row r="791" spans="1:57" ht="10.5" customHeight="1">
      <c r="A791" s="1" t="str">
        <f t="shared" ca="1" si="415"/>
        <v/>
      </c>
      <c r="B791" s="1" t="str">
        <f t="shared" ca="1" si="416"/>
        <v/>
      </c>
      <c r="C791" s="1" t="str">
        <f t="shared" ca="1" si="417"/>
        <v/>
      </c>
      <c r="D791" s="1" t="str">
        <f t="shared" ca="1" si="418"/>
        <v/>
      </c>
      <c r="F791" s="10"/>
      <c r="G791" s="136" t="str">
        <f t="shared" si="419"/>
        <v/>
      </c>
      <c r="H791" s="27"/>
      <c r="I791" s="28"/>
      <c r="J791" s="28"/>
      <c r="K791" s="29"/>
      <c r="L791" s="136"/>
      <c r="M791" s="136"/>
      <c r="N791" s="136"/>
      <c r="O791" s="26" t="str">
        <f t="shared" si="420"/>
        <v/>
      </c>
      <c r="P791" s="218" t="str">
        <f t="shared" si="421"/>
        <v/>
      </c>
      <c r="Q791" s="26" t="str">
        <f t="shared" si="422"/>
        <v/>
      </c>
      <c r="R791" s="22"/>
      <c r="S791" s="99"/>
      <c r="T791" s="10"/>
      <c r="U791" s="229" t="str">
        <f t="shared" si="423"/>
        <v/>
      </c>
      <c r="V791" s="230"/>
      <c r="W791" s="230"/>
      <c r="X791" s="230"/>
      <c r="Y791" s="230"/>
      <c r="Z791" s="22" t="str">
        <f>""</f>
        <v/>
      </c>
      <c r="AB791" s="23" t="str">
        <f t="shared" si="424"/>
        <v/>
      </c>
      <c r="AC791" s="2" t="b">
        <f>COUNT(Q791:Q$2500)&gt;0</f>
        <v>0</v>
      </c>
      <c r="AD791" s="2" t="b">
        <f t="shared" si="407"/>
        <v>0</v>
      </c>
      <c r="AE791" s="2" t="b">
        <f t="shared" si="408"/>
        <v>0</v>
      </c>
      <c r="AF791" s="2" t="b">
        <f t="shared" si="409"/>
        <v>0</v>
      </c>
      <c r="AG791" s="2" t="b">
        <f>OR(
  AND(AC791,NOT(AC792)),
  AND(AF791,WEEKDAY(AH790,2)=EINSTELLUNGEN!$D$12),
  AND(AF791,AH791=$J$35)
)</f>
        <v>0</v>
      </c>
      <c r="AH791" s="2">
        <f>IF(AE791,AH790+IF(WEEKDAY(AH790+1,2)&lt;=EINSTELLUNGEN!$D$12,1,$J$36),AH790)</f>
        <v>42020</v>
      </c>
      <c r="AI791" s="2">
        <f t="shared" si="410"/>
        <v>2019</v>
      </c>
      <c r="AJ791" s="2">
        <f t="shared" si="411"/>
        <v>201901</v>
      </c>
      <c r="AK791" s="2">
        <f t="shared" si="412"/>
        <v>201901</v>
      </c>
      <c r="AL791" s="2">
        <f t="shared" si="440"/>
        <v>201903</v>
      </c>
      <c r="AM791" s="2" t="b">
        <f t="shared" si="413"/>
        <v>1</v>
      </c>
      <c r="AN791" s="4" t="e">
        <f t="shared" si="425"/>
        <v>#N/A</v>
      </c>
      <c r="AO791" s="4" t="e">
        <f t="shared" si="426"/>
        <v>#N/A</v>
      </c>
      <c r="AP791" s="2" t="str">
        <f>IF(AD791,
  IF(ISBLANK(H791),
    AP790,
    IF(LEN(H791)=1,
      IF(OR(UPPER(H791)="A",UPPER(H791)="I"),
        EINSTELLUNGEN!$D$21,
        IF(OR(UPPER(H791)="B",UPPER(H791)="M"),
          EINSTELLUNGEN!$D$22,
          IF(OR(UPPER(H791)="C",UPPER(H791)="S"),
            EINSTELLUNGEN!$D$23,
            IF(UPPER(H791)="D",
              EINSTELLUNGEN!$D$24,
              IF(UPPER(H791)="E",
                EINSTELLUNGEN!$D$25,
                UPPER(H791)))))),
      IF(ISNUMBER(H791),
        EINSTELLUNGEN!$D$20&amp;H791,
        UPPER(H791)))),
  "")</f>
        <v/>
      </c>
      <c r="AQ791" s="2" t="str">
        <f t="shared" si="427"/>
        <v/>
      </c>
      <c r="AR791" s="2">
        <f t="shared" si="428"/>
        <v>0</v>
      </c>
      <c r="AS791" s="145">
        <f t="shared" si="429"/>
        <v>0.33333333333333331</v>
      </c>
      <c r="AT791" s="2">
        <f t="shared" si="430"/>
        <v>0</v>
      </c>
      <c r="AU791" s="2">
        <f t="shared" si="431"/>
        <v>0</v>
      </c>
      <c r="AV791" s="2">
        <f t="shared" si="432"/>
        <v>0</v>
      </c>
      <c r="AW791" s="2">
        <f t="shared" si="433"/>
        <v>0</v>
      </c>
      <c r="AX791" s="2">
        <f t="shared" si="414"/>
        <v>0</v>
      </c>
      <c r="AY791" s="2">
        <f t="shared" si="434"/>
        <v>0</v>
      </c>
      <c r="AZ791" s="145" t="e">
        <f t="shared" si="435"/>
        <v>#N/A</v>
      </c>
      <c r="BA791" s="145" t="e">
        <f t="shared" si="436"/>
        <v>#N/A</v>
      </c>
      <c r="BB791" s="145">
        <f t="shared" si="437"/>
        <v>2.083333333333337E-2</v>
      </c>
      <c r="BC791" s="2">
        <f>IF(AM791,
  IF(AND(AL791=$J$31,_xlfn.DAYS(AH791,DATE(AI791,1,1))&lt;7),
    MAX(0,EINSTELLUNGEN!$D$12+1-WEEKDAY(DATE(EINSTELLUNGEN!$D$9,EINSTELLUNGEN!$D$10,1),2)),
    IF(AL791=$J$33,
      MIN(EINSTELLUNGEN!$D$12,WEEKDAY(DATE(EINSTELLUNGEN!$D$9,12,31),2)),
      EINSTELLUNGEN!$D$12
  )) - SUMIF(AL$50:AL$2500,"="&amp;AL791,AX$50:AX$2500),
  0)</f>
        <v>3</v>
      </c>
      <c r="BD791" s="2">
        <f t="shared" si="438"/>
        <v>0.33333333333333331</v>
      </c>
      <c r="BE791" s="2">
        <f t="shared" si="439"/>
        <v>0</v>
      </c>
    </row>
    <row r="792" spans="1:57" ht="10.5" customHeight="1">
      <c r="A792" s="1" t="str">
        <f t="shared" ca="1" si="415"/>
        <v/>
      </c>
      <c r="B792" s="1" t="str">
        <f t="shared" ca="1" si="416"/>
        <v/>
      </c>
      <c r="C792" s="1" t="str">
        <f t="shared" ca="1" si="417"/>
        <v/>
      </c>
      <c r="D792" s="1" t="str">
        <f t="shared" ca="1" si="418"/>
        <v/>
      </c>
      <c r="F792" s="10"/>
      <c r="G792" s="136" t="str">
        <f t="shared" si="419"/>
        <v/>
      </c>
      <c r="H792" s="27"/>
      <c r="I792" s="28"/>
      <c r="J792" s="28"/>
      <c r="K792" s="29"/>
      <c r="L792" s="136"/>
      <c r="M792" s="136"/>
      <c r="N792" s="136"/>
      <c r="O792" s="26" t="str">
        <f t="shared" si="420"/>
        <v/>
      </c>
      <c r="P792" s="218" t="str">
        <f t="shared" si="421"/>
        <v/>
      </c>
      <c r="Q792" s="26" t="str">
        <f t="shared" si="422"/>
        <v/>
      </c>
      <c r="R792" s="22"/>
      <c r="S792" s="99"/>
      <c r="T792" s="10"/>
      <c r="U792" s="229" t="str">
        <f t="shared" si="423"/>
        <v/>
      </c>
      <c r="V792" s="230"/>
      <c r="W792" s="230"/>
      <c r="X792" s="230"/>
      <c r="Y792" s="230"/>
      <c r="Z792" s="22" t="str">
        <f>""</f>
        <v/>
      </c>
      <c r="AB792" s="23" t="str">
        <f t="shared" si="424"/>
        <v/>
      </c>
      <c r="AC792" s="2" t="b">
        <f>COUNT(Q792:Q$2500)&gt;0</f>
        <v>0</v>
      </c>
      <c r="AD792" s="2" t="b">
        <f t="shared" si="407"/>
        <v>0</v>
      </c>
      <c r="AE792" s="2" t="b">
        <f t="shared" si="408"/>
        <v>0</v>
      </c>
      <c r="AF792" s="2" t="b">
        <f t="shared" si="409"/>
        <v>0</v>
      </c>
      <c r="AG792" s="2" t="b">
        <f>OR(
  AND(AC792,NOT(AC793)),
  AND(AF792,WEEKDAY(AH791,2)=EINSTELLUNGEN!$D$12),
  AND(AF792,AH792=$J$35)
)</f>
        <v>0</v>
      </c>
      <c r="AH792" s="2">
        <f>IF(AE792,AH791+IF(WEEKDAY(AH791+1,2)&lt;=EINSTELLUNGEN!$D$12,1,$J$36),AH791)</f>
        <v>42020</v>
      </c>
      <c r="AI792" s="2">
        <f t="shared" si="410"/>
        <v>2019</v>
      </c>
      <c r="AJ792" s="2">
        <f t="shared" si="411"/>
        <v>201901</v>
      </c>
      <c r="AK792" s="2">
        <f t="shared" si="412"/>
        <v>201901</v>
      </c>
      <c r="AL792" s="2">
        <f t="shared" si="440"/>
        <v>201903</v>
      </c>
      <c r="AM792" s="2" t="b">
        <f t="shared" si="413"/>
        <v>1</v>
      </c>
      <c r="AN792" s="4" t="e">
        <f t="shared" si="425"/>
        <v>#N/A</v>
      </c>
      <c r="AO792" s="4" t="e">
        <f t="shared" si="426"/>
        <v>#N/A</v>
      </c>
      <c r="AP792" s="2" t="str">
        <f>IF(AD792,
  IF(ISBLANK(H792),
    AP791,
    IF(LEN(H792)=1,
      IF(OR(UPPER(H792)="A",UPPER(H792)="I"),
        EINSTELLUNGEN!$D$21,
        IF(OR(UPPER(H792)="B",UPPER(H792)="M"),
          EINSTELLUNGEN!$D$22,
          IF(OR(UPPER(H792)="C",UPPER(H792)="S"),
            EINSTELLUNGEN!$D$23,
            IF(UPPER(H792)="D",
              EINSTELLUNGEN!$D$24,
              IF(UPPER(H792)="E",
                EINSTELLUNGEN!$D$25,
                UPPER(H792)))))),
      IF(ISNUMBER(H792),
        EINSTELLUNGEN!$D$20&amp;H792,
        UPPER(H792)))),
  "")</f>
        <v/>
      </c>
      <c r="AQ792" s="2" t="str">
        <f t="shared" si="427"/>
        <v/>
      </c>
      <c r="AR792" s="2">
        <f t="shared" si="428"/>
        <v>0</v>
      </c>
      <c r="AS792" s="145">
        <f t="shared" si="429"/>
        <v>0.33333333333333331</v>
      </c>
      <c r="AT792" s="2">
        <f t="shared" si="430"/>
        <v>0</v>
      </c>
      <c r="AU792" s="2">
        <f t="shared" si="431"/>
        <v>0</v>
      </c>
      <c r="AV792" s="2">
        <f t="shared" si="432"/>
        <v>0</v>
      </c>
      <c r="AW792" s="2">
        <f t="shared" si="433"/>
        <v>0</v>
      </c>
      <c r="AX792" s="2">
        <f t="shared" si="414"/>
        <v>0</v>
      </c>
      <c r="AY792" s="2">
        <f t="shared" si="434"/>
        <v>0</v>
      </c>
      <c r="AZ792" s="145" t="e">
        <f t="shared" si="435"/>
        <v>#N/A</v>
      </c>
      <c r="BA792" s="145" t="e">
        <f t="shared" si="436"/>
        <v>#N/A</v>
      </c>
      <c r="BB792" s="145">
        <f t="shared" si="437"/>
        <v>2.083333333333337E-2</v>
      </c>
      <c r="BC792" s="2">
        <f>IF(AM792,
  IF(AND(AL792=$J$31,_xlfn.DAYS(AH792,DATE(AI792,1,1))&lt;7),
    MAX(0,EINSTELLUNGEN!$D$12+1-WEEKDAY(DATE(EINSTELLUNGEN!$D$9,EINSTELLUNGEN!$D$10,1),2)),
    IF(AL792=$J$33,
      MIN(EINSTELLUNGEN!$D$12,WEEKDAY(DATE(EINSTELLUNGEN!$D$9,12,31),2)),
      EINSTELLUNGEN!$D$12
  )) - SUMIF(AL$50:AL$2500,"="&amp;AL792,AX$50:AX$2500),
  0)</f>
        <v>3</v>
      </c>
      <c r="BD792" s="2">
        <f t="shared" si="438"/>
        <v>0.33333333333333331</v>
      </c>
      <c r="BE792" s="2">
        <f t="shared" si="439"/>
        <v>0</v>
      </c>
    </row>
    <row r="793" spans="1:57" ht="10.5" customHeight="1">
      <c r="A793" s="1" t="str">
        <f t="shared" ca="1" si="415"/>
        <v/>
      </c>
      <c r="B793" s="1" t="str">
        <f t="shared" ca="1" si="416"/>
        <v/>
      </c>
      <c r="C793" s="1" t="str">
        <f t="shared" ca="1" si="417"/>
        <v/>
      </c>
      <c r="D793" s="1" t="str">
        <f t="shared" ca="1" si="418"/>
        <v/>
      </c>
      <c r="F793" s="10"/>
      <c r="G793" s="136" t="str">
        <f t="shared" si="419"/>
        <v/>
      </c>
      <c r="H793" s="27"/>
      <c r="I793" s="28"/>
      <c r="J793" s="28"/>
      <c r="K793" s="29"/>
      <c r="L793" s="136"/>
      <c r="M793" s="136"/>
      <c r="N793" s="136"/>
      <c r="O793" s="26" t="str">
        <f t="shared" si="420"/>
        <v/>
      </c>
      <c r="P793" s="218" t="str">
        <f t="shared" si="421"/>
        <v/>
      </c>
      <c r="Q793" s="26" t="str">
        <f t="shared" si="422"/>
        <v/>
      </c>
      <c r="R793" s="22"/>
      <c r="S793" s="99"/>
      <c r="T793" s="10"/>
      <c r="U793" s="229" t="str">
        <f t="shared" si="423"/>
        <v/>
      </c>
      <c r="V793" s="230"/>
      <c r="W793" s="230"/>
      <c r="X793" s="230"/>
      <c r="Y793" s="230"/>
      <c r="Z793" s="22" t="str">
        <f>""</f>
        <v/>
      </c>
      <c r="AB793" s="23" t="str">
        <f t="shared" si="424"/>
        <v/>
      </c>
      <c r="AC793" s="2" t="b">
        <f>COUNT(Q793:Q$2500)&gt;0</f>
        <v>0</v>
      </c>
      <c r="AD793" s="2" t="b">
        <f t="shared" si="407"/>
        <v>0</v>
      </c>
      <c r="AE793" s="2" t="b">
        <f t="shared" si="408"/>
        <v>0</v>
      </c>
      <c r="AF793" s="2" t="b">
        <f t="shared" si="409"/>
        <v>0</v>
      </c>
      <c r="AG793" s="2" t="b">
        <f>OR(
  AND(AC793,NOT(AC794)),
  AND(AF793,WEEKDAY(AH792,2)=EINSTELLUNGEN!$D$12),
  AND(AF793,AH793=$J$35)
)</f>
        <v>0</v>
      </c>
      <c r="AH793" s="2">
        <f>IF(AE793,AH792+IF(WEEKDAY(AH792+1,2)&lt;=EINSTELLUNGEN!$D$12,1,$J$36),AH792)</f>
        <v>42020</v>
      </c>
      <c r="AI793" s="2">
        <f t="shared" si="410"/>
        <v>2019</v>
      </c>
      <c r="AJ793" s="2">
        <f t="shared" si="411"/>
        <v>201901</v>
      </c>
      <c r="AK793" s="2">
        <f t="shared" si="412"/>
        <v>201901</v>
      </c>
      <c r="AL793" s="2">
        <f t="shared" si="440"/>
        <v>201903</v>
      </c>
      <c r="AM793" s="2" t="b">
        <f t="shared" si="413"/>
        <v>1</v>
      </c>
      <c r="AN793" s="4" t="e">
        <f t="shared" si="425"/>
        <v>#N/A</v>
      </c>
      <c r="AO793" s="4" t="e">
        <f t="shared" si="426"/>
        <v>#N/A</v>
      </c>
      <c r="AP793" s="2" t="str">
        <f>IF(AD793,
  IF(ISBLANK(H793),
    AP792,
    IF(LEN(H793)=1,
      IF(OR(UPPER(H793)="A",UPPER(H793)="I"),
        EINSTELLUNGEN!$D$21,
        IF(OR(UPPER(H793)="B",UPPER(H793)="M"),
          EINSTELLUNGEN!$D$22,
          IF(OR(UPPER(H793)="C",UPPER(H793)="S"),
            EINSTELLUNGEN!$D$23,
            IF(UPPER(H793)="D",
              EINSTELLUNGEN!$D$24,
              IF(UPPER(H793)="E",
                EINSTELLUNGEN!$D$25,
                UPPER(H793)))))),
      IF(ISNUMBER(H793),
        EINSTELLUNGEN!$D$20&amp;H793,
        UPPER(H793)))),
  "")</f>
        <v/>
      </c>
      <c r="AQ793" s="2" t="str">
        <f t="shared" si="427"/>
        <v/>
      </c>
      <c r="AR793" s="2">
        <f t="shared" si="428"/>
        <v>0</v>
      </c>
      <c r="AS793" s="145">
        <f t="shared" si="429"/>
        <v>0.33333333333333331</v>
      </c>
      <c r="AT793" s="2">
        <f t="shared" si="430"/>
        <v>0</v>
      </c>
      <c r="AU793" s="2">
        <f t="shared" si="431"/>
        <v>0</v>
      </c>
      <c r="AV793" s="2">
        <f t="shared" si="432"/>
        <v>0</v>
      </c>
      <c r="AW793" s="2">
        <f t="shared" si="433"/>
        <v>0</v>
      </c>
      <c r="AX793" s="2">
        <f t="shared" si="414"/>
        <v>0</v>
      </c>
      <c r="AY793" s="2">
        <f t="shared" si="434"/>
        <v>0</v>
      </c>
      <c r="AZ793" s="145" t="e">
        <f t="shared" si="435"/>
        <v>#N/A</v>
      </c>
      <c r="BA793" s="145" t="e">
        <f t="shared" si="436"/>
        <v>#N/A</v>
      </c>
      <c r="BB793" s="145">
        <f t="shared" si="437"/>
        <v>2.083333333333337E-2</v>
      </c>
      <c r="BC793" s="2">
        <f>IF(AM793,
  IF(AND(AL793=$J$31,_xlfn.DAYS(AH793,DATE(AI793,1,1))&lt;7),
    MAX(0,EINSTELLUNGEN!$D$12+1-WEEKDAY(DATE(EINSTELLUNGEN!$D$9,EINSTELLUNGEN!$D$10,1),2)),
    IF(AL793=$J$33,
      MIN(EINSTELLUNGEN!$D$12,WEEKDAY(DATE(EINSTELLUNGEN!$D$9,12,31),2)),
      EINSTELLUNGEN!$D$12
  )) - SUMIF(AL$50:AL$2500,"="&amp;AL793,AX$50:AX$2500),
  0)</f>
        <v>3</v>
      </c>
      <c r="BD793" s="2">
        <f t="shared" si="438"/>
        <v>0.33333333333333331</v>
      </c>
      <c r="BE793" s="2">
        <f t="shared" si="439"/>
        <v>0</v>
      </c>
    </row>
    <row r="794" spans="1:57" ht="10.5" customHeight="1">
      <c r="A794" s="1" t="str">
        <f t="shared" ca="1" si="415"/>
        <v/>
      </c>
      <c r="B794" s="1" t="str">
        <f t="shared" ca="1" si="416"/>
        <v/>
      </c>
      <c r="C794" s="1" t="str">
        <f t="shared" ca="1" si="417"/>
        <v/>
      </c>
      <c r="D794" s="1" t="str">
        <f t="shared" ca="1" si="418"/>
        <v/>
      </c>
      <c r="F794" s="10"/>
      <c r="G794" s="136" t="str">
        <f t="shared" si="419"/>
        <v/>
      </c>
      <c r="H794" s="27"/>
      <c r="I794" s="28"/>
      <c r="J794" s="28"/>
      <c r="K794" s="29"/>
      <c r="L794" s="136"/>
      <c r="M794" s="136"/>
      <c r="N794" s="136"/>
      <c r="O794" s="26" t="str">
        <f t="shared" si="420"/>
        <v/>
      </c>
      <c r="P794" s="218" t="str">
        <f t="shared" si="421"/>
        <v/>
      </c>
      <c r="Q794" s="26" t="str">
        <f t="shared" si="422"/>
        <v/>
      </c>
      <c r="R794" s="22"/>
      <c r="S794" s="99"/>
      <c r="T794" s="10"/>
      <c r="U794" s="229" t="str">
        <f t="shared" si="423"/>
        <v/>
      </c>
      <c r="V794" s="230"/>
      <c r="W794" s="230"/>
      <c r="X794" s="230"/>
      <c r="Y794" s="230"/>
      <c r="Z794" s="22" t="str">
        <f>""</f>
        <v/>
      </c>
      <c r="AB794" s="23" t="str">
        <f t="shared" si="424"/>
        <v/>
      </c>
      <c r="AC794" s="2" t="b">
        <f>COUNT(Q794:Q$2500)&gt;0</f>
        <v>0</v>
      </c>
      <c r="AD794" s="2" t="b">
        <f t="shared" si="407"/>
        <v>0</v>
      </c>
      <c r="AE794" s="2" t="b">
        <f t="shared" si="408"/>
        <v>0</v>
      </c>
      <c r="AF794" s="2" t="b">
        <f t="shared" si="409"/>
        <v>0</v>
      </c>
      <c r="AG794" s="2" t="b">
        <f>OR(
  AND(AC794,NOT(AC795)),
  AND(AF794,WEEKDAY(AH793,2)=EINSTELLUNGEN!$D$12),
  AND(AF794,AH794=$J$35)
)</f>
        <v>0</v>
      </c>
      <c r="AH794" s="2">
        <f>IF(AE794,AH793+IF(WEEKDAY(AH793+1,2)&lt;=EINSTELLUNGEN!$D$12,1,$J$36),AH793)</f>
        <v>42020</v>
      </c>
      <c r="AI794" s="2">
        <f t="shared" si="410"/>
        <v>2019</v>
      </c>
      <c r="AJ794" s="2">
        <f t="shared" si="411"/>
        <v>201901</v>
      </c>
      <c r="AK794" s="2">
        <f t="shared" si="412"/>
        <v>201901</v>
      </c>
      <c r="AL794" s="2">
        <f t="shared" si="440"/>
        <v>201903</v>
      </c>
      <c r="AM794" s="2" t="b">
        <f t="shared" si="413"/>
        <v>1</v>
      </c>
      <c r="AN794" s="4" t="e">
        <f t="shared" si="425"/>
        <v>#N/A</v>
      </c>
      <c r="AO794" s="4" t="e">
        <f t="shared" si="426"/>
        <v>#N/A</v>
      </c>
      <c r="AP794" s="2" t="str">
        <f>IF(AD794,
  IF(ISBLANK(H794),
    AP793,
    IF(LEN(H794)=1,
      IF(OR(UPPER(H794)="A",UPPER(H794)="I"),
        EINSTELLUNGEN!$D$21,
        IF(OR(UPPER(H794)="B",UPPER(H794)="M"),
          EINSTELLUNGEN!$D$22,
          IF(OR(UPPER(H794)="C",UPPER(H794)="S"),
            EINSTELLUNGEN!$D$23,
            IF(UPPER(H794)="D",
              EINSTELLUNGEN!$D$24,
              IF(UPPER(H794)="E",
                EINSTELLUNGEN!$D$25,
                UPPER(H794)))))),
      IF(ISNUMBER(H794),
        EINSTELLUNGEN!$D$20&amp;H794,
        UPPER(H794)))),
  "")</f>
        <v/>
      </c>
      <c r="AQ794" s="2" t="str">
        <f t="shared" si="427"/>
        <v/>
      </c>
      <c r="AR794" s="2">
        <f t="shared" si="428"/>
        <v>0</v>
      </c>
      <c r="AS794" s="145">
        <f t="shared" si="429"/>
        <v>0.33333333333333331</v>
      </c>
      <c r="AT794" s="2">
        <f t="shared" si="430"/>
        <v>0</v>
      </c>
      <c r="AU794" s="2">
        <f t="shared" si="431"/>
        <v>0</v>
      </c>
      <c r="AV794" s="2">
        <f t="shared" si="432"/>
        <v>0</v>
      </c>
      <c r="AW794" s="2">
        <f t="shared" si="433"/>
        <v>0</v>
      </c>
      <c r="AX794" s="2">
        <f t="shared" si="414"/>
        <v>0</v>
      </c>
      <c r="AY794" s="2">
        <f t="shared" si="434"/>
        <v>0</v>
      </c>
      <c r="AZ794" s="145" t="e">
        <f t="shared" si="435"/>
        <v>#N/A</v>
      </c>
      <c r="BA794" s="145" t="e">
        <f t="shared" si="436"/>
        <v>#N/A</v>
      </c>
      <c r="BB794" s="145">
        <f t="shared" si="437"/>
        <v>2.083333333333337E-2</v>
      </c>
      <c r="BC794" s="2">
        <f>IF(AM794,
  IF(AND(AL794=$J$31,_xlfn.DAYS(AH794,DATE(AI794,1,1))&lt;7),
    MAX(0,EINSTELLUNGEN!$D$12+1-WEEKDAY(DATE(EINSTELLUNGEN!$D$9,EINSTELLUNGEN!$D$10,1),2)),
    IF(AL794=$J$33,
      MIN(EINSTELLUNGEN!$D$12,WEEKDAY(DATE(EINSTELLUNGEN!$D$9,12,31),2)),
      EINSTELLUNGEN!$D$12
  )) - SUMIF(AL$50:AL$2500,"="&amp;AL794,AX$50:AX$2500),
  0)</f>
        <v>3</v>
      </c>
      <c r="BD794" s="2">
        <f t="shared" si="438"/>
        <v>0.33333333333333331</v>
      </c>
      <c r="BE794" s="2">
        <f t="shared" si="439"/>
        <v>0</v>
      </c>
    </row>
    <row r="795" spans="1:57" ht="10.5" customHeight="1">
      <c r="A795" s="1" t="str">
        <f t="shared" ca="1" si="415"/>
        <v/>
      </c>
      <c r="B795" s="1" t="str">
        <f t="shared" ca="1" si="416"/>
        <v/>
      </c>
      <c r="C795" s="1" t="str">
        <f t="shared" ca="1" si="417"/>
        <v/>
      </c>
      <c r="D795" s="1" t="str">
        <f t="shared" ca="1" si="418"/>
        <v/>
      </c>
      <c r="F795" s="10"/>
      <c r="G795" s="136" t="str">
        <f t="shared" si="419"/>
        <v/>
      </c>
      <c r="H795" s="27"/>
      <c r="I795" s="28"/>
      <c r="J795" s="28"/>
      <c r="K795" s="29"/>
      <c r="L795" s="136"/>
      <c r="M795" s="136"/>
      <c r="N795" s="136"/>
      <c r="O795" s="26" t="str">
        <f t="shared" si="420"/>
        <v/>
      </c>
      <c r="P795" s="218" t="str">
        <f t="shared" si="421"/>
        <v/>
      </c>
      <c r="Q795" s="26" t="str">
        <f t="shared" si="422"/>
        <v/>
      </c>
      <c r="R795" s="22"/>
      <c r="S795" s="99"/>
      <c r="T795" s="10"/>
      <c r="U795" s="229" t="str">
        <f t="shared" si="423"/>
        <v/>
      </c>
      <c r="V795" s="230"/>
      <c r="W795" s="230"/>
      <c r="X795" s="230"/>
      <c r="Y795" s="230"/>
      <c r="Z795" s="22" t="str">
        <f>""</f>
        <v/>
      </c>
      <c r="AB795" s="23" t="str">
        <f t="shared" si="424"/>
        <v/>
      </c>
      <c r="AC795" s="2" t="b">
        <f>COUNT(Q795:Q$2500)&gt;0</f>
        <v>0</v>
      </c>
      <c r="AD795" s="2" t="b">
        <f t="shared" si="407"/>
        <v>0</v>
      </c>
      <c r="AE795" s="2" t="b">
        <f t="shared" si="408"/>
        <v>0</v>
      </c>
      <c r="AF795" s="2" t="b">
        <f t="shared" si="409"/>
        <v>0</v>
      </c>
      <c r="AG795" s="2" t="b">
        <f>OR(
  AND(AC795,NOT(AC796)),
  AND(AF795,WEEKDAY(AH794,2)=EINSTELLUNGEN!$D$12),
  AND(AF795,AH795=$J$35)
)</f>
        <v>0</v>
      </c>
      <c r="AH795" s="2">
        <f>IF(AE795,AH794+IF(WEEKDAY(AH794+1,2)&lt;=EINSTELLUNGEN!$D$12,1,$J$36),AH794)</f>
        <v>42020</v>
      </c>
      <c r="AI795" s="2">
        <f t="shared" si="410"/>
        <v>2019</v>
      </c>
      <c r="AJ795" s="2">
        <f t="shared" si="411"/>
        <v>201901</v>
      </c>
      <c r="AK795" s="2">
        <f t="shared" si="412"/>
        <v>201901</v>
      </c>
      <c r="AL795" s="2">
        <f t="shared" si="440"/>
        <v>201903</v>
      </c>
      <c r="AM795" s="2" t="b">
        <f t="shared" si="413"/>
        <v>1</v>
      </c>
      <c r="AN795" s="4" t="e">
        <f t="shared" si="425"/>
        <v>#N/A</v>
      </c>
      <c r="AO795" s="4" t="e">
        <f t="shared" si="426"/>
        <v>#N/A</v>
      </c>
      <c r="AP795" s="2" t="str">
        <f>IF(AD795,
  IF(ISBLANK(H795),
    AP794,
    IF(LEN(H795)=1,
      IF(OR(UPPER(H795)="A",UPPER(H795)="I"),
        EINSTELLUNGEN!$D$21,
        IF(OR(UPPER(H795)="B",UPPER(H795)="M"),
          EINSTELLUNGEN!$D$22,
          IF(OR(UPPER(H795)="C",UPPER(H795)="S"),
            EINSTELLUNGEN!$D$23,
            IF(UPPER(H795)="D",
              EINSTELLUNGEN!$D$24,
              IF(UPPER(H795)="E",
                EINSTELLUNGEN!$D$25,
                UPPER(H795)))))),
      IF(ISNUMBER(H795),
        EINSTELLUNGEN!$D$20&amp;H795,
        UPPER(H795)))),
  "")</f>
        <v/>
      </c>
      <c r="AQ795" s="2" t="str">
        <f t="shared" si="427"/>
        <v/>
      </c>
      <c r="AR795" s="2">
        <f t="shared" si="428"/>
        <v>0</v>
      </c>
      <c r="AS795" s="145">
        <f t="shared" si="429"/>
        <v>0.33333333333333331</v>
      </c>
      <c r="AT795" s="2">
        <f t="shared" si="430"/>
        <v>0</v>
      </c>
      <c r="AU795" s="2">
        <f t="shared" si="431"/>
        <v>0</v>
      </c>
      <c r="AV795" s="2">
        <f t="shared" si="432"/>
        <v>0</v>
      </c>
      <c r="AW795" s="2">
        <f t="shared" si="433"/>
        <v>0</v>
      </c>
      <c r="AX795" s="2">
        <f t="shared" si="414"/>
        <v>0</v>
      </c>
      <c r="AY795" s="2">
        <f t="shared" si="434"/>
        <v>0</v>
      </c>
      <c r="AZ795" s="145" t="e">
        <f t="shared" si="435"/>
        <v>#N/A</v>
      </c>
      <c r="BA795" s="145" t="e">
        <f t="shared" si="436"/>
        <v>#N/A</v>
      </c>
      <c r="BB795" s="145">
        <f t="shared" si="437"/>
        <v>2.083333333333337E-2</v>
      </c>
      <c r="BC795" s="2">
        <f>IF(AM795,
  IF(AND(AL795=$J$31,_xlfn.DAYS(AH795,DATE(AI795,1,1))&lt;7),
    MAX(0,EINSTELLUNGEN!$D$12+1-WEEKDAY(DATE(EINSTELLUNGEN!$D$9,EINSTELLUNGEN!$D$10,1),2)),
    IF(AL795=$J$33,
      MIN(EINSTELLUNGEN!$D$12,WEEKDAY(DATE(EINSTELLUNGEN!$D$9,12,31),2)),
      EINSTELLUNGEN!$D$12
  )) - SUMIF(AL$50:AL$2500,"="&amp;AL795,AX$50:AX$2500),
  0)</f>
        <v>3</v>
      </c>
      <c r="BD795" s="2">
        <f t="shared" si="438"/>
        <v>0.33333333333333331</v>
      </c>
      <c r="BE795" s="2">
        <f t="shared" si="439"/>
        <v>0</v>
      </c>
    </row>
    <row r="796" spans="1:57" ht="10.5" customHeight="1">
      <c r="A796" s="1" t="str">
        <f t="shared" ca="1" si="415"/>
        <v/>
      </c>
      <c r="B796" s="1" t="str">
        <f t="shared" ca="1" si="416"/>
        <v/>
      </c>
      <c r="C796" s="1" t="str">
        <f t="shared" ca="1" si="417"/>
        <v/>
      </c>
      <c r="D796" s="1" t="str">
        <f t="shared" ca="1" si="418"/>
        <v/>
      </c>
      <c r="F796" s="10"/>
      <c r="G796" s="136" t="str">
        <f t="shared" si="419"/>
        <v/>
      </c>
      <c r="H796" s="27"/>
      <c r="I796" s="28"/>
      <c r="J796" s="28"/>
      <c r="K796" s="29"/>
      <c r="L796" s="136"/>
      <c r="M796" s="136"/>
      <c r="N796" s="136"/>
      <c r="O796" s="26" t="str">
        <f t="shared" si="420"/>
        <v/>
      </c>
      <c r="P796" s="218" t="str">
        <f t="shared" si="421"/>
        <v/>
      </c>
      <c r="Q796" s="26" t="str">
        <f t="shared" si="422"/>
        <v/>
      </c>
      <c r="R796" s="22"/>
      <c r="S796" s="99"/>
      <c r="T796" s="10"/>
      <c r="U796" s="229" t="str">
        <f t="shared" si="423"/>
        <v/>
      </c>
      <c r="V796" s="230"/>
      <c r="W796" s="230"/>
      <c r="X796" s="230"/>
      <c r="Y796" s="230"/>
      <c r="Z796" s="22" t="str">
        <f>""</f>
        <v/>
      </c>
      <c r="AB796" s="23" t="str">
        <f t="shared" si="424"/>
        <v/>
      </c>
      <c r="AC796" s="2" t="b">
        <f>COUNT(Q796:Q$2500)&gt;0</f>
        <v>0</v>
      </c>
      <c r="AD796" s="2" t="b">
        <f t="shared" si="407"/>
        <v>0</v>
      </c>
      <c r="AE796" s="2" t="b">
        <f t="shared" si="408"/>
        <v>0</v>
      </c>
      <c r="AF796" s="2" t="b">
        <f t="shared" si="409"/>
        <v>0</v>
      </c>
      <c r="AG796" s="2" t="b">
        <f>OR(
  AND(AC796,NOT(AC797)),
  AND(AF796,WEEKDAY(AH795,2)=EINSTELLUNGEN!$D$12),
  AND(AF796,AH796=$J$35)
)</f>
        <v>0</v>
      </c>
      <c r="AH796" s="2">
        <f>IF(AE796,AH795+IF(WEEKDAY(AH795+1,2)&lt;=EINSTELLUNGEN!$D$12,1,$J$36),AH795)</f>
        <v>42020</v>
      </c>
      <c r="AI796" s="2">
        <f t="shared" si="410"/>
        <v>2019</v>
      </c>
      <c r="AJ796" s="2">
        <f t="shared" si="411"/>
        <v>201901</v>
      </c>
      <c r="AK796" s="2">
        <f t="shared" si="412"/>
        <v>201901</v>
      </c>
      <c r="AL796" s="2">
        <f t="shared" si="440"/>
        <v>201903</v>
      </c>
      <c r="AM796" s="2" t="b">
        <f t="shared" si="413"/>
        <v>1</v>
      </c>
      <c r="AN796" s="4" t="e">
        <f t="shared" si="425"/>
        <v>#N/A</v>
      </c>
      <c r="AO796" s="4" t="e">
        <f t="shared" si="426"/>
        <v>#N/A</v>
      </c>
      <c r="AP796" s="2" t="str">
        <f>IF(AD796,
  IF(ISBLANK(H796),
    AP795,
    IF(LEN(H796)=1,
      IF(OR(UPPER(H796)="A",UPPER(H796)="I"),
        EINSTELLUNGEN!$D$21,
        IF(OR(UPPER(H796)="B",UPPER(H796)="M"),
          EINSTELLUNGEN!$D$22,
          IF(OR(UPPER(H796)="C",UPPER(H796)="S"),
            EINSTELLUNGEN!$D$23,
            IF(UPPER(H796)="D",
              EINSTELLUNGEN!$D$24,
              IF(UPPER(H796)="E",
                EINSTELLUNGEN!$D$25,
                UPPER(H796)))))),
      IF(ISNUMBER(H796),
        EINSTELLUNGEN!$D$20&amp;H796,
        UPPER(H796)))),
  "")</f>
        <v/>
      </c>
      <c r="AQ796" s="2" t="str">
        <f t="shared" si="427"/>
        <v/>
      </c>
      <c r="AR796" s="2">
        <f t="shared" si="428"/>
        <v>0</v>
      </c>
      <c r="AS796" s="145">
        <f t="shared" si="429"/>
        <v>0.33333333333333331</v>
      </c>
      <c r="AT796" s="2">
        <f t="shared" si="430"/>
        <v>0</v>
      </c>
      <c r="AU796" s="2">
        <f t="shared" si="431"/>
        <v>0</v>
      </c>
      <c r="AV796" s="2">
        <f t="shared" si="432"/>
        <v>0</v>
      </c>
      <c r="AW796" s="2">
        <f t="shared" si="433"/>
        <v>0</v>
      </c>
      <c r="AX796" s="2">
        <f t="shared" si="414"/>
        <v>0</v>
      </c>
      <c r="AY796" s="2">
        <f t="shared" si="434"/>
        <v>0</v>
      </c>
      <c r="AZ796" s="145" t="e">
        <f t="shared" si="435"/>
        <v>#N/A</v>
      </c>
      <c r="BA796" s="145" t="e">
        <f t="shared" si="436"/>
        <v>#N/A</v>
      </c>
      <c r="BB796" s="145">
        <f t="shared" si="437"/>
        <v>2.083333333333337E-2</v>
      </c>
      <c r="BC796" s="2">
        <f>IF(AM796,
  IF(AND(AL796=$J$31,_xlfn.DAYS(AH796,DATE(AI796,1,1))&lt;7),
    MAX(0,EINSTELLUNGEN!$D$12+1-WEEKDAY(DATE(EINSTELLUNGEN!$D$9,EINSTELLUNGEN!$D$10,1),2)),
    IF(AL796=$J$33,
      MIN(EINSTELLUNGEN!$D$12,WEEKDAY(DATE(EINSTELLUNGEN!$D$9,12,31),2)),
      EINSTELLUNGEN!$D$12
  )) - SUMIF(AL$50:AL$2500,"="&amp;AL796,AX$50:AX$2500),
  0)</f>
        <v>3</v>
      </c>
      <c r="BD796" s="2">
        <f t="shared" si="438"/>
        <v>0.33333333333333331</v>
      </c>
      <c r="BE796" s="2">
        <f t="shared" si="439"/>
        <v>0</v>
      </c>
    </row>
    <row r="797" spans="1:57" ht="10.5" customHeight="1">
      <c r="A797" s="1" t="str">
        <f t="shared" ca="1" si="415"/>
        <v/>
      </c>
      <c r="B797" s="1" t="str">
        <f t="shared" ca="1" si="416"/>
        <v/>
      </c>
      <c r="C797" s="1" t="str">
        <f t="shared" ca="1" si="417"/>
        <v/>
      </c>
      <c r="D797" s="1" t="str">
        <f t="shared" ca="1" si="418"/>
        <v/>
      </c>
      <c r="F797" s="10"/>
      <c r="G797" s="136" t="str">
        <f t="shared" si="419"/>
        <v/>
      </c>
      <c r="H797" s="27"/>
      <c r="I797" s="28"/>
      <c r="J797" s="28"/>
      <c r="K797" s="29"/>
      <c r="L797" s="136"/>
      <c r="M797" s="136"/>
      <c r="N797" s="136"/>
      <c r="O797" s="26" t="str">
        <f t="shared" si="420"/>
        <v/>
      </c>
      <c r="P797" s="218" t="str">
        <f t="shared" si="421"/>
        <v/>
      </c>
      <c r="Q797" s="26" t="str">
        <f t="shared" si="422"/>
        <v/>
      </c>
      <c r="R797" s="22"/>
      <c r="S797" s="99"/>
      <c r="T797" s="10"/>
      <c r="U797" s="229" t="str">
        <f t="shared" si="423"/>
        <v/>
      </c>
      <c r="V797" s="230"/>
      <c r="W797" s="230"/>
      <c r="X797" s="230"/>
      <c r="Y797" s="230"/>
      <c r="Z797" s="22" t="str">
        <f>""</f>
        <v/>
      </c>
      <c r="AB797" s="23" t="str">
        <f t="shared" si="424"/>
        <v/>
      </c>
      <c r="AC797" s="2" t="b">
        <f>COUNT(Q797:Q$2500)&gt;0</f>
        <v>0</v>
      </c>
      <c r="AD797" s="2" t="b">
        <f t="shared" si="407"/>
        <v>0</v>
      </c>
      <c r="AE797" s="2" t="b">
        <f t="shared" si="408"/>
        <v>0</v>
      </c>
      <c r="AF797" s="2" t="b">
        <f t="shared" si="409"/>
        <v>0</v>
      </c>
      <c r="AG797" s="2" t="b">
        <f>OR(
  AND(AC797,NOT(AC798)),
  AND(AF797,WEEKDAY(AH796,2)=EINSTELLUNGEN!$D$12),
  AND(AF797,AH797=$J$35)
)</f>
        <v>0</v>
      </c>
      <c r="AH797" s="2">
        <f>IF(AE797,AH796+IF(WEEKDAY(AH796+1,2)&lt;=EINSTELLUNGEN!$D$12,1,$J$36),AH796)</f>
        <v>42020</v>
      </c>
      <c r="AI797" s="2">
        <f t="shared" si="410"/>
        <v>2019</v>
      </c>
      <c r="AJ797" s="2">
        <f t="shared" si="411"/>
        <v>201901</v>
      </c>
      <c r="AK797" s="2">
        <f t="shared" si="412"/>
        <v>201901</v>
      </c>
      <c r="AL797" s="2">
        <f t="shared" si="440"/>
        <v>201903</v>
      </c>
      <c r="AM797" s="2" t="b">
        <f t="shared" si="413"/>
        <v>1</v>
      </c>
      <c r="AN797" s="4" t="e">
        <f t="shared" si="425"/>
        <v>#N/A</v>
      </c>
      <c r="AO797" s="4" t="e">
        <f t="shared" si="426"/>
        <v>#N/A</v>
      </c>
      <c r="AP797" s="2" t="str">
        <f>IF(AD797,
  IF(ISBLANK(H797),
    AP796,
    IF(LEN(H797)=1,
      IF(OR(UPPER(H797)="A",UPPER(H797)="I"),
        EINSTELLUNGEN!$D$21,
        IF(OR(UPPER(H797)="B",UPPER(H797)="M"),
          EINSTELLUNGEN!$D$22,
          IF(OR(UPPER(H797)="C",UPPER(H797)="S"),
            EINSTELLUNGEN!$D$23,
            IF(UPPER(H797)="D",
              EINSTELLUNGEN!$D$24,
              IF(UPPER(H797)="E",
                EINSTELLUNGEN!$D$25,
                UPPER(H797)))))),
      IF(ISNUMBER(H797),
        EINSTELLUNGEN!$D$20&amp;H797,
        UPPER(H797)))),
  "")</f>
        <v/>
      </c>
      <c r="AQ797" s="2" t="str">
        <f t="shared" si="427"/>
        <v/>
      </c>
      <c r="AR797" s="2">
        <f t="shared" si="428"/>
        <v>0</v>
      </c>
      <c r="AS797" s="145">
        <f t="shared" si="429"/>
        <v>0.33333333333333331</v>
      </c>
      <c r="AT797" s="2">
        <f t="shared" si="430"/>
        <v>0</v>
      </c>
      <c r="AU797" s="2">
        <f t="shared" si="431"/>
        <v>0</v>
      </c>
      <c r="AV797" s="2">
        <f t="shared" si="432"/>
        <v>0</v>
      </c>
      <c r="AW797" s="2">
        <f t="shared" si="433"/>
        <v>0</v>
      </c>
      <c r="AX797" s="2">
        <f t="shared" si="414"/>
        <v>0</v>
      </c>
      <c r="AY797" s="2">
        <f t="shared" si="434"/>
        <v>0</v>
      </c>
      <c r="AZ797" s="145" t="e">
        <f t="shared" si="435"/>
        <v>#N/A</v>
      </c>
      <c r="BA797" s="145" t="e">
        <f t="shared" si="436"/>
        <v>#N/A</v>
      </c>
      <c r="BB797" s="145">
        <f t="shared" si="437"/>
        <v>2.083333333333337E-2</v>
      </c>
      <c r="BC797" s="2">
        <f>IF(AM797,
  IF(AND(AL797=$J$31,_xlfn.DAYS(AH797,DATE(AI797,1,1))&lt;7),
    MAX(0,EINSTELLUNGEN!$D$12+1-WEEKDAY(DATE(EINSTELLUNGEN!$D$9,EINSTELLUNGEN!$D$10,1),2)),
    IF(AL797=$J$33,
      MIN(EINSTELLUNGEN!$D$12,WEEKDAY(DATE(EINSTELLUNGEN!$D$9,12,31),2)),
      EINSTELLUNGEN!$D$12
  )) - SUMIF(AL$50:AL$2500,"="&amp;AL797,AX$50:AX$2500),
  0)</f>
        <v>3</v>
      </c>
      <c r="BD797" s="2">
        <f t="shared" si="438"/>
        <v>0.33333333333333331</v>
      </c>
      <c r="BE797" s="2">
        <f t="shared" si="439"/>
        <v>0</v>
      </c>
    </row>
    <row r="798" spans="1:57" ht="10.5" customHeight="1">
      <c r="A798" s="1" t="str">
        <f t="shared" ca="1" si="415"/>
        <v/>
      </c>
      <c r="B798" s="1" t="str">
        <f t="shared" ca="1" si="416"/>
        <v/>
      </c>
      <c r="C798" s="1" t="str">
        <f t="shared" ca="1" si="417"/>
        <v/>
      </c>
      <c r="D798" s="1" t="str">
        <f t="shared" ca="1" si="418"/>
        <v/>
      </c>
      <c r="F798" s="10"/>
      <c r="G798" s="136" t="str">
        <f t="shared" si="419"/>
        <v/>
      </c>
      <c r="H798" s="27"/>
      <c r="I798" s="28"/>
      <c r="J798" s="28"/>
      <c r="K798" s="29"/>
      <c r="L798" s="136"/>
      <c r="M798" s="136"/>
      <c r="N798" s="136"/>
      <c r="O798" s="26" t="str">
        <f t="shared" si="420"/>
        <v/>
      </c>
      <c r="P798" s="218" t="str">
        <f t="shared" si="421"/>
        <v/>
      </c>
      <c r="Q798" s="26" t="str">
        <f t="shared" si="422"/>
        <v/>
      </c>
      <c r="R798" s="22"/>
      <c r="S798" s="99"/>
      <c r="T798" s="10"/>
      <c r="U798" s="229" t="str">
        <f t="shared" si="423"/>
        <v/>
      </c>
      <c r="V798" s="230"/>
      <c r="W798" s="230"/>
      <c r="X798" s="230"/>
      <c r="Y798" s="230"/>
      <c r="Z798" s="22" t="str">
        <f>""</f>
        <v/>
      </c>
      <c r="AB798" s="23" t="str">
        <f t="shared" si="424"/>
        <v/>
      </c>
      <c r="AC798" s="2" t="b">
        <f>COUNT(Q798:Q$2500)&gt;0</f>
        <v>0</v>
      </c>
      <c r="AD798" s="2" t="b">
        <f t="shared" si="407"/>
        <v>0</v>
      </c>
      <c r="AE798" s="2" t="b">
        <f t="shared" si="408"/>
        <v>0</v>
      </c>
      <c r="AF798" s="2" t="b">
        <f t="shared" si="409"/>
        <v>0</v>
      </c>
      <c r="AG798" s="2" t="b">
        <f>OR(
  AND(AC798,NOT(AC799)),
  AND(AF798,WEEKDAY(AH797,2)=EINSTELLUNGEN!$D$12),
  AND(AF798,AH798=$J$35)
)</f>
        <v>0</v>
      </c>
      <c r="AH798" s="2">
        <f>IF(AE798,AH797+IF(WEEKDAY(AH797+1,2)&lt;=EINSTELLUNGEN!$D$12,1,$J$36),AH797)</f>
        <v>42020</v>
      </c>
      <c r="AI798" s="2">
        <f t="shared" si="410"/>
        <v>2019</v>
      </c>
      <c r="AJ798" s="2">
        <f t="shared" si="411"/>
        <v>201901</v>
      </c>
      <c r="AK798" s="2">
        <f t="shared" si="412"/>
        <v>201901</v>
      </c>
      <c r="AL798" s="2">
        <f t="shared" si="440"/>
        <v>201903</v>
      </c>
      <c r="AM798" s="2" t="b">
        <f t="shared" si="413"/>
        <v>1</v>
      </c>
      <c r="AN798" s="4" t="e">
        <f t="shared" si="425"/>
        <v>#N/A</v>
      </c>
      <c r="AO798" s="4" t="e">
        <f t="shared" si="426"/>
        <v>#N/A</v>
      </c>
      <c r="AP798" s="2" t="str">
        <f>IF(AD798,
  IF(ISBLANK(H798),
    AP797,
    IF(LEN(H798)=1,
      IF(OR(UPPER(H798)="A",UPPER(H798)="I"),
        EINSTELLUNGEN!$D$21,
        IF(OR(UPPER(H798)="B",UPPER(H798)="M"),
          EINSTELLUNGEN!$D$22,
          IF(OR(UPPER(H798)="C",UPPER(H798)="S"),
            EINSTELLUNGEN!$D$23,
            IF(UPPER(H798)="D",
              EINSTELLUNGEN!$D$24,
              IF(UPPER(H798)="E",
                EINSTELLUNGEN!$D$25,
                UPPER(H798)))))),
      IF(ISNUMBER(H798),
        EINSTELLUNGEN!$D$20&amp;H798,
        UPPER(H798)))),
  "")</f>
        <v/>
      </c>
      <c r="AQ798" s="2" t="str">
        <f t="shared" si="427"/>
        <v/>
      </c>
      <c r="AR798" s="2">
        <f t="shared" si="428"/>
        <v>0</v>
      </c>
      <c r="AS798" s="145">
        <f t="shared" si="429"/>
        <v>0.33333333333333331</v>
      </c>
      <c r="AT798" s="2">
        <f t="shared" si="430"/>
        <v>0</v>
      </c>
      <c r="AU798" s="2">
        <f t="shared" si="431"/>
        <v>0</v>
      </c>
      <c r="AV798" s="2">
        <f t="shared" si="432"/>
        <v>0</v>
      </c>
      <c r="AW798" s="2">
        <f t="shared" si="433"/>
        <v>0</v>
      </c>
      <c r="AX798" s="2">
        <f t="shared" si="414"/>
        <v>0</v>
      </c>
      <c r="AY798" s="2">
        <f t="shared" si="434"/>
        <v>0</v>
      </c>
      <c r="AZ798" s="145" t="e">
        <f t="shared" si="435"/>
        <v>#N/A</v>
      </c>
      <c r="BA798" s="145" t="e">
        <f t="shared" si="436"/>
        <v>#N/A</v>
      </c>
      <c r="BB798" s="145">
        <f t="shared" si="437"/>
        <v>2.083333333333337E-2</v>
      </c>
      <c r="BC798" s="2">
        <f>IF(AM798,
  IF(AND(AL798=$J$31,_xlfn.DAYS(AH798,DATE(AI798,1,1))&lt;7),
    MAX(0,EINSTELLUNGEN!$D$12+1-WEEKDAY(DATE(EINSTELLUNGEN!$D$9,EINSTELLUNGEN!$D$10,1),2)),
    IF(AL798=$J$33,
      MIN(EINSTELLUNGEN!$D$12,WEEKDAY(DATE(EINSTELLUNGEN!$D$9,12,31),2)),
      EINSTELLUNGEN!$D$12
  )) - SUMIF(AL$50:AL$2500,"="&amp;AL798,AX$50:AX$2500),
  0)</f>
        <v>3</v>
      </c>
      <c r="BD798" s="2">
        <f t="shared" si="438"/>
        <v>0.33333333333333331</v>
      </c>
      <c r="BE798" s="2">
        <f t="shared" si="439"/>
        <v>0</v>
      </c>
    </row>
    <row r="799" spans="1:57" ht="10.5" customHeight="1">
      <c r="A799" s="1" t="str">
        <f t="shared" ca="1" si="415"/>
        <v/>
      </c>
      <c r="B799" s="1" t="str">
        <f t="shared" ca="1" si="416"/>
        <v/>
      </c>
      <c r="C799" s="1" t="str">
        <f t="shared" ca="1" si="417"/>
        <v/>
      </c>
      <c r="D799" s="1" t="str">
        <f t="shared" ca="1" si="418"/>
        <v/>
      </c>
      <c r="F799" s="10"/>
      <c r="G799" s="136" t="str">
        <f t="shared" si="419"/>
        <v/>
      </c>
      <c r="H799" s="27"/>
      <c r="I799" s="28"/>
      <c r="J799" s="28"/>
      <c r="K799" s="29"/>
      <c r="L799" s="136"/>
      <c r="M799" s="136"/>
      <c r="N799" s="136"/>
      <c r="O799" s="26" t="str">
        <f t="shared" si="420"/>
        <v/>
      </c>
      <c r="P799" s="218" t="str">
        <f t="shared" si="421"/>
        <v/>
      </c>
      <c r="Q799" s="26" t="str">
        <f t="shared" si="422"/>
        <v/>
      </c>
      <c r="R799" s="22"/>
      <c r="S799" s="99"/>
      <c r="T799" s="10"/>
      <c r="U799" s="229" t="str">
        <f t="shared" si="423"/>
        <v/>
      </c>
      <c r="V799" s="230"/>
      <c r="W799" s="230"/>
      <c r="X799" s="230"/>
      <c r="Y799" s="230"/>
      <c r="Z799" s="22" t="str">
        <f>""</f>
        <v/>
      </c>
      <c r="AB799" s="23" t="str">
        <f t="shared" si="424"/>
        <v/>
      </c>
      <c r="AC799" s="2" t="b">
        <f>COUNT(Q799:Q$2500)&gt;0</f>
        <v>0</v>
      </c>
      <c r="AD799" s="2" t="b">
        <f t="shared" si="407"/>
        <v>0</v>
      </c>
      <c r="AE799" s="2" t="b">
        <f t="shared" si="408"/>
        <v>0</v>
      </c>
      <c r="AF799" s="2" t="b">
        <f t="shared" si="409"/>
        <v>0</v>
      </c>
      <c r="AG799" s="2" t="b">
        <f>OR(
  AND(AC799,NOT(AC800)),
  AND(AF799,WEEKDAY(AH798,2)=EINSTELLUNGEN!$D$12),
  AND(AF799,AH799=$J$35)
)</f>
        <v>0</v>
      </c>
      <c r="AH799" s="2">
        <f>IF(AE799,AH798+IF(WEEKDAY(AH798+1,2)&lt;=EINSTELLUNGEN!$D$12,1,$J$36),AH798)</f>
        <v>42020</v>
      </c>
      <c r="AI799" s="2">
        <f t="shared" si="410"/>
        <v>2019</v>
      </c>
      <c r="AJ799" s="2">
        <f t="shared" si="411"/>
        <v>201901</v>
      </c>
      <c r="AK799" s="2">
        <f t="shared" si="412"/>
        <v>201901</v>
      </c>
      <c r="AL799" s="2">
        <f t="shared" si="440"/>
        <v>201903</v>
      </c>
      <c r="AM799" s="2" t="b">
        <f t="shared" si="413"/>
        <v>1</v>
      </c>
      <c r="AN799" s="4" t="e">
        <f t="shared" si="425"/>
        <v>#N/A</v>
      </c>
      <c r="AO799" s="4" t="e">
        <f t="shared" si="426"/>
        <v>#N/A</v>
      </c>
      <c r="AP799" s="2" t="str">
        <f>IF(AD799,
  IF(ISBLANK(H799),
    AP798,
    IF(LEN(H799)=1,
      IF(OR(UPPER(H799)="A",UPPER(H799)="I"),
        EINSTELLUNGEN!$D$21,
        IF(OR(UPPER(H799)="B",UPPER(H799)="M"),
          EINSTELLUNGEN!$D$22,
          IF(OR(UPPER(H799)="C",UPPER(H799)="S"),
            EINSTELLUNGEN!$D$23,
            IF(UPPER(H799)="D",
              EINSTELLUNGEN!$D$24,
              IF(UPPER(H799)="E",
                EINSTELLUNGEN!$D$25,
                UPPER(H799)))))),
      IF(ISNUMBER(H799),
        EINSTELLUNGEN!$D$20&amp;H799,
        UPPER(H799)))),
  "")</f>
        <v/>
      </c>
      <c r="AQ799" s="2" t="str">
        <f t="shared" si="427"/>
        <v/>
      </c>
      <c r="AR799" s="2">
        <f t="shared" si="428"/>
        <v>0</v>
      </c>
      <c r="AS799" s="145">
        <f t="shared" si="429"/>
        <v>0.33333333333333331</v>
      </c>
      <c r="AT799" s="2">
        <f t="shared" si="430"/>
        <v>0</v>
      </c>
      <c r="AU799" s="2">
        <f t="shared" si="431"/>
        <v>0</v>
      </c>
      <c r="AV799" s="2">
        <f t="shared" si="432"/>
        <v>0</v>
      </c>
      <c r="AW799" s="2">
        <f t="shared" si="433"/>
        <v>0</v>
      </c>
      <c r="AX799" s="2">
        <f t="shared" si="414"/>
        <v>0</v>
      </c>
      <c r="AY799" s="2">
        <f t="shared" si="434"/>
        <v>0</v>
      </c>
      <c r="AZ799" s="145" t="e">
        <f t="shared" si="435"/>
        <v>#N/A</v>
      </c>
      <c r="BA799" s="145" t="e">
        <f t="shared" si="436"/>
        <v>#N/A</v>
      </c>
      <c r="BB799" s="145">
        <f t="shared" si="437"/>
        <v>2.083333333333337E-2</v>
      </c>
      <c r="BC799" s="2">
        <f>IF(AM799,
  IF(AND(AL799=$J$31,_xlfn.DAYS(AH799,DATE(AI799,1,1))&lt;7),
    MAX(0,EINSTELLUNGEN!$D$12+1-WEEKDAY(DATE(EINSTELLUNGEN!$D$9,EINSTELLUNGEN!$D$10,1),2)),
    IF(AL799=$J$33,
      MIN(EINSTELLUNGEN!$D$12,WEEKDAY(DATE(EINSTELLUNGEN!$D$9,12,31),2)),
      EINSTELLUNGEN!$D$12
  )) - SUMIF(AL$50:AL$2500,"="&amp;AL799,AX$50:AX$2500),
  0)</f>
        <v>3</v>
      </c>
      <c r="BD799" s="2">
        <f t="shared" si="438"/>
        <v>0.33333333333333331</v>
      </c>
      <c r="BE799" s="2">
        <f t="shared" si="439"/>
        <v>0</v>
      </c>
    </row>
    <row r="800" spans="1:57" ht="10.5" customHeight="1">
      <c r="A800" s="1" t="str">
        <f t="shared" ca="1" si="415"/>
        <v/>
      </c>
      <c r="B800" s="1" t="str">
        <f t="shared" ca="1" si="416"/>
        <v/>
      </c>
      <c r="C800" s="1" t="str">
        <f t="shared" ca="1" si="417"/>
        <v/>
      </c>
      <c r="D800" s="1" t="str">
        <f t="shared" ca="1" si="418"/>
        <v/>
      </c>
      <c r="F800" s="10"/>
      <c r="G800" s="136" t="str">
        <f t="shared" si="419"/>
        <v/>
      </c>
      <c r="H800" s="27"/>
      <c r="I800" s="28"/>
      <c r="J800" s="28"/>
      <c r="K800" s="29"/>
      <c r="L800" s="136"/>
      <c r="M800" s="136"/>
      <c r="N800" s="136"/>
      <c r="O800" s="26" t="str">
        <f t="shared" si="420"/>
        <v/>
      </c>
      <c r="P800" s="218" t="str">
        <f t="shared" si="421"/>
        <v/>
      </c>
      <c r="Q800" s="26" t="str">
        <f t="shared" si="422"/>
        <v/>
      </c>
      <c r="R800" s="22"/>
      <c r="S800" s="99"/>
      <c r="T800" s="10"/>
      <c r="U800" s="229" t="str">
        <f t="shared" si="423"/>
        <v/>
      </c>
      <c r="V800" s="230"/>
      <c r="W800" s="230"/>
      <c r="X800" s="230"/>
      <c r="Y800" s="230"/>
      <c r="Z800" s="22" t="str">
        <f>""</f>
        <v/>
      </c>
      <c r="AB800" s="23" t="str">
        <f t="shared" si="424"/>
        <v/>
      </c>
      <c r="AC800" s="2" t="b">
        <f>COUNT(Q800:Q$2500)&gt;0</f>
        <v>0</v>
      </c>
      <c r="AD800" s="2" t="b">
        <f t="shared" si="407"/>
        <v>0</v>
      </c>
      <c r="AE800" s="2" t="b">
        <f t="shared" si="408"/>
        <v>0</v>
      </c>
      <c r="AF800" s="2" t="b">
        <f t="shared" si="409"/>
        <v>0</v>
      </c>
      <c r="AG800" s="2" t="b">
        <f>OR(
  AND(AC800,NOT(AC801)),
  AND(AF800,WEEKDAY(AH799,2)=EINSTELLUNGEN!$D$12),
  AND(AF800,AH800=$J$35)
)</f>
        <v>0</v>
      </c>
      <c r="AH800" s="2">
        <f>IF(AE800,AH799+IF(WEEKDAY(AH799+1,2)&lt;=EINSTELLUNGEN!$D$12,1,$J$36),AH799)</f>
        <v>42020</v>
      </c>
      <c r="AI800" s="2">
        <f t="shared" si="410"/>
        <v>2019</v>
      </c>
      <c r="AJ800" s="2">
        <f t="shared" si="411"/>
        <v>201901</v>
      </c>
      <c r="AK800" s="2">
        <f t="shared" si="412"/>
        <v>201901</v>
      </c>
      <c r="AL800" s="2">
        <f t="shared" si="440"/>
        <v>201903</v>
      </c>
      <c r="AM800" s="2" t="b">
        <f t="shared" si="413"/>
        <v>1</v>
      </c>
      <c r="AN800" s="4" t="e">
        <f t="shared" si="425"/>
        <v>#N/A</v>
      </c>
      <c r="AO800" s="4" t="e">
        <f t="shared" si="426"/>
        <v>#N/A</v>
      </c>
      <c r="AP800" s="2" t="str">
        <f>IF(AD800,
  IF(ISBLANK(H800),
    AP799,
    IF(LEN(H800)=1,
      IF(OR(UPPER(H800)="A",UPPER(H800)="I"),
        EINSTELLUNGEN!$D$21,
        IF(OR(UPPER(H800)="B",UPPER(H800)="M"),
          EINSTELLUNGEN!$D$22,
          IF(OR(UPPER(H800)="C",UPPER(H800)="S"),
            EINSTELLUNGEN!$D$23,
            IF(UPPER(H800)="D",
              EINSTELLUNGEN!$D$24,
              IF(UPPER(H800)="E",
                EINSTELLUNGEN!$D$25,
                UPPER(H800)))))),
      IF(ISNUMBER(H800),
        EINSTELLUNGEN!$D$20&amp;H800,
        UPPER(H800)))),
  "")</f>
        <v/>
      </c>
      <c r="AQ800" s="2" t="str">
        <f t="shared" si="427"/>
        <v/>
      </c>
      <c r="AR800" s="2">
        <f t="shared" si="428"/>
        <v>0</v>
      </c>
      <c r="AS800" s="145">
        <f t="shared" si="429"/>
        <v>0.33333333333333331</v>
      </c>
      <c r="AT800" s="2">
        <f t="shared" si="430"/>
        <v>0</v>
      </c>
      <c r="AU800" s="2">
        <f t="shared" si="431"/>
        <v>0</v>
      </c>
      <c r="AV800" s="2">
        <f t="shared" si="432"/>
        <v>0</v>
      </c>
      <c r="AW800" s="2">
        <f t="shared" si="433"/>
        <v>0</v>
      </c>
      <c r="AX800" s="2">
        <f t="shared" si="414"/>
        <v>0</v>
      </c>
      <c r="AY800" s="2">
        <f t="shared" si="434"/>
        <v>0</v>
      </c>
      <c r="AZ800" s="145" t="e">
        <f t="shared" si="435"/>
        <v>#N/A</v>
      </c>
      <c r="BA800" s="145" t="e">
        <f t="shared" si="436"/>
        <v>#N/A</v>
      </c>
      <c r="BB800" s="145">
        <f t="shared" si="437"/>
        <v>2.083333333333337E-2</v>
      </c>
      <c r="BC800" s="2">
        <f>IF(AM800,
  IF(AND(AL800=$J$31,_xlfn.DAYS(AH800,DATE(AI800,1,1))&lt;7),
    MAX(0,EINSTELLUNGEN!$D$12+1-WEEKDAY(DATE(EINSTELLUNGEN!$D$9,EINSTELLUNGEN!$D$10,1),2)),
    IF(AL800=$J$33,
      MIN(EINSTELLUNGEN!$D$12,WEEKDAY(DATE(EINSTELLUNGEN!$D$9,12,31),2)),
      EINSTELLUNGEN!$D$12
  )) - SUMIF(AL$50:AL$2500,"="&amp;AL800,AX$50:AX$2500),
  0)</f>
        <v>3</v>
      </c>
      <c r="BD800" s="2">
        <f t="shared" si="438"/>
        <v>0.33333333333333331</v>
      </c>
      <c r="BE800" s="2">
        <f t="shared" si="439"/>
        <v>0</v>
      </c>
    </row>
    <row r="801" spans="1:57" ht="10.5" customHeight="1">
      <c r="A801" s="1" t="str">
        <f t="shared" ca="1" si="415"/>
        <v/>
      </c>
      <c r="B801" s="1" t="str">
        <f t="shared" ca="1" si="416"/>
        <v/>
      </c>
      <c r="C801" s="1" t="str">
        <f t="shared" ca="1" si="417"/>
        <v/>
      </c>
      <c r="D801" s="1" t="str">
        <f t="shared" ca="1" si="418"/>
        <v/>
      </c>
      <c r="F801" s="10"/>
      <c r="G801" s="136" t="str">
        <f t="shared" si="419"/>
        <v/>
      </c>
      <c r="H801" s="27"/>
      <c r="I801" s="28"/>
      <c r="J801" s="28"/>
      <c r="K801" s="29"/>
      <c r="L801" s="136"/>
      <c r="M801" s="136"/>
      <c r="N801" s="136"/>
      <c r="O801" s="26" t="str">
        <f t="shared" si="420"/>
        <v/>
      </c>
      <c r="P801" s="218" t="str">
        <f t="shared" si="421"/>
        <v/>
      </c>
      <c r="Q801" s="26" t="str">
        <f t="shared" si="422"/>
        <v/>
      </c>
      <c r="R801" s="22"/>
      <c r="S801" s="99"/>
      <c r="T801" s="10"/>
      <c r="U801" s="229" t="str">
        <f t="shared" si="423"/>
        <v/>
      </c>
      <c r="V801" s="230"/>
      <c r="W801" s="230"/>
      <c r="X801" s="230"/>
      <c r="Y801" s="230"/>
      <c r="Z801" s="22" t="str">
        <f>""</f>
        <v/>
      </c>
      <c r="AB801" s="23" t="str">
        <f t="shared" si="424"/>
        <v/>
      </c>
      <c r="AC801" s="2" t="b">
        <f>COUNT(Q801:Q$2500)&gt;0</f>
        <v>0</v>
      </c>
      <c r="AD801" s="2" t="b">
        <f t="shared" si="407"/>
        <v>0</v>
      </c>
      <c r="AE801" s="2" t="b">
        <f t="shared" si="408"/>
        <v>0</v>
      </c>
      <c r="AF801" s="2" t="b">
        <f t="shared" si="409"/>
        <v>0</v>
      </c>
      <c r="AG801" s="2" t="b">
        <f>OR(
  AND(AC801,NOT(AC802)),
  AND(AF801,WEEKDAY(AH800,2)=EINSTELLUNGEN!$D$12),
  AND(AF801,AH801=$J$35)
)</f>
        <v>0</v>
      </c>
      <c r="AH801" s="2">
        <f>IF(AE801,AH800+IF(WEEKDAY(AH800+1,2)&lt;=EINSTELLUNGEN!$D$12,1,$J$36),AH800)</f>
        <v>42020</v>
      </c>
      <c r="AI801" s="2">
        <f t="shared" si="410"/>
        <v>2019</v>
      </c>
      <c r="AJ801" s="2">
        <f t="shared" si="411"/>
        <v>201901</v>
      </c>
      <c r="AK801" s="2">
        <f t="shared" si="412"/>
        <v>201901</v>
      </c>
      <c r="AL801" s="2">
        <f t="shared" si="440"/>
        <v>201903</v>
      </c>
      <c r="AM801" s="2" t="b">
        <f t="shared" si="413"/>
        <v>1</v>
      </c>
      <c r="AN801" s="4" t="e">
        <f t="shared" si="425"/>
        <v>#N/A</v>
      </c>
      <c r="AO801" s="4" t="e">
        <f t="shared" si="426"/>
        <v>#N/A</v>
      </c>
      <c r="AP801" s="2" t="str">
        <f>IF(AD801,
  IF(ISBLANK(H801),
    AP800,
    IF(LEN(H801)=1,
      IF(OR(UPPER(H801)="A",UPPER(H801)="I"),
        EINSTELLUNGEN!$D$21,
        IF(OR(UPPER(H801)="B",UPPER(H801)="M"),
          EINSTELLUNGEN!$D$22,
          IF(OR(UPPER(H801)="C",UPPER(H801)="S"),
            EINSTELLUNGEN!$D$23,
            IF(UPPER(H801)="D",
              EINSTELLUNGEN!$D$24,
              IF(UPPER(H801)="E",
                EINSTELLUNGEN!$D$25,
                UPPER(H801)))))),
      IF(ISNUMBER(H801),
        EINSTELLUNGEN!$D$20&amp;H801,
        UPPER(H801)))),
  "")</f>
        <v/>
      </c>
      <c r="AQ801" s="2" t="str">
        <f t="shared" si="427"/>
        <v/>
      </c>
      <c r="AR801" s="2">
        <f t="shared" si="428"/>
        <v>0</v>
      </c>
      <c r="AS801" s="145">
        <f t="shared" si="429"/>
        <v>0.33333333333333331</v>
      </c>
      <c r="AT801" s="2">
        <f t="shared" si="430"/>
        <v>0</v>
      </c>
      <c r="AU801" s="2">
        <f t="shared" si="431"/>
        <v>0</v>
      </c>
      <c r="AV801" s="2">
        <f t="shared" si="432"/>
        <v>0</v>
      </c>
      <c r="AW801" s="2">
        <f t="shared" si="433"/>
        <v>0</v>
      </c>
      <c r="AX801" s="2">
        <f t="shared" si="414"/>
        <v>0</v>
      </c>
      <c r="AY801" s="2">
        <f t="shared" si="434"/>
        <v>0</v>
      </c>
      <c r="AZ801" s="145" t="e">
        <f t="shared" si="435"/>
        <v>#N/A</v>
      </c>
      <c r="BA801" s="145" t="e">
        <f t="shared" si="436"/>
        <v>#N/A</v>
      </c>
      <c r="BB801" s="145">
        <f t="shared" si="437"/>
        <v>2.083333333333337E-2</v>
      </c>
      <c r="BC801" s="2">
        <f>IF(AM801,
  IF(AND(AL801=$J$31,_xlfn.DAYS(AH801,DATE(AI801,1,1))&lt;7),
    MAX(0,EINSTELLUNGEN!$D$12+1-WEEKDAY(DATE(EINSTELLUNGEN!$D$9,EINSTELLUNGEN!$D$10,1),2)),
    IF(AL801=$J$33,
      MIN(EINSTELLUNGEN!$D$12,WEEKDAY(DATE(EINSTELLUNGEN!$D$9,12,31),2)),
      EINSTELLUNGEN!$D$12
  )) - SUMIF(AL$50:AL$2500,"="&amp;AL801,AX$50:AX$2500),
  0)</f>
        <v>3</v>
      </c>
      <c r="BD801" s="2">
        <f t="shared" si="438"/>
        <v>0.33333333333333331</v>
      </c>
      <c r="BE801" s="2">
        <f t="shared" si="439"/>
        <v>0</v>
      </c>
    </row>
    <row r="802" spans="1:57" ht="10.5" customHeight="1">
      <c r="A802" s="1" t="str">
        <f t="shared" ca="1" si="415"/>
        <v/>
      </c>
      <c r="B802" s="1" t="str">
        <f t="shared" ca="1" si="416"/>
        <v/>
      </c>
      <c r="C802" s="1" t="str">
        <f t="shared" ca="1" si="417"/>
        <v/>
      </c>
      <c r="D802" s="1" t="str">
        <f t="shared" ca="1" si="418"/>
        <v/>
      </c>
      <c r="F802" s="10"/>
      <c r="G802" s="136" t="str">
        <f t="shared" si="419"/>
        <v/>
      </c>
      <c r="H802" s="27"/>
      <c r="I802" s="28"/>
      <c r="J802" s="28"/>
      <c r="K802" s="29"/>
      <c r="L802" s="136"/>
      <c r="M802" s="136"/>
      <c r="N802" s="136"/>
      <c r="O802" s="26" t="str">
        <f t="shared" si="420"/>
        <v/>
      </c>
      <c r="P802" s="218" t="str">
        <f t="shared" si="421"/>
        <v/>
      </c>
      <c r="Q802" s="26" t="str">
        <f t="shared" si="422"/>
        <v/>
      </c>
      <c r="R802" s="22"/>
      <c r="S802" s="99"/>
      <c r="T802" s="10"/>
      <c r="U802" s="229" t="str">
        <f t="shared" si="423"/>
        <v/>
      </c>
      <c r="V802" s="230"/>
      <c r="W802" s="230"/>
      <c r="X802" s="230"/>
      <c r="Y802" s="230"/>
      <c r="Z802" s="22" t="str">
        <f>""</f>
        <v/>
      </c>
      <c r="AB802" s="23" t="str">
        <f t="shared" si="424"/>
        <v/>
      </c>
      <c r="AC802" s="2" t="b">
        <f>COUNT(Q802:Q$2500)&gt;0</f>
        <v>0</v>
      </c>
      <c r="AD802" s="2" t="b">
        <f t="shared" si="407"/>
        <v>0</v>
      </c>
      <c r="AE802" s="2" t="b">
        <f t="shared" si="408"/>
        <v>0</v>
      </c>
      <c r="AF802" s="2" t="b">
        <f t="shared" si="409"/>
        <v>0</v>
      </c>
      <c r="AG802" s="2" t="b">
        <f>OR(
  AND(AC802,NOT(AC803)),
  AND(AF802,WEEKDAY(AH801,2)=EINSTELLUNGEN!$D$12),
  AND(AF802,AH802=$J$35)
)</f>
        <v>0</v>
      </c>
      <c r="AH802" s="2">
        <f>IF(AE802,AH801+IF(WEEKDAY(AH801+1,2)&lt;=EINSTELLUNGEN!$D$12,1,$J$36),AH801)</f>
        <v>42020</v>
      </c>
      <c r="AI802" s="2">
        <f t="shared" si="410"/>
        <v>2019</v>
      </c>
      <c r="AJ802" s="2">
        <f t="shared" si="411"/>
        <v>201901</v>
      </c>
      <c r="AK802" s="2">
        <f t="shared" si="412"/>
        <v>201901</v>
      </c>
      <c r="AL802" s="2">
        <f t="shared" si="440"/>
        <v>201903</v>
      </c>
      <c r="AM802" s="2" t="b">
        <f t="shared" si="413"/>
        <v>1</v>
      </c>
      <c r="AN802" s="4" t="e">
        <f t="shared" si="425"/>
        <v>#N/A</v>
      </c>
      <c r="AO802" s="4" t="e">
        <f t="shared" si="426"/>
        <v>#N/A</v>
      </c>
      <c r="AP802" s="2" t="str">
        <f>IF(AD802,
  IF(ISBLANK(H802),
    AP801,
    IF(LEN(H802)=1,
      IF(OR(UPPER(H802)="A",UPPER(H802)="I"),
        EINSTELLUNGEN!$D$21,
        IF(OR(UPPER(H802)="B",UPPER(H802)="M"),
          EINSTELLUNGEN!$D$22,
          IF(OR(UPPER(H802)="C",UPPER(H802)="S"),
            EINSTELLUNGEN!$D$23,
            IF(UPPER(H802)="D",
              EINSTELLUNGEN!$D$24,
              IF(UPPER(H802)="E",
                EINSTELLUNGEN!$D$25,
                UPPER(H802)))))),
      IF(ISNUMBER(H802),
        EINSTELLUNGEN!$D$20&amp;H802,
        UPPER(H802)))),
  "")</f>
        <v/>
      </c>
      <c r="AQ802" s="2" t="str">
        <f t="shared" si="427"/>
        <v/>
      </c>
      <c r="AR802" s="2">
        <f t="shared" si="428"/>
        <v>0</v>
      </c>
      <c r="AS802" s="145">
        <f t="shared" si="429"/>
        <v>0.33333333333333331</v>
      </c>
      <c r="AT802" s="2">
        <f t="shared" si="430"/>
        <v>0</v>
      </c>
      <c r="AU802" s="2">
        <f t="shared" si="431"/>
        <v>0</v>
      </c>
      <c r="AV802" s="2">
        <f t="shared" si="432"/>
        <v>0</v>
      </c>
      <c r="AW802" s="2">
        <f t="shared" si="433"/>
        <v>0</v>
      </c>
      <c r="AX802" s="2">
        <f t="shared" si="414"/>
        <v>0</v>
      </c>
      <c r="AY802" s="2">
        <f t="shared" si="434"/>
        <v>0</v>
      </c>
      <c r="AZ802" s="145" t="e">
        <f t="shared" si="435"/>
        <v>#N/A</v>
      </c>
      <c r="BA802" s="145" t="e">
        <f t="shared" si="436"/>
        <v>#N/A</v>
      </c>
      <c r="BB802" s="145">
        <f t="shared" si="437"/>
        <v>2.083333333333337E-2</v>
      </c>
      <c r="BC802" s="2">
        <f>IF(AM802,
  IF(AND(AL802=$J$31,_xlfn.DAYS(AH802,DATE(AI802,1,1))&lt;7),
    MAX(0,EINSTELLUNGEN!$D$12+1-WEEKDAY(DATE(EINSTELLUNGEN!$D$9,EINSTELLUNGEN!$D$10,1),2)),
    IF(AL802=$J$33,
      MIN(EINSTELLUNGEN!$D$12,WEEKDAY(DATE(EINSTELLUNGEN!$D$9,12,31),2)),
      EINSTELLUNGEN!$D$12
  )) - SUMIF(AL$50:AL$2500,"="&amp;AL802,AX$50:AX$2500),
  0)</f>
        <v>3</v>
      </c>
      <c r="BD802" s="2">
        <f t="shared" si="438"/>
        <v>0.33333333333333331</v>
      </c>
      <c r="BE802" s="2">
        <f t="shared" si="439"/>
        <v>0</v>
      </c>
    </row>
    <row r="803" spans="1:57" ht="10.5" customHeight="1">
      <c r="A803" s="1" t="str">
        <f t="shared" ca="1" si="415"/>
        <v/>
      </c>
      <c r="B803" s="1" t="str">
        <f t="shared" ca="1" si="416"/>
        <v/>
      </c>
      <c r="C803" s="1" t="str">
        <f t="shared" ca="1" si="417"/>
        <v/>
      </c>
      <c r="D803" s="1" t="str">
        <f t="shared" ca="1" si="418"/>
        <v/>
      </c>
      <c r="F803" s="10"/>
      <c r="G803" s="136" t="str">
        <f t="shared" si="419"/>
        <v/>
      </c>
      <c r="H803" s="27"/>
      <c r="I803" s="28"/>
      <c r="J803" s="28"/>
      <c r="K803" s="29"/>
      <c r="L803" s="136"/>
      <c r="M803" s="136"/>
      <c r="N803" s="136"/>
      <c r="O803" s="26" t="str">
        <f t="shared" si="420"/>
        <v/>
      </c>
      <c r="P803" s="218" t="str">
        <f t="shared" si="421"/>
        <v/>
      </c>
      <c r="Q803" s="26" t="str">
        <f t="shared" si="422"/>
        <v/>
      </c>
      <c r="R803" s="22"/>
      <c r="S803" s="99"/>
      <c r="T803" s="10"/>
      <c r="U803" s="229" t="str">
        <f t="shared" si="423"/>
        <v/>
      </c>
      <c r="V803" s="230"/>
      <c r="W803" s="230"/>
      <c r="X803" s="230"/>
      <c r="Y803" s="230"/>
      <c r="Z803" s="22" t="str">
        <f>""</f>
        <v/>
      </c>
      <c r="AB803" s="23" t="str">
        <f t="shared" si="424"/>
        <v/>
      </c>
      <c r="AC803" s="2" t="b">
        <f>COUNT(Q803:Q$2500)&gt;0</f>
        <v>0</v>
      </c>
      <c r="AD803" s="2" t="b">
        <f t="shared" si="407"/>
        <v>0</v>
      </c>
      <c r="AE803" s="2" t="b">
        <f t="shared" si="408"/>
        <v>0</v>
      </c>
      <c r="AF803" s="2" t="b">
        <f t="shared" si="409"/>
        <v>0</v>
      </c>
      <c r="AG803" s="2" t="b">
        <f>OR(
  AND(AC803,NOT(AC804)),
  AND(AF803,WEEKDAY(AH802,2)=EINSTELLUNGEN!$D$12),
  AND(AF803,AH803=$J$35)
)</f>
        <v>0</v>
      </c>
      <c r="AH803" s="2">
        <f>IF(AE803,AH802+IF(WEEKDAY(AH802+1,2)&lt;=EINSTELLUNGEN!$D$12,1,$J$36),AH802)</f>
        <v>42020</v>
      </c>
      <c r="AI803" s="2">
        <f t="shared" si="410"/>
        <v>2019</v>
      </c>
      <c r="AJ803" s="2">
        <f t="shared" si="411"/>
        <v>201901</v>
      </c>
      <c r="AK803" s="2">
        <f t="shared" si="412"/>
        <v>201901</v>
      </c>
      <c r="AL803" s="2">
        <f t="shared" si="440"/>
        <v>201903</v>
      </c>
      <c r="AM803" s="2" t="b">
        <f t="shared" si="413"/>
        <v>1</v>
      </c>
      <c r="AN803" s="4" t="e">
        <f t="shared" si="425"/>
        <v>#N/A</v>
      </c>
      <c r="AO803" s="4" t="e">
        <f t="shared" si="426"/>
        <v>#N/A</v>
      </c>
      <c r="AP803" s="2" t="str">
        <f>IF(AD803,
  IF(ISBLANK(H803),
    AP802,
    IF(LEN(H803)=1,
      IF(OR(UPPER(H803)="A",UPPER(H803)="I"),
        EINSTELLUNGEN!$D$21,
        IF(OR(UPPER(H803)="B",UPPER(H803)="M"),
          EINSTELLUNGEN!$D$22,
          IF(OR(UPPER(H803)="C",UPPER(H803)="S"),
            EINSTELLUNGEN!$D$23,
            IF(UPPER(H803)="D",
              EINSTELLUNGEN!$D$24,
              IF(UPPER(H803)="E",
                EINSTELLUNGEN!$D$25,
                UPPER(H803)))))),
      IF(ISNUMBER(H803),
        EINSTELLUNGEN!$D$20&amp;H803,
        UPPER(H803)))),
  "")</f>
        <v/>
      </c>
      <c r="AQ803" s="2" t="str">
        <f t="shared" si="427"/>
        <v/>
      </c>
      <c r="AR803" s="2">
        <f t="shared" si="428"/>
        <v>0</v>
      </c>
      <c r="AS803" s="145">
        <f t="shared" si="429"/>
        <v>0.33333333333333331</v>
      </c>
      <c r="AT803" s="2">
        <f t="shared" si="430"/>
        <v>0</v>
      </c>
      <c r="AU803" s="2">
        <f t="shared" si="431"/>
        <v>0</v>
      </c>
      <c r="AV803" s="2">
        <f t="shared" si="432"/>
        <v>0</v>
      </c>
      <c r="AW803" s="2">
        <f t="shared" si="433"/>
        <v>0</v>
      </c>
      <c r="AX803" s="2">
        <f t="shared" si="414"/>
        <v>0</v>
      </c>
      <c r="AY803" s="2">
        <f t="shared" si="434"/>
        <v>0</v>
      </c>
      <c r="AZ803" s="145" t="e">
        <f t="shared" si="435"/>
        <v>#N/A</v>
      </c>
      <c r="BA803" s="145" t="e">
        <f t="shared" si="436"/>
        <v>#N/A</v>
      </c>
      <c r="BB803" s="145">
        <f t="shared" si="437"/>
        <v>2.083333333333337E-2</v>
      </c>
      <c r="BC803" s="2">
        <f>IF(AM803,
  IF(AND(AL803=$J$31,_xlfn.DAYS(AH803,DATE(AI803,1,1))&lt;7),
    MAX(0,EINSTELLUNGEN!$D$12+1-WEEKDAY(DATE(EINSTELLUNGEN!$D$9,EINSTELLUNGEN!$D$10,1),2)),
    IF(AL803=$J$33,
      MIN(EINSTELLUNGEN!$D$12,WEEKDAY(DATE(EINSTELLUNGEN!$D$9,12,31),2)),
      EINSTELLUNGEN!$D$12
  )) - SUMIF(AL$50:AL$2500,"="&amp;AL803,AX$50:AX$2500),
  0)</f>
        <v>3</v>
      </c>
      <c r="BD803" s="2">
        <f t="shared" si="438"/>
        <v>0.33333333333333331</v>
      </c>
      <c r="BE803" s="2">
        <f t="shared" si="439"/>
        <v>0</v>
      </c>
    </row>
    <row r="804" spans="1:57" ht="10.5" customHeight="1">
      <c r="A804" s="1" t="str">
        <f t="shared" ca="1" si="415"/>
        <v/>
      </c>
      <c r="B804" s="1" t="str">
        <f t="shared" ca="1" si="416"/>
        <v/>
      </c>
      <c r="C804" s="1" t="str">
        <f t="shared" ca="1" si="417"/>
        <v/>
      </c>
      <c r="D804" s="1" t="str">
        <f t="shared" ca="1" si="418"/>
        <v/>
      </c>
      <c r="F804" s="10"/>
      <c r="G804" s="136" t="str">
        <f t="shared" si="419"/>
        <v/>
      </c>
      <c r="H804" s="27"/>
      <c r="I804" s="28"/>
      <c r="J804" s="28"/>
      <c r="K804" s="29"/>
      <c r="L804" s="136"/>
      <c r="M804" s="136"/>
      <c r="N804" s="136"/>
      <c r="O804" s="26" t="str">
        <f t="shared" si="420"/>
        <v/>
      </c>
      <c r="P804" s="218" t="str">
        <f t="shared" si="421"/>
        <v/>
      </c>
      <c r="Q804" s="26" t="str">
        <f t="shared" si="422"/>
        <v/>
      </c>
      <c r="R804" s="22"/>
      <c r="S804" s="99"/>
      <c r="T804" s="10"/>
      <c r="U804" s="229" t="str">
        <f t="shared" si="423"/>
        <v/>
      </c>
      <c r="V804" s="230"/>
      <c r="W804" s="230"/>
      <c r="X804" s="230"/>
      <c r="Y804" s="230"/>
      <c r="Z804" s="22" t="str">
        <f>""</f>
        <v/>
      </c>
      <c r="AB804" s="23" t="str">
        <f t="shared" si="424"/>
        <v/>
      </c>
      <c r="AC804" s="2" t="b">
        <f>COUNT(Q804:Q$2500)&gt;0</f>
        <v>0</v>
      </c>
      <c r="AD804" s="2" t="b">
        <f t="shared" si="407"/>
        <v>0</v>
      </c>
      <c r="AE804" s="2" t="b">
        <f t="shared" si="408"/>
        <v>0</v>
      </c>
      <c r="AF804" s="2" t="b">
        <f t="shared" si="409"/>
        <v>0</v>
      </c>
      <c r="AG804" s="2" t="b">
        <f>OR(
  AND(AC804,NOT(AC805)),
  AND(AF804,WEEKDAY(AH803,2)=EINSTELLUNGEN!$D$12),
  AND(AF804,AH804=$J$35)
)</f>
        <v>0</v>
      </c>
      <c r="AH804" s="2">
        <f>IF(AE804,AH803+IF(WEEKDAY(AH803+1,2)&lt;=EINSTELLUNGEN!$D$12,1,$J$36),AH803)</f>
        <v>42020</v>
      </c>
      <c r="AI804" s="2">
        <f t="shared" si="410"/>
        <v>2019</v>
      </c>
      <c r="AJ804" s="2">
        <f t="shared" si="411"/>
        <v>201901</v>
      </c>
      <c r="AK804" s="2">
        <f t="shared" si="412"/>
        <v>201901</v>
      </c>
      <c r="AL804" s="2">
        <f t="shared" si="440"/>
        <v>201903</v>
      </c>
      <c r="AM804" s="2" t="b">
        <f t="shared" si="413"/>
        <v>1</v>
      </c>
      <c r="AN804" s="4" t="e">
        <f t="shared" si="425"/>
        <v>#N/A</v>
      </c>
      <c r="AO804" s="4" t="e">
        <f t="shared" si="426"/>
        <v>#N/A</v>
      </c>
      <c r="AP804" s="2" t="str">
        <f>IF(AD804,
  IF(ISBLANK(H804),
    AP803,
    IF(LEN(H804)=1,
      IF(OR(UPPER(H804)="A",UPPER(H804)="I"),
        EINSTELLUNGEN!$D$21,
        IF(OR(UPPER(H804)="B",UPPER(H804)="M"),
          EINSTELLUNGEN!$D$22,
          IF(OR(UPPER(H804)="C",UPPER(H804)="S"),
            EINSTELLUNGEN!$D$23,
            IF(UPPER(H804)="D",
              EINSTELLUNGEN!$D$24,
              IF(UPPER(H804)="E",
                EINSTELLUNGEN!$D$25,
                UPPER(H804)))))),
      IF(ISNUMBER(H804),
        EINSTELLUNGEN!$D$20&amp;H804,
        UPPER(H804)))),
  "")</f>
        <v/>
      </c>
      <c r="AQ804" s="2" t="str">
        <f t="shared" si="427"/>
        <v/>
      </c>
      <c r="AR804" s="2">
        <f t="shared" si="428"/>
        <v>0</v>
      </c>
      <c r="AS804" s="145">
        <f t="shared" si="429"/>
        <v>0.33333333333333331</v>
      </c>
      <c r="AT804" s="2">
        <f t="shared" si="430"/>
        <v>0</v>
      </c>
      <c r="AU804" s="2">
        <f t="shared" si="431"/>
        <v>0</v>
      </c>
      <c r="AV804" s="2">
        <f t="shared" si="432"/>
        <v>0</v>
      </c>
      <c r="AW804" s="2">
        <f t="shared" si="433"/>
        <v>0</v>
      </c>
      <c r="AX804" s="2">
        <f t="shared" si="414"/>
        <v>0</v>
      </c>
      <c r="AY804" s="2">
        <f t="shared" si="434"/>
        <v>0</v>
      </c>
      <c r="AZ804" s="145" t="e">
        <f t="shared" si="435"/>
        <v>#N/A</v>
      </c>
      <c r="BA804" s="145" t="e">
        <f t="shared" si="436"/>
        <v>#N/A</v>
      </c>
      <c r="BB804" s="145">
        <f t="shared" si="437"/>
        <v>2.083333333333337E-2</v>
      </c>
      <c r="BC804" s="2">
        <f>IF(AM804,
  IF(AND(AL804=$J$31,_xlfn.DAYS(AH804,DATE(AI804,1,1))&lt;7),
    MAX(0,EINSTELLUNGEN!$D$12+1-WEEKDAY(DATE(EINSTELLUNGEN!$D$9,EINSTELLUNGEN!$D$10,1),2)),
    IF(AL804=$J$33,
      MIN(EINSTELLUNGEN!$D$12,WEEKDAY(DATE(EINSTELLUNGEN!$D$9,12,31),2)),
      EINSTELLUNGEN!$D$12
  )) - SUMIF(AL$50:AL$2500,"="&amp;AL804,AX$50:AX$2500),
  0)</f>
        <v>3</v>
      </c>
      <c r="BD804" s="2">
        <f t="shared" si="438"/>
        <v>0.33333333333333331</v>
      </c>
      <c r="BE804" s="2">
        <f t="shared" si="439"/>
        <v>0</v>
      </c>
    </row>
    <row r="805" spans="1:57" ht="10.5" customHeight="1">
      <c r="A805" s="1" t="str">
        <f t="shared" ca="1" si="415"/>
        <v/>
      </c>
      <c r="B805" s="1" t="str">
        <f t="shared" ca="1" si="416"/>
        <v/>
      </c>
      <c r="C805" s="1" t="str">
        <f t="shared" ca="1" si="417"/>
        <v/>
      </c>
      <c r="D805" s="1" t="str">
        <f t="shared" ca="1" si="418"/>
        <v/>
      </c>
      <c r="F805" s="10"/>
      <c r="G805" s="136" t="str">
        <f t="shared" si="419"/>
        <v/>
      </c>
      <c r="H805" s="27"/>
      <c r="I805" s="28"/>
      <c r="J805" s="28"/>
      <c r="K805" s="29"/>
      <c r="L805" s="136"/>
      <c r="M805" s="136"/>
      <c r="N805" s="136"/>
      <c r="O805" s="26" t="str">
        <f t="shared" si="420"/>
        <v/>
      </c>
      <c r="P805" s="218" t="str">
        <f t="shared" si="421"/>
        <v/>
      </c>
      <c r="Q805" s="26" t="str">
        <f t="shared" si="422"/>
        <v/>
      </c>
      <c r="R805" s="22"/>
      <c r="S805" s="99"/>
      <c r="T805" s="10"/>
      <c r="U805" s="229" t="str">
        <f t="shared" si="423"/>
        <v/>
      </c>
      <c r="V805" s="230"/>
      <c r="W805" s="230"/>
      <c r="X805" s="230"/>
      <c r="Y805" s="230"/>
      <c r="Z805" s="22" t="str">
        <f>""</f>
        <v/>
      </c>
      <c r="AB805" s="23" t="str">
        <f t="shared" si="424"/>
        <v/>
      </c>
      <c r="AC805" s="2" t="b">
        <f>COUNT(Q805:Q$2500)&gt;0</f>
        <v>0</v>
      </c>
      <c r="AD805" s="2" t="b">
        <f t="shared" si="407"/>
        <v>0</v>
      </c>
      <c r="AE805" s="2" t="b">
        <f t="shared" si="408"/>
        <v>0</v>
      </c>
      <c r="AF805" s="2" t="b">
        <f t="shared" si="409"/>
        <v>0</v>
      </c>
      <c r="AG805" s="2" t="b">
        <f>OR(
  AND(AC805,NOT(AC806)),
  AND(AF805,WEEKDAY(AH804,2)=EINSTELLUNGEN!$D$12),
  AND(AF805,AH805=$J$35)
)</f>
        <v>0</v>
      </c>
      <c r="AH805" s="2">
        <f>IF(AE805,AH804+IF(WEEKDAY(AH804+1,2)&lt;=EINSTELLUNGEN!$D$12,1,$J$36),AH804)</f>
        <v>42020</v>
      </c>
      <c r="AI805" s="2">
        <f t="shared" si="410"/>
        <v>2019</v>
      </c>
      <c r="AJ805" s="2">
        <f t="shared" si="411"/>
        <v>201901</v>
      </c>
      <c r="AK805" s="2">
        <f t="shared" si="412"/>
        <v>201901</v>
      </c>
      <c r="AL805" s="2">
        <f t="shared" si="440"/>
        <v>201903</v>
      </c>
      <c r="AM805" s="2" t="b">
        <f t="shared" si="413"/>
        <v>1</v>
      </c>
      <c r="AN805" s="4" t="e">
        <f t="shared" si="425"/>
        <v>#N/A</v>
      </c>
      <c r="AO805" s="4" t="e">
        <f t="shared" si="426"/>
        <v>#N/A</v>
      </c>
      <c r="AP805" s="2" t="str">
        <f>IF(AD805,
  IF(ISBLANK(H805),
    AP804,
    IF(LEN(H805)=1,
      IF(OR(UPPER(H805)="A",UPPER(H805)="I"),
        EINSTELLUNGEN!$D$21,
        IF(OR(UPPER(H805)="B",UPPER(H805)="M"),
          EINSTELLUNGEN!$D$22,
          IF(OR(UPPER(H805)="C",UPPER(H805)="S"),
            EINSTELLUNGEN!$D$23,
            IF(UPPER(H805)="D",
              EINSTELLUNGEN!$D$24,
              IF(UPPER(H805)="E",
                EINSTELLUNGEN!$D$25,
                UPPER(H805)))))),
      IF(ISNUMBER(H805),
        EINSTELLUNGEN!$D$20&amp;H805,
        UPPER(H805)))),
  "")</f>
        <v/>
      </c>
      <c r="AQ805" s="2" t="str">
        <f t="shared" si="427"/>
        <v/>
      </c>
      <c r="AR805" s="2">
        <f t="shared" si="428"/>
        <v>0</v>
      </c>
      <c r="AS805" s="145">
        <f t="shared" si="429"/>
        <v>0.33333333333333331</v>
      </c>
      <c r="AT805" s="2">
        <f t="shared" si="430"/>
        <v>0</v>
      </c>
      <c r="AU805" s="2">
        <f t="shared" si="431"/>
        <v>0</v>
      </c>
      <c r="AV805" s="2">
        <f t="shared" si="432"/>
        <v>0</v>
      </c>
      <c r="AW805" s="2">
        <f t="shared" si="433"/>
        <v>0</v>
      </c>
      <c r="AX805" s="2">
        <f t="shared" si="414"/>
        <v>0</v>
      </c>
      <c r="AY805" s="2">
        <f t="shared" si="434"/>
        <v>0</v>
      </c>
      <c r="AZ805" s="145" t="e">
        <f t="shared" si="435"/>
        <v>#N/A</v>
      </c>
      <c r="BA805" s="145" t="e">
        <f t="shared" si="436"/>
        <v>#N/A</v>
      </c>
      <c r="BB805" s="145">
        <f t="shared" si="437"/>
        <v>2.083333333333337E-2</v>
      </c>
      <c r="BC805" s="2">
        <f>IF(AM805,
  IF(AND(AL805=$J$31,_xlfn.DAYS(AH805,DATE(AI805,1,1))&lt;7),
    MAX(0,EINSTELLUNGEN!$D$12+1-WEEKDAY(DATE(EINSTELLUNGEN!$D$9,EINSTELLUNGEN!$D$10,1),2)),
    IF(AL805=$J$33,
      MIN(EINSTELLUNGEN!$D$12,WEEKDAY(DATE(EINSTELLUNGEN!$D$9,12,31),2)),
      EINSTELLUNGEN!$D$12
  )) - SUMIF(AL$50:AL$2500,"="&amp;AL805,AX$50:AX$2500),
  0)</f>
        <v>3</v>
      </c>
      <c r="BD805" s="2">
        <f t="shared" si="438"/>
        <v>0.33333333333333331</v>
      </c>
      <c r="BE805" s="2">
        <f t="shared" si="439"/>
        <v>0</v>
      </c>
    </row>
    <row r="806" spans="1:57" ht="10.5" customHeight="1">
      <c r="A806" s="1" t="str">
        <f t="shared" ca="1" si="415"/>
        <v/>
      </c>
      <c r="B806" s="1" t="str">
        <f t="shared" ca="1" si="416"/>
        <v/>
      </c>
      <c r="C806" s="1" t="str">
        <f t="shared" ca="1" si="417"/>
        <v/>
      </c>
      <c r="D806" s="1" t="str">
        <f t="shared" ca="1" si="418"/>
        <v/>
      </c>
      <c r="F806" s="10"/>
      <c r="G806" s="136" t="str">
        <f t="shared" si="419"/>
        <v/>
      </c>
      <c r="H806" s="27"/>
      <c r="I806" s="28"/>
      <c r="J806" s="28"/>
      <c r="K806" s="29"/>
      <c r="L806" s="136"/>
      <c r="M806" s="136"/>
      <c r="N806" s="136"/>
      <c r="O806" s="26" t="str">
        <f t="shared" si="420"/>
        <v/>
      </c>
      <c r="P806" s="218" t="str">
        <f t="shared" si="421"/>
        <v/>
      </c>
      <c r="Q806" s="26" t="str">
        <f t="shared" si="422"/>
        <v/>
      </c>
      <c r="R806" s="22"/>
      <c r="S806" s="99"/>
      <c r="T806" s="10"/>
      <c r="U806" s="229" t="str">
        <f t="shared" si="423"/>
        <v/>
      </c>
      <c r="V806" s="230"/>
      <c r="W806" s="230"/>
      <c r="X806" s="230"/>
      <c r="Y806" s="230"/>
      <c r="Z806" s="22" t="str">
        <f>""</f>
        <v/>
      </c>
      <c r="AB806" s="23" t="str">
        <f t="shared" si="424"/>
        <v/>
      </c>
      <c r="AC806" s="2" t="b">
        <f>COUNT(Q806:Q$2500)&gt;0</f>
        <v>0</v>
      </c>
      <c r="AD806" s="2" t="b">
        <f t="shared" si="407"/>
        <v>0</v>
      </c>
      <c r="AE806" s="2" t="b">
        <f t="shared" si="408"/>
        <v>0</v>
      </c>
      <c r="AF806" s="2" t="b">
        <f t="shared" si="409"/>
        <v>0</v>
      </c>
      <c r="AG806" s="2" t="b">
        <f>OR(
  AND(AC806,NOT(AC807)),
  AND(AF806,WEEKDAY(AH805,2)=EINSTELLUNGEN!$D$12),
  AND(AF806,AH806=$J$35)
)</f>
        <v>0</v>
      </c>
      <c r="AH806" s="2">
        <f>IF(AE806,AH805+IF(WEEKDAY(AH805+1,2)&lt;=EINSTELLUNGEN!$D$12,1,$J$36),AH805)</f>
        <v>42020</v>
      </c>
      <c r="AI806" s="2">
        <f t="shared" si="410"/>
        <v>2019</v>
      </c>
      <c r="AJ806" s="2">
        <f t="shared" si="411"/>
        <v>201901</v>
      </c>
      <c r="AK806" s="2">
        <f t="shared" si="412"/>
        <v>201901</v>
      </c>
      <c r="AL806" s="2">
        <f t="shared" si="440"/>
        <v>201903</v>
      </c>
      <c r="AM806" s="2" t="b">
        <f t="shared" si="413"/>
        <v>1</v>
      </c>
      <c r="AN806" s="4" t="e">
        <f t="shared" si="425"/>
        <v>#N/A</v>
      </c>
      <c r="AO806" s="4" t="e">
        <f t="shared" si="426"/>
        <v>#N/A</v>
      </c>
      <c r="AP806" s="2" t="str">
        <f>IF(AD806,
  IF(ISBLANK(H806),
    AP805,
    IF(LEN(H806)=1,
      IF(OR(UPPER(H806)="A",UPPER(H806)="I"),
        EINSTELLUNGEN!$D$21,
        IF(OR(UPPER(H806)="B",UPPER(H806)="M"),
          EINSTELLUNGEN!$D$22,
          IF(OR(UPPER(H806)="C",UPPER(H806)="S"),
            EINSTELLUNGEN!$D$23,
            IF(UPPER(H806)="D",
              EINSTELLUNGEN!$D$24,
              IF(UPPER(H806)="E",
                EINSTELLUNGEN!$D$25,
                UPPER(H806)))))),
      IF(ISNUMBER(H806),
        EINSTELLUNGEN!$D$20&amp;H806,
        UPPER(H806)))),
  "")</f>
        <v/>
      </c>
      <c r="AQ806" s="2" t="str">
        <f t="shared" si="427"/>
        <v/>
      </c>
      <c r="AR806" s="2">
        <f t="shared" si="428"/>
        <v>0</v>
      </c>
      <c r="AS806" s="145">
        <f t="shared" si="429"/>
        <v>0.33333333333333331</v>
      </c>
      <c r="AT806" s="2">
        <f t="shared" si="430"/>
        <v>0</v>
      </c>
      <c r="AU806" s="2">
        <f t="shared" si="431"/>
        <v>0</v>
      </c>
      <c r="AV806" s="2">
        <f t="shared" si="432"/>
        <v>0</v>
      </c>
      <c r="AW806" s="2">
        <f t="shared" si="433"/>
        <v>0</v>
      </c>
      <c r="AX806" s="2">
        <f t="shared" si="414"/>
        <v>0</v>
      </c>
      <c r="AY806" s="2">
        <f t="shared" si="434"/>
        <v>0</v>
      </c>
      <c r="AZ806" s="145" t="e">
        <f t="shared" si="435"/>
        <v>#N/A</v>
      </c>
      <c r="BA806" s="145" t="e">
        <f t="shared" si="436"/>
        <v>#N/A</v>
      </c>
      <c r="BB806" s="145">
        <f t="shared" si="437"/>
        <v>2.083333333333337E-2</v>
      </c>
      <c r="BC806" s="2">
        <f>IF(AM806,
  IF(AND(AL806=$J$31,_xlfn.DAYS(AH806,DATE(AI806,1,1))&lt;7),
    MAX(0,EINSTELLUNGEN!$D$12+1-WEEKDAY(DATE(EINSTELLUNGEN!$D$9,EINSTELLUNGEN!$D$10,1),2)),
    IF(AL806=$J$33,
      MIN(EINSTELLUNGEN!$D$12,WEEKDAY(DATE(EINSTELLUNGEN!$D$9,12,31),2)),
      EINSTELLUNGEN!$D$12
  )) - SUMIF(AL$50:AL$2500,"="&amp;AL806,AX$50:AX$2500),
  0)</f>
        <v>3</v>
      </c>
      <c r="BD806" s="2">
        <f t="shared" si="438"/>
        <v>0.33333333333333331</v>
      </c>
      <c r="BE806" s="2">
        <f t="shared" si="439"/>
        <v>0</v>
      </c>
    </row>
    <row r="807" spans="1:57" ht="10.5" customHeight="1">
      <c r="A807" s="1" t="str">
        <f t="shared" ca="1" si="415"/>
        <v/>
      </c>
      <c r="B807" s="1" t="str">
        <f t="shared" ca="1" si="416"/>
        <v/>
      </c>
      <c r="C807" s="1" t="str">
        <f t="shared" ca="1" si="417"/>
        <v/>
      </c>
      <c r="D807" s="1" t="str">
        <f t="shared" ca="1" si="418"/>
        <v/>
      </c>
      <c r="F807" s="10"/>
      <c r="G807" s="136" t="str">
        <f t="shared" si="419"/>
        <v/>
      </c>
      <c r="H807" s="27"/>
      <c r="I807" s="28"/>
      <c r="J807" s="28"/>
      <c r="K807" s="29"/>
      <c r="L807" s="136"/>
      <c r="M807" s="136"/>
      <c r="N807" s="136"/>
      <c r="O807" s="26" t="str">
        <f t="shared" si="420"/>
        <v/>
      </c>
      <c r="P807" s="218" t="str">
        <f t="shared" si="421"/>
        <v/>
      </c>
      <c r="Q807" s="26" t="str">
        <f t="shared" si="422"/>
        <v/>
      </c>
      <c r="R807" s="22"/>
      <c r="S807" s="99"/>
      <c r="T807" s="10"/>
      <c r="U807" s="229" t="str">
        <f t="shared" si="423"/>
        <v/>
      </c>
      <c r="V807" s="230"/>
      <c r="W807" s="230"/>
      <c r="X807" s="230"/>
      <c r="Y807" s="230"/>
      <c r="Z807" s="22" t="str">
        <f>""</f>
        <v/>
      </c>
      <c r="AB807" s="23" t="str">
        <f t="shared" si="424"/>
        <v/>
      </c>
      <c r="AC807" s="2" t="b">
        <f>COUNT(Q807:Q$2500)&gt;0</f>
        <v>0</v>
      </c>
      <c r="AD807" s="2" t="b">
        <f t="shared" si="407"/>
        <v>0</v>
      </c>
      <c r="AE807" s="2" t="b">
        <f t="shared" si="408"/>
        <v>0</v>
      </c>
      <c r="AF807" s="2" t="b">
        <f t="shared" si="409"/>
        <v>0</v>
      </c>
      <c r="AG807" s="2" t="b">
        <f>OR(
  AND(AC807,NOT(AC808)),
  AND(AF807,WEEKDAY(AH806,2)=EINSTELLUNGEN!$D$12),
  AND(AF807,AH807=$J$35)
)</f>
        <v>0</v>
      </c>
      <c r="AH807" s="2">
        <f>IF(AE807,AH806+IF(WEEKDAY(AH806+1,2)&lt;=EINSTELLUNGEN!$D$12,1,$J$36),AH806)</f>
        <v>42020</v>
      </c>
      <c r="AI807" s="2">
        <f t="shared" si="410"/>
        <v>2019</v>
      </c>
      <c r="AJ807" s="2">
        <f t="shared" si="411"/>
        <v>201901</v>
      </c>
      <c r="AK807" s="2">
        <f t="shared" si="412"/>
        <v>201901</v>
      </c>
      <c r="AL807" s="2">
        <f t="shared" si="440"/>
        <v>201903</v>
      </c>
      <c r="AM807" s="2" t="b">
        <f t="shared" si="413"/>
        <v>1</v>
      </c>
      <c r="AN807" s="4" t="e">
        <f t="shared" si="425"/>
        <v>#N/A</v>
      </c>
      <c r="AO807" s="4" t="e">
        <f t="shared" si="426"/>
        <v>#N/A</v>
      </c>
      <c r="AP807" s="2" t="str">
        <f>IF(AD807,
  IF(ISBLANK(H807),
    AP806,
    IF(LEN(H807)=1,
      IF(OR(UPPER(H807)="A",UPPER(H807)="I"),
        EINSTELLUNGEN!$D$21,
        IF(OR(UPPER(H807)="B",UPPER(H807)="M"),
          EINSTELLUNGEN!$D$22,
          IF(OR(UPPER(H807)="C",UPPER(H807)="S"),
            EINSTELLUNGEN!$D$23,
            IF(UPPER(H807)="D",
              EINSTELLUNGEN!$D$24,
              IF(UPPER(H807)="E",
                EINSTELLUNGEN!$D$25,
                UPPER(H807)))))),
      IF(ISNUMBER(H807),
        EINSTELLUNGEN!$D$20&amp;H807,
        UPPER(H807)))),
  "")</f>
        <v/>
      </c>
      <c r="AQ807" s="2" t="str">
        <f t="shared" si="427"/>
        <v/>
      </c>
      <c r="AR807" s="2">
        <f t="shared" si="428"/>
        <v>0</v>
      </c>
      <c r="AS807" s="145">
        <f t="shared" si="429"/>
        <v>0.33333333333333331</v>
      </c>
      <c r="AT807" s="2">
        <f t="shared" si="430"/>
        <v>0</v>
      </c>
      <c r="AU807" s="2">
        <f t="shared" si="431"/>
        <v>0</v>
      </c>
      <c r="AV807" s="2">
        <f t="shared" si="432"/>
        <v>0</v>
      </c>
      <c r="AW807" s="2">
        <f t="shared" si="433"/>
        <v>0</v>
      </c>
      <c r="AX807" s="2">
        <f t="shared" si="414"/>
        <v>0</v>
      </c>
      <c r="AY807" s="2">
        <f t="shared" si="434"/>
        <v>0</v>
      </c>
      <c r="AZ807" s="145" t="e">
        <f t="shared" si="435"/>
        <v>#N/A</v>
      </c>
      <c r="BA807" s="145" t="e">
        <f t="shared" si="436"/>
        <v>#N/A</v>
      </c>
      <c r="BB807" s="145">
        <f t="shared" si="437"/>
        <v>2.083333333333337E-2</v>
      </c>
      <c r="BC807" s="2">
        <f>IF(AM807,
  IF(AND(AL807=$J$31,_xlfn.DAYS(AH807,DATE(AI807,1,1))&lt;7),
    MAX(0,EINSTELLUNGEN!$D$12+1-WEEKDAY(DATE(EINSTELLUNGEN!$D$9,EINSTELLUNGEN!$D$10,1),2)),
    IF(AL807=$J$33,
      MIN(EINSTELLUNGEN!$D$12,WEEKDAY(DATE(EINSTELLUNGEN!$D$9,12,31),2)),
      EINSTELLUNGEN!$D$12
  )) - SUMIF(AL$50:AL$2500,"="&amp;AL807,AX$50:AX$2500),
  0)</f>
        <v>3</v>
      </c>
      <c r="BD807" s="2">
        <f t="shared" si="438"/>
        <v>0.33333333333333331</v>
      </c>
      <c r="BE807" s="2">
        <f t="shared" si="439"/>
        <v>0</v>
      </c>
    </row>
    <row r="808" spans="1:57" ht="10.5" customHeight="1">
      <c r="A808" s="1" t="str">
        <f t="shared" ca="1" si="415"/>
        <v/>
      </c>
      <c r="B808" s="1" t="str">
        <f t="shared" ca="1" si="416"/>
        <v/>
      </c>
      <c r="C808" s="1" t="str">
        <f t="shared" ca="1" si="417"/>
        <v/>
      </c>
      <c r="D808" s="1" t="str">
        <f t="shared" ca="1" si="418"/>
        <v/>
      </c>
      <c r="F808" s="10"/>
      <c r="G808" s="136" t="str">
        <f t="shared" si="419"/>
        <v/>
      </c>
      <c r="H808" s="27"/>
      <c r="I808" s="28"/>
      <c r="J808" s="28"/>
      <c r="K808" s="29"/>
      <c r="L808" s="136"/>
      <c r="M808" s="136"/>
      <c r="N808" s="136"/>
      <c r="O808" s="26" t="str">
        <f t="shared" si="420"/>
        <v/>
      </c>
      <c r="P808" s="218" t="str">
        <f t="shared" si="421"/>
        <v/>
      </c>
      <c r="Q808" s="26" t="str">
        <f t="shared" si="422"/>
        <v/>
      </c>
      <c r="R808" s="22"/>
      <c r="S808" s="99"/>
      <c r="T808" s="10"/>
      <c r="U808" s="229" t="str">
        <f t="shared" si="423"/>
        <v/>
      </c>
      <c r="V808" s="230"/>
      <c r="W808" s="230"/>
      <c r="X808" s="230"/>
      <c r="Y808" s="230"/>
      <c r="Z808" s="22" t="str">
        <f>""</f>
        <v/>
      </c>
      <c r="AB808" s="23" t="str">
        <f t="shared" si="424"/>
        <v/>
      </c>
      <c r="AC808" s="2" t="b">
        <f>COUNT(Q808:Q$2500)&gt;0</f>
        <v>0</v>
      </c>
      <c r="AD808" s="2" t="b">
        <f t="shared" si="407"/>
        <v>0</v>
      </c>
      <c r="AE808" s="2" t="b">
        <f t="shared" si="408"/>
        <v>0</v>
      </c>
      <c r="AF808" s="2" t="b">
        <f t="shared" si="409"/>
        <v>0</v>
      </c>
      <c r="AG808" s="2" t="b">
        <f>OR(
  AND(AC808,NOT(AC809)),
  AND(AF808,WEEKDAY(AH807,2)=EINSTELLUNGEN!$D$12),
  AND(AF808,AH808=$J$35)
)</f>
        <v>0</v>
      </c>
      <c r="AH808" s="2">
        <f>IF(AE808,AH807+IF(WEEKDAY(AH807+1,2)&lt;=EINSTELLUNGEN!$D$12,1,$J$36),AH807)</f>
        <v>42020</v>
      </c>
      <c r="AI808" s="2">
        <f t="shared" si="410"/>
        <v>2019</v>
      </c>
      <c r="AJ808" s="2">
        <f t="shared" si="411"/>
        <v>201901</v>
      </c>
      <c r="AK808" s="2">
        <f t="shared" si="412"/>
        <v>201901</v>
      </c>
      <c r="AL808" s="2">
        <f t="shared" si="440"/>
        <v>201903</v>
      </c>
      <c r="AM808" s="2" t="b">
        <f t="shared" si="413"/>
        <v>1</v>
      </c>
      <c r="AN808" s="4" t="e">
        <f t="shared" si="425"/>
        <v>#N/A</v>
      </c>
      <c r="AO808" s="4" t="e">
        <f t="shared" si="426"/>
        <v>#N/A</v>
      </c>
      <c r="AP808" s="2" t="str">
        <f>IF(AD808,
  IF(ISBLANK(H808),
    AP807,
    IF(LEN(H808)=1,
      IF(OR(UPPER(H808)="A",UPPER(H808)="I"),
        EINSTELLUNGEN!$D$21,
        IF(OR(UPPER(H808)="B",UPPER(H808)="M"),
          EINSTELLUNGEN!$D$22,
          IF(OR(UPPER(H808)="C",UPPER(H808)="S"),
            EINSTELLUNGEN!$D$23,
            IF(UPPER(H808)="D",
              EINSTELLUNGEN!$D$24,
              IF(UPPER(H808)="E",
                EINSTELLUNGEN!$D$25,
                UPPER(H808)))))),
      IF(ISNUMBER(H808),
        EINSTELLUNGEN!$D$20&amp;H808,
        UPPER(H808)))),
  "")</f>
        <v/>
      </c>
      <c r="AQ808" s="2" t="str">
        <f t="shared" si="427"/>
        <v/>
      </c>
      <c r="AR808" s="2">
        <f t="shared" si="428"/>
        <v>0</v>
      </c>
      <c r="AS808" s="145">
        <f t="shared" si="429"/>
        <v>0.33333333333333331</v>
      </c>
      <c r="AT808" s="2">
        <f t="shared" si="430"/>
        <v>0</v>
      </c>
      <c r="AU808" s="2">
        <f t="shared" si="431"/>
        <v>0</v>
      </c>
      <c r="AV808" s="2">
        <f t="shared" si="432"/>
        <v>0</v>
      </c>
      <c r="AW808" s="2">
        <f t="shared" si="433"/>
        <v>0</v>
      </c>
      <c r="AX808" s="2">
        <f t="shared" si="414"/>
        <v>0</v>
      </c>
      <c r="AY808" s="2">
        <f t="shared" si="434"/>
        <v>0</v>
      </c>
      <c r="AZ808" s="145" t="e">
        <f t="shared" si="435"/>
        <v>#N/A</v>
      </c>
      <c r="BA808" s="145" t="e">
        <f t="shared" si="436"/>
        <v>#N/A</v>
      </c>
      <c r="BB808" s="145">
        <f t="shared" si="437"/>
        <v>2.083333333333337E-2</v>
      </c>
      <c r="BC808" s="2">
        <f>IF(AM808,
  IF(AND(AL808=$J$31,_xlfn.DAYS(AH808,DATE(AI808,1,1))&lt;7),
    MAX(0,EINSTELLUNGEN!$D$12+1-WEEKDAY(DATE(EINSTELLUNGEN!$D$9,EINSTELLUNGEN!$D$10,1),2)),
    IF(AL808=$J$33,
      MIN(EINSTELLUNGEN!$D$12,WEEKDAY(DATE(EINSTELLUNGEN!$D$9,12,31),2)),
      EINSTELLUNGEN!$D$12
  )) - SUMIF(AL$50:AL$2500,"="&amp;AL808,AX$50:AX$2500),
  0)</f>
        <v>3</v>
      </c>
      <c r="BD808" s="2">
        <f t="shared" si="438"/>
        <v>0.33333333333333331</v>
      </c>
      <c r="BE808" s="2">
        <f t="shared" si="439"/>
        <v>0</v>
      </c>
    </row>
    <row r="809" spans="1:57" ht="10.5" customHeight="1">
      <c r="A809" s="1" t="str">
        <f t="shared" ca="1" si="415"/>
        <v/>
      </c>
      <c r="B809" s="1" t="str">
        <f t="shared" ca="1" si="416"/>
        <v/>
      </c>
      <c r="C809" s="1" t="str">
        <f t="shared" ca="1" si="417"/>
        <v/>
      </c>
      <c r="D809" s="1" t="str">
        <f t="shared" ca="1" si="418"/>
        <v/>
      </c>
      <c r="F809" s="10"/>
      <c r="G809" s="136" t="str">
        <f t="shared" si="419"/>
        <v/>
      </c>
      <c r="H809" s="27"/>
      <c r="I809" s="28"/>
      <c r="J809" s="28"/>
      <c r="K809" s="29"/>
      <c r="L809" s="136"/>
      <c r="M809" s="136"/>
      <c r="N809" s="136"/>
      <c r="O809" s="26" t="str">
        <f t="shared" si="420"/>
        <v/>
      </c>
      <c r="P809" s="218" t="str">
        <f t="shared" si="421"/>
        <v/>
      </c>
      <c r="Q809" s="26" t="str">
        <f t="shared" si="422"/>
        <v/>
      </c>
      <c r="R809" s="22"/>
      <c r="S809" s="99"/>
      <c r="T809" s="10"/>
      <c r="U809" s="229" t="str">
        <f t="shared" si="423"/>
        <v/>
      </c>
      <c r="V809" s="230"/>
      <c r="W809" s="230"/>
      <c r="X809" s="230"/>
      <c r="Y809" s="230"/>
      <c r="Z809" s="22" t="str">
        <f>""</f>
        <v/>
      </c>
      <c r="AB809" s="23" t="str">
        <f t="shared" si="424"/>
        <v/>
      </c>
      <c r="AC809" s="2" t="b">
        <f>COUNT(Q809:Q$2500)&gt;0</f>
        <v>0</v>
      </c>
      <c r="AD809" s="2" t="b">
        <f t="shared" si="407"/>
        <v>0</v>
      </c>
      <c r="AE809" s="2" t="b">
        <f t="shared" si="408"/>
        <v>0</v>
      </c>
      <c r="AF809" s="2" t="b">
        <f t="shared" si="409"/>
        <v>0</v>
      </c>
      <c r="AG809" s="2" t="b">
        <f>OR(
  AND(AC809,NOT(AC810)),
  AND(AF809,WEEKDAY(AH808,2)=EINSTELLUNGEN!$D$12),
  AND(AF809,AH809=$J$35)
)</f>
        <v>0</v>
      </c>
      <c r="AH809" s="2">
        <f>IF(AE809,AH808+IF(WEEKDAY(AH808+1,2)&lt;=EINSTELLUNGEN!$D$12,1,$J$36),AH808)</f>
        <v>42020</v>
      </c>
      <c r="AI809" s="2">
        <f t="shared" si="410"/>
        <v>2019</v>
      </c>
      <c r="AJ809" s="2">
        <f t="shared" si="411"/>
        <v>201901</v>
      </c>
      <c r="AK809" s="2">
        <f t="shared" si="412"/>
        <v>201901</v>
      </c>
      <c r="AL809" s="2">
        <f t="shared" si="440"/>
        <v>201903</v>
      </c>
      <c r="AM809" s="2" t="b">
        <f t="shared" si="413"/>
        <v>1</v>
      </c>
      <c r="AN809" s="4" t="e">
        <f t="shared" si="425"/>
        <v>#N/A</v>
      </c>
      <c r="AO809" s="4" t="e">
        <f t="shared" si="426"/>
        <v>#N/A</v>
      </c>
      <c r="AP809" s="2" t="str">
        <f>IF(AD809,
  IF(ISBLANK(H809),
    AP808,
    IF(LEN(H809)=1,
      IF(OR(UPPER(H809)="A",UPPER(H809)="I"),
        EINSTELLUNGEN!$D$21,
        IF(OR(UPPER(H809)="B",UPPER(H809)="M"),
          EINSTELLUNGEN!$D$22,
          IF(OR(UPPER(H809)="C",UPPER(H809)="S"),
            EINSTELLUNGEN!$D$23,
            IF(UPPER(H809)="D",
              EINSTELLUNGEN!$D$24,
              IF(UPPER(H809)="E",
                EINSTELLUNGEN!$D$25,
                UPPER(H809)))))),
      IF(ISNUMBER(H809),
        EINSTELLUNGEN!$D$20&amp;H809,
        UPPER(H809)))),
  "")</f>
        <v/>
      </c>
      <c r="AQ809" s="2" t="str">
        <f t="shared" si="427"/>
        <v/>
      </c>
      <c r="AR809" s="2">
        <f t="shared" si="428"/>
        <v>0</v>
      </c>
      <c r="AS809" s="145">
        <f t="shared" si="429"/>
        <v>0.33333333333333331</v>
      </c>
      <c r="AT809" s="2">
        <f t="shared" si="430"/>
        <v>0</v>
      </c>
      <c r="AU809" s="2">
        <f t="shared" si="431"/>
        <v>0</v>
      </c>
      <c r="AV809" s="2">
        <f t="shared" si="432"/>
        <v>0</v>
      </c>
      <c r="AW809" s="2">
        <f t="shared" si="433"/>
        <v>0</v>
      </c>
      <c r="AX809" s="2">
        <f t="shared" si="414"/>
        <v>0</v>
      </c>
      <c r="AY809" s="2">
        <f t="shared" si="434"/>
        <v>0</v>
      </c>
      <c r="AZ809" s="145" t="e">
        <f t="shared" si="435"/>
        <v>#N/A</v>
      </c>
      <c r="BA809" s="145" t="e">
        <f t="shared" si="436"/>
        <v>#N/A</v>
      </c>
      <c r="BB809" s="145">
        <f t="shared" si="437"/>
        <v>2.083333333333337E-2</v>
      </c>
      <c r="BC809" s="2">
        <f>IF(AM809,
  IF(AND(AL809=$J$31,_xlfn.DAYS(AH809,DATE(AI809,1,1))&lt;7),
    MAX(0,EINSTELLUNGEN!$D$12+1-WEEKDAY(DATE(EINSTELLUNGEN!$D$9,EINSTELLUNGEN!$D$10,1),2)),
    IF(AL809=$J$33,
      MIN(EINSTELLUNGEN!$D$12,WEEKDAY(DATE(EINSTELLUNGEN!$D$9,12,31),2)),
      EINSTELLUNGEN!$D$12
  )) - SUMIF(AL$50:AL$2500,"="&amp;AL809,AX$50:AX$2500),
  0)</f>
        <v>3</v>
      </c>
      <c r="BD809" s="2">
        <f t="shared" si="438"/>
        <v>0.33333333333333331</v>
      </c>
      <c r="BE809" s="2">
        <f t="shared" si="439"/>
        <v>0</v>
      </c>
    </row>
    <row r="810" spans="1:57" ht="10.5" customHeight="1">
      <c r="A810" s="1" t="str">
        <f t="shared" ca="1" si="415"/>
        <v/>
      </c>
      <c r="B810" s="1" t="str">
        <f t="shared" ca="1" si="416"/>
        <v/>
      </c>
      <c r="C810" s="1" t="str">
        <f t="shared" ca="1" si="417"/>
        <v/>
      </c>
      <c r="D810" s="1" t="str">
        <f t="shared" ca="1" si="418"/>
        <v/>
      </c>
      <c r="F810" s="10"/>
      <c r="G810" s="136" t="str">
        <f t="shared" si="419"/>
        <v/>
      </c>
      <c r="H810" s="27"/>
      <c r="I810" s="28"/>
      <c r="J810" s="28"/>
      <c r="K810" s="29"/>
      <c r="L810" s="136"/>
      <c r="M810" s="136"/>
      <c r="N810" s="136"/>
      <c r="O810" s="26" t="str">
        <f t="shared" si="420"/>
        <v/>
      </c>
      <c r="P810" s="218" t="str">
        <f t="shared" si="421"/>
        <v/>
      </c>
      <c r="Q810" s="26" t="str">
        <f t="shared" si="422"/>
        <v/>
      </c>
      <c r="R810" s="22"/>
      <c r="S810" s="99"/>
      <c r="T810" s="10"/>
      <c r="U810" s="229" t="str">
        <f t="shared" si="423"/>
        <v/>
      </c>
      <c r="V810" s="230"/>
      <c r="W810" s="230"/>
      <c r="X810" s="230"/>
      <c r="Y810" s="230"/>
      <c r="Z810" s="22" t="str">
        <f>""</f>
        <v/>
      </c>
      <c r="AB810" s="23" t="str">
        <f t="shared" si="424"/>
        <v/>
      </c>
      <c r="AC810" s="2" t="b">
        <f>COUNT(Q810:Q$2500)&gt;0</f>
        <v>0</v>
      </c>
      <c r="AD810" s="2" t="b">
        <f t="shared" si="407"/>
        <v>0</v>
      </c>
      <c r="AE810" s="2" t="b">
        <f t="shared" si="408"/>
        <v>0</v>
      </c>
      <c r="AF810" s="2" t="b">
        <f t="shared" si="409"/>
        <v>0</v>
      </c>
      <c r="AG810" s="2" t="b">
        <f>OR(
  AND(AC810,NOT(AC811)),
  AND(AF810,WEEKDAY(AH809,2)=EINSTELLUNGEN!$D$12),
  AND(AF810,AH810=$J$35)
)</f>
        <v>0</v>
      </c>
      <c r="AH810" s="2">
        <f>IF(AE810,AH809+IF(WEEKDAY(AH809+1,2)&lt;=EINSTELLUNGEN!$D$12,1,$J$36),AH809)</f>
        <v>42020</v>
      </c>
      <c r="AI810" s="2">
        <f t="shared" si="410"/>
        <v>2019</v>
      </c>
      <c r="AJ810" s="2">
        <f t="shared" si="411"/>
        <v>201901</v>
      </c>
      <c r="AK810" s="2">
        <f t="shared" si="412"/>
        <v>201901</v>
      </c>
      <c r="AL810" s="2">
        <f t="shared" si="440"/>
        <v>201903</v>
      </c>
      <c r="AM810" s="2" t="b">
        <f t="shared" si="413"/>
        <v>1</v>
      </c>
      <c r="AN810" s="4" t="e">
        <f t="shared" si="425"/>
        <v>#N/A</v>
      </c>
      <c r="AO810" s="4" t="e">
        <f t="shared" si="426"/>
        <v>#N/A</v>
      </c>
      <c r="AP810" s="2" t="str">
        <f>IF(AD810,
  IF(ISBLANK(H810),
    AP809,
    IF(LEN(H810)=1,
      IF(OR(UPPER(H810)="A",UPPER(H810)="I"),
        EINSTELLUNGEN!$D$21,
        IF(OR(UPPER(H810)="B",UPPER(H810)="M"),
          EINSTELLUNGEN!$D$22,
          IF(OR(UPPER(H810)="C",UPPER(H810)="S"),
            EINSTELLUNGEN!$D$23,
            IF(UPPER(H810)="D",
              EINSTELLUNGEN!$D$24,
              IF(UPPER(H810)="E",
                EINSTELLUNGEN!$D$25,
                UPPER(H810)))))),
      IF(ISNUMBER(H810),
        EINSTELLUNGEN!$D$20&amp;H810,
        UPPER(H810)))),
  "")</f>
        <v/>
      </c>
      <c r="AQ810" s="2" t="str">
        <f t="shared" si="427"/>
        <v/>
      </c>
      <c r="AR810" s="2">
        <f t="shared" si="428"/>
        <v>0</v>
      </c>
      <c r="AS810" s="145">
        <f t="shared" si="429"/>
        <v>0.33333333333333331</v>
      </c>
      <c r="AT810" s="2">
        <f t="shared" si="430"/>
        <v>0</v>
      </c>
      <c r="AU810" s="2">
        <f t="shared" si="431"/>
        <v>0</v>
      </c>
      <c r="AV810" s="2">
        <f t="shared" si="432"/>
        <v>0</v>
      </c>
      <c r="AW810" s="2">
        <f t="shared" si="433"/>
        <v>0</v>
      </c>
      <c r="AX810" s="2">
        <f t="shared" si="414"/>
        <v>0</v>
      </c>
      <c r="AY810" s="2">
        <f t="shared" si="434"/>
        <v>0</v>
      </c>
      <c r="AZ810" s="145" t="e">
        <f t="shared" si="435"/>
        <v>#N/A</v>
      </c>
      <c r="BA810" s="145" t="e">
        <f t="shared" si="436"/>
        <v>#N/A</v>
      </c>
      <c r="BB810" s="145">
        <f t="shared" si="437"/>
        <v>2.083333333333337E-2</v>
      </c>
      <c r="BC810" s="2">
        <f>IF(AM810,
  IF(AND(AL810=$J$31,_xlfn.DAYS(AH810,DATE(AI810,1,1))&lt;7),
    MAX(0,EINSTELLUNGEN!$D$12+1-WEEKDAY(DATE(EINSTELLUNGEN!$D$9,EINSTELLUNGEN!$D$10,1),2)),
    IF(AL810=$J$33,
      MIN(EINSTELLUNGEN!$D$12,WEEKDAY(DATE(EINSTELLUNGEN!$D$9,12,31),2)),
      EINSTELLUNGEN!$D$12
  )) - SUMIF(AL$50:AL$2500,"="&amp;AL810,AX$50:AX$2500),
  0)</f>
        <v>3</v>
      </c>
      <c r="BD810" s="2">
        <f t="shared" si="438"/>
        <v>0.33333333333333331</v>
      </c>
      <c r="BE810" s="2">
        <f t="shared" si="439"/>
        <v>0</v>
      </c>
    </row>
    <row r="811" spans="1:57" ht="10.5" customHeight="1">
      <c r="A811" s="1" t="str">
        <f t="shared" ca="1" si="415"/>
        <v/>
      </c>
      <c r="B811" s="1" t="str">
        <f t="shared" ca="1" si="416"/>
        <v/>
      </c>
      <c r="C811" s="1" t="str">
        <f t="shared" ca="1" si="417"/>
        <v/>
      </c>
      <c r="D811" s="1" t="str">
        <f t="shared" ca="1" si="418"/>
        <v/>
      </c>
      <c r="F811" s="10"/>
      <c r="G811" s="136" t="str">
        <f t="shared" si="419"/>
        <v/>
      </c>
      <c r="H811" s="27"/>
      <c r="I811" s="28"/>
      <c r="J811" s="28"/>
      <c r="K811" s="29"/>
      <c r="L811" s="136"/>
      <c r="M811" s="136"/>
      <c r="N811" s="136"/>
      <c r="O811" s="26" t="str">
        <f t="shared" si="420"/>
        <v/>
      </c>
      <c r="P811" s="218" t="str">
        <f t="shared" si="421"/>
        <v/>
      </c>
      <c r="Q811" s="26" t="str">
        <f t="shared" si="422"/>
        <v/>
      </c>
      <c r="R811" s="22"/>
      <c r="S811" s="99"/>
      <c r="T811" s="10"/>
      <c r="U811" s="229" t="str">
        <f t="shared" si="423"/>
        <v/>
      </c>
      <c r="V811" s="230"/>
      <c r="W811" s="230"/>
      <c r="X811" s="230"/>
      <c r="Y811" s="230"/>
      <c r="Z811" s="22" t="str">
        <f>""</f>
        <v/>
      </c>
      <c r="AB811" s="23" t="str">
        <f t="shared" si="424"/>
        <v/>
      </c>
      <c r="AC811" s="2" t="b">
        <f>COUNT(Q811:Q$2500)&gt;0</f>
        <v>0</v>
      </c>
      <c r="AD811" s="2" t="b">
        <f t="shared" ref="AD811:AD874" si="441">LEN(CONCATENATE(H811,I811,J811,K811))&gt;0</f>
        <v>0</v>
      </c>
      <c r="AE811" s="2" t="b">
        <f t="shared" ref="AE811:AE874" si="442">AND(NOT(AD811),AD812)</f>
        <v>0</v>
      </c>
      <c r="AF811" s="2" t="b">
        <f t="shared" ref="AF811:AF874" si="443">AND(NOT(AD811),AD810)</f>
        <v>0</v>
      </c>
      <c r="AG811" s="2" t="b">
        <f>OR(
  AND(AC811,NOT(AC812)),
  AND(AF811,WEEKDAY(AH810,2)=EINSTELLUNGEN!$D$12),
  AND(AF811,AH811=$J$35)
)</f>
        <v>0</v>
      </c>
      <c r="AH811" s="2">
        <f>IF(AE811,AH810+IF(WEEKDAY(AH810+1,2)&lt;=EINSTELLUNGEN!$D$12,1,$J$36),AH810)</f>
        <v>42020</v>
      </c>
      <c r="AI811" s="2">
        <f t="shared" ref="AI811:AI874" si="444">YEAR(AH811)</f>
        <v>2019</v>
      </c>
      <c r="AJ811" s="2">
        <f t="shared" ref="AJ811:AJ874" si="445">AI811*100+ROUNDUP(MONTH(AH811)/3,0)</f>
        <v>201901</v>
      </c>
      <c r="AK811" s="2">
        <f t="shared" ref="AK811:AK874" si="446">AI811*100+MONTH(AH811)</f>
        <v>201901</v>
      </c>
      <c r="AL811" s="2">
        <f t="shared" si="440"/>
        <v>201903</v>
      </c>
      <c r="AM811" s="2" t="b">
        <f t="shared" ref="AM811:AM874" si="447">AND(AH811&gt;=$J$34,AH811&lt;=$J$35)</f>
        <v>1</v>
      </c>
      <c r="AN811" s="4" t="e">
        <f t="shared" si="425"/>
        <v>#N/A</v>
      </c>
      <c r="AO811" s="4" t="e">
        <f t="shared" si="426"/>
        <v>#N/A</v>
      </c>
      <c r="AP811" s="2" t="str">
        <f>IF(AD811,
  IF(ISBLANK(H811),
    AP810,
    IF(LEN(H811)=1,
      IF(OR(UPPER(H811)="A",UPPER(H811)="I"),
        EINSTELLUNGEN!$D$21,
        IF(OR(UPPER(H811)="B",UPPER(H811)="M"),
          EINSTELLUNGEN!$D$22,
          IF(OR(UPPER(H811)="C",UPPER(H811)="S"),
            EINSTELLUNGEN!$D$23,
            IF(UPPER(H811)="D",
              EINSTELLUNGEN!$D$24,
              IF(UPPER(H811)="E",
                EINSTELLUNGEN!$D$25,
                UPPER(H811)))))),
      IF(ISNUMBER(H811),
        EINSTELLUNGEN!$D$20&amp;H811,
        UPPER(H811)))),
  "")</f>
        <v/>
      </c>
      <c r="AQ811" s="2" t="str">
        <f t="shared" si="427"/>
        <v/>
      </c>
      <c r="AR811" s="2">
        <f t="shared" si="428"/>
        <v>0</v>
      </c>
      <c r="AS811" s="145">
        <f t="shared" si="429"/>
        <v>0.33333333333333331</v>
      </c>
      <c r="AT811" s="2">
        <f t="shared" si="430"/>
        <v>0</v>
      </c>
      <c r="AU811" s="2">
        <f t="shared" si="431"/>
        <v>0</v>
      </c>
      <c r="AV811" s="2">
        <f t="shared" si="432"/>
        <v>0</v>
      </c>
      <c r="AW811" s="2">
        <f t="shared" si="433"/>
        <v>0</v>
      </c>
      <c r="AX811" s="2">
        <f t="shared" ref="AX811:AX874" si="448">IF(SUM(AT811:AV811)=0,0,1)</f>
        <v>0</v>
      </c>
      <c r="AY811" s="2">
        <f t="shared" si="434"/>
        <v>0</v>
      </c>
      <c r="AZ811" s="145" t="e">
        <f t="shared" si="435"/>
        <v>#N/A</v>
      </c>
      <c r="BA811" s="145" t="e">
        <f t="shared" si="436"/>
        <v>#N/A</v>
      </c>
      <c r="BB811" s="145">
        <f t="shared" si="437"/>
        <v>2.083333333333337E-2</v>
      </c>
      <c r="BC811" s="2">
        <f>IF(AM811,
  IF(AND(AL811=$J$31,_xlfn.DAYS(AH811,DATE(AI811,1,1))&lt;7),
    MAX(0,EINSTELLUNGEN!$D$12+1-WEEKDAY(DATE(EINSTELLUNGEN!$D$9,EINSTELLUNGEN!$D$10,1),2)),
    IF(AL811=$J$33,
      MIN(EINSTELLUNGEN!$D$12,WEEKDAY(DATE(EINSTELLUNGEN!$D$9,12,31),2)),
      EINSTELLUNGEN!$D$12
  )) - SUMIF(AL$50:AL$2500,"="&amp;AL811,AX$50:AX$2500),
  0)</f>
        <v>3</v>
      </c>
      <c r="BD811" s="2">
        <f t="shared" si="438"/>
        <v>0.33333333333333331</v>
      </c>
      <c r="BE811" s="2">
        <f t="shared" si="439"/>
        <v>0</v>
      </c>
    </row>
    <row r="812" spans="1:57" ht="10.5" customHeight="1">
      <c r="A812" s="1" t="str">
        <f t="shared" ca="1" si="415"/>
        <v/>
      </c>
      <c r="B812" s="1" t="str">
        <f t="shared" ca="1" si="416"/>
        <v/>
      </c>
      <c r="C812" s="1" t="str">
        <f t="shared" ca="1" si="417"/>
        <v/>
      </c>
      <c r="D812" s="1" t="str">
        <f t="shared" ca="1" si="418"/>
        <v/>
      </c>
      <c r="F812" s="10"/>
      <c r="G812" s="136" t="str">
        <f t="shared" si="419"/>
        <v/>
      </c>
      <c r="H812" s="27"/>
      <c r="I812" s="28"/>
      <c r="J812" s="28"/>
      <c r="K812" s="29"/>
      <c r="L812" s="136"/>
      <c r="M812" s="136"/>
      <c r="N812" s="136"/>
      <c r="O812" s="26" t="str">
        <f t="shared" si="420"/>
        <v/>
      </c>
      <c r="P812" s="218" t="str">
        <f t="shared" si="421"/>
        <v/>
      </c>
      <c r="Q812" s="26" t="str">
        <f t="shared" si="422"/>
        <v/>
      </c>
      <c r="R812" s="22"/>
      <c r="S812" s="99"/>
      <c r="T812" s="10"/>
      <c r="U812" s="229" t="str">
        <f t="shared" si="423"/>
        <v/>
      </c>
      <c r="V812" s="230"/>
      <c r="W812" s="230"/>
      <c r="X812" s="230"/>
      <c r="Y812" s="230"/>
      <c r="Z812" s="22" t="str">
        <f>""</f>
        <v/>
      </c>
      <c r="AB812" s="23" t="str">
        <f t="shared" si="424"/>
        <v/>
      </c>
      <c r="AC812" s="2" t="b">
        <f>COUNT(Q812:Q$2500)&gt;0</f>
        <v>0</v>
      </c>
      <c r="AD812" s="2" t="b">
        <f t="shared" si="441"/>
        <v>0</v>
      </c>
      <c r="AE812" s="2" t="b">
        <f t="shared" si="442"/>
        <v>0</v>
      </c>
      <c r="AF812" s="2" t="b">
        <f t="shared" si="443"/>
        <v>0</v>
      </c>
      <c r="AG812" s="2" t="b">
        <f>OR(
  AND(AC812,NOT(AC813)),
  AND(AF812,WEEKDAY(AH811,2)=EINSTELLUNGEN!$D$12),
  AND(AF812,AH812=$J$35)
)</f>
        <v>0</v>
      </c>
      <c r="AH812" s="2">
        <f>IF(AE812,AH811+IF(WEEKDAY(AH811+1,2)&lt;=EINSTELLUNGEN!$D$12,1,$J$36),AH811)</f>
        <v>42020</v>
      </c>
      <c r="AI812" s="2">
        <f t="shared" si="444"/>
        <v>2019</v>
      </c>
      <c r="AJ812" s="2">
        <f t="shared" si="445"/>
        <v>201901</v>
      </c>
      <c r="AK812" s="2">
        <f t="shared" si="446"/>
        <v>201901</v>
      </c>
      <c r="AL812" s="2">
        <f t="shared" si="440"/>
        <v>201903</v>
      </c>
      <c r="AM812" s="2" t="b">
        <f t="shared" si="447"/>
        <v>1</v>
      </c>
      <c r="AN812" s="4" t="e">
        <f t="shared" si="425"/>
        <v>#N/A</v>
      </c>
      <c r="AO812" s="4" t="e">
        <f t="shared" si="426"/>
        <v>#N/A</v>
      </c>
      <c r="AP812" s="2" t="str">
        <f>IF(AD812,
  IF(ISBLANK(H812),
    AP811,
    IF(LEN(H812)=1,
      IF(OR(UPPER(H812)="A",UPPER(H812)="I"),
        EINSTELLUNGEN!$D$21,
        IF(OR(UPPER(H812)="B",UPPER(H812)="M"),
          EINSTELLUNGEN!$D$22,
          IF(OR(UPPER(H812)="C",UPPER(H812)="S"),
            EINSTELLUNGEN!$D$23,
            IF(UPPER(H812)="D",
              EINSTELLUNGEN!$D$24,
              IF(UPPER(H812)="E",
                EINSTELLUNGEN!$D$25,
                UPPER(H812)))))),
      IF(ISNUMBER(H812),
        EINSTELLUNGEN!$D$20&amp;H812,
        UPPER(H812)))),
  "")</f>
        <v/>
      </c>
      <c r="AQ812" s="2" t="str">
        <f t="shared" si="427"/>
        <v/>
      </c>
      <c r="AR812" s="2">
        <f t="shared" si="428"/>
        <v>0</v>
      </c>
      <c r="AS812" s="145">
        <f t="shared" si="429"/>
        <v>0.33333333333333331</v>
      </c>
      <c r="AT812" s="2">
        <f t="shared" si="430"/>
        <v>0</v>
      </c>
      <c r="AU812" s="2">
        <f t="shared" si="431"/>
        <v>0</v>
      </c>
      <c r="AV812" s="2">
        <f t="shared" si="432"/>
        <v>0</v>
      </c>
      <c r="AW812" s="2">
        <f t="shared" si="433"/>
        <v>0</v>
      </c>
      <c r="AX812" s="2">
        <f t="shared" si="448"/>
        <v>0</v>
      </c>
      <c r="AY812" s="2">
        <f t="shared" si="434"/>
        <v>0</v>
      </c>
      <c r="AZ812" s="145" t="e">
        <f t="shared" si="435"/>
        <v>#N/A</v>
      </c>
      <c r="BA812" s="145" t="e">
        <f t="shared" si="436"/>
        <v>#N/A</v>
      </c>
      <c r="BB812" s="145">
        <f t="shared" si="437"/>
        <v>2.083333333333337E-2</v>
      </c>
      <c r="BC812" s="2">
        <f>IF(AM812,
  IF(AND(AL812=$J$31,_xlfn.DAYS(AH812,DATE(AI812,1,1))&lt;7),
    MAX(0,EINSTELLUNGEN!$D$12+1-WEEKDAY(DATE(EINSTELLUNGEN!$D$9,EINSTELLUNGEN!$D$10,1),2)),
    IF(AL812=$J$33,
      MIN(EINSTELLUNGEN!$D$12,WEEKDAY(DATE(EINSTELLUNGEN!$D$9,12,31),2)),
      EINSTELLUNGEN!$D$12
  )) - SUMIF(AL$50:AL$2500,"="&amp;AL812,AX$50:AX$2500),
  0)</f>
        <v>3</v>
      </c>
      <c r="BD812" s="2">
        <f t="shared" si="438"/>
        <v>0.33333333333333331</v>
      </c>
      <c r="BE812" s="2">
        <f t="shared" si="439"/>
        <v>0</v>
      </c>
    </row>
    <row r="813" spans="1:57" ht="10.5" customHeight="1">
      <c r="A813" s="1" t="str">
        <f t="shared" ca="1" si="415"/>
        <v/>
      </c>
      <c r="B813" s="1" t="str">
        <f t="shared" ca="1" si="416"/>
        <v/>
      </c>
      <c r="C813" s="1" t="str">
        <f t="shared" ca="1" si="417"/>
        <v/>
      </c>
      <c r="D813" s="1" t="str">
        <f t="shared" ca="1" si="418"/>
        <v/>
      </c>
      <c r="F813" s="10"/>
      <c r="G813" s="136" t="str">
        <f t="shared" si="419"/>
        <v/>
      </c>
      <c r="H813" s="27"/>
      <c r="I813" s="28"/>
      <c r="J813" s="28"/>
      <c r="K813" s="29"/>
      <c r="L813" s="136"/>
      <c r="M813" s="136"/>
      <c r="N813" s="136"/>
      <c r="O813" s="26" t="str">
        <f t="shared" si="420"/>
        <v/>
      </c>
      <c r="P813" s="218" t="str">
        <f t="shared" si="421"/>
        <v/>
      </c>
      <c r="Q813" s="26" t="str">
        <f t="shared" si="422"/>
        <v/>
      </c>
      <c r="R813" s="22"/>
      <c r="S813" s="99"/>
      <c r="T813" s="10"/>
      <c r="U813" s="229" t="str">
        <f t="shared" si="423"/>
        <v/>
      </c>
      <c r="V813" s="230"/>
      <c r="W813" s="230"/>
      <c r="X813" s="230"/>
      <c r="Y813" s="230"/>
      <c r="Z813" s="22" t="str">
        <f>""</f>
        <v/>
      </c>
      <c r="AB813" s="23" t="str">
        <f t="shared" si="424"/>
        <v/>
      </c>
      <c r="AC813" s="2" t="b">
        <f>COUNT(Q813:Q$2500)&gt;0</f>
        <v>0</v>
      </c>
      <c r="AD813" s="2" t="b">
        <f t="shared" si="441"/>
        <v>0</v>
      </c>
      <c r="AE813" s="2" t="b">
        <f t="shared" si="442"/>
        <v>0</v>
      </c>
      <c r="AF813" s="2" t="b">
        <f t="shared" si="443"/>
        <v>0</v>
      </c>
      <c r="AG813" s="2" t="b">
        <f>OR(
  AND(AC813,NOT(AC814)),
  AND(AF813,WEEKDAY(AH812,2)=EINSTELLUNGEN!$D$12),
  AND(AF813,AH813=$J$35)
)</f>
        <v>0</v>
      </c>
      <c r="AH813" s="2">
        <f>IF(AE813,AH812+IF(WEEKDAY(AH812+1,2)&lt;=EINSTELLUNGEN!$D$12,1,$J$36),AH812)</f>
        <v>42020</v>
      </c>
      <c r="AI813" s="2">
        <f t="shared" si="444"/>
        <v>2019</v>
      </c>
      <c r="AJ813" s="2">
        <f t="shared" si="445"/>
        <v>201901</v>
      </c>
      <c r="AK813" s="2">
        <f t="shared" si="446"/>
        <v>201901</v>
      </c>
      <c r="AL813" s="2">
        <f t="shared" si="440"/>
        <v>201903</v>
      </c>
      <c r="AM813" s="2" t="b">
        <f t="shared" si="447"/>
        <v>1</v>
      </c>
      <c r="AN813" s="4" t="e">
        <f t="shared" si="425"/>
        <v>#N/A</v>
      </c>
      <c r="AO813" s="4" t="e">
        <f t="shared" si="426"/>
        <v>#N/A</v>
      </c>
      <c r="AP813" s="2" t="str">
        <f>IF(AD813,
  IF(ISBLANK(H813),
    AP812,
    IF(LEN(H813)=1,
      IF(OR(UPPER(H813)="A",UPPER(H813)="I"),
        EINSTELLUNGEN!$D$21,
        IF(OR(UPPER(H813)="B",UPPER(H813)="M"),
          EINSTELLUNGEN!$D$22,
          IF(OR(UPPER(H813)="C",UPPER(H813)="S"),
            EINSTELLUNGEN!$D$23,
            IF(UPPER(H813)="D",
              EINSTELLUNGEN!$D$24,
              IF(UPPER(H813)="E",
                EINSTELLUNGEN!$D$25,
                UPPER(H813)))))),
      IF(ISNUMBER(H813),
        EINSTELLUNGEN!$D$20&amp;H813,
        UPPER(H813)))),
  "")</f>
        <v/>
      </c>
      <c r="AQ813" s="2" t="str">
        <f t="shared" si="427"/>
        <v/>
      </c>
      <c r="AR813" s="2">
        <f t="shared" si="428"/>
        <v>0</v>
      </c>
      <c r="AS813" s="145">
        <f t="shared" si="429"/>
        <v>0.33333333333333331</v>
      </c>
      <c r="AT813" s="2">
        <f t="shared" si="430"/>
        <v>0</v>
      </c>
      <c r="AU813" s="2">
        <f t="shared" si="431"/>
        <v>0</v>
      </c>
      <c r="AV813" s="2">
        <f t="shared" si="432"/>
        <v>0</v>
      </c>
      <c r="AW813" s="2">
        <f t="shared" si="433"/>
        <v>0</v>
      </c>
      <c r="AX813" s="2">
        <f t="shared" si="448"/>
        <v>0</v>
      </c>
      <c r="AY813" s="2">
        <f t="shared" si="434"/>
        <v>0</v>
      </c>
      <c r="AZ813" s="145" t="e">
        <f t="shared" si="435"/>
        <v>#N/A</v>
      </c>
      <c r="BA813" s="145" t="e">
        <f t="shared" si="436"/>
        <v>#N/A</v>
      </c>
      <c r="BB813" s="145">
        <f t="shared" si="437"/>
        <v>2.083333333333337E-2</v>
      </c>
      <c r="BC813" s="2">
        <f>IF(AM813,
  IF(AND(AL813=$J$31,_xlfn.DAYS(AH813,DATE(AI813,1,1))&lt;7),
    MAX(0,EINSTELLUNGEN!$D$12+1-WEEKDAY(DATE(EINSTELLUNGEN!$D$9,EINSTELLUNGEN!$D$10,1),2)),
    IF(AL813=$J$33,
      MIN(EINSTELLUNGEN!$D$12,WEEKDAY(DATE(EINSTELLUNGEN!$D$9,12,31),2)),
      EINSTELLUNGEN!$D$12
  )) - SUMIF(AL$50:AL$2500,"="&amp;AL813,AX$50:AX$2500),
  0)</f>
        <v>3</v>
      </c>
      <c r="BD813" s="2">
        <f t="shared" si="438"/>
        <v>0.33333333333333331</v>
      </c>
      <c r="BE813" s="2">
        <f t="shared" si="439"/>
        <v>0</v>
      </c>
    </row>
    <row r="814" spans="1:57" ht="10.5" customHeight="1">
      <c r="A814" s="1" t="str">
        <f t="shared" ca="1" si="415"/>
        <v/>
      </c>
      <c r="B814" s="1" t="str">
        <f t="shared" ca="1" si="416"/>
        <v/>
      </c>
      <c r="C814" s="1" t="str">
        <f t="shared" ca="1" si="417"/>
        <v/>
      </c>
      <c r="D814" s="1" t="str">
        <f t="shared" ca="1" si="418"/>
        <v/>
      </c>
      <c r="F814" s="10"/>
      <c r="G814" s="136" t="str">
        <f t="shared" si="419"/>
        <v/>
      </c>
      <c r="H814" s="27"/>
      <c r="I814" s="28"/>
      <c r="J814" s="28"/>
      <c r="K814" s="29"/>
      <c r="L814" s="136"/>
      <c r="M814" s="136"/>
      <c r="N814" s="136"/>
      <c r="O814" s="26" t="str">
        <f t="shared" si="420"/>
        <v/>
      </c>
      <c r="P814" s="218" t="str">
        <f t="shared" si="421"/>
        <v/>
      </c>
      <c r="Q814" s="26" t="str">
        <f t="shared" si="422"/>
        <v/>
      </c>
      <c r="R814" s="22"/>
      <c r="S814" s="99"/>
      <c r="T814" s="10"/>
      <c r="U814" s="229" t="str">
        <f t="shared" si="423"/>
        <v/>
      </c>
      <c r="V814" s="230"/>
      <c r="W814" s="230"/>
      <c r="X814" s="230"/>
      <c r="Y814" s="230"/>
      <c r="Z814" s="22" t="str">
        <f>""</f>
        <v/>
      </c>
      <c r="AB814" s="23" t="str">
        <f t="shared" si="424"/>
        <v/>
      </c>
      <c r="AC814" s="2" t="b">
        <f>COUNT(Q814:Q$2500)&gt;0</f>
        <v>0</v>
      </c>
      <c r="AD814" s="2" t="b">
        <f t="shared" si="441"/>
        <v>0</v>
      </c>
      <c r="AE814" s="2" t="b">
        <f t="shared" si="442"/>
        <v>0</v>
      </c>
      <c r="AF814" s="2" t="b">
        <f t="shared" si="443"/>
        <v>0</v>
      </c>
      <c r="AG814" s="2" t="b">
        <f>OR(
  AND(AC814,NOT(AC815)),
  AND(AF814,WEEKDAY(AH813,2)=EINSTELLUNGEN!$D$12),
  AND(AF814,AH814=$J$35)
)</f>
        <v>0</v>
      </c>
      <c r="AH814" s="2">
        <f>IF(AE814,AH813+IF(WEEKDAY(AH813+1,2)&lt;=EINSTELLUNGEN!$D$12,1,$J$36),AH813)</f>
        <v>42020</v>
      </c>
      <c r="AI814" s="2">
        <f t="shared" si="444"/>
        <v>2019</v>
      </c>
      <c r="AJ814" s="2">
        <f t="shared" si="445"/>
        <v>201901</v>
      </c>
      <c r="AK814" s="2">
        <f t="shared" si="446"/>
        <v>201901</v>
      </c>
      <c r="AL814" s="2">
        <f t="shared" si="440"/>
        <v>201903</v>
      </c>
      <c r="AM814" s="2" t="b">
        <f t="shared" si="447"/>
        <v>1</v>
      </c>
      <c r="AN814" s="4" t="e">
        <f t="shared" si="425"/>
        <v>#N/A</v>
      </c>
      <c r="AO814" s="4" t="e">
        <f t="shared" si="426"/>
        <v>#N/A</v>
      </c>
      <c r="AP814" s="2" t="str">
        <f>IF(AD814,
  IF(ISBLANK(H814),
    AP813,
    IF(LEN(H814)=1,
      IF(OR(UPPER(H814)="A",UPPER(H814)="I"),
        EINSTELLUNGEN!$D$21,
        IF(OR(UPPER(H814)="B",UPPER(H814)="M"),
          EINSTELLUNGEN!$D$22,
          IF(OR(UPPER(H814)="C",UPPER(H814)="S"),
            EINSTELLUNGEN!$D$23,
            IF(UPPER(H814)="D",
              EINSTELLUNGEN!$D$24,
              IF(UPPER(H814)="E",
                EINSTELLUNGEN!$D$25,
                UPPER(H814)))))),
      IF(ISNUMBER(H814),
        EINSTELLUNGEN!$D$20&amp;H814,
        UPPER(H814)))),
  "")</f>
        <v/>
      </c>
      <c r="AQ814" s="2" t="str">
        <f t="shared" si="427"/>
        <v/>
      </c>
      <c r="AR814" s="2">
        <f t="shared" si="428"/>
        <v>0</v>
      </c>
      <c r="AS814" s="145">
        <f t="shared" si="429"/>
        <v>0.33333333333333331</v>
      </c>
      <c r="AT814" s="2">
        <f t="shared" si="430"/>
        <v>0</v>
      </c>
      <c r="AU814" s="2">
        <f t="shared" si="431"/>
        <v>0</v>
      </c>
      <c r="AV814" s="2">
        <f t="shared" si="432"/>
        <v>0</v>
      </c>
      <c r="AW814" s="2">
        <f t="shared" si="433"/>
        <v>0</v>
      </c>
      <c r="AX814" s="2">
        <f t="shared" si="448"/>
        <v>0</v>
      </c>
      <c r="AY814" s="2">
        <f t="shared" si="434"/>
        <v>0</v>
      </c>
      <c r="AZ814" s="145" t="e">
        <f t="shared" si="435"/>
        <v>#N/A</v>
      </c>
      <c r="BA814" s="145" t="e">
        <f t="shared" si="436"/>
        <v>#N/A</v>
      </c>
      <c r="BB814" s="145">
        <f t="shared" si="437"/>
        <v>2.083333333333337E-2</v>
      </c>
      <c r="BC814" s="2">
        <f>IF(AM814,
  IF(AND(AL814=$J$31,_xlfn.DAYS(AH814,DATE(AI814,1,1))&lt;7),
    MAX(0,EINSTELLUNGEN!$D$12+1-WEEKDAY(DATE(EINSTELLUNGEN!$D$9,EINSTELLUNGEN!$D$10,1),2)),
    IF(AL814=$J$33,
      MIN(EINSTELLUNGEN!$D$12,WEEKDAY(DATE(EINSTELLUNGEN!$D$9,12,31),2)),
      EINSTELLUNGEN!$D$12
  )) - SUMIF(AL$50:AL$2500,"="&amp;AL814,AX$50:AX$2500),
  0)</f>
        <v>3</v>
      </c>
      <c r="BD814" s="2">
        <f t="shared" si="438"/>
        <v>0.33333333333333331</v>
      </c>
      <c r="BE814" s="2">
        <f t="shared" si="439"/>
        <v>0</v>
      </c>
    </row>
    <row r="815" spans="1:57" ht="10.5" customHeight="1">
      <c r="A815" s="1" t="str">
        <f t="shared" ca="1" si="415"/>
        <v/>
      </c>
      <c r="B815" s="1" t="str">
        <f t="shared" ca="1" si="416"/>
        <v/>
      </c>
      <c r="C815" s="1" t="str">
        <f t="shared" ca="1" si="417"/>
        <v/>
      </c>
      <c r="D815" s="1" t="str">
        <f t="shared" ca="1" si="418"/>
        <v/>
      </c>
      <c r="F815" s="10"/>
      <c r="G815" s="136" t="str">
        <f t="shared" si="419"/>
        <v/>
      </c>
      <c r="H815" s="27"/>
      <c r="I815" s="28"/>
      <c r="J815" s="28"/>
      <c r="K815" s="29"/>
      <c r="L815" s="136"/>
      <c r="M815" s="136"/>
      <c r="N815" s="136"/>
      <c r="O815" s="26" t="str">
        <f t="shared" si="420"/>
        <v/>
      </c>
      <c r="P815" s="218" t="str">
        <f t="shared" si="421"/>
        <v/>
      </c>
      <c r="Q815" s="26" t="str">
        <f t="shared" si="422"/>
        <v/>
      </c>
      <c r="R815" s="22"/>
      <c r="S815" s="99"/>
      <c r="T815" s="10"/>
      <c r="U815" s="229" t="str">
        <f t="shared" si="423"/>
        <v/>
      </c>
      <c r="V815" s="230"/>
      <c r="W815" s="230"/>
      <c r="X815" s="230"/>
      <c r="Y815" s="230"/>
      <c r="Z815" s="22" t="str">
        <f>""</f>
        <v/>
      </c>
      <c r="AB815" s="23" t="str">
        <f t="shared" si="424"/>
        <v/>
      </c>
      <c r="AC815" s="2" t="b">
        <f>COUNT(Q815:Q$2500)&gt;0</f>
        <v>0</v>
      </c>
      <c r="AD815" s="2" t="b">
        <f t="shared" si="441"/>
        <v>0</v>
      </c>
      <c r="AE815" s="2" t="b">
        <f t="shared" si="442"/>
        <v>0</v>
      </c>
      <c r="AF815" s="2" t="b">
        <f t="shared" si="443"/>
        <v>0</v>
      </c>
      <c r="AG815" s="2" t="b">
        <f>OR(
  AND(AC815,NOT(AC816)),
  AND(AF815,WEEKDAY(AH814,2)=EINSTELLUNGEN!$D$12),
  AND(AF815,AH815=$J$35)
)</f>
        <v>0</v>
      </c>
      <c r="AH815" s="2">
        <f>IF(AE815,AH814+IF(WEEKDAY(AH814+1,2)&lt;=EINSTELLUNGEN!$D$12,1,$J$36),AH814)</f>
        <v>42020</v>
      </c>
      <c r="AI815" s="2">
        <f t="shared" si="444"/>
        <v>2019</v>
      </c>
      <c r="AJ815" s="2">
        <f t="shared" si="445"/>
        <v>201901</v>
      </c>
      <c r="AK815" s="2">
        <f t="shared" si="446"/>
        <v>201901</v>
      </c>
      <c r="AL815" s="2">
        <f t="shared" si="440"/>
        <v>201903</v>
      </c>
      <c r="AM815" s="2" t="b">
        <f t="shared" si="447"/>
        <v>1</v>
      </c>
      <c r="AN815" s="4" t="e">
        <f t="shared" si="425"/>
        <v>#N/A</v>
      </c>
      <c r="AO815" s="4" t="e">
        <f t="shared" si="426"/>
        <v>#N/A</v>
      </c>
      <c r="AP815" s="2" t="str">
        <f>IF(AD815,
  IF(ISBLANK(H815),
    AP814,
    IF(LEN(H815)=1,
      IF(OR(UPPER(H815)="A",UPPER(H815)="I"),
        EINSTELLUNGEN!$D$21,
        IF(OR(UPPER(H815)="B",UPPER(H815)="M"),
          EINSTELLUNGEN!$D$22,
          IF(OR(UPPER(H815)="C",UPPER(H815)="S"),
            EINSTELLUNGEN!$D$23,
            IF(UPPER(H815)="D",
              EINSTELLUNGEN!$D$24,
              IF(UPPER(H815)="E",
                EINSTELLUNGEN!$D$25,
                UPPER(H815)))))),
      IF(ISNUMBER(H815),
        EINSTELLUNGEN!$D$20&amp;H815,
        UPPER(H815)))),
  "")</f>
        <v/>
      </c>
      <c r="AQ815" s="2" t="str">
        <f t="shared" si="427"/>
        <v/>
      </c>
      <c r="AR815" s="2">
        <f t="shared" si="428"/>
        <v>0</v>
      </c>
      <c r="AS815" s="145">
        <f t="shared" si="429"/>
        <v>0.33333333333333331</v>
      </c>
      <c r="AT815" s="2">
        <f t="shared" si="430"/>
        <v>0</v>
      </c>
      <c r="AU815" s="2">
        <f t="shared" si="431"/>
        <v>0</v>
      </c>
      <c r="AV815" s="2">
        <f t="shared" si="432"/>
        <v>0</v>
      </c>
      <c r="AW815" s="2">
        <f t="shared" si="433"/>
        <v>0</v>
      </c>
      <c r="AX815" s="2">
        <f t="shared" si="448"/>
        <v>0</v>
      </c>
      <c r="AY815" s="2">
        <f t="shared" si="434"/>
        <v>0</v>
      </c>
      <c r="AZ815" s="145" t="e">
        <f t="shared" si="435"/>
        <v>#N/A</v>
      </c>
      <c r="BA815" s="145" t="e">
        <f t="shared" si="436"/>
        <v>#N/A</v>
      </c>
      <c r="BB815" s="145">
        <f t="shared" si="437"/>
        <v>2.083333333333337E-2</v>
      </c>
      <c r="BC815" s="2">
        <f>IF(AM815,
  IF(AND(AL815=$J$31,_xlfn.DAYS(AH815,DATE(AI815,1,1))&lt;7),
    MAX(0,EINSTELLUNGEN!$D$12+1-WEEKDAY(DATE(EINSTELLUNGEN!$D$9,EINSTELLUNGEN!$D$10,1),2)),
    IF(AL815=$J$33,
      MIN(EINSTELLUNGEN!$D$12,WEEKDAY(DATE(EINSTELLUNGEN!$D$9,12,31),2)),
      EINSTELLUNGEN!$D$12
  )) - SUMIF(AL$50:AL$2500,"="&amp;AL815,AX$50:AX$2500),
  0)</f>
        <v>3</v>
      </c>
      <c r="BD815" s="2">
        <f t="shared" si="438"/>
        <v>0.33333333333333331</v>
      </c>
      <c r="BE815" s="2">
        <f t="shared" si="439"/>
        <v>0</v>
      </c>
    </row>
    <row r="816" spans="1:57" ht="10.5" customHeight="1">
      <c r="A816" s="1" t="str">
        <f t="shared" ca="1" si="415"/>
        <v/>
      </c>
      <c r="B816" s="1" t="str">
        <f t="shared" ca="1" si="416"/>
        <v/>
      </c>
      <c r="C816" s="1" t="str">
        <f t="shared" ca="1" si="417"/>
        <v/>
      </c>
      <c r="D816" s="1" t="str">
        <f t="shared" ca="1" si="418"/>
        <v/>
      </c>
      <c r="F816" s="10"/>
      <c r="G816" s="136" t="str">
        <f t="shared" si="419"/>
        <v/>
      </c>
      <c r="H816" s="27"/>
      <c r="I816" s="28"/>
      <c r="J816" s="28"/>
      <c r="K816" s="29"/>
      <c r="L816" s="136"/>
      <c r="M816" s="136"/>
      <c r="N816" s="136"/>
      <c r="O816" s="26" t="str">
        <f t="shared" si="420"/>
        <v/>
      </c>
      <c r="P816" s="218" t="str">
        <f t="shared" si="421"/>
        <v/>
      </c>
      <c r="Q816" s="26" t="str">
        <f t="shared" si="422"/>
        <v/>
      </c>
      <c r="R816" s="22"/>
      <c r="S816" s="99"/>
      <c r="T816" s="10"/>
      <c r="U816" s="229" t="str">
        <f t="shared" si="423"/>
        <v/>
      </c>
      <c r="V816" s="230"/>
      <c r="W816" s="230"/>
      <c r="X816" s="230"/>
      <c r="Y816" s="230"/>
      <c r="Z816" s="22" t="str">
        <f>""</f>
        <v/>
      </c>
      <c r="AB816" s="23" t="str">
        <f t="shared" si="424"/>
        <v/>
      </c>
      <c r="AC816" s="2" t="b">
        <f>COUNT(Q816:Q$2500)&gt;0</f>
        <v>0</v>
      </c>
      <c r="AD816" s="2" t="b">
        <f t="shared" si="441"/>
        <v>0</v>
      </c>
      <c r="AE816" s="2" t="b">
        <f t="shared" si="442"/>
        <v>0</v>
      </c>
      <c r="AF816" s="2" t="b">
        <f t="shared" si="443"/>
        <v>0</v>
      </c>
      <c r="AG816" s="2" t="b">
        <f>OR(
  AND(AC816,NOT(AC817)),
  AND(AF816,WEEKDAY(AH815,2)=EINSTELLUNGEN!$D$12),
  AND(AF816,AH816=$J$35)
)</f>
        <v>0</v>
      </c>
      <c r="AH816" s="2">
        <f>IF(AE816,AH815+IF(WEEKDAY(AH815+1,2)&lt;=EINSTELLUNGEN!$D$12,1,$J$36),AH815)</f>
        <v>42020</v>
      </c>
      <c r="AI816" s="2">
        <f t="shared" si="444"/>
        <v>2019</v>
      </c>
      <c r="AJ816" s="2">
        <f t="shared" si="445"/>
        <v>201901</v>
      </c>
      <c r="AK816" s="2">
        <f t="shared" si="446"/>
        <v>201901</v>
      </c>
      <c r="AL816" s="2">
        <f t="shared" si="440"/>
        <v>201903</v>
      </c>
      <c r="AM816" s="2" t="b">
        <f t="shared" si="447"/>
        <v>1</v>
      </c>
      <c r="AN816" s="4" t="e">
        <f t="shared" si="425"/>
        <v>#N/A</v>
      </c>
      <c r="AO816" s="4" t="e">
        <f t="shared" si="426"/>
        <v>#N/A</v>
      </c>
      <c r="AP816" s="2" t="str">
        <f>IF(AD816,
  IF(ISBLANK(H816),
    AP815,
    IF(LEN(H816)=1,
      IF(OR(UPPER(H816)="A",UPPER(H816)="I"),
        EINSTELLUNGEN!$D$21,
        IF(OR(UPPER(H816)="B",UPPER(H816)="M"),
          EINSTELLUNGEN!$D$22,
          IF(OR(UPPER(H816)="C",UPPER(H816)="S"),
            EINSTELLUNGEN!$D$23,
            IF(UPPER(H816)="D",
              EINSTELLUNGEN!$D$24,
              IF(UPPER(H816)="E",
                EINSTELLUNGEN!$D$25,
                UPPER(H816)))))),
      IF(ISNUMBER(H816),
        EINSTELLUNGEN!$D$20&amp;H816,
        UPPER(H816)))),
  "")</f>
        <v/>
      </c>
      <c r="AQ816" s="2" t="str">
        <f t="shared" si="427"/>
        <v/>
      </c>
      <c r="AR816" s="2">
        <f t="shared" si="428"/>
        <v>0</v>
      </c>
      <c r="AS816" s="145">
        <f t="shared" si="429"/>
        <v>0.33333333333333331</v>
      </c>
      <c r="AT816" s="2">
        <f t="shared" si="430"/>
        <v>0</v>
      </c>
      <c r="AU816" s="2">
        <f t="shared" si="431"/>
        <v>0</v>
      </c>
      <c r="AV816" s="2">
        <f t="shared" si="432"/>
        <v>0</v>
      </c>
      <c r="AW816" s="2">
        <f t="shared" si="433"/>
        <v>0</v>
      </c>
      <c r="AX816" s="2">
        <f t="shared" si="448"/>
        <v>0</v>
      </c>
      <c r="AY816" s="2">
        <f t="shared" si="434"/>
        <v>0</v>
      </c>
      <c r="AZ816" s="145" t="e">
        <f t="shared" si="435"/>
        <v>#N/A</v>
      </c>
      <c r="BA816" s="145" t="e">
        <f t="shared" si="436"/>
        <v>#N/A</v>
      </c>
      <c r="BB816" s="145">
        <f t="shared" si="437"/>
        <v>2.083333333333337E-2</v>
      </c>
      <c r="BC816" s="2">
        <f>IF(AM816,
  IF(AND(AL816=$J$31,_xlfn.DAYS(AH816,DATE(AI816,1,1))&lt;7),
    MAX(0,EINSTELLUNGEN!$D$12+1-WEEKDAY(DATE(EINSTELLUNGEN!$D$9,EINSTELLUNGEN!$D$10,1),2)),
    IF(AL816=$J$33,
      MIN(EINSTELLUNGEN!$D$12,WEEKDAY(DATE(EINSTELLUNGEN!$D$9,12,31),2)),
      EINSTELLUNGEN!$D$12
  )) - SUMIF(AL$50:AL$2500,"="&amp;AL816,AX$50:AX$2500),
  0)</f>
        <v>3</v>
      </c>
      <c r="BD816" s="2">
        <f t="shared" si="438"/>
        <v>0.33333333333333331</v>
      </c>
      <c r="BE816" s="2">
        <f t="shared" si="439"/>
        <v>0</v>
      </c>
    </row>
    <row r="817" spans="1:57" ht="10.5" customHeight="1">
      <c r="A817" s="1" t="str">
        <f t="shared" ca="1" si="415"/>
        <v/>
      </c>
      <c r="B817" s="1" t="str">
        <f t="shared" ca="1" si="416"/>
        <v/>
      </c>
      <c r="C817" s="1" t="str">
        <f t="shared" ca="1" si="417"/>
        <v/>
      </c>
      <c r="D817" s="1" t="str">
        <f t="shared" ca="1" si="418"/>
        <v/>
      </c>
      <c r="F817" s="10"/>
      <c r="G817" s="136" t="str">
        <f t="shared" si="419"/>
        <v/>
      </c>
      <c r="H817" s="27"/>
      <c r="I817" s="28"/>
      <c r="J817" s="28"/>
      <c r="K817" s="29"/>
      <c r="L817" s="136"/>
      <c r="M817" s="136"/>
      <c r="N817" s="136"/>
      <c r="O817" s="26" t="str">
        <f t="shared" si="420"/>
        <v/>
      </c>
      <c r="P817" s="218" t="str">
        <f t="shared" si="421"/>
        <v/>
      </c>
      <c r="Q817" s="26" t="str">
        <f t="shared" si="422"/>
        <v/>
      </c>
      <c r="R817" s="22"/>
      <c r="S817" s="99"/>
      <c r="T817" s="10"/>
      <c r="U817" s="229" t="str">
        <f t="shared" si="423"/>
        <v/>
      </c>
      <c r="V817" s="230"/>
      <c r="W817" s="230"/>
      <c r="X817" s="230"/>
      <c r="Y817" s="230"/>
      <c r="Z817" s="22" t="str">
        <f>""</f>
        <v/>
      </c>
      <c r="AB817" s="23" t="str">
        <f t="shared" si="424"/>
        <v/>
      </c>
      <c r="AC817" s="2" t="b">
        <f>COUNT(Q817:Q$2500)&gt;0</f>
        <v>0</v>
      </c>
      <c r="AD817" s="2" t="b">
        <f t="shared" si="441"/>
        <v>0</v>
      </c>
      <c r="AE817" s="2" t="b">
        <f t="shared" si="442"/>
        <v>0</v>
      </c>
      <c r="AF817" s="2" t="b">
        <f t="shared" si="443"/>
        <v>0</v>
      </c>
      <c r="AG817" s="2" t="b">
        <f>OR(
  AND(AC817,NOT(AC818)),
  AND(AF817,WEEKDAY(AH816,2)=EINSTELLUNGEN!$D$12),
  AND(AF817,AH817=$J$35)
)</f>
        <v>0</v>
      </c>
      <c r="AH817" s="2">
        <f>IF(AE817,AH816+IF(WEEKDAY(AH816+1,2)&lt;=EINSTELLUNGEN!$D$12,1,$J$36),AH816)</f>
        <v>42020</v>
      </c>
      <c r="AI817" s="2">
        <f t="shared" si="444"/>
        <v>2019</v>
      </c>
      <c r="AJ817" s="2">
        <f t="shared" si="445"/>
        <v>201901</v>
      </c>
      <c r="AK817" s="2">
        <f t="shared" si="446"/>
        <v>201901</v>
      </c>
      <c r="AL817" s="2">
        <f t="shared" si="440"/>
        <v>201903</v>
      </c>
      <c r="AM817" s="2" t="b">
        <f t="shared" si="447"/>
        <v>1</v>
      </c>
      <c r="AN817" s="4" t="e">
        <f t="shared" si="425"/>
        <v>#N/A</v>
      </c>
      <c r="AO817" s="4" t="e">
        <f t="shared" si="426"/>
        <v>#N/A</v>
      </c>
      <c r="AP817" s="2" t="str">
        <f>IF(AD817,
  IF(ISBLANK(H817),
    AP816,
    IF(LEN(H817)=1,
      IF(OR(UPPER(H817)="A",UPPER(H817)="I"),
        EINSTELLUNGEN!$D$21,
        IF(OR(UPPER(H817)="B",UPPER(H817)="M"),
          EINSTELLUNGEN!$D$22,
          IF(OR(UPPER(H817)="C",UPPER(H817)="S"),
            EINSTELLUNGEN!$D$23,
            IF(UPPER(H817)="D",
              EINSTELLUNGEN!$D$24,
              IF(UPPER(H817)="E",
                EINSTELLUNGEN!$D$25,
                UPPER(H817)))))),
      IF(ISNUMBER(H817),
        EINSTELLUNGEN!$D$20&amp;H817,
        UPPER(H817)))),
  "")</f>
        <v/>
      </c>
      <c r="AQ817" s="2" t="str">
        <f t="shared" si="427"/>
        <v/>
      </c>
      <c r="AR817" s="2">
        <f t="shared" si="428"/>
        <v>0</v>
      </c>
      <c r="AS817" s="145">
        <f t="shared" si="429"/>
        <v>0.33333333333333331</v>
      </c>
      <c r="AT817" s="2">
        <f t="shared" si="430"/>
        <v>0</v>
      </c>
      <c r="AU817" s="2">
        <f t="shared" si="431"/>
        <v>0</v>
      </c>
      <c r="AV817" s="2">
        <f t="shared" si="432"/>
        <v>0</v>
      </c>
      <c r="AW817" s="2">
        <f t="shared" si="433"/>
        <v>0</v>
      </c>
      <c r="AX817" s="2">
        <f t="shared" si="448"/>
        <v>0</v>
      </c>
      <c r="AY817" s="2">
        <f t="shared" si="434"/>
        <v>0</v>
      </c>
      <c r="AZ817" s="145" t="e">
        <f t="shared" si="435"/>
        <v>#N/A</v>
      </c>
      <c r="BA817" s="145" t="e">
        <f t="shared" si="436"/>
        <v>#N/A</v>
      </c>
      <c r="BB817" s="145">
        <f t="shared" si="437"/>
        <v>2.083333333333337E-2</v>
      </c>
      <c r="BC817" s="2">
        <f>IF(AM817,
  IF(AND(AL817=$J$31,_xlfn.DAYS(AH817,DATE(AI817,1,1))&lt;7),
    MAX(0,EINSTELLUNGEN!$D$12+1-WEEKDAY(DATE(EINSTELLUNGEN!$D$9,EINSTELLUNGEN!$D$10,1),2)),
    IF(AL817=$J$33,
      MIN(EINSTELLUNGEN!$D$12,WEEKDAY(DATE(EINSTELLUNGEN!$D$9,12,31),2)),
      EINSTELLUNGEN!$D$12
  )) - SUMIF(AL$50:AL$2500,"="&amp;AL817,AX$50:AX$2500),
  0)</f>
        <v>3</v>
      </c>
      <c r="BD817" s="2">
        <f t="shared" si="438"/>
        <v>0.33333333333333331</v>
      </c>
      <c r="BE817" s="2">
        <f t="shared" si="439"/>
        <v>0</v>
      </c>
    </row>
    <row r="818" spans="1:57" ht="10.5" customHeight="1">
      <c r="A818" s="1" t="str">
        <f t="shared" ref="A818:A881" ca="1" si="449">IF(AND(AC818,AJ818=$A$48),"Q","")</f>
        <v/>
      </c>
      <c r="B818" s="1" t="str">
        <f t="shared" ref="B818:B881" ca="1" si="450">IF(AND(AC818,AK818=$B$48),"M","")</f>
        <v/>
      </c>
      <c r="C818" s="1" t="str">
        <f t="shared" ref="C818:C881" ca="1" si="451">IF(AND(AC818,AL818=$C$48),"W","")</f>
        <v/>
      </c>
      <c r="D818" s="1" t="str">
        <f t="shared" ref="D818:D881" ca="1" si="452">IF(AND(AC818,AH818=$D$48),"T","")</f>
        <v/>
      </c>
      <c r="F818" s="10"/>
      <c r="G818" s="136" t="str">
        <f t="shared" ref="G818:G881" si="453">IF(AE818,INDEX($L$29:$L$35,WEEKDAY(AH818,2),1)&amp;", "&amp;DAY(AH818)&amp;" "&amp;INDEX($N$29:$N$40,MONTH(AH818),1)&amp;" "&amp;YEAR(AH818),"")</f>
        <v/>
      </c>
      <c r="H818" s="27"/>
      <c r="I818" s="28"/>
      <c r="J818" s="28"/>
      <c r="K818" s="29"/>
      <c r="L818" s="136"/>
      <c r="M818" s="136"/>
      <c r="N818" s="136"/>
      <c r="O818" s="26" t="str">
        <f t="shared" ref="O818:O881" si="454">IF(AD818,AR818,"")</f>
        <v/>
      </c>
      <c r="P818" s="218" t="str">
        <f t="shared" ref="P818:P881" si="455">IF(AF818,
IF(AS817&gt;0,
  TEXT(AS817*24,"0,000")&amp;" h",
  TEXT(0,"0,000")&amp;" h"),
"")</f>
        <v/>
      </c>
      <c r="Q818" s="26" t="str">
        <f t="shared" ref="Q818:Q881" si="456">IF(AF818,BB817,"")</f>
        <v/>
      </c>
      <c r="R818" s="22"/>
      <c r="S818" s="99"/>
      <c r="T818" s="10"/>
      <c r="U818" s="229" t="str">
        <f t="shared" ref="U818:U881" si="457">IF(AND(AD818,AR818,LEN(AQ818)&gt;0),
IF(AQ818&lt;&gt;FALSE,
  TEXT(AH818,"yyyy-mm-dd")
    &amp;"|"&amp;TEXT(AN818,"hh:mm")
    &amp;"|"&amp;TEXT(AO818,"hh:mm")
    &amp;"|"&amp;AP818
    &amp;"|"&amp;AQ818,
  $J$39),
"")</f>
        <v/>
      </c>
      <c r="V818" s="230"/>
      <c r="W818" s="230"/>
      <c r="X818" s="230"/>
      <c r="Y818" s="230"/>
      <c r="Z818" s="22" t="str">
        <f>""</f>
        <v/>
      </c>
      <c r="AB818" s="23" t="str">
        <f t="shared" ref="AB818:AB881" si="458">IF(AG818,"W"&amp;RIGHT(AL817,2)&amp;"  "&amp;TEXT(BE817*24,"+0,00;−0,00;0,00")&amp;"  (S="&amp;TEXT(BC817*$J$37,"00,00")&amp;"  H="&amp;TEXT(BD817*24,"00,00")&amp;")","")</f>
        <v/>
      </c>
      <c r="AC818" s="2" t="b">
        <f>COUNT(Q818:Q$2500)&gt;0</f>
        <v>0</v>
      </c>
      <c r="AD818" s="2" t="b">
        <f t="shared" si="441"/>
        <v>0</v>
      </c>
      <c r="AE818" s="2" t="b">
        <f t="shared" si="442"/>
        <v>0</v>
      </c>
      <c r="AF818" s="2" t="b">
        <f t="shared" si="443"/>
        <v>0</v>
      </c>
      <c r="AG818" s="2" t="b">
        <f>OR(
  AND(AC818,NOT(AC819)),
  AND(AF818,WEEKDAY(AH817,2)=EINSTELLUNGEN!$D$12),
  AND(AF818,AH818=$J$35)
)</f>
        <v>0</v>
      </c>
      <c r="AH818" s="2">
        <f>IF(AE818,AH817+IF(WEEKDAY(AH817+1,2)&lt;=EINSTELLUNGEN!$D$12,1,$J$36),AH817)</f>
        <v>42020</v>
      </c>
      <c r="AI818" s="2">
        <f t="shared" si="444"/>
        <v>2019</v>
      </c>
      <c r="AJ818" s="2">
        <f t="shared" si="445"/>
        <v>201901</v>
      </c>
      <c r="AK818" s="2">
        <f t="shared" si="446"/>
        <v>201901</v>
      </c>
      <c r="AL818" s="2">
        <f t="shared" si="440"/>
        <v>201903</v>
      </c>
      <c r="AM818" s="2" t="b">
        <f t="shared" si="447"/>
        <v>1</v>
      </c>
      <c r="AN818" s="4" t="e">
        <f t="shared" ref="AN818:AN881" si="459">IF(NOT(AD818),NA(),IF(ISNUMBER(I818),I818,AO817))</f>
        <v>#N/A</v>
      </c>
      <c r="AO818" s="4" t="e">
        <f t="shared" ref="AO818:AO881" si="460">IF(ISNA(AN818),NA(),IF(ISNUMBER(J818),MAX(J818,AN818),AN818))</f>
        <v>#N/A</v>
      </c>
      <c r="AP818" s="2" t="str">
        <f>IF(AD818,
  IF(ISBLANK(H818),
    AP817,
    IF(LEN(H818)=1,
      IF(OR(UPPER(H818)="A",UPPER(H818)="I"),
        EINSTELLUNGEN!$D$21,
        IF(OR(UPPER(H818)="B",UPPER(H818)="M"),
          EINSTELLUNGEN!$D$22,
          IF(OR(UPPER(H818)="C",UPPER(H818)="S"),
            EINSTELLUNGEN!$D$23,
            IF(UPPER(H818)="D",
              EINSTELLUNGEN!$D$24,
              IF(UPPER(H818)="E",
                EINSTELLUNGEN!$D$25,
                UPPER(H818)))))),
      IF(ISNUMBER(H818),
        EINSTELLUNGEN!$D$20&amp;H818,
        UPPER(H818)))),
  "")</f>
        <v/>
      </c>
      <c r="AQ818" s="2" t="str">
        <f t="shared" ref="AQ818:AQ881" si="461">IF(LEN(AP818)&gt;0,
IF(LEN(TRIM(K818))&gt;0,K818,
IF(AND(AP817=AP818,LEN(TRIM(K817))&gt;0),K817,
  IF(AND(AP816=AP818,LEN(TRIM(K816))&gt;0),K816,
    IF(AND(AP815=AP818,LEN(TRIM(K815))&gt;0),K815,
      IF(AND(AP814=AP818,LEN(TRIM(K814))&gt;0),K814,
        IF(AND(AP813=AP818,LEN(TRIM(K813))&gt;0),K813,
          IF(AND(AP812=AP818,LEN(TRIM(K812))&gt;0),K812,
            IF(AND(AP811=AP818,LEN(TRIM(K811))&gt;0),K811,
              IF(AND(AP810=AP818,LEN(TRIM(K810))&gt;0),K810,
                IF(AND(AP809=AP818,LEN(TRIM(K809))&gt;0),K809,
                  IF(AND(AP808=AP818,LEN(TRIM(K808))&gt;0),K808,FALSE)
)))))))))),"")</f>
        <v/>
      </c>
      <c r="AR818" s="2">
        <f t="shared" ref="AR818:AR881" si="462">IF(OR(ISNA(AN818),ISNA(AO818)),0,MAX(0,AO818-AN818))</f>
        <v>0</v>
      </c>
      <c r="AS818" s="145">
        <f t="shared" ref="AS818:AS881" si="463">SUMIF(AH$50:AH$2500,"="&amp;AH818,AR$50:AR$2500)</f>
        <v>0.33333333333333331</v>
      </c>
      <c r="AT818" s="2">
        <f t="shared" ref="AT818:AT881" si="464">IF(AND(AF819,AP818="F"),1,0)</f>
        <v>0</v>
      </c>
      <c r="AU818" s="2">
        <f t="shared" ref="AU818:AU881" si="465">IF(AND(AF819,AP818="U"),1,0)</f>
        <v>0</v>
      </c>
      <c r="AV818" s="2">
        <f t="shared" ref="AV818:AV881" si="466">IF(AND(AF819,AP818="K"),1,0)</f>
        <v>0</v>
      </c>
      <c r="AW818" s="2">
        <f t="shared" ref="AW818:AW881" si="467">IF(AND(AF819,AP818="Z"),1,0)</f>
        <v>0</v>
      </c>
      <c r="AX818" s="2">
        <f t="shared" si="448"/>
        <v>0</v>
      </c>
      <c r="AY818" s="2">
        <f t="shared" ref="AY818:AY881" si="468">IF(AF819,IF(AX818=0,1,0),0)</f>
        <v>0</v>
      </c>
      <c r="AZ818" s="145" t="e">
        <f t="shared" ref="AZ818:AZ881" si="469">IF(NOT(AD818),NA(),IF(ISNA(AZ817),AN818,IF(AND(ISNUMBER(AN818),AN818&lt;AZ817),AN818,AZ817)))</f>
        <v>#N/A</v>
      </c>
      <c r="BA818" s="145" t="e">
        <f t="shared" ref="BA818:BA881" si="470">IF(NOT(AD818),NA(),IF(ISNA(BA817),AO818,IF(AND(ISNUMBER(AO818),AO818&gt;BA817),AO818,BA817)))</f>
        <v>#N/A</v>
      </c>
      <c r="BB818" s="145">
        <f t="shared" ref="BB818:BB881" si="471">IF(AE817,
  0,
  IF(OR(ISNA(AZ818),ISNA(BA818)),
    BB817,
    MAX(0,(BA818-AZ818)-AS818)))</f>
        <v>2.083333333333337E-2</v>
      </c>
      <c r="BC818" s="2">
        <f>IF(AM818,
  IF(AND(AL818=$J$31,_xlfn.DAYS(AH818,DATE(AI818,1,1))&lt;7),
    MAX(0,EINSTELLUNGEN!$D$12+1-WEEKDAY(DATE(EINSTELLUNGEN!$D$9,EINSTELLUNGEN!$D$10,1),2)),
    IF(AL818=$J$33,
      MIN(EINSTELLUNGEN!$D$12,WEEKDAY(DATE(EINSTELLUNGEN!$D$9,12,31),2)),
      EINSTELLUNGEN!$D$12
  )) - SUMIF(AL$50:AL$2500,"="&amp;AL818,AX$50:AX$2500),
  0)</f>
        <v>3</v>
      </c>
      <c r="BD818" s="2">
        <f t="shared" ref="BD818:BD881" si="472">SUMIF(AL$50:AL$2500,"="&amp;AL818,AR$50:AR$2500)</f>
        <v>0.33333333333333331</v>
      </c>
      <c r="BE818" s="2">
        <f t="shared" ref="BE818:BE881" si="473">IF(AG819,BD818-BC818*$J$37/24,0)</f>
        <v>0</v>
      </c>
    </row>
    <row r="819" spans="1:57" ht="10.5" customHeight="1">
      <c r="A819" s="1" t="str">
        <f t="shared" ca="1" si="449"/>
        <v/>
      </c>
      <c r="B819" s="1" t="str">
        <f t="shared" ca="1" si="450"/>
        <v/>
      </c>
      <c r="C819" s="1" t="str">
        <f t="shared" ca="1" si="451"/>
        <v/>
      </c>
      <c r="D819" s="1" t="str">
        <f t="shared" ca="1" si="452"/>
        <v/>
      </c>
      <c r="F819" s="10"/>
      <c r="G819" s="136" t="str">
        <f t="shared" si="453"/>
        <v/>
      </c>
      <c r="H819" s="27"/>
      <c r="I819" s="28"/>
      <c r="J819" s="28"/>
      <c r="K819" s="29"/>
      <c r="L819" s="136"/>
      <c r="M819" s="136"/>
      <c r="N819" s="136"/>
      <c r="O819" s="26" t="str">
        <f t="shared" si="454"/>
        <v/>
      </c>
      <c r="P819" s="218" t="str">
        <f t="shared" si="455"/>
        <v/>
      </c>
      <c r="Q819" s="26" t="str">
        <f t="shared" si="456"/>
        <v/>
      </c>
      <c r="R819" s="22"/>
      <c r="S819" s="99"/>
      <c r="T819" s="10"/>
      <c r="U819" s="229" t="str">
        <f t="shared" si="457"/>
        <v/>
      </c>
      <c r="V819" s="230"/>
      <c r="W819" s="230"/>
      <c r="X819" s="230"/>
      <c r="Y819" s="230"/>
      <c r="Z819" s="22" t="str">
        <f>""</f>
        <v/>
      </c>
      <c r="AB819" s="23" t="str">
        <f t="shared" si="458"/>
        <v/>
      </c>
      <c r="AC819" s="2" t="b">
        <f>COUNT(Q819:Q$2500)&gt;0</f>
        <v>0</v>
      </c>
      <c r="AD819" s="2" t="b">
        <f t="shared" si="441"/>
        <v>0</v>
      </c>
      <c r="AE819" s="2" t="b">
        <f t="shared" si="442"/>
        <v>0</v>
      </c>
      <c r="AF819" s="2" t="b">
        <f t="shared" si="443"/>
        <v>0</v>
      </c>
      <c r="AG819" s="2" t="b">
        <f>OR(
  AND(AC819,NOT(AC820)),
  AND(AF819,WEEKDAY(AH818,2)=EINSTELLUNGEN!$D$12),
  AND(AF819,AH819=$J$35)
)</f>
        <v>0</v>
      </c>
      <c r="AH819" s="2">
        <f>IF(AE819,AH818+IF(WEEKDAY(AH818+1,2)&lt;=EINSTELLUNGEN!$D$12,1,$J$36),AH818)</f>
        <v>42020</v>
      </c>
      <c r="AI819" s="2">
        <f t="shared" si="444"/>
        <v>2019</v>
      </c>
      <c r="AJ819" s="2">
        <f t="shared" si="445"/>
        <v>201901</v>
      </c>
      <c r="AK819" s="2">
        <f t="shared" si="446"/>
        <v>201901</v>
      </c>
      <c r="AL819" s="2">
        <f t="shared" ref="AL819:AL882" si="474">AI819*100-IF(AND(_xlfn.ISOWEEKNUM(AH819)&gt;=52,MONTH(AH819)=1),100,0)+_xlfn.ISOWEEKNUM(AH819)</f>
        <v>201903</v>
      </c>
      <c r="AM819" s="2" t="b">
        <f t="shared" si="447"/>
        <v>1</v>
      </c>
      <c r="AN819" s="4" t="e">
        <f t="shared" si="459"/>
        <v>#N/A</v>
      </c>
      <c r="AO819" s="4" t="e">
        <f t="shared" si="460"/>
        <v>#N/A</v>
      </c>
      <c r="AP819" s="2" t="str">
        <f>IF(AD819,
  IF(ISBLANK(H819),
    AP818,
    IF(LEN(H819)=1,
      IF(OR(UPPER(H819)="A",UPPER(H819)="I"),
        EINSTELLUNGEN!$D$21,
        IF(OR(UPPER(H819)="B",UPPER(H819)="M"),
          EINSTELLUNGEN!$D$22,
          IF(OR(UPPER(H819)="C",UPPER(H819)="S"),
            EINSTELLUNGEN!$D$23,
            IF(UPPER(H819)="D",
              EINSTELLUNGEN!$D$24,
              IF(UPPER(H819)="E",
                EINSTELLUNGEN!$D$25,
                UPPER(H819)))))),
      IF(ISNUMBER(H819),
        EINSTELLUNGEN!$D$20&amp;H819,
        UPPER(H819)))),
  "")</f>
        <v/>
      </c>
      <c r="AQ819" s="2" t="str">
        <f t="shared" si="461"/>
        <v/>
      </c>
      <c r="AR819" s="2">
        <f t="shared" si="462"/>
        <v>0</v>
      </c>
      <c r="AS819" s="145">
        <f t="shared" si="463"/>
        <v>0.33333333333333331</v>
      </c>
      <c r="AT819" s="2">
        <f t="shared" si="464"/>
        <v>0</v>
      </c>
      <c r="AU819" s="2">
        <f t="shared" si="465"/>
        <v>0</v>
      </c>
      <c r="AV819" s="2">
        <f t="shared" si="466"/>
        <v>0</v>
      </c>
      <c r="AW819" s="2">
        <f t="shared" si="467"/>
        <v>0</v>
      </c>
      <c r="AX819" s="2">
        <f t="shared" si="448"/>
        <v>0</v>
      </c>
      <c r="AY819" s="2">
        <f t="shared" si="468"/>
        <v>0</v>
      </c>
      <c r="AZ819" s="145" t="e">
        <f t="shared" si="469"/>
        <v>#N/A</v>
      </c>
      <c r="BA819" s="145" t="e">
        <f t="shared" si="470"/>
        <v>#N/A</v>
      </c>
      <c r="BB819" s="145">
        <f t="shared" si="471"/>
        <v>2.083333333333337E-2</v>
      </c>
      <c r="BC819" s="2">
        <f>IF(AM819,
  IF(AND(AL819=$J$31,_xlfn.DAYS(AH819,DATE(AI819,1,1))&lt;7),
    MAX(0,EINSTELLUNGEN!$D$12+1-WEEKDAY(DATE(EINSTELLUNGEN!$D$9,EINSTELLUNGEN!$D$10,1),2)),
    IF(AL819=$J$33,
      MIN(EINSTELLUNGEN!$D$12,WEEKDAY(DATE(EINSTELLUNGEN!$D$9,12,31),2)),
      EINSTELLUNGEN!$D$12
  )) - SUMIF(AL$50:AL$2500,"="&amp;AL819,AX$50:AX$2500),
  0)</f>
        <v>3</v>
      </c>
      <c r="BD819" s="2">
        <f t="shared" si="472"/>
        <v>0.33333333333333331</v>
      </c>
      <c r="BE819" s="2">
        <f t="shared" si="473"/>
        <v>0</v>
      </c>
    </row>
    <row r="820" spans="1:57" ht="10.5" customHeight="1">
      <c r="A820" s="1" t="str">
        <f t="shared" ca="1" si="449"/>
        <v/>
      </c>
      <c r="B820" s="1" t="str">
        <f t="shared" ca="1" si="450"/>
        <v/>
      </c>
      <c r="C820" s="1" t="str">
        <f t="shared" ca="1" si="451"/>
        <v/>
      </c>
      <c r="D820" s="1" t="str">
        <f t="shared" ca="1" si="452"/>
        <v/>
      </c>
      <c r="F820" s="10"/>
      <c r="G820" s="136" t="str">
        <f t="shared" si="453"/>
        <v/>
      </c>
      <c r="H820" s="27"/>
      <c r="I820" s="28"/>
      <c r="J820" s="28"/>
      <c r="K820" s="29"/>
      <c r="L820" s="136"/>
      <c r="M820" s="136"/>
      <c r="N820" s="136"/>
      <c r="O820" s="26" t="str">
        <f t="shared" si="454"/>
        <v/>
      </c>
      <c r="P820" s="218" t="str">
        <f t="shared" si="455"/>
        <v/>
      </c>
      <c r="Q820" s="26" t="str">
        <f t="shared" si="456"/>
        <v/>
      </c>
      <c r="R820" s="22"/>
      <c r="S820" s="99"/>
      <c r="T820" s="10"/>
      <c r="U820" s="229" t="str">
        <f t="shared" si="457"/>
        <v/>
      </c>
      <c r="V820" s="230"/>
      <c r="W820" s="230"/>
      <c r="X820" s="230"/>
      <c r="Y820" s="230"/>
      <c r="Z820" s="22" t="str">
        <f>""</f>
        <v/>
      </c>
      <c r="AB820" s="23" t="str">
        <f t="shared" si="458"/>
        <v/>
      </c>
      <c r="AC820" s="2" t="b">
        <f>COUNT(Q820:Q$2500)&gt;0</f>
        <v>0</v>
      </c>
      <c r="AD820" s="2" t="b">
        <f t="shared" si="441"/>
        <v>0</v>
      </c>
      <c r="AE820" s="2" t="b">
        <f t="shared" si="442"/>
        <v>0</v>
      </c>
      <c r="AF820" s="2" t="b">
        <f t="shared" si="443"/>
        <v>0</v>
      </c>
      <c r="AG820" s="2" t="b">
        <f>OR(
  AND(AC820,NOT(AC821)),
  AND(AF820,WEEKDAY(AH819,2)=EINSTELLUNGEN!$D$12),
  AND(AF820,AH820=$J$35)
)</f>
        <v>0</v>
      </c>
      <c r="AH820" s="2">
        <f>IF(AE820,AH819+IF(WEEKDAY(AH819+1,2)&lt;=EINSTELLUNGEN!$D$12,1,$J$36),AH819)</f>
        <v>42020</v>
      </c>
      <c r="AI820" s="2">
        <f t="shared" si="444"/>
        <v>2019</v>
      </c>
      <c r="AJ820" s="2">
        <f t="shared" si="445"/>
        <v>201901</v>
      </c>
      <c r="AK820" s="2">
        <f t="shared" si="446"/>
        <v>201901</v>
      </c>
      <c r="AL820" s="2">
        <f t="shared" si="474"/>
        <v>201903</v>
      </c>
      <c r="AM820" s="2" t="b">
        <f t="shared" si="447"/>
        <v>1</v>
      </c>
      <c r="AN820" s="4" t="e">
        <f t="shared" si="459"/>
        <v>#N/A</v>
      </c>
      <c r="AO820" s="4" t="e">
        <f t="shared" si="460"/>
        <v>#N/A</v>
      </c>
      <c r="AP820" s="2" t="str">
        <f>IF(AD820,
  IF(ISBLANK(H820),
    AP819,
    IF(LEN(H820)=1,
      IF(OR(UPPER(H820)="A",UPPER(H820)="I"),
        EINSTELLUNGEN!$D$21,
        IF(OR(UPPER(H820)="B",UPPER(H820)="M"),
          EINSTELLUNGEN!$D$22,
          IF(OR(UPPER(H820)="C",UPPER(H820)="S"),
            EINSTELLUNGEN!$D$23,
            IF(UPPER(H820)="D",
              EINSTELLUNGEN!$D$24,
              IF(UPPER(H820)="E",
                EINSTELLUNGEN!$D$25,
                UPPER(H820)))))),
      IF(ISNUMBER(H820),
        EINSTELLUNGEN!$D$20&amp;H820,
        UPPER(H820)))),
  "")</f>
        <v/>
      </c>
      <c r="AQ820" s="2" t="str">
        <f t="shared" si="461"/>
        <v/>
      </c>
      <c r="AR820" s="2">
        <f t="shared" si="462"/>
        <v>0</v>
      </c>
      <c r="AS820" s="145">
        <f t="shared" si="463"/>
        <v>0.33333333333333331</v>
      </c>
      <c r="AT820" s="2">
        <f t="shared" si="464"/>
        <v>0</v>
      </c>
      <c r="AU820" s="2">
        <f t="shared" si="465"/>
        <v>0</v>
      </c>
      <c r="AV820" s="2">
        <f t="shared" si="466"/>
        <v>0</v>
      </c>
      <c r="AW820" s="2">
        <f t="shared" si="467"/>
        <v>0</v>
      </c>
      <c r="AX820" s="2">
        <f t="shared" si="448"/>
        <v>0</v>
      </c>
      <c r="AY820" s="2">
        <f t="shared" si="468"/>
        <v>0</v>
      </c>
      <c r="AZ820" s="145" t="e">
        <f t="shared" si="469"/>
        <v>#N/A</v>
      </c>
      <c r="BA820" s="145" t="e">
        <f t="shared" si="470"/>
        <v>#N/A</v>
      </c>
      <c r="BB820" s="145">
        <f t="shared" si="471"/>
        <v>2.083333333333337E-2</v>
      </c>
      <c r="BC820" s="2">
        <f>IF(AM820,
  IF(AND(AL820=$J$31,_xlfn.DAYS(AH820,DATE(AI820,1,1))&lt;7),
    MAX(0,EINSTELLUNGEN!$D$12+1-WEEKDAY(DATE(EINSTELLUNGEN!$D$9,EINSTELLUNGEN!$D$10,1),2)),
    IF(AL820=$J$33,
      MIN(EINSTELLUNGEN!$D$12,WEEKDAY(DATE(EINSTELLUNGEN!$D$9,12,31),2)),
      EINSTELLUNGEN!$D$12
  )) - SUMIF(AL$50:AL$2500,"="&amp;AL820,AX$50:AX$2500),
  0)</f>
        <v>3</v>
      </c>
      <c r="BD820" s="2">
        <f t="shared" si="472"/>
        <v>0.33333333333333331</v>
      </c>
      <c r="BE820" s="2">
        <f t="shared" si="473"/>
        <v>0</v>
      </c>
    </row>
    <row r="821" spans="1:57" ht="10.5" customHeight="1">
      <c r="A821" s="1" t="str">
        <f t="shared" ca="1" si="449"/>
        <v/>
      </c>
      <c r="B821" s="1" t="str">
        <f t="shared" ca="1" si="450"/>
        <v/>
      </c>
      <c r="C821" s="1" t="str">
        <f t="shared" ca="1" si="451"/>
        <v/>
      </c>
      <c r="D821" s="1" t="str">
        <f t="shared" ca="1" si="452"/>
        <v/>
      </c>
      <c r="F821" s="10"/>
      <c r="G821" s="136" t="str">
        <f t="shared" si="453"/>
        <v/>
      </c>
      <c r="H821" s="27"/>
      <c r="I821" s="28"/>
      <c r="J821" s="28"/>
      <c r="K821" s="29"/>
      <c r="L821" s="136"/>
      <c r="M821" s="136"/>
      <c r="N821" s="136"/>
      <c r="O821" s="26" t="str">
        <f t="shared" si="454"/>
        <v/>
      </c>
      <c r="P821" s="218" t="str">
        <f t="shared" si="455"/>
        <v/>
      </c>
      <c r="Q821" s="26" t="str">
        <f t="shared" si="456"/>
        <v/>
      </c>
      <c r="R821" s="22"/>
      <c r="S821" s="99"/>
      <c r="T821" s="10"/>
      <c r="U821" s="229" t="str">
        <f t="shared" si="457"/>
        <v/>
      </c>
      <c r="V821" s="230"/>
      <c r="W821" s="230"/>
      <c r="X821" s="230"/>
      <c r="Y821" s="230"/>
      <c r="Z821" s="22" t="str">
        <f>""</f>
        <v/>
      </c>
      <c r="AB821" s="23" t="str">
        <f t="shared" si="458"/>
        <v/>
      </c>
      <c r="AC821" s="2" t="b">
        <f>COUNT(Q821:Q$2500)&gt;0</f>
        <v>0</v>
      </c>
      <c r="AD821" s="2" t="b">
        <f t="shared" si="441"/>
        <v>0</v>
      </c>
      <c r="AE821" s="2" t="b">
        <f t="shared" si="442"/>
        <v>0</v>
      </c>
      <c r="AF821" s="2" t="b">
        <f t="shared" si="443"/>
        <v>0</v>
      </c>
      <c r="AG821" s="2" t="b">
        <f>OR(
  AND(AC821,NOT(AC822)),
  AND(AF821,WEEKDAY(AH820,2)=EINSTELLUNGEN!$D$12),
  AND(AF821,AH821=$J$35)
)</f>
        <v>0</v>
      </c>
      <c r="AH821" s="2">
        <f>IF(AE821,AH820+IF(WEEKDAY(AH820+1,2)&lt;=EINSTELLUNGEN!$D$12,1,$J$36),AH820)</f>
        <v>42020</v>
      </c>
      <c r="AI821" s="2">
        <f t="shared" si="444"/>
        <v>2019</v>
      </c>
      <c r="AJ821" s="2">
        <f t="shared" si="445"/>
        <v>201901</v>
      </c>
      <c r="AK821" s="2">
        <f t="shared" si="446"/>
        <v>201901</v>
      </c>
      <c r="AL821" s="2">
        <f t="shared" si="474"/>
        <v>201903</v>
      </c>
      <c r="AM821" s="2" t="b">
        <f t="shared" si="447"/>
        <v>1</v>
      </c>
      <c r="AN821" s="4" t="e">
        <f t="shared" si="459"/>
        <v>#N/A</v>
      </c>
      <c r="AO821" s="4" t="e">
        <f t="shared" si="460"/>
        <v>#N/A</v>
      </c>
      <c r="AP821" s="2" t="str">
        <f>IF(AD821,
  IF(ISBLANK(H821),
    AP820,
    IF(LEN(H821)=1,
      IF(OR(UPPER(H821)="A",UPPER(H821)="I"),
        EINSTELLUNGEN!$D$21,
        IF(OR(UPPER(H821)="B",UPPER(H821)="M"),
          EINSTELLUNGEN!$D$22,
          IF(OR(UPPER(H821)="C",UPPER(H821)="S"),
            EINSTELLUNGEN!$D$23,
            IF(UPPER(H821)="D",
              EINSTELLUNGEN!$D$24,
              IF(UPPER(H821)="E",
                EINSTELLUNGEN!$D$25,
                UPPER(H821)))))),
      IF(ISNUMBER(H821),
        EINSTELLUNGEN!$D$20&amp;H821,
        UPPER(H821)))),
  "")</f>
        <v/>
      </c>
      <c r="AQ821" s="2" t="str">
        <f t="shared" si="461"/>
        <v/>
      </c>
      <c r="AR821" s="2">
        <f t="shared" si="462"/>
        <v>0</v>
      </c>
      <c r="AS821" s="145">
        <f t="shared" si="463"/>
        <v>0.33333333333333331</v>
      </c>
      <c r="AT821" s="2">
        <f t="shared" si="464"/>
        <v>0</v>
      </c>
      <c r="AU821" s="2">
        <f t="shared" si="465"/>
        <v>0</v>
      </c>
      <c r="AV821" s="2">
        <f t="shared" si="466"/>
        <v>0</v>
      </c>
      <c r="AW821" s="2">
        <f t="shared" si="467"/>
        <v>0</v>
      </c>
      <c r="AX821" s="2">
        <f t="shared" si="448"/>
        <v>0</v>
      </c>
      <c r="AY821" s="2">
        <f t="shared" si="468"/>
        <v>0</v>
      </c>
      <c r="AZ821" s="145" t="e">
        <f t="shared" si="469"/>
        <v>#N/A</v>
      </c>
      <c r="BA821" s="145" t="e">
        <f t="shared" si="470"/>
        <v>#N/A</v>
      </c>
      <c r="BB821" s="145">
        <f t="shared" si="471"/>
        <v>2.083333333333337E-2</v>
      </c>
      <c r="BC821" s="2">
        <f>IF(AM821,
  IF(AND(AL821=$J$31,_xlfn.DAYS(AH821,DATE(AI821,1,1))&lt;7),
    MAX(0,EINSTELLUNGEN!$D$12+1-WEEKDAY(DATE(EINSTELLUNGEN!$D$9,EINSTELLUNGEN!$D$10,1),2)),
    IF(AL821=$J$33,
      MIN(EINSTELLUNGEN!$D$12,WEEKDAY(DATE(EINSTELLUNGEN!$D$9,12,31),2)),
      EINSTELLUNGEN!$D$12
  )) - SUMIF(AL$50:AL$2500,"="&amp;AL821,AX$50:AX$2500),
  0)</f>
        <v>3</v>
      </c>
      <c r="BD821" s="2">
        <f t="shared" si="472"/>
        <v>0.33333333333333331</v>
      </c>
      <c r="BE821" s="2">
        <f t="shared" si="473"/>
        <v>0</v>
      </c>
    </row>
    <row r="822" spans="1:57" ht="10.5" customHeight="1">
      <c r="A822" s="1" t="str">
        <f t="shared" ca="1" si="449"/>
        <v/>
      </c>
      <c r="B822" s="1" t="str">
        <f t="shared" ca="1" si="450"/>
        <v/>
      </c>
      <c r="C822" s="1" t="str">
        <f t="shared" ca="1" si="451"/>
        <v/>
      </c>
      <c r="D822" s="1" t="str">
        <f t="shared" ca="1" si="452"/>
        <v/>
      </c>
      <c r="F822" s="10"/>
      <c r="G822" s="136" t="str">
        <f t="shared" si="453"/>
        <v/>
      </c>
      <c r="H822" s="27"/>
      <c r="I822" s="28"/>
      <c r="J822" s="28"/>
      <c r="K822" s="29"/>
      <c r="L822" s="136"/>
      <c r="M822" s="136"/>
      <c r="N822" s="136"/>
      <c r="O822" s="26" t="str">
        <f t="shared" si="454"/>
        <v/>
      </c>
      <c r="P822" s="218" t="str">
        <f t="shared" si="455"/>
        <v/>
      </c>
      <c r="Q822" s="26" t="str">
        <f t="shared" si="456"/>
        <v/>
      </c>
      <c r="R822" s="22"/>
      <c r="S822" s="99"/>
      <c r="T822" s="10"/>
      <c r="U822" s="229" t="str">
        <f t="shared" si="457"/>
        <v/>
      </c>
      <c r="V822" s="230"/>
      <c r="W822" s="230"/>
      <c r="X822" s="230"/>
      <c r="Y822" s="230"/>
      <c r="Z822" s="22" t="str">
        <f>""</f>
        <v/>
      </c>
      <c r="AB822" s="23" t="str">
        <f t="shared" si="458"/>
        <v/>
      </c>
      <c r="AC822" s="2" t="b">
        <f>COUNT(Q822:Q$2500)&gt;0</f>
        <v>0</v>
      </c>
      <c r="AD822" s="2" t="b">
        <f t="shared" si="441"/>
        <v>0</v>
      </c>
      <c r="AE822" s="2" t="b">
        <f t="shared" si="442"/>
        <v>0</v>
      </c>
      <c r="AF822" s="2" t="b">
        <f t="shared" si="443"/>
        <v>0</v>
      </c>
      <c r="AG822" s="2" t="b">
        <f>OR(
  AND(AC822,NOT(AC823)),
  AND(AF822,WEEKDAY(AH821,2)=EINSTELLUNGEN!$D$12),
  AND(AF822,AH822=$J$35)
)</f>
        <v>0</v>
      </c>
      <c r="AH822" s="2">
        <f>IF(AE822,AH821+IF(WEEKDAY(AH821+1,2)&lt;=EINSTELLUNGEN!$D$12,1,$J$36),AH821)</f>
        <v>42020</v>
      </c>
      <c r="AI822" s="2">
        <f t="shared" si="444"/>
        <v>2019</v>
      </c>
      <c r="AJ822" s="2">
        <f t="shared" si="445"/>
        <v>201901</v>
      </c>
      <c r="AK822" s="2">
        <f t="shared" si="446"/>
        <v>201901</v>
      </c>
      <c r="AL822" s="2">
        <f t="shared" si="474"/>
        <v>201903</v>
      </c>
      <c r="AM822" s="2" t="b">
        <f t="shared" si="447"/>
        <v>1</v>
      </c>
      <c r="AN822" s="4" t="e">
        <f t="shared" si="459"/>
        <v>#N/A</v>
      </c>
      <c r="AO822" s="4" t="e">
        <f t="shared" si="460"/>
        <v>#N/A</v>
      </c>
      <c r="AP822" s="2" t="str">
        <f>IF(AD822,
  IF(ISBLANK(H822),
    AP821,
    IF(LEN(H822)=1,
      IF(OR(UPPER(H822)="A",UPPER(H822)="I"),
        EINSTELLUNGEN!$D$21,
        IF(OR(UPPER(H822)="B",UPPER(H822)="M"),
          EINSTELLUNGEN!$D$22,
          IF(OR(UPPER(H822)="C",UPPER(H822)="S"),
            EINSTELLUNGEN!$D$23,
            IF(UPPER(H822)="D",
              EINSTELLUNGEN!$D$24,
              IF(UPPER(H822)="E",
                EINSTELLUNGEN!$D$25,
                UPPER(H822)))))),
      IF(ISNUMBER(H822),
        EINSTELLUNGEN!$D$20&amp;H822,
        UPPER(H822)))),
  "")</f>
        <v/>
      </c>
      <c r="AQ822" s="2" t="str">
        <f t="shared" si="461"/>
        <v/>
      </c>
      <c r="AR822" s="2">
        <f t="shared" si="462"/>
        <v>0</v>
      </c>
      <c r="AS822" s="145">
        <f t="shared" si="463"/>
        <v>0.33333333333333331</v>
      </c>
      <c r="AT822" s="2">
        <f t="shared" si="464"/>
        <v>0</v>
      </c>
      <c r="AU822" s="2">
        <f t="shared" si="465"/>
        <v>0</v>
      </c>
      <c r="AV822" s="2">
        <f t="shared" si="466"/>
        <v>0</v>
      </c>
      <c r="AW822" s="2">
        <f t="shared" si="467"/>
        <v>0</v>
      </c>
      <c r="AX822" s="2">
        <f t="shared" si="448"/>
        <v>0</v>
      </c>
      <c r="AY822" s="2">
        <f t="shared" si="468"/>
        <v>0</v>
      </c>
      <c r="AZ822" s="145" t="e">
        <f t="shared" si="469"/>
        <v>#N/A</v>
      </c>
      <c r="BA822" s="145" t="e">
        <f t="shared" si="470"/>
        <v>#N/A</v>
      </c>
      <c r="BB822" s="145">
        <f t="shared" si="471"/>
        <v>2.083333333333337E-2</v>
      </c>
      <c r="BC822" s="2">
        <f>IF(AM822,
  IF(AND(AL822=$J$31,_xlfn.DAYS(AH822,DATE(AI822,1,1))&lt;7),
    MAX(0,EINSTELLUNGEN!$D$12+1-WEEKDAY(DATE(EINSTELLUNGEN!$D$9,EINSTELLUNGEN!$D$10,1),2)),
    IF(AL822=$J$33,
      MIN(EINSTELLUNGEN!$D$12,WEEKDAY(DATE(EINSTELLUNGEN!$D$9,12,31),2)),
      EINSTELLUNGEN!$D$12
  )) - SUMIF(AL$50:AL$2500,"="&amp;AL822,AX$50:AX$2500),
  0)</f>
        <v>3</v>
      </c>
      <c r="BD822" s="2">
        <f t="shared" si="472"/>
        <v>0.33333333333333331</v>
      </c>
      <c r="BE822" s="2">
        <f t="shared" si="473"/>
        <v>0</v>
      </c>
    </row>
    <row r="823" spans="1:57" ht="10.5" customHeight="1">
      <c r="A823" s="1" t="str">
        <f t="shared" ca="1" si="449"/>
        <v/>
      </c>
      <c r="B823" s="1" t="str">
        <f t="shared" ca="1" si="450"/>
        <v/>
      </c>
      <c r="C823" s="1" t="str">
        <f t="shared" ca="1" si="451"/>
        <v/>
      </c>
      <c r="D823" s="1" t="str">
        <f t="shared" ca="1" si="452"/>
        <v/>
      </c>
      <c r="F823" s="10"/>
      <c r="G823" s="136" t="str">
        <f t="shared" si="453"/>
        <v/>
      </c>
      <c r="H823" s="27"/>
      <c r="I823" s="28"/>
      <c r="J823" s="28"/>
      <c r="K823" s="29"/>
      <c r="L823" s="136"/>
      <c r="M823" s="136"/>
      <c r="N823" s="136"/>
      <c r="O823" s="26" t="str">
        <f t="shared" si="454"/>
        <v/>
      </c>
      <c r="P823" s="218" t="str">
        <f t="shared" si="455"/>
        <v/>
      </c>
      <c r="Q823" s="26" t="str">
        <f t="shared" si="456"/>
        <v/>
      </c>
      <c r="R823" s="22"/>
      <c r="S823" s="99"/>
      <c r="T823" s="10"/>
      <c r="U823" s="229" t="str">
        <f t="shared" si="457"/>
        <v/>
      </c>
      <c r="V823" s="230"/>
      <c r="W823" s="230"/>
      <c r="X823" s="230"/>
      <c r="Y823" s="230"/>
      <c r="Z823" s="22" t="str">
        <f>""</f>
        <v/>
      </c>
      <c r="AB823" s="23" t="str">
        <f t="shared" si="458"/>
        <v/>
      </c>
      <c r="AC823" s="2" t="b">
        <f>COUNT(Q823:Q$2500)&gt;0</f>
        <v>0</v>
      </c>
      <c r="AD823" s="2" t="b">
        <f t="shared" si="441"/>
        <v>0</v>
      </c>
      <c r="AE823" s="2" t="b">
        <f t="shared" si="442"/>
        <v>0</v>
      </c>
      <c r="AF823" s="2" t="b">
        <f t="shared" si="443"/>
        <v>0</v>
      </c>
      <c r="AG823" s="2" t="b">
        <f>OR(
  AND(AC823,NOT(AC824)),
  AND(AF823,WEEKDAY(AH822,2)=EINSTELLUNGEN!$D$12),
  AND(AF823,AH823=$J$35)
)</f>
        <v>0</v>
      </c>
      <c r="AH823" s="2">
        <f>IF(AE823,AH822+IF(WEEKDAY(AH822+1,2)&lt;=EINSTELLUNGEN!$D$12,1,$J$36),AH822)</f>
        <v>42020</v>
      </c>
      <c r="AI823" s="2">
        <f t="shared" si="444"/>
        <v>2019</v>
      </c>
      <c r="AJ823" s="2">
        <f t="shared" si="445"/>
        <v>201901</v>
      </c>
      <c r="AK823" s="2">
        <f t="shared" si="446"/>
        <v>201901</v>
      </c>
      <c r="AL823" s="2">
        <f t="shared" si="474"/>
        <v>201903</v>
      </c>
      <c r="AM823" s="2" t="b">
        <f t="shared" si="447"/>
        <v>1</v>
      </c>
      <c r="AN823" s="4" t="e">
        <f t="shared" si="459"/>
        <v>#N/A</v>
      </c>
      <c r="AO823" s="4" t="e">
        <f t="shared" si="460"/>
        <v>#N/A</v>
      </c>
      <c r="AP823" s="2" t="str">
        <f>IF(AD823,
  IF(ISBLANK(H823),
    AP822,
    IF(LEN(H823)=1,
      IF(OR(UPPER(H823)="A",UPPER(H823)="I"),
        EINSTELLUNGEN!$D$21,
        IF(OR(UPPER(H823)="B",UPPER(H823)="M"),
          EINSTELLUNGEN!$D$22,
          IF(OR(UPPER(H823)="C",UPPER(H823)="S"),
            EINSTELLUNGEN!$D$23,
            IF(UPPER(H823)="D",
              EINSTELLUNGEN!$D$24,
              IF(UPPER(H823)="E",
                EINSTELLUNGEN!$D$25,
                UPPER(H823)))))),
      IF(ISNUMBER(H823),
        EINSTELLUNGEN!$D$20&amp;H823,
        UPPER(H823)))),
  "")</f>
        <v/>
      </c>
      <c r="AQ823" s="2" t="str">
        <f t="shared" si="461"/>
        <v/>
      </c>
      <c r="AR823" s="2">
        <f t="shared" si="462"/>
        <v>0</v>
      </c>
      <c r="AS823" s="145">
        <f t="shared" si="463"/>
        <v>0.33333333333333331</v>
      </c>
      <c r="AT823" s="2">
        <f t="shared" si="464"/>
        <v>0</v>
      </c>
      <c r="AU823" s="2">
        <f t="shared" si="465"/>
        <v>0</v>
      </c>
      <c r="AV823" s="2">
        <f t="shared" si="466"/>
        <v>0</v>
      </c>
      <c r="AW823" s="2">
        <f t="shared" si="467"/>
        <v>0</v>
      </c>
      <c r="AX823" s="2">
        <f t="shared" si="448"/>
        <v>0</v>
      </c>
      <c r="AY823" s="2">
        <f t="shared" si="468"/>
        <v>0</v>
      </c>
      <c r="AZ823" s="145" t="e">
        <f t="shared" si="469"/>
        <v>#N/A</v>
      </c>
      <c r="BA823" s="145" t="e">
        <f t="shared" si="470"/>
        <v>#N/A</v>
      </c>
      <c r="BB823" s="145">
        <f t="shared" si="471"/>
        <v>2.083333333333337E-2</v>
      </c>
      <c r="BC823" s="2">
        <f>IF(AM823,
  IF(AND(AL823=$J$31,_xlfn.DAYS(AH823,DATE(AI823,1,1))&lt;7),
    MAX(0,EINSTELLUNGEN!$D$12+1-WEEKDAY(DATE(EINSTELLUNGEN!$D$9,EINSTELLUNGEN!$D$10,1),2)),
    IF(AL823=$J$33,
      MIN(EINSTELLUNGEN!$D$12,WEEKDAY(DATE(EINSTELLUNGEN!$D$9,12,31),2)),
      EINSTELLUNGEN!$D$12
  )) - SUMIF(AL$50:AL$2500,"="&amp;AL823,AX$50:AX$2500),
  0)</f>
        <v>3</v>
      </c>
      <c r="BD823" s="2">
        <f t="shared" si="472"/>
        <v>0.33333333333333331</v>
      </c>
      <c r="BE823" s="2">
        <f t="shared" si="473"/>
        <v>0</v>
      </c>
    </row>
    <row r="824" spans="1:57" ht="10.5" customHeight="1">
      <c r="A824" s="1" t="str">
        <f t="shared" ca="1" si="449"/>
        <v/>
      </c>
      <c r="B824" s="1" t="str">
        <f t="shared" ca="1" si="450"/>
        <v/>
      </c>
      <c r="C824" s="1" t="str">
        <f t="shared" ca="1" si="451"/>
        <v/>
      </c>
      <c r="D824" s="1" t="str">
        <f t="shared" ca="1" si="452"/>
        <v/>
      </c>
      <c r="F824" s="10"/>
      <c r="G824" s="136" t="str">
        <f t="shared" si="453"/>
        <v/>
      </c>
      <c r="H824" s="27"/>
      <c r="I824" s="28"/>
      <c r="J824" s="28"/>
      <c r="K824" s="29"/>
      <c r="L824" s="136"/>
      <c r="M824" s="136"/>
      <c r="N824" s="136"/>
      <c r="O824" s="26" t="str">
        <f t="shared" si="454"/>
        <v/>
      </c>
      <c r="P824" s="218" t="str">
        <f t="shared" si="455"/>
        <v/>
      </c>
      <c r="Q824" s="26" t="str">
        <f t="shared" si="456"/>
        <v/>
      </c>
      <c r="R824" s="22"/>
      <c r="S824" s="99"/>
      <c r="T824" s="10"/>
      <c r="U824" s="229" t="str">
        <f t="shared" si="457"/>
        <v/>
      </c>
      <c r="V824" s="230"/>
      <c r="W824" s="230"/>
      <c r="X824" s="230"/>
      <c r="Y824" s="230"/>
      <c r="Z824" s="22" t="str">
        <f>""</f>
        <v/>
      </c>
      <c r="AB824" s="23" t="str">
        <f t="shared" si="458"/>
        <v/>
      </c>
      <c r="AC824" s="2" t="b">
        <f>COUNT(Q824:Q$2500)&gt;0</f>
        <v>0</v>
      </c>
      <c r="AD824" s="2" t="b">
        <f t="shared" si="441"/>
        <v>0</v>
      </c>
      <c r="AE824" s="2" t="b">
        <f t="shared" si="442"/>
        <v>0</v>
      </c>
      <c r="AF824" s="2" t="b">
        <f t="shared" si="443"/>
        <v>0</v>
      </c>
      <c r="AG824" s="2" t="b">
        <f>OR(
  AND(AC824,NOT(AC825)),
  AND(AF824,WEEKDAY(AH823,2)=EINSTELLUNGEN!$D$12),
  AND(AF824,AH824=$J$35)
)</f>
        <v>0</v>
      </c>
      <c r="AH824" s="2">
        <f>IF(AE824,AH823+IF(WEEKDAY(AH823+1,2)&lt;=EINSTELLUNGEN!$D$12,1,$J$36),AH823)</f>
        <v>42020</v>
      </c>
      <c r="AI824" s="2">
        <f t="shared" si="444"/>
        <v>2019</v>
      </c>
      <c r="AJ824" s="2">
        <f t="shared" si="445"/>
        <v>201901</v>
      </c>
      <c r="AK824" s="2">
        <f t="shared" si="446"/>
        <v>201901</v>
      </c>
      <c r="AL824" s="2">
        <f t="shared" si="474"/>
        <v>201903</v>
      </c>
      <c r="AM824" s="2" t="b">
        <f t="shared" si="447"/>
        <v>1</v>
      </c>
      <c r="AN824" s="4" t="e">
        <f t="shared" si="459"/>
        <v>#N/A</v>
      </c>
      <c r="AO824" s="4" t="e">
        <f t="shared" si="460"/>
        <v>#N/A</v>
      </c>
      <c r="AP824" s="2" t="str">
        <f>IF(AD824,
  IF(ISBLANK(H824),
    AP823,
    IF(LEN(H824)=1,
      IF(OR(UPPER(H824)="A",UPPER(H824)="I"),
        EINSTELLUNGEN!$D$21,
        IF(OR(UPPER(H824)="B",UPPER(H824)="M"),
          EINSTELLUNGEN!$D$22,
          IF(OR(UPPER(H824)="C",UPPER(H824)="S"),
            EINSTELLUNGEN!$D$23,
            IF(UPPER(H824)="D",
              EINSTELLUNGEN!$D$24,
              IF(UPPER(H824)="E",
                EINSTELLUNGEN!$D$25,
                UPPER(H824)))))),
      IF(ISNUMBER(H824),
        EINSTELLUNGEN!$D$20&amp;H824,
        UPPER(H824)))),
  "")</f>
        <v/>
      </c>
      <c r="AQ824" s="2" t="str">
        <f t="shared" si="461"/>
        <v/>
      </c>
      <c r="AR824" s="2">
        <f t="shared" si="462"/>
        <v>0</v>
      </c>
      <c r="AS824" s="145">
        <f t="shared" si="463"/>
        <v>0.33333333333333331</v>
      </c>
      <c r="AT824" s="2">
        <f t="shared" si="464"/>
        <v>0</v>
      </c>
      <c r="AU824" s="2">
        <f t="shared" si="465"/>
        <v>0</v>
      </c>
      <c r="AV824" s="2">
        <f t="shared" si="466"/>
        <v>0</v>
      </c>
      <c r="AW824" s="2">
        <f t="shared" si="467"/>
        <v>0</v>
      </c>
      <c r="AX824" s="2">
        <f t="shared" si="448"/>
        <v>0</v>
      </c>
      <c r="AY824" s="2">
        <f t="shared" si="468"/>
        <v>0</v>
      </c>
      <c r="AZ824" s="145" t="e">
        <f t="shared" si="469"/>
        <v>#N/A</v>
      </c>
      <c r="BA824" s="145" t="e">
        <f t="shared" si="470"/>
        <v>#N/A</v>
      </c>
      <c r="BB824" s="145">
        <f t="shared" si="471"/>
        <v>2.083333333333337E-2</v>
      </c>
      <c r="BC824" s="2">
        <f>IF(AM824,
  IF(AND(AL824=$J$31,_xlfn.DAYS(AH824,DATE(AI824,1,1))&lt;7),
    MAX(0,EINSTELLUNGEN!$D$12+1-WEEKDAY(DATE(EINSTELLUNGEN!$D$9,EINSTELLUNGEN!$D$10,1),2)),
    IF(AL824=$J$33,
      MIN(EINSTELLUNGEN!$D$12,WEEKDAY(DATE(EINSTELLUNGEN!$D$9,12,31),2)),
      EINSTELLUNGEN!$D$12
  )) - SUMIF(AL$50:AL$2500,"="&amp;AL824,AX$50:AX$2500),
  0)</f>
        <v>3</v>
      </c>
      <c r="BD824" s="2">
        <f t="shared" si="472"/>
        <v>0.33333333333333331</v>
      </c>
      <c r="BE824" s="2">
        <f t="shared" si="473"/>
        <v>0</v>
      </c>
    </row>
    <row r="825" spans="1:57" ht="10.5" customHeight="1">
      <c r="A825" s="1" t="str">
        <f t="shared" ca="1" si="449"/>
        <v/>
      </c>
      <c r="B825" s="1" t="str">
        <f t="shared" ca="1" si="450"/>
        <v/>
      </c>
      <c r="C825" s="1" t="str">
        <f t="shared" ca="1" si="451"/>
        <v/>
      </c>
      <c r="D825" s="1" t="str">
        <f t="shared" ca="1" si="452"/>
        <v/>
      </c>
      <c r="F825" s="10"/>
      <c r="G825" s="136" t="str">
        <f t="shared" si="453"/>
        <v/>
      </c>
      <c r="H825" s="27"/>
      <c r="I825" s="28"/>
      <c r="J825" s="28"/>
      <c r="K825" s="29"/>
      <c r="L825" s="136"/>
      <c r="M825" s="136"/>
      <c r="N825" s="136"/>
      <c r="O825" s="26" t="str">
        <f t="shared" si="454"/>
        <v/>
      </c>
      <c r="P825" s="218" t="str">
        <f t="shared" si="455"/>
        <v/>
      </c>
      <c r="Q825" s="26" t="str">
        <f t="shared" si="456"/>
        <v/>
      </c>
      <c r="R825" s="22"/>
      <c r="S825" s="99"/>
      <c r="T825" s="10"/>
      <c r="U825" s="229" t="str">
        <f t="shared" si="457"/>
        <v/>
      </c>
      <c r="V825" s="230"/>
      <c r="W825" s="230"/>
      <c r="X825" s="230"/>
      <c r="Y825" s="230"/>
      <c r="Z825" s="22" t="str">
        <f>""</f>
        <v/>
      </c>
      <c r="AB825" s="23" t="str">
        <f t="shared" si="458"/>
        <v/>
      </c>
      <c r="AC825" s="2" t="b">
        <f>COUNT(Q825:Q$2500)&gt;0</f>
        <v>0</v>
      </c>
      <c r="AD825" s="2" t="b">
        <f t="shared" si="441"/>
        <v>0</v>
      </c>
      <c r="AE825" s="2" t="b">
        <f t="shared" si="442"/>
        <v>0</v>
      </c>
      <c r="AF825" s="2" t="b">
        <f t="shared" si="443"/>
        <v>0</v>
      </c>
      <c r="AG825" s="2" t="b">
        <f>OR(
  AND(AC825,NOT(AC826)),
  AND(AF825,WEEKDAY(AH824,2)=EINSTELLUNGEN!$D$12),
  AND(AF825,AH825=$J$35)
)</f>
        <v>0</v>
      </c>
      <c r="AH825" s="2">
        <f>IF(AE825,AH824+IF(WEEKDAY(AH824+1,2)&lt;=EINSTELLUNGEN!$D$12,1,$J$36),AH824)</f>
        <v>42020</v>
      </c>
      <c r="AI825" s="2">
        <f t="shared" si="444"/>
        <v>2019</v>
      </c>
      <c r="AJ825" s="2">
        <f t="shared" si="445"/>
        <v>201901</v>
      </c>
      <c r="AK825" s="2">
        <f t="shared" si="446"/>
        <v>201901</v>
      </c>
      <c r="AL825" s="2">
        <f t="shared" si="474"/>
        <v>201903</v>
      </c>
      <c r="AM825" s="2" t="b">
        <f t="shared" si="447"/>
        <v>1</v>
      </c>
      <c r="AN825" s="4" t="e">
        <f t="shared" si="459"/>
        <v>#N/A</v>
      </c>
      <c r="AO825" s="4" t="e">
        <f t="shared" si="460"/>
        <v>#N/A</v>
      </c>
      <c r="AP825" s="2" t="str">
        <f>IF(AD825,
  IF(ISBLANK(H825),
    AP824,
    IF(LEN(H825)=1,
      IF(OR(UPPER(H825)="A",UPPER(H825)="I"),
        EINSTELLUNGEN!$D$21,
        IF(OR(UPPER(H825)="B",UPPER(H825)="M"),
          EINSTELLUNGEN!$D$22,
          IF(OR(UPPER(H825)="C",UPPER(H825)="S"),
            EINSTELLUNGEN!$D$23,
            IF(UPPER(H825)="D",
              EINSTELLUNGEN!$D$24,
              IF(UPPER(H825)="E",
                EINSTELLUNGEN!$D$25,
                UPPER(H825)))))),
      IF(ISNUMBER(H825),
        EINSTELLUNGEN!$D$20&amp;H825,
        UPPER(H825)))),
  "")</f>
        <v/>
      </c>
      <c r="AQ825" s="2" t="str">
        <f t="shared" si="461"/>
        <v/>
      </c>
      <c r="AR825" s="2">
        <f t="shared" si="462"/>
        <v>0</v>
      </c>
      <c r="AS825" s="145">
        <f t="shared" si="463"/>
        <v>0.33333333333333331</v>
      </c>
      <c r="AT825" s="2">
        <f t="shared" si="464"/>
        <v>0</v>
      </c>
      <c r="AU825" s="2">
        <f t="shared" si="465"/>
        <v>0</v>
      </c>
      <c r="AV825" s="2">
        <f t="shared" si="466"/>
        <v>0</v>
      </c>
      <c r="AW825" s="2">
        <f t="shared" si="467"/>
        <v>0</v>
      </c>
      <c r="AX825" s="2">
        <f t="shared" si="448"/>
        <v>0</v>
      </c>
      <c r="AY825" s="2">
        <f t="shared" si="468"/>
        <v>0</v>
      </c>
      <c r="AZ825" s="145" t="e">
        <f t="shared" si="469"/>
        <v>#N/A</v>
      </c>
      <c r="BA825" s="145" t="e">
        <f t="shared" si="470"/>
        <v>#N/A</v>
      </c>
      <c r="BB825" s="145">
        <f t="shared" si="471"/>
        <v>2.083333333333337E-2</v>
      </c>
      <c r="BC825" s="2">
        <f>IF(AM825,
  IF(AND(AL825=$J$31,_xlfn.DAYS(AH825,DATE(AI825,1,1))&lt;7),
    MAX(0,EINSTELLUNGEN!$D$12+1-WEEKDAY(DATE(EINSTELLUNGEN!$D$9,EINSTELLUNGEN!$D$10,1),2)),
    IF(AL825=$J$33,
      MIN(EINSTELLUNGEN!$D$12,WEEKDAY(DATE(EINSTELLUNGEN!$D$9,12,31),2)),
      EINSTELLUNGEN!$D$12
  )) - SUMIF(AL$50:AL$2500,"="&amp;AL825,AX$50:AX$2500),
  0)</f>
        <v>3</v>
      </c>
      <c r="BD825" s="2">
        <f t="shared" si="472"/>
        <v>0.33333333333333331</v>
      </c>
      <c r="BE825" s="2">
        <f t="shared" si="473"/>
        <v>0</v>
      </c>
    </row>
    <row r="826" spans="1:57" ht="10.5" customHeight="1">
      <c r="A826" s="1" t="str">
        <f t="shared" ca="1" si="449"/>
        <v/>
      </c>
      <c r="B826" s="1" t="str">
        <f t="shared" ca="1" si="450"/>
        <v/>
      </c>
      <c r="C826" s="1" t="str">
        <f t="shared" ca="1" si="451"/>
        <v/>
      </c>
      <c r="D826" s="1" t="str">
        <f t="shared" ca="1" si="452"/>
        <v/>
      </c>
      <c r="F826" s="10"/>
      <c r="G826" s="136" t="str">
        <f t="shared" si="453"/>
        <v/>
      </c>
      <c r="H826" s="27"/>
      <c r="I826" s="28"/>
      <c r="J826" s="28"/>
      <c r="K826" s="29"/>
      <c r="L826" s="136"/>
      <c r="M826" s="136"/>
      <c r="N826" s="136"/>
      <c r="O826" s="26" t="str">
        <f t="shared" si="454"/>
        <v/>
      </c>
      <c r="P826" s="218" t="str">
        <f t="shared" si="455"/>
        <v/>
      </c>
      <c r="Q826" s="26" t="str">
        <f t="shared" si="456"/>
        <v/>
      </c>
      <c r="R826" s="22"/>
      <c r="S826" s="99"/>
      <c r="T826" s="10"/>
      <c r="U826" s="229" t="str">
        <f t="shared" si="457"/>
        <v/>
      </c>
      <c r="V826" s="230"/>
      <c r="W826" s="230"/>
      <c r="X826" s="230"/>
      <c r="Y826" s="230"/>
      <c r="Z826" s="22" t="str">
        <f>""</f>
        <v/>
      </c>
      <c r="AB826" s="23" t="str">
        <f t="shared" si="458"/>
        <v/>
      </c>
      <c r="AC826" s="2" t="b">
        <f>COUNT(Q826:Q$2500)&gt;0</f>
        <v>0</v>
      </c>
      <c r="AD826" s="2" t="b">
        <f t="shared" si="441"/>
        <v>0</v>
      </c>
      <c r="AE826" s="2" t="b">
        <f t="shared" si="442"/>
        <v>0</v>
      </c>
      <c r="AF826" s="2" t="b">
        <f t="shared" si="443"/>
        <v>0</v>
      </c>
      <c r="AG826" s="2" t="b">
        <f>OR(
  AND(AC826,NOT(AC827)),
  AND(AF826,WEEKDAY(AH825,2)=EINSTELLUNGEN!$D$12),
  AND(AF826,AH826=$J$35)
)</f>
        <v>0</v>
      </c>
      <c r="AH826" s="2">
        <f>IF(AE826,AH825+IF(WEEKDAY(AH825+1,2)&lt;=EINSTELLUNGEN!$D$12,1,$J$36),AH825)</f>
        <v>42020</v>
      </c>
      <c r="AI826" s="2">
        <f t="shared" si="444"/>
        <v>2019</v>
      </c>
      <c r="AJ826" s="2">
        <f t="shared" si="445"/>
        <v>201901</v>
      </c>
      <c r="AK826" s="2">
        <f t="shared" si="446"/>
        <v>201901</v>
      </c>
      <c r="AL826" s="2">
        <f t="shared" si="474"/>
        <v>201903</v>
      </c>
      <c r="AM826" s="2" t="b">
        <f t="shared" si="447"/>
        <v>1</v>
      </c>
      <c r="AN826" s="4" t="e">
        <f t="shared" si="459"/>
        <v>#N/A</v>
      </c>
      <c r="AO826" s="4" t="e">
        <f t="shared" si="460"/>
        <v>#N/A</v>
      </c>
      <c r="AP826" s="2" t="str">
        <f>IF(AD826,
  IF(ISBLANK(H826),
    AP825,
    IF(LEN(H826)=1,
      IF(OR(UPPER(H826)="A",UPPER(H826)="I"),
        EINSTELLUNGEN!$D$21,
        IF(OR(UPPER(H826)="B",UPPER(H826)="M"),
          EINSTELLUNGEN!$D$22,
          IF(OR(UPPER(H826)="C",UPPER(H826)="S"),
            EINSTELLUNGEN!$D$23,
            IF(UPPER(H826)="D",
              EINSTELLUNGEN!$D$24,
              IF(UPPER(H826)="E",
                EINSTELLUNGEN!$D$25,
                UPPER(H826)))))),
      IF(ISNUMBER(H826),
        EINSTELLUNGEN!$D$20&amp;H826,
        UPPER(H826)))),
  "")</f>
        <v/>
      </c>
      <c r="AQ826" s="2" t="str">
        <f t="shared" si="461"/>
        <v/>
      </c>
      <c r="AR826" s="2">
        <f t="shared" si="462"/>
        <v>0</v>
      </c>
      <c r="AS826" s="145">
        <f t="shared" si="463"/>
        <v>0.33333333333333331</v>
      </c>
      <c r="AT826" s="2">
        <f t="shared" si="464"/>
        <v>0</v>
      </c>
      <c r="AU826" s="2">
        <f t="shared" si="465"/>
        <v>0</v>
      </c>
      <c r="AV826" s="2">
        <f t="shared" si="466"/>
        <v>0</v>
      </c>
      <c r="AW826" s="2">
        <f t="shared" si="467"/>
        <v>0</v>
      </c>
      <c r="AX826" s="2">
        <f t="shared" si="448"/>
        <v>0</v>
      </c>
      <c r="AY826" s="2">
        <f t="shared" si="468"/>
        <v>0</v>
      </c>
      <c r="AZ826" s="145" t="e">
        <f t="shared" si="469"/>
        <v>#N/A</v>
      </c>
      <c r="BA826" s="145" t="e">
        <f t="shared" si="470"/>
        <v>#N/A</v>
      </c>
      <c r="BB826" s="145">
        <f t="shared" si="471"/>
        <v>2.083333333333337E-2</v>
      </c>
      <c r="BC826" s="2">
        <f>IF(AM826,
  IF(AND(AL826=$J$31,_xlfn.DAYS(AH826,DATE(AI826,1,1))&lt;7),
    MAX(0,EINSTELLUNGEN!$D$12+1-WEEKDAY(DATE(EINSTELLUNGEN!$D$9,EINSTELLUNGEN!$D$10,1),2)),
    IF(AL826=$J$33,
      MIN(EINSTELLUNGEN!$D$12,WEEKDAY(DATE(EINSTELLUNGEN!$D$9,12,31),2)),
      EINSTELLUNGEN!$D$12
  )) - SUMIF(AL$50:AL$2500,"="&amp;AL826,AX$50:AX$2500),
  0)</f>
        <v>3</v>
      </c>
      <c r="BD826" s="2">
        <f t="shared" si="472"/>
        <v>0.33333333333333331</v>
      </c>
      <c r="BE826" s="2">
        <f t="shared" si="473"/>
        <v>0</v>
      </c>
    </row>
    <row r="827" spans="1:57" ht="10.5" customHeight="1">
      <c r="A827" s="1" t="str">
        <f t="shared" ca="1" si="449"/>
        <v/>
      </c>
      <c r="B827" s="1" t="str">
        <f t="shared" ca="1" si="450"/>
        <v/>
      </c>
      <c r="C827" s="1" t="str">
        <f t="shared" ca="1" si="451"/>
        <v/>
      </c>
      <c r="D827" s="1" t="str">
        <f t="shared" ca="1" si="452"/>
        <v/>
      </c>
      <c r="F827" s="10"/>
      <c r="G827" s="136" t="str">
        <f t="shared" si="453"/>
        <v/>
      </c>
      <c r="H827" s="27"/>
      <c r="I827" s="28"/>
      <c r="J827" s="28"/>
      <c r="K827" s="29"/>
      <c r="L827" s="136"/>
      <c r="M827" s="136"/>
      <c r="N827" s="136"/>
      <c r="O827" s="26" t="str">
        <f t="shared" si="454"/>
        <v/>
      </c>
      <c r="P827" s="218" t="str">
        <f t="shared" si="455"/>
        <v/>
      </c>
      <c r="Q827" s="26" t="str">
        <f t="shared" si="456"/>
        <v/>
      </c>
      <c r="R827" s="22"/>
      <c r="S827" s="99"/>
      <c r="T827" s="10"/>
      <c r="U827" s="229" t="str">
        <f t="shared" si="457"/>
        <v/>
      </c>
      <c r="V827" s="230"/>
      <c r="W827" s="230"/>
      <c r="X827" s="230"/>
      <c r="Y827" s="230"/>
      <c r="Z827" s="22" t="str">
        <f>""</f>
        <v/>
      </c>
      <c r="AB827" s="23" t="str">
        <f t="shared" si="458"/>
        <v/>
      </c>
      <c r="AC827" s="2" t="b">
        <f>COUNT(Q827:Q$2500)&gt;0</f>
        <v>0</v>
      </c>
      <c r="AD827" s="2" t="b">
        <f t="shared" si="441"/>
        <v>0</v>
      </c>
      <c r="AE827" s="2" t="b">
        <f t="shared" si="442"/>
        <v>0</v>
      </c>
      <c r="AF827" s="2" t="b">
        <f t="shared" si="443"/>
        <v>0</v>
      </c>
      <c r="AG827" s="2" t="b">
        <f>OR(
  AND(AC827,NOT(AC828)),
  AND(AF827,WEEKDAY(AH826,2)=EINSTELLUNGEN!$D$12),
  AND(AF827,AH827=$J$35)
)</f>
        <v>0</v>
      </c>
      <c r="AH827" s="2">
        <f>IF(AE827,AH826+IF(WEEKDAY(AH826+1,2)&lt;=EINSTELLUNGEN!$D$12,1,$J$36),AH826)</f>
        <v>42020</v>
      </c>
      <c r="AI827" s="2">
        <f t="shared" si="444"/>
        <v>2019</v>
      </c>
      <c r="AJ827" s="2">
        <f t="shared" si="445"/>
        <v>201901</v>
      </c>
      <c r="AK827" s="2">
        <f t="shared" si="446"/>
        <v>201901</v>
      </c>
      <c r="AL827" s="2">
        <f t="shared" si="474"/>
        <v>201903</v>
      </c>
      <c r="AM827" s="2" t="b">
        <f t="shared" si="447"/>
        <v>1</v>
      </c>
      <c r="AN827" s="4" t="e">
        <f t="shared" si="459"/>
        <v>#N/A</v>
      </c>
      <c r="AO827" s="4" t="e">
        <f t="shared" si="460"/>
        <v>#N/A</v>
      </c>
      <c r="AP827" s="2" t="str">
        <f>IF(AD827,
  IF(ISBLANK(H827),
    AP826,
    IF(LEN(H827)=1,
      IF(OR(UPPER(H827)="A",UPPER(H827)="I"),
        EINSTELLUNGEN!$D$21,
        IF(OR(UPPER(H827)="B",UPPER(H827)="M"),
          EINSTELLUNGEN!$D$22,
          IF(OR(UPPER(H827)="C",UPPER(H827)="S"),
            EINSTELLUNGEN!$D$23,
            IF(UPPER(H827)="D",
              EINSTELLUNGEN!$D$24,
              IF(UPPER(H827)="E",
                EINSTELLUNGEN!$D$25,
                UPPER(H827)))))),
      IF(ISNUMBER(H827),
        EINSTELLUNGEN!$D$20&amp;H827,
        UPPER(H827)))),
  "")</f>
        <v/>
      </c>
      <c r="AQ827" s="2" t="str">
        <f t="shared" si="461"/>
        <v/>
      </c>
      <c r="AR827" s="2">
        <f t="shared" si="462"/>
        <v>0</v>
      </c>
      <c r="AS827" s="145">
        <f t="shared" si="463"/>
        <v>0.33333333333333331</v>
      </c>
      <c r="AT827" s="2">
        <f t="shared" si="464"/>
        <v>0</v>
      </c>
      <c r="AU827" s="2">
        <f t="shared" si="465"/>
        <v>0</v>
      </c>
      <c r="AV827" s="2">
        <f t="shared" si="466"/>
        <v>0</v>
      </c>
      <c r="AW827" s="2">
        <f t="shared" si="467"/>
        <v>0</v>
      </c>
      <c r="AX827" s="2">
        <f t="shared" si="448"/>
        <v>0</v>
      </c>
      <c r="AY827" s="2">
        <f t="shared" si="468"/>
        <v>0</v>
      </c>
      <c r="AZ827" s="145" t="e">
        <f t="shared" si="469"/>
        <v>#N/A</v>
      </c>
      <c r="BA827" s="145" t="e">
        <f t="shared" si="470"/>
        <v>#N/A</v>
      </c>
      <c r="BB827" s="145">
        <f t="shared" si="471"/>
        <v>2.083333333333337E-2</v>
      </c>
      <c r="BC827" s="2">
        <f>IF(AM827,
  IF(AND(AL827=$J$31,_xlfn.DAYS(AH827,DATE(AI827,1,1))&lt;7),
    MAX(0,EINSTELLUNGEN!$D$12+1-WEEKDAY(DATE(EINSTELLUNGEN!$D$9,EINSTELLUNGEN!$D$10,1),2)),
    IF(AL827=$J$33,
      MIN(EINSTELLUNGEN!$D$12,WEEKDAY(DATE(EINSTELLUNGEN!$D$9,12,31),2)),
      EINSTELLUNGEN!$D$12
  )) - SUMIF(AL$50:AL$2500,"="&amp;AL827,AX$50:AX$2500),
  0)</f>
        <v>3</v>
      </c>
      <c r="BD827" s="2">
        <f t="shared" si="472"/>
        <v>0.33333333333333331</v>
      </c>
      <c r="BE827" s="2">
        <f t="shared" si="473"/>
        <v>0</v>
      </c>
    </row>
    <row r="828" spans="1:57" ht="10.5" customHeight="1">
      <c r="A828" s="1" t="str">
        <f t="shared" ca="1" si="449"/>
        <v/>
      </c>
      <c r="B828" s="1" t="str">
        <f t="shared" ca="1" si="450"/>
        <v/>
      </c>
      <c r="C828" s="1" t="str">
        <f t="shared" ca="1" si="451"/>
        <v/>
      </c>
      <c r="D828" s="1" t="str">
        <f t="shared" ca="1" si="452"/>
        <v/>
      </c>
      <c r="F828" s="10"/>
      <c r="G828" s="136" t="str">
        <f t="shared" si="453"/>
        <v/>
      </c>
      <c r="H828" s="27"/>
      <c r="I828" s="28"/>
      <c r="J828" s="28"/>
      <c r="K828" s="29"/>
      <c r="L828" s="136"/>
      <c r="M828" s="136"/>
      <c r="N828" s="136"/>
      <c r="O828" s="26" t="str">
        <f t="shared" si="454"/>
        <v/>
      </c>
      <c r="P828" s="218" t="str">
        <f t="shared" si="455"/>
        <v/>
      </c>
      <c r="Q828" s="26" t="str">
        <f t="shared" si="456"/>
        <v/>
      </c>
      <c r="R828" s="22"/>
      <c r="S828" s="99"/>
      <c r="T828" s="10"/>
      <c r="U828" s="229" t="str">
        <f t="shared" si="457"/>
        <v/>
      </c>
      <c r="V828" s="230"/>
      <c r="W828" s="230"/>
      <c r="X828" s="230"/>
      <c r="Y828" s="230"/>
      <c r="Z828" s="22" t="str">
        <f>""</f>
        <v/>
      </c>
      <c r="AB828" s="23" t="str">
        <f t="shared" si="458"/>
        <v/>
      </c>
      <c r="AC828" s="2" t="b">
        <f>COUNT(Q828:Q$2500)&gt;0</f>
        <v>0</v>
      </c>
      <c r="AD828" s="2" t="b">
        <f t="shared" si="441"/>
        <v>0</v>
      </c>
      <c r="AE828" s="2" t="b">
        <f t="shared" si="442"/>
        <v>0</v>
      </c>
      <c r="AF828" s="2" t="b">
        <f t="shared" si="443"/>
        <v>0</v>
      </c>
      <c r="AG828" s="2" t="b">
        <f>OR(
  AND(AC828,NOT(AC829)),
  AND(AF828,WEEKDAY(AH827,2)=EINSTELLUNGEN!$D$12),
  AND(AF828,AH828=$J$35)
)</f>
        <v>0</v>
      </c>
      <c r="AH828" s="2">
        <f>IF(AE828,AH827+IF(WEEKDAY(AH827+1,2)&lt;=EINSTELLUNGEN!$D$12,1,$J$36),AH827)</f>
        <v>42020</v>
      </c>
      <c r="AI828" s="2">
        <f t="shared" si="444"/>
        <v>2019</v>
      </c>
      <c r="AJ828" s="2">
        <f t="shared" si="445"/>
        <v>201901</v>
      </c>
      <c r="AK828" s="2">
        <f t="shared" si="446"/>
        <v>201901</v>
      </c>
      <c r="AL828" s="2">
        <f t="shared" si="474"/>
        <v>201903</v>
      </c>
      <c r="AM828" s="2" t="b">
        <f t="shared" si="447"/>
        <v>1</v>
      </c>
      <c r="AN828" s="4" t="e">
        <f t="shared" si="459"/>
        <v>#N/A</v>
      </c>
      <c r="AO828" s="4" t="e">
        <f t="shared" si="460"/>
        <v>#N/A</v>
      </c>
      <c r="AP828" s="2" t="str">
        <f>IF(AD828,
  IF(ISBLANK(H828),
    AP827,
    IF(LEN(H828)=1,
      IF(OR(UPPER(H828)="A",UPPER(H828)="I"),
        EINSTELLUNGEN!$D$21,
        IF(OR(UPPER(H828)="B",UPPER(H828)="M"),
          EINSTELLUNGEN!$D$22,
          IF(OR(UPPER(H828)="C",UPPER(H828)="S"),
            EINSTELLUNGEN!$D$23,
            IF(UPPER(H828)="D",
              EINSTELLUNGEN!$D$24,
              IF(UPPER(H828)="E",
                EINSTELLUNGEN!$D$25,
                UPPER(H828)))))),
      IF(ISNUMBER(H828),
        EINSTELLUNGEN!$D$20&amp;H828,
        UPPER(H828)))),
  "")</f>
        <v/>
      </c>
      <c r="AQ828" s="2" t="str">
        <f t="shared" si="461"/>
        <v/>
      </c>
      <c r="AR828" s="2">
        <f t="shared" si="462"/>
        <v>0</v>
      </c>
      <c r="AS828" s="145">
        <f t="shared" si="463"/>
        <v>0.33333333333333331</v>
      </c>
      <c r="AT828" s="2">
        <f t="shared" si="464"/>
        <v>0</v>
      </c>
      <c r="AU828" s="2">
        <f t="shared" si="465"/>
        <v>0</v>
      </c>
      <c r="AV828" s="2">
        <f t="shared" si="466"/>
        <v>0</v>
      </c>
      <c r="AW828" s="2">
        <f t="shared" si="467"/>
        <v>0</v>
      </c>
      <c r="AX828" s="2">
        <f t="shared" si="448"/>
        <v>0</v>
      </c>
      <c r="AY828" s="2">
        <f t="shared" si="468"/>
        <v>0</v>
      </c>
      <c r="AZ828" s="145" t="e">
        <f t="shared" si="469"/>
        <v>#N/A</v>
      </c>
      <c r="BA828" s="145" t="e">
        <f t="shared" si="470"/>
        <v>#N/A</v>
      </c>
      <c r="BB828" s="145">
        <f t="shared" si="471"/>
        <v>2.083333333333337E-2</v>
      </c>
      <c r="BC828" s="2">
        <f>IF(AM828,
  IF(AND(AL828=$J$31,_xlfn.DAYS(AH828,DATE(AI828,1,1))&lt;7),
    MAX(0,EINSTELLUNGEN!$D$12+1-WEEKDAY(DATE(EINSTELLUNGEN!$D$9,EINSTELLUNGEN!$D$10,1),2)),
    IF(AL828=$J$33,
      MIN(EINSTELLUNGEN!$D$12,WEEKDAY(DATE(EINSTELLUNGEN!$D$9,12,31),2)),
      EINSTELLUNGEN!$D$12
  )) - SUMIF(AL$50:AL$2500,"="&amp;AL828,AX$50:AX$2500),
  0)</f>
        <v>3</v>
      </c>
      <c r="BD828" s="2">
        <f t="shared" si="472"/>
        <v>0.33333333333333331</v>
      </c>
      <c r="BE828" s="2">
        <f t="shared" si="473"/>
        <v>0</v>
      </c>
    </row>
    <row r="829" spans="1:57" ht="10.5" customHeight="1">
      <c r="A829" s="1" t="str">
        <f t="shared" ca="1" si="449"/>
        <v/>
      </c>
      <c r="B829" s="1" t="str">
        <f t="shared" ca="1" si="450"/>
        <v/>
      </c>
      <c r="C829" s="1" t="str">
        <f t="shared" ca="1" si="451"/>
        <v/>
      </c>
      <c r="D829" s="1" t="str">
        <f t="shared" ca="1" si="452"/>
        <v/>
      </c>
      <c r="F829" s="10"/>
      <c r="G829" s="136" t="str">
        <f t="shared" si="453"/>
        <v/>
      </c>
      <c r="H829" s="27"/>
      <c r="I829" s="28"/>
      <c r="J829" s="28"/>
      <c r="K829" s="29"/>
      <c r="L829" s="136"/>
      <c r="M829" s="136"/>
      <c r="N829" s="136"/>
      <c r="O829" s="26" t="str">
        <f t="shared" si="454"/>
        <v/>
      </c>
      <c r="P829" s="218" t="str">
        <f t="shared" si="455"/>
        <v/>
      </c>
      <c r="Q829" s="26" t="str">
        <f t="shared" si="456"/>
        <v/>
      </c>
      <c r="R829" s="22"/>
      <c r="S829" s="99"/>
      <c r="T829" s="10"/>
      <c r="U829" s="229" t="str">
        <f t="shared" si="457"/>
        <v/>
      </c>
      <c r="V829" s="230"/>
      <c r="W829" s="230"/>
      <c r="X829" s="230"/>
      <c r="Y829" s="230"/>
      <c r="Z829" s="22" t="str">
        <f>""</f>
        <v/>
      </c>
      <c r="AB829" s="23" t="str">
        <f t="shared" si="458"/>
        <v/>
      </c>
      <c r="AC829" s="2" t="b">
        <f>COUNT(Q829:Q$2500)&gt;0</f>
        <v>0</v>
      </c>
      <c r="AD829" s="2" t="b">
        <f t="shared" si="441"/>
        <v>0</v>
      </c>
      <c r="AE829" s="2" t="b">
        <f t="shared" si="442"/>
        <v>0</v>
      </c>
      <c r="AF829" s="2" t="b">
        <f t="shared" si="443"/>
        <v>0</v>
      </c>
      <c r="AG829" s="2" t="b">
        <f>OR(
  AND(AC829,NOT(AC830)),
  AND(AF829,WEEKDAY(AH828,2)=EINSTELLUNGEN!$D$12),
  AND(AF829,AH829=$J$35)
)</f>
        <v>0</v>
      </c>
      <c r="AH829" s="2">
        <f>IF(AE829,AH828+IF(WEEKDAY(AH828+1,2)&lt;=EINSTELLUNGEN!$D$12,1,$J$36),AH828)</f>
        <v>42020</v>
      </c>
      <c r="AI829" s="2">
        <f t="shared" si="444"/>
        <v>2019</v>
      </c>
      <c r="AJ829" s="2">
        <f t="shared" si="445"/>
        <v>201901</v>
      </c>
      <c r="AK829" s="2">
        <f t="shared" si="446"/>
        <v>201901</v>
      </c>
      <c r="AL829" s="2">
        <f t="shared" si="474"/>
        <v>201903</v>
      </c>
      <c r="AM829" s="2" t="b">
        <f t="shared" si="447"/>
        <v>1</v>
      </c>
      <c r="AN829" s="4" t="e">
        <f t="shared" si="459"/>
        <v>#N/A</v>
      </c>
      <c r="AO829" s="4" t="e">
        <f t="shared" si="460"/>
        <v>#N/A</v>
      </c>
      <c r="AP829" s="2" t="str">
        <f>IF(AD829,
  IF(ISBLANK(H829),
    AP828,
    IF(LEN(H829)=1,
      IF(OR(UPPER(H829)="A",UPPER(H829)="I"),
        EINSTELLUNGEN!$D$21,
        IF(OR(UPPER(H829)="B",UPPER(H829)="M"),
          EINSTELLUNGEN!$D$22,
          IF(OR(UPPER(H829)="C",UPPER(H829)="S"),
            EINSTELLUNGEN!$D$23,
            IF(UPPER(H829)="D",
              EINSTELLUNGEN!$D$24,
              IF(UPPER(H829)="E",
                EINSTELLUNGEN!$D$25,
                UPPER(H829)))))),
      IF(ISNUMBER(H829),
        EINSTELLUNGEN!$D$20&amp;H829,
        UPPER(H829)))),
  "")</f>
        <v/>
      </c>
      <c r="AQ829" s="2" t="str">
        <f t="shared" si="461"/>
        <v/>
      </c>
      <c r="AR829" s="2">
        <f t="shared" si="462"/>
        <v>0</v>
      </c>
      <c r="AS829" s="145">
        <f t="shared" si="463"/>
        <v>0.33333333333333331</v>
      </c>
      <c r="AT829" s="2">
        <f t="shared" si="464"/>
        <v>0</v>
      </c>
      <c r="AU829" s="2">
        <f t="shared" si="465"/>
        <v>0</v>
      </c>
      <c r="AV829" s="2">
        <f t="shared" si="466"/>
        <v>0</v>
      </c>
      <c r="AW829" s="2">
        <f t="shared" si="467"/>
        <v>0</v>
      </c>
      <c r="AX829" s="2">
        <f t="shared" si="448"/>
        <v>0</v>
      </c>
      <c r="AY829" s="2">
        <f t="shared" si="468"/>
        <v>0</v>
      </c>
      <c r="AZ829" s="145" t="e">
        <f t="shared" si="469"/>
        <v>#N/A</v>
      </c>
      <c r="BA829" s="145" t="e">
        <f t="shared" si="470"/>
        <v>#N/A</v>
      </c>
      <c r="BB829" s="145">
        <f t="shared" si="471"/>
        <v>2.083333333333337E-2</v>
      </c>
      <c r="BC829" s="2">
        <f>IF(AM829,
  IF(AND(AL829=$J$31,_xlfn.DAYS(AH829,DATE(AI829,1,1))&lt;7),
    MAX(0,EINSTELLUNGEN!$D$12+1-WEEKDAY(DATE(EINSTELLUNGEN!$D$9,EINSTELLUNGEN!$D$10,1),2)),
    IF(AL829=$J$33,
      MIN(EINSTELLUNGEN!$D$12,WEEKDAY(DATE(EINSTELLUNGEN!$D$9,12,31),2)),
      EINSTELLUNGEN!$D$12
  )) - SUMIF(AL$50:AL$2500,"="&amp;AL829,AX$50:AX$2500),
  0)</f>
        <v>3</v>
      </c>
      <c r="BD829" s="2">
        <f t="shared" si="472"/>
        <v>0.33333333333333331</v>
      </c>
      <c r="BE829" s="2">
        <f t="shared" si="473"/>
        <v>0</v>
      </c>
    </row>
    <row r="830" spans="1:57" ht="10.5" customHeight="1">
      <c r="A830" s="1" t="str">
        <f t="shared" ca="1" si="449"/>
        <v/>
      </c>
      <c r="B830" s="1" t="str">
        <f t="shared" ca="1" si="450"/>
        <v/>
      </c>
      <c r="C830" s="1" t="str">
        <f t="shared" ca="1" si="451"/>
        <v/>
      </c>
      <c r="D830" s="1" t="str">
        <f t="shared" ca="1" si="452"/>
        <v/>
      </c>
      <c r="F830" s="10"/>
      <c r="G830" s="136" t="str">
        <f t="shared" si="453"/>
        <v/>
      </c>
      <c r="H830" s="27"/>
      <c r="I830" s="28"/>
      <c r="J830" s="28"/>
      <c r="K830" s="29"/>
      <c r="L830" s="136"/>
      <c r="M830" s="136"/>
      <c r="N830" s="136"/>
      <c r="O830" s="26" t="str">
        <f t="shared" si="454"/>
        <v/>
      </c>
      <c r="P830" s="218" t="str">
        <f t="shared" si="455"/>
        <v/>
      </c>
      <c r="Q830" s="26" t="str">
        <f t="shared" si="456"/>
        <v/>
      </c>
      <c r="R830" s="22"/>
      <c r="S830" s="99"/>
      <c r="T830" s="10"/>
      <c r="U830" s="229" t="str">
        <f t="shared" si="457"/>
        <v/>
      </c>
      <c r="V830" s="230"/>
      <c r="W830" s="230"/>
      <c r="X830" s="230"/>
      <c r="Y830" s="230"/>
      <c r="Z830" s="22" t="str">
        <f>""</f>
        <v/>
      </c>
      <c r="AB830" s="23" t="str">
        <f t="shared" si="458"/>
        <v/>
      </c>
      <c r="AC830" s="2" t="b">
        <f>COUNT(Q830:Q$2500)&gt;0</f>
        <v>0</v>
      </c>
      <c r="AD830" s="2" t="b">
        <f t="shared" si="441"/>
        <v>0</v>
      </c>
      <c r="AE830" s="2" t="b">
        <f t="shared" si="442"/>
        <v>0</v>
      </c>
      <c r="AF830" s="2" t="b">
        <f t="shared" si="443"/>
        <v>0</v>
      </c>
      <c r="AG830" s="2" t="b">
        <f>OR(
  AND(AC830,NOT(AC831)),
  AND(AF830,WEEKDAY(AH829,2)=EINSTELLUNGEN!$D$12),
  AND(AF830,AH830=$J$35)
)</f>
        <v>0</v>
      </c>
      <c r="AH830" s="2">
        <f>IF(AE830,AH829+IF(WEEKDAY(AH829+1,2)&lt;=EINSTELLUNGEN!$D$12,1,$J$36),AH829)</f>
        <v>42020</v>
      </c>
      <c r="AI830" s="2">
        <f t="shared" si="444"/>
        <v>2019</v>
      </c>
      <c r="AJ830" s="2">
        <f t="shared" si="445"/>
        <v>201901</v>
      </c>
      <c r="AK830" s="2">
        <f t="shared" si="446"/>
        <v>201901</v>
      </c>
      <c r="AL830" s="2">
        <f t="shared" si="474"/>
        <v>201903</v>
      </c>
      <c r="AM830" s="2" t="b">
        <f t="shared" si="447"/>
        <v>1</v>
      </c>
      <c r="AN830" s="4" t="e">
        <f t="shared" si="459"/>
        <v>#N/A</v>
      </c>
      <c r="AO830" s="4" t="e">
        <f t="shared" si="460"/>
        <v>#N/A</v>
      </c>
      <c r="AP830" s="2" t="str">
        <f>IF(AD830,
  IF(ISBLANK(H830),
    AP829,
    IF(LEN(H830)=1,
      IF(OR(UPPER(H830)="A",UPPER(H830)="I"),
        EINSTELLUNGEN!$D$21,
        IF(OR(UPPER(H830)="B",UPPER(H830)="M"),
          EINSTELLUNGEN!$D$22,
          IF(OR(UPPER(H830)="C",UPPER(H830)="S"),
            EINSTELLUNGEN!$D$23,
            IF(UPPER(H830)="D",
              EINSTELLUNGEN!$D$24,
              IF(UPPER(H830)="E",
                EINSTELLUNGEN!$D$25,
                UPPER(H830)))))),
      IF(ISNUMBER(H830),
        EINSTELLUNGEN!$D$20&amp;H830,
        UPPER(H830)))),
  "")</f>
        <v/>
      </c>
      <c r="AQ830" s="2" t="str">
        <f t="shared" si="461"/>
        <v/>
      </c>
      <c r="AR830" s="2">
        <f t="shared" si="462"/>
        <v>0</v>
      </c>
      <c r="AS830" s="145">
        <f t="shared" si="463"/>
        <v>0.33333333333333331</v>
      </c>
      <c r="AT830" s="2">
        <f t="shared" si="464"/>
        <v>0</v>
      </c>
      <c r="AU830" s="2">
        <f t="shared" si="465"/>
        <v>0</v>
      </c>
      <c r="AV830" s="2">
        <f t="shared" si="466"/>
        <v>0</v>
      </c>
      <c r="AW830" s="2">
        <f t="shared" si="467"/>
        <v>0</v>
      </c>
      <c r="AX830" s="2">
        <f t="shared" si="448"/>
        <v>0</v>
      </c>
      <c r="AY830" s="2">
        <f t="shared" si="468"/>
        <v>0</v>
      </c>
      <c r="AZ830" s="145" t="e">
        <f t="shared" si="469"/>
        <v>#N/A</v>
      </c>
      <c r="BA830" s="145" t="e">
        <f t="shared" si="470"/>
        <v>#N/A</v>
      </c>
      <c r="BB830" s="145">
        <f t="shared" si="471"/>
        <v>2.083333333333337E-2</v>
      </c>
      <c r="BC830" s="2">
        <f>IF(AM830,
  IF(AND(AL830=$J$31,_xlfn.DAYS(AH830,DATE(AI830,1,1))&lt;7),
    MAX(0,EINSTELLUNGEN!$D$12+1-WEEKDAY(DATE(EINSTELLUNGEN!$D$9,EINSTELLUNGEN!$D$10,1),2)),
    IF(AL830=$J$33,
      MIN(EINSTELLUNGEN!$D$12,WEEKDAY(DATE(EINSTELLUNGEN!$D$9,12,31),2)),
      EINSTELLUNGEN!$D$12
  )) - SUMIF(AL$50:AL$2500,"="&amp;AL830,AX$50:AX$2500),
  0)</f>
        <v>3</v>
      </c>
      <c r="BD830" s="2">
        <f t="shared" si="472"/>
        <v>0.33333333333333331</v>
      </c>
      <c r="BE830" s="2">
        <f t="shared" si="473"/>
        <v>0</v>
      </c>
    </row>
    <row r="831" spans="1:57" ht="10.5" customHeight="1">
      <c r="A831" s="1" t="str">
        <f t="shared" ca="1" si="449"/>
        <v/>
      </c>
      <c r="B831" s="1" t="str">
        <f t="shared" ca="1" si="450"/>
        <v/>
      </c>
      <c r="C831" s="1" t="str">
        <f t="shared" ca="1" si="451"/>
        <v/>
      </c>
      <c r="D831" s="1" t="str">
        <f t="shared" ca="1" si="452"/>
        <v/>
      </c>
      <c r="F831" s="10"/>
      <c r="G831" s="136" t="str">
        <f t="shared" si="453"/>
        <v/>
      </c>
      <c r="H831" s="27"/>
      <c r="I831" s="28"/>
      <c r="J831" s="28"/>
      <c r="K831" s="29"/>
      <c r="L831" s="136"/>
      <c r="M831" s="136"/>
      <c r="N831" s="136"/>
      <c r="O831" s="26" t="str">
        <f t="shared" si="454"/>
        <v/>
      </c>
      <c r="P831" s="218" t="str">
        <f t="shared" si="455"/>
        <v/>
      </c>
      <c r="Q831" s="26" t="str">
        <f t="shared" si="456"/>
        <v/>
      </c>
      <c r="R831" s="22"/>
      <c r="S831" s="99"/>
      <c r="T831" s="10"/>
      <c r="U831" s="229" t="str">
        <f t="shared" si="457"/>
        <v/>
      </c>
      <c r="V831" s="230"/>
      <c r="W831" s="230"/>
      <c r="X831" s="230"/>
      <c r="Y831" s="230"/>
      <c r="Z831" s="22" t="str">
        <f>""</f>
        <v/>
      </c>
      <c r="AB831" s="23" t="str">
        <f t="shared" si="458"/>
        <v/>
      </c>
      <c r="AC831" s="2" t="b">
        <f>COUNT(Q831:Q$2500)&gt;0</f>
        <v>0</v>
      </c>
      <c r="AD831" s="2" t="b">
        <f t="shared" si="441"/>
        <v>0</v>
      </c>
      <c r="AE831" s="2" t="b">
        <f t="shared" si="442"/>
        <v>0</v>
      </c>
      <c r="AF831" s="2" t="b">
        <f t="shared" si="443"/>
        <v>0</v>
      </c>
      <c r="AG831" s="2" t="b">
        <f>OR(
  AND(AC831,NOT(AC832)),
  AND(AF831,WEEKDAY(AH830,2)=EINSTELLUNGEN!$D$12),
  AND(AF831,AH831=$J$35)
)</f>
        <v>0</v>
      </c>
      <c r="AH831" s="2">
        <f>IF(AE831,AH830+IF(WEEKDAY(AH830+1,2)&lt;=EINSTELLUNGEN!$D$12,1,$J$36),AH830)</f>
        <v>42020</v>
      </c>
      <c r="AI831" s="2">
        <f t="shared" si="444"/>
        <v>2019</v>
      </c>
      <c r="AJ831" s="2">
        <f t="shared" si="445"/>
        <v>201901</v>
      </c>
      <c r="AK831" s="2">
        <f t="shared" si="446"/>
        <v>201901</v>
      </c>
      <c r="AL831" s="2">
        <f t="shared" si="474"/>
        <v>201903</v>
      </c>
      <c r="AM831" s="2" t="b">
        <f t="shared" si="447"/>
        <v>1</v>
      </c>
      <c r="AN831" s="4" t="e">
        <f t="shared" si="459"/>
        <v>#N/A</v>
      </c>
      <c r="AO831" s="4" t="e">
        <f t="shared" si="460"/>
        <v>#N/A</v>
      </c>
      <c r="AP831" s="2" t="str">
        <f>IF(AD831,
  IF(ISBLANK(H831),
    AP830,
    IF(LEN(H831)=1,
      IF(OR(UPPER(H831)="A",UPPER(H831)="I"),
        EINSTELLUNGEN!$D$21,
        IF(OR(UPPER(H831)="B",UPPER(H831)="M"),
          EINSTELLUNGEN!$D$22,
          IF(OR(UPPER(H831)="C",UPPER(H831)="S"),
            EINSTELLUNGEN!$D$23,
            IF(UPPER(H831)="D",
              EINSTELLUNGEN!$D$24,
              IF(UPPER(H831)="E",
                EINSTELLUNGEN!$D$25,
                UPPER(H831)))))),
      IF(ISNUMBER(H831),
        EINSTELLUNGEN!$D$20&amp;H831,
        UPPER(H831)))),
  "")</f>
        <v/>
      </c>
      <c r="AQ831" s="2" t="str">
        <f t="shared" si="461"/>
        <v/>
      </c>
      <c r="AR831" s="2">
        <f t="shared" si="462"/>
        <v>0</v>
      </c>
      <c r="AS831" s="145">
        <f t="shared" si="463"/>
        <v>0.33333333333333331</v>
      </c>
      <c r="AT831" s="2">
        <f t="shared" si="464"/>
        <v>0</v>
      </c>
      <c r="AU831" s="2">
        <f t="shared" si="465"/>
        <v>0</v>
      </c>
      <c r="AV831" s="2">
        <f t="shared" si="466"/>
        <v>0</v>
      </c>
      <c r="AW831" s="2">
        <f t="shared" si="467"/>
        <v>0</v>
      </c>
      <c r="AX831" s="2">
        <f t="shared" si="448"/>
        <v>0</v>
      </c>
      <c r="AY831" s="2">
        <f t="shared" si="468"/>
        <v>0</v>
      </c>
      <c r="AZ831" s="145" t="e">
        <f t="shared" si="469"/>
        <v>#N/A</v>
      </c>
      <c r="BA831" s="145" t="e">
        <f t="shared" si="470"/>
        <v>#N/A</v>
      </c>
      <c r="BB831" s="145">
        <f t="shared" si="471"/>
        <v>2.083333333333337E-2</v>
      </c>
      <c r="BC831" s="2">
        <f>IF(AM831,
  IF(AND(AL831=$J$31,_xlfn.DAYS(AH831,DATE(AI831,1,1))&lt;7),
    MAX(0,EINSTELLUNGEN!$D$12+1-WEEKDAY(DATE(EINSTELLUNGEN!$D$9,EINSTELLUNGEN!$D$10,1),2)),
    IF(AL831=$J$33,
      MIN(EINSTELLUNGEN!$D$12,WEEKDAY(DATE(EINSTELLUNGEN!$D$9,12,31),2)),
      EINSTELLUNGEN!$D$12
  )) - SUMIF(AL$50:AL$2500,"="&amp;AL831,AX$50:AX$2500),
  0)</f>
        <v>3</v>
      </c>
      <c r="BD831" s="2">
        <f t="shared" si="472"/>
        <v>0.33333333333333331</v>
      </c>
      <c r="BE831" s="2">
        <f t="shared" si="473"/>
        <v>0</v>
      </c>
    </row>
    <row r="832" spans="1:57" ht="10.5" customHeight="1">
      <c r="A832" s="1" t="str">
        <f t="shared" ca="1" si="449"/>
        <v/>
      </c>
      <c r="B832" s="1" t="str">
        <f t="shared" ca="1" si="450"/>
        <v/>
      </c>
      <c r="C832" s="1" t="str">
        <f t="shared" ca="1" si="451"/>
        <v/>
      </c>
      <c r="D832" s="1" t="str">
        <f t="shared" ca="1" si="452"/>
        <v/>
      </c>
      <c r="F832" s="10"/>
      <c r="G832" s="136" t="str">
        <f t="shared" si="453"/>
        <v/>
      </c>
      <c r="H832" s="27"/>
      <c r="I832" s="28"/>
      <c r="J832" s="28"/>
      <c r="K832" s="29"/>
      <c r="L832" s="136"/>
      <c r="M832" s="136"/>
      <c r="N832" s="136"/>
      <c r="O832" s="26" t="str">
        <f t="shared" si="454"/>
        <v/>
      </c>
      <c r="P832" s="218" t="str">
        <f t="shared" si="455"/>
        <v/>
      </c>
      <c r="Q832" s="26" t="str">
        <f t="shared" si="456"/>
        <v/>
      </c>
      <c r="R832" s="22"/>
      <c r="S832" s="99"/>
      <c r="T832" s="10"/>
      <c r="U832" s="229" t="str">
        <f t="shared" si="457"/>
        <v/>
      </c>
      <c r="V832" s="230"/>
      <c r="W832" s="230"/>
      <c r="X832" s="230"/>
      <c r="Y832" s="230"/>
      <c r="Z832" s="22" t="str">
        <f>""</f>
        <v/>
      </c>
      <c r="AB832" s="23" t="str">
        <f t="shared" si="458"/>
        <v/>
      </c>
      <c r="AC832" s="2" t="b">
        <f>COUNT(Q832:Q$2500)&gt;0</f>
        <v>0</v>
      </c>
      <c r="AD832" s="2" t="b">
        <f t="shared" si="441"/>
        <v>0</v>
      </c>
      <c r="AE832" s="2" t="b">
        <f t="shared" si="442"/>
        <v>0</v>
      </c>
      <c r="AF832" s="2" t="b">
        <f t="shared" si="443"/>
        <v>0</v>
      </c>
      <c r="AG832" s="2" t="b">
        <f>OR(
  AND(AC832,NOT(AC833)),
  AND(AF832,WEEKDAY(AH831,2)=EINSTELLUNGEN!$D$12),
  AND(AF832,AH832=$J$35)
)</f>
        <v>0</v>
      </c>
      <c r="AH832" s="2">
        <f>IF(AE832,AH831+IF(WEEKDAY(AH831+1,2)&lt;=EINSTELLUNGEN!$D$12,1,$J$36),AH831)</f>
        <v>42020</v>
      </c>
      <c r="AI832" s="2">
        <f t="shared" si="444"/>
        <v>2019</v>
      </c>
      <c r="AJ832" s="2">
        <f t="shared" si="445"/>
        <v>201901</v>
      </c>
      <c r="AK832" s="2">
        <f t="shared" si="446"/>
        <v>201901</v>
      </c>
      <c r="AL832" s="2">
        <f t="shared" si="474"/>
        <v>201903</v>
      </c>
      <c r="AM832" s="2" t="b">
        <f t="shared" si="447"/>
        <v>1</v>
      </c>
      <c r="AN832" s="4" t="e">
        <f t="shared" si="459"/>
        <v>#N/A</v>
      </c>
      <c r="AO832" s="4" t="e">
        <f t="shared" si="460"/>
        <v>#N/A</v>
      </c>
      <c r="AP832" s="2" t="str">
        <f>IF(AD832,
  IF(ISBLANK(H832),
    AP831,
    IF(LEN(H832)=1,
      IF(OR(UPPER(H832)="A",UPPER(H832)="I"),
        EINSTELLUNGEN!$D$21,
        IF(OR(UPPER(H832)="B",UPPER(H832)="M"),
          EINSTELLUNGEN!$D$22,
          IF(OR(UPPER(H832)="C",UPPER(H832)="S"),
            EINSTELLUNGEN!$D$23,
            IF(UPPER(H832)="D",
              EINSTELLUNGEN!$D$24,
              IF(UPPER(H832)="E",
                EINSTELLUNGEN!$D$25,
                UPPER(H832)))))),
      IF(ISNUMBER(H832),
        EINSTELLUNGEN!$D$20&amp;H832,
        UPPER(H832)))),
  "")</f>
        <v/>
      </c>
      <c r="AQ832" s="2" t="str">
        <f t="shared" si="461"/>
        <v/>
      </c>
      <c r="AR832" s="2">
        <f t="shared" si="462"/>
        <v>0</v>
      </c>
      <c r="AS832" s="145">
        <f t="shared" si="463"/>
        <v>0.33333333333333331</v>
      </c>
      <c r="AT832" s="2">
        <f t="shared" si="464"/>
        <v>0</v>
      </c>
      <c r="AU832" s="2">
        <f t="shared" si="465"/>
        <v>0</v>
      </c>
      <c r="AV832" s="2">
        <f t="shared" si="466"/>
        <v>0</v>
      </c>
      <c r="AW832" s="2">
        <f t="shared" si="467"/>
        <v>0</v>
      </c>
      <c r="AX832" s="2">
        <f t="shared" si="448"/>
        <v>0</v>
      </c>
      <c r="AY832" s="2">
        <f t="shared" si="468"/>
        <v>0</v>
      </c>
      <c r="AZ832" s="145" t="e">
        <f t="shared" si="469"/>
        <v>#N/A</v>
      </c>
      <c r="BA832" s="145" t="e">
        <f t="shared" si="470"/>
        <v>#N/A</v>
      </c>
      <c r="BB832" s="145">
        <f t="shared" si="471"/>
        <v>2.083333333333337E-2</v>
      </c>
      <c r="BC832" s="2">
        <f>IF(AM832,
  IF(AND(AL832=$J$31,_xlfn.DAYS(AH832,DATE(AI832,1,1))&lt;7),
    MAX(0,EINSTELLUNGEN!$D$12+1-WEEKDAY(DATE(EINSTELLUNGEN!$D$9,EINSTELLUNGEN!$D$10,1),2)),
    IF(AL832=$J$33,
      MIN(EINSTELLUNGEN!$D$12,WEEKDAY(DATE(EINSTELLUNGEN!$D$9,12,31),2)),
      EINSTELLUNGEN!$D$12
  )) - SUMIF(AL$50:AL$2500,"="&amp;AL832,AX$50:AX$2500),
  0)</f>
        <v>3</v>
      </c>
      <c r="BD832" s="2">
        <f t="shared" si="472"/>
        <v>0.33333333333333331</v>
      </c>
      <c r="BE832" s="2">
        <f t="shared" si="473"/>
        <v>0</v>
      </c>
    </row>
    <row r="833" spans="1:57" ht="10.5" customHeight="1">
      <c r="A833" s="1" t="str">
        <f t="shared" ca="1" si="449"/>
        <v/>
      </c>
      <c r="B833" s="1" t="str">
        <f t="shared" ca="1" si="450"/>
        <v/>
      </c>
      <c r="C833" s="1" t="str">
        <f t="shared" ca="1" si="451"/>
        <v/>
      </c>
      <c r="D833" s="1" t="str">
        <f t="shared" ca="1" si="452"/>
        <v/>
      </c>
      <c r="F833" s="10"/>
      <c r="G833" s="136" t="str">
        <f t="shared" si="453"/>
        <v/>
      </c>
      <c r="H833" s="27"/>
      <c r="I833" s="28"/>
      <c r="J833" s="28"/>
      <c r="K833" s="29"/>
      <c r="L833" s="136"/>
      <c r="M833" s="136"/>
      <c r="N833" s="136"/>
      <c r="O833" s="26" t="str">
        <f t="shared" si="454"/>
        <v/>
      </c>
      <c r="P833" s="218" t="str">
        <f t="shared" si="455"/>
        <v/>
      </c>
      <c r="Q833" s="26" t="str">
        <f t="shared" si="456"/>
        <v/>
      </c>
      <c r="R833" s="22"/>
      <c r="S833" s="99"/>
      <c r="T833" s="10"/>
      <c r="U833" s="229" t="str">
        <f t="shared" si="457"/>
        <v/>
      </c>
      <c r="V833" s="230"/>
      <c r="W833" s="230"/>
      <c r="X833" s="230"/>
      <c r="Y833" s="230"/>
      <c r="Z833" s="22" t="str">
        <f>""</f>
        <v/>
      </c>
      <c r="AB833" s="23" t="str">
        <f t="shared" si="458"/>
        <v/>
      </c>
      <c r="AC833" s="2" t="b">
        <f>COUNT(Q833:Q$2500)&gt;0</f>
        <v>0</v>
      </c>
      <c r="AD833" s="2" t="b">
        <f t="shared" si="441"/>
        <v>0</v>
      </c>
      <c r="AE833" s="2" t="b">
        <f t="shared" si="442"/>
        <v>0</v>
      </c>
      <c r="AF833" s="2" t="b">
        <f t="shared" si="443"/>
        <v>0</v>
      </c>
      <c r="AG833" s="2" t="b">
        <f>OR(
  AND(AC833,NOT(AC834)),
  AND(AF833,WEEKDAY(AH832,2)=EINSTELLUNGEN!$D$12),
  AND(AF833,AH833=$J$35)
)</f>
        <v>0</v>
      </c>
      <c r="AH833" s="2">
        <f>IF(AE833,AH832+IF(WEEKDAY(AH832+1,2)&lt;=EINSTELLUNGEN!$D$12,1,$J$36),AH832)</f>
        <v>42020</v>
      </c>
      <c r="AI833" s="2">
        <f t="shared" si="444"/>
        <v>2019</v>
      </c>
      <c r="AJ833" s="2">
        <f t="shared" si="445"/>
        <v>201901</v>
      </c>
      <c r="AK833" s="2">
        <f t="shared" si="446"/>
        <v>201901</v>
      </c>
      <c r="AL833" s="2">
        <f t="shared" si="474"/>
        <v>201903</v>
      </c>
      <c r="AM833" s="2" t="b">
        <f t="shared" si="447"/>
        <v>1</v>
      </c>
      <c r="AN833" s="4" t="e">
        <f t="shared" si="459"/>
        <v>#N/A</v>
      </c>
      <c r="AO833" s="4" t="e">
        <f t="shared" si="460"/>
        <v>#N/A</v>
      </c>
      <c r="AP833" s="2" t="str">
        <f>IF(AD833,
  IF(ISBLANK(H833),
    AP832,
    IF(LEN(H833)=1,
      IF(OR(UPPER(H833)="A",UPPER(H833)="I"),
        EINSTELLUNGEN!$D$21,
        IF(OR(UPPER(H833)="B",UPPER(H833)="M"),
          EINSTELLUNGEN!$D$22,
          IF(OR(UPPER(H833)="C",UPPER(H833)="S"),
            EINSTELLUNGEN!$D$23,
            IF(UPPER(H833)="D",
              EINSTELLUNGEN!$D$24,
              IF(UPPER(H833)="E",
                EINSTELLUNGEN!$D$25,
                UPPER(H833)))))),
      IF(ISNUMBER(H833),
        EINSTELLUNGEN!$D$20&amp;H833,
        UPPER(H833)))),
  "")</f>
        <v/>
      </c>
      <c r="AQ833" s="2" t="str">
        <f t="shared" si="461"/>
        <v/>
      </c>
      <c r="AR833" s="2">
        <f t="shared" si="462"/>
        <v>0</v>
      </c>
      <c r="AS833" s="145">
        <f t="shared" si="463"/>
        <v>0.33333333333333331</v>
      </c>
      <c r="AT833" s="2">
        <f t="shared" si="464"/>
        <v>0</v>
      </c>
      <c r="AU833" s="2">
        <f t="shared" si="465"/>
        <v>0</v>
      </c>
      <c r="AV833" s="2">
        <f t="shared" si="466"/>
        <v>0</v>
      </c>
      <c r="AW833" s="2">
        <f t="shared" si="467"/>
        <v>0</v>
      </c>
      <c r="AX833" s="2">
        <f t="shared" si="448"/>
        <v>0</v>
      </c>
      <c r="AY833" s="2">
        <f t="shared" si="468"/>
        <v>0</v>
      </c>
      <c r="AZ833" s="145" t="e">
        <f t="shared" si="469"/>
        <v>#N/A</v>
      </c>
      <c r="BA833" s="145" t="e">
        <f t="shared" si="470"/>
        <v>#N/A</v>
      </c>
      <c r="BB833" s="145">
        <f t="shared" si="471"/>
        <v>2.083333333333337E-2</v>
      </c>
      <c r="BC833" s="2">
        <f>IF(AM833,
  IF(AND(AL833=$J$31,_xlfn.DAYS(AH833,DATE(AI833,1,1))&lt;7),
    MAX(0,EINSTELLUNGEN!$D$12+1-WEEKDAY(DATE(EINSTELLUNGEN!$D$9,EINSTELLUNGEN!$D$10,1),2)),
    IF(AL833=$J$33,
      MIN(EINSTELLUNGEN!$D$12,WEEKDAY(DATE(EINSTELLUNGEN!$D$9,12,31),2)),
      EINSTELLUNGEN!$D$12
  )) - SUMIF(AL$50:AL$2500,"="&amp;AL833,AX$50:AX$2500),
  0)</f>
        <v>3</v>
      </c>
      <c r="BD833" s="2">
        <f t="shared" si="472"/>
        <v>0.33333333333333331</v>
      </c>
      <c r="BE833" s="2">
        <f t="shared" si="473"/>
        <v>0</v>
      </c>
    </row>
    <row r="834" spans="1:57" ht="10.5" customHeight="1">
      <c r="A834" s="1" t="str">
        <f t="shared" ca="1" si="449"/>
        <v/>
      </c>
      <c r="B834" s="1" t="str">
        <f t="shared" ca="1" si="450"/>
        <v/>
      </c>
      <c r="C834" s="1" t="str">
        <f t="shared" ca="1" si="451"/>
        <v/>
      </c>
      <c r="D834" s="1" t="str">
        <f t="shared" ca="1" si="452"/>
        <v/>
      </c>
      <c r="F834" s="10"/>
      <c r="G834" s="136" t="str">
        <f t="shared" si="453"/>
        <v/>
      </c>
      <c r="H834" s="27"/>
      <c r="I834" s="28"/>
      <c r="J834" s="28"/>
      <c r="K834" s="29"/>
      <c r="L834" s="136"/>
      <c r="M834" s="136"/>
      <c r="N834" s="136"/>
      <c r="O834" s="26" t="str">
        <f t="shared" si="454"/>
        <v/>
      </c>
      <c r="P834" s="218" t="str">
        <f t="shared" si="455"/>
        <v/>
      </c>
      <c r="Q834" s="26" t="str">
        <f t="shared" si="456"/>
        <v/>
      </c>
      <c r="R834" s="22"/>
      <c r="S834" s="99"/>
      <c r="T834" s="10"/>
      <c r="U834" s="229" t="str">
        <f t="shared" si="457"/>
        <v/>
      </c>
      <c r="V834" s="230"/>
      <c r="W834" s="230"/>
      <c r="X834" s="230"/>
      <c r="Y834" s="230"/>
      <c r="Z834" s="22" t="str">
        <f>""</f>
        <v/>
      </c>
      <c r="AB834" s="23" t="str">
        <f t="shared" si="458"/>
        <v/>
      </c>
      <c r="AC834" s="2" t="b">
        <f>COUNT(Q834:Q$2500)&gt;0</f>
        <v>0</v>
      </c>
      <c r="AD834" s="2" t="b">
        <f t="shared" si="441"/>
        <v>0</v>
      </c>
      <c r="AE834" s="2" t="b">
        <f t="shared" si="442"/>
        <v>0</v>
      </c>
      <c r="AF834" s="2" t="b">
        <f t="shared" si="443"/>
        <v>0</v>
      </c>
      <c r="AG834" s="2" t="b">
        <f>OR(
  AND(AC834,NOT(AC835)),
  AND(AF834,WEEKDAY(AH833,2)=EINSTELLUNGEN!$D$12),
  AND(AF834,AH834=$J$35)
)</f>
        <v>0</v>
      </c>
      <c r="AH834" s="2">
        <f>IF(AE834,AH833+IF(WEEKDAY(AH833+1,2)&lt;=EINSTELLUNGEN!$D$12,1,$J$36),AH833)</f>
        <v>42020</v>
      </c>
      <c r="AI834" s="2">
        <f t="shared" si="444"/>
        <v>2019</v>
      </c>
      <c r="AJ834" s="2">
        <f t="shared" si="445"/>
        <v>201901</v>
      </c>
      <c r="AK834" s="2">
        <f t="shared" si="446"/>
        <v>201901</v>
      </c>
      <c r="AL834" s="2">
        <f t="shared" si="474"/>
        <v>201903</v>
      </c>
      <c r="AM834" s="2" t="b">
        <f t="shared" si="447"/>
        <v>1</v>
      </c>
      <c r="AN834" s="4" t="e">
        <f t="shared" si="459"/>
        <v>#N/A</v>
      </c>
      <c r="AO834" s="4" t="e">
        <f t="shared" si="460"/>
        <v>#N/A</v>
      </c>
      <c r="AP834" s="2" t="str">
        <f>IF(AD834,
  IF(ISBLANK(H834),
    AP833,
    IF(LEN(H834)=1,
      IF(OR(UPPER(H834)="A",UPPER(H834)="I"),
        EINSTELLUNGEN!$D$21,
        IF(OR(UPPER(H834)="B",UPPER(H834)="M"),
          EINSTELLUNGEN!$D$22,
          IF(OR(UPPER(H834)="C",UPPER(H834)="S"),
            EINSTELLUNGEN!$D$23,
            IF(UPPER(H834)="D",
              EINSTELLUNGEN!$D$24,
              IF(UPPER(H834)="E",
                EINSTELLUNGEN!$D$25,
                UPPER(H834)))))),
      IF(ISNUMBER(H834),
        EINSTELLUNGEN!$D$20&amp;H834,
        UPPER(H834)))),
  "")</f>
        <v/>
      </c>
      <c r="AQ834" s="2" t="str">
        <f t="shared" si="461"/>
        <v/>
      </c>
      <c r="AR834" s="2">
        <f t="shared" si="462"/>
        <v>0</v>
      </c>
      <c r="AS834" s="145">
        <f t="shared" si="463"/>
        <v>0.33333333333333331</v>
      </c>
      <c r="AT834" s="2">
        <f t="shared" si="464"/>
        <v>0</v>
      </c>
      <c r="AU834" s="2">
        <f t="shared" si="465"/>
        <v>0</v>
      </c>
      <c r="AV834" s="2">
        <f t="shared" si="466"/>
        <v>0</v>
      </c>
      <c r="AW834" s="2">
        <f t="shared" si="467"/>
        <v>0</v>
      </c>
      <c r="AX834" s="2">
        <f t="shared" si="448"/>
        <v>0</v>
      </c>
      <c r="AY834" s="2">
        <f t="shared" si="468"/>
        <v>0</v>
      </c>
      <c r="AZ834" s="145" t="e">
        <f t="shared" si="469"/>
        <v>#N/A</v>
      </c>
      <c r="BA834" s="145" t="e">
        <f t="shared" si="470"/>
        <v>#N/A</v>
      </c>
      <c r="BB834" s="145">
        <f t="shared" si="471"/>
        <v>2.083333333333337E-2</v>
      </c>
      <c r="BC834" s="2">
        <f>IF(AM834,
  IF(AND(AL834=$J$31,_xlfn.DAYS(AH834,DATE(AI834,1,1))&lt;7),
    MAX(0,EINSTELLUNGEN!$D$12+1-WEEKDAY(DATE(EINSTELLUNGEN!$D$9,EINSTELLUNGEN!$D$10,1),2)),
    IF(AL834=$J$33,
      MIN(EINSTELLUNGEN!$D$12,WEEKDAY(DATE(EINSTELLUNGEN!$D$9,12,31),2)),
      EINSTELLUNGEN!$D$12
  )) - SUMIF(AL$50:AL$2500,"="&amp;AL834,AX$50:AX$2500),
  0)</f>
        <v>3</v>
      </c>
      <c r="BD834" s="2">
        <f t="shared" si="472"/>
        <v>0.33333333333333331</v>
      </c>
      <c r="BE834" s="2">
        <f t="shared" si="473"/>
        <v>0</v>
      </c>
    </row>
    <row r="835" spans="1:57" ht="10.5" customHeight="1">
      <c r="A835" s="1" t="str">
        <f t="shared" ca="1" si="449"/>
        <v/>
      </c>
      <c r="B835" s="1" t="str">
        <f t="shared" ca="1" si="450"/>
        <v/>
      </c>
      <c r="C835" s="1" t="str">
        <f t="shared" ca="1" si="451"/>
        <v/>
      </c>
      <c r="D835" s="1" t="str">
        <f t="shared" ca="1" si="452"/>
        <v/>
      </c>
      <c r="F835" s="10"/>
      <c r="G835" s="136" t="str">
        <f t="shared" si="453"/>
        <v/>
      </c>
      <c r="H835" s="27"/>
      <c r="I835" s="28"/>
      <c r="J835" s="28"/>
      <c r="K835" s="29"/>
      <c r="L835" s="136"/>
      <c r="M835" s="136"/>
      <c r="N835" s="136"/>
      <c r="O835" s="26" t="str">
        <f t="shared" si="454"/>
        <v/>
      </c>
      <c r="P835" s="218" t="str">
        <f t="shared" si="455"/>
        <v/>
      </c>
      <c r="Q835" s="26" t="str">
        <f t="shared" si="456"/>
        <v/>
      </c>
      <c r="R835" s="22"/>
      <c r="S835" s="99"/>
      <c r="T835" s="10"/>
      <c r="U835" s="229" t="str">
        <f t="shared" si="457"/>
        <v/>
      </c>
      <c r="V835" s="230"/>
      <c r="W835" s="230"/>
      <c r="X835" s="230"/>
      <c r="Y835" s="230"/>
      <c r="Z835" s="22" t="str">
        <f>""</f>
        <v/>
      </c>
      <c r="AB835" s="23" t="str">
        <f t="shared" si="458"/>
        <v/>
      </c>
      <c r="AC835" s="2" t="b">
        <f>COUNT(Q835:Q$2500)&gt;0</f>
        <v>0</v>
      </c>
      <c r="AD835" s="2" t="b">
        <f t="shared" si="441"/>
        <v>0</v>
      </c>
      <c r="AE835" s="2" t="b">
        <f t="shared" si="442"/>
        <v>0</v>
      </c>
      <c r="AF835" s="2" t="b">
        <f t="shared" si="443"/>
        <v>0</v>
      </c>
      <c r="AG835" s="2" t="b">
        <f>OR(
  AND(AC835,NOT(AC836)),
  AND(AF835,WEEKDAY(AH834,2)=EINSTELLUNGEN!$D$12),
  AND(AF835,AH835=$J$35)
)</f>
        <v>0</v>
      </c>
      <c r="AH835" s="2">
        <f>IF(AE835,AH834+IF(WEEKDAY(AH834+1,2)&lt;=EINSTELLUNGEN!$D$12,1,$J$36),AH834)</f>
        <v>42020</v>
      </c>
      <c r="AI835" s="2">
        <f t="shared" si="444"/>
        <v>2019</v>
      </c>
      <c r="AJ835" s="2">
        <f t="shared" si="445"/>
        <v>201901</v>
      </c>
      <c r="AK835" s="2">
        <f t="shared" si="446"/>
        <v>201901</v>
      </c>
      <c r="AL835" s="2">
        <f t="shared" si="474"/>
        <v>201903</v>
      </c>
      <c r="AM835" s="2" t="b">
        <f t="shared" si="447"/>
        <v>1</v>
      </c>
      <c r="AN835" s="4" t="e">
        <f t="shared" si="459"/>
        <v>#N/A</v>
      </c>
      <c r="AO835" s="4" t="e">
        <f t="shared" si="460"/>
        <v>#N/A</v>
      </c>
      <c r="AP835" s="2" t="str">
        <f>IF(AD835,
  IF(ISBLANK(H835),
    AP834,
    IF(LEN(H835)=1,
      IF(OR(UPPER(H835)="A",UPPER(H835)="I"),
        EINSTELLUNGEN!$D$21,
        IF(OR(UPPER(H835)="B",UPPER(H835)="M"),
          EINSTELLUNGEN!$D$22,
          IF(OR(UPPER(H835)="C",UPPER(H835)="S"),
            EINSTELLUNGEN!$D$23,
            IF(UPPER(H835)="D",
              EINSTELLUNGEN!$D$24,
              IF(UPPER(H835)="E",
                EINSTELLUNGEN!$D$25,
                UPPER(H835)))))),
      IF(ISNUMBER(H835),
        EINSTELLUNGEN!$D$20&amp;H835,
        UPPER(H835)))),
  "")</f>
        <v/>
      </c>
      <c r="AQ835" s="2" t="str">
        <f t="shared" si="461"/>
        <v/>
      </c>
      <c r="AR835" s="2">
        <f t="shared" si="462"/>
        <v>0</v>
      </c>
      <c r="AS835" s="145">
        <f t="shared" si="463"/>
        <v>0.33333333333333331</v>
      </c>
      <c r="AT835" s="2">
        <f t="shared" si="464"/>
        <v>0</v>
      </c>
      <c r="AU835" s="2">
        <f t="shared" si="465"/>
        <v>0</v>
      </c>
      <c r="AV835" s="2">
        <f t="shared" si="466"/>
        <v>0</v>
      </c>
      <c r="AW835" s="2">
        <f t="shared" si="467"/>
        <v>0</v>
      </c>
      <c r="AX835" s="2">
        <f t="shared" si="448"/>
        <v>0</v>
      </c>
      <c r="AY835" s="2">
        <f t="shared" si="468"/>
        <v>0</v>
      </c>
      <c r="AZ835" s="145" t="e">
        <f t="shared" si="469"/>
        <v>#N/A</v>
      </c>
      <c r="BA835" s="145" t="e">
        <f t="shared" si="470"/>
        <v>#N/A</v>
      </c>
      <c r="BB835" s="145">
        <f t="shared" si="471"/>
        <v>2.083333333333337E-2</v>
      </c>
      <c r="BC835" s="2">
        <f>IF(AM835,
  IF(AND(AL835=$J$31,_xlfn.DAYS(AH835,DATE(AI835,1,1))&lt;7),
    MAX(0,EINSTELLUNGEN!$D$12+1-WEEKDAY(DATE(EINSTELLUNGEN!$D$9,EINSTELLUNGEN!$D$10,1),2)),
    IF(AL835=$J$33,
      MIN(EINSTELLUNGEN!$D$12,WEEKDAY(DATE(EINSTELLUNGEN!$D$9,12,31),2)),
      EINSTELLUNGEN!$D$12
  )) - SUMIF(AL$50:AL$2500,"="&amp;AL835,AX$50:AX$2500),
  0)</f>
        <v>3</v>
      </c>
      <c r="BD835" s="2">
        <f t="shared" si="472"/>
        <v>0.33333333333333331</v>
      </c>
      <c r="BE835" s="2">
        <f t="shared" si="473"/>
        <v>0</v>
      </c>
    </row>
    <row r="836" spans="1:57" ht="10.5" customHeight="1">
      <c r="A836" s="1" t="str">
        <f t="shared" ca="1" si="449"/>
        <v/>
      </c>
      <c r="B836" s="1" t="str">
        <f t="shared" ca="1" si="450"/>
        <v/>
      </c>
      <c r="C836" s="1" t="str">
        <f t="shared" ca="1" si="451"/>
        <v/>
      </c>
      <c r="D836" s="1" t="str">
        <f t="shared" ca="1" si="452"/>
        <v/>
      </c>
      <c r="F836" s="10"/>
      <c r="G836" s="136" t="str">
        <f t="shared" si="453"/>
        <v/>
      </c>
      <c r="H836" s="27"/>
      <c r="I836" s="28"/>
      <c r="J836" s="28"/>
      <c r="K836" s="29"/>
      <c r="L836" s="136"/>
      <c r="M836" s="136"/>
      <c r="N836" s="136"/>
      <c r="O836" s="26" t="str">
        <f t="shared" si="454"/>
        <v/>
      </c>
      <c r="P836" s="218" t="str">
        <f t="shared" si="455"/>
        <v/>
      </c>
      <c r="Q836" s="26" t="str">
        <f t="shared" si="456"/>
        <v/>
      </c>
      <c r="R836" s="22"/>
      <c r="S836" s="99"/>
      <c r="T836" s="10"/>
      <c r="U836" s="229" t="str">
        <f t="shared" si="457"/>
        <v/>
      </c>
      <c r="V836" s="230"/>
      <c r="W836" s="230"/>
      <c r="X836" s="230"/>
      <c r="Y836" s="230"/>
      <c r="Z836" s="22" t="str">
        <f>""</f>
        <v/>
      </c>
      <c r="AB836" s="23" t="str">
        <f t="shared" si="458"/>
        <v/>
      </c>
      <c r="AC836" s="2" t="b">
        <f>COUNT(Q836:Q$2500)&gt;0</f>
        <v>0</v>
      </c>
      <c r="AD836" s="2" t="b">
        <f t="shared" si="441"/>
        <v>0</v>
      </c>
      <c r="AE836" s="2" t="b">
        <f t="shared" si="442"/>
        <v>0</v>
      </c>
      <c r="AF836" s="2" t="b">
        <f t="shared" si="443"/>
        <v>0</v>
      </c>
      <c r="AG836" s="2" t="b">
        <f>OR(
  AND(AC836,NOT(AC837)),
  AND(AF836,WEEKDAY(AH835,2)=EINSTELLUNGEN!$D$12),
  AND(AF836,AH836=$J$35)
)</f>
        <v>0</v>
      </c>
      <c r="AH836" s="2">
        <f>IF(AE836,AH835+IF(WEEKDAY(AH835+1,2)&lt;=EINSTELLUNGEN!$D$12,1,$J$36),AH835)</f>
        <v>42020</v>
      </c>
      <c r="AI836" s="2">
        <f t="shared" si="444"/>
        <v>2019</v>
      </c>
      <c r="AJ836" s="2">
        <f t="shared" si="445"/>
        <v>201901</v>
      </c>
      <c r="AK836" s="2">
        <f t="shared" si="446"/>
        <v>201901</v>
      </c>
      <c r="AL836" s="2">
        <f t="shared" si="474"/>
        <v>201903</v>
      </c>
      <c r="AM836" s="2" t="b">
        <f t="shared" si="447"/>
        <v>1</v>
      </c>
      <c r="AN836" s="4" t="e">
        <f t="shared" si="459"/>
        <v>#N/A</v>
      </c>
      <c r="AO836" s="4" t="e">
        <f t="shared" si="460"/>
        <v>#N/A</v>
      </c>
      <c r="AP836" s="2" t="str">
        <f>IF(AD836,
  IF(ISBLANK(H836),
    AP835,
    IF(LEN(H836)=1,
      IF(OR(UPPER(H836)="A",UPPER(H836)="I"),
        EINSTELLUNGEN!$D$21,
        IF(OR(UPPER(H836)="B",UPPER(H836)="M"),
          EINSTELLUNGEN!$D$22,
          IF(OR(UPPER(H836)="C",UPPER(H836)="S"),
            EINSTELLUNGEN!$D$23,
            IF(UPPER(H836)="D",
              EINSTELLUNGEN!$D$24,
              IF(UPPER(H836)="E",
                EINSTELLUNGEN!$D$25,
                UPPER(H836)))))),
      IF(ISNUMBER(H836),
        EINSTELLUNGEN!$D$20&amp;H836,
        UPPER(H836)))),
  "")</f>
        <v/>
      </c>
      <c r="AQ836" s="2" t="str">
        <f t="shared" si="461"/>
        <v/>
      </c>
      <c r="AR836" s="2">
        <f t="shared" si="462"/>
        <v>0</v>
      </c>
      <c r="AS836" s="145">
        <f t="shared" si="463"/>
        <v>0.33333333333333331</v>
      </c>
      <c r="AT836" s="2">
        <f t="shared" si="464"/>
        <v>0</v>
      </c>
      <c r="AU836" s="2">
        <f t="shared" si="465"/>
        <v>0</v>
      </c>
      <c r="AV836" s="2">
        <f t="shared" si="466"/>
        <v>0</v>
      </c>
      <c r="AW836" s="2">
        <f t="shared" si="467"/>
        <v>0</v>
      </c>
      <c r="AX836" s="2">
        <f t="shared" si="448"/>
        <v>0</v>
      </c>
      <c r="AY836" s="2">
        <f t="shared" si="468"/>
        <v>0</v>
      </c>
      <c r="AZ836" s="145" t="e">
        <f t="shared" si="469"/>
        <v>#N/A</v>
      </c>
      <c r="BA836" s="145" t="e">
        <f t="shared" si="470"/>
        <v>#N/A</v>
      </c>
      <c r="BB836" s="145">
        <f t="shared" si="471"/>
        <v>2.083333333333337E-2</v>
      </c>
      <c r="BC836" s="2">
        <f>IF(AM836,
  IF(AND(AL836=$J$31,_xlfn.DAYS(AH836,DATE(AI836,1,1))&lt;7),
    MAX(0,EINSTELLUNGEN!$D$12+1-WEEKDAY(DATE(EINSTELLUNGEN!$D$9,EINSTELLUNGEN!$D$10,1),2)),
    IF(AL836=$J$33,
      MIN(EINSTELLUNGEN!$D$12,WEEKDAY(DATE(EINSTELLUNGEN!$D$9,12,31),2)),
      EINSTELLUNGEN!$D$12
  )) - SUMIF(AL$50:AL$2500,"="&amp;AL836,AX$50:AX$2500),
  0)</f>
        <v>3</v>
      </c>
      <c r="BD836" s="2">
        <f t="shared" si="472"/>
        <v>0.33333333333333331</v>
      </c>
      <c r="BE836" s="2">
        <f t="shared" si="473"/>
        <v>0</v>
      </c>
    </row>
    <row r="837" spans="1:57" ht="10.5" customHeight="1">
      <c r="A837" s="1" t="str">
        <f t="shared" ca="1" si="449"/>
        <v/>
      </c>
      <c r="B837" s="1" t="str">
        <f t="shared" ca="1" si="450"/>
        <v/>
      </c>
      <c r="C837" s="1" t="str">
        <f t="shared" ca="1" si="451"/>
        <v/>
      </c>
      <c r="D837" s="1" t="str">
        <f t="shared" ca="1" si="452"/>
        <v/>
      </c>
      <c r="F837" s="10"/>
      <c r="G837" s="136" t="str">
        <f t="shared" si="453"/>
        <v/>
      </c>
      <c r="H837" s="27"/>
      <c r="I837" s="28"/>
      <c r="J837" s="28"/>
      <c r="K837" s="29"/>
      <c r="L837" s="136"/>
      <c r="M837" s="136"/>
      <c r="N837" s="136"/>
      <c r="O837" s="26" t="str">
        <f t="shared" si="454"/>
        <v/>
      </c>
      <c r="P837" s="218" t="str">
        <f t="shared" si="455"/>
        <v/>
      </c>
      <c r="Q837" s="26" t="str">
        <f t="shared" si="456"/>
        <v/>
      </c>
      <c r="R837" s="22"/>
      <c r="S837" s="99"/>
      <c r="T837" s="10"/>
      <c r="U837" s="229" t="str">
        <f t="shared" si="457"/>
        <v/>
      </c>
      <c r="V837" s="230"/>
      <c r="W837" s="230"/>
      <c r="X837" s="230"/>
      <c r="Y837" s="230"/>
      <c r="Z837" s="22" t="str">
        <f>""</f>
        <v/>
      </c>
      <c r="AB837" s="23" t="str">
        <f t="shared" si="458"/>
        <v/>
      </c>
      <c r="AC837" s="2" t="b">
        <f>COUNT(Q837:Q$2500)&gt;0</f>
        <v>0</v>
      </c>
      <c r="AD837" s="2" t="b">
        <f t="shared" si="441"/>
        <v>0</v>
      </c>
      <c r="AE837" s="2" t="b">
        <f t="shared" si="442"/>
        <v>0</v>
      </c>
      <c r="AF837" s="2" t="b">
        <f t="shared" si="443"/>
        <v>0</v>
      </c>
      <c r="AG837" s="2" t="b">
        <f>OR(
  AND(AC837,NOT(AC838)),
  AND(AF837,WEEKDAY(AH836,2)=EINSTELLUNGEN!$D$12),
  AND(AF837,AH837=$J$35)
)</f>
        <v>0</v>
      </c>
      <c r="AH837" s="2">
        <f>IF(AE837,AH836+IF(WEEKDAY(AH836+1,2)&lt;=EINSTELLUNGEN!$D$12,1,$J$36),AH836)</f>
        <v>42020</v>
      </c>
      <c r="AI837" s="2">
        <f t="shared" si="444"/>
        <v>2019</v>
      </c>
      <c r="AJ837" s="2">
        <f t="shared" si="445"/>
        <v>201901</v>
      </c>
      <c r="AK837" s="2">
        <f t="shared" si="446"/>
        <v>201901</v>
      </c>
      <c r="AL837" s="2">
        <f t="shared" si="474"/>
        <v>201903</v>
      </c>
      <c r="AM837" s="2" t="b">
        <f t="shared" si="447"/>
        <v>1</v>
      </c>
      <c r="AN837" s="4" t="e">
        <f t="shared" si="459"/>
        <v>#N/A</v>
      </c>
      <c r="AO837" s="4" t="e">
        <f t="shared" si="460"/>
        <v>#N/A</v>
      </c>
      <c r="AP837" s="2" t="str">
        <f>IF(AD837,
  IF(ISBLANK(H837),
    AP836,
    IF(LEN(H837)=1,
      IF(OR(UPPER(H837)="A",UPPER(H837)="I"),
        EINSTELLUNGEN!$D$21,
        IF(OR(UPPER(H837)="B",UPPER(H837)="M"),
          EINSTELLUNGEN!$D$22,
          IF(OR(UPPER(H837)="C",UPPER(H837)="S"),
            EINSTELLUNGEN!$D$23,
            IF(UPPER(H837)="D",
              EINSTELLUNGEN!$D$24,
              IF(UPPER(H837)="E",
                EINSTELLUNGEN!$D$25,
                UPPER(H837)))))),
      IF(ISNUMBER(H837),
        EINSTELLUNGEN!$D$20&amp;H837,
        UPPER(H837)))),
  "")</f>
        <v/>
      </c>
      <c r="AQ837" s="2" t="str">
        <f t="shared" si="461"/>
        <v/>
      </c>
      <c r="AR837" s="2">
        <f t="shared" si="462"/>
        <v>0</v>
      </c>
      <c r="AS837" s="145">
        <f t="shared" si="463"/>
        <v>0.33333333333333331</v>
      </c>
      <c r="AT837" s="2">
        <f t="shared" si="464"/>
        <v>0</v>
      </c>
      <c r="AU837" s="2">
        <f t="shared" si="465"/>
        <v>0</v>
      </c>
      <c r="AV837" s="2">
        <f t="shared" si="466"/>
        <v>0</v>
      </c>
      <c r="AW837" s="2">
        <f t="shared" si="467"/>
        <v>0</v>
      </c>
      <c r="AX837" s="2">
        <f t="shared" si="448"/>
        <v>0</v>
      </c>
      <c r="AY837" s="2">
        <f t="shared" si="468"/>
        <v>0</v>
      </c>
      <c r="AZ837" s="145" t="e">
        <f t="shared" si="469"/>
        <v>#N/A</v>
      </c>
      <c r="BA837" s="145" t="e">
        <f t="shared" si="470"/>
        <v>#N/A</v>
      </c>
      <c r="BB837" s="145">
        <f t="shared" si="471"/>
        <v>2.083333333333337E-2</v>
      </c>
      <c r="BC837" s="2">
        <f>IF(AM837,
  IF(AND(AL837=$J$31,_xlfn.DAYS(AH837,DATE(AI837,1,1))&lt;7),
    MAX(0,EINSTELLUNGEN!$D$12+1-WEEKDAY(DATE(EINSTELLUNGEN!$D$9,EINSTELLUNGEN!$D$10,1),2)),
    IF(AL837=$J$33,
      MIN(EINSTELLUNGEN!$D$12,WEEKDAY(DATE(EINSTELLUNGEN!$D$9,12,31),2)),
      EINSTELLUNGEN!$D$12
  )) - SUMIF(AL$50:AL$2500,"="&amp;AL837,AX$50:AX$2500),
  0)</f>
        <v>3</v>
      </c>
      <c r="BD837" s="2">
        <f t="shared" si="472"/>
        <v>0.33333333333333331</v>
      </c>
      <c r="BE837" s="2">
        <f t="shared" si="473"/>
        <v>0</v>
      </c>
    </row>
    <row r="838" spans="1:57" ht="10.5" customHeight="1">
      <c r="A838" s="1" t="str">
        <f t="shared" ca="1" si="449"/>
        <v/>
      </c>
      <c r="B838" s="1" t="str">
        <f t="shared" ca="1" si="450"/>
        <v/>
      </c>
      <c r="C838" s="1" t="str">
        <f t="shared" ca="1" si="451"/>
        <v/>
      </c>
      <c r="D838" s="1" t="str">
        <f t="shared" ca="1" si="452"/>
        <v/>
      </c>
      <c r="F838" s="10"/>
      <c r="G838" s="136" t="str">
        <f t="shared" si="453"/>
        <v/>
      </c>
      <c r="H838" s="27"/>
      <c r="I838" s="28"/>
      <c r="J838" s="28"/>
      <c r="K838" s="29"/>
      <c r="L838" s="136"/>
      <c r="M838" s="136"/>
      <c r="N838" s="136"/>
      <c r="O838" s="26" t="str">
        <f t="shared" si="454"/>
        <v/>
      </c>
      <c r="P838" s="218" t="str">
        <f t="shared" si="455"/>
        <v/>
      </c>
      <c r="Q838" s="26" t="str">
        <f t="shared" si="456"/>
        <v/>
      </c>
      <c r="R838" s="22"/>
      <c r="S838" s="99"/>
      <c r="T838" s="10"/>
      <c r="U838" s="229" t="str">
        <f t="shared" si="457"/>
        <v/>
      </c>
      <c r="V838" s="230"/>
      <c r="W838" s="230"/>
      <c r="X838" s="230"/>
      <c r="Y838" s="230"/>
      <c r="Z838" s="22" t="str">
        <f>""</f>
        <v/>
      </c>
      <c r="AB838" s="23" t="str">
        <f t="shared" si="458"/>
        <v/>
      </c>
      <c r="AC838" s="2" t="b">
        <f>COUNT(Q838:Q$2500)&gt;0</f>
        <v>0</v>
      </c>
      <c r="AD838" s="2" t="b">
        <f t="shared" si="441"/>
        <v>0</v>
      </c>
      <c r="AE838" s="2" t="b">
        <f t="shared" si="442"/>
        <v>0</v>
      </c>
      <c r="AF838" s="2" t="b">
        <f t="shared" si="443"/>
        <v>0</v>
      </c>
      <c r="AG838" s="2" t="b">
        <f>OR(
  AND(AC838,NOT(AC839)),
  AND(AF838,WEEKDAY(AH837,2)=EINSTELLUNGEN!$D$12),
  AND(AF838,AH838=$J$35)
)</f>
        <v>0</v>
      </c>
      <c r="AH838" s="2">
        <f>IF(AE838,AH837+IF(WEEKDAY(AH837+1,2)&lt;=EINSTELLUNGEN!$D$12,1,$J$36),AH837)</f>
        <v>42020</v>
      </c>
      <c r="AI838" s="2">
        <f t="shared" si="444"/>
        <v>2019</v>
      </c>
      <c r="AJ838" s="2">
        <f t="shared" si="445"/>
        <v>201901</v>
      </c>
      <c r="AK838" s="2">
        <f t="shared" si="446"/>
        <v>201901</v>
      </c>
      <c r="AL838" s="2">
        <f t="shared" si="474"/>
        <v>201903</v>
      </c>
      <c r="AM838" s="2" t="b">
        <f t="shared" si="447"/>
        <v>1</v>
      </c>
      <c r="AN838" s="4" t="e">
        <f t="shared" si="459"/>
        <v>#N/A</v>
      </c>
      <c r="AO838" s="4" t="e">
        <f t="shared" si="460"/>
        <v>#N/A</v>
      </c>
      <c r="AP838" s="2" t="str">
        <f>IF(AD838,
  IF(ISBLANK(H838),
    AP837,
    IF(LEN(H838)=1,
      IF(OR(UPPER(H838)="A",UPPER(H838)="I"),
        EINSTELLUNGEN!$D$21,
        IF(OR(UPPER(H838)="B",UPPER(H838)="M"),
          EINSTELLUNGEN!$D$22,
          IF(OR(UPPER(H838)="C",UPPER(H838)="S"),
            EINSTELLUNGEN!$D$23,
            IF(UPPER(H838)="D",
              EINSTELLUNGEN!$D$24,
              IF(UPPER(H838)="E",
                EINSTELLUNGEN!$D$25,
                UPPER(H838)))))),
      IF(ISNUMBER(H838),
        EINSTELLUNGEN!$D$20&amp;H838,
        UPPER(H838)))),
  "")</f>
        <v/>
      </c>
      <c r="AQ838" s="2" t="str">
        <f t="shared" si="461"/>
        <v/>
      </c>
      <c r="AR838" s="2">
        <f t="shared" si="462"/>
        <v>0</v>
      </c>
      <c r="AS838" s="145">
        <f t="shared" si="463"/>
        <v>0.33333333333333331</v>
      </c>
      <c r="AT838" s="2">
        <f t="shared" si="464"/>
        <v>0</v>
      </c>
      <c r="AU838" s="2">
        <f t="shared" si="465"/>
        <v>0</v>
      </c>
      <c r="AV838" s="2">
        <f t="shared" si="466"/>
        <v>0</v>
      </c>
      <c r="AW838" s="2">
        <f t="shared" si="467"/>
        <v>0</v>
      </c>
      <c r="AX838" s="2">
        <f t="shared" si="448"/>
        <v>0</v>
      </c>
      <c r="AY838" s="2">
        <f t="shared" si="468"/>
        <v>0</v>
      </c>
      <c r="AZ838" s="145" t="e">
        <f t="shared" si="469"/>
        <v>#N/A</v>
      </c>
      <c r="BA838" s="145" t="e">
        <f t="shared" si="470"/>
        <v>#N/A</v>
      </c>
      <c r="BB838" s="145">
        <f t="shared" si="471"/>
        <v>2.083333333333337E-2</v>
      </c>
      <c r="BC838" s="2">
        <f>IF(AM838,
  IF(AND(AL838=$J$31,_xlfn.DAYS(AH838,DATE(AI838,1,1))&lt;7),
    MAX(0,EINSTELLUNGEN!$D$12+1-WEEKDAY(DATE(EINSTELLUNGEN!$D$9,EINSTELLUNGEN!$D$10,1),2)),
    IF(AL838=$J$33,
      MIN(EINSTELLUNGEN!$D$12,WEEKDAY(DATE(EINSTELLUNGEN!$D$9,12,31),2)),
      EINSTELLUNGEN!$D$12
  )) - SUMIF(AL$50:AL$2500,"="&amp;AL838,AX$50:AX$2500),
  0)</f>
        <v>3</v>
      </c>
      <c r="BD838" s="2">
        <f t="shared" si="472"/>
        <v>0.33333333333333331</v>
      </c>
      <c r="BE838" s="2">
        <f t="shared" si="473"/>
        <v>0</v>
      </c>
    </row>
    <row r="839" spans="1:57" ht="10.5" customHeight="1">
      <c r="A839" s="1" t="str">
        <f t="shared" ca="1" si="449"/>
        <v/>
      </c>
      <c r="B839" s="1" t="str">
        <f t="shared" ca="1" si="450"/>
        <v/>
      </c>
      <c r="C839" s="1" t="str">
        <f t="shared" ca="1" si="451"/>
        <v/>
      </c>
      <c r="D839" s="1" t="str">
        <f t="shared" ca="1" si="452"/>
        <v/>
      </c>
      <c r="F839" s="10"/>
      <c r="G839" s="136" t="str">
        <f t="shared" si="453"/>
        <v/>
      </c>
      <c r="H839" s="27"/>
      <c r="I839" s="28"/>
      <c r="J839" s="28"/>
      <c r="K839" s="29"/>
      <c r="L839" s="136"/>
      <c r="M839" s="136"/>
      <c r="N839" s="136"/>
      <c r="O839" s="26" t="str">
        <f t="shared" si="454"/>
        <v/>
      </c>
      <c r="P839" s="218" t="str">
        <f t="shared" si="455"/>
        <v/>
      </c>
      <c r="Q839" s="26" t="str">
        <f t="shared" si="456"/>
        <v/>
      </c>
      <c r="R839" s="22"/>
      <c r="S839" s="99"/>
      <c r="T839" s="10"/>
      <c r="U839" s="229" t="str">
        <f t="shared" si="457"/>
        <v/>
      </c>
      <c r="V839" s="230"/>
      <c r="W839" s="230"/>
      <c r="X839" s="230"/>
      <c r="Y839" s="230"/>
      <c r="Z839" s="22" t="str">
        <f>""</f>
        <v/>
      </c>
      <c r="AB839" s="23" t="str">
        <f t="shared" si="458"/>
        <v/>
      </c>
      <c r="AC839" s="2" t="b">
        <f>COUNT(Q839:Q$2500)&gt;0</f>
        <v>0</v>
      </c>
      <c r="AD839" s="2" t="b">
        <f t="shared" si="441"/>
        <v>0</v>
      </c>
      <c r="AE839" s="2" t="b">
        <f t="shared" si="442"/>
        <v>0</v>
      </c>
      <c r="AF839" s="2" t="b">
        <f t="shared" si="443"/>
        <v>0</v>
      </c>
      <c r="AG839" s="2" t="b">
        <f>OR(
  AND(AC839,NOT(AC840)),
  AND(AF839,WEEKDAY(AH838,2)=EINSTELLUNGEN!$D$12),
  AND(AF839,AH839=$J$35)
)</f>
        <v>0</v>
      </c>
      <c r="AH839" s="2">
        <f>IF(AE839,AH838+IF(WEEKDAY(AH838+1,2)&lt;=EINSTELLUNGEN!$D$12,1,$J$36),AH838)</f>
        <v>42020</v>
      </c>
      <c r="AI839" s="2">
        <f t="shared" si="444"/>
        <v>2019</v>
      </c>
      <c r="AJ839" s="2">
        <f t="shared" si="445"/>
        <v>201901</v>
      </c>
      <c r="AK839" s="2">
        <f t="shared" si="446"/>
        <v>201901</v>
      </c>
      <c r="AL839" s="2">
        <f t="shared" si="474"/>
        <v>201903</v>
      </c>
      <c r="AM839" s="2" t="b">
        <f t="shared" si="447"/>
        <v>1</v>
      </c>
      <c r="AN839" s="4" t="e">
        <f t="shared" si="459"/>
        <v>#N/A</v>
      </c>
      <c r="AO839" s="4" t="e">
        <f t="shared" si="460"/>
        <v>#N/A</v>
      </c>
      <c r="AP839" s="2" t="str">
        <f>IF(AD839,
  IF(ISBLANK(H839),
    AP838,
    IF(LEN(H839)=1,
      IF(OR(UPPER(H839)="A",UPPER(H839)="I"),
        EINSTELLUNGEN!$D$21,
        IF(OR(UPPER(H839)="B",UPPER(H839)="M"),
          EINSTELLUNGEN!$D$22,
          IF(OR(UPPER(H839)="C",UPPER(H839)="S"),
            EINSTELLUNGEN!$D$23,
            IF(UPPER(H839)="D",
              EINSTELLUNGEN!$D$24,
              IF(UPPER(H839)="E",
                EINSTELLUNGEN!$D$25,
                UPPER(H839)))))),
      IF(ISNUMBER(H839),
        EINSTELLUNGEN!$D$20&amp;H839,
        UPPER(H839)))),
  "")</f>
        <v/>
      </c>
      <c r="AQ839" s="2" t="str">
        <f t="shared" si="461"/>
        <v/>
      </c>
      <c r="AR839" s="2">
        <f t="shared" si="462"/>
        <v>0</v>
      </c>
      <c r="AS839" s="145">
        <f t="shared" si="463"/>
        <v>0.33333333333333331</v>
      </c>
      <c r="AT839" s="2">
        <f t="shared" si="464"/>
        <v>0</v>
      </c>
      <c r="AU839" s="2">
        <f t="shared" si="465"/>
        <v>0</v>
      </c>
      <c r="AV839" s="2">
        <f t="shared" si="466"/>
        <v>0</v>
      </c>
      <c r="AW839" s="2">
        <f t="shared" si="467"/>
        <v>0</v>
      </c>
      <c r="AX839" s="2">
        <f t="shared" si="448"/>
        <v>0</v>
      </c>
      <c r="AY839" s="2">
        <f t="shared" si="468"/>
        <v>0</v>
      </c>
      <c r="AZ839" s="145" t="e">
        <f t="shared" si="469"/>
        <v>#N/A</v>
      </c>
      <c r="BA839" s="145" t="e">
        <f t="shared" si="470"/>
        <v>#N/A</v>
      </c>
      <c r="BB839" s="145">
        <f t="shared" si="471"/>
        <v>2.083333333333337E-2</v>
      </c>
      <c r="BC839" s="2">
        <f>IF(AM839,
  IF(AND(AL839=$J$31,_xlfn.DAYS(AH839,DATE(AI839,1,1))&lt;7),
    MAX(0,EINSTELLUNGEN!$D$12+1-WEEKDAY(DATE(EINSTELLUNGEN!$D$9,EINSTELLUNGEN!$D$10,1),2)),
    IF(AL839=$J$33,
      MIN(EINSTELLUNGEN!$D$12,WEEKDAY(DATE(EINSTELLUNGEN!$D$9,12,31),2)),
      EINSTELLUNGEN!$D$12
  )) - SUMIF(AL$50:AL$2500,"="&amp;AL839,AX$50:AX$2500),
  0)</f>
        <v>3</v>
      </c>
      <c r="BD839" s="2">
        <f t="shared" si="472"/>
        <v>0.33333333333333331</v>
      </c>
      <c r="BE839" s="2">
        <f t="shared" si="473"/>
        <v>0</v>
      </c>
    </row>
    <row r="840" spans="1:57" ht="10.5" customHeight="1">
      <c r="A840" s="1" t="str">
        <f t="shared" ca="1" si="449"/>
        <v/>
      </c>
      <c r="B840" s="1" t="str">
        <f t="shared" ca="1" si="450"/>
        <v/>
      </c>
      <c r="C840" s="1" t="str">
        <f t="shared" ca="1" si="451"/>
        <v/>
      </c>
      <c r="D840" s="1" t="str">
        <f t="shared" ca="1" si="452"/>
        <v/>
      </c>
      <c r="F840" s="10"/>
      <c r="G840" s="136" t="str">
        <f t="shared" si="453"/>
        <v/>
      </c>
      <c r="H840" s="27"/>
      <c r="I840" s="28"/>
      <c r="J840" s="28"/>
      <c r="K840" s="29"/>
      <c r="L840" s="136"/>
      <c r="M840" s="136"/>
      <c r="N840" s="136"/>
      <c r="O840" s="26" t="str">
        <f t="shared" si="454"/>
        <v/>
      </c>
      <c r="P840" s="218" t="str">
        <f t="shared" si="455"/>
        <v/>
      </c>
      <c r="Q840" s="26" t="str">
        <f t="shared" si="456"/>
        <v/>
      </c>
      <c r="R840" s="22"/>
      <c r="S840" s="99"/>
      <c r="T840" s="10"/>
      <c r="U840" s="229" t="str">
        <f t="shared" si="457"/>
        <v/>
      </c>
      <c r="V840" s="230"/>
      <c r="W840" s="230"/>
      <c r="X840" s="230"/>
      <c r="Y840" s="230"/>
      <c r="Z840" s="22" t="str">
        <f>""</f>
        <v/>
      </c>
      <c r="AB840" s="23" t="str">
        <f t="shared" si="458"/>
        <v/>
      </c>
      <c r="AC840" s="2" t="b">
        <f>COUNT(Q840:Q$2500)&gt;0</f>
        <v>0</v>
      </c>
      <c r="AD840" s="2" t="b">
        <f t="shared" si="441"/>
        <v>0</v>
      </c>
      <c r="AE840" s="2" t="b">
        <f t="shared" si="442"/>
        <v>0</v>
      </c>
      <c r="AF840" s="2" t="b">
        <f t="shared" si="443"/>
        <v>0</v>
      </c>
      <c r="AG840" s="2" t="b">
        <f>OR(
  AND(AC840,NOT(AC841)),
  AND(AF840,WEEKDAY(AH839,2)=EINSTELLUNGEN!$D$12),
  AND(AF840,AH840=$J$35)
)</f>
        <v>0</v>
      </c>
      <c r="AH840" s="2">
        <f>IF(AE840,AH839+IF(WEEKDAY(AH839+1,2)&lt;=EINSTELLUNGEN!$D$12,1,$J$36),AH839)</f>
        <v>42020</v>
      </c>
      <c r="AI840" s="2">
        <f t="shared" si="444"/>
        <v>2019</v>
      </c>
      <c r="AJ840" s="2">
        <f t="shared" si="445"/>
        <v>201901</v>
      </c>
      <c r="AK840" s="2">
        <f t="shared" si="446"/>
        <v>201901</v>
      </c>
      <c r="AL840" s="2">
        <f t="shared" si="474"/>
        <v>201903</v>
      </c>
      <c r="AM840" s="2" t="b">
        <f t="shared" si="447"/>
        <v>1</v>
      </c>
      <c r="AN840" s="4" t="e">
        <f t="shared" si="459"/>
        <v>#N/A</v>
      </c>
      <c r="AO840" s="4" t="e">
        <f t="shared" si="460"/>
        <v>#N/A</v>
      </c>
      <c r="AP840" s="2" t="str">
        <f>IF(AD840,
  IF(ISBLANK(H840),
    AP839,
    IF(LEN(H840)=1,
      IF(OR(UPPER(H840)="A",UPPER(H840)="I"),
        EINSTELLUNGEN!$D$21,
        IF(OR(UPPER(H840)="B",UPPER(H840)="M"),
          EINSTELLUNGEN!$D$22,
          IF(OR(UPPER(H840)="C",UPPER(H840)="S"),
            EINSTELLUNGEN!$D$23,
            IF(UPPER(H840)="D",
              EINSTELLUNGEN!$D$24,
              IF(UPPER(H840)="E",
                EINSTELLUNGEN!$D$25,
                UPPER(H840)))))),
      IF(ISNUMBER(H840),
        EINSTELLUNGEN!$D$20&amp;H840,
        UPPER(H840)))),
  "")</f>
        <v/>
      </c>
      <c r="AQ840" s="2" t="str">
        <f t="shared" si="461"/>
        <v/>
      </c>
      <c r="AR840" s="2">
        <f t="shared" si="462"/>
        <v>0</v>
      </c>
      <c r="AS840" s="145">
        <f t="shared" si="463"/>
        <v>0.33333333333333331</v>
      </c>
      <c r="AT840" s="2">
        <f t="shared" si="464"/>
        <v>0</v>
      </c>
      <c r="AU840" s="2">
        <f t="shared" si="465"/>
        <v>0</v>
      </c>
      <c r="AV840" s="2">
        <f t="shared" si="466"/>
        <v>0</v>
      </c>
      <c r="AW840" s="2">
        <f t="shared" si="467"/>
        <v>0</v>
      </c>
      <c r="AX840" s="2">
        <f t="shared" si="448"/>
        <v>0</v>
      </c>
      <c r="AY840" s="2">
        <f t="shared" si="468"/>
        <v>0</v>
      </c>
      <c r="AZ840" s="145" t="e">
        <f t="shared" si="469"/>
        <v>#N/A</v>
      </c>
      <c r="BA840" s="145" t="e">
        <f t="shared" si="470"/>
        <v>#N/A</v>
      </c>
      <c r="BB840" s="145">
        <f t="shared" si="471"/>
        <v>2.083333333333337E-2</v>
      </c>
      <c r="BC840" s="2">
        <f>IF(AM840,
  IF(AND(AL840=$J$31,_xlfn.DAYS(AH840,DATE(AI840,1,1))&lt;7),
    MAX(0,EINSTELLUNGEN!$D$12+1-WEEKDAY(DATE(EINSTELLUNGEN!$D$9,EINSTELLUNGEN!$D$10,1),2)),
    IF(AL840=$J$33,
      MIN(EINSTELLUNGEN!$D$12,WEEKDAY(DATE(EINSTELLUNGEN!$D$9,12,31),2)),
      EINSTELLUNGEN!$D$12
  )) - SUMIF(AL$50:AL$2500,"="&amp;AL840,AX$50:AX$2500),
  0)</f>
        <v>3</v>
      </c>
      <c r="BD840" s="2">
        <f t="shared" si="472"/>
        <v>0.33333333333333331</v>
      </c>
      <c r="BE840" s="2">
        <f t="shared" si="473"/>
        <v>0</v>
      </c>
    </row>
    <row r="841" spans="1:57" ht="10.5" customHeight="1">
      <c r="A841" s="1" t="str">
        <f t="shared" ca="1" si="449"/>
        <v/>
      </c>
      <c r="B841" s="1" t="str">
        <f t="shared" ca="1" si="450"/>
        <v/>
      </c>
      <c r="C841" s="1" t="str">
        <f t="shared" ca="1" si="451"/>
        <v/>
      </c>
      <c r="D841" s="1" t="str">
        <f t="shared" ca="1" si="452"/>
        <v/>
      </c>
      <c r="F841" s="10"/>
      <c r="G841" s="136" t="str">
        <f t="shared" si="453"/>
        <v/>
      </c>
      <c r="H841" s="27"/>
      <c r="I841" s="28"/>
      <c r="J841" s="28"/>
      <c r="K841" s="29"/>
      <c r="L841" s="136"/>
      <c r="M841" s="136"/>
      <c r="N841" s="136"/>
      <c r="O841" s="26" t="str">
        <f t="shared" si="454"/>
        <v/>
      </c>
      <c r="P841" s="218" t="str">
        <f t="shared" si="455"/>
        <v/>
      </c>
      <c r="Q841" s="26" t="str">
        <f t="shared" si="456"/>
        <v/>
      </c>
      <c r="R841" s="22"/>
      <c r="S841" s="99"/>
      <c r="T841" s="10"/>
      <c r="U841" s="229" t="str">
        <f t="shared" si="457"/>
        <v/>
      </c>
      <c r="V841" s="230"/>
      <c r="W841" s="230"/>
      <c r="X841" s="230"/>
      <c r="Y841" s="230"/>
      <c r="Z841" s="22" t="str">
        <f>""</f>
        <v/>
      </c>
      <c r="AB841" s="23" t="str">
        <f t="shared" si="458"/>
        <v/>
      </c>
      <c r="AC841" s="2" t="b">
        <f>COUNT(Q841:Q$2500)&gt;0</f>
        <v>0</v>
      </c>
      <c r="AD841" s="2" t="b">
        <f t="shared" si="441"/>
        <v>0</v>
      </c>
      <c r="AE841" s="2" t="b">
        <f t="shared" si="442"/>
        <v>0</v>
      </c>
      <c r="AF841" s="2" t="b">
        <f t="shared" si="443"/>
        <v>0</v>
      </c>
      <c r="AG841" s="2" t="b">
        <f>OR(
  AND(AC841,NOT(AC842)),
  AND(AF841,WEEKDAY(AH840,2)=EINSTELLUNGEN!$D$12),
  AND(AF841,AH841=$J$35)
)</f>
        <v>0</v>
      </c>
      <c r="AH841" s="2">
        <f>IF(AE841,AH840+IF(WEEKDAY(AH840+1,2)&lt;=EINSTELLUNGEN!$D$12,1,$J$36),AH840)</f>
        <v>42020</v>
      </c>
      <c r="AI841" s="2">
        <f t="shared" si="444"/>
        <v>2019</v>
      </c>
      <c r="AJ841" s="2">
        <f t="shared" si="445"/>
        <v>201901</v>
      </c>
      <c r="AK841" s="2">
        <f t="shared" si="446"/>
        <v>201901</v>
      </c>
      <c r="AL841" s="2">
        <f t="shared" si="474"/>
        <v>201903</v>
      </c>
      <c r="AM841" s="2" t="b">
        <f t="shared" si="447"/>
        <v>1</v>
      </c>
      <c r="AN841" s="4" t="e">
        <f t="shared" si="459"/>
        <v>#N/A</v>
      </c>
      <c r="AO841" s="4" t="e">
        <f t="shared" si="460"/>
        <v>#N/A</v>
      </c>
      <c r="AP841" s="2" t="str">
        <f>IF(AD841,
  IF(ISBLANK(H841),
    AP840,
    IF(LEN(H841)=1,
      IF(OR(UPPER(H841)="A",UPPER(H841)="I"),
        EINSTELLUNGEN!$D$21,
        IF(OR(UPPER(H841)="B",UPPER(H841)="M"),
          EINSTELLUNGEN!$D$22,
          IF(OR(UPPER(H841)="C",UPPER(H841)="S"),
            EINSTELLUNGEN!$D$23,
            IF(UPPER(H841)="D",
              EINSTELLUNGEN!$D$24,
              IF(UPPER(H841)="E",
                EINSTELLUNGEN!$D$25,
                UPPER(H841)))))),
      IF(ISNUMBER(H841),
        EINSTELLUNGEN!$D$20&amp;H841,
        UPPER(H841)))),
  "")</f>
        <v/>
      </c>
      <c r="AQ841" s="2" t="str">
        <f t="shared" si="461"/>
        <v/>
      </c>
      <c r="AR841" s="2">
        <f t="shared" si="462"/>
        <v>0</v>
      </c>
      <c r="AS841" s="145">
        <f t="shared" si="463"/>
        <v>0.33333333333333331</v>
      </c>
      <c r="AT841" s="2">
        <f t="shared" si="464"/>
        <v>0</v>
      </c>
      <c r="AU841" s="2">
        <f t="shared" si="465"/>
        <v>0</v>
      </c>
      <c r="AV841" s="2">
        <f t="shared" si="466"/>
        <v>0</v>
      </c>
      <c r="AW841" s="2">
        <f t="shared" si="467"/>
        <v>0</v>
      </c>
      <c r="AX841" s="2">
        <f t="shared" si="448"/>
        <v>0</v>
      </c>
      <c r="AY841" s="2">
        <f t="shared" si="468"/>
        <v>0</v>
      </c>
      <c r="AZ841" s="145" t="e">
        <f t="shared" si="469"/>
        <v>#N/A</v>
      </c>
      <c r="BA841" s="145" t="e">
        <f t="shared" si="470"/>
        <v>#N/A</v>
      </c>
      <c r="BB841" s="145">
        <f t="shared" si="471"/>
        <v>2.083333333333337E-2</v>
      </c>
      <c r="BC841" s="2">
        <f>IF(AM841,
  IF(AND(AL841=$J$31,_xlfn.DAYS(AH841,DATE(AI841,1,1))&lt;7),
    MAX(0,EINSTELLUNGEN!$D$12+1-WEEKDAY(DATE(EINSTELLUNGEN!$D$9,EINSTELLUNGEN!$D$10,1),2)),
    IF(AL841=$J$33,
      MIN(EINSTELLUNGEN!$D$12,WEEKDAY(DATE(EINSTELLUNGEN!$D$9,12,31),2)),
      EINSTELLUNGEN!$D$12
  )) - SUMIF(AL$50:AL$2500,"="&amp;AL841,AX$50:AX$2500),
  0)</f>
        <v>3</v>
      </c>
      <c r="BD841" s="2">
        <f t="shared" si="472"/>
        <v>0.33333333333333331</v>
      </c>
      <c r="BE841" s="2">
        <f t="shared" si="473"/>
        <v>0</v>
      </c>
    </row>
    <row r="842" spans="1:57" ht="10.5" customHeight="1">
      <c r="A842" s="1" t="str">
        <f t="shared" ca="1" si="449"/>
        <v/>
      </c>
      <c r="B842" s="1" t="str">
        <f t="shared" ca="1" si="450"/>
        <v/>
      </c>
      <c r="C842" s="1" t="str">
        <f t="shared" ca="1" si="451"/>
        <v/>
      </c>
      <c r="D842" s="1" t="str">
        <f t="shared" ca="1" si="452"/>
        <v/>
      </c>
      <c r="F842" s="10"/>
      <c r="G842" s="136" t="str">
        <f t="shared" si="453"/>
        <v/>
      </c>
      <c r="H842" s="27"/>
      <c r="I842" s="28"/>
      <c r="J842" s="28"/>
      <c r="K842" s="29"/>
      <c r="L842" s="136"/>
      <c r="M842" s="136"/>
      <c r="N842" s="136"/>
      <c r="O842" s="26" t="str">
        <f t="shared" si="454"/>
        <v/>
      </c>
      <c r="P842" s="218" t="str">
        <f t="shared" si="455"/>
        <v/>
      </c>
      <c r="Q842" s="26" t="str">
        <f t="shared" si="456"/>
        <v/>
      </c>
      <c r="R842" s="22"/>
      <c r="S842" s="99"/>
      <c r="T842" s="10"/>
      <c r="U842" s="229" t="str">
        <f t="shared" si="457"/>
        <v/>
      </c>
      <c r="V842" s="230"/>
      <c r="W842" s="230"/>
      <c r="X842" s="230"/>
      <c r="Y842" s="230"/>
      <c r="Z842" s="22" t="str">
        <f>""</f>
        <v/>
      </c>
      <c r="AB842" s="23" t="str">
        <f t="shared" si="458"/>
        <v/>
      </c>
      <c r="AC842" s="2" t="b">
        <f>COUNT(Q842:Q$2500)&gt;0</f>
        <v>0</v>
      </c>
      <c r="AD842" s="2" t="b">
        <f t="shared" si="441"/>
        <v>0</v>
      </c>
      <c r="AE842" s="2" t="b">
        <f t="shared" si="442"/>
        <v>0</v>
      </c>
      <c r="AF842" s="2" t="b">
        <f t="shared" si="443"/>
        <v>0</v>
      </c>
      <c r="AG842" s="2" t="b">
        <f>OR(
  AND(AC842,NOT(AC843)),
  AND(AF842,WEEKDAY(AH841,2)=EINSTELLUNGEN!$D$12),
  AND(AF842,AH842=$J$35)
)</f>
        <v>0</v>
      </c>
      <c r="AH842" s="2">
        <f>IF(AE842,AH841+IF(WEEKDAY(AH841+1,2)&lt;=EINSTELLUNGEN!$D$12,1,$J$36),AH841)</f>
        <v>42020</v>
      </c>
      <c r="AI842" s="2">
        <f t="shared" si="444"/>
        <v>2019</v>
      </c>
      <c r="AJ842" s="2">
        <f t="shared" si="445"/>
        <v>201901</v>
      </c>
      <c r="AK842" s="2">
        <f t="shared" si="446"/>
        <v>201901</v>
      </c>
      <c r="AL842" s="2">
        <f t="shared" si="474"/>
        <v>201903</v>
      </c>
      <c r="AM842" s="2" t="b">
        <f t="shared" si="447"/>
        <v>1</v>
      </c>
      <c r="AN842" s="4" t="e">
        <f t="shared" si="459"/>
        <v>#N/A</v>
      </c>
      <c r="AO842" s="4" t="e">
        <f t="shared" si="460"/>
        <v>#N/A</v>
      </c>
      <c r="AP842" s="2" t="str">
        <f>IF(AD842,
  IF(ISBLANK(H842),
    AP841,
    IF(LEN(H842)=1,
      IF(OR(UPPER(H842)="A",UPPER(H842)="I"),
        EINSTELLUNGEN!$D$21,
        IF(OR(UPPER(H842)="B",UPPER(H842)="M"),
          EINSTELLUNGEN!$D$22,
          IF(OR(UPPER(H842)="C",UPPER(H842)="S"),
            EINSTELLUNGEN!$D$23,
            IF(UPPER(H842)="D",
              EINSTELLUNGEN!$D$24,
              IF(UPPER(H842)="E",
                EINSTELLUNGEN!$D$25,
                UPPER(H842)))))),
      IF(ISNUMBER(H842),
        EINSTELLUNGEN!$D$20&amp;H842,
        UPPER(H842)))),
  "")</f>
        <v/>
      </c>
      <c r="AQ842" s="2" t="str">
        <f t="shared" si="461"/>
        <v/>
      </c>
      <c r="AR842" s="2">
        <f t="shared" si="462"/>
        <v>0</v>
      </c>
      <c r="AS842" s="145">
        <f t="shared" si="463"/>
        <v>0.33333333333333331</v>
      </c>
      <c r="AT842" s="2">
        <f t="shared" si="464"/>
        <v>0</v>
      </c>
      <c r="AU842" s="2">
        <f t="shared" si="465"/>
        <v>0</v>
      </c>
      <c r="AV842" s="2">
        <f t="shared" si="466"/>
        <v>0</v>
      </c>
      <c r="AW842" s="2">
        <f t="shared" si="467"/>
        <v>0</v>
      </c>
      <c r="AX842" s="2">
        <f t="shared" si="448"/>
        <v>0</v>
      </c>
      <c r="AY842" s="2">
        <f t="shared" si="468"/>
        <v>0</v>
      </c>
      <c r="AZ842" s="145" t="e">
        <f t="shared" si="469"/>
        <v>#N/A</v>
      </c>
      <c r="BA842" s="145" t="e">
        <f t="shared" si="470"/>
        <v>#N/A</v>
      </c>
      <c r="BB842" s="145">
        <f t="shared" si="471"/>
        <v>2.083333333333337E-2</v>
      </c>
      <c r="BC842" s="2">
        <f>IF(AM842,
  IF(AND(AL842=$J$31,_xlfn.DAYS(AH842,DATE(AI842,1,1))&lt;7),
    MAX(0,EINSTELLUNGEN!$D$12+1-WEEKDAY(DATE(EINSTELLUNGEN!$D$9,EINSTELLUNGEN!$D$10,1),2)),
    IF(AL842=$J$33,
      MIN(EINSTELLUNGEN!$D$12,WEEKDAY(DATE(EINSTELLUNGEN!$D$9,12,31),2)),
      EINSTELLUNGEN!$D$12
  )) - SUMIF(AL$50:AL$2500,"="&amp;AL842,AX$50:AX$2500),
  0)</f>
        <v>3</v>
      </c>
      <c r="BD842" s="2">
        <f t="shared" si="472"/>
        <v>0.33333333333333331</v>
      </c>
      <c r="BE842" s="2">
        <f t="shared" si="473"/>
        <v>0</v>
      </c>
    </row>
    <row r="843" spans="1:57" ht="10.5" customHeight="1">
      <c r="A843" s="1" t="str">
        <f t="shared" ca="1" si="449"/>
        <v/>
      </c>
      <c r="B843" s="1" t="str">
        <f t="shared" ca="1" si="450"/>
        <v/>
      </c>
      <c r="C843" s="1" t="str">
        <f t="shared" ca="1" si="451"/>
        <v/>
      </c>
      <c r="D843" s="1" t="str">
        <f t="shared" ca="1" si="452"/>
        <v/>
      </c>
      <c r="F843" s="10"/>
      <c r="G843" s="136" t="str">
        <f t="shared" si="453"/>
        <v/>
      </c>
      <c r="H843" s="27"/>
      <c r="I843" s="28"/>
      <c r="J843" s="28"/>
      <c r="K843" s="29"/>
      <c r="L843" s="136"/>
      <c r="M843" s="136"/>
      <c r="N843" s="136"/>
      <c r="O843" s="26" t="str">
        <f t="shared" si="454"/>
        <v/>
      </c>
      <c r="P843" s="218" t="str">
        <f t="shared" si="455"/>
        <v/>
      </c>
      <c r="Q843" s="26" t="str">
        <f t="shared" si="456"/>
        <v/>
      </c>
      <c r="R843" s="22"/>
      <c r="S843" s="99"/>
      <c r="T843" s="10"/>
      <c r="U843" s="229" t="str">
        <f t="shared" si="457"/>
        <v/>
      </c>
      <c r="V843" s="230"/>
      <c r="W843" s="230"/>
      <c r="X843" s="230"/>
      <c r="Y843" s="230"/>
      <c r="Z843" s="22" t="str">
        <f>""</f>
        <v/>
      </c>
      <c r="AB843" s="23" t="str">
        <f t="shared" si="458"/>
        <v/>
      </c>
      <c r="AC843" s="2" t="b">
        <f>COUNT(Q843:Q$2500)&gt;0</f>
        <v>0</v>
      </c>
      <c r="AD843" s="2" t="b">
        <f t="shared" si="441"/>
        <v>0</v>
      </c>
      <c r="AE843" s="2" t="b">
        <f t="shared" si="442"/>
        <v>0</v>
      </c>
      <c r="AF843" s="2" t="b">
        <f t="shared" si="443"/>
        <v>0</v>
      </c>
      <c r="AG843" s="2" t="b">
        <f>OR(
  AND(AC843,NOT(AC844)),
  AND(AF843,WEEKDAY(AH842,2)=EINSTELLUNGEN!$D$12),
  AND(AF843,AH843=$J$35)
)</f>
        <v>0</v>
      </c>
      <c r="AH843" s="2">
        <f>IF(AE843,AH842+IF(WEEKDAY(AH842+1,2)&lt;=EINSTELLUNGEN!$D$12,1,$J$36),AH842)</f>
        <v>42020</v>
      </c>
      <c r="AI843" s="2">
        <f t="shared" si="444"/>
        <v>2019</v>
      </c>
      <c r="AJ843" s="2">
        <f t="shared" si="445"/>
        <v>201901</v>
      </c>
      <c r="AK843" s="2">
        <f t="shared" si="446"/>
        <v>201901</v>
      </c>
      <c r="AL843" s="2">
        <f t="shared" si="474"/>
        <v>201903</v>
      </c>
      <c r="AM843" s="2" t="b">
        <f t="shared" si="447"/>
        <v>1</v>
      </c>
      <c r="AN843" s="4" t="e">
        <f t="shared" si="459"/>
        <v>#N/A</v>
      </c>
      <c r="AO843" s="4" t="e">
        <f t="shared" si="460"/>
        <v>#N/A</v>
      </c>
      <c r="AP843" s="2" t="str">
        <f>IF(AD843,
  IF(ISBLANK(H843),
    AP842,
    IF(LEN(H843)=1,
      IF(OR(UPPER(H843)="A",UPPER(H843)="I"),
        EINSTELLUNGEN!$D$21,
        IF(OR(UPPER(H843)="B",UPPER(H843)="M"),
          EINSTELLUNGEN!$D$22,
          IF(OR(UPPER(H843)="C",UPPER(H843)="S"),
            EINSTELLUNGEN!$D$23,
            IF(UPPER(H843)="D",
              EINSTELLUNGEN!$D$24,
              IF(UPPER(H843)="E",
                EINSTELLUNGEN!$D$25,
                UPPER(H843)))))),
      IF(ISNUMBER(H843),
        EINSTELLUNGEN!$D$20&amp;H843,
        UPPER(H843)))),
  "")</f>
        <v/>
      </c>
      <c r="AQ843" s="2" t="str">
        <f t="shared" si="461"/>
        <v/>
      </c>
      <c r="AR843" s="2">
        <f t="shared" si="462"/>
        <v>0</v>
      </c>
      <c r="AS843" s="145">
        <f t="shared" si="463"/>
        <v>0.33333333333333331</v>
      </c>
      <c r="AT843" s="2">
        <f t="shared" si="464"/>
        <v>0</v>
      </c>
      <c r="AU843" s="2">
        <f t="shared" si="465"/>
        <v>0</v>
      </c>
      <c r="AV843" s="2">
        <f t="shared" si="466"/>
        <v>0</v>
      </c>
      <c r="AW843" s="2">
        <f t="shared" si="467"/>
        <v>0</v>
      </c>
      <c r="AX843" s="2">
        <f t="shared" si="448"/>
        <v>0</v>
      </c>
      <c r="AY843" s="2">
        <f t="shared" si="468"/>
        <v>0</v>
      </c>
      <c r="AZ843" s="145" t="e">
        <f t="shared" si="469"/>
        <v>#N/A</v>
      </c>
      <c r="BA843" s="145" t="e">
        <f t="shared" si="470"/>
        <v>#N/A</v>
      </c>
      <c r="BB843" s="145">
        <f t="shared" si="471"/>
        <v>2.083333333333337E-2</v>
      </c>
      <c r="BC843" s="2">
        <f>IF(AM843,
  IF(AND(AL843=$J$31,_xlfn.DAYS(AH843,DATE(AI843,1,1))&lt;7),
    MAX(0,EINSTELLUNGEN!$D$12+1-WEEKDAY(DATE(EINSTELLUNGEN!$D$9,EINSTELLUNGEN!$D$10,1),2)),
    IF(AL843=$J$33,
      MIN(EINSTELLUNGEN!$D$12,WEEKDAY(DATE(EINSTELLUNGEN!$D$9,12,31),2)),
      EINSTELLUNGEN!$D$12
  )) - SUMIF(AL$50:AL$2500,"="&amp;AL843,AX$50:AX$2500),
  0)</f>
        <v>3</v>
      </c>
      <c r="BD843" s="2">
        <f t="shared" si="472"/>
        <v>0.33333333333333331</v>
      </c>
      <c r="BE843" s="2">
        <f t="shared" si="473"/>
        <v>0</v>
      </c>
    </row>
    <row r="844" spans="1:57" ht="10.5" customHeight="1">
      <c r="A844" s="1" t="str">
        <f t="shared" ca="1" si="449"/>
        <v/>
      </c>
      <c r="B844" s="1" t="str">
        <f t="shared" ca="1" si="450"/>
        <v/>
      </c>
      <c r="C844" s="1" t="str">
        <f t="shared" ca="1" si="451"/>
        <v/>
      </c>
      <c r="D844" s="1" t="str">
        <f t="shared" ca="1" si="452"/>
        <v/>
      </c>
      <c r="F844" s="10"/>
      <c r="G844" s="136" t="str">
        <f t="shared" si="453"/>
        <v/>
      </c>
      <c r="H844" s="27"/>
      <c r="I844" s="28"/>
      <c r="J844" s="28"/>
      <c r="K844" s="29"/>
      <c r="L844" s="136"/>
      <c r="M844" s="136"/>
      <c r="N844" s="136"/>
      <c r="O844" s="26" t="str">
        <f t="shared" si="454"/>
        <v/>
      </c>
      <c r="P844" s="218" t="str">
        <f t="shared" si="455"/>
        <v/>
      </c>
      <c r="Q844" s="26" t="str">
        <f t="shared" si="456"/>
        <v/>
      </c>
      <c r="R844" s="22"/>
      <c r="S844" s="99"/>
      <c r="T844" s="10"/>
      <c r="U844" s="229" t="str">
        <f t="shared" si="457"/>
        <v/>
      </c>
      <c r="V844" s="230"/>
      <c r="W844" s="230"/>
      <c r="X844" s="230"/>
      <c r="Y844" s="230"/>
      <c r="Z844" s="22" t="str">
        <f>""</f>
        <v/>
      </c>
      <c r="AB844" s="23" t="str">
        <f t="shared" si="458"/>
        <v/>
      </c>
      <c r="AC844" s="2" t="b">
        <f>COUNT(Q844:Q$2500)&gt;0</f>
        <v>0</v>
      </c>
      <c r="AD844" s="2" t="b">
        <f t="shared" si="441"/>
        <v>0</v>
      </c>
      <c r="AE844" s="2" t="b">
        <f t="shared" si="442"/>
        <v>0</v>
      </c>
      <c r="AF844" s="2" t="b">
        <f t="shared" si="443"/>
        <v>0</v>
      </c>
      <c r="AG844" s="2" t="b">
        <f>OR(
  AND(AC844,NOT(AC845)),
  AND(AF844,WEEKDAY(AH843,2)=EINSTELLUNGEN!$D$12),
  AND(AF844,AH844=$J$35)
)</f>
        <v>0</v>
      </c>
      <c r="AH844" s="2">
        <f>IF(AE844,AH843+IF(WEEKDAY(AH843+1,2)&lt;=EINSTELLUNGEN!$D$12,1,$J$36),AH843)</f>
        <v>42020</v>
      </c>
      <c r="AI844" s="2">
        <f t="shared" si="444"/>
        <v>2019</v>
      </c>
      <c r="AJ844" s="2">
        <f t="shared" si="445"/>
        <v>201901</v>
      </c>
      <c r="AK844" s="2">
        <f t="shared" si="446"/>
        <v>201901</v>
      </c>
      <c r="AL844" s="2">
        <f t="shared" si="474"/>
        <v>201903</v>
      </c>
      <c r="AM844" s="2" t="b">
        <f t="shared" si="447"/>
        <v>1</v>
      </c>
      <c r="AN844" s="4" t="e">
        <f t="shared" si="459"/>
        <v>#N/A</v>
      </c>
      <c r="AO844" s="4" t="e">
        <f t="shared" si="460"/>
        <v>#N/A</v>
      </c>
      <c r="AP844" s="2" t="str">
        <f>IF(AD844,
  IF(ISBLANK(H844),
    AP843,
    IF(LEN(H844)=1,
      IF(OR(UPPER(H844)="A",UPPER(H844)="I"),
        EINSTELLUNGEN!$D$21,
        IF(OR(UPPER(H844)="B",UPPER(H844)="M"),
          EINSTELLUNGEN!$D$22,
          IF(OR(UPPER(H844)="C",UPPER(H844)="S"),
            EINSTELLUNGEN!$D$23,
            IF(UPPER(H844)="D",
              EINSTELLUNGEN!$D$24,
              IF(UPPER(H844)="E",
                EINSTELLUNGEN!$D$25,
                UPPER(H844)))))),
      IF(ISNUMBER(H844),
        EINSTELLUNGEN!$D$20&amp;H844,
        UPPER(H844)))),
  "")</f>
        <v/>
      </c>
      <c r="AQ844" s="2" t="str">
        <f t="shared" si="461"/>
        <v/>
      </c>
      <c r="AR844" s="2">
        <f t="shared" si="462"/>
        <v>0</v>
      </c>
      <c r="AS844" s="145">
        <f t="shared" si="463"/>
        <v>0.33333333333333331</v>
      </c>
      <c r="AT844" s="2">
        <f t="shared" si="464"/>
        <v>0</v>
      </c>
      <c r="AU844" s="2">
        <f t="shared" si="465"/>
        <v>0</v>
      </c>
      <c r="AV844" s="2">
        <f t="shared" si="466"/>
        <v>0</v>
      </c>
      <c r="AW844" s="2">
        <f t="shared" si="467"/>
        <v>0</v>
      </c>
      <c r="AX844" s="2">
        <f t="shared" si="448"/>
        <v>0</v>
      </c>
      <c r="AY844" s="2">
        <f t="shared" si="468"/>
        <v>0</v>
      </c>
      <c r="AZ844" s="145" t="e">
        <f t="shared" si="469"/>
        <v>#N/A</v>
      </c>
      <c r="BA844" s="145" t="e">
        <f t="shared" si="470"/>
        <v>#N/A</v>
      </c>
      <c r="BB844" s="145">
        <f t="shared" si="471"/>
        <v>2.083333333333337E-2</v>
      </c>
      <c r="BC844" s="2">
        <f>IF(AM844,
  IF(AND(AL844=$J$31,_xlfn.DAYS(AH844,DATE(AI844,1,1))&lt;7),
    MAX(0,EINSTELLUNGEN!$D$12+1-WEEKDAY(DATE(EINSTELLUNGEN!$D$9,EINSTELLUNGEN!$D$10,1),2)),
    IF(AL844=$J$33,
      MIN(EINSTELLUNGEN!$D$12,WEEKDAY(DATE(EINSTELLUNGEN!$D$9,12,31),2)),
      EINSTELLUNGEN!$D$12
  )) - SUMIF(AL$50:AL$2500,"="&amp;AL844,AX$50:AX$2500),
  0)</f>
        <v>3</v>
      </c>
      <c r="BD844" s="2">
        <f t="shared" si="472"/>
        <v>0.33333333333333331</v>
      </c>
      <c r="BE844" s="2">
        <f t="shared" si="473"/>
        <v>0</v>
      </c>
    </row>
    <row r="845" spans="1:57" ht="10.5" customHeight="1">
      <c r="A845" s="1" t="str">
        <f t="shared" ca="1" si="449"/>
        <v/>
      </c>
      <c r="B845" s="1" t="str">
        <f t="shared" ca="1" si="450"/>
        <v/>
      </c>
      <c r="C845" s="1" t="str">
        <f t="shared" ca="1" si="451"/>
        <v/>
      </c>
      <c r="D845" s="1" t="str">
        <f t="shared" ca="1" si="452"/>
        <v/>
      </c>
      <c r="F845" s="10"/>
      <c r="G845" s="136" t="str">
        <f t="shared" si="453"/>
        <v/>
      </c>
      <c r="H845" s="27"/>
      <c r="I845" s="28"/>
      <c r="J845" s="28"/>
      <c r="K845" s="29"/>
      <c r="L845" s="136"/>
      <c r="M845" s="136"/>
      <c r="N845" s="136"/>
      <c r="O845" s="26" t="str">
        <f t="shared" si="454"/>
        <v/>
      </c>
      <c r="P845" s="218" t="str">
        <f t="shared" si="455"/>
        <v/>
      </c>
      <c r="Q845" s="26" t="str">
        <f t="shared" si="456"/>
        <v/>
      </c>
      <c r="R845" s="22"/>
      <c r="S845" s="99"/>
      <c r="T845" s="10"/>
      <c r="U845" s="229" t="str">
        <f t="shared" si="457"/>
        <v/>
      </c>
      <c r="V845" s="230"/>
      <c r="W845" s="230"/>
      <c r="X845" s="230"/>
      <c r="Y845" s="230"/>
      <c r="Z845" s="22" t="str">
        <f>""</f>
        <v/>
      </c>
      <c r="AB845" s="23" t="str">
        <f t="shared" si="458"/>
        <v/>
      </c>
      <c r="AC845" s="2" t="b">
        <f>COUNT(Q845:Q$2500)&gt;0</f>
        <v>0</v>
      </c>
      <c r="AD845" s="2" t="b">
        <f t="shared" si="441"/>
        <v>0</v>
      </c>
      <c r="AE845" s="2" t="b">
        <f t="shared" si="442"/>
        <v>0</v>
      </c>
      <c r="AF845" s="2" t="b">
        <f t="shared" si="443"/>
        <v>0</v>
      </c>
      <c r="AG845" s="2" t="b">
        <f>OR(
  AND(AC845,NOT(AC846)),
  AND(AF845,WEEKDAY(AH844,2)=EINSTELLUNGEN!$D$12),
  AND(AF845,AH845=$J$35)
)</f>
        <v>0</v>
      </c>
      <c r="AH845" s="2">
        <f>IF(AE845,AH844+IF(WEEKDAY(AH844+1,2)&lt;=EINSTELLUNGEN!$D$12,1,$J$36),AH844)</f>
        <v>42020</v>
      </c>
      <c r="AI845" s="2">
        <f t="shared" si="444"/>
        <v>2019</v>
      </c>
      <c r="AJ845" s="2">
        <f t="shared" si="445"/>
        <v>201901</v>
      </c>
      <c r="AK845" s="2">
        <f t="shared" si="446"/>
        <v>201901</v>
      </c>
      <c r="AL845" s="2">
        <f t="shared" si="474"/>
        <v>201903</v>
      </c>
      <c r="AM845" s="2" t="b">
        <f t="shared" si="447"/>
        <v>1</v>
      </c>
      <c r="AN845" s="4" t="e">
        <f t="shared" si="459"/>
        <v>#N/A</v>
      </c>
      <c r="AO845" s="4" t="e">
        <f t="shared" si="460"/>
        <v>#N/A</v>
      </c>
      <c r="AP845" s="2" t="str">
        <f>IF(AD845,
  IF(ISBLANK(H845),
    AP844,
    IF(LEN(H845)=1,
      IF(OR(UPPER(H845)="A",UPPER(H845)="I"),
        EINSTELLUNGEN!$D$21,
        IF(OR(UPPER(H845)="B",UPPER(H845)="M"),
          EINSTELLUNGEN!$D$22,
          IF(OR(UPPER(H845)="C",UPPER(H845)="S"),
            EINSTELLUNGEN!$D$23,
            IF(UPPER(H845)="D",
              EINSTELLUNGEN!$D$24,
              IF(UPPER(H845)="E",
                EINSTELLUNGEN!$D$25,
                UPPER(H845)))))),
      IF(ISNUMBER(H845),
        EINSTELLUNGEN!$D$20&amp;H845,
        UPPER(H845)))),
  "")</f>
        <v/>
      </c>
      <c r="AQ845" s="2" t="str">
        <f t="shared" si="461"/>
        <v/>
      </c>
      <c r="AR845" s="2">
        <f t="shared" si="462"/>
        <v>0</v>
      </c>
      <c r="AS845" s="145">
        <f t="shared" si="463"/>
        <v>0.33333333333333331</v>
      </c>
      <c r="AT845" s="2">
        <f t="shared" si="464"/>
        <v>0</v>
      </c>
      <c r="AU845" s="2">
        <f t="shared" si="465"/>
        <v>0</v>
      </c>
      <c r="AV845" s="2">
        <f t="shared" si="466"/>
        <v>0</v>
      </c>
      <c r="AW845" s="2">
        <f t="shared" si="467"/>
        <v>0</v>
      </c>
      <c r="AX845" s="2">
        <f t="shared" si="448"/>
        <v>0</v>
      </c>
      <c r="AY845" s="2">
        <f t="shared" si="468"/>
        <v>0</v>
      </c>
      <c r="AZ845" s="145" t="e">
        <f t="shared" si="469"/>
        <v>#N/A</v>
      </c>
      <c r="BA845" s="145" t="e">
        <f t="shared" si="470"/>
        <v>#N/A</v>
      </c>
      <c r="BB845" s="145">
        <f t="shared" si="471"/>
        <v>2.083333333333337E-2</v>
      </c>
      <c r="BC845" s="2">
        <f>IF(AM845,
  IF(AND(AL845=$J$31,_xlfn.DAYS(AH845,DATE(AI845,1,1))&lt;7),
    MAX(0,EINSTELLUNGEN!$D$12+1-WEEKDAY(DATE(EINSTELLUNGEN!$D$9,EINSTELLUNGEN!$D$10,1),2)),
    IF(AL845=$J$33,
      MIN(EINSTELLUNGEN!$D$12,WEEKDAY(DATE(EINSTELLUNGEN!$D$9,12,31),2)),
      EINSTELLUNGEN!$D$12
  )) - SUMIF(AL$50:AL$2500,"="&amp;AL845,AX$50:AX$2500),
  0)</f>
        <v>3</v>
      </c>
      <c r="BD845" s="2">
        <f t="shared" si="472"/>
        <v>0.33333333333333331</v>
      </c>
      <c r="BE845" s="2">
        <f t="shared" si="473"/>
        <v>0</v>
      </c>
    </row>
    <row r="846" spans="1:57" ht="10.5" customHeight="1">
      <c r="A846" s="1" t="str">
        <f t="shared" ca="1" si="449"/>
        <v/>
      </c>
      <c r="B846" s="1" t="str">
        <f t="shared" ca="1" si="450"/>
        <v/>
      </c>
      <c r="C846" s="1" t="str">
        <f t="shared" ca="1" si="451"/>
        <v/>
      </c>
      <c r="D846" s="1" t="str">
        <f t="shared" ca="1" si="452"/>
        <v/>
      </c>
      <c r="F846" s="10"/>
      <c r="G846" s="136" t="str">
        <f t="shared" si="453"/>
        <v/>
      </c>
      <c r="H846" s="27"/>
      <c r="I846" s="28"/>
      <c r="J846" s="28"/>
      <c r="K846" s="29"/>
      <c r="L846" s="136"/>
      <c r="M846" s="136"/>
      <c r="N846" s="136"/>
      <c r="O846" s="26" t="str">
        <f t="shared" si="454"/>
        <v/>
      </c>
      <c r="P846" s="218" t="str">
        <f t="shared" si="455"/>
        <v/>
      </c>
      <c r="Q846" s="26" t="str">
        <f t="shared" si="456"/>
        <v/>
      </c>
      <c r="R846" s="22"/>
      <c r="S846" s="99"/>
      <c r="T846" s="10"/>
      <c r="U846" s="229" t="str">
        <f t="shared" si="457"/>
        <v/>
      </c>
      <c r="V846" s="230"/>
      <c r="W846" s="230"/>
      <c r="X846" s="230"/>
      <c r="Y846" s="230"/>
      <c r="Z846" s="22" t="str">
        <f>""</f>
        <v/>
      </c>
      <c r="AB846" s="23" t="str">
        <f t="shared" si="458"/>
        <v/>
      </c>
      <c r="AC846" s="2" t="b">
        <f>COUNT(Q846:Q$2500)&gt;0</f>
        <v>0</v>
      </c>
      <c r="AD846" s="2" t="b">
        <f t="shared" si="441"/>
        <v>0</v>
      </c>
      <c r="AE846" s="2" t="b">
        <f t="shared" si="442"/>
        <v>0</v>
      </c>
      <c r="AF846" s="2" t="b">
        <f t="shared" si="443"/>
        <v>0</v>
      </c>
      <c r="AG846" s="2" t="b">
        <f>OR(
  AND(AC846,NOT(AC847)),
  AND(AF846,WEEKDAY(AH845,2)=EINSTELLUNGEN!$D$12),
  AND(AF846,AH846=$J$35)
)</f>
        <v>0</v>
      </c>
      <c r="AH846" s="2">
        <f>IF(AE846,AH845+IF(WEEKDAY(AH845+1,2)&lt;=EINSTELLUNGEN!$D$12,1,$J$36),AH845)</f>
        <v>42020</v>
      </c>
      <c r="AI846" s="2">
        <f t="shared" si="444"/>
        <v>2019</v>
      </c>
      <c r="AJ846" s="2">
        <f t="shared" si="445"/>
        <v>201901</v>
      </c>
      <c r="AK846" s="2">
        <f t="shared" si="446"/>
        <v>201901</v>
      </c>
      <c r="AL846" s="2">
        <f t="shared" si="474"/>
        <v>201903</v>
      </c>
      <c r="AM846" s="2" t="b">
        <f t="shared" si="447"/>
        <v>1</v>
      </c>
      <c r="AN846" s="4" t="e">
        <f t="shared" si="459"/>
        <v>#N/A</v>
      </c>
      <c r="AO846" s="4" t="e">
        <f t="shared" si="460"/>
        <v>#N/A</v>
      </c>
      <c r="AP846" s="2" t="str">
        <f>IF(AD846,
  IF(ISBLANK(H846),
    AP845,
    IF(LEN(H846)=1,
      IF(OR(UPPER(H846)="A",UPPER(H846)="I"),
        EINSTELLUNGEN!$D$21,
        IF(OR(UPPER(H846)="B",UPPER(H846)="M"),
          EINSTELLUNGEN!$D$22,
          IF(OR(UPPER(H846)="C",UPPER(H846)="S"),
            EINSTELLUNGEN!$D$23,
            IF(UPPER(H846)="D",
              EINSTELLUNGEN!$D$24,
              IF(UPPER(H846)="E",
                EINSTELLUNGEN!$D$25,
                UPPER(H846)))))),
      IF(ISNUMBER(H846),
        EINSTELLUNGEN!$D$20&amp;H846,
        UPPER(H846)))),
  "")</f>
        <v/>
      </c>
      <c r="AQ846" s="2" t="str">
        <f t="shared" si="461"/>
        <v/>
      </c>
      <c r="AR846" s="2">
        <f t="shared" si="462"/>
        <v>0</v>
      </c>
      <c r="AS846" s="145">
        <f t="shared" si="463"/>
        <v>0.33333333333333331</v>
      </c>
      <c r="AT846" s="2">
        <f t="shared" si="464"/>
        <v>0</v>
      </c>
      <c r="AU846" s="2">
        <f t="shared" si="465"/>
        <v>0</v>
      </c>
      <c r="AV846" s="2">
        <f t="shared" si="466"/>
        <v>0</v>
      </c>
      <c r="AW846" s="2">
        <f t="shared" si="467"/>
        <v>0</v>
      </c>
      <c r="AX846" s="2">
        <f t="shared" si="448"/>
        <v>0</v>
      </c>
      <c r="AY846" s="2">
        <f t="shared" si="468"/>
        <v>0</v>
      </c>
      <c r="AZ846" s="145" t="e">
        <f t="shared" si="469"/>
        <v>#N/A</v>
      </c>
      <c r="BA846" s="145" t="e">
        <f t="shared" si="470"/>
        <v>#N/A</v>
      </c>
      <c r="BB846" s="145">
        <f t="shared" si="471"/>
        <v>2.083333333333337E-2</v>
      </c>
      <c r="BC846" s="2">
        <f>IF(AM846,
  IF(AND(AL846=$J$31,_xlfn.DAYS(AH846,DATE(AI846,1,1))&lt;7),
    MAX(0,EINSTELLUNGEN!$D$12+1-WEEKDAY(DATE(EINSTELLUNGEN!$D$9,EINSTELLUNGEN!$D$10,1),2)),
    IF(AL846=$J$33,
      MIN(EINSTELLUNGEN!$D$12,WEEKDAY(DATE(EINSTELLUNGEN!$D$9,12,31),2)),
      EINSTELLUNGEN!$D$12
  )) - SUMIF(AL$50:AL$2500,"="&amp;AL846,AX$50:AX$2500),
  0)</f>
        <v>3</v>
      </c>
      <c r="BD846" s="2">
        <f t="shared" si="472"/>
        <v>0.33333333333333331</v>
      </c>
      <c r="BE846" s="2">
        <f t="shared" si="473"/>
        <v>0</v>
      </c>
    </row>
    <row r="847" spans="1:57" ht="10.5" customHeight="1">
      <c r="A847" s="1" t="str">
        <f t="shared" ca="1" si="449"/>
        <v/>
      </c>
      <c r="B847" s="1" t="str">
        <f t="shared" ca="1" si="450"/>
        <v/>
      </c>
      <c r="C847" s="1" t="str">
        <f t="shared" ca="1" si="451"/>
        <v/>
      </c>
      <c r="D847" s="1" t="str">
        <f t="shared" ca="1" si="452"/>
        <v/>
      </c>
      <c r="F847" s="10"/>
      <c r="G847" s="136" t="str">
        <f t="shared" si="453"/>
        <v/>
      </c>
      <c r="H847" s="27"/>
      <c r="I847" s="28"/>
      <c r="J847" s="28"/>
      <c r="K847" s="29"/>
      <c r="L847" s="136"/>
      <c r="M847" s="136"/>
      <c r="N847" s="136"/>
      <c r="O847" s="26" t="str">
        <f t="shared" si="454"/>
        <v/>
      </c>
      <c r="P847" s="218" t="str">
        <f t="shared" si="455"/>
        <v/>
      </c>
      <c r="Q847" s="26" t="str">
        <f t="shared" si="456"/>
        <v/>
      </c>
      <c r="R847" s="22"/>
      <c r="S847" s="99"/>
      <c r="T847" s="10"/>
      <c r="U847" s="229" t="str">
        <f t="shared" si="457"/>
        <v/>
      </c>
      <c r="V847" s="230"/>
      <c r="W847" s="230"/>
      <c r="X847" s="230"/>
      <c r="Y847" s="230"/>
      <c r="Z847" s="22" t="str">
        <f>""</f>
        <v/>
      </c>
      <c r="AB847" s="23" t="str">
        <f t="shared" si="458"/>
        <v/>
      </c>
      <c r="AC847" s="2" t="b">
        <f>COUNT(Q847:Q$2500)&gt;0</f>
        <v>0</v>
      </c>
      <c r="AD847" s="2" t="b">
        <f t="shared" si="441"/>
        <v>0</v>
      </c>
      <c r="AE847" s="2" t="b">
        <f t="shared" si="442"/>
        <v>0</v>
      </c>
      <c r="AF847" s="2" t="b">
        <f t="shared" si="443"/>
        <v>0</v>
      </c>
      <c r="AG847" s="2" t="b">
        <f>OR(
  AND(AC847,NOT(AC848)),
  AND(AF847,WEEKDAY(AH846,2)=EINSTELLUNGEN!$D$12),
  AND(AF847,AH847=$J$35)
)</f>
        <v>0</v>
      </c>
      <c r="AH847" s="2">
        <f>IF(AE847,AH846+IF(WEEKDAY(AH846+1,2)&lt;=EINSTELLUNGEN!$D$12,1,$J$36),AH846)</f>
        <v>42020</v>
      </c>
      <c r="AI847" s="2">
        <f t="shared" si="444"/>
        <v>2019</v>
      </c>
      <c r="AJ847" s="2">
        <f t="shared" si="445"/>
        <v>201901</v>
      </c>
      <c r="AK847" s="2">
        <f t="shared" si="446"/>
        <v>201901</v>
      </c>
      <c r="AL847" s="2">
        <f t="shared" si="474"/>
        <v>201903</v>
      </c>
      <c r="AM847" s="2" t="b">
        <f t="shared" si="447"/>
        <v>1</v>
      </c>
      <c r="AN847" s="4" t="e">
        <f t="shared" si="459"/>
        <v>#N/A</v>
      </c>
      <c r="AO847" s="4" t="e">
        <f t="shared" si="460"/>
        <v>#N/A</v>
      </c>
      <c r="AP847" s="2" t="str">
        <f>IF(AD847,
  IF(ISBLANK(H847),
    AP846,
    IF(LEN(H847)=1,
      IF(OR(UPPER(H847)="A",UPPER(H847)="I"),
        EINSTELLUNGEN!$D$21,
        IF(OR(UPPER(H847)="B",UPPER(H847)="M"),
          EINSTELLUNGEN!$D$22,
          IF(OR(UPPER(H847)="C",UPPER(H847)="S"),
            EINSTELLUNGEN!$D$23,
            IF(UPPER(H847)="D",
              EINSTELLUNGEN!$D$24,
              IF(UPPER(H847)="E",
                EINSTELLUNGEN!$D$25,
                UPPER(H847)))))),
      IF(ISNUMBER(H847),
        EINSTELLUNGEN!$D$20&amp;H847,
        UPPER(H847)))),
  "")</f>
        <v/>
      </c>
      <c r="AQ847" s="2" t="str">
        <f t="shared" si="461"/>
        <v/>
      </c>
      <c r="AR847" s="2">
        <f t="shared" si="462"/>
        <v>0</v>
      </c>
      <c r="AS847" s="145">
        <f t="shared" si="463"/>
        <v>0.33333333333333331</v>
      </c>
      <c r="AT847" s="2">
        <f t="shared" si="464"/>
        <v>0</v>
      </c>
      <c r="AU847" s="2">
        <f t="shared" si="465"/>
        <v>0</v>
      </c>
      <c r="AV847" s="2">
        <f t="shared" si="466"/>
        <v>0</v>
      </c>
      <c r="AW847" s="2">
        <f t="shared" si="467"/>
        <v>0</v>
      </c>
      <c r="AX847" s="2">
        <f t="shared" si="448"/>
        <v>0</v>
      </c>
      <c r="AY847" s="2">
        <f t="shared" si="468"/>
        <v>0</v>
      </c>
      <c r="AZ847" s="145" t="e">
        <f t="shared" si="469"/>
        <v>#N/A</v>
      </c>
      <c r="BA847" s="145" t="e">
        <f t="shared" si="470"/>
        <v>#N/A</v>
      </c>
      <c r="BB847" s="145">
        <f t="shared" si="471"/>
        <v>2.083333333333337E-2</v>
      </c>
      <c r="BC847" s="2">
        <f>IF(AM847,
  IF(AND(AL847=$J$31,_xlfn.DAYS(AH847,DATE(AI847,1,1))&lt;7),
    MAX(0,EINSTELLUNGEN!$D$12+1-WEEKDAY(DATE(EINSTELLUNGEN!$D$9,EINSTELLUNGEN!$D$10,1),2)),
    IF(AL847=$J$33,
      MIN(EINSTELLUNGEN!$D$12,WEEKDAY(DATE(EINSTELLUNGEN!$D$9,12,31),2)),
      EINSTELLUNGEN!$D$12
  )) - SUMIF(AL$50:AL$2500,"="&amp;AL847,AX$50:AX$2500),
  0)</f>
        <v>3</v>
      </c>
      <c r="BD847" s="2">
        <f t="shared" si="472"/>
        <v>0.33333333333333331</v>
      </c>
      <c r="BE847" s="2">
        <f t="shared" si="473"/>
        <v>0</v>
      </c>
    </row>
    <row r="848" spans="1:57" ht="10.5" customHeight="1">
      <c r="A848" s="1" t="str">
        <f t="shared" ca="1" si="449"/>
        <v/>
      </c>
      <c r="B848" s="1" t="str">
        <f t="shared" ca="1" si="450"/>
        <v/>
      </c>
      <c r="C848" s="1" t="str">
        <f t="shared" ca="1" si="451"/>
        <v/>
      </c>
      <c r="D848" s="1" t="str">
        <f t="shared" ca="1" si="452"/>
        <v/>
      </c>
      <c r="F848" s="10"/>
      <c r="G848" s="136" t="str">
        <f t="shared" si="453"/>
        <v/>
      </c>
      <c r="H848" s="27"/>
      <c r="I848" s="28"/>
      <c r="J848" s="28"/>
      <c r="K848" s="29"/>
      <c r="L848" s="136"/>
      <c r="M848" s="136"/>
      <c r="N848" s="136"/>
      <c r="O848" s="26" t="str">
        <f t="shared" si="454"/>
        <v/>
      </c>
      <c r="P848" s="218" t="str">
        <f t="shared" si="455"/>
        <v/>
      </c>
      <c r="Q848" s="26" t="str">
        <f t="shared" si="456"/>
        <v/>
      </c>
      <c r="R848" s="22"/>
      <c r="S848" s="99"/>
      <c r="T848" s="10"/>
      <c r="U848" s="229" t="str">
        <f t="shared" si="457"/>
        <v/>
      </c>
      <c r="V848" s="230"/>
      <c r="W848" s="230"/>
      <c r="X848" s="230"/>
      <c r="Y848" s="230"/>
      <c r="Z848" s="22" t="str">
        <f>""</f>
        <v/>
      </c>
      <c r="AB848" s="23" t="str">
        <f t="shared" si="458"/>
        <v/>
      </c>
      <c r="AC848" s="2" t="b">
        <f>COUNT(Q848:Q$2500)&gt;0</f>
        <v>0</v>
      </c>
      <c r="AD848" s="2" t="b">
        <f t="shared" si="441"/>
        <v>0</v>
      </c>
      <c r="AE848" s="2" t="b">
        <f t="shared" si="442"/>
        <v>0</v>
      </c>
      <c r="AF848" s="2" t="b">
        <f t="shared" si="443"/>
        <v>0</v>
      </c>
      <c r="AG848" s="2" t="b">
        <f>OR(
  AND(AC848,NOT(AC849)),
  AND(AF848,WEEKDAY(AH847,2)=EINSTELLUNGEN!$D$12),
  AND(AF848,AH848=$J$35)
)</f>
        <v>0</v>
      </c>
      <c r="AH848" s="2">
        <f>IF(AE848,AH847+IF(WEEKDAY(AH847+1,2)&lt;=EINSTELLUNGEN!$D$12,1,$J$36),AH847)</f>
        <v>42020</v>
      </c>
      <c r="AI848" s="2">
        <f t="shared" si="444"/>
        <v>2019</v>
      </c>
      <c r="AJ848" s="2">
        <f t="shared" si="445"/>
        <v>201901</v>
      </c>
      <c r="AK848" s="2">
        <f t="shared" si="446"/>
        <v>201901</v>
      </c>
      <c r="AL848" s="2">
        <f t="shared" si="474"/>
        <v>201903</v>
      </c>
      <c r="AM848" s="2" t="b">
        <f t="shared" si="447"/>
        <v>1</v>
      </c>
      <c r="AN848" s="4" t="e">
        <f t="shared" si="459"/>
        <v>#N/A</v>
      </c>
      <c r="AO848" s="4" t="e">
        <f t="shared" si="460"/>
        <v>#N/A</v>
      </c>
      <c r="AP848" s="2" t="str">
        <f>IF(AD848,
  IF(ISBLANK(H848),
    AP847,
    IF(LEN(H848)=1,
      IF(OR(UPPER(H848)="A",UPPER(H848)="I"),
        EINSTELLUNGEN!$D$21,
        IF(OR(UPPER(H848)="B",UPPER(H848)="M"),
          EINSTELLUNGEN!$D$22,
          IF(OR(UPPER(H848)="C",UPPER(H848)="S"),
            EINSTELLUNGEN!$D$23,
            IF(UPPER(H848)="D",
              EINSTELLUNGEN!$D$24,
              IF(UPPER(H848)="E",
                EINSTELLUNGEN!$D$25,
                UPPER(H848)))))),
      IF(ISNUMBER(H848),
        EINSTELLUNGEN!$D$20&amp;H848,
        UPPER(H848)))),
  "")</f>
        <v/>
      </c>
      <c r="AQ848" s="2" t="str">
        <f t="shared" si="461"/>
        <v/>
      </c>
      <c r="AR848" s="2">
        <f t="shared" si="462"/>
        <v>0</v>
      </c>
      <c r="AS848" s="145">
        <f t="shared" si="463"/>
        <v>0.33333333333333331</v>
      </c>
      <c r="AT848" s="2">
        <f t="shared" si="464"/>
        <v>0</v>
      </c>
      <c r="AU848" s="2">
        <f t="shared" si="465"/>
        <v>0</v>
      </c>
      <c r="AV848" s="2">
        <f t="shared" si="466"/>
        <v>0</v>
      </c>
      <c r="AW848" s="2">
        <f t="shared" si="467"/>
        <v>0</v>
      </c>
      <c r="AX848" s="2">
        <f t="shared" si="448"/>
        <v>0</v>
      </c>
      <c r="AY848" s="2">
        <f t="shared" si="468"/>
        <v>0</v>
      </c>
      <c r="AZ848" s="145" t="e">
        <f t="shared" si="469"/>
        <v>#N/A</v>
      </c>
      <c r="BA848" s="145" t="e">
        <f t="shared" si="470"/>
        <v>#N/A</v>
      </c>
      <c r="BB848" s="145">
        <f t="shared" si="471"/>
        <v>2.083333333333337E-2</v>
      </c>
      <c r="BC848" s="2">
        <f>IF(AM848,
  IF(AND(AL848=$J$31,_xlfn.DAYS(AH848,DATE(AI848,1,1))&lt;7),
    MAX(0,EINSTELLUNGEN!$D$12+1-WEEKDAY(DATE(EINSTELLUNGEN!$D$9,EINSTELLUNGEN!$D$10,1),2)),
    IF(AL848=$J$33,
      MIN(EINSTELLUNGEN!$D$12,WEEKDAY(DATE(EINSTELLUNGEN!$D$9,12,31),2)),
      EINSTELLUNGEN!$D$12
  )) - SUMIF(AL$50:AL$2500,"="&amp;AL848,AX$50:AX$2500),
  0)</f>
        <v>3</v>
      </c>
      <c r="BD848" s="2">
        <f t="shared" si="472"/>
        <v>0.33333333333333331</v>
      </c>
      <c r="BE848" s="2">
        <f t="shared" si="473"/>
        <v>0</v>
      </c>
    </row>
    <row r="849" spans="1:57" ht="10.5" customHeight="1">
      <c r="A849" s="1" t="str">
        <f t="shared" ca="1" si="449"/>
        <v/>
      </c>
      <c r="B849" s="1" t="str">
        <f t="shared" ca="1" si="450"/>
        <v/>
      </c>
      <c r="C849" s="1" t="str">
        <f t="shared" ca="1" si="451"/>
        <v/>
      </c>
      <c r="D849" s="1" t="str">
        <f t="shared" ca="1" si="452"/>
        <v/>
      </c>
      <c r="F849" s="10"/>
      <c r="G849" s="136" t="str">
        <f t="shared" si="453"/>
        <v/>
      </c>
      <c r="H849" s="27"/>
      <c r="I849" s="28"/>
      <c r="J849" s="28"/>
      <c r="K849" s="29"/>
      <c r="L849" s="136"/>
      <c r="M849" s="136"/>
      <c r="N849" s="136"/>
      <c r="O849" s="26" t="str">
        <f t="shared" si="454"/>
        <v/>
      </c>
      <c r="P849" s="218" t="str">
        <f t="shared" si="455"/>
        <v/>
      </c>
      <c r="Q849" s="26" t="str">
        <f t="shared" si="456"/>
        <v/>
      </c>
      <c r="R849" s="22"/>
      <c r="S849" s="99"/>
      <c r="T849" s="10"/>
      <c r="U849" s="229" t="str">
        <f t="shared" si="457"/>
        <v/>
      </c>
      <c r="V849" s="230"/>
      <c r="W849" s="230"/>
      <c r="X849" s="230"/>
      <c r="Y849" s="230"/>
      <c r="Z849" s="22" t="str">
        <f>""</f>
        <v/>
      </c>
      <c r="AB849" s="23" t="str">
        <f t="shared" si="458"/>
        <v/>
      </c>
      <c r="AC849" s="2" t="b">
        <f>COUNT(Q849:Q$2500)&gt;0</f>
        <v>0</v>
      </c>
      <c r="AD849" s="2" t="b">
        <f t="shared" si="441"/>
        <v>0</v>
      </c>
      <c r="AE849" s="2" t="b">
        <f t="shared" si="442"/>
        <v>0</v>
      </c>
      <c r="AF849" s="2" t="b">
        <f t="shared" si="443"/>
        <v>0</v>
      </c>
      <c r="AG849" s="2" t="b">
        <f>OR(
  AND(AC849,NOT(AC850)),
  AND(AF849,WEEKDAY(AH848,2)=EINSTELLUNGEN!$D$12),
  AND(AF849,AH849=$J$35)
)</f>
        <v>0</v>
      </c>
      <c r="AH849" s="2">
        <f>IF(AE849,AH848+IF(WEEKDAY(AH848+1,2)&lt;=EINSTELLUNGEN!$D$12,1,$J$36),AH848)</f>
        <v>42020</v>
      </c>
      <c r="AI849" s="2">
        <f t="shared" si="444"/>
        <v>2019</v>
      </c>
      <c r="AJ849" s="2">
        <f t="shared" si="445"/>
        <v>201901</v>
      </c>
      <c r="AK849" s="2">
        <f t="shared" si="446"/>
        <v>201901</v>
      </c>
      <c r="AL849" s="2">
        <f t="shared" si="474"/>
        <v>201903</v>
      </c>
      <c r="AM849" s="2" t="b">
        <f t="shared" si="447"/>
        <v>1</v>
      </c>
      <c r="AN849" s="4" t="e">
        <f t="shared" si="459"/>
        <v>#N/A</v>
      </c>
      <c r="AO849" s="4" t="e">
        <f t="shared" si="460"/>
        <v>#N/A</v>
      </c>
      <c r="AP849" s="2" t="str">
        <f>IF(AD849,
  IF(ISBLANK(H849),
    AP848,
    IF(LEN(H849)=1,
      IF(OR(UPPER(H849)="A",UPPER(H849)="I"),
        EINSTELLUNGEN!$D$21,
        IF(OR(UPPER(H849)="B",UPPER(H849)="M"),
          EINSTELLUNGEN!$D$22,
          IF(OR(UPPER(H849)="C",UPPER(H849)="S"),
            EINSTELLUNGEN!$D$23,
            IF(UPPER(H849)="D",
              EINSTELLUNGEN!$D$24,
              IF(UPPER(H849)="E",
                EINSTELLUNGEN!$D$25,
                UPPER(H849)))))),
      IF(ISNUMBER(H849),
        EINSTELLUNGEN!$D$20&amp;H849,
        UPPER(H849)))),
  "")</f>
        <v/>
      </c>
      <c r="AQ849" s="2" t="str">
        <f t="shared" si="461"/>
        <v/>
      </c>
      <c r="AR849" s="2">
        <f t="shared" si="462"/>
        <v>0</v>
      </c>
      <c r="AS849" s="145">
        <f t="shared" si="463"/>
        <v>0.33333333333333331</v>
      </c>
      <c r="AT849" s="2">
        <f t="shared" si="464"/>
        <v>0</v>
      </c>
      <c r="AU849" s="2">
        <f t="shared" si="465"/>
        <v>0</v>
      </c>
      <c r="AV849" s="2">
        <f t="shared" si="466"/>
        <v>0</v>
      </c>
      <c r="AW849" s="2">
        <f t="shared" si="467"/>
        <v>0</v>
      </c>
      <c r="AX849" s="2">
        <f t="shared" si="448"/>
        <v>0</v>
      </c>
      <c r="AY849" s="2">
        <f t="shared" si="468"/>
        <v>0</v>
      </c>
      <c r="AZ849" s="145" t="e">
        <f t="shared" si="469"/>
        <v>#N/A</v>
      </c>
      <c r="BA849" s="145" t="e">
        <f t="shared" si="470"/>
        <v>#N/A</v>
      </c>
      <c r="BB849" s="145">
        <f t="shared" si="471"/>
        <v>2.083333333333337E-2</v>
      </c>
      <c r="BC849" s="2">
        <f>IF(AM849,
  IF(AND(AL849=$J$31,_xlfn.DAYS(AH849,DATE(AI849,1,1))&lt;7),
    MAX(0,EINSTELLUNGEN!$D$12+1-WEEKDAY(DATE(EINSTELLUNGEN!$D$9,EINSTELLUNGEN!$D$10,1),2)),
    IF(AL849=$J$33,
      MIN(EINSTELLUNGEN!$D$12,WEEKDAY(DATE(EINSTELLUNGEN!$D$9,12,31),2)),
      EINSTELLUNGEN!$D$12
  )) - SUMIF(AL$50:AL$2500,"="&amp;AL849,AX$50:AX$2500),
  0)</f>
        <v>3</v>
      </c>
      <c r="BD849" s="2">
        <f t="shared" si="472"/>
        <v>0.33333333333333331</v>
      </c>
      <c r="BE849" s="2">
        <f t="shared" si="473"/>
        <v>0</v>
      </c>
    </row>
    <row r="850" spans="1:57" ht="10.5" customHeight="1">
      <c r="A850" s="1" t="str">
        <f t="shared" ca="1" si="449"/>
        <v/>
      </c>
      <c r="B850" s="1" t="str">
        <f t="shared" ca="1" si="450"/>
        <v/>
      </c>
      <c r="C850" s="1" t="str">
        <f t="shared" ca="1" si="451"/>
        <v/>
      </c>
      <c r="D850" s="1" t="str">
        <f t="shared" ca="1" si="452"/>
        <v/>
      </c>
      <c r="F850" s="10"/>
      <c r="G850" s="136" t="str">
        <f t="shared" si="453"/>
        <v/>
      </c>
      <c r="H850" s="27"/>
      <c r="I850" s="28"/>
      <c r="J850" s="28"/>
      <c r="K850" s="29"/>
      <c r="L850" s="136"/>
      <c r="M850" s="136"/>
      <c r="N850" s="136"/>
      <c r="O850" s="26" t="str">
        <f t="shared" si="454"/>
        <v/>
      </c>
      <c r="P850" s="218" t="str">
        <f t="shared" si="455"/>
        <v/>
      </c>
      <c r="Q850" s="26" t="str">
        <f t="shared" si="456"/>
        <v/>
      </c>
      <c r="R850" s="22"/>
      <c r="S850" s="99"/>
      <c r="T850" s="10"/>
      <c r="U850" s="229" t="str">
        <f t="shared" si="457"/>
        <v/>
      </c>
      <c r="V850" s="230"/>
      <c r="W850" s="230"/>
      <c r="X850" s="230"/>
      <c r="Y850" s="230"/>
      <c r="Z850" s="22" t="str">
        <f>""</f>
        <v/>
      </c>
      <c r="AB850" s="23" t="str">
        <f t="shared" si="458"/>
        <v/>
      </c>
      <c r="AC850" s="2" t="b">
        <f>COUNT(Q850:Q$2500)&gt;0</f>
        <v>0</v>
      </c>
      <c r="AD850" s="2" t="b">
        <f t="shared" si="441"/>
        <v>0</v>
      </c>
      <c r="AE850" s="2" t="b">
        <f t="shared" si="442"/>
        <v>0</v>
      </c>
      <c r="AF850" s="2" t="b">
        <f t="shared" si="443"/>
        <v>0</v>
      </c>
      <c r="AG850" s="2" t="b">
        <f>OR(
  AND(AC850,NOT(AC851)),
  AND(AF850,WEEKDAY(AH849,2)=EINSTELLUNGEN!$D$12),
  AND(AF850,AH850=$J$35)
)</f>
        <v>0</v>
      </c>
      <c r="AH850" s="2">
        <f>IF(AE850,AH849+IF(WEEKDAY(AH849+1,2)&lt;=EINSTELLUNGEN!$D$12,1,$J$36),AH849)</f>
        <v>42020</v>
      </c>
      <c r="AI850" s="2">
        <f t="shared" si="444"/>
        <v>2019</v>
      </c>
      <c r="AJ850" s="2">
        <f t="shared" si="445"/>
        <v>201901</v>
      </c>
      <c r="AK850" s="2">
        <f t="shared" si="446"/>
        <v>201901</v>
      </c>
      <c r="AL850" s="2">
        <f t="shared" si="474"/>
        <v>201903</v>
      </c>
      <c r="AM850" s="2" t="b">
        <f t="shared" si="447"/>
        <v>1</v>
      </c>
      <c r="AN850" s="4" t="e">
        <f t="shared" si="459"/>
        <v>#N/A</v>
      </c>
      <c r="AO850" s="4" t="e">
        <f t="shared" si="460"/>
        <v>#N/A</v>
      </c>
      <c r="AP850" s="2" t="str">
        <f>IF(AD850,
  IF(ISBLANK(H850),
    AP849,
    IF(LEN(H850)=1,
      IF(OR(UPPER(H850)="A",UPPER(H850)="I"),
        EINSTELLUNGEN!$D$21,
        IF(OR(UPPER(H850)="B",UPPER(H850)="M"),
          EINSTELLUNGEN!$D$22,
          IF(OR(UPPER(H850)="C",UPPER(H850)="S"),
            EINSTELLUNGEN!$D$23,
            IF(UPPER(H850)="D",
              EINSTELLUNGEN!$D$24,
              IF(UPPER(H850)="E",
                EINSTELLUNGEN!$D$25,
                UPPER(H850)))))),
      IF(ISNUMBER(H850),
        EINSTELLUNGEN!$D$20&amp;H850,
        UPPER(H850)))),
  "")</f>
        <v/>
      </c>
      <c r="AQ850" s="2" t="str">
        <f t="shared" si="461"/>
        <v/>
      </c>
      <c r="AR850" s="2">
        <f t="shared" si="462"/>
        <v>0</v>
      </c>
      <c r="AS850" s="145">
        <f t="shared" si="463"/>
        <v>0.33333333333333331</v>
      </c>
      <c r="AT850" s="2">
        <f t="shared" si="464"/>
        <v>0</v>
      </c>
      <c r="AU850" s="2">
        <f t="shared" si="465"/>
        <v>0</v>
      </c>
      <c r="AV850" s="2">
        <f t="shared" si="466"/>
        <v>0</v>
      </c>
      <c r="AW850" s="2">
        <f t="shared" si="467"/>
        <v>0</v>
      </c>
      <c r="AX850" s="2">
        <f t="shared" si="448"/>
        <v>0</v>
      </c>
      <c r="AY850" s="2">
        <f t="shared" si="468"/>
        <v>0</v>
      </c>
      <c r="AZ850" s="145" t="e">
        <f t="shared" si="469"/>
        <v>#N/A</v>
      </c>
      <c r="BA850" s="145" t="e">
        <f t="shared" si="470"/>
        <v>#N/A</v>
      </c>
      <c r="BB850" s="145">
        <f t="shared" si="471"/>
        <v>2.083333333333337E-2</v>
      </c>
      <c r="BC850" s="2">
        <f>IF(AM850,
  IF(AND(AL850=$J$31,_xlfn.DAYS(AH850,DATE(AI850,1,1))&lt;7),
    MAX(0,EINSTELLUNGEN!$D$12+1-WEEKDAY(DATE(EINSTELLUNGEN!$D$9,EINSTELLUNGEN!$D$10,1),2)),
    IF(AL850=$J$33,
      MIN(EINSTELLUNGEN!$D$12,WEEKDAY(DATE(EINSTELLUNGEN!$D$9,12,31),2)),
      EINSTELLUNGEN!$D$12
  )) - SUMIF(AL$50:AL$2500,"="&amp;AL850,AX$50:AX$2500),
  0)</f>
        <v>3</v>
      </c>
      <c r="BD850" s="2">
        <f t="shared" si="472"/>
        <v>0.33333333333333331</v>
      </c>
      <c r="BE850" s="2">
        <f t="shared" si="473"/>
        <v>0</v>
      </c>
    </row>
    <row r="851" spans="1:57" ht="10.5" customHeight="1">
      <c r="A851" s="1" t="str">
        <f t="shared" ca="1" si="449"/>
        <v/>
      </c>
      <c r="B851" s="1" t="str">
        <f t="shared" ca="1" si="450"/>
        <v/>
      </c>
      <c r="C851" s="1" t="str">
        <f t="shared" ca="1" si="451"/>
        <v/>
      </c>
      <c r="D851" s="1" t="str">
        <f t="shared" ca="1" si="452"/>
        <v/>
      </c>
      <c r="F851" s="10"/>
      <c r="G851" s="136" t="str">
        <f t="shared" si="453"/>
        <v/>
      </c>
      <c r="H851" s="27"/>
      <c r="I851" s="28"/>
      <c r="J851" s="28"/>
      <c r="K851" s="29"/>
      <c r="L851" s="136"/>
      <c r="M851" s="136"/>
      <c r="N851" s="136"/>
      <c r="O851" s="26" t="str">
        <f t="shared" si="454"/>
        <v/>
      </c>
      <c r="P851" s="218" t="str">
        <f t="shared" si="455"/>
        <v/>
      </c>
      <c r="Q851" s="26" t="str">
        <f t="shared" si="456"/>
        <v/>
      </c>
      <c r="R851" s="22"/>
      <c r="S851" s="99"/>
      <c r="T851" s="10"/>
      <c r="U851" s="229" t="str">
        <f t="shared" si="457"/>
        <v/>
      </c>
      <c r="V851" s="230"/>
      <c r="W851" s="230"/>
      <c r="X851" s="230"/>
      <c r="Y851" s="230"/>
      <c r="Z851" s="22" t="str">
        <f>""</f>
        <v/>
      </c>
      <c r="AB851" s="23" t="str">
        <f t="shared" si="458"/>
        <v/>
      </c>
      <c r="AC851" s="2" t="b">
        <f>COUNT(Q851:Q$2500)&gt;0</f>
        <v>0</v>
      </c>
      <c r="AD851" s="2" t="b">
        <f t="shared" si="441"/>
        <v>0</v>
      </c>
      <c r="AE851" s="2" t="b">
        <f t="shared" si="442"/>
        <v>0</v>
      </c>
      <c r="AF851" s="2" t="b">
        <f t="shared" si="443"/>
        <v>0</v>
      </c>
      <c r="AG851" s="2" t="b">
        <f>OR(
  AND(AC851,NOT(AC852)),
  AND(AF851,WEEKDAY(AH850,2)=EINSTELLUNGEN!$D$12),
  AND(AF851,AH851=$J$35)
)</f>
        <v>0</v>
      </c>
      <c r="AH851" s="2">
        <f>IF(AE851,AH850+IF(WEEKDAY(AH850+1,2)&lt;=EINSTELLUNGEN!$D$12,1,$J$36),AH850)</f>
        <v>42020</v>
      </c>
      <c r="AI851" s="2">
        <f t="shared" si="444"/>
        <v>2019</v>
      </c>
      <c r="AJ851" s="2">
        <f t="shared" si="445"/>
        <v>201901</v>
      </c>
      <c r="AK851" s="2">
        <f t="shared" si="446"/>
        <v>201901</v>
      </c>
      <c r="AL851" s="2">
        <f t="shared" si="474"/>
        <v>201903</v>
      </c>
      <c r="AM851" s="2" t="b">
        <f t="shared" si="447"/>
        <v>1</v>
      </c>
      <c r="AN851" s="4" t="e">
        <f t="shared" si="459"/>
        <v>#N/A</v>
      </c>
      <c r="AO851" s="4" t="e">
        <f t="shared" si="460"/>
        <v>#N/A</v>
      </c>
      <c r="AP851" s="2" t="str">
        <f>IF(AD851,
  IF(ISBLANK(H851),
    AP850,
    IF(LEN(H851)=1,
      IF(OR(UPPER(H851)="A",UPPER(H851)="I"),
        EINSTELLUNGEN!$D$21,
        IF(OR(UPPER(H851)="B",UPPER(H851)="M"),
          EINSTELLUNGEN!$D$22,
          IF(OR(UPPER(H851)="C",UPPER(H851)="S"),
            EINSTELLUNGEN!$D$23,
            IF(UPPER(H851)="D",
              EINSTELLUNGEN!$D$24,
              IF(UPPER(H851)="E",
                EINSTELLUNGEN!$D$25,
                UPPER(H851)))))),
      IF(ISNUMBER(H851),
        EINSTELLUNGEN!$D$20&amp;H851,
        UPPER(H851)))),
  "")</f>
        <v/>
      </c>
      <c r="AQ851" s="2" t="str">
        <f t="shared" si="461"/>
        <v/>
      </c>
      <c r="AR851" s="2">
        <f t="shared" si="462"/>
        <v>0</v>
      </c>
      <c r="AS851" s="145">
        <f t="shared" si="463"/>
        <v>0.33333333333333331</v>
      </c>
      <c r="AT851" s="2">
        <f t="shared" si="464"/>
        <v>0</v>
      </c>
      <c r="AU851" s="2">
        <f t="shared" si="465"/>
        <v>0</v>
      </c>
      <c r="AV851" s="2">
        <f t="shared" si="466"/>
        <v>0</v>
      </c>
      <c r="AW851" s="2">
        <f t="shared" si="467"/>
        <v>0</v>
      </c>
      <c r="AX851" s="2">
        <f t="shared" si="448"/>
        <v>0</v>
      </c>
      <c r="AY851" s="2">
        <f t="shared" si="468"/>
        <v>0</v>
      </c>
      <c r="AZ851" s="145" t="e">
        <f t="shared" si="469"/>
        <v>#N/A</v>
      </c>
      <c r="BA851" s="145" t="e">
        <f t="shared" si="470"/>
        <v>#N/A</v>
      </c>
      <c r="BB851" s="145">
        <f t="shared" si="471"/>
        <v>2.083333333333337E-2</v>
      </c>
      <c r="BC851" s="2">
        <f>IF(AM851,
  IF(AND(AL851=$J$31,_xlfn.DAYS(AH851,DATE(AI851,1,1))&lt;7),
    MAX(0,EINSTELLUNGEN!$D$12+1-WEEKDAY(DATE(EINSTELLUNGEN!$D$9,EINSTELLUNGEN!$D$10,1),2)),
    IF(AL851=$J$33,
      MIN(EINSTELLUNGEN!$D$12,WEEKDAY(DATE(EINSTELLUNGEN!$D$9,12,31),2)),
      EINSTELLUNGEN!$D$12
  )) - SUMIF(AL$50:AL$2500,"="&amp;AL851,AX$50:AX$2500),
  0)</f>
        <v>3</v>
      </c>
      <c r="BD851" s="2">
        <f t="shared" si="472"/>
        <v>0.33333333333333331</v>
      </c>
      <c r="BE851" s="2">
        <f t="shared" si="473"/>
        <v>0</v>
      </c>
    </row>
    <row r="852" spans="1:57" ht="10.5" customHeight="1">
      <c r="A852" s="1" t="str">
        <f t="shared" ca="1" si="449"/>
        <v/>
      </c>
      <c r="B852" s="1" t="str">
        <f t="shared" ca="1" si="450"/>
        <v/>
      </c>
      <c r="C852" s="1" t="str">
        <f t="shared" ca="1" si="451"/>
        <v/>
      </c>
      <c r="D852" s="1" t="str">
        <f t="shared" ca="1" si="452"/>
        <v/>
      </c>
      <c r="F852" s="10"/>
      <c r="G852" s="136" t="str">
        <f t="shared" si="453"/>
        <v/>
      </c>
      <c r="H852" s="27"/>
      <c r="I852" s="28"/>
      <c r="J852" s="28"/>
      <c r="K852" s="29"/>
      <c r="L852" s="136"/>
      <c r="M852" s="136"/>
      <c r="N852" s="136"/>
      <c r="O852" s="26" t="str">
        <f t="shared" si="454"/>
        <v/>
      </c>
      <c r="P852" s="218" t="str">
        <f t="shared" si="455"/>
        <v/>
      </c>
      <c r="Q852" s="26" t="str">
        <f t="shared" si="456"/>
        <v/>
      </c>
      <c r="R852" s="22"/>
      <c r="S852" s="99"/>
      <c r="T852" s="10"/>
      <c r="U852" s="229" t="str">
        <f t="shared" si="457"/>
        <v/>
      </c>
      <c r="V852" s="230"/>
      <c r="W852" s="230"/>
      <c r="X852" s="230"/>
      <c r="Y852" s="230"/>
      <c r="Z852" s="22" t="str">
        <f>""</f>
        <v/>
      </c>
      <c r="AB852" s="23" t="str">
        <f t="shared" si="458"/>
        <v/>
      </c>
      <c r="AC852" s="2" t="b">
        <f>COUNT(Q852:Q$2500)&gt;0</f>
        <v>0</v>
      </c>
      <c r="AD852" s="2" t="b">
        <f t="shared" si="441"/>
        <v>0</v>
      </c>
      <c r="AE852" s="2" t="b">
        <f t="shared" si="442"/>
        <v>0</v>
      </c>
      <c r="AF852" s="2" t="b">
        <f t="shared" si="443"/>
        <v>0</v>
      </c>
      <c r="AG852" s="2" t="b">
        <f>OR(
  AND(AC852,NOT(AC853)),
  AND(AF852,WEEKDAY(AH851,2)=EINSTELLUNGEN!$D$12),
  AND(AF852,AH852=$J$35)
)</f>
        <v>0</v>
      </c>
      <c r="AH852" s="2">
        <f>IF(AE852,AH851+IF(WEEKDAY(AH851+1,2)&lt;=EINSTELLUNGEN!$D$12,1,$J$36),AH851)</f>
        <v>42020</v>
      </c>
      <c r="AI852" s="2">
        <f t="shared" si="444"/>
        <v>2019</v>
      </c>
      <c r="AJ852" s="2">
        <f t="shared" si="445"/>
        <v>201901</v>
      </c>
      <c r="AK852" s="2">
        <f t="shared" si="446"/>
        <v>201901</v>
      </c>
      <c r="AL852" s="2">
        <f t="shared" si="474"/>
        <v>201903</v>
      </c>
      <c r="AM852" s="2" t="b">
        <f t="shared" si="447"/>
        <v>1</v>
      </c>
      <c r="AN852" s="4" t="e">
        <f t="shared" si="459"/>
        <v>#N/A</v>
      </c>
      <c r="AO852" s="4" t="e">
        <f t="shared" si="460"/>
        <v>#N/A</v>
      </c>
      <c r="AP852" s="2" t="str">
        <f>IF(AD852,
  IF(ISBLANK(H852),
    AP851,
    IF(LEN(H852)=1,
      IF(OR(UPPER(H852)="A",UPPER(H852)="I"),
        EINSTELLUNGEN!$D$21,
        IF(OR(UPPER(H852)="B",UPPER(H852)="M"),
          EINSTELLUNGEN!$D$22,
          IF(OR(UPPER(H852)="C",UPPER(H852)="S"),
            EINSTELLUNGEN!$D$23,
            IF(UPPER(H852)="D",
              EINSTELLUNGEN!$D$24,
              IF(UPPER(H852)="E",
                EINSTELLUNGEN!$D$25,
                UPPER(H852)))))),
      IF(ISNUMBER(H852),
        EINSTELLUNGEN!$D$20&amp;H852,
        UPPER(H852)))),
  "")</f>
        <v/>
      </c>
      <c r="AQ852" s="2" t="str">
        <f t="shared" si="461"/>
        <v/>
      </c>
      <c r="AR852" s="2">
        <f t="shared" si="462"/>
        <v>0</v>
      </c>
      <c r="AS852" s="145">
        <f t="shared" si="463"/>
        <v>0.33333333333333331</v>
      </c>
      <c r="AT852" s="2">
        <f t="shared" si="464"/>
        <v>0</v>
      </c>
      <c r="AU852" s="2">
        <f t="shared" si="465"/>
        <v>0</v>
      </c>
      <c r="AV852" s="2">
        <f t="shared" si="466"/>
        <v>0</v>
      </c>
      <c r="AW852" s="2">
        <f t="shared" si="467"/>
        <v>0</v>
      </c>
      <c r="AX852" s="2">
        <f t="shared" si="448"/>
        <v>0</v>
      </c>
      <c r="AY852" s="2">
        <f t="shared" si="468"/>
        <v>0</v>
      </c>
      <c r="AZ852" s="145" t="e">
        <f t="shared" si="469"/>
        <v>#N/A</v>
      </c>
      <c r="BA852" s="145" t="e">
        <f t="shared" si="470"/>
        <v>#N/A</v>
      </c>
      <c r="BB852" s="145">
        <f t="shared" si="471"/>
        <v>2.083333333333337E-2</v>
      </c>
      <c r="BC852" s="2">
        <f>IF(AM852,
  IF(AND(AL852=$J$31,_xlfn.DAYS(AH852,DATE(AI852,1,1))&lt;7),
    MAX(0,EINSTELLUNGEN!$D$12+1-WEEKDAY(DATE(EINSTELLUNGEN!$D$9,EINSTELLUNGEN!$D$10,1),2)),
    IF(AL852=$J$33,
      MIN(EINSTELLUNGEN!$D$12,WEEKDAY(DATE(EINSTELLUNGEN!$D$9,12,31),2)),
      EINSTELLUNGEN!$D$12
  )) - SUMIF(AL$50:AL$2500,"="&amp;AL852,AX$50:AX$2500),
  0)</f>
        <v>3</v>
      </c>
      <c r="BD852" s="2">
        <f t="shared" si="472"/>
        <v>0.33333333333333331</v>
      </c>
      <c r="BE852" s="2">
        <f t="shared" si="473"/>
        <v>0</v>
      </c>
    </row>
    <row r="853" spans="1:57" ht="10.5" customHeight="1">
      <c r="A853" s="1" t="str">
        <f t="shared" ca="1" si="449"/>
        <v/>
      </c>
      <c r="B853" s="1" t="str">
        <f t="shared" ca="1" si="450"/>
        <v/>
      </c>
      <c r="C853" s="1" t="str">
        <f t="shared" ca="1" si="451"/>
        <v/>
      </c>
      <c r="D853" s="1" t="str">
        <f t="shared" ca="1" si="452"/>
        <v/>
      </c>
      <c r="F853" s="10"/>
      <c r="G853" s="136" t="str">
        <f t="shared" si="453"/>
        <v/>
      </c>
      <c r="H853" s="27"/>
      <c r="I853" s="28"/>
      <c r="J853" s="28"/>
      <c r="K853" s="29"/>
      <c r="L853" s="136"/>
      <c r="M853" s="136"/>
      <c r="N853" s="136"/>
      <c r="O853" s="26" t="str">
        <f t="shared" si="454"/>
        <v/>
      </c>
      <c r="P853" s="218" t="str">
        <f t="shared" si="455"/>
        <v/>
      </c>
      <c r="Q853" s="26" t="str">
        <f t="shared" si="456"/>
        <v/>
      </c>
      <c r="R853" s="22"/>
      <c r="S853" s="99"/>
      <c r="T853" s="10"/>
      <c r="U853" s="229" t="str">
        <f t="shared" si="457"/>
        <v/>
      </c>
      <c r="V853" s="230"/>
      <c r="W853" s="230"/>
      <c r="X853" s="230"/>
      <c r="Y853" s="230"/>
      <c r="Z853" s="22" t="str">
        <f>""</f>
        <v/>
      </c>
      <c r="AB853" s="23" t="str">
        <f t="shared" si="458"/>
        <v/>
      </c>
      <c r="AC853" s="2" t="b">
        <f>COUNT(Q853:Q$2500)&gt;0</f>
        <v>0</v>
      </c>
      <c r="AD853" s="2" t="b">
        <f t="shared" si="441"/>
        <v>0</v>
      </c>
      <c r="AE853" s="2" t="b">
        <f t="shared" si="442"/>
        <v>0</v>
      </c>
      <c r="AF853" s="2" t="b">
        <f t="shared" si="443"/>
        <v>0</v>
      </c>
      <c r="AG853" s="2" t="b">
        <f>OR(
  AND(AC853,NOT(AC854)),
  AND(AF853,WEEKDAY(AH852,2)=EINSTELLUNGEN!$D$12),
  AND(AF853,AH853=$J$35)
)</f>
        <v>0</v>
      </c>
      <c r="AH853" s="2">
        <f>IF(AE853,AH852+IF(WEEKDAY(AH852+1,2)&lt;=EINSTELLUNGEN!$D$12,1,$J$36),AH852)</f>
        <v>42020</v>
      </c>
      <c r="AI853" s="2">
        <f t="shared" si="444"/>
        <v>2019</v>
      </c>
      <c r="AJ853" s="2">
        <f t="shared" si="445"/>
        <v>201901</v>
      </c>
      <c r="AK853" s="2">
        <f t="shared" si="446"/>
        <v>201901</v>
      </c>
      <c r="AL853" s="2">
        <f t="shared" si="474"/>
        <v>201903</v>
      </c>
      <c r="AM853" s="2" t="b">
        <f t="shared" si="447"/>
        <v>1</v>
      </c>
      <c r="AN853" s="4" t="e">
        <f t="shared" si="459"/>
        <v>#N/A</v>
      </c>
      <c r="AO853" s="4" t="e">
        <f t="shared" si="460"/>
        <v>#N/A</v>
      </c>
      <c r="AP853" s="2" t="str">
        <f>IF(AD853,
  IF(ISBLANK(H853),
    AP852,
    IF(LEN(H853)=1,
      IF(OR(UPPER(H853)="A",UPPER(H853)="I"),
        EINSTELLUNGEN!$D$21,
        IF(OR(UPPER(H853)="B",UPPER(H853)="M"),
          EINSTELLUNGEN!$D$22,
          IF(OR(UPPER(H853)="C",UPPER(H853)="S"),
            EINSTELLUNGEN!$D$23,
            IF(UPPER(H853)="D",
              EINSTELLUNGEN!$D$24,
              IF(UPPER(H853)="E",
                EINSTELLUNGEN!$D$25,
                UPPER(H853)))))),
      IF(ISNUMBER(H853),
        EINSTELLUNGEN!$D$20&amp;H853,
        UPPER(H853)))),
  "")</f>
        <v/>
      </c>
      <c r="AQ853" s="2" t="str">
        <f t="shared" si="461"/>
        <v/>
      </c>
      <c r="AR853" s="2">
        <f t="shared" si="462"/>
        <v>0</v>
      </c>
      <c r="AS853" s="145">
        <f t="shared" si="463"/>
        <v>0.33333333333333331</v>
      </c>
      <c r="AT853" s="2">
        <f t="shared" si="464"/>
        <v>0</v>
      </c>
      <c r="AU853" s="2">
        <f t="shared" si="465"/>
        <v>0</v>
      </c>
      <c r="AV853" s="2">
        <f t="shared" si="466"/>
        <v>0</v>
      </c>
      <c r="AW853" s="2">
        <f t="shared" si="467"/>
        <v>0</v>
      </c>
      <c r="AX853" s="2">
        <f t="shared" si="448"/>
        <v>0</v>
      </c>
      <c r="AY853" s="2">
        <f t="shared" si="468"/>
        <v>0</v>
      </c>
      <c r="AZ853" s="145" t="e">
        <f t="shared" si="469"/>
        <v>#N/A</v>
      </c>
      <c r="BA853" s="145" t="e">
        <f t="shared" si="470"/>
        <v>#N/A</v>
      </c>
      <c r="BB853" s="145">
        <f t="shared" si="471"/>
        <v>2.083333333333337E-2</v>
      </c>
      <c r="BC853" s="2">
        <f>IF(AM853,
  IF(AND(AL853=$J$31,_xlfn.DAYS(AH853,DATE(AI853,1,1))&lt;7),
    MAX(0,EINSTELLUNGEN!$D$12+1-WEEKDAY(DATE(EINSTELLUNGEN!$D$9,EINSTELLUNGEN!$D$10,1),2)),
    IF(AL853=$J$33,
      MIN(EINSTELLUNGEN!$D$12,WEEKDAY(DATE(EINSTELLUNGEN!$D$9,12,31),2)),
      EINSTELLUNGEN!$D$12
  )) - SUMIF(AL$50:AL$2500,"="&amp;AL853,AX$50:AX$2500),
  0)</f>
        <v>3</v>
      </c>
      <c r="BD853" s="2">
        <f t="shared" si="472"/>
        <v>0.33333333333333331</v>
      </c>
      <c r="BE853" s="2">
        <f t="shared" si="473"/>
        <v>0</v>
      </c>
    </row>
    <row r="854" spans="1:57" ht="10.5" customHeight="1">
      <c r="A854" s="1" t="str">
        <f t="shared" ca="1" si="449"/>
        <v/>
      </c>
      <c r="B854" s="1" t="str">
        <f t="shared" ca="1" si="450"/>
        <v/>
      </c>
      <c r="C854" s="1" t="str">
        <f t="shared" ca="1" si="451"/>
        <v/>
      </c>
      <c r="D854" s="1" t="str">
        <f t="shared" ca="1" si="452"/>
        <v/>
      </c>
      <c r="F854" s="10"/>
      <c r="G854" s="136" t="str">
        <f t="shared" si="453"/>
        <v/>
      </c>
      <c r="H854" s="27"/>
      <c r="I854" s="28"/>
      <c r="J854" s="28"/>
      <c r="K854" s="29"/>
      <c r="L854" s="136"/>
      <c r="M854" s="136"/>
      <c r="N854" s="136"/>
      <c r="O854" s="26" t="str">
        <f t="shared" si="454"/>
        <v/>
      </c>
      <c r="P854" s="218" t="str">
        <f t="shared" si="455"/>
        <v/>
      </c>
      <c r="Q854" s="26" t="str">
        <f t="shared" si="456"/>
        <v/>
      </c>
      <c r="R854" s="22"/>
      <c r="S854" s="99"/>
      <c r="T854" s="10"/>
      <c r="U854" s="229" t="str">
        <f t="shared" si="457"/>
        <v/>
      </c>
      <c r="V854" s="230"/>
      <c r="W854" s="230"/>
      <c r="X854" s="230"/>
      <c r="Y854" s="230"/>
      <c r="Z854" s="22" t="str">
        <f>""</f>
        <v/>
      </c>
      <c r="AB854" s="23" t="str">
        <f t="shared" si="458"/>
        <v/>
      </c>
      <c r="AC854" s="2" t="b">
        <f>COUNT(Q854:Q$2500)&gt;0</f>
        <v>0</v>
      </c>
      <c r="AD854" s="2" t="b">
        <f t="shared" si="441"/>
        <v>0</v>
      </c>
      <c r="AE854" s="2" t="b">
        <f t="shared" si="442"/>
        <v>0</v>
      </c>
      <c r="AF854" s="2" t="b">
        <f t="shared" si="443"/>
        <v>0</v>
      </c>
      <c r="AG854" s="2" t="b">
        <f>OR(
  AND(AC854,NOT(AC855)),
  AND(AF854,WEEKDAY(AH853,2)=EINSTELLUNGEN!$D$12),
  AND(AF854,AH854=$J$35)
)</f>
        <v>0</v>
      </c>
      <c r="AH854" s="2">
        <f>IF(AE854,AH853+IF(WEEKDAY(AH853+1,2)&lt;=EINSTELLUNGEN!$D$12,1,$J$36),AH853)</f>
        <v>42020</v>
      </c>
      <c r="AI854" s="2">
        <f t="shared" si="444"/>
        <v>2019</v>
      </c>
      <c r="AJ854" s="2">
        <f t="shared" si="445"/>
        <v>201901</v>
      </c>
      <c r="AK854" s="2">
        <f t="shared" si="446"/>
        <v>201901</v>
      </c>
      <c r="AL854" s="2">
        <f t="shared" si="474"/>
        <v>201903</v>
      </c>
      <c r="AM854" s="2" t="b">
        <f t="shared" si="447"/>
        <v>1</v>
      </c>
      <c r="AN854" s="4" t="e">
        <f t="shared" si="459"/>
        <v>#N/A</v>
      </c>
      <c r="AO854" s="4" t="e">
        <f t="shared" si="460"/>
        <v>#N/A</v>
      </c>
      <c r="AP854" s="2" t="str">
        <f>IF(AD854,
  IF(ISBLANK(H854),
    AP853,
    IF(LEN(H854)=1,
      IF(OR(UPPER(H854)="A",UPPER(H854)="I"),
        EINSTELLUNGEN!$D$21,
        IF(OR(UPPER(H854)="B",UPPER(H854)="M"),
          EINSTELLUNGEN!$D$22,
          IF(OR(UPPER(H854)="C",UPPER(H854)="S"),
            EINSTELLUNGEN!$D$23,
            IF(UPPER(H854)="D",
              EINSTELLUNGEN!$D$24,
              IF(UPPER(H854)="E",
                EINSTELLUNGEN!$D$25,
                UPPER(H854)))))),
      IF(ISNUMBER(H854),
        EINSTELLUNGEN!$D$20&amp;H854,
        UPPER(H854)))),
  "")</f>
        <v/>
      </c>
      <c r="AQ854" s="2" t="str">
        <f t="shared" si="461"/>
        <v/>
      </c>
      <c r="AR854" s="2">
        <f t="shared" si="462"/>
        <v>0</v>
      </c>
      <c r="AS854" s="145">
        <f t="shared" si="463"/>
        <v>0.33333333333333331</v>
      </c>
      <c r="AT854" s="2">
        <f t="shared" si="464"/>
        <v>0</v>
      </c>
      <c r="AU854" s="2">
        <f t="shared" si="465"/>
        <v>0</v>
      </c>
      <c r="AV854" s="2">
        <f t="shared" si="466"/>
        <v>0</v>
      </c>
      <c r="AW854" s="2">
        <f t="shared" si="467"/>
        <v>0</v>
      </c>
      <c r="AX854" s="2">
        <f t="shared" si="448"/>
        <v>0</v>
      </c>
      <c r="AY854" s="2">
        <f t="shared" si="468"/>
        <v>0</v>
      </c>
      <c r="AZ854" s="145" t="e">
        <f t="shared" si="469"/>
        <v>#N/A</v>
      </c>
      <c r="BA854" s="145" t="e">
        <f t="shared" si="470"/>
        <v>#N/A</v>
      </c>
      <c r="BB854" s="145">
        <f t="shared" si="471"/>
        <v>2.083333333333337E-2</v>
      </c>
      <c r="BC854" s="2">
        <f>IF(AM854,
  IF(AND(AL854=$J$31,_xlfn.DAYS(AH854,DATE(AI854,1,1))&lt;7),
    MAX(0,EINSTELLUNGEN!$D$12+1-WEEKDAY(DATE(EINSTELLUNGEN!$D$9,EINSTELLUNGEN!$D$10,1),2)),
    IF(AL854=$J$33,
      MIN(EINSTELLUNGEN!$D$12,WEEKDAY(DATE(EINSTELLUNGEN!$D$9,12,31),2)),
      EINSTELLUNGEN!$D$12
  )) - SUMIF(AL$50:AL$2500,"="&amp;AL854,AX$50:AX$2500),
  0)</f>
        <v>3</v>
      </c>
      <c r="BD854" s="2">
        <f t="shared" si="472"/>
        <v>0.33333333333333331</v>
      </c>
      <c r="BE854" s="2">
        <f t="shared" si="473"/>
        <v>0</v>
      </c>
    </row>
    <row r="855" spans="1:57" ht="10.5" customHeight="1">
      <c r="A855" s="1" t="str">
        <f t="shared" ca="1" si="449"/>
        <v/>
      </c>
      <c r="B855" s="1" t="str">
        <f t="shared" ca="1" si="450"/>
        <v/>
      </c>
      <c r="C855" s="1" t="str">
        <f t="shared" ca="1" si="451"/>
        <v/>
      </c>
      <c r="D855" s="1" t="str">
        <f t="shared" ca="1" si="452"/>
        <v/>
      </c>
      <c r="F855" s="10"/>
      <c r="G855" s="136" t="str">
        <f t="shared" si="453"/>
        <v/>
      </c>
      <c r="H855" s="27"/>
      <c r="I855" s="28"/>
      <c r="J855" s="28"/>
      <c r="K855" s="29"/>
      <c r="L855" s="136"/>
      <c r="M855" s="136"/>
      <c r="N855" s="136"/>
      <c r="O855" s="26" t="str">
        <f t="shared" si="454"/>
        <v/>
      </c>
      <c r="P855" s="218" t="str">
        <f t="shared" si="455"/>
        <v/>
      </c>
      <c r="Q855" s="26" t="str">
        <f t="shared" si="456"/>
        <v/>
      </c>
      <c r="R855" s="22"/>
      <c r="S855" s="99"/>
      <c r="T855" s="10"/>
      <c r="U855" s="229" t="str">
        <f t="shared" si="457"/>
        <v/>
      </c>
      <c r="V855" s="230"/>
      <c r="W855" s="230"/>
      <c r="X855" s="230"/>
      <c r="Y855" s="230"/>
      <c r="Z855" s="22" t="str">
        <f>""</f>
        <v/>
      </c>
      <c r="AB855" s="23" t="str">
        <f t="shared" si="458"/>
        <v/>
      </c>
      <c r="AC855" s="2" t="b">
        <f>COUNT(Q855:Q$2500)&gt;0</f>
        <v>0</v>
      </c>
      <c r="AD855" s="2" t="b">
        <f t="shared" si="441"/>
        <v>0</v>
      </c>
      <c r="AE855" s="2" t="b">
        <f t="shared" si="442"/>
        <v>0</v>
      </c>
      <c r="AF855" s="2" t="b">
        <f t="shared" si="443"/>
        <v>0</v>
      </c>
      <c r="AG855" s="2" t="b">
        <f>OR(
  AND(AC855,NOT(AC856)),
  AND(AF855,WEEKDAY(AH854,2)=EINSTELLUNGEN!$D$12),
  AND(AF855,AH855=$J$35)
)</f>
        <v>0</v>
      </c>
      <c r="AH855" s="2">
        <f>IF(AE855,AH854+IF(WEEKDAY(AH854+1,2)&lt;=EINSTELLUNGEN!$D$12,1,$J$36),AH854)</f>
        <v>42020</v>
      </c>
      <c r="AI855" s="2">
        <f t="shared" si="444"/>
        <v>2019</v>
      </c>
      <c r="AJ855" s="2">
        <f t="shared" si="445"/>
        <v>201901</v>
      </c>
      <c r="AK855" s="2">
        <f t="shared" si="446"/>
        <v>201901</v>
      </c>
      <c r="AL855" s="2">
        <f t="shared" si="474"/>
        <v>201903</v>
      </c>
      <c r="AM855" s="2" t="b">
        <f t="shared" si="447"/>
        <v>1</v>
      </c>
      <c r="AN855" s="4" t="e">
        <f t="shared" si="459"/>
        <v>#N/A</v>
      </c>
      <c r="AO855" s="4" t="e">
        <f t="shared" si="460"/>
        <v>#N/A</v>
      </c>
      <c r="AP855" s="2" t="str">
        <f>IF(AD855,
  IF(ISBLANK(H855),
    AP854,
    IF(LEN(H855)=1,
      IF(OR(UPPER(H855)="A",UPPER(H855)="I"),
        EINSTELLUNGEN!$D$21,
        IF(OR(UPPER(H855)="B",UPPER(H855)="M"),
          EINSTELLUNGEN!$D$22,
          IF(OR(UPPER(H855)="C",UPPER(H855)="S"),
            EINSTELLUNGEN!$D$23,
            IF(UPPER(H855)="D",
              EINSTELLUNGEN!$D$24,
              IF(UPPER(H855)="E",
                EINSTELLUNGEN!$D$25,
                UPPER(H855)))))),
      IF(ISNUMBER(H855),
        EINSTELLUNGEN!$D$20&amp;H855,
        UPPER(H855)))),
  "")</f>
        <v/>
      </c>
      <c r="AQ855" s="2" t="str">
        <f t="shared" si="461"/>
        <v/>
      </c>
      <c r="AR855" s="2">
        <f t="shared" si="462"/>
        <v>0</v>
      </c>
      <c r="AS855" s="145">
        <f t="shared" si="463"/>
        <v>0.33333333333333331</v>
      </c>
      <c r="AT855" s="2">
        <f t="shared" si="464"/>
        <v>0</v>
      </c>
      <c r="AU855" s="2">
        <f t="shared" si="465"/>
        <v>0</v>
      </c>
      <c r="AV855" s="2">
        <f t="shared" si="466"/>
        <v>0</v>
      </c>
      <c r="AW855" s="2">
        <f t="shared" si="467"/>
        <v>0</v>
      </c>
      <c r="AX855" s="2">
        <f t="shared" si="448"/>
        <v>0</v>
      </c>
      <c r="AY855" s="2">
        <f t="shared" si="468"/>
        <v>0</v>
      </c>
      <c r="AZ855" s="145" t="e">
        <f t="shared" si="469"/>
        <v>#N/A</v>
      </c>
      <c r="BA855" s="145" t="e">
        <f t="shared" si="470"/>
        <v>#N/A</v>
      </c>
      <c r="BB855" s="145">
        <f t="shared" si="471"/>
        <v>2.083333333333337E-2</v>
      </c>
      <c r="BC855" s="2">
        <f>IF(AM855,
  IF(AND(AL855=$J$31,_xlfn.DAYS(AH855,DATE(AI855,1,1))&lt;7),
    MAX(0,EINSTELLUNGEN!$D$12+1-WEEKDAY(DATE(EINSTELLUNGEN!$D$9,EINSTELLUNGEN!$D$10,1),2)),
    IF(AL855=$J$33,
      MIN(EINSTELLUNGEN!$D$12,WEEKDAY(DATE(EINSTELLUNGEN!$D$9,12,31),2)),
      EINSTELLUNGEN!$D$12
  )) - SUMIF(AL$50:AL$2500,"="&amp;AL855,AX$50:AX$2500),
  0)</f>
        <v>3</v>
      </c>
      <c r="BD855" s="2">
        <f t="shared" si="472"/>
        <v>0.33333333333333331</v>
      </c>
      <c r="BE855" s="2">
        <f t="shared" si="473"/>
        <v>0</v>
      </c>
    </row>
    <row r="856" spans="1:57" ht="10.5" customHeight="1">
      <c r="A856" s="1" t="str">
        <f t="shared" ca="1" si="449"/>
        <v/>
      </c>
      <c r="B856" s="1" t="str">
        <f t="shared" ca="1" si="450"/>
        <v/>
      </c>
      <c r="C856" s="1" t="str">
        <f t="shared" ca="1" si="451"/>
        <v/>
      </c>
      <c r="D856" s="1" t="str">
        <f t="shared" ca="1" si="452"/>
        <v/>
      </c>
      <c r="F856" s="10"/>
      <c r="G856" s="136" t="str">
        <f t="shared" si="453"/>
        <v/>
      </c>
      <c r="H856" s="27"/>
      <c r="I856" s="28"/>
      <c r="J856" s="28"/>
      <c r="K856" s="29"/>
      <c r="L856" s="136"/>
      <c r="M856" s="136"/>
      <c r="N856" s="136"/>
      <c r="O856" s="26" t="str">
        <f t="shared" si="454"/>
        <v/>
      </c>
      <c r="P856" s="218" t="str">
        <f t="shared" si="455"/>
        <v/>
      </c>
      <c r="Q856" s="26" t="str">
        <f t="shared" si="456"/>
        <v/>
      </c>
      <c r="R856" s="22"/>
      <c r="S856" s="99"/>
      <c r="T856" s="10"/>
      <c r="U856" s="229" t="str">
        <f t="shared" si="457"/>
        <v/>
      </c>
      <c r="V856" s="230"/>
      <c r="W856" s="230"/>
      <c r="X856" s="230"/>
      <c r="Y856" s="230"/>
      <c r="Z856" s="22" t="str">
        <f>""</f>
        <v/>
      </c>
      <c r="AB856" s="23" t="str">
        <f t="shared" si="458"/>
        <v/>
      </c>
      <c r="AC856" s="2" t="b">
        <f>COUNT(Q856:Q$2500)&gt;0</f>
        <v>0</v>
      </c>
      <c r="AD856" s="2" t="b">
        <f t="shared" si="441"/>
        <v>0</v>
      </c>
      <c r="AE856" s="2" t="b">
        <f t="shared" si="442"/>
        <v>0</v>
      </c>
      <c r="AF856" s="2" t="b">
        <f t="shared" si="443"/>
        <v>0</v>
      </c>
      <c r="AG856" s="2" t="b">
        <f>OR(
  AND(AC856,NOT(AC857)),
  AND(AF856,WEEKDAY(AH855,2)=EINSTELLUNGEN!$D$12),
  AND(AF856,AH856=$J$35)
)</f>
        <v>0</v>
      </c>
      <c r="AH856" s="2">
        <f>IF(AE856,AH855+IF(WEEKDAY(AH855+1,2)&lt;=EINSTELLUNGEN!$D$12,1,$J$36),AH855)</f>
        <v>42020</v>
      </c>
      <c r="AI856" s="2">
        <f t="shared" si="444"/>
        <v>2019</v>
      </c>
      <c r="AJ856" s="2">
        <f t="shared" si="445"/>
        <v>201901</v>
      </c>
      <c r="AK856" s="2">
        <f t="shared" si="446"/>
        <v>201901</v>
      </c>
      <c r="AL856" s="2">
        <f t="shared" si="474"/>
        <v>201903</v>
      </c>
      <c r="AM856" s="2" t="b">
        <f t="shared" si="447"/>
        <v>1</v>
      </c>
      <c r="AN856" s="4" t="e">
        <f t="shared" si="459"/>
        <v>#N/A</v>
      </c>
      <c r="AO856" s="4" t="e">
        <f t="shared" si="460"/>
        <v>#N/A</v>
      </c>
      <c r="AP856" s="2" t="str">
        <f>IF(AD856,
  IF(ISBLANK(H856),
    AP855,
    IF(LEN(H856)=1,
      IF(OR(UPPER(H856)="A",UPPER(H856)="I"),
        EINSTELLUNGEN!$D$21,
        IF(OR(UPPER(H856)="B",UPPER(H856)="M"),
          EINSTELLUNGEN!$D$22,
          IF(OR(UPPER(H856)="C",UPPER(H856)="S"),
            EINSTELLUNGEN!$D$23,
            IF(UPPER(H856)="D",
              EINSTELLUNGEN!$D$24,
              IF(UPPER(H856)="E",
                EINSTELLUNGEN!$D$25,
                UPPER(H856)))))),
      IF(ISNUMBER(H856),
        EINSTELLUNGEN!$D$20&amp;H856,
        UPPER(H856)))),
  "")</f>
        <v/>
      </c>
      <c r="AQ856" s="2" t="str">
        <f t="shared" si="461"/>
        <v/>
      </c>
      <c r="AR856" s="2">
        <f t="shared" si="462"/>
        <v>0</v>
      </c>
      <c r="AS856" s="145">
        <f t="shared" si="463"/>
        <v>0.33333333333333331</v>
      </c>
      <c r="AT856" s="2">
        <f t="shared" si="464"/>
        <v>0</v>
      </c>
      <c r="AU856" s="2">
        <f t="shared" si="465"/>
        <v>0</v>
      </c>
      <c r="AV856" s="2">
        <f t="shared" si="466"/>
        <v>0</v>
      </c>
      <c r="AW856" s="2">
        <f t="shared" si="467"/>
        <v>0</v>
      </c>
      <c r="AX856" s="2">
        <f t="shared" si="448"/>
        <v>0</v>
      </c>
      <c r="AY856" s="2">
        <f t="shared" si="468"/>
        <v>0</v>
      </c>
      <c r="AZ856" s="145" t="e">
        <f t="shared" si="469"/>
        <v>#N/A</v>
      </c>
      <c r="BA856" s="145" t="e">
        <f t="shared" si="470"/>
        <v>#N/A</v>
      </c>
      <c r="BB856" s="145">
        <f t="shared" si="471"/>
        <v>2.083333333333337E-2</v>
      </c>
      <c r="BC856" s="2">
        <f>IF(AM856,
  IF(AND(AL856=$J$31,_xlfn.DAYS(AH856,DATE(AI856,1,1))&lt;7),
    MAX(0,EINSTELLUNGEN!$D$12+1-WEEKDAY(DATE(EINSTELLUNGEN!$D$9,EINSTELLUNGEN!$D$10,1),2)),
    IF(AL856=$J$33,
      MIN(EINSTELLUNGEN!$D$12,WEEKDAY(DATE(EINSTELLUNGEN!$D$9,12,31),2)),
      EINSTELLUNGEN!$D$12
  )) - SUMIF(AL$50:AL$2500,"="&amp;AL856,AX$50:AX$2500),
  0)</f>
        <v>3</v>
      </c>
      <c r="BD856" s="2">
        <f t="shared" si="472"/>
        <v>0.33333333333333331</v>
      </c>
      <c r="BE856" s="2">
        <f t="shared" si="473"/>
        <v>0</v>
      </c>
    </row>
    <row r="857" spans="1:57" ht="10.5" customHeight="1">
      <c r="A857" s="1" t="str">
        <f t="shared" ca="1" si="449"/>
        <v/>
      </c>
      <c r="B857" s="1" t="str">
        <f t="shared" ca="1" si="450"/>
        <v/>
      </c>
      <c r="C857" s="1" t="str">
        <f t="shared" ca="1" si="451"/>
        <v/>
      </c>
      <c r="D857" s="1" t="str">
        <f t="shared" ca="1" si="452"/>
        <v/>
      </c>
      <c r="F857" s="10"/>
      <c r="G857" s="136" t="str">
        <f t="shared" si="453"/>
        <v/>
      </c>
      <c r="H857" s="27"/>
      <c r="I857" s="28"/>
      <c r="J857" s="28"/>
      <c r="K857" s="29"/>
      <c r="L857" s="136"/>
      <c r="M857" s="136"/>
      <c r="N857" s="136"/>
      <c r="O857" s="26" t="str">
        <f t="shared" si="454"/>
        <v/>
      </c>
      <c r="P857" s="218" t="str">
        <f t="shared" si="455"/>
        <v/>
      </c>
      <c r="Q857" s="26" t="str">
        <f t="shared" si="456"/>
        <v/>
      </c>
      <c r="R857" s="22"/>
      <c r="S857" s="99"/>
      <c r="T857" s="10"/>
      <c r="U857" s="229" t="str">
        <f t="shared" si="457"/>
        <v/>
      </c>
      <c r="V857" s="230"/>
      <c r="W857" s="230"/>
      <c r="X857" s="230"/>
      <c r="Y857" s="230"/>
      <c r="Z857" s="22" t="str">
        <f>""</f>
        <v/>
      </c>
      <c r="AB857" s="23" t="str">
        <f t="shared" si="458"/>
        <v/>
      </c>
      <c r="AC857" s="2" t="b">
        <f>COUNT(Q857:Q$2500)&gt;0</f>
        <v>0</v>
      </c>
      <c r="AD857" s="2" t="b">
        <f t="shared" si="441"/>
        <v>0</v>
      </c>
      <c r="AE857" s="2" t="b">
        <f t="shared" si="442"/>
        <v>0</v>
      </c>
      <c r="AF857" s="2" t="b">
        <f t="shared" si="443"/>
        <v>0</v>
      </c>
      <c r="AG857" s="2" t="b">
        <f>OR(
  AND(AC857,NOT(AC858)),
  AND(AF857,WEEKDAY(AH856,2)=EINSTELLUNGEN!$D$12),
  AND(AF857,AH857=$J$35)
)</f>
        <v>0</v>
      </c>
      <c r="AH857" s="2">
        <f>IF(AE857,AH856+IF(WEEKDAY(AH856+1,2)&lt;=EINSTELLUNGEN!$D$12,1,$J$36),AH856)</f>
        <v>42020</v>
      </c>
      <c r="AI857" s="2">
        <f t="shared" si="444"/>
        <v>2019</v>
      </c>
      <c r="AJ857" s="2">
        <f t="shared" si="445"/>
        <v>201901</v>
      </c>
      <c r="AK857" s="2">
        <f t="shared" si="446"/>
        <v>201901</v>
      </c>
      <c r="AL857" s="2">
        <f t="shared" si="474"/>
        <v>201903</v>
      </c>
      <c r="AM857" s="2" t="b">
        <f t="shared" si="447"/>
        <v>1</v>
      </c>
      <c r="AN857" s="4" t="e">
        <f t="shared" si="459"/>
        <v>#N/A</v>
      </c>
      <c r="AO857" s="4" t="e">
        <f t="shared" si="460"/>
        <v>#N/A</v>
      </c>
      <c r="AP857" s="2" t="str">
        <f>IF(AD857,
  IF(ISBLANK(H857),
    AP856,
    IF(LEN(H857)=1,
      IF(OR(UPPER(H857)="A",UPPER(H857)="I"),
        EINSTELLUNGEN!$D$21,
        IF(OR(UPPER(H857)="B",UPPER(H857)="M"),
          EINSTELLUNGEN!$D$22,
          IF(OR(UPPER(H857)="C",UPPER(H857)="S"),
            EINSTELLUNGEN!$D$23,
            IF(UPPER(H857)="D",
              EINSTELLUNGEN!$D$24,
              IF(UPPER(H857)="E",
                EINSTELLUNGEN!$D$25,
                UPPER(H857)))))),
      IF(ISNUMBER(H857),
        EINSTELLUNGEN!$D$20&amp;H857,
        UPPER(H857)))),
  "")</f>
        <v/>
      </c>
      <c r="AQ857" s="2" t="str">
        <f t="shared" si="461"/>
        <v/>
      </c>
      <c r="AR857" s="2">
        <f t="shared" si="462"/>
        <v>0</v>
      </c>
      <c r="AS857" s="145">
        <f t="shared" si="463"/>
        <v>0.33333333333333331</v>
      </c>
      <c r="AT857" s="2">
        <f t="shared" si="464"/>
        <v>0</v>
      </c>
      <c r="AU857" s="2">
        <f t="shared" si="465"/>
        <v>0</v>
      </c>
      <c r="AV857" s="2">
        <f t="shared" si="466"/>
        <v>0</v>
      </c>
      <c r="AW857" s="2">
        <f t="shared" si="467"/>
        <v>0</v>
      </c>
      <c r="AX857" s="2">
        <f t="shared" si="448"/>
        <v>0</v>
      </c>
      <c r="AY857" s="2">
        <f t="shared" si="468"/>
        <v>0</v>
      </c>
      <c r="AZ857" s="145" t="e">
        <f t="shared" si="469"/>
        <v>#N/A</v>
      </c>
      <c r="BA857" s="145" t="e">
        <f t="shared" si="470"/>
        <v>#N/A</v>
      </c>
      <c r="BB857" s="145">
        <f t="shared" si="471"/>
        <v>2.083333333333337E-2</v>
      </c>
      <c r="BC857" s="2">
        <f>IF(AM857,
  IF(AND(AL857=$J$31,_xlfn.DAYS(AH857,DATE(AI857,1,1))&lt;7),
    MAX(0,EINSTELLUNGEN!$D$12+1-WEEKDAY(DATE(EINSTELLUNGEN!$D$9,EINSTELLUNGEN!$D$10,1),2)),
    IF(AL857=$J$33,
      MIN(EINSTELLUNGEN!$D$12,WEEKDAY(DATE(EINSTELLUNGEN!$D$9,12,31),2)),
      EINSTELLUNGEN!$D$12
  )) - SUMIF(AL$50:AL$2500,"="&amp;AL857,AX$50:AX$2500),
  0)</f>
        <v>3</v>
      </c>
      <c r="BD857" s="2">
        <f t="shared" si="472"/>
        <v>0.33333333333333331</v>
      </c>
      <c r="BE857" s="2">
        <f t="shared" si="473"/>
        <v>0</v>
      </c>
    </row>
    <row r="858" spans="1:57" ht="10.5" customHeight="1">
      <c r="A858" s="1" t="str">
        <f t="shared" ca="1" si="449"/>
        <v/>
      </c>
      <c r="B858" s="1" t="str">
        <f t="shared" ca="1" si="450"/>
        <v/>
      </c>
      <c r="C858" s="1" t="str">
        <f t="shared" ca="1" si="451"/>
        <v/>
      </c>
      <c r="D858" s="1" t="str">
        <f t="shared" ca="1" si="452"/>
        <v/>
      </c>
      <c r="F858" s="10"/>
      <c r="G858" s="136" t="str">
        <f t="shared" si="453"/>
        <v/>
      </c>
      <c r="H858" s="27"/>
      <c r="I858" s="28"/>
      <c r="J858" s="28"/>
      <c r="K858" s="29"/>
      <c r="L858" s="136"/>
      <c r="M858" s="136"/>
      <c r="N858" s="136"/>
      <c r="O858" s="26" t="str">
        <f t="shared" si="454"/>
        <v/>
      </c>
      <c r="P858" s="218" t="str">
        <f t="shared" si="455"/>
        <v/>
      </c>
      <c r="Q858" s="26" t="str">
        <f t="shared" si="456"/>
        <v/>
      </c>
      <c r="R858" s="22"/>
      <c r="S858" s="99"/>
      <c r="T858" s="10"/>
      <c r="U858" s="229" t="str">
        <f t="shared" si="457"/>
        <v/>
      </c>
      <c r="V858" s="230"/>
      <c r="W858" s="230"/>
      <c r="X858" s="230"/>
      <c r="Y858" s="230"/>
      <c r="Z858" s="22" t="str">
        <f>""</f>
        <v/>
      </c>
      <c r="AB858" s="23" t="str">
        <f t="shared" si="458"/>
        <v/>
      </c>
      <c r="AC858" s="2" t="b">
        <f>COUNT(Q858:Q$2500)&gt;0</f>
        <v>0</v>
      </c>
      <c r="AD858" s="2" t="b">
        <f t="shared" si="441"/>
        <v>0</v>
      </c>
      <c r="AE858" s="2" t="b">
        <f t="shared" si="442"/>
        <v>0</v>
      </c>
      <c r="AF858" s="2" t="b">
        <f t="shared" si="443"/>
        <v>0</v>
      </c>
      <c r="AG858" s="2" t="b">
        <f>OR(
  AND(AC858,NOT(AC859)),
  AND(AF858,WEEKDAY(AH857,2)=EINSTELLUNGEN!$D$12),
  AND(AF858,AH858=$J$35)
)</f>
        <v>0</v>
      </c>
      <c r="AH858" s="2">
        <f>IF(AE858,AH857+IF(WEEKDAY(AH857+1,2)&lt;=EINSTELLUNGEN!$D$12,1,$J$36),AH857)</f>
        <v>42020</v>
      </c>
      <c r="AI858" s="2">
        <f t="shared" si="444"/>
        <v>2019</v>
      </c>
      <c r="AJ858" s="2">
        <f t="shared" si="445"/>
        <v>201901</v>
      </c>
      <c r="AK858" s="2">
        <f t="shared" si="446"/>
        <v>201901</v>
      </c>
      <c r="AL858" s="2">
        <f t="shared" si="474"/>
        <v>201903</v>
      </c>
      <c r="AM858" s="2" t="b">
        <f t="shared" si="447"/>
        <v>1</v>
      </c>
      <c r="AN858" s="4" t="e">
        <f t="shared" si="459"/>
        <v>#N/A</v>
      </c>
      <c r="AO858" s="4" t="e">
        <f t="shared" si="460"/>
        <v>#N/A</v>
      </c>
      <c r="AP858" s="2" t="str">
        <f>IF(AD858,
  IF(ISBLANK(H858),
    AP857,
    IF(LEN(H858)=1,
      IF(OR(UPPER(H858)="A",UPPER(H858)="I"),
        EINSTELLUNGEN!$D$21,
        IF(OR(UPPER(H858)="B",UPPER(H858)="M"),
          EINSTELLUNGEN!$D$22,
          IF(OR(UPPER(H858)="C",UPPER(H858)="S"),
            EINSTELLUNGEN!$D$23,
            IF(UPPER(H858)="D",
              EINSTELLUNGEN!$D$24,
              IF(UPPER(H858)="E",
                EINSTELLUNGEN!$D$25,
                UPPER(H858)))))),
      IF(ISNUMBER(H858),
        EINSTELLUNGEN!$D$20&amp;H858,
        UPPER(H858)))),
  "")</f>
        <v/>
      </c>
      <c r="AQ858" s="2" t="str">
        <f t="shared" si="461"/>
        <v/>
      </c>
      <c r="AR858" s="2">
        <f t="shared" si="462"/>
        <v>0</v>
      </c>
      <c r="AS858" s="145">
        <f t="shared" si="463"/>
        <v>0.33333333333333331</v>
      </c>
      <c r="AT858" s="2">
        <f t="shared" si="464"/>
        <v>0</v>
      </c>
      <c r="AU858" s="2">
        <f t="shared" si="465"/>
        <v>0</v>
      </c>
      <c r="AV858" s="2">
        <f t="shared" si="466"/>
        <v>0</v>
      </c>
      <c r="AW858" s="2">
        <f t="shared" si="467"/>
        <v>0</v>
      </c>
      <c r="AX858" s="2">
        <f t="shared" si="448"/>
        <v>0</v>
      </c>
      <c r="AY858" s="2">
        <f t="shared" si="468"/>
        <v>0</v>
      </c>
      <c r="AZ858" s="145" t="e">
        <f t="shared" si="469"/>
        <v>#N/A</v>
      </c>
      <c r="BA858" s="145" t="e">
        <f t="shared" si="470"/>
        <v>#N/A</v>
      </c>
      <c r="BB858" s="145">
        <f t="shared" si="471"/>
        <v>2.083333333333337E-2</v>
      </c>
      <c r="BC858" s="2">
        <f>IF(AM858,
  IF(AND(AL858=$J$31,_xlfn.DAYS(AH858,DATE(AI858,1,1))&lt;7),
    MAX(0,EINSTELLUNGEN!$D$12+1-WEEKDAY(DATE(EINSTELLUNGEN!$D$9,EINSTELLUNGEN!$D$10,1),2)),
    IF(AL858=$J$33,
      MIN(EINSTELLUNGEN!$D$12,WEEKDAY(DATE(EINSTELLUNGEN!$D$9,12,31),2)),
      EINSTELLUNGEN!$D$12
  )) - SUMIF(AL$50:AL$2500,"="&amp;AL858,AX$50:AX$2500),
  0)</f>
        <v>3</v>
      </c>
      <c r="BD858" s="2">
        <f t="shared" si="472"/>
        <v>0.33333333333333331</v>
      </c>
      <c r="BE858" s="2">
        <f t="shared" si="473"/>
        <v>0</v>
      </c>
    </row>
    <row r="859" spans="1:57" ht="10.5" customHeight="1">
      <c r="A859" s="1" t="str">
        <f t="shared" ca="1" si="449"/>
        <v/>
      </c>
      <c r="B859" s="1" t="str">
        <f t="shared" ca="1" si="450"/>
        <v/>
      </c>
      <c r="C859" s="1" t="str">
        <f t="shared" ca="1" si="451"/>
        <v/>
      </c>
      <c r="D859" s="1" t="str">
        <f t="shared" ca="1" si="452"/>
        <v/>
      </c>
      <c r="F859" s="10"/>
      <c r="G859" s="136" t="str">
        <f t="shared" si="453"/>
        <v/>
      </c>
      <c r="H859" s="27"/>
      <c r="I859" s="28"/>
      <c r="J859" s="28"/>
      <c r="K859" s="29"/>
      <c r="L859" s="136"/>
      <c r="M859" s="136"/>
      <c r="N859" s="136"/>
      <c r="O859" s="26" t="str">
        <f t="shared" si="454"/>
        <v/>
      </c>
      <c r="P859" s="218" t="str">
        <f t="shared" si="455"/>
        <v/>
      </c>
      <c r="Q859" s="26" t="str">
        <f t="shared" si="456"/>
        <v/>
      </c>
      <c r="R859" s="22"/>
      <c r="S859" s="99"/>
      <c r="T859" s="10"/>
      <c r="U859" s="229" t="str">
        <f t="shared" si="457"/>
        <v/>
      </c>
      <c r="V859" s="230"/>
      <c r="W859" s="230"/>
      <c r="X859" s="230"/>
      <c r="Y859" s="230"/>
      <c r="Z859" s="22" t="str">
        <f>""</f>
        <v/>
      </c>
      <c r="AB859" s="23" t="str">
        <f t="shared" si="458"/>
        <v/>
      </c>
      <c r="AC859" s="2" t="b">
        <f>COUNT(Q859:Q$2500)&gt;0</f>
        <v>0</v>
      </c>
      <c r="AD859" s="2" t="b">
        <f t="shared" si="441"/>
        <v>0</v>
      </c>
      <c r="AE859" s="2" t="b">
        <f t="shared" si="442"/>
        <v>0</v>
      </c>
      <c r="AF859" s="2" t="b">
        <f t="shared" si="443"/>
        <v>0</v>
      </c>
      <c r="AG859" s="2" t="b">
        <f>OR(
  AND(AC859,NOT(AC860)),
  AND(AF859,WEEKDAY(AH858,2)=EINSTELLUNGEN!$D$12),
  AND(AF859,AH859=$J$35)
)</f>
        <v>0</v>
      </c>
      <c r="AH859" s="2">
        <f>IF(AE859,AH858+IF(WEEKDAY(AH858+1,2)&lt;=EINSTELLUNGEN!$D$12,1,$J$36),AH858)</f>
        <v>42020</v>
      </c>
      <c r="AI859" s="2">
        <f t="shared" si="444"/>
        <v>2019</v>
      </c>
      <c r="AJ859" s="2">
        <f t="shared" si="445"/>
        <v>201901</v>
      </c>
      <c r="AK859" s="2">
        <f t="shared" si="446"/>
        <v>201901</v>
      </c>
      <c r="AL859" s="2">
        <f t="shared" si="474"/>
        <v>201903</v>
      </c>
      <c r="AM859" s="2" t="b">
        <f t="shared" si="447"/>
        <v>1</v>
      </c>
      <c r="AN859" s="4" t="e">
        <f t="shared" si="459"/>
        <v>#N/A</v>
      </c>
      <c r="AO859" s="4" t="e">
        <f t="shared" si="460"/>
        <v>#N/A</v>
      </c>
      <c r="AP859" s="2" t="str">
        <f>IF(AD859,
  IF(ISBLANK(H859),
    AP858,
    IF(LEN(H859)=1,
      IF(OR(UPPER(H859)="A",UPPER(H859)="I"),
        EINSTELLUNGEN!$D$21,
        IF(OR(UPPER(H859)="B",UPPER(H859)="M"),
          EINSTELLUNGEN!$D$22,
          IF(OR(UPPER(H859)="C",UPPER(H859)="S"),
            EINSTELLUNGEN!$D$23,
            IF(UPPER(H859)="D",
              EINSTELLUNGEN!$D$24,
              IF(UPPER(H859)="E",
                EINSTELLUNGEN!$D$25,
                UPPER(H859)))))),
      IF(ISNUMBER(H859),
        EINSTELLUNGEN!$D$20&amp;H859,
        UPPER(H859)))),
  "")</f>
        <v/>
      </c>
      <c r="AQ859" s="2" t="str">
        <f t="shared" si="461"/>
        <v/>
      </c>
      <c r="AR859" s="2">
        <f t="shared" si="462"/>
        <v>0</v>
      </c>
      <c r="AS859" s="145">
        <f t="shared" si="463"/>
        <v>0.33333333333333331</v>
      </c>
      <c r="AT859" s="2">
        <f t="shared" si="464"/>
        <v>0</v>
      </c>
      <c r="AU859" s="2">
        <f t="shared" si="465"/>
        <v>0</v>
      </c>
      <c r="AV859" s="2">
        <f t="shared" si="466"/>
        <v>0</v>
      </c>
      <c r="AW859" s="2">
        <f t="shared" si="467"/>
        <v>0</v>
      </c>
      <c r="AX859" s="2">
        <f t="shared" si="448"/>
        <v>0</v>
      </c>
      <c r="AY859" s="2">
        <f t="shared" si="468"/>
        <v>0</v>
      </c>
      <c r="AZ859" s="145" t="e">
        <f t="shared" si="469"/>
        <v>#N/A</v>
      </c>
      <c r="BA859" s="145" t="e">
        <f t="shared" si="470"/>
        <v>#N/A</v>
      </c>
      <c r="BB859" s="145">
        <f t="shared" si="471"/>
        <v>2.083333333333337E-2</v>
      </c>
      <c r="BC859" s="2">
        <f>IF(AM859,
  IF(AND(AL859=$J$31,_xlfn.DAYS(AH859,DATE(AI859,1,1))&lt;7),
    MAX(0,EINSTELLUNGEN!$D$12+1-WEEKDAY(DATE(EINSTELLUNGEN!$D$9,EINSTELLUNGEN!$D$10,1),2)),
    IF(AL859=$J$33,
      MIN(EINSTELLUNGEN!$D$12,WEEKDAY(DATE(EINSTELLUNGEN!$D$9,12,31),2)),
      EINSTELLUNGEN!$D$12
  )) - SUMIF(AL$50:AL$2500,"="&amp;AL859,AX$50:AX$2500),
  0)</f>
        <v>3</v>
      </c>
      <c r="BD859" s="2">
        <f t="shared" si="472"/>
        <v>0.33333333333333331</v>
      </c>
      <c r="BE859" s="2">
        <f t="shared" si="473"/>
        <v>0</v>
      </c>
    </row>
    <row r="860" spans="1:57" ht="10.5" customHeight="1">
      <c r="A860" s="1" t="str">
        <f t="shared" ca="1" si="449"/>
        <v/>
      </c>
      <c r="B860" s="1" t="str">
        <f t="shared" ca="1" si="450"/>
        <v/>
      </c>
      <c r="C860" s="1" t="str">
        <f t="shared" ca="1" si="451"/>
        <v/>
      </c>
      <c r="D860" s="1" t="str">
        <f t="shared" ca="1" si="452"/>
        <v/>
      </c>
      <c r="F860" s="10"/>
      <c r="G860" s="136" t="str">
        <f t="shared" si="453"/>
        <v/>
      </c>
      <c r="H860" s="27"/>
      <c r="I860" s="28"/>
      <c r="J860" s="28"/>
      <c r="K860" s="29"/>
      <c r="L860" s="136"/>
      <c r="M860" s="136"/>
      <c r="N860" s="136"/>
      <c r="O860" s="26" t="str">
        <f t="shared" si="454"/>
        <v/>
      </c>
      <c r="P860" s="218" t="str">
        <f t="shared" si="455"/>
        <v/>
      </c>
      <c r="Q860" s="26" t="str">
        <f t="shared" si="456"/>
        <v/>
      </c>
      <c r="R860" s="22"/>
      <c r="S860" s="99"/>
      <c r="T860" s="10"/>
      <c r="U860" s="229" t="str">
        <f t="shared" si="457"/>
        <v/>
      </c>
      <c r="V860" s="230"/>
      <c r="W860" s="230"/>
      <c r="X860" s="230"/>
      <c r="Y860" s="230"/>
      <c r="Z860" s="22" t="str">
        <f>""</f>
        <v/>
      </c>
      <c r="AB860" s="23" t="str">
        <f t="shared" si="458"/>
        <v/>
      </c>
      <c r="AC860" s="2" t="b">
        <f>COUNT(Q860:Q$2500)&gt;0</f>
        <v>0</v>
      </c>
      <c r="AD860" s="2" t="b">
        <f t="shared" si="441"/>
        <v>0</v>
      </c>
      <c r="AE860" s="2" t="b">
        <f t="shared" si="442"/>
        <v>0</v>
      </c>
      <c r="AF860" s="2" t="b">
        <f t="shared" si="443"/>
        <v>0</v>
      </c>
      <c r="AG860" s="2" t="b">
        <f>OR(
  AND(AC860,NOT(AC861)),
  AND(AF860,WEEKDAY(AH859,2)=EINSTELLUNGEN!$D$12),
  AND(AF860,AH860=$J$35)
)</f>
        <v>0</v>
      </c>
      <c r="AH860" s="2">
        <f>IF(AE860,AH859+IF(WEEKDAY(AH859+1,2)&lt;=EINSTELLUNGEN!$D$12,1,$J$36),AH859)</f>
        <v>42020</v>
      </c>
      <c r="AI860" s="2">
        <f t="shared" si="444"/>
        <v>2019</v>
      </c>
      <c r="AJ860" s="2">
        <f t="shared" si="445"/>
        <v>201901</v>
      </c>
      <c r="AK860" s="2">
        <f t="shared" si="446"/>
        <v>201901</v>
      </c>
      <c r="AL860" s="2">
        <f t="shared" si="474"/>
        <v>201903</v>
      </c>
      <c r="AM860" s="2" t="b">
        <f t="shared" si="447"/>
        <v>1</v>
      </c>
      <c r="AN860" s="4" t="e">
        <f t="shared" si="459"/>
        <v>#N/A</v>
      </c>
      <c r="AO860" s="4" t="e">
        <f t="shared" si="460"/>
        <v>#N/A</v>
      </c>
      <c r="AP860" s="2" t="str">
        <f>IF(AD860,
  IF(ISBLANK(H860),
    AP859,
    IF(LEN(H860)=1,
      IF(OR(UPPER(H860)="A",UPPER(H860)="I"),
        EINSTELLUNGEN!$D$21,
        IF(OR(UPPER(H860)="B",UPPER(H860)="M"),
          EINSTELLUNGEN!$D$22,
          IF(OR(UPPER(H860)="C",UPPER(H860)="S"),
            EINSTELLUNGEN!$D$23,
            IF(UPPER(H860)="D",
              EINSTELLUNGEN!$D$24,
              IF(UPPER(H860)="E",
                EINSTELLUNGEN!$D$25,
                UPPER(H860)))))),
      IF(ISNUMBER(H860),
        EINSTELLUNGEN!$D$20&amp;H860,
        UPPER(H860)))),
  "")</f>
        <v/>
      </c>
      <c r="AQ860" s="2" t="str">
        <f t="shared" si="461"/>
        <v/>
      </c>
      <c r="AR860" s="2">
        <f t="shared" si="462"/>
        <v>0</v>
      </c>
      <c r="AS860" s="145">
        <f t="shared" si="463"/>
        <v>0.33333333333333331</v>
      </c>
      <c r="AT860" s="2">
        <f t="shared" si="464"/>
        <v>0</v>
      </c>
      <c r="AU860" s="2">
        <f t="shared" si="465"/>
        <v>0</v>
      </c>
      <c r="AV860" s="2">
        <f t="shared" si="466"/>
        <v>0</v>
      </c>
      <c r="AW860" s="2">
        <f t="shared" si="467"/>
        <v>0</v>
      </c>
      <c r="AX860" s="2">
        <f t="shared" si="448"/>
        <v>0</v>
      </c>
      <c r="AY860" s="2">
        <f t="shared" si="468"/>
        <v>0</v>
      </c>
      <c r="AZ860" s="145" t="e">
        <f t="shared" si="469"/>
        <v>#N/A</v>
      </c>
      <c r="BA860" s="145" t="e">
        <f t="shared" si="470"/>
        <v>#N/A</v>
      </c>
      <c r="BB860" s="145">
        <f t="shared" si="471"/>
        <v>2.083333333333337E-2</v>
      </c>
      <c r="BC860" s="2">
        <f>IF(AM860,
  IF(AND(AL860=$J$31,_xlfn.DAYS(AH860,DATE(AI860,1,1))&lt;7),
    MAX(0,EINSTELLUNGEN!$D$12+1-WEEKDAY(DATE(EINSTELLUNGEN!$D$9,EINSTELLUNGEN!$D$10,1),2)),
    IF(AL860=$J$33,
      MIN(EINSTELLUNGEN!$D$12,WEEKDAY(DATE(EINSTELLUNGEN!$D$9,12,31),2)),
      EINSTELLUNGEN!$D$12
  )) - SUMIF(AL$50:AL$2500,"="&amp;AL860,AX$50:AX$2500),
  0)</f>
        <v>3</v>
      </c>
      <c r="BD860" s="2">
        <f t="shared" si="472"/>
        <v>0.33333333333333331</v>
      </c>
      <c r="BE860" s="2">
        <f t="shared" si="473"/>
        <v>0</v>
      </c>
    </row>
    <row r="861" spans="1:57" ht="10.5" customHeight="1">
      <c r="A861" s="1" t="str">
        <f t="shared" ca="1" si="449"/>
        <v/>
      </c>
      <c r="B861" s="1" t="str">
        <f t="shared" ca="1" si="450"/>
        <v/>
      </c>
      <c r="C861" s="1" t="str">
        <f t="shared" ca="1" si="451"/>
        <v/>
      </c>
      <c r="D861" s="1" t="str">
        <f t="shared" ca="1" si="452"/>
        <v/>
      </c>
      <c r="F861" s="10"/>
      <c r="G861" s="136" t="str">
        <f t="shared" si="453"/>
        <v/>
      </c>
      <c r="H861" s="27"/>
      <c r="I861" s="28"/>
      <c r="J861" s="28"/>
      <c r="K861" s="29"/>
      <c r="L861" s="136"/>
      <c r="M861" s="136"/>
      <c r="N861" s="136"/>
      <c r="O861" s="26" t="str">
        <f t="shared" si="454"/>
        <v/>
      </c>
      <c r="P861" s="218" t="str">
        <f t="shared" si="455"/>
        <v/>
      </c>
      <c r="Q861" s="26" t="str">
        <f t="shared" si="456"/>
        <v/>
      </c>
      <c r="R861" s="22"/>
      <c r="S861" s="99"/>
      <c r="T861" s="10"/>
      <c r="U861" s="229" t="str">
        <f t="shared" si="457"/>
        <v/>
      </c>
      <c r="V861" s="230"/>
      <c r="W861" s="230"/>
      <c r="X861" s="230"/>
      <c r="Y861" s="230"/>
      <c r="Z861" s="22" t="str">
        <f>""</f>
        <v/>
      </c>
      <c r="AB861" s="23" t="str">
        <f t="shared" si="458"/>
        <v/>
      </c>
      <c r="AC861" s="2" t="b">
        <f>COUNT(Q861:Q$2500)&gt;0</f>
        <v>0</v>
      </c>
      <c r="AD861" s="2" t="b">
        <f t="shared" si="441"/>
        <v>0</v>
      </c>
      <c r="AE861" s="2" t="b">
        <f t="shared" si="442"/>
        <v>0</v>
      </c>
      <c r="AF861" s="2" t="b">
        <f t="shared" si="443"/>
        <v>0</v>
      </c>
      <c r="AG861" s="2" t="b">
        <f>OR(
  AND(AC861,NOT(AC862)),
  AND(AF861,WEEKDAY(AH860,2)=EINSTELLUNGEN!$D$12),
  AND(AF861,AH861=$J$35)
)</f>
        <v>0</v>
      </c>
      <c r="AH861" s="2">
        <f>IF(AE861,AH860+IF(WEEKDAY(AH860+1,2)&lt;=EINSTELLUNGEN!$D$12,1,$J$36),AH860)</f>
        <v>42020</v>
      </c>
      <c r="AI861" s="2">
        <f t="shared" si="444"/>
        <v>2019</v>
      </c>
      <c r="AJ861" s="2">
        <f t="shared" si="445"/>
        <v>201901</v>
      </c>
      <c r="AK861" s="2">
        <f t="shared" si="446"/>
        <v>201901</v>
      </c>
      <c r="AL861" s="2">
        <f t="shared" si="474"/>
        <v>201903</v>
      </c>
      <c r="AM861" s="2" t="b">
        <f t="shared" si="447"/>
        <v>1</v>
      </c>
      <c r="AN861" s="4" t="e">
        <f t="shared" si="459"/>
        <v>#N/A</v>
      </c>
      <c r="AO861" s="4" t="e">
        <f t="shared" si="460"/>
        <v>#N/A</v>
      </c>
      <c r="AP861" s="2" t="str">
        <f>IF(AD861,
  IF(ISBLANK(H861),
    AP860,
    IF(LEN(H861)=1,
      IF(OR(UPPER(H861)="A",UPPER(H861)="I"),
        EINSTELLUNGEN!$D$21,
        IF(OR(UPPER(H861)="B",UPPER(H861)="M"),
          EINSTELLUNGEN!$D$22,
          IF(OR(UPPER(H861)="C",UPPER(H861)="S"),
            EINSTELLUNGEN!$D$23,
            IF(UPPER(H861)="D",
              EINSTELLUNGEN!$D$24,
              IF(UPPER(H861)="E",
                EINSTELLUNGEN!$D$25,
                UPPER(H861)))))),
      IF(ISNUMBER(H861),
        EINSTELLUNGEN!$D$20&amp;H861,
        UPPER(H861)))),
  "")</f>
        <v/>
      </c>
      <c r="AQ861" s="2" t="str">
        <f t="shared" si="461"/>
        <v/>
      </c>
      <c r="AR861" s="2">
        <f t="shared" si="462"/>
        <v>0</v>
      </c>
      <c r="AS861" s="145">
        <f t="shared" si="463"/>
        <v>0.33333333333333331</v>
      </c>
      <c r="AT861" s="2">
        <f t="shared" si="464"/>
        <v>0</v>
      </c>
      <c r="AU861" s="2">
        <f t="shared" si="465"/>
        <v>0</v>
      </c>
      <c r="AV861" s="2">
        <f t="shared" si="466"/>
        <v>0</v>
      </c>
      <c r="AW861" s="2">
        <f t="shared" si="467"/>
        <v>0</v>
      </c>
      <c r="AX861" s="2">
        <f t="shared" si="448"/>
        <v>0</v>
      </c>
      <c r="AY861" s="2">
        <f t="shared" si="468"/>
        <v>0</v>
      </c>
      <c r="AZ861" s="145" t="e">
        <f t="shared" si="469"/>
        <v>#N/A</v>
      </c>
      <c r="BA861" s="145" t="e">
        <f t="shared" si="470"/>
        <v>#N/A</v>
      </c>
      <c r="BB861" s="145">
        <f t="shared" si="471"/>
        <v>2.083333333333337E-2</v>
      </c>
      <c r="BC861" s="2">
        <f>IF(AM861,
  IF(AND(AL861=$J$31,_xlfn.DAYS(AH861,DATE(AI861,1,1))&lt;7),
    MAX(0,EINSTELLUNGEN!$D$12+1-WEEKDAY(DATE(EINSTELLUNGEN!$D$9,EINSTELLUNGEN!$D$10,1),2)),
    IF(AL861=$J$33,
      MIN(EINSTELLUNGEN!$D$12,WEEKDAY(DATE(EINSTELLUNGEN!$D$9,12,31),2)),
      EINSTELLUNGEN!$D$12
  )) - SUMIF(AL$50:AL$2500,"="&amp;AL861,AX$50:AX$2500),
  0)</f>
        <v>3</v>
      </c>
      <c r="BD861" s="2">
        <f t="shared" si="472"/>
        <v>0.33333333333333331</v>
      </c>
      <c r="BE861" s="2">
        <f t="shared" si="473"/>
        <v>0</v>
      </c>
    </row>
    <row r="862" spans="1:57" ht="10.5" customHeight="1">
      <c r="A862" s="1" t="str">
        <f t="shared" ca="1" si="449"/>
        <v/>
      </c>
      <c r="B862" s="1" t="str">
        <f t="shared" ca="1" si="450"/>
        <v/>
      </c>
      <c r="C862" s="1" t="str">
        <f t="shared" ca="1" si="451"/>
        <v/>
      </c>
      <c r="D862" s="1" t="str">
        <f t="shared" ca="1" si="452"/>
        <v/>
      </c>
      <c r="F862" s="10"/>
      <c r="G862" s="136" t="str">
        <f t="shared" si="453"/>
        <v/>
      </c>
      <c r="H862" s="27"/>
      <c r="I862" s="28"/>
      <c r="J862" s="28"/>
      <c r="K862" s="29"/>
      <c r="L862" s="136"/>
      <c r="M862" s="136"/>
      <c r="N862" s="136"/>
      <c r="O862" s="26" t="str">
        <f t="shared" si="454"/>
        <v/>
      </c>
      <c r="P862" s="218" t="str">
        <f t="shared" si="455"/>
        <v/>
      </c>
      <c r="Q862" s="26" t="str">
        <f t="shared" si="456"/>
        <v/>
      </c>
      <c r="R862" s="22"/>
      <c r="S862" s="99"/>
      <c r="T862" s="10"/>
      <c r="U862" s="229" t="str">
        <f t="shared" si="457"/>
        <v/>
      </c>
      <c r="V862" s="230"/>
      <c r="W862" s="230"/>
      <c r="X862" s="230"/>
      <c r="Y862" s="230"/>
      <c r="Z862" s="22" t="str">
        <f>""</f>
        <v/>
      </c>
      <c r="AB862" s="23" t="str">
        <f t="shared" si="458"/>
        <v/>
      </c>
      <c r="AC862" s="2" t="b">
        <f>COUNT(Q862:Q$2500)&gt;0</f>
        <v>0</v>
      </c>
      <c r="AD862" s="2" t="b">
        <f t="shared" si="441"/>
        <v>0</v>
      </c>
      <c r="AE862" s="2" t="b">
        <f t="shared" si="442"/>
        <v>0</v>
      </c>
      <c r="AF862" s="2" t="b">
        <f t="shared" si="443"/>
        <v>0</v>
      </c>
      <c r="AG862" s="2" t="b">
        <f>OR(
  AND(AC862,NOT(AC863)),
  AND(AF862,WEEKDAY(AH861,2)=EINSTELLUNGEN!$D$12),
  AND(AF862,AH862=$J$35)
)</f>
        <v>0</v>
      </c>
      <c r="AH862" s="2">
        <f>IF(AE862,AH861+IF(WEEKDAY(AH861+1,2)&lt;=EINSTELLUNGEN!$D$12,1,$J$36),AH861)</f>
        <v>42020</v>
      </c>
      <c r="AI862" s="2">
        <f t="shared" si="444"/>
        <v>2019</v>
      </c>
      <c r="AJ862" s="2">
        <f t="shared" si="445"/>
        <v>201901</v>
      </c>
      <c r="AK862" s="2">
        <f t="shared" si="446"/>
        <v>201901</v>
      </c>
      <c r="AL862" s="2">
        <f t="shared" si="474"/>
        <v>201903</v>
      </c>
      <c r="AM862" s="2" t="b">
        <f t="shared" si="447"/>
        <v>1</v>
      </c>
      <c r="AN862" s="4" t="e">
        <f t="shared" si="459"/>
        <v>#N/A</v>
      </c>
      <c r="AO862" s="4" t="e">
        <f t="shared" si="460"/>
        <v>#N/A</v>
      </c>
      <c r="AP862" s="2" t="str">
        <f>IF(AD862,
  IF(ISBLANK(H862),
    AP861,
    IF(LEN(H862)=1,
      IF(OR(UPPER(H862)="A",UPPER(H862)="I"),
        EINSTELLUNGEN!$D$21,
        IF(OR(UPPER(H862)="B",UPPER(H862)="M"),
          EINSTELLUNGEN!$D$22,
          IF(OR(UPPER(H862)="C",UPPER(H862)="S"),
            EINSTELLUNGEN!$D$23,
            IF(UPPER(H862)="D",
              EINSTELLUNGEN!$D$24,
              IF(UPPER(H862)="E",
                EINSTELLUNGEN!$D$25,
                UPPER(H862)))))),
      IF(ISNUMBER(H862),
        EINSTELLUNGEN!$D$20&amp;H862,
        UPPER(H862)))),
  "")</f>
        <v/>
      </c>
      <c r="AQ862" s="2" t="str">
        <f t="shared" si="461"/>
        <v/>
      </c>
      <c r="AR862" s="2">
        <f t="shared" si="462"/>
        <v>0</v>
      </c>
      <c r="AS862" s="145">
        <f t="shared" si="463"/>
        <v>0.33333333333333331</v>
      </c>
      <c r="AT862" s="2">
        <f t="shared" si="464"/>
        <v>0</v>
      </c>
      <c r="AU862" s="2">
        <f t="shared" si="465"/>
        <v>0</v>
      </c>
      <c r="AV862" s="2">
        <f t="shared" si="466"/>
        <v>0</v>
      </c>
      <c r="AW862" s="2">
        <f t="shared" si="467"/>
        <v>0</v>
      </c>
      <c r="AX862" s="2">
        <f t="shared" si="448"/>
        <v>0</v>
      </c>
      <c r="AY862" s="2">
        <f t="shared" si="468"/>
        <v>0</v>
      </c>
      <c r="AZ862" s="145" t="e">
        <f t="shared" si="469"/>
        <v>#N/A</v>
      </c>
      <c r="BA862" s="145" t="e">
        <f t="shared" si="470"/>
        <v>#N/A</v>
      </c>
      <c r="BB862" s="145">
        <f t="shared" si="471"/>
        <v>2.083333333333337E-2</v>
      </c>
      <c r="BC862" s="2">
        <f>IF(AM862,
  IF(AND(AL862=$J$31,_xlfn.DAYS(AH862,DATE(AI862,1,1))&lt;7),
    MAX(0,EINSTELLUNGEN!$D$12+1-WEEKDAY(DATE(EINSTELLUNGEN!$D$9,EINSTELLUNGEN!$D$10,1),2)),
    IF(AL862=$J$33,
      MIN(EINSTELLUNGEN!$D$12,WEEKDAY(DATE(EINSTELLUNGEN!$D$9,12,31),2)),
      EINSTELLUNGEN!$D$12
  )) - SUMIF(AL$50:AL$2500,"="&amp;AL862,AX$50:AX$2500),
  0)</f>
        <v>3</v>
      </c>
      <c r="BD862" s="2">
        <f t="shared" si="472"/>
        <v>0.33333333333333331</v>
      </c>
      <c r="BE862" s="2">
        <f t="shared" si="473"/>
        <v>0</v>
      </c>
    </row>
    <row r="863" spans="1:57" ht="10.5" customHeight="1">
      <c r="A863" s="1" t="str">
        <f t="shared" ca="1" si="449"/>
        <v/>
      </c>
      <c r="B863" s="1" t="str">
        <f t="shared" ca="1" si="450"/>
        <v/>
      </c>
      <c r="C863" s="1" t="str">
        <f t="shared" ca="1" si="451"/>
        <v/>
      </c>
      <c r="D863" s="1" t="str">
        <f t="shared" ca="1" si="452"/>
        <v/>
      </c>
      <c r="F863" s="10"/>
      <c r="G863" s="136" t="str">
        <f t="shared" si="453"/>
        <v/>
      </c>
      <c r="H863" s="27"/>
      <c r="I863" s="28"/>
      <c r="J863" s="28"/>
      <c r="K863" s="29"/>
      <c r="L863" s="136"/>
      <c r="M863" s="136"/>
      <c r="N863" s="136"/>
      <c r="O863" s="26" t="str">
        <f t="shared" si="454"/>
        <v/>
      </c>
      <c r="P863" s="218" t="str">
        <f t="shared" si="455"/>
        <v/>
      </c>
      <c r="Q863" s="26" t="str">
        <f t="shared" si="456"/>
        <v/>
      </c>
      <c r="R863" s="22"/>
      <c r="S863" s="99"/>
      <c r="T863" s="10"/>
      <c r="U863" s="229" t="str">
        <f t="shared" si="457"/>
        <v/>
      </c>
      <c r="V863" s="230"/>
      <c r="W863" s="230"/>
      <c r="X863" s="230"/>
      <c r="Y863" s="230"/>
      <c r="Z863" s="22" t="str">
        <f>""</f>
        <v/>
      </c>
      <c r="AB863" s="23" t="str">
        <f t="shared" si="458"/>
        <v/>
      </c>
      <c r="AC863" s="2" t="b">
        <f>COUNT(Q863:Q$2500)&gt;0</f>
        <v>0</v>
      </c>
      <c r="AD863" s="2" t="b">
        <f t="shared" si="441"/>
        <v>0</v>
      </c>
      <c r="AE863" s="2" t="b">
        <f t="shared" si="442"/>
        <v>0</v>
      </c>
      <c r="AF863" s="2" t="b">
        <f t="shared" si="443"/>
        <v>0</v>
      </c>
      <c r="AG863" s="2" t="b">
        <f>OR(
  AND(AC863,NOT(AC864)),
  AND(AF863,WEEKDAY(AH862,2)=EINSTELLUNGEN!$D$12),
  AND(AF863,AH863=$J$35)
)</f>
        <v>0</v>
      </c>
      <c r="AH863" s="2">
        <f>IF(AE863,AH862+IF(WEEKDAY(AH862+1,2)&lt;=EINSTELLUNGEN!$D$12,1,$J$36),AH862)</f>
        <v>42020</v>
      </c>
      <c r="AI863" s="2">
        <f t="shared" si="444"/>
        <v>2019</v>
      </c>
      <c r="AJ863" s="2">
        <f t="shared" si="445"/>
        <v>201901</v>
      </c>
      <c r="AK863" s="2">
        <f t="shared" si="446"/>
        <v>201901</v>
      </c>
      <c r="AL863" s="2">
        <f t="shared" si="474"/>
        <v>201903</v>
      </c>
      <c r="AM863" s="2" t="b">
        <f t="shared" si="447"/>
        <v>1</v>
      </c>
      <c r="AN863" s="4" t="e">
        <f t="shared" si="459"/>
        <v>#N/A</v>
      </c>
      <c r="AO863" s="4" t="e">
        <f t="shared" si="460"/>
        <v>#N/A</v>
      </c>
      <c r="AP863" s="2" t="str">
        <f>IF(AD863,
  IF(ISBLANK(H863),
    AP862,
    IF(LEN(H863)=1,
      IF(OR(UPPER(H863)="A",UPPER(H863)="I"),
        EINSTELLUNGEN!$D$21,
        IF(OR(UPPER(H863)="B",UPPER(H863)="M"),
          EINSTELLUNGEN!$D$22,
          IF(OR(UPPER(H863)="C",UPPER(H863)="S"),
            EINSTELLUNGEN!$D$23,
            IF(UPPER(H863)="D",
              EINSTELLUNGEN!$D$24,
              IF(UPPER(H863)="E",
                EINSTELLUNGEN!$D$25,
                UPPER(H863)))))),
      IF(ISNUMBER(H863),
        EINSTELLUNGEN!$D$20&amp;H863,
        UPPER(H863)))),
  "")</f>
        <v/>
      </c>
      <c r="AQ863" s="2" t="str">
        <f t="shared" si="461"/>
        <v/>
      </c>
      <c r="AR863" s="2">
        <f t="shared" si="462"/>
        <v>0</v>
      </c>
      <c r="AS863" s="145">
        <f t="shared" si="463"/>
        <v>0.33333333333333331</v>
      </c>
      <c r="AT863" s="2">
        <f t="shared" si="464"/>
        <v>0</v>
      </c>
      <c r="AU863" s="2">
        <f t="shared" si="465"/>
        <v>0</v>
      </c>
      <c r="AV863" s="2">
        <f t="shared" si="466"/>
        <v>0</v>
      </c>
      <c r="AW863" s="2">
        <f t="shared" si="467"/>
        <v>0</v>
      </c>
      <c r="AX863" s="2">
        <f t="shared" si="448"/>
        <v>0</v>
      </c>
      <c r="AY863" s="2">
        <f t="shared" si="468"/>
        <v>0</v>
      </c>
      <c r="AZ863" s="145" t="e">
        <f t="shared" si="469"/>
        <v>#N/A</v>
      </c>
      <c r="BA863" s="145" t="e">
        <f t="shared" si="470"/>
        <v>#N/A</v>
      </c>
      <c r="BB863" s="145">
        <f t="shared" si="471"/>
        <v>2.083333333333337E-2</v>
      </c>
      <c r="BC863" s="2">
        <f>IF(AM863,
  IF(AND(AL863=$J$31,_xlfn.DAYS(AH863,DATE(AI863,1,1))&lt;7),
    MAX(0,EINSTELLUNGEN!$D$12+1-WEEKDAY(DATE(EINSTELLUNGEN!$D$9,EINSTELLUNGEN!$D$10,1),2)),
    IF(AL863=$J$33,
      MIN(EINSTELLUNGEN!$D$12,WEEKDAY(DATE(EINSTELLUNGEN!$D$9,12,31),2)),
      EINSTELLUNGEN!$D$12
  )) - SUMIF(AL$50:AL$2500,"="&amp;AL863,AX$50:AX$2500),
  0)</f>
        <v>3</v>
      </c>
      <c r="BD863" s="2">
        <f t="shared" si="472"/>
        <v>0.33333333333333331</v>
      </c>
      <c r="BE863" s="2">
        <f t="shared" si="473"/>
        <v>0</v>
      </c>
    </row>
    <row r="864" spans="1:57" ht="10.5" customHeight="1">
      <c r="A864" s="1" t="str">
        <f t="shared" ca="1" si="449"/>
        <v/>
      </c>
      <c r="B864" s="1" t="str">
        <f t="shared" ca="1" si="450"/>
        <v/>
      </c>
      <c r="C864" s="1" t="str">
        <f t="shared" ca="1" si="451"/>
        <v/>
      </c>
      <c r="D864" s="1" t="str">
        <f t="shared" ca="1" si="452"/>
        <v/>
      </c>
      <c r="F864" s="10"/>
      <c r="G864" s="136" t="str">
        <f t="shared" si="453"/>
        <v/>
      </c>
      <c r="H864" s="27"/>
      <c r="I864" s="28"/>
      <c r="J864" s="28"/>
      <c r="K864" s="29"/>
      <c r="L864" s="136"/>
      <c r="M864" s="136"/>
      <c r="N864" s="136"/>
      <c r="O864" s="26" t="str">
        <f t="shared" si="454"/>
        <v/>
      </c>
      <c r="P864" s="218" t="str">
        <f t="shared" si="455"/>
        <v/>
      </c>
      <c r="Q864" s="26" t="str">
        <f t="shared" si="456"/>
        <v/>
      </c>
      <c r="R864" s="22"/>
      <c r="S864" s="99"/>
      <c r="T864" s="10"/>
      <c r="U864" s="229" t="str">
        <f t="shared" si="457"/>
        <v/>
      </c>
      <c r="V864" s="230"/>
      <c r="W864" s="230"/>
      <c r="X864" s="230"/>
      <c r="Y864" s="230"/>
      <c r="Z864" s="22" t="str">
        <f>""</f>
        <v/>
      </c>
      <c r="AB864" s="23" t="str">
        <f t="shared" si="458"/>
        <v/>
      </c>
      <c r="AC864" s="2" t="b">
        <f>COUNT(Q864:Q$2500)&gt;0</f>
        <v>0</v>
      </c>
      <c r="AD864" s="2" t="b">
        <f t="shared" si="441"/>
        <v>0</v>
      </c>
      <c r="AE864" s="2" t="b">
        <f t="shared" si="442"/>
        <v>0</v>
      </c>
      <c r="AF864" s="2" t="b">
        <f t="shared" si="443"/>
        <v>0</v>
      </c>
      <c r="AG864" s="2" t="b">
        <f>OR(
  AND(AC864,NOT(AC865)),
  AND(AF864,WEEKDAY(AH863,2)=EINSTELLUNGEN!$D$12),
  AND(AF864,AH864=$J$35)
)</f>
        <v>0</v>
      </c>
      <c r="AH864" s="2">
        <f>IF(AE864,AH863+IF(WEEKDAY(AH863+1,2)&lt;=EINSTELLUNGEN!$D$12,1,$J$36),AH863)</f>
        <v>42020</v>
      </c>
      <c r="AI864" s="2">
        <f t="shared" si="444"/>
        <v>2019</v>
      </c>
      <c r="AJ864" s="2">
        <f t="shared" si="445"/>
        <v>201901</v>
      </c>
      <c r="AK864" s="2">
        <f t="shared" si="446"/>
        <v>201901</v>
      </c>
      <c r="AL864" s="2">
        <f t="shared" si="474"/>
        <v>201903</v>
      </c>
      <c r="AM864" s="2" t="b">
        <f t="shared" si="447"/>
        <v>1</v>
      </c>
      <c r="AN864" s="4" t="e">
        <f t="shared" si="459"/>
        <v>#N/A</v>
      </c>
      <c r="AO864" s="4" t="e">
        <f t="shared" si="460"/>
        <v>#N/A</v>
      </c>
      <c r="AP864" s="2" t="str">
        <f>IF(AD864,
  IF(ISBLANK(H864),
    AP863,
    IF(LEN(H864)=1,
      IF(OR(UPPER(H864)="A",UPPER(H864)="I"),
        EINSTELLUNGEN!$D$21,
        IF(OR(UPPER(H864)="B",UPPER(H864)="M"),
          EINSTELLUNGEN!$D$22,
          IF(OR(UPPER(H864)="C",UPPER(H864)="S"),
            EINSTELLUNGEN!$D$23,
            IF(UPPER(H864)="D",
              EINSTELLUNGEN!$D$24,
              IF(UPPER(H864)="E",
                EINSTELLUNGEN!$D$25,
                UPPER(H864)))))),
      IF(ISNUMBER(H864),
        EINSTELLUNGEN!$D$20&amp;H864,
        UPPER(H864)))),
  "")</f>
        <v/>
      </c>
      <c r="AQ864" s="2" t="str">
        <f t="shared" si="461"/>
        <v/>
      </c>
      <c r="AR864" s="2">
        <f t="shared" si="462"/>
        <v>0</v>
      </c>
      <c r="AS864" s="145">
        <f t="shared" si="463"/>
        <v>0.33333333333333331</v>
      </c>
      <c r="AT864" s="2">
        <f t="shared" si="464"/>
        <v>0</v>
      </c>
      <c r="AU864" s="2">
        <f t="shared" si="465"/>
        <v>0</v>
      </c>
      <c r="AV864" s="2">
        <f t="shared" si="466"/>
        <v>0</v>
      </c>
      <c r="AW864" s="2">
        <f t="shared" si="467"/>
        <v>0</v>
      </c>
      <c r="AX864" s="2">
        <f t="shared" si="448"/>
        <v>0</v>
      </c>
      <c r="AY864" s="2">
        <f t="shared" si="468"/>
        <v>0</v>
      </c>
      <c r="AZ864" s="145" t="e">
        <f t="shared" si="469"/>
        <v>#N/A</v>
      </c>
      <c r="BA864" s="145" t="e">
        <f t="shared" si="470"/>
        <v>#N/A</v>
      </c>
      <c r="BB864" s="145">
        <f t="shared" si="471"/>
        <v>2.083333333333337E-2</v>
      </c>
      <c r="BC864" s="2">
        <f>IF(AM864,
  IF(AND(AL864=$J$31,_xlfn.DAYS(AH864,DATE(AI864,1,1))&lt;7),
    MAX(0,EINSTELLUNGEN!$D$12+1-WEEKDAY(DATE(EINSTELLUNGEN!$D$9,EINSTELLUNGEN!$D$10,1),2)),
    IF(AL864=$J$33,
      MIN(EINSTELLUNGEN!$D$12,WEEKDAY(DATE(EINSTELLUNGEN!$D$9,12,31),2)),
      EINSTELLUNGEN!$D$12
  )) - SUMIF(AL$50:AL$2500,"="&amp;AL864,AX$50:AX$2500),
  0)</f>
        <v>3</v>
      </c>
      <c r="BD864" s="2">
        <f t="shared" si="472"/>
        <v>0.33333333333333331</v>
      </c>
      <c r="BE864" s="2">
        <f t="shared" si="473"/>
        <v>0</v>
      </c>
    </row>
    <row r="865" spans="1:57" ht="10.5" customHeight="1">
      <c r="A865" s="1" t="str">
        <f t="shared" ca="1" si="449"/>
        <v/>
      </c>
      <c r="B865" s="1" t="str">
        <f t="shared" ca="1" si="450"/>
        <v/>
      </c>
      <c r="C865" s="1" t="str">
        <f t="shared" ca="1" si="451"/>
        <v/>
      </c>
      <c r="D865" s="1" t="str">
        <f t="shared" ca="1" si="452"/>
        <v/>
      </c>
      <c r="F865" s="10"/>
      <c r="G865" s="136" t="str">
        <f t="shared" si="453"/>
        <v/>
      </c>
      <c r="H865" s="27"/>
      <c r="I865" s="28"/>
      <c r="J865" s="28"/>
      <c r="K865" s="29"/>
      <c r="L865" s="136"/>
      <c r="M865" s="136"/>
      <c r="N865" s="136"/>
      <c r="O865" s="26" t="str">
        <f t="shared" si="454"/>
        <v/>
      </c>
      <c r="P865" s="218" t="str">
        <f t="shared" si="455"/>
        <v/>
      </c>
      <c r="Q865" s="26" t="str">
        <f t="shared" si="456"/>
        <v/>
      </c>
      <c r="R865" s="22"/>
      <c r="S865" s="99"/>
      <c r="T865" s="10"/>
      <c r="U865" s="229" t="str">
        <f t="shared" si="457"/>
        <v/>
      </c>
      <c r="V865" s="230"/>
      <c r="W865" s="230"/>
      <c r="X865" s="230"/>
      <c r="Y865" s="230"/>
      <c r="Z865" s="22" t="str">
        <f>""</f>
        <v/>
      </c>
      <c r="AB865" s="23" t="str">
        <f t="shared" si="458"/>
        <v/>
      </c>
      <c r="AC865" s="2" t="b">
        <f>COUNT(Q865:Q$2500)&gt;0</f>
        <v>0</v>
      </c>
      <c r="AD865" s="2" t="b">
        <f t="shared" si="441"/>
        <v>0</v>
      </c>
      <c r="AE865" s="2" t="b">
        <f t="shared" si="442"/>
        <v>0</v>
      </c>
      <c r="AF865" s="2" t="b">
        <f t="shared" si="443"/>
        <v>0</v>
      </c>
      <c r="AG865" s="2" t="b">
        <f>OR(
  AND(AC865,NOT(AC866)),
  AND(AF865,WEEKDAY(AH864,2)=EINSTELLUNGEN!$D$12),
  AND(AF865,AH865=$J$35)
)</f>
        <v>0</v>
      </c>
      <c r="AH865" s="2">
        <f>IF(AE865,AH864+IF(WEEKDAY(AH864+1,2)&lt;=EINSTELLUNGEN!$D$12,1,$J$36),AH864)</f>
        <v>42020</v>
      </c>
      <c r="AI865" s="2">
        <f t="shared" si="444"/>
        <v>2019</v>
      </c>
      <c r="AJ865" s="2">
        <f t="shared" si="445"/>
        <v>201901</v>
      </c>
      <c r="AK865" s="2">
        <f t="shared" si="446"/>
        <v>201901</v>
      </c>
      <c r="AL865" s="2">
        <f t="shared" si="474"/>
        <v>201903</v>
      </c>
      <c r="AM865" s="2" t="b">
        <f t="shared" si="447"/>
        <v>1</v>
      </c>
      <c r="AN865" s="4" t="e">
        <f t="shared" si="459"/>
        <v>#N/A</v>
      </c>
      <c r="AO865" s="4" t="e">
        <f t="shared" si="460"/>
        <v>#N/A</v>
      </c>
      <c r="AP865" s="2" t="str">
        <f>IF(AD865,
  IF(ISBLANK(H865),
    AP864,
    IF(LEN(H865)=1,
      IF(OR(UPPER(H865)="A",UPPER(H865)="I"),
        EINSTELLUNGEN!$D$21,
        IF(OR(UPPER(H865)="B",UPPER(H865)="M"),
          EINSTELLUNGEN!$D$22,
          IF(OR(UPPER(H865)="C",UPPER(H865)="S"),
            EINSTELLUNGEN!$D$23,
            IF(UPPER(H865)="D",
              EINSTELLUNGEN!$D$24,
              IF(UPPER(H865)="E",
                EINSTELLUNGEN!$D$25,
                UPPER(H865)))))),
      IF(ISNUMBER(H865),
        EINSTELLUNGEN!$D$20&amp;H865,
        UPPER(H865)))),
  "")</f>
        <v/>
      </c>
      <c r="AQ865" s="2" t="str">
        <f t="shared" si="461"/>
        <v/>
      </c>
      <c r="AR865" s="2">
        <f t="shared" si="462"/>
        <v>0</v>
      </c>
      <c r="AS865" s="145">
        <f t="shared" si="463"/>
        <v>0.33333333333333331</v>
      </c>
      <c r="AT865" s="2">
        <f t="shared" si="464"/>
        <v>0</v>
      </c>
      <c r="AU865" s="2">
        <f t="shared" si="465"/>
        <v>0</v>
      </c>
      <c r="AV865" s="2">
        <f t="shared" si="466"/>
        <v>0</v>
      </c>
      <c r="AW865" s="2">
        <f t="shared" si="467"/>
        <v>0</v>
      </c>
      <c r="AX865" s="2">
        <f t="shared" si="448"/>
        <v>0</v>
      </c>
      <c r="AY865" s="2">
        <f t="shared" si="468"/>
        <v>0</v>
      </c>
      <c r="AZ865" s="145" t="e">
        <f t="shared" si="469"/>
        <v>#N/A</v>
      </c>
      <c r="BA865" s="145" t="e">
        <f t="shared" si="470"/>
        <v>#N/A</v>
      </c>
      <c r="BB865" s="145">
        <f t="shared" si="471"/>
        <v>2.083333333333337E-2</v>
      </c>
      <c r="BC865" s="2">
        <f>IF(AM865,
  IF(AND(AL865=$J$31,_xlfn.DAYS(AH865,DATE(AI865,1,1))&lt;7),
    MAX(0,EINSTELLUNGEN!$D$12+1-WEEKDAY(DATE(EINSTELLUNGEN!$D$9,EINSTELLUNGEN!$D$10,1),2)),
    IF(AL865=$J$33,
      MIN(EINSTELLUNGEN!$D$12,WEEKDAY(DATE(EINSTELLUNGEN!$D$9,12,31),2)),
      EINSTELLUNGEN!$D$12
  )) - SUMIF(AL$50:AL$2500,"="&amp;AL865,AX$50:AX$2500),
  0)</f>
        <v>3</v>
      </c>
      <c r="BD865" s="2">
        <f t="shared" si="472"/>
        <v>0.33333333333333331</v>
      </c>
      <c r="BE865" s="2">
        <f t="shared" si="473"/>
        <v>0</v>
      </c>
    </row>
    <row r="866" spans="1:57" ht="10.5" customHeight="1">
      <c r="A866" s="1" t="str">
        <f t="shared" ca="1" si="449"/>
        <v/>
      </c>
      <c r="B866" s="1" t="str">
        <f t="shared" ca="1" si="450"/>
        <v/>
      </c>
      <c r="C866" s="1" t="str">
        <f t="shared" ca="1" si="451"/>
        <v/>
      </c>
      <c r="D866" s="1" t="str">
        <f t="shared" ca="1" si="452"/>
        <v/>
      </c>
      <c r="F866" s="10"/>
      <c r="G866" s="136" t="str">
        <f t="shared" si="453"/>
        <v/>
      </c>
      <c r="H866" s="27"/>
      <c r="I866" s="28"/>
      <c r="J866" s="28"/>
      <c r="K866" s="29"/>
      <c r="L866" s="136"/>
      <c r="M866" s="136"/>
      <c r="N866" s="136"/>
      <c r="O866" s="26" t="str">
        <f t="shared" si="454"/>
        <v/>
      </c>
      <c r="P866" s="218" t="str">
        <f t="shared" si="455"/>
        <v/>
      </c>
      <c r="Q866" s="26" t="str">
        <f t="shared" si="456"/>
        <v/>
      </c>
      <c r="R866" s="22"/>
      <c r="S866" s="99"/>
      <c r="T866" s="10"/>
      <c r="U866" s="229" t="str">
        <f t="shared" si="457"/>
        <v/>
      </c>
      <c r="V866" s="230"/>
      <c r="W866" s="230"/>
      <c r="X866" s="230"/>
      <c r="Y866" s="230"/>
      <c r="Z866" s="22" t="str">
        <f>""</f>
        <v/>
      </c>
      <c r="AB866" s="23" t="str">
        <f t="shared" si="458"/>
        <v/>
      </c>
      <c r="AC866" s="2" t="b">
        <f>COUNT(Q866:Q$2500)&gt;0</f>
        <v>0</v>
      </c>
      <c r="AD866" s="2" t="b">
        <f t="shared" si="441"/>
        <v>0</v>
      </c>
      <c r="AE866" s="2" t="b">
        <f t="shared" si="442"/>
        <v>0</v>
      </c>
      <c r="AF866" s="2" t="b">
        <f t="shared" si="443"/>
        <v>0</v>
      </c>
      <c r="AG866" s="2" t="b">
        <f>OR(
  AND(AC866,NOT(AC867)),
  AND(AF866,WEEKDAY(AH865,2)=EINSTELLUNGEN!$D$12),
  AND(AF866,AH866=$J$35)
)</f>
        <v>0</v>
      </c>
      <c r="AH866" s="2">
        <f>IF(AE866,AH865+IF(WEEKDAY(AH865+1,2)&lt;=EINSTELLUNGEN!$D$12,1,$J$36),AH865)</f>
        <v>42020</v>
      </c>
      <c r="AI866" s="2">
        <f t="shared" si="444"/>
        <v>2019</v>
      </c>
      <c r="AJ866" s="2">
        <f t="shared" si="445"/>
        <v>201901</v>
      </c>
      <c r="AK866" s="2">
        <f t="shared" si="446"/>
        <v>201901</v>
      </c>
      <c r="AL866" s="2">
        <f t="shared" si="474"/>
        <v>201903</v>
      </c>
      <c r="AM866" s="2" t="b">
        <f t="shared" si="447"/>
        <v>1</v>
      </c>
      <c r="AN866" s="4" t="e">
        <f t="shared" si="459"/>
        <v>#N/A</v>
      </c>
      <c r="AO866" s="4" t="e">
        <f t="shared" si="460"/>
        <v>#N/A</v>
      </c>
      <c r="AP866" s="2" t="str">
        <f>IF(AD866,
  IF(ISBLANK(H866),
    AP865,
    IF(LEN(H866)=1,
      IF(OR(UPPER(H866)="A",UPPER(H866)="I"),
        EINSTELLUNGEN!$D$21,
        IF(OR(UPPER(H866)="B",UPPER(H866)="M"),
          EINSTELLUNGEN!$D$22,
          IF(OR(UPPER(H866)="C",UPPER(H866)="S"),
            EINSTELLUNGEN!$D$23,
            IF(UPPER(H866)="D",
              EINSTELLUNGEN!$D$24,
              IF(UPPER(H866)="E",
                EINSTELLUNGEN!$D$25,
                UPPER(H866)))))),
      IF(ISNUMBER(H866),
        EINSTELLUNGEN!$D$20&amp;H866,
        UPPER(H866)))),
  "")</f>
        <v/>
      </c>
      <c r="AQ866" s="2" t="str">
        <f t="shared" si="461"/>
        <v/>
      </c>
      <c r="AR866" s="2">
        <f t="shared" si="462"/>
        <v>0</v>
      </c>
      <c r="AS866" s="145">
        <f t="shared" si="463"/>
        <v>0.33333333333333331</v>
      </c>
      <c r="AT866" s="2">
        <f t="shared" si="464"/>
        <v>0</v>
      </c>
      <c r="AU866" s="2">
        <f t="shared" si="465"/>
        <v>0</v>
      </c>
      <c r="AV866" s="2">
        <f t="shared" si="466"/>
        <v>0</v>
      </c>
      <c r="AW866" s="2">
        <f t="shared" si="467"/>
        <v>0</v>
      </c>
      <c r="AX866" s="2">
        <f t="shared" si="448"/>
        <v>0</v>
      </c>
      <c r="AY866" s="2">
        <f t="shared" si="468"/>
        <v>0</v>
      </c>
      <c r="AZ866" s="145" t="e">
        <f t="shared" si="469"/>
        <v>#N/A</v>
      </c>
      <c r="BA866" s="145" t="e">
        <f t="shared" si="470"/>
        <v>#N/A</v>
      </c>
      <c r="BB866" s="145">
        <f t="shared" si="471"/>
        <v>2.083333333333337E-2</v>
      </c>
      <c r="BC866" s="2">
        <f>IF(AM866,
  IF(AND(AL866=$J$31,_xlfn.DAYS(AH866,DATE(AI866,1,1))&lt;7),
    MAX(0,EINSTELLUNGEN!$D$12+1-WEEKDAY(DATE(EINSTELLUNGEN!$D$9,EINSTELLUNGEN!$D$10,1),2)),
    IF(AL866=$J$33,
      MIN(EINSTELLUNGEN!$D$12,WEEKDAY(DATE(EINSTELLUNGEN!$D$9,12,31),2)),
      EINSTELLUNGEN!$D$12
  )) - SUMIF(AL$50:AL$2500,"="&amp;AL866,AX$50:AX$2500),
  0)</f>
        <v>3</v>
      </c>
      <c r="BD866" s="2">
        <f t="shared" si="472"/>
        <v>0.33333333333333331</v>
      </c>
      <c r="BE866" s="2">
        <f t="shared" si="473"/>
        <v>0</v>
      </c>
    </row>
    <row r="867" spans="1:57" ht="10.5" customHeight="1">
      <c r="A867" s="1" t="str">
        <f t="shared" ca="1" si="449"/>
        <v/>
      </c>
      <c r="B867" s="1" t="str">
        <f t="shared" ca="1" si="450"/>
        <v/>
      </c>
      <c r="C867" s="1" t="str">
        <f t="shared" ca="1" si="451"/>
        <v/>
      </c>
      <c r="D867" s="1" t="str">
        <f t="shared" ca="1" si="452"/>
        <v/>
      </c>
      <c r="F867" s="10"/>
      <c r="G867" s="136" t="str">
        <f t="shared" si="453"/>
        <v/>
      </c>
      <c r="H867" s="27"/>
      <c r="I867" s="28"/>
      <c r="J867" s="28"/>
      <c r="K867" s="29"/>
      <c r="L867" s="136"/>
      <c r="M867" s="136"/>
      <c r="N867" s="136"/>
      <c r="O867" s="26" t="str">
        <f t="shared" si="454"/>
        <v/>
      </c>
      <c r="P867" s="218" t="str">
        <f t="shared" si="455"/>
        <v/>
      </c>
      <c r="Q867" s="26" t="str">
        <f t="shared" si="456"/>
        <v/>
      </c>
      <c r="R867" s="22"/>
      <c r="S867" s="99"/>
      <c r="T867" s="10"/>
      <c r="U867" s="229" t="str">
        <f t="shared" si="457"/>
        <v/>
      </c>
      <c r="V867" s="230"/>
      <c r="W867" s="230"/>
      <c r="X867" s="230"/>
      <c r="Y867" s="230"/>
      <c r="Z867" s="22" t="str">
        <f>""</f>
        <v/>
      </c>
      <c r="AB867" s="23" t="str">
        <f t="shared" si="458"/>
        <v/>
      </c>
      <c r="AC867" s="2" t="b">
        <f>COUNT(Q867:Q$2500)&gt;0</f>
        <v>0</v>
      </c>
      <c r="AD867" s="2" t="b">
        <f t="shared" si="441"/>
        <v>0</v>
      </c>
      <c r="AE867" s="2" t="b">
        <f t="shared" si="442"/>
        <v>0</v>
      </c>
      <c r="AF867" s="2" t="b">
        <f t="shared" si="443"/>
        <v>0</v>
      </c>
      <c r="AG867" s="2" t="b">
        <f>OR(
  AND(AC867,NOT(AC868)),
  AND(AF867,WEEKDAY(AH866,2)=EINSTELLUNGEN!$D$12),
  AND(AF867,AH867=$J$35)
)</f>
        <v>0</v>
      </c>
      <c r="AH867" s="2">
        <f>IF(AE867,AH866+IF(WEEKDAY(AH866+1,2)&lt;=EINSTELLUNGEN!$D$12,1,$J$36),AH866)</f>
        <v>42020</v>
      </c>
      <c r="AI867" s="2">
        <f t="shared" si="444"/>
        <v>2019</v>
      </c>
      <c r="AJ867" s="2">
        <f t="shared" si="445"/>
        <v>201901</v>
      </c>
      <c r="AK867" s="2">
        <f t="shared" si="446"/>
        <v>201901</v>
      </c>
      <c r="AL867" s="2">
        <f t="shared" si="474"/>
        <v>201903</v>
      </c>
      <c r="AM867" s="2" t="b">
        <f t="shared" si="447"/>
        <v>1</v>
      </c>
      <c r="AN867" s="4" t="e">
        <f t="shared" si="459"/>
        <v>#N/A</v>
      </c>
      <c r="AO867" s="4" t="e">
        <f t="shared" si="460"/>
        <v>#N/A</v>
      </c>
      <c r="AP867" s="2" t="str">
        <f>IF(AD867,
  IF(ISBLANK(H867),
    AP866,
    IF(LEN(H867)=1,
      IF(OR(UPPER(H867)="A",UPPER(H867)="I"),
        EINSTELLUNGEN!$D$21,
        IF(OR(UPPER(H867)="B",UPPER(H867)="M"),
          EINSTELLUNGEN!$D$22,
          IF(OR(UPPER(H867)="C",UPPER(H867)="S"),
            EINSTELLUNGEN!$D$23,
            IF(UPPER(H867)="D",
              EINSTELLUNGEN!$D$24,
              IF(UPPER(H867)="E",
                EINSTELLUNGEN!$D$25,
                UPPER(H867)))))),
      IF(ISNUMBER(H867),
        EINSTELLUNGEN!$D$20&amp;H867,
        UPPER(H867)))),
  "")</f>
        <v/>
      </c>
      <c r="AQ867" s="2" t="str">
        <f t="shared" si="461"/>
        <v/>
      </c>
      <c r="AR867" s="2">
        <f t="shared" si="462"/>
        <v>0</v>
      </c>
      <c r="AS867" s="145">
        <f t="shared" si="463"/>
        <v>0.33333333333333331</v>
      </c>
      <c r="AT867" s="2">
        <f t="shared" si="464"/>
        <v>0</v>
      </c>
      <c r="AU867" s="2">
        <f t="shared" si="465"/>
        <v>0</v>
      </c>
      <c r="AV867" s="2">
        <f t="shared" si="466"/>
        <v>0</v>
      </c>
      <c r="AW867" s="2">
        <f t="shared" si="467"/>
        <v>0</v>
      </c>
      <c r="AX867" s="2">
        <f t="shared" si="448"/>
        <v>0</v>
      </c>
      <c r="AY867" s="2">
        <f t="shared" si="468"/>
        <v>0</v>
      </c>
      <c r="AZ867" s="145" t="e">
        <f t="shared" si="469"/>
        <v>#N/A</v>
      </c>
      <c r="BA867" s="145" t="e">
        <f t="shared" si="470"/>
        <v>#N/A</v>
      </c>
      <c r="BB867" s="145">
        <f t="shared" si="471"/>
        <v>2.083333333333337E-2</v>
      </c>
      <c r="BC867" s="2">
        <f>IF(AM867,
  IF(AND(AL867=$J$31,_xlfn.DAYS(AH867,DATE(AI867,1,1))&lt;7),
    MAX(0,EINSTELLUNGEN!$D$12+1-WEEKDAY(DATE(EINSTELLUNGEN!$D$9,EINSTELLUNGEN!$D$10,1),2)),
    IF(AL867=$J$33,
      MIN(EINSTELLUNGEN!$D$12,WEEKDAY(DATE(EINSTELLUNGEN!$D$9,12,31),2)),
      EINSTELLUNGEN!$D$12
  )) - SUMIF(AL$50:AL$2500,"="&amp;AL867,AX$50:AX$2500),
  0)</f>
        <v>3</v>
      </c>
      <c r="BD867" s="2">
        <f t="shared" si="472"/>
        <v>0.33333333333333331</v>
      </c>
      <c r="BE867" s="2">
        <f t="shared" si="473"/>
        <v>0</v>
      </c>
    </row>
    <row r="868" spans="1:57" ht="10.5" customHeight="1">
      <c r="A868" s="1" t="str">
        <f t="shared" ca="1" si="449"/>
        <v/>
      </c>
      <c r="B868" s="1" t="str">
        <f t="shared" ca="1" si="450"/>
        <v/>
      </c>
      <c r="C868" s="1" t="str">
        <f t="shared" ca="1" si="451"/>
        <v/>
      </c>
      <c r="D868" s="1" t="str">
        <f t="shared" ca="1" si="452"/>
        <v/>
      </c>
      <c r="F868" s="10"/>
      <c r="G868" s="136" t="str">
        <f t="shared" si="453"/>
        <v/>
      </c>
      <c r="H868" s="27"/>
      <c r="I868" s="28"/>
      <c r="J868" s="28"/>
      <c r="K868" s="29"/>
      <c r="L868" s="136"/>
      <c r="M868" s="136"/>
      <c r="N868" s="136"/>
      <c r="O868" s="26" t="str">
        <f t="shared" si="454"/>
        <v/>
      </c>
      <c r="P868" s="218" t="str">
        <f t="shared" si="455"/>
        <v/>
      </c>
      <c r="Q868" s="26" t="str">
        <f t="shared" si="456"/>
        <v/>
      </c>
      <c r="R868" s="22"/>
      <c r="S868" s="99"/>
      <c r="T868" s="10"/>
      <c r="U868" s="229" t="str">
        <f t="shared" si="457"/>
        <v/>
      </c>
      <c r="V868" s="230"/>
      <c r="W868" s="230"/>
      <c r="X868" s="230"/>
      <c r="Y868" s="230"/>
      <c r="Z868" s="22" t="str">
        <f>""</f>
        <v/>
      </c>
      <c r="AB868" s="23" t="str">
        <f t="shared" si="458"/>
        <v/>
      </c>
      <c r="AC868" s="2" t="b">
        <f>COUNT(Q868:Q$2500)&gt;0</f>
        <v>0</v>
      </c>
      <c r="AD868" s="2" t="b">
        <f t="shared" si="441"/>
        <v>0</v>
      </c>
      <c r="AE868" s="2" t="b">
        <f t="shared" si="442"/>
        <v>0</v>
      </c>
      <c r="AF868" s="2" t="b">
        <f t="shared" si="443"/>
        <v>0</v>
      </c>
      <c r="AG868" s="2" t="b">
        <f>OR(
  AND(AC868,NOT(AC869)),
  AND(AF868,WEEKDAY(AH867,2)=EINSTELLUNGEN!$D$12),
  AND(AF868,AH868=$J$35)
)</f>
        <v>0</v>
      </c>
      <c r="AH868" s="2">
        <f>IF(AE868,AH867+IF(WEEKDAY(AH867+1,2)&lt;=EINSTELLUNGEN!$D$12,1,$J$36),AH867)</f>
        <v>42020</v>
      </c>
      <c r="AI868" s="2">
        <f t="shared" si="444"/>
        <v>2019</v>
      </c>
      <c r="AJ868" s="2">
        <f t="shared" si="445"/>
        <v>201901</v>
      </c>
      <c r="AK868" s="2">
        <f t="shared" si="446"/>
        <v>201901</v>
      </c>
      <c r="AL868" s="2">
        <f t="shared" si="474"/>
        <v>201903</v>
      </c>
      <c r="AM868" s="2" t="b">
        <f t="shared" si="447"/>
        <v>1</v>
      </c>
      <c r="AN868" s="4" t="e">
        <f t="shared" si="459"/>
        <v>#N/A</v>
      </c>
      <c r="AO868" s="4" t="e">
        <f t="shared" si="460"/>
        <v>#N/A</v>
      </c>
      <c r="AP868" s="2" t="str">
        <f>IF(AD868,
  IF(ISBLANK(H868),
    AP867,
    IF(LEN(H868)=1,
      IF(OR(UPPER(H868)="A",UPPER(H868)="I"),
        EINSTELLUNGEN!$D$21,
        IF(OR(UPPER(H868)="B",UPPER(H868)="M"),
          EINSTELLUNGEN!$D$22,
          IF(OR(UPPER(H868)="C",UPPER(H868)="S"),
            EINSTELLUNGEN!$D$23,
            IF(UPPER(H868)="D",
              EINSTELLUNGEN!$D$24,
              IF(UPPER(H868)="E",
                EINSTELLUNGEN!$D$25,
                UPPER(H868)))))),
      IF(ISNUMBER(H868),
        EINSTELLUNGEN!$D$20&amp;H868,
        UPPER(H868)))),
  "")</f>
        <v/>
      </c>
      <c r="AQ868" s="2" t="str">
        <f t="shared" si="461"/>
        <v/>
      </c>
      <c r="AR868" s="2">
        <f t="shared" si="462"/>
        <v>0</v>
      </c>
      <c r="AS868" s="145">
        <f t="shared" si="463"/>
        <v>0.33333333333333331</v>
      </c>
      <c r="AT868" s="2">
        <f t="shared" si="464"/>
        <v>0</v>
      </c>
      <c r="AU868" s="2">
        <f t="shared" si="465"/>
        <v>0</v>
      </c>
      <c r="AV868" s="2">
        <f t="shared" si="466"/>
        <v>0</v>
      </c>
      <c r="AW868" s="2">
        <f t="shared" si="467"/>
        <v>0</v>
      </c>
      <c r="AX868" s="2">
        <f t="shared" si="448"/>
        <v>0</v>
      </c>
      <c r="AY868" s="2">
        <f t="shared" si="468"/>
        <v>0</v>
      </c>
      <c r="AZ868" s="145" t="e">
        <f t="shared" si="469"/>
        <v>#N/A</v>
      </c>
      <c r="BA868" s="145" t="e">
        <f t="shared" si="470"/>
        <v>#N/A</v>
      </c>
      <c r="BB868" s="145">
        <f t="shared" si="471"/>
        <v>2.083333333333337E-2</v>
      </c>
      <c r="BC868" s="2">
        <f>IF(AM868,
  IF(AND(AL868=$J$31,_xlfn.DAYS(AH868,DATE(AI868,1,1))&lt;7),
    MAX(0,EINSTELLUNGEN!$D$12+1-WEEKDAY(DATE(EINSTELLUNGEN!$D$9,EINSTELLUNGEN!$D$10,1),2)),
    IF(AL868=$J$33,
      MIN(EINSTELLUNGEN!$D$12,WEEKDAY(DATE(EINSTELLUNGEN!$D$9,12,31),2)),
      EINSTELLUNGEN!$D$12
  )) - SUMIF(AL$50:AL$2500,"="&amp;AL868,AX$50:AX$2500),
  0)</f>
        <v>3</v>
      </c>
      <c r="BD868" s="2">
        <f t="shared" si="472"/>
        <v>0.33333333333333331</v>
      </c>
      <c r="BE868" s="2">
        <f t="shared" si="473"/>
        <v>0</v>
      </c>
    </row>
    <row r="869" spans="1:57" ht="10.5" customHeight="1">
      <c r="A869" s="1" t="str">
        <f t="shared" ca="1" si="449"/>
        <v/>
      </c>
      <c r="B869" s="1" t="str">
        <f t="shared" ca="1" si="450"/>
        <v/>
      </c>
      <c r="C869" s="1" t="str">
        <f t="shared" ca="1" si="451"/>
        <v/>
      </c>
      <c r="D869" s="1" t="str">
        <f t="shared" ca="1" si="452"/>
        <v/>
      </c>
      <c r="F869" s="10"/>
      <c r="G869" s="136" t="str">
        <f t="shared" si="453"/>
        <v/>
      </c>
      <c r="H869" s="27"/>
      <c r="I869" s="28"/>
      <c r="J869" s="28"/>
      <c r="K869" s="29"/>
      <c r="L869" s="136"/>
      <c r="M869" s="136"/>
      <c r="N869" s="136"/>
      <c r="O869" s="26" t="str">
        <f t="shared" si="454"/>
        <v/>
      </c>
      <c r="P869" s="218" t="str">
        <f t="shared" si="455"/>
        <v/>
      </c>
      <c r="Q869" s="26" t="str">
        <f t="shared" si="456"/>
        <v/>
      </c>
      <c r="R869" s="22"/>
      <c r="S869" s="99"/>
      <c r="T869" s="10"/>
      <c r="U869" s="229" t="str">
        <f t="shared" si="457"/>
        <v/>
      </c>
      <c r="V869" s="230"/>
      <c r="W869" s="230"/>
      <c r="X869" s="230"/>
      <c r="Y869" s="230"/>
      <c r="Z869" s="22" t="str">
        <f>""</f>
        <v/>
      </c>
      <c r="AB869" s="23" t="str">
        <f t="shared" si="458"/>
        <v/>
      </c>
      <c r="AC869" s="2" t="b">
        <f>COUNT(Q869:Q$2500)&gt;0</f>
        <v>0</v>
      </c>
      <c r="AD869" s="2" t="b">
        <f t="shared" si="441"/>
        <v>0</v>
      </c>
      <c r="AE869" s="2" t="b">
        <f t="shared" si="442"/>
        <v>0</v>
      </c>
      <c r="AF869" s="2" t="b">
        <f t="shared" si="443"/>
        <v>0</v>
      </c>
      <c r="AG869" s="2" t="b">
        <f>OR(
  AND(AC869,NOT(AC870)),
  AND(AF869,WEEKDAY(AH868,2)=EINSTELLUNGEN!$D$12),
  AND(AF869,AH869=$J$35)
)</f>
        <v>0</v>
      </c>
      <c r="AH869" s="2">
        <f>IF(AE869,AH868+IF(WEEKDAY(AH868+1,2)&lt;=EINSTELLUNGEN!$D$12,1,$J$36),AH868)</f>
        <v>42020</v>
      </c>
      <c r="AI869" s="2">
        <f t="shared" si="444"/>
        <v>2019</v>
      </c>
      <c r="AJ869" s="2">
        <f t="shared" si="445"/>
        <v>201901</v>
      </c>
      <c r="AK869" s="2">
        <f t="shared" si="446"/>
        <v>201901</v>
      </c>
      <c r="AL869" s="2">
        <f t="shared" si="474"/>
        <v>201903</v>
      </c>
      <c r="AM869" s="2" t="b">
        <f t="shared" si="447"/>
        <v>1</v>
      </c>
      <c r="AN869" s="4" t="e">
        <f t="shared" si="459"/>
        <v>#N/A</v>
      </c>
      <c r="AO869" s="4" t="e">
        <f t="shared" si="460"/>
        <v>#N/A</v>
      </c>
      <c r="AP869" s="2" t="str">
        <f>IF(AD869,
  IF(ISBLANK(H869),
    AP868,
    IF(LEN(H869)=1,
      IF(OR(UPPER(H869)="A",UPPER(H869)="I"),
        EINSTELLUNGEN!$D$21,
        IF(OR(UPPER(H869)="B",UPPER(H869)="M"),
          EINSTELLUNGEN!$D$22,
          IF(OR(UPPER(H869)="C",UPPER(H869)="S"),
            EINSTELLUNGEN!$D$23,
            IF(UPPER(H869)="D",
              EINSTELLUNGEN!$D$24,
              IF(UPPER(H869)="E",
                EINSTELLUNGEN!$D$25,
                UPPER(H869)))))),
      IF(ISNUMBER(H869),
        EINSTELLUNGEN!$D$20&amp;H869,
        UPPER(H869)))),
  "")</f>
        <v/>
      </c>
      <c r="AQ869" s="2" t="str">
        <f t="shared" si="461"/>
        <v/>
      </c>
      <c r="AR869" s="2">
        <f t="shared" si="462"/>
        <v>0</v>
      </c>
      <c r="AS869" s="145">
        <f t="shared" si="463"/>
        <v>0.33333333333333331</v>
      </c>
      <c r="AT869" s="2">
        <f t="shared" si="464"/>
        <v>0</v>
      </c>
      <c r="AU869" s="2">
        <f t="shared" si="465"/>
        <v>0</v>
      </c>
      <c r="AV869" s="2">
        <f t="shared" si="466"/>
        <v>0</v>
      </c>
      <c r="AW869" s="2">
        <f t="shared" si="467"/>
        <v>0</v>
      </c>
      <c r="AX869" s="2">
        <f t="shared" si="448"/>
        <v>0</v>
      </c>
      <c r="AY869" s="2">
        <f t="shared" si="468"/>
        <v>0</v>
      </c>
      <c r="AZ869" s="145" t="e">
        <f t="shared" si="469"/>
        <v>#N/A</v>
      </c>
      <c r="BA869" s="145" t="e">
        <f t="shared" si="470"/>
        <v>#N/A</v>
      </c>
      <c r="BB869" s="145">
        <f t="shared" si="471"/>
        <v>2.083333333333337E-2</v>
      </c>
      <c r="BC869" s="2">
        <f>IF(AM869,
  IF(AND(AL869=$J$31,_xlfn.DAYS(AH869,DATE(AI869,1,1))&lt;7),
    MAX(0,EINSTELLUNGEN!$D$12+1-WEEKDAY(DATE(EINSTELLUNGEN!$D$9,EINSTELLUNGEN!$D$10,1),2)),
    IF(AL869=$J$33,
      MIN(EINSTELLUNGEN!$D$12,WEEKDAY(DATE(EINSTELLUNGEN!$D$9,12,31),2)),
      EINSTELLUNGEN!$D$12
  )) - SUMIF(AL$50:AL$2500,"="&amp;AL869,AX$50:AX$2500),
  0)</f>
        <v>3</v>
      </c>
      <c r="BD869" s="2">
        <f t="shared" si="472"/>
        <v>0.33333333333333331</v>
      </c>
      <c r="BE869" s="2">
        <f t="shared" si="473"/>
        <v>0</v>
      </c>
    </row>
    <row r="870" spans="1:57" ht="10.5" customHeight="1">
      <c r="A870" s="1" t="str">
        <f t="shared" ca="1" si="449"/>
        <v/>
      </c>
      <c r="B870" s="1" t="str">
        <f t="shared" ca="1" si="450"/>
        <v/>
      </c>
      <c r="C870" s="1" t="str">
        <f t="shared" ca="1" si="451"/>
        <v/>
      </c>
      <c r="D870" s="1" t="str">
        <f t="shared" ca="1" si="452"/>
        <v/>
      </c>
      <c r="F870" s="10"/>
      <c r="G870" s="136" t="str">
        <f t="shared" si="453"/>
        <v/>
      </c>
      <c r="H870" s="27"/>
      <c r="I870" s="28"/>
      <c r="J870" s="28"/>
      <c r="K870" s="29"/>
      <c r="L870" s="136"/>
      <c r="M870" s="136"/>
      <c r="N870" s="136"/>
      <c r="O870" s="26" t="str">
        <f t="shared" si="454"/>
        <v/>
      </c>
      <c r="P870" s="218" t="str">
        <f t="shared" si="455"/>
        <v/>
      </c>
      <c r="Q870" s="26" t="str">
        <f t="shared" si="456"/>
        <v/>
      </c>
      <c r="R870" s="22"/>
      <c r="S870" s="99"/>
      <c r="T870" s="10"/>
      <c r="U870" s="229" t="str">
        <f t="shared" si="457"/>
        <v/>
      </c>
      <c r="V870" s="230"/>
      <c r="W870" s="230"/>
      <c r="X870" s="230"/>
      <c r="Y870" s="230"/>
      <c r="Z870" s="22" t="str">
        <f>""</f>
        <v/>
      </c>
      <c r="AB870" s="23" t="str">
        <f t="shared" si="458"/>
        <v/>
      </c>
      <c r="AC870" s="2" t="b">
        <f>COUNT(Q870:Q$2500)&gt;0</f>
        <v>0</v>
      </c>
      <c r="AD870" s="2" t="b">
        <f t="shared" si="441"/>
        <v>0</v>
      </c>
      <c r="AE870" s="2" t="b">
        <f t="shared" si="442"/>
        <v>0</v>
      </c>
      <c r="AF870" s="2" t="b">
        <f t="shared" si="443"/>
        <v>0</v>
      </c>
      <c r="AG870" s="2" t="b">
        <f>OR(
  AND(AC870,NOT(AC871)),
  AND(AF870,WEEKDAY(AH869,2)=EINSTELLUNGEN!$D$12),
  AND(AF870,AH870=$J$35)
)</f>
        <v>0</v>
      </c>
      <c r="AH870" s="2">
        <f>IF(AE870,AH869+IF(WEEKDAY(AH869+1,2)&lt;=EINSTELLUNGEN!$D$12,1,$J$36),AH869)</f>
        <v>42020</v>
      </c>
      <c r="AI870" s="2">
        <f t="shared" si="444"/>
        <v>2019</v>
      </c>
      <c r="AJ870" s="2">
        <f t="shared" si="445"/>
        <v>201901</v>
      </c>
      <c r="AK870" s="2">
        <f t="shared" si="446"/>
        <v>201901</v>
      </c>
      <c r="AL870" s="2">
        <f t="shared" si="474"/>
        <v>201903</v>
      </c>
      <c r="AM870" s="2" t="b">
        <f t="shared" si="447"/>
        <v>1</v>
      </c>
      <c r="AN870" s="4" t="e">
        <f t="shared" si="459"/>
        <v>#N/A</v>
      </c>
      <c r="AO870" s="4" t="e">
        <f t="shared" si="460"/>
        <v>#N/A</v>
      </c>
      <c r="AP870" s="2" t="str">
        <f>IF(AD870,
  IF(ISBLANK(H870),
    AP869,
    IF(LEN(H870)=1,
      IF(OR(UPPER(H870)="A",UPPER(H870)="I"),
        EINSTELLUNGEN!$D$21,
        IF(OR(UPPER(H870)="B",UPPER(H870)="M"),
          EINSTELLUNGEN!$D$22,
          IF(OR(UPPER(H870)="C",UPPER(H870)="S"),
            EINSTELLUNGEN!$D$23,
            IF(UPPER(H870)="D",
              EINSTELLUNGEN!$D$24,
              IF(UPPER(H870)="E",
                EINSTELLUNGEN!$D$25,
                UPPER(H870)))))),
      IF(ISNUMBER(H870),
        EINSTELLUNGEN!$D$20&amp;H870,
        UPPER(H870)))),
  "")</f>
        <v/>
      </c>
      <c r="AQ870" s="2" t="str">
        <f t="shared" si="461"/>
        <v/>
      </c>
      <c r="AR870" s="2">
        <f t="shared" si="462"/>
        <v>0</v>
      </c>
      <c r="AS870" s="145">
        <f t="shared" si="463"/>
        <v>0.33333333333333331</v>
      </c>
      <c r="AT870" s="2">
        <f t="shared" si="464"/>
        <v>0</v>
      </c>
      <c r="AU870" s="2">
        <f t="shared" si="465"/>
        <v>0</v>
      </c>
      <c r="AV870" s="2">
        <f t="shared" si="466"/>
        <v>0</v>
      </c>
      <c r="AW870" s="2">
        <f t="shared" si="467"/>
        <v>0</v>
      </c>
      <c r="AX870" s="2">
        <f t="shared" si="448"/>
        <v>0</v>
      </c>
      <c r="AY870" s="2">
        <f t="shared" si="468"/>
        <v>0</v>
      </c>
      <c r="AZ870" s="145" t="e">
        <f t="shared" si="469"/>
        <v>#N/A</v>
      </c>
      <c r="BA870" s="145" t="e">
        <f t="shared" si="470"/>
        <v>#N/A</v>
      </c>
      <c r="BB870" s="145">
        <f t="shared" si="471"/>
        <v>2.083333333333337E-2</v>
      </c>
      <c r="BC870" s="2">
        <f>IF(AM870,
  IF(AND(AL870=$J$31,_xlfn.DAYS(AH870,DATE(AI870,1,1))&lt;7),
    MAX(0,EINSTELLUNGEN!$D$12+1-WEEKDAY(DATE(EINSTELLUNGEN!$D$9,EINSTELLUNGEN!$D$10,1),2)),
    IF(AL870=$J$33,
      MIN(EINSTELLUNGEN!$D$12,WEEKDAY(DATE(EINSTELLUNGEN!$D$9,12,31),2)),
      EINSTELLUNGEN!$D$12
  )) - SUMIF(AL$50:AL$2500,"="&amp;AL870,AX$50:AX$2500),
  0)</f>
        <v>3</v>
      </c>
      <c r="BD870" s="2">
        <f t="shared" si="472"/>
        <v>0.33333333333333331</v>
      </c>
      <c r="BE870" s="2">
        <f t="shared" si="473"/>
        <v>0</v>
      </c>
    </row>
    <row r="871" spans="1:57" ht="10.5" customHeight="1">
      <c r="A871" s="1" t="str">
        <f t="shared" ca="1" si="449"/>
        <v/>
      </c>
      <c r="B871" s="1" t="str">
        <f t="shared" ca="1" si="450"/>
        <v/>
      </c>
      <c r="C871" s="1" t="str">
        <f t="shared" ca="1" si="451"/>
        <v/>
      </c>
      <c r="D871" s="1" t="str">
        <f t="shared" ca="1" si="452"/>
        <v/>
      </c>
      <c r="F871" s="10"/>
      <c r="G871" s="136" t="str">
        <f t="shared" si="453"/>
        <v/>
      </c>
      <c r="H871" s="27"/>
      <c r="I871" s="28"/>
      <c r="J871" s="28"/>
      <c r="K871" s="29"/>
      <c r="L871" s="136"/>
      <c r="M871" s="136"/>
      <c r="N871" s="136"/>
      <c r="O871" s="26" t="str">
        <f t="shared" si="454"/>
        <v/>
      </c>
      <c r="P871" s="218" t="str">
        <f t="shared" si="455"/>
        <v/>
      </c>
      <c r="Q871" s="26" t="str">
        <f t="shared" si="456"/>
        <v/>
      </c>
      <c r="R871" s="22"/>
      <c r="S871" s="99"/>
      <c r="T871" s="10"/>
      <c r="U871" s="229" t="str">
        <f t="shared" si="457"/>
        <v/>
      </c>
      <c r="V871" s="230"/>
      <c r="W871" s="230"/>
      <c r="X871" s="230"/>
      <c r="Y871" s="230"/>
      <c r="Z871" s="22" t="str">
        <f>""</f>
        <v/>
      </c>
      <c r="AB871" s="23" t="str">
        <f t="shared" si="458"/>
        <v/>
      </c>
      <c r="AC871" s="2" t="b">
        <f>COUNT(Q871:Q$2500)&gt;0</f>
        <v>0</v>
      </c>
      <c r="AD871" s="2" t="b">
        <f t="shared" si="441"/>
        <v>0</v>
      </c>
      <c r="AE871" s="2" t="b">
        <f t="shared" si="442"/>
        <v>0</v>
      </c>
      <c r="AF871" s="2" t="b">
        <f t="shared" si="443"/>
        <v>0</v>
      </c>
      <c r="AG871" s="2" t="b">
        <f>OR(
  AND(AC871,NOT(AC872)),
  AND(AF871,WEEKDAY(AH870,2)=EINSTELLUNGEN!$D$12),
  AND(AF871,AH871=$J$35)
)</f>
        <v>0</v>
      </c>
      <c r="AH871" s="2">
        <f>IF(AE871,AH870+IF(WEEKDAY(AH870+1,2)&lt;=EINSTELLUNGEN!$D$12,1,$J$36),AH870)</f>
        <v>42020</v>
      </c>
      <c r="AI871" s="2">
        <f t="shared" si="444"/>
        <v>2019</v>
      </c>
      <c r="AJ871" s="2">
        <f t="shared" si="445"/>
        <v>201901</v>
      </c>
      <c r="AK871" s="2">
        <f t="shared" si="446"/>
        <v>201901</v>
      </c>
      <c r="AL871" s="2">
        <f t="shared" si="474"/>
        <v>201903</v>
      </c>
      <c r="AM871" s="2" t="b">
        <f t="shared" si="447"/>
        <v>1</v>
      </c>
      <c r="AN871" s="4" t="e">
        <f t="shared" si="459"/>
        <v>#N/A</v>
      </c>
      <c r="AO871" s="4" t="e">
        <f t="shared" si="460"/>
        <v>#N/A</v>
      </c>
      <c r="AP871" s="2" t="str">
        <f>IF(AD871,
  IF(ISBLANK(H871),
    AP870,
    IF(LEN(H871)=1,
      IF(OR(UPPER(H871)="A",UPPER(H871)="I"),
        EINSTELLUNGEN!$D$21,
        IF(OR(UPPER(H871)="B",UPPER(H871)="M"),
          EINSTELLUNGEN!$D$22,
          IF(OR(UPPER(H871)="C",UPPER(H871)="S"),
            EINSTELLUNGEN!$D$23,
            IF(UPPER(H871)="D",
              EINSTELLUNGEN!$D$24,
              IF(UPPER(H871)="E",
                EINSTELLUNGEN!$D$25,
                UPPER(H871)))))),
      IF(ISNUMBER(H871),
        EINSTELLUNGEN!$D$20&amp;H871,
        UPPER(H871)))),
  "")</f>
        <v/>
      </c>
      <c r="AQ871" s="2" t="str">
        <f t="shared" si="461"/>
        <v/>
      </c>
      <c r="AR871" s="2">
        <f t="shared" si="462"/>
        <v>0</v>
      </c>
      <c r="AS871" s="145">
        <f t="shared" si="463"/>
        <v>0.33333333333333331</v>
      </c>
      <c r="AT871" s="2">
        <f t="shared" si="464"/>
        <v>0</v>
      </c>
      <c r="AU871" s="2">
        <f t="shared" si="465"/>
        <v>0</v>
      </c>
      <c r="AV871" s="2">
        <f t="shared" si="466"/>
        <v>0</v>
      </c>
      <c r="AW871" s="2">
        <f t="shared" si="467"/>
        <v>0</v>
      </c>
      <c r="AX871" s="2">
        <f t="shared" si="448"/>
        <v>0</v>
      </c>
      <c r="AY871" s="2">
        <f t="shared" si="468"/>
        <v>0</v>
      </c>
      <c r="AZ871" s="145" t="e">
        <f t="shared" si="469"/>
        <v>#N/A</v>
      </c>
      <c r="BA871" s="145" t="e">
        <f t="shared" si="470"/>
        <v>#N/A</v>
      </c>
      <c r="BB871" s="145">
        <f t="shared" si="471"/>
        <v>2.083333333333337E-2</v>
      </c>
      <c r="BC871" s="2">
        <f>IF(AM871,
  IF(AND(AL871=$J$31,_xlfn.DAYS(AH871,DATE(AI871,1,1))&lt;7),
    MAX(0,EINSTELLUNGEN!$D$12+1-WEEKDAY(DATE(EINSTELLUNGEN!$D$9,EINSTELLUNGEN!$D$10,1),2)),
    IF(AL871=$J$33,
      MIN(EINSTELLUNGEN!$D$12,WEEKDAY(DATE(EINSTELLUNGEN!$D$9,12,31),2)),
      EINSTELLUNGEN!$D$12
  )) - SUMIF(AL$50:AL$2500,"="&amp;AL871,AX$50:AX$2500),
  0)</f>
        <v>3</v>
      </c>
      <c r="BD871" s="2">
        <f t="shared" si="472"/>
        <v>0.33333333333333331</v>
      </c>
      <c r="BE871" s="2">
        <f t="shared" si="473"/>
        <v>0</v>
      </c>
    </row>
    <row r="872" spans="1:57" ht="10.5" customHeight="1">
      <c r="A872" s="1" t="str">
        <f t="shared" ca="1" si="449"/>
        <v/>
      </c>
      <c r="B872" s="1" t="str">
        <f t="shared" ca="1" si="450"/>
        <v/>
      </c>
      <c r="C872" s="1" t="str">
        <f t="shared" ca="1" si="451"/>
        <v/>
      </c>
      <c r="D872" s="1" t="str">
        <f t="shared" ca="1" si="452"/>
        <v/>
      </c>
      <c r="F872" s="10"/>
      <c r="G872" s="136" t="str">
        <f t="shared" si="453"/>
        <v/>
      </c>
      <c r="H872" s="27"/>
      <c r="I872" s="28"/>
      <c r="J872" s="28"/>
      <c r="K872" s="29"/>
      <c r="L872" s="136"/>
      <c r="M872" s="136"/>
      <c r="N872" s="136"/>
      <c r="O872" s="26" t="str">
        <f t="shared" si="454"/>
        <v/>
      </c>
      <c r="P872" s="218" t="str">
        <f t="shared" si="455"/>
        <v/>
      </c>
      <c r="Q872" s="26" t="str">
        <f t="shared" si="456"/>
        <v/>
      </c>
      <c r="R872" s="22"/>
      <c r="S872" s="99"/>
      <c r="T872" s="10"/>
      <c r="U872" s="229" t="str">
        <f t="shared" si="457"/>
        <v/>
      </c>
      <c r="V872" s="230"/>
      <c r="W872" s="230"/>
      <c r="X872" s="230"/>
      <c r="Y872" s="230"/>
      <c r="Z872" s="22" t="str">
        <f>""</f>
        <v/>
      </c>
      <c r="AB872" s="23" t="str">
        <f t="shared" si="458"/>
        <v/>
      </c>
      <c r="AC872" s="2" t="b">
        <f>COUNT(Q872:Q$2500)&gt;0</f>
        <v>0</v>
      </c>
      <c r="AD872" s="2" t="b">
        <f t="shared" si="441"/>
        <v>0</v>
      </c>
      <c r="AE872" s="2" t="b">
        <f t="shared" si="442"/>
        <v>0</v>
      </c>
      <c r="AF872" s="2" t="b">
        <f t="shared" si="443"/>
        <v>0</v>
      </c>
      <c r="AG872" s="2" t="b">
        <f>OR(
  AND(AC872,NOT(AC873)),
  AND(AF872,WEEKDAY(AH871,2)=EINSTELLUNGEN!$D$12),
  AND(AF872,AH872=$J$35)
)</f>
        <v>0</v>
      </c>
      <c r="AH872" s="2">
        <f>IF(AE872,AH871+IF(WEEKDAY(AH871+1,2)&lt;=EINSTELLUNGEN!$D$12,1,$J$36),AH871)</f>
        <v>42020</v>
      </c>
      <c r="AI872" s="2">
        <f t="shared" si="444"/>
        <v>2019</v>
      </c>
      <c r="AJ872" s="2">
        <f t="shared" si="445"/>
        <v>201901</v>
      </c>
      <c r="AK872" s="2">
        <f t="shared" si="446"/>
        <v>201901</v>
      </c>
      <c r="AL872" s="2">
        <f t="shared" si="474"/>
        <v>201903</v>
      </c>
      <c r="AM872" s="2" t="b">
        <f t="shared" si="447"/>
        <v>1</v>
      </c>
      <c r="AN872" s="4" t="e">
        <f t="shared" si="459"/>
        <v>#N/A</v>
      </c>
      <c r="AO872" s="4" t="e">
        <f t="shared" si="460"/>
        <v>#N/A</v>
      </c>
      <c r="AP872" s="2" t="str">
        <f>IF(AD872,
  IF(ISBLANK(H872),
    AP871,
    IF(LEN(H872)=1,
      IF(OR(UPPER(H872)="A",UPPER(H872)="I"),
        EINSTELLUNGEN!$D$21,
        IF(OR(UPPER(H872)="B",UPPER(H872)="M"),
          EINSTELLUNGEN!$D$22,
          IF(OR(UPPER(H872)="C",UPPER(H872)="S"),
            EINSTELLUNGEN!$D$23,
            IF(UPPER(H872)="D",
              EINSTELLUNGEN!$D$24,
              IF(UPPER(H872)="E",
                EINSTELLUNGEN!$D$25,
                UPPER(H872)))))),
      IF(ISNUMBER(H872),
        EINSTELLUNGEN!$D$20&amp;H872,
        UPPER(H872)))),
  "")</f>
        <v/>
      </c>
      <c r="AQ872" s="2" t="str">
        <f t="shared" si="461"/>
        <v/>
      </c>
      <c r="AR872" s="2">
        <f t="shared" si="462"/>
        <v>0</v>
      </c>
      <c r="AS872" s="145">
        <f t="shared" si="463"/>
        <v>0.33333333333333331</v>
      </c>
      <c r="AT872" s="2">
        <f t="shared" si="464"/>
        <v>0</v>
      </c>
      <c r="AU872" s="2">
        <f t="shared" si="465"/>
        <v>0</v>
      </c>
      <c r="AV872" s="2">
        <f t="shared" si="466"/>
        <v>0</v>
      </c>
      <c r="AW872" s="2">
        <f t="shared" si="467"/>
        <v>0</v>
      </c>
      <c r="AX872" s="2">
        <f t="shared" si="448"/>
        <v>0</v>
      </c>
      <c r="AY872" s="2">
        <f t="shared" si="468"/>
        <v>0</v>
      </c>
      <c r="AZ872" s="145" t="e">
        <f t="shared" si="469"/>
        <v>#N/A</v>
      </c>
      <c r="BA872" s="145" t="e">
        <f t="shared" si="470"/>
        <v>#N/A</v>
      </c>
      <c r="BB872" s="145">
        <f t="shared" si="471"/>
        <v>2.083333333333337E-2</v>
      </c>
      <c r="BC872" s="2">
        <f>IF(AM872,
  IF(AND(AL872=$J$31,_xlfn.DAYS(AH872,DATE(AI872,1,1))&lt;7),
    MAX(0,EINSTELLUNGEN!$D$12+1-WEEKDAY(DATE(EINSTELLUNGEN!$D$9,EINSTELLUNGEN!$D$10,1),2)),
    IF(AL872=$J$33,
      MIN(EINSTELLUNGEN!$D$12,WEEKDAY(DATE(EINSTELLUNGEN!$D$9,12,31),2)),
      EINSTELLUNGEN!$D$12
  )) - SUMIF(AL$50:AL$2500,"="&amp;AL872,AX$50:AX$2500),
  0)</f>
        <v>3</v>
      </c>
      <c r="BD872" s="2">
        <f t="shared" si="472"/>
        <v>0.33333333333333331</v>
      </c>
      <c r="BE872" s="2">
        <f t="shared" si="473"/>
        <v>0</v>
      </c>
    </row>
    <row r="873" spans="1:57" ht="10.5" customHeight="1">
      <c r="A873" s="1" t="str">
        <f t="shared" ca="1" si="449"/>
        <v/>
      </c>
      <c r="B873" s="1" t="str">
        <f t="shared" ca="1" si="450"/>
        <v/>
      </c>
      <c r="C873" s="1" t="str">
        <f t="shared" ca="1" si="451"/>
        <v/>
      </c>
      <c r="D873" s="1" t="str">
        <f t="shared" ca="1" si="452"/>
        <v/>
      </c>
      <c r="F873" s="10"/>
      <c r="G873" s="136" t="str">
        <f t="shared" si="453"/>
        <v/>
      </c>
      <c r="H873" s="27"/>
      <c r="I873" s="28"/>
      <c r="J873" s="28"/>
      <c r="K873" s="29"/>
      <c r="L873" s="136"/>
      <c r="M873" s="136"/>
      <c r="N873" s="136"/>
      <c r="O873" s="26" t="str">
        <f t="shared" si="454"/>
        <v/>
      </c>
      <c r="P873" s="218" t="str">
        <f t="shared" si="455"/>
        <v/>
      </c>
      <c r="Q873" s="26" t="str">
        <f t="shared" si="456"/>
        <v/>
      </c>
      <c r="R873" s="22"/>
      <c r="S873" s="99"/>
      <c r="T873" s="10"/>
      <c r="U873" s="229" t="str">
        <f t="shared" si="457"/>
        <v/>
      </c>
      <c r="V873" s="230"/>
      <c r="W873" s="230"/>
      <c r="X873" s="230"/>
      <c r="Y873" s="230"/>
      <c r="Z873" s="22" t="str">
        <f>""</f>
        <v/>
      </c>
      <c r="AB873" s="23" t="str">
        <f t="shared" si="458"/>
        <v/>
      </c>
      <c r="AC873" s="2" t="b">
        <f>COUNT(Q873:Q$2500)&gt;0</f>
        <v>0</v>
      </c>
      <c r="AD873" s="2" t="b">
        <f t="shared" si="441"/>
        <v>0</v>
      </c>
      <c r="AE873" s="2" t="b">
        <f t="shared" si="442"/>
        <v>0</v>
      </c>
      <c r="AF873" s="2" t="b">
        <f t="shared" si="443"/>
        <v>0</v>
      </c>
      <c r="AG873" s="2" t="b">
        <f>OR(
  AND(AC873,NOT(AC874)),
  AND(AF873,WEEKDAY(AH872,2)=EINSTELLUNGEN!$D$12),
  AND(AF873,AH873=$J$35)
)</f>
        <v>0</v>
      </c>
      <c r="AH873" s="2">
        <f>IF(AE873,AH872+IF(WEEKDAY(AH872+1,2)&lt;=EINSTELLUNGEN!$D$12,1,$J$36),AH872)</f>
        <v>42020</v>
      </c>
      <c r="AI873" s="2">
        <f t="shared" si="444"/>
        <v>2019</v>
      </c>
      <c r="AJ873" s="2">
        <f t="shared" si="445"/>
        <v>201901</v>
      </c>
      <c r="AK873" s="2">
        <f t="shared" si="446"/>
        <v>201901</v>
      </c>
      <c r="AL873" s="2">
        <f t="shared" si="474"/>
        <v>201903</v>
      </c>
      <c r="AM873" s="2" t="b">
        <f t="shared" si="447"/>
        <v>1</v>
      </c>
      <c r="AN873" s="4" t="e">
        <f t="shared" si="459"/>
        <v>#N/A</v>
      </c>
      <c r="AO873" s="4" t="e">
        <f t="shared" si="460"/>
        <v>#N/A</v>
      </c>
      <c r="AP873" s="2" t="str">
        <f>IF(AD873,
  IF(ISBLANK(H873),
    AP872,
    IF(LEN(H873)=1,
      IF(OR(UPPER(H873)="A",UPPER(H873)="I"),
        EINSTELLUNGEN!$D$21,
        IF(OR(UPPER(H873)="B",UPPER(H873)="M"),
          EINSTELLUNGEN!$D$22,
          IF(OR(UPPER(H873)="C",UPPER(H873)="S"),
            EINSTELLUNGEN!$D$23,
            IF(UPPER(H873)="D",
              EINSTELLUNGEN!$D$24,
              IF(UPPER(H873)="E",
                EINSTELLUNGEN!$D$25,
                UPPER(H873)))))),
      IF(ISNUMBER(H873),
        EINSTELLUNGEN!$D$20&amp;H873,
        UPPER(H873)))),
  "")</f>
        <v/>
      </c>
      <c r="AQ873" s="2" t="str">
        <f t="shared" si="461"/>
        <v/>
      </c>
      <c r="AR873" s="2">
        <f t="shared" si="462"/>
        <v>0</v>
      </c>
      <c r="AS873" s="145">
        <f t="shared" si="463"/>
        <v>0.33333333333333331</v>
      </c>
      <c r="AT873" s="2">
        <f t="shared" si="464"/>
        <v>0</v>
      </c>
      <c r="AU873" s="2">
        <f t="shared" si="465"/>
        <v>0</v>
      </c>
      <c r="AV873" s="2">
        <f t="shared" si="466"/>
        <v>0</v>
      </c>
      <c r="AW873" s="2">
        <f t="shared" si="467"/>
        <v>0</v>
      </c>
      <c r="AX873" s="2">
        <f t="shared" si="448"/>
        <v>0</v>
      </c>
      <c r="AY873" s="2">
        <f t="shared" si="468"/>
        <v>0</v>
      </c>
      <c r="AZ873" s="145" t="e">
        <f t="shared" si="469"/>
        <v>#N/A</v>
      </c>
      <c r="BA873" s="145" t="e">
        <f t="shared" si="470"/>
        <v>#N/A</v>
      </c>
      <c r="BB873" s="145">
        <f t="shared" si="471"/>
        <v>2.083333333333337E-2</v>
      </c>
      <c r="BC873" s="2">
        <f>IF(AM873,
  IF(AND(AL873=$J$31,_xlfn.DAYS(AH873,DATE(AI873,1,1))&lt;7),
    MAX(0,EINSTELLUNGEN!$D$12+1-WEEKDAY(DATE(EINSTELLUNGEN!$D$9,EINSTELLUNGEN!$D$10,1),2)),
    IF(AL873=$J$33,
      MIN(EINSTELLUNGEN!$D$12,WEEKDAY(DATE(EINSTELLUNGEN!$D$9,12,31),2)),
      EINSTELLUNGEN!$D$12
  )) - SUMIF(AL$50:AL$2500,"="&amp;AL873,AX$50:AX$2500),
  0)</f>
        <v>3</v>
      </c>
      <c r="BD873" s="2">
        <f t="shared" si="472"/>
        <v>0.33333333333333331</v>
      </c>
      <c r="BE873" s="2">
        <f t="shared" si="473"/>
        <v>0</v>
      </c>
    </row>
    <row r="874" spans="1:57" ht="10.5" customHeight="1">
      <c r="A874" s="1" t="str">
        <f t="shared" ca="1" si="449"/>
        <v/>
      </c>
      <c r="B874" s="1" t="str">
        <f t="shared" ca="1" si="450"/>
        <v/>
      </c>
      <c r="C874" s="1" t="str">
        <f t="shared" ca="1" si="451"/>
        <v/>
      </c>
      <c r="D874" s="1" t="str">
        <f t="shared" ca="1" si="452"/>
        <v/>
      </c>
      <c r="F874" s="10"/>
      <c r="G874" s="136" t="str">
        <f t="shared" si="453"/>
        <v/>
      </c>
      <c r="H874" s="27"/>
      <c r="I874" s="28"/>
      <c r="J874" s="28"/>
      <c r="K874" s="29"/>
      <c r="L874" s="136"/>
      <c r="M874" s="136"/>
      <c r="N874" s="136"/>
      <c r="O874" s="26" t="str">
        <f t="shared" si="454"/>
        <v/>
      </c>
      <c r="P874" s="218" t="str">
        <f t="shared" si="455"/>
        <v/>
      </c>
      <c r="Q874" s="26" t="str">
        <f t="shared" si="456"/>
        <v/>
      </c>
      <c r="R874" s="22"/>
      <c r="S874" s="99"/>
      <c r="T874" s="10"/>
      <c r="U874" s="229" t="str">
        <f t="shared" si="457"/>
        <v/>
      </c>
      <c r="V874" s="230"/>
      <c r="W874" s="230"/>
      <c r="X874" s="230"/>
      <c r="Y874" s="230"/>
      <c r="Z874" s="22" t="str">
        <f>""</f>
        <v/>
      </c>
      <c r="AB874" s="23" t="str">
        <f t="shared" si="458"/>
        <v/>
      </c>
      <c r="AC874" s="2" t="b">
        <f>COUNT(Q874:Q$2500)&gt;0</f>
        <v>0</v>
      </c>
      <c r="AD874" s="2" t="b">
        <f t="shared" si="441"/>
        <v>0</v>
      </c>
      <c r="AE874" s="2" t="b">
        <f t="shared" si="442"/>
        <v>0</v>
      </c>
      <c r="AF874" s="2" t="b">
        <f t="shared" si="443"/>
        <v>0</v>
      </c>
      <c r="AG874" s="2" t="b">
        <f>OR(
  AND(AC874,NOT(AC875)),
  AND(AF874,WEEKDAY(AH873,2)=EINSTELLUNGEN!$D$12),
  AND(AF874,AH874=$J$35)
)</f>
        <v>0</v>
      </c>
      <c r="AH874" s="2">
        <f>IF(AE874,AH873+IF(WEEKDAY(AH873+1,2)&lt;=EINSTELLUNGEN!$D$12,1,$J$36),AH873)</f>
        <v>42020</v>
      </c>
      <c r="AI874" s="2">
        <f t="shared" si="444"/>
        <v>2019</v>
      </c>
      <c r="AJ874" s="2">
        <f t="shared" si="445"/>
        <v>201901</v>
      </c>
      <c r="AK874" s="2">
        <f t="shared" si="446"/>
        <v>201901</v>
      </c>
      <c r="AL874" s="2">
        <f t="shared" si="474"/>
        <v>201903</v>
      </c>
      <c r="AM874" s="2" t="b">
        <f t="shared" si="447"/>
        <v>1</v>
      </c>
      <c r="AN874" s="4" t="e">
        <f t="shared" si="459"/>
        <v>#N/A</v>
      </c>
      <c r="AO874" s="4" t="e">
        <f t="shared" si="460"/>
        <v>#N/A</v>
      </c>
      <c r="AP874" s="2" t="str">
        <f>IF(AD874,
  IF(ISBLANK(H874),
    AP873,
    IF(LEN(H874)=1,
      IF(OR(UPPER(H874)="A",UPPER(H874)="I"),
        EINSTELLUNGEN!$D$21,
        IF(OR(UPPER(H874)="B",UPPER(H874)="M"),
          EINSTELLUNGEN!$D$22,
          IF(OR(UPPER(H874)="C",UPPER(H874)="S"),
            EINSTELLUNGEN!$D$23,
            IF(UPPER(H874)="D",
              EINSTELLUNGEN!$D$24,
              IF(UPPER(H874)="E",
                EINSTELLUNGEN!$D$25,
                UPPER(H874)))))),
      IF(ISNUMBER(H874),
        EINSTELLUNGEN!$D$20&amp;H874,
        UPPER(H874)))),
  "")</f>
        <v/>
      </c>
      <c r="AQ874" s="2" t="str">
        <f t="shared" si="461"/>
        <v/>
      </c>
      <c r="AR874" s="2">
        <f t="shared" si="462"/>
        <v>0</v>
      </c>
      <c r="AS874" s="145">
        <f t="shared" si="463"/>
        <v>0.33333333333333331</v>
      </c>
      <c r="AT874" s="2">
        <f t="shared" si="464"/>
        <v>0</v>
      </c>
      <c r="AU874" s="2">
        <f t="shared" si="465"/>
        <v>0</v>
      </c>
      <c r="AV874" s="2">
        <f t="shared" si="466"/>
        <v>0</v>
      </c>
      <c r="AW874" s="2">
        <f t="shared" si="467"/>
        <v>0</v>
      </c>
      <c r="AX874" s="2">
        <f t="shared" si="448"/>
        <v>0</v>
      </c>
      <c r="AY874" s="2">
        <f t="shared" si="468"/>
        <v>0</v>
      </c>
      <c r="AZ874" s="145" t="e">
        <f t="shared" si="469"/>
        <v>#N/A</v>
      </c>
      <c r="BA874" s="145" t="e">
        <f t="shared" si="470"/>
        <v>#N/A</v>
      </c>
      <c r="BB874" s="145">
        <f t="shared" si="471"/>
        <v>2.083333333333337E-2</v>
      </c>
      <c r="BC874" s="2">
        <f>IF(AM874,
  IF(AND(AL874=$J$31,_xlfn.DAYS(AH874,DATE(AI874,1,1))&lt;7),
    MAX(0,EINSTELLUNGEN!$D$12+1-WEEKDAY(DATE(EINSTELLUNGEN!$D$9,EINSTELLUNGEN!$D$10,1),2)),
    IF(AL874=$J$33,
      MIN(EINSTELLUNGEN!$D$12,WEEKDAY(DATE(EINSTELLUNGEN!$D$9,12,31),2)),
      EINSTELLUNGEN!$D$12
  )) - SUMIF(AL$50:AL$2500,"="&amp;AL874,AX$50:AX$2500),
  0)</f>
        <v>3</v>
      </c>
      <c r="BD874" s="2">
        <f t="shared" si="472"/>
        <v>0.33333333333333331</v>
      </c>
      <c r="BE874" s="2">
        <f t="shared" si="473"/>
        <v>0</v>
      </c>
    </row>
    <row r="875" spans="1:57" ht="10.5" customHeight="1">
      <c r="A875" s="1" t="str">
        <f t="shared" ca="1" si="449"/>
        <v/>
      </c>
      <c r="B875" s="1" t="str">
        <f t="shared" ca="1" si="450"/>
        <v/>
      </c>
      <c r="C875" s="1" t="str">
        <f t="shared" ca="1" si="451"/>
        <v/>
      </c>
      <c r="D875" s="1" t="str">
        <f t="shared" ca="1" si="452"/>
        <v/>
      </c>
      <c r="F875" s="10"/>
      <c r="G875" s="136" t="str">
        <f t="shared" si="453"/>
        <v/>
      </c>
      <c r="H875" s="27"/>
      <c r="I875" s="28"/>
      <c r="J875" s="28"/>
      <c r="K875" s="29"/>
      <c r="L875" s="136"/>
      <c r="M875" s="136"/>
      <c r="N875" s="136"/>
      <c r="O875" s="26" t="str">
        <f t="shared" si="454"/>
        <v/>
      </c>
      <c r="P875" s="218" t="str">
        <f t="shared" si="455"/>
        <v/>
      </c>
      <c r="Q875" s="26" t="str">
        <f t="shared" si="456"/>
        <v/>
      </c>
      <c r="R875" s="22"/>
      <c r="S875" s="99"/>
      <c r="T875" s="10"/>
      <c r="U875" s="229" t="str">
        <f t="shared" si="457"/>
        <v/>
      </c>
      <c r="V875" s="230"/>
      <c r="W875" s="230"/>
      <c r="X875" s="230"/>
      <c r="Y875" s="230"/>
      <c r="Z875" s="22" t="str">
        <f>""</f>
        <v/>
      </c>
      <c r="AB875" s="23" t="str">
        <f t="shared" si="458"/>
        <v/>
      </c>
      <c r="AC875" s="2" t="b">
        <f>COUNT(Q875:Q$2500)&gt;0</f>
        <v>0</v>
      </c>
      <c r="AD875" s="2" t="b">
        <f t="shared" ref="AD875:AD938" si="475">LEN(CONCATENATE(H875,I875,J875,K875))&gt;0</f>
        <v>0</v>
      </c>
      <c r="AE875" s="2" t="b">
        <f t="shared" ref="AE875:AE938" si="476">AND(NOT(AD875),AD876)</f>
        <v>0</v>
      </c>
      <c r="AF875" s="2" t="b">
        <f t="shared" ref="AF875:AF938" si="477">AND(NOT(AD875),AD874)</f>
        <v>0</v>
      </c>
      <c r="AG875" s="2" t="b">
        <f>OR(
  AND(AC875,NOT(AC876)),
  AND(AF875,WEEKDAY(AH874,2)=EINSTELLUNGEN!$D$12),
  AND(AF875,AH875=$J$35)
)</f>
        <v>0</v>
      </c>
      <c r="AH875" s="2">
        <f>IF(AE875,AH874+IF(WEEKDAY(AH874+1,2)&lt;=EINSTELLUNGEN!$D$12,1,$J$36),AH874)</f>
        <v>42020</v>
      </c>
      <c r="AI875" s="2">
        <f t="shared" ref="AI875:AI938" si="478">YEAR(AH875)</f>
        <v>2019</v>
      </c>
      <c r="AJ875" s="2">
        <f t="shared" ref="AJ875:AJ938" si="479">AI875*100+ROUNDUP(MONTH(AH875)/3,0)</f>
        <v>201901</v>
      </c>
      <c r="AK875" s="2">
        <f t="shared" ref="AK875:AK938" si="480">AI875*100+MONTH(AH875)</f>
        <v>201901</v>
      </c>
      <c r="AL875" s="2">
        <f t="shared" si="474"/>
        <v>201903</v>
      </c>
      <c r="AM875" s="2" t="b">
        <f t="shared" ref="AM875:AM938" si="481">AND(AH875&gt;=$J$34,AH875&lt;=$J$35)</f>
        <v>1</v>
      </c>
      <c r="AN875" s="4" t="e">
        <f t="shared" si="459"/>
        <v>#N/A</v>
      </c>
      <c r="AO875" s="4" t="e">
        <f t="shared" si="460"/>
        <v>#N/A</v>
      </c>
      <c r="AP875" s="2" t="str">
        <f>IF(AD875,
  IF(ISBLANK(H875),
    AP874,
    IF(LEN(H875)=1,
      IF(OR(UPPER(H875)="A",UPPER(H875)="I"),
        EINSTELLUNGEN!$D$21,
        IF(OR(UPPER(H875)="B",UPPER(H875)="M"),
          EINSTELLUNGEN!$D$22,
          IF(OR(UPPER(H875)="C",UPPER(H875)="S"),
            EINSTELLUNGEN!$D$23,
            IF(UPPER(H875)="D",
              EINSTELLUNGEN!$D$24,
              IF(UPPER(H875)="E",
                EINSTELLUNGEN!$D$25,
                UPPER(H875)))))),
      IF(ISNUMBER(H875),
        EINSTELLUNGEN!$D$20&amp;H875,
        UPPER(H875)))),
  "")</f>
        <v/>
      </c>
      <c r="AQ875" s="2" t="str">
        <f t="shared" si="461"/>
        <v/>
      </c>
      <c r="AR875" s="2">
        <f t="shared" si="462"/>
        <v>0</v>
      </c>
      <c r="AS875" s="145">
        <f t="shared" si="463"/>
        <v>0.33333333333333331</v>
      </c>
      <c r="AT875" s="2">
        <f t="shared" si="464"/>
        <v>0</v>
      </c>
      <c r="AU875" s="2">
        <f t="shared" si="465"/>
        <v>0</v>
      </c>
      <c r="AV875" s="2">
        <f t="shared" si="466"/>
        <v>0</v>
      </c>
      <c r="AW875" s="2">
        <f t="shared" si="467"/>
        <v>0</v>
      </c>
      <c r="AX875" s="2">
        <f t="shared" ref="AX875:AX938" si="482">IF(SUM(AT875:AV875)=0,0,1)</f>
        <v>0</v>
      </c>
      <c r="AY875" s="2">
        <f t="shared" si="468"/>
        <v>0</v>
      </c>
      <c r="AZ875" s="145" t="e">
        <f t="shared" si="469"/>
        <v>#N/A</v>
      </c>
      <c r="BA875" s="145" t="e">
        <f t="shared" si="470"/>
        <v>#N/A</v>
      </c>
      <c r="BB875" s="145">
        <f t="shared" si="471"/>
        <v>2.083333333333337E-2</v>
      </c>
      <c r="BC875" s="2">
        <f>IF(AM875,
  IF(AND(AL875=$J$31,_xlfn.DAYS(AH875,DATE(AI875,1,1))&lt;7),
    MAX(0,EINSTELLUNGEN!$D$12+1-WEEKDAY(DATE(EINSTELLUNGEN!$D$9,EINSTELLUNGEN!$D$10,1),2)),
    IF(AL875=$J$33,
      MIN(EINSTELLUNGEN!$D$12,WEEKDAY(DATE(EINSTELLUNGEN!$D$9,12,31),2)),
      EINSTELLUNGEN!$D$12
  )) - SUMIF(AL$50:AL$2500,"="&amp;AL875,AX$50:AX$2500),
  0)</f>
        <v>3</v>
      </c>
      <c r="BD875" s="2">
        <f t="shared" si="472"/>
        <v>0.33333333333333331</v>
      </c>
      <c r="BE875" s="2">
        <f t="shared" si="473"/>
        <v>0</v>
      </c>
    </row>
    <row r="876" spans="1:57" ht="10.5" customHeight="1">
      <c r="A876" s="1" t="str">
        <f t="shared" ca="1" si="449"/>
        <v/>
      </c>
      <c r="B876" s="1" t="str">
        <f t="shared" ca="1" si="450"/>
        <v/>
      </c>
      <c r="C876" s="1" t="str">
        <f t="shared" ca="1" si="451"/>
        <v/>
      </c>
      <c r="D876" s="1" t="str">
        <f t="shared" ca="1" si="452"/>
        <v/>
      </c>
      <c r="F876" s="10"/>
      <c r="G876" s="136" t="str">
        <f t="shared" si="453"/>
        <v/>
      </c>
      <c r="H876" s="27"/>
      <c r="I876" s="28"/>
      <c r="J876" s="28"/>
      <c r="K876" s="29"/>
      <c r="L876" s="136"/>
      <c r="M876" s="136"/>
      <c r="N876" s="136"/>
      <c r="O876" s="26" t="str">
        <f t="shared" si="454"/>
        <v/>
      </c>
      <c r="P876" s="218" t="str">
        <f t="shared" si="455"/>
        <v/>
      </c>
      <c r="Q876" s="26" t="str">
        <f t="shared" si="456"/>
        <v/>
      </c>
      <c r="R876" s="22"/>
      <c r="S876" s="99"/>
      <c r="T876" s="10"/>
      <c r="U876" s="229" t="str">
        <f t="shared" si="457"/>
        <v/>
      </c>
      <c r="V876" s="230"/>
      <c r="W876" s="230"/>
      <c r="X876" s="230"/>
      <c r="Y876" s="230"/>
      <c r="Z876" s="22" t="str">
        <f>""</f>
        <v/>
      </c>
      <c r="AB876" s="23" t="str">
        <f t="shared" si="458"/>
        <v/>
      </c>
      <c r="AC876" s="2" t="b">
        <f>COUNT(Q876:Q$2500)&gt;0</f>
        <v>0</v>
      </c>
      <c r="AD876" s="2" t="b">
        <f t="shared" si="475"/>
        <v>0</v>
      </c>
      <c r="AE876" s="2" t="b">
        <f t="shared" si="476"/>
        <v>0</v>
      </c>
      <c r="AF876" s="2" t="b">
        <f t="shared" si="477"/>
        <v>0</v>
      </c>
      <c r="AG876" s="2" t="b">
        <f>OR(
  AND(AC876,NOT(AC877)),
  AND(AF876,WEEKDAY(AH875,2)=EINSTELLUNGEN!$D$12),
  AND(AF876,AH876=$J$35)
)</f>
        <v>0</v>
      </c>
      <c r="AH876" s="2">
        <f>IF(AE876,AH875+IF(WEEKDAY(AH875+1,2)&lt;=EINSTELLUNGEN!$D$12,1,$J$36),AH875)</f>
        <v>42020</v>
      </c>
      <c r="AI876" s="2">
        <f t="shared" si="478"/>
        <v>2019</v>
      </c>
      <c r="AJ876" s="2">
        <f t="shared" si="479"/>
        <v>201901</v>
      </c>
      <c r="AK876" s="2">
        <f t="shared" si="480"/>
        <v>201901</v>
      </c>
      <c r="AL876" s="2">
        <f t="shared" si="474"/>
        <v>201903</v>
      </c>
      <c r="AM876" s="2" t="b">
        <f t="shared" si="481"/>
        <v>1</v>
      </c>
      <c r="AN876" s="4" t="e">
        <f t="shared" si="459"/>
        <v>#N/A</v>
      </c>
      <c r="AO876" s="4" t="e">
        <f t="shared" si="460"/>
        <v>#N/A</v>
      </c>
      <c r="AP876" s="2" t="str">
        <f>IF(AD876,
  IF(ISBLANK(H876),
    AP875,
    IF(LEN(H876)=1,
      IF(OR(UPPER(H876)="A",UPPER(H876)="I"),
        EINSTELLUNGEN!$D$21,
        IF(OR(UPPER(H876)="B",UPPER(H876)="M"),
          EINSTELLUNGEN!$D$22,
          IF(OR(UPPER(H876)="C",UPPER(H876)="S"),
            EINSTELLUNGEN!$D$23,
            IF(UPPER(H876)="D",
              EINSTELLUNGEN!$D$24,
              IF(UPPER(H876)="E",
                EINSTELLUNGEN!$D$25,
                UPPER(H876)))))),
      IF(ISNUMBER(H876),
        EINSTELLUNGEN!$D$20&amp;H876,
        UPPER(H876)))),
  "")</f>
        <v/>
      </c>
      <c r="AQ876" s="2" t="str">
        <f t="shared" si="461"/>
        <v/>
      </c>
      <c r="AR876" s="2">
        <f t="shared" si="462"/>
        <v>0</v>
      </c>
      <c r="AS876" s="145">
        <f t="shared" si="463"/>
        <v>0.33333333333333331</v>
      </c>
      <c r="AT876" s="2">
        <f t="shared" si="464"/>
        <v>0</v>
      </c>
      <c r="AU876" s="2">
        <f t="shared" si="465"/>
        <v>0</v>
      </c>
      <c r="AV876" s="2">
        <f t="shared" si="466"/>
        <v>0</v>
      </c>
      <c r="AW876" s="2">
        <f t="shared" si="467"/>
        <v>0</v>
      </c>
      <c r="AX876" s="2">
        <f t="shared" si="482"/>
        <v>0</v>
      </c>
      <c r="AY876" s="2">
        <f t="shared" si="468"/>
        <v>0</v>
      </c>
      <c r="AZ876" s="145" t="e">
        <f t="shared" si="469"/>
        <v>#N/A</v>
      </c>
      <c r="BA876" s="145" t="e">
        <f t="shared" si="470"/>
        <v>#N/A</v>
      </c>
      <c r="BB876" s="145">
        <f t="shared" si="471"/>
        <v>2.083333333333337E-2</v>
      </c>
      <c r="BC876" s="2">
        <f>IF(AM876,
  IF(AND(AL876=$J$31,_xlfn.DAYS(AH876,DATE(AI876,1,1))&lt;7),
    MAX(0,EINSTELLUNGEN!$D$12+1-WEEKDAY(DATE(EINSTELLUNGEN!$D$9,EINSTELLUNGEN!$D$10,1),2)),
    IF(AL876=$J$33,
      MIN(EINSTELLUNGEN!$D$12,WEEKDAY(DATE(EINSTELLUNGEN!$D$9,12,31),2)),
      EINSTELLUNGEN!$D$12
  )) - SUMIF(AL$50:AL$2500,"="&amp;AL876,AX$50:AX$2500),
  0)</f>
        <v>3</v>
      </c>
      <c r="BD876" s="2">
        <f t="shared" si="472"/>
        <v>0.33333333333333331</v>
      </c>
      <c r="BE876" s="2">
        <f t="shared" si="473"/>
        <v>0</v>
      </c>
    </row>
    <row r="877" spans="1:57" ht="10.5" customHeight="1">
      <c r="A877" s="1" t="str">
        <f t="shared" ca="1" si="449"/>
        <v/>
      </c>
      <c r="B877" s="1" t="str">
        <f t="shared" ca="1" si="450"/>
        <v/>
      </c>
      <c r="C877" s="1" t="str">
        <f t="shared" ca="1" si="451"/>
        <v/>
      </c>
      <c r="D877" s="1" t="str">
        <f t="shared" ca="1" si="452"/>
        <v/>
      </c>
      <c r="F877" s="10"/>
      <c r="G877" s="136" t="str">
        <f t="shared" si="453"/>
        <v/>
      </c>
      <c r="H877" s="27"/>
      <c r="I877" s="28"/>
      <c r="J877" s="28"/>
      <c r="K877" s="29"/>
      <c r="L877" s="136"/>
      <c r="M877" s="136"/>
      <c r="N877" s="136"/>
      <c r="O877" s="26" t="str">
        <f t="shared" si="454"/>
        <v/>
      </c>
      <c r="P877" s="218" t="str">
        <f t="shared" si="455"/>
        <v/>
      </c>
      <c r="Q877" s="26" t="str">
        <f t="shared" si="456"/>
        <v/>
      </c>
      <c r="R877" s="22"/>
      <c r="S877" s="99"/>
      <c r="T877" s="10"/>
      <c r="U877" s="229" t="str">
        <f t="shared" si="457"/>
        <v/>
      </c>
      <c r="V877" s="230"/>
      <c r="W877" s="230"/>
      <c r="X877" s="230"/>
      <c r="Y877" s="230"/>
      <c r="Z877" s="22" t="str">
        <f>""</f>
        <v/>
      </c>
      <c r="AB877" s="23" t="str">
        <f t="shared" si="458"/>
        <v/>
      </c>
      <c r="AC877" s="2" t="b">
        <f>COUNT(Q877:Q$2500)&gt;0</f>
        <v>0</v>
      </c>
      <c r="AD877" s="2" t="b">
        <f t="shared" si="475"/>
        <v>0</v>
      </c>
      <c r="AE877" s="2" t="b">
        <f t="shared" si="476"/>
        <v>0</v>
      </c>
      <c r="AF877" s="2" t="b">
        <f t="shared" si="477"/>
        <v>0</v>
      </c>
      <c r="AG877" s="2" t="b">
        <f>OR(
  AND(AC877,NOT(AC878)),
  AND(AF877,WEEKDAY(AH876,2)=EINSTELLUNGEN!$D$12),
  AND(AF877,AH877=$J$35)
)</f>
        <v>0</v>
      </c>
      <c r="AH877" s="2">
        <f>IF(AE877,AH876+IF(WEEKDAY(AH876+1,2)&lt;=EINSTELLUNGEN!$D$12,1,$J$36),AH876)</f>
        <v>42020</v>
      </c>
      <c r="AI877" s="2">
        <f t="shared" si="478"/>
        <v>2019</v>
      </c>
      <c r="AJ877" s="2">
        <f t="shared" si="479"/>
        <v>201901</v>
      </c>
      <c r="AK877" s="2">
        <f t="shared" si="480"/>
        <v>201901</v>
      </c>
      <c r="AL877" s="2">
        <f t="shared" si="474"/>
        <v>201903</v>
      </c>
      <c r="AM877" s="2" t="b">
        <f t="shared" si="481"/>
        <v>1</v>
      </c>
      <c r="AN877" s="4" t="e">
        <f t="shared" si="459"/>
        <v>#N/A</v>
      </c>
      <c r="AO877" s="4" t="e">
        <f t="shared" si="460"/>
        <v>#N/A</v>
      </c>
      <c r="AP877" s="2" t="str">
        <f>IF(AD877,
  IF(ISBLANK(H877),
    AP876,
    IF(LEN(H877)=1,
      IF(OR(UPPER(H877)="A",UPPER(H877)="I"),
        EINSTELLUNGEN!$D$21,
        IF(OR(UPPER(H877)="B",UPPER(H877)="M"),
          EINSTELLUNGEN!$D$22,
          IF(OR(UPPER(H877)="C",UPPER(H877)="S"),
            EINSTELLUNGEN!$D$23,
            IF(UPPER(H877)="D",
              EINSTELLUNGEN!$D$24,
              IF(UPPER(H877)="E",
                EINSTELLUNGEN!$D$25,
                UPPER(H877)))))),
      IF(ISNUMBER(H877),
        EINSTELLUNGEN!$D$20&amp;H877,
        UPPER(H877)))),
  "")</f>
        <v/>
      </c>
      <c r="AQ877" s="2" t="str">
        <f t="shared" si="461"/>
        <v/>
      </c>
      <c r="AR877" s="2">
        <f t="shared" si="462"/>
        <v>0</v>
      </c>
      <c r="AS877" s="145">
        <f t="shared" si="463"/>
        <v>0.33333333333333331</v>
      </c>
      <c r="AT877" s="2">
        <f t="shared" si="464"/>
        <v>0</v>
      </c>
      <c r="AU877" s="2">
        <f t="shared" si="465"/>
        <v>0</v>
      </c>
      <c r="AV877" s="2">
        <f t="shared" si="466"/>
        <v>0</v>
      </c>
      <c r="AW877" s="2">
        <f t="shared" si="467"/>
        <v>0</v>
      </c>
      <c r="AX877" s="2">
        <f t="shared" si="482"/>
        <v>0</v>
      </c>
      <c r="AY877" s="2">
        <f t="shared" si="468"/>
        <v>0</v>
      </c>
      <c r="AZ877" s="145" t="e">
        <f t="shared" si="469"/>
        <v>#N/A</v>
      </c>
      <c r="BA877" s="145" t="e">
        <f t="shared" si="470"/>
        <v>#N/A</v>
      </c>
      <c r="BB877" s="145">
        <f t="shared" si="471"/>
        <v>2.083333333333337E-2</v>
      </c>
      <c r="BC877" s="2">
        <f>IF(AM877,
  IF(AND(AL877=$J$31,_xlfn.DAYS(AH877,DATE(AI877,1,1))&lt;7),
    MAX(0,EINSTELLUNGEN!$D$12+1-WEEKDAY(DATE(EINSTELLUNGEN!$D$9,EINSTELLUNGEN!$D$10,1),2)),
    IF(AL877=$J$33,
      MIN(EINSTELLUNGEN!$D$12,WEEKDAY(DATE(EINSTELLUNGEN!$D$9,12,31),2)),
      EINSTELLUNGEN!$D$12
  )) - SUMIF(AL$50:AL$2500,"="&amp;AL877,AX$50:AX$2500),
  0)</f>
        <v>3</v>
      </c>
      <c r="BD877" s="2">
        <f t="shared" si="472"/>
        <v>0.33333333333333331</v>
      </c>
      <c r="BE877" s="2">
        <f t="shared" si="473"/>
        <v>0</v>
      </c>
    </row>
    <row r="878" spans="1:57" ht="10.5" customHeight="1">
      <c r="A878" s="1" t="str">
        <f t="shared" ca="1" si="449"/>
        <v/>
      </c>
      <c r="B878" s="1" t="str">
        <f t="shared" ca="1" si="450"/>
        <v/>
      </c>
      <c r="C878" s="1" t="str">
        <f t="shared" ca="1" si="451"/>
        <v/>
      </c>
      <c r="D878" s="1" t="str">
        <f t="shared" ca="1" si="452"/>
        <v/>
      </c>
      <c r="F878" s="10"/>
      <c r="G878" s="136" t="str">
        <f t="shared" si="453"/>
        <v/>
      </c>
      <c r="H878" s="27"/>
      <c r="I878" s="28"/>
      <c r="J878" s="28"/>
      <c r="K878" s="29"/>
      <c r="L878" s="136"/>
      <c r="M878" s="136"/>
      <c r="N878" s="136"/>
      <c r="O878" s="26" t="str">
        <f t="shared" si="454"/>
        <v/>
      </c>
      <c r="P878" s="218" t="str">
        <f t="shared" si="455"/>
        <v/>
      </c>
      <c r="Q878" s="26" t="str">
        <f t="shared" si="456"/>
        <v/>
      </c>
      <c r="R878" s="22"/>
      <c r="S878" s="99"/>
      <c r="T878" s="10"/>
      <c r="U878" s="229" t="str">
        <f t="shared" si="457"/>
        <v/>
      </c>
      <c r="V878" s="230"/>
      <c r="W878" s="230"/>
      <c r="X878" s="230"/>
      <c r="Y878" s="230"/>
      <c r="Z878" s="22" t="str">
        <f>""</f>
        <v/>
      </c>
      <c r="AB878" s="23" t="str">
        <f t="shared" si="458"/>
        <v/>
      </c>
      <c r="AC878" s="2" t="b">
        <f>COUNT(Q878:Q$2500)&gt;0</f>
        <v>0</v>
      </c>
      <c r="AD878" s="2" t="b">
        <f t="shared" si="475"/>
        <v>0</v>
      </c>
      <c r="AE878" s="2" t="b">
        <f t="shared" si="476"/>
        <v>0</v>
      </c>
      <c r="AF878" s="2" t="b">
        <f t="shared" si="477"/>
        <v>0</v>
      </c>
      <c r="AG878" s="2" t="b">
        <f>OR(
  AND(AC878,NOT(AC879)),
  AND(AF878,WEEKDAY(AH877,2)=EINSTELLUNGEN!$D$12),
  AND(AF878,AH878=$J$35)
)</f>
        <v>0</v>
      </c>
      <c r="AH878" s="2">
        <f>IF(AE878,AH877+IF(WEEKDAY(AH877+1,2)&lt;=EINSTELLUNGEN!$D$12,1,$J$36),AH877)</f>
        <v>42020</v>
      </c>
      <c r="AI878" s="2">
        <f t="shared" si="478"/>
        <v>2019</v>
      </c>
      <c r="AJ878" s="2">
        <f t="shared" si="479"/>
        <v>201901</v>
      </c>
      <c r="AK878" s="2">
        <f t="shared" si="480"/>
        <v>201901</v>
      </c>
      <c r="AL878" s="2">
        <f t="shared" si="474"/>
        <v>201903</v>
      </c>
      <c r="AM878" s="2" t="b">
        <f t="shared" si="481"/>
        <v>1</v>
      </c>
      <c r="AN878" s="4" t="e">
        <f t="shared" si="459"/>
        <v>#N/A</v>
      </c>
      <c r="AO878" s="4" t="e">
        <f t="shared" si="460"/>
        <v>#N/A</v>
      </c>
      <c r="AP878" s="2" t="str">
        <f>IF(AD878,
  IF(ISBLANK(H878),
    AP877,
    IF(LEN(H878)=1,
      IF(OR(UPPER(H878)="A",UPPER(H878)="I"),
        EINSTELLUNGEN!$D$21,
        IF(OR(UPPER(H878)="B",UPPER(H878)="M"),
          EINSTELLUNGEN!$D$22,
          IF(OR(UPPER(H878)="C",UPPER(H878)="S"),
            EINSTELLUNGEN!$D$23,
            IF(UPPER(H878)="D",
              EINSTELLUNGEN!$D$24,
              IF(UPPER(H878)="E",
                EINSTELLUNGEN!$D$25,
                UPPER(H878)))))),
      IF(ISNUMBER(H878),
        EINSTELLUNGEN!$D$20&amp;H878,
        UPPER(H878)))),
  "")</f>
        <v/>
      </c>
      <c r="AQ878" s="2" t="str">
        <f t="shared" si="461"/>
        <v/>
      </c>
      <c r="AR878" s="2">
        <f t="shared" si="462"/>
        <v>0</v>
      </c>
      <c r="AS878" s="145">
        <f t="shared" si="463"/>
        <v>0.33333333333333331</v>
      </c>
      <c r="AT878" s="2">
        <f t="shared" si="464"/>
        <v>0</v>
      </c>
      <c r="AU878" s="2">
        <f t="shared" si="465"/>
        <v>0</v>
      </c>
      <c r="AV878" s="2">
        <f t="shared" si="466"/>
        <v>0</v>
      </c>
      <c r="AW878" s="2">
        <f t="shared" si="467"/>
        <v>0</v>
      </c>
      <c r="AX878" s="2">
        <f t="shared" si="482"/>
        <v>0</v>
      </c>
      <c r="AY878" s="2">
        <f t="shared" si="468"/>
        <v>0</v>
      </c>
      <c r="AZ878" s="145" t="e">
        <f t="shared" si="469"/>
        <v>#N/A</v>
      </c>
      <c r="BA878" s="145" t="e">
        <f t="shared" si="470"/>
        <v>#N/A</v>
      </c>
      <c r="BB878" s="145">
        <f t="shared" si="471"/>
        <v>2.083333333333337E-2</v>
      </c>
      <c r="BC878" s="2">
        <f>IF(AM878,
  IF(AND(AL878=$J$31,_xlfn.DAYS(AH878,DATE(AI878,1,1))&lt;7),
    MAX(0,EINSTELLUNGEN!$D$12+1-WEEKDAY(DATE(EINSTELLUNGEN!$D$9,EINSTELLUNGEN!$D$10,1),2)),
    IF(AL878=$J$33,
      MIN(EINSTELLUNGEN!$D$12,WEEKDAY(DATE(EINSTELLUNGEN!$D$9,12,31),2)),
      EINSTELLUNGEN!$D$12
  )) - SUMIF(AL$50:AL$2500,"="&amp;AL878,AX$50:AX$2500),
  0)</f>
        <v>3</v>
      </c>
      <c r="BD878" s="2">
        <f t="shared" si="472"/>
        <v>0.33333333333333331</v>
      </c>
      <c r="BE878" s="2">
        <f t="shared" si="473"/>
        <v>0</v>
      </c>
    </row>
    <row r="879" spans="1:57" ht="10.5" customHeight="1">
      <c r="A879" s="1" t="str">
        <f t="shared" ca="1" si="449"/>
        <v/>
      </c>
      <c r="B879" s="1" t="str">
        <f t="shared" ca="1" si="450"/>
        <v/>
      </c>
      <c r="C879" s="1" t="str">
        <f t="shared" ca="1" si="451"/>
        <v/>
      </c>
      <c r="D879" s="1" t="str">
        <f t="shared" ca="1" si="452"/>
        <v/>
      </c>
      <c r="F879" s="10"/>
      <c r="G879" s="136" t="str">
        <f t="shared" si="453"/>
        <v/>
      </c>
      <c r="H879" s="27"/>
      <c r="I879" s="28"/>
      <c r="J879" s="28"/>
      <c r="K879" s="29"/>
      <c r="L879" s="136"/>
      <c r="M879" s="136"/>
      <c r="N879" s="136"/>
      <c r="O879" s="26" t="str">
        <f t="shared" si="454"/>
        <v/>
      </c>
      <c r="P879" s="218" t="str">
        <f t="shared" si="455"/>
        <v/>
      </c>
      <c r="Q879" s="26" t="str">
        <f t="shared" si="456"/>
        <v/>
      </c>
      <c r="R879" s="22"/>
      <c r="S879" s="99"/>
      <c r="T879" s="10"/>
      <c r="U879" s="229" t="str">
        <f t="shared" si="457"/>
        <v/>
      </c>
      <c r="V879" s="230"/>
      <c r="W879" s="230"/>
      <c r="X879" s="230"/>
      <c r="Y879" s="230"/>
      <c r="Z879" s="22" t="str">
        <f>""</f>
        <v/>
      </c>
      <c r="AB879" s="23" t="str">
        <f t="shared" si="458"/>
        <v/>
      </c>
      <c r="AC879" s="2" t="b">
        <f>COUNT(Q879:Q$2500)&gt;0</f>
        <v>0</v>
      </c>
      <c r="AD879" s="2" t="b">
        <f t="shared" si="475"/>
        <v>0</v>
      </c>
      <c r="AE879" s="2" t="b">
        <f t="shared" si="476"/>
        <v>0</v>
      </c>
      <c r="AF879" s="2" t="b">
        <f t="shared" si="477"/>
        <v>0</v>
      </c>
      <c r="AG879" s="2" t="b">
        <f>OR(
  AND(AC879,NOT(AC880)),
  AND(AF879,WEEKDAY(AH878,2)=EINSTELLUNGEN!$D$12),
  AND(AF879,AH879=$J$35)
)</f>
        <v>0</v>
      </c>
      <c r="AH879" s="2">
        <f>IF(AE879,AH878+IF(WEEKDAY(AH878+1,2)&lt;=EINSTELLUNGEN!$D$12,1,$J$36),AH878)</f>
        <v>42020</v>
      </c>
      <c r="AI879" s="2">
        <f t="shared" si="478"/>
        <v>2019</v>
      </c>
      <c r="AJ879" s="2">
        <f t="shared" si="479"/>
        <v>201901</v>
      </c>
      <c r="AK879" s="2">
        <f t="shared" si="480"/>
        <v>201901</v>
      </c>
      <c r="AL879" s="2">
        <f t="shared" si="474"/>
        <v>201903</v>
      </c>
      <c r="AM879" s="2" t="b">
        <f t="shared" si="481"/>
        <v>1</v>
      </c>
      <c r="AN879" s="4" t="e">
        <f t="shared" si="459"/>
        <v>#N/A</v>
      </c>
      <c r="AO879" s="4" t="e">
        <f t="shared" si="460"/>
        <v>#N/A</v>
      </c>
      <c r="AP879" s="2" t="str">
        <f>IF(AD879,
  IF(ISBLANK(H879),
    AP878,
    IF(LEN(H879)=1,
      IF(OR(UPPER(H879)="A",UPPER(H879)="I"),
        EINSTELLUNGEN!$D$21,
        IF(OR(UPPER(H879)="B",UPPER(H879)="M"),
          EINSTELLUNGEN!$D$22,
          IF(OR(UPPER(H879)="C",UPPER(H879)="S"),
            EINSTELLUNGEN!$D$23,
            IF(UPPER(H879)="D",
              EINSTELLUNGEN!$D$24,
              IF(UPPER(H879)="E",
                EINSTELLUNGEN!$D$25,
                UPPER(H879)))))),
      IF(ISNUMBER(H879),
        EINSTELLUNGEN!$D$20&amp;H879,
        UPPER(H879)))),
  "")</f>
        <v/>
      </c>
      <c r="AQ879" s="2" t="str">
        <f t="shared" si="461"/>
        <v/>
      </c>
      <c r="AR879" s="2">
        <f t="shared" si="462"/>
        <v>0</v>
      </c>
      <c r="AS879" s="145">
        <f t="shared" si="463"/>
        <v>0.33333333333333331</v>
      </c>
      <c r="AT879" s="2">
        <f t="shared" si="464"/>
        <v>0</v>
      </c>
      <c r="AU879" s="2">
        <f t="shared" si="465"/>
        <v>0</v>
      </c>
      <c r="AV879" s="2">
        <f t="shared" si="466"/>
        <v>0</v>
      </c>
      <c r="AW879" s="2">
        <f t="shared" si="467"/>
        <v>0</v>
      </c>
      <c r="AX879" s="2">
        <f t="shared" si="482"/>
        <v>0</v>
      </c>
      <c r="AY879" s="2">
        <f t="shared" si="468"/>
        <v>0</v>
      </c>
      <c r="AZ879" s="145" t="e">
        <f t="shared" si="469"/>
        <v>#N/A</v>
      </c>
      <c r="BA879" s="145" t="e">
        <f t="shared" si="470"/>
        <v>#N/A</v>
      </c>
      <c r="BB879" s="145">
        <f t="shared" si="471"/>
        <v>2.083333333333337E-2</v>
      </c>
      <c r="BC879" s="2">
        <f>IF(AM879,
  IF(AND(AL879=$J$31,_xlfn.DAYS(AH879,DATE(AI879,1,1))&lt;7),
    MAX(0,EINSTELLUNGEN!$D$12+1-WEEKDAY(DATE(EINSTELLUNGEN!$D$9,EINSTELLUNGEN!$D$10,1),2)),
    IF(AL879=$J$33,
      MIN(EINSTELLUNGEN!$D$12,WEEKDAY(DATE(EINSTELLUNGEN!$D$9,12,31),2)),
      EINSTELLUNGEN!$D$12
  )) - SUMIF(AL$50:AL$2500,"="&amp;AL879,AX$50:AX$2500),
  0)</f>
        <v>3</v>
      </c>
      <c r="BD879" s="2">
        <f t="shared" si="472"/>
        <v>0.33333333333333331</v>
      </c>
      <c r="BE879" s="2">
        <f t="shared" si="473"/>
        <v>0</v>
      </c>
    </row>
    <row r="880" spans="1:57" ht="10.5" customHeight="1">
      <c r="A880" s="1" t="str">
        <f t="shared" ca="1" si="449"/>
        <v/>
      </c>
      <c r="B880" s="1" t="str">
        <f t="shared" ca="1" si="450"/>
        <v/>
      </c>
      <c r="C880" s="1" t="str">
        <f t="shared" ca="1" si="451"/>
        <v/>
      </c>
      <c r="D880" s="1" t="str">
        <f t="shared" ca="1" si="452"/>
        <v/>
      </c>
      <c r="F880" s="10"/>
      <c r="G880" s="136" t="str">
        <f t="shared" si="453"/>
        <v/>
      </c>
      <c r="H880" s="27"/>
      <c r="I880" s="28"/>
      <c r="J880" s="28"/>
      <c r="K880" s="29"/>
      <c r="L880" s="136"/>
      <c r="M880" s="136"/>
      <c r="N880" s="136"/>
      <c r="O880" s="26" t="str">
        <f t="shared" si="454"/>
        <v/>
      </c>
      <c r="P880" s="218" t="str">
        <f t="shared" si="455"/>
        <v/>
      </c>
      <c r="Q880" s="26" t="str">
        <f t="shared" si="456"/>
        <v/>
      </c>
      <c r="R880" s="22"/>
      <c r="S880" s="99"/>
      <c r="T880" s="10"/>
      <c r="U880" s="229" t="str">
        <f t="shared" si="457"/>
        <v/>
      </c>
      <c r="V880" s="230"/>
      <c r="W880" s="230"/>
      <c r="X880" s="230"/>
      <c r="Y880" s="230"/>
      <c r="Z880" s="22" t="str">
        <f>""</f>
        <v/>
      </c>
      <c r="AB880" s="23" t="str">
        <f t="shared" si="458"/>
        <v/>
      </c>
      <c r="AC880" s="2" t="b">
        <f>COUNT(Q880:Q$2500)&gt;0</f>
        <v>0</v>
      </c>
      <c r="AD880" s="2" t="b">
        <f t="shared" si="475"/>
        <v>0</v>
      </c>
      <c r="AE880" s="2" t="b">
        <f t="shared" si="476"/>
        <v>0</v>
      </c>
      <c r="AF880" s="2" t="b">
        <f t="shared" si="477"/>
        <v>0</v>
      </c>
      <c r="AG880" s="2" t="b">
        <f>OR(
  AND(AC880,NOT(AC881)),
  AND(AF880,WEEKDAY(AH879,2)=EINSTELLUNGEN!$D$12),
  AND(AF880,AH880=$J$35)
)</f>
        <v>0</v>
      </c>
      <c r="AH880" s="2">
        <f>IF(AE880,AH879+IF(WEEKDAY(AH879+1,2)&lt;=EINSTELLUNGEN!$D$12,1,$J$36),AH879)</f>
        <v>42020</v>
      </c>
      <c r="AI880" s="2">
        <f t="shared" si="478"/>
        <v>2019</v>
      </c>
      <c r="AJ880" s="2">
        <f t="shared" si="479"/>
        <v>201901</v>
      </c>
      <c r="AK880" s="2">
        <f t="shared" si="480"/>
        <v>201901</v>
      </c>
      <c r="AL880" s="2">
        <f t="shared" si="474"/>
        <v>201903</v>
      </c>
      <c r="AM880" s="2" t="b">
        <f t="shared" si="481"/>
        <v>1</v>
      </c>
      <c r="AN880" s="4" t="e">
        <f t="shared" si="459"/>
        <v>#N/A</v>
      </c>
      <c r="AO880" s="4" t="e">
        <f t="shared" si="460"/>
        <v>#N/A</v>
      </c>
      <c r="AP880" s="2" t="str">
        <f>IF(AD880,
  IF(ISBLANK(H880),
    AP879,
    IF(LEN(H880)=1,
      IF(OR(UPPER(H880)="A",UPPER(H880)="I"),
        EINSTELLUNGEN!$D$21,
        IF(OR(UPPER(H880)="B",UPPER(H880)="M"),
          EINSTELLUNGEN!$D$22,
          IF(OR(UPPER(H880)="C",UPPER(H880)="S"),
            EINSTELLUNGEN!$D$23,
            IF(UPPER(H880)="D",
              EINSTELLUNGEN!$D$24,
              IF(UPPER(H880)="E",
                EINSTELLUNGEN!$D$25,
                UPPER(H880)))))),
      IF(ISNUMBER(H880),
        EINSTELLUNGEN!$D$20&amp;H880,
        UPPER(H880)))),
  "")</f>
        <v/>
      </c>
      <c r="AQ880" s="2" t="str">
        <f t="shared" si="461"/>
        <v/>
      </c>
      <c r="AR880" s="2">
        <f t="shared" si="462"/>
        <v>0</v>
      </c>
      <c r="AS880" s="145">
        <f t="shared" si="463"/>
        <v>0.33333333333333331</v>
      </c>
      <c r="AT880" s="2">
        <f t="shared" si="464"/>
        <v>0</v>
      </c>
      <c r="AU880" s="2">
        <f t="shared" si="465"/>
        <v>0</v>
      </c>
      <c r="AV880" s="2">
        <f t="shared" si="466"/>
        <v>0</v>
      </c>
      <c r="AW880" s="2">
        <f t="shared" si="467"/>
        <v>0</v>
      </c>
      <c r="AX880" s="2">
        <f t="shared" si="482"/>
        <v>0</v>
      </c>
      <c r="AY880" s="2">
        <f t="shared" si="468"/>
        <v>0</v>
      </c>
      <c r="AZ880" s="145" t="e">
        <f t="shared" si="469"/>
        <v>#N/A</v>
      </c>
      <c r="BA880" s="145" t="e">
        <f t="shared" si="470"/>
        <v>#N/A</v>
      </c>
      <c r="BB880" s="145">
        <f t="shared" si="471"/>
        <v>2.083333333333337E-2</v>
      </c>
      <c r="BC880" s="2">
        <f>IF(AM880,
  IF(AND(AL880=$J$31,_xlfn.DAYS(AH880,DATE(AI880,1,1))&lt;7),
    MAX(0,EINSTELLUNGEN!$D$12+1-WEEKDAY(DATE(EINSTELLUNGEN!$D$9,EINSTELLUNGEN!$D$10,1),2)),
    IF(AL880=$J$33,
      MIN(EINSTELLUNGEN!$D$12,WEEKDAY(DATE(EINSTELLUNGEN!$D$9,12,31),2)),
      EINSTELLUNGEN!$D$12
  )) - SUMIF(AL$50:AL$2500,"="&amp;AL880,AX$50:AX$2500),
  0)</f>
        <v>3</v>
      </c>
      <c r="BD880" s="2">
        <f t="shared" si="472"/>
        <v>0.33333333333333331</v>
      </c>
      <c r="BE880" s="2">
        <f t="shared" si="473"/>
        <v>0</v>
      </c>
    </row>
    <row r="881" spans="1:57" ht="10.5" customHeight="1">
      <c r="A881" s="1" t="str">
        <f t="shared" ca="1" si="449"/>
        <v/>
      </c>
      <c r="B881" s="1" t="str">
        <f t="shared" ca="1" si="450"/>
        <v/>
      </c>
      <c r="C881" s="1" t="str">
        <f t="shared" ca="1" si="451"/>
        <v/>
      </c>
      <c r="D881" s="1" t="str">
        <f t="shared" ca="1" si="452"/>
        <v/>
      </c>
      <c r="F881" s="10"/>
      <c r="G881" s="136" t="str">
        <f t="shared" si="453"/>
        <v/>
      </c>
      <c r="H881" s="27"/>
      <c r="I881" s="28"/>
      <c r="J881" s="28"/>
      <c r="K881" s="29"/>
      <c r="L881" s="136"/>
      <c r="M881" s="136"/>
      <c r="N881" s="136"/>
      <c r="O881" s="26" t="str">
        <f t="shared" si="454"/>
        <v/>
      </c>
      <c r="P881" s="218" t="str">
        <f t="shared" si="455"/>
        <v/>
      </c>
      <c r="Q881" s="26" t="str">
        <f t="shared" si="456"/>
        <v/>
      </c>
      <c r="R881" s="22"/>
      <c r="S881" s="99"/>
      <c r="T881" s="10"/>
      <c r="U881" s="229" t="str">
        <f t="shared" si="457"/>
        <v/>
      </c>
      <c r="V881" s="230"/>
      <c r="W881" s="230"/>
      <c r="X881" s="230"/>
      <c r="Y881" s="230"/>
      <c r="Z881" s="22" t="str">
        <f>""</f>
        <v/>
      </c>
      <c r="AB881" s="23" t="str">
        <f t="shared" si="458"/>
        <v/>
      </c>
      <c r="AC881" s="2" t="b">
        <f>COUNT(Q881:Q$2500)&gt;0</f>
        <v>0</v>
      </c>
      <c r="AD881" s="2" t="b">
        <f t="shared" si="475"/>
        <v>0</v>
      </c>
      <c r="AE881" s="2" t="b">
        <f t="shared" si="476"/>
        <v>0</v>
      </c>
      <c r="AF881" s="2" t="b">
        <f t="shared" si="477"/>
        <v>0</v>
      </c>
      <c r="AG881" s="2" t="b">
        <f>OR(
  AND(AC881,NOT(AC882)),
  AND(AF881,WEEKDAY(AH880,2)=EINSTELLUNGEN!$D$12),
  AND(AF881,AH881=$J$35)
)</f>
        <v>0</v>
      </c>
      <c r="AH881" s="2">
        <f>IF(AE881,AH880+IF(WEEKDAY(AH880+1,2)&lt;=EINSTELLUNGEN!$D$12,1,$J$36),AH880)</f>
        <v>42020</v>
      </c>
      <c r="AI881" s="2">
        <f t="shared" si="478"/>
        <v>2019</v>
      </c>
      <c r="AJ881" s="2">
        <f t="shared" si="479"/>
        <v>201901</v>
      </c>
      <c r="AK881" s="2">
        <f t="shared" si="480"/>
        <v>201901</v>
      </c>
      <c r="AL881" s="2">
        <f t="shared" si="474"/>
        <v>201903</v>
      </c>
      <c r="AM881" s="2" t="b">
        <f t="shared" si="481"/>
        <v>1</v>
      </c>
      <c r="AN881" s="4" t="e">
        <f t="shared" si="459"/>
        <v>#N/A</v>
      </c>
      <c r="AO881" s="4" t="e">
        <f t="shared" si="460"/>
        <v>#N/A</v>
      </c>
      <c r="AP881" s="2" t="str">
        <f>IF(AD881,
  IF(ISBLANK(H881),
    AP880,
    IF(LEN(H881)=1,
      IF(OR(UPPER(H881)="A",UPPER(H881)="I"),
        EINSTELLUNGEN!$D$21,
        IF(OR(UPPER(H881)="B",UPPER(H881)="M"),
          EINSTELLUNGEN!$D$22,
          IF(OR(UPPER(H881)="C",UPPER(H881)="S"),
            EINSTELLUNGEN!$D$23,
            IF(UPPER(H881)="D",
              EINSTELLUNGEN!$D$24,
              IF(UPPER(H881)="E",
                EINSTELLUNGEN!$D$25,
                UPPER(H881)))))),
      IF(ISNUMBER(H881),
        EINSTELLUNGEN!$D$20&amp;H881,
        UPPER(H881)))),
  "")</f>
        <v/>
      </c>
      <c r="AQ881" s="2" t="str">
        <f t="shared" si="461"/>
        <v/>
      </c>
      <c r="AR881" s="2">
        <f t="shared" si="462"/>
        <v>0</v>
      </c>
      <c r="AS881" s="145">
        <f t="shared" si="463"/>
        <v>0.33333333333333331</v>
      </c>
      <c r="AT881" s="2">
        <f t="shared" si="464"/>
        <v>0</v>
      </c>
      <c r="AU881" s="2">
        <f t="shared" si="465"/>
        <v>0</v>
      </c>
      <c r="AV881" s="2">
        <f t="shared" si="466"/>
        <v>0</v>
      </c>
      <c r="AW881" s="2">
        <f t="shared" si="467"/>
        <v>0</v>
      </c>
      <c r="AX881" s="2">
        <f t="shared" si="482"/>
        <v>0</v>
      </c>
      <c r="AY881" s="2">
        <f t="shared" si="468"/>
        <v>0</v>
      </c>
      <c r="AZ881" s="145" t="e">
        <f t="shared" si="469"/>
        <v>#N/A</v>
      </c>
      <c r="BA881" s="145" t="e">
        <f t="shared" si="470"/>
        <v>#N/A</v>
      </c>
      <c r="BB881" s="145">
        <f t="shared" si="471"/>
        <v>2.083333333333337E-2</v>
      </c>
      <c r="BC881" s="2">
        <f>IF(AM881,
  IF(AND(AL881=$J$31,_xlfn.DAYS(AH881,DATE(AI881,1,1))&lt;7),
    MAX(0,EINSTELLUNGEN!$D$12+1-WEEKDAY(DATE(EINSTELLUNGEN!$D$9,EINSTELLUNGEN!$D$10,1),2)),
    IF(AL881=$J$33,
      MIN(EINSTELLUNGEN!$D$12,WEEKDAY(DATE(EINSTELLUNGEN!$D$9,12,31),2)),
      EINSTELLUNGEN!$D$12
  )) - SUMIF(AL$50:AL$2500,"="&amp;AL881,AX$50:AX$2500),
  0)</f>
        <v>3</v>
      </c>
      <c r="BD881" s="2">
        <f t="shared" si="472"/>
        <v>0.33333333333333331</v>
      </c>
      <c r="BE881" s="2">
        <f t="shared" si="473"/>
        <v>0</v>
      </c>
    </row>
    <row r="882" spans="1:57" ht="10.5" customHeight="1">
      <c r="A882" s="1" t="str">
        <f t="shared" ref="A882:A945" ca="1" si="483">IF(AND(AC882,AJ882=$A$48),"Q","")</f>
        <v/>
      </c>
      <c r="B882" s="1" t="str">
        <f t="shared" ref="B882:B945" ca="1" si="484">IF(AND(AC882,AK882=$B$48),"M","")</f>
        <v/>
      </c>
      <c r="C882" s="1" t="str">
        <f t="shared" ref="C882:C945" ca="1" si="485">IF(AND(AC882,AL882=$C$48),"W","")</f>
        <v/>
      </c>
      <c r="D882" s="1" t="str">
        <f t="shared" ref="D882:D945" ca="1" si="486">IF(AND(AC882,AH882=$D$48),"T","")</f>
        <v/>
      </c>
      <c r="F882" s="10"/>
      <c r="G882" s="136" t="str">
        <f t="shared" ref="G882:G945" si="487">IF(AE882,INDEX($L$29:$L$35,WEEKDAY(AH882,2),1)&amp;", "&amp;DAY(AH882)&amp;" "&amp;INDEX($N$29:$N$40,MONTH(AH882),1)&amp;" "&amp;YEAR(AH882),"")</f>
        <v/>
      </c>
      <c r="H882" s="27"/>
      <c r="I882" s="28"/>
      <c r="J882" s="28"/>
      <c r="K882" s="29"/>
      <c r="L882" s="136"/>
      <c r="M882" s="136"/>
      <c r="N882" s="136"/>
      <c r="O882" s="26" t="str">
        <f t="shared" ref="O882:O945" si="488">IF(AD882,AR882,"")</f>
        <v/>
      </c>
      <c r="P882" s="218" t="str">
        <f t="shared" ref="P882:P945" si="489">IF(AF882,
IF(AS881&gt;0,
  TEXT(AS881*24,"0,000")&amp;" h",
  TEXT(0,"0,000")&amp;" h"),
"")</f>
        <v/>
      </c>
      <c r="Q882" s="26" t="str">
        <f t="shared" ref="Q882:Q945" si="490">IF(AF882,BB881,"")</f>
        <v/>
      </c>
      <c r="R882" s="22"/>
      <c r="S882" s="99"/>
      <c r="T882" s="10"/>
      <c r="U882" s="229" t="str">
        <f t="shared" ref="U882:U945" si="491">IF(AND(AD882,AR882,LEN(AQ882)&gt;0),
IF(AQ882&lt;&gt;FALSE,
  TEXT(AH882,"yyyy-mm-dd")
    &amp;"|"&amp;TEXT(AN882,"hh:mm")
    &amp;"|"&amp;TEXT(AO882,"hh:mm")
    &amp;"|"&amp;AP882
    &amp;"|"&amp;AQ882,
  $J$39),
"")</f>
        <v/>
      </c>
      <c r="V882" s="230"/>
      <c r="W882" s="230"/>
      <c r="X882" s="230"/>
      <c r="Y882" s="230"/>
      <c r="Z882" s="22" t="str">
        <f>""</f>
        <v/>
      </c>
      <c r="AB882" s="23" t="str">
        <f t="shared" ref="AB882:AB945" si="492">IF(AG882,"W"&amp;RIGHT(AL881,2)&amp;"  "&amp;TEXT(BE881*24,"+0,00;−0,00;0,00")&amp;"  (S="&amp;TEXT(BC881*$J$37,"00,00")&amp;"  H="&amp;TEXT(BD881*24,"00,00")&amp;")","")</f>
        <v/>
      </c>
      <c r="AC882" s="2" t="b">
        <f>COUNT(Q882:Q$2500)&gt;0</f>
        <v>0</v>
      </c>
      <c r="AD882" s="2" t="b">
        <f t="shared" si="475"/>
        <v>0</v>
      </c>
      <c r="AE882" s="2" t="b">
        <f t="shared" si="476"/>
        <v>0</v>
      </c>
      <c r="AF882" s="2" t="b">
        <f t="shared" si="477"/>
        <v>0</v>
      </c>
      <c r="AG882" s="2" t="b">
        <f>OR(
  AND(AC882,NOT(AC883)),
  AND(AF882,WEEKDAY(AH881,2)=EINSTELLUNGEN!$D$12),
  AND(AF882,AH882=$J$35)
)</f>
        <v>0</v>
      </c>
      <c r="AH882" s="2">
        <f>IF(AE882,AH881+IF(WEEKDAY(AH881+1,2)&lt;=EINSTELLUNGEN!$D$12,1,$J$36),AH881)</f>
        <v>42020</v>
      </c>
      <c r="AI882" s="2">
        <f t="shared" si="478"/>
        <v>2019</v>
      </c>
      <c r="AJ882" s="2">
        <f t="shared" si="479"/>
        <v>201901</v>
      </c>
      <c r="AK882" s="2">
        <f t="shared" si="480"/>
        <v>201901</v>
      </c>
      <c r="AL882" s="2">
        <f t="shared" si="474"/>
        <v>201903</v>
      </c>
      <c r="AM882" s="2" t="b">
        <f t="shared" si="481"/>
        <v>1</v>
      </c>
      <c r="AN882" s="4" t="e">
        <f t="shared" ref="AN882:AN945" si="493">IF(NOT(AD882),NA(),IF(ISNUMBER(I882),I882,AO881))</f>
        <v>#N/A</v>
      </c>
      <c r="AO882" s="4" t="e">
        <f t="shared" ref="AO882:AO945" si="494">IF(ISNA(AN882),NA(),IF(ISNUMBER(J882),MAX(J882,AN882),AN882))</f>
        <v>#N/A</v>
      </c>
      <c r="AP882" s="2" t="str">
        <f>IF(AD882,
  IF(ISBLANK(H882),
    AP881,
    IF(LEN(H882)=1,
      IF(OR(UPPER(H882)="A",UPPER(H882)="I"),
        EINSTELLUNGEN!$D$21,
        IF(OR(UPPER(H882)="B",UPPER(H882)="M"),
          EINSTELLUNGEN!$D$22,
          IF(OR(UPPER(H882)="C",UPPER(H882)="S"),
            EINSTELLUNGEN!$D$23,
            IF(UPPER(H882)="D",
              EINSTELLUNGEN!$D$24,
              IF(UPPER(H882)="E",
                EINSTELLUNGEN!$D$25,
                UPPER(H882)))))),
      IF(ISNUMBER(H882),
        EINSTELLUNGEN!$D$20&amp;H882,
        UPPER(H882)))),
  "")</f>
        <v/>
      </c>
      <c r="AQ882" s="2" t="str">
        <f t="shared" ref="AQ882:AQ945" si="495">IF(LEN(AP882)&gt;0,
IF(LEN(TRIM(K882))&gt;0,K882,
IF(AND(AP881=AP882,LEN(TRIM(K881))&gt;0),K881,
  IF(AND(AP880=AP882,LEN(TRIM(K880))&gt;0),K880,
    IF(AND(AP879=AP882,LEN(TRIM(K879))&gt;0),K879,
      IF(AND(AP878=AP882,LEN(TRIM(K878))&gt;0),K878,
        IF(AND(AP877=AP882,LEN(TRIM(K877))&gt;0),K877,
          IF(AND(AP876=AP882,LEN(TRIM(K876))&gt;0),K876,
            IF(AND(AP875=AP882,LEN(TRIM(K875))&gt;0),K875,
              IF(AND(AP874=AP882,LEN(TRIM(K874))&gt;0),K874,
                IF(AND(AP873=AP882,LEN(TRIM(K873))&gt;0),K873,
                  IF(AND(AP872=AP882,LEN(TRIM(K872))&gt;0),K872,FALSE)
)))))))))),"")</f>
        <v/>
      </c>
      <c r="AR882" s="2">
        <f t="shared" ref="AR882:AR945" si="496">IF(OR(ISNA(AN882),ISNA(AO882)),0,MAX(0,AO882-AN882))</f>
        <v>0</v>
      </c>
      <c r="AS882" s="145">
        <f t="shared" ref="AS882:AS945" si="497">SUMIF(AH$50:AH$2500,"="&amp;AH882,AR$50:AR$2500)</f>
        <v>0.33333333333333331</v>
      </c>
      <c r="AT882" s="2">
        <f t="shared" ref="AT882:AT945" si="498">IF(AND(AF883,AP882="F"),1,0)</f>
        <v>0</v>
      </c>
      <c r="AU882" s="2">
        <f t="shared" ref="AU882:AU945" si="499">IF(AND(AF883,AP882="U"),1,0)</f>
        <v>0</v>
      </c>
      <c r="AV882" s="2">
        <f t="shared" ref="AV882:AV945" si="500">IF(AND(AF883,AP882="K"),1,0)</f>
        <v>0</v>
      </c>
      <c r="AW882" s="2">
        <f t="shared" ref="AW882:AW945" si="501">IF(AND(AF883,AP882="Z"),1,0)</f>
        <v>0</v>
      </c>
      <c r="AX882" s="2">
        <f t="shared" si="482"/>
        <v>0</v>
      </c>
      <c r="AY882" s="2">
        <f t="shared" ref="AY882:AY945" si="502">IF(AF883,IF(AX882=0,1,0),0)</f>
        <v>0</v>
      </c>
      <c r="AZ882" s="145" t="e">
        <f t="shared" ref="AZ882:AZ945" si="503">IF(NOT(AD882),NA(),IF(ISNA(AZ881),AN882,IF(AND(ISNUMBER(AN882),AN882&lt;AZ881),AN882,AZ881)))</f>
        <v>#N/A</v>
      </c>
      <c r="BA882" s="145" t="e">
        <f t="shared" ref="BA882:BA945" si="504">IF(NOT(AD882),NA(),IF(ISNA(BA881),AO882,IF(AND(ISNUMBER(AO882),AO882&gt;BA881),AO882,BA881)))</f>
        <v>#N/A</v>
      </c>
      <c r="BB882" s="145">
        <f t="shared" ref="BB882:BB945" si="505">IF(AE881,
  0,
  IF(OR(ISNA(AZ882),ISNA(BA882)),
    BB881,
    MAX(0,(BA882-AZ882)-AS882)))</f>
        <v>2.083333333333337E-2</v>
      </c>
      <c r="BC882" s="2">
        <f>IF(AM882,
  IF(AND(AL882=$J$31,_xlfn.DAYS(AH882,DATE(AI882,1,1))&lt;7),
    MAX(0,EINSTELLUNGEN!$D$12+1-WEEKDAY(DATE(EINSTELLUNGEN!$D$9,EINSTELLUNGEN!$D$10,1),2)),
    IF(AL882=$J$33,
      MIN(EINSTELLUNGEN!$D$12,WEEKDAY(DATE(EINSTELLUNGEN!$D$9,12,31),2)),
      EINSTELLUNGEN!$D$12
  )) - SUMIF(AL$50:AL$2500,"="&amp;AL882,AX$50:AX$2500),
  0)</f>
        <v>3</v>
      </c>
      <c r="BD882" s="2">
        <f t="shared" ref="BD882:BD945" si="506">SUMIF(AL$50:AL$2500,"="&amp;AL882,AR$50:AR$2500)</f>
        <v>0.33333333333333331</v>
      </c>
      <c r="BE882" s="2">
        <f t="shared" ref="BE882:BE945" si="507">IF(AG883,BD882-BC882*$J$37/24,0)</f>
        <v>0</v>
      </c>
    </row>
    <row r="883" spans="1:57" ht="10.5" customHeight="1">
      <c r="A883" s="1" t="str">
        <f t="shared" ca="1" si="483"/>
        <v/>
      </c>
      <c r="B883" s="1" t="str">
        <f t="shared" ca="1" si="484"/>
        <v/>
      </c>
      <c r="C883" s="1" t="str">
        <f t="shared" ca="1" si="485"/>
        <v/>
      </c>
      <c r="D883" s="1" t="str">
        <f t="shared" ca="1" si="486"/>
        <v/>
      </c>
      <c r="F883" s="10"/>
      <c r="G883" s="136" t="str">
        <f t="shared" si="487"/>
        <v/>
      </c>
      <c r="H883" s="27"/>
      <c r="I883" s="28"/>
      <c r="J883" s="28"/>
      <c r="K883" s="29"/>
      <c r="L883" s="136"/>
      <c r="M883" s="136"/>
      <c r="N883" s="136"/>
      <c r="O883" s="26" t="str">
        <f t="shared" si="488"/>
        <v/>
      </c>
      <c r="P883" s="218" t="str">
        <f t="shared" si="489"/>
        <v/>
      </c>
      <c r="Q883" s="26" t="str">
        <f t="shared" si="490"/>
        <v/>
      </c>
      <c r="R883" s="22"/>
      <c r="S883" s="99"/>
      <c r="T883" s="10"/>
      <c r="U883" s="229" t="str">
        <f t="shared" si="491"/>
        <v/>
      </c>
      <c r="V883" s="230"/>
      <c r="W883" s="230"/>
      <c r="X883" s="230"/>
      <c r="Y883" s="230"/>
      <c r="Z883" s="22" t="str">
        <f>""</f>
        <v/>
      </c>
      <c r="AB883" s="23" t="str">
        <f t="shared" si="492"/>
        <v/>
      </c>
      <c r="AC883" s="2" t="b">
        <f>COUNT(Q883:Q$2500)&gt;0</f>
        <v>0</v>
      </c>
      <c r="AD883" s="2" t="b">
        <f t="shared" si="475"/>
        <v>0</v>
      </c>
      <c r="AE883" s="2" t="b">
        <f t="shared" si="476"/>
        <v>0</v>
      </c>
      <c r="AF883" s="2" t="b">
        <f t="shared" si="477"/>
        <v>0</v>
      </c>
      <c r="AG883" s="2" t="b">
        <f>OR(
  AND(AC883,NOT(AC884)),
  AND(AF883,WEEKDAY(AH882,2)=EINSTELLUNGEN!$D$12),
  AND(AF883,AH883=$J$35)
)</f>
        <v>0</v>
      </c>
      <c r="AH883" s="2">
        <f>IF(AE883,AH882+IF(WEEKDAY(AH882+1,2)&lt;=EINSTELLUNGEN!$D$12,1,$J$36),AH882)</f>
        <v>42020</v>
      </c>
      <c r="AI883" s="2">
        <f t="shared" si="478"/>
        <v>2019</v>
      </c>
      <c r="AJ883" s="2">
        <f t="shared" si="479"/>
        <v>201901</v>
      </c>
      <c r="AK883" s="2">
        <f t="shared" si="480"/>
        <v>201901</v>
      </c>
      <c r="AL883" s="2">
        <f t="shared" ref="AL883:AL946" si="508">AI883*100-IF(AND(_xlfn.ISOWEEKNUM(AH883)&gt;=52,MONTH(AH883)=1),100,0)+_xlfn.ISOWEEKNUM(AH883)</f>
        <v>201903</v>
      </c>
      <c r="AM883" s="2" t="b">
        <f t="shared" si="481"/>
        <v>1</v>
      </c>
      <c r="AN883" s="4" t="e">
        <f t="shared" si="493"/>
        <v>#N/A</v>
      </c>
      <c r="AO883" s="4" t="e">
        <f t="shared" si="494"/>
        <v>#N/A</v>
      </c>
      <c r="AP883" s="2" t="str">
        <f>IF(AD883,
  IF(ISBLANK(H883),
    AP882,
    IF(LEN(H883)=1,
      IF(OR(UPPER(H883)="A",UPPER(H883)="I"),
        EINSTELLUNGEN!$D$21,
        IF(OR(UPPER(H883)="B",UPPER(H883)="M"),
          EINSTELLUNGEN!$D$22,
          IF(OR(UPPER(H883)="C",UPPER(H883)="S"),
            EINSTELLUNGEN!$D$23,
            IF(UPPER(H883)="D",
              EINSTELLUNGEN!$D$24,
              IF(UPPER(H883)="E",
                EINSTELLUNGEN!$D$25,
                UPPER(H883)))))),
      IF(ISNUMBER(H883),
        EINSTELLUNGEN!$D$20&amp;H883,
        UPPER(H883)))),
  "")</f>
        <v/>
      </c>
      <c r="AQ883" s="2" t="str">
        <f t="shared" si="495"/>
        <v/>
      </c>
      <c r="AR883" s="2">
        <f t="shared" si="496"/>
        <v>0</v>
      </c>
      <c r="AS883" s="145">
        <f t="shared" si="497"/>
        <v>0.33333333333333331</v>
      </c>
      <c r="AT883" s="2">
        <f t="shared" si="498"/>
        <v>0</v>
      </c>
      <c r="AU883" s="2">
        <f t="shared" si="499"/>
        <v>0</v>
      </c>
      <c r="AV883" s="2">
        <f t="shared" si="500"/>
        <v>0</v>
      </c>
      <c r="AW883" s="2">
        <f t="shared" si="501"/>
        <v>0</v>
      </c>
      <c r="AX883" s="2">
        <f t="shared" si="482"/>
        <v>0</v>
      </c>
      <c r="AY883" s="2">
        <f t="shared" si="502"/>
        <v>0</v>
      </c>
      <c r="AZ883" s="145" t="e">
        <f t="shared" si="503"/>
        <v>#N/A</v>
      </c>
      <c r="BA883" s="145" t="e">
        <f t="shared" si="504"/>
        <v>#N/A</v>
      </c>
      <c r="BB883" s="145">
        <f t="shared" si="505"/>
        <v>2.083333333333337E-2</v>
      </c>
      <c r="BC883" s="2">
        <f>IF(AM883,
  IF(AND(AL883=$J$31,_xlfn.DAYS(AH883,DATE(AI883,1,1))&lt;7),
    MAX(0,EINSTELLUNGEN!$D$12+1-WEEKDAY(DATE(EINSTELLUNGEN!$D$9,EINSTELLUNGEN!$D$10,1),2)),
    IF(AL883=$J$33,
      MIN(EINSTELLUNGEN!$D$12,WEEKDAY(DATE(EINSTELLUNGEN!$D$9,12,31),2)),
      EINSTELLUNGEN!$D$12
  )) - SUMIF(AL$50:AL$2500,"="&amp;AL883,AX$50:AX$2500),
  0)</f>
        <v>3</v>
      </c>
      <c r="BD883" s="2">
        <f t="shared" si="506"/>
        <v>0.33333333333333331</v>
      </c>
      <c r="BE883" s="2">
        <f t="shared" si="507"/>
        <v>0</v>
      </c>
    </row>
    <row r="884" spans="1:57" ht="10.5" customHeight="1">
      <c r="A884" s="1" t="str">
        <f t="shared" ca="1" si="483"/>
        <v/>
      </c>
      <c r="B884" s="1" t="str">
        <f t="shared" ca="1" si="484"/>
        <v/>
      </c>
      <c r="C884" s="1" t="str">
        <f t="shared" ca="1" si="485"/>
        <v/>
      </c>
      <c r="D884" s="1" t="str">
        <f t="shared" ca="1" si="486"/>
        <v/>
      </c>
      <c r="F884" s="10"/>
      <c r="G884" s="136" t="str">
        <f t="shared" si="487"/>
        <v/>
      </c>
      <c r="H884" s="27"/>
      <c r="I884" s="28"/>
      <c r="J884" s="28"/>
      <c r="K884" s="29"/>
      <c r="L884" s="136"/>
      <c r="M884" s="136"/>
      <c r="N884" s="136"/>
      <c r="O884" s="26" t="str">
        <f t="shared" si="488"/>
        <v/>
      </c>
      <c r="P884" s="218" t="str">
        <f t="shared" si="489"/>
        <v/>
      </c>
      <c r="Q884" s="26" t="str">
        <f t="shared" si="490"/>
        <v/>
      </c>
      <c r="R884" s="22"/>
      <c r="S884" s="99"/>
      <c r="T884" s="10"/>
      <c r="U884" s="229" t="str">
        <f t="shared" si="491"/>
        <v/>
      </c>
      <c r="V884" s="230"/>
      <c r="W884" s="230"/>
      <c r="X884" s="230"/>
      <c r="Y884" s="230"/>
      <c r="Z884" s="22" t="str">
        <f>""</f>
        <v/>
      </c>
      <c r="AB884" s="23" t="str">
        <f t="shared" si="492"/>
        <v/>
      </c>
      <c r="AC884" s="2" t="b">
        <f>COUNT(Q884:Q$2500)&gt;0</f>
        <v>0</v>
      </c>
      <c r="AD884" s="2" t="b">
        <f t="shared" si="475"/>
        <v>0</v>
      </c>
      <c r="AE884" s="2" t="b">
        <f t="shared" si="476"/>
        <v>0</v>
      </c>
      <c r="AF884" s="2" t="b">
        <f t="shared" si="477"/>
        <v>0</v>
      </c>
      <c r="AG884" s="2" t="b">
        <f>OR(
  AND(AC884,NOT(AC885)),
  AND(AF884,WEEKDAY(AH883,2)=EINSTELLUNGEN!$D$12),
  AND(AF884,AH884=$J$35)
)</f>
        <v>0</v>
      </c>
      <c r="AH884" s="2">
        <f>IF(AE884,AH883+IF(WEEKDAY(AH883+1,2)&lt;=EINSTELLUNGEN!$D$12,1,$J$36),AH883)</f>
        <v>42020</v>
      </c>
      <c r="AI884" s="2">
        <f t="shared" si="478"/>
        <v>2019</v>
      </c>
      <c r="AJ884" s="2">
        <f t="shared" si="479"/>
        <v>201901</v>
      </c>
      <c r="AK884" s="2">
        <f t="shared" si="480"/>
        <v>201901</v>
      </c>
      <c r="AL884" s="2">
        <f t="shared" si="508"/>
        <v>201903</v>
      </c>
      <c r="AM884" s="2" t="b">
        <f t="shared" si="481"/>
        <v>1</v>
      </c>
      <c r="AN884" s="4" t="e">
        <f t="shared" si="493"/>
        <v>#N/A</v>
      </c>
      <c r="AO884" s="4" t="e">
        <f t="shared" si="494"/>
        <v>#N/A</v>
      </c>
      <c r="AP884" s="2" t="str">
        <f>IF(AD884,
  IF(ISBLANK(H884),
    AP883,
    IF(LEN(H884)=1,
      IF(OR(UPPER(H884)="A",UPPER(H884)="I"),
        EINSTELLUNGEN!$D$21,
        IF(OR(UPPER(H884)="B",UPPER(H884)="M"),
          EINSTELLUNGEN!$D$22,
          IF(OR(UPPER(H884)="C",UPPER(H884)="S"),
            EINSTELLUNGEN!$D$23,
            IF(UPPER(H884)="D",
              EINSTELLUNGEN!$D$24,
              IF(UPPER(H884)="E",
                EINSTELLUNGEN!$D$25,
                UPPER(H884)))))),
      IF(ISNUMBER(H884),
        EINSTELLUNGEN!$D$20&amp;H884,
        UPPER(H884)))),
  "")</f>
        <v/>
      </c>
      <c r="AQ884" s="2" t="str">
        <f t="shared" si="495"/>
        <v/>
      </c>
      <c r="AR884" s="2">
        <f t="shared" si="496"/>
        <v>0</v>
      </c>
      <c r="AS884" s="145">
        <f t="shared" si="497"/>
        <v>0.33333333333333331</v>
      </c>
      <c r="AT884" s="2">
        <f t="shared" si="498"/>
        <v>0</v>
      </c>
      <c r="AU884" s="2">
        <f t="shared" si="499"/>
        <v>0</v>
      </c>
      <c r="AV884" s="2">
        <f t="shared" si="500"/>
        <v>0</v>
      </c>
      <c r="AW884" s="2">
        <f t="shared" si="501"/>
        <v>0</v>
      </c>
      <c r="AX884" s="2">
        <f t="shared" si="482"/>
        <v>0</v>
      </c>
      <c r="AY884" s="2">
        <f t="shared" si="502"/>
        <v>0</v>
      </c>
      <c r="AZ884" s="145" t="e">
        <f t="shared" si="503"/>
        <v>#N/A</v>
      </c>
      <c r="BA884" s="145" t="e">
        <f t="shared" si="504"/>
        <v>#N/A</v>
      </c>
      <c r="BB884" s="145">
        <f t="shared" si="505"/>
        <v>2.083333333333337E-2</v>
      </c>
      <c r="BC884" s="2">
        <f>IF(AM884,
  IF(AND(AL884=$J$31,_xlfn.DAYS(AH884,DATE(AI884,1,1))&lt;7),
    MAX(0,EINSTELLUNGEN!$D$12+1-WEEKDAY(DATE(EINSTELLUNGEN!$D$9,EINSTELLUNGEN!$D$10,1),2)),
    IF(AL884=$J$33,
      MIN(EINSTELLUNGEN!$D$12,WEEKDAY(DATE(EINSTELLUNGEN!$D$9,12,31),2)),
      EINSTELLUNGEN!$D$12
  )) - SUMIF(AL$50:AL$2500,"="&amp;AL884,AX$50:AX$2500),
  0)</f>
        <v>3</v>
      </c>
      <c r="BD884" s="2">
        <f t="shared" si="506"/>
        <v>0.33333333333333331</v>
      </c>
      <c r="BE884" s="2">
        <f t="shared" si="507"/>
        <v>0</v>
      </c>
    </row>
    <row r="885" spans="1:57" ht="10.5" customHeight="1">
      <c r="A885" s="1" t="str">
        <f t="shared" ca="1" si="483"/>
        <v/>
      </c>
      <c r="B885" s="1" t="str">
        <f t="shared" ca="1" si="484"/>
        <v/>
      </c>
      <c r="C885" s="1" t="str">
        <f t="shared" ca="1" si="485"/>
        <v/>
      </c>
      <c r="D885" s="1" t="str">
        <f t="shared" ca="1" si="486"/>
        <v/>
      </c>
      <c r="F885" s="10"/>
      <c r="G885" s="136" t="str">
        <f t="shared" si="487"/>
        <v/>
      </c>
      <c r="H885" s="27"/>
      <c r="I885" s="28"/>
      <c r="J885" s="28"/>
      <c r="K885" s="29"/>
      <c r="L885" s="136"/>
      <c r="M885" s="136"/>
      <c r="N885" s="136"/>
      <c r="O885" s="26" t="str">
        <f t="shared" si="488"/>
        <v/>
      </c>
      <c r="P885" s="218" t="str">
        <f t="shared" si="489"/>
        <v/>
      </c>
      <c r="Q885" s="26" t="str">
        <f t="shared" si="490"/>
        <v/>
      </c>
      <c r="R885" s="22"/>
      <c r="S885" s="99"/>
      <c r="T885" s="10"/>
      <c r="U885" s="229" t="str">
        <f t="shared" si="491"/>
        <v/>
      </c>
      <c r="V885" s="230"/>
      <c r="W885" s="230"/>
      <c r="X885" s="230"/>
      <c r="Y885" s="230"/>
      <c r="Z885" s="22" t="str">
        <f>""</f>
        <v/>
      </c>
      <c r="AB885" s="23" t="str">
        <f t="shared" si="492"/>
        <v/>
      </c>
      <c r="AC885" s="2" t="b">
        <f>COUNT(Q885:Q$2500)&gt;0</f>
        <v>0</v>
      </c>
      <c r="AD885" s="2" t="b">
        <f t="shared" si="475"/>
        <v>0</v>
      </c>
      <c r="AE885" s="2" t="b">
        <f t="shared" si="476"/>
        <v>0</v>
      </c>
      <c r="AF885" s="2" t="b">
        <f t="shared" si="477"/>
        <v>0</v>
      </c>
      <c r="AG885" s="2" t="b">
        <f>OR(
  AND(AC885,NOT(AC886)),
  AND(AF885,WEEKDAY(AH884,2)=EINSTELLUNGEN!$D$12),
  AND(AF885,AH885=$J$35)
)</f>
        <v>0</v>
      </c>
      <c r="AH885" s="2">
        <f>IF(AE885,AH884+IF(WEEKDAY(AH884+1,2)&lt;=EINSTELLUNGEN!$D$12,1,$J$36),AH884)</f>
        <v>42020</v>
      </c>
      <c r="AI885" s="2">
        <f t="shared" si="478"/>
        <v>2019</v>
      </c>
      <c r="AJ885" s="2">
        <f t="shared" si="479"/>
        <v>201901</v>
      </c>
      <c r="AK885" s="2">
        <f t="shared" si="480"/>
        <v>201901</v>
      </c>
      <c r="AL885" s="2">
        <f t="shared" si="508"/>
        <v>201903</v>
      </c>
      <c r="AM885" s="2" t="b">
        <f t="shared" si="481"/>
        <v>1</v>
      </c>
      <c r="AN885" s="4" t="e">
        <f t="shared" si="493"/>
        <v>#N/A</v>
      </c>
      <c r="AO885" s="4" t="e">
        <f t="shared" si="494"/>
        <v>#N/A</v>
      </c>
      <c r="AP885" s="2" t="str">
        <f>IF(AD885,
  IF(ISBLANK(H885),
    AP884,
    IF(LEN(H885)=1,
      IF(OR(UPPER(H885)="A",UPPER(H885)="I"),
        EINSTELLUNGEN!$D$21,
        IF(OR(UPPER(H885)="B",UPPER(H885)="M"),
          EINSTELLUNGEN!$D$22,
          IF(OR(UPPER(H885)="C",UPPER(H885)="S"),
            EINSTELLUNGEN!$D$23,
            IF(UPPER(H885)="D",
              EINSTELLUNGEN!$D$24,
              IF(UPPER(H885)="E",
                EINSTELLUNGEN!$D$25,
                UPPER(H885)))))),
      IF(ISNUMBER(H885),
        EINSTELLUNGEN!$D$20&amp;H885,
        UPPER(H885)))),
  "")</f>
        <v/>
      </c>
      <c r="AQ885" s="2" t="str">
        <f t="shared" si="495"/>
        <v/>
      </c>
      <c r="AR885" s="2">
        <f t="shared" si="496"/>
        <v>0</v>
      </c>
      <c r="AS885" s="145">
        <f t="shared" si="497"/>
        <v>0.33333333333333331</v>
      </c>
      <c r="AT885" s="2">
        <f t="shared" si="498"/>
        <v>0</v>
      </c>
      <c r="AU885" s="2">
        <f t="shared" si="499"/>
        <v>0</v>
      </c>
      <c r="AV885" s="2">
        <f t="shared" si="500"/>
        <v>0</v>
      </c>
      <c r="AW885" s="2">
        <f t="shared" si="501"/>
        <v>0</v>
      </c>
      <c r="AX885" s="2">
        <f t="shared" si="482"/>
        <v>0</v>
      </c>
      <c r="AY885" s="2">
        <f t="shared" si="502"/>
        <v>0</v>
      </c>
      <c r="AZ885" s="145" t="e">
        <f t="shared" si="503"/>
        <v>#N/A</v>
      </c>
      <c r="BA885" s="145" t="e">
        <f t="shared" si="504"/>
        <v>#N/A</v>
      </c>
      <c r="BB885" s="145">
        <f t="shared" si="505"/>
        <v>2.083333333333337E-2</v>
      </c>
      <c r="BC885" s="2">
        <f>IF(AM885,
  IF(AND(AL885=$J$31,_xlfn.DAYS(AH885,DATE(AI885,1,1))&lt;7),
    MAX(0,EINSTELLUNGEN!$D$12+1-WEEKDAY(DATE(EINSTELLUNGEN!$D$9,EINSTELLUNGEN!$D$10,1),2)),
    IF(AL885=$J$33,
      MIN(EINSTELLUNGEN!$D$12,WEEKDAY(DATE(EINSTELLUNGEN!$D$9,12,31),2)),
      EINSTELLUNGEN!$D$12
  )) - SUMIF(AL$50:AL$2500,"="&amp;AL885,AX$50:AX$2500),
  0)</f>
        <v>3</v>
      </c>
      <c r="BD885" s="2">
        <f t="shared" si="506"/>
        <v>0.33333333333333331</v>
      </c>
      <c r="BE885" s="2">
        <f t="shared" si="507"/>
        <v>0</v>
      </c>
    </row>
    <row r="886" spans="1:57" ht="10.5" customHeight="1">
      <c r="A886" s="1" t="str">
        <f t="shared" ca="1" si="483"/>
        <v/>
      </c>
      <c r="B886" s="1" t="str">
        <f t="shared" ca="1" si="484"/>
        <v/>
      </c>
      <c r="C886" s="1" t="str">
        <f t="shared" ca="1" si="485"/>
        <v/>
      </c>
      <c r="D886" s="1" t="str">
        <f t="shared" ca="1" si="486"/>
        <v/>
      </c>
      <c r="F886" s="10"/>
      <c r="G886" s="136" t="str">
        <f t="shared" si="487"/>
        <v/>
      </c>
      <c r="H886" s="27"/>
      <c r="I886" s="28"/>
      <c r="J886" s="28"/>
      <c r="K886" s="29"/>
      <c r="L886" s="136"/>
      <c r="M886" s="136"/>
      <c r="N886" s="136"/>
      <c r="O886" s="26" t="str">
        <f t="shared" si="488"/>
        <v/>
      </c>
      <c r="P886" s="218" t="str">
        <f t="shared" si="489"/>
        <v/>
      </c>
      <c r="Q886" s="26" t="str">
        <f t="shared" si="490"/>
        <v/>
      </c>
      <c r="R886" s="22"/>
      <c r="S886" s="99"/>
      <c r="T886" s="10"/>
      <c r="U886" s="229" t="str">
        <f t="shared" si="491"/>
        <v/>
      </c>
      <c r="V886" s="230"/>
      <c r="W886" s="230"/>
      <c r="X886" s="230"/>
      <c r="Y886" s="230"/>
      <c r="Z886" s="22" t="str">
        <f>""</f>
        <v/>
      </c>
      <c r="AB886" s="23" t="str">
        <f t="shared" si="492"/>
        <v/>
      </c>
      <c r="AC886" s="2" t="b">
        <f>COUNT(Q886:Q$2500)&gt;0</f>
        <v>0</v>
      </c>
      <c r="AD886" s="2" t="b">
        <f t="shared" si="475"/>
        <v>0</v>
      </c>
      <c r="AE886" s="2" t="b">
        <f t="shared" si="476"/>
        <v>0</v>
      </c>
      <c r="AF886" s="2" t="b">
        <f t="shared" si="477"/>
        <v>0</v>
      </c>
      <c r="AG886" s="2" t="b">
        <f>OR(
  AND(AC886,NOT(AC887)),
  AND(AF886,WEEKDAY(AH885,2)=EINSTELLUNGEN!$D$12),
  AND(AF886,AH886=$J$35)
)</f>
        <v>0</v>
      </c>
      <c r="AH886" s="2">
        <f>IF(AE886,AH885+IF(WEEKDAY(AH885+1,2)&lt;=EINSTELLUNGEN!$D$12,1,$J$36),AH885)</f>
        <v>42020</v>
      </c>
      <c r="AI886" s="2">
        <f t="shared" si="478"/>
        <v>2019</v>
      </c>
      <c r="AJ886" s="2">
        <f t="shared" si="479"/>
        <v>201901</v>
      </c>
      <c r="AK886" s="2">
        <f t="shared" si="480"/>
        <v>201901</v>
      </c>
      <c r="AL886" s="2">
        <f t="shared" si="508"/>
        <v>201903</v>
      </c>
      <c r="AM886" s="2" t="b">
        <f t="shared" si="481"/>
        <v>1</v>
      </c>
      <c r="AN886" s="4" t="e">
        <f t="shared" si="493"/>
        <v>#N/A</v>
      </c>
      <c r="AO886" s="4" t="e">
        <f t="shared" si="494"/>
        <v>#N/A</v>
      </c>
      <c r="AP886" s="2" t="str">
        <f>IF(AD886,
  IF(ISBLANK(H886),
    AP885,
    IF(LEN(H886)=1,
      IF(OR(UPPER(H886)="A",UPPER(H886)="I"),
        EINSTELLUNGEN!$D$21,
        IF(OR(UPPER(H886)="B",UPPER(H886)="M"),
          EINSTELLUNGEN!$D$22,
          IF(OR(UPPER(H886)="C",UPPER(H886)="S"),
            EINSTELLUNGEN!$D$23,
            IF(UPPER(H886)="D",
              EINSTELLUNGEN!$D$24,
              IF(UPPER(H886)="E",
                EINSTELLUNGEN!$D$25,
                UPPER(H886)))))),
      IF(ISNUMBER(H886),
        EINSTELLUNGEN!$D$20&amp;H886,
        UPPER(H886)))),
  "")</f>
        <v/>
      </c>
      <c r="AQ886" s="2" t="str">
        <f t="shared" si="495"/>
        <v/>
      </c>
      <c r="AR886" s="2">
        <f t="shared" si="496"/>
        <v>0</v>
      </c>
      <c r="AS886" s="145">
        <f t="shared" si="497"/>
        <v>0.33333333333333331</v>
      </c>
      <c r="AT886" s="2">
        <f t="shared" si="498"/>
        <v>0</v>
      </c>
      <c r="AU886" s="2">
        <f t="shared" si="499"/>
        <v>0</v>
      </c>
      <c r="AV886" s="2">
        <f t="shared" si="500"/>
        <v>0</v>
      </c>
      <c r="AW886" s="2">
        <f t="shared" si="501"/>
        <v>0</v>
      </c>
      <c r="AX886" s="2">
        <f t="shared" si="482"/>
        <v>0</v>
      </c>
      <c r="AY886" s="2">
        <f t="shared" si="502"/>
        <v>0</v>
      </c>
      <c r="AZ886" s="145" t="e">
        <f t="shared" si="503"/>
        <v>#N/A</v>
      </c>
      <c r="BA886" s="145" t="e">
        <f t="shared" si="504"/>
        <v>#N/A</v>
      </c>
      <c r="BB886" s="145">
        <f t="shared" si="505"/>
        <v>2.083333333333337E-2</v>
      </c>
      <c r="BC886" s="2">
        <f>IF(AM886,
  IF(AND(AL886=$J$31,_xlfn.DAYS(AH886,DATE(AI886,1,1))&lt;7),
    MAX(0,EINSTELLUNGEN!$D$12+1-WEEKDAY(DATE(EINSTELLUNGEN!$D$9,EINSTELLUNGEN!$D$10,1),2)),
    IF(AL886=$J$33,
      MIN(EINSTELLUNGEN!$D$12,WEEKDAY(DATE(EINSTELLUNGEN!$D$9,12,31),2)),
      EINSTELLUNGEN!$D$12
  )) - SUMIF(AL$50:AL$2500,"="&amp;AL886,AX$50:AX$2500),
  0)</f>
        <v>3</v>
      </c>
      <c r="BD886" s="2">
        <f t="shared" si="506"/>
        <v>0.33333333333333331</v>
      </c>
      <c r="BE886" s="2">
        <f t="shared" si="507"/>
        <v>0</v>
      </c>
    </row>
    <row r="887" spans="1:57" ht="10.5" customHeight="1">
      <c r="A887" s="1" t="str">
        <f t="shared" ca="1" si="483"/>
        <v/>
      </c>
      <c r="B887" s="1" t="str">
        <f t="shared" ca="1" si="484"/>
        <v/>
      </c>
      <c r="C887" s="1" t="str">
        <f t="shared" ca="1" si="485"/>
        <v/>
      </c>
      <c r="D887" s="1" t="str">
        <f t="shared" ca="1" si="486"/>
        <v/>
      </c>
      <c r="F887" s="10"/>
      <c r="G887" s="136" t="str">
        <f t="shared" si="487"/>
        <v/>
      </c>
      <c r="H887" s="27"/>
      <c r="I887" s="28"/>
      <c r="J887" s="28"/>
      <c r="K887" s="29"/>
      <c r="L887" s="136"/>
      <c r="M887" s="136"/>
      <c r="N887" s="136"/>
      <c r="O887" s="26" t="str">
        <f t="shared" si="488"/>
        <v/>
      </c>
      <c r="P887" s="218" t="str">
        <f t="shared" si="489"/>
        <v/>
      </c>
      <c r="Q887" s="26" t="str">
        <f t="shared" si="490"/>
        <v/>
      </c>
      <c r="R887" s="22"/>
      <c r="S887" s="99"/>
      <c r="T887" s="10"/>
      <c r="U887" s="229" t="str">
        <f t="shared" si="491"/>
        <v/>
      </c>
      <c r="V887" s="230"/>
      <c r="W887" s="230"/>
      <c r="X887" s="230"/>
      <c r="Y887" s="230"/>
      <c r="Z887" s="22" t="str">
        <f>""</f>
        <v/>
      </c>
      <c r="AB887" s="23" t="str">
        <f t="shared" si="492"/>
        <v/>
      </c>
      <c r="AC887" s="2" t="b">
        <f>COUNT(Q887:Q$2500)&gt;0</f>
        <v>0</v>
      </c>
      <c r="AD887" s="2" t="b">
        <f t="shared" si="475"/>
        <v>0</v>
      </c>
      <c r="AE887" s="2" t="b">
        <f t="shared" si="476"/>
        <v>0</v>
      </c>
      <c r="AF887" s="2" t="b">
        <f t="shared" si="477"/>
        <v>0</v>
      </c>
      <c r="AG887" s="2" t="b">
        <f>OR(
  AND(AC887,NOT(AC888)),
  AND(AF887,WEEKDAY(AH886,2)=EINSTELLUNGEN!$D$12),
  AND(AF887,AH887=$J$35)
)</f>
        <v>0</v>
      </c>
      <c r="AH887" s="2">
        <f>IF(AE887,AH886+IF(WEEKDAY(AH886+1,2)&lt;=EINSTELLUNGEN!$D$12,1,$J$36),AH886)</f>
        <v>42020</v>
      </c>
      <c r="AI887" s="2">
        <f t="shared" si="478"/>
        <v>2019</v>
      </c>
      <c r="AJ887" s="2">
        <f t="shared" si="479"/>
        <v>201901</v>
      </c>
      <c r="AK887" s="2">
        <f t="shared" si="480"/>
        <v>201901</v>
      </c>
      <c r="AL887" s="2">
        <f t="shared" si="508"/>
        <v>201903</v>
      </c>
      <c r="AM887" s="2" t="b">
        <f t="shared" si="481"/>
        <v>1</v>
      </c>
      <c r="AN887" s="4" t="e">
        <f t="shared" si="493"/>
        <v>#N/A</v>
      </c>
      <c r="AO887" s="4" t="e">
        <f t="shared" si="494"/>
        <v>#N/A</v>
      </c>
      <c r="AP887" s="2" t="str">
        <f>IF(AD887,
  IF(ISBLANK(H887),
    AP886,
    IF(LEN(H887)=1,
      IF(OR(UPPER(H887)="A",UPPER(H887)="I"),
        EINSTELLUNGEN!$D$21,
        IF(OR(UPPER(H887)="B",UPPER(H887)="M"),
          EINSTELLUNGEN!$D$22,
          IF(OR(UPPER(H887)="C",UPPER(H887)="S"),
            EINSTELLUNGEN!$D$23,
            IF(UPPER(H887)="D",
              EINSTELLUNGEN!$D$24,
              IF(UPPER(H887)="E",
                EINSTELLUNGEN!$D$25,
                UPPER(H887)))))),
      IF(ISNUMBER(H887),
        EINSTELLUNGEN!$D$20&amp;H887,
        UPPER(H887)))),
  "")</f>
        <v/>
      </c>
      <c r="AQ887" s="2" t="str">
        <f t="shared" si="495"/>
        <v/>
      </c>
      <c r="AR887" s="2">
        <f t="shared" si="496"/>
        <v>0</v>
      </c>
      <c r="AS887" s="145">
        <f t="shared" si="497"/>
        <v>0.33333333333333331</v>
      </c>
      <c r="AT887" s="2">
        <f t="shared" si="498"/>
        <v>0</v>
      </c>
      <c r="AU887" s="2">
        <f t="shared" si="499"/>
        <v>0</v>
      </c>
      <c r="AV887" s="2">
        <f t="shared" si="500"/>
        <v>0</v>
      </c>
      <c r="AW887" s="2">
        <f t="shared" si="501"/>
        <v>0</v>
      </c>
      <c r="AX887" s="2">
        <f t="shared" si="482"/>
        <v>0</v>
      </c>
      <c r="AY887" s="2">
        <f t="shared" si="502"/>
        <v>0</v>
      </c>
      <c r="AZ887" s="145" t="e">
        <f t="shared" si="503"/>
        <v>#N/A</v>
      </c>
      <c r="BA887" s="145" t="e">
        <f t="shared" si="504"/>
        <v>#N/A</v>
      </c>
      <c r="BB887" s="145">
        <f t="shared" si="505"/>
        <v>2.083333333333337E-2</v>
      </c>
      <c r="BC887" s="2">
        <f>IF(AM887,
  IF(AND(AL887=$J$31,_xlfn.DAYS(AH887,DATE(AI887,1,1))&lt;7),
    MAX(0,EINSTELLUNGEN!$D$12+1-WEEKDAY(DATE(EINSTELLUNGEN!$D$9,EINSTELLUNGEN!$D$10,1),2)),
    IF(AL887=$J$33,
      MIN(EINSTELLUNGEN!$D$12,WEEKDAY(DATE(EINSTELLUNGEN!$D$9,12,31),2)),
      EINSTELLUNGEN!$D$12
  )) - SUMIF(AL$50:AL$2500,"="&amp;AL887,AX$50:AX$2500),
  0)</f>
        <v>3</v>
      </c>
      <c r="BD887" s="2">
        <f t="shared" si="506"/>
        <v>0.33333333333333331</v>
      </c>
      <c r="BE887" s="2">
        <f t="shared" si="507"/>
        <v>0</v>
      </c>
    </row>
    <row r="888" spans="1:57" ht="10.5" customHeight="1">
      <c r="A888" s="1" t="str">
        <f t="shared" ca="1" si="483"/>
        <v/>
      </c>
      <c r="B888" s="1" t="str">
        <f t="shared" ca="1" si="484"/>
        <v/>
      </c>
      <c r="C888" s="1" t="str">
        <f t="shared" ca="1" si="485"/>
        <v/>
      </c>
      <c r="D888" s="1" t="str">
        <f t="shared" ca="1" si="486"/>
        <v/>
      </c>
      <c r="F888" s="10"/>
      <c r="G888" s="136" t="str">
        <f t="shared" si="487"/>
        <v/>
      </c>
      <c r="H888" s="27"/>
      <c r="I888" s="28"/>
      <c r="J888" s="28"/>
      <c r="K888" s="29"/>
      <c r="L888" s="136"/>
      <c r="M888" s="136"/>
      <c r="N888" s="136"/>
      <c r="O888" s="26" t="str">
        <f t="shared" si="488"/>
        <v/>
      </c>
      <c r="P888" s="218" t="str">
        <f t="shared" si="489"/>
        <v/>
      </c>
      <c r="Q888" s="26" t="str">
        <f t="shared" si="490"/>
        <v/>
      </c>
      <c r="R888" s="22"/>
      <c r="S888" s="99"/>
      <c r="T888" s="10"/>
      <c r="U888" s="229" t="str">
        <f t="shared" si="491"/>
        <v/>
      </c>
      <c r="V888" s="230"/>
      <c r="W888" s="230"/>
      <c r="X888" s="230"/>
      <c r="Y888" s="230"/>
      <c r="Z888" s="22" t="str">
        <f>""</f>
        <v/>
      </c>
      <c r="AB888" s="23" t="str">
        <f t="shared" si="492"/>
        <v/>
      </c>
      <c r="AC888" s="2" t="b">
        <f>COUNT(Q888:Q$2500)&gt;0</f>
        <v>0</v>
      </c>
      <c r="AD888" s="2" t="b">
        <f t="shared" si="475"/>
        <v>0</v>
      </c>
      <c r="AE888" s="2" t="b">
        <f t="shared" si="476"/>
        <v>0</v>
      </c>
      <c r="AF888" s="2" t="b">
        <f t="shared" si="477"/>
        <v>0</v>
      </c>
      <c r="AG888" s="2" t="b">
        <f>OR(
  AND(AC888,NOT(AC889)),
  AND(AF888,WEEKDAY(AH887,2)=EINSTELLUNGEN!$D$12),
  AND(AF888,AH888=$J$35)
)</f>
        <v>0</v>
      </c>
      <c r="AH888" s="2">
        <f>IF(AE888,AH887+IF(WEEKDAY(AH887+1,2)&lt;=EINSTELLUNGEN!$D$12,1,$J$36),AH887)</f>
        <v>42020</v>
      </c>
      <c r="AI888" s="2">
        <f t="shared" si="478"/>
        <v>2019</v>
      </c>
      <c r="AJ888" s="2">
        <f t="shared" si="479"/>
        <v>201901</v>
      </c>
      <c r="AK888" s="2">
        <f t="shared" si="480"/>
        <v>201901</v>
      </c>
      <c r="AL888" s="2">
        <f t="shared" si="508"/>
        <v>201903</v>
      </c>
      <c r="AM888" s="2" t="b">
        <f t="shared" si="481"/>
        <v>1</v>
      </c>
      <c r="AN888" s="4" t="e">
        <f t="shared" si="493"/>
        <v>#N/A</v>
      </c>
      <c r="AO888" s="4" t="e">
        <f t="shared" si="494"/>
        <v>#N/A</v>
      </c>
      <c r="AP888" s="2" t="str">
        <f>IF(AD888,
  IF(ISBLANK(H888),
    AP887,
    IF(LEN(H888)=1,
      IF(OR(UPPER(H888)="A",UPPER(H888)="I"),
        EINSTELLUNGEN!$D$21,
        IF(OR(UPPER(H888)="B",UPPER(H888)="M"),
          EINSTELLUNGEN!$D$22,
          IF(OR(UPPER(H888)="C",UPPER(H888)="S"),
            EINSTELLUNGEN!$D$23,
            IF(UPPER(H888)="D",
              EINSTELLUNGEN!$D$24,
              IF(UPPER(H888)="E",
                EINSTELLUNGEN!$D$25,
                UPPER(H888)))))),
      IF(ISNUMBER(H888),
        EINSTELLUNGEN!$D$20&amp;H888,
        UPPER(H888)))),
  "")</f>
        <v/>
      </c>
      <c r="AQ888" s="2" t="str">
        <f t="shared" si="495"/>
        <v/>
      </c>
      <c r="AR888" s="2">
        <f t="shared" si="496"/>
        <v>0</v>
      </c>
      <c r="AS888" s="145">
        <f t="shared" si="497"/>
        <v>0.33333333333333331</v>
      </c>
      <c r="AT888" s="2">
        <f t="shared" si="498"/>
        <v>0</v>
      </c>
      <c r="AU888" s="2">
        <f t="shared" si="499"/>
        <v>0</v>
      </c>
      <c r="AV888" s="2">
        <f t="shared" si="500"/>
        <v>0</v>
      </c>
      <c r="AW888" s="2">
        <f t="shared" si="501"/>
        <v>0</v>
      </c>
      <c r="AX888" s="2">
        <f t="shared" si="482"/>
        <v>0</v>
      </c>
      <c r="AY888" s="2">
        <f t="shared" si="502"/>
        <v>0</v>
      </c>
      <c r="AZ888" s="145" t="e">
        <f t="shared" si="503"/>
        <v>#N/A</v>
      </c>
      <c r="BA888" s="145" t="e">
        <f t="shared" si="504"/>
        <v>#N/A</v>
      </c>
      <c r="BB888" s="145">
        <f t="shared" si="505"/>
        <v>2.083333333333337E-2</v>
      </c>
      <c r="BC888" s="2">
        <f>IF(AM888,
  IF(AND(AL888=$J$31,_xlfn.DAYS(AH888,DATE(AI888,1,1))&lt;7),
    MAX(0,EINSTELLUNGEN!$D$12+1-WEEKDAY(DATE(EINSTELLUNGEN!$D$9,EINSTELLUNGEN!$D$10,1),2)),
    IF(AL888=$J$33,
      MIN(EINSTELLUNGEN!$D$12,WEEKDAY(DATE(EINSTELLUNGEN!$D$9,12,31),2)),
      EINSTELLUNGEN!$D$12
  )) - SUMIF(AL$50:AL$2500,"="&amp;AL888,AX$50:AX$2500),
  0)</f>
        <v>3</v>
      </c>
      <c r="BD888" s="2">
        <f t="shared" si="506"/>
        <v>0.33333333333333331</v>
      </c>
      <c r="BE888" s="2">
        <f t="shared" si="507"/>
        <v>0</v>
      </c>
    </row>
    <row r="889" spans="1:57" ht="10.5" customHeight="1">
      <c r="A889" s="1" t="str">
        <f t="shared" ca="1" si="483"/>
        <v/>
      </c>
      <c r="B889" s="1" t="str">
        <f t="shared" ca="1" si="484"/>
        <v/>
      </c>
      <c r="C889" s="1" t="str">
        <f t="shared" ca="1" si="485"/>
        <v/>
      </c>
      <c r="D889" s="1" t="str">
        <f t="shared" ca="1" si="486"/>
        <v/>
      </c>
      <c r="F889" s="10"/>
      <c r="G889" s="136" t="str">
        <f t="shared" si="487"/>
        <v/>
      </c>
      <c r="H889" s="27"/>
      <c r="I889" s="28"/>
      <c r="J889" s="28"/>
      <c r="K889" s="29"/>
      <c r="L889" s="136"/>
      <c r="M889" s="136"/>
      <c r="N889" s="136"/>
      <c r="O889" s="26" t="str">
        <f t="shared" si="488"/>
        <v/>
      </c>
      <c r="P889" s="218" t="str">
        <f t="shared" si="489"/>
        <v/>
      </c>
      <c r="Q889" s="26" t="str">
        <f t="shared" si="490"/>
        <v/>
      </c>
      <c r="R889" s="22"/>
      <c r="S889" s="99"/>
      <c r="T889" s="10"/>
      <c r="U889" s="229" t="str">
        <f t="shared" si="491"/>
        <v/>
      </c>
      <c r="V889" s="230"/>
      <c r="W889" s="230"/>
      <c r="X889" s="230"/>
      <c r="Y889" s="230"/>
      <c r="Z889" s="22" t="str">
        <f>""</f>
        <v/>
      </c>
      <c r="AB889" s="23" t="str">
        <f t="shared" si="492"/>
        <v/>
      </c>
      <c r="AC889" s="2" t="b">
        <f>COUNT(Q889:Q$2500)&gt;0</f>
        <v>0</v>
      </c>
      <c r="AD889" s="2" t="b">
        <f t="shared" si="475"/>
        <v>0</v>
      </c>
      <c r="AE889" s="2" t="b">
        <f t="shared" si="476"/>
        <v>0</v>
      </c>
      <c r="AF889" s="2" t="b">
        <f t="shared" si="477"/>
        <v>0</v>
      </c>
      <c r="AG889" s="2" t="b">
        <f>OR(
  AND(AC889,NOT(AC890)),
  AND(AF889,WEEKDAY(AH888,2)=EINSTELLUNGEN!$D$12),
  AND(AF889,AH889=$J$35)
)</f>
        <v>0</v>
      </c>
      <c r="AH889" s="2">
        <f>IF(AE889,AH888+IF(WEEKDAY(AH888+1,2)&lt;=EINSTELLUNGEN!$D$12,1,$J$36),AH888)</f>
        <v>42020</v>
      </c>
      <c r="AI889" s="2">
        <f t="shared" si="478"/>
        <v>2019</v>
      </c>
      <c r="AJ889" s="2">
        <f t="shared" si="479"/>
        <v>201901</v>
      </c>
      <c r="AK889" s="2">
        <f t="shared" si="480"/>
        <v>201901</v>
      </c>
      <c r="AL889" s="2">
        <f t="shared" si="508"/>
        <v>201903</v>
      </c>
      <c r="AM889" s="2" t="b">
        <f t="shared" si="481"/>
        <v>1</v>
      </c>
      <c r="AN889" s="4" t="e">
        <f t="shared" si="493"/>
        <v>#N/A</v>
      </c>
      <c r="AO889" s="4" t="e">
        <f t="shared" si="494"/>
        <v>#N/A</v>
      </c>
      <c r="AP889" s="2" t="str">
        <f>IF(AD889,
  IF(ISBLANK(H889),
    AP888,
    IF(LEN(H889)=1,
      IF(OR(UPPER(H889)="A",UPPER(H889)="I"),
        EINSTELLUNGEN!$D$21,
        IF(OR(UPPER(H889)="B",UPPER(H889)="M"),
          EINSTELLUNGEN!$D$22,
          IF(OR(UPPER(H889)="C",UPPER(H889)="S"),
            EINSTELLUNGEN!$D$23,
            IF(UPPER(H889)="D",
              EINSTELLUNGEN!$D$24,
              IF(UPPER(H889)="E",
                EINSTELLUNGEN!$D$25,
                UPPER(H889)))))),
      IF(ISNUMBER(H889),
        EINSTELLUNGEN!$D$20&amp;H889,
        UPPER(H889)))),
  "")</f>
        <v/>
      </c>
      <c r="AQ889" s="2" t="str">
        <f t="shared" si="495"/>
        <v/>
      </c>
      <c r="AR889" s="2">
        <f t="shared" si="496"/>
        <v>0</v>
      </c>
      <c r="AS889" s="145">
        <f t="shared" si="497"/>
        <v>0.33333333333333331</v>
      </c>
      <c r="AT889" s="2">
        <f t="shared" si="498"/>
        <v>0</v>
      </c>
      <c r="AU889" s="2">
        <f t="shared" si="499"/>
        <v>0</v>
      </c>
      <c r="AV889" s="2">
        <f t="shared" si="500"/>
        <v>0</v>
      </c>
      <c r="AW889" s="2">
        <f t="shared" si="501"/>
        <v>0</v>
      </c>
      <c r="AX889" s="2">
        <f t="shared" si="482"/>
        <v>0</v>
      </c>
      <c r="AY889" s="2">
        <f t="shared" si="502"/>
        <v>0</v>
      </c>
      <c r="AZ889" s="145" t="e">
        <f t="shared" si="503"/>
        <v>#N/A</v>
      </c>
      <c r="BA889" s="145" t="e">
        <f t="shared" si="504"/>
        <v>#N/A</v>
      </c>
      <c r="BB889" s="145">
        <f t="shared" si="505"/>
        <v>2.083333333333337E-2</v>
      </c>
      <c r="BC889" s="2">
        <f>IF(AM889,
  IF(AND(AL889=$J$31,_xlfn.DAYS(AH889,DATE(AI889,1,1))&lt;7),
    MAX(0,EINSTELLUNGEN!$D$12+1-WEEKDAY(DATE(EINSTELLUNGEN!$D$9,EINSTELLUNGEN!$D$10,1),2)),
    IF(AL889=$J$33,
      MIN(EINSTELLUNGEN!$D$12,WEEKDAY(DATE(EINSTELLUNGEN!$D$9,12,31),2)),
      EINSTELLUNGEN!$D$12
  )) - SUMIF(AL$50:AL$2500,"="&amp;AL889,AX$50:AX$2500),
  0)</f>
        <v>3</v>
      </c>
      <c r="BD889" s="2">
        <f t="shared" si="506"/>
        <v>0.33333333333333331</v>
      </c>
      <c r="BE889" s="2">
        <f t="shared" si="507"/>
        <v>0</v>
      </c>
    </row>
    <row r="890" spans="1:57" ht="10.5" customHeight="1">
      <c r="A890" s="1" t="str">
        <f t="shared" ca="1" si="483"/>
        <v/>
      </c>
      <c r="B890" s="1" t="str">
        <f t="shared" ca="1" si="484"/>
        <v/>
      </c>
      <c r="C890" s="1" t="str">
        <f t="shared" ca="1" si="485"/>
        <v/>
      </c>
      <c r="D890" s="1" t="str">
        <f t="shared" ca="1" si="486"/>
        <v/>
      </c>
      <c r="F890" s="10"/>
      <c r="G890" s="136" t="str">
        <f t="shared" si="487"/>
        <v/>
      </c>
      <c r="H890" s="27"/>
      <c r="I890" s="28"/>
      <c r="J890" s="28"/>
      <c r="K890" s="29"/>
      <c r="L890" s="136"/>
      <c r="M890" s="136"/>
      <c r="N890" s="136"/>
      <c r="O890" s="26" t="str">
        <f t="shared" si="488"/>
        <v/>
      </c>
      <c r="P890" s="218" t="str">
        <f t="shared" si="489"/>
        <v/>
      </c>
      <c r="Q890" s="26" t="str">
        <f t="shared" si="490"/>
        <v/>
      </c>
      <c r="R890" s="22"/>
      <c r="S890" s="99"/>
      <c r="T890" s="10"/>
      <c r="U890" s="229" t="str">
        <f t="shared" si="491"/>
        <v/>
      </c>
      <c r="V890" s="230"/>
      <c r="W890" s="230"/>
      <c r="X890" s="230"/>
      <c r="Y890" s="230"/>
      <c r="Z890" s="22" t="str">
        <f>""</f>
        <v/>
      </c>
      <c r="AB890" s="23" t="str">
        <f t="shared" si="492"/>
        <v/>
      </c>
      <c r="AC890" s="2" t="b">
        <f>COUNT(Q890:Q$2500)&gt;0</f>
        <v>0</v>
      </c>
      <c r="AD890" s="2" t="b">
        <f t="shared" si="475"/>
        <v>0</v>
      </c>
      <c r="AE890" s="2" t="b">
        <f t="shared" si="476"/>
        <v>0</v>
      </c>
      <c r="AF890" s="2" t="b">
        <f t="shared" si="477"/>
        <v>0</v>
      </c>
      <c r="AG890" s="2" t="b">
        <f>OR(
  AND(AC890,NOT(AC891)),
  AND(AF890,WEEKDAY(AH889,2)=EINSTELLUNGEN!$D$12),
  AND(AF890,AH890=$J$35)
)</f>
        <v>0</v>
      </c>
      <c r="AH890" s="2">
        <f>IF(AE890,AH889+IF(WEEKDAY(AH889+1,2)&lt;=EINSTELLUNGEN!$D$12,1,$J$36),AH889)</f>
        <v>42020</v>
      </c>
      <c r="AI890" s="2">
        <f t="shared" si="478"/>
        <v>2019</v>
      </c>
      <c r="AJ890" s="2">
        <f t="shared" si="479"/>
        <v>201901</v>
      </c>
      <c r="AK890" s="2">
        <f t="shared" si="480"/>
        <v>201901</v>
      </c>
      <c r="AL890" s="2">
        <f t="shared" si="508"/>
        <v>201903</v>
      </c>
      <c r="AM890" s="2" t="b">
        <f t="shared" si="481"/>
        <v>1</v>
      </c>
      <c r="AN890" s="4" t="e">
        <f t="shared" si="493"/>
        <v>#N/A</v>
      </c>
      <c r="AO890" s="4" t="e">
        <f t="shared" si="494"/>
        <v>#N/A</v>
      </c>
      <c r="AP890" s="2" t="str">
        <f>IF(AD890,
  IF(ISBLANK(H890),
    AP889,
    IF(LEN(H890)=1,
      IF(OR(UPPER(H890)="A",UPPER(H890)="I"),
        EINSTELLUNGEN!$D$21,
        IF(OR(UPPER(H890)="B",UPPER(H890)="M"),
          EINSTELLUNGEN!$D$22,
          IF(OR(UPPER(H890)="C",UPPER(H890)="S"),
            EINSTELLUNGEN!$D$23,
            IF(UPPER(H890)="D",
              EINSTELLUNGEN!$D$24,
              IF(UPPER(H890)="E",
                EINSTELLUNGEN!$D$25,
                UPPER(H890)))))),
      IF(ISNUMBER(H890),
        EINSTELLUNGEN!$D$20&amp;H890,
        UPPER(H890)))),
  "")</f>
        <v/>
      </c>
      <c r="AQ890" s="2" t="str">
        <f t="shared" si="495"/>
        <v/>
      </c>
      <c r="AR890" s="2">
        <f t="shared" si="496"/>
        <v>0</v>
      </c>
      <c r="AS890" s="145">
        <f t="shared" si="497"/>
        <v>0.33333333333333331</v>
      </c>
      <c r="AT890" s="2">
        <f t="shared" si="498"/>
        <v>0</v>
      </c>
      <c r="AU890" s="2">
        <f t="shared" si="499"/>
        <v>0</v>
      </c>
      <c r="AV890" s="2">
        <f t="shared" si="500"/>
        <v>0</v>
      </c>
      <c r="AW890" s="2">
        <f t="shared" si="501"/>
        <v>0</v>
      </c>
      <c r="AX890" s="2">
        <f t="shared" si="482"/>
        <v>0</v>
      </c>
      <c r="AY890" s="2">
        <f t="shared" si="502"/>
        <v>0</v>
      </c>
      <c r="AZ890" s="145" t="e">
        <f t="shared" si="503"/>
        <v>#N/A</v>
      </c>
      <c r="BA890" s="145" t="e">
        <f t="shared" si="504"/>
        <v>#N/A</v>
      </c>
      <c r="BB890" s="145">
        <f t="shared" si="505"/>
        <v>2.083333333333337E-2</v>
      </c>
      <c r="BC890" s="2">
        <f>IF(AM890,
  IF(AND(AL890=$J$31,_xlfn.DAYS(AH890,DATE(AI890,1,1))&lt;7),
    MAX(0,EINSTELLUNGEN!$D$12+1-WEEKDAY(DATE(EINSTELLUNGEN!$D$9,EINSTELLUNGEN!$D$10,1),2)),
    IF(AL890=$J$33,
      MIN(EINSTELLUNGEN!$D$12,WEEKDAY(DATE(EINSTELLUNGEN!$D$9,12,31),2)),
      EINSTELLUNGEN!$D$12
  )) - SUMIF(AL$50:AL$2500,"="&amp;AL890,AX$50:AX$2500),
  0)</f>
        <v>3</v>
      </c>
      <c r="BD890" s="2">
        <f t="shared" si="506"/>
        <v>0.33333333333333331</v>
      </c>
      <c r="BE890" s="2">
        <f t="shared" si="507"/>
        <v>0</v>
      </c>
    </row>
    <row r="891" spans="1:57" ht="10.5" customHeight="1">
      <c r="A891" s="1" t="str">
        <f t="shared" ca="1" si="483"/>
        <v/>
      </c>
      <c r="B891" s="1" t="str">
        <f t="shared" ca="1" si="484"/>
        <v/>
      </c>
      <c r="C891" s="1" t="str">
        <f t="shared" ca="1" si="485"/>
        <v/>
      </c>
      <c r="D891" s="1" t="str">
        <f t="shared" ca="1" si="486"/>
        <v/>
      </c>
      <c r="F891" s="10"/>
      <c r="G891" s="136" t="str">
        <f t="shared" si="487"/>
        <v/>
      </c>
      <c r="H891" s="27"/>
      <c r="I891" s="28"/>
      <c r="J891" s="28"/>
      <c r="K891" s="29"/>
      <c r="L891" s="136"/>
      <c r="M891" s="136"/>
      <c r="N891" s="136"/>
      <c r="O891" s="26" t="str">
        <f t="shared" si="488"/>
        <v/>
      </c>
      <c r="P891" s="218" t="str">
        <f t="shared" si="489"/>
        <v/>
      </c>
      <c r="Q891" s="26" t="str">
        <f t="shared" si="490"/>
        <v/>
      </c>
      <c r="R891" s="22"/>
      <c r="S891" s="99"/>
      <c r="T891" s="10"/>
      <c r="U891" s="229" t="str">
        <f t="shared" si="491"/>
        <v/>
      </c>
      <c r="V891" s="230"/>
      <c r="W891" s="230"/>
      <c r="X891" s="230"/>
      <c r="Y891" s="230"/>
      <c r="Z891" s="22" t="str">
        <f>""</f>
        <v/>
      </c>
      <c r="AB891" s="23" t="str">
        <f t="shared" si="492"/>
        <v/>
      </c>
      <c r="AC891" s="2" t="b">
        <f>COUNT(Q891:Q$2500)&gt;0</f>
        <v>0</v>
      </c>
      <c r="AD891" s="2" t="b">
        <f t="shared" si="475"/>
        <v>0</v>
      </c>
      <c r="AE891" s="2" t="b">
        <f t="shared" si="476"/>
        <v>0</v>
      </c>
      <c r="AF891" s="2" t="b">
        <f t="shared" si="477"/>
        <v>0</v>
      </c>
      <c r="AG891" s="2" t="b">
        <f>OR(
  AND(AC891,NOT(AC892)),
  AND(AF891,WEEKDAY(AH890,2)=EINSTELLUNGEN!$D$12),
  AND(AF891,AH891=$J$35)
)</f>
        <v>0</v>
      </c>
      <c r="AH891" s="2">
        <f>IF(AE891,AH890+IF(WEEKDAY(AH890+1,2)&lt;=EINSTELLUNGEN!$D$12,1,$J$36),AH890)</f>
        <v>42020</v>
      </c>
      <c r="AI891" s="2">
        <f t="shared" si="478"/>
        <v>2019</v>
      </c>
      <c r="AJ891" s="2">
        <f t="shared" si="479"/>
        <v>201901</v>
      </c>
      <c r="AK891" s="2">
        <f t="shared" si="480"/>
        <v>201901</v>
      </c>
      <c r="AL891" s="2">
        <f t="shared" si="508"/>
        <v>201903</v>
      </c>
      <c r="AM891" s="2" t="b">
        <f t="shared" si="481"/>
        <v>1</v>
      </c>
      <c r="AN891" s="4" t="e">
        <f t="shared" si="493"/>
        <v>#N/A</v>
      </c>
      <c r="AO891" s="4" t="e">
        <f t="shared" si="494"/>
        <v>#N/A</v>
      </c>
      <c r="AP891" s="2" t="str">
        <f>IF(AD891,
  IF(ISBLANK(H891),
    AP890,
    IF(LEN(H891)=1,
      IF(OR(UPPER(H891)="A",UPPER(H891)="I"),
        EINSTELLUNGEN!$D$21,
        IF(OR(UPPER(H891)="B",UPPER(H891)="M"),
          EINSTELLUNGEN!$D$22,
          IF(OR(UPPER(H891)="C",UPPER(H891)="S"),
            EINSTELLUNGEN!$D$23,
            IF(UPPER(H891)="D",
              EINSTELLUNGEN!$D$24,
              IF(UPPER(H891)="E",
                EINSTELLUNGEN!$D$25,
                UPPER(H891)))))),
      IF(ISNUMBER(H891),
        EINSTELLUNGEN!$D$20&amp;H891,
        UPPER(H891)))),
  "")</f>
        <v/>
      </c>
      <c r="AQ891" s="2" t="str">
        <f t="shared" si="495"/>
        <v/>
      </c>
      <c r="AR891" s="2">
        <f t="shared" si="496"/>
        <v>0</v>
      </c>
      <c r="AS891" s="145">
        <f t="shared" si="497"/>
        <v>0.33333333333333331</v>
      </c>
      <c r="AT891" s="2">
        <f t="shared" si="498"/>
        <v>0</v>
      </c>
      <c r="AU891" s="2">
        <f t="shared" si="499"/>
        <v>0</v>
      </c>
      <c r="AV891" s="2">
        <f t="shared" si="500"/>
        <v>0</v>
      </c>
      <c r="AW891" s="2">
        <f t="shared" si="501"/>
        <v>0</v>
      </c>
      <c r="AX891" s="2">
        <f t="shared" si="482"/>
        <v>0</v>
      </c>
      <c r="AY891" s="2">
        <f t="shared" si="502"/>
        <v>0</v>
      </c>
      <c r="AZ891" s="145" t="e">
        <f t="shared" si="503"/>
        <v>#N/A</v>
      </c>
      <c r="BA891" s="145" t="e">
        <f t="shared" si="504"/>
        <v>#N/A</v>
      </c>
      <c r="BB891" s="145">
        <f t="shared" si="505"/>
        <v>2.083333333333337E-2</v>
      </c>
      <c r="BC891" s="2">
        <f>IF(AM891,
  IF(AND(AL891=$J$31,_xlfn.DAYS(AH891,DATE(AI891,1,1))&lt;7),
    MAX(0,EINSTELLUNGEN!$D$12+1-WEEKDAY(DATE(EINSTELLUNGEN!$D$9,EINSTELLUNGEN!$D$10,1),2)),
    IF(AL891=$J$33,
      MIN(EINSTELLUNGEN!$D$12,WEEKDAY(DATE(EINSTELLUNGEN!$D$9,12,31),2)),
      EINSTELLUNGEN!$D$12
  )) - SUMIF(AL$50:AL$2500,"="&amp;AL891,AX$50:AX$2500),
  0)</f>
        <v>3</v>
      </c>
      <c r="BD891" s="2">
        <f t="shared" si="506"/>
        <v>0.33333333333333331</v>
      </c>
      <c r="BE891" s="2">
        <f t="shared" si="507"/>
        <v>0</v>
      </c>
    </row>
    <row r="892" spans="1:57" ht="10.5" customHeight="1">
      <c r="A892" s="1" t="str">
        <f t="shared" ca="1" si="483"/>
        <v/>
      </c>
      <c r="B892" s="1" t="str">
        <f t="shared" ca="1" si="484"/>
        <v/>
      </c>
      <c r="C892" s="1" t="str">
        <f t="shared" ca="1" si="485"/>
        <v/>
      </c>
      <c r="D892" s="1" t="str">
        <f t="shared" ca="1" si="486"/>
        <v/>
      </c>
      <c r="F892" s="10"/>
      <c r="G892" s="136" t="str">
        <f t="shared" si="487"/>
        <v/>
      </c>
      <c r="H892" s="27"/>
      <c r="I892" s="28"/>
      <c r="J892" s="28"/>
      <c r="K892" s="29"/>
      <c r="L892" s="136"/>
      <c r="M892" s="136"/>
      <c r="N892" s="136"/>
      <c r="O892" s="26" t="str">
        <f t="shared" si="488"/>
        <v/>
      </c>
      <c r="P892" s="218" t="str">
        <f t="shared" si="489"/>
        <v/>
      </c>
      <c r="Q892" s="26" t="str">
        <f t="shared" si="490"/>
        <v/>
      </c>
      <c r="R892" s="22"/>
      <c r="S892" s="99"/>
      <c r="T892" s="10"/>
      <c r="U892" s="229" t="str">
        <f t="shared" si="491"/>
        <v/>
      </c>
      <c r="V892" s="230"/>
      <c r="W892" s="230"/>
      <c r="X892" s="230"/>
      <c r="Y892" s="230"/>
      <c r="Z892" s="22" t="str">
        <f>""</f>
        <v/>
      </c>
      <c r="AB892" s="23" t="str">
        <f t="shared" si="492"/>
        <v/>
      </c>
      <c r="AC892" s="2" t="b">
        <f>COUNT(Q892:Q$2500)&gt;0</f>
        <v>0</v>
      </c>
      <c r="AD892" s="2" t="b">
        <f t="shared" si="475"/>
        <v>0</v>
      </c>
      <c r="AE892" s="2" t="b">
        <f t="shared" si="476"/>
        <v>0</v>
      </c>
      <c r="AF892" s="2" t="b">
        <f t="shared" si="477"/>
        <v>0</v>
      </c>
      <c r="AG892" s="2" t="b">
        <f>OR(
  AND(AC892,NOT(AC893)),
  AND(AF892,WEEKDAY(AH891,2)=EINSTELLUNGEN!$D$12),
  AND(AF892,AH892=$J$35)
)</f>
        <v>0</v>
      </c>
      <c r="AH892" s="2">
        <f>IF(AE892,AH891+IF(WEEKDAY(AH891+1,2)&lt;=EINSTELLUNGEN!$D$12,1,$J$36),AH891)</f>
        <v>42020</v>
      </c>
      <c r="AI892" s="2">
        <f t="shared" si="478"/>
        <v>2019</v>
      </c>
      <c r="AJ892" s="2">
        <f t="shared" si="479"/>
        <v>201901</v>
      </c>
      <c r="AK892" s="2">
        <f t="shared" si="480"/>
        <v>201901</v>
      </c>
      <c r="AL892" s="2">
        <f t="shared" si="508"/>
        <v>201903</v>
      </c>
      <c r="AM892" s="2" t="b">
        <f t="shared" si="481"/>
        <v>1</v>
      </c>
      <c r="AN892" s="4" t="e">
        <f t="shared" si="493"/>
        <v>#N/A</v>
      </c>
      <c r="AO892" s="4" t="e">
        <f t="shared" si="494"/>
        <v>#N/A</v>
      </c>
      <c r="AP892" s="2" t="str">
        <f>IF(AD892,
  IF(ISBLANK(H892),
    AP891,
    IF(LEN(H892)=1,
      IF(OR(UPPER(H892)="A",UPPER(H892)="I"),
        EINSTELLUNGEN!$D$21,
        IF(OR(UPPER(H892)="B",UPPER(H892)="M"),
          EINSTELLUNGEN!$D$22,
          IF(OR(UPPER(H892)="C",UPPER(H892)="S"),
            EINSTELLUNGEN!$D$23,
            IF(UPPER(H892)="D",
              EINSTELLUNGEN!$D$24,
              IF(UPPER(H892)="E",
                EINSTELLUNGEN!$D$25,
                UPPER(H892)))))),
      IF(ISNUMBER(H892),
        EINSTELLUNGEN!$D$20&amp;H892,
        UPPER(H892)))),
  "")</f>
        <v/>
      </c>
      <c r="AQ892" s="2" t="str">
        <f t="shared" si="495"/>
        <v/>
      </c>
      <c r="AR892" s="2">
        <f t="shared" si="496"/>
        <v>0</v>
      </c>
      <c r="AS892" s="145">
        <f t="shared" si="497"/>
        <v>0.33333333333333331</v>
      </c>
      <c r="AT892" s="2">
        <f t="shared" si="498"/>
        <v>0</v>
      </c>
      <c r="AU892" s="2">
        <f t="shared" si="499"/>
        <v>0</v>
      </c>
      <c r="AV892" s="2">
        <f t="shared" si="500"/>
        <v>0</v>
      </c>
      <c r="AW892" s="2">
        <f t="shared" si="501"/>
        <v>0</v>
      </c>
      <c r="AX892" s="2">
        <f t="shared" si="482"/>
        <v>0</v>
      </c>
      <c r="AY892" s="2">
        <f t="shared" si="502"/>
        <v>0</v>
      </c>
      <c r="AZ892" s="145" t="e">
        <f t="shared" si="503"/>
        <v>#N/A</v>
      </c>
      <c r="BA892" s="145" t="e">
        <f t="shared" si="504"/>
        <v>#N/A</v>
      </c>
      <c r="BB892" s="145">
        <f t="shared" si="505"/>
        <v>2.083333333333337E-2</v>
      </c>
      <c r="BC892" s="2">
        <f>IF(AM892,
  IF(AND(AL892=$J$31,_xlfn.DAYS(AH892,DATE(AI892,1,1))&lt;7),
    MAX(0,EINSTELLUNGEN!$D$12+1-WEEKDAY(DATE(EINSTELLUNGEN!$D$9,EINSTELLUNGEN!$D$10,1),2)),
    IF(AL892=$J$33,
      MIN(EINSTELLUNGEN!$D$12,WEEKDAY(DATE(EINSTELLUNGEN!$D$9,12,31),2)),
      EINSTELLUNGEN!$D$12
  )) - SUMIF(AL$50:AL$2500,"="&amp;AL892,AX$50:AX$2500),
  0)</f>
        <v>3</v>
      </c>
      <c r="BD892" s="2">
        <f t="shared" si="506"/>
        <v>0.33333333333333331</v>
      </c>
      <c r="BE892" s="2">
        <f t="shared" si="507"/>
        <v>0</v>
      </c>
    </row>
    <row r="893" spans="1:57" ht="10.5" customHeight="1">
      <c r="A893" s="1" t="str">
        <f t="shared" ca="1" si="483"/>
        <v/>
      </c>
      <c r="B893" s="1" t="str">
        <f t="shared" ca="1" si="484"/>
        <v/>
      </c>
      <c r="C893" s="1" t="str">
        <f t="shared" ca="1" si="485"/>
        <v/>
      </c>
      <c r="D893" s="1" t="str">
        <f t="shared" ca="1" si="486"/>
        <v/>
      </c>
      <c r="F893" s="10"/>
      <c r="G893" s="136" t="str">
        <f t="shared" si="487"/>
        <v/>
      </c>
      <c r="H893" s="27"/>
      <c r="I893" s="28"/>
      <c r="J893" s="28"/>
      <c r="K893" s="29"/>
      <c r="L893" s="136"/>
      <c r="M893" s="136"/>
      <c r="N893" s="136"/>
      <c r="O893" s="26" t="str">
        <f t="shared" si="488"/>
        <v/>
      </c>
      <c r="P893" s="218" t="str">
        <f t="shared" si="489"/>
        <v/>
      </c>
      <c r="Q893" s="26" t="str">
        <f t="shared" si="490"/>
        <v/>
      </c>
      <c r="R893" s="22"/>
      <c r="S893" s="99"/>
      <c r="T893" s="10"/>
      <c r="U893" s="229" t="str">
        <f t="shared" si="491"/>
        <v/>
      </c>
      <c r="V893" s="230"/>
      <c r="W893" s="230"/>
      <c r="X893" s="230"/>
      <c r="Y893" s="230"/>
      <c r="Z893" s="22" t="str">
        <f>""</f>
        <v/>
      </c>
      <c r="AB893" s="23" t="str">
        <f t="shared" si="492"/>
        <v/>
      </c>
      <c r="AC893" s="2" t="b">
        <f>COUNT(Q893:Q$2500)&gt;0</f>
        <v>0</v>
      </c>
      <c r="AD893" s="2" t="b">
        <f t="shared" si="475"/>
        <v>0</v>
      </c>
      <c r="AE893" s="2" t="b">
        <f t="shared" si="476"/>
        <v>0</v>
      </c>
      <c r="AF893" s="2" t="b">
        <f t="shared" si="477"/>
        <v>0</v>
      </c>
      <c r="AG893" s="2" t="b">
        <f>OR(
  AND(AC893,NOT(AC894)),
  AND(AF893,WEEKDAY(AH892,2)=EINSTELLUNGEN!$D$12),
  AND(AF893,AH893=$J$35)
)</f>
        <v>0</v>
      </c>
      <c r="AH893" s="2">
        <f>IF(AE893,AH892+IF(WEEKDAY(AH892+1,2)&lt;=EINSTELLUNGEN!$D$12,1,$J$36),AH892)</f>
        <v>42020</v>
      </c>
      <c r="AI893" s="2">
        <f t="shared" si="478"/>
        <v>2019</v>
      </c>
      <c r="AJ893" s="2">
        <f t="shared" si="479"/>
        <v>201901</v>
      </c>
      <c r="AK893" s="2">
        <f t="shared" si="480"/>
        <v>201901</v>
      </c>
      <c r="AL893" s="2">
        <f t="shared" si="508"/>
        <v>201903</v>
      </c>
      <c r="AM893" s="2" t="b">
        <f t="shared" si="481"/>
        <v>1</v>
      </c>
      <c r="AN893" s="4" t="e">
        <f t="shared" si="493"/>
        <v>#N/A</v>
      </c>
      <c r="AO893" s="4" t="e">
        <f t="shared" si="494"/>
        <v>#N/A</v>
      </c>
      <c r="AP893" s="2" t="str">
        <f>IF(AD893,
  IF(ISBLANK(H893),
    AP892,
    IF(LEN(H893)=1,
      IF(OR(UPPER(H893)="A",UPPER(H893)="I"),
        EINSTELLUNGEN!$D$21,
        IF(OR(UPPER(H893)="B",UPPER(H893)="M"),
          EINSTELLUNGEN!$D$22,
          IF(OR(UPPER(H893)="C",UPPER(H893)="S"),
            EINSTELLUNGEN!$D$23,
            IF(UPPER(H893)="D",
              EINSTELLUNGEN!$D$24,
              IF(UPPER(H893)="E",
                EINSTELLUNGEN!$D$25,
                UPPER(H893)))))),
      IF(ISNUMBER(H893),
        EINSTELLUNGEN!$D$20&amp;H893,
        UPPER(H893)))),
  "")</f>
        <v/>
      </c>
      <c r="AQ893" s="2" t="str">
        <f t="shared" si="495"/>
        <v/>
      </c>
      <c r="AR893" s="2">
        <f t="shared" si="496"/>
        <v>0</v>
      </c>
      <c r="AS893" s="145">
        <f t="shared" si="497"/>
        <v>0.33333333333333331</v>
      </c>
      <c r="AT893" s="2">
        <f t="shared" si="498"/>
        <v>0</v>
      </c>
      <c r="AU893" s="2">
        <f t="shared" si="499"/>
        <v>0</v>
      </c>
      <c r="AV893" s="2">
        <f t="shared" si="500"/>
        <v>0</v>
      </c>
      <c r="AW893" s="2">
        <f t="shared" si="501"/>
        <v>0</v>
      </c>
      <c r="AX893" s="2">
        <f t="shared" si="482"/>
        <v>0</v>
      </c>
      <c r="AY893" s="2">
        <f t="shared" si="502"/>
        <v>0</v>
      </c>
      <c r="AZ893" s="145" t="e">
        <f t="shared" si="503"/>
        <v>#N/A</v>
      </c>
      <c r="BA893" s="145" t="e">
        <f t="shared" si="504"/>
        <v>#N/A</v>
      </c>
      <c r="BB893" s="145">
        <f t="shared" si="505"/>
        <v>2.083333333333337E-2</v>
      </c>
      <c r="BC893" s="2">
        <f>IF(AM893,
  IF(AND(AL893=$J$31,_xlfn.DAYS(AH893,DATE(AI893,1,1))&lt;7),
    MAX(0,EINSTELLUNGEN!$D$12+1-WEEKDAY(DATE(EINSTELLUNGEN!$D$9,EINSTELLUNGEN!$D$10,1),2)),
    IF(AL893=$J$33,
      MIN(EINSTELLUNGEN!$D$12,WEEKDAY(DATE(EINSTELLUNGEN!$D$9,12,31),2)),
      EINSTELLUNGEN!$D$12
  )) - SUMIF(AL$50:AL$2500,"="&amp;AL893,AX$50:AX$2500),
  0)</f>
        <v>3</v>
      </c>
      <c r="BD893" s="2">
        <f t="shared" si="506"/>
        <v>0.33333333333333331</v>
      </c>
      <c r="BE893" s="2">
        <f t="shared" si="507"/>
        <v>0</v>
      </c>
    </row>
    <row r="894" spans="1:57" ht="10.5" customHeight="1">
      <c r="A894" s="1" t="str">
        <f t="shared" ca="1" si="483"/>
        <v/>
      </c>
      <c r="B894" s="1" t="str">
        <f t="shared" ca="1" si="484"/>
        <v/>
      </c>
      <c r="C894" s="1" t="str">
        <f t="shared" ca="1" si="485"/>
        <v/>
      </c>
      <c r="D894" s="1" t="str">
        <f t="shared" ca="1" si="486"/>
        <v/>
      </c>
      <c r="F894" s="10"/>
      <c r="G894" s="136" t="str">
        <f t="shared" si="487"/>
        <v/>
      </c>
      <c r="H894" s="27"/>
      <c r="I894" s="28"/>
      <c r="J894" s="28"/>
      <c r="K894" s="29"/>
      <c r="L894" s="136"/>
      <c r="M894" s="136"/>
      <c r="N894" s="136"/>
      <c r="O894" s="26" t="str">
        <f t="shared" si="488"/>
        <v/>
      </c>
      <c r="P894" s="218" t="str">
        <f t="shared" si="489"/>
        <v/>
      </c>
      <c r="Q894" s="26" t="str">
        <f t="shared" si="490"/>
        <v/>
      </c>
      <c r="R894" s="22"/>
      <c r="S894" s="99"/>
      <c r="T894" s="10"/>
      <c r="U894" s="229" t="str">
        <f t="shared" si="491"/>
        <v/>
      </c>
      <c r="V894" s="230"/>
      <c r="W894" s="230"/>
      <c r="X894" s="230"/>
      <c r="Y894" s="230"/>
      <c r="Z894" s="22" t="str">
        <f>""</f>
        <v/>
      </c>
      <c r="AB894" s="23" t="str">
        <f t="shared" si="492"/>
        <v/>
      </c>
      <c r="AC894" s="2" t="b">
        <f>COUNT(Q894:Q$2500)&gt;0</f>
        <v>0</v>
      </c>
      <c r="AD894" s="2" t="b">
        <f t="shared" si="475"/>
        <v>0</v>
      </c>
      <c r="AE894" s="2" t="b">
        <f t="shared" si="476"/>
        <v>0</v>
      </c>
      <c r="AF894" s="2" t="b">
        <f t="shared" si="477"/>
        <v>0</v>
      </c>
      <c r="AG894" s="2" t="b">
        <f>OR(
  AND(AC894,NOT(AC895)),
  AND(AF894,WEEKDAY(AH893,2)=EINSTELLUNGEN!$D$12),
  AND(AF894,AH894=$J$35)
)</f>
        <v>0</v>
      </c>
      <c r="AH894" s="2">
        <f>IF(AE894,AH893+IF(WEEKDAY(AH893+1,2)&lt;=EINSTELLUNGEN!$D$12,1,$J$36),AH893)</f>
        <v>42020</v>
      </c>
      <c r="AI894" s="2">
        <f t="shared" si="478"/>
        <v>2019</v>
      </c>
      <c r="AJ894" s="2">
        <f t="shared" si="479"/>
        <v>201901</v>
      </c>
      <c r="AK894" s="2">
        <f t="shared" si="480"/>
        <v>201901</v>
      </c>
      <c r="AL894" s="2">
        <f t="shared" si="508"/>
        <v>201903</v>
      </c>
      <c r="AM894" s="2" t="b">
        <f t="shared" si="481"/>
        <v>1</v>
      </c>
      <c r="AN894" s="4" t="e">
        <f t="shared" si="493"/>
        <v>#N/A</v>
      </c>
      <c r="AO894" s="4" t="e">
        <f t="shared" si="494"/>
        <v>#N/A</v>
      </c>
      <c r="AP894" s="2" t="str">
        <f>IF(AD894,
  IF(ISBLANK(H894),
    AP893,
    IF(LEN(H894)=1,
      IF(OR(UPPER(H894)="A",UPPER(H894)="I"),
        EINSTELLUNGEN!$D$21,
        IF(OR(UPPER(H894)="B",UPPER(H894)="M"),
          EINSTELLUNGEN!$D$22,
          IF(OR(UPPER(H894)="C",UPPER(H894)="S"),
            EINSTELLUNGEN!$D$23,
            IF(UPPER(H894)="D",
              EINSTELLUNGEN!$D$24,
              IF(UPPER(H894)="E",
                EINSTELLUNGEN!$D$25,
                UPPER(H894)))))),
      IF(ISNUMBER(H894),
        EINSTELLUNGEN!$D$20&amp;H894,
        UPPER(H894)))),
  "")</f>
        <v/>
      </c>
      <c r="AQ894" s="2" t="str">
        <f t="shared" si="495"/>
        <v/>
      </c>
      <c r="AR894" s="2">
        <f t="shared" si="496"/>
        <v>0</v>
      </c>
      <c r="AS894" s="145">
        <f t="shared" si="497"/>
        <v>0.33333333333333331</v>
      </c>
      <c r="AT894" s="2">
        <f t="shared" si="498"/>
        <v>0</v>
      </c>
      <c r="AU894" s="2">
        <f t="shared" si="499"/>
        <v>0</v>
      </c>
      <c r="AV894" s="2">
        <f t="shared" si="500"/>
        <v>0</v>
      </c>
      <c r="AW894" s="2">
        <f t="shared" si="501"/>
        <v>0</v>
      </c>
      <c r="AX894" s="2">
        <f t="shared" si="482"/>
        <v>0</v>
      </c>
      <c r="AY894" s="2">
        <f t="shared" si="502"/>
        <v>0</v>
      </c>
      <c r="AZ894" s="145" t="e">
        <f t="shared" si="503"/>
        <v>#N/A</v>
      </c>
      <c r="BA894" s="145" t="e">
        <f t="shared" si="504"/>
        <v>#N/A</v>
      </c>
      <c r="BB894" s="145">
        <f t="shared" si="505"/>
        <v>2.083333333333337E-2</v>
      </c>
      <c r="BC894" s="2">
        <f>IF(AM894,
  IF(AND(AL894=$J$31,_xlfn.DAYS(AH894,DATE(AI894,1,1))&lt;7),
    MAX(0,EINSTELLUNGEN!$D$12+1-WEEKDAY(DATE(EINSTELLUNGEN!$D$9,EINSTELLUNGEN!$D$10,1),2)),
    IF(AL894=$J$33,
      MIN(EINSTELLUNGEN!$D$12,WEEKDAY(DATE(EINSTELLUNGEN!$D$9,12,31),2)),
      EINSTELLUNGEN!$D$12
  )) - SUMIF(AL$50:AL$2500,"="&amp;AL894,AX$50:AX$2500),
  0)</f>
        <v>3</v>
      </c>
      <c r="BD894" s="2">
        <f t="shared" si="506"/>
        <v>0.33333333333333331</v>
      </c>
      <c r="BE894" s="2">
        <f t="shared" si="507"/>
        <v>0</v>
      </c>
    </row>
    <row r="895" spans="1:57" ht="10.5" customHeight="1">
      <c r="A895" s="1" t="str">
        <f t="shared" ca="1" si="483"/>
        <v/>
      </c>
      <c r="B895" s="1" t="str">
        <f t="shared" ca="1" si="484"/>
        <v/>
      </c>
      <c r="C895" s="1" t="str">
        <f t="shared" ca="1" si="485"/>
        <v/>
      </c>
      <c r="D895" s="1" t="str">
        <f t="shared" ca="1" si="486"/>
        <v/>
      </c>
      <c r="F895" s="10"/>
      <c r="G895" s="136" t="str">
        <f t="shared" si="487"/>
        <v/>
      </c>
      <c r="H895" s="27"/>
      <c r="I895" s="28"/>
      <c r="J895" s="28"/>
      <c r="K895" s="29"/>
      <c r="L895" s="136"/>
      <c r="M895" s="136"/>
      <c r="N895" s="136"/>
      <c r="O895" s="26" t="str">
        <f t="shared" si="488"/>
        <v/>
      </c>
      <c r="P895" s="218" t="str">
        <f t="shared" si="489"/>
        <v/>
      </c>
      <c r="Q895" s="26" t="str">
        <f t="shared" si="490"/>
        <v/>
      </c>
      <c r="R895" s="22"/>
      <c r="S895" s="99"/>
      <c r="T895" s="10"/>
      <c r="U895" s="229" t="str">
        <f t="shared" si="491"/>
        <v/>
      </c>
      <c r="V895" s="230"/>
      <c r="W895" s="230"/>
      <c r="X895" s="230"/>
      <c r="Y895" s="230"/>
      <c r="Z895" s="22" t="str">
        <f>""</f>
        <v/>
      </c>
      <c r="AB895" s="23" t="str">
        <f t="shared" si="492"/>
        <v/>
      </c>
      <c r="AC895" s="2" t="b">
        <f>COUNT(Q895:Q$2500)&gt;0</f>
        <v>0</v>
      </c>
      <c r="AD895" s="2" t="b">
        <f t="shared" si="475"/>
        <v>0</v>
      </c>
      <c r="AE895" s="2" t="b">
        <f t="shared" si="476"/>
        <v>0</v>
      </c>
      <c r="AF895" s="2" t="b">
        <f t="shared" si="477"/>
        <v>0</v>
      </c>
      <c r="AG895" s="2" t="b">
        <f>OR(
  AND(AC895,NOT(AC896)),
  AND(AF895,WEEKDAY(AH894,2)=EINSTELLUNGEN!$D$12),
  AND(AF895,AH895=$J$35)
)</f>
        <v>0</v>
      </c>
      <c r="AH895" s="2">
        <f>IF(AE895,AH894+IF(WEEKDAY(AH894+1,2)&lt;=EINSTELLUNGEN!$D$12,1,$J$36),AH894)</f>
        <v>42020</v>
      </c>
      <c r="AI895" s="2">
        <f t="shared" si="478"/>
        <v>2019</v>
      </c>
      <c r="AJ895" s="2">
        <f t="shared" si="479"/>
        <v>201901</v>
      </c>
      <c r="AK895" s="2">
        <f t="shared" si="480"/>
        <v>201901</v>
      </c>
      <c r="AL895" s="2">
        <f t="shared" si="508"/>
        <v>201903</v>
      </c>
      <c r="AM895" s="2" t="b">
        <f t="shared" si="481"/>
        <v>1</v>
      </c>
      <c r="AN895" s="4" t="e">
        <f t="shared" si="493"/>
        <v>#N/A</v>
      </c>
      <c r="AO895" s="4" t="e">
        <f t="shared" si="494"/>
        <v>#N/A</v>
      </c>
      <c r="AP895" s="2" t="str">
        <f>IF(AD895,
  IF(ISBLANK(H895),
    AP894,
    IF(LEN(H895)=1,
      IF(OR(UPPER(H895)="A",UPPER(H895)="I"),
        EINSTELLUNGEN!$D$21,
        IF(OR(UPPER(H895)="B",UPPER(H895)="M"),
          EINSTELLUNGEN!$D$22,
          IF(OR(UPPER(H895)="C",UPPER(H895)="S"),
            EINSTELLUNGEN!$D$23,
            IF(UPPER(H895)="D",
              EINSTELLUNGEN!$D$24,
              IF(UPPER(H895)="E",
                EINSTELLUNGEN!$D$25,
                UPPER(H895)))))),
      IF(ISNUMBER(H895),
        EINSTELLUNGEN!$D$20&amp;H895,
        UPPER(H895)))),
  "")</f>
        <v/>
      </c>
      <c r="AQ895" s="2" t="str">
        <f t="shared" si="495"/>
        <v/>
      </c>
      <c r="AR895" s="2">
        <f t="shared" si="496"/>
        <v>0</v>
      </c>
      <c r="AS895" s="145">
        <f t="shared" si="497"/>
        <v>0.33333333333333331</v>
      </c>
      <c r="AT895" s="2">
        <f t="shared" si="498"/>
        <v>0</v>
      </c>
      <c r="AU895" s="2">
        <f t="shared" si="499"/>
        <v>0</v>
      </c>
      <c r="AV895" s="2">
        <f t="shared" si="500"/>
        <v>0</v>
      </c>
      <c r="AW895" s="2">
        <f t="shared" si="501"/>
        <v>0</v>
      </c>
      <c r="AX895" s="2">
        <f t="shared" si="482"/>
        <v>0</v>
      </c>
      <c r="AY895" s="2">
        <f t="shared" si="502"/>
        <v>0</v>
      </c>
      <c r="AZ895" s="145" t="e">
        <f t="shared" si="503"/>
        <v>#N/A</v>
      </c>
      <c r="BA895" s="145" t="e">
        <f t="shared" si="504"/>
        <v>#N/A</v>
      </c>
      <c r="BB895" s="145">
        <f t="shared" si="505"/>
        <v>2.083333333333337E-2</v>
      </c>
      <c r="BC895" s="2">
        <f>IF(AM895,
  IF(AND(AL895=$J$31,_xlfn.DAYS(AH895,DATE(AI895,1,1))&lt;7),
    MAX(0,EINSTELLUNGEN!$D$12+1-WEEKDAY(DATE(EINSTELLUNGEN!$D$9,EINSTELLUNGEN!$D$10,1),2)),
    IF(AL895=$J$33,
      MIN(EINSTELLUNGEN!$D$12,WEEKDAY(DATE(EINSTELLUNGEN!$D$9,12,31),2)),
      EINSTELLUNGEN!$D$12
  )) - SUMIF(AL$50:AL$2500,"="&amp;AL895,AX$50:AX$2500),
  0)</f>
        <v>3</v>
      </c>
      <c r="BD895" s="2">
        <f t="shared" si="506"/>
        <v>0.33333333333333331</v>
      </c>
      <c r="BE895" s="2">
        <f t="shared" si="507"/>
        <v>0</v>
      </c>
    </row>
    <row r="896" spans="1:57" ht="10.5" customHeight="1">
      <c r="A896" s="1" t="str">
        <f t="shared" ca="1" si="483"/>
        <v/>
      </c>
      <c r="B896" s="1" t="str">
        <f t="shared" ca="1" si="484"/>
        <v/>
      </c>
      <c r="C896" s="1" t="str">
        <f t="shared" ca="1" si="485"/>
        <v/>
      </c>
      <c r="D896" s="1" t="str">
        <f t="shared" ca="1" si="486"/>
        <v/>
      </c>
      <c r="F896" s="10"/>
      <c r="G896" s="136" t="str">
        <f t="shared" si="487"/>
        <v/>
      </c>
      <c r="H896" s="27"/>
      <c r="I896" s="28"/>
      <c r="J896" s="28"/>
      <c r="K896" s="29"/>
      <c r="L896" s="136"/>
      <c r="M896" s="136"/>
      <c r="N896" s="136"/>
      <c r="O896" s="26" t="str">
        <f t="shared" si="488"/>
        <v/>
      </c>
      <c r="P896" s="218" t="str">
        <f t="shared" si="489"/>
        <v/>
      </c>
      <c r="Q896" s="26" t="str">
        <f t="shared" si="490"/>
        <v/>
      </c>
      <c r="R896" s="22"/>
      <c r="S896" s="99"/>
      <c r="T896" s="10"/>
      <c r="U896" s="229" t="str">
        <f t="shared" si="491"/>
        <v/>
      </c>
      <c r="V896" s="230"/>
      <c r="W896" s="230"/>
      <c r="X896" s="230"/>
      <c r="Y896" s="230"/>
      <c r="Z896" s="22" t="str">
        <f>""</f>
        <v/>
      </c>
      <c r="AB896" s="23" t="str">
        <f t="shared" si="492"/>
        <v/>
      </c>
      <c r="AC896" s="2" t="b">
        <f>COUNT(Q896:Q$2500)&gt;0</f>
        <v>0</v>
      </c>
      <c r="AD896" s="2" t="b">
        <f t="shared" si="475"/>
        <v>0</v>
      </c>
      <c r="AE896" s="2" t="b">
        <f t="shared" si="476"/>
        <v>0</v>
      </c>
      <c r="AF896" s="2" t="b">
        <f t="shared" si="477"/>
        <v>0</v>
      </c>
      <c r="AG896" s="2" t="b">
        <f>OR(
  AND(AC896,NOT(AC897)),
  AND(AF896,WEEKDAY(AH895,2)=EINSTELLUNGEN!$D$12),
  AND(AF896,AH896=$J$35)
)</f>
        <v>0</v>
      </c>
      <c r="AH896" s="2">
        <f>IF(AE896,AH895+IF(WEEKDAY(AH895+1,2)&lt;=EINSTELLUNGEN!$D$12,1,$J$36),AH895)</f>
        <v>42020</v>
      </c>
      <c r="AI896" s="2">
        <f t="shared" si="478"/>
        <v>2019</v>
      </c>
      <c r="AJ896" s="2">
        <f t="shared" si="479"/>
        <v>201901</v>
      </c>
      <c r="AK896" s="2">
        <f t="shared" si="480"/>
        <v>201901</v>
      </c>
      <c r="AL896" s="2">
        <f t="shared" si="508"/>
        <v>201903</v>
      </c>
      <c r="AM896" s="2" t="b">
        <f t="shared" si="481"/>
        <v>1</v>
      </c>
      <c r="AN896" s="4" t="e">
        <f t="shared" si="493"/>
        <v>#N/A</v>
      </c>
      <c r="AO896" s="4" t="e">
        <f t="shared" si="494"/>
        <v>#N/A</v>
      </c>
      <c r="AP896" s="2" t="str">
        <f>IF(AD896,
  IF(ISBLANK(H896),
    AP895,
    IF(LEN(H896)=1,
      IF(OR(UPPER(H896)="A",UPPER(H896)="I"),
        EINSTELLUNGEN!$D$21,
        IF(OR(UPPER(H896)="B",UPPER(H896)="M"),
          EINSTELLUNGEN!$D$22,
          IF(OR(UPPER(H896)="C",UPPER(H896)="S"),
            EINSTELLUNGEN!$D$23,
            IF(UPPER(H896)="D",
              EINSTELLUNGEN!$D$24,
              IF(UPPER(H896)="E",
                EINSTELLUNGEN!$D$25,
                UPPER(H896)))))),
      IF(ISNUMBER(H896),
        EINSTELLUNGEN!$D$20&amp;H896,
        UPPER(H896)))),
  "")</f>
        <v/>
      </c>
      <c r="AQ896" s="2" t="str">
        <f t="shared" si="495"/>
        <v/>
      </c>
      <c r="AR896" s="2">
        <f t="shared" si="496"/>
        <v>0</v>
      </c>
      <c r="AS896" s="145">
        <f t="shared" si="497"/>
        <v>0.33333333333333331</v>
      </c>
      <c r="AT896" s="2">
        <f t="shared" si="498"/>
        <v>0</v>
      </c>
      <c r="AU896" s="2">
        <f t="shared" si="499"/>
        <v>0</v>
      </c>
      <c r="AV896" s="2">
        <f t="shared" si="500"/>
        <v>0</v>
      </c>
      <c r="AW896" s="2">
        <f t="shared" si="501"/>
        <v>0</v>
      </c>
      <c r="AX896" s="2">
        <f t="shared" si="482"/>
        <v>0</v>
      </c>
      <c r="AY896" s="2">
        <f t="shared" si="502"/>
        <v>0</v>
      </c>
      <c r="AZ896" s="145" t="e">
        <f t="shared" si="503"/>
        <v>#N/A</v>
      </c>
      <c r="BA896" s="145" t="e">
        <f t="shared" si="504"/>
        <v>#N/A</v>
      </c>
      <c r="BB896" s="145">
        <f t="shared" si="505"/>
        <v>2.083333333333337E-2</v>
      </c>
      <c r="BC896" s="2">
        <f>IF(AM896,
  IF(AND(AL896=$J$31,_xlfn.DAYS(AH896,DATE(AI896,1,1))&lt;7),
    MAX(0,EINSTELLUNGEN!$D$12+1-WEEKDAY(DATE(EINSTELLUNGEN!$D$9,EINSTELLUNGEN!$D$10,1),2)),
    IF(AL896=$J$33,
      MIN(EINSTELLUNGEN!$D$12,WEEKDAY(DATE(EINSTELLUNGEN!$D$9,12,31),2)),
      EINSTELLUNGEN!$D$12
  )) - SUMIF(AL$50:AL$2500,"="&amp;AL896,AX$50:AX$2500),
  0)</f>
        <v>3</v>
      </c>
      <c r="BD896" s="2">
        <f t="shared" si="506"/>
        <v>0.33333333333333331</v>
      </c>
      <c r="BE896" s="2">
        <f t="shared" si="507"/>
        <v>0</v>
      </c>
    </row>
    <row r="897" spans="1:57" ht="10.5" customHeight="1">
      <c r="A897" s="1" t="str">
        <f t="shared" ca="1" si="483"/>
        <v/>
      </c>
      <c r="B897" s="1" t="str">
        <f t="shared" ca="1" si="484"/>
        <v/>
      </c>
      <c r="C897" s="1" t="str">
        <f t="shared" ca="1" si="485"/>
        <v/>
      </c>
      <c r="D897" s="1" t="str">
        <f t="shared" ca="1" si="486"/>
        <v/>
      </c>
      <c r="F897" s="10"/>
      <c r="G897" s="136" t="str">
        <f t="shared" si="487"/>
        <v/>
      </c>
      <c r="H897" s="27"/>
      <c r="I897" s="28"/>
      <c r="J897" s="28"/>
      <c r="K897" s="29"/>
      <c r="L897" s="214"/>
      <c r="M897" s="214"/>
      <c r="N897" s="214"/>
      <c r="O897" s="26" t="str">
        <f t="shared" si="488"/>
        <v/>
      </c>
      <c r="P897" s="218" t="str">
        <f t="shared" si="489"/>
        <v/>
      </c>
      <c r="Q897" s="26" t="str">
        <f t="shared" si="490"/>
        <v/>
      </c>
      <c r="R897" s="22"/>
      <c r="S897" s="99"/>
      <c r="T897" s="10"/>
      <c r="U897" s="229" t="str">
        <f t="shared" si="491"/>
        <v/>
      </c>
      <c r="V897" s="230"/>
      <c r="W897" s="230"/>
      <c r="X897" s="230"/>
      <c r="Y897" s="230"/>
      <c r="Z897" s="22" t="str">
        <f>""</f>
        <v/>
      </c>
      <c r="AB897" s="23" t="str">
        <f t="shared" si="492"/>
        <v/>
      </c>
      <c r="AC897" s="2" t="b">
        <f>COUNT(Q897:Q$2500)&gt;0</f>
        <v>0</v>
      </c>
      <c r="AD897" s="2" t="b">
        <f t="shared" si="475"/>
        <v>0</v>
      </c>
      <c r="AE897" s="2" t="b">
        <f t="shared" si="476"/>
        <v>0</v>
      </c>
      <c r="AF897" s="2" t="b">
        <f t="shared" si="477"/>
        <v>0</v>
      </c>
      <c r="AG897" s="2" t="b">
        <f>OR(
  AND(AC897,NOT(AC898)),
  AND(AF897,WEEKDAY(AH896,2)=EINSTELLUNGEN!$D$12),
  AND(AF897,AH897=$J$35)
)</f>
        <v>0</v>
      </c>
      <c r="AH897" s="2">
        <f>IF(AE897,AH896+IF(WEEKDAY(AH896+1,2)&lt;=EINSTELLUNGEN!$D$12,1,$J$36),AH896)</f>
        <v>42020</v>
      </c>
      <c r="AI897" s="2">
        <f t="shared" si="478"/>
        <v>2019</v>
      </c>
      <c r="AJ897" s="2">
        <f t="shared" si="479"/>
        <v>201901</v>
      </c>
      <c r="AK897" s="2">
        <f t="shared" si="480"/>
        <v>201901</v>
      </c>
      <c r="AL897" s="2">
        <f t="shared" si="508"/>
        <v>201903</v>
      </c>
      <c r="AM897" s="2" t="b">
        <f t="shared" si="481"/>
        <v>1</v>
      </c>
      <c r="AN897" s="4" t="e">
        <f t="shared" si="493"/>
        <v>#N/A</v>
      </c>
      <c r="AO897" s="4" t="e">
        <f t="shared" si="494"/>
        <v>#N/A</v>
      </c>
      <c r="AP897" s="2" t="str">
        <f>IF(AD897,
  IF(ISBLANK(H897),
    AP896,
    IF(LEN(H897)=1,
      IF(OR(UPPER(H897)="A",UPPER(H897)="I"),
        EINSTELLUNGEN!$D$21,
        IF(OR(UPPER(H897)="B",UPPER(H897)="M"),
          EINSTELLUNGEN!$D$22,
          IF(OR(UPPER(H897)="C",UPPER(H897)="S"),
            EINSTELLUNGEN!$D$23,
            IF(UPPER(H897)="D",
              EINSTELLUNGEN!$D$24,
              IF(UPPER(H897)="E",
                EINSTELLUNGEN!$D$25,
                UPPER(H897)))))),
      IF(ISNUMBER(H897),
        EINSTELLUNGEN!$D$20&amp;H897,
        UPPER(H897)))),
  "")</f>
        <v/>
      </c>
      <c r="AQ897" s="2" t="str">
        <f t="shared" si="495"/>
        <v/>
      </c>
      <c r="AR897" s="2">
        <f t="shared" si="496"/>
        <v>0</v>
      </c>
      <c r="AS897" s="145">
        <f t="shared" si="497"/>
        <v>0.33333333333333331</v>
      </c>
      <c r="AT897" s="2">
        <f t="shared" si="498"/>
        <v>0</v>
      </c>
      <c r="AU897" s="2">
        <f t="shared" si="499"/>
        <v>0</v>
      </c>
      <c r="AV897" s="2">
        <f t="shared" si="500"/>
        <v>0</v>
      </c>
      <c r="AW897" s="2">
        <f t="shared" si="501"/>
        <v>0</v>
      </c>
      <c r="AX897" s="2">
        <f t="shared" si="482"/>
        <v>0</v>
      </c>
      <c r="AY897" s="2">
        <f t="shared" si="502"/>
        <v>0</v>
      </c>
      <c r="AZ897" s="145" t="e">
        <f t="shared" si="503"/>
        <v>#N/A</v>
      </c>
      <c r="BA897" s="145" t="e">
        <f t="shared" si="504"/>
        <v>#N/A</v>
      </c>
      <c r="BB897" s="145">
        <f t="shared" si="505"/>
        <v>2.083333333333337E-2</v>
      </c>
      <c r="BC897" s="2">
        <f>IF(AM897,
  IF(AND(AL897=$J$31,_xlfn.DAYS(AH897,DATE(AI897,1,1))&lt;7),
    MAX(0,EINSTELLUNGEN!$D$12+1-WEEKDAY(DATE(EINSTELLUNGEN!$D$9,EINSTELLUNGEN!$D$10,1),2)),
    IF(AL897=$J$33,
      MIN(EINSTELLUNGEN!$D$12,WEEKDAY(DATE(EINSTELLUNGEN!$D$9,12,31),2)),
      EINSTELLUNGEN!$D$12
  )) - SUMIF(AL$50:AL$2500,"="&amp;AL897,AX$50:AX$2500),
  0)</f>
        <v>3</v>
      </c>
      <c r="BD897" s="2">
        <f t="shared" si="506"/>
        <v>0.33333333333333331</v>
      </c>
      <c r="BE897" s="2">
        <f t="shared" si="507"/>
        <v>0</v>
      </c>
    </row>
    <row r="898" spans="1:57" ht="10.5" customHeight="1">
      <c r="A898" s="1" t="str">
        <f t="shared" ca="1" si="483"/>
        <v/>
      </c>
      <c r="B898" s="1" t="str">
        <f t="shared" ca="1" si="484"/>
        <v/>
      </c>
      <c r="C898" s="1" t="str">
        <f t="shared" ca="1" si="485"/>
        <v/>
      </c>
      <c r="D898" s="1" t="str">
        <f t="shared" ca="1" si="486"/>
        <v/>
      </c>
      <c r="F898" s="10"/>
      <c r="G898" s="136" t="str">
        <f t="shared" si="487"/>
        <v/>
      </c>
      <c r="H898" s="27"/>
      <c r="I898" s="28"/>
      <c r="J898" s="28"/>
      <c r="K898" s="29"/>
      <c r="L898" s="214"/>
      <c r="M898" s="214"/>
      <c r="N898" s="214"/>
      <c r="O898" s="26" t="str">
        <f t="shared" si="488"/>
        <v/>
      </c>
      <c r="P898" s="218" t="str">
        <f t="shared" si="489"/>
        <v/>
      </c>
      <c r="Q898" s="26" t="str">
        <f t="shared" si="490"/>
        <v/>
      </c>
      <c r="R898" s="22"/>
      <c r="S898" s="99"/>
      <c r="T898" s="10"/>
      <c r="U898" s="229" t="str">
        <f t="shared" si="491"/>
        <v/>
      </c>
      <c r="V898" s="230"/>
      <c r="W898" s="230"/>
      <c r="X898" s="230"/>
      <c r="Y898" s="230"/>
      <c r="Z898" s="22" t="str">
        <f>""</f>
        <v/>
      </c>
      <c r="AB898" s="23" t="str">
        <f t="shared" si="492"/>
        <v/>
      </c>
      <c r="AC898" s="2" t="b">
        <f>COUNT(Q898:Q$2500)&gt;0</f>
        <v>0</v>
      </c>
      <c r="AD898" s="2" t="b">
        <f t="shared" si="475"/>
        <v>0</v>
      </c>
      <c r="AE898" s="2" t="b">
        <f t="shared" si="476"/>
        <v>0</v>
      </c>
      <c r="AF898" s="2" t="b">
        <f t="shared" si="477"/>
        <v>0</v>
      </c>
      <c r="AG898" s="2" t="b">
        <f>OR(
  AND(AC898,NOT(AC899)),
  AND(AF898,WEEKDAY(AH897,2)=EINSTELLUNGEN!$D$12),
  AND(AF898,AH898=$J$35)
)</f>
        <v>0</v>
      </c>
      <c r="AH898" s="2">
        <f>IF(AE898,AH897+IF(WEEKDAY(AH897+1,2)&lt;=EINSTELLUNGEN!$D$12,1,$J$36),AH897)</f>
        <v>42020</v>
      </c>
      <c r="AI898" s="2">
        <f t="shared" si="478"/>
        <v>2019</v>
      </c>
      <c r="AJ898" s="2">
        <f t="shared" si="479"/>
        <v>201901</v>
      </c>
      <c r="AK898" s="2">
        <f t="shared" si="480"/>
        <v>201901</v>
      </c>
      <c r="AL898" s="2">
        <f t="shared" si="508"/>
        <v>201903</v>
      </c>
      <c r="AM898" s="2" t="b">
        <f t="shared" si="481"/>
        <v>1</v>
      </c>
      <c r="AN898" s="4" t="e">
        <f t="shared" si="493"/>
        <v>#N/A</v>
      </c>
      <c r="AO898" s="4" t="e">
        <f t="shared" si="494"/>
        <v>#N/A</v>
      </c>
      <c r="AP898" s="2" t="str">
        <f>IF(AD898,
  IF(ISBLANK(H898),
    AP897,
    IF(LEN(H898)=1,
      IF(OR(UPPER(H898)="A",UPPER(H898)="I"),
        EINSTELLUNGEN!$D$21,
        IF(OR(UPPER(H898)="B",UPPER(H898)="M"),
          EINSTELLUNGEN!$D$22,
          IF(OR(UPPER(H898)="C",UPPER(H898)="S"),
            EINSTELLUNGEN!$D$23,
            IF(UPPER(H898)="D",
              EINSTELLUNGEN!$D$24,
              IF(UPPER(H898)="E",
                EINSTELLUNGEN!$D$25,
                UPPER(H898)))))),
      IF(ISNUMBER(H898),
        EINSTELLUNGEN!$D$20&amp;H898,
        UPPER(H898)))),
  "")</f>
        <v/>
      </c>
      <c r="AQ898" s="2" t="str">
        <f t="shared" si="495"/>
        <v/>
      </c>
      <c r="AR898" s="2">
        <f t="shared" si="496"/>
        <v>0</v>
      </c>
      <c r="AS898" s="145">
        <f t="shared" si="497"/>
        <v>0.33333333333333331</v>
      </c>
      <c r="AT898" s="2">
        <f t="shared" si="498"/>
        <v>0</v>
      </c>
      <c r="AU898" s="2">
        <f t="shared" si="499"/>
        <v>0</v>
      </c>
      <c r="AV898" s="2">
        <f t="shared" si="500"/>
        <v>0</v>
      </c>
      <c r="AW898" s="2">
        <f t="shared" si="501"/>
        <v>0</v>
      </c>
      <c r="AX898" s="2">
        <f t="shared" si="482"/>
        <v>0</v>
      </c>
      <c r="AY898" s="2">
        <f t="shared" si="502"/>
        <v>0</v>
      </c>
      <c r="AZ898" s="145" t="e">
        <f t="shared" si="503"/>
        <v>#N/A</v>
      </c>
      <c r="BA898" s="145" t="e">
        <f t="shared" si="504"/>
        <v>#N/A</v>
      </c>
      <c r="BB898" s="145">
        <f t="shared" si="505"/>
        <v>2.083333333333337E-2</v>
      </c>
      <c r="BC898" s="2">
        <f>IF(AM898,
  IF(AND(AL898=$J$31,_xlfn.DAYS(AH898,DATE(AI898,1,1))&lt;7),
    MAX(0,EINSTELLUNGEN!$D$12+1-WEEKDAY(DATE(EINSTELLUNGEN!$D$9,EINSTELLUNGEN!$D$10,1),2)),
    IF(AL898=$J$33,
      MIN(EINSTELLUNGEN!$D$12,WEEKDAY(DATE(EINSTELLUNGEN!$D$9,12,31),2)),
      EINSTELLUNGEN!$D$12
  )) - SUMIF(AL$50:AL$2500,"="&amp;AL898,AX$50:AX$2500),
  0)</f>
        <v>3</v>
      </c>
      <c r="BD898" s="2">
        <f t="shared" si="506"/>
        <v>0.33333333333333331</v>
      </c>
      <c r="BE898" s="2">
        <f t="shared" si="507"/>
        <v>0</v>
      </c>
    </row>
    <row r="899" spans="1:57" ht="10.5" customHeight="1">
      <c r="A899" s="1" t="str">
        <f t="shared" ca="1" si="483"/>
        <v/>
      </c>
      <c r="B899" s="1" t="str">
        <f t="shared" ca="1" si="484"/>
        <v/>
      </c>
      <c r="C899" s="1" t="str">
        <f t="shared" ca="1" si="485"/>
        <v/>
      </c>
      <c r="D899" s="1" t="str">
        <f t="shared" ca="1" si="486"/>
        <v/>
      </c>
      <c r="F899" s="10"/>
      <c r="G899" s="136" t="str">
        <f t="shared" si="487"/>
        <v/>
      </c>
      <c r="H899" s="27"/>
      <c r="I899" s="28"/>
      <c r="J899" s="28"/>
      <c r="K899" s="29"/>
      <c r="L899" s="214"/>
      <c r="M899" s="214"/>
      <c r="N899" s="214"/>
      <c r="O899" s="26" t="str">
        <f t="shared" si="488"/>
        <v/>
      </c>
      <c r="P899" s="218" t="str">
        <f t="shared" si="489"/>
        <v/>
      </c>
      <c r="Q899" s="26" t="str">
        <f t="shared" si="490"/>
        <v/>
      </c>
      <c r="R899" s="22"/>
      <c r="S899" s="99"/>
      <c r="T899" s="10"/>
      <c r="U899" s="229" t="str">
        <f t="shared" si="491"/>
        <v/>
      </c>
      <c r="V899" s="230"/>
      <c r="W899" s="230"/>
      <c r="X899" s="230"/>
      <c r="Y899" s="230"/>
      <c r="Z899" s="22" t="str">
        <f>""</f>
        <v/>
      </c>
      <c r="AB899" s="23" t="str">
        <f t="shared" si="492"/>
        <v/>
      </c>
      <c r="AC899" s="2" t="b">
        <f>COUNT(Q899:Q$2500)&gt;0</f>
        <v>0</v>
      </c>
      <c r="AD899" s="2" t="b">
        <f t="shared" si="475"/>
        <v>0</v>
      </c>
      <c r="AE899" s="2" t="b">
        <f t="shared" si="476"/>
        <v>0</v>
      </c>
      <c r="AF899" s="2" t="b">
        <f t="shared" si="477"/>
        <v>0</v>
      </c>
      <c r="AG899" s="2" t="b">
        <f>OR(
  AND(AC899,NOT(AC900)),
  AND(AF899,WEEKDAY(AH898,2)=EINSTELLUNGEN!$D$12),
  AND(AF899,AH899=$J$35)
)</f>
        <v>0</v>
      </c>
      <c r="AH899" s="2">
        <f>IF(AE899,AH898+IF(WEEKDAY(AH898+1,2)&lt;=EINSTELLUNGEN!$D$12,1,$J$36),AH898)</f>
        <v>42020</v>
      </c>
      <c r="AI899" s="2">
        <f t="shared" si="478"/>
        <v>2019</v>
      </c>
      <c r="AJ899" s="2">
        <f t="shared" si="479"/>
        <v>201901</v>
      </c>
      <c r="AK899" s="2">
        <f t="shared" si="480"/>
        <v>201901</v>
      </c>
      <c r="AL899" s="2">
        <f t="shared" si="508"/>
        <v>201903</v>
      </c>
      <c r="AM899" s="2" t="b">
        <f t="shared" si="481"/>
        <v>1</v>
      </c>
      <c r="AN899" s="4" t="e">
        <f t="shared" si="493"/>
        <v>#N/A</v>
      </c>
      <c r="AO899" s="4" t="e">
        <f t="shared" si="494"/>
        <v>#N/A</v>
      </c>
      <c r="AP899" s="2" t="str">
        <f>IF(AD899,
  IF(ISBLANK(H899),
    AP898,
    IF(LEN(H899)=1,
      IF(OR(UPPER(H899)="A",UPPER(H899)="I"),
        EINSTELLUNGEN!$D$21,
        IF(OR(UPPER(H899)="B",UPPER(H899)="M"),
          EINSTELLUNGEN!$D$22,
          IF(OR(UPPER(H899)="C",UPPER(H899)="S"),
            EINSTELLUNGEN!$D$23,
            IF(UPPER(H899)="D",
              EINSTELLUNGEN!$D$24,
              IF(UPPER(H899)="E",
                EINSTELLUNGEN!$D$25,
                UPPER(H899)))))),
      IF(ISNUMBER(H899),
        EINSTELLUNGEN!$D$20&amp;H899,
        UPPER(H899)))),
  "")</f>
        <v/>
      </c>
      <c r="AQ899" s="2" t="str">
        <f t="shared" si="495"/>
        <v/>
      </c>
      <c r="AR899" s="2">
        <f t="shared" si="496"/>
        <v>0</v>
      </c>
      <c r="AS899" s="145">
        <f t="shared" si="497"/>
        <v>0.33333333333333331</v>
      </c>
      <c r="AT899" s="2">
        <f t="shared" si="498"/>
        <v>0</v>
      </c>
      <c r="AU899" s="2">
        <f t="shared" si="499"/>
        <v>0</v>
      </c>
      <c r="AV899" s="2">
        <f t="shared" si="500"/>
        <v>0</v>
      </c>
      <c r="AW899" s="2">
        <f t="shared" si="501"/>
        <v>0</v>
      </c>
      <c r="AX899" s="2">
        <f t="shared" si="482"/>
        <v>0</v>
      </c>
      <c r="AY899" s="2">
        <f t="shared" si="502"/>
        <v>0</v>
      </c>
      <c r="AZ899" s="145" t="e">
        <f t="shared" si="503"/>
        <v>#N/A</v>
      </c>
      <c r="BA899" s="145" t="e">
        <f t="shared" si="504"/>
        <v>#N/A</v>
      </c>
      <c r="BB899" s="145">
        <f t="shared" si="505"/>
        <v>2.083333333333337E-2</v>
      </c>
      <c r="BC899" s="2">
        <f>IF(AM899,
  IF(AND(AL899=$J$31,_xlfn.DAYS(AH899,DATE(AI899,1,1))&lt;7),
    MAX(0,EINSTELLUNGEN!$D$12+1-WEEKDAY(DATE(EINSTELLUNGEN!$D$9,EINSTELLUNGEN!$D$10,1),2)),
    IF(AL899=$J$33,
      MIN(EINSTELLUNGEN!$D$12,WEEKDAY(DATE(EINSTELLUNGEN!$D$9,12,31),2)),
      EINSTELLUNGEN!$D$12
  )) - SUMIF(AL$50:AL$2500,"="&amp;AL899,AX$50:AX$2500),
  0)</f>
        <v>3</v>
      </c>
      <c r="BD899" s="2">
        <f t="shared" si="506"/>
        <v>0.33333333333333331</v>
      </c>
      <c r="BE899" s="2">
        <f t="shared" si="507"/>
        <v>0</v>
      </c>
    </row>
    <row r="900" spans="1:57" ht="10.5" customHeight="1">
      <c r="A900" s="1" t="str">
        <f t="shared" ca="1" si="483"/>
        <v/>
      </c>
      <c r="B900" s="1" t="str">
        <f t="shared" ca="1" si="484"/>
        <v/>
      </c>
      <c r="C900" s="1" t="str">
        <f t="shared" ca="1" si="485"/>
        <v/>
      </c>
      <c r="D900" s="1" t="str">
        <f t="shared" ca="1" si="486"/>
        <v/>
      </c>
      <c r="F900" s="10"/>
      <c r="G900" s="136" t="str">
        <f t="shared" si="487"/>
        <v/>
      </c>
      <c r="H900" s="27"/>
      <c r="I900" s="28"/>
      <c r="J900" s="28"/>
      <c r="K900" s="29"/>
      <c r="L900" s="214"/>
      <c r="M900" s="214"/>
      <c r="N900" s="214"/>
      <c r="O900" s="26" t="str">
        <f t="shared" si="488"/>
        <v/>
      </c>
      <c r="P900" s="218" t="str">
        <f t="shared" si="489"/>
        <v/>
      </c>
      <c r="Q900" s="26" t="str">
        <f t="shared" si="490"/>
        <v/>
      </c>
      <c r="R900" s="22"/>
      <c r="S900" s="99"/>
      <c r="T900" s="10"/>
      <c r="U900" s="229" t="str">
        <f t="shared" si="491"/>
        <v/>
      </c>
      <c r="V900" s="230"/>
      <c r="W900" s="230"/>
      <c r="X900" s="230"/>
      <c r="Y900" s="230"/>
      <c r="Z900" s="22" t="str">
        <f>""</f>
        <v/>
      </c>
      <c r="AB900" s="23" t="str">
        <f t="shared" si="492"/>
        <v/>
      </c>
      <c r="AC900" s="2" t="b">
        <f>COUNT(Q900:Q$2500)&gt;0</f>
        <v>0</v>
      </c>
      <c r="AD900" s="2" t="b">
        <f t="shared" si="475"/>
        <v>0</v>
      </c>
      <c r="AE900" s="2" t="b">
        <f t="shared" si="476"/>
        <v>0</v>
      </c>
      <c r="AF900" s="2" t="b">
        <f t="shared" si="477"/>
        <v>0</v>
      </c>
      <c r="AG900" s="2" t="b">
        <f>OR(
  AND(AC900,NOT(AC901)),
  AND(AF900,WEEKDAY(AH899,2)=EINSTELLUNGEN!$D$12),
  AND(AF900,AH900=$J$35)
)</f>
        <v>0</v>
      </c>
      <c r="AH900" s="2">
        <f>IF(AE900,AH899+IF(WEEKDAY(AH899+1,2)&lt;=EINSTELLUNGEN!$D$12,1,$J$36),AH899)</f>
        <v>42020</v>
      </c>
      <c r="AI900" s="2">
        <f t="shared" si="478"/>
        <v>2019</v>
      </c>
      <c r="AJ900" s="2">
        <f t="shared" si="479"/>
        <v>201901</v>
      </c>
      <c r="AK900" s="2">
        <f t="shared" si="480"/>
        <v>201901</v>
      </c>
      <c r="AL900" s="2">
        <f t="shared" si="508"/>
        <v>201903</v>
      </c>
      <c r="AM900" s="2" t="b">
        <f t="shared" si="481"/>
        <v>1</v>
      </c>
      <c r="AN900" s="4" t="e">
        <f t="shared" si="493"/>
        <v>#N/A</v>
      </c>
      <c r="AO900" s="4" t="e">
        <f t="shared" si="494"/>
        <v>#N/A</v>
      </c>
      <c r="AP900" s="2" t="str">
        <f>IF(AD900,
  IF(ISBLANK(H900),
    AP899,
    IF(LEN(H900)=1,
      IF(OR(UPPER(H900)="A",UPPER(H900)="I"),
        EINSTELLUNGEN!$D$21,
        IF(OR(UPPER(H900)="B",UPPER(H900)="M"),
          EINSTELLUNGEN!$D$22,
          IF(OR(UPPER(H900)="C",UPPER(H900)="S"),
            EINSTELLUNGEN!$D$23,
            IF(UPPER(H900)="D",
              EINSTELLUNGEN!$D$24,
              IF(UPPER(H900)="E",
                EINSTELLUNGEN!$D$25,
                UPPER(H900)))))),
      IF(ISNUMBER(H900),
        EINSTELLUNGEN!$D$20&amp;H900,
        UPPER(H900)))),
  "")</f>
        <v/>
      </c>
      <c r="AQ900" s="2" t="str">
        <f t="shared" si="495"/>
        <v/>
      </c>
      <c r="AR900" s="2">
        <f t="shared" si="496"/>
        <v>0</v>
      </c>
      <c r="AS900" s="145">
        <f t="shared" si="497"/>
        <v>0.33333333333333331</v>
      </c>
      <c r="AT900" s="2">
        <f t="shared" si="498"/>
        <v>0</v>
      </c>
      <c r="AU900" s="2">
        <f t="shared" si="499"/>
        <v>0</v>
      </c>
      <c r="AV900" s="2">
        <f t="shared" si="500"/>
        <v>0</v>
      </c>
      <c r="AW900" s="2">
        <f t="shared" si="501"/>
        <v>0</v>
      </c>
      <c r="AX900" s="2">
        <f t="shared" si="482"/>
        <v>0</v>
      </c>
      <c r="AY900" s="2">
        <f t="shared" si="502"/>
        <v>0</v>
      </c>
      <c r="AZ900" s="145" t="e">
        <f t="shared" si="503"/>
        <v>#N/A</v>
      </c>
      <c r="BA900" s="145" t="e">
        <f t="shared" si="504"/>
        <v>#N/A</v>
      </c>
      <c r="BB900" s="145">
        <f t="shared" si="505"/>
        <v>2.083333333333337E-2</v>
      </c>
      <c r="BC900" s="2">
        <f>IF(AM900,
  IF(AND(AL900=$J$31,_xlfn.DAYS(AH900,DATE(AI900,1,1))&lt;7),
    MAX(0,EINSTELLUNGEN!$D$12+1-WEEKDAY(DATE(EINSTELLUNGEN!$D$9,EINSTELLUNGEN!$D$10,1),2)),
    IF(AL900=$J$33,
      MIN(EINSTELLUNGEN!$D$12,WEEKDAY(DATE(EINSTELLUNGEN!$D$9,12,31),2)),
      EINSTELLUNGEN!$D$12
  )) - SUMIF(AL$50:AL$2500,"="&amp;AL900,AX$50:AX$2500),
  0)</f>
        <v>3</v>
      </c>
      <c r="BD900" s="2">
        <f t="shared" si="506"/>
        <v>0.33333333333333331</v>
      </c>
      <c r="BE900" s="2">
        <f t="shared" si="507"/>
        <v>0</v>
      </c>
    </row>
    <row r="901" spans="1:57" ht="10.5" customHeight="1">
      <c r="A901" s="1" t="str">
        <f t="shared" ca="1" si="483"/>
        <v/>
      </c>
      <c r="B901" s="1" t="str">
        <f t="shared" ca="1" si="484"/>
        <v/>
      </c>
      <c r="C901" s="1" t="str">
        <f t="shared" ca="1" si="485"/>
        <v/>
      </c>
      <c r="D901" s="1" t="str">
        <f t="shared" ca="1" si="486"/>
        <v/>
      </c>
      <c r="F901" s="10"/>
      <c r="G901" s="136" t="str">
        <f t="shared" si="487"/>
        <v/>
      </c>
      <c r="H901" s="27"/>
      <c r="I901" s="28"/>
      <c r="J901" s="28"/>
      <c r="K901" s="29"/>
      <c r="L901" s="214"/>
      <c r="M901" s="214"/>
      <c r="N901" s="214"/>
      <c r="O901" s="26" t="str">
        <f t="shared" si="488"/>
        <v/>
      </c>
      <c r="P901" s="218" t="str">
        <f t="shared" si="489"/>
        <v/>
      </c>
      <c r="Q901" s="26" t="str">
        <f t="shared" si="490"/>
        <v/>
      </c>
      <c r="R901" s="22"/>
      <c r="S901" s="99"/>
      <c r="T901" s="10"/>
      <c r="U901" s="229" t="str">
        <f t="shared" si="491"/>
        <v/>
      </c>
      <c r="V901" s="230"/>
      <c r="W901" s="230"/>
      <c r="X901" s="230"/>
      <c r="Y901" s="230"/>
      <c r="Z901" s="22" t="str">
        <f>""</f>
        <v/>
      </c>
      <c r="AB901" s="23" t="str">
        <f t="shared" si="492"/>
        <v/>
      </c>
      <c r="AC901" s="2" t="b">
        <f>COUNT(Q901:Q$2500)&gt;0</f>
        <v>0</v>
      </c>
      <c r="AD901" s="2" t="b">
        <f t="shared" si="475"/>
        <v>0</v>
      </c>
      <c r="AE901" s="2" t="b">
        <f t="shared" si="476"/>
        <v>0</v>
      </c>
      <c r="AF901" s="2" t="b">
        <f t="shared" si="477"/>
        <v>0</v>
      </c>
      <c r="AG901" s="2" t="b">
        <f>OR(
  AND(AC901,NOT(AC902)),
  AND(AF901,WEEKDAY(AH900,2)=EINSTELLUNGEN!$D$12),
  AND(AF901,AH901=$J$35)
)</f>
        <v>0</v>
      </c>
      <c r="AH901" s="2">
        <f>IF(AE901,AH900+IF(WEEKDAY(AH900+1,2)&lt;=EINSTELLUNGEN!$D$12,1,$J$36),AH900)</f>
        <v>42020</v>
      </c>
      <c r="AI901" s="2">
        <f t="shared" si="478"/>
        <v>2019</v>
      </c>
      <c r="AJ901" s="2">
        <f t="shared" si="479"/>
        <v>201901</v>
      </c>
      <c r="AK901" s="2">
        <f t="shared" si="480"/>
        <v>201901</v>
      </c>
      <c r="AL901" s="2">
        <f t="shared" si="508"/>
        <v>201903</v>
      </c>
      <c r="AM901" s="2" t="b">
        <f t="shared" si="481"/>
        <v>1</v>
      </c>
      <c r="AN901" s="4" t="e">
        <f t="shared" si="493"/>
        <v>#N/A</v>
      </c>
      <c r="AO901" s="4" t="e">
        <f t="shared" si="494"/>
        <v>#N/A</v>
      </c>
      <c r="AP901" s="2" t="str">
        <f>IF(AD901,
  IF(ISBLANK(H901),
    AP900,
    IF(LEN(H901)=1,
      IF(OR(UPPER(H901)="A",UPPER(H901)="I"),
        EINSTELLUNGEN!$D$21,
        IF(OR(UPPER(H901)="B",UPPER(H901)="M"),
          EINSTELLUNGEN!$D$22,
          IF(OR(UPPER(H901)="C",UPPER(H901)="S"),
            EINSTELLUNGEN!$D$23,
            IF(UPPER(H901)="D",
              EINSTELLUNGEN!$D$24,
              IF(UPPER(H901)="E",
                EINSTELLUNGEN!$D$25,
                UPPER(H901)))))),
      IF(ISNUMBER(H901),
        EINSTELLUNGEN!$D$20&amp;H901,
        UPPER(H901)))),
  "")</f>
        <v/>
      </c>
      <c r="AQ901" s="2" t="str">
        <f t="shared" si="495"/>
        <v/>
      </c>
      <c r="AR901" s="2">
        <f t="shared" si="496"/>
        <v>0</v>
      </c>
      <c r="AS901" s="145">
        <f t="shared" si="497"/>
        <v>0.33333333333333331</v>
      </c>
      <c r="AT901" s="2">
        <f t="shared" si="498"/>
        <v>0</v>
      </c>
      <c r="AU901" s="2">
        <f t="shared" si="499"/>
        <v>0</v>
      </c>
      <c r="AV901" s="2">
        <f t="shared" si="500"/>
        <v>0</v>
      </c>
      <c r="AW901" s="2">
        <f t="shared" si="501"/>
        <v>0</v>
      </c>
      <c r="AX901" s="2">
        <f t="shared" si="482"/>
        <v>0</v>
      </c>
      <c r="AY901" s="2">
        <f t="shared" si="502"/>
        <v>0</v>
      </c>
      <c r="AZ901" s="145" t="e">
        <f t="shared" si="503"/>
        <v>#N/A</v>
      </c>
      <c r="BA901" s="145" t="e">
        <f t="shared" si="504"/>
        <v>#N/A</v>
      </c>
      <c r="BB901" s="145">
        <f t="shared" si="505"/>
        <v>2.083333333333337E-2</v>
      </c>
      <c r="BC901" s="2">
        <f>IF(AM901,
  IF(AND(AL901=$J$31,_xlfn.DAYS(AH901,DATE(AI901,1,1))&lt;7),
    MAX(0,EINSTELLUNGEN!$D$12+1-WEEKDAY(DATE(EINSTELLUNGEN!$D$9,EINSTELLUNGEN!$D$10,1),2)),
    IF(AL901=$J$33,
      MIN(EINSTELLUNGEN!$D$12,WEEKDAY(DATE(EINSTELLUNGEN!$D$9,12,31),2)),
      EINSTELLUNGEN!$D$12
  )) - SUMIF(AL$50:AL$2500,"="&amp;AL901,AX$50:AX$2500),
  0)</f>
        <v>3</v>
      </c>
      <c r="BD901" s="2">
        <f t="shared" si="506"/>
        <v>0.33333333333333331</v>
      </c>
      <c r="BE901" s="2">
        <f t="shared" si="507"/>
        <v>0</v>
      </c>
    </row>
    <row r="902" spans="1:57" ht="10.5" customHeight="1">
      <c r="A902" s="1" t="str">
        <f t="shared" ca="1" si="483"/>
        <v/>
      </c>
      <c r="B902" s="1" t="str">
        <f t="shared" ca="1" si="484"/>
        <v/>
      </c>
      <c r="C902" s="1" t="str">
        <f t="shared" ca="1" si="485"/>
        <v/>
      </c>
      <c r="D902" s="1" t="str">
        <f t="shared" ca="1" si="486"/>
        <v/>
      </c>
      <c r="F902" s="10"/>
      <c r="G902" s="136" t="str">
        <f t="shared" si="487"/>
        <v/>
      </c>
      <c r="H902" s="27"/>
      <c r="I902" s="28"/>
      <c r="J902" s="28"/>
      <c r="K902" s="29"/>
      <c r="L902" s="214"/>
      <c r="M902" s="214"/>
      <c r="N902" s="214"/>
      <c r="O902" s="26" t="str">
        <f t="shared" si="488"/>
        <v/>
      </c>
      <c r="P902" s="218" t="str">
        <f t="shared" si="489"/>
        <v/>
      </c>
      <c r="Q902" s="26" t="str">
        <f t="shared" si="490"/>
        <v/>
      </c>
      <c r="R902" s="22"/>
      <c r="S902" s="99"/>
      <c r="T902" s="10"/>
      <c r="U902" s="229" t="str">
        <f t="shared" si="491"/>
        <v/>
      </c>
      <c r="V902" s="230"/>
      <c r="W902" s="230"/>
      <c r="X902" s="230"/>
      <c r="Y902" s="230"/>
      <c r="Z902" s="22" t="str">
        <f>""</f>
        <v/>
      </c>
      <c r="AB902" s="23" t="str">
        <f t="shared" si="492"/>
        <v/>
      </c>
      <c r="AC902" s="2" t="b">
        <f>COUNT(Q902:Q$2500)&gt;0</f>
        <v>0</v>
      </c>
      <c r="AD902" s="2" t="b">
        <f t="shared" si="475"/>
        <v>0</v>
      </c>
      <c r="AE902" s="2" t="b">
        <f t="shared" si="476"/>
        <v>0</v>
      </c>
      <c r="AF902" s="2" t="b">
        <f t="shared" si="477"/>
        <v>0</v>
      </c>
      <c r="AG902" s="2" t="b">
        <f>OR(
  AND(AC902,NOT(AC903)),
  AND(AF902,WEEKDAY(AH901,2)=EINSTELLUNGEN!$D$12),
  AND(AF902,AH902=$J$35)
)</f>
        <v>0</v>
      </c>
      <c r="AH902" s="2">
        <f>IF(AE902,AH901+IF(WEEKDAY(AH901+1,2)&lt;=EINSTELLUNGEN!$D$12,1,$J$36),AH901)</f>
        <v>42020</v>
      </c>
      <c r="AI902" s="2">
        <f t="shared" si="478"/>
        <v>2019</v>
      </c>
      <c r="AJ902" s="2">
        <f t="shared" si="479"/>
        <v>201901</v>
      </c>
      <c r="AK902" s="2">
        <f t="shared" si="480"/>
        <v>201901</v>
      </c>
      <c r="AL902" s="2">
        <f t="shared" si="508"/>
        <v>201903</v>
      </c>
      <c r="AM902" s="2" t="b">
        <f t="shared" si="481"/>
        <v>1</v>
      </c>
      <c r="AN902" s="4" t="e">
        <f t="shared" si="493"/>
        <v>#N/A</v>
      </c>
      <c r="AO902" s="4" t="e">
        <f t="shared" si="494"/>
        <v>#N/A</v>
      </c>
      <c r="AP902" s="2" t="str">
        <f>IF(AD902,
  IF(ISBLANK(H902),
    AP901,
    IF(LEN(H902)=1,
      IF(OR(UPPER(H902)="A",UPPER(H902)="I"),
        EINSTELLUNGEN!$D$21,
        IF(OR(UPPER(H902)="B",UPPER(H902)="M"),
          EINSTELLUNGEN!$D$22,
          IF(OR(UPPER(H902)="C",UPPER(H902)="S"),
            EINSTELLUNGEN!$D$23,
            IF(UPPER(H902)="D",
              EINSTELLUNGEN!$D$24,
              IF(UPPER(H902)="E",
                EINSTELLUNGEN!$D$25,
                UPPER(H902)))))),
      IF(ISNUMBER(H902),
        EINSTELLUNGEN!$D$20&amp;H902,
        UPPER(H902)))),
  "")</f>
        <v/>
      </c>
      <c r="AQ902" s="2" t="str">
        <f t="shared" si="495"/>
        <v/>
      </c>
      <c r="AR902" s="2">
        <f t="shared" si="496"/>
        <v>0</v>
      </c>
      <c r="AS902" s="145">
        <f t="shared" si="497"/>
        <v>0.33333333333333331</v>
      </c>
      <c r="AT902" s="2">
        <f t="shared" si="498"/>
        <v>0</v>
      </c>
      <c r="AU902" s="2">
        <f t="shared" si="499"/>
        <v>0</v>
      </c>
      <c r="AV902" s="2">
        <f t="shared" si="500"/>
        <v>0</v>
      </c>
      <c r="AW902" s="2">
        <f t="shared" si="501"/>
        <v>0</v>
      </c>
      <c r="AX902" s="2">
        <f t="shared" si="482"/>
        <v>0</v>
      </c>
      <c r="AY902" s="2">
        <f t="shared" si="502"/>
        <v>0</v>
      </c>
      <c r="AZ902" s="145" t="e">
        <f t="shared" si="503"/>
        <v>#N/A</v>
      </c>
      <c r="BA902" s="145" t="e">
        <f t="shared" si="504"/>
        <v>#N/A</v>
      </c>
      <c r="BB902" s="145">
        <f t="shared" si="505"/>
        <v>2.083333333333337E-2</v>
      </c>
      <c r="BC902" s="2">
        <f>IF(AM902,
  IF(AND(AL902=$J$31,_xlfn.DAYS(AH902,DATE(AI902,1,1))&lt;7),
    MAX(0,EINSTELLUNGEN!$D$12+1-WEEKDAY(DATE(EINSTELLUNGEN!$D$9,EINSTELLUNGEN!$D$10,1),2)),
    IF(AL902=$J$33,
      MIN(EINSTELLUNGEN!$D$12,WEEKDAY(DATE(EINSTELLUNGEN!$D$9,12,31),2)),
      EINSTELLUNGEN!$D$12
  )) - SUMIF(AL$50:AL$2500,"="&amp;AL902,AX$50:AX$2500),
  0)</f>
        <v>3</v>
      </c>
      <c r="BD902" s="2">
        <f t="shared" si="506"/>
        <v>0.33333333333333331</v>
      </c>
      <c r="BE902" s="2">
        <f t="shared" si="507"/>
        <v>0</v>
      </c>
    </row>
    <row r="903" spans="1:57" ht="10.5" customHeight="1">
      <c r="A903" s="1" t="str">
        <f t="shared" ca="1" si="483"/>
        <v/>
      </c>
      <c r="B903" s="1" t="str">
        <f t="shared" ca="1" si="484"/>
        <v/>
      </c>
      <c r="C903" s="1" t="str">
        <f t="shared" ca="1" si="485"/>
        <v/>
      </c>
      <c r="D903" s="1" t="str">
        <f t="shared" ca="1" si="486"/>
        <v/>
      </c>
      <c r="F903" s="10"/>
      <c r="G903" s="136" t="str">
        <f t="shared" si="487"/>
        <v/>
      </c>
      <c r="H903" s="27"/>
      <c r="I903" s="28"/>
      <c r="J903" s="28"/>
      <c r="K903" s="29"/>
      <c r="L903" s="214"/>
      <c r="M903" s="214"/>
      <c r="N903" s="214"/>
      <c r="O903" s="26" t="str">
        <f t="shared" si="488"/>
        <v/>
      </c>
      <c r="P903" s="218" t="str">
        <f t="shared" si="489"/>
        <v/>
      </c>
      <c r="Q903" s="26" t="str">
        <f t="shared" si="490"/>
        <v/>
      </c>
      <c r="R903" s="22"/>
      <c r="S903" s="99"/>
      <c r="T903" s="10"/>
      <c r="U903" s="229" t="str">
        <f t="shared" si="491"/>
        <v/>
      </c>
      <c r="V903" s="230"/>
      <c r="W903" s="230"/>
      <c r="X903" s="230"/>
      <c r="Y903" s="230"/>
      <c r="Z903" s="22" t="str">
        <f>""</f>
        <v/>
      </c>
      <c r="AB903" s="23" t="str">
        <f t="shared" si="492"/>
        <v/>
      </c>
      <c r="AC903" s="2" t="b">
        <f>COUNT(Q903:Q$2500)&gt;0</f>
        <v>0</v>
      </c>
      <c r="AD903" s="2" t="b">
        <f t="shared" si="475"/>
        <v>0</v>
      </c>
      <c r="AE903" s="2" t="b">
        <f t="shared" si="476"/>
        <v>0</v>
      </c>
      <c r="AF903" s="2" t="b">
        <f t="shared" si="477"/>
        <v>0</v>
      </c>
      <c r="AG903" s="2" t="b">
        <f>OR(
  AND(AC903,NOT(AC904)),
  AND(AF903,WEEKDAY(AH902,2)=EINSTELLUNGEN!$D$12),
  AND(AF903,AH903=$J$35)
)</f>
        <v>0</v>
      </c>
      <c r="AH903" s="2">
        <f>IF(AE903,AH902+IF(WEEKDAY(AH902+1,2)&lt;=EINSTELLUNGEN!$D$12,1,$J$36),AH902)</f>
        <v>42020</v>
      </c>
      <c r="AI903" s="2">
        <f t="shared" si="478"/>
        <v>2019</v>
      </c>
      <c r="AJ903" s="2">
        <f t="shared" si="479"/>
        <v>201901</v>
      </c>
      <c r="AK903" s="2">
        <f t="shared" si="480"/>
        <v>201901</v>
      </c>
      <c r="AL903" s="2">
        <f t="shared" si="508"/>
        <v>201903</v>
      </c>
      <c r="AM903" s="2" t="b">
        <f t="shared" si="481"/>
        <v>1</v>
      </c>
      <c r="AN903" s="4" t="e">
        <f t="shared" si="493"/>
        <v>#N/A</v>
      </c>
      <c r="AO903" s="4" t="e">
        <f t="shared" si="494"/>
        <v>#N/A</v>
      </c>
      <c r="AP903" s="2" t="str">
        <f>IF(AD903,
  IF(ISBLANK(H903),
    AP902,
    IF(LEN(H903)=1,
      IF(OR(UPPER(H903)="A",UPPER(H903)="I"),
        EINSTELLUNGEN!$D$21,
        IF(OR(UPPER(H903)="B",UPPER(H903)="M"),
          EINSTELLUNGEN!$D$22,
          IF(OR(UPPER(H903)="C",UPPER(H903)="S"),
            EINSTELLUNGEN!$D$23,
            IF(UPPER(H903)="D",
              EINSTELLUNGEN!$D$24,
              IF(UPPER(H903)="E",
                EINSTELLUNGEN!$D$25,
                UPPER(H903)))))),
      IF(ISNUMBER(H903),
        EINSTELLUNGEN!$D$20&amp;H903,
        UPPER(H903)))),
  "")</f>
        <v/>
      </c>
      <c r="AQ903" s="2" t="str">
        <f t="shared" si="495"/>
        <v/>
      </c>
      <c r="AR903" s="2">
        <f t="shared" si="496"/>
        <v>0</v>
      </c>
      <c r="AS903" s="145">
        <f t="shared" si="497"/>
        <v>0.33333333333333331</v>
      </c>
      <c r="AT903" s="2">
        <f t="shared" si="498"/>
        <v>0</v>
      </c>
      <c r="AU903" s="2">
        <f t="shared" si="499"/>
        <v>0</v>
      </c>
      <c r="AV903" s="2">
        <f t="shared" si="500"/>
        <v>0</v>
      </c>
      <c r="AW903" s="2">
        <f t="shared" si="501"/>
        <v>0</v>
      </c>
      <c r="AX903" s="2">
        <f t="shared" si="482"/>
        <v>0</v>
      </c>
      <c r="AY903" s="2">
        <f t="shared" si="502"/>
        <v>0</v>
      </c>
      <c r="AZ903" s="145" t="e">
        <f t="shared" si="503"/>
        <v>#N/A</v>
      </c>
      <c r="BA903" s="145" t="e">
        <f t="shared" si="504"/>
        <v>#N/A</v>
      </c>
      <c r="BB903" s="145">
        <f t="shared" si="505"/>
        <v>2.083333333333337E-2</v>
      </c>
      <c r="BC903" s="2">
        <f>IF(AM903,
  IF(AND(AL903=$J$31,_xlfn.DAYS(AH903,DATE(AI903,1,1))&lt;7),
    MAX(0,EINSTELLUNGEN!$D$12+1-WEEKDAY(DATE(EINSTELLUNGEN!$D$9,EINSTELLUNGEN!$D$10,1),2)),
    IF(AL903=$J$33,
      MIN(EINSTELLUNGEN!$D$12,WEEKDAY(DATE(EINSTELLUNGEN!$D$9,12,31),2)),
      EINSTELLUNGEN!$D$12
  )) - SUMIF(AL$50:AL$2500,"="&amp;AL903,AX$50:AX$2500),
  0)</f>
        <v>3</v>
      </c>
      <c r="BD903" s="2">
        <f t="shared" si="506"/>
        <v>0.33333333333333331</v>
      </c>
      <c r="BE903" s="2">
        <f t="shared" si="507"/>
        <v>0</v>
      </c>
    </row>
    <row r="904" spans="1:57" ht="10.5" customHeight="1">
      <c r="A904" s="1" t="str">
        <f t="shared" ca="1" si="483"/>
        <v/>
      </c>
      <c r="B904" s="1" t="str">
        <f t="shared" ca="1" si="484"/>
        <v/>
      </c>
      <c r="C904" s="1" t="str">
        <f t="shared" ca="1" si="485"/>
        <v/>
      </c>
      <c r="D904" s="1" t="str">
        <f t="shared" ca="1" si="486"/>
        <v/>
      </c>
      <c r="F904" s="10"/>
      <c r="G904" s="136" t="str">
        <f t="shared" si="487"/>
        <v/>
      </c>
      <c r="H904" s="27"/>
      <c r="I904" s="28"/>
      <c r="J904" s="28"/>
      <c r="K904" s="29"/>
      <c r="L904" s="214"/>
      <c r="M904" s="214"/>
      <c r="N904" s="214"/>
      <c r="O904" s="26" t="str">
        <f t="shared" si="488"/>
        <v/>
      </c>
      <c r="P904" s="218" t="str">
        <f t="shared" si="489"/>
        <v/>
      </c>
      <c r="Q904" s="26" t="str">
        <f t="shared" si="490"/>
        <v/>
      </c>
      <c r="R904" s="22"/>
      <c r="S904" s="99"/>
      <c r="T904" s="10"/>
      <c r="U904" s="229" t="str">
        <f t="shared" si="491"/>
        <v/>
      </c>
      <c r="V904" s="230"/>
      <c r="W904" s="230"/>
      <c r="X904" s="230"/>
      <c r="Y904" s="230"/>
      <c r="Z904" s="22" t="str">
        <f>""</f>
        <v/>
      </c>
      <c r="AB904" s="23" t="str">
        <f t="shared" si="492"/>
        <v/>
      </c>
      <c r="AC904" s="2" t="b">
        <f>COUNT(Q904:Q$2500)&gt;0</f>
        <v>0</v>
      </c>
      <c r="AD904" s="2" t="b">
        <f t="shared" si="475"/>
        <v>0</v>
      </c>
      <c r="AE904" s="2" t="b">
        <f t="shared" si="476"/>
        <v>0</v>
      </c>
      <c r="AF904" s="2" t="b">
        <f t="shared" si="477"/>
        <v>0</v>
      </c>
      <c r="AG904" s="2" t="b">
        <f>OR(
  AND(AC904,NOT(AC905)),
  AND(AF904,WEEKDAY(AH903,2)=EINSTELLUNGEN!$D$12),
  AND(AF904,AH904=$J$35)
)</f>
        <v>0</v>
      </c>
      <c r="AH904" s="2">
        <f>IF(AE904,AH903+IF(WEEKDAY(AH903+1,2)&lt;=EINSTELLUNGEN!$D$12,1,$J$36),AH903)</f>
        <v>42020</v>
      </c>
      <c r="AI904" s="2">
        <f t="shared" si="478"/>
        <v>2019</v>
      </c>
      <c r="AJ904" s="2">
        <f t="shared" si="479"/>
        <v>201901</v>
      </c>
      <c r="AK904" s="2">
        <f t="shared" si="480"/>
        <v>201901</v>
      </c>
      <c r="AL904" s="2">
        <f t="shared" si="508"/>
        <v>201903</v>
      </c>
      <c r="AM904" s="2" t="b">
        <f t="shared" si="481"/>
        <v>1</v>
      </c>
      <c r="AN904" s="4" t="e">
        <f t="shared" si="493"/>
        <v>#N/A</v>
      </c>
      <c r="AO904" s="4" t="e">
        <f t="shared" si="494"/>
        <v>#N/A</v>
      </c>
      <c r="AP904" s="2" t="str">
        <f>IF(AD904,
  IF(ISBLANK(H904),
    AP903,
    IF(LEN(H904)=1,
      IF(OR(UPPER(H904)="A",UPPER(H904)="I"),
        EINSTELLUNGEN!$D$21,
        IF(OR(UPPER(H904)="B",UPPER(H904)="M"),
          EINSTELLUNGEN!$D$22,
          IF(OR(UPPER(H904)="C",UPPER(H904)="S"),
            EINSTELLUNGEN!$D$23,
            IF(UPPER(H904)="D",
              EINSTELLUNGEN!$D$24,
              IF(UPPER(H904)="E",
                EINSTELLUNGEN!$D$25,
                UPPER(H904)))))),
      IF(ISNUMBER(H904),
        EINSTELLUNGEN!$D$20&amp;H904,
        UPPER(H904)))),
  "")</f>
        <v/>
      </c>
      <c r="AQ904" s="2" t="str">
        <f t="shared" si="495"/>
        <v/>
      </c>
      <c r="AR904" s="2">
        <f t="shared" si="496"/>
        <v>0</v>
      </c>
      <c r="AS904" s="145">
        <f t="shared" si="497"/>
        <v>0.33333333333333331</v>
      </c>
      <c r="AT904" s="2">
        <f t="shared" si="498"/>
        <v>0</v>
      </c>
      <c r="AU904" s="2">
        <f t="shared" si="499"/>
        <v>0</v>
      </c>
      <c r="AV904" s="2">
        <f t="shared" si="500"/>
        <v>0</v>
      </c>
      <c r="AW904" s="2">
        <f t="shared" si="501"/>
        <v>0</v>
      </c>
      <c r="AX904" s="2">
        <f t="shared" si="482"/>
        <v>0</v>
      </c>
      <c r="AY904" s="2">
        <f t="shared" si="502"/>
        <v>0</v>
      </c>
      <c r="AZ904" s="145" t="e">
        <f t="shared" si="503"/>
        <v>#N/A</v>
      </c>
      <c r="BA904" s="145" t="e">
        <f t="shared" si="504"/>
        <v>#N/A</v>
      </c>
      <c r="BB904" s="145">
        <f t="shared" si="505"/>
        <v>2.083333333333337E-2</v>
      </c>
      <c r="BC904" s="2">
        <f>IF(AM904,
  IF(AND(AL904=$J$31,_xlfn.DAYS(AH904,DATE(AI904,1,1))&lt;7),
    MAX(0,EINSTELLUNGEN!$D$12+1-WEEKDAY(DATE(EINSTELLUNGEN!$D$9,EINSTELLUNGEN!$D$10,1),2)),
    IF(AL904=$J$33,
      MIN(EINSTELLUNGEN!$D$12,WEEKDAY(DATE(EINSTELLUNGEN!$D$9,12,31),2)),
      EINSTELLUNGEN!$D$12
  )) - SUMIF(AL$50:AL$2500,"="&amp;AL904,AX$50:AX$2500),
  0)</f>
        <v>3</v>
      </c>
      <c r="BD904" s="2">
        <f t="shared" si="506"/>
        <v>0.33333333333333331</v>
      </c>
      <c r="BE904" s="2">
        <f t="shared" si="507"/>
        <v>0</v>
      </c>
    </row>
    <row r="905" spans="1:57" ht="10.5" customHeight="1">
      <c r="A905" s="1" t="str">
        <f t="shared" ca="1" si="483"/>
        <v/>
      </c>
      <c r="B905" s="1" t="str">
        <f t="shared" ca="1" si="484"/>
        <v/>
      </c>
      <c r="C905" s="1" t="str">
        <f t="shared" ca="1" si="485"/>
        <v/>
      </c>
      <c r="D905" s="1" t="str">
        <f t="shared" ca="1" si="486"/>
        <v/>
      </c>
      <c r="F905" s="10"/>
      <c r="G905" s="136" t="str">
        <f t="shared" si="487"/>
        <v/>
      </c>
      <c r="H905" s="27"/>
      <c r="I905" s="28"/>
      <c r="J905" s="28"/>
      <c r="K905" s="29"/>
      <c r="L905" s="214"/>
      <c r="M905" s="214"/>
      <c r="N905" s="214"/>
      <c r="O905" s="26" t="str">
        <f t="shared" si="488"/>
        <v/>
      </c>
      <c r="P905" s="218" t="str">
        <f t="shared" si="489"/>
        <v/>
      </c>
      <c r="Q905" s="26" t="str">
        <f t="shared" si="490"/>
        <v/>
      </c>
      <c r="R905" s="22"/>
      <c r="S905" s="99"/>
      <c r="T905" s="10"/>
      <c r="U905" s="229" t="str">
        <f t="shared" si="491"/>
        <v/>
      </c>
      <c r="V905" s="230"/>
      <c r="W905" s="230"/>
      <c r="X905" s="230"/>
      <c r="Y905" s="230"/>
      <c r="Z905" s="22" t="str">
        <f>""</f>
        <v/>
      </c>
      <c r="AB905" s="23" t="str">
        <f t="shared" si="492"/>
        <v/>
      </c>
      <c r="AC905" s="2" t="b">
        <f>COUNT(Q905:Q$2500)&gt;0</f>
        <v>0</v>
      </c>
      <c r="AD905" s="2" t="b">
        <f t="shared" si="475"/>
        <v>0</v>
      </c>
      <c r="AE905" s="2" t="b">
        <f t="shared" si="476"/>
        <v>0</v>
      </c>
      <c r="AF905" s="2" t="b">
        <f t="shared" si="477"/>
        <v>0</v>
      </c>
      <c r="AG905" s="2" t="b">
        <f>OR(
  AND(AC905,NOT(AC906)),
  AND(AF905,WEEKDAY(AH904,2)=EINSTELLUNGEN!$D$12),
  AND(AF905,AH905=$J$35)
)</f>
        <v>0</v>
      </c>
      <c r="AH905" s="2">
        <f>IF(AE905,AH904+IF(WEEKDAY(AH904+1,2)&lt;=EINSTELLUNGEN!$D$12,1,$J$36),AH904)</f>
        <v>42020</v>
      </c>
      <c r="AI905" s="2">
        <f t="shared" si="478"/>
        <v>2019</v>
      </c>
      <c r="AJ905" s="2">
        <f t="shared" si="479"/>
        <v>201901</v>
      </c>
      <c r="AK905" s="2">
        <f t="shared" si="480"/>
        <v>201901</v>
      </c>
      <c r="AL905" s="2">
        <f t="shared" si="508"/>
        <v>201903</v>
      </c>
      <c r="AM905" s="2" t="b">
        <f t="shared" si="481"/>
        <v>1</v>
      </c>
      <c r="AN905" s="4" t="e">
        <f t="shared" si="493"/>
        <v>#N/A</v>
      </c>
      <c r="AO905" s="4" t="e">
        <f t="shared" si="494"/>
        <v>#N/A</v>
      </c>
      <c r="AP905" s="2" t="str">
        <f>IF(AD905,
  IF(ISBLANK(H905),
    AP904,
    IF(LEN(H905)=1,
      IF(OR(UPPER(H905)="A",UPPER(H905)="I"),
        EINSTELLUNGEN!$D$21,
        IF(OR(UPPER(H905)="B",UPPER(H905)="M"),
          EINSTELLUNGEN!$D$22,
          IF(OR(UPPER(H905)="C",UPPER(H905)="S"),
            EINSTELLUNGEN!$D$23,
            IF(UPPER(H905)="D",
              EINSTELLUNGEN!$D$24,
              IF(UPPER(H905)="E",
                EINSTELLUNGEN!$D$25,
                UPPER(H905)))))),
      IF(ISNUMBER(H905),
        EINSTELLUNGEN!$D$20&amp;H905,
        UPPER(H905)))),
  "")</f>
        <v/>
      </c>
      <c r="AQ905" s="2" t="str">
        <f t="shared" si="495"/>
        <v/>
      </c>
      <c r="AR905" s="2">
        <f t="shared" si="496"/>
        <v>0</v>
      </c>
      <c r="AS905" s="145">
        <f t="shared" si="497"/>
        <v>0.33333333333333331</v>
      </c>
      <c r="AT905" s="2">
        <f t="shared" si="498"/>
        <v>0</v>
      </c>
      <c r="AU905" s="2">
        <f t="shared" si="499"/>
        <v>0</v>
      </c>
      <c r="AV905" s="2">
        <f t="shared" si="500"/>
        <v>0</v>
      </c>
      <c r="AW905" s="2">
        <f t="shared" si="501"/>
        <v>0</v>
      </c>
      <c r="AX905" s="2">
        <f t="shared" si="482"/>
        <v>0</v>
      </c>
      <c r="AY905" s="2">
        <f t="shared" si="502"/>
        <v>0</v>
      </c>
      <c r="AZ905" s="145" t="e">
        <f t="shared" si="503"/>
        <v>#N/A</v>
      </c>
      <c r="BA905" s="145" t="e">
        <f t="shared" si="504"/>
        <v>#N/A</v>
      </c>
      <c r="BB905" s="145">
        <f t="shared" si="505"/>
        <v>2.083333333333337E-2</v>
      </c>
      <c r="BC905" s="2">
        <f>IF(AM905,
  IF(AND(AL905=$J$31,_xlfn.DAYS(AH905,DATE(AI905,1,1))&lt;7),
    MAX(0,EINSTELLUNGEN!$D$12+1-WEEKDAY(DATE(EINSTELLUNGEN!$D$9,EINSTELLUNGEN!$D$10,1),2)),
    IF(AL905=$J$33,
      MIN(EINSTELLUNGEN!$D$12,WEEKDAY(DATE(EINSTELLUNGEN!$D$9,12,31),2)),
      EINSTELLUNGEN!$D$12
  )) - SUMIF(AL$50:AL$2500,"="&amp;AL905,AX$50:AX$2500),
  0)</f>
        <v>3</v>
      </c>
      <c r="BD905" s="2">
        <f t="shared" si="506"/>
        <v>0.33333333333333331</v>
      </c>
      <c r="BE905" s="2">
        <f t="shared" si="507"/>
        <v>0</v>
      </c>
    </row>
    <row r="906" spans="1:57" ht="10.5" customHeight="1">
      <c r="A906" s="1" t="str">
        <f t="shared" ca="1" si="483"/>
        <v/>
      </c>
      <c r="B906" s="1" t="str">
        <f t="shared" ca="1" si="484"/>
        <v/>
      </c>
      <c r="C906" s="1" t="str">
        <f t="shared" ca="1" si="485"/>
        <v/>
      </c>
      <c r="D906" s="1" t="str">
        <f t="shared" ca="1" si="486"/>
        <v/>
      </c>
      <c r="F906" s="10"/>
      <c r="G906" s="136" t="str">
        <f t="shared" si="487"/>
        <v/>
      </c>
      <c r="H906" s="27"/>
      <c r="I906" s="28"/>
      <c r="J906" s="28"/>
      <c r="K906" s="29"/>
      <c r="L906" s="214"/>
      <c r="M906" s="214"/>
      <c r="N906" s="214"/>
      <c r="O906" s="26" t="str">
        <f t="shared" si="488"/>
        <v/>
      </c>
      <c r="P906" s="218" t="str">
        <f t="shared" si="489"/>
        <v/>
      </c>
      <c r="Q906" s="26" t="str">
        <f t="shared" si="490"/>
        <v/>
      </c>
      <c r="R906" s="22"/>
      <c r="S906" s="99"/>
      <c r="T906" s="10"/>
      <c r="U906" s="229" t="str">
        <f t="shared" si="491"/>
        <v/>
      </c>
      <c r="V906" s="230"/>
      <c r="W906" s="230"/>
      <c r="X906" s="230"/>
      <c r="Y906" s="230"/>
      <c r="Z906" s="22" t="str">
        <f>""</f>
        <v/>
      </c>
      <c r="AB906" s="23" t="str">
        <f t="shared" si="492"/>
        <v/>
      </c>
      <c r="AC906" s="2" t="b">
        <f>COUNT(Q906:Q$2500)&gt;0</f>
        <v>0</v>
      </c>
      <c r="AD906" s="2" t="b">
        <f t="shared" si="475"/>
        <v>0</v>
      </c>
      <c r="AE906" s="2" t="b">
        <f t="shared" si="476"/>
        <v>0</v>
      </c>
      <c r="AF906" s="2" t="b">
        <f t="shared" si="477"/>
        <v>0</v>
      </c>
      <c r="AG906" s="2" t="b">
        <f>OR(
  AND(AC906,NOT(AC907)),
  AND(AF906,WEEKDAY(AH905,2)=EINSTELLUNGEN!$D$12),
  AND(AF906,AH906=$J$35)
)</f>
        <v>0</v>
      </c>
      <c r="AH906" s="2">
        <f>IF(AE906,AH905+IF(WEEKDAY(AH905+1,2)&lt;=EINSTELLUNGEN!$D$12,1,$J$36),AH905)</f>
        <v>42020</v>
      </c>
      <c r="AI906" s="2">
        <f t="shared" si="478"/>
        <v>2019</v>
      </c>
      <c r="AJ906" s="2">
        <f t="shared" si="479"/>
        <v>201901</v>
      </c>
      <c r="AK906" s="2">
        <f t="shared" si="480"/>
        <v>201901</v>
      </c>
      <c r="AL906" s="2">
        <f t="shared" si="508"/>
        <v>201903</v>
      </c>
      <c r="AM906" s="2" t="b">
        <f t="shared" si="481"/>
        <v>1</v>
      </c>
      <c r="AN906" s="4" t="e">
        <f t="shared" si="493"/>
        <v>#N/A</v>
      </c>
      <c r="AO906" s="4" t="e">
        <f t="shared" si="494"/>
        <v>#N/A</v>
      </c>
      <c r="AP906" s="2" t="str">
        <f>IF(AD906,
  IF(ISBLANK(H906),
    AP905,
    IF(LEN(H906)=1,
      IF(OR(UPPER(H906)="A",UPPER(H906)="I"),
        EINSTELLUNGEN!$D$21,
        IF(OR(UPPER(H906)="B",UPPER(H906)="M"),
          EINSTELLUNGEN!$D$22,
          IF(OR(UPPER(H906)="C",UPPER(H906)="S"),
            EINSTELLUNGEN!$D$23,
            IF(UPPER(H906)="D",
              EINSTELLUNGEN!$D$24,
              IF(UPPER(H906)="E",
                EINSTELLUNGEN!$D$25,
                UPPER(H906)))))),
      IF(ISNUMBER(H906),
        EINSTELLUNGEN!$D$20&amp;H906,
        UPPER(H906)))),
  "")</f>
        <v/>
      </c>
      <c r="AQ906" s="2" t="str">
        <f t="shared" si="495"/>
        <v/>
      </c>
      <c r="AR906" s="2">
        <f t="shared" si="496"/>
        <v>0</v>
      </c>
      <c r="AS906" s="145">
        <f t="shared" si="497"/>
        <v>0.33333333333333331</v>
      </c>
      <c r="AT906" s="2">
        <f t="shared" si="498"/>
        <v>0</v>
      </c>
      <c r="AU906" s="2">
        <f t="shared" si="499"/>
        <v>0</v>
      </c>
      <c r="AV906" s="2">
        <f t="shared" si="500"/>
        <v>0</v>
      </c>
      <c r="AW906" s="2">
        <f t="shared" si="501"/>
        <v>0</v>
      </c>
      <c r="AX906" s="2">
        <f t="shared" si="482"/>
        <v>0</v>
      </c>
      <c r="AY906" s="2">
        <f t="shared" si="502"/>
        <v>0</v>
      </c>
      <c r="AZ906" s="145" t="e">
        <f t="shared" si="503"/>
        <v>#N/A</v>
      </c>
      <c r="BA906" s="145" t="e">
        <f t="shared" si="504"/>
        <v>#N/A</v>
      </c>
      <c r="BB906" s="145">
        <f t="shared" si="505"/>
        <v>2.083333333333337E-2</v>
      </c>
      <c r="BC906" s="2">
        <f>IF(AM906,
  IF(AND(AL906=$J$31,_xlfn.DAYS(AH906,DATE(AI906,1,1))&lt;7),
    MAX(0,EINSTELLUNGEN!$D$12+1-WEEKDAY(DATE(EINSTELLUNGEN!$D$9,EINSTELLUNGEN!$D$10,1),2)),
    IF(AL906=$J$33,
      MIN(EINSTELLUNGEN!$D$12,WEEKDAY(DATE(EINSTELLUNGEN!$D$9,12,31),2)),
      EINSTELLUNGEN!$D$12
  )) - SUMIF(AL$50:AL$2500,"="&amp;AL906,AX$50:AX$2500),
  0)</f>
        <v>3</v>
      </c>
      <c r="BD906" s="2">
        <f t="shared" si="506"/>
        <v>0.33333333333333331</v>
      </c>
      <c r="BE906" s="2">
        <f t="shared" si="507"/>
        <v>0</v>
      </c>
    </row>
    <row r="907" spans="1:57" ht="10.5" customHeight="1">
      <c r="A907" s="1" t="str">
        <f t="shared" ca="1" si="483"/>
        <v/>
      </c>
      <c r="B907" s="1" t="str">
        <f t="shared" ca="1" si="484"/>
        <v/>
      </c>
      <c r="C907" s="1" t="str">
        <f t="shared" ca="1" si="485"/>
        <v/>
      </c>
      <c r="D907" s="1" t="str">
        <f t="shared" ca="1" si="486"/>
        <v/>
      </c>
      <c r="F907" s="10"/>
      <c r="G907" s="136" t="str">
        <f t="shared" si="487"/>
        <v/>
      </c>
      <c r="H907" s="27"/>
      <c r="I907" s="28"/>
      <c r="J907" s="28"/>
      <c r="K907" s="29"/>
      <c r="L907" s="214"/>
      <c r="M907" s="214"/>
      <c r="N907" s="214"/>
      <c r="O907" s="26" t="str">
        <f t="shared" si="488"/>
        <v/>
      </c>
      <c r="P907" s="218" t="str">
        <f t="shared" si="489"/>
        <v/>
      </c>
      <c r="Q907" s="26" t="str">
        <f t="shared" si="490"/>
        <v/>
      </c>
      <c r="R907" s="22"/>
      <c r="S907" s="99"/>
      <c r="T907" s="10"/>
      <c r="U907" s="229" t="str">
        <f t="shared" si="491"/>
        <v/>
      </c>
      <c r="V907" s="230"/>
      <c r="W907" s="230"/>
      <c r="X907" s="230"/>
      <c r="Y907" s="230"/>
      <c r="Z907" s="22" t="str">
        <f>""</f>
        <v/>
      </c>
      <c r="AB907" s="23" t="str">
        <f t="shared" si="492"/>
        <v/>
      </c>
      <c r="AC907" s="2" t="b">
        <f>COUNT(Q907:Q$2500)&gt;0</f>
        <v>0</v>
      </c>
      <c r="AD907" s="2" t="b">
        <f t="shared" si="475"/>
        <v>0</v>
      </c>
      <c r="AE907" s="2" t="b">
        <f t="shared" si="476"/>
        <v>0</v>
      </c>
      <c r="AF907" s="2" t="b">
        <f t="shared" si="477"/>
        <v>0</v>
      </c>
      <c r="AG907" s="2" t="b">
        <f>OR(
  AND(AC907,NOT(AC908)),
  AND(AF907,WEEKDAY(AH906,2)=EINSTELLUNGEN!$D$12),
  AND(AF907,AH907=$J$35)
)</f>
        <v>0</v>
      </c>
      <c r="AH907" s="2">
        <f>IF(AE907,AH906+IF(WEEKDAY(AH906+1,2)&lt;=EINSTELLUNGEN!$D$12,1,$J$36),AH906)</f>
        <v>42020</v>
      </c>
      <c r="AI907" s="2">
        <f t="shared" si="478"/>
        <v>2019</v>
      </c>
      <c r="AJ907" s="2">
        <f t="shared" si="479"/>
        <v>201901</v>
      </c>
      <c r="AK907" s="2">
        <f t="shared" si="480"/>
        <v>201901</v>
      </c>
      <c r="AL907" s="2">
        <f t="shared" si="508"/>
        <v>201903</v>
      </c>
      <c r="AM907" s="2" t="b">
        <f t="shared" si="481"/>
        <v>1</v>
      </c>
      <c r="AN907" s="4" t="e">
        <f t="shared" si="493"/>
        <v>#N/A</v>
      </c>
      <c r="AO907" s="4" t="e">
        <f t="shared" si="494"/>
        <v>#N/A</v>
      </c>
      <c r="AP907" s="2" t="str">
        <f>IF(AD907,
  IF(ISBLANK(H907),
    AP906,
    IF(LEN(H907)=1,
      IF(OR(UPPER(H907)="A",UPPER(H907)="I"),
        EINSTELLUNGEN!$D$21,
        IF(OR(UPPER(H907)="B",UPPER(H907)="M"),
          EINSTELLUNGEN!$D$22,
          IF(OR(UPPER(H907)="C",UPPER(H907)="S"),
            EINSTELLUNGEN!$D$23,
            IF(UPPER(H907)="D",
              EINSTELLUNGEN!$D$24,
              IF(UPPER(H907)="E",
                EINSTELLUNGEN!$D$25,
                UPPER(H907)))))),
      IF(ISNUMBER(H907),
        EINSTELLUNGEN!$D$20&amp;H907,
        UPPER(H907)))),
  "")</f>
        <v/>
      </c>
      <c r="AQ907" s="2" t="str">
        <f t="shared" si="495"/>
        <v/>
      </c>
      <c r="AR907" s="2">
        <f t="shared" si="496"/>
        <v>0</v>
      </c>
      <c r="AS907" s="145">
        <f t="shared" si="497"/>
        <v>0.33333333333333331</v>
      </c>
      <c r="AT907" s="2">
        <f t="shared" si="498"/>
        <v>0</v>
      </c>
      <c r="AU907" s="2">
        <f t="shared" si="499"/>
        <v>0</v>
      </c>
      <c r="AV907" s="2">
        <f t="shared" si="500"/>
        <v>0</v>
      </c>
      <c r="AW907" s="2">
        <f t="shared" si="501"/>
        <v>0</v>
      </c>
      <c r="AX907" s="2">
        <f t="shared" si="482"/>
        <v>0</v>
      </c>
      <c r="AY907" s="2">
        <f t="shared" si="502"/>
        <v>0</v>
      </c>
      <c r="AZ907" s="145" t="e">
        <f t="shared" si="503"/>
        <v>#N/A</v>
      </c>
      <c r="BA907" s="145" t="e">
        <f t="shared" si="504"/>
        <v>#N/A</v>
      </c>
      <c r="BB907" s="145">
        <f t="shared" si="505"/>
        <v>2.083333333333337E-2</v>
      </c>
      <c r="BC907" s="2">
        <f>IF(AM907,
  IF(AND(AL907=$J$31,_xlfn.DAYS(AH907,DATE(AI907,1,1))&lt;7),
    MAX(0,EINSTELLUNGEN!$D$12+1-WEEKDAY(DATE(EINSTELLUNGEN!$D$9,EINSTELLUNGEN!$D$10,1),2)),
    IF(AL907=$J$33,
      MIN(EINSTELLUNGEN!$D$12,WEEKDAY(DATE(EINSTELLUNGEN!$D$9,12,31),2)),
      EINSTELLUNGEN!$D$12
  )) - SUMIF(AL$50:AL$2500,"="&amp;AL907,AX$50:AX$2500),
  0)</f>
        <v>3</v>
      </c>
      <c r="BD907" s="2">
        <f t="shared" si="506"/>
        <v>0.33333333333333331</v>
      </c>
      <c r="BE907" s="2">
        <f t="shared" si="507"/>
        <v>0</v>
      </c>
    </row>
    <row r="908" spans="1:57" ht="10.5" customHeight="1">
      <c r="A908" s="1" t="str">
        <f t="shared" ca="1" si="483"/>
        <v/>
      </c>
      <c r="B908" s="1" t="str">
        <f t="shared" ca="1" si="484"/>
        <v/>
      </c>
      <c r="C908" s="1" t="str">
        <f t="shared" ca="1" si="485"/>
        <v/>
      </c>
      <c r="D908" s="1" t="str">
        <f t="shared" ca="1" si="486"/>
        <v/>
      </c>
      <c r="F908" s="10"/>
      <c r="G908" s="136" t="str">
        <f t="shared" si="487"/>
        <v/>
      </c>
      <c r="H908" s="27"/>
      <c r="I908" s="28"/>
      <c r="J908" s="28"/>
      <c r="K908" s="29"/>
      <c r="L908" s="214"/>
      <c r="M908" s="214"/>
      <c r="N908" s="214"/>
      <c r="O908" s="26" t="str">
        <f t="shared" si="488"/>
        <v/>
      </c>
      <c r="P908" s="218" t="str">
        <f t="shared" si="489"/>
        <v/>
      </c>
      <c r="Q908" s="26" t="str">
        <f t="shared" si="490"/>
        <v/>
      </c>
      <c r="R908" s="22"/>
      <c r="S908" s="99"/>
      <c r="T908" s="10"/>
      <c r="U908" s="229" t="str">
        <f t="shared" si="491"/>
        <v/>
      </c>
      <c r="V908" s="230"/>
      <c r="W908" s="230"/>
      <c r="X908" s="230"/>
      <c r="Y908" s="230"/>
      <c r="Z908" s="22" t="str">
        <f>""</f>
        <v/>
      </c>
      <c r="AB908" s="23" t="str">
        <f t="shared" si="492"/>
        <v/>
      </c>
      <c r="AC908" s="2" t="b">
        <f>COUNT(Q908:Q$2500)&gt;0</f>
        <v>0</v>
      </c>
      <c r="AD908" s="2" t="b">
        <f t="shared" si="475"/>
        <v>0</v>
      </c>
      <c r="AE908" s="2" t="b">
        <f t="shared" si="476"/>
        <v>0</v>
      </c>
      <c r="AF908" s="2" t="b">
        <f t="shared" si="477"/>
        <v>0</v>
      </c>
      <c r="AG908" s="2" t="b">
        <f>OR(
  AND(AC908,NOT(AC909)),
  AND(AF908,WEEKDAY(AH907,2)=EINSTELLUNGEN!$D$12),
  AND(AF908,AH908=$J$35)
)</f>
        <v>0</v>
      </c>
      <c r="AH908" s="2">
        <f>IF(AE908,AH907+IF(WEEKDAY(AH907+1,2)&lt;=EINSTELLUNGEN!$D$12,1,$J$36),AH907)</f>
        <v>42020</v>
      </c>
      <c r="AI908" s="2">
        <f t="shared" si="478"/>
        <v>2019</v>
      </c>
      <c r="AJ908" s="2">
        <f t="shared" si="479"/>
        <v>201901</v>
      </c>
      <c r="AK908" s="2">
        <f t="shared" si="480"/>
        <v>201901</v>
      </c>
      <c r="AL908" s="2">
        <f t="shared" si="508"/>
        <v>201903</v>
      </c>
      <c r="AM908" s="2" t="b">
        <f t="shared" si="481"/>
        <v>1</v>
      </c>
      <c r="AN908" s="4" t="e">
        <f t="shared" si="493"/>
        <v>#N/A</v>
      </c>
      <c r="AO908" s="4" t="e">
        <f t="shared" si="494"/>
        <v>#N/A</v>
      </c>
      <c r="AP908" s="2" t="str">
        <f>IF(AD908,
  IF(ISBLANK(H908),
    AP907,
    IF(LEN(H908)=1,
      IF(OR(UPPER(H908)="A",UPPER(H908)="I"),
        EINSTELLUNGEN!$D$21,
        IF(OR(UPPER(H908)="B",UPPER(H908)="M"),
          EINSTELLUNGEN!$D$22,
          IF(OR(UPPER(H908)="C",UPPER(H908)="S"),
            EINSTELLUNGEN!$D$23,
            IF(UPPER(H908)="D",
              EINSTELLUNGEN!$D$24,
              IF(UPPER(H908)="E",
                EINSTELLUNGEN!$D$25,
                UPPER(H908)))))),
      IF(ISNUMBER(H908),
        EINSTELLUNGEN!$D$20&amp;H908,
        UPPER(H908)))),
  "")</f>
        <v/>
      </c>
      <c r="AQ908" s="2" t="str">
        <f t="shared" si="495"/>
        <v/>
      </c>
      <c r="AR908" s="2">
        <f t="shared" si="496"/>
        <v>0</v>
      </c>
      <c r="AS908" s="145">
        <f t="shared" si="497"/>
        <v>0.33333333333333331</v>
      </c>
      <c r="AT908" s="2">
        <f t="shared" si="498"/>
        <v>0</v>
      </c>
      <c r="AU908" s="2">
        <f t="shared" si="499"/>
        <v>0</v>
      </c>
      <c r="AV908" s="2">
        <f t="shared" si="500"/>
        <v>0</v>
      </c>
      <c r="AW908" s="2">
        <f t="shared" si="501"/>
        <v>0</v>
      </c>
      <c r="AX908" s="2">
        <f t="shared" si="482"/>
        <v>0</v>
      </c>
      <c r="AY908" s="2">
        <f t="shared" si="502"/>
        <v>0</v>
      </c>
      <c r="AZ908" s="145" t="e">
        <f t="shared" si="503"/>
        <v>#N/A</v>
      </c>
      <c r="BA908" s="145" t="e">
        <f t="shared" si="504"/>
        <v>#N/A</v>
      </c>
      <c r="BB908" s="145">
        <f t="shared" si="505"/>
        <v>2.083333333333337E-2</v>
      </c>
      <c r="BC908" s="2">
        <f>IF(AM908,
  IF(AND(AL908=$J$31,_xlfn.DAYS(AH908,DATE(AI908,1,1))&lt;7),
    MAX(0,EINSTELLUNGEN!$D$12+1-WEEKDAY(DATE(EINSTELLUNGEN!$D$9,EINSTELLUNGEN!$D$10,1),2)),
    IF(AL908=$J$33,
      MIN(EINSTELLUNGEN!$D$12,WEEKDAY(DATE(EINSTELLUNGEN!$D$9,12,31),2)),
      EINSTELLUNGEN!$D$12
  )) - SUMIF(AL$50:AL$2500,"="&amp;AL908,AX$50:AX$2500),
  0)</f>
        <v>3</v>
      </c>
      <c r="BD908" s="2">
        <f t="shared" si="506"/>
        <v>0.33333333333333331</v>
      </c>
      <c r="BE908" s="2">
        <f t="shared" si="507"/>
        <v>0</v>
      </c>
    </row>
    <row r="909" spans="1:57" ht="10.5" customHeight="1">
      <c r="A909" s="1" t="str">
        <f t="shared" ca="1" si="483"/>
        <v/>
      </c>
      <c r="B909" s="1" t="str">
        <f t="shared" ca="1" si="484"/>
        <v/>
      </c>
      <c r="C909" s="1" t="str">
        <f t="shared" ca="1" si="485"/>
        <v/>
      </c>
      <c r="D909" s="1" t="str">
        <f t="shared" ca="1" si="486"/>
        <v/>
      </c>
      <c r="F909" s="10"/>
      <c r="G909" s="136" t="str">
        <f t="shared" si="487"/>
        <v/>
      </c>
      <c r="H909" s="27"/>
      <c r="I909" s="28"/>
      <c r="J909" s="28"/>
      <c r="K909" s="29"/>
      <c r="L909" s="214"/>
      <c r="M909" s="214"/>
      <c r="N909" s="214"/>
      <c r="O909" s="26" t="str">
        <f t="shared" si="488"/>
        <v/>
      </c>
      <c r="P909" s="218" t="str">
        <f t="shared" si="489"/>
        <v/>
      </c>
      <c r="Q909" s="26" t="str">
        <f t="shared" si="490"/>
        <v/>
      </c>
      <c r="R909" s="22"/>
      <c r="S909" s="99"/>
      <c r="T909" s="10"/>
      <c r="U909" s="229" t="str">
        <f t="shared" si="491"/>
        <v/>
      </c>
      <c r="V909" s="230"/>
      <c r="W909" s="230"/>
      <c r="X909" s="230"/>
      <c r="Y909" s="230"/>
      <c r="Z909" s="22" t="str">
        <f>""</f>
        <v/>
      </c>
      <c r="AB909" s="23" t="str">
        <f t="shared" si="492"/>
        <v/>
      </c>
      <c r="AC909" s="2" t="b">
        <f>COUNT(Q909:Q$2500)&gt;0</f>
        <v>0</v>
      </c>
      <c r="AD909" s="2" t="b">
        <f t="shared" si="475"/>
        <v>0</v>
      </c>
      <c r="AE909" s="2" t="b">
        <f t="shared" si="476"/>
        <v>0</v>
      </c>
      <c r="AF909" s="2" t="b">
        <f t="shared" si="477"/>
        <v>0</v>
      </c>
      <c r="AG909" s="2" t="b">
        <f>OR(
  AND(AC909,NOT(AC910)),
  AND(AF909,WEEKDAY(AH908,2)=EINSTELLUNGEN!$D$12),
  AND(AF909,AH909=$J$35)
)</f>
        <v>0</v>
      </c>
      <c r="AH909" s="2">
        <f>IF(AE909,AH908+IF(WEEKDAY(AH908+1,2)&lt;=EINSTELLUNGEN!$D$12,1,$J$36),AH908)</f>
        <v>42020</v>
      </c>
      <c r="AI909" s="2">
        <f t="shared" si="478"/>
        <v>2019</v>
      </c>
      <c r="AJ909" s="2">
        <f t="shared" si="479"/>
        <v>201901</v>
      </c>
      <c r="AK909" s="2">
        <f t="shared" si="480"/>
        <v>201901</v>
      </c>
      <c r="AL909" s="2">
        <f t="shared" si="508"/>
        <v>201903</v>
      </c>
      <c r="AM909" s="2" t="b">
        <f t="shared" si="481"/>
        <v>1</v>
      </c>
      <c r="AN909" s="4" t="e">
        <f t="shared" si="493"/>
        <v>#N/A</v>
      </c>
      <c r="AO909" s="4" t="e">
        <f t="shared" si="494"/>
        <v>#N/A</v>
      </c>
      <c r="AP909" s="2" t="str">
        <f>IF(AD909,
  IF(ISBLANK(H909),
    AP908,
    IF(LEN(H909)=1,
      IF(OR(UPPER(H909)="A",UPPER(H909)="I"),
        EINSTELLUNGEN!$D$21,
        IF(OR(UPPER(H909)="B",UPPER(H909)="M"),
          EINSTELLUNGEN!$D$22,
          IF(OR(UPPER(H909)="C",UPPER(H909)="S"),
            EINSTELLUNGEN!$D$23,
            IF(UPPER(H909)="D",
              EINSTELLUNGEN!$D$24,
              IF(UPPER(H909)="E",
                EINSTELLUNGEN!$D$25,
                UPPER(H909)))))),
      IF(ISNUMBER(H909),
        EINSTELLUNGEN!$D$20&amp;H909,
        UPPER(H909)))),
  "")</f>
        <v/>
      </c>
      <c r="AQ909" s="2" t="str">
        <f t="shared" si="495"/>
        <v/>
      </c>
      <c r="AR909" s="2">
        <f t="shared" si="496"/>
        <v>0</v>
      </c>
      <c r="AS909" s="145">
        <f t="shared" si="497"/>
        <v>0.33333333333333331</v>
      </c>
      <c r="AT909" s="2">
        <f t="shared" si="498"/>
        <v>0</v>
      </c>
      <c r="AU909" s="2">
        <f t="shared" si="499"/>
        <v>0</v>
      </c>
      <c r="AV909" s="2">
        <f t="shared" si="500"/>
        <v>0</v>
      </c>
      <c r="AW909" s="2">
        <f t="shared" si="501"/>
        <v>0</v>
      </c>
      <c r="AX909" s="2">
        <f t="shared" si="482"/>
        <v>0</v>
      </c>
      <c r="AY909" s="2">
        <f t="shared" si="502"/>
        <v>0</v>
      </c>
      <c r="AZ909" s="145" t="e">
        <f t="shared" si="503"/>
        <v>#N/A</v>
      </c>
      <c r="BA909" s="145" t="e">
        <f t="shared" si="504"/>
        <v>#N/A</v>
      </c>
      <c r="BB909" s="145">
        <f t="shared" si="505"/>
        <v>2.083333333333337E-2</v>
      </c>
      <c r="BC909" s="2">
        <f>IF(AM909,
  IF(AND(AL909=$J$31,_xlfn.DAYS(AH909,DATE(AI909,1,1))&lt;7),
    MAX(0,EINSTELLUNGEN!$D$12+1-WEEKDAY(DATE(EINSTELLUNGEN!$D$9,EINSTELLUNGEN!$D$10,1),2)),
    IF(AL909=$J$33,
      MIN(EINSTELLUNGEN!$D$12,WEEKDAY(DATE(EINSTELLUNGEN!$D$9,12,31),2)),
      EINSTELLUNGEN!$D$12
  )) - SUMIF(AL$50:AL$2500,"="&amp;AL909,AX$50:AX$2500),
  0)</f>
        <v>3</v>
      </c>
      <c r="BD909" s="2">
        <f t="shared" si="506"/>
        <v>0.33333333333333331</v>
      </c>
      <c r="BE909" s="2">
        <f t="shared" si="507"/>
        <v>0</v>
      </c>
    </row>
    <row r="910" spans="1:57" ht="10.5" customHeight="1">
      <c r="A910" s="1" t="str">
        <f t="shared" ca="1" si="483"/>
        <v/>
      </c>
      <c r="B910" s="1" t="str">
        <f t="shared" ca="1" si="484"/>
        <v/>
      </c>
      <c r="C910" s="1" t="str">
        <f t="shared" ca="1" si="485"/>
        <v/>
      </c>
      <c r="D910" s="1" t="str">
        <f t="shared" ca="1" si="486"/>
        <v/>
      </c>
      <c r="F910" s="10"/>
      <c r="G910" s="136" t="str">
        <f t="shared" si="487"/>
        <v/>
      </c>
      <c r="H910" s="27"/>
      <c r="I910" s="28"/>
      <c r="J910" s="28"/>
      <c r="K910" s="29"/>
      <c r="L910" s="214"/>
      <c r="M910" s="214"/>
      <c r="N910" s="214"/>
      <c r="O910" s="26" t="str">
        <f t="shared" si="488"/>
        <v/>
      </c>
      <c r="P910" s="218" t="str">
        <f t="shared" si="489"/>
        <v/>
      </c>
      <c r="Q910" s="26" t="str">
        <f t="shared" si="490"/>
        <v/>
      </c>
      <c r="R910" s="22"/>
      <c r="S910" s="99"/>
      <c r="T910" s="10"/>
      <c r="U910" s="229" t="str">
        <f t="shared" si="491"/>
        <v/>
      </c>
      <c r="V910" s="230"/>
      <c r="W910" s="230"/>
      <c r="X910" s="230"/>
      <c r="Y910" s="230"/>
      <c r="Z910" s="22" t="str">
        <f>""</f>
        <v/>
      </c>
      <c r="AB910" s="23" t="str">
        <f t="shared" si="492"/>
        <v/>
      </c>
      <c r="AC910" s="2" t="b">
        <f>COUNT(Q910:Q$2500)&gt;0</f>
        <v>0</v>
      </c>
      <c r="AD910" s="2" t="b">
        <f t="shared" si="475"/>
        <v>0</v>
      </c>
      <c r="AE910" s="2" t="b">
        <f t="shared" si="476"/>
        <v>0</v>
      </c>
      <c r="AF910" s="2" t="b">
        <f t="shared" si="477"/>
        <v>0</v>
      </c>
      <c r="AG910" s="2" t="b">
        <f>OR(
  AND(AC910,NOT(AC911)),
  AND(AF910,WEEKDAY(AH909,2)=EINSTELLUNGEN!$D$12),
  AND(AF910,AH910=$J$35)
)</f>
        <v>0</v>
      </c>
      <c r="AH910" s="2">
        <f>IF(AE910,AH909+IF(WEEKDAY(AH909+1,2)&lt;=EINSTELLUNGEN!$D$12,1,$J$36),AH909)</f>
        <v>42020</v>
      </c>
      <c r="AI910" s="2">
        <f t="shared" si="478"/>
        <v>2019</v>
      </c>
      <c r="AJ910" s="2">
        <f t="shared" si="479"/>
        <v>201901</v>
      </c>
      <c r="AK910" s="2">
        <f t="shared" si="480"/>
        <v>201901</v>
      </c>
      <c r="AL910" s="2">
        <f t="shared" si="508"/>
        <v>201903</v>
      </c>
      <c r="AM910" s="2" t="b">
        <f t="shared" si="481"/>
        <v>1</v>
      </c>
      <c r="AN910" s="4" t="e">
        <f t="shared" si="493"/>
        <v>#N/A</v>
      </c>
      <c r="AO910" s="4" t="e">
        <f t="shared" si="494"/>
        <v>#N/A</v>
      </c>
      <c r="AP910" s="2" t="str">
        <f>IF(AD910,
  IF(ISBLANK(H910),
    AP909,
    IF(LEN(H910)=1,
      IF(OR(UPPER(H910)="A",UPPER(H910)="I"),
        EINSTELLUNGEN!$D$21,
        IF(OR(UPPER(H910)="B",UPPER(H910)="M"),
          EINSTELLUNGEN!$D$22,
          IF(OR(UPPER(H910)="C",UPPER(H910)="S"),
            EINSTELLUNGEN!$D$23,
            IF(UPPER(H910)="D",
              EINSTELLUNGEN!$D$24,
              IF(UPPER(H910)="E",
                EINSTELLUNGEN!$D$25,
                UPPER(H910)))))),
      IF(ISNUMBER(H910),
        EINSTELLUNGEN!$D$20&amp;H910,
        UPPER(H910)))),
  "")</f>
        <v/>
      </c>
      <c r="AQ910" s="2" t="str">
        <f t="shared" si="495"/>
        <v/>
      </c>
      <c r="AR910" s="2">
        <f t="shared" si="496"/>
        <v>0</v>
      </c>
      <c r="AS910" s="145">
        <f t="shared" si="497"/>
        <v>0.33333333333333331</v>
      </c>
      <c r="AT910" s="2">
        <f t="shared" si="498"/>
        <v>0</v>
      </c>
      <c r="AU910" s="2">
        <f t="shared" si="499"/>
        <v>0</v>
      </c>
      <c r="AV910" s="2">
        <f t="shared" si="500"/>
        <v>0</v>
      </c>
      <c r="AW910" s="2">
        <f t="shared" si="501"/>
        <v>0</v>
      </c>
      <c r="AX910" s="2">
        <f t="shared" si="482"/>
        <v>0</v>
      </c>
      <c r="AY910" s="2">
        <f t="shared" si="502"/>
        <v>0</v>
      </c>
      <c r="AZ910" s="145" t="e">
        <f t="shared" si="503"/>
        <v>#N/A</v>
      </c>
      <c r="BA910" s="145" t="e">
        <f t="shared" si="504"/>
        <v>#N/A</v>
      </c>
      <c r="BB910" s="145">
        <f t="shared" si="505"/>
        <v>2.083333333333337E-2</v>
      </c>
      <c r="BC910" s="2">
        <f>IF(AM910,
  IF(AND(AL910=$J$31,_xlfn.DAYS(AH910,DATE(AI910,1,1))&lt;7),
    MAX(0,EINSTELLUNGEN!$D$12+1-WEEKDAY(DATE(EINSTELLUNGEN!$D$9,EINSTELLUNGEN!$D$10,1),2)),
    IF(AL910=$J$33,
      MIN(EINSTELLUNGEN!$D$12,WEEKDAY(DATE(EINSTELLUNGEN!$D$9,12,31),2)),
      EINSTELLUNGEN!$D$12
  )) - SUMIF(AL$50:AL$2500,"="&amp;AL910,AX$50:AX$2500),
  0)</f>
        <v>3</v>
      </c>
      <c r="BD910" s="2">
        <f t="shared" si="506"/>
        <v>0.33333333333333331</v>
      </c>
      <c r="BE910" s="2">
        <f t="shared" si="507"/>
        <v>0</v>
      </c>
    </row>
    <row r="911" spans="1:57" ht="10.5" customHeight="1">
      <c r="A911" s="1" t="str">
        <f t="shared" ca="1" si="483"/>
        <v/>
      </c>
      <c r="B911" s="1" t="str">
        <f t="shared" ca="1" si="484"/>
        <v/>
      </c>
      <c r="C911" s="1" t="str">
        <f t="shared" ca="1" si="485"/>
        <v/>
      </c>
      <c r="D911" s="1" t="str">
        <f t="shared" ca="1" si="486"/>
        <v/>
      </c>
      <c r="F911" s="10"/>
      <c r="G911" s="136" t="str">
        <f t="shared" si="487"/>
        <v/>
      </c>
      <c r="H911" s="27"/>
      <c r="I911" s="28"/>
      <c r="J911" s="28"/>
      <c r="K911" s="29"/>
      <c r="L911" s="214"/>
      <c r="M911" s="214"/>
      <c r="N911" s="214"/>
      <c r="O911" s="26" t="str">
        <f t="shared" si="488"/>
        <v/>
      </c>
      <c r="P911" s="218" t="str">
        <f t="shared" si="489"/>
        <v/>
      </c>
      <c r="Q911" s="26" t="str">
        <f t="shared" si="490"/>
        <v/>
      </c>
      <c r="R911" s="22"/>
      <c r="S911" s="99"/>
      <c r="T911" s="10"/>
      <c r="U911" s="229" t="str">
        <f t="shared" si="491"/>
        <v/>
      </c>
      <c r="V911" s="230"/>
      <c r="W911" s="230"/>
      <c r="X911" s="230"/>
      <c r="Y911" s="230"/>
      <c r="Z911" s="22" t="str">
        <f>""</f>
        <v/>
      </c>
      <c r="AB911" s="23" t="str">
        <f t="shared" si="492"/>
        <v/>
      </c>
      <c r="AC911" s="2" t="b">
        <f>COUNT(Q911:Q$2500)&gt;0</f>
        <v>0</v>
      </c>
      <c r="AD911" s="2" t="b">
        <f t="shared" si="475"/>
        <v>0</v>
      </c>
      <c r="AE911" s="2" t="b">
        <f t="shared" si="476"/>
        <v>0</v>
      </c>
      <c r="AF911" s="2" t="b">
        <f t="shared" si="477"/>
        <v>0</v>
      </c>
      <c r="AG911" s="2" t="b">
        <f>OR(
  AND(AC911,NOT(AC912)),
  AND(AF911,WEEKDAY(AH910,2)=EINSTELLUNGEN!$D$12),
  AND(AF911,AH911=$J$35)
)</f>
        <v>0</v>
      </c>
      <c r="AH911" s="2">
        <f>IF(AE911,AH910+IF(WEEKDAY(AH910+1,2)&lt;=EINSTELLUNGEN!$D$12,1,$J$36),AH910)</f>
        <v>42020</v>
      </c>
      <c r="AI911" s="2">
        <f t="shared" si="478"/>
        <v>2019</v>
      </c>
      <c r="AJ911" s="2">
        <f t="shared" si="479"/>
        <v>201901</v>
      </c>
      <c r="AK911" s="2">
        <f t="shared" si="480"/>
        <v>201901</v>
      </c>
      <c r="AL911" s="2">
        <f t="shared" si="508"/>
        <v>201903</v>
      </c>
      <c r="AM911" s="2" t="b">
        <f t="shared" si="481"/>
        <v>1</v>
      </c>
      <c r="AN911" s="4" t="e">
        <f t="shared" si="493"/>
        <v>#N/A</v>
      </c>
      <c r="AO911" s="4" t="e">
        <f t="shared" si="494"/>
        <v>#N/A</v>
      </c>
      <c r="AP911" s="2" t="str">
        <f>IF(AD911,
  IF(ISBLANK(H911),
    AP910,
    IF(LEN(H911)=1,
      IF(OR(UPPER(H911)="A",UPPER(H911)="I"),
        EINSTELLUNGEN!$D$21,
        IF(OR(UPPER(H911)="B",UPPER(H911)="M"),
          EINSTELLUNGEN!$D$22,
          IF(OR(UPPER(H911)="C",UPPER(H911)="S"),
            EINSTELLUNGEN!$D$23,
            IF(UPPER(H911)="D",
              EINSTELLUNGEN!$D$24,
              IF(UPPER(H911)="E",
                EINSTELLUNGEN!$D$25,
                UPPER(H911)))))),
      IF(ISNUMBER(H911),
        EINSTELLUNGEN!$D$20&amp;H911,
        UPPER(H911)))),
  "")</f>
        <v/>
      </c>
      <c r="AQ911" s="2" t="str">
        <f t="shared" si="495"/>
        <v/>
      </c>
      <c r="AR911" s="2">
        <f t="shared" si="496"/>
        <v>0</v>
      </c>
      <c r="AS911" s="145">
        <f t="shared" si="497"/>
        <v>0.33333333333333331</v>
      </c>
      <c r="AT911" s="2">
        <f t="shared" si="498"/>
        <v>0</v>
      </c>
      <c r="AU911" s="2">
        <f t="shared" si="499"/>
        <v>0</v>
      </c>
      <c r="AV911" s="2">
        <f t="shared" si="500"/>
        <v>0</v>
      </c>
      <c r="AW911" s="2">
        <f t="shared" si="501"/>
        <v>0</v>
      </c>
      <c r="AX911" s="2">
        <f t="shared" si="482"/>
        <v>0</v>
      </c>
      <c r="AY911" s="2">
        <f t="shared" si="502"/>
        <v>0</v>
      </c>
      <c r="AZ911" s="145" t="e">
        <f t="shared" si="503"/>
        <v>#N/A</v>
      </c>
      <c r="BA911" s="145" t="e">
        <f t="shared" si="504"/>
        <v>#N/A</v>
      </c>
      <c r="BB911" s="145">
        <f t="shared" si="505"/>
        <v>2.083333333333337E-2</v>
      </c>
      <c r="BC911" s="2">
        <f>IF(AM911,
  IF(AND(AL911=$J$31,_xlfn.DAYS(AH911,DATE(AI911,1,1))&lt;7),
    MAX(0,EINSTELLUNGEN!$D$12+1-WEEKDAY(DATE(EINSTELLUNGEN!$D$9,EINSTELLUNGEN!$D$10,1),2)),
    IF(AL911=$J$33,
      MIN(EINSTELLUNGEN!$D$12,WEEKDAY(DATE(EINSTELLUNGEN!$D$9,12,31),2)),
      EINSTELLUNGEN!$D$12
  )) - SUMIF(AL$50:AL$2500,"="&amp;AL911,AX$50:AX$2500),
  0)</f>
        <v>3</v>
      </c>
      <c r="BD911" s="2">
        <f t="shared" si="506"/>
        <v>0.33333333333333331</v>
      </c>
      <c r="BE911" s="2">
        <f t="shared" si="507"/>
        <v>0</v>
      </c>
    </row>
    <row r="912" spans="1:57" ht="10.5" customHeight="1">
      <c r="A912" s="1" t="str">
        <f t="shared" ca="1" si="483"/>
        <v/>
      </c>
      <c r="B912" s="1" t="str">
        <f t="shared" ca="1" si="484"/>
        <v/>
      </c>
      <c r="C912" s="1" t="str">
        <f t="shared" ca="1" si="485"/>
        <v/>
      </c>
      <c r="D912" s="1" t="str">
        <f t="shared" ca="1" si="486"/>
        <v/>
      </c>
      <c r="F912" s="10"/>
      <c r="G912" s="136" t="str">
        <f t="shared" si="487"/>
        <v/>
      </c>
      <c r="H912" s="27"/>
      <c r="I912" s="28"/>
      <c r="J912" s="28"/>
      <c r="K912" s="29"/>
      <c r="L912" s="214"/>
      <c r="M912" s="214"/>
      <c r="N912" s="214"/>
      <c r="O912" s="26" t="str">
        <f t="shared" si="488"/>
        <v/>
      </c>
      <c r="P912" s="218" t="str">
        <f t="shared" si="489"/>
        <v/>
      </c>
      <c r="Q912" s="26" t="str">
        <f t="shared" si="490"/>
        <v/>
      </c>
      <c r="R912" s="22"/>
      <c r="S912" s="99"/>
      <c r="T912" s="10"/>
      <c r="U912" s="229" t="str">
        <f t="shared" si="491"/>
        <v/>
      </c>
      <c r="V912" s="230"/>
      <c r="W912" s="230"/>
      <c r="X912" s="230"/>
      <c r="Y912" s="230"/>
      <c r="Z912" s="22" t="str">
        <f>""</f>
        <v/>
      </c>
      <c r="AB912" s="23" t="str">
        <f t="shared" si="492"/>
        <v/>
      </c>
      <c r="AC912" s="2" t="b">
        <f>COUNT(Q912:Q$2500)&gt;0</f>
        <v>0</v>
      </c>
      <c r="AD912" s="2" t="b">
        <f t="shared" si="475"/>
        <v>0</v>
      </c>
      <c r="AE912" s="2" t="b">
        <f t="shared" si="476"/>
        <v>0</v>
      </c>
      <c r="AF912" s="2" t="b">
        <f t="shared" si="477"/>
        <v>0</v>
      </c>
      <c r="AG912" s="2" t="b">
        <f>OR(
  AND(AC912,NOT(AC913)),
  AND(AF912,WEEKDAY(AH911,2)=EINSTELLUNGEN!$D$12),
  AND(AF912,AH912=$J$35)
)</f>
        <v>0</v>
      </c>
      <c r="AH912" s="2">
        <f>IF(AE912,AH911+IF(WEEKDAY(AH911+1,2)&lt;=EINSTELLUNGEN!$D$12,1,$J$36),AH911)</f>
        <v>42020</v>
      </c>
      <c r="AI912" s="2">
        <f t="shared" si="478"/>
        <v>2019</v>
      </c>
      <c r="AJ912" s="2">
        <f t="shared" si="479"/>
        <v>201901</v>
      </c>
      <c r="AK912" s="2">
        <f t="shared" si="480"/>
        <v>201901</v>
      </c>
      <c r="AL912" s="2">
        <f t="shared" si="508"/>
        <v>201903</v>
      </c>
      <c r="AM912" s="2" t="b">
        <f t="shared" si="481"/>
        <v>1</v>
      </c>
      <c r="AN912" s="4" t="e">
        <f t="shared" si="493"/>
        <v>#N/A</v>
      </c>
      <c r="AO912" s="4" t="e">
        <f t="shared" si="494"/>
        <v>#N/A</v>
      </c>
      <c r="AP912" s="2" t="str">
        <f>IF(AD912,
  IF(ISBLANK(H912),
    AP911,
    IF(LEN(H912)=1,
      IF(OR(UPPER(H912)="A",UPPER(H912)="I"),
        EINSTELLUNGEN!$D$21,
        IF(OR(UPPER(H912)="B",UPPER(H912)="M"),
          EINSTELLUNGEN!$D$22,
          IF(OR(UPPER(H912)="C",UPPER(H912)="S"),
            EINSTELLUNGEN!$D$23,
            IF(UPPER(H912)="D",
              EINSTELLUNGEN!$D$24,
              IF(UPPER(H912)="E",
                EINSTELLUNGEN!$D$25,
                UPPER(H912)))))),
      IF(ISNUMBER(H912),
        EINSTELLUNGEN!$D$20&amp;H912,
        UPPER(H912)))),
  "")</f>
        <v/>
      </c>
      <c r="AQ912" s="2" t="str">
        <f t="shared" si="495"/>
        <v/>
      </c>
      <c r="AR912" s="2">
        <f t="shared" si="496"/>
        <v>0</v>
      </c>
      <c r="AS912" s="145">
        <f t="shared" si="497"/>
        <v>0.33333333333333331</v>
      </c>
      <c r="AT912" s="2">
        <f t="shared" si="498"/>
        <v>0</v>
      </c>
      <c r="AU912" s="2">
        <f t="shared" si="499"/>
        <v>0</v>
      </c>
      <c r="AV912" s="2">
        <f t="shared" si="500"/>
        <v>0</v>
      </c>
      <c r="AW912" s="2">
        <f t="shared" si="501"/>
        <v>0</v>
      </c>
      <c r="AX912" s="2">
        <f t="shared" si="482"/>
        <v>0</v>
      </c>
      <c r="AY912" s="2">
        <f t="shared" si="502"/>
        <v>0</v>
      </c>
      <c r="AZ912" s="145" t="e">
        <f t="shared" si="503"/>
        <v>#N/A</v>
      </c>
      <c r="BA912" s="145" t="e">
        <f t="shared" si="504"/>
        <v>#N/A</v>
      </c>
      <c r="BB912" s="145">
        <f t="shared" si="505"/>
        <v>2.083333333333337E-2</v>
      </c>
      <c r="BC912" s="2">
        <f>IF(AM912,
  IF(AND(AL912=$J$31,_xlfn.DAYS(AH912,DATE(AI912,1,1))&lt;7),
    MAX(0,EINSTELLUNGEN!$D$12+1-WEEKDAY(DATE(EINSTELLUNGEN!$D$9,EINSTELLUNGEN!$D$10,1),2)),
    IF(AL912=$J$33,
      MIN(EINSTELLUNGEN!$D$12,WEEKDAY(DATE(EINSTELLUNGEN!$D$9,12,31),2)),
      EINSTELLUNGEN!$D$12
  )) - SUMIF(AL$50:AL$2500,"="&amp;AL912,AX$50:AX$2500),
  0)</f>
        <v>3</v>
      </c>
      <c r="BD912" s="2">
        <f t="shared" si="506"/>
        <v>0.33333333333333331</v>
      </c>
      <c r="BE912" s="2">
        <f t="shared" si="507"/>
        <v>0</v>
      </c>
    </row>
    <row r="913" spans="1:57" ht="10.5" customHeight="1">
      <c r="A913" s="1" t="str">
        <f t="shared" ca="1" si="483"/>
        <v/>
      </c>
      <c r="B913" s="1" t="str">
        <f t="shared" ca="1" si="484"/>
        <v/>
      </c>
      <c r="C913" s="1" t="str">
        <f t="shared" ca="1" si="485"/>
        <v/>
      </c>
      <c r="D913" s="1" t="str">
        <f t="shared" ca="1" si="486"/>
        <v/>
      </c>
      <c r="F913" s="10"/>
      <c r="G913" s="136" t="str">
        <f t="shared" si="487"/>
        <v/>
      </c>
      <c r="H913" s="27"/>
      <c r="I913" s="28"/>
      <c r="J913" s="28"/>
      <c r="K913" s="29"/>
      <c r="L913" s="214"/>
      <c r="M913" s="214"/>
      <c r="N913" s="214"/>
      <c r="O913" s="26" t="str">
        <f t="shared" si="488"/>
        <v/>
      </c>
      <c r="P913" s="218" t="str">
        <f t="shared" si="489"/>
        <v/>
      </c>
      <c r="Q913" s="26" t="str">
        <f t="shared" si="490"/>
        <v/>
      </c>
      <c r="R913" s="22"/>
      <c r="S913" s="99"/>
      <c r="T913" s="10"/>
      <c r="U913" s="229" t="str">
        <f t="shared" si="491"/>
        <v/>
      </c>
      <c r="V913" s="230"/>
      <c r="W913" s="230"/>
      <c r="X913" s="230"/>
      <c r="Y913" s="230"/>
      <c r="Z913" s="22" t="str">
        <f>""</f>
        <v/>
      </c>
      <c r="AB913" s="23" t="str">
        <f t="shared" si="492"/>
        <v/>
      </c>
      <c r="AC913" s="2" t="b">
        <f>COUNT(Q913:Q$2500)&gt;0</f>
        <v>0</v>
      </c>
      <c r="AD913" s="2" t="b">
        <f t="shared" si="475"/>
        <v>0</v>
      </c>
      <c r="AE913" s="2" t="b">
        <f t="shared" si="476"/>
        <v>0</v>
      </c>
      <c r="AF913" s="2" t="b">
        <f t="shared" si="477"/>
        <v>0</v>
      </c>
      <c r="AG913" s="2" t="b">
        <f>OR(
  AND(AC913,NOT(AC914)),
  AND(AF913,WEEKDAY(AH912,2)=EINSTELLUNGEN!$D$12),
  AND(AF913,AH913=$J$35)
)</f>
        <v>0</v>
      </c>
      <c r="AH913" s="2">
        <f>IF(AE913,AH912+IF(WEEKDAY(AH912+1,2)&lt;=EINSTELLUNGEN!$D$12,1,$J$36),AH912)</f>
        <v>42020</v>
      </c>
      <c r="AI913" s="2">
        <f t="shared" si="478"/>
        <v>2019</v>
      </c>
      <c r="AJ913" s="2">
        <f t="shared" si="479"/>
        <v>201901</v>
      </c>
      <c r="AK913" s="2">
        <f t="shared" si="480"/>
        <v>201901</v>
      </c>
      <c r="AL913" s="2">
        <f t="shared" si="508"/>
        <v>201903</v>
      </c>
      <c r="AM913" s="2" t="b">
        <f t="shared" si="481"/>
        <v>1</v>
      </c>
      <c r="AN913" s="4" t="e">
        <f t="shared" si="493"/>
        <v>#N/A</v>
      </c>
      <c r="AO913" s="4" t="e">
        <f t="shared" si="494"/>
        <v>#N/A</v>
      </c>
      <c r="AP913" s="2" t="str">
        <f>IF(AD913,
  IF(ISBLANK(H913),
    AP912,
    IF(LEN(H913)=1,
      IF(OR(UPPER(H913)="A",UPPER(H913)="I"),
        EINSTELLUNGEN!$D$21,
        IF(OR(UPPER(H913)="B",UPPER(H913)="M"),
          EINSTELLUNGEN!$D$22,
          IF(OR(UPPER(H913)="C",UPPER(H913)="S"),
            EINSTELLUNGEN!$D$23,
            IF(UPPER(H913)="D",
              EINSTELLUNGEN!$D$24,
              IF(UPPER(H913)="E",
                EINSTELLUNGEN!$D$25,
                UPPER(H913)))))),
      IF(ISNUMBER(H913),
        EINSTELLUNGEN!$D$20&amp;H913,
        UPPER(H913)))),
  "")</f>
        <v/>
      </c>
      <c r="AQ913" s="2" t="str">
        <f t="shared" si="495"/>
        <v/>
      </c>
      <c r="AR913" s="2">
        <f t="shared" si="496"/>
        <v>0</v>
      </c>
      <c r="AS913" s="145">
        <f t="shared" si="497"/>
        <v>0.33333333333333331</v>
      </c>
      <c r="AT913" s="2">
        <f t="shared" si="498"/>
        <v>0</v>
      </c>
      <c r="AU913" s="2">
        <f t="shared" si="499"/>
        <v>0</v>
      </c>
      <c r="AV913" s="2">
        <f t="shared" si="500"/>
        <v>0</v>
      </c>
      <c r="AW913" s="2">
        <f t="shared" si="501"/>
        <v>0</v>
      </c>
      <c r="AX913" s="2">
        <f t="shared" si="482"/>
        <v>0</v>
      </c>
      <c r="AY913" s="2">
        <f t="shared" si="502"/>
        <v>0</v>
      </c>
      <c r="AZ913" s="145" t="e">
        <f t="shared" si="503"/>
        <v>#N/A</v>
      </c>
      <c r="BA913" s="145" t="e">
        <f t="shared" si="504"/>
        <v>#N/A</v>
      </c>
      <c r="BB913" s="145">
        <f t="shared" si="505"/>
        <v>2.083333333333337E-2</v>
      </c>
      <c r="BC913" s="2">
        <f>IF(AM913,
  IF(AND(AL913=$J$31,_xlfn.DAYS(AH913,DATE(AI913,1,1))&lt;7),
    MAX(0,EINSTELLUNGEN!$D$12+1-WEEKDAY(DATE(EINSTELLUNGEN!$D$9,EINSTELLUNGEN!$D$10,1),2)),
    IF(AL913=$J$33,
      MIN(EINSTELLUNGEN!$D$12,WEEKDAY(DATE(EINSTELLUNGEN!$D$9,12,31),2)),
      EINSTELLUNGEN!$D$12
  )) - SUMIF(AL$50:AL$2500,"="&amp;AL913,AX$50:AX$2500),
  0)</f>
        <v>3</v>
      </c>
      <c r="BD913" s="2">
        <f t="shared" si="506"/>
        <v>0.33333333333333331</v>
      </c>
      <c r="BE913" s="2">
        <f t="shared" si="507"/>
        <v>0</v>
      </c>
    </row>
    <row r="914" spans="1:57" ht="10.5" customHeight="1">
      <c r="A914" s="1" t="str">
        <f t="shared" ca="1" si="483"/>
        <v/>
      </c>
      <c r="B914" s="1" t="str">
        <f t="shared" ca="1" si="484"/>
        <v/>
      </c>
      <c r="C914" s="1" t="str">
        <f t="shared" ca="1" si="485"/>
        <v/>
      </c>
      <c r="D914" s="1" t="str">
        <f t="shared" ca="1" si="486"/>
        <v/>
      </c>
      <c r="F914" s="10"/>
      <c r="G914" s="136" t="str">
        <f t="shared" si="487"/>
        <v/>
      </c>
      <c r="H914" s="27"/>
      <c r="I914" s="28"/>
      <c r="J914" s="28"/>
      <c r="K914" s="29"/>
      <c r="L914" s="214"/>
      <c r="M914" s="214"/>
      <c r="N914" s="214"/>
      <c r="O914" s="26" t="str">
        <f t="shared" si="488"/>
        <v/>
      </c>
      <c r="P914" s="218" t="str">
        <f t="shared" si="489"/>
        <v/>
      </c>
      <c r="Q914" s="26" t="str">
        <f t="shared" si="490"/>
        <v/>
      </c>
      <c r="R914" s="22"/>
      <c r="S914" s="99"/>
      <c r="T914" s="10"/>
      <c r="U914" s="229" t="str">
        <f t="shared" si="491"/>
        <v/>
      </c>
      <c r="V914" s="230"/>
      <c r="W914" s="230"/>
      <c r="X914" s="230"/>
      <c r="Y914" s="230"/>
      <c r="Z914" s="22" t="str">
        <f>""</f>
        <v/>
      </c>
      <c r="AB914" s="23" t="str">
        <f t="shared" si="492"/>
        <v/>
      </c>
      <c r="AC914" s="2" t="b">
        <f>COUNT(Q914:Q$2500)&gt;0</f>
        <v>0</v>
      </c>
      <c r="AD914" s="2" t="b">
        <f t="shared" si="475"/>
        <v>0</v>
      </c>
      <c r="AE914" s="2" t="b">
        <f t="shared" si="476"/>
        <v>0</v>
      </c>
      <c r="AF914" s="2" t="b">
        <f t="shared" si="477"/>
        <v>0</v>
      </c>
      <c r="AG914" s="2" t="b">
        <f>OR(
  AND(AC914,NOT(AC915)),
  AND(AF914,WEEKDAY(AH913,2)=EINSTELLUNGEN!$D$12),
  AND(AF914,AH914=$J$35)
)</f>
        <v>0</v>
      </c>
      <c r="AH914" s="2">
        <f>IF(AE914,AH913+IF(WEEKDAY(AH913+1,2)&lt;=EINSTELLUNGEN!$D$12,1,$J$36),AH913)</f>
        <v>42020</v>
      </c>
      <c r="AI914" s="2">
        <f t="shared" si="478"/>
        <v>2019</v>
      </c>
      <c r="AJ914" s="2">
        <f t="shared" si="479"/>
        <v>201901</v>
      </c>
      <c r="AK914" s="2">
        <f t="shared" si="480"/>
        <v>201901</v>
      </c>
      <c r="AL914" s="2">
        <f t="shared" si="508"/>
        <v>201903</v>
      </c>
      <c r="AM914" s="2" t="b">
        <f t="shared" si="481"/>
        <v>1</v>
      </c>
      <c r="AN914" s="4" t="e">
        <f t="shared" si="493"/>
        <v>#N/A</v>
      </c>
      <c r="AO914" s="4" t="e">
        <f t="shared" si="494"/>
        <v>#N/A</v>
      </c>
      <c r="AP914" s="2" t="str">
        <f>IF(AD914,
  IF(ISBLANK(H914),
    AP913,
    IF(LEN(H914)=1,
      IF(OR(UPPER(H914)="A",UPPER(H914)="I"),
        EINSTELLUNGEN!$D$21,
        IF(OR(UPPER(H914)="B",UPPER(H914)="M"),
          EINSTELLUNGEN!$D$22,
          IF(OR(UPPER(H914)="C",UPPER(H914)="S"),
            EINSTELLUNGEN!$D$23,
            IF(UPPER(H914)="D",
              EINSTELLUNGEN!$D$24,
              IF(UPPER(H914)="E",
                EINSTELLUNGEN!$D$25,
                UPPER(H914)))))),
      IF(ISNUMBER(H914),
        EINSTELLUNGEN!$D$20&amp;H914,
        UPPER(H914)))),
  "")</f>
        <v/>
      </c>
      <c r="AQ914" s="2" t="str">
        <f t="shared" si="495"/>
        <v/>
      </c>
      <c r="AR914" s="2">
        <f t="shared" si="496"/>
        <v>0</v>
      </c>
      <c r="AS914" s="145">
        <f t="shared" si="497"/>
        <v>0.33333333333333331</v>
      </c>
      <c r="AT914" s="2">
        <f t="shared" si="498"/>
        <v>0</v>
      </c>
      <c r="AU914" s="2">
        <f t="shared" si="499"/>
        <v>0</v>
      </c>
      <c r="AV914" s="2">
        <f t="shared" si="500"/>
        <v>0</v>
      </c>
      <c r="AW914" s="2">
        <f t="shared" si="501"/>
        <v>0</v>
      </c>
      <c r="AX914" s="2">
        <f t="shared" si="482"/>
        <v>0</v>
      </c>
      <c r="AY914" s="2">
        <f t="shared" si="502"/>
        <v>0</v>
      </c>
      <c r="AZ914" s="145" t="e">
        <f t="shared" si="503"/>
        <v>#N/A</v>
      </c>
      <c r="BA914" s="145" t="e">
        <f t="shared" si="504"/>
        <v>#N/A</v>
      </c>
      <c r="BB914" s="145">
        <f t="shared" si="505"/>
        <v>2.083333333333337E-2</v>
      </c>
      <c r="BC914" s="2">
        <f>IF(AM914,
  IF(AND(AL914=$J$31,_xlfn.DAYS(AH914,DATE(AI914,1,1))&lt;7),
    MAX(0,EINSTELLUNGEN!$D$12+1-WEEKDAY(DATE(EINSTELLUNGEN!$D$9,EINSTELLUNGEN!$D$10,1),2)),
    IF(AL914=$J$33,
      MIN(EINSTELLUNGEN!$D$12,WEEKDAY(DATE(EINSTELLUNGEN!$D$9,12,31),2)),
      EINSTELLUNGEN!$D$12
  )) - SUMIF(AL$50:AL$2500,"="&amp;AL914,AX$50:AX$2500),
  0)</f>
        <v>3</v>
      </c>
      <c r="BD914" s="2">
        <f t="shared" si="506"/>
        <v>0.33333333333333331</v>
      </c>
      <c r="BE914" s="2">
        <f t="shared" si="507"/>
        <v>0</v>
      </c>
    </row>
    <row r="915" spans="1:57" ht="10.5" customHeight="1">
      <c r="A915" s="1" t="str">
        <f t="shared" ca="1" si="483"/>
        <v/>
      </c>
      <c r="B915" s="1" t="str">
        <f t="shared" ca="1" si="484"/>
        <v/>
      </c>
      <c r="C915" s="1" t="str">
        <f t="shared" ca="1" si="485"/>
        <v/>
      </c>
      <c r="D915" s="1" t="str">
        <f t="shared" ca="1" si="486"/>
        <v/>
      </c>
      <c r="F915" s="10"/>
      <c r="G915" s="136" t="str">
        <f t="shared" si="487"/>
        <v/>
      </c>
      <c r="H915" s="27"/>
      <c r="I915" s="28"/>
      <c r="J915" s="28"/>
      <c r="K915" s="29"/>
      <c r="L915" s="214"/>
      <c r="M915" s="214"/>
      <c r="N915" s="214"/>
      <c r="O915" s="26" t="str">
        <f t="shared" si="488"/>
        <v/>
      </c>
      <c r="P915" s="218" t="str">
        <f t="shared" si="489"/>
        <v/>
      </c>
      <c r="Q915" s="26" t="str">
        <f t="shared" si="490"/>
        <v/>
      </c>
      <c r="R915" s="22"/>
      <c r="S915" s="99"/>
      <c r="T915" s="10"/>
      <c r="U915" s="229" t="str">
        <f t="shared" si="491"/>
        <v/>
      </c>
      <c r="V915" s="230"/>
      <c r="W915" s="230"/>
      <c r="X915" s="230"/>
      <c r="Y915" s="230"/>
      <c r="Z915" s="22" t="str">
        <f>""</f>
        <v/>
      </c>
      <c r="AB915" s="23" t="str">
        <f t="shared" si="492"/>
        <v/>
      </c>
      <c r="AC915" s="2" t="b">
        <f>COUNT(Q915:Q$2500)&gt;0</f>
        <v>0</v>
      </c>
      <c r="AD915" s="2" t="b">
        <f t="shared" si="475"/>
        <v>0</v>
      </c>
      <c r="AE915" s="2" t="b">
        <f t="shared" si="476"/>
        <v>0</v>
      </c>
      <c r="AF915" s="2" t="b">
        <f t="shared" si="477"/>
        <v>0</v>
      </c>
      <c r="AG915" s="2" t="b">
        <f>OR(
  AND(AC915,NOT(AC916)),
  AND(AF915,WEEKDAY(AH914,2)=EINSTELLUNGEN!$D$12),
  AND(AF915,AH915=$J$35)
)</f>
        <v>0</v>
      </c>
      <c r="AH915" s="2">
        <f>IF(AE915,AH914+IF(WEEKDAY(AH914+1,2)&lt;=EINSTELLUNGEN!$D$12,1,$J$36),AH914)</f>
        <v>42020</v>
      </c>
      <c r="AI915" s="2">
        <f t="shared" si="478"/>
        <v>2019</v>
      </c>
      <c r="AJ915" s="2">
        <f t="shared" si="479"/>
        <v>201901</v>
      </c>
      <c r="AK915" s="2">
        <f t="shared" si="480"/>
        <v>201901</v>
      </c>
      <c r="AL915" s="2">
        <f t="shared" si="508"/>
        <v>201903</v>
      </c>
      <c r="AM915" s="2" t="b">
        <f t="shared" si="481"/>
        <v>1</v>
      </c>
      <c r="AN915" s="4" t="e">
        <f t="shared" si="493"/>
        <v>#N/A</v>
      </c>
      <c r="AO915" s="4" t="e">
        <f t="shared" si="494"/>
        <v>#N/A</v>
      </c>
      <c r="AP915" s="2" t="str">
        <f>IF(AD915,
  IF(ISBLANK(H915),
    AP914,
    IF(LEN(H915)=1,
      IF(OR(UPPER(H915)="A",UPPER(H915)="I"),
        EINSTELLUNGEN!$D$21,
        IF(OR(UPPER(H915)="B",UPPER(H915)="M"),
          EINSTELLUNGEN!$D$22,
          IF(OR(UPPER(H915)="C",UPPER(H915)="S"),
            EINSTELLUNGEN!$D$23,
            IF(UPPER(H915)="D",
              EINSTELLUNGEN!$D$24,
              IF(UPPER(H915)="E",
                EINSTELLUNGEN!$D$25,
                UPPER(H915)))))),
      IF(ISNUMBER(H915),
        EINSTELLUNGEN!$D$20&amp;H915,
        UPPER(H915)))),
  "")</f>
        <v/>
      </c>
      <c r="AQ915" s="2" t="str">
        <f t="shared" si="495"/>
        <v/>
      </c>
      <c r="AR915" s="2">
        <f t="shared" si="496"/>
        <v>0</v>
      </c>
      <c r="AS915" s="145">
        <f t="shared" si="497"/>
        <v>0.33333333333333331</v>
      </c>
      <c r="AT915" s="2">
        <f t="shared" si="498"/>
        <v>0</v>
      </c>
      <c r="AU915" s="2">
        <f t="shared" si="499"/>
        <v>0</v>
      </c>
      <c r="AV915" s="2">
        <f t="shared" si="500"/>
        <v>0</v>
      </c>
      <c r="AW915" s="2">
        <f t="shared" si="501"/>
        <v>0</v>
      </c>
      <c r="AX915" s="2">
        <f t="shared" si="482"/>
        <v>0</v>
      </c>
      <c r="AY915" s="2">
        <f t="shared" si="502"/>
        <v>0</v>
      </c>
      <c r="AZ915" s="145" t="e">
        <f t="shared" si="503"/>
        <v>#N/A</v>
      </c>
      <c r="BA915" s="145" t="e">
        <f t="shared" si="504"/>
        <v>#N/A</v>
      </c>
      <c r="BB915" s="145">
        <f t="shared" si="505"/>
        <v>2.083333333333337E-2</v>
      </c>
      <c r="BC915" s="2">
        <f>IF(AM915,
  IF(AND(AL915=$J$31,_xlfn.DAYS(AH915,DATE(AI915,1,1))&lt;7),
    MAX(0,EINSTELLUNGEN!$D$12+1-WEEKDAY(DATE(EINSTELLUNGEN!$D$9,EINSTELLUNGEN!$D$10,1),2)),
    IF(AL915=$J$33,
      MIN(EINSTELLUNGEN!$D$12,WEEKDAY(DATE(EINSTELLUNGEN!$D$9,12,31),2)),
      EINSTELLUNGEN!$D$12
  )) - SUMIF(AL$50:AL$2500,"="&amp;AL915,AX$50:AX$2500),
  0)</f>
        <v>3</v>
      </c>
      <c r="BD915" s="2">
        <f t="shared" si="506"/>
        <v>0.33333333333333331</v>
      </c>
      <c r="BE915" s="2">
        <f t="shared" si="507"/>
        <v>0</v>
      </c>
    </row>
    <row r="916" spans="1:57" ht="10.5" customHeight="1">
      <c r="A916" s="1" t="str">
        <f t="shared" ca="1" si="483"/>
        <v/>
      </c>
      <c r="B916" s="1" t="str">
        <f t="shared" ca="1" si="484"/>
        <v/>
      </c>
      <c r="C916" s="1" t="str">
        <f t="shared" ca="1" si="485"/>
        <v/>
      </c>
      <c r="D916" s="1" t="str">
        <f t="shared" ca="1" si="486"/>
        <v/>
      </c>
      <c r="F916" s="10"/>
      <c r="G916" s="136" t="str">
        <f t="shared" si="487"/>
        <v/>
      </c>
      <c r="H916" s="27"/>
      <c r="I916" s="28"/>
      <c r="J916" s="28"/>
      <c r="K916" s="29"/>
      <c r="L916" s="214"/>
      <c r="M916" s="214"/>
      <c r="N916" s="214"/>
      <c r="O916" s="26" t="str">
        <f t="shared" si="488"/>
        <v/>
      </c>
      <c r="P916" s="218" t="str">
        <f t="shared" si="489"/>
        <v/>
      </c>
      <c r="Q916" s="26" t="str">
        <f t="shared" si="490"/>
        <v/>
      </c>
      <c r="R916" s="22"/>
      <c r="S916" s="99"/>
      <c r="T916" s="10"/>
      <c r="U916" s="229" t="str">
        <f t="shared" si="491"/>
        <v/>
      </c>
      <c r="V916" s="230"/>
      <c r="W916" s="230"/>
      <c r="X916" s="230"/>
      <c r="Y916" s="230"/>
      <c r="Z916" s="22" t="str">
        <f>""</f>
        <v/>
      </c>
      <c r="AB916" s="23" t="str">
        <f t="shared" si="492"/>
        <v/>
      </c>
      <c r="AC916" s="2" t="b">
        <f>COUNT(Q916:Q$2500)&gt;0</f>
        <v>0</v>
      </c>
      <c r="AD916" s="2" t="b">
        <f t="shared" si="475"/>
        <v>0</v>
      </c>
      <c r="AE916" s="2" t="b">
        <f t="shared" si="476"/>
        <v>0</v>
      </c>
      <c r="AF916" s="2" t="b">
        <f t="shared" si="477"/>
        <v>0</v>
      </c>
      <c r="AG916" s="2" t="b">
        <f>OR(
  AND(AC916,NOT(AC917)),
  AND(AF916,WEEKDAY(AH915,2)=EINSTELLUNGEN!$D$12),
  AND(AF916,AH916=$J$35)
)</f>
        <v>0</v>
      </c>
      <c r="AH916" s="2">
        <f>IF(AE916,AH915+IF(WEEKDAY(AH915+1,2)&lt;=EINSTELLUNGEN!$D$12,1,$J$36),AH915)</f>
        <v>42020</v>
      </c>
      <c r="AI916" s="2">
        <f t="shared" si="478"/>
        <v>2019</v>
      </c>
      <c r="AJ916" s="2">
        <f t="shared" si="479"/>
        <v>201901</v>
      </c>
      <c r="AK916" s="2">
        <f t="shared" si="480"/>
        <v>201901</v>
      </c>
      <c r="AL916" s="2">
        <f t="shared" si="508"/>
        <v>201903</v>
      </c>
      <c r="AM916" s="2" t="b">
        <f t="shared" si="481"/>
        <v>1</v>
      </c>
      <c r="AN916" s="4" t="e">
        <f t="shared" si="493"/>
        <v>#N/A</v>
      </c>
      <c r="AO916" s="4" t="e">
        <f t="shared" si="494"/>
        <v>#N/A</v>
      </c>
      <c r="AP916" s="2" t="str">
        <f>IF(AD916,
  IF(ISBLANK(H916),
    AP915,
    IF(LEN(H916)=1,
      IF(OR(UPPER(H916)="A",UPPER(H916)="I"),
        EINSTELLUNGEN!$D$21,
        IF(OR(UPPER(H916)="B",UPPER(H916)="M"),
          EINSTELLUNGEN!$D$22,
          IF(OR(UPPER(H916)="C",UPPER(H916)="S"),
            EINSTELLUNGEN!$D$23,
            IF(UPPER(H916)="D",
              EINSTELLUNGEN!$D$24,
              IF(UPPER(H916)="E",
                EINSTELLUNGEN!$D$25,
                UPPER(H916)))))),
      IF(ISNUMBER(H916),
        EINSTELLUNGEN!$D$20&amp;H916,
        UPPER(H916)))),
  "")</f>
        <v/>
      </c>
      <c r="AQ916" s="2" t="str">
        <f t="shared" si="495"/>
        <v/>
      </c>
      <c r="AR916" s="2">
        <f t="shared" si="496"/>
        <v>0</v>
      </c>
      <c r="AS916" s="145">
        <f t="shared" si="497"/>
        <v>0.33333333333333331</v>
      </c>
      <c r="AT916" s="2">
        <f t="shared" si="498"/>
        <v>0</v>
      </c>
      <c r="AU916" s="2">
        <f t="shared" si="499"/>
        <v>0</v>
      </c>
      <c r="AV916" s="2">
        <f t="shared" si="500"/>
        <v>0</v>
      </c>
      <c r="AW916" s="2">
        <f t="shared" si="501"/>
        <v>0</v>
      </c>
      <c r="AX916" s="2">
        <f t="shared" si="482"/>
        <v>0</v>
      </c>
      <c r="AY916" s="2">
        <f t="shared" si="502"/>
        <v>0</v>
      </c>
      <c r="AZ916" s="145" t="e">
        <f t="shared" si="503"/>
        <v>#N/A</v>
      </c>
      <c r="BA916" s="145" t="e">
        <f t="shared" si="504"/>
        <v>#N/A</v>
      </c>
      <c r="BB916" s="145">
        <f t="shared" si="505"/>
        <v>2.083333333333337E-2</v>
      </c>
      <c r="BC916" s="2">
        <f>IF(AM916,
  IF(AND(AL916=$J$31,_xlfn.DAYS(AH916,DATE(AI916,1,1))&lt;7),
    MAX(0,EINSTELLUNGEN!$D$12+1-WEEKDAY(DATE(EINSTELLUNGEN!$D$9,EINSTELLUNGEN!$D$10,1),2)),
    IF(AL916=$J$33,
      MIN(EINSTELLUNGEN!$D$12,WEEKDAY(DATE(EINSTELLUNGEN!$D$9,12,31),2)),
      EINSTELLUNGEN!$D$12
  )) - SUMIF(AL$50:AL$2500,"="&amp;AL916,AX$50:AX$2500),
  0)</f>
        <v>3</v>
      </c>
      <c r="BD916" s="2">
        <f t="shared" si="506"/>
        <v>0.33333333333333331</v>
      </c>
      <c r="BE916" s="2">
        <f t="shared" si="507"/>
        <v>0</v>
      </c>
    </row>
    <row r="917" spans="1:57" ht="10.5" customHeight="1">
      <c r="A917" s="1" t="str">
        <f t="shared" ca="1" si="483"/>
        <v/>
      </c>
      <c r="B917" s="1" t="str">
        <f t="shared" ca="1" si="484"/>
        <v/>
      </c>
      <c r="C917" s="1" t="str">
        <f t="shared" ca="1" si="485"/>
        <v/>
      </c>
      <c r="D917" s="1" t="str">
        <f t="shared" ca="1" si="486"/>
        <v/>
      </c>
      <c r="F917" s="10"/>
      <c r="G917" s="136" t="str">
        <f t="shared" si="487"/>
        <v/>
      </c>
      <c r="H917" s="27"/>
      <c r="I917" s="28"/>
      <c r="J917" s="28"/>
      <c r="K917" s="29"/>
      <c r="L917" s="214"/>
      <c r="M917" s="214"/>
      <c r="N917" s="214"/>
      <c r="O917" s="26" t="str">
        <f t="shared" si="488"/>
        <v/>
      </c>
      <c r="P917" s="218" t="str">
        <f t="shared" si="489"/>
        <v/>
      </c>
      <c r="Q917" s="26" t="str">
        <f t="shared" si="490"/>
        <v/>
      </c>
      <c r="R917" s="22"/>
      <c r="S917" s="99"/>
      <c r="T917" s="10"/>
      <c r="U917" s="229" t="str">
        <f t="shared" si="491"/>
        <v/>
      </c>
      <c r="V917" s="230"/>
      <c r="W917" s="230"/>
      <c r="X917" s="230"/>
      <c r="Y917" s="230"/>
      <c r="Z917" s="22" t="str">
        <f>""</f>
        <v/>
      </c>
      <c r="AB917" s="23" t="str">
        <f t="shared" si="492"/>
        <v/>
      </c>
      <c r="AC917" s="2" t="b">
        <f>COUNT(Q917:Q$2500)&gt;0</f>
        <v>0</v>
      </c>
      <c r="AD917" s="2" t="b">
        <f t="shared" si="475"/>
        <v>0</v>
      </c>
      <c r="AE917" s="2" t="b">
        <f t="shared" si="476"/>
        <v>0</v>
      </c>
      <c r="AF917" s="2" t="b">
        <f t="shared" si="477"/>
        <v>0</v>
      </c>
      <c r="AG917" s="2" t="b">
        <f>OR(
  AND(AC917,NOT(AC918)),
  AND(AF917,WEEKDAY(AH916,2)=EINSTELLUNGEN!$D$12),
  AND(AF917,AH917=$J$35)
)</f>
        <v>0</v>
      </c>
      <c r="AH917" s="2">
        <f>IF(AE917,AH916+IF(WEEKDAY(AH916+1,2)&lt;=EINSTELLUNGEN!$D$12,1,$J$36),AH916)</f>
        <v>42020</v>
      </c>
      <c r="AI917" s="2">
        <f t="shared" si="478"/>
        <v>2019</v>
      </c>
      <c r="AJ917" s="2">
        <f t="shared" si="479"/>
        <v>201901</v>
      </c>
      <c r="AK917" s="2">
        <f t="shared" si="480"/>
        <v>201901</v>
      </c>
      <c r="AL917" s="2">
        <f t="shared" si="508"/>
        <v>201903</v>
      </c>
      <c r="AM917" s="2" t="b">
        <f t="shared" si="481"/>
        <v>1</v>
      </c>
      <c r="AN917" s="4" t="e">
        <f t="shared" si="493"/>
        <v>#N/A</v>
      </c>
      <c r="AO917" s="4" t="e">
        <f t="shared" si="494"/>
        <v>#N/A</v>
      </c>
      <c r="AP917" s="2" t="str">
        <f>IF(AD917,
  IF(ISBLANK(H917),
    AP916,
    IF(LEN(H917)=1,
      IF(OR(UPPER(H917)="A",UPPER(H917)="I"),
        EINSTELLUNGEN!$D$21,
        IF(OR(UPPER(H917)="B",UPPER(H917)="M"),
          EINSTELLUNGEN!$D$22,
          IF(OR(UPPER(H917)="C",UPPER(H917)="S"),
            EINSTELLUNGEN!$D$23,
            IF(UPPER(H917)="D",
              EINSTELLUNGEN!$D$24,
              IF(UPPER(H917)="E",
                EINSTELLUNGEN!$D$25,
                UPPER(H917)))))),
      IF(ISNUMBER(H917),
        EINSTELLUNGEN!$D$20&amp;H917,
        UPPER(H917)))),
  "")</f>
        <v/>
      </c>
      <c r="AQ917" s="2" t="str">
        <f t="shared" si="495"/>
        <v/>
      </c>
      <c r="AR917" s="2">
        <f t="shared" si="496"/>
        <v>0</v>
      </c>
      <c r="AS917" s="145">
        <f t="shared" si="497"/>
        <v>0.33333333333333331</v>
      </c>
      <c r="AT917" s="2">
        <f t="shared" si="498"/>
        <v>0</v>
      </c>
      <c r="AU917" s="2">
        <f t="shared" si="499"/>
        <v>0</v>
      </c>
      <c r="AV917" s="2">
        <f t="shared" si="500"/>
        <v>0</v>
      </c>
      <c r="AW917" s="2">
        <f t="shared" si="501"/>
        <v>0</v>
      </c>
      <c r="AX917" s="2">
        <f t="shared" si="482"/>
        <v>0</v>
      </c>
      <c r="AY917" s="2">
        <f t="shared" si="502"/>
        <v>0</v>
      </c>
      <c r="AZ917" s="145" t="e">
        <f t="shared" si="503"/>
        <v>#N/A</v>
      </c>
      <c r="BA917" s="145" t="e">
        <f t="shared" si="504"/>
        <v>#N/A</v>
      </c>
      <c r="BB917" s="145">
        <f t="shared" si="505"/>
        <v>2.083333333333337E-2</v>
      </c>
      <c r="BC917" s="2">
        <f>IF(AM917,
  IF(AND(AL917=$J$31,_xlfn.DAYS(AH917,DATE(AI917,1,1))&lt;7),
    MAX(0,EINSTELLUNGEN!$D$12+1-WEEKDAY(DATE(EINSTELLUNGEN!$D$9,EINSTELLUNGEN!$D$10,1),2)),
    IF(AL917=$J$33,
      MIN(EINSTELLUNGEN!$D$12,WEEKDAY(DATE(EINSTELLUNGEN!$D$9,12,31),2)),
      EINSTELLUNGEN!$D$12
  )) - SUMIF(AL$50:AL$2500,"="&amp;AL917,AX$50:AX$2500),
  0)</f>
        <v>3</v>
      </c>
      <c r="BD917" s="2">
        <f t="shared" si="506"/>
        <v>0.33333333333333331</v>
      </c>
      <c r="BE917" s="2">
        <f t="shared" si="507"/>
        <v>0</v>
      </c>
    </row>
    <row r="918" spans="1:57" ht="10.5" customHeight="1">
      <c r="A918" s="1" t="str">
        <f t="shared" ca="1" si="483"/>
        <v/>
      </c>
      <c r="B918" s="1" t="str">
        <f t="shared" ca="1" si="484"/>
        <v/>
      </c>
      <c r="C918" s="1" t="str">
        <f t="shared" ca="1" si="485"/>
        <v/>
      </c>
      <c r="D918" s="1" t="str">
        <f t="shared" ca="1" si="486"/>
        <v/>
      </c>
      <c r="F918" s="10"/>
      <c r="G918" s="136" t="str">
        <f t="shared" si="487"/>
        <v/>
      </c>
      <c r="H918" s="27"/>
      <c r="I918" s="28"/>
      <c r="J918" s="28"/>
      <c r="K918" s="29"/>
      <c r="L918" s="214"/>
      <c r="M918" s="214"/>
      <c r="N918" s="214"/>
      <c r="O918" s="26" t="str">
        <f t="shared" si="488"/>
        <v/>
      </c>
      <c r="P918" s="218" t="str">
        <f t="shared" si="489"/>
        <v/>
      </c>
      <c r="Q918" s="26" t="str">
        <f t="shared" si="490"/>
        <v/>
      </c>
      <c r="R918" s="22"/>
      <c r="S918" s="99"/>
      <c r="T918" s="10"/>
      <c r="U918" s="229" t="str">
        <f t="shared" si="491"/>
        <v/>
      </c>
      <c r="V918" s="230"/>
      <c r="W918" s="230"/>
      <c r="X918" s="230"/>
      <c r="Y918" s="230"/>
      <c r="Z918" s="22" t="str">
        <f>""</f>
        <v/>
      </c>
      <c r="AB918" s="23" t="str">
        <f t="shared" si="492"/>
        <v/>
      </c>
      <c r="AC918" s="2" t="b">
        <f>COUNT(Q918:Q$2500)&gt;0</f>
        <v>0</v>
      </c>
      <c r="AD918" s="2" t="b">
        <f t="shared" si="475"/>
        <v>0</v>
      </c>
      <c r="AE918" s="2" t="b">
        <f t="shared" si="476"/>
        <v>0</v>
      </c>
      <c r="AF918" s="2" t="b">
        <f t="shared" si="477"/>
        <v>0</v>
      </c>
      <c r="AG918" s="2" t="b">
        <f>OR(
  AND(AC918,NOT(AC919)),
  AND(AF918,WEEKDAY(AH917,2)=EINSTELLUNGEN!$D$12),
  AND(AF918,AH918=$J$35)
)</f>
        <v>0</v>
      </c>
      <c r="AH918" s="2">
        <f>IF(AE918,AH917+IF(WEEKDAY(AH917+1,2)&lt;=EINSTELLUNGEN!$D$12,1,$J$36),AH917)</f>
        <v>42020</v>
      </c>
      <c r="AI918" s="2">
        <f t="shared" si="478"/>
        <v>2019</v>
      </c>
      <c r="AJ918" s="2">
        <f t="shared" si="479"/>
        <v>201901</v>
      </c>
      <c r="AK918" s="2">
        <f t="shared" si="480"/>
        <v>201901</v>
      </c>
      <c r="AL918" s="2">
        <f t="shared" si="508"/>
        <v>201903</v>
      </c>
      <c r="AM918" s="2" t="b">
        <f t="shared" si="481"/>
        <v>1</v>
      </c>
      <c r="AN918" s="4" t="e">
        <f t="shared" si="493"/>
        <v>#N/A</v>
      </c>
      <c r="AO918" s="4" t="e">
        <f t="shared" si="494"/>
        <v>#N/A</v>
      </c>
      <c r="AP918" s="2" t="str">
        <f>IF(AD918,
  IF(ISBLANK(H918),
    AP917,
    IF(LEN(H918)=1,
      IF(OR(UPPER(H918)="A",UPPER(H918)="I"),
        EINSTELLUNGEN!$D$21,
        IF(OR(UPPER(H918)="B",UPPER(H918)="M"),
          EINSTELLUNGEN!$D$22,
          IF(OR(UPPER(H918)="C",UPPER(H918)="S"),
            EINSTELLUNGEN!$D$23,
            IF(UPPER(H918)="D",
              EINSTELLUNGEN!$D$24,
              IF(UPPER(H918)="E",
                EINSTELLUNGEN!$D$25,
                UPPER(H918)))))),
      IF(ISNUMBER(H918),
        EINSTELLUNGEN!$D$20&amp;H918,
        UPPER(H918)))),
  "")</f>
        <v/>
      </c>
      <c r="AQ918" s="2" t="str">
        <f t="shared" si="495"/>
        <v/>
      </c>
      <c r="AR918" s="2">
        <f t="shared" si="496"/>
        <v>0</v>
      </c>
      <c r="AS918" s="145">
        <f t="shared" si="497"/>
        <v>0.33333333333333331</v>
      </c>
      <c r="AT918" s="2">
        <f t="shared" si="498"/>
        <v>0</v>
      </c>
      <c r="AU918" s="2">
        <f t="shared" si="499"/>
        <v>0</v>
      </c>
      <c r="AV918" s="2">
        <f t="shared" si="500"/>
        <v>0</v>
      </c>
      <c r="AW918" s="2">
        <f t="shared" si="501"/>
        <v>0</v>
      </c>
      <c r="AX918" s="2">
        <f t="shared" si="482"/>
        <v>0</v>
      </c>
      <c r="AY918" s="2">
        <f t="shared" si="502"/>
        <v>0</v>
      </c>
      <c r="AZ918" s="145" t="e">
        <f t="shared" si="503"/>
        <v>#N/A</v>
      </c>
      <c r="BA918" s="145" t="e">
        <f t="shared" si="504"/>
        <v>#N/A</v>
      </c>
      <c r="BB918" s="145">
        <f t="shared" si="505"/>
        <v>2.083333333333337E-2</v>
      </c>
      <c r="BC918" s="2">
        <f>IF(AM918,
  IF(AND(AL918=$J$31,_xlfn.DAYS(AH918,DATE(AI918,1,1))&lt;7),
    MAX(0,EINSTELLUNGEN!$D$12+1-WEEKDAY(DATE(EINSTELLUNGEN!$D$9,EINSTELLUNGEN!$D$10,1),2)),
    IF(AL918=$J$33,
      MIN(EINSTELLUNGEN!$D$12,WEEKDAY(DATE(EINSTELLUNGEN!$D$9,12,31),2)),
      EINSTELLUNGEN!$D$12
  )) - SUMIF(AL$50:AL$2500,"="&amp;AL918,AX$50:AX$2500),
  0)</f>
        <v>3</v>
      </c>
      <c r="BD918" s="2">
        <f t="shared" si="506"/>
        <v>0.33333333333333331</v>
      </c>
      <c r="BE918" s="2">
        <f t="shared" si="507"/>
        <v>0</v>
      </c>
    </row>
    <row r="919" spans="1:57" ht="10.5" customHeight="1">
      <c r="A919" s="1" t="str">
        <f t="shared" ca="1" si="483"/>
        <v/>
      </c>
      <c r="B919" s="1" t="str">
        <f t="shared" ca="1" si="484"/>
        <v/>
      </c>
      <c r="C919" s="1" t="str">
        <f t="shared" ca="1" si="485"/>
        <v/>
      </c>
      <c r="D919" s="1" t="str">
        <f t="shared" ca="1" si="486"/>
        <v/>
      </c>
      <c r="F919" s="10"/>
      <c r="G919" s="136" t="str">
        <f t="shared" si="487"/>
        <v/>
      </c>
      <c r="H919" s="27"/>
      <c r="I919" s="28"/>
      <c r="J919" s="28"/>
      <c r="K919" s="29"/>
      <c r="L919" s="214"/>
      <c r="M919" s="214"/>
      <c r="N919" s="214"/>
      <c r="O919" s="26" t="str">
        <f t="shared" si="488"/>
        <v/>
      </c>
      <c r="P919" s="218" t="str">
        <f t="shared" si="489"/>
        <v/>
      </c>
      <c r="Q919" s="26" t="str">
        <f t="shared" si="490"/>
        <v/>
      </c>
      <c r="R919" s="22"/>
      <c r="S919" s="99"/>
      <c r="T919" s="10"/>
      <c r="U919" s="229" t="str">
        <f t="shared" si="491"/>
        <v/>
      </c>
      <c r="V919" s="230"/>
      <c r="W919" s="230"/>
      <c r="X919" s="230"/>
      <c r="Y919" s="230"/>
      <c r="Z919" s="22" t="str">
        <f>""</f>
        <v/>
      </c>
      <c r="AB919" s="23" t="str">
        <f t="shared" si="492"/>
        <v/>
      </c>
      <c r="AC919" s="2" t="b">
        <f>COUNT(Q919:Q$2500)&gt;0</f>
        <v>0</v>
      </c>
      <c r="AD919" s="2" t="b">
        <f t="shared" si="475"/>
        <v>0</v>
      </c>
      <c r="AE919" s="2" t="b">
        <f t="shared" si="476"/>
        <v>0</v>
      </c>
      <c r="AF919" s="2" t="b">
        <f t="shared" si="477"/>
        <v>0</v>
      </c>
      <c r="AG919" s="2" t="b">
        <f>OR(
  AND(AC919,NOT(AC920)),
  AND(AF919,WEEKDAY(AH918,2)=EINSTELLUNGEN!$D$12),
  AND(AF919,AH919=$J$35)
)</f>
        <v>0</v>
      </c>
      <c r="AH919" s="2">
        <f>IF(AE919,AH918+IF(WEEKDAY(AH918+1,2)&lt;=EINSTELLUNGEN!$D$12,1,$J$36),AH918)</f>
        <v>42020</v>
      </c>
      <c r="AI919" s="2">
        <f t="shared" si="478"/>
        <v>2019</v>
      </c>
      <c r="AJ919" s="2">
        <f t="shared" si="479"/>
        <v>201901</v>
      </c>
      <c r="AK919" s="2">
        <f t="shared" si="480"/>
        <v>201901</v>
      </c>
      <c r="AL919" s="2">
        <f t="shared" si="508"/>
        <v>201903</v>
      </c>
      <c r="AM919" s="2" t="b">
        <f t="shared" si="481"/>
        <v>1</v>
      </c>
      <c r="AN919" s="4" t="e">
        <f t="shared" si="493"/>
        <v>#N/A</v>
      </c>
      <c r="AO919" s="4" t="e">
        <f t="shared" si="494"/>
        <v>#N/A</v>
      </c>
      <c r="AP919" s="2" t="str">
        <f>IF(AD919,
  IF(ISBLANK(H919),
    AP918,
    IF(LEN(H919)=1,
      IF(OR(UPPER(H919)="A",UPPER(H919)="I"),
        EINSTELLUNGEN!$D$21,
        IF(OR(UPPER(H919)="B",UPPER(H919)="M"),
          EINSTELLUNGEN!$D$22,
          IF(OR(UPPER(H919)="C",UPPER(H919)="S"),
            EINSTELLUNGEN!$D$23,
            IF(UPPER(H919)="D",
              EINSTELLUNGEN!$D$24,
              IF(UPPER(H919)="E",
                EINSTELLUNGEN!$D$25,
                UPPER(H919)))))),
      IF(ISNUMBER(H919),
        EINSTELLUNGEN!$D$20&amp;H919,
        UPPER(H919)))),
  "")</f>
        <v/>
      </c>
      <c r="AQ919" s="2" t="str">
        <f t="shared" si="495"/>
        <v/>
      </c>
      <c r="AR919" s="2">
        <f t="shared" si="496"/>
        <v>0</v>
      </c>
      <c r="AS919" s="145">
        <f t="shared" si="497"/>
        <v>0.33333333333333331</v>
      </c>
      <c r="AT919" s="2">
        <f t="shared" si="498"/>
        <v>0</v>
      </c>
      <c r="AU919" s="2">
        <f t="shared" si="499"/>
        <v>0</v>
      </c>
      <c r="AV919" s="2">
        <f t="shared" si="500"/>
        <v>0</v>
      </c>
      <c r="AW919" s="2">
        <f t="shared" si="501"/>
        <v>0</v>
      </c>
      <c r="AX919" s="2">
        <f t="shared" si="482"/>
        <v>0</v>
      </c>
      <c r="AY919" s="2">
        <f t="shared" si="502"/>
        <v>0</v>
      </c>
      <c r="AZ919" s="145" t="e">
        <f t="shared" si="503"/>
        <v>#N/A</v>
      </c>
      <c r="BA919" s="145" t="e">
        <f t="shared" si="504"/>
        <v>#N/A</v>
      </c>
      <c r="BB919" s="145">
        <f t="shared" si="505"/>
        <v>2.083333333333337E-2</v>
      </c>
      <c r="BC919" s="2">
        <f>IF(AM919,
  IF(AND(AL919=$J$31,_xlfn.DAYS(AH919,DATE(AI919,1,1))&lt;7),
    MAX(0,EINSTELLUNGEN!$D$12+1-WEEKDAY(DATE(EINSTELLUNGEN!$D$9,EINSTELLUNGEN!$D$10,1),2)),
    IF(AL919=$J$33,
      MIN(EINSTELLUNGEN!$D$12,WEEKDAY(DATE(EINSTELLUNGEN!$D$9,12,31),2)),
      EINSTELLUNGEN!$D$12
  )) - SUMIF(AL$50:AL$2500,"="&amp;AL919,AX$50:AX$2500),
  0)</f>
        <v>3</v>
      </c>
      <c r="BD919" s="2">
        <f t="shared" si="506"/>
        <v>0.33333333333333331</v>
      </c>
      <c r="BE919" s="2">
        <f t="shared" si="507"/>
        <v>0</v>
      </c>
    </row>
    <row r="920" spans="1:57" ht="10.5" customHeight="1">
      <c r="A920" s="1" t="str">
        <f t="shared" ca="1" si="483"/>
        <v/>
      </c>
      <c r="B920" s="1" t="str">
        <f t="shared" ca="1" si="484"/>
        <v/>
      </c>
      <c r="C920" s="1" t="str">
        <f t="shared" ca="1" si="485"/>
        <v/>
      </c>
      <c r="D920" s="1" t="str">
        <f t="shared" ca="1" si="486"/>
        <v/>
      </c>
      <c r="F920" s="10"/>
      <c r="G920" s="136" t="str">
        <f t="shared" si="487"/>
        <v/>
      </c>
      <c r="H920" s="27"/>
      <c r="I920" s="28"/>
      <c r="J920" s="28"/>
      <c r="K920" s="29"/>
      <c r="L920" s="214"/>
      <c r="M920" s="214"/>
      <c r="N920" s="214"/>
      <c r="O920" s="26" t="str">
        <f t="shared" si="488"/>
        <v/>
      </c>
      <c r="P920" s="218" t="str">
        <f t="shared" si="489"/>
        <v/>
      </c>
      <c r="Q920" s="26" t="str">
        <f t="shared" si="490"/>
        <v/>
      </c>
      <c r="R920" s="22"/>
      <c r="S920" s="99"/>
      <c r="T920" s="10"/>
      <c r="U920" s="229" t="str">
        <f t="shared" si="491"/>
        <v/>
      </c>
      <c r="V920" s="230"/>
      <c r="W920" s="230"/>
      <c r="X920" s="230"/>
      <c r="Y920" s="230"/>
      <c r="Z920" s="22" t="str">
        <f>""</f>
        <v/>
      </c>
      <c r="AB920" s="23" t="str">
        <f t="shared" si="492"/>
        <v/>
      </c>
      <c r="AC920" s="2" t="b">
        <f>COUNT(Q920:Q$2500)&gt;0</f>
        <v>0</v>
      </c>
      <c r="AD920" s="2" t="b">
        <f t="shared" si="475"/>
        <v>0</v>
      </c>
      <c r="AE920" s="2" t="b">
        <f t="shared" si="476"/>
        <v>0</v>
      </c>
      <c r="AF920" s="2" t="b">
        <f t="shared" si="477"/>
        <v>0</v>
      </c>
      <c r="AG920" s="2" t="b">
        <f>OR(
  AND(AC920,NOT(AC921)),
  AND(AF920,WEEKDAY(AH919,2)=EINSTELLUNGEN!$D$12),
  AND(AF920,AH920=$J$35)
)</f>
        <v>0</v>
      </c>
      <c r="AH920" s="2">
        <f>IF(AE920,AH919+IF(WEEKDAY(AH919+1,2)&lt;=EINSTELLUNGEN!$D$12,1,$J$36),AH919)</f>
        <v>42020</v>
      </c>
      <c r="AI920" s="2">
        <f t="shared" si="478"/>
        <v>2019</v>
      </c>
      <c r="AJ920" s="2">
        <f t="shared" si="479"/>
        <v>201901</v>
      </c>
      <c r="AK920" s="2">
        <f t="shared" si="480"/>
        <v>201901</v>
      </c>
      <c r="AL920" s="2">
        <f t="shared" si="508"/>
        <v>201903</v>
      </c>
      <c r="AM920" s="2" t="b">
        <f t="shared" si="481"/>
        <v>1</v>
      </c>
      <c r="AN920" s="4" t="e">
        <f t="shared" si="493"/>
        <v>#N/A</v>
      </c>
      <c r="AO920" s="4" t="e">
        <f t="shared" si="494"/>
        <v>#N/A</v>
      </c>
      <c r="AP920" s="2" t="str">
        <f>IF(AD920,
  IF(ISBLANK(H920),
    AP919,
    IF(LEN(H920)=1,
      IF(OR(UPPER(H920)="A",UPPER(H920)="I"),
        EINSTELLUNGEN!$D$21,
        IF(OR(UPPER(H920)="B",UPPER(H920)="M"),
          EINSTELLUNGEN!$D$22,
          IF(OR(UPPER(H920)="C",UPPER(H920)="S"),
            EINSTELLUNGEN!$D$23,
            IF(UPPER(H920)="D",
              EINSTELLUNGEN!$D$24,
              IF(UPPER(H920)="E",
                EINSTELLUNGEN!$D$25,
                UPPER(H920)))))),
      IF(ISNUMBER(H920),
        EINSTELLUNGEN!$D$20&amp;H920,
        UPPER(H920)))),
  "")</f>
        <v/>
      </c>
      <c r="AQ920" s="2" t="str">
        <f t="shared" si="495"/>
        <v/>
      </c>
      <c r="AR920" s="2">
        <f t="shared" si="496"/>
        <v>0</v>
      </c>
      <c r="AS920" s="145">
        <f t="shared" si="497"/>
        <v>0.33333333333333331</v>
      </c>
      <c r="AT920" s="2">
        <f t="shared" si="498"/>
        <v>0</v>
      </c>
      <c r="AU920" s="2">
        <f t="shared" si="499"/>
        <v>0</v>
      </c>
      <c r="AV920" s="2">
        <f t="shared" si="500"/>
        <v>0</v>
      </c>
      <c r="AW920" s="2">
        <f t="shared" si="501"/>
        <v>0</v>
      </c>
      <c r="AX920" s="2">
        <f t="shared" si="482"/>
        <v>0</v>
      </c>
      <c r="AY920" s="2">
        <f t="shared" si="502"/>
        <v>0</v>
      </c>
      <c r="AZ920" s="145" t="e">
        <f t="shared" si="503"/>
        <v>#N/A</v>
      </c>
      <c r="BA920" s="145" t="e">
        <f t="shared" si="504"/>
        <v>#N/A</v>
      </c>
      <c r="BB920" s="145">
        <f t="shared" si="505"/>
        <v>2.083333333333337E-2</v>
      </c>
      <c r="BC920" s="2">
        <f>IF(AM920,
  IF(AND(AL920=$J$31,_xlfn.DAYS(AH920,DATE(AI920,1,1))&lt;7),
    MAX(0,EINSTELLUNGEN!$D$12+1-WEEKDAY(DATE(EINSTELLUNGEN!$D$9,EINSTELLUNGEN!$D$10,1),2)),
    IF(AL920=$J$33,
      MIN(EINSTELLUNGEN!$D$12,WEEKDAY(DATE(EINSTELLUNGEN!$D$9,12,31),2)),
      EINSTELLUNGEN!$D$12
  )) - SUMIF(AL$50:AL$2500,"="&amp;AL920,AX$50:AX$2500),
  0)</f>
        <v>3</v>
      </c>
      <c r="BD920" s="2">
        <f t="shared" si="506"/>
        <v>0.33333333333333331</v>
      </c>
      <c r="BE920" s="2">
        <f t="shared" si="507"/>
        <v>0</v>
      </c>
    </row>
    <row r="921" spans="1:57" ht="10.5" customHeight="1">
      <c r="A921" s="1" t="str">
        <f t="shared" ca="1" si="483"/>
        <v/>
      </c>
      <c r="B921" s="1" t="str">
        <f t="shared" ca="1" si="484"/>
        <v/>
      </c>
      <c r="C921" s="1" t="str">
        <f t="shared" ca="1" si="485"/>
        <v/>
      </c>
      <c r="D921" s="1" t="str">
        <f t="shared" ca="1" si="486"/>
        <v/>
      </c>
      <c r="F921" s="10"/>
      <c r="G921" s="136" t="str">
        <f t="shared" si="487"/>
        <v/>
      </c>
      <c r="H921" s="27"/>
      <c r="I921" s="28"/>
      <c r="J921" s="28"/>
      <c r="K921" s="29"/>
      <c r="L921" s="214"/>
      <c r="M921" s="214"/>
      <c r="N921" s="214"/>
      <c r="O921" s="26" t="str">
        <f t="shared" si="488"/>
        <v/>
      </c>
      <c r="P921" s="218" t="str">
        <f t="shared" si="489"/>
        <v/>
      </c>
      <c r="Q921" s="26" t="str">
        <f t="shared" si="490"/>
        <v/>
      </c>
      <c r="R921" s="22"/>
      <c r="S921" s="99"/>
      <c r="T921" s="10"/>
      <c r="U921" s="229" t="str">
        <f t="shared" si="491"/>
        <v/>
      </c>
      <c r="V921" s="230"/>
      <c r="W921" s="230"/>
      <c r="X921" s="230"/>
      <c r="Y921" s="230"/>
      <c r="Z921" s="22" t="str">
        <f>""</f>
        <v/>
      </c>
      <c r="AB921" s="23" t="str">
        <f t="shared" si="492"/>
        <v/>
      </c>
      <c r="AC921" s="2" t="b">
        <f>COUNT(Q921:Q$2500)&gt;0</f>
        <v>0</v>
      </c>
      <c r="AD921" s="2" t="b">
        <f t="shared" si="475"/>
        <v>0</v>
      </c>
      <c r="AE921" s="2" t="b">
        <f t="shared" si="476"/>
        <v>0</v>
      </c>
      <c r="AF921" s="2" t="b">
        <f t="shared" si="477"/>
        <v>0</v>
      </c>
      <c r="AG921" s="2" t="b">
        <f>OR(
  AND(AC921,NOT(AC922)),
  AND(AF921,WEEKDAY(AH920,2)=EINSTELLUNGEN!$D$12),
  AND(AF921,AH921=$J$35)
)</f>
        <v>0</v>
      </c>
      <c r="AH921" s="2">
        <f>IF(AE921,AH920+IF(WEEKDAY(AH920+1,2)&lt;=EINSTELLUNGEN!$D$12,1,$J$36),AH920)</f>
        <v>42020</v>
      </c>
      <c r="AI921" s="2">
        <f t="shared" si="478"/>
        <v>2019</v>
      </c>
      <c r="AJ921" s="2">
        <f t="shared" si="479"/>
        <v>201901</v>
      </c>
      <c r="AK921" s="2">
        <f t="shared" si="480"/>
        <v>201901</v>
      </c>
      <c r="AL921" s="2">
        <f t="shared" si="508"/>
        <v>201903</v>
      </c>
      <c r="AM921" s="2" t="b">
        <f t="shared" si="481"/>
        <v>1</v>
      </c>
      <c r="AN921" s="4" t="e">
        <f t="shared" si="493"/>
        <v>#N/A</v>
      </c>
      <c r="AO921" s="4" t="e">
        <f t="shared" si="494"/>
        <v>#N/A</v>
      </c>
      <c r="AP921" s="2" t="str">
        <f>IF(AD921,
  IF(ISBLANK(H921),
    AP920,
    IF(LEN(H921)=1,
      IF(OR(UPPER(H921)="A",UPPER(H921)="I"),
        EINSTELLUNGEN!$D$21,
        IF(OR(UPPER(H921)="B",UPPER(H921)="M"),
          EINSTELLUNGEN!$D$22,
          IF(OR(UPPER(H921)="C",UPPER(H921)="S"),
            EINSTELLUNGEN!$D$23,
            IF(UPPER(H921)="D",
              EINSTELLUNGEN!$D$24,
              IF(UPPER(H921)="E",
                EINSTELLUNGEN!$D$25,
                UPPER(H921)))))),
      IF(ISNUMBER(H921),
        EINSTELLUNGEN!$D$20&amp;H921,
        UPPER(H921)))),
  "")</f>
        <v/>
      </c>
      <c r="AQ921" s="2" t="str">
        <f t="shared" si="495"/>
        <v/>
      </c>
      <c r="AR921" s="2">
        <f t="shared" si="496"/>
        <v>0</v>
      </c>
      <c r="AS921" s="145">
        <f t="shared" si="497"/>
        <v>0.33333333333333331</v>
      </c>
      <c r="AT921" s="2">
        <f t="shared" si="498"/>
        <v>0</v>
      </c>
      <c r="AU921" s="2">
        <f t="shared" si="499"/>
        <v>0</v>
      </c>
      <c r="AV921" s="2">
        <f t="shared" si="500"/>
        <v>0</v>
      </c>
      <c r="AW921" s="2">
        <f t="shared" si="501"/>
        <v>0</v>
      </c>
      <c r="AX921" s="2">
        <f t="shared" si="482"/>
        <v>0</v>
      </c>
      <c r="AY921" s="2">
        <f t="shared" si="502"/>
        <v>0</v>
      </c>
      <c r="AZ921" s="145" t="e">
        <f t="shared" si="503"/>
        <v>#N/A</v>
      </c>
      <c r="BA921" s="145" t="e">
        <f t="shared" si="504"/>
        <v>#N/A</v>
      </c>
      <c r="BB921" s="145">
        <f t="shared" si="505"/>
        <v>2.083333333333337E-2</v>
      </c>
      <c r="BC921" s="2">
        <f>IF(AM921,
  IF(AND(AL921=$J$31,_xlfn.DAYS(AH921,DATE(AI921,1,1))&lt;7),
    MAX(0,EINSTELLUNGEN!$D$12+1-WEEKDAY(DATE(EINSTELLUNGEN!$D$9,EINSTELLUNGEN!$D$10,1),2)),
    IF(AL921=$J$33,
      MIN(EINSTELLUNGEN!$D$12,WEEKDAY(DATE(EINSTELLUNGEN!$D$9,12,31),2)),
      EINSTELLUNGEN!$D$12
  )) - SUMIF(AL$50:AL$2500,"="&amp;AL921,AX$50:AX$2500),
  0)</f>
        <v>3</v>
      </c>
      <c r="BD921" s="2">
        <f t="shared" si="506"/>
        <v>0.33333333333333331</v>
      </c>
      <c r="BE921" s="2">
        <f t="shared" si="507"/>
        <v>0</v>
      </c>
    </row>
    <row r="922" spans="1:57" ht="10.5" customHeight="1">
      <c r="A922" s="1" t="str">
        <f t="shared" ca="1" si="483"/>
        <v/>
      </c>
      <c r="B922" s="1" t="str">
        <f t="shared" ca="1" si="484"/>
        <v/>
      </c>
      <c r="C922" s="1" t="str">
        <f t="shared" ca="1" si="485"/>
        <v/>
      </c>
      <c r="D922" s="1" t="str">
        <f t="shared" ca="1" si="486"/>
        <v/>
      </c>
      <c r="F922" s="10"/>
      <c r="G922" s="136" t="str">
        <f t="shared" si="487"/>
        <v/>
      </c>
      <c r="H922" s="27"/>
      <c r="I922" s="28"/>
      <c r="J922" s="28"/>
      <c r="K922" s="29"/>
      <c r="L922" s="214"/>
      <c r="M922" s="214"/>
      <c r="N922" s="214"/>
      <c r="O922" s="26" t="str">
        <f t="shared" si="488"/>
        <v/>
      </c>
      <c r="P922" s="218" t="str">
        <f t="shared" si="489"/>
        <v/>
      </c>
      <c r="Q922" s="26" t="str">
        <f t="shared" si="490"/>
        <v/>
      </c>
      <c r="R922" s="22"/>
      <c r="S922" s="99"/>
      <c r="T922" s="10"/>
      <c r="U922" s="229" t="str">
        <f t="shared" si="491"/>
        <v/>
      </c>
      <c r="V922" s="230"/>
      <c r="W922" s="230"/>
      <c r="X922" s="230"/>
      <c r="Y922" s="230"/>
      <c r="Z922" s="22" t="str">
        <f>""</f>
        <v/>
      </c>
      <c r="AB922" s="23" t="str">
        <f t="shared" si="492"/>
        <v/>
      </c>
      <c r="AC922" s="2" t="b">
        <f>COUNT(Q922:Q$2500)&gt;0</f>
        <v>0</v>
      </c>
      <c r="AD922" s="2" t="b">
        <f t="shared" si="475"/>
        <v>0</v>
      </c>
      <c r="AE922" s="2" t="b">
        <f t="shared" si="476"/>
        <v>0</v>
      </c>
      <c r="AF922" s="2" t="b">
        <f t="shared" si="477"/>
        <v>0</v>
      </c>
      <c r="AG922" s="2" t="b">
        <f>OR(
  AND(AC922,NOT(AC923)),
  AND(AF922,WEEKDAY(AH921,2)=EINSTELLUNGEN!$D$12),
  AND(AF922,AH922=$J$35)
)</f>
        <v>0</v>
      </c>
      <c r="AH922" s="2">
        <f>IF(AE922,AH921+IF(WEEKDAY(AH921+1,2)&lt;=EINSTELLUNGEN!$D$12,1,$J$36),AH921)</f>
        <v>42020</v>
      </c>
      <c r="AI922" s="2">
        <f t="shared" si="478"/>
        <v>2019</v>
      </c>
      <c r="AJ922" s="2">
        <f t="shared" si="479"/>
        <v>201901</v>
      </c>
      <c r="AK922" s="2">
        <f t="shared" si="480"/>
        <v>201901</v>
      </c>
      <c r="AL922" s="2">
        <f t="shared" si="508"/>
        <v>201903</v>
      </c>
      <c r="AM922" s="2" t="b">
        <f t="shared" si="481"/>
        <v>1</v>
      </c>
      <c r="AN922" s="4" t="e">
        <f t="shared" si="493"/>
        <v>#N/A</v>
      </c>
      <c r="AO922" s="4" t="e">
        <f t="shared" si="494"/>
        <v>#N/A</v>
      </c>
      <c r="AP922" s="2" t="str">
        <f>IF(AD922,
  IF(ISBLANK(H922),
    AP921,
    IF(LEN(H922)=1,
      IF(OR(UPPER(H922)="A",UPPER(H922)="I"),
        EINSTELLUNGEN!$D$21,
        IF(OR(UPPER(H922)="B",UPPER(H922)="M"),
          EINSTELLUNGEN!$D$22,
          IF(OR(UPPER(H922)="C",UPPER(H922)="S"),
            EINSTELLUNGEN!$D$23,
            IF(UPPER(H922)="D",
              EINSTELLUNGEN!$D$24,
              IF(UPPER(H922)="E",
                EINSTELLUNGEN!$D$25,
                UPPER(H922)))))),
      IF(ISNUMBER(H922),
        EINSTELLUNGEN!$D$20&amp;H922,
        UPPER(H922)))),
  "")</f>
        <v/>
      </c>
      <c r="AQ922" s="2" t="str">
        <f t="shared" si="495"/>
        <v/>
      </c>
      <c r="AR922" s="2">
        <f t="shared" si="496"/>
        <v>0</v>
      </c>
      <c r="AS922" s="145">
        <f t="shared" si="497"/>
        <v>0.33333333333333331</v>
      </c>
      <c r="AT922" s="2">
        <f t="shared" si="498"/>
        <v>0</v>
      </c>
      <c r="AU922" s="2">
        <f t="shared" si="499"/>
        <v>0</v>
      </c>
      <c r="AV922" s="2">
        <f t="shared" si="500"/>
        <v>0</v>
      </c>
      <c r="AW922" s="2">
        <f t="shared" si="501"/>
        <v>0</v>
      </c>
      <c r="AX922" s="2">
        <f t="shared" si="482"/>
        <v>0</v>
      </c>
      <c r="AY922" s="2">
        <f t="shared" si="502"/>
        <v>0</v>
      </c>
      <c r="AZ922" s="145" t="e">
        <f t="shared" si="503"/>
        <v>#N/A</v>
      </c>
      <c r="BA922" s="145" t="e">
        <f t="shared" si="504"/>
        <v>#N/A</v>
      </c>
      <c r="BB922" s="145">
        <f t="shared" si="505"/>
        <v>2.083333333333337E-2</v>
      </c>
      <c r="BC922" s="2">
        <f>IF(AM922,
  IF(AND(AL922=$J$31,_xlfn.DAYS(AH922,DATE(AI922,1,1))&lt;7),
    MAX(0,EINSTELLUNGEN!$D$12+1-WEEKDAY(DATE(EINSTELLUNGEN!$D$9,EINSTELLUNGEN!$D$10,1),2)),
    IF(AL922=$J$33,
      MIN(EINSTELLUNGEN!$D$12,WEEKDAY(DATE(EINSTELLUNGEN!$D$9,12,31),2)),
      EINSTELLUNGEN!$D$12
  )) - SUMIF(AL$50:AL$2500,"="&amp;AL922,AX$50:AX$2500),
  0)</f>
        <v>3</v>
      </c>
      <c r="BD922" s="2">
        <f t="shared" si="506"/>
        <v>0.33333333333333331</v>
      </c>
      <c r="BE922" s="2">
        <f t="shared" si="507"/>
        <v>0</v>
      </c>
    </row>
    <row r="923" spans="1:57" ht="10.5" customHeight="1">
      <c r="A923" s="1" t="str">
        <f t="shared" ca="1" si="483"/>
        <v/>
      </c>
      <c r="B923" s="1" t="str">
        <f t="shared" ca="1" si="484"/>
        <v/>
      </c>
      <c r="C923" s="1" t="str">
        <f t="shared" ca="1" si="485"/>
        <v/>
      </c>
      <c r="D923" s="1" t="str">
        <f t="shared" ca="1" si="486"/>
        <v/>
      </c>
      <c r="F923" s="10"/>
      <c r="G923" s="136" t="str">
        <f t="shared" si="487"/>
        <v/>
      </c>
      <c r="H923" s="27"/>
      <c r="I923" s="28"/>
      <c r="J923" s="28"/>
      <c r="K923" s="29"/>
      <c r="L923" s="214"/>
      <c r="M923" s="214"/>
      <c r="N923" s="214"/>
      <c r="O923" s="26" t="str">
        <f t="shared" si="488"/>
        <v/>
      </c>
      <c r="P923" s="218" t="str">
        <f t="shared" si="489"/>
        <v/>
      </c>
      <c r="Q923" s="26" t="str">
        <f t="shared" si="490"/>
        <v/>
      </c>
      <c r="R923" s="22"/>
      <c r="S923" s="99"/>
      <c r="T923" s="10"/>
      <c r="U923" s="229" t="str">
        <f t="shared" si="491"/>
        <v/>
      </c>
      <c r="V923" s="230"/>
      <c r="W923" s="230"/>
      <c r="X923" s="230"/>
      <c r="Y923" s="230"/>
      <c r="Z923" s="22" t="str">
        <f>""</f>
        <v/>
      </c>
      <c r="AB923" s="23" t="str">
        <f t="shared" si="492"/>
        <v/>
      </c>
      <c r="AC923" s="2" t="b">
        <f>COUNT(Q923:Q$2500)&gt;0</f>
        <v>0</v>
      </c>
      <c r="AD923" s="2" t="b">
        <f t="shared" si="475"/>
        <v>0</v>
      </c>
      <c r="AE923" s="2" t="b">
        <f t="shared" si="476"/>
        <v>0</v>
      </c>
      <c r="AF923" s="2" t="b">
        <f t="shared" si="477"/>
        <v>0</v>
      </c>
      <c r="AG923" s="2" t="b">
        <f>OR(
  AND(AC923,NOT(AC924)),
  AND(AF923,WEEKDAY(AH922,2)=EINSTELLUNGEN!$D$12),
  AND(AF923,AH923=$J$35)
)</f>
        <v>0</v>
      </c>
      <c r="AH923" s="2">
        <f>IF(AE923,AH922+IF(WEEKDAY(AH922+1,2)&lt;=EINSTELLUNGEN!$D$12,1,$J$36),AH922)</f>
        <v>42020</v>
      </c>
      <c r="AI923" s="2">
        <f t="shared" si="478"/>
        <v>2019</v>
      </c>
      <c r="AJ923" s="2">
        <f t="shared" si="479"/>
        <v>201901</v>
      </c>
      <c r="AK923" s="2">
        <f t="shared" si="480"/>
        <v>201901</v>
      </c>
      <c r="AL923" s="2">
        <f t="shared" si="508"/>
        <v>201903</v>
      </c>
      <c r="AM923" s="2" t="b">
        <f t="shared" si="481"/>
        <v>1</v>
      </c>
      <c r="AN923" s="4" t="e">
        <f t="shared" si="493"/>
        <v>#N/A</v>
      </c>
      <c r="AO923" s="4" t="e">
        <f t="shared" si="494"/>
        <v>#N/A</v>
      </c>
      <c r="AP923" s="2" t="str">
        <f>IF(AD923,
  IF(ISBLANK(H923),
    AP922,
    IF(LEN(H923)=1,
      IF(OR(UPPER(H923)="A",UPPER(H923)="I"),
        EINSTELLUNGEN!$D$21,
        IF(OR(UPPER(H923)="B",UPPER(H923)="M"),
          EINSTELLUNGEN!$D$22,
          IF(OR(UPPER(H923)="C",UPPER(H923)="S"),
            EINSTELLUNGEN!$D$23,
            IF(UPPER(H923)="D",
              EINSTELLUNGEN!$D$24,
              IF(UPPER(H923)="E",
                EINSTELLUNGEN!$D$25,
                UPPER(H923)))))),
      IF(ISNUMBER(H923),
        EINSTELLUNGEN!$D$20&amp;H923,
        UPPER(H923)))),
  "")</f>
        <v/>
      </c>
      <c r="AQ923" s="2" t="str">
        <f t="shared" si="495"/>
        <v/>
      </c>
      <c r="AR923" s="2">
        <f t="shared" si="496"/>
        <v>0</v>
      </c>
      <c r="AS923" s="145">
        <f t="shared" si="497"/>
        <v>0.33333333333333331</v>
      </c>
      <c r="AT923" s="2">
        <f t="shared" si="498"/>
        <v>0</v>
      </c>
      <c r="AU923" s="2">
        <f t="shared" si="499"/>
        <v>0</v>
      </c>
      <c r="AV923" s="2">
        <f t="shared" si="500"/>
        <v>0</v>
      </c>
      <c r="AW923" s="2">
        <f t="shared" si="501"/>
        <v>0</v>
      </c>
      <c r="AX923" s="2">
        <f t="shared" si="482"/>
        <v>0</v>
      </c>
      <c r="AY923" s="2">
        <f t="shared" si="502"/>
        <v>0</v>
      </c>
      <c r="AZ923" s="145" t="e">
        <f t="shared" si="503"/>
        <v>#N/A</v>
      </c>
      <c r="BA923" s="145" t="e">
        <f t="shared" si="504"/>
        <v>#N/A</v>
      </c>
      <c r="BB923" s="145">
        <f t="shared" si="505"/>
        <v>2.083333333333337E-2</v>
      </c>
      <c r="BC923" s="2">
        <f>IF(AM923,
  IF(AND(AL923=$J$31,_xlfn.DAYS(AH923,DATE(AI923,1,1))&lt;7),
    MAX(0,EINSTELLUNGEN!$D$12+1-WEEKDAY(DATE(EINSTELLUNGEN!$D$9,EINSTELLUNGEN!$D$10,1),2)),
    IF(AL923=$J$33,
      MIN(EINSTELLUNGEN!$D$12,WEEKDAY(DATE(EINSTELLUNGEN!$D$9,12,31),2)),
      EINSTELLUNGEN!$D$12
  )) - SUMIF(AL$50:AL$2500,"="&amp;AL923,AX$50:AX$2500),
  0)</f>
        <v>3</v>
      </c>
      <c r="BD923" s="2">
        <f t="shared" si="506"/>
        <v>0.33333333333333331</v>
      </c>
      <c r="BE923" s="2">
        <f t="shared" si="507"/>
        <v>0</v>
      </c>
    </row>
    <row r="924" spans="1:57" ht="10.5" customHeight="1">
      <c r="A924" s="1" t="str">
        <f t="shared" ca="1" si="483"/>
        <v/>
      </c>
      <c r="B924" s="1" t="str">
        <f t="shared" ca="1" si="484"/>
        <v/>
      </c>
      <c r="C924" s="1" t="str">
        <f t="shared" ca="1" si="485"/>
        <v/>
      </c>
      <c r="D924" s="1" t="str">
        <f t="shared" ca="1" si="486"/>
        <v/>
      </c>
      <c r="F924" s="10"/>
      <c r="G924" s="136" t="str">
        <f t="shared" si="487"/>
        <v/>
      </c>
      <c r="H924" s="27"/>
      <c r="I924" s="28"/>
      <c r="J924" s="28"/>
      <c r="K924" s="29"/>
      <c r="L924" s="214"/>
      <c r="M924" s="214"/>
      <c r="N924" s="214"/>
      <c r="O924" s="26" t="str">
        <f t="shared" si="488"/>
        <v/>
      </c>
      <c r="P924" s="218" t="str">
        <f t="shared" si="489"/>
        <v/>
      </c>
      <c r="Q924" s="26" t="str">
        <f t="shared" si="490"/>
        <v/>
      </c>
      <c r="R924" s="22"/>
      <c r="S924" s="99"/>
      <c r="T924" s="10"/>
      <c r="U924" s="229" t="str">
        <f t="shared" si="491"/>
        <v/>
      </c>
      <c r="V924" s="230"/>
      <c r="W924" s="230"/>
      <c r="X924" s="230"/>
      <c r="Y924" s="230"/>
      <c r="Z924" s="22" t="str">
        <f>""</f>
        <v/>
      </c>
      <c r="AB924" s="23" t="str">
        <f t="shared" si="492"/>
        <v/>
      </c>
      <c r="AC924" s="2" t="b">
        <f>COUNT(Q924:Q$2500)&gt;0</f>
        <v>0</v>
      </c>
      <c r="AD924" s="2" t="b">
        <f t="shared" si="475"/>
        <v>0</v>
      </c>
      <c r="AE924" s="2" t="b">
        <f t="shared" si="476"/>
        <v>0</v>
      </c>
      <c r="AF924" s="2" t="b">
        <f t="shared" si="477"/>
        <v>0</v>
      </c>
      <c r="AG924" s="2" t="b">
        <f>OR(
  AND(AC924,NOT(AC925)),
  AND(AF924,WEEKDAY(AH923,2)=EINSTELLUNGEN!$D$12),
  AND(AF924,AH924=$J$35)
)</f>
        <v>0</v>
      </c>
      <c r="AH924" s="2">
        <f>IF(AE924,AH923+IF(WEEKDAY(AH923+1,2)&lt;=EINSTELLUNGEN!$D$12,1,$J$36),AH923)</f>
        <v>42020</v>
      </c>
      <c r="AI924" s="2">
        <f t="shared" si="478"/>
        <v>2019</v>
      </c>
      <c r="AJ924" s="2">
        <f t="shared" si="479"/>
        <v>201901</v>
      </c>
      <c r="AK924" s="2">
        <f t="shared" si="480"/>
        <v>201901</v>
      </c>
      <c r="AL924" s="2">
        <f t="shared" si="508"/>
        <v>201903</v>
      </c>
      <c r="AM924" s="2" t="b">
        <f t="shared" si="481"/>
        <v>1</v>
      </c>
      <c r="AN924" s="4" t="e">
        <f t="shared" si="493"/>
        <v>#N/A</v>
      </c>
      <c r="AO924" s="4" t="e">
        <f t="shared" si="494"/>
        <v>#N/A</v>
      </c>
      <c r="AP924" s="2" t="str">
        <f>IF(AD924,
  IF(ISBLANK(H924),
    AP923,
    IF(LEN(H924)=1,
      IF(OR(UPPER(H924)="A",UPPER(H924)="I"),
        EINSTELLUNGEN!$D$21,
        IF(OR(UPPER(H924)="B",UPPER(H924)="M"),
          EINSTELLUNGEN!$D$22,
          IF(OR(UPPER(H924)="C",UPPER(H924)="S"),
            EINSTELLUNGEN!$D$23,
            IF(UPPER(H924)="D",
              EINSTELLUNGEN!$D$24,
              IF(UPPER(H924)="E",
                EINSTELLUNGEN!$D$25,
                UPPER(H924)))))),
      IF(ISNUMBER(H924),
        EINSTELLUNGEN!$D$20&amp;H924,
        UPPER(H924)))),
  "")</f>
        <v/>
      </c>
      <c r="AQ924" s="2" t="str">
        <f t="shared" si="495"/>
        <v/>
      </c>
      <c r="AR924" s="2">
        <f t="shared" si="496"/>
        <v>0</v>
      </c>
      <c r="AS924" s="145">
        <f t="shared" si="497"/>
        <v>0.33333333333333331</v>
      </c>
      <c r="AT924" s="2">
        <f t="shared" si="498"/>
        <v>0</v>
      </c>
      <c r="AU924" s="2">
        <f t="shared" si="499"/>
        <v>0</v>
      </c>
      <c r="AV924" s="2">
        <f t="shared" si="500"/>
        <v>0</v>
      </c>
      <c r="AW924" s="2">
        <f t="shared" si="501"/>
        <v>0</v>
      </c>
      <c r="AX924" s="2">
        <f t="shared" si="482"/>
        <v>0</v>
      </c>
      <c r="AY924" s="2">
        <f t="shared" si="502"/>
        <v>0</v>
      </c>
      <c r="AZ924" s="145" t="e">
        <f t="shared" si="503"/>
        <v>#N/A</v>
      </c>
      <c r="BA924" s="145" t="e">
        <f t="shared" si="504"/>
        <v>#N/A</v>
      </c>
      <c r="BB924" s="145">
        <f t="shared" si="505"/>
        <v>2.083333333333337E-2</v>
      </c>
      <c r="BC924" s="2">
        <f>IF(AM924,
  IF(AND(AL924=$J$31,_xlfn.DAYS(AH924,DATE(AI924,1,1))&lt;7),
    MAX(0,EINSTELLUNGEN!$D$12+1-WEEKDAY(DATE(EINSTELLUNGEN!$D$9,EINSTELLUNGEN!$D$10,1),2)),
    IF(AL924=$J$33,
      MIN(EINSTELLUNGEN!$D$12,WEEKDAY(DATE(EINSTELLUNGEN!$D$9,12,31),2)),
      EINSTELLUNGEN!$D$12
  )) - SUMIF(AL$50:AL$2500,"="&amp;AL924,AX$50:AX$2500),
  0)</f>
        <v>3</v>
      </c>
      <c r="BD924" s="2">
        <f t="shared" si="506"/>
        <v>0.33333333333333331</v>
      </c>
      <c r="BE924" s="2">
        <f t="shared" si="507"/>
        <v>0</v>
      </c>
    </row>
    <row r="925" spans="1:57" ht="10.5" customHeight="1">
      <c r="A925" s="1" t="str">
        <f t="shared" ca="1" si="483"/>
        <v/>
      </c>
      <c r="B925" s="1" t="str">
        <f t="shared" ca="1" si="484"/>
        <v/>
      </c>
      <c r="C925" s="1" t="str">
        <f t="shared" ca="1" si="485"/>
        <v/>
      </c>
      <c r="D925" s="1" t="str">
        <f t="shared" ca="1" si="486"/>
        <v/>
      </c>
      <c r="F925" s="10"/>
      <c r="G925" s="136" t="str">
        <f t="shared" si="487"/>
        <v/>
      </c>
      <c r="H925" s="27"/>
      <c r="I925" s="28"/>
      <c r="J925" s="28"/>
      <c r="K925" s="29"/>
      <c r="L925" s="214"/>
      <c r="M925" s="214"/>
      <c r="N925" s="214"/>
      <c r="O925" s="26" t="str">
        <f t="shared" si="488"/>
        <v/>
      </c>
      <c r="P925" s="218" t="str">
        <f t="shared" si="489"/>
        <v/>
      </c>
      <c r="Q925" s="26" t="str">
        <f t="shared" si="490"/>
        <v/>
      </c>
      <c r="R925" s="22"/>
      <c r="S925" s="99"/>
      <c r="T925" s="10"/>
      <c r="U925" s="229" t="str">
        <f t="shared" si="491"/>
        <v/>
      </c>
      <c r="V925" s="230"/>
      <c r="W925" s="230"/>
      <c r="X925" s="230"/>
      <c r="Y925" s="230"/>
      <c r="Z925" s="22" t="str">
        <f>""</f>
        <v/>
      </c>
      <c r="AB925" s="23" t="str">
        <f t="shared" si="492"/>
        <v/>
      </c>
      <c r="AC925" s="2" t="b">
        <f>COUNT(Q925:Q$2500)&gt;0</f>
        <v>0</v>
      </c>
      <c r="AD925" s="2" t="b">
        <f t="shared" si="475"/>
        <v>0</v>
      </c>
      <c r="AE925" s="2" t="b">
        <f t="shared" si="476"/>
        <v>0</v>
      </c>
      <c r="AF925" s="2" t="b">
        <f t="shared" si="477"/>
        <v>0</v>
      </c>
      <c r="AG925" s="2" t="b">
        <f>OR(
  AND(AC925,NOT(AC926)),
  AND(AF925,WEEKDAY(AH924,2)=EINSTELLUNGEN!$D$12),
  AND(AF925,AH925=$J$35)
)</f>
        <v>0</v>
      </c>
      <c r="AH925" s="2">
        <f>IF(AE925,AH924+IF(WEEKDAY(AH924+1,2)&lt;=EINSTELLUNGEN!$D$12,1,$J$36),AH924)</f>
        <v>42020</v>
      </c>
      <c r="AI925" s="2">
        <f t="shared" si="478"/>
        <v>2019</v>
      </c>
      <c r="AJ925" s="2">
        <f t="shared" si="479"/>
        <v>201901</v>
      </c>
      <c r="AK925" s="2">
        <f t="shared" si="480"/>
        <v>201901</v>
      </c>
      <c r="AL925" s="2">
        <f t="shared" si="508"/>
        <v>201903</v>
      </c>
      <c r="AM925" s="2" t="b">
        <f t="shared" si="481"/>
        <v>1</v>
      </c>
      <c r="AN925" s="4" t="e">
        <f t="shared" si="493"/>
        <v>#N/A</v>
      </c>
      <c r="AO925" s="4" t="e">
        <f t="shared" si="494"/>
        <v>#N/A</v>
      </c>
      <c r="AP925" s="2" t="str">
        <f>IF(AD925,
  IF(ISBLANK(H925),
    AP924,
    IF(LEN(H925)=1,
      IF(OR(UPPER(H925)="A",UPPER(H925)="I"),
        EINSTELLUNGEN!$D$21,
        IF(OR(UPPER(H925)="B",UPPER(H925)="M"),
          EINSTELLUNGEN!$D$22,
          IF(OR(UPPER(H925)="C",UPPER(H925)="S"),
            EINSTELLUNGEN!$D$23,
            IF(UPPER(H925)="D",
              EINSTELLUNGEN!$D$24,
              IF(UPPER(H925)="E",
                EINSTELLUNGEN!$D$25,
                UPPER(H925)))))),
      IF(ISNUMBER(H925),
        EINSTELLUNGEN!$D$20&amp;H925,
        UPPER(H925)))),
  "")</f>
        <v/>
      </c>
      <c r="AQ925" s="2" t="str">
        <f t="shared" si="495"/>
        <v/>
      </c>
      <c r="AR925" s="2">
        <f t="shared" si="496"/>
        <v>0</v>
      </c>
      <c r="AS925" s="145">
        <f t="shared" si="497"/>
        <v>0.33333333333333331</v>
      </c>
      <c r="AT925" s="2">
        <f t="shared" si="498"/>
        <v>0</v>
      </c>
      <c r="AU925" s="2">
        <f t="shared" si="499"/>
        <v>0</v>
      </c>
      <c r="AV925" s="2">
        <f t="shared" si="500"/>
        <v>0</v>
      </c>
      <c r="AW925" s="2">
        <f t="shared" si="501"/>
        <v>0</v>
      </c>
      <c r="AX925" s="2">
        <f t="shared" si="482"/>
        <v>0</v>
      </c>
      <c r="AY925" s="2">
        <f t="shared" si="502"/>
        <v>0</v>
      </c>
      <c r="AZ925" s="145" t="e">
        <f t="shared" si="503"/>
        <v>#N/A</v>
      </c>
      <c r="BA925" s="145" t="e">
        <f t="shared" si="504"/>
        <v>#N/A</v>
      </c>
      <c r="BB925" s="145">
        <f t="shared" si="505"/>
        <v>2.083333333333337E-2</v>
      </c>
      <c r="BC925" s="2">
        <f>IF(AM925,
  IF(AND(AL925=$J$31,_xlfn.DAYS(AH925,DATE(AI925,1,1))&lt;7),
    MAX(0,EINSTELLUNGEN!$D$12+1-WEEKDAY(DATE(EINSTELLUNGEN!$D$9,EINSTELLUNGEN!$D$10,1),2)),
    IF(AL925=$J$33,
      MIN(EINSTELLUNGEN!$D$12,WEEKDAY(DATE(EINSTELLUNGEN!$D$9,12,31),2)),
      EINSTELLUNGEN!$D$12
  )) - SUMIF(AL$50:AL$2500,"="&amp;AL925,AX$50:AX$2500),
  0)</f>
        <v>3</v>
      </c>
      <c r="BD925" s="2">
        <f t="shared" si="506"/>
        <v>0.33333333333333331</v>
      </c>
      <c r="BE925" s="2">
        <f t="shared" si="507"/>
        <v>0</v>
      </c>
    </row>
    <row r="926" spans="1:57" ht="10.5" customHeight="1">
      <c r="A926" s="1" t="str">
        <f t="shared" ca="1" si="483"/>
        <v/>
      </c>
      <c r="B926" s="1" t="str">
        <f t="shared" ca="1" si="484"/>
        <v/>
      </c>
      <c r="C926" s="1" t="str">
        <f t="shared" ca="1" si="485"/>
        <v/>
      </c>
      <c r="D926" s="1" t="str">
        <f t="shared" ca="1" si="486"/>
        <v/>
      </c>
      <c r="F926" s="10"/>
      <c r="G926" s="136" t="str">
        <f t="shared" si="487"/>
        <v/>
      </c>
      <c r="H926" s="27"/>
      <c r="I926" s="28"/>
      <c r="J926" s="28"/>
      <c r="K926" s="29"/>
      <c r="L926" s="214"/>
      <c r="M926" s="214"/>
      <c r="N926" s="214"/>
      <c r="O926" s="26" t="str">
        <f t="shared" si="488"/>
        <v/>
      </c>
      <c r="P926" s="218" t="str">
        <f t="shared" si="489"/>
        <v/>
      </c>
      <c r="Q926" s="26" t="str">
        <f t="shared" si="490"/>
        <v/>
      </c>
      <c r="R926" s="22"/>
      <c r="S926" s="99"/>
      <c r="T926" s="10"/>
      <c r="U926" s="229" t="str">
        <f t="shared" si="491"/>
        <v/>
      </c>
      <c r="V926" s="230"/>
      <c r="W926" s="230"/>
      <c r="X926" s="230"/>
      <c r="Y926" s="230"/>
      <c r="Z926" s="22" t="str">
        <f>""</f>
        <v/>
      </c>
      <c r="AB926" s="23" t="str">
        <f t="shared" si="492"/>
        <v/>
      </c>
      <c r="AC926" s="2" t="b">
        <f>COUNT(Q926:Q$2500)&gt;0</f>
        <v>0</v>
      </c>
      <c r="AD926" s="2" t="b">
        <f t="shared" si="475"/>
        <v>0</v>
      </c>
      <c r="AE926" s="2" t="b">
        <f t="shared" si="476"/>
        <v>0</v>
      </c>
      <c r="AF926" s="2" t="b">
        <f t="shared" si="477"/>
        <v>0</v>
      </c>
      <c r="AG926" s="2" t="b">
        <f>OR(
  AND(AC926,NOT(AC927)),
  AND(AF926,WEEKDAY(AH925,2)=EINSTELLUNGEN!$D$12),
  AND(AF926,AH926=$J$35)
)</f>
        <v>0</v>
      </c>
      <c r="AH926" s="2">
        <f>IF(AE926,AH925+IF(WEEKDAY(AH925+1,2)&lt;=EINSTELLUNGEN!$D$12,1,$J$36),AH925)</f>
        <v>42020</v>
      </c>
      <c r="AI926" s="2">
        <f t="shared" si="478"/>
        <v>2019</v>
      </c>
      <c r="AJ926" s="2">
        <f t="shared" si="479"/>
        <v>201901</v>
      </c>
      <c r="AK926" s="2">
        <f t="shared" si="480"/>
        <v>201901</v>
      </c>
      <c r="AL926" s="2">
        <f t="shared" si="508"/>
        <v>201903</v>
      </c>
      <c r="AM926" s="2" t="b">
        <f t="shared" si="481"/>
        <v>1</v>
      </c>
      <c r="AN926" s="4" t="e">
        <f t="shared" si="493"/>
        <v>#N/A</v>
      </c>
      <c r="AO926" s="4" t="e">
        <f t="shared" si="494"/>
        <v>#N/A</v>
      </c>
      <c r="AP926" s="2" t="str">
        <f>IF(AD926,
  IF(ISBLANK(H926),
    AP925,
    IF(LEN(H926)=1,
      IF(OR(UPPER(H926)="A",UPPER(H926)="I"),
        EINSTELLUNGEN!$D$21,
        IF(OR(UPPER(H926)="B",UPPER(H926)="M"),
          EINSTELLUNGEN!$D$22,
          IF(OR(UPPER(H926)="C",UPPER(H926)="S"),
            EINSTELLUNGEN!$D$23,
            IF(UPPER(H926)="D",
              EINSTELLUNGEN!$D$24,
              IF(UPPER(H926)="E",
                EINSTELLUNGEN!$D$25,
                UPPER(H926)))))),
      IF(ISNUMBER(H926),
        EINSTELLUNGEN!$D$20&amp;H926,
        UPPER(H926)))),
  "")</f>
        <v/>
      </c>
      <c r="AQ926" s="2" t="str">
        <f t="shared" si="495"/>
        <v/>
      </c>
      <c r="AR926" s="2">
        <f t="shared" si="496"/>
        <v>0</v>
      </c>
      <c r="AS926" s="145">
        <f t="shared" si="497"/>
        <v>0.33333333333333331</v>
      </c>
      <c r="AT926" s="2">
        <f t="shared" si="498"/>
        <v>0</v>
      </c>
      <c r="AU926" s="2">
        <f t="shared" si="499"/>
        <v>0</v>
      </c>
      <c r="AV926" s="2">
        <f t="shared" si="500"/>
        <v>0</v>
      </c>
      <c r="AW926" s="2">
        <f t="shared" si="501"/>
        <v>0</v>
      </c>
      <c r="AX926" s="2">
        <f t="shared" si="482"/>
        <v>0</v>
      </c>
      <c r="AY926" s="2">
        <f t="shared" si="502"/>
        <v>0</v>
      </c>
      <c r="AZ926" s="145" t="e">
        <f t="shared" si="503"/>
        <v>#N/A</v>
      </c>
      <c r="BA926" s="145" t="e">
        <f t="shared" si="504"/>
        <v>#N/A</v>
      </c>
      <c r="BB926" s="145">
        <f t="shared" si="505"/>
        <v>2.083333333333337E-2</v>
      </c>
      <c r="BC926" s="2">
        <f>IF(AM926,
  IF(AND(AL926=$J$31,_xlfn.DAYS(AH926,DATE(AI926,1,1))&lt;7),
    MAX(0,EINSTELLUNGEN!$D$12+1-WEEKDAY(DATE(EINSTELLUNGEN!$D$9,EINSTELLUNGEN!$D$10,1),2)),
    IF(AL926=$J$33,
      MIN(EINSTELLUNGEN!$D$12,WEEKDAY(DATE(EINSTELLUNGEN!$D$9,12,31),2)),
      EINSTELLUNGEN!$D$12
  )) - SUMIF(AL$50:AL$2500,"="&amp;AL926,AX$50:AX$2500),
  0)</f>
        <v>3</v>
      </c>
      <c r="BD926" s="2">
        <f t="shared" si="506"/>
        <v>0.33333333333333331</v>
      </c>
      <c r="BE926" s="2">
        <f t="shared" si="507"/>
        <v>0</v>
      </c>
    </row>
    <row r="927" spans="1:57" ht="10.5" customHeight="1">
      <c r="A927" s="1" t="str">
        <f t="shared" ca="1" si="483"/>
        <v/>
      </c>
      <c r="B927" s="1" t="str">
        <f t="shared" ca="1" si="484"/>
        <v/>
      </c>
      <c r="C927" s="1" t="str">
        <f t="shared" ca="1" si="485"/>
        <v/>
      </c>
      <c r="D927" s="1" t="str">
        <f t="shared" ca="1" si="486"/>
        <v/>
      </c>
      <c r="F927" s="10"/>
      <c r="G927" s="136" t="str">
        <f t="shared" si="487"/>
        <v/>
      </c>
      <c r="H927" s="27"/>
      <c r="I927" s="28"/>
      <c r="J927" s="28"/>
      <c r="K927" s="29"/>
      <c r="L927" s="214"/>
      <c r="M927" s="214"/>
      <c r="N927" s="214"/>
      <c r="O927" s="26" t="str">
        <f t="shared" si="488"/>
        <v/>
      </c>
      <c r="P927" s="218" t="str">
        <f t="shared" si="489"/>
        <v/>
      </c>
      <c r="Q927" s="26" t="str">
        <f t="shared" si="490"/>
        <v/>
      </c>
      <c r="R927" s="22"/>
      <c r="S927" s="99"/>
      <c r="T927" s="10"/>
      <c r="U927" s="229" t="str">
        <f t="shared" si="491"/>
        <v/>
      </c>
      <c r="V927" s="230"/>
      <c r="W927" s="230"/>
      <c r="X927" s="230"/>
      <c r="Y927" s="230"/>
      <c r="Z927" s="22" t="str">
        <f>""</f>
        <v/>
      </c>
      <c r="AB927" s="23" t="str">
        <f t="shared" si="492"/>
        <v/>
      </c>
      <c r="AC927" s="2" t="b">
        <f>COUNT(Q927:Q$2500)&gt;0</f>
        <v>0</v>
      </c>
      <c r="AD927" s="2" t="b">
        <f t="shared" si="475"/>
        <v>0</v>
      </c>
      <c r="AE927" s="2" t="b">
        <f t="shared" si="476"/>
        <v>0</v>
      </c>
      <c r="AF927" s="2" t="b">
        <f t="shared" si="477"/>
        <v>0</v>
      </c>
      <c r="AG927" s="2" t="b">
        <f>OR(
  AND(AC927,NOT(AC928)),
  AND(AF927,WEEKDAY(AH926,2)=EINSTELLUNGEN!$D$12),
  AND(AF927,AH927=$J$35)
)</f>
        <v>0</v>
      </c>
      <c r="AH927" s="2">
        <f>IF(AE927,AH926+IF(WEEKDAY(AH926+1,2)&lt;=EINSTELLUNGEN!$D$12,1,$J$36),AH926)</f>
        <v>42020</v>
      </c>
      <c r="AI927" s="2">
        <f t="shared" si="478"/>
        <v>2019</v>
      </c>
      <c r="AJ927" s="2">
        <f t="shared" si="479"/>
        <v>201901</v>
      </c>
      <c r="AK927" s="2">
        <f t="shared" si="480"/>
        <v>201901</v>
      </c>
      <c r="AL927" s="2">
        <f t="shared" si="508"/>
        <v>201903</v>
      </c>
      <c r="AM927" s="2" t="b">
        <f t="shared" si="481"/>
        <v>1</v>
      </c>
      <c r="AN927" s="4" t="e">
        <f t="shared" si="493"/>
        <v>#N/A</v>
      </c>
      <c r="AO927" s="4" t="e">
        <f t="shared" si="494"/>
        <v>#N/A</v>
      </c>
      <c r="AP927" s="2" t="str">
        <f>IF(AD927,
  IF(ISBLANK(H927),
    AP926,
    IF(LEN(H927)=1,
      IF(OR(UPPER(H927)="A",UPPER(H927)="I"),
        EINSTELLUNGEN!$D$21,
        IF(OR(UPPER(H927)="B",UPPER(H927)="M"),
          EINSTELLUNGEN!$D$22,
          IF(OR(UPPER(H927)="C",UPPER(H927)="S"),
            EINSTELLUNGEN!$D$23,
            IF(UPPER(H927)="D",
              EINSTELLUNGEN!$D$24,
              IF(UPPER(H927)="E",
                EINSTELLUNGEN!$D$25,
                UPPER(H927)))))),
      IF(ISNUMBER(H927),
        EINSTELLUNGEN!$D$20&amp;H927,
        UPPER(H927)))),
  "")</f>
        <v/>
      </c>
      <c r="AQ927" s="2" t="str">
        <f t="shared" si="495"/>
        <v/>
      </c>
      <c r="AR927" s="2">
        <f t="shared" si="496"/>
        <v>0</v>
      </c>
      <c r="AS927" s="145">
        <f t="shared" si="497"/>
        <v>0.33333333333333331</v>
      </c>
      <c r="AT927" s="2">
        <f t="shared" si="498"/>
        <v>0</v>
      </c>
      <c r="AU927" s="2">
        <f t="shared" si="499"/>
        <v>0</v>
      </c>
      <c r="AV927" s="2">
        <f t="shared" si="500"/>
        <v>0</v>
      </c>
      <c r="AW927" s="2">
        <f t="shared" si="501"/>
        <v>0</v>
      </c>
      <c r="AX927" s="2">
        <f t="shared" si="482"/>
        <v>0</v>
      </c>
      <c r="AY927" s="2">
        <f t="shared" si="502"/>
        <v>0</v>
      </c>
      <c r="AZ927" s="145" t="e">
        <f t="shared" si="503"/>
        <v>#N/A</v>
      </c>
      <c r="BA927" s="145" t="e">
        <f t="shared" si="504"/>
        <v>#N/A</v>
      </c>
      <c r="BB927" s="145">
        <f t="shared" si="505"/>
        <v>2.083333333333337E-2</v>
      </c>
      <c r="BC927" s="2">
        <f>IF(AM927,
  IF(AND(AL927=$J$31,_xlfn.DAYS(AH927,DATE(AI927,1,1))&lt;7),
    MAX(0,EINSTELLUNGEN!$D$12+1-WEEKDAY(DATE(EINSTELLUNGEN!$D$9,EINSTELLUNGEN!$D$10,1),2)),
    IF(AL927=$J$33,
      MIN(EINSTELLUNGEN!$D$12,WEEKDAY(DATE(EINSTELLUNGEN!$D$9,12,31),2)),
      EINSTELLUNGEN!$D$12
  )) - SUMIF(AL$50:AL$2500,"="&amp;AL927,AX$50:AX$2500),
  0)</f>
        <v>3</v>
      </c>
      <c r="BD927" s="2">
        <f t="shared" si="506"/>
        <v>0.33333333333333331</v>
      </c>
      <c r="BE927" s="2">
        <f t="shared" si="507"/>
        <v>0</v>
      </c>
    </row>
    <row r="928" spans="1:57" ht="10.5" customHeight="1">
      <c r="A928" s="1" t="str">
        <f t="shared" ca="1" si="483"/>
        <v/>
      </c>
      <c r="B928" s="1" t="str">
        <f t="shared" ca="1" si="484"/>
        <v/>
      </c>
      <c r="C928" s="1" t="str">
        <f t="shared" ca="1" si="485"/>
        <v/>
      </c>
      <c r="D928" s="1" t="str">
        <f t="shared" ca="1" si="486"/>
        <v/>
      </c>
      <c r="F928" s="10"/>
      <c r="G928" s="136" t="str">
        <f t="shared" si="487"/>
        <v/>
      </c>
      <c r="H928" s="27"/>
      <c r="I928" s="28"/>
      <c r="J928" s="28"/>
      <c r="K928" s="29"/>
      <c r="L928" s="214"/>
      <c r="M928" s="214"/>
      <c r="N928" s="214"/>
      <c r="O928" s="26" t="str">
        <f t="shared" si="488"/>
        <v/>
      </c>
      <c r="P928" s="218" t="str">
        <f t="shared" si="489"/>
        <v/>
      </c>
      <c r="Q928" s="26" t="str">
        <f t="shared" si="490"/>
        <v/>
      </c>
      <c r="R928" s="22"/>
      <c r="S928" s="99"/>
      <c r="T928" s="10"/>
      <c r="U928" s="229" t="str">
        <f t="shared" si="491"/>
        <v/>
      </c>
      <c r="V928" s="230"/>
      <c r="W928" s="230"/>
      <c r="X928" s="230"/>
      <c r="Y928" s="230"/>
      <c r="Z928" s="22" t="str">
        <f>""</f>
        <v/>
      </c>
      <c r="AB928" s="23" t="str">
        <f t="shared" si="492"/>
        <v/>
      </c>
      <c r="AC928" s="2" t="b">
        <f>COUNT(Q928:Q$2500)&gt;0</f>
        <v>0</v>
      </c>
      <c r="AD928" s="2" t="b">
        <f t="shared" si="475"/>
        <v>0</v>
      </c>
      <c r="AE928" s="2" t="b">
        <f t="shared" si="476"/>
        <v>0</v>
      </c>
      <c r="AF928" s="2" t="b">
        <f t="shared" si="477"/>
        <v>0</v>
      </c>
      <c r="AG928" s="2" t="b">
        <f>OR(
  AND(AC928,NOT(AC929)),
  AND(AF928,WEEKDAY(AH927,2)=EINSTELLUNGEN!$D$12),
  AND(AF928,AH928=$J$35)
)</f>
        <v>0</v>
      </c>
      <c r="AH928" s="2">
        <f>IF(AE928,AH927+IF(WEEKDAY(AH927+1,2)&lt;=EINSTELLUNGEN!$D$12,1,$J$36),AH927)</f>
        <v>42020</v>
      </c>
      <c r="AI928" s="2">
        <f t="shared" si="478"/>
        <v>2019</v>
      </c>
      <c r="AJ928" s="2">
        <f t="shared" si="479"/>
        <v>201901</v>
      </c>
      <c r="AK928" s="2">
        <f t="shared" si="480"/>
        <v>201901</v>
      </c>
      <c r="AL928" s="2">
        <f t="shared" si="508"/>
        <v>201903</v>
      </c>
      <c r="AM928" s="2" t="b">
        <f t="shared" si="481"/>
        <v>1</v>
      </c>
      <c r="AN928" s="4" t="e">
        <f t="shared" si="493"/>
        <v>#N/A</v>
      </c>
      <c r="AO928" s="4" t="e">
        <f t="shared" si="494"/>
        <v>#N/A</v>
      </c>
      <c r="AP928" s="2" t="str">
        <f>IF(AD928,
  IF(ISBLANK(H928),
    AP927,
    IF(LEN(H928)=1,
      IF(OR(UPPER(H928)="A",UPPER(H928)="I"),
        EINSTELLUNGEN!$D$21,
        IF(OR(UPPER(H928)="B",UPPER(H928)="M"),
          EINSTELLUNGEN!$D$22,
          IF(OR(UPPER(H928)="C",UPPER(H928)="S"),
            EINSTELLUNGEN!$D$23,
            IF(UPPER(H928)="D",
              EINSTELLUNGEN!$D$24,
              IF(UPPER(H928)="E",
                EINSTELLUNGEN!$D$25,
                UPPER(H928)))))),
      IF(ISNUMBER(H928),
        EINSTELLUNGEN!$D$20&amp;H928,
        UPPER(H928)))),
  "")</f>
        <v/>
      </c>
      <c r="AQ928" s="2" t="str">
        <f t="shared" si="495"/>
        <v/>
      </c>
      <c r="AR928" s="2">
        <f t="shared" si="496"/>
        <v>0</v>
      </c>
      <c r="AS928" s="145">
        <f t="shared" si="497"/>
        <v>0.33333333333333331</v>
      </c>
      <c r="AT928" s="2">
        <f t="shared" si="498"/>
        <v>0</v>
      </c>
      <c r="AU928" s="2">
        <f t="shared" si="499"/>
        <v>0</v>
      </c>
      <c r="AV928" s="2">
        <f t="shared" si="500"/>
        <v>0</v>
      </c>
      <c r="AW928" s="2">
        <f t="shared" si="501"/>
        <v>0</v>
      </c>
      <c r="AX928" s="2">
        <f t="shared" si="482"/>
        <v>0</v>
      </c>
      <c r="AY928" s="2">
        <f t="shared" si="502"/>
        <v>0</v>
      </c>
      <c r="AZ928" s="145" t="e">
        <f t="shared" si="503"/>
        <v>#N/A</v>
      </c>
      <c r="BA928" s="145" t="e">
        <f t="shared" si="504"/>
        <v>#N/A</v>
      </c>
      <c r="BB928" s="145">
        <f t="shared" si="505"/>
        <v>2.083333333333337E-2</v>
      </c>
      <c r="BC928" s="2">
        <f>IF(AM928,
  IF(AND(AL928=$J$31,_xlfn.DAYS(AH928,DATE(AI928,1,1))&lt;7),
    MAX(0,EINSTELLUNGEN!$D$12+1-WEEKDAY(DATE(EINSTELLUNGEN!$D$9,EINSTELLUNGEN!$D$10,1),2)),
    IF(AL928=$J$33,
      MIN(EINSTELLUNGEN!$D$12,WEEKDAY(DATE(EINSTELLUNGEN!$D$9,12,31),2)),
      EINSTELLUNGEN!$D$12
  )) - SUMIF(AL$50:AL$2500,"="&amp;AL928,AX$50:AX$2500),
  0)</f>
        <v>3</v>
      </c>
      <c r="BD928" s="2">
        <f t="shared" si="506"/>
        <v>0.33333333333333331</v>
      </c>
      <c r="BE928" s="2">
        <f t="shared" si="507"/>
        <v>0</v>
      </c>
    </row>
    <row r="929" spans="1:57" ht="10.5" customHeight="1">
      <c r="A929" s="1" t="str">
        <f t="shared" ca="1" si="483"/>
        <v/>
      </c>
      <c r="B929" s="1" t="str">
        <f t="shared" ca="1" si="484"/>
        <v/>
      </c>
      <c r="C929" s="1" t="str">
        <f t="shared" ca="1" si="485"/>
        <v/>
      </c>
      <c r="D929" s="1" t="str">
        <f t="shared" ca="1" si="486"/>
        <v/>
      </c>
      <c r="F929" s="10"/>
      <c r="G929" s="136" t="str">
        <f t="shared" si="487"/>
        <v/>
      </c>
      <c r="H929" s="27"/>
      <c r="I929" s="28"/>
      <c r="J929" s="28"/>
      <c r="K929" s="29"/>
      <c r="L929" s="214"/>
      <c r="M929" s="214"/>
      <c r="N929" s="214"/>
      <c r="O929" s="26" t="str">
        <f t="shared" si="488"/>
        <v/>
      </c>
      <c r="P929" s="218" t="str">
        <f t="shared" si="489"/>
        <v/>
      </c>
      <c r="Q929" s="26" t="str">
        <f t="shared" si="490"/>
        <v/>
      </c>
      <c r="R929" s="22"/>
      <c r="S929" s="99"/>
      <c r="T929" s="10"/>
      <c r="U929" s="229" t="str">
        <f t="shared" si="491"/>
        <v/>
      </c>
      <c r="V929" s="230"/>
      <c r="W929" s="230"/>
      <c r="X929" s="230"/>
      <c r="Y929" s="230"/>
      <c r="Z929" s="22" t="str">
        <f>""</f>
        <v/>
      </c>
      <c r="AB929" s="23" t="str">
        <f t="shared" si="492"/>
        <v/>
      </c>
      <c r="AC929" s="2" t="b">
        <f>COUNT(Q929:Q$2500)&gt;0</f>
        <v>0</v>
      </c>
      <c r="AD929" s="2" t="b">
        <f t="shared" si="475"/>
        <v>0</v>
      </c>
      <c r="AE929" s="2" t="b">
        <f t="shared" si="476"/>
        <v>0</v>
      </c>
      <c r="AF929" s="2" t="b">
        <f t="shared" si="477"/>
        <v>0</v>
      </c>
      <c r="AG929" s="2" t="b">
        <f>OR(
  AND(AC929,NOT(AC930)),
  AND(AF929,WEEKDAY(AH928,2)=EINSTELLUNGEN!$D$12),
  AND(AF929,AH929=$J$35)
)</f>
        <v>0</v>
      </c>
      <c r="AH929" s="2">
        <f>IF(AE929,AH928+IF(WEEKDAY(AH928+1,2)&lt;=EINSTELLUNGEN!$D$12,1,$J$36),AH928)</f>
        <v>42020</v>
      </c>
      <c r="AI929" s="2">
        <f t="shared" si="478"/>
        <v>2019</v>
      </c>
      <c r="AJ929" s="2">
        <f t="shared" si="479"/>
        <v>201901</v>
      </c>
      <c r="AK929" s="2">
        <f t="shared" si="480"/>
        <v>201901</v>
      </c>
      <c r="AL929" s="2">
        <f t="shared" si="508"/>
        <v>201903</v>
      </c>
      <c r="AM929" s="2" t="b">
        <f t="shared" si="481"/>
        <v>1</v>
      </c>
      <c r="AN929" s="4" t="e">
        <f t="shared" si="493"/>
        <v>#N/A</v>
      </c>
      <c r="AO929" s="4" t="e">
        <f t="shared" si="494"/>
        <v>#N/A</v>
      </c>
      <c r="AP929" s="2" t="str">
        <f>IF(AD929,
  IF(ISBLANK(H929),
    AP928,
    IF(LEN(H929)=1,
      IF(OR(UPPER(H929)="A",UPPER(H929)="I"),
        EINSTELLUNGEN!$D$21,
        IF(OR(UPPER(H929)="B",UPPER(H929)="M"),
          EINSTELLUNGEN!$D$22,
          IF(OR(UPPER(H929)="C",UPPER(H929)="S"),
            EINSTELLUNGEN!$D$23,
            IF(UPPER(H929)="D",
              EINSTELLUNGEN!$D$24,
              IF(UPPER(H929)="E",
                EINSTELLUNGEN!$D$25,
                UPPER(H929)))))),
      IF(ISNUMBER(H929),
        EINSTELLUNGEN!$D$20&amp;H929,
        UPPER(H929)))),
  "")</f>
        <v/>
      </c>
      <c r="AQ929" s="2" t="str">
        <f t="shared" si="495"/>
        <v/>
      </c>
      <c r="AR929" s="2">
        <f t="shared" si="496"/>
        <v>0</v>
      </c>
      <c r="AS929" s="145">
        <f t="shared" si="497"/>
        <v>0.33333333333333331</v>
      </c>
      <c r="AT929" s="2">
        <f t="shared" si="498"/>
        <v>0</v>
      </c>
      <c r="AU929" s="2">
        <f t="shared" si="499"/>
        <v>0</v>
      </c>
      <c r="AV929" s="2">
        <f t="shared" si="500"/>
        <v>0</v>
      </c>
      <c r="AW929" s="2">
        <f t="shared" si="501"/>
        <v>0</v>
      </c>
      <c r="AX929" s="2">
        <f t="shared" si="482"/>
        <v>0</v>
      </c>
      <c r="AY929" s="2">
        <f t="shared" si="502"/>
        <v>0</v>
      </c>
      <c r="AZ929" s="145" t="e">
        <f t="shared" si="503"/>
        <v>#N/A</v>
      </c>
      <c r="BA929" s="145" t="e">
        <f t="shared" si="504"/>
        <v>#N/A</v>
      </c>
      <c r="BB929" s="145">
        <f t="shared" si="505"/>
        <v>2.083333333333337E-2</v>
      </c>
      <c r="BC929" s="2">
        <f>IF(AM929,
  IF(AND(AL929=$J$31,_xlfn.DAYS(AH929,DATE(AI929,1,1))&lt;7),
    MAX(0,EINSTELLUNGEN!$D$12+1-WEEKDAY(DATE(EINSTELLUNGEN!$D$9,EINSTELLUNGEN!$D$10,1),2)),
    IF(AL929=$J$33,
      MIN(EINSTELLUNGEN!$D$12,WEEKDAY(DATE(EINSTELLUNGEN!$D$9,12,31),2)),
      EINSTELLUNGEN!$D$12
  )) - SUMIF(AL$50:AL$2500,"="&amp;AL929,AX$50:AX$2500),
  0)</f>
        <v>3</v>
      </c>
      <c r="BD929" s="2">
        <f t="shared" si="506"/>
        <v>0.33333333333333331</v>
      </c>
      <c r="BE929" s="2">
        <f t="shared" si="507"/>
        <v>0</v>
      </c>
    </row>
    <row r="930" spans="1:57" ht="10.5" customHeight="1">
      <c r="A930" s="1" t="str">
        <f t="shared" ca="1" si="483"/>
        <v/>
      </c>
      <c r="B930" s="1" t="str">
        <f t="shared" ca="1" si="484"/>
        <v/>
      </c>
      <c r="C930" s="1" t="str">
        <f t="shared" ca="1" si="485"/>
        <v/>
      </c>
      <c r="D930" s="1" t="str">
        <f t="shared" ca="1" si="486"/>
        <v/>
      </c>
      <c r="F930" s="10"/>
      <c r="G930" s="136" t="str">
        <f t="shared" si="487"/>
        <v/>
      </c>
      <c r="H930" s="27"/>
      <c r="I930" s="28"/>
      <c r="J930" s="28"/>
      <c r="K930" s="29"/>
      <c r="L930" s="214"/>
      <c r="M930" s="214"/>
      <c r="N930" s="214"/>
      <c r="O930" s="26" t="str">
        <f t="shared" si="488"/>
        <v/>
      </c>
      <c r="P930" s="218" t="str">
        <f t="shared" si="489"/>
        <v/>
      </c>
      <c r="Q930" s="26" t="str">
        <f t="shared" si="490"/>
        <v/>
      </c>
      <c r="R930" s="22"/>
      <c r="S930" s="99"/>
      <c r="T930" s="10"/>
      <c r="U930" s="229" t="str">
        <f t="shared" si="491"/>
        <v/>
      </c>
      <c r="V930" s="230"/>
      <c r="W930" s="230"/>
      <c r="X930" s="230"/>
      <c r="Y930" s="230"/>
      <c r="Z930" s="22" t="str">
        <f>""</f>
        <v/>
      </c>
      <c r="AB930" s="23" t="str">
        <f t="shared" si="492"/>
        <v/>
      </c>
      <c r="AC930" s="2" t="b">
        <f>COUNT(Q930:Q$2500)&gt;0</f>
        <v>0</v>
      </c>
      <c r="AD930" s="2" t="b">
        <f t="shared" si="475"/>
        <v>0</v>
      </c>
      <c r="AE930" s="2" t="b">
        <f t="shared" si="476"/>
        <v>0</v>
      </c>
      <c r="AF930" s="2" t="b">
        <f t="shared" si="477"/>
        <v>0</v>
      </c>
      <c r="AG930" s="2" t="b">
        <f>OR(
  AND(AC930,NOT(AC931)),
  AND(AF930,WEEKDAY(AH929,2)=EINSTELLUNGEN!$D$12),
  AND(AF930,AH930=$J$35)
)</f>
        <v>0</v>
      </c>
      <c r="AH930" s="2">
        <f>IF(AE930,AH929+IF(WEEKDAY(AH929+1,2)&lt;=EINSTELLUNGEN!$D$12,1,$J$36),AH929)</f>
        <v>42020</v>
      </c>
      <c r="AI930" s="2">
        <f t="shared" si="478"/>
        <v>2019</v>
      </c>
      <c r="AJ930" s="2">
        <f t="shared" si="479"/>
        <v>201901</v>
      </c>
      <c r="AK930" s="2">
        <f t="shared" si="480"/>
        <v>201901</v>
      </c>
      <c r="AL930" s="2">
        <f t="shared" si="508"/>
        <v>201903</v>
      </c>
      <c r="AM930" s="2" t="b">
        <f t="shared" si="481"/>
        <v>1</v>
      </c>
      <c r="AN930" s="4" t="e">
        <f t="shared" si="493"/>
        <v>#N/A</v>
      </c>
      <c r="AO930" s="4" t="e">
        <f t="shared" si="494"/>
        <v>#N/A</v>
      </c>
      <c r="AP930" s="2" t="str">
        <f>IF(AD930,
  IF(ISBLANK(H930),
    AP929,
    IF(LEN(H930)=1,
      IF(OR(UPPER(H930)="A",UPPER(H930)="I"),
        EINSTELLUNGEN!$D$21,
        IF(OR(UPPER(H930)="B",UPPER(H930)="M"),
          EINSTELLUNGEN!$D$22,
          IF(OR(UPPER(H930)="C",UPPER(H930)="S"),
            EINSTELLUNGEN!$D$23,
            IF(UPPER(H930)="D",
              EINSTELLUNGEN!$D$24,
              IF(UPPER(H930)="E",
                EINSTELLUNGEN!$D$25,
                UPPER(H930)))))),
      IF(ISNUMBER(H930),
        EINSTELLUNGEN!$D$20&amp;H930,
        UPPER(H930)))),
  "")</f>
        <v/>
      </c>
      <c r="AQ930" s="2" t="str">
        <f t="shared" si="495"/>
        <v/>
      </c>
      <c r="AR930" s="2">
        <f t="shared" si="496"/>
        <v>0</v>
      </c>
      <c r="AS930" s="145">
        <f t="shared" si="497"/>
        <v>0.33333333333333331</v>
      </c>
      <c r="AT930" s="2">
        <f t="shared" si="498"/>
        <v>0</v>
      </c>
      <c r="AU930" s="2">
        <f t="shared" si="499"/>
        <v>0</v>
      </c>
      <c r="AV930" s="2">
        <f t="shared" si="500"/>
        <v>0</v>
      </c>
      <c r="AW930" s="2">
        <f t="shared" si="501"/>
        <v>0</v>
      </c>
      <c r="AX930" s="2">
        <f t="shared" si="482"/>
        <v>0</v>
      </c>
      <c r="AY930" s="2">
        <f t="shared" si="502"/>
        <v>0</v>
      </c>
      <c r="AZ930" s="145" t="e">
        <f t="shared" si="503"/>
        <v>#N/A</v>
      </c>
      <c r="BA930" s="145" t="e">
        <f t="shared" si="504"/>
        <v>#N/A</v>
      </c>
      <c r="BB930" s="145">
        <f t="shared" si="505"/>
        <v>2.083333333333337E-2</v>
      </c>
      <c r="BC930" s="2">
        <f>IF(AM930,
  IF(AND(AL930=$J$31,_xlfn.DAYS(AH930,DATE(AI930,1,1))&lt;7),
    MAX(0,EINSTELLUNGEN!$D$12+1-WEEKDAY(DATE(EINSTELLUNGEN!$D$9,EINSTELLUNGEN!$D$10,1),2)),
    IF(AL930=$J$33,
      MIN(EINSTELLUNGEN!$D$12,WEEKDAY(DATE(EINSTELLUNGEN!$D$9,12,31),2)),
      EINSTELLUNGEN!$D$12
  )) - SUMIF(AL$50:AL$2500,"="&amp;AL930,AX$50:AX$2500),
  0)</f>
        <v>3</v>
      </c>
      <c r="BD930" s="2">
        <f t="shared" si="506"/>
        <v>0.33333333333333331</v>
      </c>
      <c r="BE930" s="2">
        <f t="shared" si="507"/>
        <v>0</v>
      </c>
    </row>
    <row r="931" spans="1:57" ht="10.5" customHeight="1">
      <c r="A931" s="1" t="str">
        <f t="shared" ca="1" si="483"/>
        <v/>
      </c>
      <c r="B931" s="1" t="str">
        <f t="shared" ca="1" si="484"/>
        <v/>
      </c>
      <c r="C931" s="1" t="str">
        <f t="shared" ca="1" si="485"/>
        <v/>
      </c>
      <c r="D931" s="1" t="str">
        <f t="shared" ca="1" si="486"/>
        <v/>
      </c>
      <c r="F931" s="10"/>
      <c r="G931" s="136" t="str">
        <f t="shared" si="487"/>
        <v/>
      </c>
      <c r="H931" s="27"/>
      <c r="I931" s="28"/>
      <c r="J931" s="28"/>
      <c r="K931" s="29"/>
      <c r="L931" s="214"/>
      <c r="M931" s="214"/>
      <c r="N931" s="214"/>
      <c r="O931" s="26" t="str">
        <f t="shared" si="488"/>
        <v/>
      </c>
      <c r="P931" s="218" t="str">
        <f t="shared" si="489"/>
        <v/>
      </c>
      <c r="Q931" s="26" t="str">
        <f t="shared" si="490"/>
        <v/>
      </c>
      <c r="R931" s="22"/>
      <c r="S931" s="99"/>
      <c r="T931" s="10"/>
      <c r="U931" s="229" t="str">
        <f t="shared" si="491"/>
        <v/>
      </c>
      <c r="V931" s="230"/>
      <c r="W931" s="230"/>
      <c r="X931" s="230"/>
      <c r="Y931" s="230"/>
      <c r="Z931" s="22" t="str">
        <f>""</f>
        <v/>
      </c>
      <c r="AB931" s="23" t="str">
        <f t="shared" si="492"/>
        <v/>
      </c>
      <c r="AC931" s="2" t="b">
        <f>COUNT(Q931:Q$2500)&gt;0</f>
        <v>0</v>
      </c>
      <c r="AD931" s="2" t="b">
        <f t="shared" si="475"/>
        <v>0</v>
      </c>
      <c r="AE931" s="2" t="b">
        <f t="shared" si="476"/>
        <v>0</v>
      </c>
      <c r="AF931" s="2" t="b">
        <f t="shared" si="477"/>
        <v>0</v>
      </c>
      <c r="AG931" s="2" t="b">
        <f>OR(
  AND(AC931,NOT(AC932)),
  AND(AF931,WEEKDAY(AH930,2)=EINSTELLUNGEN!$D$12),
  AND(AF931,AH931=$J$35)
)</f>
        <v>0</v>
      </c>
      <c r="AH931" s="2">
        <f>IF(AE931,AH930+IF(WEEKDAY(AH930+1,2)&lt;=EINSTELLUNGEN!$D$12,1,$J$36),AH930)</f>
        <v>42020</v>
      </c>
      <c r="AI931" s="2">
        <f t="shared" si="478"/>
        <v>2019</v>
      </c>
      <c r="AJ931" s="2">
        <f t="shared" si="479"/>
        <v>201901</v>
      </c>
      <c r="AK931" s="2">
        <f t="shared" si="480"/>
        <v>201901</v>
      </c>
      <c r="AL931" s="2">
        <f t="shared" si="508"/>
        <v>201903</v>
      </c>
      <c r="AM931" s="2" t="b">
        <f t="shared" si="481"/>
        <v>1</v>
      </c>
      <c r="AN931" s="4" t="e">
        <f t="shared" si="493"/>
        <v>#N/A</v>
      </c>
      <c r="AO931" s="4" t="e">
        <f t="shared" si="494"/>
        <v>#N/A</v>
      </c>
      <c r="AP931" s="2" t="str">
        <f>IF(AD931,
  IF(ISBLANK(H931),
    AP930,
    IF(LEN(H931)=1,
      IF(OR(UPPER(H931)="A",UPPER(H931)="I"),
        EINSTELLUNGEN!$D$21,
        IF(OR(UPPER(H931)="B",UPPER(H931)="M"),
          EINSTELLUNGEN!$D$22,
          IF(OR(UPPER(H931)="C",UPPER(H931)="S"),
            EINSTELLUNGEN!$D$23,
            IF(UPPER(H931)="D",
              EINSTELLUNGEN!$D$24,
              IF(UPPER(H931)="E",
                EINSTELLUNGEN!$D$25,
                UPPER(H931)))))),
      IF(ISNUMBER(H931),
        EINSTELLUNGEN!$D$20&amp;H931,
        UPPER(H931)))),
  "")</f>
        <v/>
      </c>
      <c r="AQ931" s="2" t="str">
        <f t="shared" si="495"/>
        <v/>
      </c>
      <c r="AR931" s="2">
        <f t="shared" si="496"/>
        <v>0</v>
      </c>
      <c r="AS931" s="145">
        <f t="shared" si="497"/>
        <v>0.33333333333333331</v>
      </c>
      <c r="AT931" s="2">
        <f t="shared" si="498"/>
        <v>0</v>
      </c>
      <c r="AU931" s="2">
        <f t="shared" si="499"/>
        <v>0</v>
      </c>
      <c r="AV931" s="2">
        <f t="shared" si="500"/>
        <v>0</v>
      </c>
      <c r="AW931" s="2">
        <f t="shared" si="501"/>
        <v>0</v>
      </c>
      <c r="AX931" s="2">
        <f t="shared" si="482"/>
        <v>0</v>
      </c>
      <c r="AY931" s="2">
        <f t="shared" si="502"/>
        <v>0</v>
      </c>
      <c r="AZ931" s="145" t="e">
        <f t="shared" si="503"/>
        <v>#N/A</v>
      </c>
      <c r="BA931" s="145" t="e">
        <f t="shared" si="504"/>
        <v>#N/A</v>
      </c>
      <c r="BB931" s="145">
        <f t="shared" si="505"/>
        <v>2.083333333333337E-2</v>
      </c>
      <c r="BC931" s="2">
        <f>IF(AM931,
  IF(AND(AL931=$J$31,_xlfn.DAYS(AH931,DATE(AI931,1,1))&lt;7),
    MAX(0,EINSTELLUNGEN!$D$12+1-WEEKDAY(DATE(EINSTELLUNGEN!$D$9,EINSTELLUNGEN!$D$10,1),2)),
    IF(AL931=$J$33,
      MIN(EINSTELLUNGEN!$D$12,WEEKDAY(DATE(EINSTELLUNGEN!$D$9,12,31),2)),
      EINSTELLUNGEN!$D$12
  )) - SUMIF(AL$50:AL$2500,"="&amp;AL931,AX$50:AX$2500),
  0)</f>
        <v>3</v>
      </c>
      <c r="BD931" s="2">
        <f t="shared" si="506"/>
        <v>0.33333333333333331</v>
      </c>
      <c r="BE931" s="2">
        <f t="shared" si="507"/>
        <v>0</v>
      </c>
    </row>
    <row r="932" spans="1:57" ht="10.5" customHeight="1">
      <c r="A932" s="1" t="str">
        <f t="shared" ca="1" si="483"/>
        <v/>
      </c>
      <c r="B932" s="1" t="str">
        <f t="shared" ca="1" si="484"/>
        <v/>
      </c>
      <c r="C932" s="1" t="str">
        <f t="shared" ca="1" si="485"/>
        <v/>
      </c>
      <c r="D932" s="1" t="str">
        <f t="shared" ca="1" si="486"/>
        <v/>
      </c>
      <c r="F932" s="10"/>
      <c r="G932" s="136" t="str">
        <f t="shared" si="487"/>
        <v/>
      </c>
      <c r="H932" s="27"/>
      <c r="I932" s="28"/>
      <c r="J932" s="28"/>
      <c r="K932" s="29"/>
      <c r="L932" s="214"/>
      <c r="M932" s="214"/>
      <c r="N932" s="214"/>
      <c r="O932" s="26" t="str">
        <f t="shared" si="488"/>
        <v/>
      </c>
      <c r="P932" s="218" t="str">
        <f t="shared" si="489"/>
        <v/>
      </c>
      <c r="Q932" s="26" t="str">
        <f t="shared" si="490"/>
        <v/>
      </c>
      <c r="R932" s="22"/>
      <c r="S932" s="99"/>
      <c r="T932" s="10"/>
      <c r="U932" s="229" t="str">
        <f t="shared" si="491"/>
        <v/>
      </c>
      <c r="V932" s="230"/>
      <c r="W932" s="230"/>
      <c r="X932" s="230"/>
      <c r="Y932" s="230"/>
      <c r="Z932" s="22" t="str">
        <f>""</f>
        <v/>
      </c>
      <c r="AB932" s="23" t="str">
        <f t="shared" si="492"/>
        <v/>
      </c>
      <c r="AC932" s="2" t="b">
        <f>COUNT(Q932:Q$2500)&gt;0</f>
        <v>0</v>
      </c>
      <c r="AD932" s="2" t="b">
        <f t="shared" si="475"/>
        <v>0</v>
      </c>
      <c r="AE932" s="2" t="b">
        <f t="shared" si="476"/>
        <v>0</v>
      </c>
      <c r="AF932" s="2" t="b">
        <f t="shared" si="477"/>
        <v>0</v>
      </c>
      <c r="AG932" s="2" t="b">
        <f>OR(
  AND(AC932,NOT(AC933)),
  AND(AF932,WEEKDAY(AH931,2)=EINSTELLUNGEN!$D$12),
  AND(AF932,AH932=$J$35)
)</f>
        <v>0</v>
      </c>
      <c r="AH932" s="2">
        <f>IF(AE932,AH931+IF(WEEKDAY(AH931+1,2)&lt;=EINSTELLUNGEN!$D$12,1,$J$36),AH931)</f>
        <v>42020</v>
      </c>
      <c r="AI932" s="2">
        <f t="shared" si="478"/>
        <v>2019</v>
      </c>
      <c r="AJ932" s="2">
        <f t="shared" si="479"/>
        <v>201901</v>
      </c>
      <c r="AK932" s="2">
        <f t="shared" si="480"/>
        <v>201901</v>
      </c>
      <c r="AL932" s="2">
        <f t="shared" si="508"/>
        <v>201903</v>
      </c>
      <c r="AM932" s="2" t="b">
        <f t="shared" si="481"/>
        <v>1</v>
      </c>
      <c r="AN932" s="4" t="e">
        <f t="shared" si="493"/>
        <v>#N/A</v>
      </c>
      <c r="AO932" s="4" t="e">
        <f t="shared" si="494"/>
        <v>#N/A</v>
      </c>
      <c r="AP932" s="2" t="str">
        <f>IF(AD932,
  IF(ISBLANK(H932),
    AP931,
    IF(LEN(H932)=1,
      IF(OR(UPPER(H932)="A",UPPER(H932)="I"),
        EINSTELLUNGEN!$D$21,
        IF(OR(UPPER(H932)="B",UPPER(H932)="M"),
          EINSTELLUNGEN!$D$22,
          IF(OR(UPPER(H932)="C",UPPER(H932)="S"),
            EINSTELLUNGEN!$D$23,
            IF(UPPER(H932)="D",
              EINSTELLUNGEN!$D$24,
              IF(UPPER(H932)="E",
                EINSTELLUNGEN!$D$25,
                UPPER(H932)))))),
      IF(ISNUMBER(H932),
        EINSTELLUNGEN!$D$20&amp;H932,
        UPPER(H932)))),
  "")</f>
        <v/>
      </c>
      <c r="AQ932" s="2" t="str">
        <f t="shared" si="495"/>
        <v/>
      </c>
      <c r="AR932" s="2">
        <f t="shared" si="496"/>
        <v>0</v>
      </c>
      <c r="AS932" s="145">
        <f t="shared" si="497"/>
        <v>0.33333333333333331</v>
      </c>
      <c r="AT932" s="2">
        <f t="shared" si="498"/>
        <v>0</v>
      </c>
      <c r="AU932" s="2">
        <f t="shared" si="499"/>
        <v>0</v>
      </c>
      <c r="AV932" s="2">
        <f t="shared" si="500"/>
        <v>0</v>
      </c>
      <c r="AW932" s="2">
        <f t="shared" si="501"/>
        <v>0</v>
      </c>
      <c r="AX932" s="2">
        <f t="shared" si="482"/>
        <v>0</v>
      </c>
      <c r="AY932" s="2">
        <f t="shared" si="502"/>
        <v>0</v>
      </c>
      <c r="AZ932" s="145" t="e">
        <f t="shared" si="503"/>
        <v>#N/A</v>
      </c>
      <c r="BA932" s="145" t="e">
        <f t="shared" si="504"/>
        <v>#N/A</v>
      </c>
      <c r="BB932" s="145">
        <f t="shared" si="505"/>
        <v>2.083333333333337E-2</v>
      </c>
      <c r="BC932" s="2">
        <f>IF(AM932,
  IF(AND(AL932=$J$31,_xlfn.DAYS(AH932,DATE(AI932,1,1))&lt;7),
    MAX(0,EINSTELLUNGEN!$D$12+1-WEEKDAY(DATE(EINSTELLUNGEN!$D$9,EINSTELLUNGEN!$D$10,1),2)),
    IF(AL932=$J$33,
      MIN(EINSTELLUNGEN!$D$12,WEEKDAY(DATE(EINSTELLUNGEN!$D$9,12,31),2)),
      EINSTELLUNGEN!$D$12
  )) - SUMIF(AL$50:AL$2500,"="&amp;AL932,AX$50:AX$2500),
  0)</f>
        <v>3</v>
      </c>
      <c r="BD932" s="2">
        <f t="shared" si="506"/>
        <v>0.33333333333333331</v>
      </c>
      <c r="BE932" s="2">
        <f t="shared" si="507"/>
        <v>0</v>
      </c>
    </row>
    <row r="933" spans="1:57" ht="10.5" customHeight="1">
      <c r="A933" s="1" t="str">
        <f t="shared" ca="1" si="483"/>
        <v/>
      </c>
      <c r="B933" s="1" t="str">
        <f t="shared" ca="1" si="484"/>
        <v/>
      </c>
      <c r="C933" s="1" t="str">
        <f t="shared" ca="1" si="485"/>
        <v/>
      </c>
      <c r="D933" s="1" t="str">
        <f t="shared" ca="1" si="486"/>
        <v/>
      </c>
      <c r="F933" s="10"/>
      <c r="G933" s="136" t="str">
        <f t="shared" si="487"/>
        <v/>
      </c>
      <c r="H933" s="27"/>
      <c r="I933" s="28"/>
      <c r="J933" s="28"/>
      <c r="K933" s="29"/>
      <c r="L933" s="214"/>
      <c r="M933" s="214"/>
      <c r="N933" s="214"/>
      <c r="O933" s="26" t="str">
        <f t="shared" si="488"/>
        <v/>
      </c>
      <c r="P933" s="218" t="str">
        <f t="shared" si="489"/>
        <v/>
      </c>
      <c r="Q933" s="26" t="str">
        <f t="shared" si="490"/>
        <v/>
      </c>
      <c r="R933" s="22"/>
      <c r="S933" s="99"/>
      <c r="T933" s="10"/>
      <c r="U933" s="229" t="str">
        <f t="shared" si="491"/>
        <v/>
      </c>
      <c r="V933" s="230"/>
      <c r="W933" s="230"/>
      <c r="X933" s="230"/>
      <c r="Y933" s="230"/>
      <c r="Z933" s="22" t="str">
        <f>""</f>
        <v/>
      </c>
      <c r="AB933" s="23" t="str">
        <f t="shared" si="492"/>
        <v/>
      </c>
      <c r="AC933" s="2" t="b">
        <f>COUNT(Q933:Q$2500)&gt;0</f>
        <v>0</v>
      </c>
      <c r="AD933" s="2" t="b">
        <f t="shared" si="475"/>
        <v>0</v>
      </c>
      <c r="AE933" s="2" t="b">
        <f t="shared" si="476"/>
        <v>0</v>
      </c>
      <c r="AF933" s="2" t="b">
        <f t="shared" si="477"/>
        <v>0</v>
      </c>
      <c r="AG933" s="2" t="b">
        <f>OR(
  AND(AC933,NOT(AC934)),
  AND(AF933,WEEKDAY(AH932,2)=EINSTELLUNGEN!$D$12),
  AND(AF933,AH933=$J$35)
)</f>
        <v>0</v>
      </c>
      <c r="AH933" s="2">
        <f>IF(AE933,AH932+IF(WEEKDAY(AH932+1,2)&lt;=EINSTELLUNGEN!$D$12,1,$J$36),AH932)</f>
        <v>42020</v>
      </c>
      <c r="AI933" s="2">
        <f t="shared" si="478"/>
        <v>2019</v>
      </c>
      <c r="AJ933" s="2">
        <f t="shared" si="479"/>
        <v>201901</v>
      </c>
      <c r="AK933" s="2">
        <f t="shared" si="480"/>
        <v>201901</v>
      </c>
      <c r="AL933" s="2">
        <f t="shared" si="508"/>
        <v>201903</v>
      </c>
      <c r="AM933" s="2" t="b">
        <f t="shared" si="481"/>
        <v>1</v>
      </c>
      <c r="AN933" s="4" t="e">
        <f t="shared" si="493"/>
        <v>#N/A</v>
      </c>
      <c r="AO933" s="4" t="e">
        <f t="shared" si="494"/>
        <v>#N/A</v>
      </c>
      <c r="AP933" s="2" t="str">
        <f>IF(AD933,
  IF(ISBLANK(H933),
    AP932,
    IF(LEN(H933)=1,
      IF(OR(UPPER(H933)="A",UPPER(H933)="I"),
        EINSTELLUNGEN!$D$21,
        IF(OR(UPPER(H933)="B",UPPER(H933)="M"),
          EINSTELLUNGEN!$D$22,
          IF(OR(UPPER(H933)="C",UPPER(H933)="S"),
            EINSTELLUNGEN!$D$23,
            IF(UPPER(H933)="D",
              EINSTELLUNGEN!$D$24,
              IF(UPPER(H933)="E",
                EINSTELLUNGEN!$D$25,
                UPPER(H933)))))),
      IF(ISNUMBER(H933),
        EINSTELLUNGEN!$D$20&amp;H933,
        UPPER(H933)))),
  "")</f>
        <v/>
      </c>
      <c r="AQ933" s="2" t="str">
        <f t="shared" si="495"/>
        <v/>
      </c>
      <c r="AR933" s="2">
        <f t="shared" si="496"/>
        <v>0</v>
      </c>
      <c r="AS933" s="145">
        <f t="shared" si="497"/>
        <v>0.33333333333333331</v>
      </c>
      <c r="AT933" s="2">
        <f t="shared" si="498"/>
        <v>0</v>
      </c>
      <c r="AU933" s="2">
        <f t="shared" si="499"/>
        <v>0</v>
      </c>
      <c r="AV933" s="2">
        <f t="shared" si="500"/>
        <v>0</v>
      </c>
      <c r="AW933" s="2">
        <f t="shared" si="501"/>
        <v>0</v>
      </c>
      <c r="AX933" s="2">
        <f t="shared" si="482"/>
        <v>0</v>
      </c>
      <c r="AY933" s="2">
        <f t="shared" si="502"/>
        <v>0</v>
      </c>
      <c r="AZ933" s="145" t="e">
        <f t="shared" si="503"/>
        <v>#N/A</v>
      </c>
      <c r="BA933" s="145" t="e">
        <f t="shared" si="504"/>
        <v>#N/A</v>
      </c>
      <c r="BB933" s="145">
        <f t="shared" si="505"/>
        <v>2.083333333333337E-2</v>
      </c>
      <c r="BC933" s="2">
        <f>IF(AM933,
  IF(AND(AL933=$J$31,_xlfn.DAYS(AH933,DATE(AI933,1,1))&lt;7),
    MAX(0,EINSTELLUNGEN!$D$12+1-WEEKDAY(DATE(EINSTELLUNGEN!$D$9,EINSTELLUNGEN!$D$10,1),2)),
    IF(AL933=$J$33,
      MIN(EINSTELLUNGEN!$D$12,WEEKDAY(DATE(EINSTELLUNGEN!$D$9,12,31),2)),
      EINSTELLUNGEN!$D$12
  )) - SUMIF(AL$50:AL$2500,"="&amp;AL933,AX$50:AX$2500),
  0)</f>
        <v>3</v>
      </c>
      <c r="BD933" s="2">
        <f t="shared" si="506"/>
        <v>0.33333333333333331</v>
      </c>
      <c r="BE933" s="2">
        <f t="shared" si="507"/>
        <v>0</v>
      </c>
    </row>
    <row r="934" spans="1:57" ht="10.5" customHeight="1">
      <c r="A934" s="1" t="str">
        <f t="shared" ca="1" si="483"/>
        <v/>
      </c>
      <c r="B934" s="1" t="str">
        <f t="shared" ca="1" si="484"/>
        <v/>
      </c>
      <c r="C934" s="1" t="str">
        <f t="shared" ca="1" si="485"/>
        <v/>
      </c>
      <c r="D934" s="1" t="str">
        <f t="shared" ca="1" si="486"/>
        <v/>
      </c>
      <c r="F934" s="10"/>
      <c r="G934" s="136" t="str">
        <f t="shared" si="487"/>
        <v/>
      </c>
      <c r="H934" s="27"/>
      <c r="I934" s="28"/>
      <c r="J934" s="28"/>
      <c r="K934" s="29"/>
      <c r="L934" s="214"/>
      <c r="M934" s="214"/>
      <c r="N934" s="214"/>
      <c r="O934" s="26" t="str">
        <f t="shared" si="488"/>
        <v/>
      </c>
      <c r="P934" s="218" t="str">
        <f t="shared" si="489"/>
        <v/>
      </c>
      <c r="Q934" s="26" t="str">
        <f t="shared" si="490"/>
        <v/>
      </c>
      <c r="R934" s="22"/>
      <c r="S934" s="99"/>
      <c r="T934" s="10"/>
      <c r="U934" s="229" t="str">
        <f t="shared" si="491"/>
        <v/>
      </c>
      <c r="V934" s="230"/>
      <c r="W934" s="230"/>
      <c r="X934" s="230"/>
      <c r="Y934" s="230"/>
      <c r="Z934" s="22" t="str">
        <f>""</f>
        <v/>
      </c>
      <c r="AB934" s="23" t="str">
        <f t="shared" si="492"/>
        <v/>
      </c>
      <c r="AC934" s="2" t="b">
        <f>COUNT(Q934:Q$2500)&gt;0</f>
        <v>0</v>
      </c>
      <c r="AD934" s="2" t="b">
        <f t="shared" si="475"/>
        <v>0</v>
      </c>
      <c r="AE934" s="2" t="b">
        <f t="shared" si="476"/>
        <v>0</v>
      </c>
      <c r="AF934" s="2" t="b">
        <f t="shared" si="477"/>
        <v>0</v>
      </c>
      <c r="AG934" s="2" t="b">
        <f>OR(
  AND(AC934,NOT(AC935)),
  AND(AF934,WEEKDAY(AH933,2)=EINSTELLUNGEN!$D$12),
  AND(AF934,AH934=$J$35)
)</f>
        <v>0</v>
      </c>
      <c r="AH934" s="2">
        <f>IF(AE934,AH933+IF(WEEKDAY(AH933+1,2)&lt;=EINSTELLUNGEN!$D$12,1,$J$36),AH933)</f>
        <v>42020</v>
      </c>
      <c r="AI934" s="2">
        <f t="shared" si="478"/>
        <v>2019</v>
      </c>
      <c r="AJ934" s="2">
        <f t="shared" si="479"/>
        <v>201901</v>
      </c>
      <c r="AK934" s="2">
        <f t="shared" si="480"/>
        <v>201901</v>
      </c>
      <c r="AL934" s="2">
        <f t="shared" si="508"/>
        <v>201903</v>
      </c>
      <c r="AM934" s="2" t="b">
        <f t="shared" si="481"/>
        <v>1</v>
      </c>
      <c r="AN934" s="4" t="e">
        <f t="shared" si="493"/>
        <v>#N/A</v>
      </c>
      <c r="AO934" s="4" t="e">
        <f t="shared" si="494"/>
        <v>#N/A</v>
      </c>
      <c r="AP934" s="2" t="str">
        <f>IF(AD934,
  IF(ISBLANK(H934),
    AP933,
    IF(LEN(H934)=1,
      IF(OR(UPPER(H934)="A",UPPER(H934)="I"),
        EINSTELLUNGEN!$D$21,
        IF(OR(UPPER(H934)="B",UPPER(H934)="M"),
          EINSTELLUNGEN!$D$22,
          IF(OR(UPPER(H934)="C",UPPER(H934)="S"),
            EINSTELLUNGEN!$D$23,
            IF(UPPER(H934)="D",
              EINSTELLUNGEN!$D$24,
              IF(UPPER(H934)="E",
                EINSTELLUNGEN!$D$25,
                UPPER(H934)))))),
      IF(ISNUMBER(H934),
        EINSTELLUNGEN!$D$20&amp;H934,
        UPPER(H934)))),
  "")</f>
        <v/>
      </c>
      <c r="AQ934" s="2" t="str">
        <f t="shared" si="495"/>
        <v/>
      </c>
      <c r="AR934" s="2">
        <f t="shared" si="496"/>
        <v>0</v>
      </c>
      <c r="AS934" s="145">
        <f t="shared" si="497"/>
        <v>0.33333333333333331</v>
      </c>
      <c r="AT934" s="2">
        <f t="shared" si="498"/>
        <v>0</v>
      </c>
      <c r="AU934" s="2">
        <f t="shared" si="499"/>
        <v>0</v>
      </c>
      <c r="AV934" s="2">
        <f t="shared" si="500"/>
        <v>0</v>
      </c>
      <c r="AW934" s="2">
        <f t="shared" si="501"/>
        <v>0</v>
      </c>
      <c r="AX934" s="2">
        <f t="shared" si="482"/>
        <v>0</v>
      </c>
      <c r="AY934" s="2">
        <f t="shared" si="502"/>
        <v>0</v>
      </c>
      <c r="AZ934" s="145" t="e">
        <f t="shared" si="503"/>
        <v>#N/A</v>
      </c>
      <c r="BA934" s="145" t="e">
        <f t="shared" si="504"/>
        <v>#N/A</v>
      </c>
      <c r="BB934" s="145">
        <f t="shared" si="505"/>
        <v>2.083333333333337E-2</v>
      </c>
      <c r="BC934" s="2">
        <f>IF(AM934,
  IF(AND(AL934=$J$31,_xlfn.DAYS(AH934,DATE(AI934,1,1))&lt;7),
    MAX(0,EINSTELLUNGEN!$D$12+1-WEEKDAY(DATE(EINSTELLUNGEN!$D$9,EINSTELLUNGEN!$D$10,1),2)),
    IF(AL934=$J$33,
      MIN(EINSTELLUNGEN!$D$12,WEEKDAY(DATE(EINSTELLUNGEN!$D$9,12,31),2)),
      EINSTELLUNGEN!$D$12
  )) - SUMIF(AL$50:AL$2500,"="&amp;AL934,AX$50:AX$2500),
  0)</f>
        <v>3</v>
      </c>
      <c r="BD934" s="2">
        <f t="shared" si="506"/>
        <v>0.33333333333333331</v>
      </c>
      <c r="BE934" s="2">
        <f t="shared" si="507"/>
        <v>0</v>
      </c>
    </row>
    <row r="935" spans="1:57" ht="10.5" customHeight="1">
      <c r="A935" s="1" t="str">
        <f t="shared" ca="1" si="483"/>
        <v/>
      </c>
      <c r="B935" s="1" t="str">
        <f t="shared" ca="1" si="484"/>
        <v/>
      </c>
      <c r="C935" s="1" t="str">
        <f t="shared" ca="1" si="485"/>
        <v/>
      </c>
      <c r="D935" s="1" t="str">
        <f t="shared" ca="1" si="486"/>
        <v/>
      </c>
      <c r="F935" s="10"/>
      <c r="G935" s="136" t="str">
        <f t="shared" si="487"/>
        <v/>
      </c>
      <c r="H935" s="27"/>
      <c r="I935" s="28"/>
      <c r="J935" s="28"/>
      <c r="K935" s="29"/>
      <c r="L935" s="214"/>
      <c r="M935" s="214"/>
      <c r="N935" s="214"/>
      <c r="O935" s="26" t="str">
        <f t="shared" si="488"/>
        <v/>
      </c>
      <c r="P935" s="218" t="str">
        <f t="shared" si="489"/>
        <v/>
      </c>
      <c r="Q935" s="26" t="str">
        <f t="shared" si="490"/>
        <v/>
      </c>
      <c r="R935" s="22"/>
      <c r="S935" s="99"/>
      <c r="T935" s="10"/>
      <c r="U935" s="229" t="str">
        <f t="shared" si="491"/>
        <v/>
      </c>
      <c r="V935" s="230"/>
      <c r="W935" s="230"/>
      <c r="X935" s="230"/>
      <c r="Y935" s="230"/>
      <c r="Z935" s="22" t="str">
        <f>""</f>
        <v/>
      </c>
      <c r="AB935" s="23" t="str">
        <f t="shared" si="492"/>
        <v/>
      </c>
      <c r="AC935" s="2" t="b">
        <f>COUNT(Q935:Q$2500)&gt;0</f>
        <v>0</v>
      </c>
      <c r="AD935" s="2" t="b">
        <f t="shared" si="475"/>
        <v>0</v>
      </c>
      <c r="AE935" s="2" t="b">
        <f t="shared" si="476"/>
        <v>0</v>
      </c>
      <c r="AF935" s="2" t="b">
        <f t="shared" si="477"/>
        <v>0</v>
      </c>
      <c r="AG935" s="2" t="b">
        <f>OR(
  AND(AC935,NOT(AC936)),
  AND(AF935,WEEKDAY(AH934,2)=EINSTELLUNGEN!$D$12),
  AND(AF935,AH935=$J$35)
)</f>
        <v>0</v>
      </c>
      <c r="AH935" s="2">
        <f>IF(AE935,AH934+IF(WEEKDAY(AH934+1,2)&lt;=EINSTELLUNGEN!$D$12,1,$J$36),AH934)</f>
        <v>42020</v>
      </c>
      <c r="AI935" s="2">
        <f t="shared" si="478"/>
        <v>2019</v>
      </c>
      <c r="AJ935" s="2">
        <f t="shared" si="479"/>
        <v>201901</v>
      </c>
      <c r="AK935" s="2">
        <f t="shared" si="480"/>
        <v>201901</v>
      </c>
      <c r="AL935" s="2">
        <f t="shared" si="508"/>
        <v>201903</v>
      </c>
      <c r="AM935" s="2" t="b">
        <f t="shared" si="481"/>
        <v>1</v>
      </c>
      <c r="AN935" s="4" t="e">
        <f t="shared" si="493"/>
        <v>#N/A</v>
      </c>
      <c r="AO935" s="4" t="e">
        <f t="shared" si="494"/>
        <v>#N/A</v>
      </c>
      <c r="AP935" s="2" t="str">
        <f>IF(AD935,
  IF(ISBLANK(H935),
    AP934,
    IF(LEN(H935)=1,
      IF(OR(UPPER(H935)="A",UPPER(H935)="I"),
        EINSTELLUNGEN!$D$21,
        IF(OR(UPPER(H935)="B",UPPER(H935)="M"),
          EINSTELLUNGEN!$D$22,
          IF(OR(UPPER(H935)="C",UPPER(H935)="S"),
            EINSTELLUNGEN!$D$23,
            IF(UPPER(H935)="D",
              EINSTELLUNGEN!$D$24,
              IF(UPPER(H935)="E",
                EINSTELLUNGEN!$D$25,
                UPPER(H935)))))),
      IF(ISNUMBER(H935),
        EINSTELLUNGEN!$D$20&amp;H935,
        UPPER(H935)))),
  "")</f>
        <v/>
      </c>
      <c r="AQ935" s="2" t="str">
        <f t="shared" si="495"/>
        <v/>
      </c>
      <c r="AR935" s="2">
        <f t="shared" si="496"/>
        <v>0</v>
      </c>
      <c r="AS935" s="145">
        <f t="shared" si="497"/>
        <v>0.33333333333333331</v>
      </c>
      <c r="AT935" s="2">
        <f t="shared" si="498"/>
        <v>0</v>
      </c>
      <c r="AU935" s="2">
        <f t="shared" si="499"/>
        <v>0</v>
      </c>
      <c r="AV935" s="2">
        <f t="shared" si="500"/>
        <v>0</v>
      </c>
      <c r="AW935" s="2">
        <f t="shared" si="501"/>
        <v>0</v>
      </c>
      <c r="AX935" s="2">
        <f t="shared" si="482"/>
        <v>0</v>
      </c>
      <c r="AY935" s="2">
        <f t="shared" si="502"/>
        <v>0</v>
      </c>
      <c r="AZ935" s="145" t="e">
        <f t="shared" si="503"/>
        <v>#N/A</v>
      </c>
      <c r="BA935" s="145" t="e">
        <f t="shared" si="504"/>
        <v>#N/A</v>
      </c>
      <c r="BB935" s="145">
        <f t="shared" si="505"/>
        <v>2.083333333333337E-2</v>
      </c>
      <c r="BC935" s="2">
        <f>IF(AM935,
  IF(AND(AL935=$J$31,_xlfn.DAYS(AH935,DATE(AI935,1,1))&lt;7),
    MAX(0,EINSTELLUNGEN!$D$12+1-WEEKDAY(DATE(EINSTELLUNGEN!$D$9,EINSTELLUNGEN!$D$10,1),2)),
    IF(AL935=$J$33,
      MIN(EINSTELLUNGEN!$D$12,WEEKDAY(DATE(EINSTELLUNGEN!$D$9,12,31),2)),
      EINSTELLUNGEN!$D$12
  )) - SUMIF(AL$50:AL$2500,"="&amp;AL935,AX$50:AX$2500),
  0)</f>
        <v>3</v>
      </c>
      <c r="BD935" s="2">
        <f t="shared" si="506"/>
        <v>0.33333333333333331</v>
      </c>
      <c r="BE935" s="2">
        <f t="shared" si="507"/>
        <v>0</v>
      </c>
    </row>
    <row r="936" spans="1:57" ht="10.5" customHeight="1">
      <c r="A936" s="1" t="str">
        <f t="shared" ca="1" si="483"/>
        <v/>
      </c>
      <c r="B936" s="1" t="str">
        <f t="shared" ca="1" si="484"/>
        <v/>
      </c>
      <c r="C936" s="1" t="str">
        <f t="shared" ca="1" si="485"/>
        <v/>
      </c>
      <c r="D936" s="1" t="str">
        <f t="shared" ca="1" si="486"/>
        <v/>
      </c>
      <c r="F936" s="10"/>
      <c r="G936" s="136" t="str">
        <f t="shared" si="487"/>
        <v/>
      </c>
      <c r="H936" s="27"/>
      <c r="I936" s="28"/>
      <c r="J936" s="28"/>
      <c r="K936" s="29"/>
      <c r="L936" s="214"/>
      <c r="M936" s="214"/>
      <c r="N936" s="214"/>
      <c r="O936" s="26" t="str">
        <f t="shared" si="488"/>
        <v/>
      </c>
      <c r="P936" s="218" t="str">
        <f t="shared" si="489"/>
        <v/>
      </c>
      <c r="Q936" s="26" t="str">
        <f t="shared" si="490"/>
        <v/>
      </c>
      <c r="R936" s="22"/>
      <c r="S936" s="99"/>
      <c r="T936" s="10"/>
      <c r="U936" s="229" t="str">
        <f t="shared" si="491"/>
        <v/>
      </c>
      <c r="V936" s="230"/>
      <c r="W936" s="230"/>
      <c r="X936" s="230"/>
      <c r="Y936" s="230"/>
      <c r="Z936" s="22" t="str">
        <f>""</f>
        <v/>
      </c>
      <c r="AB936" s="23" t="str">
        <f t="shared" si="492"/>
        <v/>
      </c>
      <c r="AC936" s="2" t="b">
        <f>COUNT(Q936:Q$2500)&gt;0</f>
        <v>0</v>
      </c>
      <c r="AD936" s="2" t="b">
        <f t="shared" si="475"/>
        <v>0</v>
      </c>
      <c r="AE936" s="2" t="b">
        <f t="shared" si="476"/>
        <v>0</v>
      </c>
      <c r="AF936" s="2" t="b">
        <f t="shared" si="477"/>
        <v>0</v>
      </c>
      <c r="AG936" s="2" t="b">
        <f>OR(
  AND(AC936,NOT(AC937)),
  AND(AF936,WEEKDAY(AH935,2)=EINSTELLUNGEN!$D$12),
  AND(AF936,AH936=$J$35)
)</f>
        <v>0</v>
      </c>
      <c r="AH936" s="2">
        <f>IF(AE936,AH935+IF(WEEKDAY(AH935+1,2)&lt;=EINSTELLUNGEN!$D$12,1,$J$36),AH935)</f>
        <v>42020</v>
      </c>
      <c r="AI936" s="2">
        <f t="shared" si="478"/>
        <v>2019</v>
      </c>
      <c r="AJ936" s="2">
        <f t="shared" si="479"/>
        <v>201901</v>
      </c>
      <c r="AK936" s="2">
        <f t="shared" si="480"/>
        <v>201901</v>
      </c>
      <c r="AL936" s="2">
        <f t="shared" si="508"/>
        <v>201903</v>
      </c>
      <c r="AM936" s="2" t="b">
        <f t="shared" si="481"/>
        <v>1</v>
      </c>
      <c r="AN936" s="4" t="e">
        <f t="shared" si="493"/>
        <v>#N/A</v>
      </c>
      <c r="AO936" s="4" t="e">
        <f t="shared" si="494"/>
        <v>#N/A</v>
      </c>
      <c r="AP936" s="2" t="str">
        <f>IF(AD936,
  IF(ISBLANK(H936),
    AP935,
    IF(LEN(H936)=1,
      IF(OR(UPPER(H936)="A",UPPER(H936)="I"),
        EINSTELLUNGEN!$D$21,
        IF(OR(UPPER(H936)="B",UPPER(H936)="M"),
          EINSTELLUNGEN!$D$22,
          IF(OR(UPPER(H936)="C",UPPER(H936)="S"),
            EINSTELLUNGEN!$D$23,
            IF(UPPER(H936)="D",
              EINSTELLUNGEN!$D$24,
              IF(UPPER(H936)="E",
                EINSTELLUNGEN!$D$25,
                UPPER(H936)))))),
      IF(ISNUMBER(H936),
        EINSTELLUNGEN!$D$20&amp;H936,
        UPPER(H936)))),
  "")</f>
        <v/>
      </c>
      <c r="AQ936" s="2" t="str">
        <f t="shared" si="495"/>
        <v/>
      </c>
      <c r="AR936" s="2">
        <f t="shared" si="496"/>
        <v>0</v>
      </c>
      <c r="AS936" s="145">
        <f t="shared" si="497"/>
        <v>0.33333333333333331</v>
      </c>
      <c r="AT936" s="2">
        <f t="shared" si="498"/>
        <v>0</v>
      </c>
      <c r="AU936" s="2">
        <f t="shared" si="499"/>
        <v>0</v>
      </c>
      <c r="AV936" s="2">
        <f t="shared" si="500"/>
        <v>0</v>
      </c>
      <c r="AW936" s="2">
        <f t="shared" si="501"/>
        <v>0</v>
      </c>
      <c r="AX936" s="2">
        <f t="shared" si="482"/>
        <v>0</v>
      </c>
      <c r="AY936" s="2">
        <f t="shared" si="502"/>
        <v>0</v>
      </c>
      <c r="AZ936" s="145" t="e">
        <f t="shared" si="503"/>
        <v>#N/A</v>
      </c>
      <c r="BA936" s="145" t="e">
        <f t="shared" si="504"/>
        <v>#N/A</v>
      </c>
      <c r="BB936" s="145">
        <f t="shared" si="505"/>
        <v>2.083333333333337E-2</v>
      </c>
      <c r="BC936" s="2">
        <f>IF(AM936,
  IF(AND(AL936=$J$31,_xlfn.DAYS(AH936,DATE(AI936,1,1))&lt;7),
    MAX(0,EINSTELLUNGEN!$D$12+1-WEEKDAY(DATE(EINSTELLUNGEN!$D$9,EINSTELLUNGEN!$D$10,1),2)),
    IF(AL936=$J$33,
      MIN(EINSTELLUNGEN!$D$12,WEEKDAY(DATE(EINSTELLUNGEN!$D$9,12,31),2)),
      EINSTELLUNGEN!$D$12
  )) - SUMIF(AL$50:AL$2500,"="&amp;AL936,AX$50:AX$2500),
  0)</f>
        <v>3</v>
      </c>
      <c r="BD936" s="2">
        <f t="shared" si="506"/>
        <v>0.33333333333333331</v>
      </c>
      <c r="BE936" s="2">
        <f t="shared" si="507"/>
        <v>0</v>
      </c>
    </row>
    <row r="937" spans="1:57" ht="10.5" customHeight="1">
      <c r="A937" s="1" t="str">
        <f t="shared" ca="1" si="483"/>
        <v/>
      </c>
      <c r="B937" s="1" t="str">
        <f t="shared" ca="1" si="484"/>
        <v/>
      </c>
      <c r="C937" s="1" t="str">
        <f t="shared" ca="1" si="485"/>
        <v/>
      </c>
      <c r="D937" s="1" t="str">
        <f t="shared" ca="1" si="486"/>
        <v/>
      </c>
      <c r="F937" s="10"/>
      <c r="G937" s="136" t="str">
        <f t="shared" si="487"/>
        <v/>
      </c>
      <c r="H937" s="27"/>
      <c r="I937" s="28"/>
      <c r="J937" s="28"/>
      <c r="K937" s="29"/>
      <c r="L937" s="214"/>
      <c r="M937" s="214"/>
      <c r="N937" s="214"/>
      <c r="O937" s="26" t="str">
        <f t="shared" si="488"/>
        <v/>
      </c>
      <c r="P937" s="218" t="str">
        <f t="shared" si="489"/>
        <v/>
      </c>
      <c r="Q937" s="26" t="str">
        <f t="shared" si="490"/>
        <v/>
      </c>
      <c r="R937" s="22"/>
      <c r="S937" s="99"/>
      <c r="T937" s="10"/>
      <c r="U937" s="229" t="str">
        <f t="shared" si="491"/>
        <v/>
      </c>
      <c r="V937" s="230"/>
      <c r="W937" s="230"/>
      <c r="X937" s="230"/>
      <c r="Y937" s="230"/>
      <c r="Z937" s="22" t="str">
        <f>""</f>
        <v/>
      </c>
      <c r="AB937" s="23" t="str">
        <f t="shared" si="492"/>
        <v/>
      </c>
      <c r="AC937" s="2" t="b">
        <f>COUNT(Q937:Q$2500)&gt;0</f>
        <v>0</v>
      </c>
      <c r="AD937" s="2" t="b">
        <f t="shared" si="475"/>
        <v>0</v>
      </c>
      <c r="AE937" s="2" t="b">
        <f t="shared" si="476"/>
        <v>0</v>
      </c>
      <c r="AF937" s="2" t="b">
        <f t="shared" si="477"/>
        <v>0</v>
      </c>
      <c r="AG937" s="2" t="b">
        <f>OR(
  AND(AC937,NOT(AC938)),
  AND(AF937,WEEKDAY(AH936,2)=EINSTELLUNGEN!$D$12),
  AND(AF937,AH937=$J$35)
)</f>
        <v>0</v>
      </c>
      <c r="AH937" s="2">
        <f>IF(AE937,AH936+IF(WEEKDAY(AH936+1,2)&lt;=EINSTELLUNGEN!$D$12,1,$J$36),AH936)</f>
        <v>42020</v>
      </c>
      <c r="AI937" s="2">
        <f t="shared" si="478"/>
        <v>2019</v>
      </c>
      <c r="AJ937" s="2">
        <f t="shared" si="479"/>
        <v>201901</v>
      </c>
      <c r="AK937" s="2">
        <f t="shared" si="480"/>
        <v>201901</v>
      </c>
      <c r="AL937" s="2">
        <f t="shared" si="508"/>
        <v>201903</v>
      </c>
      <c r="AM937" s="2" t="b">
        <f t="shared" si="481"/>
        <v>1</v>
      </c>
      <c r="AN937" s="4" t="e">
        <f t="shared" si="493"/>
        <v>#N/A</v>
      </c>
      <c r="AO937" s="4" t="e">
        <f t="shared" si="494"/>
        <v>#N/A</v>
      </c>
      <c r="AP937" s="2" t="str">
        <f>IF(AD937,
  IF(ISBLANK(H937),
    AP936,
    IF(LEN(H937)=1,
      IF(OR(UPPER(H937)="A",UPPER(H937)="I"),
        EINSTELLUNGEN!$D$21,
        IF(OR(UPPER(H937)="B",UPPER(H937)="M"),
          EINSTELLUNGEN!$D$22,
          IF(OR(UPPER(H937)="C",UPPER(H937)="S"),
            EINSTELLUNGEN!$D$23,
            IF(UPPER(H937)="D",
              EINSTELLUNGEN!$D$24,
              IF(UPPER(H937)="E",
                EINSTELLUNGEN!$D$25,
                UPPER(H937)))))),
      IF(ISNUMBER(H937),
        EINSTELLUNGEN!$D$20&amp;H937,
        UPPER(H937)))),
  "")</f>
        <v/>
      </c>
      <c r="AQ937" s="2" t="str">
        <f t="shared" si="495"/>
        <v/>
      </c>
      <c r="AR937" s="2">
        <f t="shared" si="496"/>
        <v>0</v>
      </c>
      <c r="AS937" s="145">
        <f t="shared" si="497"/>
        <v>0.33333333333333331</v>
      </c>
      <c r="AT937" s="2">
        <f t="shared" si="498"/>
        <v>0</v>
      </c>
      <c r="AU937" s="2">
        <f t="shared" si="499"/>
        <v>0</v>
      </c>
      <c r="AV937" s="2">
        <f t="shared" si="500"/>
        <v>0</v>
      </c>
      <c r="AW937" s="2">
        <f t="shared" si="501"/>
        <v>0</v>
      </c>
      <c r="AX937" s="2">
        <f t="shared" si="482"/>
        <v>0</v>
      </c>
      <c r="AY937" s="2">
        <f t="shared" si="502"/>
        <v>0</v>
      </c>
      <c r="AZ937" s="145" t="e">
        <f t="shared" si="503"/>
        <v>#N/A</v>
      </c>
      <c r="BA937" s="145" t="e">
        <f t="shared" si="504"/>
        <v>#N/A</v>
      </c>
      <c r="BB937" s="145">
        <f t="shared" si="505"/>
        <v>2.083333333333337E-2</v>
      </c>
      <c r="BC937" s="2">
        <f>IF(AM937,
  IF(AND(AL937=$J$31,_xlfn.DAYS(AH937,DATE(AI937,1,1))&lt;7),
    MAX(0,EINSTELLUNGEN!$D$12+1-WEEKDAY(DATE(EINSTELLUNGEN!$D$9,EINSTELLUNGEN!$D$10,1),2)),
    IF(AL937=$J$33,
      MIN(EINSTELLUNGEN!$D$12,WEEKDAY(DATE(EINSTELLUNGEN!$D$9,12,31),2)),
      EINSTELLUNGEN!$D$12
  )) - SUMIF(AL$50:AL$2500,"="&amp;AL937,AX$50:AX$2500),
  0)</f>
        <v>3</v>
      </c>
      <c r="BD937" s="2">
        <f t="shared" si="506"/>
        <v>0.33333333333333331</v>
      </c>
      <c r="BE937" s="2">
        <f t="shared" si="507"/>
        <v>0</v>
      </c>
    </row>
    <row r="938" spans="1:57" ht="10.5" customHeight="1">
      <c r="A938" s="1" t="str">
        <f t="shared" ca="1" si="483"/>
        <v/>
      </c>
      <c r="B938" s="1" t="str">
        <f t="shared" ca="1" si="484"/>
        <v/>
      </c>
      <c r="C938" s="1" t="str">
        <f t="shared" ca="1" si="485"/>
        <v/>
      </c>
      <c r="D938" s="1" t="str">
        <f t="shared" ca="1" si="486"/>
        <v/>
      </c>
      <c r="F938" s="10"/>
      <c r="G938" s="136" t="str">
        <f t="shared" si="487"/>
        <v/>
      </c>
      <c r="H938" s="27"/>
      <c r="I938" s="28"/>
      <c r="J938" s="28"/>
      <c r="K938" s="29"/>
      <c r="L938" s="214"/>
      <c r="M938" s="214"/>
      <c r="N938" s="214"/>
      <c r="O938" s="26" t="str">
        <f t="shared" si="488"/>
        <v/>
      </c>
      <c r="P938" s="218" t="str">
        <f t="shared" si="489"/>
        <v/>
      </c>
      <c r="Q938" s="26" t="str">
        <f t="shared" si="490"/>
        <v/>
      </c>
      <c r="R938" s="22"/>
      <c r="S938" s="99"/>
      <c r="T938" s="10"/>
      <c r="U938" s="229" t="str">
        <f t="shared" si="491"/>
        <v/>
      </c>
      <c r="V938" s="230"/>
      <c r="W938" s="230"/>
      <c r="X938" s="230"/>
      <c r="Y938" s="230"/>
      <c r="Z938" s="22" t="str">
        <f>""</f>
        <v/>
      </c>
      <c r="AB938" s="23" t="str">
        <f t="shared" si="492"/>
        <v/>
      </c>
      <c r="AC938" s="2" t="b">
        <f>COUNT(Q938:Q$2500)&gt;0</f>
        <v>0</v>
      </c>
      <c r="AD938" s="2" t="b">
        <f t="shared" si="475"/>
        <v>0</v>
      </c>
      <c r="AE938" s="2" t="b">
        <f t="shared" si="476"/>
        <v>0</v>
      </c>
      <c r="AF938" s="2" t="b">
        <f t="shared" si="477"/>
        <v>0</v>
      </c>
      <c r="AG938" s="2" t="b">
        <f>OR(
  AND(AC938,NOT(AC939)),
  AND(AF938,WEEKDAY(AH937,2)=EINSTELLUNGEN!$D$12),
  AND(AF938,AH938=$J$35)
)</f>
        <v>0</v>
      </c>
      <c r="AH938" s="2">
        <f>IF(AE938,AH937+IF(WEEKDAY(AH937+1,2)&lt;=EINSTELLUNGEN!$D$12,1,$J$36),AH937)</f>
        <v>42020</v>
      </c>
      <c r="AI938" s="2">
        <f t="shared" si="478"/>
        <v>2019</v>
      </c>
      <c r="AJ938" s="2">
        <f t="shared" si="479"/>
        <v>201901</v>
      </c>
      <c r="AK938" s="2">
        <f t="shared" si="480"/>
        <v>201901</v>
      </c>
      <c r="AL938" s="2">
        <f t="shared" si="508"/>
        <v>201903</v>
      </c>
      <c r="AM938" s="2" t="b">
        <f t="shared" si="481"/>
        <v>1</v>
      </c>
      <c r="AN938" s="4" t="e">
        <f t="shared" si="493"/>
        <v>#N/A</v>
      </c>
      <c r="AO938" s="4" t="e">
        <f t="shared" si="494"/>
        <v>#N/A</v>
      </c>
      <c r="AP938" s="2" t="str">
        <f>IF(AD938,
  IF(ISBLANK(H938),
    AP937,
    IF(LEN(H938)=1,
      IF(OR(UPPER(H938)="A",UPPER(H938)="I"),
        EINSTELLUNGEN!$D$21,
        IF(OR(UPPER(H938)="B",UPPER(H938)="M"),
          EINSTELLUNGEN!$D$22,
          IF(OR(UPPER(H938)="C",UPPER(H938)="S"),
            EINSTELLUNGEN!$D$23,
            IF(UPPER(H938)="D",
              EINSTELLUNGEN!$D$24,
              IF(UPPER(H938)="E",
                EINSTELLUNGEN!$D$25,
                UPPER(H938)))))),
      IF(ISNUMBER(H938),
        EINSTELLUNGEN!$D$20&amp;H938,
        UPPER(H938)))),
  "")</f>
        <v/>
      </c>
      <c r="AQ938" s="2" t="str">
        <f t="shared" si="495"/>
        <v/>
      </c>
      <c r="AR938" s="2">
        <f t="shared" si="496"/>
        <v>0</v>
      </c>
      <c r="AS938" s="145">
        <f t="shared" si="497"/>
        <v>0.33333333333333331</v>
      </c>
      <c r="AT938" s="2">
        <f t="shared" si="498"/>
        <v>0</v>
      </c>
      <c r="AU938" s="2">
        <f t="shared" si="499"/>
        <v>0</v>
      </c>
      <c r="AV938" s="2">
        <f t="shared" si="500"/>
        <v>0</v>
      </c>
      <c r="AW938" s="2">
        <f t="shared" si="501"/>
        <v>0</v>
      </c>
      <c r="AX938" s="2">
        <f t="shared" si="482"/>
        <v>0</v>
      </c>
      <c r="AY938" s="2">
        <f t="shared" si="502"/>
        <v>0</v>
      </c>
      <c r="AZ938" s="145" t="e">
        <f t="shared" si="503"/>
        <v>#N/A</v>
      </c>
      <c r="BA938" s="145" t="e">
        <f t="shared" si="504"/>
        <v>#N/A</v>
      </c>
      <c r="BB938" s="145">
        <f t="shared" si="505"/>
        <v>2.083333333333337E-2</v>
      </c>
      <c r="BC938" s="2">
        <f>IF(AM938,
  IF(AND(AL938=$J$31,_xlfn.DAYS(AH938,DATE(AI938,1,1))&lt;7),
    MAX(0,EINSTELLUNGEN!$D$12+1-WEEKDAY(DATE(EINSTELLUNGEN!$D$9,EINSTELLUNGEN!$D$10,1),2)),
    IF(AL938=$J$33,
      MIN(EINSTELLUNGEN!$D$12,WEEKDAY(DATE(EINSTELLUNGEN!$D$9,12,31),2)),
      EINSTELLUNGEN!$D$12
  )) - SUMIF(AL$50:AL$2500,"="&amp;AL938,AX$50:AX$2500),
  0)</f>
        <v>3</v>
      </c>
      <c r="BD938" s="2">
        <f t="shared" si="506"/>
        <v>0.33333333333333331</v>
      </c>
      <c r="BE938" s="2">
        <f t="shared" si="507"/>
        <v>0</v>
      </c>
    </row>
    <row r="939" spans="1:57" ht="10.5" customHeight="1">
      <c r="A939" s="1" t="str">
        <f t="shared" ca="1" si="483"/>
        <v/>
      </c>
      <c r="B939" s="1" t="str">
        <f t="shared" ca="1" si="484"/>
        <v/>
      </c>
      <c r="C939" s="1" t="str">
        <f t="shared" ca="1" si="485"/>
        <v/>
      </c>
      <c r="D939" s="1" t="str">
        <f t="shared" ca="1" si="486"/>
        <v/>
      </c>
      <c r="F939" s="10"/>
      <c r="G939" s="136" t="str">
        <f t="shared" si="487"/>
        <v/>
      </c>
      <c r="H939" s="27"/>
      <c r="I939" s="28"/>
      <c r="J939" s="28"/>
      <c r="K939" s="29"/>
      <c r="L939" s="214"/>
      <c r="M939" s="214"/>
      <c r="N939" s="214"/>
      <c r="O939" s="26" t="str">
        <f t="shared" si="488"/>
        <v/>
      </c>
      <c r="P939" s="218" t="str">
        <f t="shared" si="489"/>
        <v/>
      </c>
      <c r="Q939" s="26" t="str">
        <f t="shared" si="490"/>
        <v/>
      </c>
      <c r="R939" s="22"/>
      <c r="S939" s="99"/>
      <c r="T939" s="10"/>
      <c r="U939" s="229" t="str">
        <f t="shared" si="491"/>
        <v/>
      </c>
      <c r="V939" s="230"/>
      <c r="W939" s="230"/>
      <c r="X939" s="230"/>
      <c r="Y939" s="230"/>
      <c r="Z939" s="22" t="str">
        <f>""</f>
        <v/>
      </c>
      <c r="AB939" s="23" t="str">
        <f t="shared" si="492"/>
        <v/>
      </c>
      <c r="AC939" s="2" t="b">
        <f>COUNT(Q939:Q$2500)&gt;0</f>
        <v>0</v>
      </c>
      <c r="AD939" s="2" t="b">
        <f t="shared" ref="AD939:AD1002" si="509">LEN(CONCATENATE(H939,I939,J939,K939))&gt;0</f>
        <v>0</v>
      </c>
      <c r="AE939" s="2" t="b">
        <f t="shared" ref="AE939:AE1002" si="510">AND(NOT(AD939),AD940)</f>
        <v>0</v>
      </c>
      <c r="AF939" s="2" t="b">
        <f t="shared" ref="AF939:AF1002" si="511">AND(NOT(AD939),AD938)</f>
        <v>0</v>
      </c>
      <c r="AG939" s="2" t="b">
        <f>OR(
  AND(AC939,NOT(AC940)),
  AND(AF939,WEEKDAY(AH938,2)=EINSTELLUNGEN!$D$12),
  AND(AF939,AH939=$J$35)
)</f>
        <v>0</v>
      </c>
      <c r="AH939" s="2">
        <f>IF(AE939,AH938+IF(WEEKDAY(AH938+1,2)&lt;=EINSTELLUNGEN!$D$12,1,$J$36),AH938)</f>
        <v>42020</v>
      </c>
      <c r="AI939" s="2">
        <f t="shared" ref="AI939:AI1002" si="512">YEAR(AH939)</f>
        <v>2019</v>
      </c>
      <c r="AJ939" s="2">
        <f t="shared" ref="AJ939:AJ1002" si="513">AI939*100+ROUNDUP(MONTH(AH939)/3,0)</f>
        <v>201901</v>
      </c>
      <c r="AK939" s="2">
        <f t="shared" ref="AK939:AK1002" si="514">AI939*100+MONTH(AH939)</f>
        <v>201901</v>
      </c>
      <c r="AL939" s="2">
        <f t="shared" si="508"/>
        <v>201903</v>
      </c>
      <c r="AM939" s="2" t="b">
        <f t="shared" ref="AM939:AM1002" si="515">AND(AH939&gt;=$J$34,AH939&lt;=$J$35)</f>
        <v>1</v>
      </c>
      <c r="AN939" s="4" t="e">
        <f t="shared" si="493"/>
        <v>#N/A</v>
      </c>
      <c r="AO939" s="4" t="e">
        <f t="shared" si="494"/>
        <v>#N/A</v>
      </c>
      <c r="AP939" s="2" t="str">
        <f>IF(AD939,
  IF(ISBLANK(H939),
    AP938,
    IF(LEN(H939)=1,
      IF(OR(UPPER(H939)="A",UPPER(H939)="I"),
        EINSTELLUNGEN!$D$21,
        IF(OR(UPPER(H939)="B",UPPER(H939)="M"),
          EINSTELLUNGEN!$D$22,
          IF(OR(UPPER(H939)="C",UPPER(H939)="S"),
            EINSTELLUNGEN!$D$23,
            IF(UPPER(H939)="D",
              EINSTELLUNGEN!$D$24,
              IF(UPPER(H939)="E",
                EINSTELLUNGEN!$D$25,
                UPPER(H939)))))),
      IF(ISNUMBER(H939),
        EINSTELLUNGEN!$D$20&amp;H939,
        UPPER(H939)))),
  "")</f>
        <v/>
      </c>
      <c r="AQ939" s="2" t="str">
        <f t="shared" si="495"/>
        <v/>
      </c>
      <c r="AR939" s="2">
        <f t="shared" si="496"/>
        <v>0</v>
      </c>
      <c r="AS939" s="145">
        <f t="shared" si="497"/>
        <v>0.33333333333333331</v>
      </c>
      <c r="AT939" s="2">
        <f t="shared" si="498"/>
        <v>0</v>
      </c>
      <c r="AU939" s="2">
        <f t="shared" si="499"/>
        <v>0</v>
      </c>
      <c r="AV939" s="2">
        <f t="shared" si="500"/>
        <v>0</v>
      </c>
      <c r="AW939" s="2">
        <f t="shared" si="501"/>
        <v>0</v>
      </c>
      <c r="AX939" s="2">
        <f t="shared" ref="AX939:AX1002" si="516">IF(SUM(AT939:AV939)=0,0,1)</f>
        <v>0</v>
      </c>
      <c r="AY939" s="2">
        <f t="shared" si="502"/>
        <v>0</v>
      </c>
      <c r="AZ939" s="145" t="e">
        <f t="shared" si="503"/>
        <v>#N/A</v>
      </c>
      <c r="BA939" s="145" t="e">
        <f t="shared" si="504"/>
        <v>#N/A</v>
      </c>
      <c r="BB939" s="145">
        <f t="shared" si="505"/>
        <v>2.083333333333337E-2</v>
      </c>
      <c r="BC939" s="2">
        <f>IF(AM939,
  IF(AND(AL939=$J$31,_xlfn.DAYS(AH939,DATE(AI939,1,1))&lt;7),
    MAX(0,EINSTELLUNGEN!$D$12+1-WEEKDAY(DATE(EINSTELLUNGEN!$D$9,EINSTELLUNGEN!$D$10,1),2)),
    IF(AL939=$J$33,
      MIN(EINSTELLUNGEN!$D$12,WEEKDAY(DATE(EINSTELLUNGEN!$D$9,12,31),2)),
      EINSTELLUNGEN!$D$12
  )) - SUMIF(AL$50:AL$2500,"="&amp;AL939,AX$50:AX$2500),
  0)</f>
        <v>3</v>
      </c>
      <c r="BD939" s="2">
        <f t="shared" si="506"/>
        <v>0.33333333333333331</v>
      </c>
      <c r="BE939" s="2">
        <f t="shared" si="507"/>
        <v>0</v>
      </c>
    </row>
    <row r="940" spans="1:57" ht="10.5" customHeight="1">
      <c r="A940" s="1" t="str">
        <f t="shared" ca="1" si="483"/>
        <v/>
      </c>
      <c r="B940" s="1" t="str">
        <f t="shared" ca="1" si="484"/>
        <v/>
      </c>
      <c r="C940" s="1" t="str">
        <f t="shared" ca="1" si="485"/>
        <v/>
      </c>
      <c r="D940" s="1" t="str">
        <f t="shared" ca="1" si="486"/>
        <v/>
      </c>
      <c r="F940" s="10"/>
      <c r="G940" s="136" t="str">
        <f t="shared" si="487"/>
        <v/>
      </c>
      <c r="H940" s="27"/>
      <c r="I940" s="28"/>
      <c r="J940" s="28"/>
      <c r="K940" s="29"/>
      <c r="L940" s="214"/>
      <c r="M940" s="214"/>
      <c r="N940" s="214"/>
      <c r="O940" s="26" t="str">
        <f t="shared" si="488"/>
        <v/>
      </c>
      <c r="P940" s="218" t="str">
        <f t="shared" si="489"/>
        <v/>
      </c>
      <c r="Q940" s="26" t="str">
        <f t="shared" si="490"/>
        <v/>
      </c>
      <c r="R940" s="22"/>
      <c r="S940" s="99"/>
      <c r="T940" s="10"/>
      <c r="U940" s="229" t="str">
        <f t="shared" si="491"/>
        <v/>
      </c>
      <c r="V940" s="230"/>
      <c r="W940" s="230"/>
      <c r="X940" s="230"/>
      <c r="Y940" s="230"/>
      <c r="Z940" s="22" t="str">
        <f>""</f>
        <v/>
      </c>
      <c r="AB940" s="23" t="str">
        <f t="shared" si="492"/>
        <v/>
      </c>
      <c r="AC940" s="2" t="b">
        <f>COUNT(Q940:Q$2500)&gt;0</f>
        <v>0</v>
      </c>
      <c r="AD940" s="2" t="b">
        <f t="shared" si="509"/>
        <v>0</v>
      </c>
      <c r="AE940" s="2" t="b">
        <f t="shared" si="510"/>
        <v>0</v>
      </c>
      <c r="AF940" s="2" t="b">
        <f t="shared" si="511"/>
        <v>0</v>
      </c>
      <c r="AG940" s="2" t="b">
        <f>OR(
  AND(AC940,NOT(AC941)),
  AND(AF940,WEEKDAY(AH939,2)=EINSTELLUNGEN!$D$12),
  AND(AF940,AH940=$J$35)
)</f>
        <v>0</v>
      </c>
      <c r="AH940" s="2">
        <f>IF(AE940,AH939+IF(WEEKDAY(AH939+1,2)&lt;=EINSTELLUNGEN!$D$12,1,$J$36),AH939)</f>
        <v>42020</v>
      </c>
      <c r="AI940" s="2">
        <f t="shared" si="512"/>
        <v>2019</v>
      </c>
      <c r="AJ940" s="2">
        <f t="shared" si="513"/>
        <v>201901</v>
      </c>
      <c r="AK940" s="2">
        <f t="shared" si="514"/>
        <v>201901</v>
      </c>
      <c r="AL940" s="2">
        <f t="shared" si="508"/>
        <v>201903</v>
      </c>
      <c r="AM940" s="2" t="b">
        <f t="shared" si="515"/>
        <v>1</v>
      </c>
      <c r="AN940" s="4" t="e">
        <f t="shared" si="493"/>
        <v>#N/A</v>
      </c>
      <c r="AO940" s="4" t="e">
        <f t="shared" si="494"/>
        <v>#N/A</v>
      </c>
      <c r="AP940" s="2" t="str">
        <f>IF(AD940,
  IF(ISBLANK(H940),
    AP939,
    IF(LEN(H940)=1,
      IF(OR(UPPER(H940)="A",UPPER(H940)="I"),
        EINSTELLUNGEN!$D$21,
        IF(OR(UPPER(H940)="B",UPPER(H940)="M"),
          EINSTELLUNGEN!$D$22,
          IF(OR(UPPER(H940)="C",UPPER(H940)="S"),
            EINSTELLUNGEN!$D$23,
            IF(UPPER(H940)="D",
              EINSTELLUNGEN!$D$24,
              IF(UPPER(H940)="E",
                EINSTELLUNGEN!$D$25,
                UPPER(H940)))))),
      IF(ISNUMBER(H940),
        EINSTELLUNGEN!$D$20&amp;H940,
        UPPER(H940)))),
  "")</f>
        <v/>
      </c>
      <c r="AQ940" s="2" t="str">
        <f t="shared" si="495"/>
        <v/>
      </c>
      <c r="AR940" s="2">
        <f t="shared" si="496"/>
        <v>0</v>
      </c>
      <c r="AS940" s="145">
        <f t="shared" si="497"/>
        <v>0.33333333333333331</v>
      </c>
      <c r="AT940" s="2">
        <f t="shared" si="498"/>
        <v>0</v>
      </c>
      <c r="AU940" s="2">
        <f t="shared" si="499"/>
        <v>0</v>
      </c>
      <c r="AV940" s="2">
        <f t="shared" si="500"/>
        <v>0</v>
      </c>
      <c r="AW940" s="2">
        <f t="shared" si="501"/>
        <v>0</v>
      </c>
      <c r="AX940" s="2">
        <f t="shared" si="516"/>
        <v>0</v>
      </c>
      <c r="AY940" s="2">
        <f t="shared" si="502"/>
        <v>0</v>
      </c>
      <c r="AZ940" s="145" t="e">
        <f t="shared" si="503"/>
        <v>#N/A</v>
      </c>
      <c r="BA940" s="145" t="e">
        <f t="shared" si="504"/>
        <v>#N/A</v>
      </c>
      <c r="BB940" s="145">
        <f t="shared" si="505"/>
        <v>2.083333333333337E-2</v>
      </c>
      <c r="BC940" s="2">
        <f>IF(AM940,
  IF(AND(AL940=$J$31,_xlfn.DAYS(AH940,DATE(AI940,1,1))&lt;7),
    MAX(0,EINSTELLUNGEN!$D$12+1-WEEKDAY(DATE(EINSTELLUNGEN!$D$9,EINSTELLUNGEN!$D$10,1),2)),
    IF(AL940=$J$33,
      MIN(EINSTELLUNGEN!$D$12,WEEKDAY(DATE(EINSTELLUNGEN!$D$9,12,31),2)),
      EINSTELLUNGEN!$D$12
  )) - SUMIF(AL$50:AL$2500,"="&amp;AL940,AX$50:AX$2500),
  0)</f>
        <v>3</v>
      </c>
      <c r="BD940" s="2">
        <f t="shared" si="506"/>
        <v>0.33333333333333331</v>
      </c>
      <c r="BE940" s="2">
        <f t="shared" si="507"/>
        <v>0</v>
      </c>
    </row>
    <row r="941" spans="1:57" ht="10.5" customHeight="1">
      <c r="A941" s="1" t="str">
        <f t="shared" ca="1" si="483"/>
        <v/>
      </c>
      <c r="B941" s="1" t="str">
        <f t="shared" ca="1" si="484"/>
        <v/>
      </c>
      <c r="C941" s="1" t="str">
        <f t="shared" ca="1" si="485"/>
        <v/>
      </c>
      <c r="D941" s="1" t="str">
        <f t="shared" ca="1" si="486"/>
        <v/>
      </c>
      <c r="F941" s="10"/>
      <c r="G941" s="136" t="str">
        <f t="shared" si="487"/>
        <v/>
      </c>
      <c r="H941" s="27"/>
      <c r="I941" s="28"/>
      <c r="J941" s="28"/>
      <c r="K941" s="29"/>
      <c r="L941" s="214"/>
      <c r="M941" s="214"/>
      <c r="N941" s="214"/>
      <c r="O941" s="26" t="str">
        <f t="shared" si="488"/>
        <v/>
      </c>
      <c r="P941" s="218" t="str">
        <f t="shared" si="489"/>
        <v/>
      </c>
      <c r="Q941" s="26" t="str">
        <f t="shared" si="490"/>
        <v/>
      </c>
      <c r="R941" s="22"/>
      <c r="S941" s="99"/>
      <c r="T941" s="10"/>
      <c r="U941" s="229" t="str">
        <f t="shared" si="491"/>
        <v/>
      </c>
      <c r="V941" s="230"/>
      <c r="W941" s="230"/>
      <c r="X941" s="230"/>
      <c r="Y941" s="230"/>
      <c r="Z941" s="22" t="str">
        <f>""</f>
        <v/>
      </c>
      <c r="AB941" s="23" t="str">
        <f t="shared" si="492"/>
        <v/>
      </c>
      <c r="AC941" s="2" t="b">
        <f>COUNT(Q941:Q$2500)&gt;0</f>
        <v>0</v>
      </c>
      <c r="AD941" s="2" t="b">
        <f t="shared" si="509"/>
        <v>0</v>
      </c>
      <c r="AE941" s="2" t="b">
        <f t="shared" si="510"/>
        <v>0</v>
      </c>
      <c r="AF941" s="2" t="b">
        <f t="shared" si="511"/>
        <v>0</v>
      </c>
      <c r="AG941" s="2" t="b">
        <f>OR(
  AND(AC941,NOT(AC942)),
  AND(AF941,WEEKDAY(AH940,2)=EINSTELLUNGEN!$D$12),
  AND(AF941,AH941=$J$35)
)</f>
        <v>0</v>
      </c>
      <c r="AH941" s="2">
        <f>IF(AE941,AH940+IF(WEEKDAY(AH940+1,2)&lt;=EINSTELLUNGEN!$D$12,1,$J$36),AH940)</f>
        <v>42020</v>
      </c>
      <c r="AI941" s="2">
        <f t="shared" si="512"/>
        <v>2019</v>
      </c>
      <c r="AJ941" s="2">
        <f t="shared" si="513"/>
        <v>201901</v>
      </c>
      <c r="AK941" s="2">
        <f t="shared" si="514"/>
        <v>201901</v>
      </c>
      <c r="AL941" s="2">
        <f t="shared" si="508"/>
        <v>201903</v>
      </c>
      <c r="AM941" s="2" t="b">
        <f t="shared" si="515"/>
        <v>1</v>
      </c>
      <c r="AN941" s="4" t="e">
        <f t="shared" si="493"/>
        <v>#N/A</v>
      </c>
      <c r="AO941" s="4" t="e">
        <f t="shared" si="494"/>
        <v>#N/A</v>
      </c>
      <c r="AP941" s="2" t="str">
        <f>IF(AD941,
  IF(ISBLANK(H941),
    AP940,
    IF(LEN(H941)=1,
      IF(OR(UPPER(H941)="A",UPPER(H941)="I"),
        EINSTELLUNGEN!$D$21,
        IF(OR(UPPER(H941)="B",UPPER(H941)="M"),
          EINSTELLUNGEN!$D$22,
          IF(OR(UPPER(H941)="C",UPPER(H941)="S"),
            EINSTELLUNGEN!$D$23,
            IF(UPPER(H941)="D",
              EINSTELLUNGEN!$D$24,
              IF(UPPER(H941)="E",
                EINSTELLUNGEN!$D$25,
                UPPER(H941)))))),
      IF(ISNUMBER(H941),
        EINSTELLUNGEN!$D$20&amp;H941,
        UPPER(H941)))),
  "")</f>
        <v/>
      </c>
      <c r="AQ941" s="2" t="str">
        <f t="shared" si="495"/>
        <v/>
      </c>
      <c r="AR941" s="2">
        <f t="shared" si="496"/>
        <v>0</v>
      </c>
      <c r="AS941" s="145">
        <f t="shared" si="497"/>
        <v>0.33333333333333331</v>
      </c>
      <c r="AT941" s="2">
        <f t="shared" si="498"/>
        <v>0</v>
      </c>
      <c r="AU941" s="2">
        <f t="shared" si="499"/>
        <v>0</v>
      </c>
      <c r="AV941" s="2">
        <f t="shared" si="500"/>
        <v>0</v>
      </c>
      <c r="AW941" s="2">
        <f t="shared" si="501"/>
        <v>0</v>
      </c>
      <c r="AX941" s="2">
        <f t="shared" si="516"/>
        <v>0</v>
      </c>
      <c r="AY941" s="2">
        <f t="shared" si="502"/>
        <v>0</v>
      </c>
      <c r="AZ941" s="145" t="e">
        <f t="shared" si="503"/>
        <v>#N/A</v>
      </c>
      <c r="BA941" s="145" t="e">
        <f t="shared" si="504"/>
        <v>#N/A</v>
      </c>
      <c r="BB941" s="145">
        <f t="shared" si="505"/>
        <v>2.083333333333337E-2</v>
      </c>
      <c r="BC941" s="2">
        <f>IF(AM941,
  IF(AND(AL941=$J$31,_xlfn.DAYS(AH941,DATE(AI941,1,1))&lt;7),
    MAX(0,EINSTELLUNGEN!$D$12+1-WEEKDAY(DATE(EINSTELLUNGEN!$D$9,EINSTELLUNGEN!$D$10,1),2)),
    IF(AL941=$J$33,
      MIN(EINSTELLUNGEN!$D$12,WEEKDAY(DATE(EINSTELLUNGEN!$D$9,12,31),2)),
      EINSTELLUNGEN!$D$12
  )) - SUMIF(AL$50:AL$2500,"="&amp;AL941,AX$50:AX$2500),
  0)</f>
        <v>3</v>
      </c>
      <c r="BD941" s="2">
        <f t="shared" si="506"/>
        <v>0.33333333333333331</v>
      </c>
      <c r="BE941" s="2">
        <f t="shared" si="507"/>
        <v>0</v>
      </c>
    </row>
    <row r="942" spans="1:57" ht="10.5" customHeight="1">
      <c r="A942" s="1" t="str">
        <f t="shared" ca="1" si="483"/>
        <v/>
      </c>
      <c r="B942" s="1" t="str">
        <f t="shared" ca="1" si="484"/>
        <v/>
      </c>
      <c r="C942" s="1" t="str">
        <f t="shared" ca="1" si="485"/>
        <v/>
      </c>
      <c r="D942" s="1" t="str">
        <f t="shared" ca="1" si="486"/>
        <v/>
      </c>
      <c r="F942" s="10"/>
      <c r="G942" s="136" t="str">
        <f t="shared" si="487"/>
        <v/>
      </c>
      <c r="H942" s="27"/>
      <c r="I942" s="28"/>
      <c r="J942" s="28"/>
      <c r="K942" s="29"/>
      <c r="L942" s="214"/>
      <c r="M942" s="214"/>
      <c r="N942" s="214"/>
      <c r="O942" s="26" t="str">
        <f t="shared" si="488"/>
        <v/>
      </c>
      <c r="P942" s="218" t="str">
        <f t="shared" si="489"/>
        <v/>
      </c>
      <c r="Q942" s="26" t="str">
        <f t="shared" si="490"/>
        <v/>
      </c>
      <c r="R942" s="22"/>
      <c r="S942" s="99"/>
      <c r="T942" s="10"/>
      <c r="U942" s="229" t="str">
        <f t="shared" si="491"/>
        <v/>
      </c>
      <c r="V942" s="230"/>
      <c r="W942" s="230"/>
      <c r="X942" s="230"/>
      <c r="Y942" s="230"/>
      <c r="Z942" s="22" t="str">
        <f>""</f>
        <v/>
      </c>
      <c r="AB942" s="23" t="str">
        <f t="shared" si="492"/>
        <v/>
      </c>
      <c r="AC942" s="2" t="b">
        <f>COUNT(Q942:Q$2500)&gt;0</f>
        <v>0</v>
      </c>
      <c r="AD942" s="2" t="b">
        <f t="shared" si="509"/>
        <v>0</v>
      </c>
      <c r="AE942" s="2" t="b">
        <f t="shared" si="510"/>
        <v>0</v>
      </c>
      <c r="AF942" s="2" t="b">
        <f t="shared" si="511"/>
        <v>0</v>
      </c>
      <c r="AG942" s="2" t="b">
        <f>OR(
  AND(AC942,NOT(AC943)),
  AND(AF942,WEEKDAY(AH941,2)=EINSTELLUNGEN!$D$12),
  AND(AF942,AH942=$J$35)
)</f>
        <v>0</v>
      </c>
      <c r="AH942" s="2">
        <f>IF(AE942,AH941+IF(WEEKDAY(AH941+1,2)&lt;=EINSTELLUNGEN!$D$12,1,$J$36),AH941)</f>
        <v>42020</v>
      </c>
      <c r="AI942" s="2">
        <f t="shared" si="512"/>
        <v>2019</v>
      </c>
      <c r="AJ942" s="2">
        <f t="shared" si="513"/>
        <v>201901</v>
      </c>
      <c r="AK942" s="2">
        <f t="shared" si="514"/>
        <v>201901</v>
      </c>
      <c r="AL942" s="2">
        <f t="shared" si="508"/>
        <v>201903</v>
      </c>
      <c r="AM942" s="2" t="b">
        <f t="shared" si="515"/>
        <v>1</v>
      </c>
      <c r="AN942" s="4" t="e">
        <f t="shared" si="493"/>
        <v>#N/A</v>
      </c>
      <c r="AO942" s="4" t="e">
        <f t="shared" si="494"/>
        <v>#N/A</v>
      </c>
      <c r="AP942" s="2" t="str">
        <f>IF(AD942,
  IF(ISBLANK(H942),
    AP941,
    IF(LEN(H942)=1,
      IF(OR(UPPER(H942)="A",UPPER(H942)="I"),
        EINSTELLUNGEN!$D$21,
        IF(OR(UPPER(H942)="B",UPPER(H942)="M"),
          EINSTELLUNGEN!$D$22,
          IF(OR(UPPER(H942)="C",UPPER(H942)="S"),
            EINSTELLUNGEN!$D$23,
            IF(UPPER(H942)="D",
              EINSTELLUNGEN!$D$24,
              IF(UPPER(H942)="E",
                EINSTELLUNGEN!$D$25,
                UPPER(H942)))))),
      IF(ISNUMBER(H942),
        EINSTELLUNGEN!$D$20&amp;H942,
        UPPER(H942)))),
  "")</f>
        <v/>
      </c>
      <c r="AQ942" s="2" t="str">
        <f t="shared" si="495"/>
        <v/>
      </c>
      <c r="AR942" s="2">
        <f t="shared" si="496"/>
        <v>0</v>
      </c>
      <c r="AS942" s="145">
        <f t="shared" si="497"/>
        <v>0.33333333333333331</v>
      </c>
      <c r="AT942" s="2">
        <f t="shared" si="498"/>
        <v>0</v>
      </c>
      <c r="AU942" s="2">
        <f t="shared" si="499"/>
        <v>0</v>
      </c>
      <c r="AV942" s="2">
        <f t="shared" si="500"/>
        <v>0</v>
      </c>
      <c r="AW942" s="2">
        <f t="shared" si="501"/>
        <v>0</v>
      </c>
      <c r="AX942" s="2">
        <f t="shared" si="516"/>
        <v>0</v>
      </c>
      <c r="AY942" s="2">
        <f t="shared" si="502"/>
        <v>0</v>
      </c>
      <c r="AZ942" s="145" t="e">
        <f t="shared" si="503"/>
        <v>#N/A</v>
      </c>
      <c r="BA942" s="145" t="e">
        <f t="shared" si="504"/>
        <v>#N/A</v>
      </c>
      <c r="BB942" s="145">
        <f t="shared" si="505"/>
        <v>2.083333333333337E-2</v>
      </c>
      <c r="BC942" s="2">
        <f>IF(AM942,
  IF(AND(AL942=$J$31,_xlfn.DAYS(AH942,DATE(AI942,1,1))&lt;7),
    MAX(0,EINSTELLUNGEN!$D$12+1-WEEKDAY(DATE(EINSTELLUNGEN!$D$9,EINSTELLUNGEN!$D$10,1),2)),
    IF(AL942=$J$33,
      MIN(EINSTELLUNGEN!$D$12,WEEKDAY(DATE(EINSTELLUNGEN!$D$9,12,31),2)),
      EINSTELLUNGEN!$D$12
  )) - SUMIF(AL$50:AL$2500,"="&amp;AL942,AX$50:AX$2500),
  0)</f>
        <v>3</v>
      </c>
      <c r="BD942" s="2">
        <f t="shared" si="506"/>
        <v>0.33333333333333331</v>
      </c>
      <c r="BE942" s="2">
        <f t="shared" si="507"/>
        <v>0</v>
      </c>
    </row>
    <row r="943" spans="1:57" ht="10.5" customHeight="1">
      <c r="A943" s="1" t="str">
        <f t="shared" ca="1" si="483"/>
        <v/>
      </c>
      <c r="B943" s="1" t="str">
        <f t="shared" ca="1" si="484"/>
        <v/>
      </c>
      <c r="C943" s="1" t="str">
        <f t="shared" ca="1" si="485"/>
        <v/>
      </c>
      <c r="D943" s="1" t="str">
        <f t="shared" ca="1" si="486"/>
        <v/>
      </c>
      <c r="F943" s="10"/>
      <c r="G943" s="136" t="str">
        <f t="shared" si="487"/>
        <v/>
      </c>
      <c r="H943" s="27"/>
      <c r="I943" s="28"/>
      <c r="J943" s="28"/>
      <c r="K943" s="29"/>
      <c r="L943" s="214"/>
      <c r="M943" s="214"/>
      <c r="N943" s="214"/>
      <c r="O943" s="26" t="str">
        <f t="shared" si="488"/>
        <v/>
      </c>
      <c r="P943" s="218" t="str">
        <f t="shared" si="489"/>
        <v/>
      </c>
      <c r="Q943" s="26" t="str">
        <f t="shared" si="490"/>
        <v/>
      </c>
      <c r="R943" s="22"/>
      <c r="S943" s="99"/>
      <c r="T943" s="10"/>
      <c r="U943" s="229" t="str">
        <f t="shared" si="491"/>
        <v/>
      </c>
      <c r="V943" s="230"/>
      <c r="W943" s="230"/>
      <c r="X943" s="230"/>
      <c r="Y943" s="230"/>
      <c r="Z943" s="22" t="str">
        <f>""</f>
        <v/>
      </c>
      <c r="AB943" s="23" t="str">
        <f t="shared" si="492"/>
        <v/>
      </c>
      <c r="AC943" s="2" t="b">
        <f>COUNT(Q943:Q$2500)&gt;0</f>
        <v>0</v>
      </c>
      <c r="AD943" s="2" t="b">
        <f t="shared" si="509"/>
        <v>0</v>
      </c>
      <c r="AE943" s="2" t="b">
        <f t="shared" si="510"/>
        <v>0</v>
      </c>
      <c r="AF943" s="2" t="b">
        <f t="shared" si="511"/>
        <v>0</v>
      </c>
      <c r="AG943" s="2" t="b">
        <f>OR(
  AND(AC943,NOT(AC944)),
  AND(AF943,WEEKDAY(AH942,2)=EINSTELLUNGEN!$D$12),
  AND(AF943,AH943=$J$35)
)</f>
        <v>0</v>
      </c>
      <c r="AH943" s="2">
        <f>IF(AE943,AH942+IF(WEEKDAY(AH942+1,2)&lt;=EINSTELLUNGEN!$D$12,1,$J$36),AH942)</f>
        <v>42020</v>
      </c>
      <c r="AI943" s="2">
        <f t="shared" si="512"/>
        <v>2019</v>
      </c>
      <c r="AJ943" s="2">
        <f t="shared" si="513"/>
        <v>201901</v>
      </c>
      <c r="AK943" s="2">
        <f t="shared" si="514"/>
        <v>201901</v>
      </c>
      <c r="AL943" s="2">
        <f t="shared" si="508"/>
        <v>201903</v>
      </c>
      <c r="AM943" s="2" t="b">
        <f t="shared" si="515"/>
        <v>1</v>
      </c>
      <c r="AN943" s="4" t="e">
        <f t="shared" si="493"/>
        <v>#N/A</v>
      </c>
      <c r="AO943" s="4" t="e">
        <f t="shared" si="494"/>
        <v>#N/A</v>
      </c>
      <c r="AP943" s="2" t="str">
        <f>IF(AD943,
  IF(ISBLANK(H943),
    AP942,
    IF(LEN(H943)=1,
      IF(OR(UPPER(H943)="A",UPPER(H943)="I"),
        EINSTELLUNGEN!$D$21,
        IF(OR(UPPER(H943)="B",UPPER(H943)="M"),
          EINSTELLUNGEN!$D$22,
          IF(OR(UPPER(H943)="C",UPPER(H943)="S"),
            EINSTELLUNGEN!$D$23,
            IF(UPPER(H943)="D",
              EINSTELLUNGEN!$D$24,
              IF(UPPER(H943)="E",
                EINSTELLUNGEN!$D$25,
                UPPER(H943)))))),
      IF(ISNUMBER(H943),
        EINSTELLUNGEN!$D$20&amp;H943,
        UPPER(H943)))),
  "")</f>
        <v/>
      </c>
      <c r="AQ943" s="2" t="str">
        <f t="shared" si="495"/>
        <v/>
      </c>
      <c r="AR943" s="2">
        <f t="shared" si="496"/>
        <v>0</v>
      </c>
      <c r="AS943" s="145">
        <f t="shared" si="497"/>
        <v>0.33333333333333331</v>
      </c>
      <c r="AT943" s="2">
        <f t="shared" si="498"/>
        <v>0</v>
      </c>
      <c r="AU943" s="2">
        <f t="shared" si="499"/>
        <v>0</v>
      </c>
      <c r="AV943" s="2">
        <f t="shared" si="500"/>
        <v>0</v>
      </c>
      <c r="AW943" s="2">
        <f t="shared" si="501"/>
        <v>0</v>
      </c>
      <c r="AX943" s="2">
        <f t="shared" si="516"/>
        <v>0</v>
      </c>
      <c r="AY943" s="2">
        <f t="shared" si="502"/>
        <v>0</v>
      </c>
      <c r="AZ943" s="145" t="e">
        <f t="shared" si="503"/>
        <v>#N/A</v>
      </c>
      <c r="BA943" s="145" t="e">
        <f t="shared" si="504"/>
        <v>#N/A</v>
      </c>
      <c r="BB943" s="145">
        <f t="shared" si="505"/>
        <v>2.083333333333337E-2</v>
      </c>
      <c r="BC943" s="2">
        <f>IF(AM943,
  IF(AND(AL943=$J$31,_xlfn.DAYS(AH943,DATE(AI943,1,1))&lt;7),
    MAX(0,EINSTELLUNGEN!$D$12+1-WEEKDAY(DATE(EINSTELLUNGEN!$D$9,EINSTELLUNGEN!$D$10,1),2)),
    IF(AL943=$J$33,
      MIN(EINSTELLUNGEN!$D$12,WEEKDAY(DATE(EINSTELLUNGEN!$D$9,12,31),2)),
      EINSTELLUNGEN!$D$12
  )) - SUMIF(AL$50:AL$2500,"="&amp;AL943,AX$50:AX$2500),
  0)</f>
        <v>3</v>
      </c>
      <c r="BD943" s="2">
        <f t="shared" si="506"/>
        <v>0.33333333333333331</v>
      </c>
      <c r="BE943" s="2">
        <f t="shared" si="507"/>
        <v>0</v>
      </c>
    </row>
    <row r="944" spans="1:57" ht="10.5" customHeight="1">
      <c r="A944" s="1" t="str">
        <f t="shared" ca="1" si="483"/>
        <v/>
      </c>
      <c r="B944" s="1" t="str">
        <f t="shared" ca="1" si="484"/>
        <v/>
      </c>
      <c r="C944" s="1" t="str">
        <f t="shared" ca="1" si="485"/>
        <v/>
      </c>
      <c r="D944" s="1" t="str">
        <f t="shared" ca="1" si="486"/>
        <v/>
      </c>
      <c r="F944" s="10"/>
      <c r="G944" s="136" t="str">
        <f t="shared" si="487"/>
        <v/>
      </c>
      <c r="H944" s="27"/>
      <c r="I944" s="28"/>
      <c r="J944" s="28"/>
      <c r="K944" s="29"/>
      <c r="L944" s="214"/>
      <c r="M944" s="214"/>
      <c r="N944" s="214"/>
      <c r="O944" s="26" t="str">
        <f t="shared" si="488"/>
        <v/>
      </c>
      <c r="P944" s="218" t="str">
        <f t="shared" si="489"/>
        <v/>
      </c>
      <c r="Q944" s="26" t="str">
        <f t="shared" si="490"/>
        <v/>
      </c>
      <c r="R944" s="22"/>
      <c r="S944" s="99"/>
      <c r="T944" s="10"/>
      <c r="U944" s="229" t="str">
        <f t="shared" si="491"/>
        <v/>
      </c>
      <c r="V944" s="230"/>
      <c r="W944" s="230"/>
      <c r="X944" s="230"/>
      <c r="Y944" s="230"/>
      <c r="Z944" s="22" t="str">
        <f>""</f>
        <v/>
      </c>
      <c r="AB944" s="23" t="str">
        <f t="shared" si="492"/>
        <v/>
      </c>
      <c r="AC944" s="2" t="b">
        <f>COUNT(Q944:Q$2500)&gt;0</f>
        <v>0</v>
      </c>
      <c r="AD944" s="2" t="b">
        <f t="shared" si="509"/>
        <v>0</v>
      </c>
      <c r="AE944" s="2" t="b">
        <f t="shared" si="510"/>
        <v>0</v>
      </c>
      <c r="AF944" s="2" t="b">
        <f t="shared" si="511"/>
        <v>0</v>
      </c>
      <c r="AG944" s="2" t="b">
        <f>OR(
  AND(AC944,NOT(AC945)),
  AND(AF944,WEEKDAY(AH943,2)=EINSTELLUNGEN!$D$12),
  AND(AF944,AH944=$J$35)
)</f>
        <v>0</v>
      </c>
      <c r="AH944" s="2">
        <f>IF(AE944,AH943+IF(WEEKDAY(AH943+1,2)&lt;=EINSTELLUNGEN!$D$12,1,$J$36),AH943)</f>
        <v>42020</v>
      </c>
      <c r="AI944" s="2">
        <f t="shared" si="512"/>
        <v>2019</v>
      </c>
      <c r="AJ944" s="2">
        <f t="shared" si="513"/>
        <v>201901</v>
      </c>
      <c r="AK944" s="2">
        <f t="shared" si="514"/>
        <v>201901</v>
      </c>
      <c r="AL944" s="2">
        <f t="shared" si="508"/>
        <v>201903</v>
      </c>
      <c r="AM944" s="2" t="b">
        <f t="shared" si="515"/>
        <v>1</v>
      </c>
      <c r="AN944" s="4" t="e">
        <f t="shared" si="493"/>
        <v>#N/A</v>
      </c>
      <c r="AO944" s="4" t="e">
        <f t="shared" si="494"/>
        <v>#N/A</v>
      </c>
      <c r="AP944" s="2" t="str">
        <f>IF(AD944,
  IF(ISBLANK(H944),
    AP943,
    IF(LEN(H944)=1,
      IF(OR(UPPER(H944)="A",UPPER(H944)="I"),
        EINSTELLUNGEN!$D$21,
        IF(OR(UPPER(H944)="B",UPPER(H944)="M"),
          EINSTELLUNGEN!$D$22,
          IF(OR(UPPER(H944)="C",UPPER(H944)="S"),
            EINSTELLUNGEN!$D$23,
            IF(UPPER(H944)="D",
              EINSTELLUNGEN!$D$24,
              IF(UPPER(H944)="E",
                EINSTELLUNGEN!$D$25,
                UPPER(H944)))))),
      IF(ISNUMBER(H944),
        EINSTELLUNGEN!$D$20&amp;H944,
        UPPER(H944)))),
  "")</f>
        <v/>
      </c>
      <c r="AQ944" s="2" t="str">
        <f t="shared" si="495"/>
        <v/>
      </c>
      <c r="AR944" s="2">
        <f t="shared" si="496"/>
        <v>0</v>
      </c>
      <c r="AS944" s="145">
        <f t="shared" si="497"/>
        <v>0.33333333333333331</v>
      </c>
      <c r="AT944" s="2">
        <f t="shared" si="498"/>
        <v>0</v>
      </c>
      <c r="AU944" s="2">
        <f t="shared" si="499"/>
        <v>0</v>
      </c>
      <c r="AV944" s="2">
        <f t="shared" si="500"/>
        <v>0</v>
      </c>
      <c r="AW944" s="2">
        <f t="shared" si="501"/>
        <v>0</v>
      </c>
      <c r="AX944" s="2">
        <f t="shared" si="516"/>
        <v>0</v>
      </c>
      <c r="AY944" s="2">
        <f t="shared" si="502"/>
        <v>0</v>
      </c>
      <c r="AZ944" s="145" t="e">
        <f t="shared" si="503"/>
        <v>#N/A</v>
      </c>
      <c r="BA944" s="145" t="e">
        <f t="shared" si="504"/>
        <v>#N/A</v>
      </c>
      <c r="BB944" s="145">
        <f t="shared" si="505"/>
        <v>2.083333333333337E-2</v>
      </c>
      <c r="BC944" s="2">
        <f>IF(AM944,
  IF(AND(AL944=$J$31,_xlfn.DAYS(AH944,DATE(AI944,1,1))&lt;7),
    MAX(0,EINSTELLUNGEN!$D$12+1-WEEKDAY(DATE(EINSTELLUNGEN!$D$9,EINSTELLUNGEN!$D$10,1),2)),
    IF(AL944=$J$33,
      MIN(EINSTELLUNGEN!$D$12,WEEKDAY(DATE(EINSTELLUNGEN!$D$9,12,31),2)),
      EINSTELLUNGEN!$D$12
  )) - SUMIF(AL$50:AL$2500,"="&amp;AL944,AX$50:AX$2500),
  0)</f>
        <v>3</v>
      </c>
      <c r="BD944" s="2">
        <f t="shared" si="506"/>
        <v>0.33333333333333331</v>
      </c>
      <c r="BE944" s="2">
        <f t="shared" si="507"/>
        <v>0</v>
      </c>
    </row>
    <row r="945" spans="1:57" ht="10.5" customHeight="1">
      <c r="A945" s="1" t="str">
        <f t="shared" ca="1" si="483"/>
        <v/>
      </c>
      <c r="B945" s="1" t="str">
        <f t="shared" ca="1" si="484"/>
        <v/>
      </c>
      <c r="C945" s="1" t="str">
        <f t="shared" ca="1" si="485"/>
        <v/>
      </c>
      <c r="D945" s="1" t="str">
        <f t="shared" ca="1" si="486"/>
        <v/>
      </c>
      <c r="F945" s="10"/>
      <c r="G945" s="136" t="str">
        <f t="shared" si="487"/>
        <v/>
      </c>
      <c r="H945" s="27"/>
      <c r="I945" s="28"/>
      <c r="J945" s="28"/>
      <c r="K945" s="29"/>
      <c r="L945" s="214"/>
      <c r="M945" s="214"/>
      <c r="N945" s="214"/>
      <c r="O945" s="26" t="str">
        <f t="shared" si="488"/>
        <v/>
      </c>
      <c r="P945" s="218" t="str">
        <f t="shared" si="489"/>
        <v/>
      </c>
      <c r="Q945" s="26" t="str">
        <f t="shared" si="490"/>
        <v/>
      </c>
      <c r="R945" s="22"/>
      <c r="S945" s="99"/>
      <c r="T945" s="10"/>
      <c r="U945" s="229" t="str">
        <f t="shared" si="491"/>
        <v/>
      </c>
      <c r="V945" s="230"/>
      <c r="W945" s="230"/>
      <c r="X945" s="230"/>
      <c r="Y945" s="230"/>
      <c r="Z945" s="22" t="str">
        <f>""</f>
        <v/>
      </c>
      <c r="AB945" s="23" t="str">
        <f t="shared" si="492"/>
        <v/>
      </c>
      <c r="AC945" s="2" t="b">
        <f>COUNT(Q945:Q$2500)&gt;0</f>
        <v>0</v>
      </c>
      <c r="AD945" s="2" t="b">
        <f t="shared" si="509"/>
        <v>0</v>
      </c>
      <c r="AE945" s="2" t="b">
        <f t="shared" si="510"/>
        <v>0</v>
      </c>
      <c r="AF945" s="2" t="b">
        <f t="shared" si="511"/>
        <v>0</v>
      </c>
      <c r="AG945" s="2" t="b">
        <f>OR(
  AND(AC945,NOT(AC946)),
  AND(AF945,WEEKDAY(AH944,2)=EINSTELLUNGEN!$D$12),
  AND(AF945,AH945=$J$35)
)</f>
        <v>0</v>
      </c>
      <c r="AH945" s="2">
        <f>IF(AE945,AH944+IF(WEEKDAY(AH944+1,2)&lt;=EINSTELLUNGEN!$D$12,1,$J$36),AH944)</f>
        <v>42020</v>
      </c>
      <c r="AI945" s="2">
        <f t="shared" si="512"/>
        <v>2019</v>
      </c>
      <c r="AJ945" s="2">
        <f t="shared" si="513"/>
        <v>201901</v>
      </c>
      <c r="AK945" s="2">
        <f t="shared" si="514"/>
        <v>201901</v>
      </c>
      <c r="AL945" s="2">
        <f t="shared" si="508"/>
        <v>201903</v>
      </c>
      <c r="AM945" s="2" t="b">
        <f t="shared" si="515"/>
        <v>1</v>
      </c>
      <c r="AN945" s="4" t="e">
        <f t="shared" si="493"/>
        <v>#N/A</v>
      </c>
      <c r="AO945" s="4" t="e">
        <f t="shared" si="494"/>
        <v>#N/A</v>
      </c>
      <c r="AP945" s="2" t="str">
        <f>IF(AD945,
  IF(ISBLANK(H945),
    AP944,
    IF(LEN(H945)=1,
      IF(OR(UPPER(H945)="A",UPPER(H945)="I"),
        EINSTELLUNGEN!$D$21,
        IF(OR(UPPER(H945)="B",UPPER(H945)="M"),
          EINSTELLUNGEN!$D$22,
          IF(OR(UPPER(H945)="C",UPPER(H945)="S"),
            EINSTELLUNGEN!$D$23,
            IF(UPPER(H945)="D",
              EINSTELLUNGEN!$D$24,
              IF(UPPER(H945)="E",
                EINSTELLUNGEN!$D$25,
                UPPER(H945)))))),
      IF(ISNUMBER(H945),
        EINSTELLUNGEN!$D$20&amp;H945,
        UPPER(H945)))),
  "")</f>
        <v/>
      </c>
      <c r="AQ945" s="2" t="str">
        <f t="shared" si="495"/>
        <v/>
      </c>
      <c r="AR945" s="2">
        <f t="shared" si="496"/>
        <v>0</v>
      </c>
      <c r="AS945" s="145">
        <f t="shared" si="497"/>
        <v>0.33333333333333331</v>
      </c>
      <c r="AT945" s="2">
        <f t="shared" si="498"/>
        <v>0</v>
      </c>
      <c r="AU945" s="2">
        <f t="shared" si="499"/>
        <v>0</v>
      </c>
      <c r="AV945" s="2">
        <f t="shared" si="500"/>
        <v>0</v>
      </c>
      <c r="AW945" s="2">
        <f t="shared" si="501"/>
        <v>0</v>
      </c>
      <c r="AX945" s="2">
        <f t="shared" si="516"/>
        <v>0</v>
      </c>
      <c r="AY945" s="2">
        <f t="shared" si="502"/>
        <v>0</v>
      </c>
      <c r="AZ945" s="145" t="e">
        <f t="shared" si="503"/>
        <v>#N/A</v>
      </c>
      <c r="BA945" s="145" t="e">
        <f t="shared" si="504"/>
        <v>#N/A</v>
      </c>
      <c r="BB945" s="145">
        <f t="shared" si="505"/>
        <v>2.083333333333337E-2</v>
      </c>
      <c r="BC945" s="2">
        <f>IF(AM945,
  IF(AND(AL945=$J$31,_xlfn.DAYS(AH945,DATE(AI945,1,1))&lt;7),
    MAX(0,EINSTELLUNGEN!$D$12+1-WEEKDAY(DATE(EINSTELLUNGEN!$D$9,EINSTELLUNGEN!$D$10,1),2)),
    IF(AL945=$J$33,
      MIN(EINSTELLUNGEN!$D$12,WEEKDAY(DATE(EINSTELLUNGEN!$D$9,12,31),2)),
      EINSTELLUNGEN!$D$12
  )) - SUMIF(AL$50:AL$2500,"="&amp;AL945,AX$50:AX$2500),
  0)</f>
        <v>3</v>
      </c>
      <c r="BD945" s="2">
        <f t="shared" si="506"/>
        <v>0.33333333333333331</v>
      </c>
      <c r="BE945" s="2">
        <f t="shared" si="507"/>
        <v>0</v>
      </c>
    </row>
    <row r="946" spans="1:57" ht="10.5" customHeight="1">
      <c r="A946" s="1" t="str">
        <f t="shared" ref="A946:A1009" ca="1" si="517">IF(AND(AC946,AJ946=$A$48),"Q","")</f>
        <v/>
      </c>
      <c r="B946" s="1" t="str">
        <f t="shared" ref="B946:B1009" ca="1" si="518">IF(AND(AC946,AK946=$B$48),"M","")</f>
        <v/>
      </c>
      <c r="C946" s="1" t="str">
        <f t="shared" ref="C946:C1009" ca="1" si="519">IF(AND(AC946,AL946=$C$48),"W","")</f>
        <v/>
      </c>
      <c r="D946" s="1" t="str">
        <f t="shared" ref="D946:D1009" ca="1" si="520">IF(AND(AC946,AH946=$D$48),"T","")</f>
        <v/>
      </c>
      <c r="F946" s="10"/>
      <c r="G946" s="136" t="str">
        <f t="shared" ref="G946:G1009" si="521">IF(AE946,INDEX($L$29:$L$35,WEEKDAY(AH946,2),1)&amp;", "&amp;DAY(AH946)&amp;" "&amp;INDEX($N$29:$N$40,MONTH(AH946),1)&amp;" "&amp;YEAR(AH946),"")</f>
        <v/>
      </c>
      <c r="H946" s="27"/>
      <c r="I946" s="28"/>
      <c r="J946" s="28"/>
      <c r="K946" s="29"/>
      <c r="L946" s="214"/>
      <c r="M946" s="214"/>
      <c r="N946" s="214"/>
      <c r="O946" s="26" t="str">
        <f t="shared" ref="O946:O1009" si="522">IF(AD946,AR946,"")</f>
        <v/>
      </c>
      <c r="P946" s="218" t="str">
        <f t="shared" ref="P946:P1009" si="523">IF(AF946,
IF(AS945&gt;0,
  TEXT(AS945*24,"0,000")&amp;" h",
  TEXT(0,"0,000")&amp;" h"),
"")</f>
        <v/>
      </c>
      <c r="Q946" s="26" t="str">
        <f t="shared" ref="Q946:Q1009" si="524">IF(AF946,BB945,"")</f>
        <v/>
      </c>
      <c r="R946" s="22"/>
      <c r="S946" s="99"/>
      <c r="T946" s="10"/>
      <c r="U946" s="229" t="str">
        <f t="shared" ref="U946:U1009" si="525">IF(AND(AD946,AR946,LEN(AQ946)&gt;0),
IF(AQ946&lt;&gt;FALSE,
  TEXT(AH946,"yyyy-mm-dd")
    &amp;"|"&amp;TEXT(AN946,"hh:mm")
    &amp;"|"&amp;TEXT(AO946,"hh:mm")
    &amp;"|"&amp;AP946
    &amp;"|"&amp;AQ946,
  $J$39),
"")</f>
        <v/>
      </c>
      <c r="V946" s="230"/>
      <c r="W946" s="230"/>
      <c r="X946" s="230"/>
      <c r="Y946" s="230"/>
      <c r="Z946" s="22" t="str">
        <f>""</f>
        <v/>
      </c>
      <c r="AB946" s="23" t="str">
        <f t="shared" ref="AB946:AB1009" si="526">IF(AG946,"W"&amp;RIGHT(AL945,2)&amp;"  "&amp;TEXT(BE945*24,"+0,00;−0,00;0,00")&amp;"  (S="&amp;TEXT(BC945*$J$37,"00,00")&amp;"  H="&amp;TEXT(BD945*24,"00,00")&amp;")","")</f>
        <v/>
      </c>
      <c r="AC946" s="2" t="b">
        <f>COUNT(Q946:Q$2500)&gt;0</f>
        <v>0</v>
      </c>
      <c r="AD946" s="2" t="b">
        <f t="shared" si="509"/>
        <v>0</v>
      </c>
      <c r="AE946" s="2" t="b">
        <f t="shared" si="510"/>
        <v>0</v>
      </c>
      <c r="AF946" s="2" t="b">
        <f t="shared" si="511"/>
        <v>0</v>
      </c>
      <c r="AG946" s="2" t="b">
        <f>OR(
  AND(AC946,NOT(AC947)),
  AND(AF946,WEEKDAY(AH945,2)=EINSTELLUNGEN!$D$12),
  AND(AF946,AH946=$J$35)
)</f>
        <v>0</v>
      </c>
      <c r="AH946" s="2">
        <f>IF(AE946,AH945+IF(WEEKDAY(AH945+1,2)&lt;=EINSTELLUNGEN!$D$12,1,$J$36),AH945)</f>
        <v>42020</v>
      </c>
      <c r="AI946" s="2">
        <f t="shared" si="512"/>
        <v>2019</v>
      </c>
      <c r="AJ946" s="2">
        <f t="shared" si="513"/>
        <v>201901</v>
      </c>
      <c r="AK946" s="2">
        <f t="shared" si="514"/>
        <v>201901</v>
      </c>
      <c r="AL946" s="2">
        <f t="shared" si="508"/>
        <v>201903</v>
      </c>
      <c r="AM946" s="2" t="b">
        <f t="shared" si="515"/>
        <v>1</v>
      </c>
      <c r="AN946" s="4" t="e">
        <f t="shared" ref="AN946:AN1009" si="527">IF(NOT(AD946),NA(),IF(ISNUMBER(I946),I946,AO945))</f>
        <v>#N/A</v>
      </c>
      <c r="AO946" s="4" t="e">
        <f t="shared" ref="AO946:AO1009" si="528">IF(ISNA(AN946),NA(),IF(ISNUMBER(J946),MAX(J946,AN946),AN946))</f>
        <v>#N/A</v>
      </c>
      <c r="AP946" s="2" t="str">
        <f>IF(AD946,
  IF(ISBLANK(H946),
    AP945,
    IF(LEN(H946)=1,
      IF(OR(UPPER(H946)="A",UPPER(H946)="I"),
        EINSTELLUNGEN!$D$21,
        IF(OR(UPPER(H946)="B",UPPER(H946)="M"),
          EINSTELLUNGEN!$D$22,
          IF(OR(UPPER(H946)="C",UPPER(H946)="S"),
            EINSTELLUNGEN!$D$23,
            IF(UPPER(H946)="D",
              EINSTELLUNGEN!$D$24,
              IF(UPPER(H946)="E",
                EINSTELLUNGEN!$D$25,
                UPPER(H946)))))),
      IF(ISNUMBER(H946),
        EINSTELLUNGEN!$D$20&amp;H946,
        UPPER(H946)))),
  "")</f>
        <v/>
      </c>
      <c r="AQ946" s="2" t="str">
        <f t="shared" ref="AQ946:AQ1009" si="529">IF(LEN(AP946)&gt;0,
IF(LEN(TRIM(K946))&gt;0,K946,
IF(AND(AP945=AP946,LEN(TRIM(K945))&gt;0),K945,
  IF(AND(AP944=AP946,LEN(TRIM(K944))&gt;0),K944,
    IF(AND(AP943=AP946,LEN(TRIM(K943))&gt;0),K943,
      IF(AND(AP942=AP946,LEN(TRIM(K942))&gt;0),K942,
        IF(AND(AP941=AP946,LEN(TRIM(K941))&gt;0),K941,
          IF(AND(AP940=AP946,LEN(TRIM(K940))&gt;0),K940,
            IF(AND(AP939=AP946,LEN(TRIM(K939))&gt;0),K939,
              IF(AND(AP938=AP946,LEN(TRIM(K938))&gt;0),K938,
                IF(AND(AP937=AP946,LEN(TRIM(K937))&gt;0),K937,
                  IF(AND(AP936=AP946,LEN(TRIM(K936))&gt;0),K936,FALSE)
)))))))))),"")</f>
        <v/>
      </c>
      <c r="AR946" s="2">
        <f t="shared" ref="AR946:AR1009" si="530">IF(OR(ISNA(AN946),ISNA(AO946)),0,MAX(0,AO946-AN946))</f>
        <v>0</v>
      </c>
      <c r="AS946" s="145">
        <f t="shared" ref="AS946:AS1009" si="531">SUMIF(AH$50:AH$2500,"="&amp;AH946,AR$50:AR$2500)</f>
        <v>0.33333333333333331</v>
      </c>
      <c r="AT946" s="2">
        <f t="shared" ref="AT946:AT1009" si="532">IF(AND(AF947,AP946="F"),1,0)</f>
        <v>0</v>
      </c>
      <c r="AU946" s="2">
        <f t="shared" ref="AU946:AU1009" si="533">IF(AND(AF947,AP946="U"),1,0)</f>
        <v>0</v>
      </c>
      <c r="AV946" s="2">
        <f t="shared" ref="AV946:AV1009" si="534">IF(AND(AF947,AP946="K"),1,0)</f>
        <v>0</v>
      </c>
      <c r="AW946" s="2">
        <f t="shared" ref="AW946:AW1009" si="535">IF(AND(AF947,AP946="Z"),1,0)</f>
        <v>0</v>
      </c>
      <c r="AX946" s="2">
        <f t="shared" si="516"/>
        <v>0</v>
      </c>
      <c r="AY946" s="2">
        <f t="shared" ref="AY946:AY1009" si="536">IF(AF947,IF(AX946=0,1,0),0)</f>
        <v>0</v>
      </c>
      <c r="AZ946" s="145" t="e">
        <f t="shared" ref="AZ946:AZ1009" si="537">IF(NOT(AD946),NA(),IF(ISNA(AZ945),AN946,IF(AND(ISNUMBER(AN946),AN946&lt;AZ945),AN946,AZ945)))</f>
        <v>#N/A</v>
      </c>
      <c r="BA946" s="145" t="e">
        <f t="shared" ref="BA946:BA1009" si="538">IF(NOT(AD946),NA(),IF(ISNA(BA945),AO946,IF(AND(ISNUMBER(AO946),AO946&gt;BA945),AO946,BA945)))</f>
        <v>#N/A</v>
      </c>
      <c r="BB946" s="145">
        <f t="shared" ref="BB946:BB1009" si="539">IF(AE945,
  0,
  IF(OR(ISNA(AZ946),ISNA(BA946)),
    BB945,
    MAX(0,(BA946-AZ946)-AS946)))</f>
        <v>2.083333333333337E-2</v>
      </c>
      <c r="BC946" s="2">
        <f>IF(AM946,
  IF(AND(AL946=$J$31,_xlfn.DAYS(AH946,DATE(AI946,1,1))&lt;7),
    MAX(0,EINSTELLUNGEN!$D$12+1-WEEKDAY(DATE(EINSTELLUNGEN!$D$9,EINSTELLUNGEN!$D$10,1),2)),
    IF(AL946=$J$33,
      MIN(EINSTELLUNGEN!$D$12,WEEKDAY(DATE(EINSTELLUNGEN!$D$9,12,31),2)),
      EINSTELLUNGEN!$D$12
  )) - SUMIF(AL$50:AL$2500,"="&amp;AL946,AX$50:AX$2500),
  0)</f>
        <v>3</v>
      </c>
      <c r="BD946" s="2">
        <f t="shared" ref="BD946:BD1009" si="540">SUMIF(AL$50:AL$2500,"="&amp;AL946,AR$50:AR$2500)</f>
        <v>0.33333333333333331</v>
      </c>
      <c r="BE946" s="2">
        <f t="shared" ref="BE946:BE1009" si="541">IF(AG947,BD946-BC946*$J$37/24,0)</f>
        <v>0</v>
      </c>
    </row>
    <row r="947" spans="1:57" ht="10.5" customHeight="1">
      <c r="A947" s="1" t="str">
        <f t="shared" ca="1" si="517"/>
        <v/>
      </c>
      <c r="B947" s="1" t="str">
        <f t="shared" ca="1" si="518"/>
        <v/>
      </c>
      <c r="C947" s="1" t="str">
        <f t="shared" ca="1" si="519"/>
        <v/>
      </c>
      <c r="D947" s="1" t="str">
        <f t="shared" ca="1" si="520"/>
        <v/>
      </c>
      <c r="F947" s="10"/>
      <c r="G947" s="136" t="str">
        <f t="shared" si="521"/>
        <v/>
      </c>
      <c r="H947" s="27"/>
      <c r="I947" s="28"/>
      <c r="J947" s="28"/>
      <c r="K947" s="29"/>
      <c r="L947" s="214"/>
      <c r="M947" s="214"/>
      <c r="N947" s="214"/>
      <c r="O947" s="26" t="str">
        <f t="shared" si="522"/>
        <v/>
      </c>
      <c r="P947" s="218" t="str">
        <f t="shared" si="523"/>
        <v/>
      </c>
      <c r="Q947" s="26" t="str">
        <f t="shared" si="524"/>
        <v/>
      </c>
      <c r="R947" s="22"/>
      <c r="S947" s="99"/>
      <c r="T947" s="10"/>
      <c r="U947" s="229" t="str">
        <f t="shared" si="525"/>
        <v/>
      </c>
      <c r="V947" s="230"/>
      <c r="W947" s="230"/>
      <c r="X947" s="230"/>
      <c r="Y947" s="230"/>
      <c r="Z947" s="22" t="str">
        <f>""</f>
        <v/>
      </c>
      <c r="AB947" s="23" t="str">
        <f t="shared" si="526"/>
        <v/>
      </c>
      <c r="AC947" s="2" t="b">
        <f>COUNT(Q947:Q$2500)&gt;0</f>
        <v>0</v>
      </c>
      <c r="AD947" s="2" t="b">
        <f t="shared" si="509"/>
        <v>0</v>
      </c>
      <c r="AE947" s="2" t="b">
        <f t="shared" si="510"/>
        <v>0</v>
      </c>
      <c r="AF947" s="2" t="b">
        <f t="shared" si="511"/>
        <v>0</v>
      </c>
      <c r="AG947" s="2" t="b">
        <f>OR(
  AND(AC947,NOT(AC948)),
  AND(AF947,WEEKDAY(AH946,2)=EINSTELLUNGEN!$D$12),
  AND(AF947,AH947=$J$35)
)</f>
        <v>0</v>
      </c>
      <c r="AH947" s="2">
        <f>IF(AE947,AH946+IF(WEEKDAY(AH946+1,2)&lt;=EINSTELLUNGEN!$D$12,1,$J$36),AH946)</f>
        <v>42020</v>
      </c>
      <c r="AI947" s="2">
        <f t="shared" si="512"/>
        <v>2019</v>
      </c>
      <c r="AJ947" s="2">
        <f t="shared" si="513"/>
        <v>201901</v>
      </c>
      <c r="AK947" s="2">
        <f t="shared" si="514"/>
        <v>201901</v>
      </c>
      <c r="AL947" s="2">
        <f t="shared" ref="AL947:AL1010" si="542">AI947*100-IF(AND(_xlfn.ISOWEEKNUM(AH947)&gt;=52,MONTH(AH947)=1),100,0)+_xlfn.ISOWEEKNUM(AH947)</f>
        <v>201903</v>
      </c>
      <c r="AM947" s="2" t="b">
        <f t="shared" si="515"/>
        <v>1</v>
      </c>
      <c r="AN947" s="4" t="e">
        <f t="shared" si="527"/>
        <v>#N/A</v>
      </c>
      <c r="AO947" s="4" t="e">
        <f t="shared" si="528"/>
        <v>#N/A</v>
      </c>
      <c r="AP947" s="2" t="str">
        <f>IF(AD947,
  IF(ISBLANK(H947),
    AP946,
    IF(LEN(H947)=1,
      IF(OR(UPPER(H947)="A",UPPER(H947)="I"),
        EINSTELLUNGEN!$D$21,
        IF(OR(UPPER(H947)="B",UPPER(H947)="M"),
          EINSTELLUNGEN!$D$22,
          IF(OR(UPPER(H947)="C",UPPER(H947)="S"),
            EINSTELLUNGEN!$D$23,
            IF(UPPER(H947)="D",
              EINSTELLUNGEN!$D$24,
              IF(UPPER(H947)="E",
                EINSTELLUNGEN!$D$25,
                UPPER(H947)))))),
      IF(ISNUMBER(H947),
        EINSTELLUNGEN!$D$20&amp;H947,
        UPPER(H947)))),
  "")</f>
        <v/>
      </c>
      <c r="AQ947" s="2" t="str">
        <f t="shared" si="529"/>
        <v/>
      </c>
      <c r="AR947" s="2">
        <f t="shared" si="530"/>
        <v>0</v>
      </c>
      <c r="AS947" s="145">
        <f t="shared" si="531"/>
        <v>0.33333333333333331</v>
      </c>
      <c r="AT947" s="2">
        <f t="shared" si="532"/>
        <v>0</v>
      </c>
      <c r="AU947" s="2">
        <f t="shared" si="533"/>
        <v>0</v>
      </c>
      <c r="AV947" s="2">
        <f t="shared" si="534"/>
        <v>0</v>
      </c>
      <c r="AW947" s="2">
        <f t="shared" si="535"/>
        <v>0</v>
      </c>
      <c r="AX947" s="2">
        <f t="shared" si="516"/>
        <v>0</v>
      </c>
      <c r="AY947" s="2">
        <f t="shared" si="536"/>
        <v>0</v>
      </c>
      <c r="AZ947" s="145" t="e">
        <f t="shared" si="537"/>
        <v>#N/A</v>
      </c>
      <c r="BA947" s="145" t="e">
        <f t="shared" si="538"/>
        <v>#N/A</v>
      </c>
      <c r="BB947" s="145">
        <f t="shared" si="539"/>
        <v>2.083333333333337E-2</v>
      </c>
      <c r="BC947" s="2">
        <f>IF(AM947,
  IF(AND(AL947=$J$31,_xlfn.DAYS(AH947,DATE(AI947,1,1))&lt;7),
    MAX(0,EINSTELLUNGEN!$D$12+1-WEEKDAY(DATE(EINSTELLUNGEN!$D$9,EINSTELLUNGEN!$D$10,1),2)),
    IF(AL947=$J$33,
      MIN(EINSTELLUNGEN!$D$12,WEEKDAY(DATE(EINSTELLUNGEN!$D$9,12,31),2)),
      EINSTELLUNGEN!$D$12
  )) - SUMIF(AL$50:AL$2500,"="&amp;AL947,AX$50:AX$2500),
  0)</f>
        <v>3</v>
      </c>
      <c r="BD947" s="2">
        <f t="shared" si="540"/>
        <v>0.33333333333333331</v>
      </c>
      <c r="BE947" s="2">
        <f t="shared" si="541"/>
        <v>0</v>
      </c>
    </row>
    <row r="948" spans="1:57" ht="10.5" customHeight="1">
      <c r="A948" s="1" t="str">
        <f t="shared" ca="1" si="517"/>
        <v/>
      </c>
      <c r="B948" s="1" t="str">
        <f t="shared" ca="1" si="518"/>
        <v/>
      </c>
      <c r="C948" s="1" t="str">
        <f t="shared" ca="1" si="519"/>
        <v/>
      </c>
      <c r="D948" s="1" t="str">
        <f t="shared" ca="1" si="520"/>
        <v/>
      </c>
      <c r="F948" s="10"/>
      <c r="G948" s="136" t="str">
        <f t="shared" si="521"/>
        <v/>
      </c>
      <c r="H948" s="27"/>
      <c r="I948" s="28"/>
      <c r="J948" s="28"/>
      <c r="K948" s="29"/>
      <c r="L948" s="214"/>
      <c r="M948" s="214"/>
      <c r="N948" s="214"/>
      <c r="O948" s="26" t="str">
        <f t="shared" si="522"/>
        <v/>
      </c>
      <c r="P948" s="218" t="str">
        <f t="shared" si="523"/>
        <v/>
      </c>
      <c r="Q948" s="26" t="str">
        <f t="shared" si="524"/>
        <v/>
      </c>
      <c r="R948" s="22"/>
      <c r="S948" s="99"/>
      <c r="T948" s="10"/>
      <c r="U948" s="229" t="str">
        <f t="shared" si="525"/>
        <v/>
      </c>
      <c r="V948" s="230"/>
      <c r="W948" s="230"/>
      <c r="X948" s="230"/>
      <c r="Y948" s="230"/>
      <c r="Z948" s="22" t="str">
        <f>""</f>
        <v/>
      </c>
      <c r="AB948" s="23" t="str">
        <f t="shared" si="526"/>
        <v/>
      </c>
      <c r="AC948" s="2" t="b">
        <f>COUNT(Q948:Q$2500)&gt;0</f>
        <v>0</v>
      </c>
      <c r="AD948" s="2" t="b">
        <f t="shared" si="509"/>
        <v>0</v>
      </c>
      <c r="AE948" s="2" t="b">
        <f t="shared" si="510"/>
        <v>0</v>
      </c>
      <c r="AF948" s="2" t="b">
        <f t="shared" si="511"/>
        <v>0</v>
      </c>
      <c r="AG948" s="2" t="b">
        <f>OR(
  AND(AC948,NOT(AC949)),
  AND(AF948,WEEKDAY(AH947,2)=EINSTELLUNGEN!$D$12),
  AND(AF948,AH948=$J$35)
)</f>
        <v>0</v>
      </c>
      <c r="AH948" s="2">
        <f>IF(AE948,AH947+IF(WEEKDAY(AH947+1,2)&lt;=EINSTELLUNGEN!$D$12,1,$J$36),AH947)</f>
        <v>42020</v>
      </c>
      <c r="AI948" s="2">
        <f t="shared" si="512"/>
        <v>2019</v>
      </c>
      <c r="AJ948" s="2">
        <f t="shared" si="513"/>
        <v>201901</v>
      </c>
      <c r="AK948" s="2">
        <f t="shared" si="514"/>
        <v>201901</v>
      </c>
      <c r="AL948" s="2">
        <f t="shared" si="542"/>
        <v>201903</v>
      </c>
      <c r="AM948" s="2" t="b">
        <f t="shared" si="515"/>
        <v>1</v>
      </c>
      <c r="AN948" s="4" t="e">
        <f t="shared" si="527"/>
        <v>#N/A</v>
      </c>
      <c r="AO948" s="4" t="e">
        <f t="shared" si="528"/>
        <v>#N/A</v>
      </c>
      <c r="AP948" s="2" t="str">
        <f>IF(AD948,
  IF(ISBLANK(H948),
    AP947,
    IF(LEN(H948)=1,
      IF(OR(UPPER(H948)="A",UPPER(H948)="I"),
        EINSTELLUNGEN!$D$21,
        IF(OR(UPPER(H948)="B",UPPER(H948)="M"),
          EINSTELLUNGEN!$D$22,
          IF(OR(UPPER(H948)="C",UPPER(H948)="S"),
            EINSTELLUNGEN!$D$23,
            IF(UPPER(H948)="D",
              EINSTELLUNGEN!$D$24,
              IF(UPPER(H948)="E",
                EINSTELLUNGEN!$D$25,
                UPPER(H948)))))),
      IF(ISNUMBER(H948),
        EINSTELLUNGEN!$D$20&amp;H948,
        UPPER(H948)))),
  "")</f>
        <v/>
      </c>
      <c r="AQ948" s="2" t="str">
        <f t="shared" si="529"/>
        <v/>
      </c>
      <c r="AR948" s="2">
        <f t="shared" si="530"/>
        <v>0</v>
      </c>
      <c r="AS948" s="145">
        <f t="shared" si="531"/>
        <v>0.33333333333333331</v>
      </c>
      <c r="AT948" s="2">
        <f t="shared" si="532"/>
        <v>0</v>
      </c>
      <c r="AU948" s="2">
        <f t="shared" si="533"/>
        <v>0</v>
      </c>
      <c r="AV948" s="2">
        <f t="shared" si="534"/>
        <v>0</v>
      </c>
      <c r="AW948" s="2">
        <f t="shared" si="535"/>
        <v>0</v>
      </c>
      <c r="AX948" s="2">
        <f t="shared" si="516"/>
        <v>0</v>
      </c>
      <c r="AY948" s="2">
        <f t="shared" si="536"/>
        <v>0</v>
      </c>
      <c r="AZ948" s="145" t="e">
        <f t="shared" si="537"/>
        <v>#N/A</v>
      </c>
      <c r="BA948" s="145" t="e">
        <f t="shared" si="538"/>
        <v>#N/A</v>
      </c>
      <c r="BB948" s="145">
        <f t="shared" si="539"/>
        <v>2.083333333333337E-2</v>
      </c>
      <c r="BC948" s="2">
        <f>IF(AM948,
  IF(AND(AL948=$J$31,_xlfn.DAYS(AH948,DATE(AI948,1,1))&lt;7),
    MAX(0,EINSTELLUNGEN!$D$12+1-WEEKDAY(DATE(EINSTELLUNGEN!$D$9,EINSTELLUNGEN!$D$10,1),2)),
    IF(AL948=$J$33,
      MIN(EINSTELLUNGEN!$D$12,WEEKDAY(DATE(EINSTELLUNGEN!$D$9,12,31),2)),
      EINSTELLUNGEN!$D$12
  )) - SUMIF(AL$50:AL$2500,"="&amp;AL948,AX$50:AX$2500),
  0)</f>
        <v>3</v>
      </c>
      <c r="BD948" s="2">
        <f t="shared" si="540"/>
        <v>0.33333333333333331</v>
      </c>
      <c r="BE948" s="2">
        <f t="shared" si="541"/>
        <v>0</v>
      </c>
    </row>
    <row r="949" spans="1:57" ht="10.5" customHeight="1">
      <c r="A949" s="1" t="str">
        <f t="shared" ca="1" si="517"/>
        <v/>
      </c>
      <c r="B949" s="1" t="str">
        <f t="shared" ca="1" si="518"/>
        <v/>
      </c>
      <c r="C949" s="1" t="str">
        <f t="shared" ca="1" si="519"/>
        <v/>
      </c>
      <c r="D949" s="1" t="str">
        <f t="shared" ca="1" si="520"/>
        <v/>
      </c>
      <c r="F949" s="10"/>
      <c r="G949" s="136" t="str">
        <f t="shared" si="521"/>
        <v/>
      </c>
      <c r="H949" s="27"/>
      <c r="I949" s="28"/>
      <c r="J949" s="28"/>
      <c r="K949" s="29"/>
      <c r="L949" s="214"/>
      <c r="M949" s="214"/>
      <c r="N949" s="214"/>
      <c r="O949" s="26" t="str">
        <f t="shared" si="522"/>
        <v/>
      </c>
      <c r="P949" s="218" t="str">
        <f t="shared" si="523"/>
        <v/>
      </c>
      <c r="Q949" s="26" t="str">
        <f t="shared" si="524"/>
        <v/>
      </c>
      <c r="R949" s="22"/>
      <c r="S949" s="99"/>
      <c r="T949" s="10"/>
      <c r="U949" s="229" t="str">
        <f t="shared" si="525"/>
        <v/>
      </c>
      <c r="V949" s="230"/>
      <c r="W949" s="230"/>
      <c r="X949" s="230"/>
      <c r="Y949" s="230"/>
      <c r="Z949" s="22" t="str">
        <f>""</f>
        <v/>
      </c>
      <c r="AB949" s="23" t="str">
        <f t="shared" si="526"/>
        <v/>
      </c>
      <c r="AC949" s="2" t="b">
        <f>COUNT(Q949:Q$2500)&gt;0</f>
        <v>0</v>
      </c>
      <c r="AD949" s="2" t="b">
        <f t="shared" si="509"/>
        <v>0</v>
      </c>
      <c r="AE949" s="2" t="b">
        <f t="shared" si="510"/>
        <v>0</v>
      </c>
      <c r="AF949" s="2" t="b">
        <f t="shared" si="511"/>
        <v>0</v>
      </c>
      <c r="AG949" s="2" t="b">
        <f>OR(
  AND(AC949,NOT(AC950)),
  AND(AF949,WEEKDAY(AH948,2)=EINSTELLUNGEN!$D$12),
  AND(AF949,AH949=$J$35)
)</f>
        <v>0</v>
      </c>
      <c r="AH949" s="2">
        <f>IF(AE949,AH948+IF(WEEKDAY(AH948+1,2)&lt;=EINSTELLUNGEN!$D$12,1,$J$36),AH948)</f>
        <v>42020</v>
      </c>
      <c r="AI949" s="2">
        <f t="shared" si="512"/>
        <v>2019</v>
      </c>
      <c r="AJ949" s="2">
        <f t="shared" si="513"/>
        <v>201901</v>
      </c>
      <c r="AK949" s="2">
        <f t="shared" si="514"/>
        <v>201901</v>
      </c>
      <c r="AL949" s="2">
        <f t="shared" si="542"/>
        <v>201903</v>
      </c>
      <c r="AM949" s="2" t="b">
        <f t="shared" si="515"/>
        <v>1</v>
      </c>
      <c r="AN949" s="4" t="e">
        <f t="shared" si="527"/>
        <v>#N/A</v>
      </c>
      <c r="AO949" s="4" t="e">
        <f t="shared" si="528"/>
        <v>#N/A</v>
      </c>
      <c r="AP949" s="2" t="str">
        <f>IF(AD949,
  IF(ISBLANK(H949),
    AP948,
    IF(LEN(H949)=1,
      IF(OR(UPPER(H949)="A",UPPER(H949)="I"),
        EINSTELLUNGEN!$D$21,
        IF(OR(UPPER(H949)="B",UPPER(H949)="M"),
          EINSTELLUNGEN!$D$22,
          IF(OR(UPPER(H949)="C",UPPER(H949)="S"),
            EINSTELLUNGEN!$D$23,
            IF(UPPER(H949)="D",
              EINSTELLUNGEN!$D$24,
              IF(UPPER(H949)="E",
                EINSTELLUNGEN!$D$25,
                UPPER(H949)))))),
      IF(ISNUMBER(H949),
        EINSTELLUNGEN!$D$20&amp;H949,
        UPPER(H949)))),
  "")</f>
        <v/>
      </c>
      <c r="AQ949" s="2" t="str">
        <f t="shared" si="529"/>
        <v/>
      </c>
      <c r="AR949" s="2">
        <f t="shared" si="530"/>
        <v>0</v>
      </c>
      <c r="AS949" s="145">
        <f t="shared" si="531"/>
        <v>0.33333333333333331</v>
      </c>
      <c r="AT949" s="2">
        <f t="shared" si="532"/>
        <v>0</v>
      </c>
      <c r="AU949" s="2">
        <f t="shared" si="533"/>
        <v>0</v>
      </c>
      <c r="AV949" s="2">
        <f t="shared" si="534"/>
        <v>0</v>
      </c>
      <c r="AW949" s="2">
        <f t="shared" si="535"/>
        <v>0</v>
      </c>
      <c r="AX949" s="2">
        <f t="shared" si="516"/>
        <v>0</v>
      </c>
      <c r="AY949" s="2">
        <f t="shared" si="536"/>
        <v>0</v>
      </c>
      <c r="AZ949" s="145" t="e">
        <f t="shared" si="537"/>
        <v>#N/A</v>
      </c>
      <c r="BA949" s="145" t="e">
        <f t="shared" si="538"/>
        <v>#N/A</v>
      </c>
      <c r="BB949" s="145">
        <f t="shared" si="539"/>
        <v>2.083333333333337E-2</v>
      </c>
      <c r="BC949" s="2">
        <f>IF(AM949,
  IF(AND(AL949=$J$31,_xlfn.DAYS(AH949,DATE(AI949,1,1))&lt;7),
    MAX(0,EINSTELLUNGEN!$D$12+1-WEEKDAY(DATE(EINSTELLUNGEN!$D$9,EINSTELLUNGEN!$D$10,1),2)),
    IF(AL949=$J$33,
      MIN(EINSTELLUNGEN!$D$12,WEEKDAY(DATE(EINSTELLUNGEN!$D$9,12,31),2)),
      EINSTELLUNGEN!$D$12
  )) - SUMIF(AL$50:AL$2500,"="&amp;AL949,AX$50:AX$2500),
  0)</f>
        <v>3</v>
      </c>
      <c r="BD949" s="2">
        <f t="shared" si="540"/>
        <v>0.33333333333333331</v>
      </c>
      <c r="BE949" s="2">
        <f t="shared" si="541"/>
        <v>0</v>
      </c>
    </row>
    <row r="950" spans="1:57" ht="10.5" customHeight="1">
      <c r="A950" s="1" t="str">
        <f t="shared" ca="1" si="517"/>
        <v/>
      </c>
      <c r="B950" s="1" t="str">
        <f t="shared" ca="1" si="518"/>
        <v/>
      </c>
      <c r="C950" s="1" t="str">
        <f t="shared" ca="1" si="519"/>
        <v/>
      </c>
      <c r="D950" s="1" t="str">
        <f t="shared" ca="1" si="520"/>
        <v/>
      </c>
      <c r="F950" s="10"/>
      <c r="G950" s="136" t="str">
        <f t="shared" si="521"/>
        <v/>
      </c>
      <c r="H950" s="27"/>
      <c r="I950" s="28"/>
      <c r="J950" s="28"/>
      <c r="K950" s="29"/>
      <c r="L950" s="214"/>
      <c r="M950" s="214"/>
      <c r="N950" s="214"/>
      <c r="O950" s="26" t="str">
        <f t="shared" si="522"/>
        <v/>
      </c>
      <c r="P950" s="218" t="str">
        <f t="shared" si="523"/>
        <v/>
      </c>
      <c r="Q950" s="26" t="str">
        <f t="shared" si="524"/>
        <v/>
      </c>
      <c r="R950" s="22"/>
      <c r="S950" s="99"/>
      <c r="T950" s="10"/>
      <c r="U950" s="229" t="str">
        <f t="shared" si="525"/>
        <v/>
      </c>
      <c r="V950" s="230"/>
      <c r="W950" s="230"/>
      <c r="X950" s="230"/>
      <c r="Y950" s="230"/>
      <c r="Z950" s="22" t="str">
        <f>""</f>
        <v/>
      </c>
      <c r="AB950" s="23" t="str">
        <f t="shared" si="526"/>
        <v/>
      </c>
      <c r="AC950" s="2" t="b">
        <f>COUNT(Q950:Q$2500)&gt;0</f>
        <v>0</v>
      </c>
      <c r="AD950" s="2" t="b">
        <f t="shared" si="509"/>
        <v>0</v>
      </c>
      <c r="AE950" s="2" t="b">
        <f t="shared" si="510"/>
        <v>0</v>
      </c>
      <c r="AF950" s="2" t="b">
        <f t="shared" si="511"/>
        <v>0</v>
      </c>
      <c r="AG950" s="2" t="b">
        <f>OR(
  AND(AC950,NOT(AC951)),
  AND(AF950,WEEKDAY(AH949,2)=EINSTELLUNGEN!$D$12),
  AND(AF950,AH950=$J$35)
)</f>
        <v>0</v>
      </c>
      <c r="AH950" s="2">
        <f>IF(AE950,AH949+IF(WEEKDAY(AH949+1,2)&lt;=EINSTELLUNGEN!$D$12,1,$J$36),AH949)</f>
        <v>42020</v>
      </c>
      <c r="AI950" s="2">
        <f t="shared" si="512"/>
        <v>2019</v>
      </c>
      <c r="AJ950" s="2">
        <f t="shared" si="513"/>
        <v>201901</v>
      </c>
      <c r="AK950" s="2">
        <f t="shared" si="514"/>
        <v>201901</v>
      </c>
      <c r="AL950" s="2">
        <f t="shared" si="542"/>
        <v>201903</v>
      </c>
      <c r="AM950" s="2" t="b">
        <f t="shared" si="515"/>
        <v>1</v>
      </c>
      <c r="AN950" s="4" t="e">
        <f t="shared" si="527"/>
        <v>#N/A</v>
      </c>
      <c r="AO950" s="4" t="e">
        <f t="shared" si="528"/>
        <v>#N/A</v>
      </c>
      <c r="AP950" s="2" t="str">
        <f>IF(AD950,
  IF(ISBLANK(H950),
    AP949,
    IF(LEN(H950)=1,
      IF(OR(UPPER(H950)="A",UPPER(H950)="I"),
        EINSTELLUNGEN!$D$21,
        IF(OR(UPPER(H950)="B",UPPER(H950)="M"),
          EINSTELLUNGEN!$D$22,
          IF(OR(UPPER(H950)="C",UPPER(H950)="S"),
            EINSTELLUNGEN!$D$23,
            IF(UPPER(H950)="D",
              EINSTELLUNGEN!$D$24,
              IF(UPPER(H950)="E",
                EINSTELLUNGEN!$D$25,
                UPPER(H950)))))),
      IF(ISNUMBER(H950),
        EINSTELLUNGEN!$D$20&amp;H950,
        UPPER(H950)))),
  "")</f>
        <v/>
      </c>
      <c r="AQ950" s="2" t="str">
        <f t="shared" si="529"/>
        <v/>
      </c>
      <c r="AR950" s="2">
        <f t="shared" si="530"/>
        <v>0</v>
      </c>
      <c r="AS950" s="145">
        <f t="shared" si="531"/>
        <v>0.33333333333333331</v>
      </c>
      <c r="AT950" s="2">
        <f t="shared" si="532"/>
        <v>0</v>
      </c>
      <c r="AU950" s="2">
        <f t="shared" si="533"/>
        <v>0</v>
      </c>
      <c r="AV950" s="2">
        <f t="shared" si="534"/>
        <v>0</v>
      </c>
      <c r="AW950" s="2">
        <f t="shared" si="535"/>
        <v>0</v>
      </c>
      <c r="AX950" s="2">
        <f t="shared" si="516"/>
        <v>0</v>
      </c>
      <c r="AY950" s="2">
        <f t="shared" si="536"/>
        <v>0</v>
      </c>
      <c r="AZ950" s="145" t="e">
        <f t="shared" si="537"/>
        <v>#N/A</v>
      </c>
      <c r="BA950" s="145" t="e">
        <f t="shared" si="538"/>
        <v>#N/A</v>
      </c>
      <c r="BB950" s="145">
        <f t="shared" si="539"/>
        <v>2.083333333333337E-2</v>
      </c>
      <c r="BC950" s="2">
        <f>IF(AM950,
  IF(AND(AL950=$J$31,_xlfn.DAYS(AH950,DATE(AI950,1,1))&lt;7),
    MAX(0,EINSTELLUNGEN!$D$12+1-WEEKDAY(DATE(EINSTELLUNGEN!$D$9,EINSTELLUNGEN!$D$10,1),2)),
    IF(AL950=$J$33,
      MIN(EINSTELLUNGEN!$D$12,WEEKDAY(DATE(EINSTELLUNGEN!$D$9,12,31),2)),
      EINSTELLUNGEN!$D$12
  )) - SUMIF(AL$50:AL$2500,"="&amp;AL950,AX$50:AX$2500),
  0)</f>
        <v>3</v>
      </c>
      <c r="BD950" s="2">
        <f t="shared" si="540"/>
        <v>0.33333333333333331</v>
      </c>
      <c r="BE950" s="2">
        <f t="shared" si="541"/>
        <v>0</v>
      </c>
    </row>
    <row r="951" spans="1:57" ht="10.5" customHeight="1">
      <c r="A951" s="1" t="str">
        <f t="shared" ca="1" si="517"/>
        <v/>
      </c>
      <c r="B951" s="1" t="str">
        <f t="shared" ca="1" si="518"/>
        <v/>
      </c>
      <c r="C951" s="1" t="str">
        <f t="shared" ca="1" si="519"/>
        <v/>
      </c>
      <c r="D951" s="1" t="str">
        <f t="shared" ca="1" si="520"/>
        <v/>
      </c>
      <c r="F951" s="10"/>
      <c r="G951" s="136" t="str">
        <f t="shared" si="521"/>
        <v/>
      </c>
      <c r="H951" s="27"/>
      <c r="I951" s="28"/>
      <c r="J951" s="28"/>
      <c r="K951" s="29"/>
      <c r="L951" s="214"/>
      <c r="M951" s="214"/>
      <c r="N951" s="214"/>
      <c r="O951" s="26" t="str">
        <f t="shared" si="522"/>
        <v/>
      </c>
      <c r="P951" s="218" t="str">
        <f t="shared" si="523"/>
        <v/>
      </c>
      <c r="Q951" s="26" t="str">
        <f t="shared" si="524"/>
        <v/>
      </c>
      <c r="R951" s="22"/>
      <c r="S951" s="99"/>
      <c r="T951" s="10"/>
      <c r="U951" s="229" t="str">
        <f t="shared" si="525"/>
        <v/>
      </c>
      <c r="V951" s="230"/>
      <c r="W951" s="230"/>
      <c r="X951" s="230"/>
      <c r="Y951" s="230"/>
      <c r="Z951" s="22" t="str">
        <f>""</f>
        <v/>
      </c>
      <c r="AB951" s="23" t="str">
        <f t="shared" si="526"/>
        <v/>
      </c>
      <c r="AC951" s="2" t="b">
        <f>COUNT(Q951:Q$2500)&gt;0</f>
        <v>0</v>
      </c>
      <c r="AD951" s="2" t="b">
        <f t="shared" si="509"/>
        <v>0</v>
      </c>
      <c r="AE951" s="2" t="b">
        <f t="shared" si="510"/>
        <v>0</v>
      </c>
      <c r="AF951" s="2" t="b">
        <f t="shared" si="511"/>
        <v>0</v>
      </c>
      <c r="AG951" s="2" t="b">
        <f>OR(
  AND(AC951,NOT(AC952)),
  AND(AF951,WEEKDAY(AH950,2)=EINSTELLUNGEN!$D$12),
  AND(AF951,AH951=$J$35)
)</f>
        <v>0</v>
      </c>
      <c r="AH951" s="2">
        <f>IF(AE951,AH950+IF(WEEKDAY(AH950+1,2)&lt;=EINSTELLUNGEN!$D$12,1,$J$36),AH950)</f>
        <v>42020</v>
      </c>
      <c r="AI951" s="2">
        <f t="shared" si="512"/>
        <v>2019</v>
      </c>
      <c r="AJ951" s="2">
        <f t="shared" si="513"/>
        <v>201901</v>
      </c>
      <c r="AK951" s="2">
        <f t="shared" si="514"/>
        <v>201901</v>
      </c>
      <c r="AL951" s="2">
        <f t="shared" si="542"/>
        <v>201903</v>
      </c>
      <c r="AM951" s="2" t="b">
        <f t="shared" si="515"/>
        <v>1</v>
      </c>
      <c r="AN951" s="4" t="e">
        <f t="shared" si="527"/>
        <v>#N/A</v>
      </c>
      <c r="AO951" s="4" t="e">
        <f t="shared" si="528"/>
        <v>#N/A</v>
      </c>
      <c r="AP951" s="2" t="str">
        <f>IF(AD951,
  IF(ISBLANK(H951),
    AP950,
    IF(LEN(H951)=1,
      IF(OR(UPPER(H951)="A",UPPER(H951)="I"),
        EINSTELLUNGEN!$D$21,
        IF(OR(UPPER(H951)="B",UPPER(H951)="M"),
          EINSTELLUNGEN!$D$22,
          IF(OR(UPPER(H951)="C",UPPER(H951)="S"),
            EINSTELLUNGEN!$D$23,
            IF(UPPER(H951)="D",
              EINSTELLUNGEN!$D$24,
              IF(UPPER(H951)="E",
                EINSTELLUNGEN!$D$25,
                UPPER(H951)))))),
      IF(ISNUMBER(H951),
        EINSTELLUNGEN!$D$20&amp;H951,
        UPPER(H951)))),
  "")</f>
        <v/>
      </c>
      <c r="AQ951" s="2" t="str">
        <f t="shared" si="529"/>
        <v/>
      </c>
      <c r="AR951" s="2">
        <f t="shared" si="530"/>
        <v>0</v>
      </c>
      <c r="AS951" s="145">
        <f t="shared" si="531"/>
        <v>0.33333333333333331</v>
      </c>
      <c r="AT951" s="2">
        <f t="shared" si="532"/>
        <v>0</v>
      </c>
      <c r="AU951" s="2">
        <f t="shared" si="533"/>
        <v>0</v>
      </c>
      <c r="AV951" s="2">
        <f t="shared" si="534"/>
        <v>0</v>
      </c>
      <c r="AW951" s="2">
        <f t="shared" si="535"/>
        <v>0</v>
      </c>
      <c r="AX951" s="2">
        <f t="shared" si="516"/>
        <v>0</v>
      </c>
      <c r="AY951" s="2">
        <f t="shared" si="536"/>
        <v>0</v>
      </c>
      <c r="AZ951" s="145" t="e">
        <f t="shared" si="537"/>
        <v>#N/A</v>
      </c>
      <c r="BA951" s="145" t="e">
        <f t="shared" si="538"/>
        <v>#N/A</v>
      </c>
      <c r="BB951" s="145">
        <f t="shared" si="539"/>
        <v>2.083333333333337E-2</v>
      </c>
      <c r="BC951" s="2">
        <f>IF(AM951,
  IF(AND(AL951=$J$31,_xlfn.DAYS(AH951,DATE(AI951,1,1))&lt;7),
    MAX(0,EINSTELLUNGEN!$D$12+1-WEEKDAY(DATE(EINSTELLUNGEN!$D$9,EINSTELLUNGEN!$D$10,1),2)),
    IF(AL951=$J$33,
      MIN(EINSTELLUNGEN!$D$12,WEEKDAY(DATE(EINSTELLUNGEN!$D$9,12,31),2)),
      EINSTELLUNGEN!$D$12
  )) - SUMIF(AL$50:AL$2500,"="&amp;AL951,AX$50:AX$2500),
  0)</f>
        <v>3</v>
      </c>
      <c r="BD951" s="2">
        <f t="shared" si="540"/>
        <v>0.33333333333333331</v>
      </c>
      <c r="BE951" s="2">
        <f t="shared" si="541"/>
        <v>0</v>
      </c>
    </row>
    <row r="952" spans="1:57" ht="10.5" customHeight="1">
      <c r="A952" s="1" t="str">
        <f t="shared" ca="1" si="517"/>
        <v/>
      </c>
      <c r="B952" s="1" t="str">
        <f t="shared" ca="1" si="518"/>
        <v/>
      </c>
      <c r="C952" s="1" t="str">
        <f t="shared" ca="1" si="519"/>
        <v/>
      </c>
      <c r="D952" s="1" t="str">
        <f t="shared" ca="1" si="520"/>
        <v/>
      </c>
      <c r="F952" s="10"/>
      <c r="G952" s="136" t="str">
        <f t="shared" si="521"/>
        <v/>
      </c>
      <c r="H952" s="27"/>
      <c r="I952" s="28"/>
      <c r="J952" s="28"/>
      <c r="K952" s="29"/>
      <c r="L952" s="214"/>
      <c r="M952" s="214"/>
      <c r="N952" s="214"/>
      <c r="O952" s="26" t="str">
        <f t="shared" si="522"/>
        <v/>
      </c>
      <c r="P952" s="218" t="str">
        <f t="shared" si="523"/>
        <v/>
      </c>
      <c r="Q952" s="26" t="str">
        <f t="shared" si="524"/>
        <v/>
      </c>
      <c r="R952" s="22"/>
      <c r="S952" s="99"/>
      <c r="T952" s="10"/>
      <c r="U952" s="229" t="str">
        <f t="shared" si="525"/>
        <v/>
      </c>
      <c r="V952" s="230"/>
      <c r="W952" s="230"/>
      <c r="X952" s="230"/>
      <c r="Y952" s="230"/>
      <c r="Z952" s="22" t="str">
        <f>""</f>
        <v/>
      </c>
      <c r="AB952" s="23" t="str">
        <f t="shared" si="526"/>
        <v/>
      </c>
      <c r="AC952" s="2" t="b">
        <f>COUNT(Q952:Q$2500)&gt;0</f>
        <v>0</v>
      </c>
      <c r="AD952" s="2" t="b">
        <f t="shared" si="509"/>
        <v>0</v>
      </c>
      <c r="AE952" s="2" t="b">
        <f t="shared" si="510"/>
        <v>0</v>
      </c>
      <c r="AF952" s="2" t="b">
        <f t="shared" si="511"/>
        <v>0</v>
      </c>
      <c r="AG952" s="2" t="b">
        <f>OR(
  AND(AC952,NOT(AC953)),
  AND(AF952,WEEKDAY(AH951,2)=EINSTELLUNGEN!$D$12),
  AND(AF952,AH952=$J$35)
)</f>
        <v>0</v>
      </c>
      <c r="AH952" s="2">
        <f>IF(AE952,AH951+IF(WEEKDAY(AH951+1,2)&lt;=EINSTELLUNGEN!$D$12,1,$J$36),AH951)</f>
        <v>42020</v>
      </c>
      <c r="AI952" s="2">
        <f t="shared" si="512"/>
        <v>2019</v>
      </c>
      <c r="AJ952" s="2">
        <f t="shared" si="513"/>
        <v>201901</v>
      </c>
      <c r="AK952" s="2">
        <f t="shared" si="514"/>
        <v>201901</v>
      </c>
      <c r="AL952" s="2">
        <f t="shared" si="542"/>
        <v>201903</v>
      </c>
      <c r="AM952" s="2" t="b">
        <f t="shared" si="515"/>
        <v>1</v>
      </c>
      <c r="AN952" s="4" t="e">
        <f t="shared" si="527"/>
        <v>#N/A</v>
      </c>
      <c r="AO952" s="4" t="e">
        <f t="shared" si="528"/>
        <v>#N/A</v>
      </c>
      <c r="AP952" s="2" t="str">
        <f>IF(AD952,
  IF(ISBLANK(H952),
    AP951,
    IF(LEN(H952)=1,
      IF(OR(UPPER(H952)="A",UPPER(H952)="I"),
        EINSTELLUNGEN!$D$21,
        IF(OR(UPPER(H952)="B",UPPER(H952)="M"),
          EINSTELLUNGEN!$D$22,
          IF(OR(UPPER(H952)="C",UPPER(H952)="S"),
            EINSTELLUNGEN!$D$23,
            IF(UPPER(H952)="D",
              EINSTELLUNGEN!$D$24,
              IF(UPPER(H952)="E",
                EINSTELLUNGEN!$D$25,
                UPPER(H952)))))),
      IF(ISNUMBER(H952),
        EINSTELLUNGEN!$D$20&amp;H952,
        UPPER(H952)))),
  "")</f>
        <v/>
      </c>
      <c r="AQ952" s="2" t="str">
        <f t="shared" si="529"/>
        <v/>
      </c>
      <c r="AR952" s="2">
        <f t="shared" si="530"/>
        <v>0</v>
      </c>
      <c r="AS952" s="145">
        <f t="shared" si="531"/>
        <v>0.33333333333333331</v>
      </c>
      <c r="AT952" s="2">
        <f t="shared" si="532"/>
        <v>0</v>
      </c>
      <c r="AU952" s="2">
        <f t="shared" si="533"/>
        <v>0</v>
      </c>
      <c r="AV952" s="2">
        <f t="shared" si="534"/>
        <v>0</v>
      </c>
      <c r="AW952" s="2">
        <f t="shared" si="535"/>
        <v>0</v>
      </c>
      <c r="AX952" s="2">
        <f t="shared" si="516"/>
        <v>0</v>
      </c>
      <c r="AY952" s="2">
        <f t="shared" si="536"/>
        <v>0</v>
      </c>
      <c r="AZ952" s="145" t="e">
        <f t="shared" si="537"/>
        <v>#N/A</v>
      </c>
      <c r="BA952" s="145" t="e">
        <f t="shared" si="538"/>
        <v>#N/A</v>
      </c>
      <c r="BB952" s="145">
        <f t="shared" si="539"/>
        <v>2.083333333333337E-2</v>
      </c>
      <c r="BC952" s="2">
        <f>IF(AM952,
  IF(AND(AL952=$J$31,_xlfn.DAYS(AH952,DATE(AI952,1,1))&lt;7),
    MAX(0,EINSTELLUNGEN!$D$12+1-WEEKDAY(DATE(EINSTELLUNGEN!$D$9,EINSTELLUNGEN!$D$10,1),2)),
    IF(AL952=$J$33,
      MIN(EINSTELLUNGEN!$D$12,WEEKDAY(DATE(EINSTELLUNGEN!$D$9,12,31),2)),
      EINSTELLUNGEN!$D$12
  )) - SUMIF(AL$50:AL$2500,"="&amp;AL952,AX$50:AX$2500),
  0)</f>
        <v>3</v>
      </c>
      <c r="BD952" s="2">
        <f t="shared" si="540"/>
        <v>0.33333333333333331</v>
      </c>
      <c r="BE952" s="2">
        <f t="shared" si="541"/>
        <v>0</v>
      </c>
    </row>
    <row r="953" spans="1:57" ht="10.5" customHeight="1">
      <c r="A953" s="1" t="str">
        <f t="shared" ca="1" si="517"/>
        <v/>
      </c>
      <c r="B953" s="1" t="str">
        <f t="shared" ca="1" si="518"/>
        <v/>
      </c>
      <c r="C953" s="1" t="str">
        <f t="shared" ca="1" si="519"/>
        <v/>
      </c>
      <c r="D953" s="1" t="str">
        <f t="shared" ca="1" si="520"/>
        <v/>
      </c>
      <c r="F953" s="10"/>
      <c r="G953" s="136" t="str">
        <f t="shared" si="521"/>
        <v/>
      </c>
      <c r="H953" s="27"/>
      <c r="I953" s="28"/>
      <c r="J953" s="28"/>
      <c r="K953" s="29"/>
      <c r="L953" s="214"/>
      <c r="M953" s="214"/>
      <c r="N953" s="214"/>
      <c r="O953" s="26" t="str">
        <f t="shared" si="522"/>
        <v/>
      </c>
      <c r="P953" s="218" t="str">
        <f t="shared" si="523"/>
        <v/>
      </c>
      <c r="Q953" s="26" t="str">
        <f t="shared" si="524"/>
        <v/>
      </c>
      <c r="R953" s="22"/>
      <c r="S953" s="99"/>
      <c r="T953" s="10"/>
      <c r="U953" s="229" t="str">
        <f t="shared" si="525"/>
        <v/>
      </c>
      <c r="V953" s="230"/>
      <c r="W953" s="230"/>
      <c r="X953" s="230"/>
      <c r="Y953" s="230"/>
      <c r="Z953" s="22" t="str">
        <f>""</f>
        <v/>
      </c>
      <c r="AB953" s="23" t="str">
        <f t="shared" si="526"/>
        <v/>
      </c>
      <c r="AC953" s="2" t="b">
        <f>COUNT(Q953:Q$2500)&gt;0</f>
        <v>0</v>
      </c>
      <c r="AD953" s="2" t="b">
        <f t="shared" si="509"/>
        <v>0</v>
      </c>
      <c r="AE953" s="2" t="b">
        <f t="shared" si="510"/>
        <v>0</v>
      </c>
      <c r="AF953" s="2" t="b">
        <f t="shared" si="511"/>
        <v>0</v>
      </c>
      <c r="AG953" s="2" t="b">
        <f>OR(
  AND(AC953,NOT(AC954)),
  AND(AF953,WEEKDAY(AH952,2)=EINSTELLUNGEN!$D$12),
  AND(AF953,AH953=$J$35)
)</f>
        <v>0</v>
      </c>
      <c r="AH953" s="2">
        <f>IF(AE953,AH952+IF(WEEKDAY(AH952+1,2)&lt;=EINSTELLUNGEN!$D$12,1,$J$36),AH952)</f>
        <v>42020</v>
      </c>
      <c r="AI953" s="2">
        <f t="shared" si="512"/>
        <v>2019</v>
      </c>
      <c r="AJ953" s="2">
        <f t="shared" si="513"/>
        <v>201901</v>
      </c>
      <c r="AK953" s="2">
        <f t="shared" si="514"/>
        <v>201901</v>
      </c>
      <c r="AL953" s="2">
        <f t="shared" si="542"/>
        <v>201903</v>
      </c>
      <c r="AM953" s="2" t="b">
        <f t="shared" si="515"/>
        <v>1</v>
      </c>
      <c r="AN953" s="4" t="e">
        <f t="shared" si="527"/>
        <v>#N/A</v>
      </c>
      <c r="AO953" s="4" t="e">
        <f t="shared" si="528"/>
        <v>#N/A</v>
      </c>
      <c r="AP953" s="2" t="str">
        <f>IF(AD953,
  IF(ISBLANK(H953),
    AP952,
    IF(LEN(H953)=1,
      IF(OR(UPPER(H953)="A",UPPER(H953)="I"),
        EINSTELLUNGEN!$D$21,
        IF(OR(UPPER(H953)="B",UPPER(H953)="M"),
          EINSTELLUNGEN!$D$22,
          IF(OR(UPPER(H953)="C",UPPER(H953)="S"),
            EINSTELLUNGEN!$D$23,
            IF(UPPER(H953)="D",
              EINSTELLUNGEN!$D$24,
              IF(UPPER(H953)="E",
                EINSTELLUNGEN!$D$25,
                UPPER(H953)))))),
      IF(ISNUMBER(H953),
        EINSTELLUNGEN!$D$20&amp;H953,
        UPPER(H953)))),
  "")</f>
        <v/>
      </c>
      <c r="AQ953" s="2" t="str">
        <f t="shared" si="529"/>
        <v/>
      </c>
      <c r="AR953" s="2">
        <f t="shared" si="530"/>
        <v>0</v>
      </c>
      <c r="AS953" s="145">
        <f t="shared" si="531"/>
        <v>0.33333333333333331</v>
      </c>
      <c r="AT953" s="2">
        <f t="shared" si="532"/>
        <v>0</v>
      </c>
      <c r="AU953" s="2">
        <f t="shared" si="533"/>
        <v>0</v>
      </c>
      <c r="AV953" s="2">
        <f t="shared" si="534"/>
        <v>0</v>
      </c>
      <c r="AW953" s="2">
        <f t="shared" si="535"/>
        <v>0</v>
      </c>
      <c r="AX953" s="2">
        <f t="shared" si="516"/>
        <v>0</v>
      </c>
      <c r="AY953" s="2">
        <f t="shared" si="536"/>
        <v>0</v>
      </c>
      <c r="AZ953" s="145" t="e">
        <f t="shared" si="537"/>
        <v>#N/A</v>
      </c>
      <c r="BA953" s="145" t="e">
        <f t="shared" si="538"/>
        <v>#N/A</v>
      </c>
      <c r="BB953" s="145">
        <f t="shared" si="539"/>
        <v>2.083333333333337E-2</v>
      </c>
      <c r="BC953" s="2">
        <f>IF(AM953,
  IF(AND(AL953=$J$31,_xlfn.DAYS(AH953,DATE(AI953,1,1))&lt;7),
    MAX(0,EINSTELLUNGEN!$D$12+1-WEEKDAY(DATE(EINSTELLUNGEN!$D$9,EINSTELLUNGEN!$D$10,1),2)),
    IF(AL953=$J$33,
      MIN(EINSTELLUNGEN!$D$12,WEEKDAY(DATE(EINSTELLUNGEN!$D$9,12,31),2)),
      EINSTELLUNGEN!$D$12
  )) - SUMIF(AL$50:AL$2500,"="&amp;AL953,AX$50:AX$2500),
  0)</f>
        <v>3</v>
      </c>
      <c r="BD953" s="2">
        <f t="shared" si="540"/>
        <v>0.33333333333333331</v>
      </c>
      <c r="BE953" s="2">
        <f t="shared" si="541"/>
        <v>0</v>
      </c>
    </row>
    <row r="954" spans="1:57" ht="10.5" customHeight="1">
      <c r="A954" s="1" t="str">
        <f t="shared" ca="1" si="517"/>
        <v/>
      </c>
      <c r="B954" s="1" t="str">
        <f t="shared" ca="1" si="518"/>
        <v/>
      </c>
      <c r="C954" s="1" t="str">
        <f t="shared" ca="1" si="519"/>
        <v/>
      </c>
      <c r="D954" s="1" t="str">
        <f t="shared" ca="1" si="520"/>
        <v/>
      </c>
      <c r="F954" s="10"/>
      <c r="G954" s="136" t="str">
        <f t="shared" si="521"/>
        <v/>
      </c>
      <c r="H954" s="27"/>
      <c r="I954" s="28"/>
      <c r="J954" s="28"/>
      <c r="K954" s="29"/>
      <c r="L954" s="214"/>
      <c r="M954" s="214"/>
      <c r="N954" s="214"/>
      <c r="O954" s="26" t="str">
        <f t="shared" si="522"/>
        <v/>
      </c>
      <c r="P954" s="218" t="str">
        <f t="shared" si="523"/>
        <v/>
      </c>
      <c r="Q954" s="26" t="str">
        <f t="shared" si="524"/>
        <v/>
      </c>
      <c r="R954" s="22"/>
      <c r="S954" s="99"/>
      <c r="T954" s="10"/>
      <c r="U954" s="229" t="str">
        <f t="shared" si="525"/>
        <v/>
      </c>
      <c r="V954" s="230"/>
      <c r="W954" s="230"/>
      <c r="X954" s="230"/>
      <c r="Y954" s="230"/>
      <c r="Z954" s="22" t="str">
        <f>""</f>
        <v/>
      </c>
      <c r="AB954" s="23" t="str">
        <f t="shared" si="526"/>
        <v/>
      </c>
      <c r="AC954" s="2" t="b">
        <f>COUNT(Q954:Q$2500)&gt;0</f>
        <v>0</v>
      </c>
      <c r="AD954" s="2" t="b">
        <f t="shared" si="509"/>
        <v>0</v>
      </c>
      <c r="AE954" s="2" t="b">
        <f t="shared" si="510"/>
        <v>0</v>
      </c>
      <c r="AF954" s="2" t="b">
        <f t="shared" si="511"/>
        <v>0</v>
      </c>
      <c r="AG954" s="2" t="b">
        <f>OR(
  AND(AC954,NOT(AC955)),
  AND(AF954,WEEKDAY(AH953,2)=EINSTELLUNGEN!$D$12),
  AND(AF954,AH954=$J$35)
)</f>
        <v>0</v>
      </c>
      <c r="AH954" s="2">
        <f>IF(AE954,AH953+IF(WEEKDAY(AH953+1,2)&lt;=EINSTELLUNGEN!$D$12,1,$J$36),AH953)</f>
        <v>42020</v>
      </c>
      <c r="AI954" s="2">
        <f t="shared" si="512"/>
        <v>2019</v>
      </c>
      <c r="AJ954" s="2">
        <f t="shared" si="513"/>
        <v>201901</v>
      </c>
      <c r="AK954" s="2">
        <f t="shared" si="514"/>
        <v>201901</v>
      </c>
      <c r="AL954" s="2">
        <f t="shared" si="542"/>
        <v>201903</v>
      </c>
      <c r="AM954" s="2" t="b">
        <f t="shared" si="515"/>
        <v>1</v>
      </c>
      <c r="AN954" s="4" t="e">
        <f t="shared" si="527"/>
        <v>#N/A</v>
      </c>
      <c r="AO954" s="4" t="e">
        <f t="shared" si="528"/>
        <v>#N/A</v>
      </c>
      <c r="AP954" s="2" t="str">
        <f>IF(AD954,
  IF(ISBLANK(H954),
    AP953,
    IF(LEN(H954)=1,
      IF(OR(UPPER(H954)="A",UPPER(H954)="I"),
        EINSTELLUNGEN!$D$21,
        IF(OR(UPPER(H954)="B",UPPER(H954)="M"),
          EINSTELLUNGEN!$D$22,
          IF(OR(UPPER(H954)="C",UPPER(H954)="S"),
            EINSTELLUNGEN!$D$23,
            IF(UPPER(H954)="D",
              EINSTELLUNGEN!$D$24,
              IF(UPPER(H954)="E",
                EINSTELLUNGEN!$D$25,
                UPPER(H954)))))),
      IF(ISNUMBER(H954),
        EINSTELLUNGEN!$D$20&amp;H954,
        UPPER(H954)))),
  "")</f>
        <v/>
      </c>
      <c r="AQ954" s="2" t="str">
        <f t="shared" si="529"/>
        <v/>
      </c>
      <c r="AR954" s="2">
        <f t="shared" si="530"/>
        <v>0</v>
      </c>
      <c r="AS954" s="145">
        <f t="shared" si="531"/>
        <v>0.33333333333333331</v>
      </c>
      <c r="AT954" s="2">
        <f t="shared" si="532"/>
        <v>0</v>
      </c>
      <c r="AU954" s="2">
        <f t="shared" si="533"/>
        <v>0</v>
      </c>
      <c r="AV954" s="2">
        <f t="shared" si="534"/>
        <v>0</v>
      </c>
      <c r="AW954" s="2">
        <f t="shared" si="535"/>
        <v>0</v>
      </c>
      <c r="AX954" s="2">
        <f t="shared" si="516"/>
        <v>0</v>
      </c>
      <c r="AY954" s="2">
        <f t="shared" si="536"/>
        <v>0</v>
      </c>
      <c r="AZ954" s="145" t="e">
        <f t="shared" si="537"/>
        <v>#N/A</v>
      </c>
      <c r="BA954" s="145" t="e">
        <f t="shared" si="538"/>
        <v>#N/A</v>
      </c>
      <c r="BB954" s="145">
        <f t="shared" si="539"/>
        <v>2.083333333333337E-2</v>
      </c>
      <c r="BC954" s="2">
        <f>IF(AM954,
  IF(AND(AL954=$J$31,_xlfn.DAYS(AH954,DATE(AI954,1,1))&lt;7),
    MAX(0,EINSTELLUNGEN!$D$12+1-WEEKDAY(DATE(EINSTELLUNGEN!$D$9,EINSTELLUNGEN!$D$10,1),2)),
    IF(AL954=$J$33,
      MIN(EINSTELLUNGEN!$D$12,WEEKDAY(DATE(EINSTELLUNGEN!$D$9,12,31),2)),
      EINSTELLUNGEN!$D$12
  )) - SUMIF(AL$50:AL$2500,"="&amp;AL954,AX$50:AX$2500),
  0)</f>
        <v>3</v>
      </c>
      <c r="BD954" s="2">
        <f t="shared" si="540"/>
        <v>0.33333333333333331</v>
      </c>
      <c r="BE954" s="2">
        <f t="shared" si="541"/>
        <v>0</v>
      </c>
    </row>
    <row r="955" spans="1:57" ht="10.5" customHeight="1">
      <c r="A955" s="1" t="str">
        <f t="shared" ca="1" si="517"/>
        <v/>
      </c>
      <c r="B955" s="1" t="str">
        <f t="shared" ca="1" si="518"/>
        <v/>
      </c>
      <c r="C955" s="1" t="str">
        <f t="shared" ca="1" si="519"/>
        <v/>
      </c>
      <c r="D955" s="1" t="str">
        <f t="shared" ca="1" si="520"/>
        <v/>
      </c>
      <c r="F955" s="10"/>
      <c r="G955" s="136" t="str">
        <f t="shared" si="521"/>
        <v/>
      </c>
      <c r="H955" s="27"/>
      <c r="I955" s="28"/>
      <c r="J955" s="28"/>
      <c r="K955" s="29"/>
      <c r="L955" s="214"/>
      <c r="M955" s="214"/>
      <c r="N955" s="214"/>
      <c r="O955" s="26" t="str">
        <f t="shared" si="522"/>
        <v/>
      </c>
      <c r="P955" s="218" t="str">
        <f t="shared" si="523"/>
        <v/>
      </c>
      <c r="Q955" s="26" t="str">
        <f t="shared" si="524"/>
        <v/>
      </c>
      <c r="R955" s="22"/>
      <c r="S955" s="99"/>
      <c r="T955" s="10"/>
      <c r="U955" s="229" t="str">
        <f t="shared" si="525"/>
        <v/>
      </c>
      <c r="V955" s="230"/>
      <c r="W955" s="230"/>
      <c r="X955" s="230"/>
      <c r="Y955" s="230"/>
      <c r="Z955" s="22" t="str">
        <f>""</f>
        <v/>
      </c>
      <c r="AB955" s="23" t="str">
        <f t="shared" si="526"/>
        <v/>
      </c>
      <c r="AC955" s="2" t="b">
        <f>COUNT(Q955:Q$2500)&gt;0</f>
        <v>0</v>
      </c>
      <c r="AD955" s="2" t="b">
        <f t="shared" si="509"/>
        <v>0</v>
      </c>
      <c r="AE955" s="2" t="b">
        <f t="shared" si="510"/>
        <v>0</v>
      </c>
      <c r="AF955" s="2" t="b">
        <f t="shared" si="511"/>
        <v>0</v>
      </c>
      <c r="AG955" s="2" t="b">
        <f>OR(
  AND(AC955,NOT(AC956)),
  AND(AF955,WEEKDAY(AH954,2)=EINSTELLUNGEN!$D$12),
  AND(AF955,AH955=$J$35)
)</f>
        <v>0</v>
      </c>
      <c r="AH955" s="2">
        <f>IF(AE955,AH954+IF(WEEKDAY(AH954+1,2)&lt;=EINSTELLUNGEN!$D$12,1,$J$36),AH954)</f>
        <v>42020</v>
      </c>
      <c r="AI955" s="2">
        <f t="shared" si="512"/>
        <v>2019</v>
      </c>
      <c r="AJ955" s="2">
        <f t="shared" si="513"/>
        <v>201901</v>
      </c>
      <c r="AK955" s="2">
        <f t="shared" si="514"/>
        <v>201901</v>
      </c>
      <c r="AL955" s="2">
        <f t="shared" si="542"/>
        <v>201903</v>
      </c>
      <c r="AM955" s="2" t="b">
        <f t="shared" si="515"/>
        <v>1</v>
      </c>
      <c r="AN955" s="4" t="e">
        <f t="shared" si="527"/>
        <v>#N/A</v>
      </c>
      <c r="AO955" s="4" t="e">
        <f t="shared" si="528"/>
        <v>#N/A</v>
      </c>
      <c r="AP955" s="2" t="str">
        <f>IF(AD955,
  IF(ISBLANK(H955),
    AP954,
    IF(LEN(H955)=1,
      IF(OR(UPPER(H955)="A",UPPER(H955)="I"),
        EINSTELLUNGEN!$D$21,
        IF(OR(UPPER(H955)="B",UPPER(H955)="M"),
          EINSTELLUNGEN!$D$22,
          IF(OR(UPPER(H955)="C",UPPER(H955)="S"),
            EINSTELLUNGEN!$D$23,
            IF(UPPER(H955)="D",
              EINSTELLUNGEN!$D$24,
              IF(UPPER(H955)="E",
                EINSTELLUNGEN!$D$25,
                UPPER(H955)))))),
      IF(ISNUMBER(H955),
        EINSTELLUNGEN!$D$20&amp;H955,
        UPPER(H955)))),
  "")</f>
        <v/>
      </c>
      <c r="AQ955" s="2" t="str">
        <f t="shared" si="529"/>
        <v/>
      </c>
      <c r="AR955" s="2">
        <f t="shared" si="530"/>
        <v>0</v>
      </c>
      <c r="AS955" s="145">
        <f t="shared" si="531"/>
        <v>0.33333333333333331</v>
      </c>
      <c r="AT955" s="2">
        <f t="shared" si="532"/>
        <v>0</v>
      </c>
      <c r="AU955" s="2">
        <f t="shared" si="533"/>
        <v>0</v>
      </c>
      <c r="AV955" s="2">
        <f t="shared" si="534"/>
        <v>0</v>
      </c>
      <c r="AW955" s="2">
        <f t="shared" si="535"/>
        <v>0</v>
      </c>
      <c r="AX955" s="2">
        <f t="shared" si="516"/>
        <v>0</v>
      </c>
      <c r="AY955" s="2">
        <f t="shared" si="536"/>
        <v>0</v>
      </c>
      <c r="AZ955" s="145" t="e">
        <f t="shared" si="537"/>
        <v>#N/A</v>
      </c>
      <c r="BA955" s="145" t="e">
        <f t="shared" si="538"/>
        <v>#N/A</v>
      </c>
      <c r="BB955" s="145">
        <f t="shared" si="539"/>
        <v>2.083333333333337E-2</v>
      </c>
      <c r="BC955" s="2">
        <f>IF(AM955,
  IF(AND(AL955=$J$31,_xlfn.DAYS(AH955,DATE(AI955,1,1))&lt;7),
    MAX(0,EINSTELLUNGEN!$D$12+1-WEEKDAY(DATE(EINSTELLUNGEN!$D$9,EINSTELLUNGEN!$D$10,1),2)),
    IF(AL955=$J$33,
      MIN(EINSTELLUNGEN!$D$12,WEEKDAY(DATE(EINSTELLUNGEN!$D$9,12,31),2)),
      EINSTELLUNGEN!$D$12
  )) - SUMIF(AL$50:AL$2500,"="&amp;AL955,AX$50:AX$2500),
  0)</f>
        <v>3</v>
      </c>
      <c r="BD955" s="2">
        <f t="shared" si="540"/>
        <v>0.33333333333333331</v>
      </c>
      <c r="BE955" s="2">
        <f t="shared" si="541"/>
        <v>0</v>
      </c>
    </row>
    <row r="956" spans="1:57" ht="10.5" customHeight="1">
      <c r="A956" s="1" t="str">
        <f t="shared" ca="1" si="517"/>
        <v/>
      </c>
      <c r="B956" s="1" t="str">
        <f t="shared" ca="1" si="518"/>
        <v/>
      </c>
      <c r="C956" s="1" t="str">
        <f t="shared" ca="1" si="519"/>
        <v/>
      </c>
      <c r="D956" s="1" t="str">
        <f t="shared" ca="1" si="520"/>
        <v/>
      </c>
      <c r="F956" s="10"/>
      <c r="G956" s="136" t="str">
        <f t="shared" si="521"/>
        <v/>
      </c>
      <c r="H956" s="27"/>
      <c r="I956" s="28"/>
      <c r="J956" s="28"/>
      <c r="K956" s="29"/>
      <c r="L956" s="214"/>
      <c r="M956" s="214"/>
      <c r="N956" s="214"/>
      <c r="O956" s="26" t="str">
        <f t="shared" si="522"/>
        <v/>
      </c>
      <c r="P956" s="218" t="str">
        <f t="shared" si="523"/>
        <v/>
      </c>
      <c r="Q956" s="26" t="str">
        <f t="shared" si="524"/>
        <v/>
      </c>
      <c r="R956" s="22"/>
      <c r="S956" s="99"/>
      <c r="T956" s="10"/>
      <c r="U956" s="229" t="str">
        <f t="shared" si="525"/>
        <v/>
      </c>
      <c r="V956" s="230"/>
      <c r="W956" s="230"/>
      <c r="X956" s="230"/>
      <c r="Y956" s="230"/>
      <c r="Z956" s="22" t="str">
        <f>""</f>
        <v/>
      </c>
      <c r="AB956" s="23" t="str">
        <f t="shared" si="526"/>
        <v/>
      </c>
      <c r="AC956" s="2" t="b">
        <f>COUNT(Q956:Q$2500)&gt;0</f>
        <v>0</v>
      </c>
      <c r="AD956" s="2" t="b">
        <f t="shared" si="509"/>
        <v>0</v>
      </c>
      <c r="AE956" s="2" t="b">
        <f t="shared" si="510"/>
        <v>0</v>
      </c>
      <c r="AF956" s="2" t="b">
        <f t="shared" si="511"/>
        <v>0</v>
      </c>
      <c r="AG956" s="2" t="b">
        <f>OR(
  AND(AC956,NOT(AC957)),
  AND(AF956,WEEKDAY(AH955,2)=EINSTELLUNGEN!$D$12),
  AND(AF956,AH956=$J$35)
)</f>
        <v>0</v>
      </c>
      <c r="AH956" s="2">
        <f>IF(AE956,AH955+IF(WEEKDAY(AH955+1,2)&lt;=EINSTELLUNGEN!$D$12,1,$J$36),AH955)</f>
        <v>42020</v>
      </c>
      <c r="AI956" s="2">
        <f t="shared" si="512"/>
        <v>2019</v>
      </c>
      <c r="AJ956" s="2">
        <f t="shared" si="513"/>
        <v>201901</v>
      </c>
      <c r="AK956" s="2">
        <f t="shared" si="514"/>
        <v>201901</v>
      </c>
      <c r="AL956" s="2">
        <f t="shared" si="542"/>
        <v>201903</v>
      </c>
      <c r="AM956" s="2" t="b">
        <f t="shared" si="515"/>
        <v>1</v>
      </c>
      <c r="AN956" s="4" t="e">
        <f t="shared" si="527"/>
        <v>#N/A</v>
      </c>
      <c r="AO956" s="4" t="e">
        <f t="shared" si="528"/>
        <v>#N/A</v>
      </c>
      <c r="AP956" s="2" t="str">
        <f>IF(AD956,
  IF(ISBLANK(H956),
    AP955,
    IF(LEN(H956)=1,
      IF(OR(UPPER(H956)="A",UPPER(H956)="I"),
        EINSTELLUNGEN!$D$21,
        IF(OR(UPPER(H956)="B",UPPER(H956)="M"),
          EINSTELLUNGEN!$D$22,
          IF(OR(UPPER(H956)="C",UPPER(H956)="S"),
            EINSTELLUNGEN!$D$23,
            IF(UPPER(H956)="D",
              EINSTELLUNGEN!$D$24,
              IF(UPPER(H956)="E",
                EINSTELLUNGEN!$D$25,
                UPPER(H956)))))),
      IF(ISNUMBER(H956),
        EINSTELLUNGEN!$D$20&amp;H956,
        UPPER(H956)))),
  "")</f>
        <v/>
      </c>
      <c r="AQ956" s="2" t="str">
        <f t="shared" si="529"/>
        <v/>
      </c>
      <c r="AR956" s="2">
        <f t="shared" si="530"/>
        <v>0</v>
      </c>
      <c r="AS956" s="145">
        <f t="shared" si="531"/>
        <v>0.33333333333333331</v>
      </c>
      <c r="AT956" s="2">
        <f t="shared" si="532"/>
        <v>0</v>
      </c>
      <c r="AU956" s="2">
        <f t="shared" si="533"/>
        <v>0</v>
      </c>
      <c r="AV956" s="2">
        <f t="shared" si="534"/>
        <v>0</v>
      </c>
      <c r="AW956" s="2">
        <f t="shared" si="535"/>
        <v>0</v>
      </c>
      <c r="AX956" s="2">
        <f t="shared" si="516"/>
        <v>0</v>
      </c>
      <c r="AY956" s="2">
        <f t="shared" si="536"/>
        <v>0</v>
      </c>
      <c r="AZ956" s="145" t="e">
        <f t="shared" si="537"/>
        <v>#N/A</v>
      </c>
      <c r="BA956" s="145" t="e">
        <f t="shared" si="538"/>
        <v>#N/A</v>
      </c>
      <c r="BB956" s="145">
        <f t="shared" si="539"/>
        <v>2.083333333333337E-2</v>
      </c>
      <c r="BC956" s="2">
        <f>IF(AM956,
  IF(AND(AL956=$J$31,_xlfn.DAYS(AH956,DATE(AI956,1,1))&lt;7),
    MAX(0,EINSTELLUNGEN!$D$12+1-WEEKDAY(DATE(EINSTELLUNGEN!$D$9,EINSTELLUNGEN!$D$10,1),2)),
    IF(AL956=$J$33,
      MIN(EINSTELLUNGEN!$D$12,WEEKDAY(DATE(EINSTELLUNGEN!$D$9,12,31),2)),
      EINSTELLUNGEN!$D$12
  )) - SUMIF(AL$50:AL$2500,"="&amp;AL956,AX$50:AX$2500),
  0)</f>
        <v>3</v>
      </c>
      <c r="BD956" s="2">
        <f t="shared" si="540"/>
        <v>0.33333333333333331</v>
      </c>
      <c r="BE956" s="2">
        <f t="shared" si="541"/>
        <v>0</v>
      </c>
    </row>
    <row r="957" spans="1:57" ht="10.5" customHeight="1">
      <c r="A957" s="1" t="str">
        <f t="shared" ca="1" si="517"/>
        <v/>
      </c>
      <c r="B957" s="1" t="str">
        <f t="shared" ca="1" si="518"/>
        <v/>
      </c>
      <c r="C957" s="1" t="str">
        <f t="shared" ca="1" si="519"/>
        <v/>
      </c>
      <c r="D957" s="1" t="str">
        <f t="shared" ca="1" si="520"/>
        <v/>
      </c>
      <c r="F957" s="10"/>
      <c r="G957" s="136" t="str">
        <f t="shared" si="521"/>
        <v/>
      </c>
      <c r="H957" s="27"/>
      <c r="I957" s="28"/>
      <c r="J957" s="28"/>
      <c r="K957" s="29"/>
      <c r="L957" s="214"/>
      <c r="M957" s="214"/>
      <c r="N957" s="214"/>
      <c r="O957" s="26" t="str">
        <f t="shared" si="522"/>
        <v/>
      </c>
      <c r="P957" s="218" t="str">
        <f t="shared" si="523"/>
        <v/>
      </c>
      <c r="Q957" s="26" t="str">
        <f t="shared" si="524"/>
        <v/>
      </c>
      <c r="R957" s="22"/>
      <c r="S957" s="99"/>
      <c r="T957" s="10"/>
      <c r="U957" s="229" t="str">
        <f t="shared" si="525"/>
        <v/>
      </c>
      <c r="V957" s="230"/>
      <c r="W957" s="230"/>
      <c r="X957" s="230"/>
      <c r="Y957" s="230"/>
      <c r="Z957" s="22" t="str">
        <f>""</f>
        <v/>
      </c>
      <c r="AB957" s="23" t="str">
        <f t="shared" si="526"/>
        <v/>
      </c>
      <c r="AC957" s="2" t="b">
        <f>COUNT(Q957:Q$2500)&gt;0</f>
        <v>0</v>
      </c>
      <c r="AD957" s="2" t="b">
        <f t="shared" si="509"/>
        <v>0</v>
      </c>
      <c r="AE957" s="2" t="b">
        <f t="shared" si="510"/>
        <v>0</v>
      </c>
      <c r="AF957" s="2" t="b">
        <f t="shared" si="511"/>
        <v>0</v>
      </c>
      <c r="AG957" s="2" t="b">
        <f>OR(
  AND(AC957,NOT(AC958)),
  AND(AF957,WEEKDAY(AH956,2)=EINSTELLUNGEN!$D$12),
  AND(AF957,AH957=$J$35)
)</f>
        <v>0</v>
      </c>
      <c r="AH957" s="2">
        <f>IF(AE957,AH956+IF(WEEKDAY(AH956+1,2)&lt;=EINSTELLUNGEN!$D$12,1,$J$36),AH956)</f>
        <v>42020</v>
      </c>
      <c r="AI957" s="2">
        <f t="shared" si="512"/>
        <v>2019</v>
      </c>
      <c r="AJ957" s="2">
        <f t="shared" si="513"/>
        <v>201901</v>
      </c>
      <c r="AK957" s="2">
        <f t="shared" si="514"/>
        <v>201901</v>
      </c>
      <c r="AL957" s="2">
        <f t="shared" si="542"/>
        <v>201903</v>
      </c>
      <c r="AM957" s="2" t="b">
        <f t="shared" si="515"/>
        <v>1</v>
      </c>
      <c r="AN957" s="4" t="e">
        <f t="shared" si="527"/>
        <v>#N/A</v>
      </c>
      <c r="AO957" s="4" t="e">
        <f t="shared" si="528"/>
        <v>#N/A</v>
      </c>
      <c r="AP957" s="2" t="str">
        <f>IF(AD957,
  IF(ISBLANK(H957),
    AP956,
    IF(LEN(H957)=1,
      IF(OR(UPPER(H957)="A",UPPER(H957)="I"),
        EINSTELLUNGEN!$D$21,
        IF(OR(UPPER(H957)="B",UPPER(H957)="M"),
          EINSTELLUNGEN!$D$22,
          IF(OR(UPPER(H957)="C",UPPER(H957)="S"),
            EINSTELLUNGEN!$D$23,
            IF(UPPER(H957)="D",
              EINSTELLUNGEN!$D$24,
              IF(UPPER(H957)="E",
                EINSTELLUNGEN!$D$25,
                UPPER(H957)))))),
      IF(ISNUMBER(H957),
        EINSTELLUNGEN!$D$20&amp;H957,
        UPPER(H957)))),
  "")</f>
        <v/>
      </c>
      <c r="AQ957" s="2" t="str">
        <f t="shared" si="529"/>
        <v/>
      </c>
      <c r="AR957" s="2">
        <f t="shared" si="530"/>
        <v>0</v>
      </c>
      <c r="AS957" s="145">
        <f t="shared" si="531"/>
        <v>0.33333333333333331</v>
      </c>
      <c r="AT957" s="2">
        <f t="shared" si="532"/>
        <v>0</v>
      </c>
      <c r="AU957" s="2">
        <f t="shared" si="533"/>
        <v>0</v>
      </c>
      <c r="AV957" s="2">
        <f t="shared" si="534"/>
        <v>0</v>
      </c>
      <c r="AW957" s="2">
        <f t="shared" si="535"/>
        <v>0</v>
      </c>
      <c r="AX957" s="2">
        <f t="shared" si="516"/>
        <v>0</v>
      </c>
      <c r="AY957" s="2">
        <f t="shared" si="536"/>
        <v>0</v>
      </c>
      <c r="AZ957" s="145" t="e">
        <f t="shared" si="537"/>
        <v>#N/A</v>
      </c>
      <c r="BA957" s="145" t="e">
        <f t="shared" si="538"/>
        <v>#N/A</v>
      </c>
      <c r="BB957" s="145">
        <f t="shared" si="539"/>
        <v>2.083333333333337E-2</v>
      </c>
      <c r="BC957" s="2">
        <f>IF(AM957,
  IF(AND(AL957=$J$31,_xlfn.DAYS(AH957,DATE(AI957,1,1))&lt;7),
    MAX(0,EINSTELLUNGEN!$D$12+1-WEEKDAY(DATE(EINSTELLUNGEN!$D$9,EINSTELLUNGEN!$D$10,1),2)),
    IF(AL957=$J$33,
      MIN(EINSTELLUNGEN!$D$12,WEEKDAY(DATE(EINSTELLUNGEN!$D$9,12,31),2)),
      EINSTELLUNGEN!$D$12
  )) - SUMIF(AL$50:AL$2500,"="&amp;AL957,AX$50:AX$2500),
  0)</f>
        <v>3</v>
      </c>
      <c r="BD957" s="2">
        <f t="shared" si="540"/>
        <v>0.33333333333333331</v>
      </c>
      <c r="BE957" s="2">
        <f t="shared" si="541"/>
        <v>0</v>
      </c>
    </row>
    <row r="958" spans="1:57" ht="10.5" customHeight="1">
      <c r="A958" s="1" t="str">
        <f t="shared" ca="1" si="517"/>
        <v/>
      </c>
      <c r="B958" s="1" t="str">
        <f t="shared" ca="1" si="518"/>
        <v/>
      </c>
      <c r="C958" s="1" t="str">
        <f t="shared" ca="1" si="519"/>
        <v/>
      </c>
      <c r="D958" s="1" t="str">
        <f t="shared" ca="1" si="520"/>
        <v/>
      </c>
      <c r="F958" s="10"/>
      <c r="G958" s="136" t="str">
        <f t="shared" si="521"/>
        <v/>
      </c>
      <c r="H958" s="27"/>
      <c r="I958" s="28"/>
      <c r="J958" s="28"/>
      <c r="K958" s="29"/>
      <c r="L958" s="214"/>
      <c r="M958" s="214"/>
      <c r="N958" s="214"/>
      <c r="O958" s="26" t="str">
        <f t="shared" si="522"/>
        <v/>
      </c>
      <c r="P958" s="218" t="str">
        <f t="shared" si="523"/>
        <v/>
      </c>
      <c r="Q958" s="26" t="str">
        <f t="shared" si="524"/>
        <v/>
      </c>
      <c r="R958" s="22"/>
      <c r="S958" s="99"/>
      <c r="T958" s="10"/>
      <c r="U958" s="229" t="str">
        <f t="shared" si="525"/>
        <v/>
      </c>
      <c r="V958" s="230"/>
      <c r="W958" s="230"/>
      <c r="X958" s="230"/>
      <c r="Y958" s="230"/>
      <c r="Z958" s="22" t="str">
        <f>""</f>
        <v/>
      </c>
      <c r="AB958" s="23" t="str">
        <f t="shared" si="526"/>
        <v/>
      </c>
      <c r="AC958" s="2" t="b">
        <f>COUNT(Q958:Q$2500)&gt;0</f>
        <v>0</v>
      </c>
      <c r="AD958" s="2" t="b">
        <f t="shared" si="509"/>
        <v>0</v>
      </c>
      <c r="AE958" s="2" t="b">
        <f t="shared" si="510"/>
        <v>0</v>
      </c>
      <c r="AF958" s="2" t="b">
        <f t="shared" si="511"/>
        <v>0</v>
      </c>
      <c r="AG958" s="2" t="b">
        <f>OR(
  AND(AC958,NOT(AC959)),
  AND(AF958,WEEKDAY(AH957,2)=EINSTELLUNGEN!$D$12),
  AND(AF958,AH958=$J$35)
)</f>
        <v>0</v>
      </c>
      <c r="AH958" s="2">
        <f>IF(AE958,AH957+IF(WEEKDAY(AH957+1,2)&lt;=EINSTELLUNGEN!$D$12,1,$J$36),AH957)</f>
        <v>42020</v>
      </c>
      <c r="AI958" s="2">
        <f t="shared" si="512"/>
        <v>2019</v>
      </c>
      <c r="AJ958" s="2">
        <f t="shared" si="513"/>
        <v>201901</v>
      </c>
      <c r="AK958" s="2">
        <f t="shared" si="514"/>
        <v>201901</v>
      </c>
      <c r="AL958" s="2">
        <f t="shared" si="542"/>
        <v>201903</v>
      </c>
      <c r="AM958" s="2" t="b">
        <f t="shared" si="515"/>
        <v>1</v>
      </c>
      <c r="AN958" s="4" t="e">
        <f t="shared" si="527"/>
        <v>#N/A</v>
      </c>
      <c r="AO958" s="4" t="e">
        <f t="shared" si="528"/>
        <v>#N/A</v>
      </c>
      <c r="AP958" s="2" t="str">
        <f>IF(AD958,
  IF(ISBLANK(H958),
    AP957,
    IF(LEN(H958)=1,
      IF(OR(UPPER(H958)="A",UPPER(H958)="I"),
        EINSTELLUNGEN!$D$21,
        IF(OR(UPPER(H958)="B",UPPER(H958)="M"),
          EINSTELLUNGEN!$D$22,
          IF(OR(UPPER(H958)="C",UPPER(H958)="S"),
            EINSTELLUNGEN!$D$23,
            IF(UPPER(H958)="D",
              EINSTELLUNGEN!$D$24,
              IF(UPPER(H958)="E",
                EINSTELLUNGEN!$D$25,
                UPPER(H958)))))),
      IF(ISNUMBER(H958),
        EINSTELLUNGEN!$D$20&amp;H958,
        UPPER(H958)))),
  "")</f>
        <v/>
      </c>
      <c r="AQ958" s="2" t="str">
        <f t="shared" si="529"/>
        <v/>
      </c>
      <c r="AR958" s="2">
        <f t="shared" si="530"/>
        <v>0</v>
      </c>
      <c r="AS958" s="145">
        <f t="shared" si="531"/>
        <v>0.33333333333333331</v>
      </c>
      <c r="AT958" s="2">
        <f t="shared" si="532"/>
        <v>0</v>
      </c>
      <c r="AU958" s="2">
        <f t="shared" si="533"/>
        <v>0</v>
      </c>
      <c r="AV958" s="2">
        <f t="shared" si="534"/>
        <v>0</v>
      </c>
      <c r="AW958" s="2">
        <f t="shared" si="535"/>
        <v>0</v>
      </c>
      <c r="AX958" s="2">
        <f t="shared" si="516"/>
        <v>0</v>
      </c>
      <c r="AY958" s="2">
        <f t="shared" si="536"/>
        <v>0</v>
      </c>
      <c r="AZ958" s="145" t="e">
        <f t="shared" si="537"/>
        <v>#N/A</v>
      </c>
      <c r="BA958" s="145" t="e">
        <f t="shared" si="538"/>
        <v>#N/A</v>
      </c>
      <c r="BB958" s="145">
        <f t="shared" si="539"/>
        <v>2.083333333333337E-2</v>
      </c>
      <c r="BC958" s="2">
        <f>IF(AM958,
  IF(AND(AL958=$J$31,_xlfn.DAYS(AH958,DATE(AI958,1,1))&lt;7),
    MAX(0,EINSTELLUNGEN!$D$12+1-WEEKDAY(DATE(EINSTELLUNGEN!$D$9,EINSTELLUNGEN!$D$10,1),2)),
    IF(AL958=$J$33,
      MIN(EINSTELLUNGEN!$D$12,WEEKDAY(DATE(EINSTELLUNGEN!$D$9,12,31),2)),
      EINSTELLUNGEN!$D$12
  )) - SUMIF(AL$50:AL$2500,"="&amp;AL958,AX$50:AX$2500),
  0)</f>
        <v>3</v>
      </c>
      <c r="BD958" s="2">
        <f t="shared" si="540"/>
        <v>0.33333333333333331</v>
      </c>
      <c r="BE958" s="2">
        <f t="shared" si="541"/>
        <v>0</v>
      </c>
    </row>
    <row r="959" spans="1:57" ht="10.5" customHeight="1">
      <c r="A959" s="1" t="str">
        <f t="shared" ca="1" si="517"/>
        <v/>
      </c>
      <c r="B959" s="1" t="str">
        <f t="shared" ca="1" si="518"/>
        <v/>
      </c>
      <c r="C959" s="1" t="str">
        <f t="shared" ca="1" si="519"/>
        <v/>
      </c>
      <c r="D959" s="1" t="str">
        <f t="shared" ca="1" si="520"/>
        <v/>
      </c>
      <c r="F959" s="10"/>
      <c r="G959" s="136" t="str">
        <f t="shared" si="521"/>
        <v/>
      </c>
      <c r="H959" s="27"/>
      <c r="I959" s="28"/>
      <c r="J959" s="28"/>
      <c r="K959" s="29"/>
      <c r="L959" s="214"/>
      <c r="M959" s="214"/>
      <c r="N959" s="214"/>
      <c r="O959" s="26" t="str">
        <f t="shared" si="522"/>
        <v/>
      </c>
      <c r="P959" s="218" t="str">
        <f t="shared" si="523"/>
        <v/>
      </c>
      <c r="Q959" s="26" t="str">
        <f t="shared" si="524"/>
        <v/>
      </c>
      <c r="R959" s="22"/>
      <c r="S959" s="99"/>
      <c r="T959" s="10"/>
      <c r="U959" s="229" t="str">
        <f t="shared" si="525"/>
        <v/>
      </c>
      <c r="V959" s="230"/>
      <c r="W959" s="230"/>
      <c r="X959" s="230"/>
      <c r="Y959" s="230"/>
      <c r="Z959" s="22" t="str">
        <f>""</f>
        <v/>
      </c>
      <c r="AB959" s="23" t="str">
        <f t="shared" si="526"/>
        <v/>
      </c>
      <c r="AC959" s="2" t="b">
        <f>COUNT(Q959:Q$2500)&gt;0</f>
        <v>0</v>
      </c>
      <c r="AD959" s="2" t="b">
        <f t="shared" si="509"/>
        <v>0</v>
      </c>
      <c r="AE959" s="2" t="b">
        <f t="shared" si="510"/>
        <v>0</v>
      </c>
      <c r="AF959" s="2" t="b">
        <f t="shared" si="511"/>
        <v>0</v>
      </c>
      <c r="AG959" s="2" t="b">
        <f>OR(
  AND(AC959,NOT(AC960)),
  AND(AF959,WEEKDAY(AH958,2)=EINSTELLUNGEN!$D$12),
  AND(AF959,AH959=$J$35)
)</f>
        <v>0</v>
      </c>
      <c r="AH959" s="2">
        <f>IF(AE959,AH958+IF(WEEKDAY(AH958+1,2)&lt;=EINSTELLUNGEN!$D$12,1,$J$36),AH958)</f>
        <v>42020</v>
      </c>
      <c r="AI959" s="2">
        <f t="shared" si="512"/>
        <v>2019</v>
      </c>
      <c r="AJ959" s="2">
        <f t="shared" si="513"/>
        <v>201901</v>
      </c>
      <c r="AK959" s="2">
        <f t="shared" si="514"/>
        <v>201901</v>
      </c>
      <c r="AL959" s="2">
        <f t="shared" si="542"/>
        <v>201903</v>
      </c>
      <c r="AM959" s="2" t="b">
        <f t="shared" si="515"/>
        <v>1</v>
      </c>
      <c r="AN959" s="4" t="e">
        <f t="shared" si="527"/>
        <v>#N/A</v>
      </c>
      <c r="AO959" s="4" t="e">
        <f t="shared" si="528"/>
        <v>#N/A</v>
      </c>
      <c r="AP959" s="2" t="str">
        <f>IF(AD959,
  IF(ISBLANK(H959),
    AP958,
    IF(LEN(H959)=1,
      IF(OR(UPPER(H959)="A",UPPER(H959)="I"),
        EINSTELLUNGEN!$D$21,
        IF(OR(UPPER(H959)="B",UPPER(H959)="M"),
          EINSTELLUNGEN!$D$22,
          IF(OR(UPPER(H959)="C",UPPER(H959)="S"),
            EINSTELLUNGEN!$D$23,
            IF(UPPER(H959)="D",
              EINSTELLUNGEN!$D$24,
              IF(UPPER(H959)="E",
                EINSTELLUNGEN!$D$25,
                UPPER(H959)))))),
      IF(ISNUMBER(H959),
        EINSTELLUNGEN!$D$20&amp;H959,
        UPPER(H959)))),
  "")</f>
        <v/>
      </c>
      <c r="AQ959" s="2" t="str">
        <f t="shared" si="529"/>
        <v/>
      </c>
      <c r="AR959" s="2">
        <f t="shared" si="530"/>
        <v>0</v>
      </c>
      <c r="AS959" s="145">
        <f t="shared" si="531"/>
        <v>0.33333333333333331</v>
      </c>
      <c r="AT959" s="2">
        <f t="shared" si="532"/>
        <v>0</v>
      </c>
      <c r="AU959" s="2">
        <f t="shared" si="533"/>
        <v>0</v>
      </c>
      <c r="AV959" s="2">
        <f t="shared" si="534"/>
        <v>0</v>
      </c>
      <c r="AW959" s="2">
        <f t="shared" si="535"/>
        <v>0</v>
      </c>
      <c r="AX959" s="2">
        <f t="shared" si="516"/>
        <v>0</v>
      </c>
      <c r="AY959" s="2">
        <f t="shared" si="536"/>
        <v>0</v>
      </c>
      <c r="AZ959" s="145" t="e">
        <f t="shared" si="537"/>
        <v>#N/A</v>
      </c>
      <c r="BA959" s="145" t="e">
        <f t="shared" si="538"/>
        <v>#N/A</v>
      </c>
      <c r="BB959" s="145">
        <f t="shared" si="539"/>
        <v>2.083333333333337E-2</v>
      </c>
      <c r="BC959" s="2">
        <f>IF(AM959,
  IF(AND(AL959=$J$31,_xlfn.DAYS(AH959,DATE(AI959,1,1))&lt;7),
    MAX(0,EINSTELLUNGEN!$D$12+1-WEEKDAY(DATE(EINSTELLUNGEN!$D$9,EINSTELLUNGEN!$D$10,1),2)),
    IF(AL959=$J$33,
      MIN(EINSTELLUNGEN!$D$12,WEEKDAY(DATE(EINSTELLUNGEN!$D$9,12,31),2)),
      EINSTELLUNGEN!$D$12
  )) - SUMIF(AL$50:AL$2500,"="&amp;AL959,AX$50:AX$2500),
  0)</f>
        <v>3</v>
      </c>
      <c r="BD959" s="2">
        <f t="shared" si="540"/>
        <v>0.33333333333333331</v>
      </c>
      <c r="BE959" s="2">
        <f t="shared" si="541"/>
        <v>0</v>
      </c>
    </row>
    <row r="960" spans="1:57" ht="10.5" customHeight="1">
      <c r="A960" s="1" t="str">
        <f t="shared" ca="1" si="517"/>
        <v/>
      </c>
      <c r="B960" s="1" t="str">
        <f t="shared" ca="1" si="518"/>
        <v/>
      </c>
      <c r="C960" s="1" t="str">
        <f t="shared" ca="1" si="519"/>
        <v/>
      </c>
      <c r="D960" s="1" t="str">
        <f t="shared" ca="1" si="520"/>
        <v/>
      </c>
      <c r="F960" s="10"/>
      <c r="G960" s="136" t="str">
        <f t="shared" si="521"/>
        <v/>
      </c>
      <c r="H960" s="27"/>
      <c r="I960" s="28"/>
      <c r="J960" s="28"/>
      <c r="K960" s="29"/>
      <c r="L960" s="214"/>
      <c r="M960" s="214"/>
      <c r="N960" s="214"/>
      <c r="O960" s="26" t="str">
        <f t="shared" si="522"/>
        <v/>
      </c>
      <c r="P960" s="218" t="str">
        <f t="shared" si="523"/>
        <v/>
      </c>
      <c r="Q960" s="26" t="str">
        <f t="shared" si="524"/>
        <v/>
      </c>
      <c r="R960" s="22"/>
      <c r="S960" s="99"/>
      <c r="T960" s="10"/>
      <c r="U960" s="229" t="str">
        <f t="shared" si="525"/>
        <v/>
      </c>
      <c r="V960" s="230"/>
      <c r="W960" s="230"/>
      <c r="X960" s="230"/>
      <c r="Y960" s="230"/>
      <c r="Z960" s="22" t="str">
        <f>""</f>
        <v/>
      </c>
      <c r="AB960" s="23" t="str">
        <f t="shared" si="526"/>
        <v/>
      </c>
      <c r="AC960" s="2" t="b">
        <f>COUNT(Q960:Q$2500)&gt;0</f>
        <v>0</v>
      </c>
      <c r="AD960" s="2" t="b">
        <f t="shared" si="509"/>
        <v>0</v>
      </c>
      <c r="AE960" s="2" t="b">
        <f t="shared" si="510"/>
        <v>0</v>
      </c>
      <c r="AF960" s="2" t="b">
        <f t="shared" si="511"/>
        <v>0</v>
      </c>
      <c r="AG960" s="2" t="b">
        <f>OR(
  AND(AC960,NOT(AC961)),
  AND(AF960,WEEKDAY(AH959,2)=EINSTELLUNGEN!$D$12),
  AND(AF960,AH960=$J$35)
)</f>
        <v>0</v>
      </c>
      <c r="AH960" s="2">
        <f>IF(AE960,AH959+IF(WEEKDAY(AH959+1,2)&lt;=EINSTELLUNGEN!$D$12,1,$J$36),AH959)</f>
        <v>42020</v>
      </c>
      <c r="AI960" s="2">
        <f t="shared" si="512"/>
        <v>2019</v>
      </c>
      <c r="AJ960" s="2">
        <f t="shared" si="513"/>
        <v>201901</v>
      </c>
      <c r="AK960" s="2">
        <f t="shared" si="514"/>
        <v>201901</v>
      </c>
      <c r="AL960" s="2">
        <f t="shared" si="542"/>
        <v>201903</v>
      </c>
      <c r="AM960" s="2" t="b">
        <f t="shared" si="515"/>
        <v>1</v>
      </c>
      <c r="AN960" s="4" t="e">
        <f t="shared" si="527"/>
        <v>#N/A</v>
      </c>
      <c r="AO960" s="4" t="e">
        <f t="shared" si="528"/>
        <v>#N/A</v>
      </c>
      <c r="AP960" s="2" t="str">
        <f>IF(AD960,
  IF(ISBLANK(H960),
    AP959,
    IF(LEN(H960)=1,
      IF(OR(UPPER(H960)="A",UPPER(H960)="I"),
        EINSTELLUNGEN!$D$21,
        IF(OR(UPPER(H960)="B",UPPER(H960)="M"),
          EINSTELLUNGEN!$D$22,
          IF(OR(UPPER(H960)="C",UPPER(H960)="S"),
            EINSTELLUNGEN!$D$23,
            IF(UPPER(H960)="D",
              EINSTELLUNGEN!$D$24,
              IF(UPPER(H960)="E",
                EINSTELLUNGEN!$D$25,
                UPPER(H960)))))),
      IF(ISNUMBER(H960),
        EINSTELLUNGEN!$D$20&amp;H960,
        UPPER(H960)))),
  "")</f>
        <v/>
      </c>
      <c r="AQ960" s="2" t="str">
        <f t="shared" si="529"/>
        <v/>
      </c>
      <c r="AR960" s="2">
        <f t="shared" si="530"/>
        <v>0</v>
      </c>
      <c r="AS960" s="145">
        <f t="shared" si="531"/>
        <v>0.33333333333333331</v>
      </c>
      <c r="AT960" s="2">
        <f t="shared" si="532"/>
        <v>0</v>
      </c>
      <c r="AU960" s="2">
        <f t="shared" si="533"/>
        <v>0</v>
      </c>
      <c r="AV960" s="2">
        <f t="shared" si="534"/>
        <v>0</v>
      </c>
      <c r="AW960" s="2">
        <f t="shared" si="535"/>
        <v>0</v>
      </c>
      <c r="AX960" s="2">
        <f t="shared" si="516"/>
        <v>0</v>
      </c>
      <c r="AY960" s="2">
        <f t="shared" si="536"/>
        <v>0</v>
      </c>
      <c r="AZ960" s="145" t="e">
        <f t="shared" si="537"/>
        <v>#N/A</v>
      </c>
      <c r="BA960" s="145" t="e">
        <f t="shared" si="538"/>
        <v>#N/A</v>
      </c>
      <c r="BB960" s="145">
        <f t="shared" si="539"/>
        <v>2.083333333333337E-2</v>
      </c>
      <c r="BC960" s="2">
        <f>IF(AM960,
  IF(AND(AL960=$J$31,_xlfn.DAYS(AH960,DATE(AI960,1,1))&lt;7),
    MAX(0,EINSTELLUNGEN!$D$12+1-WEEKDAY(DATE(EINSTELLUNGEN!$D$9,EINSTELLUNGEN!$D$10,1),2)),
    IF(AL960=$J$33,
      MIN(EINSTELLUNGEN!$D$12,WEEKDAY(DATE(EINSTELLUNGEN!$D$9,12,31),2)),
      EINSTELLUNGEN!$D$12
  )) - SUMIF(AL$50:AL$2500,"="&amp;AL960,AX$50:AX$2500),
  0)</f>
        <v>3</v>
      </c>
      <c r="BD960" s="2">
        <f t="shared" si="540"/>
        <v>0.33333333333333331</v>
      </c>
      <c r="BE960" s="2">
        <f t="shared" si="541"/>
        <v>0</v>
      </c>
    </row>
    <row r="961" spans="1:57" ht="10.5" customHeight="1">
      <c r="A961" s="1" t="str">
        <f t="shared" ca="1" si="517"/>
        <v/>
      </c>
      <c r="B961" s="1" t="str">
        <f t="shared" ca="1" si="518"/>
        <v/>
      </c>
      <c r="C961" s="1" t="str">
        <f t="shared" ca="1" si="519"/>
        <v/>
      </c>
      <c r="D961" s="1" t="str">
        <f t="shared" ca="1" si="520"/>
        <v/>
      </c>
      <c r="F961" s="10"/>
      <c r="G961" s="136" t="str">
        <f t="shared" si="521"/>
        <v/>
      </c>
      <c r="H961" s="27"/>
      <c r="I961" s="28"/>
      <c r="J961" s="28"/>
      <c r="K961" s="29"/>
      <c r="L961" s="214"/>
      <c r="M961" s="214"/>
      <c r="N961" s="214"/>
      <c r="O961" s="26" t="str">
        <f t="shared" si="522"/>
        <v/>
      </c>
      <c r="P961" s="218" t="str">
        <f t="shared" si="523"/>
        <v/>
      </c>
      <c r="Q961" s="26" t="str">
        <f t="shared" si="524"/>
        <v/>
      </c>
      <c r="R961" s="22"/>
      <c r="S961" s="99"/>
      <c r="T961" s="10"/>
      <c r="U961" s="229" t="str">
        <f t="shared" si="525"/>
        <v/>
      </c>
      <c r="V961" s="230"/>
      <c r="W961" s="230"/>
      <c r="X961" s="230"/>
      <c r="Y961" s="230"/>
      <c r="Z961" s="22" t="str">
        <f>""</f>
        <v/>
      </c>
      <c r="AB961" s="23" t="str">
        <f t="shared" si="526"/>
        <v/>
      </c>
      <c r="AC961" s="2" t="b">
        <f>COUNT(Q961:Q$2500)&gt;0</f>
        <v>0</v>
      </c>
      <c r="AD961" s="2" t="b">
        <f t="shared" si="509"/>
        <v>0</v>
      </c>
      <c r="AE961" s="2" t="b">
        <f t="shared" si="510"/>
        <v>0</v>
      </c>
      <c r="AF961" s="2" t="b">
        <f t="shared" si="511"/>
        <v>0</v>
      </c>
      <c r="AG961" s="2" t="b">
        <f>OR(
  AND(AC961,NOT(AC962)),
  AND(AF961,WEEKDAY(AH960,2)=EINSTELLUNGEN!$D$12),
  AND(AF961,AH961=$J$35)
)</f>
        <v>0</v>
      </c>
      <c r="AH961" s="2">
        <f>IF(AE961,AH960+IF(WEEKDAY(AH960+1,2)&lt;=EINSTELLUNGEN!$D$12,1,$J$36),AH960)</f>
        <v>42020</v>
      </c>
      <c r="AI961" s="2">
        <f t="shared" si="512"/>
        <v>2019</v>
      </c>
      <c r="AJ961" s="2">
        <f t="shared" si="513"/>
        <v>201901</v>
      </c>
      <c r="AK961" s="2">
        <f t="shared" si="514"/>
        <v>201901</v>
      </c>
      <c r="AL961" s="2">
        <f t="shared" si="542"/>
        <v>201903</v>
      </c>
      <c r="AM961" s="2" t="b">
        <f t="shared" si="515"/>
        <v>1</v>
      </c>
      <c r="AN961" s="4" t="e">
        <f t="shared" si="527"/>
        <v>#N/A</v>
      </c>
      <c r="AO961" s="4" t="e">
        <f t="shared" si="528"/>
        <v>#N/A</v>
      </c>
      <c r="AP961" s="2" t="str">
        <f>IF(AD961,
  IF(ISBLANK(H961),
    AP960,
    IF(LEN(H961)=1,
      IF(OR(UPPER(H961)="A",UPPER(H961)="I"),
        EINSTELLUNGEN!$D$21,
        IF(OR(UPPER(H961)="B",UPPER(H961)="M"),
          EINSTELLUNGEN!$D$22,
          IF(OR(UPPER(H961)="C",UPPER(H961)="S"),
            EINSTELLUNGEN!$D$23,
            IF(UPPER(H961)="D",
              EINSTELLUNGEN!$D$24,
              IF(UPPER(H961)="E",
                EINSTELLUNGEN!$D$25,
                UPPER(H961)))))),
      IF(ISNUMBER(H961),
        EINSTELLUNGEN!$D$20&amp;H961,
        UPPER(H961)))),
  "")</f>
        <v/>
      </c>
      <c r="AQ961" s="2" t="str">
        <f t="shared" si="529"/>
        <v/>
      </c>
      <c r="AR961" s="2">
        <f t="shared" si="530"/>
        <v>0</v>
      </c>
      <c r="AS961" s="145">
        <f t="shared" si="531"/>
        <v>0.33333333333333331</v>
      </c>
      <c r="AT961" s="2">
        <f t="shared" si="532"/>
        <v>0</v>
      </c>
      <c r="AU961" s="2">
        <f t="shared" si="533"/>
        <v>0</v>
      </c>
      <c r="AV961" s="2">
        <f t="shared" si="534"/>
        <v>0</v>
      </c>
      <c r="AW961" s="2">
        <f t="shared" si="535"/>
        <v>0</v>
      </c>
      <c r="AX961" s="2">
        <f t="shared" si="516"/>
        <v>0</v>
      </c>
      <c r="AY961" s="2">
        <f t="shared" si="536"/>
        <v>0</v>
      </c>
      <c r="AZ961" s="145" t="e">
        <f t="shared" si="537"/>
        <v>#N/A</v>
      </c>
      <c r="BA961" s="145" t="e">
        <f t="shared" si="538"/>
        <v>#N/A</v>
      </c>
      <c r="BB961" s="145">
        <f t="shared" si="539"/>
        <v>2.083333333333337E-2</v>
      </c>
      <c r="BC961" s="2">
        <f>IF(AM961,
  IF(AND(AL961=$J$31,_xlfn.DAYS(AH961,DATE(AI961,1,1))&lt;7),
    MAX(0,EINSTELLUNGEN!$D$12+1-WEEKDAY(DATE(EINSTELLUNGEN!$D$9,EINSTELLUNGEN!$D$10,1),2)),
    IF(AL961=$J$33,
      MIN(EINSTELLUNGEN!$D$12,WEEKDAY(DATE(EINSTELLUNGEN!$D$9,12,31),2)),
      EINSTELLUNGEN!$D$12
  )) - SUMIF(AL$50:AL$2500,"="&amp;AL961,AX$50:AX$2500),
  0)</f>
        <v>3</v>
      </c>
      <c r="BD961" s="2">
        <f t="shared" si="540"/>
        <v>0.33333333333333331</v>
      </c>
      <c r="BE961" s="2">
        <f t="shared" si="541"/>
        <v>0</v>
      </c>
    </row>
    <row r="962" spans="1:57" ht="10.5" customHeight="1">
      <c r="A962" s="1" t="str">
        <f t="shared" ca="1" si="517"/>
        <v/>
      </c>
      <c r="B962" s="1" t="str">
        <f t="shared" ca="1" si="518"/>
        <v/>
      </c>
      <c r="C962" s="1" t="str">
        <f t="shared" ca="1" si="519"/>
        <v/>
      </c>
      <c r="D962" s="1" t="str">
        <f t="shared" ca="1" si="520"/>
        <v/>
      </c>
      <c r="F962" s="10"/>
      <c r="G962" s="136" t="str">
        <f t="shared" si="521"/>
        <v/>
      </c>
      <c r="H962" s="27"/>
      <c r="I962" s="28"/>
      <c r="J962" s="28"/>
      <c r="K962" s="29"/>
      <c r="L962" s="214"/>
      <c r="M962" s="214"/>
      <c r="N962" s="214"/>
      <c r="O962" s="26" t="str">
        <f t="shared" si="522"/>
        <v/>
      </c>
      <c r="P962" s="218" t="str">
        <f t="shared" si="523"/>
        <v/>
      </c>
      <c r="Q962" s="26" t="str">
        <f t="shared" si="524"/>
        <v/>
      </c>
      <c r="R962" s="22"/>
      <c r="S962" s="99"/>
      <c r="T962" s="10"/>
      <c r="U962" s="229" t="str">
        <f t="shared" si="525"/>
        <v/>
      </c>
      <c r="V962" s="230"/>
      <c r="W962" s="230"/>
      <c r="X962" s="230"/>
      <c r="Y962" s="230"/>
      <c r="Z962" s="22" t="str">
        <f>""</f>
        <v/>
      </c>
      <c r="AB962" s="23" t="str">
        <f t="shared" si="526"/>
        <v/>
      </c>
      <c r="AC962" s="2" t="b">
        <f>COUNT(Q962:Q$2500)&gt;0</f>
        <v>0</v>
      </c>
      <c r="AD962" s="2" t="b">
        <f t="shared" si="509"/>
        <v>0</v>
      </c>
      <c r="AE962" s="2" t="b">
        <f t="shared" si="510"/>
        <v>0</v>
      </c>
      <c r="AF962" s="2" t="b">
        <f t="shared" si="511"/>
        <v>0</v>
      </c>
      <c r="AG962" s="2" t="b">
        <f>OR(
  AND(AC962,NOT(AC963)),
  AND(AF962,WEEKDAY(AH961,2)=EINSTELLUNGEN!$D$12),
  AND(AF962,AH962=$J$35)
)</f>
        <v>0</v>
      </c>
      <c r="AH962" s="2">
        <f>IF(AE962,AH961+IF(WEEKDAY(AH961+1,2)&lt;=EINSTELLUNGEN!$D$12,1,$J$36),AH961)</f>
        <v>42020</v>
      </c>
      <c r="AI962" s="2">
        <f t="shared" si="512"/>
        <v>2019</v>
      </c>
      <c r="AJ962" s="2">
        <f t="shared" si="513"/>
        <v>201901</v>
      </c>
      <c r="AK962" s="2">
        <f t="shared" si="514"/>
        <v>201901</v>
      </c>
      <c r="AL962" s="2">
        <f t="shared" si="542"/>
        <v>201903</v>
      </c>
      <c r="AM962" s="2" t="b">
        <f t="shared" si="515"/>
        <v>1</v>
      </c>
      <c r="AN962" s="4" t="e">
        <f t="shared" si="527"/>
        <v>#N/A</v>
      </c>
      <c r="AO962" s="4" t="e">
        <f t="shared" si="528"/>
        <v>#N/A</v>
      </c>
      <c r="AP962" s="2" t="str">
        <f>IF(AD962,
  IF(ISBLANK(H962),
    AP961,
    IF(LEN(H962)=1,
      IF(OR(UPPER(H962)="A",UPPER(H962)="I"),
        EINSTELLUNGEN!$D$21,
        IF(OR(UPPER(H962)="B",UPPER(H962)="M"),
          EINSTELLUNGEN!$D$22,
          IF(OR(UPPER(H962)="C",UPPER(H962)="S"),
            EINSTELLUNGEN!$D$23,
            IF(UPPER(H962)="D",
              EINSTELLUNGEN!$D$24,
              IF(UPPER(H962)="E",
                EINSTELLUNGEN!$D$25,
                UPPER(H962)))))),
      IF(ISNUMBER(H962),
        EINSTELLUNGEN!$D$20&amp;H962,
        UPPER(H962)))),
  "")</f>
        <v/>
      </c>
      <c r="AQ962" s="2" t="str">
        <f t="shared" si="529"/>
        <v/>
      </c>
      <c r="AR962" s="2">
        <f t="shared" si="530"/>
        <v>0</v>
      </c>
      <c r="AS962" s="145">
        <f t="shared" si="531"/>
        <v>0.33333333333333331</v>
      </c>
      <c r="AT962" s="2">
        <f t="shared" si="532"/>
        <v>0</v>
      </c>
      <c r="AU962" s="2">
        <f t="shared" si="533"/>
        <v>0</v>
      </c>
      <c r="AV962" s="2">
        <f t="shared" si="534"/>
        <v>0</v>
      </c>
      <c r="AW962" s="2">
        <f t="shared" si="535"/>
        <v>0</v>
      </c>
      <c r="AX962" s="2">
        <f t="shared" si="516"/>
        <v>0</v>
      </c>
      <c r="AY962" s="2">
        <f t="shared" si="536"/>
        <v>0</v>
      </c>
      <c r="AZ962" s="145" t="e">
        <f t="shared" si="537"/>
        <v>#N/A</v>
      </c>
      <c r="BA962" s="145" t="e">
        <f t="shared" si="538"/>
        <v>#N/A</v>
      </c>
      <c r="BB962" s="145">
        <f t="shared" si="539"/>
        <v>2.083333333333337E-2</v>
      </c>
      <c r="BC962" s="2">
        <f>IF(AM962,
  IF(AND(AL962=$J$31,_xlfn.DAYS(AH962,DATE(AI962,1,1))&lt;7),
    MAX(0,EINSTELLUNGEN!$D$12+1-WEEKDAY(DATE(EINSTELLUNGEN!$D$9,EINSTELLUNGEN!$D$10,1),2)),
    IF(AL962=$J$33,
      MIN(EINSTELLUNGEN!$D$12,WEEKDAY(DATE(EINSTELLUNGEN!$D$9,12,31),2)),
      EINSTELLUNGEN!$D$12
  )) - SUMIF(AL$50:AL$2500,"="&amp;AL962,AX$50:AX$2500),
  0)</f>
        <v>3</v>
      </c>
      <c r="BD962" s="2">
        <f t="shared" si="540"/>
        <v>0.33333333333333331</v>
      </c>
      <c r="BE962" s="2">
        <f t="shared" si="541"/>
        <v>0</v>
      </c>
    </row>
    <row r="963" spans="1:57" ht="10.5" customHeight="1">
      <c r="A963" s="1" t="str">
        <f t="shared" ca="1" si="517"/>
        <v/>
      </c>
      <c r="B963" s="1" t="str">
        <f t="shared" ca="1" si="518"/>
        <v/>
      </c>
      <c r="C963" s="1" t="str">
        <f t="shared" ca="1" si="519"/>
        <v/>
      </c>
      <c r="D963" s="1" t="str">
        <f t="shared" ca="1" si="520"/>
        <v/>
      </c>
      <c r="F963" s="10"/>
      <c r="G963" s="136" t="str">
        <f t="shared" si="521"/>
        <v/>
      </c>
      <c r="H963" s="27"/>
      <c r="I963" s="28"/>
      <c r="J963" s="28"/>
      <c r="K963" s="29"/>
      <c r="L963" s="214"/>
      <c r="M963" s="214"/>
      <c r="N963" s="214"/>
      <c r="O963" s="26" t="str">
        <f t="shared" si="522"/>
        <v/>
      </c>
      <c r="P963" s="218" t="str">
        <f t="shared" si="523"/>
        <v/>
      </c>
      <c r="Q963" s="26" t="str">
        <f t="shared" si="524"/>
        <v/>
      </c>
      <c r="R963" s="22"/>
      <c r="S963" s="99"/>
      <c r="T963" s="10"/>
      <c r="U963" s="229" t="str">
        <f t="shared" si="525"/>
        <v/>
      </c>
      <c r="V963" s="230"/>
      <c r="W963" s="230"/>
      <c r="X963" s="230"/>
      <c r="Y963" s="230"/>
      <c r="Z963" s="22" t="str">
        <f>""</f>
        <v/>
      </c>
      <c r="AB963" s="23" t="str">
        <f t="shared" si="526"/>
        <v/>
      </c>
      <c r="AC963" s="2" t="b">
        <f>COUNT(Q963:Q$2500)&gt;0</f>
        <v>0</v>
      </c>
      <c r="AD963" s="2" t="b">
        <f t="shared" si="509"/>
        <v>0</v>
      </c>
      <c r="AE963" s="2" t="b">
        <f t="shared" si="510"/>
        <v>0</v>
      </c>
      <c r="AF963" s="2" t="b">
        <f t="shared" si="511"/>
        <v>0</v>
      </c>
      <c r="AG963" s="2" t="b">
        <f>OR(
  AND(AC963,NOT(AC964)),
  AND(AF963,WEEKDAY(AH962,2)=EINSTELLUNGEN!$D$12),
  AND(AF963,AH963=$J$35)
)</f>
        <v>0</v>
      </c>
      <c r="AH963" s="2">
        <f>IF(AE963,AH962+IF(WEEKDAY(AH962+1,2)&lt;=EINSTELLUNGEN!$D$12,1,$J$36),AH962)</f>
        <v>42020</v>
      </c>
      <c r="AI963" s="2">
        <f t="shared" si="512"/>
        <v>2019</v>
      </c>
      <c r="AJ963" s="2">
        <f t="shared" si="513"/>
        <v>201901</v>
      </c>
      <c r="AK963" s="2">
        <f t="shared" si="514"/>
        <v>201901</v>
      </c>
      <c r="AL963" s="2">
        <f t="shared" si="542"/>
        <v>201903</v>
      </c>
      <c r="AM963" s="2" t="b">
        <f t="shared" si="515"/>
        <v>1</v>
      </c>
      <c r="AN963" s="4" t="e">
        <f t="shared" si="527"/>
        <v>#N/A</v>
      </c>
      <c r="AO963" s="4" t="e">
        <f t="shared" si="528"/>
        <v>#N/A</v>
      </c>
      <c r="AP963" s="2" t="str">
        <f>IF(AD963,
  IF(ISBLANK(H963),
    AP962,
    IF(LEN(H963)=1,
      IF(OR(UPPER(H963)="A",UPPER(H963)="I"),
        EINSTELLUNGEN!$D$21,
        IF(OR(UPPER(H963)="B",UPPER(H963)="M"),
          EINSTELLUNGEN!$D$22,
          IF(OR(UPPER(H963)="C",UPPER(H963)="S"),
            EINSTELLUNGEN!$D$23,
            IF(UPPER(H963)="D",
              EINSTELLUNGEN!$D$24,
              IF(UPPER(H963)="E",
                EINSTELLUNGEN!$D$25,
                UPPER(H963)))))),
      IF(ISNUMBER(H963),
        EINSTELLUNGEN!$D$20&amp;H963,
        UPPER(H963)))),
  "")</f>
        <v/>
      </c>
      <c r="AQ963" s="2" t="str">
        <f t="shared" si="529"/>
        <v/>
      </c>
      <c r="AR963" s="2">
        <f t="shared" si="530"/>
        <v>0</v>
      </c>
      <c r="AS963" s="145">
        <f t="shared" si="531"/>
        <v>0.33333333333333331</v>
      </c>
      <c r="AT963" s="2">
        <f t="shared" si="532"/>
        <v>0</v>
      </c>
      <c r="AU963" s="2">
        <f t="shared" si="533"/>
        <v>0</v>
      </c>
      <c r="AV963" s="2">
        <f t="shared" si="534"/>
        <v>0</v>
      </c>
      <c r="AW963" s="2">
        <f t="shared" si="535"/>
        <v>0</v>
      </c>
      <c r="AX963" s="2">
        <f t="shared" si="516"/>
        <v>0</v>
      </c>
      <c r="AY963" s="2">
        <f t="shared" si="536"/>
        <v>0</v>
      </c>
      <c r="AZ963" s="145" t="e">
        <f t="shared" si="537"/>
        <v>#N/A</v>
      </c>
      <c r="BA963" s="145" t="e">
        <f t="shared" si="538"/>
        <v>#N/A</v>
      </c>
      <c r="BB963" s="145">
        <f t="shared" si="539"/>
        <v>2.083333333333337E-2</v>
      </c>
      <c r="BC963" s="2">
        <f>IF(AM963,
  IF(AND(AL963=$J$31,_xlfn.DAYS(AH963,DATE(AI963,1,1))&lt;7),
    MAX(0,EINSTELLUNGEN!$D$12+1-WEEKDAY(DATE(EINSTELLUNGEN!$D$9,EINSTELLUNGEN!$D$10,1),2)),
    IF(AL963=$J$33,
      MIN(EINSTELLUNGEN!$D$12,WEEKDAY(DATE(EINSTELLUNGEN!$D$9,12,31),2)),
      EINSTELLUNGEN!$D$12
  )) - SUMIF(AL$50:AL$2500,"="&amp;AL963,AX$50:AX$2500),
  0)</f>
        <v>3</v>
      </c>
      <c r="BD963" s="2">
        <f t="shared" si="540"/>
        <v>0.33333333333333331</v>
      </c>
      <c r="BE963" s="2">
        <f t="shared" si="541"/>
        <v>0</v>
      </c>
    </row>
    <row r="964" spans="1:57" ht="10.5" customHeight="1">
      <c r="A964" s="1" t="str">
        <f t="shared" ca="1" si="517"/>
        <v/>
      </c>
      <c r="B964" s="1" t="str">
        <f t="shared" ca="1" si="518"/>
        <v/>
      </c>
      <c r="C964" s="1" t="str">
        <f t="shared" ca="1" si="519"/>
        <v/>
      </c>
      <c r="D964" s="1" t="str">
        <f t="shared" ca="1" si="520"/>
        <v/>
      </c>
      <c r="F964" s="10"/>
      <c r="G964" s="136" t="str">
        <f t="shared" si="521"/>
        <v/>
      </c>
      <c r="H964" s="27"/>
      <c r="I964" s="28"/>
      <c r="J964" s="28"/>
      <c r="K964" s="29"/>
      <c r="L964" s="214"/>
      <c r="M964" s="214"/>
      <c r="N964" s="214"/>
      <c r="O964" s="26" t="str">
        <f t="shared" si="522"/>
        <v/>
      </c>
      <c r="P964" s="218" t="str">
        <f t="shared" si="523"/>
        <v/>
      </c>
      <c r="Q964" s="26" t="str">
        <f t="shared" si="524"/>
        <v/>
      </c>
      <c r="R964" s="22"/>
      <c r="S964" s="99"/>
      <c r="T964" s="10"/>
      <c r="U964" s="229" t="str">
        <f t="shared" si="525"/>
        <v/>
      </c>
      <c r="V964" s="230"/>
      <c r="W964" s="230"/>
      <c r="X964" s="230"/>
      <c r="Y964" s="230"/>
      <c r="Z964" s="22" t="str">
        <f>""</f>
        <v/>
      </c>
      <c r="AB964" s="23" t="str">
        <f t="shared" si="526"/>
        <v/>
      </c>
      <c r="AC964" s="2" t="b">
        <f>COUNT(Q964:Q$2500)&gt;0</f>
        <v>0</v>
      </c>
      <c r="AD964" s="2" t="b">
        <f t="shared" si="509"/>
        <v>0</v>
      </c>
      <c r="AE964" s="2" t="b">
        <f t="shared" si="510"/>
        <v>0</v>
      </c>
      <c r="AF964" s="2" t="b">
        <f t="shared" si="511"/>
        <v>0</v>
      </c>
      <c r="AG964" s="2" t="b">
        <f>OR(
  AND(AC964,NOT(AC965)),
  AND(AF964,WEEKDAY(AH963,2)=EINSTELLUNGEN!$D$12),
  AND(AF964,AH964=$J$35)
)</f>
        <v>0</v>
      </c>
      <c r="AH964" s="2">
        <f>IF(AE964,AH963+IF(WEEKDAY(AH963+1,2)&lt;=EINSTELLUNGEN!$D$12,1,$J$36),AH963)</f>
        <v>42020</v>
      </c>
      <c r="AI964" s="2">
        <f t="shared" si="512"/>
        <v>2019</v>
      </c>
      <c r="AJ964" s="2">
        <f t="shared" si="513"/>
        <v>201901</v>
      </c>
      <c r="AK964" s="2">
        <f t="shared" si="514"/>
        <v>201901</v>
      </c>
      <c r="AL964" s="2">
        <f t="shared" si="542"/>
        <v>201903</v>
      </c>
      <c r="AM964" s="2" t="b">
        <f t="shared" si="515"/>
        <v>1</v>
      </c>
      <c r="AN964" s="4" t="e">
        <f t="shared" si="527"/>
        <v>#N/A</v>
      </c>
      <c r="AO964" s="4" t="e">
        <f t="shared" si="528"/>
        <v>#N/A</v>
      </c>
      <c r="AP964" s="2" t="str">
        <f>IF(AD964,
  IF(ISBLANK(H964),
    AP963,
    IF(LEN(H964)=1,
      IF(OR(UPPER(H964)="A",UPPER(H964)="I"),
        EINSTELLUNGEN!$D$21,
        IF(OR(UPPER(H964)="B",UPPER(H964)="M"),
          EINSTELLUNGEN!$D$22,
          IF(OR(UPPER(H964)="C",UPPER(H964)="S"),
            EINSTELLUNGEN!$D$23,
            IF(UPPER(H964)="D",
              EINSTELLUNGEN!$D$24,
              IF(UPPER(H964)="E",
                EINSTELLUNGEN!$D$25,
                UPPER(H964)))))),
      IF(ISNUMBER(H964),
        EINSTELLUNGEN!$D$20&amp;H964,
        UPPER(H964)))),
  "")</f>
        <v/>
      </c>
      <c r="AQ964" s="2" t="str">
        <f t="shared" si="529"/>
        <v/>
      </c>
      <c r="AR964" s="2">
        <f t="shared" si="530"/>
        <v>0</v>
      </c>
      <c r="AS964" s="145">
        <f t="shared" si="531"/>
        <v>0.33333333333333331</v>
      </c>
      <c r="AT964" s="2">
        <f t="shared" si="532"/>
        <v>0</v>
      </c>
      <c r="AU964" s="2">
        <f t="shared" si="533"/>
        <v>0</v>
      </c>
      <c r="AV964" s="2">
        <f t="shared" si="534"/>
        <v>0</v>
      </c>
      <c r="AW964" s="2">
        <f t="shared" si="535"/>
        <v>0</v>
      </c>
      <c r="AX964" s="2">
        <f t="shared" si="516"/>
        <v>0</v>
      </c>
      <c r="AY964" s="2">
        <f t="shared" si="536"/>
        <v>0</v>
      </c>
      <c r="AZ964" s="145" t="e">
        <f t="shared" si="537"/>
        <v>#N/A</v>
      </c>
      <c r="BA964" s="145" t="e">
        <f t="shared" si="538"/>
        <v>#N/A</v>
      </c>
      <c r="BB964" s="145">
        <f t="shared" si="539"/>
        <v>2.083333333333337E-2</v>
      </c>
      <c r="BC964" s="2">
        <f>IF(AM964,
  IF(AND(AL964=$J$31,_xlfn.DAYS(AH964,DATE(AI964,1,1))&lt;7),
    MAX(0,EINSTELLUNGEN!$D$12+1-WEEKDAY(DATE(EINSTELLUNGEN!$D$9,EINSTELLUNGEN!$D$10,1),2)),
    IF(AL964=$J$33,
      MIN(EINSTELLUNGEN!$D$12,WEEKDAY(DATE(EINSTELLUNGEN!$D$9,12,31),2)),
      EINSTELLUNGEN!$D$12
  )) - SUMIF(AL$50:AL$2500,"="&amp;AL964,AX$50:AX$2500),
  0)</f>
        <v>3</v>
      </c>
      <c r="BD964" s="2">
        <f t="shared" si="540"/>
        <v>0.33333333333333331</v>
      </c>
      <c r="BE964" s="2">
        <f t="shared" si="541"/>
        <v>0</v>
      </c>
    </row>
    <row r="965" spans="1:57" ht="10.5" customHeight="1">
      <c r="A965" s="1" t="str">
        <f t="shared" ca="1" si="517"/>
        <v/>
      </c>
      <c r="B965" s="1" t="str">
        <f t="shared" ca="1" si="518"/>
        <v/>
      </c>
      <c r="C965" s="1" t="str">
        <f t="shared" ca="1" si="519"/>
        <v/>
      </c>
      <c r="D965" s="1" t="str">
        <f t="shared" ca="1" si="520"/>
        <v/>
      </c>
      <c r="F965" s="10"/>
      <c r="G965" s="136" t="str">
        <f t="shared" si="521"/>
        <v/>
      </c>
      <c r="H965" s="27"/>
      <c r="I965" s="28"/>
      <c r="J965" s="28"/>
      <c r="K965" s="29"/>
      <c r="L965" s="214"/>
      <c r="M965" s="214"/>
      <c r="N965" s="214"/>
      <c r="O965" s="26" t="str">
        <f t="shared" si="522"/>
        <v/>
      </c>
      <c r="P965" s="218" t="str">
        <f t="shared" si="523"/>
        <v/>
      </c>
      <c r="Q965" s="26" t="str">
        <f t="shared" si="524"/>
        <v/>
      </c>
      <c r="R965" s="22"/>
      <c r="S965" s="99"/>
      <c r="T965" s="10"/>
      <c r="U965" s="229" t="str">
        <f t="shared" si="525"/>
        <v/>
      </c>
      <c r="V965" s="230"/>
      <c r="W965" s="230"/>
      <c r="X965" s="230"/>
      <c r="Y965" s="230"/>
      <c r="Z965" s="22" t="str">
        <f>""</f>
        <v/>
      </c>
      <c r="AB965" s="23" t="str">
        <f t="shared" si="526"/>
        <v/>
      </c>
      <c r="AC965" s="2" t="b">
        <f>COUNT(Q965:Q$2500)&gt;0</f>
        <v>0</v>
      </c>
      <c r="AD965" s="2" t="b">
        <f t="shared" si="509"/>
        <v>0</v>
      </c>
      <c r="AE965" s="2" t="b">
        <f t="shared" si="510"/>
        <v>0</v>
      </c>
      <c r="AF965" s="2" t="b">
        <f t="shared" si="511"/>
        <v>0</v>
      </c>
      <c r="AG965" s="2" t="b">
        <f>OR(
  AND(AC965,NOT(AC966)),
  AND(AF965,WEEKDAY(AH964,2)=EINSTELLUNGEN!$D$12),
  AND(AF965,AH965=$J$35)
)</f>
        <v>0</v>
      </c>
      <c r="AH965" s="2">
        <f>IF(AE965,AH964+IF(WEEKDAY(AH964+1,2)&lt;=EINSTELLUNGEN!$D$12,1,$J$36),AH964)</f>
        <v>42020</v>
      </c>
      <c r="AI965" s="2">
        <f t="shared" si="512"/>
        <v>2019</v>
      </c>
      <c r="AJ965" s="2">
        <f t="shared" si="513"/>
        <v>201901</v>
      </c>
      <c r="AK965" s="2">
        <f t="shared" si="514"/>
        <v>201901</v>
      </c>
      <c r="AL965" s="2">
        <f t="shared" si="542"/>
        <v>201903</v>
      </c>
      <c r="AM965" s="2" t="b">
        <f t="shared" si="515"/>
        <v>1</v>
      </c>
      <c r="AN965" s="4" t="e">
        <f t="shared" si="527"/>
        <v>#N/A</v>
      </c>
      <c r="AO965" s="4" t="e">
        <f t="shared" si="528"/>
        <v>#N/A</v>
      </c>
      <c r="AP965" s="2" t="str">
        <f>IF(AD965,
  IF(ISBLANK(H965),
    AP964,
    IF(LEN(H965)=1,
      IF(OR(UPPER(H965)="A",UPPER(H965)="I"),
        EINSTELLUNGEN!$D$21,
        IF(OR(UPPER(H965)="B",UPPER(H965)="M"),
          EINSTELLUNGEN!$D$22,
          IF(OR(UPPER(H965)="C",UPPER(H965)="S"),
            EINSTELLUNGEN!$D$23,
            IF(UPPER(H965)="D",
              EINSTELLUNGEN!$D$24,
              IF(UPPER(H965)="E",
                EINSTELLUNGEN!$D$25,
                UPPER(H965)))))),
      IF(ISNUMBER(H965),
        EINSTELLUNGEN!$D$20&amp;H965,
        UPPER(H965)))),
  "")</f>
        <v/>
      </c>
      <c r="AQ965" s="2" t="str">
        <f t="shared" si="529"/>
        <v/>
      </c>
      <c r="AR965" s="2">
        <f t="shared" si="530"/>
        <v>0</v>
      </c>
      <c r="AS965" s="145">
        <f t="shared" si="531"/>
        <v>0.33333333333333331</v>
      </c>
      <c r="AT965" s="2">
        <f t="shared" si="532"/>
        <v>0</v>
      </c>
      <c r="AU965" s="2">
        <f t="shared" si="533"/>
        <v>0</v>
      </c>
      <c r="AV965" s="2">
        <f t="shared" si="534"/>
        <v>0</v>
      </c>
      <c r="AW965" s="2">
        <f t="shared" si="535"/>
        <v>0</v>
      </c>
      <c r="AX965" s="2">
        <f t="shared" si="516"/>
        <v>0</v>
      </c>
      <c r="AY965" s="2">
        <f t="shared" si="536"/>
        <v>0</v>
      </c>
      <c r="AZ965" s="145" t="e">
        <f t="shared" si="537"/>
        <v>#N/A</v>
      </c>
      <c r="BA965" s="145" t="e">
        <f t="shared" si="538"/>
        <v>#N/A</v>
      </c>
      <c r="BB965" s="145">
        <f t="shared" si="539"/>
        <v>2.083333333333337E-2</v>
      </c>
      <c r="BC965" s="2">
        <f>IF(AM965,
  IF(AND(AL965=$J$31,_xlfn.DAYS(AH965,DATE(AI965,1,1))&lt;7),
    MAX(0,EINSTELLUNGEN!$D$12+1-WEEKDAY(DATE(EINSTELLUNGEN!$D$9,EINSTELLUNGEN!$D$10,1),2)),
    IF(AL965=$J$33,
      MIN(EINSTELLUNGEN!$D$12,WEEKDAY(DATE(EINSTELLUNGEN!$D$9,12,31),2)),
      EINSTELLUNGEN!$D$12
  )) - SUMIF(AL$50:AL$2500,"="&amp;AL965,AX$50:AX$2500),
  0)</f>
        <v>3</v>
      </c>
      <c r="BD965" s="2">
        <f t="shared" si="540"/>
        <v>0.33333333333333331</v>
      </c>
      <c r="BE965" s="2">
        <f t="shared" si="541"/>
        <v>0</v>
      </c>
    </row>
    <row r="966" spans="1:57" ht="10.5" customHeight="1">
      <c r="A966" s="1" t="str">
        <f t="shared" ca="1" si="517"/>
        <v/>
      </c>
      <c r="B966" s="1" t="str">
        <f t="shared" ca="1" si="518"/>
        <v/>
      </c>
      <c r="C966" s="1" t="str">
        <f t="shared" ca="1" si="519"/>
        <v/>
      </c>
      <c r="D966" s="1" t="str">
        <f t="shared" ca="1" si="520"/>
        <v/>
      </c>
      <c r="F966" s="10"/>
      <c r="G966" s="136" t="str">
        <f t="shared" si="521"/>
        <v/>
      </c>
      <c r="H966" s="27"/>
      <c r="I966" s="28"/>
      <c r="J966" s="28"/>
      <c r="K966" s="29"/>
      <c r="L966" s="214"/>
      <c r="M966" s="214"/>
      <c r="N966" s="214"/>
      <c r="O966" s="26" t="str">
        <f t="shared" si="522"/>
        <v/>
      </c>
      <c r="P966" s="218" t="str">
        <f t="shared" si="523"/>
        <v/>
      </c>
      <c r="Q966" s="26" t="str">
        <f t="shared" si="524"/>
        <v/>
      </c>
      <c r="R966" s="22"/>
      <c r="S966" s="99"/>
      <c r="T966" s="10"/>
      <c r="U966" s="229" t="str">
        <f t="shared" si="525"/>
        <v/>
      </c>
      <c r="V966" s="230"/>
      <c r="W966" s="230"/>
      <c r="X966" s="230"/>
      <c r="Y966" s="230"/>
      <c r="Z966" s="22" t="str">
        <f>""</f>
        <v/>
      </c>
      <c r="AB966" s="23" t="str">
        <f t="shared" si="526"/>
        <v/>
      </c>
      <c r="AC966" s="2" t="b">
        <f>COUNT(Q966:Q$2500)&gt;0</f>
        <v>0</v>
      </c>
      <c r="AD966" s="2" t="b">
        <f t="shared" si="509"/>
        <v>0</v>
      </c>
      <c r="AE966" s="2" t="b">
        <f t="shared" si="510"/>
        <v>0</v>
      </c>
      <c r="AF966" s="2" t="b">
        <f t="shared" si="511"/>
        <v>0</v>
      </c>
      <c r="AG966" s="2" t="b">
        <f>OR(
  AND(AC966,NOT(AC967)),
  AND(AF966,WEEKDAY(AH965,2)=EINSTELLUNGEN!$D$12),
  AND(AF966,AH966=$J$35)
)</f>
        <v>0</v>
      </c>
      <c r="AH966" s="2">
        <f>IF(AE966,AH965+IF(WEEKDAY(AH965+1,2)&lt;=EINSTELLUNGEN!$D$12,1,$J$36),AH965)</f>
        <v>42020</v>
      </c>
      <c r="AI966" s="2">
        <f t="shared" si="512"/>
        <v>2019</v>
      </c>
      <c r="AJ966" s="2">
        <f t="shared" si="513"/>
        <v>201901</v>
      </c>
      <c r="AK966" s="2">
        <f t="shared" si="514"/>
        <v>201901</v>
      </c>
      <c r="AL966" s="2">
        <f t="shared" si="542"/>
        <v>201903</v>
      </c>
      <c r="AM966" s="2" t="b">
        <f t="shared" si="515"/>
        <v>1</v>
      </c>
      <c r="AN966" s="4" t="e">
        <f t="shared" si="527"/>
        <v>#N/A</v>
      </c>
      <c r="AO966" s="4" t="e">
        <f t="shared" si="528"/>
        <v>#N/A</v>
      </c>
      <c r="AP966" s="2" t="str">
        <f>IF(AD966,
  IF(ISBLANK(H966),
    AP965,
    IF(LEN(H966)=1,
      IF(OR(UPPER(H966)="A",UPPER(H966)="I"),
        EINSTELLUNGEN!$D$21,
        IF(OR(UPPER(H966)="B",UPPER(H966)="M"),
          EINSTELLUNGEN!$D$22,
          IF(OR(UPPER(H966)="C",UPPER(H966)="S"),
            EINSTELLUNGEN!$D$23,
            IF(UPPER(H966)="D",
              EINSTELLUNGEN!$D$24,
              IF(UPPER(H966)="E",
                EINSTELLUNGEN!$D$25,
                UPPER(H966)))))),
      IF(ISNUMBER(H966),
        EINSTELLUNGEN!$D$20&amp;H966,
        UPPER(H966)))),
  "")</f>
        <v/>
      </c>
      <c r="AQ966" s="2" t="str">
        <f t="shared" si="529"/>
        <v/>
      </c>
      <c r="AR966" s="2">
        <f t="shared" si="530"/>
        <v>0</v>
      </c>
      <c r="AS966" s="145">
        <f t="shared" si="531"/>
        <v>0.33333333333333331</v>
      </c>
      <c r="AT966" s="2">
        <f t="shared" si="532"/>
        <v>0</v>
      </c>
      <c r="AU966" s="2">
        <f t="shared" si="533"/>
        <v>0</v>
      </c>
      <c r="AV966" s="2">
        <f t="shared" si="534"/>
        <v>0</v>
      </c>
      <c r="AW966" s="2">
        <f t="shared" si="535"/>
        <v>0</v>
      </c>
      <c r="AX966" s="2">
        <f t="shared" si="516"/>
        <v>0</v>
      </c>
      <c r="AY966" s="2">
        <f t="shared" si="536"/>
        <v>0</v>
      </c>
      <c r="AZ966" s="145" t="e">
        <f t="shared" si="537"/>
        <v>#N/A</v>
      </c>
      <c r="BA966" s="145" t="e">
        <f t="shared" si="538"/>
        <v>#N/A</v>
      </c>
      <c r="BB966" s="145">
        <f t="shared" si="539"/>
        <v>2.083333333333337E-2</v>
      </c>
      <c r="BC966" s="2">
        <f>IF(AM966,
  IF(AND(AL966=$J$31,_xlfn.DAYS(AH966,DATE(AI966,1,1))&lt;7),
    MAX(0,EINSTELLUNGEN!$D$12+1-WEEKDAY(DATE(EINSTELLUNGEN!$D$9,EINSTELLUNGEN!$D$10,1),2)),
    IF(AL966=$J$33,
      MIN(EINSTELLUNGEN!$D$12,WEEKDAY(DATE(EINSTELLUNGEN!$D$9,12,31),2)),
      EINSTELLUNGEN!$D$12
  )) - SUMIF(AL$50:AL$2500,"="&amp;AL966,AX$50:AX$2500),
  0)</f>
        <v>3</v>
      </c>
      <c r="BD966" s="2">
        <f t="shared" si="540"/>
        <v>0.33333333333333331</v>
      </c>
      <c r="BE966" s="2">
        <f t="shared" si="541"/>
        <v>0</v>
      </c>
    </row>
    <row r="967" spans="1:57" ht="10.5" customHeight="1">
      <c r="A967" s="1" t="str">
        <f t="shared" ca="1" si="517"/>
        <v/>
      </c>
      <c r="B967" s="1" t="str">
        <f t="shared" ca="1" si="518"/>
        <v/>
      </c>
      <c r="C967" s="1" t="str">
        <f t="shared" ca="1" si="519"/>
        <v/>
      </c>
      <c r="D967" s="1" t="str">
        <f t="shared" ca="1" si="520"/>
        <v/>
      </c>
      <c r="F967" s="10"/>
      <c r="G967" s="136" t="str">
        <f t="shared" si="521"/>
        <v/>
      </c>
      <c r="H967" s="27"/>
      <c r="I967" s="28"/>
      <c r="J967" s="28"/>
      <c r="K967" s="29"/>
      <c r="L967" s="214"/>
      <c r="M967" s="214"/>
      <c r="N967" s="214"/>
      <c r="O967" s="26" t="str">
        <f t="shared" si="522"/>
        <v/>
      </c>
      <c r="P967" s="218" t="str">
        <f t="shared" si="523"/>
        <v/>
      </c>
      <c r="Q967" s="26" t="str">
        <f t="shared" si="524"/>
        <v/>
      </c>
      <c r="R967" s="22"/>
      <c r="S967" s="99"/>
      <c r="T967" s="10"/>
      <c r="U967" s="229" t="str">
        <f t="shared" si="525"/>
        <v/>
      </c>
      <c r="V967" s="230"/>
      <c r="W967" s="230"/>
      <c r="X967" s="230"/>
      <c r="Y967" s="230"/>
      <c r="Z967" s="22" t="str">
        <f>""</f>
        <v/>
      </c>
      <c r="AB967" s="23" t="str">
        <f t="shared" si="526"/>
        <v/>
      </c>
      <c r="AC967" s="2" t="b">
        <f>COUNT(Q967:Q$2500)&gt;0</f>
        <v>0</v>
      </c>
      <c r="AD967" s="2" t="b">
        <f t="shared" si="509"/>
        <v>0</v>
      </c>
      <c r="AE967" s="2" t="b">
        <f t="shared" si="510"/>
        <v>0</v>
      </c>
      <c r="AF967" s="2" t="b">
        <f t="shared" si="511"/>
        <v>0</v>
      </c>
      <c r="AG967" s="2" t="b">
        <f>OR(
  AND(AC967,NOT(AC968)),
  AND(AF967,WEEKDAY(AH966,2)=EINSTELLUNGEN!$D$12),
  AND(AF967,AH967=$J$35)
)</f>
        <v>0</v>
      </c>
      <c r="AH967" s="2">
        <f>IF(AE967,AH966+IF(WEEKDAY(AH966+1,2)&lt;=EINSTELLUNGEN!$D$12,1,$J$36),AH966)</f>
        <v>42020</v>
      </c>
      <c r="AI967" s="2">
        <f t="shared" si="512"/>
        <v>2019</v>
      </c>
      <c r="AJ967" s="2">
        <f t="shared" si="513"/>
        <v>201901</v>
      </c>
      <c r="AK967" s="2">
        <f t="shared" si="514"/>
        <v>201901</v>
      </c>
      <c r="AL967" s="2">
        <f t="shared" si="542"/>
        <v>201903</v>
      </c>
      <c r="AM967" s="2" t="b">
        <f t="shared" si="515"/>
        <v>1</v>
      </c>
      <c r="AN967" s="4" t="e">
        <f t="shared" si="527"/>
        <v>#N/A</v>
      </c>
      <c r="AO967" s="4" t="e">
        <f t="shared" si="528"/>
        <v>#N/A</v>
      </c>
      <c r="AP967" s="2" t="str">
        <f>IF(AD967,
  IF(ISBLANK(H967),
    AP966,
    IF(LEN(H967)=1,
      IF(OR(UPPER(H967)="A",UPPER(H967)="I"),
        EINSTELLUNGEN!$D$21,
        IF(OR(UPPER(H967)="B",UPPER(H967)="M"),
          EINSTELLUNGEN!$D$22,
          IF(OR(UPPER(H967)="C",UPPER(H967)="S"),
            EINSTELLUNGEN!$D$23,
            IF(UPPER(H967)="D",
              EINSTELLUNGEN!$D$24,
              IF(UPPER(H967)="E",
                EINSTELLUNGEN!$D$25,
                UPPER(H967)))))),
      IF(ISNUMBER(H967),
        EINSTELLUNGEN!$D$20&amp;H967,
        UPPER(H967)))),
  "")</f>
        <v/>
      </c>
      <c r="AQ967" s="2" t="str">
        <f t="shared" si="529"/>
        <v/>
      </c>
      <c r="AR967" s="2">
        <f t="shared" si="530"/>
        <v>0</v>
      </c>
      <c r="AS967" s="145">
        <f t="shared" si="531"/>
        <v>0.33333333333333331</v>
      </c>
      <c r="AT967" s="2">
        <f t="shared" si="532"/>
        <v>0</v>
      </c>
      <c r="AU967" s="2">
        <f t="shared" si="533"/>
        <v>0</v>
      </c>
      <c r="AV967" s="2">
        <f t="shared" si="534"/>
        <v>0</v>
      </c>
      <c r="AW967" s="2">
        <f t="shared" si="535"/>
        <v>0</v>
      </c>
      <c r="AX967" s="2">
        <f t="shared" si="516"/>
        <v>0</v>
      </c>
      <c r="AY967" s="2">
        <f t="shared" si="536"/>
        <v>0</v>
      </c>
      <c r="AZ967" s="145" t="e">
        <f t="shared" si="537"/>
        <v>#N/A</v>
      </c>
      <c r="BA967" s="145" t="e">
        <f t="shared" si="538"/>
        <v>#N/A</v>
      </c>
      <c r="BB967" s="145">
        <f t="shared" si="539"/>
        <v>2.083333333333337E-2</v>
      </c>
      <c r="BC967" s="2">
        <f>IF(AM967,
  IF(AND(AL967=$J$31,_xlfn.DAYS(AH967,DATE(AI967,1,1))&lt;7),
    MAX(0,EINSTELLUNGEN!$D$12+1-WEEKDAY(DATE(EINSTELLUNGEN!$D$9,EINSTELLUNGEN!$D$10,1),2)),
    IF(AL967=$J$33,
      MIN(EINSTELLUNGEN!$D$12,WEEKDAY(DATE(EINSTELLUNGEN!$D$9,12,31),2)),
      EINSTELLUNGEN!$D$12
  )) - SUMIF(AL$50:AL$2500,"="&amp;AL967,AX$50:AX$2500),
  0)</f>
        <v>3</v>
      </c>
      <c r="BD967" s="2">
        <f t="shared" si="540"/>
        <v>0.33333333333333331</v>
      </c>
      <c r="BE967" s="2">
        <f t="shared" si="541"/>
        <v>0</v>
      </c>
    </row>
    <row r="968" spans="1:57" ht="10.5" customHeight="1">
      <c r="A968" s="1" t="str">
        <f t="shared" ca="1" si="517"/>
        <v/>
      </c>
      <c r="B968" s="1" t="str">
        <f t="shared" ca="1" si="518"/>
        <v/>
      </c>
      <c r="C968" s="1" t="str">
        <f t="shared" ca="1" si="519"/>
        <v/>
      </c>
      <c r="D968" s="1" t="str">
        <f t="shared" ca="1" si="520"/>
        <v/>
      </c>
      <c r="F968" s="10"/>
      <c r="G968" s="136" t="str">
        <f t="shared" si="521"/>
        <v/>
      </c>
      <c r="H968" s="27"/>
      <c r="I968" s="28"/>
      <c r="J968" s="28"/>
      <c r="K968" s="29"/>
      <c r="L968" s="214"/>
      <c r="M968" s="214"/>
      <c r="N968" s="214"/>
      <c r="O968" s="26" t="str">
        <f t="shared" si="522"/>
        <v/>
      </c>
      <c r="P968" s="218" t="str">
        <f t="shared" si="523"/>
        <v/>
      </c>
      <c r="Q968" s="26" t="str">
        <f t="shared" si="524"/>
        <v/>
      </c>
      <c r="R968" s="22"/>
      <c r="S968" s="99"/>
      <c r="T968" s="10"/>
      <c r="U968" s="229" t="str">
        <f t="shared" si="525"/>
        <v/>
      </c>
      <c r="V968" s="230"/>
      <c r="W968" s="230"/>
      <c r="X968" s="230"/>
      <c r="Y968" s="230"/>
      <c r="Z968" s="22" t="str">
        <f>""</f>
        <v/>
      </c>
      <c r="AB968" s="23" t="str">
        <f t="shared" si="526"/>
        <v/>
      </c>
      <c r="AC968" s="2" t="b">
        <f>COUNT(Q968:Q$2500)&gt;0</f>
        <v>0</v>
      </c>
      <c r="AD968" s="2" t="b">
        <f t="shared" si="509"/>
        <v>0</v>
      </c>
      <c r="AE968" s="2" t="b">
        <f t="shared" si="510"/>
        <v>0</v>
      </c>
      <c r="AF968" s="2" t="b">
        <f t="shared" si="511"/>
        <v>0</v>
      </c>
      <c r="AG968" s="2" t="b">
        <f>OR(
  AND(AC968,NOT(AC969)),
  AND(AF968,WEEKDAY(AH967,2)=EINSTELLUNGEN!$D$12),
  AND(AF968,AH968=$J$35)
)</f>
        <v>0</v>
      </c>
      <c r="AH968" s="2">
        <f>IF(AE968,AH967+IF(WEEKDAY(AH967+1,2)&lt;=EINSTELLUNGEN!$D$12,1,$J$36),AH967)</f>
        <v>42020</v>
      </c>
      <c r="AI968" s="2">
        <f t="shared" si="512"/>
        <v>2019</v>
      </c>
      <c r="AJ968" s="2">
        <f t="shared" si="513"/>
        <v>201901</v>
      </c>
      <c r="AK968" s="2">
        <f t="shared" si="514"/>
        <v>201901</v>
      </c>
      <c r="AL968" s="2">
        <f t="shared" si="542"/>
        <v>201903</v>
      </c>
      <c r="AM968" s="2" t="b">
        <f t="shared" si="515"/>
        <v>1</v>
      </c>
      <c r="AN968" s="4" t="e">
        <f t="shared" si="527"/>
        <v>#N/A</v>
      </c>
      <c r="AO968" s="4" t="e">
        <f t="shared" si="528"/>
        <v>#N/A</v>
      </c>
      <c r="AP968" s="2" t="str">
        <f>IF(AD968,
  IF(ISBLANK(H968),
    AP967,
    IF(LEN(H968)=1,
      IF(OR(UPPER(H968)="A",UPPER(H968)="I"),
        EINSTELLUNGEN!$D$21,
        IF(OR(UPPER(H968)="B",UPPER(H968)="M"),
          EINSTELLUNGEN!$D$22,
          IF(OR(UPPER(H968)="C",UPPER(H968)="S"),
            EINSTELLUNGEN!$D$23,
            IF(UPPER(H968)="D",
              EINSTELLUNGEN!$D$24,
              IF(UPPER(H968)="E",
                EINSTELLUNGEN!$D$25,
                UPPER(H968)))))),
      IF(ISNUMBER(H968),
        EINSTELLUNGEN!$D$20&amp;H968,
        UPPER(H968)))),
  "")</f>
        <v/>
      </c>
      <c r="AQ968" s="2" t="str">
        <f t="shared" si="529"/>
        <v/>
      </c>
      <c r="AR968" s="2">
        <f t="shared" si="530"/>
        <v>0</v>
      </c>
      <c r="AS968" s="145">
        <f t="shared" si="531"/>
        <v>0.33333333333333331</v>
      </c>
      <c r="AT968" s="2">
        <f t="shared" si="532"/>
        <v>0</v>
      </c>
      <c r="AU968" s="2">
        <f t="shared" si="533"/>
        <v>0</v>
      </c>
      <c r="AV968" s="2">
        <f t="shared" si="534"/>
        <v>0</v>
      </c>
      <c r="AW968" s="2">
        <f t="shared" si="535"/>
        <v>0</v>
      </c>
      <c r="AX968" s="2">
        <f t="shared" si="516"/>
        <v>0</v>
      </c>
      <c r="AY968" s="2">
        <f t="shared" si="536"/>
        <v>0</v>
      </c>
      <c r="AZ968" s="145" t="e">
        <f t="shared" si="537"/>
        <v>#N/A</v>
      </c>
      <c r="BA968" s="145" t="e">
        <f t="shared" si="538"/>
        <v>#N/A</v>
      </c>
      <c r="BB968" s="145">
        <f t="shared" si="539"/>
        <v>2.083333333333337E-2</v>
      </c>
      <c r="BC968" s="2">
        <f>IF(AM968,
  IF(AND(AL968=$J$31,_xlfn.DAYS(AH968,DATE(AI968,1,1))&lt;7),
    MAX(0,EINSTELLUNGEN!$D$12+1-WEEKDAY(DATE(EINSTELLUNGEN!$D$9,EINSTELLUNGEN!$D$10,1),2)),
    IF(AL968=$J$33,
      MIN(EINSTELLUNGEN!$D$12,WEEKDAY(DATE(EINSTELLUNGEN!$D$9,12,31),2)),
      EINSTELLUNGEN!$D$12
  )) - SUMIF(AL$50:AL$2500,"="&amp;AL968,AX$50:AX$2500),
  0)</f>
        <v>3</v>
      </c>
      <c r="BD968" s="2">
        <f t="shared" si="540"/>
        <v>0.33333333333333331</v>
      </c>
      <c r="BE968" s="2">
        <f t="shared" si="541"/>
        <v>0</v>
      </c>
    </row>
    <row r="969" spans="1:57" ht="10.5" customHeight="1">
      <c r="A969" s="1" t="str">
        <f t="shared" ca="1" si="517"/>
        <v/>
      </c>
      <c r="B969" s="1" t="str">
        <f t="shared" ca="1" si="518"/>
        <v/>
      </c>
      <c r="C969" s="1" t="str">
        <f t="shared" ca="1" si="519"/>
        <v/>
      </c>
      <c r="D969" s="1" t="str">
        <f t="shared" ca="1" si="520"/>
        <v/>
      </c>
      <c r="F969" s="10"/>
      <c r="G969" s="136" t="str">
        <f t="shared" si="521"/>
        <v/>
      </c>
      <c r="H969" s="27"/>
      <c r="I969" s="28"/>
      <c r="J969" s="28"/>
      <c r="K969" s="29"/>
      <c r="L969" s="214"/>
      <c r="M969" s="214"/>
      <c r="N969" s="214"/>
      <c r="O969" s="26" t="str">
        <f t="shared" si="522"/>
        <v/>
      </c>
      <c r="P969" s="218" t="str">
        <f t="shared" si="523"/>
        <v/>
      </c>
      <c r="Q969" s="26" t="str">
        <f t="shared" si="524"/>
        <v/>
      </c>
      <c r="R969" s="22"/>
      <c r="S969" s="99"/>
      <c r="T969" s="10"/>
      <c r="U969" s="229" t="str">
        <f t="shared" si="525"/>
        <v/>
      </c>
      <c r="V969" s="230"/>
      <c r="W969" s="230"/>
      <c r="X969" s="230"/>
      <c r="Y969" s="230"/>
      <c r="Z969" s="22" t="str">
        <f>""</f>
        <v/>
      </c>
      <c r="AB969" s="23" t="str">
        <f t="shared" si="526"/>
        <v/>
      </c>
      <c r="AC969" s="2" t="b">
        <f>COUNT(Q969:Q$2500)&gt;0</f>
        <v>0</v>
      </c>
      <c r="AD969" s="2" t="b">
        <f t="shared" si="509"/>
        <v>0</v>
      </c>
      <c r="AE969" s="2" t="b">
        <f t="shared" si="510"/>
        <v>0</v>
      </c>
      <c r="AF969" s="2" t="b">
        <f t="shared" si="511"/>
        <v>0</v>
      </c>
      <c r="AG969" s="2" t="b">
        <f>OR(
  AND(AC969,NOT(AC970)),
  AND(AF969,WEEKDAY(AH968,2)=EINSTELLUNGEN!$D$12),
  AND(AF969,AH969=$J$35)
)</f>
        <v>0</v>
      </c>
      <c r="AH969" s="2">
        <f>IF(AE969,AH968+IF(WEEKDAY(AH968+1,2)&lt;=EINSTELLUNGEN!$D$12,1,$J$36),AH968)</f>
        <v>42020</v>
      </c>
      <c r="AI969" s="2">
        <f t="shared" si="512"/>
        <v>2019</v>
      </c>
      <c r="AJ969" s="2">
        <f t="shared" si="513"/>
        <v>201901</v>
      </c>
      <c r="AK969" s="2">
        <f t="shared" si="514"/>
        <v>201901</v>
      </c>
      <c r="AL969" s="2">
        <f t="shared" si="542"/>
        <v>201903</v>
      </c>
      <c r="AM969" s="2" t="b">
        <f t="shared" si="515"/>
        <v>1</v>
      </c>
      <c r="AN969" s="4" t="e">
        <f t="shared" si="527"/>
        <v>#N/A</v>
      </c>
      <c r="AO969" s="4" t="e">
        <f t="shared" si="528"/>
        <v>#N/A</v>
      </c>
      <c r="AP969" s="2" t="str">
        <f>IF(AD969,
  IF(ISBLANK(H969),
    AP968,
    IF(LEN(H969)=1,
      IF(OR(UPPER(H969)="A",UPPER(H969)="I"),
        EINSTELLUNGEN!$D$21,
        IF(OR(UPPER(H969)="B",UPPER(H969)="M"),
          EINSTELLUNGEN!$D$22,
          IF(OR(UPPER(H969)="C",UPPER(H969)="S"),
            EINSTELLUNGEN!$D$23,
            IF(UPPER(H969)="D",
              EINSTELLUNGEN!$D$24,
              IF(UPPER(H969)="E",
                EINSTELLUNGEN!$D$25,
                UPPER(H969)))))),
      IF(ISNUMBER(H969),
        EINSTELLUNGEN!$D$20&amp;H969,
        UPPER(H969)))),
  "")</f>
        <v/>
      </c>
      <c r="AQ969" s="2" t="str">
        <f t="shared" si="529"/>
        <v/>
      </c>
      <c r="AR969" s="2">
        <f t="shared" si="530"/>
        <v>0</v>
      </c>
      <c r="AS969" s="145">
        <f t="shared" si="531"/>
        <v>0.33333333333333331</v>
      </c>
      <c r="AT969" s="2">
        <f t="shared" si="532"/>
        <v>0</v>
      </c>
      <c r="AU969" s="2">
        <f t="shared" si="533"/>
        <v>0</v>
      </c>
      <c r="AV969" s="2">
        <f t="shared" si="534"/>
        <v>0</v>
      </c>
      <c r="AW969" s="2">
        <f t="shared" si="535"/>
        <v>0</v>
      </c>
      <c r="AX969" s="2">
        <f t="shared" si="516"/>
        <v>0</v>
      </c>
      <c r="AY969" s="2">
        <f t="shared" si="536"/>
        <v>0</v>
      </c>
      <c r="AZ969" s="145" t="e">
        <f t="shared" si="537"/>
        <v>#N/A</v>
      </c>
      <c r="BA969" s="145" t="e">
        <f t="shared" si="538"/>
        <v>#N/A</v>
      </c>
      <c r="BB969" s="145">
        <f t="shared" si="539"/>
        <v>2.083333333333337E-2</v>
      </c>
      <c r="BC969" s="2">
        <f>IF(AM969,
  IF(AND(AL969=$J$31,_xlfn.DAYS(AH969,DATE(AI969,1,1))&lt;7),
    MAX(0,EINSTELLUNGEN!$D$12+1-WEEKDAY(DATE(EINSTELLUNGEN!$D$9,EINSTELLUNGEN!$D$10,1),2)),
    IF(AL969=$J$33,
      MIN(EINSTELLUNGEN!$D$12,WEEKDAY(DATE(EINSTELLUNGEN!$D$9,12,31),2)),
      EINSTELLUNGEN!$D$12
  )) - SUMIF(AL$50:AL$2500,"="&amp;AL969,AX$50:AX$2500),
  0)</f>
        <v>3</v>
      </c>
      <c r="BD969" s="2">
        <f t="shared" si="540"/>
        <v>0.33333333333333331</v>
      </c>
      <c r="BE969" s="2">
        <f t="shared" si="541"/>
        <v>0</v>
      </c>
    </row>
    <row r="970" spans="1:57" ht="10.5" customHeight="1">
      <c r="A970" s="1" t="str">
        <f t="shared" ca="1" si="517"/>
        <v/>
      </c>
      <c r="B970" s="1" t="str">
        <f t="shared" ca="1" si="518"/>
        <v/>
      </c>
      <c r="C970" s="1" t="str">
        <f t="shared" ca="1" si="519"/>
        <v/>
      </c>
      <c r="D970" s="1" t="str">
        <f t="shared" ca="1" si="520"/>
        <v/>
      </c>
      <c r="F970" s="10"/>
      <c r="G970" s="136" t="str">
        <f t="shared" si="521"/>
        <v/>
      </c>
      <c r="H970" s="27"/>
      <c r="I970" s="28"/>
      <c r="J970" s="28"/>
      <c r="K970" s="29"/>
      <c r="L970" s="214"/>
      <c r="M970" s="214"/>
      <c r="N970" s="214"/>
      <c r="O970" s="26" t="str">
        <f t="shared" si="522"/>
        <v/>
      </c>
      <c r="P970" s="218" t="str">
        <f t="shared" si="523"/>
        <v/>
      </c>
      <c r="Q970" s="26" t="str">
        <f t="shared" si="524"/>
        <v/>
      </c>
      <c r="R970" s="22"/>
      <c r="S970" s="99"/>
      <c r="T970" s="10"/>
      <c r="U970" s="229" t="str">
        <f t="shared" si="525"/>
        <v/>
      </c>
      <c r="V970" s="230"/>
      <c r="W970" s="230"/>
      <c r="X970" s="230"/>
      <c r="Y970" s="230"/>
      <c r="Z970" s="22" t="str">
        <f>""</f>
        <v/>
      </c>
      <c r="AB970" s="23" t="str">
        <f t="shared" si="526"/>
        <v/>
      </c>
      <c r="AC970" s="2" t="b">
        <f>COUNT(Q970:Q$2500)&gt;0</f>
        <v>0</v>
      </c>
      <c r="AD970" s="2" t="b">
        <f t="shared" si="509"/>
        <v>0</v>
      </c>
      <c r="AE970" s="2" t="b">
        <f t="shared" si="510"/>
        <v>0</v>
      </c>
      <c r="AF970" s="2" t="b">
        <f t="shared" si="511"/>
        <v>0</v>
      </c>
      <c r="AG970" s="2" t="b">
        <f>OR(
  AND(AC970,NOT(AC971)),
  AND(AF970,WEEKDAY(AH969,2)=EINSTELLUNGEN!$D$12),
  AND(AF970,AH970=$J$35)
)</f>
        <v>0</v>
      </c>
      <c r="AH970" s="2">
        <f>IF(AE970,AH969+IF(WEEKDAY(AH969+1,2)&lt;=EINSTELLUNGEN!$D$12,1,$J$36),AH969)</f>
        <v>42020</v>
      </c>
      <c r="AI970" s="2">
        <f t="shared" si="512"/>
        <v>2019</v>
      </c>
      <c r="AJ970" s="2">
        <f t="shared" si="513"/>
        <v>201901</v>
      </c>
      <c r="AK970" s="2">
        <f t="shared" si="514"/>
        <v>201901</v>
      </c>
      <c r="AL970" s="2">
        <f t="shared" si="542"/>
        <v>201903</v>
      </c>
      <c r="AM970" s="2" t="b">
        <f t="shared" si="515"/>
        <v>1</v>
      </c>
      <c r="AN970" s="4" t="e">
        <f t="shared" si="527"/>
        <v>#N/A</v>
      </c>
      <c r="AO970" s="4" t="e">
        <f t="shared" si="528"/>
        <v>#N/A</v>
      </c>
      <c r="AP970" s="2" t="str">
        <f>IF(AD970,
  IF(ISBLANK(H970),
    AP969,
    IF(LEN(H970)=1,
      IF(OR(UPPER(H970)="A",UPPER(H970)="I"),
        EINSTELLUNGEN!$D$21,
        IF(OR(UPPER(H970)="B",UPPER(H970)="M"),
          EINSTELLUNGEN!$D$22,
          IF(OR(UPPER(H970)="C",UPPER(H970)="S"),
            EINSTELLUNGEN!$D$23,
            IF(UPPER(H970)="D",
              EINSTELLUNGEN!$D$24,
              IF(UPPER(H970)="E",
                EINSTELLUNGEN!$D$25,
                UPPER(H970)))))),
      IF(ISNUMBER(H970),
        EINSTELLUNGEN!$D$20&amp;H970,
        UPPER(H970)))),
  "")</f>
        <v/>
      </c>
      <c r="AQ970" s="2" t="str">
        <f t="shared" si="529"/>
        <v/>
      </c>
      <c r="AR970" s="2">
        <f t="shared" si="530"/>
        <v>0</v>
      </c>
      <c r="AS970" s="145">
        <f t="shared" si="531"/>
        <v>0.33333333333333331</v>
      </c>
      <c r="AT970" s="2">
        <f t="shared" si="532"/>
        <v>0</v>
      </c>
      <c r="AU970" s="2">
        <f t="shared" si="533"/>
        <v>0</v>
      </c>
      <c r="AV970" s="2">
        <f t="shared" si="534"/>
        <v>0</v>
      </c>
      <c r="AW970" s="2">
        <f t="shared" si="535"/>
        <v>0</v>
      </c>
      <c r="AX970" s="2">
        <f t="shared" si="516"/>
        <v>0</v>
      </c>
      <c r="AY970" s="2">
        <f t="shared" si="536"/>
        <v>0</v>
      </c>
      <c r="AZ970" s="145" t="e">
        <f t="shared" si="537"/>
        <v>#N/A</v>
      </c>
      <c r="BA970" s="145" t="e">
        <f t="shared" si="538"/>
        <v>#N/A</v>
      </c>
      <c r="BB970" s="145">
        <f t="shared" si="539"/>
        <v>2.083333333333337E-2</v>
      </c>
      <c r="BC970" s="2">
        <f>IF(AM970,
  IF(AND(AL970=$J$31,_xlfn.DAYS(AH970,DATE(AI970,1,1))&lt;7),
    MAX(0,EINSTELLUNGEN!$D$12+1-WEEKDAY(DATE(EINSTELLUNGEN!$D$9,EINSTELLUNGEN!$D$10,1),2)),
    IF(AL970=$J$33,
      MIN(EINSTELLUNGEN!$D$12,WEEKDAY(DATE(EINSTELLUNGEN!$D$9,12,31),2)),
      EINSTELLUNGEN!$D$12
  )) - SUMIF(AL$50:AL$2500,"="&amp;AL970,AX$50:AX$2500),
  0)</f>
        <v>3</v>
      </c>
      <c r="BD970" s="2">
        <f t="shared" si="540"/>
        <v>0.33333333333333331</v>
      </c>
      <c r="BE970" s="2">
        <f t="shared" si="541"/>
        <v>0</v>
      </c>
    </row>
    <row r="971" spans="1:57" ht="10.5" customHeight="1">
      <c r="A971" s="1" t="str">
        <f t="shared" ca="1" si="517"/>
        <v/>
      </c>
      <c r="B971" s="1" t="str">
        <f t="shared" ca="1" si="518"/>
        <v/>
      </c>
      <c r="C971" s="1" t="str">
        <f t="shared" ca="1" si="519"/>
        <v/>
      </c>
      <c r="D971" s="1" t="str">
        <f t="shared" ca="1" si="520"/>
        <v/>
      </c>
      <c r="F971" s="10"/>
      <c r="G971" s="136" t="str">
        <f t="shared" si="521"/>
        <v/>
      </c>
      <c r="H971" s="27"/>
      <c r="I971" s="28"/>
      <c r="J971" s="28"/>
      <c r="K971" s="29"/>
      <c r="L971" s="214"/>
      <c r="M971" s="214"/>
      <c r="N971" s="214"/>
      <c r="O971" s="26" t="str">
        <f t="shared" si="522"/>
        <v/>
      </c>
      <c r="P971" s="218" t="str">
        <f t="shared" si="523"/>
        <v/>
      </c>
      <c r="Q971" s="26" t="str">
        <f t="shared" si="524"/>
        <v/>
      </c>
      <c r="R971" s="22"/>
      <c r="S971" s="99"/>
      <c r="T971" s="10"/>
      <c r="U971" s="229" t="str">
        <f t="shared" si="525"/>
        <v/>
      </c>
      <c r="V971" s="230"/>
      <c r="W971" s="230"/>
      <c r="X971" s="230"/>
      <c r="Y971" s="230"/>
      <c r="Z971" s="22" t="str">
        <f>""</f>
        <v/>
      </c>
      <c r="AB971" s="23" t="str">
        <f t="shared" si="526"/>
        <v/>
      </c>
      <c r="AC971" s="2" t="b">
        <f>COUNT(Q971:Q$2500)&gt;0</f>
        <v>0</v>
      </c>
      <c r="AD971" s="2" t="b">
        <f t="shared" si="509"/>
        <v>0</v>
      </c>
      <c r="AE971" s="2" t="b">
        <f t="shared" si="510"/>
        <v>0</v>
      </c>
      <c r="AF971" s="2" t="b">
        <f t="shared" si="511"/>
        <v>0</v>
      </c>
      <c r="AG971" s="2" t="b">
        <f>OR(
  AND(AC971,NOT(AC972)),
  AND(AF971,WEEKDAY(AH970,2)=EINSTELLUNGEN!$D$12),
  AND(AF971,AH971=$J$35)
)</f>
        <v>0</v>
      </c>
      <c r="AH971" s="2">
        <f>IF(AE971,AH970+IF(WEEKDAY(AH970+1,2)&lt;=EINSTELLUNGEN!$D$12,1,$J$36),AH970)</f>
        <v>42020</v>
      </c>
      <c r="AI971" s="2">
        <f t="shared" si="512"/>
        <v>2019</v>
      </c>
      <c r="AJ971" s="2">
        <f t="shared" si="513"/>
        <v>201901</v>
      </c>
      <c r="AK971" s="2">
        <f t="shared" si="514"/>
        <v>201901</v>
      </c>
      <c r="AL971" s="2">
        <f t="shared" si="542"/>
        <v>201903</v>
      </c>
      <c r="AM971" s="2" t="b">
        <f t="shared" si="515"/>
        <v>1</v>
      </c>
      <c r="AN971" s="4" t="e">
        <f t="shared" si="527"/>
        <v>#N/A</v>
      </c>
      <c r="AO971" s="4" t="e">
        <f t="shared" si="528"/>
        <v>#N/A</v>
      </c>
      <c r="AP971" s="2" t="str">
        <f>IF(AD971,
  IF(ISBLANK(H971),
    AP970,
    IF(LEN(H971)=1,
      IF(OR(UPPER(H971)="A",UPPER(H971)="I"),
        EINSTELLUNGEN!$D$21,
        IF(OR(UPPER(H971)="B",UPPER(H971)="M"),
          EINSTELLUNGEN!$D$22,
          IF(OR(UPPER(H971)="C",UPPER(H971)="S"),
            EINSTELLUNGEN!$D$23,
            IF(UPPER(H971)="D",
              EINSTELLUNGEN!$D$24,
              IF(UPPER(H971)="E",
                EINSTELLUNGEN!$D$25,
                UPPER(H971)))))),
      IF(ISNUMBER(H971),
        EINSTELLUNGEN!$D$20&amp;H971,
        UPPER(H971)))),
  "")</f>
        <v/>
      </c>
      <c r="AQ971" s="2" t="str">
        <f t="shared" si="529"/>
        <v/>
      </c>
      <c r="AR971" s="2">
        <f t="shared" si="530"/>
        <v>0</v>
      </c>
      <c r="AS971" s="145">
        <f t="shared" si="531"/>
        <v>0.33333333333333331</v>
      </c>
      <c r="AT971" s="2">
        <f t="shared" si="532"/>
        <v>0</v>
      </c>
      <c r="AU971" s="2">
        <f t="shared" si="533"/>
        <v>0</v>
      </c>
      <c r="AV971" s="2">
        <f t="shared" si="534"/>
        <v>0</v>
      </c>
      <c r="AW971" s="2">
        <f t="shared" si="535"/>
        <v>0</v>
      </c>
      <c r="AX971" s="2">
        <f t="shared" si="516"/>
        <v>0</v>
      </c>
      <c r="AY971" s="2">
        <f t="shared" si="536"/>
        <v>0</v>
      </c>
      <c r="AZ971" s="145" t="e">
        <f t="shared" si="537"/>
        <v>#N/A</v>
      </c>
      <c r="BA971" s="145" t="e">
        <f t="shared" si="538"/>
        <v>#N/A</v>
      </c>
      <c r="BB971" s="145">
        <f t="shared" si="539"/>
        <v>2.083333333333337E-2</v>
      </c>
      <c r="BC971" s="2">
        <f>IF(AM971,
  IF(AND(AL971=$J$31,_xlfn.DAYS(AH971,DATE(AI971,1,1))&lt;7),
    MAX(0,EINSTELLUNGEN!$D$12+1-WEEKDAY(DATE(EINSTELLUNGEN!$D$9,EINSTELLUNGEN!$D$10,1),2)),
    IF(AL971=$J$33,
      MIN(EINSTELLUNGEN!$D$12,WEEKDAY(DATE(EINSTELLUNGEN!$D$9,12,31),2)),
      EINSTELLUNGEN!$D$12
  )) - SUMIF(AL$50:AL$2500,"="&amp;AL971,AX$50:AX$2500),
  0)</f>
        <v>3</v>
      </c>
      <c r="BD971" s="2">
        <f t="shared" si="540"/>
        <v>0.33333333333333331</v>
      </c>
      <c r="BE971" s="2">
        <f t="shared" si="541"/>
        <v>0</v>
      </c>
    </row>
    <row r="972" spans="1:57" ht="10.5" customHeight="1">
      <c r="A972" s="1" t="str">
        <f t="shared" ca="1" si="517"/>
        <v/>
      </c>
      <c r="B972" s="1" t="str">
        <f t="shared" ca="1" si="518"/>
        <v/>
      </c>
      <c r="C972" s="1" t="str">
        <f t="shared" ca="1" si="519"/>
        <v/>
      </c>
      <c r="D972" s="1" t="str">
        <f t="shared" ca="1" si="520"/>
        <v/>
      </c>
      <c r="F972" s="10"/>
      <c r="G972" s="136" t="str">
        <f t="shared" si="521"/>
        <v/>
      </c>
      <c r="H972" s="27"/>
      <c r="I972" s="28"/>
      <c r="J972" s="28"/>
      <c r="K972" s="29"/>
      <c r="L972" s="214"/>
      <c r="M972" s="214"/>
      <c r="N972" s="214"/>
      <c r="O972" s="26" t="str">
        <f t="shared" si="522"/>
        <v/>
      </c>
      <c r="P972" s="218" t="str">
        <f t="shared" si="523"/>
        <v/>
      </c>
      <c r="Q972" s="26" t="str">
        <f t="shared" si="524"/>
        <v/>
      </c>
      <c r="R972" s="22"/>
      <c r="S972" s="99"/>
      <c r="T972" s="10"/>
      <c r="U972" s="229" t="str">
        <f t="shared" si="525"/>
        <v/>
      </c>
      <c r="V972" s="230"/>
      <c r="W972" s="230"/>
      <c r="X972" s="230"/>
      <c r="Y972" s="230"/>
      <c r="Z972" s="22" t="str">
        <f>""</f>
        <v/>
      </c>
      <c r="AB972" s="23" t="str">
        <f t="shared" si="526"/>
        <v/>
      </c>
      <c r="AC972" s="2" t="b">
        <f>COUNT(Q972:Q$2500)&gt;0</f>
        <v>0</v>
      </c>
      <c r="AD972" s="2" t="b">
        <f t="shared" si="509"/>
        <v>0</v>
      </c>
      <c r="AE972" s="2" t="b">
        <f t="shared" si="510"/>
        <v>0</v>
      </c>
      <c r="AF972" s="2" t="b">
        <f t="shared" si="511"/>
        <v>0</v>
      </c>
      <c r="AG972" s="2" t="b">
        <f>OR(
  AND(AC972,NOT(AC973)),
  AND(AF972,WEEKDAY(AH971,2)=EINSTELLUNGEN!$D$12),
  AND(AF972,AH972=$J$35)
)</f>
        <v>0</v>
      </c>
      <c r="AH972" s="2">
        <f>IF(AE972,AH971+IF(WEEKDAY(AH971+1,2)&lt;=EINSTELLUNGEN!$D$12,1,$J$36),AH971)</f>
        <v>42020</v>
      </c>
      <c r="AI972" s="2">
        <f t="shared" si="512"/>
        <v>2019</v>
      </c>
      <c r="AJ972" s="2">
        <f t="shared" si="513"/>
        <v>201901</v>
      </c>
      <c r="AK972" s="2">
        <f t="shared" si="514"/>
        <v>201901</v>
      </c>
      <c r="AL972" s="2">
        <f t="shared" si="542"/>
        <v>201903</v>
      </c>
      <c r="AM972" s="2" t="b">
        <f t="shared" si="515"/>
        <v>1</v>
      </c>
      <c r="AN972" s="4" t="e">
        <f t="shared" si="527"/>
        <v>#N/A</v>
      </c>
      <c r="AO972" s="4" t="e">
        <f t="shared" si="528"/>
        <v>#N/A</v>
      </c>
      <c r="AP972" s="2" t="str">
        <f>IF(AD972,
  IF(ISBLANK(H972),
    AP971,
    IF(LEN(H972)=1,
      IF(OR(UPPER(H972)="A",UPPER(H972)="I"),
        EINSTELLUNGEN!$D$21,
        IF(OR(UPPER(H972)="B",UPPER(H972)="M"),
          EINSTELLUNGEN!$D$22,
          IF(OR(UPPER(H972)="C",UPPER(H972)="S"),
            EINSTELLUNGEN!$D$23,
            IF(UPPER(H972)="D",
              EINSTELLUNGEN!$D$24,
              IF(UPPER(H972)="E",
                EINSTELLUNGEN!$D$25,
                UPPER(H972)))))),
      IF(ISNUMBER(H972),
        EINSTELLUNGEN!$D$20&amp;H972,
        UPPER(H972)))),
  "")</f>
        <v/>
      </c>
      <c r="AQ972" s="2" t="str">
        <f t="shared" si="529"/>
        <v/>
      </c>
      <c r="AR972" s="2">
        <f t="shared" si="530"/>
        <v>0</v>
      </c>
      <c r="AS972" s="145">
        <f t="shared" si="531"/>
        <v>0.33333333333333331</v>
      </c>
      <c r="AT972" s="2">
        <f t="shared" si="532"/>
        <v>0</v>
      </c>
      <c r="AU972" s="2">
        <f t="shared" si="533"/>
        <v>0</v>
      </c>
      <c r="AV972" s="2">
        <f t="shared" si="534"/>
        <v>0</v>
      </c>
      <c r="AW972" s="2">
        <f t="shared" si="535"/>
        <v>0</v>
      </c>
      <c r="AX972" s="2">
        <f t="shared" si="516"/>
        <v>0</v>
      </c>
      <c r="AY972" s="2">
        <f t="shared" si="536"/>
        <v>0</v>
      </c>
      <c r="AZ972" s="145" t="e">
        <f t="shared" si="537"/>
        <v>#N/A</v>
      </c>
      <c r="BA972" s="145" t="e">
        <f t="shared" si="538"/>
        <v>#N/A</v>
      </c>
      <c r="BB972" s="145">
        <f t="shared" si="539"/>
        <v>2.083333333333337E-2</v>
      </c>
      <c r="BC972" s="2">
        <f>IF(AM972,
  IF(AND(AL972=$J$31,_xlfn.DAYS(AH972,DATE(AI972,1,1))&lt;7),
    MAX(0,EINSTELLUNGEN!$D$12+1-WEEKDAY(DATE(EINSTELLUNGEN!$D$9,EINSTELLUNGEN!$D$10,1),2)),
    IF(AL972=$J$33,
      MIN(EINSTELLUNGEN!$D$12,WEEKDAY(DATE(EINSTELLUNGEN!$D$9,12,31),2)),
      EINSTELLUNGEN!$D$12
  )) - SUMIF(AL$50:AL$2500,"="&amp;AL972,AX$50:AX$2500),
  0)</f>
        <v>3</v>
      </c>
      <c r="BD972" s="2">
        <f t="shared" si="540"/>
        <v>0.33333333333333331</v>
      </c>
      <c r="BE972" s="2">
        <f t="shared" si="541"/>
        <v>0</v>
      </c>
    </row>
    <row r="973" spans="1:57" ht="10.5" customHeight="1">
      <c r="A973" s="1" t="str">
        <f t="shared" ca="1" si="517"/>
        <v/>
      </c>
      <c r="B973" s="1" t="str">
        <f t="shared" ca="1" si="518"/>
        <v/>
      </c>
      <c r="C973" s="1" t="str">
        <f t="shared" ca="1" si="519"/>
        <v/>
      </c>
      <c r="D973" s="1" t="str">
        <f t="shared" ca="1" si="520"/>
        <v/>
      </c>
      <c r="F973" s="10"/>
      <c r="G973" s="136" t="str">
        <f t="shared" si="521"/>
        <v/>
      </c>
      <c r="H973" s="27"/>
      <c r="I973" s="28"/>
      <c r="J973" s="28"/>
      <c r="K973" s="29"/>
      <c r="L973" s="214"/>
      <c r="M973" s="214"/>
      <c r="N973" s="214"/>
      <c r="O973" s="26" t="str">
        <f t="shared" si="522"/>
        <v/>
      </c>
      <c r="P973" s="218" t="str">
        <f t="shared" si="523"/>
        <v/>
      </c>
      <c r="Q973" s="26" t="str">
        <f t="shared" si="524"/>
        <v/>
      </c>
      <c r="R973" s="22"/>
      <c r="S973" s="99"/>
      <c r="T973" s="10"/>
      <c r="U973" s="229" t="str">
        <f t="shared" si="525"/>
        <v/>
      </c>
      <c r="V973" s="230"/>
      <c r="W973" s="230"/>
      <c r="X973" s="230"/>
      <c r="Y973" s="230"/>
      <c r="Z973" s="22" t="str">
        <f>""</f>
        <v/>
      </c>
      <c r="AB973" s="23" t="str">
        <f t="shared" si="526"/>
        <v/>
      </c>
      <c r="AC973" s="2" t="b">
        <f>COUNT(Q973:Q$2500)&gt;0</f>
        <v>0</v>
      </c>
      <c r="AD973" s="2" t="b">
        <f t="shared" si="509"/>
        <v>0</v>
      </c>
      <c r="AE973" s="2" t="b">
        <f t="shared" si="510"/>
        <v>0</v>
      </c>
      <c r="AF973" s="2" t="b">
        <f t="shared" si="511"/>
        <v>0</v>
      </c>
      <c r="AG973" s="2" t="b">
        <f>OR(
  AND(AC973,NOT(AC974)),
  AND(AF973,WEEKDAY(AH972,2)=EINSTELLUNGEN!$D$12),
  AND(AF973,AH973=$J$35)
)</f>
        <v>0</v>
      </c>
      <c r="AH973" s="2">
        <f>IF(AE973,AH972+IF(WEEKDAY(AH972+1,2)&lt;=EINSTELLUNGEN!$D$12,1,$J$36),AH972)</f>
        <v>42020</v>
      </c>
      <c r="AI973" s="2">
        <f t="shared" si="512"/>
        <v>2019</v>
      </c>
      <c r="AJ973" s="2">
        <f t="shared" si="513"/>
        <v>201901</v>
      </c>
      <c r="AK973" s="2">
        <f t="shared" si="514"/>
        <v>201901</v>
      </c>
      <c r="AL973" s="2">
        <f t="shared" si="542"/>
        <v>201903</v>
      </c>
      <c r="AM973" s="2" t="b">
        <f t="shared" si="515"/>
        <v>1</v>
      </c>
      <c r="AN973" s="4" t="e">
        <f t="shared" si="527"/>
        <v>#N/A</v>
      </c>
      <c r="AO973" s="4" t="e">
        <f t="shared" si="528"/>
        <v>#N/A</v>
      </c>
      <c r="AP973" s="2" t="str">
        <f>IF(AD973,
  IF(ISBLANK(H973),
    AP972,
    IF(LEN(H973)=1,
      IF(OR(UPPER(H973)="A",UPPER(H973)="I"),
        EINSTELLUNGEN!$D$21,
        IF(OR(UPPER(H973)="B",UPPER(H973)="M"),
          EINSTELLUNGEN!$D$22,
          IF(OR(UPPER(H973)="C",UPPER(H973)="S"),
            EINSTELLUNGEN!$D$23,
            IF(UPPER(H973)="D",
              EINSTELLUNGEN!$D$24,
              IF(UPPER(H973)="E",
                EINSTELLUNGEN!$D$25,
                UPPER(H973)))))),
      IF(ISNUMBER(H973),
        EINSTELLUNGEN!$D$20&amp;H973,
        UPPER(H973)))),
  "")</f>
        <v/>
      </c>
      <c r="AQ973" s="2" t="str">
        <f t="shared" si="529"/>
        <v/>
      </c>
      <c r="AR973" s="2">
        <f t="shared" si="530"/>
        <v>0</v>
      </c>
      <c r="AS973" s="145">
        <f t="shared" si="531"/>
        <v>0.33333333333333331</v>
      </c>
      <c r="AT973" s="2">
        <f t="shared" si="532"/>
        <v>0</v>
      </c>
      <c r="AU973" s="2">
        <f t="shared" si="533"/>
        <v>0</v>
      </c>
      <c r="AV973" s="2">
        <f t="shared" si="534"/>
        <v>0</v>
      </c>
      <c r="AW973" s="2">
        <f t="shared" si="535"/>
        <v>0</v>
      </c>
      <c r="AX973" s="2">
        <f t="shared" si="516"/>
        <v>0</v>
      </c>
      <c r="AY973" s="2">
        <f t="shared" si="536"/>
        <v>0</v>
      </c>
      <c r="AZ973" s="145" t="e">
        <f t="shared" si="537"/>
        <v>#N/A</v>
      </c>
      <c r="BA973" s="145" t="e">
        <f t="shared" si="538"/>
        <v>#N/A</v>
      </c>
      <c r="BB973" s="145">
        <f t="shared" si="539"/>
        <v>2.083333333333337E-2</v>
      </c>
      <c r="BC973" s="2">
        <f>IF(AM973,
  IF(AND(AL973=$J$31,_xlfn.DAYS(AH973,DATE(AI973,1,1))&lt;7),
    MAX(0,EINSTELLUNGEN!$D$12+1-WEEKDAY(DATE(EINSTELLUNGEN!$D$9,EINSTELLUNGEN!$D$10,1),2)),
    IF(AL973=$J$33,
      MIN(EINSTELLUNGEN!$D$12,WEEKDAY(DATE(EINSTELLUNGEN!$D$9,12,31),2)),
      EINSTELLUNGEN!$D$12
  )) - SUMIF(AL$50:AL$2500,"="&amp;AL973,AX$50:AX$2500),
  0)</f>
        <v>3</v>
      </c>
      <c r="BD973" s="2">
        <f t="shared" si="540"/>
        <v>0.33333333333333331</v>
      </c>
      <c r="BE973" s="2">
        <f t="shared" si="541"/>
        <v>0</v>
      </c>
    </row>
    <row r="974" spans="1:57" ht="10.5" customHeight="1">
      <c r="A974" s="1" t="str">
        <f t="shared" ca="1" si="517"/>
        <v/>
      </c>
      <c r="B974" s="1" t="str">
        <f t="shared" ca="1" si="518"/>
        <v/>
      </c>
      <c r="C974" s="1" t="str">
        <f t="shared" ca="1" si="519"/>
        <v/>
      </c>
      <c r="D974" s="1" t="str">
        <f t="shared" ca="1" si="520"/>
        <v/>
      </c>
      <c r="F974" s="10"/>
      <c r="G974" s="136" t="str">
        <f t="shared" si="521"/>
        <v/>
      </c>
      <c r="H974" s="27"/>
      <c r="I974" s="28"/>
      <c r="J974" s="28"/>
      <c r="K974" s="29"/>
      <c r="L974" s="214"/>
      <c r="M974" s="214"/>
      <c r="N974" s="214"/>
      <c r="O974" s="26" t="str">
        <f t="shared" si="522"/>
        <v/>
      </c>
      <c r="P974" s="218" t="str">
        <f t="shared" si="523"/>
        <v/>
      </c>
      <c r="Q974" s="26" t="str">
        <f t="shared" si="524"/>
        <v/>
      </c>
      <c r="R974" s="22"/>
      <c r="S974" s="99"/>
      <c r="T974" s="10"/>
      <c r="U974" s="229" t="str">
        <f t="shared" si="525"/>
        <v/>
      </c>
      <c r="V974" s="230"/>
      <c r="W974" s="230"/>
      <c r="X974" s="230"/>
      <c r="Y974" s="230"/>
      <c r="Z974" s="22" t="str">
        <f>""</f>
        <v/>
      </c>
      <c r="AB974" s="23" t="str">
        <f t="shared" si="526"/>
        <v/>
      </c>
      <c r="AC974" s="2" t="b">
        <f>COUNT(Q974:Q$2500)&gt;0</f>
        <v>0</v>
      </c>
      <c r="AD974" s="2" t="b">
        <f t="shared" si="509"/>
        <v>0</v>
      </c>
      <c r="AE974" s="2" t="b">
        <f t="shared" si="510"/>
        <v>0</v>
      </c>
      <c r="AF974" s="2" t="b">
        <f t="shared" si="511"/>
        <v>0</v>
      </c>
      <c r="AG974" s="2" t="b">
        <f>OR(
  AND(AC974,NOT(AC975)),
  AND(AF974,WEEKDAY(AH973,2)=EINSTELLUNGEN!$D$12),
  AND(AF974,AH974=$J$35)
)</f>
        <v>0</v>
      </c>
      <c r="AH974" s="2">
        <f>IF(AE974,AH973+IF(WEEKDAY(AH973+1,2)&lt;=EINSTELLUNGEN!$D$12,1,$J$36),AH973)</f>
        <v>42020</v>
      </c>
      <c r="AI974" s="2">
        <f t="shared" si="512"/>
        <v>2019</v>
      </c>
      <c r="AJ974" s="2">
        <f t="shared" si="513"/>
        <v>201901</v>
      </c>
      <c r="AK974" s="2">
        <f t="shared" si="514"/>
        <v>201901</v>
      </c>
      <c r="AL974" s="2">
        <f t="shared" si="542"/>
        <v>201903</v>
      </c>
      <c r="AM974" s="2" t="b">
        <f t="shared" si="515"/>
        <v>1</v>
      </c>
      <c r="AN974" s="4" t="e">
        <f t="shared" si="527"/>
        <v>#N/A</v>
      </c>
      <c r="AO974" s="4" t="e">
        <f t="shared" si="528"/>
        <v>#N/A</v>
      </c>
      <c r="AP974" s="2" t="str">
        <f>IF(AD974,
  IF(ISBLANK(H974),
    AP973,
    IF(LEN(H974)=1,
      IF(OR(UPPER(H974)="A",UPPER(H974)="I"),
        EINSTELLUNGEN!$D$21,
        IF(OR(UPPER(H974)="B",UPPER(H974)="M"),
          EINSTELLUNGEN!$D$22,
          IF(OR(UPPER(H974)="C",UPPER(H974)="S"),
            EINSTELLUNGEN!$D$23,
            IF(UPPER(H974)="D",
              EINSTELLUNGEN!$D$24,
              IF(UPPER(H974)="E",
                EINSTELLUNGEN!$D$25,
                UPPER(H974)))))),
      IF(ISNUMBER(H974),
        EINSTELLUNGEN!$D$20&amp;H974,
        UPPER(H974)))),
  "")</f>
        <v/>
      </c>
      <c r="AQ974" s="2" t="str">
        <f t="shared" si="529"/>
        <v/>
      </c>
      <c r="AR974" s="2">
        <f t="shared" si="530"/>
        <v>0</v>
      </c>
      <c r="AS974" s="145">
        <f t="shared" si="531"/>
        <v>0.33333333333333331</v>
      </c>
      <c r="AT974" s="2">
        <f t="shared" si="532"/>
        <v>0</v>
      </c>
      <c r="AU974" s="2">
        <f t="shared" si="533"/>
        <v>0</v>
      </c>
      <c r="AV974" s="2">
        <f t="shared" si="534"/>
        <v>0</v>
      </c>
      <c r="AW974" s="2">
        <f t="shared" si="535"/>
        <v>0</v>
      </c>
      <c r="AX974" s="2">
        <f t="shared" si="516"/>
        <v>0</v>
      </c>
      <c r="AY974" s="2">
        <f t="shared" si="536"/>
        <v>0</v>
      </c>
      <c r="AZ974" s="145" t="e">
        <f t="shared" si="537"/>
        <v>#N/A</v>
      </c>
      <c r="BA974" s="145" t="e">
        <f t="shared" si="538"/>
        <v>#N/A</v>
      </c>
      <c r="BB974" s="145">
        <f t="shared" si="539"/>
        <v>2.083333333333337E-2</v>
      </c>
      <c r="BC974" s="2">
        <f>IF(AM974,
  IF(AND(AL974=$J$31,_xlfn.DAYS(AH974,DATE(AI974,1,1))&lt;7),
    MAX(0,EINSTELLUNGEN!$D$12+1-WEEKDAY(DATE(EINSTELLUNGEN!$D$9,EINSTELLUNGEN!$D$10,1),2)),
    IF(AL974=$J$33,
      MIN(EINSTELLUNGEN!$D$12,WEEKDAY(DATE(EINSTELLUNGEN!$D$9,12,31),2)),
      EINSTELLUNGEN!$D$12
  )) - SUMIF(AL$50:AL$2500,"="&amp;AL974,AX$50:AX$2500),
  0)</f>
        <v>3</v>
      </c>
      <c r="BD974" s="2">
        <f t="shared" si="540"/>
        <v>0.33333333333333331</v>
      </c>
      <c r="BE974" s="2">
        <f t="shared" si="541"/>
        <v>0</v>
      </c>
    </row>
    <row r="975" spans="1:57" ht="10.5" customHeight="1">
      <c r="A975" s="1" t="str">
        <f t="shared" ca="1" si="517"/>
        <v/>
      </c>
      <c r="B975" s="1" t="str">
        <f t="shared" ca="1" si="518"/>
        <v/>
      </c>
      <c r="C975" s="1" t="str">
        <f t="shared" ca="1" si="519"/>
        <v/>
      </c>
      <c r="D975" s="1" t="str">
        <f t="shared" ca="1" si="520"/>
        <v/>
      </c>
      <c r="F975" s="10"/>
      <c r="G975" s="136" t="str">
        <f t="shared" si="521"/>
        <v/>
      </c>
      <c r="H975" s="27"/>
      <c r="I975" s="28"/>
      <c r="J975" s="28"/>
      <c r="K975" s="29"/>
      <c r="L975" s="214"/>
      <c r="M975" s="214"/>
      <c r="N975" s="214"/>
      <c r="O975" s="26" t="str">
        <f t="shared" si="522"/>
        <v/>
      </c>
      <c r="P975" s="218" t="str">
        <f t="shared" si="523"/>
        <v/>
      </c>
      <c r="Q975" s="26" t="str">
        <f t="shared" si="524"/>
        <v/>
      </c>
      <c r="R975" s="22"/>
      <c r="S975" s="99"/>
      <c r="T975" s="10"/>
      <c r="U975" s="229" t="str">
        <f t="shared" si="525"/>
        <v/>
      </c>
      <c r="V975" s="230"/>
      <c r="W975" s="230"/>
      <c r="X975" s="230"/>
      <c r="Y975" s="230"/>
      <c r="Z975" s="22" t="str">
        <f>""</f>
        <v/>
      </c>
      <c r="AB975" s="23" t="str">
        <f t="shared" si="526"/>
        <v/>
      </c>
      <c r="AC975" s="2" t="b">
        <f>COUNT(Q975:Q$2500)&gt;0</f>
        <v>0</v>
      </c>
      <c r="AD975" s="2" t="b">
        <f t="shared" si="509"/>
        <v>0</v>
      </c>
      <c r="AE975" s="2" t="b">
        <f t="shared" si="510"/>
        <v>0</v>
      </c>
      <c r="AF975" s="2" t="b">
        <f t="shared" si="511"/>
        <v>0</v>
      </c>
      <c r="AG975" s="2" t="b">
        <f>OR(
  AND(AC975,NOT(AC976)),
  AND(AF975,WEEKDAY(AH974,2)=EINSTELLUNGEN!$D$12),
  AND(AF975,AH975=$J$35)
)</f>
        <v>0</v>
      </c>
      <c r="AH975" s="2">
        <f>IF(AE975,AH974+IF(WEEKDAY(AH974+1,2)&lt;=EINSTELLUNGEN!$D$12,1,$J$36),AH974)</f>
        <v>42020</v>
      </c>
      <c r="AI975" s="2">
        <f t="shared" si="512"/>
        <v>2019</v>
      </c>
      <c r="AJ975" s="2">
        <f t="shared" si="513"/>
        <v>201901</v>
      </c>
      <c r="AK975" s="2">
        <f t="shared" si="514"/>
        <v>201901</v>
      </c>
      <c r="AL975" s="2">
        <f t="shared" si="542"/>
        <v>201903</v>
      </c>
      <c r="AM975" s="2" t="b">
        <f t="shared" si="515"/>
        <v>1</v>
      </c>
      <c r="AN975" s="4" t="e">
        <f t="shared" si="527"/>
        <v>#N/A</v>
      </c>
      <c r="AO975" s="4" t="e">
        <f t="shared" si="528"/>
        <v>#N/A</v>
      </c>
      <c r="AP975" s="2" t="str">
        <f>IF(AD975,
  IF(ISBLANK(H975),
    AP974,
    IF(LEN(H975)=1,
      IF(OR(UPPER(H975)="A",UPPER(H975)="I"),
        EINSTELLUNGEN!$D$21,
        IF(OR(UPPER(H975)="B",UPPER(H975)="M"),
          EINSTELLUNGEN!$D$22,
          IF(OR(UPPER(H975)="C",UPPER(H975)="S"),
            EINSTELLUNGEN!$D$23,
            IF(UPPER(H975)="D",
              EINSTELLUNGEN!$D$24,
              IF(UPPER(H975)="E",
                EINSTELLUNGEN!$D$25,
                UPPER(H975)))))),
      IF(ISNUMBER(H975),
        EINSTELLUNGEN!$D$20&amp;H975,
        UPPER(H975)))),
  "")</f>
        <v/>
      </c>
      <c r="AQ975" s="2" t="str">
        <f t="shared" si="529"/>
        <v/>
      </c>
      <c r="AR975" s="2">
        <f t="shared" si="530"/>
        <v>0</v>
      </c>
      <c r="AS975" s="145">
        <f t="shared" si="531"/>
        <v>0.33333333333333331</v>
      </c>
      <c r="AT975" s="2">
        <f t="shared" si="532"/>
        <v>0</v>
      </c>
      <c r="AU975" s="2">
        <f t="shared" si="533"/>
        <v>0</v>
      </c>
      <c r="AV975" s="2">
        <f t="shared" si="534"/>
        <v>0</v>
      </c>
      <c r="AW975" s="2">
        <f t="shared" si="535"/>
        <v>0</v>
      </c>
      <c r="AX975" s="2">
        <f t="shared" si="516"/>
        <v>0</v>
      </c>
      <c r="AY975" s="2">
        <f t="shared" si="536"/>
        <v>0</v>
      </c>
      <c r="AZ975" s="145" t="e">
        <f t="shared" si="537"/>
        <v>#N/A</v>
      </c>
      <c r="BA975" s="145" t="e">
        <f t="shared" si="538"/>
        <v>#N/A</v>
      </c>
      <c r="BB975" s="145">
        <f t="shared" si="539"/>
        <v>2.083333333333337E-2</v>
      </c>
      <c r="BC975" s="2">
        <f>IF(AM975,
  IF(AND(AL975=$J$31,_xlfn.DAYS(AH975,DATE(AI975,1,1))&lt;7),
    MAX(0,EINSTELLUNGEN!$D$12+1-WEEKDAY(DATE(EINSTELLUNGEN!$D$9,EINSTELLUNGEN!$D$10,1),2)),
    IF(AL975=$J$33,
      MIN(EINSTELLUNGEN!$D$12,WEEKDAY(DATE(EINSTELLUNGEN!$D$9,12,31),2)),
      EINSTELLUNGEN!$D$12
  )) - SUMIF(AL$50:AL$2500,"="&amp;AL975,AX$50:AX$2500),
  0)</f>
        <v>3</v>
      </c>
      <c r="BD975" s="2">
        <f t="shared" si="540"/>
        <v>0.33333333333333331</v>
      </c>
      <c r="BE975" s="2">
        <f t="shared" si="541"/>
        <v>0</v>
      </c>
    </row>
    <row r="976" spans="1:57" ht="10.5" customHeight="1">
      <c r="A976" s="1" t="str">
        <f t="shared" ca="1" si="517"/>
        <v/>
      </c>
      <c r="B976" s="1" t="str">
        <f t="shared" ca="1" si="518"/>
        <v/>
      </c>
      <c r="C976" s="1" t="str">
        <f t="shared" ca="1" si="519"/>
        <v/>
      </c>
      <c r="D976" s="1" t="str">
        <f t="shared" ca="1" si="520"/>
        <v/>
      </c>
      <c r="F976" s="10"/>
      <c r="G976" s="136" t="str">
        <f t="shared" si="521"/>
        <v/>
      </c>
      <c r="H976" s="27"/>
      <c r="I976" s="28"/>
      <c r="J976" s="28"/>
      <c r="K976" s="29"/>
      <c r="L976" s="214"/>
      <c r="M976" s="214"/>
      <c r="N976" s="214"/>
      <c r="O976" s="26" t="str">
        <f t="shared" si="522"/>
        <v/>
      </c>
      <c r="P976" s="218" t="str">
        <f t="shared" si="523"/>
        <v/>
      </c>
      <c r="Q976" s="26" t="str">
        <f t="shared" si="524"/>
        <v/>
      </c>
      <c r="R976" s="22"/>
      <c r="S976" s="99"/>
      <c r="T976" s="10"/>
      <c r="U976" s="229" t="str">
        <f t="shared" si="525"/>
        <v/>
      </c>
      <c r="V976" s="230"/>
      <c r="W976" s="230"/>
      <c r="X976" s="230"/>
      <c r="Y976" s="230"/>
      <c r="Z976" s="22" t="str">
        <f>""</f>
        <v/>
      </c>
      <c r="AB976" s="23" t="str">
        <f t="shared" si="526"/>
        <v/>
      </c>
      <c r="AC976" s="2" t="b">
        <f>COUNT(Q976:Q$2500)&gt;0</f>
        <v>0</v>
      </c>
      <c r="AD976" s="2" t="b">
        <f t="shared" si="509"/>
        <v>0</v>
      </c>
      <c r="AE976" s="2" t="b">
        <f t="shared" si="510"/>
        <v>0</v>
      </c>
      <c r="AF976" s="2" t="b">
        <f t="shared" si="511"/>
        <v>0</v>
      </c>
      <c r="AG976" s="2" t="b">
        <f>OR(
  AND(AC976,NOT(AC977)),
  AND(AF976,WEEKDAY(AH975,2)=EINSTELLUNGEN!$D$12),
  AND(AF976,AH976=$J$35)
)</f>
        <v>0</v>
      </c>
      <c r="AH976" s="2">
        <f>IF(AE976,AH975+IF(WEEKDAY(AH975+1,2)&lt;=EINSTELLUNGEN!$D$12,1,$J$36),AH975)</f>
        <v>42020</v>
      </c>
      <c r="AI976" s="2">
        <f t="shared" si="512"/>
        <v>2019</v>
      </c>
      <c r="AJ976" s="2">
        <f t="shared" si="513"/>
        <v>201901</v>
      </c>
      <c r="AK976" s="2">
        <f t="shared" si="514"/>
        <v>201901</v>
      </c>
      <c r="AL976" s="2">
        <f t="shared" si="542"/>
        <v>201903</v>
      </c>
      <c r="AM976" s="2" t="b">
        <f t="shared" si="515"/>
        <v>1</v>
      </c>
      <c r="AN976" s="4" t="e">
        <f t="shared" si="527"/>
        <v>#N/A</v>
      </c>
      <c r="AO976" s="4" t="e">
        <f t="shared" si="528"/>
        <v>#N/A</v>
      </c>
      <c r="AP976" s="2" t="str">
        <f>IF(AD976,
  IF(ISBLANK(H976),
    AP975,
    IF(LEN(H976)=1,
      IF(OR(UPPER(H976)="A",UPPER(H976)="I"),
        EINSTELLUNGEN!$D$21,
        IF(OR(UPPER(H976)="B",UPPER(H976)="M"),
          EINSTELLUNGEN!$D$22,
          IF(OR(UPPER(H976)="C",UPPER(H976)="S"),
            EINSTELLUNGEN!$D$23,
            IF(UPPER(H976)="D",
              EINSTELLUNGEN!$D$24,
              IF(UPPER(H976)="E",
                EINSTELLUNGEN!$D$25,
                UPPER(H976)))))),
      IF(ISNUMBER(H976),
        EINSTELLUNGEN!$D$20&amp;H976,
        UPPER(H976)))),
  "")</f>
        <v/>
      </c>
      <c r="AQ976" s="2" t="str">
        <f t="shared" si="529"/>
        <v/>
      </c>
      <c r="AR976" s="2">
        <f t="shared" si="530"/>
        <v>0</v>
      </c>
      <c r="AS976" s="145">
        <f t="shared" si="531"/>
        <v>0.33333333333333331</v>
      </c>
      <c r="AT976" s="2">
        <f t="shared" si="532"/>
        <v>0</v>
      </c>
      <c r="AU976" s="2">
        <f t="shared" si="533"/>
        <v>0</v>
      </c>
      <c r="AV976" s="2">
        <f t="shared" si="534"/>
        <v>0</v>
      </c>
      <c r="AW976" s="2">
        <f t="shared" si="535"/>
        <v>0</v>
      </c>
      <c r="AX976" s="2">
        <f t="shared" si="516"/>
        <v>0</v>
      </c>
      <c r="AY976" s="2">
        <f t="shared" si="536"/>
        <v>0</v>
      </c>
      <c r="AZ976" s="145" t="e">
        <f t="shared" si="537"/>
        <v>#N/A</v>
      </c>
      <c r="BA976" s="145" t="e">
        <f t="shared" si="538"/>
        <v>#N/A</v>
      </c>
      <c r="BB976" s="145">
        <f t="shared" si="539"/>
        <v>2.083333333333337E-2</v>
      </c>
      <c r="BC976" s="2">
        <f>IF(AM976,
  IF(AND(AL976=$J$31,_xlfn.DAYS(AH976,DATE(AI976,1,1))&lt;7),
    MAX(0,EINSTELLUNGEN!$D$12+1-WEEKDAY(DATE(EINSTELLUNGEN!$D$9,EINSTELLUNGEN!$D$10,1),2)),
    IF(AL976=$J$33,
      MIN(EINSTELLUNGEN!$D$12,WEEKDAY(DATE(EINSTELLUNGEN!$D$9,12,31),2)),
      EINSTELLUNGEN!$D$12
  )) - SUMIF(AL$50:AL$2500,"="&amp;AL976,AX$50:AX$2500),
  0)</f>
        <v>3</v>
      </c>
      <c r="BD976" s="2">
        <f t="shared" si="540"/>
        <v>0.33333333333333331</v>
      </c>
      <c r="BE976" s="2">
        <f t="shared" si="541"/>
        <v>0</v>
      </c>
    </row>
    <row r="977" spans="1:57" ht="10.5" customHeight="1">
      <c r="A977" s="1" t="str">
        <f t="shared" ca="1" si="517"/>
        <v/>
      </c>
      <c r="B977" s="1" t="str">
        <f t="shared" ca="1" si="518"/>
        <v/>
      </c>
      <c r="C977" s="1" t="str">
        <f t="shared" ca="1" si="519"/>
        <v/>
      </c>
      <c r="D977" s="1" t="str">
        <f t="shared" ca="1" si="520"/>
        <v/>
      </c>
      <c r="F977" s="10"/>
      <c r="G977" s="136" t="str">
        <f t="shared" si="521"/>
        <v/>
      </c>
      <c r="H977" s="27"/>
      <c r="I977" s="28"/>
      <c r="J977" s="28"/>
      <c r="K977" s="29"/>
      <c r="L977" s="214"/>
      <c r="M977" s="214"/>
      <c r="N977" s="214"/>
      <c r="O977" s="26" t="str">
        <f t="shared" si="522"/>
        <v/>
      </c>
      <c r="P977" s="218" t="str">
        <f t="shared" si="523"/>
        <v/>
      </c>
      <c r="Q977" s="26" t="str">
        <f t="shared" si="524"/>
        <v/>
      </c>
      <c r="R977" s="22"/>
      <c r="S977" s="99"/>
      <c r="T977" s="10"/>
      <c r="U977" s="229" t="str">
        <f t="shared" si="525"/>
        <v/>
      </c>
      <c r="V977" s="230"/>
      <c r="W977" s="230"/>
      <c r="X977" s="230"/>
      <c r="Y977" s="230"/>
      <c r="Z977" s="22" t="str">
        <f>""</f>
        <v/>
      </c>
      <c r="AB977" s="23" t="str">
        <f t="shared" si="526"/>
        <v/>
      </c>
      <c r="AC977" s="2" t="b">
        <f>COUNT(Q977:Q$2500)&gt;0</f>
        <v>0</v>
      </c>
      <c r="AD977" s="2" t="b">
        <f t="shared" si="509"/>
        <v>0</v>
      </c>
      <c r="AE977" s="2" t="b">
        <f t="shared" si="510"/>
        <v>0</v>
      </c>
      <c r="AF977" s="2" t="b">
        <f t="shared" si="511"/>
        <v>0</v>
      </c>
      <c r="AG977" s="2" t="b">
        <f>OR(
  AND(AC977,NOT(AC978)),
  AND(AF977,WEEKDAY(AH976,2)=EINSTELLUNGEN!$D$12),
  AND(AF977,AH977=$J$35)
)</f>
        <v>0</v>
      </c>
      <c r="AH977" s="2">
        <f>IF(AE977,AH976+IF(WEEKDAY(AH976+1,2)&lt;=EINSTELLUNGEN!$D$12,1,$J$36),AH976)</f>
        <v>42020</v>
      </c>
      <c r="AI977" s="2">
        <f t="shared" si="512"/>
        <v>2019</v>
      </c>
      <c r="AJ977" s="2">
        <f t="shared" si="513"/>
        <v>201901</v>
      </c>
      <c r="AK977" s="2">
        <f t="shared" si="514"/>
        <v>201901</v>
      </c>
      <c r="AL977" s="2">
        <f t="shared" si="542"/>
        <v>201903</v>
      </c>
      <c r="AM977" s="2" t="b">
        <f t="shared" si="515"/>
        <v>1</v>
      </c>
      <c r="AN977" s="4" t="e">
        <f t="shared" si="527"/>
        <v>#N/A</v>
      </c>
      <c r="AO977" s="4" t="e">
        <f t="shared" si="528"/>
        <v>#N/A</v>
      </c>
      <c r="AP977" s="2" t="str">
        <f>IF(AD977,
  IF(ISBLANK(H977),
    AP976,
    IF(LEN(H977)=1,
      IF(OR(UPPER(H977)="A",UPPER(H977)="I"),
        EINSTELLUNGEN!$D$21,
        IF(OR(UPPER(H977)="B",UPPER(H977)="M"),
          EINSTELLUNGEN!$D$22,
          IF(OR(UPPER(H977)="C",UPPER(H977)="S"),
            EINSTELLUNGEN!$D$23,
            IF(UPPER(H977)="D",
              EINSTELLUNGEN!$D$24,
              IF(UPPER(H977)="E",
                EINSTELLUNGEN!$D$25,
                UPPER(H977)))))),
      IF(ISNUMBER(H977),
        EINSTELLUNGEN!$D$20&amp;H977,
        UPPER(H977)))),
  "")</f>
        <v/>
      </c>
      <c r="AQ977" s="2" t="str">
        <f t="shared" si="529"/>
        <v/>
      </c>
      <c r="AR977" s="2">
        <f t="shared" si="530"/>
        <v>0</v>
      </c>
      <c r="AS977" s="145">
        <f t="shared" si="531"/>
        <v>0.33333333333333331</v>
      </c>
      <c r="AT977" s="2">
        <f t="shared" si="532"/>
        <v>0</v>
      </c>
      <c r="AU977" s="2">
        <f t="shared" si="533"/>
        <v>0</v>
      </c>
      <c r="AV977" s="2">
        <f t="shared" si="534"/>
        <v>0</v>
      </c>
      <c r="AW977" s="2">
        <f t="shared" si="535"/>
        <v>0</v>
      </c>
      <c r="AX977" s="2">
        <f t="shared" si="516"/>
        <v>0</v>
      </c>
      <c r="AY977" s="2">
        <f t="shared" si="536"/>
        <v>0</v>
      </c>
      <c r="AZ977" s="145" t="e">
        <f t="shared" si="537"/>
        <v>#N/A</v>
      </c>
      <c r="BA977" s="145" t="e">
        <f t="shared" si="538"/>
        <v>#N/A</v>
      </c>
      <c r="BB977" s="145">
        <f t="shared" si="539"/>
        <v>2.083333333333337E-2</v>
      </c>
      <c r="BC977" s="2">
        <f>IF(AM977,
  IF(AND(AL977=$J$31,_xlfn.DAYS(AH977,DATE(AI977,1,1))&lt;7),
    MAX(0,EINSTELLUNGEN!$D$12+1-WEEKDAY(DATE(EINSTELLUNGEN!$D$9,EINSTELLUNGEN!$D$10,1),2)),
    IF(AL977=$J$33,
      MIN(EINSTELLUNGEN!$D$12,WEEKDAY(DATE(EINSTELLUNGEN!$D$9,12,31),2)),
      EINSTELLUNGEN!$D$12
  )) - SUMIF(AL$50:AL$2500,"="&amp;AL977,AX$50:AX$2500),
  0)</f>
        <v>3</v>
      </c>
      <c r="BD977" s="2">
        <f t="shared" si="540"/>
        <v>0.33333333333333331</v>
      </c>
      <c r="BE977" s="2">
        <f t="shared" si="541"/>
        <v>0</v>
      </c>
    </row>
    <row r="978" spans="1:57" ht="10.5" customHeight="1">
      <c r="A978" s="1" t="str">
        <f t="shared" ca="1" si="517"/>
        <v/>
      </c>
      <c r="B978" s="1" t="str">
        <f t="shared" ca="1" si="518"/>
        <v/>
      </c>
      <c r="C978" s="1" t="str">
        <f t="shared" ca="1" si="519"/>
        <v/>
      </c>
      <c r="D978" s="1" t="str">
        <f t="shared" ca="1" si="520"/>
        <v/>
      </c>
      <c r="F978" s="10"/>
      <c r="G978" s="136" t="str">
        <f t="shared" si="521"/>
        <v/>
      </c>
      <c r="H978" s="27"/>
      <c r="I978" s="28"/>
      <c r="J978" s="28"/>
      <c r="K978" s="29"/>
      <c r="L978" s="214"/>
      <c r="M978" s="214"/>
      <c r="N978" s="214"/>
      <c r="O978" s="26" t="str">
        <f t="shared" si="522"/>
        <v/>
      </c>
      <c r="P978" s="218" t="str">
        <f t="shared" si="523"/>
        <v/>
      </c>
      <c r="Q978" s="26" t="str">
        <f t="shared" si="524"/>
        <v/>
      </c>
      <c r="R978" s="22"/>
      <c r="S978" s="99"/>
      <c r="T978" s="10"/>
      <c r="U978" s="229" t="str">
        <f t="shared" si="525"/>
        <v/>
      </c>
      <c r="V978" s="230"/>
      <c r="W978" s="230"/>
      <c r="X978" s="230"/>
      <c r="Y978" s="230"/>
      <c r="Z978" s="22" t="str">
        <f>""</f>
        <v/>
      </c>
      <c r="AB978" s="23" t="str">
        <f t="shared" si="526"/>
        <v/>
      </c>
      <c r="AC978" s="2" t="b">
        <f>COUNT(Q978:Q$2500)&gt;0</f>
        <v>0</v>
      </c>
      <c r="AD978" s="2" t="b">
        <f t="shared" si="509"/>
        <v>0</v>
      </c>
      <c r="AE978" s="2" t="b">
        <f t="shared" si="510"/>
        <v>0</v>
      </c>
      <c r="AF978" s="2" t="b">
        <f t="shared" si="511"/>
        <v>0</v>
      </c>
      <c r="AG978" s="2" t="b">
        <f>OR(
  AND(AC978,NOT(AC979)),
  AND(AF978,WEEKDAY(AH977,2)=EINSTELLUNGEN!$D$12),
  AND(AF978,AH978=$J$35)
)</f>
        <v>0</v>
      </c>
      <c r="AH978" s="2">
        <f>IF(AE978,AH977+IF(WEEKDAY(AH977+1,2)&lt;=EINSTELLUNGEN!$D$12,1,$J$36),AH977)</f>
        <v>42020</v>
      </c>
      <c r="AI978" s="2">
        <f t="shared" si="512"/>
        <v>2019</v>
      </c>
      <c r="AJ978" s="2">
        <f t="shared" si="513"/>
        <v>201901</v>
      </c>
      <c r="AK978" s="2">
        <f t="shared" si="514"/>
        <v>201901</v>
      </c>
      <c r="AL978" s="2">
        <f t="shared" si="542"/>
        <v>201903</v>
      </c>
      <c r="AM978" s="2" t="b">
        <f t="shared" si="515"/>
        <v>1</v>
      </c>
      <c r="AN978" s="4" t="e">
        <f t="shared" si="527"/>
        <v>#N/A</v>
      </c>
      <c r="AO978" s="4" t="e">
        <f t="shared" si="528"/>
        <v>#N/A</v>
      </c>
      <c r="AP978" s="2" t="str">
        <f>IF(AD978,
  IF(ISBLANK(H978),
    AP977,
    IF(LEN(H978)=1,
      IF(OR(UPPER(H978)="A",UPPER(H978)="I"),
        EINSTELLUNGEN!$D$21,
        IF(OR(UPPER(H978)="B",UPPER(H978)="M"),
          EINSTELLUNGEN!$D$22,
          IF(OR(UPPER(H978)="C",UPPER(H978)="S"),
            EINSTELLUNGEN!$D$23,
            IF(UPPER(H978)="D",
              EINSTELLUNGEN!$D$24,
              IF(UPPER(H978)="E",
                EINSTELLUNGEN!$D$25,
                UPPER(H978)))))),
      IF(ISNUMBER(H978),
        EINSTELLUNGEN!$D$20&amp;H978,
        UPPER(H978)))),
  "")</f>
        <v/>
      </c>
      <c r="AQ978" s="2" t="str">
        <f t="shared" si="529"/>
        <v/>
      </c>
      <c r="AR978" s="2">
        <f t="shared" si="530"/>
        <v>0</v>
      </c>
      <c r="AS978" s="145">
        <f t="shared" si="531"/>
        <v>0.33333333333333331</v>
      </c>
      <c r="AT978" s="2">
        <f t="shared" si="532"/>
        <v>0</v>
      </c>
      <c r="AU978" s="2">
        <f t="shared" si="533"/>
        <v>0</v>
      </c>
      <c r="AV978" s="2">
        <f t="shared" si="534"/>
        <v>0</v>
      </c>
      <c r="AW978" s="2">
        <f t="shared" si="535"/>
        <v>0</v>
      </c>
      <c r="AX978" s="2">
        <f t="shared" si="516"/>
        <v>0</v>
      </c>
      <c r="AY978" s="2">
        <f t="shared" si="536"/>
        <v>0</v>
      </c>
      <c r="AZ978" s="145" t="e">
        <f t="shared" si="537"/>
        <v>#N/A</v>
      </c>
      <c r="BA978" s="145" t="e">
        <f t="shared" si="538"/>
        <v>#N/A</v>
      </c>
      <c r="BB978" s="145">
        <f t="shared" si="539"/>
        <v>2.083333333333337E-2</v>
      </c>
      <c r="BC978" s="2">
        <f>IF(AM978,
  IF(AND(AL978=$J$31,_xlfn.DAYS(AH978,DATE(AI978,1,1))&lt;7),
    MAX(0,EINSTELLUNGEN!$D$12+1-WEEKDAY(DATE(EINSTELLUNGEN!$D$9,EINSTELLUNGEN!$D$10,1),2)),
    IF(AL978=$J$33,
      MIN(EINSTELLUNGEN!$D$12,WEEKDAY(DATE(EINSTELLUNGEN!$D$9,12,31),2)),
      EINSTELLUNGEN!$D$12
  )) - SUMIF(AL$50:AL$2500,"="&amp;AL978,AX$50:AX$2500),
  0)</f>
        <v>3</v>
      </c>
      <c r="BD978" s="2">
        <f t="shared" si="540"/>
        <v>0.33333333333333331</v>
      </c>
      <c r="BE978" s="2">
        <f t="shared" si="541"/>
        <v>0</v>
      </c>
    </row>
    <row r="979" spans="1:57" ht="10.5" customHeight="1">
      <c r="A979" s="1" t="str">
        <f t="shared" ca="1" si="517"/>
        <v/>
      </c>
      <c r="B979" s="1" t="str">
        <f t="shared" ca="1" si="518"/>
        <v/>
      </c>
      <c r="C979" s="1" t="str">
        <f t="shared" ca="1" si="519"/>
        <v/>
      </c>
      <c r="D979" s="1" t="str">
        <f t="shared" ca="1" si="520"/>
        <v/>
      </c>
      <c r="F979" s="10"/>
      <c r="G979" s="136" t="str">
        <f t="shared" si="521"/>
        <v/>
      </c>
      <c r="H979" s="27"/>
      <c r="I979" s="28"/>
      <c r="J979" s="28"/>
      <c r="K979" s="29"/>
      <c r="L979" s="214"/>
      <c r="M979" s="214"/>
      <c r="N979" s="214"/>
      <c r="O979" s="26" t="str">
        <f t="shared" si="522"/>
        <v/>
      </c>
      <c r="P979" s="218" t="str">
        <f t="shared" si="523"/>
        <v/>
      </c>
      <c r="Q979" s="26" t="str">
        <f t="shared" si="524"/>
        <v/>
      </c>
      <c r="R979" s="22"/>
      <c r="S979" s="99"/>
      <c r="T979" s="10"/>
      <c r="U979" s="229" t="str">
        <f t="shared" si="525"/>
        <v/>
      </c>
      <c r="V979" s="230"/>
      <c r="W979" s="230"/>
      <c r="X979" s="230"/>
      <c r="Y979" s="230"/>
      <c r="Z979" s="22" t="str">
        <f>""</f>
        <v/>
      </c>
      <c r="AB979" s="23" t="str">
        <f t="shared" si="526"/>
        <v/>
      </c>
      <c r="AC979" s="2" t="b">
        <f>COUNT(Q979:Q$2500)&gt;0</f>
        <v>0</v>
      </c>
      <c r="AD979" s="2" t="b">
        <f t="shared" si="509"/>
        <v>0</v>
      </c>
      <c r="AE979" s="2" t="b">
        <f t="shared" si="510"/>
        <v>0</v>
      </c>
      <c r="AF979" s="2" t="b">
        <f t="shared" si="511"/>
        <v>0</v>
      </c>
      <c r="AG979" s="2" t="b">
        <f>OR(
  AND(AC979,NOT(AC980)),
  AND(AF979,WEEKDAY(AH978,2)=EINSTELLUNGEN!$D$12),
  AND(AF979,AH979=$J$35)
)</f>
        <v>0</v>
      </c>
      <c r="AH979" s="2">
        <f>IF(AE979,AH978+IF(WEEKDAY(AH978+1,2)&lt;=EINSTELLUNGEN!$D$12,1,$J$36),AH978)</f>
        <v>42020</v>
      </c>
      <c r="AI979" s="2">
        <f t="shared" si="512"/>
        <v>2019</v>
      </c>
      <c r="AJ979" s="2">
        <f t="shared" si="513"/>
        <v>201901</v>
      </c>
      <c r="AK979" s="2">
        <f t="shared" si="514"/>
        <v>201901</v>
      </c>
      <c r="AL979" s="2">
        <f t="shared" si="542"/>
        <v>201903</v>
      </c>
      <c r="AM979" s="2" t="b">
        <f t="shared" si="515"/>
        <v>1</v>
      </c>
      <c r="AN979" s="4" t="e">
        <f t="shared" si="527"/>
        <v>#N/A</v>
      </c>
      <c r="AO979" s="4" t="e">
        <f t="shared" si="528"/>
        <v>#N/A</v>
      </c>
      <c r="AP979" s="2" t="str">
        <f>IF(AD979,
  IF(ISBLANK(H979),
    AP978,
    IF(LEN(H979)=1,
      IF(OR(UPPER(H979)="A",UPPER(H979)="I"),
        EINSTELLUNGEN!$D$21,
        IF(OR(UPPER(H979)="B",UPPER(H979)="M"),
          EINSTELLUNGEN!$D$22,
          IF(OR(UPPER(H979)="C",UPPER(H979)="S"),
            EINSTELLUNGEN!$D$23,
            IF(UPPER(H979)="D",
              EINSTELLUNGEN!$D$24,
              IF(UPPER(H979)="E",
                EINSTELLUNGEN!$D$25,
                UPPER(H979)))))),
      IF(ISNUMBER(H979),
        EINSTELLUNGEN!$D$20&amp;H979,
        UPPER(H979)))),
  "")</f>
        <v/>
      </c>
      <c r="AQ979" s="2" t="str">
        <f t="shared" si="529"/>
        <v/>
      </c>
      <c r="AR979" s="2">
        <f t="shared" si="530"/>
        <v>0</v>
      </c>
      <c r="AS979" s="145">
        <f t="shared" si="531"/>
        <v>0.33333333333333331</v>
      </c>
      <c r="AT979" s="2">
        <f t="shared" si="532"/>
        <v>0</v>
      </c>
      <c r="AU979" s="2">
        <f t="shared" si="533"/>
        <v>0</v>
      </c>
      <c r="AV979" s="2">
        <f t="shared" si="534"/>
        <v>0</v>
      </c>
      <c r="AW979" s="2">
        <f t="shared" si="535"/>
        <v>0</v>
      </c>
      <c r="AX979" s="2">
        <f t="shared" si="516"/>
        <v>0</v>
      </c>
      <c r="AY979" s="2">
        <f t="shared" si="536"/>
        <v>0</v>
      </c>
      <c r="AZ979" s="145" t="e">
        <f t="shared" si="537"/>
        <v>#N/A</v>
      </c>
      <c r="BA979" s="145" t="e">
        <f t="shared" si="538"/>
        <v>#N/A</v>
      </c>
      <c r="BB979" s="145">
        <f t="shared" si="539"/>
        <v>2.083333333333337E-2</v>
      </c>
      <c r="BC979" s="2">
        <f>IF(AM979,
  IF(AND(AL979=$J$31,_xlfn.DAYS(AH979,DATE(AI979,1,1))&lt;7),
    MAX(0,EINSTELLUNGEN!$D$12+1-WEEKDAY(DATE(EINSTELLUNGEN!$D$9,EINSTELLUNGEN!$D$10,1),2)),
    IF(AL979=$J$33,
      MIN(EINSTELLUNGEN!$D$12,WEEKDAY(DATE(EINSTELLUNGEN!$D$9,12,31),2)),
      EINSTELLUNGEN!$D$12
  )) - SUMIF(AL$50:AL$2500,"="&amp;AL979,AX$50:AX$2500),
  0)</f>
        <v>3</v>
      </c>
      <c r="BD979" s="2">
        <f t="shared" si="540"/>
        <v>0.33333333333333331</v>
      </c>
      <c r="BE979" s="2">
        <f t="shared" si="541"/>
        <v>0</v>
      </c>
    </row>
    <row r="980" spans="1:57" ht="10.5" customHeight="1">
      <c r="A980" s="1" t="str">
        <f t="shared" ca="1" si="517"/>
        <v/>
      </c>
      <c r="B980" s="1" t="str">
        <f t="shared" ca="1" si="518"/>
        <v/>
      </c>
      <c r="C980" s="1" t="str">
        <f t="shared" ca="1" si="519"/>
        <v/>
      </c>
      <c r="D980" s="1" t="str">
        <f t="shared" ca="1" si="520"/>
        <v/>
      </c>
      <c r="F980" s="10"/>
      <c r="G980" s="136" t="str">
        <f t="shared" si="521"/>
        <v/>
      </c>
      <c r="H980" s="27"/>
      <c r="I980" s="28"/>
      <c r="J980" s="28"/>
      <c r="K980" s="29"/>
      <c r="L980" s="214"/>
      <c r="M980" s="214"/>
      <c r="N980" s="214"/>
      <c r="O980" s="26" t="str">
        <f t="shared" si="522"/>
        <v/>
      </c>
      <c r="P980" s="218" t="str">
        <f t="shared" si="523"/>
        <v/>
      </c>
      <c r="Q980" s="26" t="str">
        <f t="shared" si="524"/>
        <v/>
      </c>
      <c r="R980" s="22"/>
      <c r="S980" s="99"/>
      <c r="T980" s="10"/>
      <c r="U980" s="229" t="str">
        <f t="shared" si="525"/>
        <v/>
      </c>
      <c r="V980" s="230"/>
      <c r="W980" s="230"/>
      <c r="X980" s="230"/>
      <c r="Y980" s="230"/>
      <c r="Z980" s="22" t="str">
        <f>""</f>
        <v/>
      </c>
      <c r="AB980" s="23" t="str">
        <f t="shared" si="526"/>
        <v/>
      </c>
      <c r="AC980" s="2" t="b">
        <f>COUNT(Q980:Q$2500)&gt;0</f>
        <v>0</v>
      </c>
      <c r="AD980" s="2" t="b">
        <f t="shared" si="509"/>
        <v>0</v>
      </c>
      <c r="AE980" s="2" t="b">
        <f t="shared" si="510"/>
        <v>0</v>
      </c>
      <c r="AF980" s="2" t="b">
        <f t="shared" si="511"/>
        <v>0</v>
      </c>
      <c r="AG980" s="2" t="b">
        <f>OR(
  AND(AC980,NOT(AC981)),
  AND(AF980,WEEKDAY(AH979,2)=EINSTELLUNGEN!$D$12),
  AND(AF980,AH980=$J$35)
)</f>
        <v>0</v>
      </c>
      <c r="AH980" s="2">
        <f>IF(AE980,AH979+IF(WEEKDAY(AH979+1,2)&lt;=EINSTELLUNGEN!$D$12,1,$J$36),AH979)</f>
        <v>42020</v>
      </c>
      <c r="AI980" s="2">
        <f t="shared" si="512"/>
        <v>2019</v>
      </c>
      <c r="AJ980" s="2">
        <f t="shared" si="513"/>
        <v>201901</v>
      </c>
      <c r="AK980" s="2">
        <f t="shared" si="514"/>
        <v>201901</v>
      </c>
      <c r="AL980" s="2">
        <f t="shared" si="542"/>
        <v>201903</v>
      </c>
      <c r="AM980" s="2" t="b">
        <f t="shared" si="515"/>
        <v>1</v>
      </c>
      <c r="AN980" s="4" t="e">
        <f t="shared" si="527"/>
        <v>#N/A</v>
      </c>
      <c r="AO980" s="4" t="e">
        <f t="shared" si="528"/>
        <v>#N/A</v>
      </c>
      <c r="AP980" s="2" t="str">
        <f>IF(AD980,
  IF(ISBLANK(H980),
    AP979,
    IF(LEN(H980)=1,
      IF(OR(UPPER(H980)="A",UPPER(H980)="I"),
        EINSTELLUNGEN!$D$21,
        IF(OR(UPPER(H980)="B",UPPER(H980)="M"),
          EINSTELLUNGEN!$D$22,
          IF(OR(UPPER(H980)="C",UPPER(H980)="S"),
            EINSTELLUNGEN!$D$23,
            IF(UPPER(H980)="D",
              EINSTELLUNGEN!$D$24,
              IF(UPPER(H980)="E",
                EINSTELLUNGEN!$D$25,
                UPPER(H980)))))),
      IF(ISNUMBER(H980),
        EINSTELLUNGEN!$D$20&amp;H980,
        UPPER(H980)))),
  "")</f>
        <v/>
      </c>
      <c r="AQ980" s="2" t="str">
        <f t="shared" si="529"/>
        <v/>
      </c>
      <c r="AR980" s="2">
        <f t="shared" si="530"/>
        <v>0</v>
      </c>
      <c r="AS980" s="145">
        <f t="shared" si="531"/>
        <v>0.33333333333333331</v>
      </c>
      <c r="AT980" s="2">
        <f t="shared" si="532"/>
        <v>0</v>
      </c>
      <c r="AU980" s="2">
        <f t="shared" si="533"/>
        <v>0</v>
      </c>
      <c r="AV980" s="2">
        <f t="shared" si="534"/>
        <v>0</v>
      </c>
      <c r="AW980" s="2">
        <f t="shared" si="535"/>
        <v>0</v>
      </c>
      <c r="AX980" s="2">
        <f t="shared" si="516"/>
        <v>0</v>
      </c>
      <c r="AY980" s="2">
        <f t="shared" si="536"/>
        <v>0</v>
      </c>
      <c r="AZ980" s="145" t="e">
        <f t="shared" si="537"/>
        <v>#N/A</v>
      </c>
      <c r="BA980" s="145" t="e">
        <f t="shared" si="538"/>
        <v>#N/A</v>
      </c>
      <c r="BB980" s="145">
        <f t="shared" si="539"/>
        <v>2.083333333333337E-2</v>
      </c>
      <c r="BC980" s="2">
        <f>IF(AM980,
  IF(AND(AL980=$J$31,_xlfn.DAYS(AH980,DATE(AI980,1,1))&lt;7),
    MAX(0,EINSTELLUNGEN!$D$12+1-WEEKDAY(DATE(EINSTELLUNGEN!$D$9,EINSTELLUNGEN!$D$10,1),2)),
    IF(AL980=$J$33,
      MIN(EINSTELLUNGEN!$D$12,WEEKDAY(DATE(EINSTELLUNGEN!$D$9,12,31),2)),
      EINSTELLUNGEN!$D$12
  )) - SUMIF(AL$50:AL$2500,"="&amp;AL980,AX$50:AX$2500),
  0)</f>
        <v>3</v>
      </c>
      <c r="BD980" s="2">
        <f t="shared" si="540"/>
        <v>0.33333333333333331</v>
      </c>
      <c r="BE980" s="2">
        <f t="shared" si="541"/>
        <v>0</v>
      </c>
    </row>
    <row r="981" spans="1:57" ht="10.5" customHeight="1">
      <c r="A981" s="1" t="str">
        <f t="shared" ca="1" si="517"/>
        <v/>
      </c>
      <c r="B981" s="1" t="str">
        <f t="shared" ca="1" si="518"/>
        <v/>
      </c>
      <c r="C981" s="1" t="str">
        <f t="shared" ca="1" si="519"/>
        <v/>
      </c>
      <c r="D981" s="1" t="str">
        <f t="shared" ca="1" si="520"/>
        <v/>
      </c>
      <c r="F981" s="10"/>
      <c r="G981" s="136" t="str">
        <f t="shared" si="521"/>
        <v/>
      </c>
      <c r="H981" s="27"/>
      <c r="I981" s="28"/>
      <c r="J981" s="28"/>
      <c r="K981" s="29"/>
      <c r="L981" s="214"/>
      <c r="M981" s="214"/>
      <c r="N981" s="214"/>
      <c r="O981" s="26" t="str">
        <f t="shared" si="522"/>
        <v/>
      </c>
      <c r="P981" s="218" t="str">
        <f t="shared" si="523"/>
        <v/>
      </c>
      <c r="Q981" s="26" t="str">
        <f t="shared" si="524"/>
        <v/>
      </c>
      <c r="R981" s="22"/>
      <c r="S981" s="99"/>
      <c r="T981" s="10"/>
      <c r="U981" s="229" t="str">
        <f t="shared" si="525"/>
        <v/>
      </c>
      <c r="V981" s="230"/>
      <c r="W981" s="230"/>
      <c r="X981" s="230"/>
      <c r="Y981" s="230"/>
      <c r="Z981" s="22" t="str">
        <f>""</f>
        <v/>
      </c>
      <c r="AB981" s="23" t="str">
        <f t="shared" si="526"/>
        <v/>
      </c>
      <c r="AC981" s="2" t="b">
        <f>COUNT(Q981:Q$2500)&gt;0</f>
        <v>0</v>
      </c>
      <c r="AD981" s="2" t="b">
        <f t="shared" si="509"/>
        <v>0</v>
      </c>
      <c r="AE981" s="2" t="b">
        <f t="shared" si="510"/>
        <v>0</v>
      </c>
      <c r="AF981" s="2" t="b">
        <f t="shared" si="511"/>
        <v>0</v>
      </c>
      <c r="AG981" s="2" t="b">
        <f>OR(
  AND(AC981,NOT(AC982)),
  AND(AF981,WEEKDAY(AH980,2)=EINSTELLUNGEN!$D$12),
  AND(AF981,AH981=$J$35)
)</f>
        <v>0</v>
      </c>
      <c r="AH981" s="2">
        <f>IF(AE981,AH980+IF(WEEKDAY(AH980+1,2)&lt;=EINSTELLUNGEN!$D$12,1,$J$36),AH980)</f>
        <v>42020</v>
      </c>
      <c r="AI981" s="2">
        <f t="shared" si="512"/>
        <v>2019</v>
      </c>
      <c r="AJ981" s="2">
        <f t="shared" si="513"/>
        <v>201901</v>
      </c>
      <c r="AK981" s="2">
        <f t="shared" si="514"/>
        <v>201901</v>
      </c>
      <c r="AL981" s="2">
        <f t="shared" si="542"/>
        <v>201903</v>
      </c>
      <c r="AM981" s="2" t="b">
        <f t="shared" si="515"/>
        <v>1</v>
      </c>
      <c r="AN981" s="4" t="e">
        <f t="shared" si="527"/>
        <v>#N/A</v>
      </c>
      <c r="AO981" s="4" t="e">
        <f t="shared" si="528"/>
        <v>#N/A</v>
      </c>
      <c r="AP981" s="2" t="str">
        <f>IF(AD981,
  IF(ISBLANK(H981),
    AP980,
    IF(LEN(H981)=1,
      IF(OR(UPPER(H981)="A",UPPER(H981)="I"),
        EINSTELLUNGEN!$D$21,
        IF(OR(UPPER(H981)="B",UPPER(H981)="M"),
          EINSTELLUNGEN!$D$22,
          IF(OR(UPPER(H981)="C",UPPER(H981)="S"),
            EINSTELLUNGEN!$D$23,
            IF(UPPER(H981)="D",
              EINSTELLUNGEN!$D$24,
              IF(UPPER(H981)="E",
                EINSTELLUNGEN!$D$25,
                UPPER(H981)))))),
      IF(ISNUMBER(H981),
        EINSTELLUNGEN!$D$20&amp;H981,
        UPPER(H981)))),
  "")</f>
        <v/>
      </c>
      <c r="AQ981" s="2" t="str">
        <f t="shared" si="529"/>
        <v/>
      </c>
      <c r="AR981" s="2">
        <f t="shared" si="530"/>
        <v>0</v>
      </c>
      <c r="AS981" s="145">
        <f t="shared" si="531"/>
        <v>0.33333333333333331</v>
      </c>
      <c r="AT981" s="2">
        <f t="shared" si="532"/>
        <v>0</v>
      </c>
      <c r="AU981" s="2">
        <f t="shared" si="533"/>
        <v>0</v>
      </c>
      <c r="AV981" s="2">
        <f t="shared" si="534"/>
        <v>0</v>
      </c>
      <c r="AW981" s="2">
        <f t="shared" si="535"/>
        <v>0</v>
      </c>
      <c r="AX981" s="2">
        <f t="shared" si="516"/>
        <v>0</v>
      </c>
      <c r="AY981" s="2">
        <f t="shared" si="536"/>
        <v>0</v>
      </c>
      <c r="AZ981" s="145" t="e">
        <f t="shared" si="537"/>
        <v>#N/A</v>
      </c>
      <c r="BA981" s="145" t="e">
        <f t="shared" si="538"/>
        <v>#N/A</v>
      </c>
      <c r="BB981" s="145">
        <f t="shared" si="539"/>
        <v>2.083333333333337E-2</v>
      </c>
      <c r="BC981" s="2">
        <f>IF(AM981,
  IF(AND(AL981=$J$31,_xlfn.DAYS(AH981,DATE(AI981,1,1))&lt;7),
    MAX(0,EINSTELLUNGEN!$D$12+1-WEEKDAY(DATE(EINSTELLUNGEN!$D$9,EINSTELLUNGEN!$D$10,1),2)),
    IF(AL981=$J$33,
      MIN(EINSTELLUNGEN!$D$12,WEEKDAY(DATE(EINSTELLUNGEN!$D$9,12,31),2)),
      EINSTELLUNGEN!$D$12
  )) - SUMIF(AL$50:AL$2500,"="&amp;AL981,AX$50:AX$2500),
  0)</f>
        <v>3</v>
      </c>
      <c r="BD981" s="2">
        <f t="shared" si="540"/>
        <v>0.33333333333333331</v>
      </c>
      <c r="BE981" s="2">
        <f t="shared" si="541"/>
        <v>0</v>
      </c>
    </row>
    <row r="982" spans="1:57" ht="10.5" customHeight="1">
      <c r="A982" s="1" t="str">
        <f t="shared" ca="1" si="517"/>
        <v/>
      </c>
      <c r="B982" s="1" t="str">
        <f t="shared" ca="1" si="518"/>
        <v/>
      </c>
      <c r="C982" s="1" t="str">
        <f t="shared" ca="1" si="519"/>
        <v/>
      </c>
      <c r="D982" s="1" t="str">
        <f t="shared" ca="1" si="520"/>
        <v/>
      </c>
      <c r="F982" s="10"/>
      <c r="G982" s="136" t="str">
        <f t="shared" si="521"/>
        <v/>
      </c>
      <c r="H982" s="27"/>
      <c r="I982" s="28"/>
      <c r="J982" s="28"/>
      <c r="K982" s="29"/>
      <c r="L982" s="214"/>
      <c r="M982" s="214"/>
      <c r="N982" s="214"/>
      <c r="O982" s="26" t="str">
        <f t="shared" si="522"/>
        <v/>
      </c>
      <c r="P982" s="218" t="str">
        <f t="shared" si="523"/>
        <v/>
      </c>
      <c r="Q982" s="26" t="str">
        <f t="shared" si="524"/>
        <v/>
      </c>
      <c r="R982" s="22"/>
      <c r="S982" s="99"/>
      <c r="T982" s="10"/>
      <c r="U982" s="229" t="str">
        <f t="shared" si="525"/>
        <v/>
      </c>
      <c r="V982" s="230"/>
      <c r="W982" s="230"/>
      <c r="X982" s="230"/>
      <c r="Y982" s="230"/>
      <c r="Z982" s="22" t="str">
        <f>""</f>
        <v/>
      </c>
      <c r="AB982" s="23" t="str">
        <f t="shared" si="526"/>
        <v/>
      </c>
      <c r="AC982" s="2" t="b">
        <f>COUNT(Q982:Q$2500)&gt;0</f>
        <v>0</v>
      </c>
      <c r="AD982" s="2" t="b">
        <f t="shared" si="509"/>
        <v>0</v>
      </c>
      <c r="AE982" s="2" t="b">
        <f t="shared" si="510"/>
        <v>0</v>
      </c>
      <c r="AF982" s="2" t="b">
        <f t="shared" si="511"/>
        <v>0</v>
      </c>
      <c r="AG982" s="2" t="b">
        <f>OR(
  AND(AC982,NOT(AC983)),
  AND(AF982,WEEKDAY(AH981,2)=EINSTELLUNGEN!$D$12),
  AND(AF982,AH982=$J$35)
)</f>
        <v>0</v>
      </c>
      <c r="AH982" s="2">
        <f>IF(AE982,AH981+IF(WEEKDAY(AH981+1,2)&lt;=EINSTELLUNGEN!$D$12,1,$J$36),AH981)</f>
        <v>42020</v>
      </c>
      <c r="AI982" s="2">
        <f t="shared" si="512"/>
        <v>2019</v>
      </c>
      <c r="AJ982" s="2">
        <f t="shared" si="513"/>
        <v>201901</v>
      </c>
      <c r="AK982" s="2">
        <f t="shared" si="514"/>
        <v>201901</v>
      </c>
      <c r="AL982" s="2">
        <f t="shared" si="542"/>
        <v>201903</v>
      </c>
      <c r="AM982" s="2" t="b">
        <f t="shared" si="515"/>
        <v>1</v>
      </c>
      <c r="AN982" s="4" t="e">
        <f t="shared" si="527"/>
        <v>#N/A</v>
      </c>
      <c r="AO982" s="4" t="e">
        <f t="shared" si="528"/>
        <v>#N/A</v>
      </c>
      <c r="AP982" s="2" t="str">
        <f>IF(AD982,
  IF(ISBLANK(H982),
    AP981,
    IF(LEN(H982)=1,
      IF(OR(UPPER(H982)="A",UPPER(H982)="I"),
        EINSTELLUNGEN!$D$21,
        IF(OR(UPPER(H982)="B",UPPER(H982)="M"),
          EINSTELLUNGEN!$D$22,
          IF(OR(UPPER(H982)="C",UPPER(H982)="S"),
            EINSTELLUNGEN!$D$23,
            IF(UPPER(H982)="D",
              EINSTELLUNGEN!$D$24,
              IF(UPPER(H982)="E",
                EINSTELLUNGEN!$D$25,
                UPPER(H982)))))),
      IF(ISNUMBER(H982),
        EINSTELLUNGEN!$D$20&amp;H982,
        UPPER(H982)))),
  "")</f>
        <v/>
      </c>
      <c r="AQ982" s="2" t="str">
        <f t="shared" si="529"/>
        <v/>
      </c>
      <c r="AR982" s="2">
        <f t="shared" si="530"/>
        <v>0</v>
      </c>
      <c r="AS982" s="145">
        <f t="shared" si="531"/>
        <v>0.33333333333333331</v>
      </c>
      <c r="AT982" s="2">
        <f t="shared" si="532"/>
        <v>0</v>
      </c>
      <c r="AU982" s="2">
        <f t="shared" si="533"/>
        <v>0</v>
      </c>
      <c r="AV982" s="2">
        <f t="shared" si="534"/>
        <v>0</v>
      </c>
      <c r="AW982" s="2">
        <f t="shared" si="535"/>
        <v>0</v>
      </c>
      <c r="AX982" s="2">
        <f t="shared" si="516"/>
        <v>0</v>
      </c>
      <c r="AY982" s="2">
        <f t="shared" si="536"/>
        <v>0</v>
      </c>
      <c r="AZ982" s="145" t="e">
        <f t="shared" si="537"/>
        <v>#N/A</v>
      </c>
      <c r="BA982" s="145" t="e">
        <f t="shared" si="538"/>
        <v>#N/A</v>
      </c>
      <c r="BB982" s="145">
        <f t="shared" si="539"/>
        <v>2.083333333333337E-2</v>
      </c>
      <c r="BC982" s="2">
        <f>IF(AM982,
  IF(AND(AL982=$J$31,_xlfn.DAYS(AH982,DATE(AI982,1,1))&lt;7),
    MAX(0,EINSTELLUNGEN!$D$12+1-WEEKDAY(DATE(EINSTELLUNGEN!$D$9,EINSTELLUNGEN!$D$10,1),2)),
    IF(AL982=$J$33,
      MIN(EINSTELLUNGEN!$D$12,WEEKDAY(DATE(EINSTELLUNGEN!$D$9,12,31),2)),
      EINSTELLUNGEN!$D$12
  )) - SUMIF(AL$50:AL$2500,"="&amp;AL982,AX$50:AX$2500),
  0)</f>
        <v>3</v>
      </c>
      <c r="BD982" s="2">
        <f t="shared" si="540"/>
        <v>0.33333333333333331</v>
      </c>
      <c r="BE982" s="2">
        <f t="shared" si="541"/>
        <v>0</v>
      </c>
    </row>
    <row r="983" spans="1:57" ht="10.5" customHeight="1">
      <c r="A983" s="1" t="str">
        <f t="shared" ca="1" si="517"/>
        <v/>
      </c>
      <c r="B983" s="1" t="str">
        <f t="shared" ca="1" si="518"/>
        <v/>
      </c>
      <c r="C983" s="1" t="str">
        <f t="shared" ca="1" si="519"/>
        <v/>
      </c>
      <c r="D983" s="1" t="str">
        <f t="shared" ca="1" si="520"/>
        <v/>
      </c>
      <c r="F983" s="10"/>
      <c r="G983" s="136" t="str">
        <f t="shared" si="521"/>
        <v/>
      </c>
      <c r="H983" s="27"/>
      <c r="I983" s="28"/>
      <c r="J983" s="28"/>
      <c r="K983" s="29"/>
      <c r="L983" s="214"/>
      <c r="M983" s="214"/>
      <c r="N983" s="214"/>
      <c r="O983" s="26" t="str">
        <f t="shared" si="522"/>
        <v/>
      </c>
      <c r="P983" s="218" t="str">
        <f t="shared" si="523"/>
        <v/>
      </c>
      <c r="Q983" s="26" t="str">
        <f t="shared" si="524"/>
        <v/>
      </c>
      <c r="R983" s="22"/>
      <c r="S983" s="99"/>
      <c r="T983" s="10"/>
      <c r="U983" s="229" t="str">
        <f t="shared" si="525"/>
        <v/>
      </c>
      <c r="V983" s="230"/>
      <c r="W983" s="230"/>
      <c r="X983" s="230"/>
      <c r="Y983" s="230"/>
      <c r="Z983" s="22" t="str">
        <f>""</f>
        <v/>
      </c>
      <c r="AB983" s="23" t="str">
        <f t="shared" si="526"/>
        <v/>
      </c>
      <c r="AC983" s="2" t="b">
        <f>COUNT(Q983:Q$2500)&gt;0</f>
        <v>0</v>
      </c>
      <c r="AD983" s="2" t="b">
        <f t="shared" si="509"/>
        <v>0</v>
      </c>
      <c r="AE983" s="2" t="b">
        <f t="shared" si="510"/>
        <v>0</v>
      </c>
      <c r="AF983" s="2" t="b">
        <f t="shared" si="511"/>
        <v>0</v>
      </c>
      <c r="AG983" s="2" t="b">
        <f>OR(
  AND(AC983,NOT(AC984)),
  AND(AF983,WEEKDAY(AH982,2)=EINSTELLUNGEN!$D$12),
  AND(AF983,AH983=$J$35)
)</f>
        <v>0</v>
      </c>
      <c r="AH983" s="2">
        <f>IF(AE983,AH982+IF(WEEKDAY(AH982+1,2)&lt;=EINSTELLUNGEN!$D$12,1,$J$36),AH982)</f>
        <v>42020</v>
      </c>
      <c r="AI983" s="2">
        <f t="shared" si="512"/>
        <v>2019</v>
      </c>
      <c r="AJ983" s="2">
        <f t="shared" si="513"/>
        <v>201901</v>
      </c>
      <c r="AK983" s="2">
        <f t="shared" si="514"/>
        <v>201901</v>
      </c>
      <c r="AL983" s="2">
        <f t="shared" si="542"/>
        <v>201903</v>
      </c>
      <c r="AM983" s="2" t="b">
        <f t="shared" si="515"/>
        <v>1</v>
      </c>
      <c r="AN983" s="4" t="e">
        <f t="shared" si="527"/>
        <v>#N/A</v>
      </c>
      <c r="AO983" s="4" t="e">
        <f t="shared" si="528"/>
        <v>#N/A</v>
      </c>
      <c r="AP983" s="2" t="str">
        <f>IF(AD983,
  IF(ISBLANK(H983),
    AP982,
    IF(LEN(H983)=1,
      IF(OR(UPPER(H983)="A",UPPER(H983)="I"),
        EINSTELLUNGEN!$D$21,
        IF(OR(UPPER(H983)="B",UPPER(H983)="M"),
          EINSTELLUNGEN!$D$22,
          IF(OR(UPPER(H983)="C",UPPER(H983)="S"),
            EINSTELLUNGEN!$D$23,
            IF(UPPER(H983)="D",
              EINSTELLUNGEN!$D$24,
              IF(UPPER(H983)="E",
                EINSTELLUNGEN!$D$25,
                UPPER(H983)))))),
      IF(ISNUMBER(H983),
        EINSTELLUNGEN!$D$20&amp;H983,
        UPPER(H983)))),
  "")</f>
        <v/>
      </c>
      <c r="AQ983" s="2" t="str">
        <f t="shared" si="529"/>
        <v/>
      </c>
      <c r="AR983" s="2">
        <f t="shared" si="530"/>
        <v>0</v>
      </c>
      <c r="AS983" s="145">
        <f t="shared" si="531"/>
        <v>0.33333333333333331</v>
      </c>
      <c r="AT983" s="2">
        <f t="shared" si="532"/>
        <v>0</v>
      </c>
      <c r="AU983" s="2">
        <f t="shared" si="533"/>
        <v>0</v>
      </c>
      <c r="AV983" s="2">
        <f t="shared" si="534"/>
        <v>0</v>
      </c>
      <c r="AW983" s="2">
        <f t="shared" si="535"/>
        <v>0</v>
      </c>
      <c r="AX983" s="2">
        <f t="shared" si="516"/>
        <v>0</v>
      </c>
      <c r="AY983" s="2">
        <f t="shared" si="536"/>
        <v>0</v>
      </c>
      <c r="AZ983" s="145" t="e">
        <f t="shared" si="537"/>
        <v>#N/A</v>
      </c>
      <c r="BA983" s="145" t="e">
        <f t="shared" si="538"/>
        <v>#N/A</v>
      </c>
      <c r="BB983" s="145">
        <f t="shared" si="539"/>
        <v>2.083333333333337E-2</v>
      </c>
      <c r="BC983" s="2">
        <f>IF(AM983,
  IF(AND(AL983=$J$31,_xlfn.DAYS(AH983,DATE(AI983,1,1))&lt;7),
    MAX(0,EINSTELLUNGEN!$D$12+1-WEEKDAY(DATE(EINSTELLUNGEN!$D$9,EINSTELLUNGEN!$D$10,1),2)),
    IF(AL983=$J$33,
      MIN(EINSTELLUNGEN!$D$12,WEEKDAY(DATE(EINSTELLUNGEN!$D$9,12,31),2)),
      EINSTELLUNGEN!$D$12
  )) - SUMIF(AL$50:AL$2500,"="&amp;AL983,AX$50:AX$2500),
  0)</f>
        <v>3</v>
      </c>
      <c r="BD983" s="2">
        <f t="shared" si="540"/>
        <v>0.33333333333333331</v>
      </c>
      <c r="BE983" s="2">
        <f t="shared" si="541"/>
        <v>0</v>
      </c>
    </row>
    <row r="984" spans="1:57" ht="10.5" customHeight="1">
      <c r="A984" s="1" t="str">
        <f t="shared" ca="1" si="517"/>
        <v/>
      </c>
      <c r="B984" s="1" t="str">
        <f t="shared" ca="1" si="518"/>
        <v/>
      </c>
      <c r="C984" s="1" t="str">
        <f t="shared" ca="1" si="519"/>
        <v/>
      </c>
      <c r="D984" s="1" t="str">
        <f t="shared" ca="1" si="520"/>
        <v/>
      </c>
      <c r="F984" s="10"/>
      <c r="G984" s="136" t="str">
        <f t="shared" si="521"/>
        <v/>
      </c>
      <c r="H984" s="27"/>
      <c r="I984" s="28"/>
      <c r="J984" s="28"/>
      <c r="K984" s="29"/>
      <c r="L984" s="214"/>
      <c r="M984" s="214"/>
      <c r="N984" s="214"/>
      <c r="O984" s="26" t="str">
        <f t="shared" si="522"/>
        <v/>
      </c>
      <c r="P984" s="218" t="str">
        <f t="shared" si="523"/>
        <v/>
      </c>
      <c r="Q984" s="26" t="str">
        <f t="shared" si="524"/>
        <v/>
      </c>
      <c r="R984" s="22"/>
      <c r="S984" s="99"/>
      <c r="T984" s="10"/>
      <c r="U984" s="229" t="str">
        <f t="shared" si="525"/>
        <v/>
      </c>
      <c r="V984" s="230"/>
      <c r="W984" s="230"/>
      <c r="X984" s="230"/>
      <c r="Y984" s="230"/>
      <c r="Z984" s="22" t="str">
        <f>""</f>
        <v/>
      </c>
      <c r="AB984" s="23" t="str">
        <f t="shared" si="526"/>
        <v/>
      </c>
      <c r="AC984" s="2" t="b">
        <f>COUNT(Q984:Q$2500)&gt;0</f>
        <v>0</v>
      </c>
      <c r="AD984" s="2" t="b">
        <f t="shared" si="509"/>
        <v>0</v>
      </c>
      <c r="AE984" s="2" t="b">
        <f t="shared" si="510"/>
        <v>0</v>
      </c>
      <c r="AF984" s="2" t="b">
        <f t="shared" si="511"/>
        <v>0</v>
      </c>
      <c r="AG984" s="2" t="b">
        <f>OR(
  AND(AC984,NOT(AC985)),
  AND(AF984,WEEKDAY(AH983,2)=EINSTELLUNGEN!$D$12),
  AND(AF984,AH984=$J$35)
)</f>
        <v>0</v>
      </c>
      <c r="AH984" s="2">
        <f>IF(AE984,AH983+IF(WEEKDAY(AH983+1,2)&lt;=EINSTELLUNGEN!$D$12,1,$J$36),AH983)</f>
        <v>42020</v>
      </c>
      <c r="AI984" s="2">
        <f t="shared" si="512"/>
        <v>2019</v>
      </c>
      <c r="AJ984" s="2">
        <f t="shared" si="513"/>
        <v>201901</v>
      </c>
      <c r="AK984" s="2">
        <f t="shared" si="514"/>
        <v>201901</v>
      </c>
      <c r="AL984" s="2">
        <f t="shared" si="542"/>
        <v>201903</v>
      </c>
      <c r="AM984" s="2" t="b">
        <f t="shared" si="515"/>
        <v>1</v>
      </c>
      <c r="AN984" s="4" t="e">
        <f t="shared" si="527"/>
        <v>#N/A</v>
      </c>
      <c r="AO984" s="4" t="e">
        <f t="shared" si="528"/>
        <v>#N/A</v>
      </c>
      <c r="AP984" s="2" t="str">
        <f>IF(AD984,
  IF(ISBLANK(H984),
    AP983,
    IF(LEN(H984)=1,
      IF(OR(UPPER(H984)="A",UPPER(H984)="I"),
        EINSTELLUNGEN!$D$21,
        IF(OR(UPPER(H984)="B",UPPER(H984)="M"),
          EINSTELLUNGEN!$D$22,
          IF(OR(UPPER(H984)="C",UPPER(H984)="S"),
            EINSTELLUNGEN!$D$23,
            IF(UPPER(H984)="D",
              EINSTELLUNGEN!$D$24,
              IF(UPPER(H984)="E",
                EINSTELLUNGEN!$D$25,
                UPPER(H984)))))),
      IF(ISNUMBER(H984),
        EINSTELLUNGEN!$D$20&amp;H984,
        UPPER(H984)))),
  "")</f>
        <v/>
      </c>
      <c r="AQ984" s="2" t="str">
        <f t="shared" si="529"/>
        <v/>
      </c>
      <c r="AR984" s="2">
        <f t="shared" si="530"/>
        <v>0</v>
      </c>
      <c r="AS984" s="145">
        <f t="shared" si="531"/>
        <v>0.33333333333333331</v>
      </c>
      <c r="AT984" s="2">
        <f t="shared" si="532"/>
        <v>0</v>
      </c>
      <c r="AU984" s="2">
        <f t="shared" si="533"/>
        <v>0</v>
      </c>
      <c r="AV984" s="2">
        <f t="shared" si="534"/>
        <v>0</v>
      </c>
      <c r="AW984" s="2">
        <f t="shared" si="535"/>
        <v>0</v>
      </c>
      <c r="AX984" s="2">
        <f t="shared" si="516"/>
        <v>0</v>
      </c>
      <c r="AY984" s="2">
        <f t="shared" si="536"/>
        <v>0</v>
      </c>
      <c r="AZ984" s="145" t="e">
        <f t="shared" si="537"/>
        <v>#N/A</v>
      </c>
      <c r="BA984" s="145" t="e">
        <f t="shared" si="538"/>
        <v>#N/A</v>
      </c>
      <c r="BB984" s="145">
        <f t="shared" si="539"/>
        <v>2.083333333333337E-2</v>
      </c>
      <c r="BC984" s="2">
        <f>IF(AM984,
  IF(AND(AL984=$J$31,_xlfn.DAYS(AH984,DATE(AI984,1,1))&lt;7),
    MAX(0,EINSTELLUNGEN!$D$12+1-WEEKDAY(DATE(EINSTELLUNGEN!$D$9,EINSTELLUNGEN!$D$10,1),2)),
    IF(AL984=$J$33,
      MIN(EINSTELLUNGEN!$D$12,WEEKDAY(DATE(EINSTELLUNGEN!$D$9,12,31),2)),
      EINSTELLUNGEN!$D$12
  )) - SUMIF(AL$50:AL$2500,"="&amp;AL984,AX$50:AX$2500),
  0)</f>
        <v>3</v>
      </c>
      <c r="BD984" s="2">
        <f t="shared" si="540"/>
        <v>0.33333333333333331</v>
      </c>
      <c r="BE984" s="2">
        <f t="shared" si="541"/>
        <v>0</v>
      </c>
    </row>
    <row r="985" spans="1:57" ht="10.5" customHeight="1">
      <c r="A985" s="1" t="str">
        <f t="shared" ca="1" si="517"/>
        <v/>
      </c>
      <c r="B985" s="1" t="str">
        <f t="shared" ca="1" si="518"/>
        <v/>
      </c>
      <c r="C985" s="1" t="str">
        <f t="shared" ca="1" si="519"/>
        <v/>
      </c>
      <c r="D985" s="1" t="str">
        <f t="shared" ca="1" si="520"/>
        <v/>
      </c>
      <c r="F985" s="10"/>
      <c r="G985" s="136" t="str">
        <f t="shared" si="521"/>
        <v/>
      </c>
      <c r="H985" s="27"/>
      <c r="I985" s="28"/>
      <c r="J985" s="28"/>
      <c r="K985" s="29"/>
      <c r="L985" s="214"/>
      <c r="M985" s="214"/>
      <c r="N985" s="214"/>
      <c r="O985" s="26" t="str">
        <f t="shared" si="522"/>
        <v/>
      </c>
      <c r="P985" s="218" t="str">
        <f t="shared" si="523"/>
        <v/>
      </c>
      <c r="Q985" s="26" t="str">
        <f t="shared" si="524"/>
        <v/>
      </c>
      <c r="R985" s="22"/>
      <c r="S985" s="99"/>
      <c r="T985" s="10"/>
      <c r="U985" s="229" t="str">
        <f t="shared" si="525"/>
        <v/>
      </c>
      <c r="V985" s="230"/>
      <c r="W985" s="230"/>
      <c r="X985" s="230"/>
      <c r="Y985" s="230"/>
      <c r="Z985" s="22" t="str">
        <f>""</f>
        <v/>
      </c>
      <c r="AB985" s="23" t="str">
        <f t="shared" si="526"/>
        <v/>
      </c>
      <c r="AC985" s="2" t="b">
        <f>COUNT(Q985:Q$2500)&gt;0</f>
        <v>0</v>
      </c>
      <c r="AD985" s="2" t="b">
        <f t="shared" si="509"/>
        <v>0</v>
      </c>
      <c r="AE985" s="2" t="b">
        <f t="shared" si="510"/>
        <v>0</v>
      </c>
      <c r="AF985" s="2" t="b">
        <f t="shared" si="511"/>
        <v>0</v>
      </c>
      <c r="AG985" s="2" t="b">
        <f>OR(
  AND(AC985,NOT(AC986)),
  AND(AF985,WEEKDAY(AH984,2)=EINSTELLUNGEN!$D$12),
  AND(AF985,AH985=$J$35)
)</f>
        <v>0</v>
      </c>
      <c r="AH985" s="2">
        <f>IF(AE985,AH984+IF(WEEKDAY(AH984+1,2)&lt;=EINSTELLUNGEN!$D$12,1,$J$36),AH984)</f>
        <v>42020</v>
      </c>
      <c r="AI985" s="2">
        <f t="shared" si="512"/>
        <v>2019</v>
      </c>
      <c r="AJ985" s="2">
        <f t="shared" si="513"/>
        <v>201901</v>
      </c>
      <c r="AK985" s="2">
        <f t="shared" si="514"/>
        <v>201901</v>
      </c>
      <c r="AL985" s="2">
        <f t="shared" si="542"/>
        <v>201903</v>
      </c>
      <c r="AM985" s="2" t="b">
        <f t="shared" si="515"/>
        <v>1</v>
      </c>
      <c r="AN985" s="4" t="e">
        <f t="shared" si="527"/>
        <v>#N/A</v>
      </c>
      <c r="AO985" s="4" t="e">
        <f t="shared" si="528"/>
        <v>#N/A</v>
      </c>
      <c r="AP985" s="2" t="str">
        <f>IF(AD985,
  IF(ISBLANK(H985),
    AP984,
    IF(LEN(H985)=1,
      IF(OR(UPPER(H985)="A",UPPER(H985)="I"),
        EINSTELLUNGEN!$D$21,
        IF(OR(UPPER(H985)="B",UPPER(H985)="M"),
          EINSTELLUNGEN!$D$22,
          IF(OR(UPPER(H985)="C",UPPER(H985)="S"),
            EINSTELLUNGEN!$D$23,
            IF(UPPER(H985)="D",
              EINSTELLUNGEN!$D$24,
              IF(UPPER(H985)="E",
                EINSTELLUNGEN!$D$25,
                UPPER(H985)))))),
      IF(ISNUMBER(H985),
        EINSTELLUNGEN!$D$20&amp;H985,
        UPPER(H985)))),
  "")</f>
        <v/>
      </c>
      <c r="AQ985" s="2" t="str">
        <f t="shared" si="529"/>
        <v/>
      </c>
      <c r="AR985" s="2">
        <f t="shared" si="530"/>
        <v>0</v>
      </c>
      <c r="AS985" s="145">
        <f t="shared" si="531"/>
        <v>0.33333333333333331</v>
      </c>
      <c r="AT985" s="2">
        <f t="shared" si="532"/>
        <v>0</v>
      </c>
      <c r="AU985" s="2">
        <f t="shared" si="533"/>
        <v>0</v>
      </c>
      <c r="AV985" s="2">
        <f t="shared" si="534"/>
        <v>0</v>
      </c>
      <c r="AW985" s="2">
        <f t="shared" si="535"/>
        <v>0</v>
      </c>
      <c r="AX985" s="2">
        <f t="shared" si="516"/>
        <v>0</v>
      </c>
      <c r="AY985" s="2">
        <f t="shared" si="536"/>
        <v>0</v>
      </c>
      <c r="AZ985" s="145" t="e">
        <f t="shared" si="537"/>
        <v>#N/A</v>
      </c>
      <c r="BA985" s="145" t="e">
        <f t="shared" si="538"/>
        <v>#N/A</v>
      </c>
      <c r="BB985" s="145">
        <f t="shared" si="539"/>
        <v>2.083333333333337E-2</v>
      </c>
      <c r="BC985" s="2">
        <f>IF(AM985,
  IF(AND(AL985=$J$31,_xlfn.DAYS(AH985,DATE(AI985,1,1))&lt;7),
    MAX(0,EINSTELLUNGEN!$D$12+1-WEEKDAY(DATE(EINSTELLUNGEN!$D$9,EINSTELLUNGEN!$D$10,1),2)),
    IF(AL985=$J$33,
      MIN(EINSTELLUNGEN!$D$12,WEEKDAY(DATE(EINSTELLUNGEN!$D$9,12,31),2)),
      EINSTELLUNGEN!$D$12
  )) - SUMIF(AL$50:AL$2500,"="&amp;AL985,AX$50:AX$2500),
  0)</f>
        <v>3</v>
      </c>
      <c r="BD985" s="2">
        <f t="shared" si="540"/>
        <v>0.33333333333333331</v>
      </c>
      <c r="BE985" s="2">
        <f t="shared" si="541"/>
        <v>0</v>
      </c>
    </row>
    <row r="986" spans="1:57" ht="10.5" customHeight="1">
      <c r="A986" s="1" t="str">
        <f t="shared" ca="1" si="517"/>
        <v/>
      </c>
      <c r="B986" s="1" t="str">
        <f t="shared" ca="1" si="518"/>
        <v/>
      </c>
      <c r="C986" s="1" t="str">
        <f t="shared" ca="1" si="519"/>
        <v/>
      </c>
      <c r="D986" s="1" t="str">
        <f t="shared" ca="1" si="520"/>
        <v/>
      </c>
      <c r="F986" s="10"/>
      <c r="G986" s="136" t="str">
        <f t="shared" si="521"/>
        <v/>
      </c>
      <c r="H986" s="27"/>
      <c r="I986" s="28"/>
      <c r="J986" s="28"/>
      <c r="K986" s="29"/>
      <c r="L986" s="214"/>
      <c r="M986" s="214"/>
      <c r="N986" s="214"/>
      <c r="O986" s="26" t="str">
        <f t="shared" si="522"/>
        <v/>
      </c>
      <c r="P986" s="218" t="str">
        <f t="shared" si="523"/>
        <v/>
      </c>
      <c r="Q986" s="26" t="str">
        <f t="shared" si="524"/>
        <v/>
      </c>
      <c r="R986" s="22"/>
      <c r="S986" s="99"/>
      <c r="T986" s="10"/>
      <c r="U986" s="229" t="str">
        <f t="shared" si="525"/>
        <v/>
      </c>
      <c r="V986" s="230"/>
      <c r="W986" s="230"/>
      <c r="X986" s="230"/>
      <c r="Y986" s="230"/>
      <c r="Z986" s="22" t="str">
        <f>""</f>
        <v/>
      </c>
      <c r="AB986" s="23" t="str">
        <f t="shared" si="526"/>
        <v/>
      </c>
      <c r="AC986" s="2" t="b">
        <f>COUNT(Q986:Q$2500)&gt;0</f>
        <v>0</v>
      </c>
      <c r="AD986" s="2" t="b">
        <f t="shared" si="509"/>
        <v>0</v>
      </c>
      <c r="AE986" s="2" t="b">
        <f t="shared" si="510"/>
        <v>0</v>
      </c>
      <c r="AF986" s="2" t="b">
        <f t="shared" si="511"/>
        <v>0</v>
      </c>
      <c r="AG986" s="2" t="b">
        <f>OR(
  AND(AC986,NOT(AC987)),
  AND(AF986,WEEKDAY(AH985,2)=EINSTELLUNGEN!$D$12),
  AND(AF986,AH986=$J$35)
)</f>
        <v>0</v>
      </c>
      <c r="AH986" s="2">
        <f>IF(AE986,AH985+IF(WEEKDAY(AH985+1,2)&lt;=EINSTELLUNGEN!$D$12,1,$J$36),AH985)</f>
        <v>42020</v>
      </c>
      <c r="AI986" s="2">
        <f t="shared" si="512"/>
        <v>2019</v>
      </c>
      <c r="AJ986" s="2">
        <f t="shared" si="513"/>
        <v>201901</v>
      </c>
      <c r="AK986" s="2">
        <f t="shared" si="514"/>
        <v>201901</v>
      </c>
      <c r="AL986" s="2">
        <f t="shared" si="542"/>
        <v>201903</v>
      </c>
      <c r="AM986" s="2" t="b">
        <f t="shared" si="515"/>
        <v>1</v>
      </c>
      <c r="AN986" s="4" t="e">
        <f t="shared" si="527"/>
        <v>#N/A</v>
      </c>
      <c r="AO986" s="4" t="e">
        <f t="shared" si="528"/>
        <v>#N/A</v>
      </c>
      <c r="AP986" s="2" t="str">
        <f>IF(AD986,
  IF(ISBLANK(H986),
    AP985,
    IF(LEN(H986)=1,
      IF(OR(UPPER(H986)="A",UPPER(H986)="I"),
        EINSTELLUNGEN!$D$21,
        IF(OR(UPPER(H986)="B",UPPER(H986)="M"),
          EINSTELLUNGEN!$D$22,
          IF(OR(UPPER(H986)="C",UPPER(H986)="S"),
            EINSTELLUNGEN!$D$23,
            IF(UPPER(H986)="D",
              EINSTELLUNGEN!$D$24,
              IF(UPPER(H986)="E",
                EINSTELLUNGEN!$D$25,
                UPPER(H986)))))),
      IF(ISNUMBER(H986),
        EINSTELLUNGEN!$D$20&amp;H986,
        UPPER(H986)))),
  "")</f>
        <v/>
      </c>
      <c r="AQ986" s="2" t="str">
        <f t="shared" si="529"/>
        <v/>
      </c>
      <c r="AR986" s="2">
        <f t="shared" si="530"/>
        <v>0</v>
      </c>
      <c r="AS986" s="145">
        <f t="shared" si="531"/>
        <v>0.33333333333333331</v>
      </c>
      <c r="AT986" s="2">
        <f t="shared" si="532"/>
        <v>0</v>
      </c>
      <c r="AU986" s="2">
        <f t="shared" si="533"/>
        <v>0</v>
      </c>
      <c r="AV986" s="2">
        <f t="shared" si="534"/>
        <v>0</v>
      </c>
      <c r="AW986" s="2">
        <f t="shared" si="535"/>
        <v>0</v>
      </c>
      <c r="AX986" s="2">
        <f t="shared" si="516"/>
        <v>0</v>
      </c>
      <c r="AY986" s="2">
        <f t="shared" si="536"/>
        <v>0</v>
      </c>
      <c r="AZ986" s="145" t="e">
        <f t="shared" si="537"/>
        <v>#N/A</v>
      </c>
      <c r="BA986" s="145" t="e">
        <f t="shared" si="538"/>
        <v>#N/A</v>
      </c>
      <c r="BB986" s="145">
        <f t="shared" si="539"/>
        <v>2.083333333333337E-2</v>
      </c>
      <c r="BC986" s="2">
        <f>IF(AM986,
  IF(AND(AL986=$J$31,_xlfn.DAYS(AH986,DATE(AI986,1,1))&lt;7),
    MAX(0,EINSTELLUNGEN!$D$12+1-WEEKDAY(DATE(EINSTELLUNGEN!$D$9,EINSTELLUNGEN!$D$10,1),2)),
    IF(AL986=$J$33,
      MIN(EINSTELLUNGEN!$D$12,WEEKDAY(DATE(EINSTELLUNGEN!$D$9,12,31),2)),
      EINSTELLUNGEN!$D$12
  )) - SUMIF(AL$50:AL$2500,"="&amp;AL986,AX$50:AX$2500),
  0)</f>
        <v>3</v>
      </c>
      <c r="BD986" s="2">
        <f t="shared" si="540"/>
        <v>0.33333333333333331</v>
      </c>
      <c r="BE986" s="2">
        <f t="shared" si="541"/>
        <v>0</v>
      </c>
    </row>
    <row r="987" spans="1:57" ht="10.5" customHeight="1">
      <c r="A987" s="1" t="str">
        <f t="shared" ca="1" si="517"/>
        <v/>
      </c>
      <c r="B987" s="1" t="str">
        <f t="shared" ca="1" si="518"/>
        <v/>
      </c>
      <c r="C987" s="1" t="str">
        <f t="shared" ca="1" si="519"/>
        <v/>
      </c>
      <c r="D987" s="1" t="str">
        <f t="shared" ca="1" si="520"/>
        <v/>
      </c>
      <c r="F987" s="10"/>
      <c r="G987" s="136" t="str">
        <f t="shared" si="521"/>
        <v/>
      </c>
      <c r="H987" s="27"/>
      <c r="I987" s="28"/>
      <c r="J987" s="28"/>
      <c r="K987" s="29"/>
      <c r="L987" s="214"/>
      <c r="M987" s="214"/>
      <c r="N987" s="214"/>
      <c r="O987" s="26" t="str">
        <f t="shared" si="522"/>
        <v/>
      </c>
      <c r="P987" s="218" t="str">
        <f t="shared" si="523"/>
        <v/>
      </c>
      <c r="Q987" s="26" t="str">
        <f t="shared" si="524"/>
        <v/>
      </c>
      <c r="R987" s="22"/>
      <c r="S987" s="99"/>
      <c r="T987" s="10"/>
      <c r="U987" s="229" t="str">
        <f t="shared" si="525"/>
        <v/>
      </c>
      <c r="V987" s="230"/>
      <c r="W987" s="230"/>
      <c r="X987" s="230"/>
      <c r="Y987" s="230"/>
      <c r="Z987" s="22" t="str">
        <f>""</f>
        <v/>
      </c>
      <c r="AB987" s="23" t="str">
        <f t="shared" si="526"/>
        <v/>
      </c>
      <c r="AC987" s="2" t="b">
        <f>COUNT(Q987:Q$2500)&gt;0</f>
        <v>0</v>
      </c>
      <c r="AD987" s="2" t="b">
        <f t="shared" si="509"/>
        <v>0</v>
      </c>
      <c r="AE987" s="2" t="b">
        <f t="shared" si="510"/>
        <v>0</v>
      </c>
      <c r="AF987" s="2" t="b">
        <f t="shared" si="511"/>
        <v>0</v>
      </c>
      <c r="AG987" s="2" t="b">
        <f>OR(
  AND(AC987,NOT(AC988)),
  AND(AF987,WEEKDAY(AH986,2)=EINSTELLUNGEN!$D$12),
  AND(AF987,AH987=$J$35)
)</f>
        <v>0</v>
      </c>
      <c r="AH987" s="2">
        <f>IF(AE987,AH986+IF(WEEKDAY(AH986+1,2)&lt;=EINSTELLUNGEN!$D$12,1,$J$36),AH986)</f>
        <v>42020</v>
      </c>
      <c r="AI987" s="2">
        <f t="shared" si="512"/>
        <v>2019</v>
      </c>
      <c r="AJ987" s="2">
        <f t="shared" si="513"/>
        <v>201901</v>
      </c>
      <c r="AK987" s="2">
        <f t="shared" si="514"/>
        <v>201901</v>
      </c>
      <c r="AL987" s="2">
        <f t="shared" si="542"/>
        <v>201903</v>
      </c>
      <c r="AM987" s="2" t="b">
        <f t="shared" si="515"/>
        <v>1</v>
      </c>
      <c r="AN987" s="4" t="e">
        <f t="shared" si="527"/>
        <v>#N/A</v>
      </c>
      <c r="AO987" s="4" t="e">
        <f t="shared" si="528"/>
        <v>#N/A</v>
      </c>
      <c r="AP987" s="2" t="str">
        <f>IF(AD987,
  IF(ISBLANK(H987),
    AP986,
    IF(LEN(H987)=1,
      IF(OR(UPPER(H987)="A",UPPER(H987)="I"),
        EINSTELLUNGEN!$D$21,
        IF(OR(UPPER(H987)="B",UPPER(H987)="M"),
          EINSTELLUNGEN!$D$22,
          IF(OR(UPPER(H987)="C",UPPER(H987)="S"),
            EINSTELLUNGEN!$D$23,
            IF(UPPER(H987)="D",
              EINSTELLUNGEN!$D$24,
              IF(UPPER(H987)="E",
                EINSTELLUNGEN!$D$25,
                UPPER(H987)))))),
      IF(ISNUMBER(H987),
        EINSTELLUNGEN!$D$20&amp;H987,
        UPPER(H987)))),
  "")</f>
        <v/>
      </c>
      <c r="AQ987" s="2" t="str">
        <f t="shared" si="529"/>
        <v/>
      </c>
      <c r="AR987" s="2">
        <f t="shared" si="530"/>
        <v>0</v>
      </c>
      <c r="AS987" s="145">
        <f t="shared" si="531"/>
        <v>0.33333333333333331</v>
      </c>
      <c r="AT987" s="2">
        <f t="shared" si="532"/>
        <v>0</v>
      </c>
      <c r="AU987" s="2">
        <f t="shared" si="533"/>
        <v>0</v>
      </c>
      <c r="AV987" s="2">
        <f t="shared" si="534"/>
        <v>0</v>
      </c>
      <c r="AW987" s="2">
        <f t="shared" si="535"/>
        <v>0</v>
      </c>
      <c r="AX987" s="2">
        <f t="shared" si="516"/>
        <v>0</v>
      </c>
      <c r="AY987" s="2">
        <f t="shared" si="536"/>
        <v>0</v>
      </c>
      <c r="AZ987" s="145" t="e">
        <f t="shared" si="537"/>
        <v>#N/A</v>
      </c>
      <c r="BA987" s="145" t="e">
        <f t="shared" si="538"/>
        <v>#N/A</v>
      </c>
      <c r="BB987" s="145">
        <f t="shared" si="539"/>
        <v>2.083333333333337E-2</v>
      </c>
      <c r="BC987" s="2">
        <f>IF(AM987,
  IF(AND(AL987=$J$31,_xlfn.DAYS(AH987,DATE(AI987,1,1))&lt;7),
    MAX(0,EINSTELLUNGEN!$D$12+1-WEEKDAY(DATE(EINSTELLUNGEN!$D$9,EINSTELLUNGEN!$D$10,1),2)),
    IF(AL987=$J$33,
      MIN(EINSTELLUNGEN!$D$12,WEEKDAY(DATE(EINSTELLUNGEN!$D$9,12,31),2)),
      EINSTELLUNGEN!$D$12
  )) - SUMIF(AL$50:AL$2500,"="&amp;AL987,AX$50:AX$2500),
  0)</f>
        <v>3</v>
      </c>
      <c r="BD987" s="2">
        <f t="shared" si="540"/>
        <v>0.33333333333333331</v>
      </c>
      <c r="BE987" s="2">
        <f t="shared" si="541"/>
        <v>0</v>
      </c>
    </row>
    <row r="988" spans="1:57" ht="10.5" customHeight="1">
      <c r="A988" s="1" t="str">
        <f t="shared" ca="1" si="517"/>
        <v/>
      </c>
      <c r="B988" s="1" t="str">
        <f t="shared" ca="1" si="518"/>
        <v/>
      </c>
      <c r="C988" s="1" t="str">
        <f t="shared" ca="1" si="519"/>
        <v/>
      </c>
      <c r="D988" s="1" t="str">
        <f t="shared" ca="1" si="520"/>
        <v/>
      </c>
      <c r="F988" s="10"/>
      <c r="G988" s="136" t="str">
        <f t="shared" si="521"/>
        <v/>
      </c>
      <c r="H988" s="27"/>
      <c r="I988" s="28"/>
      <c r="J988" s="28"/>
      <c r="K988" s="29"/>
      <c r="L988" s="214"/>
      <c r="M988" s="214"/>
      <c r="N988" s="214"/>
      <c r="O988" s="26" t="str">
        <f t="shared" si="522"/>
        <v/>
      </c>
      <c r="P988" s="218" t="str">
        <f t="shared" si="523"/>
        <v/>
      </c>
      <c r="Q988" s="26" t="str">
        <f t="shared" si="524"/>
        <v/>
      </c>
      <c r="R988" s="22"/>
      <c r="S988" s="99"/>
      <c r="T988" s="10"/>
      <c r="U988" s="229" t="str">
        <f t="shared" si="525"/>
        <v/>
      </c>
      <c r="V988" s="230"/>
      <c r="W988" s="230"/>
      <c r="X988" s="230"/>
      <c r="Y988" s="230"/>
      <c r="Z988" s="22" t="str">
        <f>""</f>
        <v/>
      </c>
      <c r="AB988" s="23" t="str">
        <f t="shared" si="526"/>
        <v/>
      </c>
      <c r="AC988" s="2" t="b">
        <f>COUNT(Q988:Q$2500)&gt;0</f>
        <v>0</v>
      </c>
      <c r="AD988" s="2" t="b">
        <f t="shared" si="509"/>
        <v>0</v>
      </c>
      <c r="AE988" s="2" t="b">
        <f t="shared" si="510"/>
        <v>0</v>
      </c>
      <c r="AF988" s="2" t="b">
        <f t="shared" si="511"/>
        <v>0</v>
      </c>
      <c r="AG988" s="2" t="b">
        <f>OR(
  AND(AC988,NOT(AC989)),
  AND(AF988,WEEKDAY(AH987,2)=EINSTELLUNGEN!$D$12),
  AND(AF988,AH988=$J$35)
)</f>
        <v>0</v>
      </c>
      <c r="AH988" s="2">
        <f>IF(AE988,AH987+IF(WEEKDAY(AH987+1,2)&lt;=EINSTELLUNGEN!$D$12,1,$J$36),AH987)</f>
        <v>42020</v>
      </c>
      <c r="AI988" s="2">
        <f t="shared" si="512"/>
        <v>2019</v>
      </c>
      <c r="AJ988" s="2">
        <f t="shared" si="513"/>
        <v>201901</v>
      </c>
      <c r="AK988" s="2">
        <f t="shared" si="514"/>
        <v>201901</v>
      </c>
      <c r="AL988" s="2">
        <f t="shared" si="542"/>
        <v>201903</v>
      </c>
      <c r="AM988" s="2" t="b">
        <f t="shared" si="515"/>
        <v>1</v>
      </c>
      <c r="AN988" s="4" t="e">
        <f t="shared" si="527"/>
        <v>#N/A</v>
      </c>
      <c r="AO988" s="4" t="e">
        <f t="shared" si="528"/>
        <v>#N/A</v>
      </c>
      <c r="AP988" s="2" t="str">
        <f>IF(AD988,
  IF(ISBLANK(H988),
    AP987,
    IF(LEN(H988)=1,
      IF(OR(UPPER(H988)="A",UPPER(H988)="I"),
        EINSTELLUNGEN!$D$21,
        IF(OR(UPPER(H988)="B",UPPER(H988)="M"),
          EINSTELLUNGEN!$D$22,
          IF(OR(UPPER(H988)="C",UPPER(H988)="S"),
            EINSTELLUNGEN!$D$23,
            IF(UPPER(H988)="D",
              EINSTELLUNGEN!$D$24,
              IF(UPPER(H988)="E",
                EINSTELLUNGEN!$D$25,
                UPPER(H988)))))),
      IF(ISNUMBER(H988),
        EINSTELLUNGEN!$D$20&amp;H988,
        UPPER(H988)))),
  "")</f>
        <v/>
      </c>
      <c r="AQ988" s="2" t="str">
        <f t="shared" si="529"/>
        <v/>
      </c>
      <c r="AR988" s="2">
        <f t="shared" si="530"/>
        <v>0</v>
      </c>
      <c r="AS988" s="145">
        <f t="shared" si="531"/>
        <v>0.33333333333333331</v>
      </c>
      <c r="AT988" s="2">
        <f t="shared" si="532"/>
        <v>0</v>
      </c>
      <c r="AU988" s="2">
        <f t="shared" si="533"/>
        <v>0</v>
      </c>
      <c r="AV988" s="2">
        <f t="shared" si="534"/>
        <v>0</v>
      </c>
      <c r="AW988" s="2">
        <f t="shared" si="535"/>
        <v>0</v>
      </c>
      <c r="AX988" s="2">
        <f t="shared" si="516"/>
        <v>0</v>
      </c>
      <c r="AY988" s="2">
        <f t="shared" si="536"/>
        <v>0</v>
      </c>
      <c r="AZ988" s="145" t="e">
        <f t="shared" si="537"/>
        <v>#N/A</v>
      </c>
      <c r="BA988" s="145" t="e">
        <f t="shared" si="538"/>
        <v>#N/A</v>
      </c>
      <c r="BB988" s="145">
        <f t="shared" si="539"/>
        <v>2.083333333333337E-2</v>
      </c>
      <c r="BC988" s="2">
        <f>IF(AM988,
  IF(AND(AL988=$J$31,_xlfn.DAYS(AH988,DATE(AI988,1,1))&lt;7),
    MAX(0,EINSTELLUNGEN!$D$12+1-WEEKDAY(DATE(EINSTELLUNGEN!$D$9,EINSTELLUNGEN!$D$10,1),2)),
    IF(AL988=$J$33,
      MIN(EINSTELLUNGEN!$D$12,WEEKDAY(DATE(EINSTELLUNGEN!$D$9,12,31),2)),
      EINSTELLUNGEN!$D$12
  )) - SUMIF(AL$50:AL$2500,"="&amp;AL988,AX$50:AX$2500),
  0)</f>
        <v>3</v>
      </c>
      <c r="BD988" s="2">
        <f t="shared" si="540"/>
        <v>0.33333333333333331</v>
      </c>
      <c r="BE988" s="2">
        <f t="shared" si="541"/>
        <v>0</v>
      </c>
    </row>
    <row r="989" spans="1:57" ht="10.5" customHeight="1">
      <c r="A989" s="1" t="str">
        <f t="shared" ca="1" si="517"/>
        <v/>
      </c>
      <c r="B989" s="1" t="str">
        <f t="shared" ca="1" si="518"/>
        <v/>
      </c>
      <c r="C989" s="1" t="str">
        <f t="shared" ca="1" si="519"/>
        <v/>
      </c>
      <c r="D989" s="1" t="str">
        <f t="shared" ca="1" si="520"/>
        <v/>
      </c>
      <c r="F989" s="10"/>
      <c r="G989" s="136" t="str">
        <f t="shared" si="521"/>
        <v/>
      </c>
      <c r="H989" s="27"/>
      <c r="I989" s="28"/>
      <c r="J989" s="28"/>
      <c r="K989" s="29"/>
      <c r="L989" s="214"/>
      <c r="M989" s="214"/>
      <c r="N989" s="214"/>
      <c r="O989" s="26" t="str">
        <f t="shared" si="522"/>
        <v/>
      </c>
      <c r="P989" s="218" t="str">
        <f t="shared" si="523"/>
        <v/>
      </c>
      <c r="Q989" s="26" t="str">
        <f t="shared" si="524"/>
        <v/>
      </c>
      <c r="R989" s="22"/>
      <c r="S989" s="99"/>
      <c r="T989" s="10"/>
      <c r="U989" s="229" t="str">
        <f t="shared" si="525"/>
        <v/>
      </c>
      <c r="V989" s="230"/>
      <c r="W989" s="230"/>
      <c r="X989" s="230"/>
      <c r="Y989" s="230"/>
      <c r="Z989" s="22" t="str">
        <f>""</f>
        <v/>
      </c>
      <c r="AB989" s="23" t="str">
        <f t="shared" si="526"/>
        <v/>
      </c>
      <c r="AC989" s="2" t="b">
        <f>COUNT(Q989:Q$2500)&gt;0</f>
        <v>0</v>
      </c>
      <c r="AD989" s="2" t="b">
        <f t="shared" si="509"/>
        <v>0</v>
      </c>
      <c r="AE989" s="2" t="b">
        <f t="shared" si="510"/>
        <v>0</v>
      </c>
      <c r="AF989" s="2" t="b">
        <f t="shared" si="511"/>
        <v>0</v>
      </c>
      <c r="AG989" s="2" t="b">
        <f>OR(
  AND(AC989,NOT(AC990)),
  AND(AF989,WEEKDAY(AH988,2)=EINSTELLUNGEN!$D$12),
  AND(AF989,AH989=$J$35)
)</f>
        <v>0</v>
      </c>
      <c r="AH989" s="2">
        <f>IF(AE989,AH988+IF(WEEKDAY(AH988+1,2)&lt;=EINSTELLUNGEN!$D$12,1,$J$36),AH988)</f>
        <v>42020</v>
      </c>
      <c r="AI989" s="2">
        <f t="shared" si="512"/>
        <v>2019</v>
      </c>
      <c r="AJ989" s="2">
        <f t="shared" si="513"/>
        <v>201901</v>
      </c>
      <c r="AK989" s="2">
        <f t="shared" si="514"/>
        <v>201901</v>
      </c>
      <c r="AL989" s="2">
        <f t="shared" si="542"/>
        <v>201903</v>
      </c>
      <c r="AM989" s="2" t="b">
        <f t="shared" si="515"/>
        <v>1</v>
      </c>
      <c r="AN989" s="4" t="e">
        <f t="shared" si="527"/>
        <v>#N/A</v>
      </c>
      <c r="AO989" s="4" t="e">
        <f t="shared" si="528"/>
        <v>#N/A</v>
      </c>
      <c r="AP989" s="2" t="str">
        <f>IF(AD989,
  IF(ISBLANK(H989),
    AP988,
    IF(LEN(H989)=1,
      IF(OR(UPPER(H989)="A",UPPER(H989)="I"),
        EINSTELLUNGEN!$D$21,
        IF(OR(UPPER(H989)="B",UPPER(H989)="M"),
          EINSTELLUNGEN!$D$22,
          IF(OR(UPPER(H989)="C",UPPER(H989)="S"),
            EINSTELLUNGEN!$D$23,
            IF(UPPER(H989)="D",
              EINSTELLUNGEN!$D$24,
              IF(UPPER(H989)="E",
                EINSTELLUNGEN!$D$25,
                UPPER(H989)))))),
      IF(ISNUMBER(H989),
        EINSTELLUNGEN!$D$20&amp;H989,
        UPPER(H989)))),
  "")</f>
        <v/>
      </c>
      <c r="AQ989" s="2" t="str">
        <f t="shared" si="529"/>
        <v/>
      </c>
      <c r="AR989" s="2">
        <f t="shared" si="530"/>
        <v>0</v>
      </c>
      <c r="AS989" s="145">
        <f t="shared" si="531"/>
        <v>0.33333333333333331</v>
      </c>
      <c r="AT989" s="2">
        <f t="shared" si="532"/>
        <v>0</v>
      </c>
      <c r="AU989" s="2">
        <f t="shared" si="533"/>
        <v>0</v>
      </c>
      <c r="AV989" s="2">
        <f t="shared" si="534"/>
        <v>0</v>
      </c>
      <c r="AW989" s="2">
        <f t="shared" si="535"/>
        <v>0</v>
      </c>
      <c r="AX989" s="2">
        <f t="shared" si="516"/>
        <v>0</v>
      </c>
      <c r="AY989" s="2">
        <f t="shared" si="536"/>
        <v>0</v>
      </c>
      <c r="AZ989" s="145" t="e">
        <f t="shared" si="537"/>
        <v>#N/A</v>
      </c>
      <c r="BA989" s="145" t="e">
        <f t="shared" si="538"/>
        <v>#N/A</v>
      </c>
      <c r="BB989" s="145">
        <f t="shared" si="539"/>
        <v>2.083333333333337E-2</v>
      </c>
      <c r="BC989" s="2">
        <f>IF(AM989,
  IF(AND(AL989=$J$31,_xlfn.DAYS(AH989,DATE(AI989,1,1))&lt;7),
    MAX(0,EINSTELLUNGEN!$D$12+1-WEEKDAY(DATE(EINSTELLUNGEN!$D$9,EINSTELLUNGEN!$D$10,1),2)),
    IF(AL989=$J$33,
      MIN(EINSTELLUNGEN!$D$12,WEEKDAY(DATE(EINSTELLUNGEN!$D$9,12,31),2)),
      EINSTELLUNGEN!$D$12
  )) - SUMIF(AL$50:AL$2500,"="&amp;AL989,AX$50:AX$2500),
  0)</f>
        <v>3</v>
      </c>
      <c r="BD989" s="2">
        <f t="shared" si="540"/>
        <v>0.33333333333333331</v>
      </c>
      <c r="BE989" s="2">
        <f t="shared" si="541"/>
        <v>0</v>
      </c>
    </row>
    <row r="990" spans="1:57" ht="10.5" customHeight="1">
      <c r="A990" s="1" t="str">
        <f t="shared" ca="1" si="517"/>
        <v/>
      </c>
      <c r="B990" s="1" t="str">
        <f t="shared" ca="1" si="518"/>
        <v/>
      </c>
      <c r="C990" s="1" t="str">
        <f t="shared" ca="1" si="519"/>
        <v/>
      </c>
      <c r="D990" s="1" t="str">
        <f t="shared" ca="1" si="520"/>
        <v/>
      </c>
      <c r="F990" s="10"/>
      <c r="G990" s="136" t="str">
        <f t="shared" si="521"/>
        <v/>
      </c>
      <c r="H990" s="27"/>
      <c r="I990" s="28"/>
      <c r="J990" s="28"/>
      <c r="K990" s="29"/>
      <c r="L990" s="214"/>
      <c r="M990" s="214"/>
      <c r="N990" s="214"/>
      <c r="O990" s="26" t="str">
        <f t="shared" si="522"/>
        <v/>
      </c>
      <c r="P990" s="218" t="str">
        <f t="shared" si="523"/>
        <v/>
      </c>
      <c r="Q990" s="26" t="str">
        <f t="shared" si="524"/>
        <v/>
      </c>
      <c r="R990" s="22"/>
      <c r="S990" s="99"/>
      <c r="T990" s="10"/>
      <c r="U990" s="229" t="str">
        <f t="shared" si="525"/>
        <v/>
      </c>
      <c r="V990" s="230"/>
      <c r="W990" s="230"/>
      <c r="X990" s="230"/>
      <c r="Y990" s="230"/>
      <c r="Z990" s="22" t="str">
        <f>""</f>
        <v/>
      </c>
      <c r="AB990" s="23" t="str">
        <f t="shared" si="526"/>
        <v/>
      </c>
      <c r="AC990" s="2" t="b">
        <f>COUNT(Q990:Q$2500)&gt;0</f>
        <v>0</v>
      </c>
      <c r="AD990" s="2" t="b">
        <f t="shared" si="509"/>
        <v>0</v>
      </c>
      <c r="AE990" s="2" t="b">
        <f t="shared" si="510"/>
        <v>0</v>
      </c>
      <c r="AF990" s="2" t="b">
        <f t="shared" si="511"/>
        <v>0</v>
      </c>
      <c r="AG990" s="2" t="b">
        <f>OR(
  AND(AC990,NOT(AC991)),
  AND(AF990,WEEKDAY(AH989,2)=EINSTELLUNGEN!$D$12),
  AND(AF990,AH990=$J$35)
)</f>
        <v>0</v>
      </c>
      <c r="AH990" s="2">
        <f>IF(AE990,AH989+IF(WEEKDAY(AH989+1,2)&lt;=EINSTELLUNGEN!$D$12,1,$J$36),AH989)</f>
        <v>42020</v>
      </c>
      <c r="AI990" s="2">
        <f t="shared" si="512"/>
        <v>2019</v>
      </c>
      <c r="AJ990" s="2">
        <f t="shared" si="513"/>
        <v>201901</v>
      </c>
      <c r="AK990" s="2">
        <f t="shared" si="514"/>
        <v>201901</v>
      </c>
      <c r="AL990" s="2">
        <f t="shared" si="542"/>
        <v>201903</v>
      </c>
      <c r="AM990" s="2" t="b">
        <f t="shared" si="515"/>
        <v>1</v>
      </c>
      <c r="AN990" s="4" t="e">
        <f t="shared" si="527"/>
        <v>#N/A</v>
      </c>
      <c r="AO990" s="4" t="e">
        <f t="shared" si="528"/>
        <v>#N/A</v>
      </c>
      <c r="AP990" s="2" t="str">
        <f>IF(AD990,
  IF(ISBLANK(H990),
    AP989,
    IF(LEN(H990)=1,
      IF(OR(UPPER(H990)="A",UPPER(H990)="I"),
        EINSTELLUNGEN!$D$21,
        IF(OR(UPPER(H990)="B",UPPER(H990)="M"),
          EINSTELLUNGEN!$D$22,
          IF(OR(UPPER(H990)="C",UPPER(H990)="S"),
            EINSTELLUNGEN!$D$23,
            IF(UPPER(H990)="D",
              EINSTELLUNGEN!$D$24,
              IF(UPPER(H990)="E",
                EINSTELLUNGEN!$D$25,
                UPPER(H990)))))),
      IF(ISNUMBER(H990),
        EINSTELLUNGEN!$D$20&amp;H990,
        UPPER(H990)))),
  "")</f>
        <v/>
      </c>
      <c r="AQ990" s="2" t="str">
        <f t="shared" si="529"/>
        <v/>
      </c>
      <c r="AR990" s="2">
        <f t="shared" si="530"/>
        <v>0</v>
      </c>
      <c r="AS990" s="145">
        <f t="shared" si="531"/>
        <v>0.33333333333333331</v>
      </c>
      <c r="AT990" s="2">
        <f t="shared" si="532"/>
        <v>0</v>
      </c>
      <c r="AU990" s="2">
        <f t="shared" si="533"/>
        <v>0</v>
      </c>
      <c r="AV990" s="2">
        <f t="shared" si="534"/>
        <v>0</v>
      </c>
      <c r="AW990" s="2">
        <f t="shared" si="535"/>
        <v>0</v>
      </c>
      <c r="AX990" s="2">
        <f t="shared" si="516"/>
        <v>0</v>
      </c>
      <c r="AY990" s="2">
        <f t="shared" si="536"/>
        <v>0</v>
      </c>
      <c r="AZ990" s="145" t="e">
        <f t="shared" si="537"/>
        <v>#N/A</v>
      </c>
      <c r="BA990" s="145" t="e">
        <f t="shared" si="538"/>
        <v>#N/A</v>
      </c>
      <c r="BB990" s="145">
        <f t="shared" si="539"/>
        <v>2.083333333333337E-2</v>
      </c>
      <c r="BC990" s="2">
        <f>IF(AM990,
  IF(AND(AL990=$J$31,_xlfn.DAYS(AH990,DATE(AI990,1,1))&lt;7),
    MAX(0,EINSTELLUNGEN!$D$12+1-WEEKDAY(DATE(EINSTELLUNGEN!$D$9,EINSTELLUNGEN!$D$10,1),2)),
    IF(AL990=$J$33,
      MIN(EINSTELLUNGEN!$D$12,WEEKDAY(DATE(EINSTELLUNGEN!$D$9,12,31),2)),
      EINSTELLUNGEN!$D$12
  )) - SUMIF(AL$50:AL$2500,"="&amp;AL990,AX$50:AX$2500),
  0)</f>
        <v>3</v>
      </c>
      <c r="BD990" s="2">
        <f t="shared" si="540"/>
        <v>0.33333333333333331</v>
      </c>
      <c r="BE990" s="2">
        <f t="shared" si="541"/>
        <v>0</v>
      </c>
    </row>
    <row r="991" spans="1:57" ht="10.5" customHeight="1">
      <c r="A991" s="1" t="str">
        <f t="shared" ca="1" si="517"/>
        <v/>
      </c>
      <c r="B991" s="1" t="str">
        <f t="shared" ca="1" si="518"/>
        <v/>
      </c>
      <c r="C991" s="1" t="str">
        <f t="shared" ca="1" si="519"/>
        <v/>
      </c>
      <c r="D991" s="1" t="str">
        <f t="shared" ca="1" si="520"/>
        <v/>
      </c>
      <c r="F991" s="10"/>
      <c r="G991" s="136" t="str">
        <f t="shared" si="521"/>
        <v/>
      </c>
      <c r="H991" s="27"/>
      <c r="I991" s="28"/>
      <c r="J991" s="28"/>
      <c r="K991" s="29"/>
      <c r="L991" s="214"/>
      <c r="M991" s="214"/>
      <c r="N991" s="214"/>
      <c r="O991" s="26" t="str">
        <f t="shared" si="522"/>
        <v/>
      </c>
      <c r="P991" s="218" t="str">
        <f t="shared" si="523"/>
        <v/>
      </c>
      <c r="Q991" s="26" t="str">
        <f t="shared" si="524"/>
        <v/>
      </c>
      <c r="R991" s="22"/>
      <c r="S991" s="99"/>
      <c r="T991" s="10"/>
      <c r="U991" s="229" t="str">
        <f t="shared" si="525"/>
        <v/>
      </c>
      <c r="V991" s="230"/>
      <c r="W991" s="230"/>
      <c r="X991" s="230"/>
      <c r="Y991" s="230"/>
      <c r="Z991" s="22" t="str">
        <f>""</f>
        <v/>
      </c>
      <c r="AB991" s="23" t="str">
        <f t="shared" si="526"/>
        <v/>
      </c>
      <c r="AC991" s="2" t="b">
        <f>COUNT(Q991:Q$2500)&gt;0</f>
        <v>0</v>
      </c>
      <c r="AD991" s="2" t="b">
        <f t="shared" si="509"/>
        <v>0</v>
      </c>
      <c r="AE991" s="2" t="b">
        <f t="shared" si="510"/>
        <v>0</v>
      </c>
      <c r="AF991" s="2" t="b">
        <f t="shared" si="511"/>
        <v>0</v>
      </c>
      <c r="AG991" s="2" t="b">
        <f>OR(
  AND(AC991,NOT(AC992)),
  AND(AF991,WEEKDAY(AH990,2)=EINSTELLUNGEN!$D$12),
  AND(AF991,AH991=$J$35)
)</f>
        <v>0</v>
      </c>
      <c r="AH991" s="2">
        <f>IF(AE991,AH990+IF(WEEKDAY(AH990+1,2)&lt;=EINSTELLUNGEN!$D$12,1,$J$36),AH990)</f>
        <v>42020</v>
      </c>
      <c r="AI991" s="2">
        <f t="shared" si="512"/>
        <v>2019</v>
      </c>
      <c r="AJ991" s="2">
        <f t="shared" si="513"/>
        <v>201901</v>
      </c>
      <c r="AK991" s="2">
        <f t="shared" si="514"/>
        <v>201901</v>
      </c>
      <c r="AL991" s="2">
        <f t="shared" si="542"/>
        <v>201903</v>
      </c>
      <c r="AM991" s="2" t="b">
        <f t="shared" si="515"/>
        <v>1</v>
      </c>
      <c r="AN991" s="4" t="e">
        <f t="shared" si="527"/>
        <v>#N/A</v>
      </c>
      <c r="AO991" s="4" t="e">
        <f t="shared" si="528"/>
        <v>#N/A</v>
      </c>
      <c r="AP991" s="2" t="str">
        <f>IF(AD991,
  IF(ISBLANK(H991),
    AP990,
    IF(LEN(H991)=1,
      IF(OR(UPPER(H991)="A",UPPER(H991)="I"),
        EINSTELLUNGEN!$D$21,
        IF(OR(UPPER(H991)="B",UPPER(H991)="M"),
          EINSTELLUNGEN!$D$22,
          IF(OR(UPPER(H991)="C",UPPER(H991)="S"),
            EINSTELLUNGEN!$D$23,
            IF(UPPER(H991)="D",
              EINSTELLUNGEN!$D$24,
              IF(UPPER(H991)="E",
                EINSTELLUNGEN!$D$25,
                UPPER(H991)))))),
      IF(ISNUMBER(H991),
        EINSTELLUNGEN!$D$20&amp;H991,
        UPPER(H991)))),
  "")</f>
        <v/>
      </c>
      <c r="AQ991" s="2" t="str">
        <f t="shared" si="529"/>
        <v/>
      </c>
      <c r="AR991" s="2">
        <f t="shared" si="530"/>
        <v>0</v>
      </c>
      <c r="AS991" s="145">
        <f t="shared" si="531"/>
        <v>0.33333333333333331</v>
      </c>
      <c r="AT991" s="2">
        <f t="shared" si="532"/>
        <v>0</v>
      </c>
      <c r="AU991" s="2">
        <f t="shared" si="533"/>
        <v>0</v>
      </c>
      <c r="AV991" s="2">
        <f t="shared" si="534"/>
        <v>0</v>
      </c>
      <c r="AW991" s="2">
        <f t="shared" si="535"/>
        <v>0</v>
      </c>
      <c r="AX991" s="2">
        <f t="shared" si="516"/>
        <v>0</v>
      </c>
      <c r="AY991" s="2">
        <f t="shared" si="536"/>
        <v>0</v>
      </c>
      <c r="AZ991" s="145" t="e">
        <f t="shared" si="537"/>
        <v>#N/A</v>
      </c>
      <c r="BA991" s="145" t="e">
        <f t="shared" si="538"/>
        <v>#N/A</v>
      </c>
      <c r="BB991" s="145">
        <f t="shared" si="539"/>
        <v>2.083333333333337E-2</v>
      </c>
      <c r="BC991" s="2">
        <f>IF(AM991,
  IF(AND(AL991=$J$31,_xlfn.DAYS(AH991,DATE(AI991,1,1))&lt;7),
    MAX(0,EINSTELLUNGEN!$D$12+1-WEEKDAY(DATE(EINSTELLUNGEN!$D$9,EINSTELLUNGEN!$D$10,1),2)),
    IF(AL991=$J$33,
      MIN(EINSTELLUNGEN!$D$12,WEEKDAY(DATE(EINSTELLUNGEN!$D$9,12,31),2)),
      EINSTELLUNGEN!$D$12
  )) - SUMIF(AL$50:AL$2500,"="&amp;AL991,AX$50:AX$2500),
  0)</f>
        <v>3</v>
      </c>
      <c r="BD991" s="2">
        <f t="shared" si="540"/>
        <v>0.33333333333333331</v>
      </c>
      <c r="BE991" s="2">
        <f t="shared" si="541"/>
        <v>0</v>
      </c>
    </row>
    <row r="992" spans="1:57" ht="10.5" customHeight="1">
      <c r="A992" s="1" t="str">
        <f t="shared" ca="1" si="517"/>
        <v/>
      </c>
      <c r="B992" s="1" t="str">
        <f t="shared" ca="1" si="518"/>
        <v/>
      </c>
      <c r="C992" s="1" t="str">
        <f t="shared" ca="1" si="519"/>
        <v/>
      </c>
      <c r="D992" s="1" t="str">
        <f t="shared" ca="1" si="520"/>
        <v/>
      </c>
      <c r="F992" s="10"/>
      <c r="G992" s="136" t="str">
        <f t="shared" si="521"/>
        <v/>
      </c>
      <c r="H992" s="27"/>
      <c r="I992" s="28"/>
      <c r="J992" s="28"/>
      <c r="K992" s="29"/>
      <c r="L992" s="214"/>
      <c r="M992" s="214"/>
      <c r="N992" s="214"/>
      <c r="O992" s="26" t="str">
        <f t="shared" si="522"/>
        <v/>
      </c>
      <c r="P992" s="218" t="str">
        <f t="shared" si="523"/>
        <v/>
      </c>
      <c r="Q992" s="26" t="str">
        <f t="shared" si="524"/>
        <v/>
      </c>
      <c r="R992" s="22"/>
      <c r="S992" s="99"/>
      <c r="T992" s="10"/>
      <c r="U992" s="229" t="str">
        <f t="shared" si="525"/>
        <v/>
      </c>
      <c r="V992" s="230"/>
      <c r="W992" s="230"/>
      <c r="X992" s="230"/>
      <c r="Y992" s="230"/>
      <c r="Z992" s="22" t="str">
        <f>""</f>
        <v/>
      </c>
      <c r="AB992" s="23" t="str">
        <f t="shared" si="526"/>
        <v/>
      </c>
      <c r="AC992" s="2" t="b">
        <f>COUNT(Q992:Q$2500)&gt;0</f>
        <v>0</v>
      </c>
      <c r="AD992" s="2" t="b">
        <f t="shared" si="509"/>
        <v>0</v>
      </c>
      <c r="AE992" s="2" t="b">
        <f t="shared" si="510"/>
        <v>0</v>
      </c>
      <c r="AF992" s="2" t="b">
        <f t="shared" si="511"/>
        <v>0</v>
      </c>
      <c r="AG992" s="2" t="b">
        <f>OR(
  AND(AC992,NOT(AC993)),
  AND(AF992,WEEKDAY(AH991,2)=EINSTELLUNGEN!$D$12),
  AND(AF992,AH992=$J$35)
)</f>
        <v>0</v>
      </c>
      <c r="AH992" s="2">
        <f>IF(AE992,AH991+IF(WEEKDAY(AH991+1,2)&lt;=EINSTELLUNGEN!$D$12,1,$J$36),AH991)</f>
        <v>42020</v>
      </c>
      <c r="AI992" s="2">
        <f t="shared" si="512"/>
        <v>2019</v>
      </c>
      <c r="AJ992" s="2">
        <f t="shared" si="513"/>
        <v>201901</v>
      </c>
      <c r="AK992" s="2">
        <f t="shared" si="514"/>
        <v>201901</v>
      </c>
      <c r="AL992" s="2">
        <f t="shared" si="542"/>
        <v>201903</v>
      </c>
      <c r="AM992" s="2" t="b">
        <f t="shared" si="515"/>
        <v>1</v>
      </c>
      <c r="AN992" s="4" t="e">
        <f t="shared" si="527"/>
        <v>#N/A</v>
      </c>
      <c r="AO992" s="4" t="e">
        <f t="shared" si="528"/>
        <v>#N/A</v>
      </c>
      <c r="AP992" s="2" t="str">
        <f>IF(AD992,
  IF(ISBLANK(H992),
    AP991,
    IF(LEN(H992)=1,
      IF(OR(UPPER(H992)="A",UPPER(H992)="I"),
        EINSTELLUNGEN!$D$21,
        IF(OR(UPPER(H992)="B",UPPER(H992)="M"),
          EINSTELLUNGEN!$D$22,
          IF(OR(UPPER(H992)="C",UPPER(H992)="S"),
            EINSTELLUNGEN!$D$23,
            IF(UPPER(H992)="D",
              EINSTELLUNGEN!$D$24,
              IF(UPPER(H992)="E",
                EINSTELLUNGEN!$D$25,
                UPPER(H992)))))),
      IF(ISNUMBER(H992),
        EINSTELLUNGEN!$D$20&amp;H992,
        UPPER(H992)))),
  "")</f>
        <v/>
      </c>
      <c r="AQ992" s="2" t="str">
        <f t="shared" si="529"/>
        <v/>
      </c>
      <c r="AR992" s="2">
        <f t="shared" si="530"/>
        <v>0</v>
      </c>
      <c r="AS992" s="145">
        <f t="shared" si="531"/>
        <v>0.33333333333333331</v>
      </c>
      <c r="AT992" s="2">
        <f t="shared" si="532"/>
        <v>0</v>
      </c>
      <c r="AU992" s="2">
        <f t="shared" si="533"/>
        <v>0</v>
      </c>
      <c r="AV992" s="2">
        <f t="shared" si="534"/>
        <v>0</v>
      </c>
      <c r="AW992" s="2">
        <f t="shared" si="535"/>
        <v>0</v>
      </c>
      <c r="AX992" s="2">
        <f t="shared" si="516"/>
        <v>0</v>
      </c>
      <c r="AY992" s="2">
        <f t="shared" si="536"/>
        <v>0</v>
      </c>
      <c r="AZ992" s="145" t="e">
        <f t="shared" si="537"/>
        <v>#N/A</v>
      </c>
      <c r="BA992" s="145" t="e">
        <f t="shared" si="538"/>
        <v>#N/A</v>
      </c>
      <c r="BB992" s="145">
        <f t="shared" si="539"/>
        <v>2.083333333333337E-2</v>
      </c>
      <c r="BC992" s="2">
        <f>IF(AM992,
  IF(AND(AL992=$J$31,_xlfn.DAYS(AH992,DATE(AI992,1,1))&lt;7),
    MAX(0,EINSTELLUNGEN!$D$12+1-WEEKDAY(DATE(EINSTELLUNGEN!$D$9,EINSTELLUNGEN!$D$10,1),2)),
    IF(AL992=$J$33,
      MIN(EINSTELLUNGEN!$D$12,WEEKDAY(DATE(EINSTELLUNGEN!$D$9,12,31),2)),
      EINSTELLUNGEN!$D$12
  )) - SUMIF(AL$50:AL$2500,"="&amp;AL992,AX$50:AX$2500),
  0)</f>
        <v>3</v>
      </c>
      <c r="BD992" s="2">
        <f t="shared" si="540"/>
        <v>0.33333333333333331</v>
      </c>
      <c r="BE992" s="2">
        <f t="shared" si="541"/>
        <v>0</v>
      </c>
    </row>
    <row r="993" spans="1:57" ht="10.5" customHeight="1">
      <c r="A993" s="1" t="str">
        <f t="shared" ca="1" si="517"/>
        <v/>
      </c>
      <c r="B993" s="1" t="str">
        <f t="shared" ca="1" si="518"/>
        <v/>
      </c>
      <c r="C993" s="1" t="str">
        <f t="shared" ca="1" si="519"/>
        <v/>
      </c>
      <c r="D993" s="1" t="str">
        <f t="shared" ca="1" si="520"/>
        <v/>
      </c>
      <c r="F993" s="10"/>
      <c r="G993" s="136" t="str">
        <f t="shared" si="521"/>
        <v/>
      </c>
      <c r="H993" s="27"/>
      <c r="I993" s="28"/>
      <c r="J993" s="28"/>
      <c r="K993" s="29"/>
      <c r="L993" s="214"/>
      <c r="M993" s="214"/>
      <c r="N993" s="214"/>
      <c r="O993" s="26" t="str">
        <f t="shared" si="522"/>
        <v/>
      </c>
      <c r="P993" s="218" t="str">
        <f t="shared" si="523"/>
        <v/>
      </c>
      <c r="Q993" s="26" t="str">
        <f t="shared" si="524"/>
        <v/>
      </c>
      <c r="R993" s="22"/>
      <c r="S993" s="99"/>
      <c r="T993" s="10"/>
      <c r="U993" s="229" t="str">
        <f t="shared" si="525"/>
        <v/>
      </c>
      <c r="V993" s="230"/>
      <c r="W993" s="230"/>
      <c r="X993" s="230"/>
      <c r="Y993" s="230"/>
      <c r="Z993" s="22" t="str">
        <f>""</f>
        <v/>
      </c>
      <c r="AB993" s="23" t="str">
        <f t="shared" si="526"/>
        <v/>
      </c>
      <c r="AC993" s="2" t="b">
        <f>COUNT(Q993:Q$2500)&gt;0</f>
        <v>0</v>
      </c>
      <c r="AD993" s="2" t="b">
        <f t="shared" si="509"/>
        <v>0</v>
      </c>
      <c r="AE993" s="2" t="b">
        <f t="shared" si="510"/>
        <v>0</v>
      </c>
      <c r="AF993" s="2" t="b">
        <f t="shared" si="511"/>
        <v>0</v>
      </c>
      <c r="AG993" s="2" t="b">
        <f>OR(
  AND(AC993,NOT(AC994)),
  AND(AF993,WEEKDAY(AH992,2)=EINSTELLUNGEN!$D$12),
  AND(AF993,AH993=$J$35)
)</f>
        <v>0</v>
      </c>
      <c r="AH993" s="2">
        <f>IF(AE993,AH992+IF(WEEKDAY(AH992+1,2)&lt;=EINSTELLUNGEN!$D$12,1,$J$36),AH992)</f>
        <v>42020</v>
      </c>
      <c r="AI993" s="2">
        <f t="shared" si="512"/>
        <v>2019</v>
      </c>
      <c r="AJ993" s="2">
        <f t="shared" si="513"/>
        <v>201901</v>
      </c>
      <c r="AK993" s="2">
        <f t="shared" si="514"/>
        <v>201901</v>
      </c>
      <c r="AL993" s="2">
        <f t="shared" si="542"/>
        <v>201903</v>
      </c>
      <c r="AM993" s="2" t="b">
        <f t="shared" si="515"/>
        <v>1</v>
      </c>
      <c r="AN993" s="4" t="e">
        <f t="shared" si="527"/>
        <v>#N/A</v>
      </c>
      <c r="AO993" s="4" t="e">
        <f t="shared" si="528"/>
        <v>#N/A</v>
      </c>
      <c r="AP993" s="2" t="str">
        <f>IF(AD993,
  IF(ISBLANK(H993),
    AP992,
    IF(LEN(H993)=1,
      IF(OR(UPPER(H993)="A",UPPER(H993)="I"),
        EINSTELLUNGEN!$D$21,
        IF(OR(UPPER(H993)="B",UPPER(H993)="M"),
          EINSTELLUNGEN!$D$22,
          IF(OR(UPPER(H993)="C",UPPER(H993)="S"),
            EINSTELLUNGEN!$D$23,
            IF(UPPER(H993)="D",
              EINSTELLUNGEN!$D$24,
              IF(UPPER(H993)="E",
                EINSTELLUNGEN!$D$25,
                UPPER(H993)))))),
      IF(ISNUMBER(H993),
        EINSTELLUNGEN!$D$20&amp;H993,
        UPPER(H993)))),
  "")</f>
        <v/>
      </c>
      <c r="AQ993" s="2" t="str">
        <f t="shared" si="529"/>
        <v/>
      </c>
      <c r="AR993" s="2">
        <f t="shared" si="530"/>
        <v>0</v>
      </c>
      <c r="AS993" s="145">
        <f t="shared" si="531"/>
        <v>0.33333333333333331</v>
      </c>
      <c r="AT993" s="2">
        <f t="shared" si="532"/>
        <v>0</v>
      </c>
      <c r="AU993" s="2">
        <f t="shared" si="533"/>
        <v>0</v>
      </c>
      <c r="AV993" s="2">
        <f t="shared" si="534"/>
        <v>0</v>
      </c>
      <c r="AW993" s="2">
        <f t="shared" si="535"/>
        <v>0</v>
      </c>
      <c r="AX993" s="2">
        <f t="shared" si="516"/>
        <v>0</v>
      </c>
      <c r="AY993" s="2">
        <f t="shared" si="536"/>
        <v>0</v>
      </c>
      <c r="AZ993" s="145" t="e">
        <f t="shared" si="537"/>
        <v>#N/A</v>
      </c>
      <c r="BA993" s="145" t="e">
        <f t="shared" si="538"/>
        <v>#N/A</v>
      </c>
      <c r="BB993" s="145">
        <f t="shared" si="539"/>
        <v>2.083333333333337E-2</v>
      </c>
      <c r="BC993" s="2">
        <f>IF(AM993,
  IF(AND(AL993=$J$31,_xlfn.DAYS(AH993,DATE(AI993,1,1))&lt;7),
    MAX(0,EINSTELLUNGEN!$D$12+1-WEEKDAY(DATE(EINSTELLUNGEN!$D$9,EINSTELLUNGEN!$D$10,1),2)),
    IF(AL993=$J$33,
      MIN(EINSTELLUNGEN!$D$12,WEEKDAY(DATE(EINSTELLUNGEN!$D$9,12,31),2)),
      EINSTELLUNGEN!$D$12
  )) - SUMIF(AL$50:AL$2500,"="&amp;AL993,AX$50:AX$2500),
  0)</f>
        <v>3</v>
      </c>
      <c r="BD993" s="2">
        <f t="shared" si="540"/>
        <v>0.33333333333333331</v>
      </c>
      <c r="BE993" s="2">
        <f t="shared" si="541"/>
        <v>0</v>
      </c>
    </row>
    <row r="994" spans="1:57" ht="10.5" customHeight="1">
      <c r="A994" s="1" t="str">
        <f t="shared" ca="1" si="517"/>
        <v/>
      </c>
      <c r="B994" s="1" t="str">
        <f t="shared" ca="1" si="518"/>
        <v/>
      </c>
      <c r="C994" s="1" t="str">
        <f t="shared" ca="1" si="519"/>
        <v/>
      </c>
      <c r="D994" s="1" t="str">
        <f t="shared" ca="1" si="520"/>
        <v/>
      </c>
      <c r="F994" s="10"/>
      <c r="G994" s="136" t="str">
        <f t="shared" si="521"/>
        <v/>
      </c>
      <c r="H994" s="27"/>
      <c r="I994" s="28"/>
      <c r="J994" s="28"/>
      <c r="K994" s="29"/>
      <c r="L994" s="214"/>
      <c r="M994" s="214"/>
      <c r="N994" s="214"/>
      <c r="O994" s="26" t="str">
        <f t="shared" si="522"/>
        <v/>
      </c>
      <c r="P994" s="218" t="str">
        <f t="shared" si="523"/>
        <v/>
      </c>
      <c r="Q994" s="26" t="str">
        <f t="shared" si="524"/>
        <v/>
      </c>
      <c r="R994" s="22"/>
      <c r="S994" s="99"/>
      <c r="T994" s="10"/>
      <c r="U994" s="229" t="str">
        <f t="shared" si="525"/>
        <v/>
      </c>
      <c r="V994" s="230"/>
      <c r="W994" s="230"/>
      <c r="X994" s="230"/>
      <c r="Y994" s="230"/>
      <c r="Z994" s="22" t="str">
        <f>""</f>
        <v/>
      </c>
      <c r="AB994" s="23" t="str">
        <f t="shared" si="526"/>
        <v/>
      </c>
      <c r="AC994" s="2" t="b">
        <f>COUNT(Q994:Q$2500)&gt;0</f>
        <v>0</v>
      </c>
      <c r="AD994" s="2" t="b">
        <f t="shared" si="509"/>
        <v>0</v>
      </c>
      <c r="AE994" s="2" t="b">
        <f t="shared" si="510"/>
        <v>0</v>
      </c>
      <c r="AF994" s="2" t="b">
        <f t="shared" si="511"/>
        <v>0</v>
      </c>
      <c r="AG994" s="2" t="b">
        <f>OR(
  AND(AC994,NOT(AC995)),
  AND(AF994,WEEKDAY(AH993,2)=EINSTELLUNGEN!$D$12),
  AND(AF994,AH994=$J$35)
)</f>
        <v>0</v>
      </c>
      <c r="AH994" s="2">
        <f>IF(AE994,AH993+IF(WEEKDAY(AH993+1,2)&lt;=EINSTELLUNGEN!$D$12,1,$J$36),AH993)</f>
        <v>42020</v>
      </c>
      <c r="AI994" s="2">
        <f t="shared" si="512"/>
        <v>2019</v>
      </c>
      <c r="AJ994" s="2">
        <f t="shared" si="513"/>
        <v>201901</v>
      </c>
      <c r="AK994" s="2">
        <f t="shared" si="514"/>
        <v>201901</v>
      </c>
      <c r="AL994" s="2">
        <f t="shared" si="542"/>
        <v>201903</v>
      </c>
      <c r="AM994" s="2" t="b">
        <f t="shared" si="515"/>
        <v>1</v>
      </c>
      <c r="AN994" s="4" t="e">
        <f t="shared" si="527"/>
        <v>#N/A</v>
      </c>
      <c r="AO994" s="4" t="e">
        <f t="shared" si="528"/>
        <v>#N/A</v>
      </c>
      <c r="AP994" s="2" t="str">
        <f>IF(AD994,
  IF(ISBLANK(H994),
    AP993,
    IF(LEN(H994)=1,
      IF(OR(UPPER(H994)="A",UPPER(H994)="I"),
        EINSTELLUNGEN!$D$21,
        IF(OR(UPPER(H994)="B",UPPER(H994)="M"),
          EINSTELLUNGEN!$D$22,
          IF(OR(UPPER(H994)="C",UPPER(H994)="S"),
            EINSTELLUNGEN!$D$23,
            IF(UPPER(H994)="D",
              EINSTELLUNGEN!$D$24,
              IF(UPPER(H994)="E",
                EINSTELLUNGEN!$D$25,
                UPPER(H994)))))),
      IF(ISNUMBER(H994),
        EINSTELLUNGEN!$D$20&amp;H994,
        UPPER(H994)))),
  "")</f>
        <v/>
      </c>
      <c r="AQ994" s="2" t="str">
        <f t="shared" si="529"/>
        <v/>
      </c>
      <c r="AR994" s="2">
        <f t="shared" si="530"/>
        <v>0</v>
      </c>
      <c r="AS994" s="145">
        <f t="shared" si="531"/>
        <v>0.33333333333333331</v>
      </c>
      <c r="AT994" s="2">
        <f t="shared" si="532"/>
        <v>0</v>
      </c>
      <c r="AU994" s="2">
        <f t="shared" si="533"/>
        <v>0</v>
      </c>
      <c r="AV994" s="2">
        <f t="shared" si="534"/>
        <v>0</v>
      </c>
      <c r="AW994" s="2">
        <f t="shared" si="535"/>
        <v>0</v>
      </c>
      <c r="AX994" s="2">
        <f t="shared" si="516"/>
        <v>0</v>
      </c>
      <c r="AY994" s="2">
        <f t="shared" si="536"/>
        <v>0</v>
      </c>
      <c r="AZ994" s="145" t="e">
        <f t="shared" si="537"/>
        <v>#N/A</v>
      </c>
      <c r="BA994" s="145" t="e">
        <f t="shared" si="538"/>
        <v>#N/A</v>
      </c>
      <c r="BB994" s="145">
        <f t="shared" si="539"/>
        <v>2.083333333333337E-2</v>
      </c>
      <c r="BC994" s="2">
        <f>IF(AM994,
  IF(AND(AL994=$J$31,_xlfn.DAYS(AH994,DATE(AI994,1,1))&lt;7),
    MAX(0,EINSTELLUNGEN!$D$12+1-WEEKDAY(DATE(EINSTELLUNGEN!$D$9,EINSTELLUNGEN!$D$10,1),2)),
    IF(AL994=$J$33,
      MIN(EINSTELLUNGEN!$D$12,WEEKDAY(DATE(EINSTELLUNGEN!$D$9,12,31),2)),
      EINSTELLUNGEN!$D$12
  )) - SUMIF(AL$50:AL$2500,"="&amp;AL994,AX$50:AX$2500),
  0)</f>
        <v>3</v>
      </c>
      <c r="BD994" s="2">
        <f t="shared" si="540"/>
        <v>0.33333333333333331</v>
      </c>
      <c r="BE994" s="2">
        <f t="shared" si="541"/>
        <v>0</v>
      </c>
    </row>
    <row r="995" spans="1:57" ht="10.5" customHeight="1">
      <c r="A995" s="1" t="str">
        <f t="shared" ca="1" si="517"/>
        <v/>
      </c>
      <c r="B995" s="1" t="str">
        <f t="shared" ca="1" si="518"/>
        <v/>
      </c>
      <c r="C995" s="1" t="str">
        <f t="shared" ca="1" si="519"/>
        <v/>
      </c>
      <c r="D995" s="1" t="str">
        <f t="shared" ca="1" si="520"/>
        <v/>
      </c>
      <c r="F995" s="10"/>
      <c r="G995" s="136" t="str">
        <f t="shared" si="521"/>
        <v/>
      </c>
      <c r="H995" s="27"/>
      <c r="I995" s="28"/>
      <c r="J995" s="28"/>
      <c r="K995" s="29"/>
      <c r="L995" s="214"/>
      <c r="M995" s="214"/>
      <c r="N995" s="214"/>
      <c r="O995" s="26" t="str">
        <f t="shared" si="522"/>
        <v/>
      </c>
      <c r="P995" s="218" t="str">
        <f t="shared" si="523"/>
        <v/>
      </c>
      <c r="Q995" s="26" t="str">
        <f t="shared" si="524"/>
        <v/>
      </c>
      <c r="R995" s="22"/>
      <c r="S995" s="99"/>
      <c r="T995" s="10"/>
      <c r="U995" s="229" t="str">
        <f t="shared" si="525"/>
        <v/>
      </c>
      <c r="V995" s="230"/>
      <c r="W995" s="230"/>
      <c r="X995" s="230"/>
      <c r="Y995" s="230"/>
      <c r="Z995" s="22" t="str">
        <f>""</f>
        <v/>
      </c>
      <c r="AB995" s="23" t="str">
        <f t="shared" si="526"/>
        <v/>
      </c>
      <c r="AC995" s="2" t="b">
        <f>COUNT(Q995:Q$2500)&gt;0</f>
        <v>0</v>
      </c>
      <c r="AD995" s="2" t="b">
        <f t="shared" si="509"/>
        <v>0</v>
      </c>
      <c r="AE995" s="2" t="b">
        <f t="shared" si="510"/>
        <v>0</v>
      </c>
      <c r="AF995" s="2" t="b">
        <f t="shared" si="511"/>
        <v>0</v>
      </c>
      <c r="AG995" s="2" t="b">
        <f>OR(
  AND(AC995,NOT(AC996)),
  AND(AF995,WEEKDAY(AH994,2)=EINSTELLUNGEN!$D$12),
  AND(AF995,AH995=$J$35)
)</f>
        <v>0</v>
      </c>
      <c r="AH995" s="2">
        <f>IF(AE995,AH994+IF(WEEKDAY(AH994+1,2)&lt;=EINSTELLUNGEN!$D$12,1,$J$36),AH994)</f>
        <v>42020</v>
      </c>
      <c r="AI995" s="2">
        <f t="shared" si="512"/>
        <v>2019</v>
      </c>
      <c r="AJ995" s="2">
        <f t="shared" si="513"/>
        <v>201901</v>
      </c>
      <c r="AK995" s="2">
        <f t="shared" si="514"/>
        <v>201901</v>
      </c>
      <c r="AL995" s="2">
        <f t="shared" si="542"/>
        <v>201903</v>
      </c>
      <c r="AM995" s="2" t="b">
        <f t="shared" si="515"/>
        <v>1</v>
      </c>
      <c r="AN995" s="4" t="e">
        <f t="shared" si="527"/>
        <v>#N/A</v>
      </c>
      <c r="AO995" s="4" t="e">
        <f t="shared" si="528"/>
        <v>#N/A</v>
      </c>
      <c r="AP995" s="2" t="str">
        <f>IF(AD995,
  IF(ISBLANK(H995),
    AP994,
    IF(LEN(H995)=1,
      IF(OR(UPPER(H995)="A",UPPER(H995)="I"),
        EINSTELLUNGEN!$D$21,
        IF(OR(UPPER(H995)="B",UPPER(H995)="M"),
          EINSTELLUNGEN!$D$22,
          IF(OR(UPPER(H995)="C",UPPER(H995)="S"),
            EINSTELLUNGEN!$D$23,
            IF(UPPER(H995)="D",
              EINSTELLUNGEN!$D$24,
              IF(UPPER(H995)="E",
                EINSTELLUNGEN!$D$25,
                UPPER(H995)))))),
      IF(ISNUMBER(H995),
        EINSTELLUNGEN!$D$20&amp;H995,
        UPPER(H995)))),
  "")</f>
        <v/>
      </c>
      <c r="AQ995" s="2" t="str">
        <f t="shared" si="529"/>
        <v/>
      </c>
      <c r="AR995" s="2">
        <f t="shared" si="530"/>
        <v>0</v>
      </c>
      <c r="AS995" s="145">
        <f t="shared" si="531"/>
        <v>0.33333333333333331</v>
      </c>
      <c r="AT995" s="2">
        <f t="shared" si="532"/>
        <v>0</v>
      </c>
      <c r="AU995" s="2">
        <f t="shared" si="533"/>
        <v>0</v>
      </c>
      <c r="AV995" s="2">
        <f t="shared" si="534"/>
        <v>0</v>
      </c>
      <c r="AW995" s="2">
        <f t="shared" si="535"/>
        <v>0</v>
      </c>
      <c r="AX995" s="2">
        <f t="shared" si="516"/>
        <v>0</v>
      </c>
      <c r="AY995" s="2">
        <f t="shared" si="536"/>
        <v>0</v>
      </c>
      <c r="AZ995" s="145" t="e">
        <f t="shared" si="537"/>
        <v>#N/A</v>
      </c>
      <c r="BA995" s="145" t="e">
        <f t="shared" si="538"/>
        <v>#N/A</v>
      </c>
      <c r="BB995" s="145">
        <f t="shared" si="539"/>
        <v>2.083333333333337E-2</v>
      </c>
      <c r="BC995" s="2">
        <f>IF(AM995,
  IF(AND(AL995=$J$31,_xlfn.DAYS(AH995,DATE(AI995,1,1))&lt;7),
    MAX(0,EINSTELLUNGEN!$D$12+1-WEEKDAY(DATE(EINSTELLUNGEN!$D$9,EINSTELLUNGEN!$D$10,1),2)),
    IF(AL995=$J$33,
      MIN(EINSTELLUNGEN!$D$12,WEEKDAY(DATE(EINSTELLUNGEN!$D$9,12,31),2)),
      EINSTELLUNGEN!$D$12
  )) - SUMIF(AL$50:AL$2500,"="&amp;AL995,AX$50:AX$2500),
  0)</f>
        <v>3</v>
      </c>
      <c r="BD995" s="2">
        <f t="shared" si="540"/>
        <v>0.33333333333333331</v>
      </c>
      <c r="BE995" s="2">
        <f t="shared" si="541"/>
        <v>0</v>
      </c>
    </row>
    <row r="996" spans="1:57" ht="10.5" customHeight="1">
      <c r="A996" s="1" t="str">
        <f t="shared" ca="1" si="517"/>
        <v/>
      </c>
      <c r="B996" s="1" t="str">
        <f t="shared" ca="1" si="518"/>
        <v/>
      </c>
      <c r="C996" s="1" t="str">
        <f t="shared" ca="1" si="519"/>
        <v/>
      </c>
      <c r="D996" s="1" t="str">
        <f t="shared" ca="1" si="520"/>
        <v/>
      </c>
      <c r="F996" s="10"/>
      <c r="G996" s="136" t="str">
        <f t="shared" si="521"/>
        <v/>
      </c>
      <c r="H996" s="27"/>
      <c r="I996" s="28"/>
      <c r="J996" s="28"/>
      <c r="K996" s="29"/>
      <c r="L996" s="214"/>
      <c r="M996" s="214"/>
      <c r="N996" s="214"/>
      <c r="O996" s="26" t="str">
        <f t="shared" si="522"/>
        <v/>
      </c>
      <c r="P996" s="218" t="str">
        <f t="shared" si="523"/>
        <v/>
      </c>
      <c r="Q996" s="26" t="str">
        <f t="shared" si="524"/>
        <v/>
      </c>
      <c r="R996" s="22"/>
      <c r="S996" s="99"/>
      <c r="T996" s="10"/>
      <c r="U996" s="229" t="str">
        <f t="shared" si="525"/>
        <v/>
      </c>
      <c r="V996" s="230"/>
      <c r="W996" s="230"/>
      <c r="X996" s="230"/>
      <c r="Y996" s="230"/>
      <c r="Z996" s="22" t="str">
        <f>""</f>
        <v/>
      </c>
      <c r="AB996" s="23" t="str">
        <f t="shared" si="526"/>
        <v/>
      </c>
      <c r="AC996" s="2" t="b">
        <f>COUNT(Q996:Q$2500)&gt;0</f>
        <v>0</v>
      </c>
      <c r="AD996" s="2" t="b">
        <f t="shared" si="509"/>
        <v>0</v>
      </c>
      <c r="AE996" s="2" t="b">
        <f t="shared" si="510"/>
        <v>0</v>
      </c>
      <c r="AF996" s="2" t="b">
        <f t="shared" si="511"/>
        <v>0</v>
      </c>
      <c r="AG996" s="2" t="b">
        <f>OR(
  AND(AC996,NOT(AC997)),
  AND(AF996,WEEKDAY(AH995,2)=EINSTELLUNGEN!$D$12),
  AND(AF996,AH996=$J$35)
)</f>
        <v>0</v>
      </c>
      <c r="AH996" s="2">
        <f>IF(AE996,AH995+IF(WEEKDAY(AH995+1,2)&lt;=EINSTELLUNGEN!$D$12,1,$J$36),AH995)</f>
        <v>42020</v>
      </c>
      <c r="AI996" s="2">
        <f t="shared" si="512"/>
        <v>2019</v>
      </c>
      <c r="AJ996" s="2">
        <f t="shared" si="513"/>
        <v>201901</v>
      </c>
      <c r="AK996" s="2">
        <f t="shared" si="514"/>
        <v>201901</v>
      </c>
      <c r="AL996" s="2">
        <f t="shared" si="542"/>
        <v>201903</v>
      </c>
      <c r="AM996" s="2" t="b">
        <f t="shared" si="515"/>
        <v>1</v>
      </c>
      <c r="AN996" s="4" t="e">
        <f t="shared" si="527"/>
        <v>#N/A</v>
      </c>
      <c r="AO996" s="4" t="e">
        <f t="shared" si="528"/>
        <v>#N/A</v>
      </c>
      <c r="AP996" s="2" t="str">
        <f>IF(AD996,
  IF(ISBLANK(H996),
    AP995,
    IF(LEN(H996)=1,
      IF(OR(UPPER(H996)="A",UPPER(H996)="I"),
        EINSTELLUNGEN!$D$21,
        IF(OR(UPPER(H996)="B",UPPER(H996)="M"),
          EINSTELLUNGEN!$D$22,
          IF(OR(UPPER(H996)="C",UPPER(H996)="S"),
            EINSTELLUNGEN!$D$23,
            IF(UPPER(H996)="D",
              EINSTELLUNGEN!$D$24,
              IF(UPPER(H996)="E",
                EINSTELLUNGEN!$D$25,
                UPPER(H996)))))),
      IF(ISNUMBER(H996),
        EINSTELLUNGEN!$D$20&amp;H996,
        UPPER(H996)))),
  "")</f>
        <v/>
      </c>
      <c r="AQ996" s="2" t="str">
        <f t="shared" si="529"/>
        <v/>
      </c>
      <c r="AR996" s="2">
        <f t="shared" si="530"/>
        <v>0</v>
      </c>
      <c r="AS996" s="145">
        <f t="shared" si="531"/>
        <v>0.33333333333333331</v>
      </c>
      <c r="AT996" s="2">
        <f t="shared" si="532"/>
        <v>0</v>
      </c>
      <c r="AU996" s="2">
        <f t="shared" si="533"/>
        <v>0</v>
      </c>
      <c r="AV996" s="2">
        <f t="shared" si="534"/>
        <v>0</v>
      </c>
      <c r="AW996" s="2">
        <f t="shared" si="535"/>
        <v>0</v>
      </c>
      <c r="AX996" s="2">
        <f t="shared" si="516"/>
        <v>0</v>
      </c>
      <c r="AY996" s="2">
        <f t="shared" si="536"/>
        <v>0</v>
      </c>
      <c r="AZ996" s="145" t="e">
        <f t="shared" si="537"/>
        <v>#N/A</v>
      </c>
      <c r="BA996" s="145" t="e">
        <f t="shared" si="538"/>
        <v>#N/A</v>
      </c>
      <c r="BB996" s="145">
        <f t="shared" si="539"/>
        <v>2.083333333333337E-2</v>
      </c>
      <c r="BC996" s="2">
        <f>IF(AM996,
  IF(AND(AL996=$J$31,_xlfn.DAYS(AH996,DATE(AI996,1,1))&lt;7),
    MAX(0,EINSTELLUNGEN!$D$12+1-WEEKDAY(DATE(EINSTELLUNGEN!$D$9,EINSTELLUNGEN!$D$10,1),2)),
    IF(AL996=$J$33,
      MIN(EINSTELLUNGEN!$D$12,WEEKDAY(DATE(EINSTELLUNGEN!$D$9,12,31),2)),
      EINSTELLUNGEN!$D$12
  )) - SUMIF(AL$50:AL$2500,"="&amp;AL996,AX$50:AX$2500),
  0)</f>
        <v>3</v>
      </c>
      <c r="BD996" s="2">
        <f t="shared" si="540"/>
        <v>0.33333333333333331</v>
      </c>
      <c r="BE996" s="2">
        <f t="shared" si="541"/>
        <v>0</v>
      </c>
    </row>
    <row r="997" spans="1:57" ht="10.5" customHeight="1">
      <c r="A997" s="1" t="str">
        <f t="shared" ca="1" si="517"/>
        <v/>
      </c>
      <c r="B997" s="1" t="str">
        <f t="shared" ca="1" si="518"/>
        <v/>
      </c>
      <c r="C997" s="1" t="str">
        <f t="shared" ca="1" si="519"/>
        <v/>
      </c>
      <c r="D997" s="1" t="str">
        <f t="shared" ca="1" si="520"/>
        <v/>
      </c>
      <c r="F997" s="10"/>
      <c r="G997" s="136" t="str">
        <f t="shared" si="521"/>
        <v/>
      </c>
      <c r="H997" s="27"/>
      <c r="I997" s="28"/>
      <c r="J997" s="28"/>
      <c r="K997" s="29"/>
      <c r="L997" s="214"/>
      <c r="M997" s="214"/>
      <c r="N997" s="214"/>
      <c r="O997" s="26" t="str">
        <f t="shared" si="522"/>
        <v/>
      </c>
      <c r="P997" s="218" t="str">
        <f t="shared" si="523"/>
        <v/>
      </c>
      <c r="Q997" s="26" t="str">
        <f t="shared" si="524"/>
        <v/>
      </c>
      <c r="R997" s="22"/>
      <c r="S997" s="99"/>
      <c r="T997" s="10"/>
      <c r="U997" s="229" t="str">
        <f t="shared" si="525"/>
        <v/>
      </c>
      <c r="V997" s="230"/>
      <c r="W997" s="230"/>
      <c r="X997" s="230"/>
      <c r="Y997" s="230"/>
      <c r="Z997" s="22" t="str">
        <f>""</f>
        <v/>
      </c>
      <c r="AB997" s="23" t="str">
        <f t="shared" si="526"/>
        <v/>
      </c>
      <c r="AC997" s="2" t="b">
        <f>COUNT(Q997:Q$2500)&gt;0</f>
        <v>0</v>
      </c>
      <c r="AD997" s="2" t="b">
        <f t="shared" si="509"/>
        <v>0</v>
      </c>
      <c r="AE997" s="2" t="b">
        <f t="shared" si="510"/>
        <v>0</v>
      </c>
      <c r="AF997" s="2" t="b">
        <f t="shared" si="511"/>
        <v>0</v>
      </c>
      <c r="AG997" s="2" t="b">
        <f>OR(
  AND(AC997,NOT(AC998)),
  AND(AF997,WEEKDAY(AH996,2)=EINSTELLUNGEN!$D$12),
  AND(AF997,AH997=$J$35)
)</f>
        <v>0</v>
      </c>
      <c r="AH997" s="2">
        <f>IF(AE997,AH996+IF(WEEKDAY(AH996+1,2)&lt;=EINSTELLUNGEN!$D$12,1,$J$36),AH996)</f>
        <v>42020</v>
      </c>
      <c r="AI997" s="2">
        <f t="shared" si="512"/>
        <v>2019</v>
      </c>
      <c r="AJ997" s="2">
        <f t="shared" si="513"/>
        <v>201901</v>
      </c>
      <c r="AK997" s="2">
        <f t="shared" si="514"/>
        <v>201901</v>
      </c>
      <c r="AL997" s="2">
        <f t="shared" si="542"/>
        <v>201903</v>
      </c>
      <c r="AM997" s="2" t="b">
        <f t="shared" si="515"/>
        <v>1</v>
      </c>
      <c r="AN997" s="4" t="e">
        <f t="shared" si="527"/>
        <v>#N/A</v>
      </c>
      <c r="AO997" s="4" t="e">
        <f t="shared" si="528"/>
        <v>#N/A</v>
      </c>
      <c r="AP997" s="2" t="str">
        <f>IF(AD997,
  IF(ISBLANK(H997),
    AP996,
    IF(LEN(H997)=1,
      IF(OR(UPPER(H997)="A",UPPER(H997)="I"),
        EINSTELLUNGEN!$D$21,
        IF(OR(UPPER(H997)="B",UPPER(H997)="M"),
          EINSTELLUNGEN!$D$22,
          IF(OR(UPPER(H997)="C",UPPER(H997)="S"),
            EINSTELLUNGEN!$D$23,
            IF(UPPER(H997)="D",
              EINSTELLUNGEN!$D$24,
              IF(UPPER(H997)="E",
                EINSTELLUNGEN!$D$25,
                UPPER(H997)))))),
      IF(ISNUMBER(H997),
        EINSTELLUNGEN!$D$20&amp;H997,
        UPPER(H997)))),
  "")</f>
        <v/>
      </c>
      <c r="AQ997" s="2" t="str">
        <f t="shared" si="529"/>
        <v/>
      </c>
      <c r="AR997" s="2">
        <f t="shared" si="530"/>
        <v>0</v>
      </c>
      <c r="AS997" s="145">
        <f t="shared" si="531"/>
        <v>0.33333333333333331</v>
      </c>
      <c r="AT997" s="2">
        <f t="shared" si="532"/>
        <v>0</v>
      </c>
      <c r="AU997" s="2">
        <f t="shared" si="533"/>
        <v>0</v>
      </c>
      <c r="AV997" s="2">
        <f t="shared" si="534"/>
        <v>0</v>
      </c>
      <c r="AW997" s="2">
        <f t="shared" si="535"/>
        <v>0</v>
      </c>
      <c r="AX997" s="2">
        <f t="shared" si="516"/>
        <v>0</v>
      </c>
      <c r="AY997" s="2">
        <f t="shared" si="536"/>
        <v>0</v>
      </c>
      <c r="AZ997" s="145" t="e">
        <f t="shared" si="537"/>
        <v>#N/A</v>
      </c>
      <c r="BA997" s="145" t="e">
        <f t="shared" si="538"/>
        <v>#N/A</v>
      </c>
      <c r="BB997" s="145">
        <f t="shared" si="539"/>
        <v>2.083333333333337E-2</v>
      </c>
      <c r="BC997" s="2">
        <f>IF(AM997,
  IF(AND(AL997=$J$31,_xlfn.DAYS(AH997,DATE(AI997,1,1))&lt;7),
    MAX(0,EINSTELLUNGEN!$D$12+1-WEEKDAY(DATE(EINSTELLUNGEN!$D$9,EINSTELLUNGEN!$D$10,1),2)),
    IF(AL997=$J$33,
      MIN(EINSTELLUNGEN!$D$12,WEEKDAY(DATE(EINSTELLUNGEN!$D$9,12,31),2)),
      EINSTELLUNGEN!$D$12
  )) - SUMIF(AL$50:AL$2500,"="&amp;AL997,AX$50:AX$2500),
  0)</f>
        <v>3</v>
      </c>
      <c r="BD997" s="2">
        <f t="shared" si="540"/>
        <v>0.33333333333333331</v>
      </c>
      <c r="BE997" s="2">
        <f t="shared" si="541"/>
        <v>0</v>
      </c>
    </row>
    <row r="998" spans="1:57" ht="10.5" customHeight="1">
      <c r="A998" s="1" t="str">
        <f t="shared" ca="1" si="517"/>
        <v/>
      </c>
      <c r="B998" s="1" t="str">
        <f t="shared" ca="1" si="518"/>
        <v/>
      </c>
      <c r="C998" s="1" t="str">
        <f t="shared" ca="1" si="519"/>
        <v/>
      </c>
      <c r="D998" s="1" t="str">
        <f t="shared" ca="1" si="520"/>
        <v/>
      </c>
      <c r="F998" s="10"/>
      <c r="G998" s="136" t="str">
        <f t="shared" si="521"/>
        <v/>
      </c>
      <c r="H998" s="27"/>
      <c r="I998" s="28"/>
      <c r="J998" s="28"/>
      <c r="K998" s="29"/>
      <c r="L998" s="214"/>
      <c r="M998" s="214"/>
      <c r="N998" s="214"/>
      <c r="O998" s="26" t="str">
        <f t="shared" si="522"/>
        <v/>
      </c>
      <c r="P998" s="218" t="str">
        <f t="shared" si="523"/>
        <v/>
      </c>
      <c r="Q998" s="26" t="str">
        <f t="shared" si="524"/>
        <v/>
      </c>
      <c r="R998" s="22"/>
      <c r="S998" s="99"/>
      <c r="T998" s="10"/>
      <c r="U998" s="229" t="str">
        <f t="shared" si="525"/>
        <v/>
      </c>
      <c r="V998" s="230"/>
      <c r="W998" s="230"/>
      <c r="X998" s="230"/>
      <c r="Y998" s="230"/>
      <c r="Z998" s="22" t="str">
        <f>""</f>
        <v/>
      </c>
      <c r="AB998" s="23" t="str">
        <f t="shared" si="526"/>
        <v/>
      </c>
      <c r="AC998" s="2" t="b">
        <f>COUNT(Q998:Q$2500)&gt;0</f>
        <v>0</v>
      </c>
      <c r="AD998" s="2" t="b">
        <f t="shared" si="509"/>
        <v>0</v>
      </c>
      <c r="AE998" s="2" t="b">
        <f t="shared" si="510"/>
        <v>0</v>
      </c>
      <c r="AF998" s="2" t="b">
        <f t="shared" si="511"/>
        <v>0</v>
      </c>
      <c r="AG998" s="2" t="b">
        <f>OR(
  AND(AC998,NOT(AC999)),
  AND(AF998,WEEKDAY(AH997,2)=EINSTELLUNGEN!$D$12),
  AND(AF998,AH998=$J$35)
)</f>
        <v>0</v>
      </c>
      <c r="AH998" s="2">
        <f>IF(AE998,AH997+IF(WEEKDAY(AH997+1,2)&lt;=EINSTELLUNGEN!$D$12,1,$J$36),AH997)</f>
        <v>42020</v>
      </c>
      <c r="AI998" s="2">
        <f t="shared" si="512"/>
        <v>2019</v>
      </c>
      <c r="AJ998" s="2">
        <f t="shared" si="513"/>
        <v>201901</v>
      </c>
      <c r="AK998" s="2">
        <f t="shared" si="514"/>
        <v>201901</v>
      </c>
      <c r="AL998" s="2">
        <f t="shared" si="542"/>
        <v>201903</v>
      </c>
      <c r="AM998" s="2" t="b">
        <f t="shared" si="515"/>
        <v>1</v>
      </c>
      <c r="AN998" s="4" t="e">
        <f t="shared" si="527"/>
        <v>#N/A</v>
      </c>
      <c r="AO998" s="4" t="e">
        <f t="shared" si="528"/>
        <v>#N/A</v>
      </c>
      <c r="AP998" s="2" t="str">
        <f>IF(AD998,
  IF(ISBLANK(H998),
    AP997,
    IF(LEN(H998)=1,
      IF(OR(UPPER(H998)="A",UPPER(H998)="I"),
        EINSTELLUNGEN!$D$21,
        IF(OR(UPPER(H998)="B",UPPER(H998)="M"),
          EINSTELLUNGEN!$D$22,
          IF(OR(UPPER(H998)="C",UPPER(H998)="S"),
            EINSTELLUNGEN!$D$23,
            IF(UPPER(H998)="D",
              EINSTELLUNGEN!$D$24,
              IF(UPPER(H998)="E",
                EINSTELLUNGEN!$D$25,
                UPPER(H998)))))),
      IF(ISNUMBER(H998),
        EINSTELLUNGEN!$D$20&amp;H998,
        UPPER(H998)))),
  "")</f>
        <v/>
      </c>
      <c r="AQ998" s="2" t="str">
        <f t="shared" si="529"/>
        <v/>
      </c>
      <c r="AR998" s="2">
        <f t="shared" si="530"/>
        <v>0</v>
      </c>
      <c r="AS998" s="145">
        <f t="shared" si="531"/>
        <v>0.33333333333333331</v>
      </c>
      <c r="AT998" s="2">
        <f t="shared" si="532"/>
        <v>0</v>
      </c>
      <c r="AU998" s="2">
        <f t="shared" si="533"/>
        <v>0</v>
      </c>
      <c r="AV998" s="2">
        <f t="shared" si="534"/>
        <v>0</v>
      </c>
      <c r="AW998" s="2">
        <f t="shared" si="535"/>
        <v>0</v>
      </c>
      <c r="AX998" s="2">
        <f t="shared" si="516"/>
        <v>0</v>
      </c>
      <c r="AY998" s="2">
        <f t="shared" si="536"/>
        <v>0</v>
      </c>
      <c r="AZ998" s="145" t="e">
        <f t="shared" si="537"/>
        <v>#N/A</v>
      </c>
      <c r="BA998" s="145" t="e">
        <f t="shared" si="538"/>
        <v>#N/A</v>
      </c>
      <c r="BB998" s="145">
        <f t="shared" si="539"/>
        <v>2.083333333333337E-2</v>
      </c>
      <c r="BC998" s="2">
        <f>IF(AM998,
  IF(AND(AL998=$J$31,_xlfn.DAYS(AH998,DATE(AI998,1,1))&lt;7),
    MAX(0,EINSTELLUNGEN!$D$12+1-WEEKDAY(DATE(EINSTELLUNGEN!$D$9,EINSTELLUNGEN!$D$10,1),2)),
    IF(AL998=$J$33,
      MIN(EINSTELLUNGEN!$D$12,WEEKDAY(DATE(EINSTELLUNGEN!$D$9,12,31),2)),
      EINSTELLUNGEN!$D$12
  )) - SUMIF(AL$50:AL$2500,"="&amp;AL998,AX$50:AX$2500),
  0)</f>
        <v>3</v>
      </c>
      <c r="BD998" s="2">
        <f t="shared" si="540"/>
        <v>0.33333333333333331</v>
      </c>
      <c r="BE998" s="2">
        <f t="shared" si="541"/>
        <v>0</v>
      </c>
    </row>
    <row r="999" spans="1:57" ht="10.5" customHeight="1">
      <c r="A999" s="1" t="str">
        <f t="shared" ca="1" si="517"/>
        <v/>
      </c>
      <c r="B999" s="1" t="str">
        <f t="shared" ca="1" si="518"/>
        <v/>
      </c>
      <c r="C999" s="1" t="str">
        <f t="shared" ca="1" si="519"/>
        <v/>
      </c>
      <c r="D999" s="1" t="str">
        <f t="shared" ca="1" si="520"/>
        <v/>
      </c>
      <c r="F999" s="10"/>
      <c r="G999" s="136" t="str">
        <f t="shared" si="521"/>
        <v/>
      </c>
      <c r="H999" s="27"/>
      <c r="I999" s="28"/>
      <c r="J999" s="28"/>
      <c r="K999" s="29"/>
      <c r="L999" s="214"/>
      <c r="M999" s="214"/>
      <c r="N999" s="214"/>
      <c r="O999" s="26" t="str">
        <f t="shared" si="522"/>
        <v/>
      </c>
      <c r="P999" s="218" t="str">
        <f t="shared" si="523"/>
        <v/>
      </c>
      <c r="Q999" s="26" t="str">
        <f t="shared" si="524"/>
        <v/>
      </c>
      <c r="R999" s="22"/>
      <c r="S999" s="99"/>
      <c r="T999" s="10"/>
      <c r="U999" s="229" t="str">
        <f t="shared" si="525"/>
        <v/>
      </c>
      <c r="V999" s="230"/>
      <c r="W999" s="230"/>
      <c r="X999" s="230"/>
      <c r="Y999" s="230"/>
      <c r="Z999" s="22" t="str">
        <f>""</f>
        <v/>
      </c>
      <c r="AB999" s="23" t="str">
        <f t="shared" si="526"/>
        <v/>
      </c>
      <c r="AC999" s="2" t="b">
        <f>COUNT(Q999:Q$2500)&gt;0</f>
        <v>0</v>
      </c>
      <c r="AD999" s="2" t="b">
        <f t="shared" si="509"/>
        <v>0</v>
      </c>
      <c r="AE999" s="2" t="b">
        <f t="shared" si="510"/>
        <v>0</v>
      </c>
      <c r="AF999" s="2" t="b">
        <f t="shared" si="511"/>
        <v>0</v>
      </c>
      <c r="AG999" s="2" t="b">
        <f>OR(
  AND(AC999,NOT(AC1000)),
  AND(AF999,WEEKDAY(AH998,2)=EINSTELLUNGEN!$D$12),
  AND(AF999,AH999=$J$35)
)</f>
        <v>0</v>
      </c>
      <c r="AH999" s="2">
        <f>IF(AE999,AH998+IF(WEEKDAY(AH998+1,2)&lt;=EINSTELLUNGEN!$D$12,1,$J$36),AH998)</f>
        <v>42020</v>
      </c>
      <c r="AI999" s="2">
        <f t="shared" si="512"/>
        <v>2019</v>
      </c>
      <c r="AJ999" s="2">
        <f t="shared" si="513"/>
        <v>201901</v>
      </c>
      <c r="AK999" s="2">
        <f t="shared" si="514"/>
        <v>201901</v>
      </c>
      <c r="AL999" s="2">
        <f t="shared" si="542"/>
        <v>201903</v>
      </c>
      <c r="AM999" s="2" t="b">
        <f t="shared" si="515"/>
        <v>1</v>
      </c>
      <c r="AN999" s="4" t="e">
        <f t="shared" si="527"/>
        <v>#N/A</v>
      </c>
      <c r="AO999" s="4" t="e">
        <f t="shared" si="528"/>
        <v>#N/A</v>
      </c>
      <c r="AP999" s="2" t="str">
        <f>IF(AD999,
  IF(ISBLANK(H999),
    AP998,
    IF(LEN(H999)=1,
      IF(OR(UPPER(H999)="A",UPPER(H999)="I"),
        EINSTELLUNGEN!$D$21,
        IF(OR(UPPER(H999)="B",UPPER(H999)="M"),
          EINSTELLUNGEN!$D$22,
          IF(OR(UPPER(H999)="C",UPPER(H999)="S"),
            EINSTELLUNGEN!$D$23,
            IF(UPPER(H999)="D",
              EINSTELLUNGEN!$D$24,
              IF(UPPER(H999)="E",
                EINSTELLUNGEN!$D$25,
                UPPER(H999)))))),
      IF(ISNUMBER(H999),
        EINSTELLUNGEN!$D$20&amp;H999,
        UPPER(H999)))),
  "")</f>
        <v/>
      </c>
      <c r="AQ999" s="2" t="str">
        <f t="shared" si="529"/>
        <v/>
      </c>
      <c r="AR999" s="2">
        <f t="shared" si="530"/>
        <v>0</v>
      </c>
      <c r="AS999" s="145">
        <f t="shared" si="531"/>
        <v>0.33333333333333331</v>
      </c>
      <c r="AT999" s="2">
        <f t="shared" si="532"/>
        <v>0</v>
      </c>
      <c r="AU999" s="2">
        <f t="shared" si="533"/>
        <v>0</v>
      </c>
      <c r="AV999" s="2">
        <f t="shared" si="534"/>
        <v>0</v>
      </c>
      <c r="AW999" s="2">
        <f t="shared" si="535"/>
        <v>0</v>
      </c>
      <c r="AX999" s="2">
        <f t="shared" si="516"/>
        <v>0</v>
      </c>
      <c r="AY999" s="2">
        <f t="shared" si="536"/>
        <v>0</v>
      </c>
      <c r="AZ999" s="145" t="e">
        <f t="shared" si="537"/>
        <v>#N/A</v>
      </c>
      <c r="BA999" s="145" t="e">
        <f t="shared" si="538"/>
        <v>#N/A</v>
      </c>
      <c r="BB999" s="145">
        <f t="shared" si="539"/>
        <v>2.083333333333337E-2</v>
      </c>
      <c r="BC999" s="2">
        <f>IF(AM999,
  IF(AND(AL999=$J$31,_xlfn.DAYS(AH999,DATE(AI999,1,1))&lt;7),
    MAX(0,EINSTELLUNGEN!$D$12+1-WEEKDAY(DATE(EINSTELLUNGEN!$D$9,EINSTELLUNGEN!$D$10,1),2)),
    IF(AL999=$J$33,
      MIN(EINSTELLUNGEN!$D$12,WEEKDAY(DATE(EINSTELLUNGEN!$D$9,12,31),2)),
      EINSTELLUNGEN!$D$12
  )) - SUMIF(AL$50:AL$2500,"="&amp;AL999,AX$50:AX$2500),
  0)</f>
        <v>3</v>
      </c>
      <c r="BD999" s="2">
        <f t="shared" si="540"/>
        <v>0.33333333333333331</v>
      </c>
      <c r="BE999" s="2">
        <f t="shared" si="541"/>
        <v>0</v>
      </c>
    </row>
    <row r="1000" spans="1:57" ht="10.5" customHeight="1">
      <c r="A1000" s="1" t="str">
        <f t="shared" ca="1" si="517"/>
        <v/>
      </c>
      <c r="B1000" s="1" t="str">
        <f t="shared" ca="1" si="518"/>
        <v/>
      </c>
      <c r="C1000" s="1" t="str">
        <f t="shared" ca="1" si="519"/>
        <v/>
      </c>
      <c r="D1000" s="1" t="str">
        <f t="shared" ca="1" si="520"/>
        <v/>
      </c>
      <c r="F1000" s="10"/>
      <c r="G1000" s="136" t="str">
        <f t="shared" si="521"/>
        <v/>
      </c>
      <c r="H1000" s="27"/>
      <c r="I1000" s="28"/>
      <c r="J1000" s="28"/>
      <c r="K1000" s="29"/>
      <c r="L1000" s="214"/>
      <c r="M1000" s="214"/>
      <c r="N1000" s="214"/>
      <c r="O1000" s="26" t="str">
        <f t="shared" si="522"/>
        <v/>
      </c>
      <c r="P1000" s="218" t="str">
        <f t="shared" si="523"/>
        <v/>
      </c>
      <c r="Q1000" s="26" t="str">
        <f t="shared" si="524"/>
        <v/>
      </c>
      <c r="R1000" s="22"/>
      <c r="S1000" s="99"/>
      <c r="T1000" s="10"/>
      <c r="U1000" s="229" t="str">
        <f t="shared" si="525"/>
        <v/>
      </c>
      <c r="V1000" s="230"/>
      <c r="W1000" s="230"/>
      <c r="X1000" s="230"/>
      <c r="Y1000" s="230"/>
      <c r="Z1000" s="22" t="str">
        <f>""</f>
        <v/>
      </c>
      <c r="AB1000" s="23" t="str">
        <f t="shared" si="526"/>
        <v/>
      </c>
      <c r="AC1000" s="2" t="b">
        <f>COUNT(Q1000:Q$2500)&gt;0</f>
        <v>0</v>
      </c>
      <c r="AD1000" s="2" t="b">
        <f t="shared" si="509"/>
        <v>0</v>
      </c>
      <c r="AE1000" s="2" t="b">
        <f t="shared" si="510"/>
        <v>0</v>
      </c>
      <c r="AF1000" s="2" t="b">
        <f t="shared" si="511"/>
        <v>0</v>
      </c>
      <c r="AG1000" s="2" t="b">
        <f>OR(
  AND(AC1000,NOT(AC1001)),
  AND(AF1000,WEEKDAY(AH999,2)=EINSTELLUNGEN!$D$12),
  AND(AF1000,AH1000=$J$35)
)</f>
        <v>0</v>
      </c>
      <c r="AH1000" s="2">
        <f>IF(AE1000,AH999+IF(WEEKDAY(AH999+1,2)&lt;=EINSTELLUNGEN!$D$12,1,$J$36),AH999)</f>
        <v>42020</v>
      </c>
      <c r="AI1000" s="2">
        <f t="shared" si="512"/>
        <v>2019</v>
      </c>
      <c r="AJ1000" s="2">
        <f t="shared" si="513"/>
        <v>201901</v>
      </c>
      <c r="AK1000" s="2">
        <f t="shared" si="514"/>
        <v>201901</v>
      </c>
      <c r="AL1000" s="2">
        <f t="shared" si="542"/>
        <v>201903</v>
      </c>
      <c r="AM1000" s="2" t="b">
        <f t="shared" si="515"/>
        <v>1</v>
      </c>
      <c r="AN1000" s="4" t="e">
        <f t="shared" si="527"/>
        <v>#N/A</v>
      </c>
      <c r="AO1000" s="4" t="e">
        <f t="shared" si="528"/>
        <v>#N/A</v>
      </c>
      <c r="AP1000" s="2" t="str">
        <f>IF(AD1000,
  IF(ISBLANK(H1000),
    AP999,
    IF(LEN(H1000)=1,
      IF(OR(UPPER(H1000)="A",UPPER(H1000)="I"),
        EINSTELLUNGEN!$D$21,
        IF(OR(UPPER(H1000)="B",UPPER(H1000)="M"),
          EINSTELLUNGEN!$D$22,
          IF(OR(UPPER(H1000)="C",UPPER(H1000)="S"),
            EINSTELLUNGEN!$D$23,
            IF(UPPER(H1000)="D",
              EINSTELLUNGEN!$D$24,
              IF(UPPER(H1000)="E",
                EINSTELLUNGEN!$D$25,
                UPPER(H1000)))))),
      IF(ISNUMBER(H1000),
        EINSTELLUNGEN!$D$20&amp;H1000,
        UPPER(H1000)))),
  "")</f>
        <v/>
      </c>
      <c r="AQ1000" s="2" t="str">
        <f t="shared" si="529"/>
        <v/>
      </c>
      <c r="AR1000" s="2">
        <f t="shared" si="530"/>
        <v>0</v>
      </c>
      <c r="AS1000" s="145">
        <f t="shared" si="531"/>
        <v>0.33333333333333331</v>
      </c>
      <c r="AT1000" s="2">
        <f t="shared" si="532"/>
        <v>0</v>
      </c>
      <c r="AU1000" s="2">
        <f t="shared" si="533"/>
        <v>0</v>
      </c>
      <c r="AV1000" s="2">
        <f t="shared" si="534"/>
        <v>0</v>
      </c>
      <c r="AW1000" s="2">
        <f t="shared" si="535"/>
        <v>0</v>
      </c>
      <c r="AX1000" s="2">
        <f t="shared" si="516"/>
        <v>0</v>
      </c>
      <c r="AY1000" s="2">
        <f t="shared" si="536"/>
        <v>0</v>
      </c>
      <c r="AZ1000" s="145" t="e">
        <f t="shared" si="537"/>
        <v>#N/A</v>
      </c>
      <c r="BA1000" s="145" t="e">
        <f t="shared" si="538"/>
        <v>#N/A</v>
      </c>
      <c r="BB1000" s="145">
        <f t="shared" si="539"/>
        <v>2.083333333333337E-2</v>
      </c>
      <c r="BC1000" s="2">
        <f>IF(AM1000,
  IF(AND(AL1000=$J$31,_xlfn.DAYS(AH1000,DATE(AI1000,1,1))&lt;7),
    MAX(0,EINSTELLUNGEN!$D$12+1-WEEKDAY(DATE(EINSTELLUNGEN!$D$9,EINSTELLUNGEN!$D$10,1),2)),
    IF(AL1000=$J$33,
      MIN(EINSTELLUNGEN!$D$12,WEEKDAY(DATE(EINSTELLUNGEN!$D$9,12,31),2)),
      EINSTELLUNGEN!$D$12
  )) - SUMIF(AL$50:AL$2500,"="&amp;AL1000,AX$50:AX$2500),
  0)</f>
        <v>3</v>
      </c>
      <c r="BD1000" s="2">
        <f t="shared" si="540"/>
        <v>0.33333333333333331</v>
      </c>
      <c r="BE1000" s="2">
        <f t="shared" si="541"/>
        <v>0</v>
      </c>
    </row>
    <row r="1001" spans="1:57" ht="10.5" customHeight="1">
      <c r="A1001" s="1" t="str">
        <f t="shared" ca="1" si="517"/>
        <v/>
      </c>
      <c r="B1001" s="1" t="str">
        <f t="shared" ca="1" si="518"/>
        <v/>
      </c>
      <c r="C1001" s="1" t="str">
        <f t="shared" ca="1" si="519"/>
        <v/>
      </c>
      <c r="D1001" s="1" t="str">
        <f t="shared" ca="1" si="520"/>
        <v/>
      </c>
      <c r="F1001" s="10"/>
      <c r="G1001" s="136" t="str">
        <f t="shared" si="521"/>
        <v/>
      </c>
      <c r="H1001" s="27"/>
      <c r="I1001" s="28"/>
      <c r="J1001" s="28"/>
      <c r="K1001" s="29"/>
      <c r="L1001" s="214"/>
      <c r="M1001" s="214"/>
      <c r="N1001" s="214"/>
      <c r="O1001" s="26" t="str">
        <f t="shared" si="522"/>
        <v/>
      </c>
      <c r="P1001" s="218" t="str">
        <f t="shared" si="523"/>
        <v/>
      </c>
      <c r="Q1001" s="26" t="str">
        <f t="shared" si="524"/>
        <v/>
      </c>
      <c r="R1001" s="22"/>
      <c r="S1001" s="99"/>
      <c r="T1001" s="10"/>
      <c r="U1001" s="229" t="str">
        <f t="shared" si="525"/>
        <v/>
      </c>
      <c r="V1001" s="230"/>
      <c r="W1001" s="230"/>
      <c r="X1001" s="230"/>
      <c r="Y1001" s="230"/>
      <c r="Z1001" s="22" t="str">
        <f>""</f>
        <v/>
      </c>
      <c r="AB1001" s="23" t="str">
        <f t="shared" si="526"/>
        <v/>
      </c>
      <c r="AC1001" s="2" t="b">
        <f>COUNT(Q1001:Q$2500)&gt;0</f>
        <v>0</v>
      </c>
      <c r="AD1001" s="2" t="b">
        <f t="shared" si="509"/>
        <v>0</v>
      </c>
      <c r="AE1001" s="2" t="b">
        <f t="shared" si="510"/>
        <v>0</v>
      </c>
      <c r="AF1001" s="2" t="b">
        <f t="shared" si="511"/>
        <v>0</v>
      </c>
      <c r="AG1001" s="2" t="b">
        <f>OR(
  AND(AC1001,NOT(AC1002)),
  AND(AF1001,WEEKDAY(AH1000,2)=EINSTELLUNGEN!$D$12),
  AND(AF1001,AH1001=$J$35)
)</f>
        <v>0</v>
      </c>
      <c r="AH1001" s="2">
        <f>IF(AE1001,AH1000+IF(WEEKDAY(AH1000+1,2)&lt;=EINSTELLUNGEN!$D$12,1,$J$36),AH1000)</f>
        <v>42020</v>
      </c>
      <c r="AI1001" s="2">
        <f t="shared" si="512"/>
        <v>2019</v>
      </c>
      <c r="AJ1001" s="2">
        <f t="shared" si="513"/>
        <v>201901</v>
      </c>
      <c r="AK1001" s="2">
        <f t="shared" si="514"/>
        <v>201901</v>
      </c>
      <c r="AL1001" s="2">
        <f t="shared" si="542"/>
        <v>201903</v>
      </c>
      <c r="AM1001" s="2" t="b">
        <f t="shared" si="515"/>
        <v>1</v>
      </c>
      <c r="AN1001" s="4" t="e">
        <f t="shared" si="527"/>
        <v>#N/A</v>
      </c>
      <c r="AO1001" s="4" t="e">
        <f t="shared" si="528"/>
        <v>#N/A</v>
      </c>
      <c r="AP1001" s="2" t="str">
        <f>IF(AD1001,
  IF(ISBLANK(H1001),
    AP1000,
    IF(LEN(H1001)=1,
      IF(OR(UPPER(H1001)="A",UPPER(H1001)="I"),
        EINSTELLUNGEN!$D$21,
        IF(OR(UPPER(H1001)="B",UPPER(H1001)="M"),
          EINSTELLUNGEN!$D$22,
          IF(OR(UPPER(H1001)="C",UPPER(H1001)="S"),
            EINSTELLUNGEN!$D$23,
            IF(UPPER(H1001)="D",
              EINSTELLUNGEN!$D$24,
              IF(UPPER(H1001)="E",
                EINSTELLUNGEN!$D$25,
                UPPER(H1001)))))),
      IF(ISNUMBER(H1001),
        EINSTELLUNGEN!$D$20&amp;H1001,
        UPPER(H1001)))),
  "")</f>
        <v/>
      </c>
      <c r="AQ1001" s="2" t="str">
        <f t="shared" si="529"/>
        <v/>
      </c>
      <c r="AR1001" s="2">
        <f t="shared" si="530"/>
        <v>0</v>
      </c>
      <c r="AS1001" s="145">
        <f t="shared" si="531"/>
        <v>0.33333333333333331</v>
      </c>
      <c r="AT1001" s="2">
        <f t="shared" si="532"/>
        <v>0</v>
      </c>
      <c r="AU1001" s="2">
        <f t="shared" si="533"/>
        <v>0</v>
      </c>
      <c r="AV1001" s="2">
        <f t="shared" si="534"/>
        <v>0</v>
      </c>
      <c r="AW1001" s="2">
        <f t="shared" si="535"/>
        <v>0</v>
      </c>
      <c r="AX1001" s="2">
        <f t="shared" si="516"/>
        <v>0</v>
      </c>
      <c r="AY1001" s="2">
        <f t="shared" si="536"/>
        <v>0</v>
      </c>
      <c r="AZ1001" s="145" t="e">
        <f t="shared" si="537"/>
        <v>#N/A</v>
      </c>
      <c r="BA1001" s="145" t="e">
        <f t="shared" si="538"/>
        <v>#N/A</v>
      </c>
      <c r="BB1001" s="145">
        <f t="shared" si="539"/>
        <v>2.083333333333337E-2</v>
      </c>
      <c r="BC1001" s="2">
        <f>IF(AM1001,
  IF(AND(AL1001=$J$31,_xlfn.DAYS(AH1001,DATE(AI1001,1,1))&lt;7),
    MAX(0,EINSTELLUNGEN!$D$12+1-WEEKDAY(DATE(EINSTELLUNGEN!$D$9,EINSTELLUNGEN!$D$10,1),2)),
    IF(AL1001=$J$33,
      MIN(EINSTELLUNGEN!$D$12,WEEKDAY(DATE(EINSTELLUNGEN!$D$9,12,31),2)),
      EINSTELLUNGEN!$D$12
  )) - SUMIF(AL$50:AL$2500,"="&amp;AL1001,AX$50:AX$2500),
  0)</f>
        <v>3</v>
      </c>
      <c r="BD1001" s="2">
        <f t="shared" si="540"/>
        <v>0.33333333333333331</v>
      </c>
      <c r="BE1001" s="2">
        <f t="shared" si="541"/>
        <v>0</v>
      </c>
    </row>
    <row r="1002" spans="1:57" ht="10.5" customHeight="1">
      <c r="A1002" s="1" t="str">
        <f t="shared" ca="1" si="517"/>
        <v/>
      </c>
      <c r="B1002" s="1" t="str">
        <f t="shared" ca="1" si="518"/>
        <v/>
      </c>
      <c r="C1002" s="1" t="str">
        <f t="shared" ca="1" si="519"/>
        <v/>
      </c>
      <c r="D1002" s="1" t="str">
        <f t="shared" ca="1" si="520"/>
        <v/>
      </c>
      <c r="F1002" s="10"/>
      <c r="G1002" s="136" t="str">
        <f t="shared" si="521"/>
        <v/>
      </c>
      <c r="H1002" s="27"/>
      <c r="I1002" s="28"/>
      <c r="J1002" s="28"/>
      <c r="K1002" s="29"/>
      <c r="L1002" s="214"/>
      <c r="M1002" s="214"/>
      <c r="N1002" s="214"/>
      <c r="O1002" s="26" t="str">
        <f t="shared" si="522"/>
        <v/>
      </c>
      <c r="P1002" s="218" t="str">
        <f t="shared" si="523"/>
        <v/>
      </c>
      <c r="Q1002" s="26" t="str">
        <f t="shared" si="524"/>
        <v/>
      </c>
      <c r="R1002" s="22"/>
      <c r="S1002" s="99"/>
      <c r="T1002" s="10"/>
      <c r="U1002" s="229" t="str">
        <f t="shared" si="525"/>
        <v/>
      </c>
      <c r="V1002" s="230"/>
      <c r="W1002" s="230"/>
      <c r="X1002" s="230"/>
      <c r="Y1002" s="230"/>
      <c r="Z1002" s="22" t="str">
        <f>""</f>
        <v/>
      </c>
      <c r="AB1002" s="23" t="str">
        <f t="shared" si="526"/>
        <v/>
      </c>
      <c r="AC1002" s="2" t="b">
        <f>COUNT(Q1002:Q$2500)&gt;0</f>
        <v>0</v>
      </c>
      <c r="AD1002" s="2" t="b">
        <f t="shared" si="509"/>
        <v>0</v>
      </c>
      <c r="AE1002" s="2" t="b">
        <f t="shared" si="510"/>
        <v>0</v>
      </c>
      <c r="AF1002" s="2" t="b">
        <f t="shared" si="511"/>
        <v>0</v>
      </c>
      <c r="AG1002" s="2" t="b">
        <f>OR(
  AND(AC1002,NOT(AC1003)),
  AND(AF1002,WEEKDAY(AH1001,2)=EINSTELLUNGEN!$D$12),
  AND(AF1002,AH1002=$J$35)
)</f>
        <v>0</v>
      </c>
      <c r="AH1002" s="2">
        <f>IF(AE1002,AH1001+IF(WEEKDAY(AH1001+1,2)&lt;=EINSTELLUNGEN!$D$12,1,$J$36),AH1001)</f>
        <v>42020</v>
      </c>
      <c r="AI1002" s="2">
        <f t="shared" si="512"/>
        <v>2019</v>
      </c>
      <c r="AJ1002" s="2">
        <f t="shared" si="513"/>
        <v>201901</v>
      </c>
      <c r="AK1002" s="2">
        <f t="shared" si="514"/>
        <v>201901</v>
      </c>
      <c r="AL1002" s="2">
        <f t="shared" si="542"/>
        <v>201903</v>
      </c>
      <c r="AM1002" s="2" t="b">
        <f t="shared" si="515"/>
        <v>1</v>
      </c>
      <c r="AN1002" s="4" t="e">
        <f t="shared" si="527"/>
        <v>#N/A</v>
      </c>
      <c r="AO1002" s="4" t="e">
        <f t="shared" si="528"/>
        <v>#N/A</v>
      </c>
      <c r="AP1002" s="2" t="str">
        <f>IF(AD1002,
  IF(ISBLANK(H1002),
    AP1001,
    IF(LEN(H1002)=1,
      IF(OR(UPPER(H1002)="A",UPPER(H1002)="I"),
        EINSTELLUNGEN!$D$21,
        IF(OR(UPPER(H1002)="B",UPPER(H1002)="M"),
          EINSTELLUNGEN!$D$22,
          IF(OR(UPPER(H1002)="C",UPPER(H1002)="S"),
            EINSTELLUNGEN!$D$23,
            IF(UPPER(H1002)="D",
              EINSTELLUNGEN!$D$24,
              IF(UPPER(H1002)="E",
                EINSTELLUNGEN!$D$25,
                UPPER(H1002)))))),
      IF(ISNUMBER(H1002),
        EINSTELLUNGEN!$D$20&amp;H1002,
        UPPER(H1002)))),
  "")</f>
        <v/>
      </c>
      <c r="AQ1002" s="2" t="str">
        <f t="shared" si="529"/>
        <v/>
      </c>
      <c r="AR1002" s="2">
        <f t="shared" si="530"/>
        <v>0</v>
      </c>
      <c r="AS1002" s="145">
        <f t="shared" si="531"/>
        <v>0.33333333333333331</v>
      </c>
      <c r="AT1002" s="2">
        <f t="shared" si="532"/>
        <v>0</v>
      </c>
      <c r="AU1002" s="2">
        <f t="shared" si="533"/>
        <v>0</v>
      </c>
      <c r="AV1002" s="2">
        <f t="shared" si="534"/>
        <v>0</v>
      </c>
      <c r="AW1002" s="2">
        <f t="shared" si="535"/>
        <v>0</v>
      </c>
      <c r="AX1002" s="2">
        <f t="shared" si="516"/>
        <v>0</v>
      </c>
      <c r="AY1002" s="2">
        <f t="shared" si="536"/>
        <v>0</v>
      </c>
      <c r="AZ1002" s="145" t="e">
        <f t="shared" si="537"/>
        <v>#N/A</v>
      </c>
      <c r="BA1002" s="145" t="e">
        <f t="shared" si="538"/>
        <v>#N/A</v>
      </c>
      <c r="BB1002" s="145">
        <f t="shared" si="539"/>
        <v>2.083333333333337E-2</v>
      </c>
      <c r="BC1002" s="2">
        <f>IF(AM1002,
  IF(AND(AL1002=$J$31,_xlfn.DAYS(AH1002,DATE(AI1002,1,1))&lt;7),
    MAX(0,EINSTELLUNGEN!$D$12+1-WEEKDAY(DATE(EINSTELLUNGEN!$D$9,EINSTELLUNGEN!$D$10,1),2)),
    IF(AL1002=$J$33,
      MIN(EINSTELLUNGEN!$D$12,WEEKDAY(DATE(EINSTELLUNGEN!$D$9,12,31),2)),
      EINSTELLUNGEN!$D$12
  )) - SUMIF(AL$50:AL$2500,"="&amp;AL1002,AX$50:AX$2500),
  0)</f>
        <v>3</v>
      </c>
      <c r="BD1002" s="2">
        <f t="shared" si="540"/>
        <v>0.33333333333333331</v>
      </c>
      <c r="BE1002" s="2">
        <f t="shared" si="541"/>
        <v>0</v>
      </c>
    </row>
    <row r="1003" spans="1:57" ht="10.5" customHeight="1">
      <c r="A1003" s="1" t="str">
        <f t="shared" ca="1" si="517"/>
        <v/>
      </c>
      <c r="B1003" s="1" t="str">
        <f t="shared" ca="1" si="518"/>
        <v/>
      </c>
      <c r="C1003" s="1" t="str">
        <f t="shared" ca="1" si="519"/>
        <v/>
      </c>
      <c r="D1003" s="1" t="str">
        <f t="shared" ca="1" si="520"/>
        <v/>
      </c>
      <c r="F1003" s="10"/>
      <c r="G1003" s="136" t="str">
        <f t="shared" si="521"/>
        <v/>
      </c>
      <c r="H1003" s="27"/>
      <c r="I1003" s="28"/>
      <c r="J1003" s="28"/>
      <c r="K1003" s="29"/>
      <c r="L1003" s="214"/>
      <c r="M1003" s="214"/>
      <c r="N1003" s="214"/>
      <c r="O1003" s="26" t="str">
        <f t="shared" si="522"/>
        <v/>
      </c>
      <c r="P1003" s="218" t="str">
        <f t="shared" si="523"/>
        <v/>
      </c>
      <c r="Q1003" s="26" t="str">
        <f t="shared" si="524"/>
        <v/>
      </c>
      <c r="R1003" s="22"/>
      <c r="S1003" s="99"/>
      <c r="T1003" s="10"/>
      <c r="U1003" s="229" t="str">
        <f t="shared" si="525"/>
        <v/>
      </c>
      <c r="V1003" s="230"/>
      <c r="W1003" s="230"/>
      <c r="X1003" s="230"/>
      <c r="Y1003" s="230"/>
      <c r="Z1003" s="22" t="str">
        <f>""</f>
        <v/>
      </c>
      <c r="AB1003" s="23" t="str">
        <f t="shared" si="526"/>
        <v/>
      </c>
      <c r="AC1003" s="2" t="b">
        <f>COUNT(Q1003:Q$2500)&gt;0</f>
        <v>0</v>
      </c>
      <c r="AD1003" s="2" t="b">
        <f t="shared" ref="AD1003:AD1066" si="543">LEN(CONCATENATE(H1003,I1003,J1003,K1003))&gt;0</f>
        <v>0</v>
      </c>
      <c r="AE1003" s="2" t="b">
        <f t="shared" ref="AE1003:AE1066" si="544">AND(NOT(AD1003),AD1004)</f>
        <v>0</v>
      </c>
      <c r="AF1003" s="2" t="b">
        <f t="shared" ref="AF1003:AF1066" si="545">AND(NOT(AD1003),AD1002)</f>
        <v>0</v>
      </c>
      <c r="AG1003" s="2" t="b">
        <f>OR(
  AND(AC1003,NOT(AC1004)),
  AND(AF1003,WEEKDAY(AH1002,2)=EINSTELLUNGEN!$D$12),
  AND(AF1003,AH1003=$J$35)
)</f>
        <v>0</v>
      </c>
      <c r="AH1003" s="2">
        <f>IF(AE1003,AH1002+IF(WEEKDAY(AH1002+1,2)&lt;=EINSTELLUNGEN!$D$12,1,$J$36),AH1002)</f>
        <v>42020</v>
      </c>
      <c r="AI1003" s="2">
        <f t="shared" ref="AI1003:AI1066" si="546">YEAR(AH1003)</f>
        <v>2019</v>
      </c>
      <c r="AJ1003" s="2">
        <f t="shared" ref="AJ1003:AJ1066" si="547">AI1003*100+ROUNDUP(MONTH(AH1003)/3,0)</f>
        <v>201901</v>
      </c>
      <c r="AK1003" s="2">
        <f t="shared" ref="AK1003:AK1066" si="548">AI1003*100+MONTH(AH1003)</f>
        <v>201901</v>
      </c>
      <c r="AL1003" s="2">
        <f t="shared" si="542"/>
        <v>201903</v>
      </c>
      <c r="AM1003" s="2" t="b">
        <f t="shared" ref="AM1003:AM1066" si="549">AND(AH1003&gt;=$J$34,AH1003&lt;=$J$35)</f>
        <v>1</v>
      </c>
      <c r="AN1003" s="4" t="e">
        <f t="shared" si="527"/>
        <v>#N/A</v>
      </c>
      <c r="AO1003" s="4" t="e">
        <f t="shared" si="528"/>
        <v>#N/A</v>
      </c>
      <c r="AP1003" s="2" t="str">
        <f>IF(AD1003,
  IF(ISBLANK(H1003),
    AP1002,
    IF(LEN(H1003)=1,
      IF(OR(UPPER(H1003)="A",UPPER(H1003)="I"),
        EINSTELLUNGEN!$D$21,
        IF(OR(UPPER(H1003)="B",UPPER(H1003)="M"),
          EINSTELLUNGEN!$D$22,
          IF(OR(UPPER(H1003)="C",UPPER(H1003)="S"),
            EINSTELLUNGEN!$D$23,
            IF(UPPER(H1003)="D",
              EINSTELLUNGEN!$D$24,
              IF(UPPER(H1003)="E",
                EINSTELLUNGEN!$D$25,
                UPPER(H1003)))))),
      IF(ISNUMBER(H1003),
        EINSTELLUNGEN!$D$20&amp;H1003,
        UPPER(H1003)))),
  "")</f>
        <v/>
      </c>
      <c r="AQ1003" s="2" t="str">
        <f t="shared" si="529"/>
        <v/>
      </c>
      <c r="AR1003" s="2">
        <f t="shared" si="530"/>
        <v>0</v>
      </c>
      <c r="AS1003" s="145">
        <f t="shared" si="531"/>
        <v>0.33333333333333331</v>
      </c>
      <c r="AT1003" s="2">
        <f t="shared" si="532"/>
        <v>0</v>
      </c>
      <c r="AU1003" s="2">
        <f t="shared" si="533"/>
        <v>0</v>
      </c>
      <c r="AV1003" s="2">
        <f t="shared" si="534"/>
        <v>0</v>
      </c>
      <c r="AW1003" s="2">
        <f t="shared" si="535"/>
        <v>0</v>
      </c>
      <c r="AX1003" s="2">
        <f t="shared" ref="AX1003:AX1066" si="550">IF(SUM(AT1003:AV1003)=0,0,1)</f>
        <v>0</v>
      </c>
      <c r="AY1003" s="2">
        <f t="shared" si="536"/>
        <v>0</v>
      </c>
      <c r="AZ1003" s="145" t="e">
        <f t="shared" si="537"/>
        <v>#N/A</v>
      </c>
      <c r="BA1003" s="145" t="e">
        <f t="shared" si="538"/>
        <v>#N/A</v>
      </c>
      <c r="BB1003" s="145">
        <f t="shared" si="539"/>
        <v>2.083333333333337E-2</v>
      </c>
      <c r="BC1003" s="2">
        <f>IF(AM1003,
  IF(AND(AL1003=$J$31,_xlfn.DAYS(AH1003,DATE(AI1003,1,1))&lt;7),
    MAX(0,EINSTELLUNGEN!$D$12+1-WEEKDAY(DATE(EINSTELLUNGEN!$D$9,EINSTELLUNGEN!$D$10,1),2)),
    IF(AL1003=$J$33,
      MIN(EINSTELLUNGEN!$D$12,WEEKDAY(DATE(EINSTELLUNGEN!$D$9,12,31),2)),
      EINSTELLUNGEN!$D$12
  )) - SUMIF(AL$50:AL$2500,"="&amp;AL1003,AX$50:AX$2500),
  0)</f>
        <v>3</v>
      </c>
      <c r="BD1003" s="2">
        <f t="shared" si="540"/>
        <v>0.33333333333333331</v>
      </c>
      <c r="BE1003" s="2">
        <f t="shared" si="541"/>
        <v>0</v>
      </c>
    </row>
    <row r="1004" spans="1:57" ht="10.5" customHeight="1">
      <c r="A1004" s="1" t="str">
        <f t="shared" ca="1" si="517"/>
        <v/>
      </c>
      <c r="B1004" s="1" t="str">
        <f t="shared" ca="1" si="518"/>
        <v/>
      </c>
      <c r="C1004" s="1" t="str">
        <f t="shared" ca="1" si="519"/>
        <v/>
      </c>
      <c r="D1004" s="1" t="str">
        <f t="shared" ca="1" si="520"/>
        <v/>
      </c>
      <c r="F1004" s="10"/>
      <c r="G1004" s="136" t="str">
        <f t="shared" si="521"/>
        <v/>
      </c>
      <c r="H1004" s="27"/>
      <c r="I1004" s="28"/>
      <c r="J1004" s="28"/>
      <c r="K1004" s="29"/>
      <c r="L1004" s="214"/>
      <c r="M1004" s="214"/>
      <c r="N1004" s="214"/>
      <c r="O1004" s="26" t="str">
        <f t="shared" si="522"/>
        <v/>
      </c>
      <c r="P1004" s="218" t="str">
        <f t="shared" si="523"/>
        <v/>
      </c>
      <c r="Q1004" s="26" t="str">
        <f t="shared" si="524"/>
        <v/>
      </c>
      <c r="R1004" s="22"/>
      <c r="S1004" s="99"/>
      <c r="T1004" s="10"/>
      <c r="U1004" s="229" t="str">
        <f t="shared" si="525"/>
        <v/>
      </c>
      <c r="V1004" s="230"/>
      <c r="W1004" s="230"/>
      <c r="X1004" s="230"/>
      <c r="Y1004" s="230"/>
      <c r="Z1004" s="22" t="str">
        <f>""</f>
        <v/>
      </c>
      <c r="AB1004" s="23" t="str">
        <f t="shared" si="526"/>
        <v/>
      </c>
      <c r="AC1004" s="2" t="b">
        <f>COUNT(Q1004:Q$2500)&gt;0</f>
        <v>0</v>
      </c>
      <c r="AD1004" s="2" t="b">
        <f t="shared" si="543"/>
        <v>0</v>
      </c>
      <c r="AE1004" s="2" t="b">
        <f t="shared" si="544"/>
        <v>0</v>
      </c>
      <c r="AF1004" s="2" t="b">
        <f t="shared" si="545"/>
        <v>0</v>
      </c>
      <c r="AG1004" s="2" t="b">
        <f>OR(
  AND(AC1004,NOT(AC1005)),
  AND(AF1004,WEEKDAY(AH1003,2)=EINSTELLUNGEN!$D$12),
  AND(AF1004,AH1004=$J$35)
)</f>
        <v>0</v>
      </c>
      <c r="AH1004" s="2">
        <f>IF(AE1004,AH1003+IF(WEEKDAY(AH1003+1,2)&lt;=EINSTELLUNGEN!$D$12,1,$J$36),AH1003)</f>
        <v>42020</v>
      </c>
      <c r="AI1004" s="2">
        <f t="shared" si="546"/>
        <v>2019</v>
      </c>
      <c r="AJ1004" s="2">
        <f t="shared" si="547"/>
        <v>201901</v>
      </c>
      <c r="AK1004" s="2">
        <f t="shared" si="548"/>
        <v>201901</v>
      </c>
      <c r="AL1004" s="2">
        <f t="shared" si="542"/>
        <v>201903</v>
      </c>
      <c r="AM1004" s="2" t="b">
        <f t="shared" si="549"/>
        <v>1</v>
      </c>
      <c r="AN1004" s="4" t="e">
        <f t="shared" si="527"/>
        <v>#N/A</v>
      </c>
      <c r="AO1004" s="4" t="e">
        <f t="shared" si="528"/>
        <v>#N/A</v>
      </c>
      <c r="AP1004" s="2" t="str">
        <f>IF(AD1004,
  IF(ISBLANK(H1004),
    AP1003,
    IF(LEN(H1004)=1,
      IF(OR(UPPER(H1004)="A",UPPER(H1004)="I"),
        EINSTELLUNGEN!$D$21,
        IF(OR(UPPER(H1004)="B",UPPER(H1004)="M"),
          EINSTELLUNGEN!$D$22,
          IF(OR(UPPER(H1004)="C",UPPER(H1004)="S"),
            EINSTELLUNGEN!$D$23,
            IF(UPPER(H1004)="D",
              EINSTELLUNGEN!$D$24,
              IF(UPPER(H1004)="E",
                EINSTELLUNGEN!$D$25,
                UPPER(H1004)))))),
      IF(ISNUMBER(H1004),
        EINSTELLUNGEN!$D$20&amp;H1004,
        UPPER(H1004)))),
  "")</f>
        <v/>
      </c>
      <c r="AQ1004" s="2" t="str">
        <f t="shared" si="529"/>
        <v/>
      </c>
      <c r="AR1004" s="2">
        <f t="shared" si="530"/>
        <v>0</v>
      </c>
      <c r="AS1004" s="145">
        <f t="shared" si="531"/>
        <v>0.33333333333333331</v>
      </c>
      <c r="AT1004" s="2">
        <f t="shared" si="532"/>
        <v>0</v>
      </c>
      <c r="AU1004" s="2">
        <f t="shared" si="533"/>
        <v>0</v>
      </c>
      <c r="AV1004" s="2">
        <f t="shared" si="534"/>
        <v>0</v>
      </c>
      <c r="AW1004" s="2">
        <f t="shared" si="535"/>
        <v>0</v>
      </c>
      <c r="AX1004" s="2">
        <f t="shared" si="550"/>
        <v>0</v>
      </c>
      <c r="AY1004" s="2">
        <f t="shared" si="536"/>
        <v>0</v>
      </c>
      <c r="AZ1004" s="145" t="e">
        <f t="shared" si="537"/>
        <v>#N/A</v>
      </c>
      <c r="BA1004" s="145" t="e">
        <f t="shared" si="538"/>
        <v>#N/A</v>
      </c>
      <c r="BB1004" s="145">
        <f t="shared" si="539"/>
        <v>2.083333333333337E-2</v>
      </c>
      <c r="BC1004" s="2">
        <f>IF(AM1004,
  IF(AND(AL1004=$J$31,_xlfn.DAYS(AH1004,DATE(AI1004,1,1))&lt;7),
    MAX(0,EINSTELLUNGEN!$D$12+1-WEEKDAY(DATE(EINSTELLUNGEN!$D$9,EINSTELLUNGEN!$D$10,1),2)),
    IF(AL1004=$J$33,
      MIN(EINSTELLUNGEN!$D$12,WEEKDAY(DATE(EINSTELLUNGEN!$D$9,12,31),2)),
      EINSTELLUNGEN!$D$12
  )) - SUMIF(AL$50:AL$2500,"="&amp;AL1004,AX$50:AX$2500),
  0)</f>
        <v>3</v>
      </c>
      <c r="BD1004" s="2">
        <f t="shared" si="540"/>
        <v>0.33333333333333331</v>
      </c>
      <c r="BE1004" s="2">
        <f t="shared" si="541"/>
        <v>0</v>
      </c>
    </row>
    <row r="1005" spans="1:57" ht="10.5" customHeight="1">
      <c r="A1005" s="1" t="str">
        <f t="shared" ca="1" si="517"/>
        <v/>
      </c>
      <c r="B1005" s="1" t="str">
        <f t="shared" ca="1" si="518"/>
        <v/>
      </c>
      <c r="C1005" s="1" t="str">
        <f t="shared" ca="1" si="519"/>
        <v/>
      </c>
      <c r="D1005" s="1" t="str">
        <f t="shared" ca="1" si="520"/>
        <v/>
      </c>
      <c r="F1005" s="10"/>
      <c r="G1005" s="136" t="str">
        <f t="shared" si="521"/>
        <v/>
      </c>
      <c r="H1005" s="27"/>
      <c r="I1005" s="28"/>
      <c r="J1005" s="28"/>
      <c r="K1005" s="29"/>
      <c r="L1005" s="214"/>
      <c r="M1005" s="214"/>
      <c r="N1005" s="214"/>
      <c r="O1005" s="26" t="str">
        <f t="shared" si="522"/>
        <v/>
      </c>
      <c r="P1005" s="218" t="str">
        <f t="shared" si="523"/>
        <v/>
      </c>
      <c r="Q1005" s="26" t="str">
        <f t="shared" si="524"/>
        <v/>
      </c>
      <c r="R1005" s="22"/>
      <c r="S1005" s="99"/>
      <c r="T1005" s="10"/>
      <c r="U1005" s="229" t="str">
        <f t="shared" si="525"/>
        <v/>
      </c>
      <c r="V1005" s="230"/>
      <c r="W1005" s="230"/>
      <c r="X1005" s="230"/>
      <c r="Y1005" s="230"/>
      <c r="Z1005" s="22" t="str">
        <f>""</f>
        <v/>
      </c>
      <c r="AB1005" s="23" t="str">
        <f t="shared" si="526"/>
        <v/>
      </c>
      <c r="AC1005" s="2" t="b">
        <f>COUNT(Q1005:Q$2500)&gt;0</f>
        <v>0</v>
      </c>
      <c r="AD1005" s="2" t="b">
        <f t="shared" si="543"/>
        <v>0</v>
      </c>
      <c r="AE1005" s="2" t="b">
        <f t="shared" si="544"/>
        <v>0</v>
      </c>
      <c r="AF1005" s="2" t="b">
        <f t="shared" si="545"/>
        <v>0</v>
      </c>
      <c r="AG1005" s="2" t="b">
        <f>OR(
  AND(AC1005,NOT(AC1006)),
  AND(AF1005,WEEKDAY(AH1004,2)=EINSTELLUNGEN!$D$12),
  AND(AF1005,AH1005=$J$35)
)</f>
        <v>0</v>
      </c>
      <c r="AH1005" s="2">
        <f>IF(AE1005,AH1004+IF(WEEKDAY(AH1004+1,2)&lt;=EINSTELLUNGEN!$D$12,1,$J$36),AH1004)</f>
        <v>42020</v>
      </c>
      <c r="AI1005" s="2">
        <f t="shared" si="546"/>
        <v>2019</v>
      </c>
      <c r="AJ1005" s="2">
        <f t="shared" si="547"/>
        <v>201901</v>
      </c>
      <c r="AK1005" s="2">
        <f t="shared" si="548"/>
        <v>201901</v>
      </c>
      <c r="AL1005" s="2">
        <f t="shared" si="542"/>
        <v>201903</v>
      </c>
      <c r="AM1005" s="2" t="b">
        <f t="shared" si="549"/>
        <v>1</v>
      </c>
      <c r="AN1005" s="4" t="e">
        <f t="shared" si="527"/>
        <v>#N/A</v>
      </c>
      <c r="AO1005" s="4" t="e">
        <f t="shared" si="528"/>
        <v>#N/A</v>
      </c>
      <c r="AP1005" s="2" t="str">
        <f>IF(AD1005,
  IF(ISBLANK(H1005),
    AP1004,
    IF(LEN(H1005)=1,
      IF(OR(UPPER(H1005)="A",UPPER(H1005)="I"),
        EINSTELLUNGEN!$D$21,
        IF(OR(UPPER(H1005)="B",UPPER(H1005)="M"),
          EINSTELLUNGEN!$D$22,
          IF(OR(UPPER(H1005)="C",UPPER(H1005)="S"),
            EINSTELLUNGEN!$D$23,
            IF(UPPER(H1005)="D",
              EINSTELLUNGEN!$D$24,
              IF(UPPER(H1005)="E",
                EINSTELLUNGEN!$D$25,
                UPPER(H1005)))))),
      IF(ISNUMBER(H1005),
        EINSTELLUNGEN!$D$20&amp;H1005,
        UPPER(H1005)))),
  "")</f>
        <v/>
      </c>
      <c r="AQ1005" s="2" t="str">
        <f t="shared" si="529"/>
        <v/>
      </c>
      <c r="AR1005" s="2">
        <f t="shared" si="530"/>
        <v>0</v>
      </c>
      <c r="AS1005" s="145">
        <f t="shared" si="531"/>
        <v>0.33333333333333331</v>
      </c>
      <c r="AT1005" s="2">
        <f t="shared" si="532"/>
        <v>0</v>
      </c>
      <c r="AU1005" s="2">
        <f t="shared" si="533"/>
        <v>0</v>
      </c>
      <c r="AV1005" s="2">
        <f t="shared" si="534"/>
        <v>0</v>
      </c>
      <c r="AW1005" s="2">
        <f t="shared" si="535"/>
        <v>0</v>
      </c>
      <c r="AX1005" s="2">
        <f t="shared" si="550"/>
        <v>0</v>
      </c>
      <c r="AY1005" s="2">
        <f t="shared" si="536"/>
        <v>0</v>
      </c>
      <c r="AZ1005" s="145" t="e">
        <f t="shared" si="537"/>
        <v>#N/A</v>
      </c>
      <c r="BA1005" s="145" t="e">
        <f t="shared" si="538"/>
        <v>#N/A</v>
      </c>
      <c r="BB1005" s="145">
        <f t="shared" si="539"/>
        <v>2.083333333333337E-2</v>
      </c>
      <c r="BC1005" s="2">
        <f>IF(AM1005,
  IF(AND(AL1005=$J$31,_xlfn.DAYS(AH1005,DATE(AI1005,1,1))&lt;7),
    MAX(0,EINSTELLUNGEN!$D$12+1-WEEKDAY(DATE(EINSTELLUNGEN!$D$9,EINSTELLUNGEN!$D$10,1),2)),
    IF(AL1005=$J$33,
      MIN(EINSTELLUNGEN!$D$12,WEEKDAY(DATE(EINSTELLUNGEN!$D$9,12,31),2)),
      EINSTELLUNGEN!$D$12
  )) - SUMIF(AL$50:AL$2500,"="&amp;AL1005,AX$50:AX$2500),
  0)</f>
        <v>3</v>
      </c>
      <c r="BD1005" s="2">
        <f t="shared" si="540"/>
        <v>0.33333333333333331</v>
      </c>
      <c r="BE1005" s="2">
        <f t="shared" si="541"/>
        <v>0</v>
      </c>
    </row>
    <row r="1006" spans="1:57" ht="10.5" customHeight="1">
      <c r="A1006" s="1" t="str">
        <f t="shared" ca="1" si="517"/>
        <v/>
      </c>
      <c r="B1006" s="1" t="str">
        <f t="shared" ca="1" si="518"/>
        <v/>
      </c>
      <c r="C1006" s="1" t="str">
        <f t="shared" ca="1" si="519"/>
        <v/>
      </c>
      <c r="D1006" s="1" t="str">
        <f t="shared" ca="1" si="520"/>
        <v/>
      </c>
      <c r="F1006" s="10"/>
      <c r="G1006" s="136" t="str">
        <f t="shared" si="521"/>
        <v/>
      </c>
      <c r="H1006" s="27"/>
      <c r="I1006" s="28"/>
      <c r="J1006" s="28"/>
      <c r="K1006" s="29"/>
      <c r="L1006" s="214"/>
      <c r="M1006" s="214"/>
      <c r="N1006" s="214"/>
      <c r="O1006" s="26" t="str">
        <f t="shared" si="522"/>
        <v/>
      </c>
      <c r="P1006" s="218" t="str">
        <f t="shared" si="523"/>
        <v/>
      </c>
      <c r="Q1006" s="26" t="str">
        <f t="shared" si="524"/>
        <v/>
      </c>
      <c r="R1006" s="22"/>
      <c r="S1006" s="99"/>
      <c r="T1006" s="10"/>
      <c r="U1006" s="229" t="str">
        <f t="shared" si="525"/>
        <v/>
      </c>
      <c r="V1006" s="230"/>
      <c r="W1006" s="230"/>
      <c r="X1006" s="230"/>
      <c r="Y1006" s="230"/>
      <c r="Z1006" s="22" t="str">
        <f>""</f>
        <v/>
      </c>
      <c r="AB1006" s="23" t="str">
        <f t="shared" si="526"/>
        <v/>
      </c>
      <c r="AC1006" s="2" t="b">
        <f>COUNT(Q1006:Q$2500)&gt;0</f>
        <v>0</v>
      </c>
      <c r="AD1006" s="2" t="b">
        <f t="shared" si="543"/>
        <v>0</v>
      </c>
      <c r="AE1006" s="2" t="b">
        <f t="shared" si="544"/>
        <v>0</v>
      </c>
      <c r="AF1006" s="2" t="b">
        <f t="shared" si="545"/>
        <v>0</v>
      </c>
      <c r="AG1006" s="2" t="b">
        <f>OR(
  AND(AC1006,NOT(AC1007)),
  AND(AF1006,WEEKDAY(AH1005,2)=EINSTELLUNGEN!$D$12),
  AND(AF1006,AH1006=$J$35)
)</f>
        <v>0</v>
      </c>
      <c r="AH1006" s="2">
        <f>IF(AE1006,AH1005+IF(WEEKDAY(AH1005+1,2)&lt;=EINSTELLUNGEN!$D$12,1,$J$36),AH1005)</f>
        <v>42020</v>
      </c>
      <c r="AI1006" s="2">
        <f t="shared" si="546"/>
        <v>2019</v>
      </c>
      <c r="AJ1006" s="2">
        <f t="shared" si="547"/>
        <v>201901</v>
      </c>
      <c r="AK1006" s="2">
        <f t="shared" si="548"/>
        <v>201901</v>
      </c>
      <c r="AL1006" s="2">
        <f t="shared" si="542"/>
        <v>201903</v>
      </c>
      <c r="AM1006" s="2" t="b">
        <f t="shared" si="549"/>
        <v>1</v>
      </c>
      <c r="AN1006" s="4" t="e">
        <f t="shared" si="527"/>
        <v>#N/A</v>
      </c>
      <c r="AO1006" s="4" t="e">
        <f t="shared" si="528"/>
        <v>#N/A</v>
      </c>
      <c r="AP1006" s="2" t="str">
        <f>IF(AD1006,
  IF(ISBLANK(H1006),
    AP1005,
    IF(LEN(H1006)=1,
      IF(OR(UPPER(H1006)="A",UPPER(H1006)="I"),
        EINSTELLUNGEN!$D$21,
        IF(OR(UPPER(H1006)="B",UPPER(H1006)="M"),
          EINSTELLUNGEN!$D$22,
          IF(OR(UPPER(H1006)="C",UPPER(H1006)="S"),
            EINSTELLUNGEN!$D$23,
            IF(UPPER(H1006)="D",
              EINSTELLUNGEN!$D$24,
              IF(UPPER(H1006)="E",
                EINSTELLUNGEN!$D$25,
                UPPER(H1006)))))),
      IF(ISNUMBER(H1006),
        EINSTELLUNGEN!$D$20&amp;H1006,
        UPPER(H1006)))),
  "")</f>
        <v/>
      </c>
      <c r="AQ1006" s="2" t="str">
        <f t="shared" si="529"/>
        <v/>
      </c>
      <c r="AR1006" s="2">
        <f t="shared" si="530"/>
        <v>0</v>
      </c>
      <c r="AS1006" s="145">
        <f t="shared" si="531"/>
        <v>0.33333333333333331</v>
      </c>
      <c r="AT1006" s="2">
        <f t="shared" si="532"/>
        <v>0</v>
      </c>
      <c r="AU1006" s="2">
        <f t="shared" si="533"/>
        <v>0</v>
      </c>
      <c r="AV1006" s="2">
        <f t="shared" si="534"/>
        <v>0</v>
      </c>
      <c r="AW1006" s="2">
        <f t="shared" si="535"/>
        <v>0</v>
      </c>
      <c r="AX1006" s="2">
        <f t="shared" si="550"/>
        <v>0</v>
      </c>
      <c r="AY1006" s="2">
        <f t="shared" si="536"/>
        <v>0</v>
      </c>
      <c r="AZ1006" s="145" t="e">
        <f t="shared" si="537"/>
        <v>#N/A</v>
      </c>
      <c r="BA1006" s="145" t="e">
        <f t="shared" si="538"/>
        <v>#N/A</v>
      </c>
      <c r="BB1006" s="145">
        <f t="shared" si="539"/>
        <v>2.083333333333337E-2</v>
      </c>
      <c r="BC1006" s="2">
        <f>IF(AM1006,
  IF(AND(AL1006=$J$31,_xlfn.DAYS(AH1006,DATE(AI1006,1,1))&lt;7),
    MAX(0,EINSTELLUNGEN!$D$12+1-WEEKDAY(DATE(EINSTELLUNGEN!$D$9,EINSTELLUNGEN!$D$10,1),2)),
    IF(AL1006=$J$33,
      MIN(EINSTELLUNGEN!$D$12,WEEKDAY(DATE(EINSTELLUNGEN!$D$9,12,31),2)),
      EINSTELLUNGEN!$D$12
  )) - SUMIF(AL$50:AL$2500,"="&amp;AL1006,AX$50:AX$2500),
  0)</f>
        <v>3</v>
      </c>
      <c r="BD1006" s="2">
        <f t="shared" si="540"/>
        <v>0.33333333333333331</v>
      </c>
      <c r="BE1006" s="2">
        <f t="shared" si="541"/>
        <v>0</v>
      </c>
    </row>
    <row r="1007" spans="1:57" ht="10.5" customHeight="1">
      <c r="A1007" s="1" t="str">
        <f t="shared" ca="1" si="517"/>
        <v/>
      </c>
      <c r="B1007" s="1" t="str">
        <f t="shared" ca="1" si="518"/>
        <v/>
      </c>
      <c r="C1007" s="1" t="str">
        <f t="shared" ca="1" si="519"/>
        <v/>
      </c>
      <c r="D1007" s="1" t="str">
        <f t="shared" ca="1" si="520"/>
        <v/>
      </c>
      <c r="F1007" s="10"/>
      <c r="G1007" s="136" t="str">
        <f t="shared" si="521"/>
        <v/>
      </c>
      <c r="H1007" s="27"/>
      <c r="I1007" s="28"/>
      <c r="J1007" s="28"/>
      <c r="K1007" s="29"/>
      <c r="L1007" s="214"/>
      <c r="M1007" s="214"/>
      <c r="N1007" s="214"/>
      <c r="O1007" s="26" t="str">
        <f t="shared" si="522"/>
        <v/>
      </c>
      <c r="P1007" s="218" t="str">
        <f t="shared" si="523"/>
        <v/>
      </c>
      <c r="Q1007" s="26" t="str">
        <f t="shared" si="524"/>
        <v/>
      </c>
      <c r="R1007" s="22"/>
      <c r="S1007" s="99"/>
      <c r="T1007" s="10"/>
      <c r="U1007" s="229" t="str">
        <f t="shared" si="525"/>
        <v/>
      </c>
      <c r="V1007" s="230"/>
      <c r="W1007" s="230"/>
      <c r="X1007" s="230"/>
      <c r="Y1007" s="230"/>
      <c r="Z1007" s="22" t="str">
        <f>""</f>
        <v/>
      </c>
      <c r="AB1007" s="23" t="str">
        <f t="shared" si="526"/>
        <v/>
      </c>
      <c r="AC1007" s="2" t="b">
        <f>COUNT(Q1007:Q$2500)&gt;0</f>
        <v>0</v>
      </c>
      <c r="AD1007" s="2" t="b">
        <f t="shared" si="543"/>
        <v>0</v>
      </c>
      <c r="AE1007" s="2" t="b">
        <f t="shared" si="544"/>
        <v>0</v>
      </c>
      <c r="AF1007" s="2" t="b">
        <f t="shared" si="545"/>
        <v>0</v>
      </c>
      <c r="AG1007" s="2" t="b">
        <f>OR(
  AND(AC1007,NOT(AC1008)),
  AND(AF1007,WEEKDAY(AH1006,2)=EINSTELLUNGEN!$D$12),
  AND(AF1007,AH1007=$J$35)
)</f>
        <v>0</v>
      </c>
      <c r="AH1007" s="2">
        <f>IF(AE1007,AH1006+IF(WEEKDAY(AH1006+1,2)&lt;=EINSTELLUNGEN!$D$12,1,$J$36),AH1006)</f>
        <v>42020</v>
      </c>
      <c r="AI1007" s="2">
        <f t="shared" si="546"/>
        <v>2019</v>
      </c>
      <c r="AJ1007" s="2">
        <f t="shared" si="547"/>
        <v>201901</v>
      </c>
      <c r="AK1007" s="2">
        <f t="shared" si="548"/>
        <v>201901</v>
      </c>
      <c r="AL1007" s="2">
        <f t="shared" si="542"/>
        <v>201903</v>
      </c>
      <c r="AM1007" s="2" t="b">
        <f t="shared" si="549"/>
        <v>1</v>
      </c>
      <c r="AN1007" s="4" t="e">
        <f t="shared" si="527"/>
        <v>#N/A</v>
      </c>
      <c r="AO1007" s="4" t="e">
        <f t="shared" si="528"/>
        <v>#N/A</v>
      </c>
      <c r="AP1007" s="2" t="str">
        <f>IF(AD1007,
  IF(ISBLANK(H1007),
    AP1006,
    IF(LEN(H1007)=1,
      IF(OR(UPPER(H1007)="A",UPPER(H1007)="I"),
        EINSTELLUNGEN!$D$21,
        IF(OR(UPPER(H1007)="B",UPPER(H1007)="M"),
          EINSTELLUNGEN!$D$22,
          IF(OR(UPPER(H1007)="C",UPPER(H1007)="S"),
            EINSTELLUNGEN!$D$23,
            IF(UPPER(H1007)="D",
              EINSTELLUNGEN!$D$24,
              IF(UPPER(H1007)="E",
                EINSTELLUNGEN!$D$25,
                UPPER(H1007)))))),
      IF(ISNUMBER(H1007),
        EINSTELLUNGEN!$D$20&amp;H1007,
        UPPER(H1007)))),
  "")</f>
        <v/>
      </c>
      <c r="AQ1007" s="2" t="str">
        <f t="shared" si="529"/>
        <v/>
      </c>
      <c r="AR1007" s="2">
        <f t="shared" si="530"/>
        <v>0</v>
      </c>
      <c r="AS1007" s="145">
        <f t="shared" si="531"/>
        <v>0.33333333333333331</v>
      </c>
      <c r="AT1007" s="2">
        <f t="shared" si="532"/>
        <v>0</v>
      </c>
      <c r="AU1007" s="2">
        <f t="shared" si="533"/>
        <v>0</v>
      </c>
      <c r="AV1007" s="2">
        <f t="shared" si="534"/>
        <v>0</v>
      </c>
      <c r="AW1007" s="2">
        <f t="shared" si="535"/>
        <v>0</v>
      </c>
      <c r="AX1007" s="2">
        <f t="shared" si="550"/>
        <v>0</v>
      </c>
      <c r="AY1007" s="2">
        <f t="shared" si="536"/>
        <v>0</v>
      </c>
      <c r="AZ1007" s="145" t="e">
        <f t="shared" si="537"/>
        <v>#N/A</v>
      </c>
      <c r="BA1007" s="145" t="e">
        <f t="shared" si="538"/>
        <v>#N/A</v>
      </c>
      <c r="BB1007" s="145">
        <f t="shared" si="539"/>
        <v>2.083333333333337E-2</v>
      </c>
      <c r="BC1007" s="2">
        <f>IF(AM1007,
  IF(AND(AL1007=$J$31,_xlfn.DAYS(AH1007,DATE(AI1007,1,1))&lt;7),
    MAX(0,EINSTELLUNGEN!$D$12+1-WEEKDAY(DATE(EINSTELLUNGEN!$D$9,EINSTELLUNGEN!$D$10,1),2)),
    IF(AL1007=$J$33,
      MIN(EINSTELLUNGEN!$D$12,WEEKDAY(DATE(EINSTELLUNGEN!$D$9,12,31),2)),
      EINSTELLUNGEN!$D$12
  )) - SUMIF(AL$50:AL$2500,"="&amp;AL1007,AX$50:AX$2500),
  0)</f>
        <v>3</v>
      </c>
      <c r="BD1007" s="2">
        <f t="shared" si="540"/>
        <v>0.33333333333333331</v>
      </c>
      <c r="BE1007" s="2">
        <f t="shared" si="541"/>
        <v>0</v>
      </c>
    </row>
    <row r="1008" spans="1:57" ht="10.5" customHeight="1">
      <c r="A1008" s="1" t="str">
        <f t="shared" ca="1" si="517"/>
        <v/>
      </c>
      <c r="B1008" s="1" t="str">
        <f t="shared" ca="1" si="518"/>
        <v/>
      </c>
      <c r="C1008" s="1" t="str">
        <f t="shared" ca="1" si="519"/>
        <v/>
      </c>
      <c r="D1008" s="1" t="str">
        <f t="shared" ca="1" si="520"/>
        <v/>
      </c>
      <c r="F1008" s="10"/>
      <c r="G1008" s="136" t="str">
        <f t="shared" si="521"/>
        <v/>
      </c>
      <c r="H1008" s="27"/>
      <c r="I1008" s="28"/>
      <c r="J1008" s="28"/>
      <c r="K1008" s="29"/>
      <c r="L1008" s="214"/>
      <c r="M1008" s="214"/>
      <c r="N1008" s="214"/>
      <c r="O1008" s="26" t="str">
        <f t="shared" si="522"/>
        <v/>
      </c>
      <c r="P1008" s="218" t="str">
        <f t="shared" si="523"/>
        <v/>
      </c>
      <c r="Q1008" s="26" t="str">
        <f t="shared" si="524"/>
        <v/>
      </c>
      <c r="R1008" s="22"/>
      <c r="S1008" s="99"/>
      <c r="T1008" s="10"/>
      <c r="U1008" s="229" t="str">
        <f t="shared" si="525"/>
        <v/>
      </c>
      <c r="V1008" s="230"/>
      <c r="W1008" s="230"/>
      <c r="X1008" s="230"/>
      <c r="Y1008" s="230"/>
      <c r="Z1008" s="22" t="str">
        <f>""</f>
        <v/>
      </c>
      <c r="AB1008" s="23" t="str">
        <f t="shared" si="526"/>
        <v/>
      </c>
      <c r="AC1008" s="2" t="b">
        <f>COUNT(Q1008:Q$2500)&gt;0</f>
        <v>0</v>
      </c>
      <c r="AD1008" s="2" t="b">
        <f t="shared" si="543"/>
        <v>0</v>
      </c>
      <c r="AE1008" s="2" t="b">
        <f t="shared" si="544"/>
        <v>0</v>
      </c>
      <c r="AF1008" s="2" t="b">
        <f t="shared" si="545"/>
        <v>0</v>
      </c>
      <c r="AG1008" s="2" t="b">
        <f>OR(
  AND(AC1008,NOT(AC1009)),
  AND(AF1008,WEEKDAY(AH1007,2)=EINSTELLUNGEN!$D$12),
  AND(AF1008,AH1008=$J$35)
)</f>
        <v>0</v>
      </c>
      <c r="AH1008" s="2">
        <f>IF(AE1008,AH1007+IF(WEEKDAY(AH1007+1,2)&lt;=EINSTELLUNGEN!$D$12,1,$J$36),AH1007)</f>
        <v>42020</v>
      </c>
      <c r="AI1008" s="2">
        <f t="shared" si="546"/>
        <v>2019</v>
      </c>
      <c r="AJ1008" s="2">
        <f t="shared" si="547"/>
        <v>201901</v>
      </c>
      <c r="AK1008" s="2">
        <f t="shared" si="548"/>
        <v>201901</v>
      </c>
      <c r="AL1008" s="2">
        <f t="shared" si="542"/>
        <v>201903</v>
      </c>
      <c r="AM1008" s="2" t="b">
        <f t="shared" si="549"/>
        <v>1</v>
      </c>
      <c r="AN1008" s="4" t="e">
        <f t="shared" si="527"/>
        <v>#N/A</v>
      </c>
      <c r="AO1008" s="4" t="e">
        <f t="shared" si="528"/>
        <v>#N/A</v>
      </c>
      <c r="AP1008" s="2" t="str">
        <f>IF(AD1008,
  IF(ISBLANK(H1008),
    AP1007,
    IF(LEN(H1008)=1,
      IF(OR(UPPER(H1008)="A",UPPER(H1008)="I"),
        EINSTELLUNGEN!$D$21,
        IF(OR(UPPER(H1008)="B",UPPER(H1008)="M"),
          EINSTELLUNGEN!$D$22,
          IF(OR(UPPER(H1008)="C",UPPER(H1008)="S"),
            EINSTELLUNGEN!$D$23,
            IF(UPPER(H1008)="D",
              EINSTELLUNGEN!$D$24,
              IF(UPPER(H1008)="E",
                EINSTELLUNGEN!$D$25,
                UPPER(H1008)))))),
      IF(ISNUMBER(H1008),
        EINSTELLUNGEN!$D$20&amp;H1008,
        UPPER(H1008)))),
  "")</f>
        <v/>
      </c>
      <c r="AQ1008" s="2" t="str">
        <f t="shared" si="529"/>
        <v/>
      </c>
      <c r="AR1008" s="2">
        <f t="shared" si="530"/>
        <v>0</v>
      </c>
      <c r="AS1008" s="145">
        <f t="shared" si="531"/>
        <v>0.33333333333333331</v>
      </c>
      <c r="AT1008" s="2">
        <f t="shared" si="532"/>
        <v>0</v>
      </c>
      <c r="AU1008" s="2">
        <f t="shared" si="533"/>
        <v>0</v>
      </c>
      <c r="AV1008" s="2">
        <f t="shared" si="534"/>
        <v>0</v>
      </c>
      <c r="AW1008" s="2">
        <f t="shared" si="535"/>
        <v>0</v>
      </c>
      <c r="AX1008" s="2">
        <f t="shared" si="550"/>
        <v>0</v>
      </c>
      <c r="AY1008" s="2">
        <f t="shared" si="536"/>
        <v>0</v>
      </c>
      <c r="AZ1008" s="145" t="e">
        <f t="shared" si="537"/>
        <v>#N/A</v>
      </c>
      <c r="BA1008" s="145" t="e">
        <f t="shared" si="538"/>
        <v>#N/A</v>
      </c>
      <c r="BB1008" s="145">
        <f t="shared" si="539"/>
        <v>2.083333333333337E-2</v>
      </c>
      <c r="BC1008" s="2">
        <f>IF(AM1008,
  IF(AND(AL1008=$J$31,_xlfn.DAYS(AH1008,DATE(AI1008,1,1))&lt;7),
    MAX(0,EINSTELLUNGEN!$D$12+1-WEEKDAY(DATE(EINSTELLUNGEN!$D$9,EINSTELLUNGEN!$D$10,1),2)),
    IF(AL1008=$J$33,
      MIN(EINSTELLUNGEN!$D$12,WEEKDAY(DATE(EINSTELLUNGEN!$D$9,12,31),2)),
      EINSTELLUNGEN!$D$12
  )) - SUMIF(AL$50:AL$2500,"="&amp;AL1008,AX$50:AX$2500),
  0)</f>
        <v>3</v>
      </c>
      <c r="BD1008" s="2">
        <f t="shared" si="540"/>
        <v>0.33333333333333331</v>
      </c>
      <c r="BE1008" s="2">
        <f t="shared" si="541"/>
        <v>0</v>
      </c>
    </row>
    <row r="1009" spans="1:57" ht="10.5" customHeight="1">
      <c r="A1009" s="1" t="str">
        <f t="shared" ca="1" si="517"/>
        <v/>
      </c>
      <c r="B1009" s="1" t="str">
        <f t="shared" ca="1" si="518"/>
        <v/>
      </c>
      <c r="C1009" s="1" t="str">
        <f t="shared" ca="1" si="519"/>
        <v/>
      </c>
      <c r="D1009" s="1" t="str">
        <f t="shared" ca="1" si="520"/>
        <v/>
      </c>
      <c r="F1009" s="10"/>
      <c r="G1009" s="136" t="str">
        <f t="shared" si="521"/>
        <v/>
      </c>
      <c r="H1009" s="27"/>
      <c r="I1009" s="28"/>
      <c r="J1009" s="28"/>
      <c r="K1009" s="29"/>
      <c r="L1009" s="214"/>
      <c r="M1009" s="214"/>
      <c r="N1009" s="214"/>
      <c r="O1009" s="26" t="str">
        <f t="shared" si="522"/>
        <v/>
      </c>
      <c r="P1009" s="218" t="str">
        <f t="shared" si="523"/>
        <v/>
      </c>
      <c r="Q1009" s="26" t="str">
        <f t="shared" si="524"/>
        <v/>
      </c>
      <c r="R1009" s="22"/>
      <c r="S1009" s="99"/>
      <c r="T1009" s="10"/>
      <c r="U1009" s="229" t="str">
        <f t="shared" si="525"/>
        <v/>
      </c>
      <c r="V1009" s="230"/>
      <c r="W1009" s="230"/>
      <c r="X1009" s="230"/>
      <c r="Y1009" s="230"/>
      <c r="Z1009" s="22" t="str">
        <f>""</f>
        <v/>
      </c>
      <c r="AB1009" s="23" t="str">
        <f t="shared" si="526"/>
        <v/>
      </c>
      <c r="AC1009" s="2" t="b">
        <f>COUNT(Q1009:Q$2500)&gt;0</f>
        <v>0</v>
      </c>
      <c r="AD1009" s="2" t="b">
        <f t="shared" si="543"/>
        <v>0</v>
      </c>
      <c r="AE1009" s="2" t="b">
        <f t="shared" si="544"/>
        <v>0</v>
      </c>
      <c r="AF1009" s="2" t="b">
        <f t="shared" si="545"/>
        <v>0</v>
      </c>
      <c r="AG1009" s="2" t="b">
        <f>OR(
  AND(AC1009,NOT(AC1010)),
  AND(AF1009,WEEKDAY(AH1008,2)=EINSTELLUNGEN!$D$12),
  AND(AF1009,AH1009=$J$35)
)</f>
        <v>0</v>
      </c>
      <c r="AH1009" s="2">
        <f>IF(AE1009,AH1008+IF(WEEKDAY(AH1008+1,2)&lt;=EINSTELLUNGEN!$D$12,1,$J$36),AH1008)</f>
        <v>42020</v>
      </c>
      <c r="AI1009" s="2">
        <f t="shared" si="546"/>
        <v>2019</v>
      </c>
      <c r="AJ1009" s="2">
        <f t="shared" si="547"/>
        <v>201901</v>
      </c>
      <c r="AK1009" s="2">
        <f t="shared" si="548"/>
        <v>201901</v>
      </c>
      <c r="AL1009" s="2">
        <f t="shared" si="542"/>
        <v>201903</v>
      </c>
      <c r="AM1009" s="2" t="b">
        <f t="shared" si="549"/>
        <v>1</v>
      </c>
      <c r="AN1009" s="4" t="e">
        <f t="shared" si="527"/>
        <v>#N/A</v>
      </c>
      <c r="AO1009" s="4" t="e">
        <f t="shared" si="528"/>
        <v>#N/A</v>
      </c>
      <c r="AP1009" s="2" t="str">
        <f>IF(AD1009,
  IF(ISBLANK(H1009),
    AP1008,
    IF(LEN(H1009)=1,
      IF(OR(UPPER(H1009)="A",UPPER(H1009)="I"),
        EINSTELLUNGEN!$D$21,
        IF(OR(UPPER(H1009)="B",UPPER(H1009)="M"),
          EINSTELLUNGEN!$D$22,
          IF(OR(UPPER(H1009)="C",UPPER(H1009)="S"),
            EINSTELLUNGEN!$D$23,
            IF(UPPER(H1009)="D",
              EINSTELLUNGEN!$D$24,
              IF(UPPER(H1009)="E",
                EINSTELLUNGEN!$D$25,
                UPPER(H1009)))))),
      IF(ISNUMBER(H1009),
        EINSTELLUNGEN!$D$20&amp;H1009,
        UPPER(H1009)))),
  "")</f>
        <v/>
      </c>
      <c r="AQ1009" s="2" t="str">
        <f t="shared" si="529"/>
        <v/>
      </c>
      <c r="AR1009" s="2">
        <f t="shared" si="530"/>
        <v>0</v>
      </c>
      <c r="AS1009" s="145">
        <f t="shared" si="531"/>
        <v>0.33333333333333331</v>
      </c>
      <c r="AT1009" s="2">
        <f t="shared" si="532"/>
        <v>0</v>
      </c>
      <c r="AU1009" s="2">
        <f t="shared" si="533"/>
        <v>0</v>
      </c>
      <c r="AV1009" s="2">
        <f t="shared" si="534"/>
        <v>0</v>
      </c>
      <c r="AW1009" s="2">
        <f t="shared" si="535"/>
        <v>0</v>
      </c>
      <c r="AX1009" s="2">
        <f t="shared" si="550"/>
        <v>0</v>
      </c>
      <c r="AY1009" s="2">
        <f t="shared" si="536"/>
        <v>0</v>
      </c>
      <c r="AZ1009" s="145" t="e">
        <f t="shared" si="537"/>
        <v>#N/A</v>
      </c>
      <c r="BA1009" s="145" t="e">
        <f t="shared" si="538"/>
        <v>#N/A</v>
      </c>
      <c r="BB1009" s="145">
        <f t="shared" si="539"/>
        <v>2.083333333333337E-2</v>
      </c>
      <c r="BC1009" s="2">
        <f>IF(AM1009,
  IF(AND(AL1009=$J$31,_xlfn.DAYS(AH1009,DATE(AI1009,1,1))&lt;7),
    MAX(0,EINSTELLUNGEN!$D$12+1-WEEKDAY(DATE(EINSTELLUNGEN!$D$9,EINSTELLUNGEN!$D$10,1),2)),
    IF(AL1009=$J$33,
      MIN(EINSTELLUNGEN!$D$12,WEEKDAY(DATE(EINSTELLUNGEN!$D$9,12,31),2)),
      EINSTELLUNGEN!$D$12
  )) - SUMIF(AL$50:AL$2500,"="&amp;AL1009,AX$50:AX$2500),
  0)</f>
        <v>3</v>
      </c>
      <c r="BD1009" s="2">
        <f t="shared" si="540"/>
        <v>0.33333333333333331</v>
      </c>
      <c r="BE1009" s="2">
        <f t="shared" si="541"/>
        <v>0</v>
      </c>
    </row>
    <row r="1010" spans="1:57" ht="10.5" customHeight="1">
      <c r="A1010" s="1" t="str">
        <f t="shared" ref="A1010:A1073" ca="1" si="551">IF(AND(AC1010,AJ1010=$A$48),"Q","")</f>
        <v/>
      </c>
      <c r="B1010" s="1" t="str">
        <f t="shared" ref="B1010:B1073" ca="1" si="552">IF(AND(AC1010,AK1010=$B$48),"M","")</f>
        <v/>
      </c>
      <c r="C1010" s="1" t="str">
        <f t="shared" ref="C1010:C1073" ca="1" si="553">IF(AND(AC1010,AL1010=$C$48),"W","")</f>
        <v/>
      </c>
      <c r="D1010" s="1" t="str">
        <f t="shared" ref="D1010:D1073" ca="1" si="554">IF(AND(AC1010,AH1010=$D$48),"T","")</f>
        <v/>
      </c>
      <c r="F1010" s="10"/>
      <c r="G1010" s="136" t="str">
        <f t="shared" ref="G1010:G1073" si="555">IF(AE1010,INDEX($L$29:$L$35,WEEKDAY(AH1010,2),1)&amp;", "&amp;DAY(AH1010)&amp;" "&amp;INDEX($N$29:$N$40,MONTH(AH1010),1)&amp;" "&amp;YEAR(AH1010),"")</f>
        <v/>
      </c>
      <c r="H1010" s="27"/>
      <c r="I1010" s="28"/>
      <c r="J1010" s="28"/>
      <c r="K1010" s="29"/>
      <c r="L1010" s="214"/>
      <c r="M1010" s="214"/>
      <c r="N1010" s="214"/>
      <c r="O1010" s="26" t="str">
        <f t="shared" ref="O1010:O1073" si="556">IF(AD1010,AR1010,"")</f>
        <v/>
      </c>
      <c r="P1010" s="218" t="str">
        <f t="shared" ref="P1010:P1073" si="557">IF(AF1010,
IF(AS1009&gt;0,
  TEXT(AS1009*24,"0,000")&amp;" h",
  TEXT(0,"0,000")&amp;" h"),
"")</f>
        <v/>
      </c>
      <c r="Q1010" s="26" t="str">
        <f t="shared" ref="Q1010:Q1073" si="558">IF(AF1010,BB1009,"")</f>
        <v/>
      </c>
      <c r="R1010" s="22"/>
      <c r="S1010" s="99"/>
      <c r="T1010" s="10"/>
      <c r="U1010" s="229" t="str">
        <f t="shared" ref="U1010:U1073" si="559">IF(AND(AD1010,AR1010,LEN(AQ1010)&gt;0),
IF(AQ1010&lt;&gt;FALSE,
  TEXT(AH1010,"yyyy-mm-dd")
    &amp;"|"&amp;TEXT(AN1010,"hh:mm")
    &amp;"|"&amp;TEXT(AO1010,"hh:mm")
    &amp;"|"&amp;AP1010
    &amp;"|"&amp;AQ1010,
  $J$39),
"")</f>
        <v/>
      </c>
      <c r="V1010" s="230"/>
      <c r="W1010" s="230"/>
      <c r="X1010" s="230"/>
      <c r="Y1010" s="230"/>
      <c r="Z1010" s="22" t="str">
        <f>""</f>
        <v/>
      </c>
      <c r="AB1010" s="23" t="str">
        <f t="shared" ref="AB1010:AB1073" si="560">IF(AG1010,"W"&amp;RIGHT(AL1009,2)&amp;"  "&amp;TEXT(BE1009*24,"+0,00;−0,00;0,00")&amp;"  (S="&amp;TEXT(BC1009*$J$37,"00,00")&amp;"  H="&amp;TEXT(BD1009*24,"00,00")&amp;")","")</f>
        <v/>
      </c>
      <c r="AC1010" s="2" t="b">
        <f>COUNT(Q1010:Q$2500)&gt;0</f>
        <v>0</v>
      </c>
      <c r="AD1010" s="2" t="b">
        <f t="shared" si="543"/>
        <v>0</v>
      </c>
      <c r="AE1010" s="2" t="b">
        <f t="shared" si="544"/>
        <v>0</v>
      </c>
      <c r="AF1010" s="2" t="b">
        <f t="shared" si="545"/>
        <v>0</v>
      </c>
      <c r="AG1010" s="2" t="b">
        <f>OR(
  AND(AC1010,NOT(AC1011)),
  AND(AF1010,WEEKDAY(AH1009,2)=EINSTELLUNGEN!$D$12),
  AND(AF1010,AH1010=$J$35)
)</f>
        <v>0</v>
      </c>
      <c r="AH1010" s="2">
        <f>IF(AE1010,AH1009+IF(WEEKDAY(AH1009+1,2)&lt;=EINSTELLUNGEN!$D$12,1,$J$36),AH1009)</f>
        <v>42020</v>
      </c>
      <c r="AI1010" s="2">
        <f t="shared" si="546"/>
        <v>2019</v>
      </c>
      <c r="AJ1010" s="2">
        <f t="shared" si="547"/>
        <v>201901</v>
      </c>
      <c r="AK1010" s="2">
        <f t="shared" si="548"/>
        <v>201901</v>
      </c>
      <c r="AL1010" s="2">
        <f t="shared" si="542"/>
        <v>201903</v>
      </c>
      <c r="AM1010" s="2" t="b">
        <f t="shared" si="549"/>
        <v>1</v>
      </c>
      <c r="AN1010" s="4" t="e">
        <f t="shared" ref="AN1010:AN1073" si="561">IF(NOT(AD1010),NA(),IF(ISNUMBER(I1010),I1010,AO1009))</f>
        <v>#N/A</v>
      </c>
      <c r="AO1010" s="4" t="e">
        <f t="shared" ref="AO1010:AO1073" si="562">IF(ISNA(AN1010),NA(),IF(ISNUMBER(J1010),MAX(J1010,AN1010),AN1010))</f>
        <v>#N/A</v>
      </c>
      <c r="AP1010" s="2" t="str">
        <f>IF(AD1010,
  IF(ISBLANK(H1010),
    AP1009,
    IF(LEN(H1010)=1,
      IF(OR(UPPER(H1010)="A",UPPER(H1010)="I"),
        EINSTELLUNGEN!$D$21,
        IF(OR(UPPER(H1010)="B",UPPER(H1010)="M"),
          EINSTELLUNGEN!$D$22,
          IF(OR(UPPER(H1010)="C",UPPER(H1010)="S"),
            EINSTELLUNGEN!$D$23,
            IF(UPPER(H1010)="D",
              EINSTELLUNGEN!$D$24,
              IF(UPPER(H1010)="E",
                EINSTELLUNGEN!$D$25,
                UPPER(H1010)))))),
      IF(ISNUMBER(H1010),
        EINSTELLUNGEN!$D$20&amp;H1010,
        UPPER(H1010)))),
  "")</f>
        <v/>
      </c>
      <c r="AQ1010" s="2" t="str">
        <f t="shared" ref="AQ1010:AQ1073" si="563">IF(LEN(AP1010)&gt;0,
IF(LEN(TRIM(K1010))&gt;0,K1010,
IF(AND(AP1009=AP1010,LEN(TRIM(K1009))&gt;0),K1009,
  IF(AND(AP1008=AP1010,LEN(TRIM(K1008))&gt;0),K1008,
    IF(AND(AP1007=AP1010,LEN(TRIM(K1007))&gt;0),K1007,
      IF(AND(AP1006=AP1010,LEN(TRIM(K1006))&gt;0),K1006,
        IF(AND(AP1005=AP1010,LEN(TRIM(K1005))&gt;0),K1005,
          IF(AND(AP1004=AP1010,LEN(TRIM(K1004))&gt;0),K1004,
            IF(AND(AP1003=AP1010,LEN(TRIM(K1003))&gt;0),K1003,
              IF(AND(AP1002=AP1010,LEN(TRIM(K1002))&gt;0),K1002,
                IF(AND(AP1001=AP1010,LEN(TRIM(K1001))&gt;0),K1001,
                  IF(AND(AP1000=AP1010,LEN(TRIM(K1000))&gt;0),K1000,FALSE)
)))))))))),"")</f>
        <v/>
      </c>
      <c r="AR1010" s="2">
        <f t="shared" ref="AR1010:AR1073" si="564">IF(OR(ISNA(AN1010),ISNA(AO1010)),0,MAX(0,AO1010-AN1010))</f>
        <v>0</v>
      </c>
      <c r="AS1010" s="145">
        <f t="shared" ref="AS1010:AS1073" si="565">SUMIF(AH$50:AH$2500,"="&amp;AH1010,AR$50:AR$2500)</f>
        <v>0.33333333333333331</v>
      </c>
      <c r="AT1010" s="2">
        <f t="shared" ref="AT1010:AT1073" si="566">IF(AND(AF1011,AP1010="F"),1,0)</f>
        <v>0</v>
      </c>
      <c r="AU1010" s="2">
        <f t="shared" ref="AU1010:AU1073" si="567">IF(AND(AF1011,AP1010="U"),1,0)</f>
        <v>0</v>
      </c>
      <c r="AV1010" s="2">
        <f t="shared" ref="AV1010:AV1073" si="568">IF(AND(AF1011,AP1010="K"),1,0)</f>
        <v>0</v>
      </c>
      <c r="AW1010" s="2">
        <f t="shared" ref="AW1010:AW1073" si="569">IF(AND(AF1011,AP1010="Z"),1,0)</f>
        <v>0</v>
      </c>
      <c r="AX1010" s="2">
        <f t="shared" si="550"/>
        <v>0</v>
      </c>
      <c r="AY1010" s="2">
        <f t="shared" ref="AY1010:AY1073" si="570">IF(AF1011,IF(AX1010=0,1,0),0)</f>
        <v>0</v>
      </c>
      <c r="AZ1010" s="145" t="e">
        <f t="shared" ref="AZ1010:AZ1073" si="571">IF(NOT(AD1010),NA(),IF(ISNA(AZ1009),AN1010,IF(AND(ISNUMBER(AN1010),AN1010&lt;AZ1009),AN1010,AZ1009)))</f>
        <v>#N/A</v>
      </c>
      <c r="BA1010" s="145" t="e">
        <f t="shared" ref="BA1010:BA1073" si="572">IF(NOT(AD1010),NA(),IF(ISNA(BA1009),AO1010,IF(AND(ISNUMBER(AO1010),AO1010&gt;BA1009),AO1010,BA1009)))</f>
        <v>#N/A</v>
      </c>
      <c r="BB1010" s="145">
        <f t="shared" ref="BB1010:BB1073" si="573">IF(AE1009,
  0,
  IF(OR(ISNA(AZ1010),ISNA(BA1010)),
    BB1009,
    MAX(0,(BA1010-AZ1010)-AS1010)))</f>
        <v>2.083333333333337E-2</v>
      </c>
      <c r="BC1010" s="2">
        <f>IF(AM1010,
  IF(AND(AL1010=$J$31,_xlfn.DAYS(AH1010,DATE(AI1010,1,1))&lt;7),
    MAX(0,EINSTELLUNGEN!$D$12+1-WEEKDAY(DATE(EINSTELLUNGEN!$D$9,EINSTELLUNGEN!$D$10,1),2)),
    IF(AL1010=$J$33,
      MIN(EINSTELLUNGEN!$D$12,WEEKDAY(DATE(EINSTELLUNGEN!$D$9,12,31),2)),
      EINSTELLUNGEN!$D$12
  )) - SUMIF(AL$50:AL$2500,"="&amp;AL1010,AX$50:AX$2500),
  0)</f>
        <v>3</v>
      </c>
      <c r="BD1010" s="2">
        <f t="shared" ref="BD1010:BD1073" si="574">SUMIF(AL$50:AL$2500,"="&amp;AL1010,AR$50:AR$2500)</f>
        <v>0.33333333333333331</v>
      </c>
      <c r="BE1010" s="2">
        <f t="shared" ref="BE1010:BE1073" si="575">IF(AG1011,BD1010-BC1010*$J$37/24,0)</f>
        <v>0</v>
      </c>
    </row>
    <row r="1011" spans="1:57" ht="10.5" customHeight="1">
      <c r="A1011" s="1" t="str">
        <f t="shared" ca="1" si="551"/>
        <v/>
      </c>
      <c r="B1011" s="1" t="str">
        <f t="shared" ca="1" si="552"/>
        <v/>
      </c>
      <c r="C1011" s="1" t="str">
        <f t="shared" ca="1" si="553"/>
        <v/>
      </c>
      <c r="D1011" s="1" t="str">
        <f t="shared" ca="1" si="554"/>
        <v/>
      </c>
      <c r="F1011" s="10"/>
      <c r="G1011" s="136" t="str">
        <f t="shared" si="555"/>
        <v/>
      </c>
      <c r="H1011" s="27"/>
      <c r="I1011" s="28"/>
      <c r="J1011" s="28"/>
      <c r="K1011" s="29"/>
      <c r="L1011" s="214"/>
      <c r="M1011" s="214"/>
      <c r="N1011" s="214"/>
      <c r="O1011" s="26" t="str">
        <f t="shared" si="556"/>
        <v/>
      </c>
      <c r="P1011" s="218" t="str">
        <f t="shared" si="557"/>
        <v/>
      </c>
      <c r="Q1011" s="26" t="str">
        <f t="shared" si="558"/>
        <v/>
      </c>
      <c r="R1011" s="22"/>
      <c r="S1011" s="99"/>
      <c r="T1011" s="10"/>
      <c r="U1011" s="229" t="str">
        <f t="shared" si="559"/>
        <v/>
      </c>
      <c r="V1011" s="230"/>
      <c r="W1011" s="230"/>
      <c r="X1011" s="230"/>
      <c r="Y1011" s="230"/>
      <c r="Z1011" s="22" t="str">
        <f>""</f>
        <v/>
      </c>
      <c r="AB1011" s="23" t="str">
        <f t="shared" si="560"/>
        <v/>
      </c>
      <c r="AC1011" s="2" t="b">
        <f>COUNT(Q1011:Q$2500)&gt;0</f>
        <v>0</v>
      </c>
      <c r="AD1011" s="2" t="b">
        <f t="shared" si="543"/>
        <v>0</v>
      </c>
      <c r="AE1011" s="2" t="b">
        <f t="shared" si="544"/>
        <v>0</v>
      </c>
      <c r="AF1011" s="2" t="b">
        <f t="shared" si="545"/>
        <v>0</v>
      </c>
      <c r="AG1011" s="2" t="b">
        <f>OR(
  AND(AC1011,NOT(AC1012)),
  AND(AF1011,WEEKDAY(AH1010,2)=EINSTELLUNGEN!$D$12),
  AND(AF1011,AH1011=$J$35)
)</f>
        <v>0</v>
      </c>
      <c r="AH1011" s="2">
        <f>IF(AE1011,AH1010+IF(WEEKDAY(AH1010+1,2)&lt;=EINSTELLUNGEN!$D$12,1,$J$36),AH1010)</f>
        <v>42020</v>
      </c>
      <c r="AI1011" s="2">
        <f t="shared" si="546"/>
        <v>2019</v>
      </c>
      <c r="AJ1011" s="2">
        <f t="shared" si="547"/>
        <v>201901</v>
      </c>
      <c r="AK1011" s="2">
        <f t="shared" si="548"/>
        <v>201901</v>
      </c>
      <c r="AL1011" s="2">
        <f t="shared" ref="AL1011:AL1074" si="576">AI1011*100-IF(AND(_xlfn.ISOWEEKNUM(AH1011)&gt;=52,MONTH(AH1011)=1),100,0)+_xlfn.ISOWEEKNUM(AH1011)</f>
        <v>201903</v>
      </c>
      <c r="AM1011" s="2" t="b">
        <f t="shared" si="549"/>
        <v>1</v>
      </c>
      <c r="AN1011" s="4" t="e">
        <f t="shared" si="561"/>
        <v>#N/A</v>
      </c>
      <c r="AO1011" s="4" t="e">
        <f t="shared" si="562"/>
        <v>#N/A</v>
      </c>
      <c r="AP1011" s="2" t="str">
        <f>IF(AD1011,
  IF(ISBLANK(H1011),
    AP1010,
    IF(LEN(H1011)=1,
      IF(OR(UPPER(H1011)="A",UPPER(H1011)="I"),
        EINSTELLUNGEN!$D$21,
        IF(OR(UPPER(H1011)="B",UPPER(H1011)="M"),
          EINSTELLUNGEN!$D$22,
          IF(OR(UPPER(H1011)="C",UPPER(H1011)="S"),
            EINSTELLUNGEN!$D$23,
            IF(UPPER(H1011)="D",
              EINSTELLUNGEN!$D$24,
              IF(UPPER(H1011)="E",
                EINSTELLUNGEN!$D$25,
                UPPER(H1011)))))),
      IF(ISNUMBER(H1011),
        EINSTELLUNGEN!$D$20&amp;H1011,
        UPPER(H1011)))),
  "")</f>
        <v/>
      </c>
      <c r="AQ1011" s="2" t="str">
        <f t="shared" si="563"/>
        <v/>
      </c>
      <c r="AR1011" s="2">
        <f t="shared" si="564"/>
        <v>0</v>
      </c>
      <c r="AS1011" s="145">
        <f t="shared" si="565"/>
        <v>0.33333333333333331</v>
      </c>
      <c r="AT1011" s="2">
        <f t="shared" si="566"/>
        <v>0</v>
      </c>
      <c r="AU1011" s="2">
        <f t="shared" si="567"/>
        <v>0</v>
      </c>
      <c r="AV1011" s="2">
        <f t="shared" si="568"/>
        <v>0</v>
      </c>
      <c r="AW1011" s="2">
        <f t="shared" si="569"/>
        <v>0</v>
      </c>
      <c r="AX1011" s="2">
        <f t="shared" si="550"/>
        <v>0</v>
      </c>
      <c r="AY1011" s="2">
        <f t="shared" si="570"/>
        <v>0</v>
      </c>
      <c r="AZ1011" s="145" t="e">
        <f t="shared" si="571"/>
        <v>#N/A</v>
      </c>
      <c r="BA1011" s="145" t="e">
        <f t="shared" si="572"/>
        <v>#N/A</v>
      </c>
      <c r="BB1011" s="145">
        <f t="shared" si="573"/>
        <v>2.083333333333337E-2</v>
      </c>
      <c r="BC1011" s="2">
        <f>IF(AM1011,
  IF(AND(AL1011=$J$31,_xlfn.DAYS(AH1011,DATE(AI1011,1,1))&lt;7),
    MAX(0,EINSTELLUNGEN!$D$12+1-WEEKDAY(DATE(EINSTELLUNGEN!$D$9,EINSTELLUNGEN!$D$10,1),2)),
    IF(AL1011=$J$33,
      MIN(EINSTELLUNGEN!$D$12,WEEKDAY(DATE(EINSTELLUNGEN!$D$9,12,31),2)),
      EINSTELLUNGEN!$D$12
  )) - SUMIF(AL$50:AL$2500,"="&amp;AL1011,AX$50:AX$2500),
  0)</f>
        <v>3</v>
      </c>
      <c r="BD1011" s="2">
        <f t="shared" si="574"/>
        <v>0.33333333333333331</v>
      </c>
      <c r="BE1011" s="2">
        <f t="shared" si="575"/>
        <v>0</v>
      </c>
    </row>
    <row r="1012" spans="1:57" ht="10.5" customHeight="1">
      <c r="A1012" s="1" t="str">
        <f t="shared" ca="1" si="551"/>
        <v/>
      </c>
      <c r="B1012" s="1" t="str">
        <f t="shared" ca="1" si="552"/>
        <v/>
      </c>
      <c r="C1012" s="1" t="str">
        <f t="shared" ca="1" si="553"/>
        <v/>
      </c>
      <c r="D1012" s="1" t="str">
        <f t="shared" ca="1" si="554"/>
        <v/>
      </c>
      <c r="F1012" s="10"/>
      <c r="G1012" s="136" t="str">
        <f t="shared" si="555"/>
        <v/>
      </c>
      <c r="H1012" s="27"/>
      <c r="I1012" s="28"/>
      <c r="J1012" s="28"/>
      <c r="K1012" s="29"/>
      <c r="L1012" s="214"/>
      <c r="M1012" s="214"/>
      <c r="N1012" s="214"/>
      <c r="O1012" s="26" t="str">
        <f t="shared" si="556"/>
        <v/>
      </c>
      <c r="P1012" s="218" t="str">
        <f t="shared" si="557"/>
        <v/>
      </c>
      <c r="Q1012" s="26" t="str">
        <f t="shared" si="558"/>
        <v/>
      </c>
      <c r="R1012" s="22"/>
      <c r="S1012" s="99"/>
      <c r="T1012" s="10"/>
      <c r="U1012" s="229" t="str">
        <f t="shared" si="559"/>
        <v/>
      </c>
      <c r="V1012" s="230"/>
      <c r="W1012" s="230"/>
      <c r="X1012" s="230"/>
      <c r="Y1012" s="230"/>
      <c r="Z1012" s="22" t="str">
        <f>""</f>
        <v/>
      </c>
      <c r="AB1012" s="23" t="str">
        <f t="shared" si="560"/>
        <v/>
      </c>
      <c r="AC1012" s="2" t="b">
        <f>COUNT(Q1012:Q$2500)&gt;0</f>
        <v>0</v>
      </c>
      <c r="AD1012" s="2" t="b">
        <f t="shared" si="543"/>
        <v>0</v>
      </c>
      <c r="AE1012" s="2" t="b">
        <f t="shared" si="544"/>
        <v>0</v>
      </c>
      <c r="AF1012" s="2" t="b">
        <f t="shared" si="545"/>
        <v>0</v>
      </c>
      <c r="AG1012" s="2" t="b">
        <f>OR(
  AND(AC1012,NOT(AC1013)),
  AND(AF1012,WEEKDAY(AH1011,2)=EINSTELLUNGEN!$D$12),
  AND(AF1012,AH1012=$J$35)
)</f>
        <v>0</v>
      </c>
      <c r="AH1012" s="2">
        <f>IF(AE1012,AH1011+IF(WEEKDAY(AH1011+1,2)&lt;=EINSTELLUNGEN!$D$12,1,$J$36),AH1011)</f>
        <v>42020</v>
      </c>
      <c r="AI1012" s="2">
        <f t="shared" si="546"/>
        <v>2019</v>
      </c>
      <c r="AJ1012" s="2">
        <f t="shared" si="547"/>
        <v>201901</v>
      </c>
      <c r="AK1012" s="2">
        <f t="shared" si="548"/>
        <v>201901</v>
      </c>
      <c r="AL1012" s="2">
        <f t="shared" si="576"/>
        <v>201903</v>
      </c>
      <c r="AM1012" s="2" t="b">
        <f t="shared" si="549"/>
        <v>1</v>
      </c>
      <c r="AN1012" s="4" t="e">
        <f t="shared" si="561"/>
        <v>#N/A</v>
      </c>
      <c r="AO1012" s="4" t="e">
        <f t="shared" si="562"/>
        <v>#N/A</v>
      </c>
      <c r="AP1012" s="2" t="str">
        <f>IF(AD1012,
  IF(ISBLANK(H1012),
    AP1011,
    IF(LEN(H1012)=1,
      IF(OR(UPPER(H1012)="A",UPPER(H1012)="I"),
        EINSTELLUNGEN!$D$21,
        IF(OR(UPPER(H1012)="B",UPPER(H1012)="M"),
          EINSTELLUNGEN!$D$22,
          IF(OR(UPPER(H1012)="C",UPPER(H1012)="S"),
            EINSTELLUNGEN!$D$23,
            IF(UPPER(H1012)="D",
              EINSTELLUNGEN!$D$24,
              IF(UPPER(H1012)="E",
                EINSTELLUNGEN!$D$25,
                UPPER(H1012)))))),
      IF(ISNUMBER(H1012),
        EINSTELLUNGEN!$D$20&amp;H1012,
        UPPER(H1012)))),
  "")</f>
        <v/>
      </c>
      <c r="AQ1012" s="2" t="str">
        <f t="shared" si="563"/>
        <v/>
      </c>
      <c r="AR1012" s="2">
        <f t="shared" si="564"/>
        <v>0</v>
      </c>
      <c r="AS1012" s="145">
        <f t="shared" si="565"/>
        <v>0.33333333333333331</v>
      </c>
      <c r="AT1012" s="2">
        <f t="shared" si="566"/>
        <v>0</v>
      </c>
      <c r="AU1012" s="2">
        <f t="shared" si="567"/>
        <v>0</v>
      </c>
      <c r="AV1012" s="2">
        <f t="shared" si="568"/>
        <v>0</v>
      </c>
      <c r="AW1012" s="2">
        <f t="shared" si="569"/>
        <v>0</v>
      </c>
      <c r="AX1012" s="2">
        <f t="shared" si="550"/>
        <v>0</v>
      </c>
      <c r="AY1012" s="2">
        <f t="shared" si="570"/>
        <v>0</v>
      </c>
      <c r="AZ1012" s="145" t="e">
        <f t="shared" si="571"/>
        <v>#N/A</v>
      </c>
      <c r="BA1012" s="145" t="e">
        <f t="shared" si="572"/>
        <v>#N/A</v>
      </c>
      <c r="BB1012" s="145">
        <f t="shared" si="573"/>
        <v>2.083333333333337E-2</v>
      </c>
      <c r="BC1012" s="2">
        <f>IF(AM1012,
  IF(AND(AL1012=$J$31,_xlfn.DAYS(AH1012,DATE(AI1012,1,1))&lt;7),
    MAX(0,EINSTELLUNGEN!$D$12+1-WEEKDAY(DATE(EINSTELLUNGEN!$D$9,EINSTELLUNGEN!$D$10,1),2)),
    IF(AL1012=$J$33,
      MIN(EINSTELLUNGEN!$D$12,WEEKDAY(DATE(EINSTELLUNGEN!$D$9,12,31),2)),
      EINSTELLUNGEN!$D$12
  )) - SUMIF(AL$50:AL$2500,"="&amp;AL1012,AX$50:AX$2500),
  0)</f>
        <v>3</v>
      </c>
      <c r="BD1012" s="2">
        <f t="shared" si="574"/>
        <v>0.33333333333333331</v>
      </c>
      <c r="BE1012" s="2">
        <f t="shared" si="575"/>
        <v>0</v>
      </c>
    </row>
    <row r="1013" spans="1:57" ht="10.5" customHeight="1">
      <c r="A1013" s="1" t="str">
        <f t="shared" ca="1" si="551"/>
        <v/>
      </c>
      <c r="B1013" s="1" t="str">
        <f t="shared" ca="1" si="552"/>
        <v/>
      </c>
      <c r="C1013" s="1" t="str">
        <f t="shared" ca="1" si="553"/>
        <v/>
      </c>
      <c r="D1013" s="1" t="str">
        <f t="shared" ca="1" si="554"/>
        <v/>
      </c>
      <c r="F1013" s="10"/>
      <c r="G1013" s="136" t="str">
        <f t="shared" si="555"/>
        <v/>
      </c>
      <c r="H1013" s="27"/>
      <c r="I1013" s="28"/>
      <c r="J1013" s="28"/>
      <c r="K1013" s="29"/>
      <c r="L1013" s="214"/>
      <c r="M1013" s="214"/>
      <c r="N1013" s="214"/>
      <c r="O1013" s="26" t="str">
        <f t="shared" si="556"/>
        <v/>
      </c>
      <c r="P1013" s="218" t="str">
        <f t="shared" si="557"/>
        <v/>
      </c>
      <c r="Q1013" s="26" t="str">
        <f t="shared" si="558"/>
        <v/>
      </c>
      <c r="R1013" s="22"/>
      <c r="S1013" s="99"/>
      <c r="T1013" s="10"/>
      <c r="U1013" s="229" t="str">
        <f t="shared" si="559"/>
        <v/>
      </c>
      <c r="V1013" s="230"/>
      <c r="W1013" s="230"/>
      <c r="X1013" s="230"/>
      <c r="Y1013" s="230"/>
      <c r="Z1013" s="22" t="str">
        <f>""</f>
        <v/>
      </c>
      <c r="AB1013" s="23" t="str">
        <f t="shared" si="560"/>
        <v/>
      </c>
      <c r="AC1013" s="2" t="b">
        <f>COUNT(Q1013:Q$2500)&gt;0</f>
        <v>0</v>
      </c>
      <c r="AD1013" s="2" t="b">
        <f t="shared" si="543"/>
        <v>0</v>
      </c>
      <c r="AE1013" s="2" t="b">
        <f t="shared" si="544"/>
        <v>0</v>
      </c>
      <c r="AF1013" s="2" t="b">
        <f t="shared" si="545"/>
        <v>0</v>
      </c>
      <c r="AG1013" s="2" t="b">
        <f>OR(
  AND(AC1013,NOT(AC1014)),
  AND(AF1013,WEEKDAY(AH1012,2)=EINSTELLUNGEN!$D$12),
  AND(AF1013,AH1013=$J$35)
)</f>
        <v>0</v>
      </c>
      <c r="AH1013" s="2">
        <f>IF(AE1013,AH1012+IF(WEEKDAY(AH1012+1,2)&lt;=EINSTELLUNGEN!$D$12,1,$J$36),AH1012)</f>
        <v>42020</v>
      </c>
      <c r="AI1013" s="2">
        <f t="shared" si="546"/>
        <v>2019</v>
      </c>
      <c r="AJ1013" s="2">
        <f t="shared" si="547"/>
        <v>201901</v>
      </c>
      <c r="AK1013" s="2">
        <f t="shared" si="548"/>
        <v>201901</v>
      </c>
      <c r="AL1013" s="2">
        <f t="shared" si="576"/>
        <v>201903</v>
      </c>
      <c r="AM1013" s="2" t="b">
        <f t="shared" si="549"/>
        <v>1</v>
      </c>
      <c r="AN1013" s="4" t="e">
        <f t="shared" si="561"/>
        <v>#N/A</v>
      </c>
      <c r="AO1013" s="4" t="e">
        <f t="shared" si="562"/>
        <v>#N/A</v>
      </c>
      <c r="AP1013" s="2" t="str">
        <f>IF(AD1013,
  IF(ISBLANK(H1013),
    AP1012,
    IF(LEN(H1013)=1,
      IF(OR(UPPER(H1013)="A",UPPER(H1013)="I"),
        EINSTELLUNGEN!$D$21,
        IF(OR(UPPER(H1013)="B",UPPER(H1013)="M"),
          EINSTELLUNGEN!$D$22,
          IF(OR(UPPER(H1013)="C",UPPER(H1013)="S"),
            EINSTELLUNGEN!$D$23,
            IF(UPPER(H1013)="D",
              EINSTELLUNGEN!$D$24,
              IF(UPPER(H1013)="E",
                EINSTELLUNGEN!$D$25,
                UPPER(H1013)))))),
      IF(ISNUMBER(H1013),
        EINSTELLUNGEN!$D$20&amp;H1013,
        UPPER(H1013)))),
  "")</f>
        <v/>
      </c>
      <c r="AQ1013" s="2" t="str">
        <f t="shared" si="563"/>
        <v/>
      </c>
      <c r="AR1013" s="2">
        <f t="shared" si="564"/>
        <v>0</v>
      </c>
      <c r="AS1013" s="145">
        <f t="shared" si="565"/>
        <v>0.33333333333333331</v>
      </c>
      <c r="AT1013" s="2">
        <f t="shared" si="566"/>
        <v>0</v>
      </c>
      <c r="AU1013" s="2">
        <f t="shared" si="567"/>
        <v>0</v>
      </c>
      <c r="AV1013" s="2">
        <f t="shared" si="568"/>
        <v>0</v>
      </c>
      <c r="AW1013" s="2">
        <f t="shared" si="569"/>
        <v>0</v>
      </c>
      <c r="AX1013" s="2">
        <f t="shared" si="550"/>
        <v>0</v>
      </c>
      <c r="AY1013" s="2">
        <f t="shared" si="570"/>
        <v>0</v>
      </c>
      <c r="AZ1013" s="145" t="e">
        <f t="shared" si="571"/>
        <v>#N/A</v>
      </c>
      <c r="BA1013" s="145" t="e">
        <f t="shared" si="572"/>
        <v>#N/A</v>
      </c>
      <c r="BB1013" s="145">
        <f t="shared" si="573"/>
        <v>2.083333333333337E-2</v>
      </c>
      <c r="BC1013" s="2">
        <f>IF(AM1013,
  IF(AND(AL1013=$J$31,_xlfn.DAYS(AH1013,DATE(AI1013,1,1))&lt;7),
    MAX(0,EINSTELLUNGEN!$D$12+1-WEEKDAY(DATE(EINSTELLUNGEN!$D$9,EINSTELLUNGEN!$D$10,1),2)),
    IF(AL1013=$J$33,
      MIN(EINSTELLUNGEN!$D$12,WEEKDAY(DATE(EINSTELLUNGEN!$D$9,12,31),2)),
      EINSTELLUNGEN!$D$12
  )) - SUMIF(AL$50:AL$2500,"="&amp;AL1013,AX$50:AX$2500),
  0)</f>
        <v>3</v>
      </c>
      <c r="BD1013" s="2">
        <f t="shared" si="574"/>
        <v>0.33333333333333331</v>
      </c>
      <c r="BE1013" s="2">
        <f t="shared" si="575"/>
        <v>0</v>
      </c>
    </row>
    <row r="1014" spans="1:57" ht="10.5" customHeight="1">
      <c r="A1014" s="1" t="str">
        <f t="shared" ca="1" si="551"/>
        <v/>
      </c>
      <c r="B1014" s="1" t="str">
        <f t="shared" ca="1" si="552"/>
        <v/>
      </c>
      <c r="C1014" s="1" t="str">
        <f t="shared" ca="1" si="553"/>
        <v/>
      </c>
      <c r="D1014" s="1" t="str">
        <f t="shared" ca="1" si="554"/>
        <v/>
      </c>
      <c r="F1014" s="10"/>
      <c r="G1014" s="136" t="str">
        <f t="shared" si="555"/>
        <v/>
      </c>
      <c r="H1014" s="27"/>
      <c r="I1014" s="28"/>
      <c r="J1014" s="28"/>
      <c r="K1014" s="29"/>
      <c r="L1014" s="214"/>
      <c r="M1014" s="214"/>
      <c r="N1014" s="214"/>
      <c r="O1014" s="26" t="str">
        <f t="shared" si="556"/>
        <v/>
      </c>
      <c r="P1014" s="218" t="str">
        <f t="shared" si="557"/>
        <v/>
      </c>
      <c r="Q1014" s="26" t="str">
        <f t="shared" si="558"/>
        <v/>
      </c>
      <c r="R1014" s="22"/>
      <c r="S1014" s="99"/>
      <c r="T1014" s="10"/>
      <c r="U1014" s="229" t="str">
        <f t="shared" si="559"/>
        <v/>
      </c>
      <c r="V1014" s="230"/>
      <c r="W1014" s="230"/>
      <c r="X1014" s="230"/>
      <c r="Y1014" s="230"/>
      <c r="Z1014" s="22" t="str">
        <f>""</f>
        <v/>
      </c>
      <c r="AB1014" s="23" t="str">
        <f t="shared" si="560"/>
        <v/>
      </c>
      <c r="AC1014" s="2" t="b">
        <f>COUNT(Q1014:Q$2500)&gt;0</f>
        <v>0</v>
      </c>
      <c r="AD1014" s="2" t="b">
        <f t="shared" si="543"/>
        <v>0</v>
      </c>
      <c r="AE1014" s="2" t="b">
        <f t="shared" si="544"/>
        <v>0</v>
      </c>
      <c r="AF1014" s="2" t="b">
        <f t="shared" si="545"/>
        <v>0</v>
      </c>
      <c r="AG1014" s="2" t="b">
        <f>OR(
  AND(AC1014,NOT(AC1015)),
  AND(AF1014,WEEKDAY(AH1013,2)=EINSTELLUNGEN!$D$12),
  AND(AF1014,AH1014=$J$35)
)</f>
        <v>0</v>
      </c>
      <c r="AH1014" s="2">
        <f>IF(AE1014,AH1013+IF(WEEKDAY(AH1013+1,2)&lt;=EINSTELLUNGEN!$D$12,1,$J$36),AH1013)</f>
        <v>42020</v>
      </c>
      <c r="AI1014" s="2">
        <f t="shared" si="546"/>
        <v>2019</v>
      </c>
      <c r="AJ1014" s="2">
        <f t="shared" si="547"/>
        <v>201901</v>
      </c>
      <c r="AK1014" s="2">
        <f t="shared" si="548"/>
        <v>201901</v>
      </c>
      <c r="AL1014" s="2">
        <f t="shared" si="576"/>
        <v>201903</v>
      </c>
      <c r="AM1014" s="2" t="b">
        <f t="shared" si="549"/>
        <v>1</v>
      </c>
      <c r="AN1014" s="4" t="e">
        <f t="shared" si="561"/>
        <v>#N/A</v>
      </c>
      <c r="AO1014" s="4" t="e">
        <f t="shared" si="562"/>
        <v>#N/A</v>
      </c>
      <c r="AP1014" s="2" t="str">
        <f>IF(AD1014,
  IF(ISBLANK(H1014),
    AP1013,
    IF(LEN(H1014)=1,
      IF(OR(UPPER(H1014)="A",UPPER(H1014)="I"),
        EINSTELLUNGEN!$D$21,
        IF(OR(UPPER(H1014)="B",UPPER(H1014)="M"),
          EINSTELLUNGEN!$D$22,
          IF(OR(UPPER(H1014)="C",UPPER(H1014)="S"),
            EINSTELLUNGEN!$D$23,
            IF(UPPER(H1014)="D",
              EINSTELLUNGEN!$D$24,
              IF(UPPER(H1014)="E",
                EINSTELLUNGEN!$D$25,
                UPPER(H1014)))))),
      IF(ISNUMBER(H1014),
        EINSTELLUNGEN!$D$20&amp;H1014,
        UPPER(H1014)))),
  "")</f>
        <v/>
      </c>
      <c r="AQ1014" s="2" t="str">
        <f t="shared" si="563"/>
        <v/>
      </c>
      <c r="AR1014" s="2">
        <f t="shared" si="564"/>
        <v>0</v>
      </c>
      <c r="AS1014" s="145">
        <f t="shared" si="565"/>
        <v>0.33333333333333331</v>
      </c>
      <c r="AT1014" s="2">
        <f t="shared" si="566"/>
        <v>0</v>
      </c>
      <c r="AU1014" s="2">
        <f t="shared" si="567"/>
        <v>0</v>
      </c>
      <c r="AV1014" s="2">
        <f t="shared" si="568"/>
        <v>0</v>
      </c>
      <c r="AW1014" s="2">
        <f t="shared" si="569"/>
        <v>0</v>
      </c>
      <c r="AX1014" s="2">
        <f t="shared" si="550"/>
        <v>0</v>
      </c>
      <c r="AY1014" s="2">
        <f t="shared" si="570"/>
        <v>0</v>
      </c>
      <c r="AZ1014" s="145" t="e">
        <f t="shared" si="571"/>
        <v>#N/A</v>
      </c>
      <c r="BA1014" s="145" t="e">
        <f t="shared" si="572"/>
        <v>#N/A</v>
      </c>
      <c r="BB1014" s="145">
        <f t="shared" si="573"/>
        <v>2.083333333333337E-2</v>
      </c>
      <c r="BC1014" s="2">
        <f>IF(AM1014,
  IF(AND(AL1014=$J$31,_xlfn.DAYS(AH1014,DATE(AI1014,1,1))&lt;7),
    MAX(0,EINSTELLUNGEN!$D$12+1-WEEKDAY(DATE(EINSTELLUNGEN!$D$9,EINSTELLUNGEN!$D$10,1),2)),
    IF(AL1014=$J$33,
      MIN(EINSTELLUNGEN!$D$12,WEEKDAY(DATE(EINSTELLUNGEN!$D$9,12,31),2)),
      EINSTELLUNGEN!$D$12
  )) - SUMIF(AL$50:AL$2500,"="&amp;AL1014,AX$50:AX$2500),
  0)</f>
        <v>3</v>
      </c>
      <c r="BD1014" s="2">
        <f t="shared" si="574"/>
        <v>0.33333333333333331</v>
      </c>
      <c r="BE1014" s="2">
        <f t="shared" si="575"/>
        <v>0</v>
      </c>
    </row>
    <row r="1015" spans="1:57" ht="10.5" customHeight="1">
      <c r="A1015" s="1" t="str">
        <f t="shared" ca="1" si="551"/>
        <v/>
      </c>
      <c r="B1015" s="1" t="str">
        <f t="shared" ca="1" si="552"/>
        <v/>
      </c>
      <c r="C1015" s="1" t="str">
        <f t="shared" ca="1" si="553"/>
        <v/>
      </c>
      <c r="D1015" s="1" t="str">
        <f t="shared" ca="1" si="554"/>
        <v/>
      </c>
      <c r="F1015" s="10"/>
      <c r="G1015" s="136" t="str">
        <f t="shared" si="555"/>
        <v/>
      </c>
      <c r="H1015" s="27"/>
      <c r="I1015" s="28"/>
      <c r="J1015" s="28"/>
      <c r="K1015" s="29"/>
      <c r="L1015" s="214"/>
      <c r="M1015" s="214"/>
      <c r="N1015" s="214"/>
      <c r="O1015" s="26" t="str">
        <f t="shared" si="556"/>
        <v/>
      </c>
      <c r="P1015" s="218" t="str">
        <f t="shared" si="557"/>
        <v/>
      </c>
      <c r="Q1015" s="26" t="str">
        <f t="shared" si="558"/>
        <v/>
      </c>
      <c r="R1015" s="22"/>
      <c r="S1015" s="99"/>
      <c r="T1015" s="10"/>
      <c r="U1015" s="229" t="str">
        <f t="shared" si="559"/>
        <v/>
      </c>
      <c r="V1015" s="230"/>
      <c r="W1015" s="230"/>
      <c r="X1015" s="230"/>
      <c r="Y1015" s="230"/>
      <c r="Z1015" s="22" t="str">
        <f>""</f>
        <v/>
      </c>
      <c r="AB1015" s="23" t="str">
        <f t="shared" si="560"/>
        <v/>
      </c>
      <c r="AC1015" s="2" t="b">
        <f>COUNT(Q1015:Q$2500)&gt;0</f>
        <v>0</v>
      </c>
      <c r="AD1015" s="2" t="b">
        <f t="shared" si="543"/>
        <v>0</v>
      </c>
      <c r="AE1015" s="2" t="b">
        <f t="shared" si="544"/>
        <v>0</v>
      </c>
      <c r="AF1015" s="2" t="b">
        <f t="shared" si="545"/>
        <v>0</v>
      </c>
      <c r="AG1015" s="2" t="b">
        <f>OR(
  AND(AC1015,NOT(AC1016)),
  AND(AF1015,WEEKDAY(AH1014,2)=EINSTELLUNGEN!$D$12),
  AND(AF1015,AH1015=$J$35)
)</f>
        <v>0</v>
      </c>
      <c r="AH1015" s="2">
        <f>IF(AE1015,AH1014+IF(WEEKDAY(AH1014+1,2)&lt;=EINSTELLUNGEN!$D$12,1,$J$36),AH1014)</f>
        <v>42020</v>
      </c>
      <c r="AI1015" s="2">
        <f t="shared" si="546"/>
        <v>2019</v>
      </c>
      <c r="AJ1015" s="2">
        <f t="shared" si="547"/>
        <v>201901</v>
      </c>
      <c r="AK1015" s="2">
        <f t="shared" si="548"/>
        <v>201901</v>
      </c>
      <c r="AL1015" s="2">
        <f t="shared" si="576"/>
        <v>201903</v>
      </c>
      <c r="AM1015" s="2" t="b">
        <f t="shared" si="549"/>
        <v>1</v>
      </c>
      <c r="AN1015" s="4" t="e">
        <f t="shared" si="561"/>
        <v>#N/A</v>
      </c>
      <c r="AO1015" s="4" t="e">
        <f t="shared" si="562"/>
        <v>#N/A</v>
      </c>
      <c r="AP1015" s="2" t="str">
        <f>IF(AD1015,
  IF(ISBLANK(H1015),
    AP1014,
    IF(LEN(H1015)=1,
      IF(OR(UPPER(H1015)="A",UPPER(H1015)="I"),
        EINSTELLUNGEN!$D$21,
        IF(OR(UPPER(H1015)="B",UPPER(H1015)="M"),
          EINSTELLUNGEN!$D$22,
          IF(OR(UPPER(H1015)="C",UPPER(H1015)="S"),
            EINSTELLUNGEN!$D$23,
            IF(UPPER(H1015)="D",
              EINSTELLUNGEN!$D$24,
              IF(UPPER(H1015)="E",
                EINSTELLUNGEN!$D$25,
                UPPER(H1015)))))),
      IF(ISNUMBER(H1015),
        EINSTELLUNGEN!$D$20&amp;H1015,
        UPPER(H1015)))),
  "")</f>
        <v/>
      </c>
      <c r="AQ1015" s="2" t="str">
        <f t="shared" si="563"/>
        <v/>
      </c>
      <c r="AR1015" s="2">
        <f t="shared" si="564"/>
        <v>0</v>
      </c>
      <c r="AS1015" s="145">
        <f t="shared" si="565"/>
        <v>0.33333333333333331</v>
      </c>
      <c r="AT1015" s="2">
        <f t="shared" si="566"/>
        <v>0</v>
      </c>
      <c r="AU1015" s="2">
        <f t="shared" si="567"/>
        <v>0</v>
      </c>
      <c r="AV1015" s="2">
        <f t="shared" si="568"/>
        <v>0</v>
      </c>
      <c r="AW1015" s="2">
        <f t="shared" si="569"/>
        <v>0</v>
      </c>
      <c r="AX1015" s="2">
        <f t="shared" si="550"/>
        <v>0</v>
      </c>
      <c r="AY1015" s="2">
        <f t="shared" si="570"/>
        <v>0</v>
      </c>
      <c r="AZ1015" s="145" t="e">
        <f t="shared" si="571"/>
        <v>#N/A</v>
      </c>
      <c r="BA1015" s="145" t="e">
        <f t="shared" si="572"/>
        <v>#N/A</v>
      </c>
      <c r="BB1015" s="145">
        <f t="shared" si="573"/>
        <v>2.083333333333337E-2</v>
      </c>
      <c r="BC1015" s="2">
        <f>IF(AM1015,
  IF(AND(AL1015=$J$31,_xlfn.DAYS(AH1015,DATE(AI1015,1,1))&lt;7),
    MAX(0,EINSTELLUNGEN!$D$12+1-WEEKDAY(DATE(EINSTELLUNGEN!$D$9,EINSTELLUNGEN!$D$10,1),2)),
    IF(AL1015=$J$33,
      MIN(EINSTELLUNGEN!$D$12,WEEKDAY(DATE(EINSTELLUNGEN!$D$9,12,31),2)),
      EINSTELLUNGEN!$D$12
  )) - SUMIF(AL$50:AL$2500,"="&amp;AL1015,AX$50:AX$2500),
  0)</f>
        <v>3</v>
      </c>
      <c r="BD1015" s="2">
        <f t="shared" si="574"/>
        <v>0.33333333333333331</v>
      </c>
      <c r="BE1015" s="2">
        <f t="shared" si="575"/>
        <v>0</v>
      </c>
    </row>
    <row r="1016" spans="1:57" ht="10.5" customHeight="1">
      <c r="A1016" s="1" t="str">
        <f t="shared" ca="1" si="551"/>
        <v/>
      </c>
      <c r="B1016" s="1" t="str">
        <f t="shared" ca="1" si="552"/>
        <v/>
      </c>
      <c r="C1016" s="1" t="str">
        <f t="shared" ca="1" si="553"/>
        <v/>
      </c>
      <c r="D1016" s="1" t="str">
        <f t="shared" ca="1" si="554"/>
        <v/>
      </c>
      <c r="F1016" s="10"/>
      <c r="G1016" s="136" t="str">
        <f t="shared" si="555"/>
        <v/>
      </c>
      <c r="H1016" s="27"/>
      <c r="I1016" s="28"/>
      <c r="J1016" s="28"/>
      <c r="K1016" s="29"/>
      <c r="L1016" s="214"/>
      <c r="M1016" s="214"/>
      <c r="N1016" s="214"/>
      <c r="O1016" s="26" t="str">
        <f t="shared" si="556"/>
        <v/>
      </c>
      <c r="P1016" s="218" t="str">
        <f t="shared" si="557"/>
        <v/>
      </c>
      <c r="Q1016" s="26" t="str">
        <f t="shared" si="558"/>
        <v/>
      </c>
      <c r="R1016" s="22"/>
      <c r="S1016" s="99"/>
      <c r="T1016" s="10"/>
      <c r="U1016" s="229" t="str">
        <f t="shared" si="559"/>
        <v/>
      </c>
      <c r="V1016" s="230"/>
      <c r="W1016" s="230"/>
      <c r="X1016" s="230"/>
      <c r="Y1016" s="230"/>
      <c r="Z1016" s="22" t="str">
        <f>""</f>
        <v/>
      </c>
      <c r="AB1016" s="23" t="str">
        <f t="shared" si="560"/>
        <v/>
      </c>
      <c r="AC1016" s="2" t="b">
        <f>COUNT(Q1016:Q$2500)&gt;0</f>
        <v>0</v>
      </c>
      <c r="AD1016" s="2" t="b">
        <f t="shared" si="543"/>
        <v>0</v>
      </c>
      <c r="AE1016" s="2" t="b">
        <f t="shared" si="544"/>
        <v>0</v>
      </c>
      <c r="AF1016" s="2" t="b">
        <f t="shared" si="545"/>
        <v>0</v>
      </c>
      <c r="AG1016" s="2" t="b">
        <f>OR(
  AND(AC1016,NOT(AC1017)),
  AND(AF1016,WEEKDAY(AH1015,2)=EINSTELLUNGEN!$D$12),
  AND(AF1016,AH1016=$J$35)
)</f>
        <v>0</v>
      </c>
      <c r="AH1016" s="2">
        <f>IF(AE1016,AH1015+IF(WEEKDAY(AH1015+1,2)&lt;=EINSTELLUNGEN!$D$12,1,$J$36),AH1015)</f>
        <v>42020</v>
      </c>
      <c r="AI1016" s="2">
        <f t="shared" si="546"/>
        <v>2019</v>
      </c>
      <c r="AJ1016" s="2">
        <f t="shared" si="547"/>
        <v>201901</v>
      </c>
      <c r="AK1016" s="2">
        <f t="shared" si="548"/>
        <v>201901</v>
      </c>
      <c r="AL1016" s="2">
        <f t="shared" si="576"/>
        <v>201903</v>
      </c>
      <c r="AM1016" s="2" t="b">
        <f t="shared" si="549"/>
        <v>1</v>
      </c>
      <c r="AN1016" s="4" t="e">
        <f t="shared" si="561"/>
        <v>#N/A</v>
      </c>
      <c r="AO1016" s="4" t="e">
        <f t="shared" si="562"/>
        <v>#N/A</v>
      </c>
      <c r="AP1016" s="2" t="str">
        <f>IF(AD1016,
  IF(ISBLANK(H1016),
    AP1015,
    IF(LEN(H1016)=1,
      IF(OR(UPPER(H1016)="A",UPPER(H1016)="I"),
        EINSTELLUNGEN!$D$21,
        IF(OR(UPPER(H1016)="B",UPPER(H1016)="M"),
          EINSTELLUNGEN!$D$22,
          IF(OR(UPPER(H1016)="C",UPPER(H1016)="S"),
            EINSTELLUNGEN!$D$23,
            IF(UPPER(H1016)="D",
              EINSTELLUNGEN!$D$24,
              IF(UPPER(H1016)="E",
                EINSTELLUNGEN!$D$25,
                UPPER(H1016)))))),
      IF(ISNUMBER(H1016),
        EINSTELLUNGEN!$D$20&amp;H1016,
        UPPER(H1016)))),
  "")</f>
        <v/>
      </c>
      <c r="AQ1016" s="2" t="str">
        <f t="shared" si="563"/>
        <v/>
      </c>
      <c r="AR1016" s="2">
        <f t="shared" si="564"/>
        <v>0</v>
      </c>
      <c r="AS1016" s="145">
        <f t="shared" si="565"/>
        <v>0.33333333333333331</v>
      </c>
      <c r="AT1016" s="2">
        <f t="shared" si="566"/>
        <v>0</v>
      </c>
      <c r="AU1016" s="2">
        <f t="shared" si="567"/>
        <v>0</v>
      </c>
      <c r="AV1016" s="2">
        <f t="shared" si="568"/>
        <v>0</v>
      </c>
      <c r="AW1016" s="2">
        <f t="shared" si="569"/>
        <v>0</v>
      </c>
      <c r="AX1016" s="2">
        <f t="shared" si="550"/>
        <v>0</v>
      </c>
      <c r="AY1016" s="2">
        <f t="shared" si="570"/>
        <v>0</v>
      </c>
      <c r="AZ1016" s="145" t="e">
        <f t="shared" si="571"/>
        <v>#N/A</v>
      </c>
      <c r="BA1016" s="145" t="e">
        <f t="shared" si="572"/>
        <v>#N/A</v>
      </c>
      <c r="BB1016" s="145">
        <f t="shared" si="573"/>
        <v>2.083333333333337E-2</v>
      </c>
      <c r="BC1016" s="2">
        <f>IF(AM1016,
  IF(AND(AL1016=$J$31,_xlfn.DAYS(AH1016,DATE(AI1016,1,1))&lt;7),
    MAX(0,EINSTELLUNGEN!$D$12+1-WEEKDAY(DATE(EINSTELLUNGEN!$D$9,EINSTELLUNGEN!$D$10,1),2)),
    IF(AL1016=$J$33,
      MIN(EINSTELLUNGEN!$D$12,WEEKDAY(DATE(EINSTELLUNGEN!$D$9,12,31),2)),
      EINSTELLUNGEN!$D$12
  )) - SUMIF(AL$50:AL$2500,"="&amp;AL1016,AX$50:AX$2500),
  0)</f>
        <v>3</v>
      </c>
      <c r="BD1016" s="2">
        <f t="shared" si="574"/>
        <v>0.33333333333333331</v>
      </c>
      <c r="BE1016" s="2">
        <f t="shared" si="575"/>
        <v>0</v>
      </c>
    </row>
    <row r="1017" spans="1:57" ht="10.5" customHeight="1">
      <c r="A1017" s="1" t="str">
        <f t="shared" ca="1" si="551"/>
        <v/>
      </c>
      <c r="B1017" s="1" t="str">
        <f t="shared" ca="1" si="552"/>
        <v/>
      </c>
      <c r="C1017" s="1" t="str">
        <f t="shared" ca="1" si="553"/>
        <v/>
      </c>
      <c r="D1017" s="1" t="str">
        <f t="shared" ca="1" si="554"/>
        <v/>
      </c>
      <c r="F1017" s="10"/>
      <c r="G1017" s="136" t="str">
        <f t="shared" si="555"/>
        <v/>
      </c>
      <c r="H1017" s="27"/>
      <c r="I1017" s="28"/>
      <c r="J1017" s="28"/>
      <c r="K1017" s="29"/>
      <c r="L1017" s="214"/>
      <c r="M1017" s="214"/>
      <c r="N1017" s="214"/>
      <c r="O1017" s="26" t="str">
        <f t="shared" si="556"/>
        <v/>
      </c>
      <c r="P1017" s="218" t="str">
        <f t="shared" si="557"/>
        <v/>
      </c>
      <c r="Q1017" s="26" t="str">
        <f t="shared" si="558"/>
        <v/>
      </c>
      <c r="R1017" s="22"/>
      <c r="S1017" s="99"/>
      <c r="T1017" s="10"/>
      <c r="U1017" s="229" t="str">
        <f t="shared" si="559"/>
        <v/>
      </c>
      <c r="V1017" s="230"/>
      <c r="W1017" s="230"/>
      <c r="X1017" s="230"/>
      <c r="Y1017" s="230"/>
      <c r="Z1017" s="22" t="str">
        <f>""</f>
        <v/>
      </c>
      <c r="AB1017" s="23" t="str">
        <f t="shared" si="560"/>
        <v/>
      </c>
      <c r="AC1017" s="2" t="b">
        <f>COUNT(Q1017:Q$2500)&gt;0</f>
        <v>0</v>
      </c>
      <c r="AD1017" s="2" t="b">
        <f t="shared" si="543"/>
        <v>0</v>
      </c>
      <c r="AE1017" s="2" t="b">
        <f t="shared" si="544"/>
        <v>0</v>
      </c>
      <c r="AF1017" s="2" t="b">
        <f t="shared" si="545"/>
        <v>0</v>
      </c>
      <c r="AG1017" s="2" t="b">
        <f>OR(
  AND(AC1017,NOT(AC1018)),
  AND(AF1017,WEEKDAY(AH1016,2)=EINSTELLUNGEN!$D$12),
  AND(AF1017,AH1017=$J$35)
)</f>
        <v>0</v>
      </c>
      <c r="AH1017" s="2">
        <f>IF(AE1017,AH1016+IF(WEEKDAY(AH1016+1,2)&lt;=EINSTELLUNGEN!$D$12,1,$J$36),AH1016)</f>
        <v>42020</v>
      </c>
      <c r="AI1017" s="2">
        <f t="shared" si="546"/>
        <v>2019</v>
      </c>
      <c r="AJ1017" s="2">
        <f t="shared" si="547"/>
        <v>201901</v>
      </c>
      <c r="AK1017" s="2">
        <f t="shared" si="548"/>
        <v>201901</v>
      </c>
      <c r="AL1017" s="2">
        <f t="shared" si="576"/>
        <v>201903</v>
      </c>
      <c r="AM1017" s="2" t="b">
        <f t="shared" si="549"/>
        <v>1</v>
      </c>
      <c r="AN1017" s="4" t="e">
        <f t="shared" si="561"/>
        <v>#N/A</v>
      </c>
      <c r="AO1017" s="4" t="e">
        <f t="shared" si="562"/>
        <v>#N/A</v>
      </c>
      <c r="AP1017" s="2" t="str">
        <f>IF(AD1017,
  IF(ISBLANK(H1017),
    AP1016,
    IF(LEN(H1017)=1,
      IF(OR(UPPER(H1017)="A",UPPER(H1017)="I"),
        EINSTELLUNGEN!$D$21,
        IF(OR(UPPER(H1017)="B",UPPER(H1017)="M"),
          EINSTELLUNGEN!$D$22,
          IF(OR(UPPER(H1017)="C",UPPER(H1017)="S"),
            EINSTELLUNGEN!$D$23,
            IF(UPPER(H1017)="D",
              EINSTELLUNGEN!$D$24,
              IF(UPPER(H1017)="E",
                EINSTELLUNGEN!$D$25,
                UPPER(H1017)))))),
      IF(ISNUMBER(H1017),
        EINSTELLUNGEN!$D$20&amp;H1017,
        UPPER(H1017)))),
  "")</f>
        <v/>
      </c>
      <c r="AQ1017" s="2" t="str">
        <f t="shared" si="563"/>
        <v/>
      </c>
      <c r="AR1017" s="2">
        <f t="shared" si="564"/>
        <v>0</v>
      </c>
      <c r="AS1017" s="145">
        <f t="shared" si="565"/>
        <v>0.33333333333333331</v>
      </c>
      <c r="AT1017" s="2">
        <f t="shared" si="566"/>
        <v>0</v>
      </c>
      <c r="AU1017" s="2">
        <f t="shared" si="567"/>
        <v>0</v>
      </c>
      <c r="AV1017" s="2">
        <f t="shared" si="568"/>
        <v>0</v>
      </c>
      <c r="AW1017" s="2">
        <f t="shared" si="569"/>
        <v>0</v>
      </c>
      <c r="AX1017" s="2">
        <f t="shared" si="550"/>
        <v>0</v>
      </c>
      <c r="AY1017" s="2">
        <f t="shared" si="570"/>
        <v>0</v>
      </c>
      <c r="AZ1017" s="145" t="e">
        <f t="shared" si="571"/>
        <v>#N/A</v>
      </c>
      <c r="BA1017" s="145" t="e">
        <f t="shared" si="572"/>
        <v>#N/A</v>
      </c>
      <c r="BB1017" s="145">
        <f t="shared" si="573"/>
        <v>2.083333333333337E-2</v>
      </c>
      <c r="BC1017" s="2">
        <f>IF(AM1017,
  IF(AND(AL1017=$J$31,_xlfn.DAYS(AH1017,DATE(AI1017,1,1))&lt;7),
    MAX(0,EINSTELLUNGEN!$D$12+1-WEEKDAY(DATE(EINSTELLUNGEN!$D$9,EINSTELLUNGEN!$D$10,1),2)),
    IF(AL1017=$J$33,
      MIN(EINSTELLUNGEN!$D$12,WEEKDAY(DATE(EINSTELLUNGEN!$D$9,12,31),2)),
      EINSTELLUNGEN!$D$12
  )) - SUMIF(AL$50:AL$2500,"="&amp;AL1017,AX$50:AX$2500),
  0)</f>
        <v>3</v>
      </c>
      <c r="BD1017" s="2">
        <f t="shared" si="574"/>
        <v>0.33333333333333331</v>
      </c>
      <c r="BE1017" s="2">
        <f t="shared" si="575"/>
        <v>0</v>
      </c>
    </row>
    <row r="1018" spans="1:57" ht="10.5" customHeight="1">
      <c r="A1018" s="1" t="str">
        <f t="shared" ca="1" si="551"/>
        <v/>
      </c>
      <c r="B1018" s="1" t="str">
        <f t="shared" ca="1" si="552"/>
        <v/>
      </c>
      <c r="C1018" s="1" t="str">
        <f t="shared" ca="1" si="553"/>
        <v/>
      </c>
      <c r="D1018" s="1" t="str">
        <f t="shared" ca="1" si="554"/>
        <v/>
      </c>
      <c r="F1018" s="10"/>
      <c r="G1018" s="136" t="str">
        <f t="shared" si="555"/>
        <v/>
      </c>
      <c r="H1018" s="27"/>
      <c r="I1018" s="28"/>
      <c r="J1018" s="28"/>
      <c r="K1018" s="29"/>
      <c r="L1018" s="214"/>
      <c r="M1018" s="214"/>
      <c r="N1018" s="214"/>
      <c r="O1018" s="26" t="str">
        <f t="shared" si="556"/>
        <v/>
      </c>
      <c r="P1018" s="218" t="str">
        <f t="shared" si="557"/>
        <v/>
      </c>
      <c r="Q1018" s="26" t="str">
        <f t="shared" si="558"/>
        <v/>
      </c>
      <c r="R1018" s="22"/>
      <c r="S1018" s="99"/>
      <c r="T1018" s="10"/>
      <c r="U1018" s="229" t="str">
        <f t="shared" si="559"/>
        <v/>
      </c>
      <c r="V1018" s="230"/>
      <c r="W1018" s="230"/>
      <c r="X1018" s="230"/>
      <c r="Y1018" s="230"/>
      <c r="Z1018" s="22" t="str">
        <f>""</f>
        <v/>
      </c>
      <c r="AB1018" s="23" t="str">
        <f t="shared" si="560"/>
        <v/>
      </c>
      <c r="AC1018" s="2" t="b">
        <f>COUNT(Q1018:Q$2500)&gt;0</f>
        <v>0</v>
      </c>
      <c r="AD1018" s="2" t="b">
        <f t="shared" si="543"/>
        <v>0</v>
      </c>
      <c r="AE1018" s="2" t="b">
        <f t="shared" si="544"/>
        <v>0</v>
      </c>
      <c r="AF1018" s="2" t="b">
        <f t="shared" si="545"/>
        <v>0</v>
      </c>
      <c r="AG1018" s="2" t="b">
        <f>OR(
  AND(AC1018,NOT(AC1019)),
  AND(AF1018,WEEKDAY(AH1017,2)=EINSTELLUNGEN!$D$12),
  AND(AF1018,AH1018=$J$35)
)</f>
        <v>0</v>
      </c>
      <c r="AH1018" s="2">
        <f>IF(AE1018,AH1017+IF(WEEKDAY(AH1017+1,2)&lt;=EINSTELLUNGEN!$D$12,1,$J$36),AH1017)</f>
        <v>42020</v>
      </c>
      <c r="AI1018" s="2">
        <f t="shared" si="546"/>
        <v>2019</v>
      </c>
      <c r="AJ1018" s="2">
        <f t="shared" si="547"/>
        <v>201901</v>
      </c>
      <c r="AK1018" s="2">
        <f t="shared" si="548"/>
        <v>201901</v>
      </c>
      <c r="AL1018" s="2">
        <f t="shared" si="576"/>
        <v>201903</v>
      </c>
      <c r="AM1018" s="2" t="b">
        <f t="shared" si="549"/>
        <v>1</v>
      </c>
      <c r="AN1018" s="4" t="e">
        <f t="shared" si="561"/>
        <v>#N/A</v>
      </c>
      <c r="AO1018" s="4" t="e">
        <f t="shared" si="562"/>
        <v>#N/A</v>
      </c>
      <c r="AP1018" s="2" t="str">
        <f>IF(AD1018,
  IF(ISBLANK(H1018),
    AP1017,
    IF(LEN(H1018)=1,
      IF(OR(UPPER(H1018)="A",UPPER(H1018)="I"),
        EINSTELLUNGEN!$D$21,
        IF(OR(UPPER(H1018)="B",UPPER(H1018)="M"),
          EINSTELLUNGEN!$D$22,
          IF(OR(UPPER(H1018)="C",UPPER(H1018)="S"),
            EINSTELLUNGEN!$D$23,
            IF(UPPER(H1018)="D",
              EINSTELLUNGEN!$D$24,
              IF(UPPER(H1018)="E",
                EINSTELLUNGEN!$D$25,
                UPPER(H1018)))))),
      IF(ISNUMBER(H1018),
        EINSTELLUNGEN!$D$20&amp;H1018,
        UPPER(H1018)))),
  "")</f>
        <v/>
      </c>
      <c r="AQ1018" s="2" t="str">
        <f t="shared" si="563"/>
        <v/>
      </c>
      <c r="AR1018" s="2">
        <f t="shared" si="564"/>
        <v>0</v>
      </c>
      <c r="AS1018" s="145">
        <f t="shared" si="565"/>
        <v>0.33333333333333331</v>
      </c>
      <c r="AT1018" s="2">
        <f t="shared" si="566"/>
        <v>0</v>
      </c>
      <c r="AU1018" s="2">
        <f t="shared" si="567"/>
        <v>0</v>
      </c>
      <c r="AV1018" s="2">
        <f t="shared" si="568"/>
        <v>0</v>
      </c>
      <c r="AW1018" s="2">
        <f t="shared" si="569"/>
        <v>0</v>
      </c>
      <c r="AX1018" s="2">
        <f t="shared" si="550"/>
        <v>0</v>
      </c>
      <c r="AY1018" s="2">
        <f t="shared" si="570"/>
        <v>0</v>
      </c>
      <c r="AZ1018" s="145" t="e">
        <f t="shared" si="571"/>
        <v>#N/A</v>
      </c>
      <c r="BA1018" s="145" t="e">
        <f t="shared" si="572"/>
        <v>#N/A</v>
      </c>
      <c r="BB1018" s="145">
        <f t="shared" si="573"/>
        <v>2.083333333333337E-2</v>
      </c>
      <c r="BC1018" s="2">
        <f>IF(AM1018,
  IF(AND(AL1018=$J$31,_xlfn.DAYS(AH1018,DATE(AI1018,1,1))&lt;7),
    MAX(0,EINSTELLUNGEN!$D$12+1-WEEKDAY(DATE(EINSTELLUNGEN!$D$9,EINSTELLUNGEN!$D$10,1),2)),
    IF(AL1018=$J$33,
      MIN(EINSTELLUNGEN!$D$12,WEEKDAY(DATE(EINSTELLUNGEN!$D$9,12,31),2)),
      EINSTELLUNGEN!$D$12
  )) - SUMIF(AL$50:AL$2500,"="&amp;AL1018,AX$50:AX$2500),
  0)</f>
        <v>3</v>
      </c>
      <c r="BD1018" s="2">
        <f t="shared" si="574"/>
        <v>0.33333333333333331</v>
      </c>
      <c r="BE1018" s="2">
        <f t="shared" si="575"/>
        <v>0</v>
      </c>
    </row>
    <row r="1019" spans="1:57" ht="10.5" customHeight="1">
      <c r="A1019" s="1" t="str">
        <f t="shared" ca="1" si="551"/>
        <v/>
      </c>
      <c r="B1019" s="1" t="str">
        <f t="shared" ca="1" si="552"/>
        <v/>
      </c>
      <c r="C1019" s="1" t="str">
        <f t="shared" ca="1" si="553"/>
        <v/>
      </c>
      <c r="D1019" s="1" t="str">
        <f t="shared" ca="1" si="554"/>
        <v/>
      </c>
      <c r="F1019" s="10"/>
      <c r="G1019" s="136" t="str">
        <f t="shared" si="555"/>
        <v/>
      </c>
      <c r="H1019" s="27"/>
      <c r="I1019" s="28"/>
      <c r="J1019" s="28"/>
      <c r="K1019" s="29"/>
      <c r="L1019" s="214"/>
      <c r="M1019" s="214"/>
      <c r="N1019" s="214"/>
      <c r="O1019" s="26" t="str">
        <f t="shared" si="556"/>
        <v/>
      </c>
      <c r="P1019" s="218" t="str">
        <f t="shared" si="557"/>
        <v/>
      </c>
      <c r="Q1019" s="26" t="str">
        <f t="shared" si="558"/>
        <v/>
      </c>
      <c r="R1019" s="22"/>
      <c r="S1019" s="99"/>
      <c r="T1019" s="10"/>
      <c r="U1019" s="229" t="str">
        <f t="shared" si="559"/>
        <v/>
      </c>
      <c r="V1019" s="230"/>
      <c r="W1019" s="230"/>
      <c r="X1019" s="230"/>
      <c r="Y1019" s="230"/>
      <c r="Z1019" s="22" t="str">
        <f>""</f>
        <v/>
      </c>
      <c r="AB1019" s="23" t="str">
        <f t="shared" si="560"/>
        <v/>
      </c>
      <c r="AC1019" s="2" t="b">
        <f>COUNT(Q1019:Q$2500)&gt;0</f>
        <v>0</v>
      </c>
      <c r="AD1019" s="2" t="b">
        <f t="shared" si="543"/>
        <v>0</v>
      </c>
      <c r="AE1019" s="2" t="b">
        <f t="shared" si="544"/>
        <v>0</v>
      </c>
      <c r="AF1019" s="2" t="b">
        <f t="shared" si="545"/>
        <v>0</v>
      </c>
      <c r="AG1019" s="2" t="b">
        <f>OR(
  AND(AC1019,NOT(AC1020)),
  AND(AF1019,WEEKDAY(AH1018,2)=EINSTELLUNGEN!$D$12),
  AND(AF1019,AH1019=$J$35)
)</f>
        <v>0</v>
      </c>
      <c r="AH1019" s="2">
        <f>IF(AE1019,AH1018+IF(WEEKDAY(AH1018+1,2)&lt;=EINSTELLUNGEN!$D$12,1,$J$36),AH1018)</f>
        <v>42020</v>
      </c>
      <c r="AI1019" s="2">
        <f t="shared" si="546"/>
        <v>2019</v>
      </c>
      <c r="AJ1019" s="2">
        <f t="shared" si="547"/>
        <v>201901</v>
      </c>
      <c r="AK1019" s="2">
        <f t="shared" si="548"/>
        <v>201901</v>
      </c>
      <c r="AL1019" s="2">
        <f t="shared" si="576"/>
        <v>201903</v>
      </c>
      <c r="AM1019" s="2" t="b">
        <f t="shared" si="549"/>
        <v>1</v>
      </c>
      <c r="AN1019" s="4" t="e">
        <f t="shared" si="561"/>
        <v>#N/A</v>
      </c>
      <c r="AO1019" s="4" t="e">
        <f t="shared" si="562"/>
        <v>#N/A</v>
      </c>
      <c r="AP1019" s="2" t="str">
        <f>IF(AD1019,
  IF(ISBLANK(H1019),
    AP1018,
    IF(LEN(H1019)=1,
      IF(OR(UPPER(H1019)="A",UPPER(H1019)="I"),
        EINSTELLUNGEN!$D$21,
        IF(OR(UPPER(H1019)="B",UPPER(H1019)="M"),
          EINSTELLUNGEN!$D$22,
          IF(OR(UPPER(H1019)="C",UPPER(H1019)="S"),
            EINSTELLUNGEN!$D$23,
            IF(UPPER(H1019)="D",
              EINSTELLUNGEN!$D$24,
              IF(UPPER(H1019)="E",
                EINSTELLUNGEN!$D$25,
                UPPER(H1019)))))),
      IF(ISNUMBER(H1019),
        EINSTELLUNGEN!$D$20&amp;H1019,
        UPPER(H1019)))),
  "")</f>
        <v/>
      </c>
      <c r="AQ1019" s="2" t="str">
        <f t="shared" si="563"/>
        <v/>
      </c>
      <c r="AR1019" s="2">
        <f t="shared" si="564"/>
        <v>0</v>
      </c>
      <c r="AS1019" s="145">
        <f t="shared" si="565"/>
        <v>0.33333333333333331</v>
      </c>
      <c r="AT1019" s="2">
        <f t="shared" si="566"/>
        <v>0</v>
      </c>
      <c r="AU1019" s="2">
        <f t="shared" si="567"/>
        <v>0</v>
      </c>
      <c r="AV1019" s="2">
        <f t="shared" si="568"/>
        <v>0</v>
      </c>
      <c r="AW1019" s="2">
        <f t="shared" si="569"/>
        <v>0</v>
      </c>
      <c r="AX1019" s="2">
        <f t="shared" si="550"/>
        <v>0</v>
      </c>
      <c r="AY1019" s="2">
        <f t="shared" si="570"/>
        <v>0</v>
      </c>
      <c r="AZ1019" s="145" t="e">
        <f t="shared" si="571"/>
        <v>#N/A</v>
      </c>
      <c r="BA1019" s="145" t="e">
        <f t="shared" si="572"/>
        <v>#N/A</v>
      </c>
      <c r="BB1019" s="145">
        <f t="shared" si="573"/>
        <v>2.083333333333337E-2</v>
      </c>
      <c r="BC1019" s="2">
        <f>IF(AM1019,
  IF(AND(AL1019=$J$31,_xlfn.DAYS(AH1019,DATE(AI1019,1,1))&lt;7),
    MAX(0,EINSTELLUNGEN!$D$12+1-WEEKDAY(DATE(EINSTELLUNGEN!$D$9,EINSTELLUNGEN!$D$10,1),2)),
    IF(AL1019=$J$33,
      MIN(EINSTELLUNGEN!$D$12,WEEKDAY(DATE(EINSTELLUNGEN!$D$9,12,31),2)),
      EINSTELLUNGEN!$D$12
  )) - SUMIF(AL$50:AL$2500,"="&amp;AL1019,AX$50:AX$2500),
  0)</f>
        <v>3</v>
      </c>
      <c r="BD1019" s="2">
        <f t="shared" si="574"/>
        <v>0.33333333333333331</v>
      </c>
      <c r="BE1019" s="2">
        <f t="shared" si="575"/>
        <v>0</v>
      </c>
    </row>
    <row r="1020" spans="1:57" ht="10.5" customHeight="1">
      <c r="A1020" s="1" t="str">
        <f t="shared" ca="1" si="551"/>
        <v/>
      </c>
      <c r="B1020" s="1" t="str">
        <f t="shared" ca="1" si="552"/>
        <v/>
      </c>
      <c r="C1020" s="1" t="str">
        <f t="shared" ca="1" si="553"/>
        <v/>
      </c>
      <c r="D1020" s="1" t="str">
        <f t="shared" ca="1" si="554"/>
        <v/>
      </c>
      <c r="F1020" s="10"/>
      <c r="G1020" s="136" t="str">
        <f t="shared" si="555"/>
        <v/>
      </c>
      <c r="H1020" s="27"/>
      <c r="I1020" s="28"/>
      <c r="J1020" s="28"/>
      <c r="K1020" s="29"/>
      <c r="L1020" s="214"/>
      <c r="M1020" s="214"/>
      <c r="N1020" s="214"/>
      <c r="O1020" s="26" t="str">
        <f t="shared" si="556"/>
        <v/>
      </c>
      <c r="P1020" s="218" t="str">
        <f t="shared" si="557"/>
        <v/>
      </c>
      <c r="Q1020" s="26" t="str">
        <f t="shared" si="558"/>
        <v/>
      </c>
      <c r="R1020" s="22"/>
      <c r="S1020" s="99"/>
      <c r="T1020" s="10"/>
      <c r="U1020" s="229" t="str">
        <f t="shared" si="559"/>
        <v/>
      </c>
      <c r="V1020" s="230"/>
      <c r="W1020" s="230"/>
      <c r="X1020" s="230"/>
      <c r="Y1020" s="230"/>
      <c r="Z1020" s="22" t="str">
        <f>""</f>
        <v/>
      </c>
      <c r="AB1020" s="23" t="str">
        <f t="shared" si="560"/>
        <v/>
      </c>
      <c r="AC1020" s="2" t="b">
        <f>COUNT(Q1020:Q$2500)&gt;0</f>
        <v>0</v>
      </c>
      <c r="AD1020" s="2" t="b">
        <f t="shared" si="543"/>
        <v>0</v>
      </c>
      <c r="AE1020" s="2" t="b">
        <f t="shared" si="544"/>
        <v>0</v>
      </c>
      <c r="AF1020" s="2" t="b">
        <f t="shared" si="545"/>
        <v>0</v>
      </c>
      <c r="AG1020" s="2" t="b">
        <f>OR(
  AND(AC1020,NOT(AC1021)),
  AND(AF1020,WEEKDAY(AH1019,2)=EINSTELLUNGEN!$D$12),
  AND(AF1020,AH1020=$J$35)
)</f>
        <v>0</v>
      </c>
      <c r="AH1020" s="2">
        <f>IF(AE1020,AH1019+IF(WEEKDAY(AH1019+1,2)&lt;=EINSTELLUNGEN!$D$12,1,$J$36),AH1019)</f>
        <v>42020</v>
      </c>
      <c r="AI1020" s="2">
        <f t="shared" si="546"/>
        <v>2019</v>
      </c>
      <c r="AJ1020" s="2">
        <f t="shared" si="547"/>
        <v>201901</v>
      </c>
      <c r="AK1020" s="2">
        <f t="shared" si="548"/>
        <v>201901</v>
      </c>
      <c r="AL1020" s="2">
        <f t="shared" si="576"/>
        <v>201903</v>
      </c>
      <c r="AM1020" s="2" t="b">
        <f t="shared" si="549"/>
        <v>1</v>
      </c>
      <c r="AN1020" s="4" t="e">
        <f t="shared" si="561"/>
        <v>#N/A</v>
      </c>
      <c r="AO1020" s="4" t="e">
        <f t="shared" si="562"/>
        <v>#N/A</v>
      </c>
      <c r="AP1020" s="2" t="str">
        <f>IF(AD1020,
  IF(ISBLANK(H1020),
    AP1019,
    IF(LEN(H1020)=1,
      IF(OR(UPPER(H1020)="A",UPPER(H1020)="I"),
        EINSTELLUNGEN!$D$21,
        IF(OR(UPPER(H1020)="B",UPPER(H1020)="M"),
          EINSTELLUNGEN!$D$22,
          IF(OR(UPPER(H1020)="C",UPPER(H1020)="S"),
            EINSTELLUNGEN!$D$23,
            IF(UPPER(H1020)="D",
              EINSTELLUNGEN!$D$24,
              IF(UPPER(H1020)="E",
                EINSTELLUNGEN!$D$25,
                UPPER(H1020)))))),
      IF(ISNUMBER(H1020),
        EINSTELLUNGEN!$D$20&amp;H1020,
        UPPER(H1020)))),
  "")</f>
        <v/>
      </c>
      <c r="AQ1020" s="2" t="str">
        <f t="shared" si="563"/>
        <v/>
      </c>
      <c r="AR1020" s="2">
        <f t="shared" si="564"/>
        <v>0</v>
      </c>
      <c r="AS1020" s="145">
        <f t="shared" si="565"/>
        <v>0.33333333333333331</v>
      </c>
      <c r="AT1020" s="2">
        <f t="shared" si="566"/>
        <v>0</v>
      </c>
      <c r="AU1020" s="2">
        <f t="shared" si="567"/>
        <v>0</v>
      </c>
      <c r="AV1020" s="2">
        <f t="shared" si="568"/>
        <v>0</v>
      </c>
      <c r="AW1020" s="2">
        <f t="shared" si="569"/>
        <v>0</v>
      </c>
      <c r="AX1020" s="2">
        <f t="shared" si="550"/>
        <v>0</v>
      </c>
      <c r="AY1020" s="2">
        <f t="shared" si="570"/>
        <v>0</v>
      </c>
      <c r="AZ1020" s="145" t="e">
        <f t="shared" si="571"/>
        <v>#N/A</v>
      </c>
      <c r="BA1020" s="145" t="e">
        <f t="shared" si="572"/>
        <v>#N/A</v>
      </c>
      <c r="BB1020" s="145">
        <f t="shared" si="573"/>
        <v>2.083333333333337E-2</v>
      </c>
      <c r="BC1020" s="2">
        <f>IF(AM1020,
  IF(AND(AL1020=$J$31,_xlfn.DAYS(AH1020,DATE(AI1020,1,1))&lt;7),
    MAX(0,EINSTELLUNGEN!$D$12+1-WEEKDAY(DATE(EINSTELLUNGEN!$D$9,EINSTELLUNGEN!$D$10,1),2)),
    IF(AL1020=$J$33,
      MIN(EINSTELLUNGEN!$D$12,WEEKDAY(DATE(EINSTELLUNGEN!$D$9,12,31),2)),
      EINSTELLUNGEN!$D$12
  )) - SUMIF(AL$50:AL$2500,"="&amp;AL1020,AX$50:AX$2500),
  0)</f>
        <v>3</v>
      </c>
      <c r="BD1020" s="2">
        <f t="shared" si="574"/>
        <v>0.33333333333333331</v>
      </c>
      <c r="BE1020" s="2">
        <f t="shared" si="575"/>
        <v>0</v>
      </c>
    </row>
    <row r="1021" spans="1:57" ht="10.5" customHeight="1">
      <c r="A1021" s="1" t="str">
        <f t="shared" ca="1" si="551"/>
        <v/>
      </c>
      <c r="B1021" s="1" t="str">
        <f t="shared" ca="1" si="552"/>
        <v/>
      </c>
      <c r="C1021" s="1" t="str">
        <f t="shared" ca="1" si="553"/>
        <v/>
      </c>
      <c r="D1021" s="1" t="str">
        <f t="shared" ca="1" si="554"/>
        <v/>
      </c>
      <c r="F1021" s="10"/>
      <c r="G1021" s="136" t="str">
        <f t="shared" si="555"/>
        <v/>
      </c>
      <c r="H1021" s="27"/>
      <c r="I1021" s="28"/>
      <c r="J1021" s="28"/>
      <c r="K1021" s="29"/>
      <c r="L1021" s="214"/>
      <c r="M1021" s="214"/>
      <c r="N1021" s="214"/>
      <c r="O1021" s="26" t="str">
        <f t="shared" si="556"/>
        <v/>
      </c>
      <c r="P1021" s="218" t="str">
        <f t="shared" si="557"/>
        <v/>
      </c>
      <c r="Q1021" s="26" t="str">
        <f t="shared" si="558"/>
        <v/>
      </c>
      <c r="R1021" s="22"/>
      <c r="S1021" s="99"/>
      <c r="T1021" s="10"/>
      <c r="U1021" s="229" t="str">
        <f t="shared" si="559"/>
        <v/>
      </c>
      <c r="V1021" s="230"/>
      <c r="W1021" s="230"/>
      <c r="X1021" s="230"/>
      <c r="Y1021" s="230"/>
      <c r="Z1021" s="22" t="str">
        <f>""</f>
        <v/>
      </c>
      <c r="AB1021" s="23" t="str">
        <f t="shared" si="560"/>
        <v/>
      </c>
      <c r="AC1021" s="2" t="b">
        <f>COUNT(Q1021:Q$2500)&gt;0</f>
        <v>0</v>
      </c>
      <c r="AD1021" s="2" t="b">
        <f t="shared" si="543"/>
        <v>0</v>
      </c>
      <c r="AE1021" s="2" t="b">
        <f t="shared" si="544"/>
        <v>0</v>
      </c>
      <c r="AF1021" s="2" t="b">
        <f t="shared" si="545"/>
        <v>0</v>
      </c>
      <c r="AG1021" s="2" t="b">
        <f>OR(
  AND(AC1021,NOT(AC1022)),
  AND(AF1021,WEEKDAY(AH1020,2)=EINSTELLUNGEN!$D$12),
  AND(AF1021,AH1021=$J$35)
)</f>
        <v>0</v>
      </c>
      <c r="AH1021" s="2">
        <f>IF(AE1021,AH1020+IF(WEEKDAY(AH1020+1,2)&lt;=EINSTELLUNGEN!$D$12,1,$J$36),AH1020)</f>
        <v>42020</v>
      </c>
      <c r="AI1021" s="2">
        <f t="shared" si="546"/>
        <v>2019</v>
      </c>
      <c r="AJ1021" s="2">
        <f t="shared" si="547"/>
        <v>201901</v>
      </c>
      <c r="AK1021" s="2">
        <f t="shared" si="548"/>
        <v>201901</v>
      </c>
      <c r="AL1021" s="2">
        <f t="shared" si="576"/>
        <v>201903</v>
      </c>
      <c r="AM1021" s="2" t="b">
        <f t="shared" si="549"/>
        <v>1</v>
      </c>
      <c r="AN1021" s="4" t="e">
        <f t="shared" si="561"/>
        <v>#N/A</v>
      </c>
      <c r="AO1021" s="4" t="e">
        <f t="shared" si="562"/>
        <v>#N/A</v>
      </c>
      <c r="AP1021" s="2" t="str">
        <f>IF(AD1021,
  IF(ISBLANK(H1021),
    AP1020,
    IF(LEN(H1021)=1,
      IF(OR(UPPER(H1021)="A",UPPER(H1021)="I"),
        EINSTELLUNGEN!$D$21,
        IF(OR(UPPER(H1021)="B",UPPER(H1021)="M"),
          EINSTELLUNGEN!$D$22,
          IF(OR(UPPER(H1021)="C",UPPER(H1021)="S"),
            EINSTELLUNGEN!$D$23,
            IF(UPPER(H1021)="D",
              EINSTELLUNGEN!$D$24,
              IF(UPPER(H1021)="E",
                EINSTELLUNGEN!$D$25,
                UPPER(H1021)))))),
      IF(ISNUMBER(H1021),
        EINSTELLUNGEN!$D$20&amp;H1021,
        UPPER(H1021)))),
  "")</f>
        <v/>
      </c>
      <c r="AQ1021" s="2" t="str">
        <f t="shared" si="563"/>
        <v/>
      </c>
      <c r="AR1021" s="2">
        <f t="shared" si="564"/>
        <v>0</v>
      </c>
      <c r="AS1021" s="145">
        <f t="shared" si="565"/>
        <v>0.33333333333333331</v>
      </c>
      <c r="AT1021" s="2">
        <f t="shared" si="566"/>
        <v>0</v>
      </c>
      <c r="AU1021" s="2">
        <f t="shared" si="567"/>
        <v>0</v>
      </c>
      <c r="AV1021" s="2">
        <f t="shared" si="568"/>
        <v>0</v>
      </c>
      <c r="AW1021" s="2">
        <f t="shared" si="569"/>
        <v>0</v>
      </c>
      <c r="AX1021" s="2">
        <f t="shared" si="550"/>
        <v>0</v>
      </c>
      <c r="AY1021" s="2">
        <f t="shared" si="570"/>
        <v>0</v>
      </c>
      <c r="AZ1021" s="145" t="e">
        <f t="shared" si="571"/>
        <v>#N/A</v>
      </c>
      <c r="BA1021" s="145" t="e">
        <f t="shared" si="572"/>
        <v>#N/A</v>
      </c>
      <c r="BB1021" s="145">
        <f t="shared" si="573"/>
        <v>2.083333333333337E-2</v>
      </c>
      <c r="BC1021" s="2">
        <f>IF(AM1021,
  IF(AND(AL1021=$J$31,_xlfn.DAYS(AH1021,DATE(AI1021,1,1))&lt;7),
    MAX(0,EINSTELLUNGEN!$D$12+1-WEEKDAY(DATE(EINSTELLUNGEN!$D$9,EINSTELLUNGEN!$D$10,1),2)),
    IF(AL1021=$J$33,
      MIN(EINSTELLUNGEN!$D$12,WEEKDAY(DATE(EINSTELLUNGEN!$D$9,12,31),2)),
      EINSTELLUNGEN!$D$12
  )) - SUMIF(AL$50:AL$2500,"="&amp;AL1021,AX$50:AX$2500),
  0)</f>
        <v>3</v>
      </c>
      <c r="BD1021" s="2">
        <f t="shared" si="574"/>
        <v>0.33333333333333331</v>
      </c>
      <c r="BE1021" s="2">
        <f t="shared" si="575"/>
        <v>0</v>
      </c>
    </row>
    <row r="1022" spans="1:57" ht="10.5" customHeight="1">
      <c r="A1022" s="1" t="str">
        <f t="shared" ca="1" si="551"/>
        <v/>
      </c>
      <c r="B1022" s="1" t="str">
        <f t="shared" ca="1" si="552"/>
        <v/>
      </c>
      <c r="C1022" s="1" t="str">
        <f t="shared" ca="1" si="553"/>
        <v/>
      </c>
      <c r="D1022" s="1" t="str">
        <f t="shared" ca="1" si="554"/>
        <v/>
      </c>
      <c r="F1022" s="10"/>
      <c r="G1022" s="136" t="str">
        <f t="shared" si="555"/>
        <v/>
      </c>
      <c r="H1022" s="27"/>
      <c r="I1022" s="28"/>
      <c r="J1022" s="28"/>
      <c r="K1022" s="29"/>
      <c r="L1022" s="214"/>
      <c r="M1022" s="214"/>
      <c r="N1022" s="214"/>
      <c r="O1022" s="26" t="str">
        <f t="shared" si="556"/>
        <v/>
      </c>
      <c r="P1022" s="218" t="str">
        <f t="shared" si="557"/>
        <v/>
      </c>
      <c r="Q1022" s="26" t="str">
        <f t="shared" si="558"/>
        <v/>
      </c>
      <c r="R1022" s="22"/>
      <c r="S1022" s="99"/>
      <c r="T1022" s="10"/>
      <c r="U1022" s="229" t="str">
        <f t="shared" si="559"/>
        <v/>
      </c>
      <c r="V1022" s="230"/>
      <c r="W1022" s="230"/>
      <c r="X1022" s="230"/>
      <c r="Y1022" s="230"/>
      <c r="Z1022" s="22" t="str">
        <f>""</f>
        <v/>
      </c>
      <c r="AB1022" s="23" t="str">
        <f t="shared" si="560"/>
        <v/>
      </c>
      <c r="AC1022" s="2" t="b">
        <f>COUNT(Q1022:Q$2500)&gt;0</f>
        <v>0</v>
      </c>
      <c r="AD1022" s="2" t="b">
        <f t="shared" si="543"/>
        <v>0</v>
      </c>
      <c r="AE1022" s="2" t="b">
        <f t="shared" si="544"/>
        <v>0</v>
      </c>
      <c r="AF1022" s="2" t="b">
        <f t="shared" si="545"/>
        <v>0</v>
      </c>
      <c r="AG1022" s="2" t="b">
        <f>OR(
  AND(AC1022,NOT(AC1023)),
  AND(AF1022,WEEKDAY(AH1021,2)=EINSTELLUNGEN!$D$12),
  AND(AF1022,AH1022=$J$35)
)</f>
        <v>0</v>
      </c>
      <c r="AH1022" s="2">
        <f>IF(AE1022,AH1021+IF(WEEKDAY(AH1021+1,2)&lt;=EINSTELLUNGEN!$D$12,1,$J$36),AH1021)</f>
        <v>42020</v>
      </c>
      <c r="AI1022" s="2">
        <f t="shared" si="546"/>
        <v>2019</v>
      </c>
      <c r="AJ1022" s="2">
        <f t="shared" si="547"/>
        <v>201901</v>
      </c>
      <c r="AK1022" s="2">
        <f t="shared" si="548"/>
        <v>201901</v>
      </c>
      <c r="AL1022" s="2">
        <f t="shared" si="576"/>
        <v>201903</v>
      </c>
      <c r="AM1022" s="2" t="b">
        <f t="shared" si="549"/>
        <v>1</v>
      </c>
      <c r="AN1022" s="4" t="e">
        <f t="shared" si="561"/>
        <v>#N/A</v>
      </c>
      <c r="AO1022" s="4" t="e">
        <f t="shared" si="562"/>
        <v>#N/A</v>
      </c>
      <c r="AP1022" s="2" t="str">
        <f>IF(AD1022,
  IF(ISBLANK(H1022),
    AP1021,
    IF(LEN(H1022)=1,
      IF(OR(UPPER(H1022)="A",UPPER(H1022)="I"),
        EINSTELLUNGEN!$D$21,
        IF(OR(UPPER(H1022)="B",UPPER(H1022)="M"),
          EINSTELLUNGEN!$D$22,
          IF(OR(UPPER(H1022)="C",UPPER(H1022)="S"),
            EINSTELLUNGEN!$D$23,
            IF(UPPER(H1022)="D",
              EINSTELLUNGEN!$D$24,
              IF(UPPER(H1022)="E",
                EINSTELLUNGEN!$D$25,
                UPPER(H1022)))))),
      IF(ISNUMBER(H1022),
        EINSTELLUNGEN!$D$20&amp;H1022,
        UPPER(H1022)))),
  "")</f>
        <v/>
      </c>
      <c r="AQ1022" s="2" t="str">
        <f t="shared" si="563"/>
        <v/>
      </c>
      <c r="AR1022" s="2">
        <f t="shared" si="564"/>
        <v>0</v>
      </c>
      <c r="AS1022" s="145">
        <f t="shared" si="565"/>
        <v>0.33333333333333331</v>
      </c>
      <c r="AT1022" s="2">
        <f t="shared" si="566"/>
        <v>0</v>
      </c>
      <c r="AU1022" s="2">
        <f t="shared" si="567"/>
        <v>0</v>
      </c>
      <c r="AV1022" s="2">
        <f t="shared" si="568"/>
        <v>0</v>
      </c>
      <c r="AW1022" s="2">
        <f t="shared" si="569"/>
        <v>0</v>
      </c>
      <c r="AX1022" s="2">
        <f t="shared" si="550"/>
        <v>0</v>
      </c>
      <c r="AY1022" s="2">
        <f t="shared" si="570"/>
        <v>0</v>
      </c>
      <c r="AZ1022" s="145" t="e">
        <f t="shared" si="571"/>
        <v>#N/A</v>
      </c>
      <c r="BA1022" s="145" t="e">
        <f t="shared" si="572"/>
        <v>#N/A</v>
      </c>
      <c r="BB1022" s="145">
        <f t="shared" si="573"/>
        <v>2.083333333333337E-2</v>
      </c>
      <c r="BC1022" s="2">
        <f>IF(AM1022,
  IF(AND(AL1022=$J$31,_xlfn.DAYS(AH1022,DATE(AI1022,1,1))&lt;7),
    MAX(0,EINSTELLUNGEN!$D$12+1-WEEKDAY(DATE(EINSTELLUNGEN!$D$9,EINSTELLUNGEN!$D$10,1),2)),
    IF(AL1022=$J$33,
      MIN(EINSTELLUNGEN!$D$12,WEEKDAY(DATE(EINSTELLUNGEN!$D$9,12,31),2)),
      EINSTELLUNGEN!$D$12
  )) - SUMIF(AL$50:AL$2500,"="&amp;AL1022,AX$50:AX$2500),
  0)</f>
        <v>3</v>
      </c>
      <c r="BD1022" s="2">
        <f t="shared" si="574"/>
        <v>0.33333333333333331</v>
      </c>
      <c r="BE1022" s="2">
        <f t="shared" si="575"/>
        <v>0</v>
      </c>
    </row>
    <row r="1023" spans="1:57" ht="10.5" customHeight="1">
      <c r="A1023" s="1" t="str">
        <f t="shared" ca="1" si="551"/>
        <v/>
      </c>
      <c r="B1023" s="1" t="str">
        <f t="shared" ca="1" si="552"/>
        <v/>
      </c>
      <c r="C1023" s="1" t="str">
        <f t="shared" ca="1" si="553"/>
        <v/>
      </c>
      <c r="D1023" s="1" t="str">
        <f t="shared" ca="1" si="554"/>
        <v/>
      </c>
      <c r="F1023" s="10"/>
      <c r="G1023" s="136" t="str">
        <f t="shared" si="555"/>
        <v/>
      </c>
      <c r="H1023" s="27"/>
      <c r="I1023" s="28"/>
      <c r="J1023" s="28"/>
      <c r="K1023" s="29"/>
      <c r="L1023" s="214"/>
      <c r="M1023" s="214"/>
      <c r="N1023" s="214"/>
      <c r="O1023" s="26" t="str">
        <f t="shared" si="556"/>
        <v/>
      </c>
      <c r="P1023" s="218" t="str">
        <f t="shared" si="557"/>
        <v/>
      </c>
      <c r="Q1023" s="26" t="str">
        <f t="shared" si="558"/>
        <v/>
      </c>
      <c r="R1023" s="22"/>
      <c r="S1023" s="99"/>
      <c r="T1023" s="10"/>
      <c r="U1023" s="229" t="str">
        <f t="shared" si="559"/>
        <v/>
      </c>
      <c r="V1023" s="230"/>
      <c r="W1023" s="230"/>
      <c r="X1023" s="230"/>
      <c r="Y1023" s="230"/>
      <c r="Z1023" s="22" t="str">
        <f>""</f>
        <v/>
      </c>
      <c r="AB1023" s="23" t="str">
        <f t="shared" si="560"/>
        <v/>
      </c>
      <c r="AC1023" s="2" t="b">
        <f>COUNT(Q1023:Q$2500)&gt;0</f>
        <v>0</v>
      </c>
      <c r="AD1023" s="2" t="b">
        <f t="shared" si="543"/>
        <v>0</v>
      </c>
      <c r="AE1023" s="2" t="b">
        <f t="shared" si="544"/>
        <v>0</v>
      </c>
      <c r="AF1023" s="2" t="b">
        <f t="shared" si="545"/>
        <v>0</v>
      </c>
      <c r="AG1023" s="2" t="b">
        <f>OR(
  AND(AC1023,NOT(AC1024)),
  AND(AF1023,WEEKDAY(AH1022,2)=EINSTELLUNGEN!$D$12),
  AND(AF1023,AH1023=$J$35)
)</f>
        <v>0</v>
      </c>
      <c r="AH1023" s="2">
        <f>IF(AE1023,AH1022+IF(WEEKDAY(AH1022+1,2)&lt;=EINSTELLUNGEN!$D$12,1,$J$36),AH1022)</f>
        <v>42020</v>
      </c>
      <c r="AI1023" s="2">
        <f t="shared" si="546"/>
        <v>2019</v>
      </c>
      <c r="AJ1023" s="2">
        <f t="shared" si="547"/>
        <v>201901</v>
      </c>
      <c r="AK1023" s="2">
        <f t="shared" si="548"/>
        <v>201901</v>
      </c>
      <c r="AL1023" s="2">
        <f t="shared" si="576"/>
        <v>201903</v>
      </c>
      <c r="AM1023" s="2" t="b">
        <f t="shared" si="549"/>
        <v>1</v>
      </c>
      <c r="AN1023" s="4" t="e">
        <f t="shared" si="561"/>
        <v>#N/A</v>
      </c>
      <c r="AO1023" s="4" t="e">
        <f t="shared" si="562"/>
        <v>#N/A</v>
      </c>
      <c r="AP1023" s="2" t="str">
        <f>IF(AD1023,
  IF(ISBLANK(H1023),
    AP1022,
    IF(LEN(H1023)=1,
      IF(OR(UPPER(H1023)="A",UPPER(H1023)="I"),
        EINSTELLUNGEN!$D$21,
        IF(OR(UPPER(H1023)="B",UPPER(H1023)="M"),
          EINSTELLUNGEN!$D$22,
          IF(OR(UPPER(H1023)="C",UPPER(H1023)="S"),
            EINSTELLUNGEN!$D$23,
            IF(UPPER(H1023)="D",
              EINSTELLUNGEN!$D$24,
              IF(UPPER(H1023)="E",
                EINSTELLUNGEN!$D$25,
                UPPER(H1023)))))),
      IF(ISNUMBER(H1023),
        EINSTELLUNGEN!$D$20&amp;H1023,
        UPPER(H1023)))),
  "")</f>
        <v/>
      </c>
      <c r="AQ1023" s="2" t="str">
        <f t="shared" si="563"/>
        <v/>
      </c>
      <c r="AR1023" s="2">
        <f t="shared" si="564"/>
        <v>0</v>
      </c>
      <c r="AS1023" s="145">
        <f t="shared" si="565"/>
        <v>0.33333333333333331</v>
      </c>
      <c r="AT1023" s="2">
        <f t="shared" si="566"/>
        <v>0</v>
      </c>
      <c r="AU1023" s="2">
        <f t="shared" si="567"/>
        <v>0</v>
      </c>
      <c r="AV1023" s="2">
        <f t="shared" si="568"/>
        <v>0</v>
      </c>
      <c r="AW1023" s="2">
        <f t="shared" si="569"/>
        <v>0</v>
      </c>
      <c r="AX1023" s="2">
        <f t="shared" si="550"/>
        <v>0</v>
      </c>
      <c r="AY1023" s="2">
        <f t="shared" si="570"/>
        <v>0</v>
      </c>
      <c r="AZ1023" s="145" t="e">
        <f t="shared" si="571"/>
        <v>#N/A</v>
      </c>
      <c r="BA1023" s="145" t="e">
        <f t="shared" si="572"/>
        <v>#N/A</v>
      </c>
      <c r="BB1023" s="145">
        <f t="shared" si="573"/>
        <v>2.083333333333337E-2</v>
      </c>
      <c r="BC1023" s="2">
        <f>IF(AM1023,
  IF(AND(AL1023=$J$31,_xlfn.DAYS(AH1023,DATE(AI1023,1,1))&lt;7),
    MAX(0,EINSTELLUNGEN!$D$12+1-WEEKDAY(DATE(EINSTELLUNGEN!$D$9,EINSTELLUNGEN!$D$10,1),2)),
    IF(AL1023=$J$33,
      MIN(EINSTELLUNGEN!$D$12,WEEKDAY(DATE(EINSTELLUNGEN!$D$9,12,31),2)),
      EINSTELLUNGEN!$D$12
  )) - SUMIF(AL$50:AL$2500,"="&amp;AL1023,AX$50:AX$2500),
  0)</f>
        <v>3</v>
      </c>
      <c r="BD1023" s="2">
        <f t="shared" si="574"/>
        <v>0.33333333333333331</v>
      </c>
      <c r="BE1023" s="2">
        <f t="shared" si="575"/>
        <v>0</v>
      </c>
    </row>
    <row r="1024" spans="1:57" ht="10.5" customHeight="1">
      <c r="A1024" s="1" t="str">
        <f t="shared" ca="1" si="551"/>
        <v/>
      </c>
      <c r="B1024" s="1" t="str">
        <f t="shared" ca="1" si="552"/>
        <v/>
      </c>
      <c r="C1024" s="1" t="str">
        <f t="shared" ca="1" si="553"/>
        <v/>
      </c>
      <c r="D1024" s="1" t="str">
        <f t="shared" ca="1" si="554"/>
        <v/>
      </c>
      <c r="F1024" s="10"/>
      <c r="G1024" s="136" t="str">
        <f t="shared" si="555"/>
        <v/>
      </c>
      <c r="H1024" s="27"/>
      <c r="I1024" s="28"/>
      <c r="J1024" s="28"/>
      <c r="K1024" s="29"/>
      <c r="L1024" s="214"/>
      <c r="M1024" s="214"/>
      <c r="N1024" s="214"/>
      <c r="O1024" s="26" t="str">
        <f t="shared" si="556"/>
        <v/>
      </c>
      <c r="P1024" s="218" t="str">
        <f t="shared" si="557"/>
        <v/>
      </c>
      <c r="Q1024" s="26" t="str">
        <f t="shared" si="558"/>
        <v/>
      </c>
      <c r="R1024" s="22"/>
      <c r="S1024" s="99"/>
      <c r="T1024" s="10"/>
      <c r="U1024" s="229" t="str">
        <f t="shared" si="559"/>
        <v/>
      </c>
      <c r="V1024" s="230"/>
      <c r="W1024" s="230"/>
      <c r="X1024" s="230"/>
      <c r="Y1024" s="230"/>
      <c r="Z1024" s="22" t="str">
        <f>""</f>
        <v/>
      </c>
      <c r="AB1024" s="23" t="str">
        <f t="shared" si="560"/>
        <v/>
      </c>
      <c r="AC1024" s="2" t="b">
        <f>COUNT(Q1024:Q$2500)&gt;0</f>
        <v>0</v>
      </c>
      <c r="AD1024" s="2" t="b">
        <f t="shared" si="543"/>
        <v>0</v>
      </c>
      <c r="AE1024" s="2" t="b">
        <f t="shared" si="544"/>
        <v>0</v>
      </c>
      <c r="AF1024" s="2" t="b">
        <f t="shared" si="545"/>
        <v>0</v>
      </c>
      <c r="AG1024" s="2" t="b">
        <f>OR(
  AND(AC1024,NOT(AC1025)),
  AND(AF1024,WEEKDAY(AH1023,2)=EINSTELLUNGEN!$D$12),
  AND(AF1024,AH1024=$J$35)
)</f>
        <v>0</v>
      </c>
      <c r="AH1024" s="2">
        <f>IF(AE1024,AH1023+IF(WEEKDAY(AH1023+1,2)&lt;=EINSTELLUNGEN!$D$12,1,$J$36),AH1023)</f>
        <v>42020</v>
      </c>
      <c r="AI1024" s="2">
        <f t="shared" si="546"/>
        <v>2019</v>
      </c>
      <c r="AJ1024" s="2">
        <f t="shared" si="547"/>
        <v>201901</v>
      </c>
      <c r="AK1024" s="2">
        <f t="shared" si="548"/>
        <v>201901</v>
      </c>
      <c r="AL1024" s="2">
        <f t="shared" si="576"/>
        <v>201903</v>
      </c>
      <c r="AM1024" s="2" t="b">
        <f t="shared" si="549"/>
        <v>1</v>
      </c>
      <c r="AN1024" s="4" t="e">
        <f t="shared" si="561"/>
        <v>#N/A</v>
      </c>
      <c r="AO1024" s="4" t="e">
        <f t="shared" si="562"/>
        <v>#N/A</v>
      </c>
      <c r="AP1024" s="2" t="str">
        <f>IF(AD1024,
  IF(ISBLANK(H1024),
    AP1023,
    IF(LEN(H1024)=1,
      IF(OR(UPPER(H1024)="A",UPPER(H1024)="I"),
        EINSTELLUNGEN!$D$21,
        IF(OR(UPPER(H1024)="B",UPPER(H1024)="M"),
          EINSTELLUNGEN!$D$22,
          IF(OR(UPPER(H1024)="C",UPPER(H1024)="S"),
            EINSTELLUNGEN!$D$23,
            IF(UPPER(H1024)="D",
              EINSTELLUNGEN!$D$24,
              IF(UPPER(H1024)="E",
                EINSTELLUNGEN!$D$25,
                UPPER(H1024)))))),
      IF(ISNUMBER(H1024),
        EINSTELLUNGEN!$D$20&amp;H1024,
        UPPER(H1024)))),
  "")</f>
        <v/>
      </c>
      <c r="AQ1024" s="2" t="str">
        <f t="shared" si="563"/>
        <v/>
      </c>
      <c r="AR1024" s="2">
        <f t="shared" si="564"/>
        <v>0</v>
      </c>
      <c r="AS1024" s="145">
        <f t="shared" si="565"/>
        <v>0.33333333333333331</v>
      </c>
      <c r="AT1024" s="2">
        <f t="shared" si="566"/>
        <v>0</v>
      </c>
      <c r="AU1024" s="2">
        <f t="shared" si="567"/>
        <v>0</v>
      </c>
      <c r="AV1024" s="2">
        <f t="shared" si="568"/>
        <v>0</v>
      </c>
      <c r="AW1024" s="2">
        <f t="shared" si="569"/>
        <v>0</v>
      </c>
      <c r="AX1024" s="2">
        <f t="shared" si="550"/>
        <v>0</v>
      </c>
      <c r="AY1024" s="2">
        <f t="shared" si="570"/>
        <v>0</v>
      </c>
      <c r="AZ1024" s="145" t="e">
        <f t="shared" si="571"/>
        <v>#N/A</v>
      </c>
      <c r="BA1024" s="145" t="e">
        <f t="shared" si="572"/>
        <v>#N/A</v>
      </c>
      <c r="BB1024" s="145">
        <f t="shared" si="573"/>
        <v>2.083333333333337E-2</v>
      </c>
      <c r="BC1024" s="2">
        <f>IF(AM1024,
  IF(AND(AL1024=$J$31,_xlfn.DAYS(AH1024,DATE(AI1024,1,1))&lt;7),
    MAX(0,EINSTELLUNGEN!$D$12+1-WEEKDAY(DATE(EINSTELLUNGEN!$D$9,EINSTELLUNGEN!$D$10,1),2)),
    IF(AL1024=$J$33,
      MIN(EINSTELLUNGEN!$D$12,WEEKDAY(DATE(EINSTELLUNGEN!$D$9,12,31),2)),
      EINSTELLUNGEN!$D$12
  )) - SUMIF(AL$50:AL$2500,"="&amp;AL1024,AX$50:AX$2500),
  0)</f>
        <v>3</v>
      </c>
      <c r="BD1024" s="2">
        <f t="shared" si="574"/>
        <v>0.33333333333333331</v>
      </c>
      <c r="BE1024" s="2">
        <f t="shared" si="575"/>
        <v>0</v>
      </c>
    </row>
    <row r="1025" spans="1:57" ht="10.5" customHeight="1">
      <c r="A1025" s="1" t="str">
        <f t="shared" ca="1" si="551"/>
        <v/>
      </c>
      <c r="B1025" s="1" t="str">
        <f t="shared" ca="1" si="552"/>
        <v/>
      </c>
      <c r="C1025" s="1" t="str">
        <f t="shared" ca="1" si="553"/>
        <v/>
      </c>
      <c r="D1025" s="1" t="str">
        <f t="shared" ca="1" si="554"/>
        <v/>
      </c>
      <c r="F1025" s="10"/>
      <c r="G1025" s="136" t="str">
        <f t="shared" si="555"/>
        <v/>
      </c>
      <c r="H1025" s="27"/>
      <c r="I1025" s="28"/>
      <c r="J1025" s="28"/>
      <c r="K1025" s="29"/>
      <c r="L1025" s="214"/>
      <c r="M1025" s="214"/>
      <c r="N1025" s="214"/>
      <c r="O1025" s="26" t="str">
        <f t="shared" si="556"/>
        <v/>
      </c>
      <c r="P1025" s="218" t="str">
        <f t="shared" si="557"/>
        <v/>
      </c>
      <c r="Q1025" s="26" t="str">
        <f t="shared" si="558"/>
        <v/>
      </c>
      <c r="R1025" s="22"/>
      <c r="S1025" s="99"/>
      <c r="T1025" s="10"/>
      <c r="U1025" s="229" t="str">
        <f t="shared" si="559"/>
        <v/>
      </c>
      <c r="V1025" s="230"/>
      <c r="W1025" s="230"/>
      <c r="X1025" s="230"/>
      <c r="Y1025" s="230"/>
      <c r="Z1025" s="22" t="str">
        <f>""</f>
        <v/>
      </c>
      <c r="AB1025" s="23" t="str">
        <f t="shared" si="560"/>
        <v/>
      </c>
      <c r="AC1025" s="2" t="b">
        <f>COUNT(Q1025:Q$2500)&gt;0</f>
        <v>0</v>
      </c>
      <c r="AD1025" s="2" t="b">
        <f t="shared" si="543"/>
        <v>0</v>
      </c>
      <c r="AE1025" s="2" t="b">
        <f t="shared" si="544"/>
        <v>0</v>
      </c>
      <c r="AF1025" s="2" t="b">
        <f t="shared" si="545"/>
        <v>0</v>
      </c>
      <c r="AG1025" s="2" t="b">
        <f>OR(
  AND(AC1025,NOT(AC1026)),
  AND(AF1025,WEEKDAY(AH1024,2)=EINSTELLUNGEN!$D$12),
  AND(AF1025,AH1025=$J$35)
)</f>
        <v>0</v>
      </c>
      <c r="AH1025" s="2">
        <f>IF(AE1025,AH1024+IF(WEEKDAY(AH1024+1,2)&lt;=EINSTELLUNGEN!$D$12,1,$J$36),AH1024)</f>
        <v>42020</v>
      </c>
      <c r="AI1025" s="2">
        <f t="shared" si="546"/>
        <v>2019</v>
      </c>
      <c r="AJ1025" s="2">
        <f t="shared" si="547"/>
        <v>201901</v>
      </c>
      <c r="AK1025" s="2">
        <f t="shared" si="548"/>
        <v>201901</v>
      </c>
      <c r="AL1025" s="2">
        <f t="shared" si="576"/>
        <v>201903</v>
      </c>
      <c r="AM1025" s="2" t="b">
        <f t="shared" si="549"/>
        <v>1</v>
      </c>
      <c r="AN1025" s="4" t="e">
        <f t="shared" si="561"/>
        <v>#N/A</v>
      </c>
      <c r="AO1025" s="4" t="e">
        <f t="shared" si="562"/>
        <v>#N/A</v>
      </c>
      <c r="AP1025" s="2" t="str">
        <f>IF(AD1025,
  IF(ISBLANK(H1025),
    AP1024,
    IF(LEN(H1025)=1,
      IF(OR(UPPER(H1025)="A",UPPER(H1025)="I"),
        EINSTELLUNGEN!$D$21,
        IF(OR(UPPER(H1025)="B",UPPER(H1025)="M"),
          EINSTELLUNGEN!$D$22,
          IF(OR(UPPER(H1025)="C",UPPER(H1025)="S"),
            EINSTELLUNGEN!$D$23,
            IF(UPPER(H1025)="D",
              EINSTELLUNGEN!$D$24,
              IF(UPPER(H1025)="E",
                EINSTELLUNGEN!$D$25,
                UPPER(H1025)))))),
      IF(ISNUMBER(H1025),
        EINSTELLUNGEN!$D$20&amp;H1025,
        UPPER(H1025)))),
  "")</f>
        <v/>
      </c>
      <c r="AQ1025" s="2" t="str">
        <f t="shared" si="563"/>
        <v/>
      </c>
      <c r="AR1025" s="2">
        <f t="shared" si="564"/>
        <v>0</v>
      </c>
      <c r="AS1025" s="145">
        <f t="shared" si="565"/>
        <v>0.33333333333333331</v>
      </c>
      <c r="AT1025" s="2">
        <f t="shared" si="566"/>
        <v>0</v>
      </c>
      <c r="AU1025" s="2">
        <f t="shared" si="567"/>
        <v>0</v>
      </c>
      <c r="AV1025" s="2">
        <f t="shared" si="568"/>
        <v>0</v>
      </c>
      <c r="AW1025" s="2">
        <f t="shared" si="569"/>
        <v>0</v>
      </c>
      <c r="AX1025" s="2">
        <f t="shared" si="550"/>
        <v>0</v>
      </c>
      <c r="AY1025" s="2">
        <f t="shared" si="570"/>
        <v>0</v>
      </c>
      <c r="AZ1025" s="145" t="e">
        <f t="shared" si="571"/>
        <v>#N/A</v>
      </c>
      <c r="BA1025" s="145" t="e">
        <f t="shared" si="572"/>
        <v>#N/A</v>
      </c>
      <c r="BB1025" s="145">
        <f t="shared" si="573"/>
        <v>2.083333333333337E-2</v>
      </c>
      <c r="BC1025" s="2">
        <f>IF(AM1025,
  IF(AND(AL1025=$J$31,_xlfn.DAYS(AH1025,DATE(AI1025,1,1))&lt;7),
    MAX(0,EINSTELLUNGEN!$D$12+1-WEEKDAY(DATE(EINSTELLUNGEN!$D$9,EINSTELLUNGEN!$D$10,1),2)),
    IF(AL1025=$J$33,
      MIN(EINSTELLUNGEN!$D$12,WEEKDAY(DATE(EINSTELLUNGEN!$D$9,12,31),2)),
      EINSTELLUNGEN!$D$12
  )) - SUMIF(AL$50:AL$2500,"="&amp;AL1025,AX$50:AX$2500),
  0)</f>
        <v>3</v>
      </c>
      <c r="BD1025" s="2">
        <f t="shared" si="574"/>
        <v>0.33333333333333331</v>
      </c>
      <c r="BE1025" s="2">
        <f t="shared" si="575"/>
        <v>0</v>
      </c>
    </row>
    <row r="1026" spans="1:57" ht="10.5" customHeight="1">
      <c r="A1026" s="1" t="str">
        <f t="shared" ca="1" si="551"/>
        <v/>
      </c>
      <c r="B1026" s="1" t="str">
        <f t="shared" ca="1" si="552"/>
        <v/>
      </c>
      <c r="C1026" s="1" t="str">
        <f t="shared" ca="1" si="553"/>
        <v/>
      </c>
      <c r="D1026" s="1" t="str">
        <f t="shared" ca="1" si="554"/>
        <v/>
      </c>
      <c r="F1026" s="10"/>
      <c r="G1026" s="136" t="str">
        <f t="shared" si="555"/>
        <v/>
      </c>
      <c r="H1026" s="27"/>
      <c r="I1026" s="28"/>
      <c r="J1026" s="28"/>
      <c r="K1026" s="29"/>
      <c r="L1026" s="214"/>
      <c r="M1026" s="214"/>
      <c r="N1026" s="214"/>
      <c r="O1026" s="26" t="str">
        <f t="shared" si="556"/>
        <v/>
      </c>
      <c r="P1026" s="218" t="str">
        <f t="shared" si="557"/>
        <v/>
      </c>
      <c r="Q1026" s="26" t="str">
        <f t="shared" si="558"/>
        <v/>
      </c>
      <c r="R1026" s="22"/>
      <c r="S1026" s="99"/>
      <c r="T1026" s="10"/>
      <c r="U1026" s="229" t="str">
        <f t="shared" si="559"/>
        <v/>
      </c>
      <c r="V1026" s="230"/>
      <c r="W1026" s="230"/>
      <c r="X1026" s="230"/>
      <c r="Y1026" s="230"/>
      <c r="Z1026" s="22" t="str">
        <f>""</f>
        <v/>
      </c>
      <c r="AB1026" s="23" t="str">
        <f t="shared" si="560"/>
        <v/>
      </c>
      <c r="AC1026" s="2" t="b">
        <f>COUNT(Q1026:Q$2500)&gt;0</f>
        <v>0</v>
      </c>
      <c r="AD1026" s="2" t="b">
        <f t="shared" si="543"/>
        <v>0</v>
      </c>
      <c r="AE1026" s="2" t="b">
        <f t="shared" si="544"/>
        <v>0</v>
      </c>
      <c r="AF1026" s="2" t="b">
        <f t="shared" si="545"/>
        <v>0</v>
      </c>
      <c r="AG1026" s="2" t="b">
        <f>OR(
  AND(AC1026,NOT(AC1027)),
  AND(AF1026,WEEKDAY(AH1025,2)=EINSTELLUNGEN!$D$12),
  AND(AF1026,AH1026=$J$35)
)</f>
        <v>0</v>
      </c>
      <c r="AH1026" s="2">
        <f>IF(AE1026,AH1025+IF(WEEKDAY(AH1025+1,2)&lt;=EINSTELLUNGEN!$D$12,1,$J$36),AH1025)</f>
        <v>42020</v>
      </c>
      <c r="AI1026" s="2">
        <f t="shared" si="546"/>
        <v>2019</v>
      </c>
      <c r="AJ1026" s="2">
        <f t="shared" si="547"/>
        <v>201901</v>
      </c>
      <c r="AK1026" s="2">
        <f t="shared" si="548"/>
        <v>201901</v>
      </c>
      <c r="AL1026" s="2">
        <f t="shared" si="576"/>
        <v>201903</v>
      </c>
      <c r="AM1026" s="2" t="b">
        <f t="shared" si="549"/>
        <v>1</v>
      </c>
      <c r="AN1026" s="4" t="e">
        <f t="shared" si="561"/>
        <v>#N/A</v>
      </c>
      <c r="AO1026" s="4" t="e">
        <f t="shared" si="562"/>
        <v>#N/A</v>
      </c>
      <c r="AP1026" s="2" t="str">
        <f>IF(AD1026,
  IF(ISBLANK(H1026),
    AP1025,
    IF(LEN(H1026)=1,
      IF(OR(UPPER(H1026)="A",UPPER(H1026)="I"),
        EINSTELLUNGEN!$D$21,
        IF(OR(UPPER(H1026)="B",UPPER(H1026)="M"),
          EINSTELLUNGEN!$D$22,
          IF(OR(UPPER(H1026)="C",UPPER(H1026)="S"),
            EINSTELLUNGEN!$D$23,
            IF(UPPER(H1026)="D",
              EINSTELLUNGEN!$D$24,
              IF(UPPER(H1026)="E",
                EINSTELLUNGEN!$D$25,
                UPPER(H1026)))))),
      IF(ISNUMBER(H1026),
        EINSTELLUNGEN!$D$20&amp;H1026,
        UPPER(H1026)))),
  "")</f>
        <v/>
      </c>
      <c r="AQ1026" s="2" t="str">
        <f t="shared" si="563"/>
        <v/>
      </c>
      <c r="AR1026" s="2">
        <f t="shared" si="564"/>
        <v>0</v>
      </c>
      <c r="AS1026" s="145">
        <f t="shared" si="565"/>
        <v>0.33333333333333331</v>
      </c>
      <c r="AT1026" s="2">
        <f t="shared" si="566"/>
        <v>0</v>
      </c>
      <c r="AU1026" s="2">
        <f t="shared" si="567"/>
        <v>0</v>
      </c>
      <c r="AV1026" s="2">
        <f t="shared" si="568"/>
        <v>0</v>
      </c>
      <c r="AW1026" s="2">
        <f t="shared" si="569"/>
        <v>0</v>
      </c>
      <c r="AX1026" s="2">
        <f t="shared" si="550"/>
        <v>0</v>
      </c>
      <c r="AY1026" s="2">
        <f t="shared" si="570"/>
        <v>0</v>
      </c>
      <c r="AZ1026" s="145" t="e">
        <f t="shared" si="571"/>
        <v>#N/A</v>
      </c>
      <c r="BA1026" s="145" t="e">
        <f t="shared" si="572"/>
        <v>#N/A</v>
      </c>
      <c r="BB1026" s="145">
        <f t="shared" si="573"/>
        <v>2.083333333333337E-2</v>
      </c>
      <c r="BC1026" s="2">
        <f>IF(AM1026,
  IF(AND(AL1026=$J$31,_xlfn.DAYS(AH1026,DATE(AI1026,1,1))&lt;7),
    MAX(0,EINSTELLUNGEN!$D$12+1-WEEKDAY(DATE(EINSTELLUNGEN!$D$9,EINSTELLUNGEN!$D$10,1),2)),
    IF(AL1026=$J$33,
      MIN(EINSTELLUNGEN!$D$12,WEEKDAY(DATE(EINSTELLUNGEN!$D$9,12,31),2)),
      EINSTELLUNGEN!$D$12
  )) - SUMIF(AL$50:AL$2500,"="&amp;AL1026,AX$50:AX$2500),
  0)</f>
        <v>3</v>
      </c>
      <c r="BD1026" s="2">
        <f t="shared" si="574"/>
        <v>0.33333333333333331</v>
      </c>
      <c r="BE1026" s="2">
        <f t="shared" si="575"/>
        <v>0</v>
      </c>
    </row>
    <row r="1027" spans="1:57" ht="10.5" customHeight="1">
      <c r="A1027" s="1" t="str">
        <f t="shared" ca="1" si="551"/>
        <v/>
      </c>
      <c r="B1027" s="1" t="str">
        <f t="shared" ca="1" si="552"/>
        <v/>
      </c>
      <c r="C1027" s="1" t="str">
        <f t="shared" ca="1" si="553"/>
        <v/>
      </c>
      <c r="D1027" s="1" t="str">
        <f t="shared" ca="1" si="554"/>
        <v/>
      </c>
      <c r="F1027" s="10"/>
      <c r="G1027" s="136" t="str">
        <f t="shared" si="555"/>
        <v/>
      </c>
      <c r="H1027" s="27"/>
      <c r="I1027" s="28"/>
      <c r="J1027" s="28"/>
      <c r="K1027" s="29"/>
      <c r="L1027" s="214"/>
      <c r="M1027" s="214"/>
      <c r="N1027" s="214"/>
      <c r="O1027" s="26" t="str">
        <f t="shared" si="556"/>
        <v/>
      </c>
      <c r="P1027" s="218" t="str">
        <f t="shared" si="557"/>
        <v/>
      </c>
      <c r="Q1027" s="26" t="str">
        <f t="shared" si="558"/>
        <v/>
      </c>
      <c r="R1027" s="22"/>
      <c r="S1027" s="99"/>
      <c r="T1027" s="10"/>
      <c r="U1027" s="229" t="str">
        <f t="shared" si="559"/>
        <v/>
      </c>
      <c r="V1027" s="230"/>
      <c r="W1027" s="230"/>
      <c r="X1027" s="230"/>
      <c r="Y1027" s="230"/>
      <c r="Z1027" s="22" t="str">
        <f>""</f>
        <v/>
      </c>
      <c r="AB1027" s="23" t="str">
        <f t="shared" si="560"/>
        <v/>
      </c>
      <c r="AC1027" s="2" t="b">
        <f>COUNT(Q1027:Q$2500)&gt;0</f>
        <v>0</v>
      </c>
      <c r="AD1027" s="2" t="b">
        <f t="shared" si="543"/>
        <v>0</v>
      </c>
      <c r="AE1027" s="2" t="b">
        <f t="shared" si="544"/>
        <v>0</v>
      </c>
      <c r="AF1027" s="2" t="b">
        <f t="shared" si="545"/>
        <v>0</v>
      </c>
      <c r="AG1027" s="2" t="b">
        <f>OR(
  AND(AC1027,NOT(AC1028)),
  AND(AF1027,WEEKDAY(AH1026,2)=EINSTELLUNGEN!$D$12),
  AND(AF1027,AH1027=$J$35)
)</f>
        <v>0</v>
      </c>
      <c r="AH1027" s="2">
        <f>IF(AE1027,AH1026+IF(WEEKDAY(AH1026+1,2)&lt;=EINSTELLUNGEN!$D$12,1,$J$36),AH1026)</f>
        <v>42020</v>
      </c>
      <c r="AI1027" s="2">
        <f t="shared" si="546"/>
        <v>2019</v>
      </c>
      <c r="AJ1027" s="2">
        <f t="shared" si="547"/>
        <v>201901</v>
      </c>
      <c r="AK1027" s="2">
        <f t="shared" si="548"/>
        <v>201901</v>
      </c>
      <c r="AL1027" s="2">
        <f t="shared" si="576"/>
        <v>201903</v>
      </c>
      <c r="AM1027" s="2" t="b">
        <f t="shared" si="549"/>
        <v>1</v>
      </c>
      <c r="AN1027" s="4" t="e">
        <f t="shared" si="561"/>
        <v>#N/A</v>
      </c>
      <c r="AO1027" s="4" t="e">
        <f t="shared" si="562"/>
        <v>#N/A</v>
      </c>
      <c r="AP1027" s="2" t="str">
        <f>IF(AD1027,
  IF(ISBLANK(H1027),
    AP1026,
    IF(LEN(H1027)=1,
      IF(OR(UPPER(H1027)="A",UPPER(H1027)="I"),
        EINSTELLUNGEN!$D$21,
        IF(OR(UPPER(H1027)="B",UPPER(H1027)="M"),
          EINSTELLUNGEN!$D$22,
          IF(OR(UPPER(H1027)="C",UPPER(H1027)="S"),
            EINSTELLUNGEN!$D$23,
            IF(UPPER(H1027)="D",
              EINSTELLUNGEN!$D$24,
              IF(UPPER(H1027)="E",
                EINSTELLUNGEN!$D$25,
                UPPER(H1027)))))),
      IF(ISNUMBER(H1027),
        EINSTELLUNGEN!$D$20&amp;H1027,
        UPPER(H1027)))),
  "")</f>
        <v/>
      </c>
      <c r="AQ1027" s="2" t="str">
        <f t="shared" si="563"/>
        <v/>
      </c>
      <c r="AR1027" s="2">
        <f t="shared" si="564"/>
        <v>0</v>
      </c>
      <c r="AS1027" s="145">
        <f t="shared" si="565"/>
        <v>0.33333333333333331</v>
      </c>
      <c r="AT1027" s="2">
        <f t="shared" si="566"/>
        <v>0</v>
      </c>
      <c r="AU1027" s="2">
        <f t="shared" si="567"/>
        <v>0</v>
      </c>
      <c r="AV1027" s="2">
        <f t="shared" si="568"/>
        <v>0</v>
      </c>
      <c r="AW1027" s="2">
        <f t="shared" si="569"/>
        <v>0</v>
      </c>
      <c r="AX1027" s="2">
        <f t="shared" si="550"/>
        <v>0</v>
      </c>
      <c r="AY1027" s="2">
        <f t="shared" si="570"/>
        <v>0</v>
      </c>
      <c r="AZ1027" s="145" t="e">
        <f t="shared" si="571"/>
        <v>#N/A</v>
      </c>
      <c r="BA1027" s="145" t="e">
        <f t="shared" si="572"/>
        <v>#N/A</v>
      </c>
      <c r="BB1027" s="145">
        <f t="shared" si="573"/>
        <v>2.083333333333337E-2</v>
      </c>
      <c r="BC1027" s="2">
        <f>IF(AM1027,
  IF(AND(AL1027=$J$31,_xlfn.DAYS(AH1027,DATE(AI1027,1,1))&lt;7),
    MAX(0,EINSTELLUNGEN!$D$12+1-WEEKDAY(DATE(EINSTELLUNGEN!$D$9,EINSTELLUNGEN!$D$10,1),2)),
    IF(AL1027=$J$33,
      MIN(EINSTELLUNGEN!$D$12,WEEKDAY(DATE(EINSTELLUNGEN!$D$9,12,31),2)),
      EINSTELLUNGEN!$D$12
  )) - SUMIF(AL$50:AL$2500,"="&amp;AL1027,AX$50:AX$2500),
  0)</f>
        <v>3</v>
      </c>
      <c r="BD1027" s="2">
        <f t="shared" si="574"/>
        <v>0.33333333333333331</v>
      </c>
      <c r="BE1027" s="2">
        <f t="shared" si="575"/>
        <v>0</v>
      </c>
    </row>
    <row r="1028" spans="1:57" ht="10.5" customHeight="1">
      <c r="A1028" s="1" t="str">
        <f t="shared" ca="1" si="551"/>
        <v/>
      </c>
      <c r="B1028" s="1" t="str">
        <f t="shared" ca="1" si="552"/>
        <v/>
      </c>
      <c r="C1028" s="1" t="str">
        <f t="shared" ca="1" si="553"/>
        <v/>
      </c>
      <c r="D1028" s="1" t="str">
        <f t="shared" ca="1" si="554"/>
        <v/>
      </c>
      <c r="F1028" s="10"/>
      <c r="G1028" s="136" t="str">
        <f t="shared" si="555"/>
        <v/>
      </c>
      <c r="H1028" s="27"/>
      <c r="I1028" s="28"/>
      <c r="J1028" s="28"/>
      <c r="K1028" s="29"/>
      <c r="L1028" s="214"/>
      <c r="M1028" s="214"/>
      <c r="N1028" s="214"/>
      <c r="O1028" s="26" t="str">
        <f t="shared" si="556"/>
        <v/>
      </c>
      <c r="P1028" s="218" t="str">
        <f t="shared" si="557"/>
        <v/>
      </c>
      <c r="Q1028" s="26" t="str">
        <f t="shared" si="558"/>
        <v/>
      </c>
      <c r="R1028" s="22"/>
      <c r="S1028" s="99"/>
      <c r="T1028" s="10"/>
      <c r="U1028" s="229" t="str">
        <f t="shared" si="559"/>
        <v/>
      </c>
      <c r="V1028" s="230"/>
      <c r="W1028" s="230"/>
      <c r="X1028" s="230"/>
      <c r="Y1028" s="230"/>
      <c r="Z1028" s="22" t="str">
        <f>""</f>
        <v/>
      </c>
      <c r="AB1028" s="23" t="str">
        <f t="shared" si="560"/>
        <v/>
      </c>
      <c r="AC1028" s="2" t="b">
        <f>COUNT(Q1028:Q$2500)&gt;0</f>
        <v>0</v>
      </c>
      <c r="AD1028" s="2" t="b">
        <f t="shared" si="543"/>
        <v>0</v>
      </c>
      <c r="AE1028" s="2" t="b">
        <f t="shared" si="544"/>
        <v>0</v>
      </c>
      <c r="AF1028" s="2" t="b">
        <f t="shared" si="545"/>
        <v>0</v>
      </c>
      <c r="AG1028" s="2" t="b">
        <f>OR(
  AND(AC1028,NOT(AC1029)),
  AND(AF1028,WEEKDAY(AH1027,2)=EINSTELLUNGEN!$D$12),
  AND(AF1028,AH1028=$J$35)
)</f>
        <v>0</v>
      </c>
      <c r="AH1028" s="2">
        <f>IF(AE1028,AH1027+IF(WEEKDAY(AH1027+1,2)&lt;=EINSTELLUNGEN!$D$12,1,$J$36),AH1027)</f>
        <v>42020</v>
      </c>
      <c r="AI1028" s="2">
        <f t="shared" si="546"/>
        <v>2019</v>
      </c>
      <c r="AJ1028" s="2">
        <f t="shared" si="547"/>
        <v>201901</v>
      </c>
      <c r="AK1028" s="2">
        <f t="shared" si="548"/>
        <v>201901</v>
      </c>
      <c r="AL1028" s="2">
        <f t="shared" si="576"/>
        <v>201903</v>
      </c>
      <c r="AM1028" s="2" t="b">
        <f t="shared" si="549"/>
        <v>1</v>
      </c>
      <c r="AN1028" s="4" t="e">
        <f t="shared" si="561"/>
        <v>#N/A</v>
      </c>
      <c r="AO1028" s="4" t="e">
        <f t="shared" si="562"/>
        <v>#N/A</v>
      </c>
      <c r="AP1028" s="2" t="str">
        <f>IF(AD1028,
  IF(ISBLANK(H1028),
    AP1027,
    IF(LEN(H1028)=1,
      IF(OR(UPPER(H1028)="A",UPPER(H1028)="I"),
        EINSTELLUNGEN!$D$21,
        IF(OR(UPPER(H1028)="B",UPPER(H1028)="M"),
          EINSTELLUNGEN!$D$22,
          IF(OR(UPPER(H1028)="C",UPPER(H1028)="S"),
            EINSTELLUNGEN!$D$23,
            IF(UPPER(H1028)="D",
              EINSTELLUNGEN!$D$24,
              IF(UPPER(H1028)="E",
                EINSTELLUNGEN!$D$25,
                UPPER(H1028)))))),
      IF(ISNUMBER(H1028),
        EINSTELLUNGEN!$D$20&amp;H1028,
        UPPER(H1028)))),
  "")</f>
        <v/>
      </c>
      <c r="AQ1028" s="2" t="str">
        <f t="shared" si="563"/>
        <v/>
      </c>
      <c r="AR1028" s="2">
        <f t="shared" si="564"/>
        <v>0</v>
      </c>
      <c r="AS1028" s="145">
        <f t="shared" si="565"/>
        <v>0.33333333333333331</v>
      </c>
      <c r="AT1028" s="2">
        <f t="shared" si="566"/>
        <v>0</v>
      </c>
      <c r="AU1028" s="2">
        <f t="shared" si="567"/>
        <v>0</v>
      </c>
      <c r="AV1028" s="2">
        <f t="shared" si="568"/>
        <v>0</v>
      </c>
      <c r="AW1028" s="2">
        <f t="shared" si="569"/>
        <v>0</v>
      </c>
      <c r="AX1028" s="2">
        <f t="shared" si="550"/>
        <v>0</v>
      </c>
      <c r="AY1028" s="2">
        <f t="shared" si="570"/>
        <v>0</v>
      </c>
      <c r="AZ1028" s="145" t="e">
        <f t="shared" si="571"/>
        <v>#N/A</v>
      </c>
      <c r="BA1028" s="145" t="e">
        <f t="shared" si="572"/>
        <v>#N/A</v>
      </c>
      <c r="BB1028" s="145">
        <f t="shared" si="573"/>
        <v>2.083333333333337E-2</v>
      </c>
      <c r="BC1028" s="2">
        <f>IF(AM1028,
  IF(AND(AL1028=$J$31,_xlfn.DAYS(AH1028,DATE(AI1028,1,1))&lt;7),
    MAX(0,EINSTELLUNGEN!$D$12+1-WEEKDAY(DATE(EINSTELLUNGEN!$D$9,EINSTELLUNGEN!$D$10,1),2)),
    IF(AL1028=$J$33,
      MIN(EINSTELLUNGEN!$D$12,WEEKDAY(DATE(EINSTELLUNGEN!$D$9,12,31),2)),
      EINSTELLUNGEN!$D$12
  )) - SUMIF(AL$50:AL$2500,"="&amp;AL1028,AX$50:AX$2500),
  0)</f>
        <v>3</v>
      </c>
      <c r="BD1028" s="2">
        <f t="shared" si="574"/>
        <v>0.33333333333333331</v>
      </c>
      <c r="BE1028" s="2">
        <f t="shared" si="575"/>
        <v>0</v>
      </c>
    </row>
    <row r="1029" spans="1:57" ht="10.5" customHeight="1">
      <c r="A1029" s="1" t="str">
        <f t="shared" ca="1" si="551"/>
        <v/>
      </c>
      <c r="B1029" s="1" t="str">
        <f t="shared" ca="1" si="552"/>
        <v/>
      </c>
      <c r="C1029" s="1" t="str">
        <f t="shared" ca="1" si="553"/>
        <v/>
      </c>
      <c r="D1029" s="1" t="str">
        <f t="shared" ca="1" si="554"/>
        <v/>
      </c>
      <c r="F1029" s="10"/>
      <c r="G1029" s="136" t="str">
        <f t="shared" si="555"/>
        <v/>
      </c>
      <c r="H1029" s="27"/>
      <c r="I1029" s="28"/>
      <c r="J1029" s="28"/>
      <c r="K1029" s="29"/>
      <c r="L1029" s="214"/>
      <c r="M1029" s="214"/>
      <c r="N1029" s="214"/>
      <c r="O1029" s="26" t="str">
        <f t="shared" si="556"/>
        <v/>
      </c>
      <c r="P1029" s="218" t="str">
        <f t="shared" si="557"/>
        <v/>
      </c>
      <c r="Q1029" s="26" t="str">
        <f t="shared" si="558"/>
        <v/>
      </c>
      <c r="R1029" s="22"/>
      <c r="S1029" s="99"/>
      <c r="T1029" s="10"/>
      <c r="U1029" s="229" t="str">
        <f t="shared" si="559"/>
        <v/>
      </c>
      <c r="V1029" s="230"/>
      <c r="W1029" s="230"/>
      <c r="X1029" s="230"/>
      <c r="Y1029" s="230"/>
      <c r="Z1029" s="22" t="str">
        <f>""</f>
        <v/>
      </c>
      <c r="AB1029" s="23" t="str">
        <f t="shared" si="560"/>
        <v/>
      </c>
      <c r="AC1029" s="2" t="b">
        <f>COUNT(Q1029:Q$2500)&gt;0</f>
        <v>0</v>
      </c>
      <c r="AD1029" s="2" t="b">
        <f t="shared" si="543"/>
        <v>0</v>
      </c>
      <c r="AE1029" s="2" t="b">
        <f t="shared" si="544"/>
        <v>0</v>
      </c>
      <c r="AF1029" s="2" t="b">
        <f t="shared" si="545"/>
        <v>0</v>
      </c>
      <c r="AG1029" s="2" t="b">
        <f>OR(
  AND(AC1029,NOT(AC1030)),
  AND(AF1029,WEEKDAY(AH1028,2)=EINSTELLUNGEN!$D$12),
  AND(AF1029,AH1029=$J$35)
)</f>
        <v>0</v>
      </c>
      <c r="AH1029" s="2">
        <f>IF(AE1029,AH1028+IF(WEEKDAY(AH1028+1,2)&lt;=EINSTELLUNGEN!$D$12,1,$J$36),AH1028)</f>
        <v>42020</v>
      </c>
      <c r="AI1029" s="2">
        <f t="shared" si="546"/>
        <v>2019</v>
      </c>
      <c r="AJ1029" s="2">
        <f t="shared" si="547"/>
        <v>201901</v>
      </c>
      <c r="AK1029" s="2">
        <f t="shared" si="548"/>
        <v>201901</v>
      </c>
      <c r="AL1029" s="2">
        <f t="shared" si="576"/>
        <v>201903</v>
      </c>
      <c r="AM1029" s="2" t="b">
        <f t="shared" si="549"/>
        <v>1</v>
      </c>
      <c r="AN1029" s="4" t="e">
        <f t="shared" si="561"/>
        <v>#N/A</v>
      </c>
      <c r="AO1029" s="4" t="e">
        <f t="shared" si="562"/>
        <v>#N/A</v>
      </c>
      <c r="AP1029" s="2" t="str">
        <f>IF(AD1029,
  IF(ISBLANK(H1029),
    AP1028,
    IF(LEN(H1029)=1,
      IF(OR(UPPER(H1029)="A",UPPER(H1029)="I"),
        EINSTELLUNGEN!$D$21,
        IF(OR(UPPER(H1029)="B",UPPER(H1029)="M"),
          EINSTELLUNGEN!$D$22,
          IF(OR(UPPER(H1029)="C",UPPER(H1029)="S"),
            EINSTELLUNGEN!$D$23,
            IF(UPPER(H1029)="D",
              EINSTELLUNGEN!$D$24,
              IF(UPPER(H1029)="E",
                EINSTELLUNGEN!$D$25,
                UPPER(H1029)))))),
      IF(ISNUMBER(H1029),
        EINSTELLUNGEN!$D$20&amp;H1029,
        UPPER(H1029)))),
  "")</f>
        <v/>
      </c>
      <c r="AQ1029" s="2" t="str">
        <f t="shared" si="563"/>
        <v/>
      </c>
      <c r="AR1029" s="2">
        <f t="shared" si="564"/>
        <v>0</v>
      </c>
      <c r="AS1029" s="145">
        <f t="shared" si="565"/>
        <v>0.33333333333333331</v>
      </c>
      <c r="AT1029" s="2">
        <f t="shared" si="566"/>
        <v>0</v>
      </c>
      <c r="AU1029" s="2">
        <f t="shared" si="567"/>
        <v>0</v>
      </c>
      <c r="AV1029" s="2">
        <f t="shared" si="568"/>
        <v>0</v>
      </c>
      <c r="AW1029" s="2">
        <f t="shared" si="569"/>
        <v>0</v>
      </c>
      <c r="AX1029" s="2">
        <f t="shared" si="550"/>
        <v>0</v>
      </c>
      <c r="AY1029" s="2">
        <f t="shared" si="570"/>
        <v>0</v>
      </c>
      <c r="AZ1029" s="145" t="e">
        <f t="shared" si="571"/>
        <v>#N/A</v>
      </c>
      <c r="BA1029" s="145" t="e">
        <f t="shared" si="572"/>
        <v>#N/A</v>
      </c>
      <c r="BB1029" s="145">
        <f t="shared" si="573"/>
        <v>2.083333333333337E-2</v>
      </c>
      <c r="BC1029" s="2">
        <f>IF(AM1029,
  IF(AND(AL1029=$J$31,_xlfn.DAYS(AH1029,DATE(AI1029,1,1))&lt;7),
    MAX(0,EINSTELLUNGEN!$D$12+1-WEEKDAY(DATE(EINSTELLUNGEN!$D$9,EINSTELLUNGEN!$D$10,1),2)),
    IF(AL1029=$J$33,
      MIN(EINSTELLUNGEN!$D$12,WEEKDAY(DATE(EINSTELLUNGEN!$D$9,12,31),2)),
      EINSTELLUNGEN!$D$12
  )) - SUMIF(AL$50:AL$2500,"="&amp;AL1029,AX$50:AX$2500),
  0)</f>
        <v>3</v>
      </c>
      <c r="BD1029" s="2">
        <f t="shared" si="574"/>
        <v>0.33333333333333331</v>
      </c>
      <c r="BE1029" s="2">
        <f t="shared" si="575"/>
        <v>0</v>
      </c>
    </row>
    <row r="1030" spans="1:57" ht="10.5" customHeight="1">
      <c r="A1030" s="1" t="str">
        <f t="shared" ca="1" si="551"/>
        <v/>
      </c>
      <c r="B1030" s="1" t="str">
        <f t="shared" ca="1" si="552"/>
        <v/>
      </c>
      <c r="C1030" s="1" t="str">
        <f t="shared" ca="1" si="553"/>
        <v/>
      </c>
      <c r="D1030" s="1" t="str">
        <f t="shared" ca="1" si="554"/>
        <v/>
      </c>
      <c r="F1030" s="10"/>
      <c r="G1030" s="136" t="str">
        <f t="shared" si="555"/>
        <v/>
      </c>
      <c r="H1030" s="27"/>
      <c r="I1030" s="28"/>
      <c r="J1030" s="28"/>
      <c r="K1030" s="29"/>
      <c r="L1030" s="214"/>
      <c r="M1030" s="214"/>
      <c r="N1030" s="214"/>
      <c r="O1030" s="26" t="str">
        <f t="shared" si="556"/>
        <v/>
      </c>
      <c r="P1030" s="218" t="str">
        <f t="shared" si="557"/>
        <v/>
      </c>
      <c r="Q1030" s="26" t="str">
        <f t="shared" si="558"/>
        <v/>
      </c>
      <c r="R1030" s="22"/>
      <c r="S1030" s="99"/>
      <c r="T1030" s="10"/>
      <c r="U1030" s="229" t="str">
        <f t="shared" si="559"/>
        <v/>
      </c>
      <c r="V1030" s="230"/>
      <c r="W1030" s="230"/>
      <c r="X1030" s="230"/>
      <c r="Y1030" s="230"/>
      <c r="Z1030" s="22" t="str">
        <f>""</f>
        <v/>
      </c>
      <c r="AB1030" s="23" t="str">
        <f t="shared" si="560"/>
        <v/>
      </c>
      <c r="AC1030" s="2" t="b">
        <f>COUNT(Q1030:Q$2500)&gt;0</f>
        <v>0</v>
      </c>
      <c r="AD1030" s="2" t="b">
        <f t="shared" si="543"/>
        <v>0</v>
      </c>
      <c r="AE1030" s="2" t="b">
        <f t="shared" si="544"/>
        <v>0</v>
      </c>
      <c r="AF1030" s="2" t="b">
        <f t="shared" si="545"/>
        <v>0</v>
      </c>
      <c r="AG1030" s="2" t="b">
        <f>OR(
  AND(AC1030,NOT(AC1031)),
  AND(AF1030,WEEKDAY(AH1029,2)=EINSTELLUNGEN!$D$12),
  AND(AF1030,AH1030=$J$35)
)</f>
        <v>0</v>
      </c>
      <c r="AH1030" s="2">
        <f>IF(AE1030,AH1029+IF(WEEKDAY(AH1029+1,2)&lt;=EINSTELLUNGEN!$D$12,1,$J$36),AH1029)</f>
        <v>42020</v>
      </c>
      <c r="AI1030" s="2">
        <f t="shared" si="546"/>
        <v>2019</v>
      </c>
      <c r="AJ1030" s="2">
        <f t="shared" si="547"/>
        <v>201901</v>
      </c>
      <c r="AK1030" s="2">
        <f t="shared" si="548"/>
        <v>201901</v>
      </c>
      <c r="AL1030" s="2">
        <f t="shared" si="576"/>
        <v>201903</v>
      </c>
      <c r="AM1030" s="2" t="b">
        <f t="shared" si="549"/>
        <v>1</v>
      </c>
      <c r="AN1030" s="4" t="e">
        <f t="shared" si="561"/>
        <v>#N/A</v>
      </c>
      <c r="AO1030" s="4" t="e">
        <f t="shared" si="562"/>
        <v>#N/A</v>
      </c>
      <c r="AP1030" s="2" t="str">
        <f>IF(AD1030,
  IF(ISBLANK(H1030),
    AP1029,
    IF(LEN(H1030)=1,
      IF(OR(UPPER(H1030)="A",UPPER(H1030)="I"),
        EINSTELLUNGEN!$D$21,
        IF(OR(UPPER(H1030)="B",UPPER(H1030)="M"),
          EINSTELLUNGEN!$D$22,
          IF(OR(UPPER(H1030)="C",UPPER(H1030)="S"),
            EINSTELLUNGEN!$D$23,
            IF(UPPER(H1030)="D",
              EINSTELLUNGEN!$D$24,
              IF(UPPER(H1030)="E",
                EINSTELLUNGEN!$D$25,
                UPPER(H1030)))))),
      IF(ISNUMBER(H1030),
        EINSTELLUNGEN!$D$20&amp;H1030,
        UPPER(H1030)))),
  "")</f>
        <v/>
      </c>
      <c r="AQ1030" s="2" t="str">
        <f t="shared" si="563"/>
        <v/>
      </c>
      <c r="AR1030" s="2">
        <f t="shared" si="564"/>
        <v>0</v>
      </c>
      <c r="AS1030" s="145">
        <f t="shared" si="565"/>
        <v>0.33333333333333331</v>
      </c>
      <c r="AT1030" s="2">
        <f t="shared" si="566"/>
        <v>0</v>
      </c>
      <c r="AU1030" s="2">
        <f t="shared" si="567"/>
        <v>0</v>
      </c>
      <c r="AV1030" s="2">
        <f t="shared" si="568"/>
        <v>0</v>
      </c>
      <c r="AW1030" s="2">
        <f t="shared" si="569"/>
        <v>0</v>
      </c>
      <c r="AX1030" s="2">
        <f t="shared" si="550"/>
        <v>0</v>
      </c>
      <c r="AY1030" s="2">
        <f t="shared" si="570"/>
        <v>0</v>
      </c>
      <c r="AZ1030" s="145" t="e">
        <f t="shared" si="571"/>
        <v>#N/A</v>
      </c>
      <c r="BA1030" s="145" t="e">
        <f t="shared" si="572"/>
        <v>#N/A</v>
      </c>
      <c r="BB1030" s="145">
        <f t="shared" si="573"/>
        <v>2.083333333333337E-2</v>
      </c>
      <c r="BC1030" s="2">
        <f>IF(AM1030,
  IF(AND(AL1030=$J$31,_xlfn.DAYS(AH1030,DATE(AI1030,1,1))&lt;7),
    MAX(0,EINSTELLUNGEN!$D$12+1-WEEKDAY(DATE(EINSTELLUNGEN!$D$9,EINSTELLUNGEN!$D$10,1),2)),
    IF(AL1030=$J$33,
      MIN(EINSTELLUNGEN!$D$12,WEEKDAY(DATE(EINSTELLUNGEN!$D$9,12,31),2)),
      EINSTELLUNGEN!$D$12
  )) - SUMIF(AL$50:AL$2500,"="&amp;AL1030,AX$50:AX$2500),
  0)</f>
        <v>3</v>
      </c>
      <c r="BD1030" s="2">
        <f t="shared" si="574"/>
        <v>0.33333333333333331</v>
      </c>
      <c r="BE1030" s="2">
        <f t="shared" si="575"/>
        <v>0</v>
      </c>
    </row>
    <row r="1031" spans="1:57" ht="10.5" customHeight="1">
      <c r="A1031" s="1" t="str">
        <f t="shared" ca="1" si="551"/>
        <v/>
      </c>
      <c r="B1031" s="1" t="str">
        <f t="shared" ca="1" si="552"/>
        <v/>
      </c>
      <c r="C1031" s="1" t="str">
        <f t="shared" ca="1" si="553"/>
        <v/>
      </c>
      <c r="D1031" s="1" t="str">
        <f t="shared" ca="1" si="554"/>
        <v/>
      </c>
      <c r="F1031" s="10"/>
      <c r="G1031" s="136" t="str">
        <f t="shared" si="555"/>
        <v/>
      </c>
      <c r="H1031" s="27"/>
      <c r="I1031" s="28"/>
      <c r="J1031" s="28"/>
      <c r="K1031" s="29"/>
      <c r="L1031" s="214"/>
      <c r="M1031" s="214"/>
      <c r="N1031" s="214"/>
      <c r="O1031" s="26" t="str">
        <f t="shared" si="556"/>
        <v/>
      </c>
      <c r="P1031" s="218" t="str">
        <f t="shared" si="557"/>
        <v/>
      </c>
      <c r="Q1031" s="26" t="str">
        <f t="shared" si="558"/>
        <v/>
      </c>
      <c r="R1031" s="22"/>
      <c r="S1031" s="99"/>
      <c r="T1031" s="10"/>
      <c r="U1031" s="229" t="str">
        <f t="shared" si="559"/>
        <v/>
      </c>
      <c r="V1031" s="230"/>
      <c r="W1031" s="230"/>
      <c r="X1031" s="230"/>
      <c r="Y1031" s="230"/>
      <c r="Z1031" s="22" t="str">
        <f>""</f>
        <v/>
      </c>
      <c r="AB1031" s="23" t="str">
        <f t="shared" si="560"/>
        <v/>
      </c>
      <c r="AC1031" s="2" t="b">
        <f>COUNT(Q1031:Q$2500)&gt;0</f>
        <v>0</v>
      </c>
      <c r="AD1031" s="2" t="b">
        <f t="shared" si="543"/>
        <v>0</v>
      </c>
      <c r="AE1031" s="2" t="b">
        <f t="shared" si="544"/>
        <v>0</v>
      </c>
      <c r="AF1031" s="2" t="b">
        <f t="shared" si="545"/>
        <v>0</v>
      </c>
      <c r="AG1031" s="2" t="b">
        <f>OR(
  AND(AC1031,NOT(AC1032)),
  AND(AF1031,WEEKDAY(AH1030,2)=EINSTELLUNGEN!$D$12),
  AND(AF1031,AH1031=$J$35)
)</f>
        <v>0</v>
      </c>
      <c r="AH1031" s="2">
        <f>IF(AE1031,AH1030+IF(WEEKDAY(AH1030+1,2)&lt;=EINSTELLUNGEN!$D$12,1,$J$36),AH1030)</f>
        <v>42020</v>
      </c>
      <c r="AI1031" s="2">
        <f t="shared" si="546"/>
        <v>2019</v>
      </c>
      <c r="AJ1031" s="2">
        <f t="shared" si="547"/>
        <v>201901</v>
      </c>
      <c r="AK1031" s="2">
        <f t="shared" si="548"/>
        <v>201901</v>
      </c>
      <c r="AL1031" s="2">
        <f t="shared" si="576"/>
        <v>201903</v>
      </c>
      <c r="AM1031" s="2" t="b">
        <f t="shared" si="549"/>
        <v>1</v>
      </c>
      <c r="AN1031" s="4" t="e">
        <f t="shared" si="561"/>
        <v>#N/A</v>
      </c>
      <c r="AO1031" s="4" t="e">
        <f t="shared" si="562"/>
        <v>#N/A</v>
      </c>
      <c r="AP1031" s="2" t="str">
        <f>IF(AD1031,
  IF(ISBLANK(H1031),
    AP1030,
    IF(LEN(H1031)=1,
      IF(OR(UPPER(H1031)="A",UPPER(H1031)="I"),
        EINSTELLUNGEN!$D$21,
        IF(OR(UPPER(H1031)="B",UPPER(H1031)="M"),
          EINSTELLUNGEN!$D$22,
          IF(OR(UPPER(H1031)="C",UPPER(H1031)="S"),
            EINSTELLUNGEN!$D$23,
            IF(UPPER(H1031)="D",
              EINSTELLUNGEN!$D$24,
              IF(UPPER(H1031)="E",
                EINSTELLUNGEN!$D$25,
                UPPER(H1031)))))),
      IF(ISNUMBER(H1031),
        EINSTELLUNGEN!$D$20&amp;H1031,
        UPPER(H1031)))),
  "")</f>
        <v/>
      </c>
      <c r="AQ1031" s="2" t="str">
        <f t="shared" si="563"/>
        <v/>
      </c>
      <c r="AR1031" s="2">
        <f t="shared" si="564"/>
        <v>0</v>
      </c>
      <c r="AS1031" s="145">
        <f t="shared" si="565"/>
        <v>0.33333333333333331</v>
      </c>
      <c r="AT1031" s="2">
        <f t="shared" si="566"/>
        <v>0</v>
      </c>
      <c r="AU1031" s="2">
        <f t="shared" si="567"/>
        <v>0</v>
      </c>
      <c r="AV1031" s="2">
        <f t="shared" si="568"/>
        <v>0</v>
      </c>
      <c r="AW1031" s="2">
        <f t="shared" si="569"/>
        <v>0</v>
      </c>
      <c r="AX1031" s="2">
        <f t="shared" si="550"/>
        <v>0</v>
      </c>
      <c r="AY1031" s="2">
        <f t="shared" si="570"/>
        <v>0</v>
      </c>
      <c r="AZ1031" s="145" t="e">
        <f t="shared" si="571"/>
        <v>#N/A</v>
      </c>
      <c r="BA1031" s="145" t="e">
        <f t="shared" si="572"/>
        <v>#N/A</v>
      </c>
      <c r="BB1031" s="145">
        <f t="shared" si="573"/>
        <v>2.083333333333337E-2</v>
      </c>
      <c r="BC1031" s="2">
        <f>IF(AM1031,
  IF(AND(AL1031=$J$31,_xlfn.DAYS(AH1031,DATE(AI1031,1,1))&lt;7),
    MAX(0,EINSTELLUNGEN!$D$12+1-WEEKDAY(DATE(EINSTELLUNGEN!$D$9,EINSTELLUNGEN!$D$10,1),2)),
    IF(AL1031=$J$33,
      MIN(EINSTELLUNGEN!$D$12,WEEKDAY(DATE(EINSTELLUNGEN!$D$9,12,31),2)),
      EINSTELLUNGEN!$D$12
  )) - SUMIF(AL$50:AL$2500,"="&amp;AL1031,AX$50:AX$2500),
  0)</f>
        <v>3</v>
      </c>
      <c r="BD1031" s="2">
        <f t="shared" si="574"/>
        <v>0.33333333333333331</v>
      </c>
      <c r="BE1031" s="2">
        <f t="shared" si="575"/>
        <v>0</v>
      </c>
    </row>
    <row r="1032" spans="1:57" ht="10.5" customHeight="1">
      <c r="A1032" s="1" t="str">
        <f t="shared" ca="1" si="551"/>
        <v/>
      </c>
      <c r="B1032" s="1" t="str">
        <f t="shared" ca="1" si="552"/>
        <v/>
      </c>
      <c r="C1032" s="1" t="str">
        <f t="shared" ca="1" si="553"/>
        <v/>
      </c>
      <c r="D1032" s="1" t="str">
        <f t="shared" ca="1" si="554"/>
        <v/>
      </c>
      <c r="F1032" s="10"/>
      <c r="G1032" s="136" t="str">
        <f t="shared" si="555"/>
        <v/>
      </c>
      <c r="H1032" s="27"/>
      <c r="I1032" s="28"/>
      <c r="J1032" s="28"/>
      <c r="K1032" s="29"/>
      <c r="L1032" s="136"/>
      <c r="M1032" s="136"/>
      <c r="N1032" s="136"/>
      <c r="O1032" s="26" t="str">
        <f t="shared" si="556"/>
        <v/>
      </c>
      <c r="P1032" s="218" t="str">
        <f t="shared" si="557"/>
        <v/>
      </c>
      <c r="Q1032" s="26" t="str">
        <f t="shared" si="558"/>
        <v/>
      </c>
      <c r="R1032" s="22"/>
      <c r="S1032" s="99"/>
      <c r="T1032" s="10"/>
      <c r="U1032" s="229" t="str">
        <f t="shared" si="559"/>
        <v/>
      </c>
      <c r="V1032" s="230"/>
      <c r="W1032" s="230"/>
      <c r="X1032" s="230"/>
      <c r="Y1032" s="230"/>
      <c r="Z1032" s="22" t="str">
        <f>""</f>
        <v/>
      </c>
      <c r="AB1032" s="23" t="str">
        <f t="shared" si="560"/>
        <v/>
      </c>
      <c r="AC1032" s="2" t="b">
        <f>COUNT(Q1032:Q$2500)&gt;0</f>
        <v>0</v>
      </c>
      <c r="AD1032" s="2" t="b">
        <f t="shared" si="543"/>
        <v>0</v>
      </c>
      <c r="AE1032" s="2" t="b">
        <f t="shared" si="544"/>
        <v>0</v>
      </c>
      <c r="AF1032" s="2" t="b">
        <f t="shared" si="545"/>
        <v>0</v>
      </c>
      <c r="AG1032" s="2" t="b">
        <f>OR(
  AND(AC1032,NOT(AC1033)),
  AND(AF1032,WEEKDAY(AH1031,2)=EINSTELLUNGEN!$D$12),
  AND(AF1032,AH1032=$J$35)
)</f>
        <v>0</v>
      </c>
      <c r="AH1032" s="2">
        <f>IF(AE1032,AH1031+IF(WEEKDAY(AH1031+1,2)&lt;=EINSTELLUNGEN!$D$12,1,$J$36),AH1031)</f>
        <v>42020</v>
      </c>
      <c r="AI1032" s="2">
        <f t="shared" si="546"/>
        <v>2019</v>
      </c>
      <c r="AJ1032" s="2">
        <f t="shared" si="547"/>
        <v>201901</v>
      </c>
      <c r="AK1032" s="2">
        <f t="shared" si="548"/>
        <v>201901</v>
      </c>
      <c r="AL1032" s="2">
        <f t="shared" si="576"/>
        <v>201903</v>
      </c>
      <c r="AM1032" s="2" t="b">
        <f t="shared" si="549"/>
        <v>1</v>
      </c>
      <c r="AN1032" s="4" t="e">
        <f t="shared" si="561"/>
        <v>#N/A</v>
      </c>
      <c r="AO1032" s="4" t="e">
        <f t="shared" si="562"/>
        <v>#N/A</v>
      </c>
      <c r="AP1032" s="2" t="str">
        <f>IF(AD1032,
  IF(ISBLANK(H1032),
    AP1031,
    IF(LEN(H1032)=1,
      IF(OR(UPPER(H1032)="A",UPPER(H1032)="I"),
        EINSTELLUNGEN!$D$21,
        IF(OR(UPPER(H1032)="B",UPPER(H1032)="M"),
          EINSTELLUNGEN!$D$22,
          IF(OR(UPPER(H1032)="C",UPPER(H1032)="S"),
            EINSTELLUNGEN!$D$23,
            IF(UPPER(H1032)="D",
              EINSTELLUNGEN!$D$24,
              IF(UPPER(H1032)="E",
                EINSTELLUNGEN!$D$25,
                UPPER(H1032)))))),
      IF(ISNUMBER(H1032),
        EINSTELLUNGEN!$D$20&amp;H1032,
        UPPER(H1032)))),
  "")</f>
        <v/>
      </c>
      <c r="AQ1032" s="2" t="str">
        <f t="shared" si="563"/>
        <v/>
      </c>
      <c r="AR1032" s="2">
        <f t="shared" si="564"/>
        <v>0</v>
      </c>
      <c r="AS1032" s="145">
        <f t="shared" si="565"/>
        <v>0.33333333333333331</v>
      </c>
      <c r="AT1032" s="2">
        <f t="shared" si="566"/>
        <v>0</v>
      </c>
      <c r="AU1032" s="2">
        <f t="shared" si="567"/>
        <v>0</v>
      </c>
      <c r="AV1032" s="2">
        <f t="shared" si="568"/>
        <v>0</v>
      </c>
      <c r="AW1032" s="2">
        <f t="shared" si="569"/>
        <v>0</v>
      </c>
      <c r="AX1032" s="2">
        <f t="shared" si="550"/>
        <v>0</v>
      </c>
      <c r="AY1032" s="2">
        <f t="shared" si="570"/>
        <v>0</v>
      </c>
      <c r="AZ1032" s="145" t="e">
        <f t="shared" si="571"/>
        <v>#N/A</v>
      </c>
      <c r="BA1032" s="145" t="e">
        <f t="shared" si="572"/>
        <v>#N/A</v>
      </c>
      <c r="BB1032" s="145">
        <f t="shared" si="573"/>
        <v>2.083333333333337E-2</v>
      </c>
      <c r="BC1032" s="2">
        <f>IF(AM1032,
  IF(AND(AL1032=$J$31,_xlfn.DAYS(AH1032,DATE(AI1032,1,1))&lt;7),
    MAX(0,EINSTELLUNGEN!$D$12+1-WEEKDAY(DATE(EINSTELLUNGEN!$D$9,EINSTELLUNGEN!$D$10,1),2)),
    IF(AL1032=$J$33,
      MIN(EINSTELLUNGEN!$D$12,WEEKDAY(DATE(EINSTELLUNGEN!$D$9,12,31),2)),
      EINSTELLUNGEN!$D$12
  )) - SUMIF(AL$50:AL$2500,"="&amp;AL1032,AX$50:AX$2500),
  0)</f>
        <v>3</v>
      </c>
      <c r="BD1032" s="2">
        <f t="shared" si="574"/>
        <v>0.33333333333333331</v>
      </c>
      <c r="BE1032" s="2">
        <f t="shared" si="575"/>
        <v>0</v>
      </c>
    </row>
    <row r="1033" spans="1:57" ht="10.5" customHeight="1">
      <c r="A1033" s="1" t="str">
        <f t="shared" ca="1" si="551"/>
        <v/>
      </c>
      <c r="B1033" s="1" t="str">
        <f t="shared" ca="1" si="552"/>
        <v/>
      </c>
      <c r="C1033" s="1" t="str">
        <f t="shared" ca="1" si="553"/>
        <v/>
      </c>
      <c r="D1033" s="1" t="str">
        <f t="shared" ca="1" si="554"/>
        <v/>
      </c>
      <c r="F1033" s="10"/>
      <c r="G1033" s="136" t="str">
        <f t="shared" si="555"/>
        <v/>
      </c>
      <c r="H1033" s="27"/>
      <c r="I1033" s="28"/>
      <c r="J1033" s="28"/>
      <c r="K1033" s="29"/>
      <c r="L1033" s="136"/>
      <c r="M1033" s="136"/>
      <c r="N1033" s="136"/>
      <c r="O1033" s="26" t="str">
        <f t="shared" si="556"/>
        <v/>
      </c>
      <c r="P1033" s="218" t="str">
        <f t="shared" si="557"/>
        <v/>
      </c>
      <c r="Q1033" s="26" t="str">
        <f t="shared" si="558"/>
        <v/>
      </c>
      <c r="R1033" s="22"/>
      <c r="S1033" s="99"/>
      <c r="T1033" s="10"/>
      <c r="U1033" s="229" t="str">
        <f t="shared" si="559"/>
        <v/>
      </c>
      <c r="V1033" s="230"/>
      <c r="W1033" s="230"/>
      <c r="X1033" s="230"/>
      <c r="Y1033" s="230"/>
      <c r="Z1033" s="22" t="str">
        <f>""</f>
        <v/>
      </c>
      <c r="AB1033" s="23" t="str">
        <f t="shared" si="560"/>
        <v/>
      </c>
      <c r="AC1033" s="2" t="b">
        <f>COUNT(Q1033:Q$2500)&gt;0</f>
        <v>0</v>
      </c>
      <c r="AD1033" s="2" t="b">
        <f t="shared" si="543"/>
        <v>0</v>
      </c>
      <c r="AE1033" s="2" t="b">
        <f t="shared" si="544"/>
        <v>0</v>
      </c>
      <c r="AF1033" s="2" t="b">
        <f t="shared" si="545"/>
        <v>0</v>
      </c>
      <c r="AG1033" s="2" t="b">
        <f>OR(
  AND(AC1033,NOT(AC1034)),
  AND(AF1033,WEEKDAY(AH1032,2)=EINSTELLUNGEN!$D$12),
  AND(AF1033,AH1033=$J$35)
)</f>
        <v>0</v>
      </c>
      <c r="AH1033" s="2">
        <f>IF(AE1033,AH1032+IF(WEEKDAY(AH1032+1,2)&lt;=EINSTELLUNGEN!$D$12,1,$J$36),AH1032)</f>
        <v>42020</v>
      </c>
      <c r="AI1033" s="2">
        <f t="shared" si="546"/>
        <v>2019</v>
      </c>
      <c r="AJ1033" s="2">
        <f t="shared" si="547"/>
        <v>201901</v>
      </c>
      <c r="AK1033" s="2">
        <f t="shared" si="548"/>
        <v>201901</v>
      </c>
      <c r="AL1033" s="2">
        <f t="shared" si="576"/>
        <v>201903</v>
      </c>
      <c r="AM1033" s="2" t="b">
        <f t="shared" si="549"/>
        <v>1</v>
      </c>
      <c r="AN1033" s="4" t="e">
        <f t="shared" si="561"/>
        <v>#N/A</v>
      </c>
      <c r="AO1033" s="4" t="e">
        <f t="shared" si="562"/>
        <v>#N/A</v>
      </c>
      <c r="AP1033" s="2" t="str">
        <f>IF(AD1033,
  IF(ISBLANK(H1033),
    AP1032,
    IF(LEN(H1033)=1,
      IF(OR(UPPER(H1033)="A",UPPER(H1033)="I"),
        EINSTELLUNGEN!$D$21,
        IF(OR(UPPER(H1033)="B",UPPER(H1033)="M"),
          EINSTELLUNGEN!$D$22,
          IF(OR(UPPER(H1033)="C",UPPER(H1033)="S"),
            EINSTELLUNGEN!$D$23,
            IF(UPPER(H1033)="D",
              EINSTELLUNGEN!$D$24,
              IF(UPPER(H1033)="E",
                EINSTELLUNGEN!$D$25,
                UPPER(H1033)))))),
      IF(ISNUMBER(H1033),
        EINSTELLUNGEN!$D$20&amp;H1033,
        UPPER(H1033)))),
  "")</f>
        <v/>
      </c>
      <c r="AQ1033" s="2" t="str">
        <f t="shared" si="563"/>
        <v/>
      </c>
      <c r="AR1033" s="2">
        <f t="shared" si="564"/>
        <v>0</v>
      </c>
      <c r="AS1033" s="145">
        <f t="shared" si="565"/>
        <v>0.33333333333333331</v>
      </c>
      <c r="AT1033" s="2">
        <f t="shared" si="566"/>
        <v>0</v>
      </c>
      <c r="AU1033" s="2">
        <f t="shared" si="567"/>
        <v>0</v>
      </c>
      <c r="AV1033" s="2">
        <f t="shared" si="568"/>
        <v>0</v>
      </c>
      <c r="AW1033" s="2">
        <f t="shared" si="569"/>
        <v>0</v>
      </c>
      <c r="AX1033" s="2">
        <f t="shared" si="550"/>
        <v>0</v>
      </c>
      <c r="AY1033" s="2">
        <f t="shared" si="570"/>
        <v>0</v>
      </c>
      <c r="AZ1033" s="145" t="e">
        <f t="shared" si="571"/>
        <v>#N/A</v>
      </c>
      <c r="BA1033" s="145" t="e">
        <f t="shared" si="572"/>
        <v>#N/A</v>
      </c>
      <c r="BB1033" s="145">
        <f t="shared" si="573"/>
        <v>2.083333333333337E-2</v>
      </c>
      <c r="BC1033" s="2">
        <f>IF(AM1033,
  IF(AND(AL1033=$J$31,_xlfn.DAYS(AH1033,DATE(AI1033,1,1))&lt;7),
    MAX(0,EINSTELLUNGEN!$D$12+1-WEEKDAY(DATE(EINSTELLUNGEN!$D$9,EINSTELLUNGEN!$D$10,1),2)),
    IF(AL1033=$J$33,
      MIN(EINSTELLUNGEN!$D$12,WEEKDAY(DATE(EINSTELLUNGEN!$D$9,12,31),2)),
      EINSTELLUNGEN!$D$12
  )) - SUMIF(AL$50:AL$2500,"="&amp;AL1033,AX$50:AX$2500),
  0)</f>
        <v>3</v>
      </c>
      <c r="BD1033" s="2">
        <f t="shared" si="574"/>
        <v>0.33333333333333331</v>
      </c>
      <c r="BE1033" s="2">
        <f t="shared" si="575"/>
        <v>0</v>
      </c>
    </row>
    <row r="1034" spans="1:57" ht="10.5" customHeight="1">
      <c r="A1034" s="1" t="str">
        <f t="shared" ca="1" si="551"/>
        <v/>
      </c>
      <c r="B1034" s="1" t="str">
        <f t="shared" ca="1" si="552"/>
        <v/>
      </c>
      <c r="C1034" s="1" t="str">
        <f t="shared" ca="1" si="553"/>
        <v/>
      </c>
      <c r="D1034" s="1" t="str">
        <f t="shared" ca="1" si="554"/>
        <v/>
      </c>
      <c r="F1034" s="10"/>
      <c r="G1034" s="136" t="str">
        <f t="shared" si="555"/>
        <v/>
      </c>
      <c r="H1034" s="27"/>
      <c r="I1034" s="28"/>
      <c r="J1034" s="28"/>
      <c r="K1034" s="29"/>
      <c r="L1034" s="136"/>
      <c r="M1034" s="136"/>
      <c r="N1034" s="136"/>
      <c r="O1034" s="26" t="str">
        <f t="shared" si="556"/>
        <v/>
      </c>
      <c r="P1034" s="218" t="str">
        <f t="shared" si="557"/>
        <v/>
      </c>
      <c r="Q1034" s="26" t="str">
        <f t="shared" si="558"/>
        <v/>
      </c>
      <c r="R1034" s="22"/>
      <c r="S1034" s="99"/>
      <c r="T1034" s="10"/>
      <c r="U1034" s="229" t="str">
        <f t="shared" si="559"/>
        <v/>
      </c>
      <c r="V1034" s="230"/>
      <c r="W1034" s="230"/>
      <c r="X1034" s="230"/>
      <c r="Y1034" s="230"/>
      <c r="Z1034" s="22" t="str">
        <f>""</f>
        <v/>
      </c>
      <c r="AB1034" s="23" t="str">
        <f t="shared" si="560"/>
        <v/>
      </c>
      <c r="AC1034" s="2" t="b">
        <f>COUNT(Q1034:Q$2500)&gt;0</f>
        <v>0</v>
      </c>
      <c r="AD1034" s="2" t="b">
        <f t="shared" si="543"/>
        <v>0</v>
      </c>
      <c r="AE1034" s="2" t="b">
        <f t="shared" si="544"/>
        <v>0</v>
      </c>
      <c r="AF1034" s="2" t="b">
        <f t="shared" si="545"/>
        <v>0</v>
      </c>
      <c r="AG1034" s="2" t="b">
        <f>OR(
  AND(AC1034,NOT(AC1035)),
  AND(AF1034,WEEKDAY(AH1033,2)=EINSTELLUNGEN!$D$12),
  AND(AF1034,AH1034=$J$35)
)</f>
        <v>0</v>
      </c>
      <c r="AH1034" s="2">
        <f>IF(AE1034,AH1033+IF(WEEKDAY(AH1033+1,2)&lt;=EINSTELLUNGEN!$D$12,1,$J$36),AH1033)</f>
        <v>42020</v>
      </c>
      <c r="AI1034" s="2">
        <f t="shared" si="546"/>
        <v>2019</v>
      </c>
      <c r="AJ1034" s="2">
        <f t="shared" si="547"/>
        <v>201901</v>
      </c>
      <c r="AK1034" s="2">
        <f t="shared" si="548"/>
        <v>201901</v>
      </c>
      <c r="AL1034" s="2">
        <f t="shared" si="576"/>
        <v>201903</v>
      </c>
      <c r="AM1034" s="2" t="b">
        <f t="shared" si="549"/>
        <v>1</v>
      </c>
      <c r="AN1034" s="4" t="e">
        <f t="shared" si="561"/>
        <v>#N/A</v>
      </c>
      <c r="AO1034" s="4" t="e">
        <f t="shared" si="562"/>
        <v>#N/A</v>
      </c>
      <c r="AP1034" s="2" t="str">
        <f>IF(AD1034,
  IF(ISBLANK(H1034),
    AP1033,
    IF(LEN(H1034)=1,
      IF(OR(UPPER(H1034)="A",UPPER(H1034)="I"),
        EINSTELLUNGEN!$D$21,
        IF(OR(UPPER(H1034)="B",UPPER(H1034)="M"),
          EINSTELLUNGEN!$D$22,
          IF(OR(UPPER(H1034)="C",UPPER(H1034)="S"),
            EINSTELLUNGEN!$D$23,
            IF(UPPER(H1034)="D",
              EINSTELLUNGEN!$D$24,
              IF(UPPER(H1034)="E",
                EINSTELLUNGEN!$D$25,
                UPPER(H1034)))))),
      IF(ISNUMBER(H1034),
        EINSTELLUNGEN!$D$20&amp;H1034,
        UPPER(H1034)))),
  "")</f>
        <v/>
      </c>
      <c r="AQ1034" s="2" t="str">
        <f t="shared" si="563"/>
        <v/>
      </c>
      <c r="AR1034" s="2">
        <f t="shared" si="564"/>
        <v>0</v>
      </c>
      <c r="AS1034" s="145">
        <f t="shared" si="565"/>
        <v>0.33333333333333331</v>
      </c>
      <c r="AT1034" s="2">
        <f t="shared" si="566"/>
        <v>0</v>
      </c>
      <c r="AU1034" s="2">
        <f t="shared" si="567"/>
        <v>0</v>
      </c>
      <c r="AV1034" s="2">
        <f t="shared" si="568"/>
        <v>0</v>
      </c>
      <c r="AW1034" s="2">
        <f t="shared" si="569"/>
        <v>0</v>
      </c>
      <c r="AX1034" s="2">
        <f t="shared" si="550"/>
        <v>0</v>
      </c>
      <c r="AY1034" s="2">
        <f t="shared" si="570"/>
        <v>0</v>
      </c>
      <c r="AZ1034" s="145" t="e">
        <f t="shared" si="571"/>
        <v>#N/A</v>
      </c>
      <c r="BA1034" s="145" t="e">
        <f t="shared" si="572"/>
        <v>#N/A</v>
      </c>
      <c r="BB1034" s="145">
        <f t="shared" si="573"/>
        <v>2.083333333333337E-2</v>
      </c>
      <c r="BC1034" s="2">
        <f>IF(AM1034,
  IF(AND(AL1034=$J$31,_xlfn.DAYS(AH1034,DATE(AI1034,1,1))&lt;7),
    MAX(0,EINSTELLUNGEN!$D$12+1-WEEKDAY(DATE(EINSTELLUNGEN!$D$9,EINSTELLUNGEN!$D$10,1),2)),
    IF(AL1034=$J$33,
      MIN(EINSTELLUNGEN!$D$12,WEEKDAY(DATE(EINSTELLUNGEN!$D$9,12,31),2)),
      EINSTELLUNGEN!$D$12
  )) - SUMIF(AL$50:AL$2500,"="&amp;AL1034,AX$50:AX$2500),
  0)</f>
        <v>3</v>
      </c>
      <c r="BD1034" s="2">
        <f t="shared" si="574"/>
        <v>0.33333333333333331</v>
      </c>
      <c r="BE1034" s="2">
        <f t="shared" si="575"/>
        <v>0</v>
      </c>
    </row>
    <row r="1035" spans="1:57" ht="10.5" customHeight="1">
      <c r="A1035" s="1" t="str">
        <f t="shared" ca="1" si="551"/>
        <v/>
      </c>
      <c r="B1035" s="1" t="str">
        <f t="shared" ca="1" si="552"/>
        <v/>
      </c>
      <c r="C1035" s="1" t="str">
        <f t="shared" ca="1" si="553"/>
        <v/>
      </c>
      <c r="D1035" s="1" t="str">
        <f t="shared" ca="1" si="554"/>
        <v/>
      </c>
      <c r="F1035" s="10"/>
      <c r="G1035" s="136" t="str">
        <f t="shared" si="555"/>
        <v/>
      </c>
      <c r="H1035" s="27"/>
      <c r="I1035" s="28"/>
      <c r="J1035" s="28"/>
      <c r="K1035" s="29"/>
      <c r="L1035" s="136"/>
      <c r="M1035" s="136"/>
      <c r="N1035" s="136"/>
      <c r="O1035" s="26" t="str">
        <f t="shared" si="556"/>
        <v/>
      </c>
      <c r="P1035" s="218" t="str">
        <f t="shared" si="557"/>
        <v/>
      </c>
      <c r="Q1035" s="26" t="str">
        <f t="shared" si="558"/>
        <v/>
      </c>
      <c r="R1035" s="22"/>
      <c r="S1035" s="99"/>
      <c r="T1035" s="10"/>
      <c r="U1035" s="229" t="str">
        <f t="shared" si="559"/>
        <v/>
      </c>
      <c r="V1035" s="230"/>
      <c r="W1035" s="230"/>
      <c r="X1035" s="230"/>
      <c r="Y1035" s="230"/>
      <c r="Z1035" s="22" t="str">
        <f>""</f>
        <v/>
      </c>
      <c r="AB1035" s="23" t="str">
        <f t="shared" si="560"/>
        <v/>
      </c>
      <c r="AC1035" s="2" t="b">
        <f>COUNT(Q1035:Q$2500)&gt;0</f>
        <v>0</v>
      </c>
      <c r="AD1035" s="2" t="b">
        <f t="shared" si="543"/>
        <v>0</v>
      </c>
      <c r="AE1035" s="2" t="b">
        <f t="shared" si="544"/>
        <v>0</v>
      </c>
      <c r="AF1035" s="2" t="b">
        <f t="shared" si="545"/>
        <v>0</v>
      </c>
      <c r="AG1035" s="2" t="b">
        <f>OR(
  AND(AC1035,NOT(AC1036)),
  AND(AF1035,WEEKDAY(AH1034,2)=EINSTELLUNGEN!$D$12),
  AND(AF1035,AH1035=$J$35)
)</f>
        <v>0</v>
      </c>
      <c r="AH1035" s="2">
        <f>IF(AE1035,AH1034+IF(WEEKDAY(AH1034+1,2)&lt;=EINSTELLUNGEN!$D$12,1,$J$36),AH1034)</f>
        <v>42020</v>
      </c>
      <c r="AI1035" s="2">
        <f t="shared" si="546"/>
        <v>2019</v>
      </c>
      <c r="AJ1035" s="2">
        <f t="shared" si="547"/>
        <v>201901</v>
      </c>
      <c r="AK1035" s="2">
        <f t="shared" si="548"/>
        <v>201901</v>
      </c>
      <c r="AL1035" s="2">
        <f t="shared" si="576"/>
        <v>201903</v>
      </c>
      <c r="AM1035" s="2" t="b">
        <f t="shared" si="549"/>
        <v>1</v>
      </c>
      <c r="AN1035" s="4" t="e">
        <f t="shared" si="561"/>
        <v>#N/A</v>
      </c>
      <c r="AO1035" s="4" t="e">
        <f t="shared" si="562"/>
        <v>#N/A</v>
      </c>
      <c r="AP1035" s="2" t="str">
        <f>IF(AD1035,
  IF(ISBLANK(H1035),
    AP1034,
    IF(LEN(H1035)=1,
      IF(OR(UPPER(H1035)="A",UPPER(H1035)="I"),
        EINSTELLUNGEN!$D$21,
        IF(OR(UPPER(H1035)="B",UPPER(H1035)="M"),
          EINSTELLUNGEN!$D$22,
          IF(OR(UPPER(H1035)="C",UPPER(H1035)="S"),
            EINSTELLUNGEN!$D$23,
            IF(UPPER(H1035)="D",
              EINSTELLUNGEN!$D$24,
              IF(UPPER(H1035)="E",
                EINSTELLUNGEN!$D$25,
                UPPER(H1035)))))),
      IF(ISNUMBER(H1035),
        EINSTELLUNGEN!$D$20&amp;H1035,
        UPPER(H1035)))),
  "")</f>
        <v/>
      </c>
      <c r="AQ1035" s="2" t="str">
        <f t="shared" si="563"/>
        <v/>
      </c>
      <c r="AR1035" s="2">
        <f t="shared" si="564"/>
        <v>0</v>
      </c>
      <c r="AS1035" s="145">
        <f t="shared" si="565"/>
        <v>0.33333333333333331</v>
      </c>
      <c r="AT1035" s="2">
        <f t="shared" si="566"/>
        <v>0</v>
      </c>
      <c r="AU1035" s="2">
        <f t="shared" si="567"/>
        <v>0</v>
      </c>
      <c r="AV1035" s="2">
        <f t="shared" si="568"/>
        <v>0</v>
      </c>
      <c r="AW1035" s="2">
        <f t="shared" si="569"/>
        <v>0</v>
      </c>
      <c r="AX1035" s="2">
        <f t="shared" si="550"/>
        <v>0</v>
      </c>
      <c r="AY1035" s="2">
        <f t="shared" si="570"/>
        <v>0</v>
      </c>
      <c r="AZ1035" s="145" t="e">
        <f t="shared" si="571"/>
        <v>#N/A</v>
      </c>
      <c r="BA1035" s="145" t="e">
        <f t="shared" si="572"/>
        <v>#N/A</v>
      </c>
      <c r="BB1035" s="145">
        <f t="shared" si="573"/>
        <v>2.083333333333337E-2</v>
      </c>
      <c r="BC1035" s="2">
        <f>IF(AM1035,
  IF(AND(AL1035=$J$31,_xlfn.DAYS(AH1035,DATE(AI1035,1,1))&lt;7),
    MAX(0,EINSTELLUNGEN!$D$12+1-WEEKDAY(DATE(EINSTELLUNGEN!$D$9,EINSTELLUNGEN!$D$10,1),2)),
    IF(AL1035=$J$33,
      MIN(EINSTELLUNGEN!$D$12,WEEKDAY(DATE(EINSTELLUNGEN!$D$9,12,31),2)),
      EINSTELLUNGEN!$D$12
  )) - SUMIF(AL$50:AL$2500,"="&amp;AL1035,AX$50:AX$2500),
  0)</f>
        <v>3</v>
      </c>
      <c r="BD1035" s="2">
        <f t="shared" si="574"/>
        <v>0.33333333333333331</v>
      </c>
      <c r="BE1035" s="2">
        <f t="shared" si="575"/>
        <v>0</v>
      </c>
    </row>
    <row r="1036" spans="1:57" ht="10.5" customHeight="1">
      <c r="A1036" s="1" t="str">
        <f t="shared" ca="1" si="551"/>
        <v/>
      </c>
      <c r="B1036" s="1" t="str">
        <f t="shared" ca="1" si="552"/>
        <v/>
      </c>
      <c r="C1036" s="1" t="str">
        <f t="shared" ca="1" si="553"/>
        <v/>
      </c>
      <c r="D1036" s="1" t="str">
        <f t="shared" ca="1" si="554"/>
        <v/>
      </c>
      <c r="F1036" s="10"/>
      <c r="G1036" s="136" t="str">
        <f t="shared" si="555"/>
        <v/>
      </c>
      <c r="H1036" s="27"/>
      <c r="I1036" s="28"/>
      <c r="J1036" s="28"/>
      <c r="K1036" s="29"/>
      <c r="L1036" s="136"/>
      <c r="M1036" s="136"/>
      <c r="N1036" s="136"/>
      <c r="O1036" s="26" t="str">
        <f t="shared" si="556"/>
        <v/>
      </c>
      <c r="P1036" s="218" t="str">
        <f t="shared" si="557"/>
        <v/>
      </c>
      <c r="Q1036" s="26" t="str">
        <f t="shared" si="558"/>
        <v/>
      </c>
      <c r="R1036" s="22"/>
      <c r="S1036" s="99"/>
      <c r="T1036" s="10"/>
      <c r="U1036" s="229" t="str">
        <f t="shared" si="559"/>
        <v/>
      </c>
      <c r="V1036" s="230"/>
      <c r="W1036" s="230"/>
      <c r="X1036" s="230"/>
      <c r="Y1036" s="230"/>
      <c r="Z1036" s="22" t="str">
        <f>""</f>
        <v/>
      </c>
      <c r="AB1036" s="23" t="str">
        <f t="shared" si="560"/>
        <v/>
      </c>
      <c r="AC1036" s="2" t="b">
        <f>COUNT(Q1036:Q$2500)&gt;0</f>
        <v>0</v>
      </c>
      <c r="AD1036" s="2" t="b">
        <f t="shared" si="543"/>
        <v>0</v>
      </c>
      <c r="AE1036" s="2" t="b">
        <f t="shared" si="544"/>
        <v>0</v>
      </c>
      <c r="AF1036" s="2" t="b">
        <f t="shared" si="545"/>
        <v>0</v>
      </c>
      <c r="AG1036" s="2" t="b">
        <f>OR(
  AND(AC1036,NOT(AC1037)),
  AND(AF1036,WEEKDAY(AH1035,2)=EINSTELLUNGEN!$D$12),
  AND(AF1036,AH1036=$J$35)
)</f>
        <v>0</v>
      </c>
      <c r="AH1036" s="2">
        <f>IF(AE1036,AH1035+IF(WEEKDAY(AH1035+1,2)&lt;=EINSTELLUNGEN!$D$12,1,$J$36),AH1035)</f>
        <v>42020</v>
      </c>
      <c r="AI1036" s="2">
        <f t="shared" si="546"/>
        <v>2019</v>
      </c>
      <c r="AJ1036" s="2">
        <f t="shared" si="547"/>
        <v>201901</v>
      </c>
      <c r="AK1036" s="2">
        <f t="shared" si="548"/>
        <v>201901</v>
      </c>
      <c r="AL1036" s="2">
        <f t="shared" si="576"/>
        <v>201903</v>
      </c>
      <c r="AM1036" s="2" t="b">
        <f t="shared" si="549"/>
        <v>1</v>
      </c>
      <c r="AN1036" s="4" t="e">
        <f t="shared" si="561"/>
        <v>#N/A</v>
      </c>
      <c r="AO1036" s="4" t="e">
        <f t="shared" si="562"/>
        <v>#N/A</v>
      </c>
      <c r="AP1036" s="2" t="str">
        <f>IF(AD1036,
  IF(ISBLANK(H1036),
    AP1035,
    IF(LEN(H1036)=1,
      IF(OR(UPPER(H1036)="A",UPPER(H1036)="I"),
        EINSTELLUNGEN!$D$21,
        IF(OR(UPPER(H1036)="B",UPPER(H1036)="M"),
          EINSTELLUNGEN!$D$22,
          IF(OR(UPPER(H1036)="C",UPPER(H1036)="S"),
            EINSTELLUNGEN!$D$23,
            IF(UPPER(H1036)="D",
              EINSTELLUNGEN!$D$24,
              IF(UPPER(H1036)="E",
                EINSTELLUNGEN!$D$25,
                UPPER(H1036)))))),
      IF(ISNUMBER(H1036),
        EINSTELLUNGEN!$D$20&amp;H1036,
        UPPER(H1036)))),
  "")</f>
        <v/>
      </c>
      <c r="AQ1036" s="2" t="str">
        <f t="shared" si="563"/>
        <v/>
      </c>
      <c r="AR1036" s="2">
        <f t="shared" si="564"/>
        <v>0</v>
      </c>
      <c r="AS1036" s="145">
        <f t="shared" si="565"/>
        <v>0.33333333333333331</v>
      </c>
      <c r="AT1036" s="2">
        <f t="shared" si="566"/>
        <v>0</v>
      </c>
      <c r="AU1036" s="2">
        <f t="shared" si="567"/>
        <v>0</v>
      </c>
      <c r="AV1036" s="2">
        <f t="shared" si="568"/>
        <v>0</v>
      </c>
      <c r="AW1036" s="2">
        <f t="shared" si="569"/>
        <v>0</v>
      </c>
      <c r="AX1036" s="2">
        <f t="shared" si="550"/>
        <v>0</v>
      </c>
      <c r="AY1036" s="2">
        <f t="shared" si="570"/>
        <v>0</v>
      </c>
      <c r="AZ1036" s="145" t="e">
        <f t="shared" si="571"/>
        <v>#N/A</v>
      </c>
      <c r="BA1036" s="145" t="e">
        <f t="shared" si="572"/>
        <v>#N/A</v>
      </c>
      <c r="BB1036" s="145">
        <f t="shared" si="573"/>
        <v>2.083333333333337E-2</v>
      </c>
      <c r="BC1036" s="2">
        <f>IF(AM1036,
  IF(AND(AL1036=$J$31,_xlfn.DAYS(AH1036,DATE(AI1036,1,1))&lt;7),
    MAX(0,EINSTELLUNGEN!$D$12+1-WEEKDAY(DATE(EINSTELLUNGEN!$D$9,EINSTELLUNGEN!$D$10,1),2)),
    IF(AL1036=$J$33,
      MIN(EINSTELLUNGEN!$D$12,WEEKDAY(DATE(EINSTELLUNGEN!$D$9,12,31),2)),
      EINSTELLUNGEN!$D$12
  )) - SUMIF(AL$50:AL$2500,"="&amp;AL1036,AX$50:AX$2500),
  0)</f>
        <v>3</v>
      </c>
      <c r="BD1036" s="2">
        <f t="shared" si="574"/>
        <v>0.33333333333333331</v>
      </c>
      <c r="BE1036" s="2">
        <f t="shared" si="575"/>
        <v>0</v>
      </c>
    </row>
    <row r="1037" spans="1:57" ht="10.5" customHeight="1">
      <c r="A1037" s="1" t="str">
        <f t="shared" ca="1" si="551"/>
        <v/>
      </c>
      <c r="B1037" s="1" t="str">
        <f t="shared" ca="1" si="552"/>
        <v/>
      </c>
      <c r="C1037" s="1" t="str">
        <f t="shared" ca="1" si="553"/>
        <v/>
      </c>
      <c r="D1037" s="1" t="str">
        <f t="shared" ca="1" si="554"/>
        <v/>
      </c>
      <c r="F1037" s="10"/>
      <c r="G1037" s="136" t="str">
        <f t="shared" si="555"/>
        <v/>
      </c>
      <c r="H1037" s="27"/>
      <c r="I1037" s="28"/>
      <c r="J1037" s="28"/>
      <c r="K1037" s="29"/>
      <c r="L1037" s="136"/>
      <c r="M1037" s="136"/>
      <c r="N1037" s="136"/>
      <c r="O1037" s="26" t="str">
        <f t="shared" si="556"/>
        <v/>
      </c>
      <c r="P1037" s="218" t="str">
        <f t="shared" si="557"/>
        <v/>
      </c>
      <c r="Q1037" s="26" t="str">
        <f t="shared" si="558"/>
        <v/>
      </c>
      <c r="R1037" s="22"/>
      <c r="S1037" s="99"/>
      <c r="T1037" s="10"/>
      <c r="U1037" s="229" t="str">
        <f t="shared" si="559"/>
        <v/>
      </c>
      <c r="V1037" s="230"/>
      <c r="W1037" s="230"/>
      <c r="X1037" s="230"/>
      <c r="Y1037" s="230"/>
      <c r="Z1037" s="22" t="str">
        <f>""</f>
        <v/>
      </c>
      <c r="AB1037" s="23" t="str">
        <f t="shared" si="560"/>
        <v/>
      </c>
      <c r="AC1037" s="2" t="b">
        <f>COUNT(Q1037:Q$2500)&gt;0</f>
        <v>0</v>
      </c>
      <c r="AD1037" s="2" t="b">
        <f t="shared" si="543"/>
        <v>0</v>
      </c>
      <c r="AE1037" s="2" t="b">
        <f t="shared" si="544"/>
        <v>0</v>
      </c>
      <c r="AF1037" s="2" t="b">
        <f t="shared" si="545"/>
        <v>0</v>
      </c>
      <c r="AG1037" s="2" t="b">
        <f>OR(
  AND(AC1037,NOT(AC1038)),
  AND(AF1037,WEEKDAY(AH1036,2)=EINSTELLUNGEN!$D$12),
  AND(AF1037,AH1037=$J$35)
)</f>
        <v>0</v>
      </c>
      <c r="AH1037" s="2">
        <f>IF(AE1037,AH1036+IF(WEEKDAY(AH1036+1,2)&lt;=EINSTELLUNGEN!$D$12,1,$J$36),AH1036)</f>
        <v>42020</v>
      </c>
      <c r="AI1037" s="2">
        <f t="shared" si="546"/>
        <v>2019</v>
      </c>
      <c r="AJ1037" s="2">
        <f t="shared" si="547"/>
        <v>201901</v>
      </c>
      <c r="AK1037" s="2">
        <f t="shared" si="548"/>
        <v>201901</v>
      </c>
      <c r="AL1037" s="2">
        <f t="shared" si="576"/>
        <v>201903</v>
      </c>
      <c r="AM1037" s="2" t="b">
        <f t="shared" si="549"/>
        <v>1</v>
      </c>
      <c r="AN1037" s="4" t="e">
        <f t="shared" si="561"/>
        <v>#N/A</v>
      </c>
      <c r="AO1037" s="4" t="e">
        <f t="shared" si="562"/>
        <v>#N/A</v>
      </c>
      <c r="AP1037" s="2" t="str">
        <f>IF(AD1037,
  IF(ISBLANK(H1037),
    AP1036,
    IF(LEN(H1037)=1,
      IF(OR(UPPER(H1037)="A",UPPER(H1037)="I"),
        EINSTELLUNGEN!$D$21,
        IF(OR(UPPER(H1037)="B",UPPER(H1037)="M"),
          EINSTELLUNGEN!$D$22,
          IF(OR(UPPER(H1037)="C",UPPER(H1037)="S"),
            EINSTELLUNGEN!$D$23,
            IF(UPPER(H1037)="D",
              EINSTELLUNGEN!$D$24,
              IF(UPPER(H1037)="E",
                EINSTELLUNGEN!$D$25,
                UPPER(H1037)))))),
      IF(ISNUMBER(H1037),
        EINSTELLUNGEN!$D$20&amp;H1037,
        UPPER(H1037)))),
  "")</f>
        <v/>
      </c>
      <c r="AQ1037" s="2" t="str">
        <f t="shared" si="563"/>
        <v/>
      </c>
      <c r="AR1037" s="2">
        <f t="shared" si="564"/>
        <v>0</v>
      </c>
      <c r="AS1037" s="145">
        <f t="shared" si="565"/>
        <v>0.33333333333333331</v>
      </c>
      <c r="AT1037" s="2">
        <f t="shared" si="566"/>
        <v>0</v>
      </c>
      <c r="AU1037" s="2">
        <f t="shared" si="567"/>
        <v>0</v>
      </c>
      <c r="AV1037" s="2">
        <f t="shared" si="568"/>
        <v>0</v>
      </c>
      <c r="AW1037" s="2">
        <f t="shared" si="569"/>
        <v>0</v>
      </c>
      <c r="AX1037" s="2">
        <f t="shared" si="550"/>
        <v>0</v>
      </c>
      <c r="AY1037" s="2">
        <f t="shared" si="570"/>
        <v>0</v>
      </c>
      <c r="AZ1037" s="145" t="e">
        <f t="shared" si="571"/>
        <v>#N/A</v>
      </c>
      <c r="BA1037" s="145" t="e">
        <f t="shared" si="572"/>
        <v>#N/A</v>
      </c>
      <c r="BB1037" s="145">
        <f t="shared" si="573"/>
        <v>2.083333333333337E-2</v>
      </c>
      <c r="BC1037" s="2">
        <f>IF(AM1037,
  IF(AND(AL1037=$J$31,_xlfn.DAYS(AH1037,DATE(AI1037,1,1))&lt;7),
    MAX(0,EINSTELLUNGEN!$D$12+1-WEEKDAY(DATE(EINSTELLUNGEN!$D$9,EINSTELLUNGEN!$D$10,1),2)),
    IF(AL1037=$J$33,
      MIN(EINSTELLUNGEN!$D$12,WEEKDAY(DATE(EINSTELLUNGEN!$D$9,12,31),2)),
      EINSTELLUNGEN!$D$12
  )) - SUMIF(AL$50:AL$2500,"="&amp;AL1037,AX$50:AX$2500),
  0)</f>
        <v>3</v>
      </c>
      <c r="BD1037" s="2">
        <f t="shared" si="574"/>
        <v>0.33333333333333331</v>
      </c>
      <c r="BE1037" s="2">
        <f t="shared" si="575"/>
        <v>0</v>
      </c>
    </row>
    <row r="1038" spans="1:57" ht="10.5" customHeight="1">
      <c r="A1038" s="1" t="str">
        <f t="shared" ca="1" si="551"/>
        <v/>
      </c>
      <c r="B1038" s="1" t="str">
        <f t="shared" ca="1" si="552"/>
        <v/>
      </c>
      <c r="C1038" s="1" t="str">
        <f t="shared" ca="1" si="553"/>
        <v/>
      </c>
      <c r="D1038" s="1" t="str">
        <f t="shared" ca="1" si="554"/>
        <v/>
      </c>
      <c r="F1038" s="10"/>
      <c r="G1038" s="136" t="str">
        <f t="shared" si="555"/>
        <v/>
      </c>
      <c r="H1038" s="27"/>
      <c r="I1038" s="28"/>
      <c r="J1038" s="28"/>
      <c r="K1038" s="29"/>
      <c r="L1038" s="136"/>
      <c r="M1038" s="136"/>
      <c r="N1038" s="136"/>
      <c r="O1038" s="26" t="str">
        <f t="shared" si="556"/>
        <v/>
      </c>
      <c r="P1038" s="218" t="str">
        <f t="shared" si="557"/>
        <v/>
      </c>
      <c r="Q1038" s="26" t="str">
        <f t="shared" si="558"/>
        <v/>
      </c>
      <c r="R1038" s="22"/>
      <c r="S1038" s="99"/>
      <c r="T1038" s="10"/>
      <c r="U1038" s="229" t="str">
        <f t="shared" si="559"/>
        <v/>
      </c>
      <c r="V1038" s="230"/>
      <c r="W1038" s="230"/>
      <c r="X1038" s="230"/>
      <c r="Y1038" s="230"/>
      <c r="Z1038" s="22" t="str">
        <f>""</f>
        <v/>
      </c>
      <c r="AB1038" s="23" t="str">
        <f t="shared" si="560"/>
        <v/>
      </c>
      <c r="AC1038" s="2" t="b">
        <f>COUNT(Q1038:Q$2500)&gt;0</f>
        <v>0</v>
      </c>
      <c r="AD1038" s="2" t="b">
        <f t="shared" si="543"/>
        <v>0</v>
      </c>
      <c r="AE1038" s="2" t="b">
        <f t="shared" si="544"/>
        <v>0</v>
      </c>
      <c r="AF1038" s="2" t="b">
        <f t="shared" si="545"/>
        <v>0</v>
      </c>
      <c r="AG1038" s="2" t="b">
        <f>OR(
  AND(AC1038,NOT(AC1039)),
  AND(AF1038,WEEKDAY(AH1037,2)=EINSTELLUNGEN!$D$12),
  AND(AF1038,AH1038=$J$35)
)</f>
        <v>0</v>
      </c>
      <c r="AH1038" s="2">
        <f>IF(AE1038,AH1037+IF(WEEKDAY(AH1037+1,2)&lt;=EINSTELLUNGEN!$D$12,1,$J$36),AH1037)</f>
        <v>42020</v>
      </c>
      <c r="AI1038" s="2">
        <f t="shared" si="546"/>
        <v>2019</v>
      </c>
      <c r="AJ1038" s="2">
        <f t="shared" si="547"/>
        <v>201901</v>
      </c>
      <c r="AK1038" s="2">
        <f t="shared" si="548"/>
        <v>201901</v>
      </c>
      <c r="AL1038" s="2">
        <f t="shared" si="576"/>
        <v>201903</v>
      </c>
      <c r="AM1038" s="2" t="b">
        <f t="shared" si="549"/>
        <v>1</v>
      </c>
      <c r="AN1038" s="4" t="e">
        <f t="shared" si="561"/>
        <v>#N/A</v>
      </c>
      <c r="AO1038" s="4" t="e">
        <f t="shared" si="562"/>
        <v>#N/A</v>
      </c>
      <c r="AP1038" s="2" t="str">
        <f>IF(AD1038,
  IF(ISBLANK(H1038),
    AP1037,
    IF(LEN(H1038)=1,
      IF(OR(UPPER(H1038)="A",UPPER(H1038)="I"),
        EINSTELLUNGEN!$D$21,
        IF(OR(UPPER(H1038)="B",UPPER(H1038)="M"),
          EINSTELLUNGEN!$D$22,
          IF(OR(UPPER(H1038)="C",UPPER(H1038)="S"),
            EINSTELLUNGEN!$D$23,
            IF(UPPER(H1038)="D",
              EINSTELLUNGEN!$D$24,
              IF(UPPER(H1038)="E",
                EINSTELLUNGEN!$D$25,
                UPPER(H1038)))))),
      IF(ISNUMBER(H1038),
        EINSTELLUNGEN!$D$20&amp;H1038,
        UPPER(H1038)))),
  "")</f>
        <v/>
      </c>
      <c r="AQ1038" s="2" t="str">
        <f t="shared" si="563"/>
        <v/>
      </c>
      <c r="AR1038" s="2">
        <f t="shared" si="564"/>
        <v>0</v>
      </c>
      <c r="AS1038" s="145">
        <f t="shared" si="565"/>
        <v>0.33333333333333331</v>
      </c>
      <c r="AT1038" s="2">
        <f t="shared" si="566"/>
        <v>0</v>
      </c>
      <c r="AU1038" s="2">
        <f t="shared" si="567"/>
        <v>0</v>
      </c>
      <c r="AV1038" s="2">
        <f t="shared" si="568"/>
        <v>0</v>
      </c>
      <c r="AW1038" s="2">
        <f t="shared" si="569"/>
        <v>0</v>
      </c>
      <c r="AX1038" s="2">
        <f t="shared" si="550"/>
        <v>0</v>
      </c>
      <c r="AY1038" s="2">
        <f t="shared" si="570"/>
        <v>0</v>
      </c>
      <c r="AZ1038" s="145" t="e">
        <f t="shared" si="571"/>
        <v>#N/A</v>
      </c>
      <c r="BA1038" s="145" t="e">
        <f t="shared" si="572"/>
        <v>#N/A</v>
      </c>
      <c r="BB1038" s="145">
        <f t="shared" si="573"/>
        <v>2.083333333333337E-2</v>
      </c>
      <c r="BC1038" s="2">
        <f>IF(AM1038,
  IF(AND(AL1038=$J$31,_xlfn.DAYS(AH1038,DATE(AI1038,1,1))&lt;7),
    MAX(0,EINSTELLUNGEN!$D$12+1-WEEKDAY(DATE(EINSTELLUNGEN!$D$9,EINSTELLUNGEN!$D$10,1),2)),
    IF(AL1038=$J$33,
      MIN(EINSTELLUNGEN!$D$12,WEEKDAY(DATE(EINSTELLUNGEN!$D$9,12,31),2)),
      EINSTELLUNGEN!$D$12
  )) - SUMIF(AL$50:AL$2500,"="&amp;AL1038,AX$50:AX$2500),
  0)</f>
        <v>3</v>
      </c>
      <c r="BD1038" s="2">
        <f t="shared" si="574"/>
        <v>0.33333333333333331</v>
      </c>
      <c r="BE1038" s="2">
        <f t="shared" si="575"/>
        <v>0</v>
      </c>
    </row>
    <row r="1039" spans="1:57" ht="10.5" customHeight="1">
      <c r="A1039" s="1" t="str">
        <f t="shared" ca="1" si="551"/>
        <v/>
      </c>
      <c r="B1039" s="1" t="str">
        <f t="shared" ca="1" si="552"/>
        <v/>
      </c>
      <c r="C1039" s="1" t="str">
        <f t="shared" ca="1" si="553"/>
        <v/>
      </c>
      <c r="D1039" s="1" t="str">
        <f t="shared" ca="1" si="554"/>
        <v/>
      </c>
      <c r="F1039" s="10"/>
      <c r="G1039" s="136" t="str">
        <f t="shared" si="555"/>
        <v/>
      </c>
      <c r="H1039" s="27"/>
      <c r="I1039" s="28"/>
      <c r="J1039" s="28"/>
      <c r="K1039" s="29"/>
      <c r="L1039" s="136"/>
      <c r="M1039" s="136"/>
      <c r="N1039" s="136"/>
      <c r="O1039" s="26" t="str">
        <f t="shared" si="556"/>
        <v/>
      </c>
      <c r="P1039" s="218" t="str">
        <f t="shared" si="557"/>
        <v/>
      </c>
      <c r="Q1039" s="26" t="str">
        <f t="shared" si="558"/>
        <v/>
      </c>
      <c r="R1039" s="22"/>
      <c r="S1039" s="99"/>
      <c r="T1039" s="10"/>
      <c r="U1039" s="229" t="str">
        <f t="shared" si="559"/>
        <v/>
      </c>
      <c r="V1039" s="230"/>
      <c r="W1039" s="230"/>
      <c r="X1039" s="230"/>
      <c r="Y1039" s="230"/>
      <c r="Z1039" s="22" t="str">
        <f>""</f>
        <v/>
      </c>
      <c r="AB1039" s="23" t="str">
        <f t="shared" si="560"/>
        <v/>
      </c>
      <c r="AC1039" s="2" t="b">
        <f>COUNT(Q1039:Q$2500)&gt;0</f>
        <v>0</v>
      </c>
      <c r="AD1039" s="2" t="b">
        <f t="shared" si="543"/>
        <v>0</v>
      </c>
      <c r="AE1039" s="2" t="b">
        <f t="shared" si="544"/>
        <v>0</v>
      </c>
      <c r="AF1039" s="2" t="b">
        <f t="shared" si="545"/>
        <v>0</v>
      </c>
      <c r="AG1039" s="2" t="b">
        <f>OR(
  AND(AC1039,NOT(AC1040)),
  AND(AF1039,WEEKDAY(AH1038,2)=EINSTELLUNGEN!$D$12),
  AND(AF1039,AH1039=$J$35)
)</f>
        <v>0</v>
      </c>
      <c r="AH1039" s="2">
        <f>IF(AE1039,AH1038+IF(WEEKDAY(AH1038+1,2)&lt;=EINSTELLUNGEN!$D$12,1,$J$36),AH1038)</f>
        <v>42020</v>
      </c>
      <c r="AI1039" s="2">
        <f t="shared" si="546"/>
        <v>2019</v>
      </c>
      <c r="AJ1039" s="2">
        <f t="shared" si="547"/>
        <v>201901</v>
      </c>
      <c r="AK1039" s="2">
        <f t="shared" si="548"/>
        <v>201901</v>
      </c>
      <c r="AL1039" s="2">
        <f t="shared" si="576"/>
        <v>201903</v>
      </c>
      <c r="AM1039" s="2" t="b">
        <f t="shared" si="549"/>
        <v>1</v>
      </c>
      <c r="AN1039" s="4" t="e">
        <f t="shared" si="561"/>
        <v>#N/A</v>
      </c>
      <c r="AO1039" s="4" t="e">
        <f t="shared" si="562"/>
        <v>#N/A</v>
      </c>
      <c r="AP1039" s="2" t="str">
        <f>IF(AD1039,
  IF(ISBLANK(H1039),
    AP1038,
    IF(LEN(H1039)=1,
      IF(OR(UPPER(H1039)="A",UPPER(H1039)="I"),
        EINSTELLUNGEN!$D$21,
        IF(OR(UPPER(H1039)="B",UPPER(H1039)="M"),
          EINSTELLUNGEN!$D$22,
          IF(OR(UPPER(H1039)="C",UPPER(H1039)="S"),
            EINSTELLUNGEN!$D$23,
            IF(UPPER(H1039)="D",
              EINSTELLUNGEN!$D$24,
              IF(UPPER(H1039)="E",
                EINSTELLUNGEN!$D$25,
                UPPER(H1039)))))),
      IF(ISNUMBER(H1039),
        EINSTELLUNGEN!$D$20&amp;H1039,
        UPPER(H1039)))),
  "")</f>
        <v/>
      </c>
      <c r="AQ1039" s="2" t="str">
        <f t="shared" si="563"/>
        <v/>
      </c>
      <c r="AR1039" s="2">
        <f t="shared" si="564"/>
        <v>0</v>
      </c>
      <c r="AS1039" s="145">
        <f t="shared" si="565"/>
        <v>0.33333333333333331</v>
      </c>
      <c r="AT1039" s="2">
        <f t="shared" si="566"/>
        <v>0</v>
      </c>
      <c r="AU1039" s="2">
        <f t="shared" si="567"/>
        <v>0</v>
      </c>
      <c r="AV1039" s="2">
        <f t="shared" si="568"/>
        <v>0</v>
      </c>
      <c r="AW1039" s="2">
        <f t="shared" si="569"/>
        <v>0</v>
      </c>
      <c r="AX1039" s="2">
        <f t="shared" si="550"/>
        <v>0</v>
      </c>
      <c r="AY1039" s="2">
        <f t="shared" si="570"/>
        <v>0</v>
      </c>
      <c r="AZ1039" s="145" t="e">
        <f t="shared" si="571"/>
        <v>#N/A</v>
      </c>
      <c r="BA1039" s="145" t="e">
        <f t="shared" si="572"/>
        <v>#N/A</v>
      </c>
      <c r="BB1039" s="145">
        <f t="shared" si="573"/>
        <v>2.083333333333337E-2</v>
      </c>
      <c r="BC1039" s="2">
        <f>IF(AM1039,
  IF(AND(AL1039=$J$31,_xlfn.DAYS(AH1039,DATE(AI1039,1,1))&lt;7),
    MAX(0,EINSTELLUNGEN!$D$12+1-WEEKDAY(DATE(EINSTELLUNGEN!$D$9,EINSTELLUNGEN!$D$10,1),2)),
    IF(AL1039=$J$33,
      MIN(EINSTELLUNGEN!$D$12,WEEKDAY(DATE(EINSTELLUNGEN!$D$9,12,31),2)),
      EINSTELLUNGEN!$D$12
  )) - SUMIF(AL$50:AL$2500,"="&amp;AL1039,AX$50:AX$2500),
  0)</f>
        <v>3</v>
      </c>
      <c r="BD1039" s="2">
        <f t="shared" si="574"/>
        <v>0.33333333333333331</v>
      </c>
      <c r="BE1039" s="2">
        <f t="shared" si="575"/>
        <v>0</v>
      </c>
    </row>
    <row r="1040" spans="1:57" ht="10.5" customHeight="1">
      <c r="A1040" s="1" t="str">
        <f t="shared" ca="1" si="551"/>
        <v/>
      </c>
      <c r="B1040" s="1" t="str">
        <f t="shared" ca="1" si="552"/>
        <v/>
      </c>
      <c r="C1040" s="1" t="str">
        <f t="shared" ca="1" si="553"/>
        <v/>
      </c>
      <c r="D1040" s="1" t="str">
        <f t="shared" ca="1" si="554"/>
        <v/>
      </c>
      <c r="F1040" s="10"/>
      <c r="G1040" s="136" t="str">
        <f t="shared" si="555"/>
        <v/>
      </c>
      <c r="H1040" s="27"/>
      <c r="I1040" s="28"/>
      <c r="J1040" s="28"/>
      <c r="K1040" s="29"/>
      <c r="L1040" s="136"/>
      <c r="M1040" s="136"/>
      <c r="N1040" s="136"/>
      <c r="O1040" s="26" t="str">
        <f t="shared" si="556"/>
        <v/>
      </c>
      <c r="P1040" s="218" t="str">
        <f t="shared" si="557"/>
        <v/>
      </c>
      <c r="Q1040" s="26" t="str">
        <f t="shared" si="558"/>
        <v/>
      </c>
      <c r="R1040" s="22"/>
      <c r="S1040" s="99"/>
      <c r="T1040" s="10"/>
      <c r="U1040" s="229" t="str">
        <f t="shared" si="559"/>
        <v/>
      </c>
      <c r="V1040" s="230"/>
      <c r="W1040" s="230"/>
      <c r="X1040" s="230"/>
      <c r="Y1040" s="230"/>
      <c r="Z1040" s="22" t="str">
        <f>""</f>
        <v/>
      </c>
      <c r="AB1040" s="23" t="str">
        <f t="shared" si="560"/>
        <v/>
      </c>
      <c r="AC1040" s="2" t="b">
        <f>COUNT(Q1040:Q$2500)&gt;0</f>
        <v>0</v>
      </c>
      <c r="AD1040" s="2" t="b">
        <f t="shared" si="543"/>
        <v>0</v>
      </c>
      <c r="AE1040" s="2" t="b">
        <f t="shared" si="544"/>
        <v>0</v>
      </c>
      <c r="AF1040" s="2" t="b">
        <f t="shared" si="545"/>
        <v>0</v>
      </c>
      <c r="AG1040" s="2" t="b">
        <f>OR(
  AND(AC1040,NOT(AC1041)),
  AND(AF1040,WEEKDAY(AH1039,2)=EINSTELLUNGEN!$D$12),
  AND(AF1040,AH1040=$J$35)
)</f>
        <v>0</v>
      </c>
      <c r="AH1040" s="2">
        <f>IF(AE1040,AH1039+IF(WEEKDAY(AH1039+1,2)&lt;=EINSTELLUNGEN!$D$12,1,$J$36),AH1039)</f>
        <v>42020</v>
      </c>
      <c r="AI1040" s="2">
        <f t="shared" si="546"/>
        <v>2019</v>
      </c>
      <c r="AJ1040" s="2">
        <f t="shared" si="547"/>
        <v>201901</v>
      </c>
      <c r="AK1040" s="2">
        <f t="shared" si="548"/>
        <v>201901</v>
      </c>
      <c r="AL1040" s="2">
        <f t="shared" si="576"/>
        <v>201903</v>
      </c>
      <c r="AM1040" s="2" t="b">
        <f t="shared" si="549"/>
        <v>1</v>
      </c>
      <c r="AN1040" s="4" t="e">
        <f t="shared" si="561"/>
        <v>#N/A</v>
      </c>
      <c r="AO1040" s="4" t="e">
        <f t="shared" si="562"/>
        <v>#N/A</v>
      </c>
      <c r="AP1040" s="2" t="str">
        <f>IF(AD1040,
  IF(ISBLANK(H1040),
    AP1039,
    IF(LEN(H1040)=1,
      IF(OR(UPPER(H1040)="A",UPPER(H1040)="I"),
        EINSTELLUNGEN!$D$21,
        IF(OR(UPPER(H1040)="B",UPPER(H1040)="M"),
          EINSTELLUNGEN!$D$22,
          IF(OR(UPPER(H1040)="C",UPPER(H1040)="S"),
            EINSTELLUNGEN!$D$23,
            IF(UPPER(H1040)="D",
              EINSTELLUNGEN!$D$24,
              IF(UPPER(H1040)="E",
                EINSTELLUNGEN!$D$25,
                UPPER(H1040)))))),
      IF(ISNUMBER(H1040),
        EINSTELLUNGEN!$D$20&amp;H1040,
        UPPER(H1040)))),
  "")</f>
        <v/>
      </c>
      <c r="AQ1040" s="2" t="str">
        <f t="shared" si="563"/>
        <v/>
      </c>
      <c r="AR1040" s="2">
        <f t="shared" si="564"/>
        <v>0</v>
      </c>
      <c r="AS1040" s="145">
        <f t="shared" si="565"/>
        <v>0.33333333333333331</v>
      </c>
      <c r="AT1040" s="2">
        <f t="shared" si="566"/>
        <v>0</v>
      </c>
      <c r="AU1040" s="2">
        <f t="shared" si="567"/>
        <v>0</v>
      </c>
      <c r="AV1040" s="2">
        <f t="shared" si="568"/>
        <v>0</v>
      </c>
      <c r="AW1040" s="2">
        <f t="shared" si="569"/>
        <v>0</v>
      </c>
      <c r="AX1040" s="2">
        <f t="shared" si="550"/>
        <v>0</v>
      </c>
      <c r="AY1040" s="2">
        <f t="shared" si="570"/>
        <v>0</v>
      </c>
      <c r="AZ1040" s="145" t="e">
        <f t="shared" si="571"/>
        <v>#N/A</v>
      </c>
      <c r="BA1040" s="145" t="e">
        <f t="shared" si="572"/>
        <v>#N/A</v>
      </c>
      <c r="BB1040" s="145">
        <f t="shared" si="573"/>
        <v>2.083333333333337E-2</v>
      </c>
      <c r="BC1040" s="2">
        <f>IF(AM1040,
  IF(AND(AL1040=$J$31,_xlfn.DAYS(AH1040,DATE(AI1040,1,1))&lt;7),
    MAX(0,EINSTELLUNGEN!$D$12+1-WEEKDAY(DATE(EINSTELLUNGEN!$D$9,EINSTELLUNGEN!$D$10,1),2)),
    IF(AL1040=$J$33,
      MIN(EINSTELLUNGEN!$D$12,WEEKDAY(DATE(EINSTELLUNGEN!$D$9,12,31),2)),
      EINSTELLUNGEN!$D$12
  )) - SUMIF(AL$50:AL$2500,"="&amp;AL1040,AX$50:AX$2500),
  0)</f>
        <v>3</v>
      </c>
      <c r="BD1040" s="2">
        <f t="shared" si="574"/>
        <v>0.33333333333333331</v>
      </c>
      <c r="BE1040" s="2">
        <f t="shared" si="575"/>
        <v>0</v>
      </c>
    </row>
    <row r="1041" spans="1:57" ht="10.5" customHeight="1">
      <c r="A1041" s="1" t="str">
        <f t="shared" ca="1" si="551"/>
        <v/>
      </c>
      <c r="B1041" s="1" t="str">
        <f t="shared" ca="1" si="552"/>
        <v/>
      </c>
      <c r="C1041" s="1" t="str">
        <f t="shared" ca="1" si="553"/>
        <v/>
      </c>
      <c r="D1041" s="1" t="str">
        <f t="shared" ca="1" si="554"/>
        <v/>
      </c>
      <c r="F1041" s="10"/>
      <c r="G1041" s="136" t="str">
        <f t="shared" si="555"/>
        <v/>
      </c>
      <c r="H1041" s="27"/>
      <c r="I1041" s="28"/>
      <c r="J1041" s="28"/>
      <c r="K1041" s="29"/>
      <c r="L1041" s="136"/>
      <c r="M1041" s="136"/>
      <c r="N1041" s="136"/>
      <c r="O1041" s="26" t="str">
        <f t="shared" si="556"/>
        <v/>
      </c>
      <c r="P1041" s="218" t="str">
        <f t="shared" si="557"/>
        <v/>
      </c>
      <c r="Q1041" s="26" t="str">
        <f t="shared" si="558"/>
        <v/>
      </c>
      <c r="R1041" s="22"/>
      <c r="S1041" s="99"/>
      <c r="T1041" s="10"/>
      <c r="U1041" s="229" t="str">
        <f t="shared" si="559"/>
        <v/>
      </c>
      <c r="V1041" s="230"/>
      <c r="W1041" s="230"/>
      <c r="X1041" s="230"/>
      <c r="Y1041" s="230"/>
      <c r="Z1041" s="22" t="str">
        <f>""</f>
        <v/>
      </c>
      <c r="AB1041" s="23" t="str">
        <f t="shared" si="560"/>
        <v/>
      </c>
      <c r="AC1041" s="2" t="b">
        <f>COUNT(Q1041:Q$2500)&gt;0</f>
        <v>0</v>
      </c>
      <c r="AD1041" s="2" t="b">
        <f t="shared" si="543"/>
        <v>0</v>
      </c>
      <c r="AE1041" s="2" t="b">
        <f t="shared" si="544"/>
        <v>0</v>
      </c>
      <c r="AF1041" s="2" t="b">
        <f t="shared" si="545"/>
        <v>0</v>
      </c>
      <c r="AG1041" s="2" t="b">
        <f>OR(
  AND(AC1041,NOT(AC1042)),
  AND(AF1041,WEEKDAY(AH1040,2)=EINSTELLUNGEN!$D$12),
  AND(AF1041,AH1041=$J$35)
)</f>
        <v>0</v>
      </c>
      <c r="AH1041" s="2">
        <f>IF(AE1041,AH1040+IF(WEEKDAY(AH1040+1,2)&lt;=EINSTELLUNGEN!$D$12,1,$J$36),AH1040)</f>
        <v>42020</v>
      </c>
      <c r="AI1041" s="2">
        <f t="shared" si="546"/>
        <v>2019</v>
      </c>
      <c r="AJ1041" s="2">
        <f t="shared" si="547"/>
        <v>201901</v>
      </c>
      <c r="AK1041" s="2">
        <f t="shared" si="548"/>
        <v>201901</v>
      </c>
      <c r="AL1041" s="2">
        <f t="shared" si="576"/>
        <v>201903</v>
      </c>
      <c r="AM1041" s="2" t="b">
        <f t="shared" si="549"/>
        <v>1</v>
      </c>
      <c r="AN1041" s="4" t="e">
        <f t="shared" si="561"/>
        <v>#N/A</v>
      </c>
      <c r="AO1041" s="4" t="e">
        <f t="shared" si="562"/>
        <v>#N/A</v>
      </c>
      <c r="AP1041" s="2" t="str">
        <f>IF(AD1041,
  IF(ISBLANK(H1041),
    AP1040,
    IF(LEN(H1041)=1,
      IF(OR(UPPER(H1041)="A",UPPER(H1041)="I"),
        EINSTELLUNGEN!$D$21,
        IF(OR(UPPER(H1041)="B",UPPER(H1041)="M"),
          EINSTELLUNGEN!$D$22,
          IF(OR(UPPER(H1041)="C",UPPER(H1041)="S"),
            EINSTELLUNGEN!$D$23,
            IF(UPPER(H1041)="D",
              EINSTELLUNGEN!$D$24,
              IF(UPPER(H1041)="E",
                EINSTELLUNGEN!$D$25,
                UPPER(H1041)))))),
      IF(ISNUMBER(H1041),
        EINSTELLUNGEN!$D$20&amp;H1041,
        UPPER(H1041)))),
  "")</f>
        <v/>
      </c>
      <c r="AQ1041" s="2" t="str">
        <f t="shared" si="563"/>
        <v/>
      </c>
      <c r="AR1041" s="2">
        <f t="shared" si="564"/>
        <v>0</v>
      </c>
      <c r="AS1041" s="145">
        <f t="shared" si="565"/>
        <v>0.33333333333333331</v>
      </c>
      <c r="AT1041" s="2">
        <f t="shared" si="566"/>
        <v>0</v>
      </c>
      <c r="AU1041" s="2">
        <f t="shared" si="567"/>
        <v>0</v>
      </c>
      <c r="AV1041" s="2">
        <f t="shared" si="568"/>
        <v>0</v>
      </c>
      <c r="AW1041" s="2">
        <f t="shared" si="569"/>
        <v>0</v>
      </c>
      <c r="AX1041" s="2">
        <f t="shared" si="550"/>
        <v>0</v>
      </c>
      <c r="AY1041" s="2">
        <f t="shared" si="570"/>
        <v>0</v>
      </c>
      <c r="AZ1041" s="145" t="e">
        <f t="shared" si="571"/>
        <v>#N/A</v>
      </c>
      <c r="BA1041" s="145" t="e">
        <f t="shared" si="572"/>
        <v>#N/A</v>
      </c>
      <c r="BB1041" s="145">
        <f t="shared" si="573"/>
        <v>2.083333333333337E-2</v>
      </c>
      <c r="BC1041" s="2">
        <f>IF(AM1041,
  IF(AND(AL1041=$J$31,_xlfn.DAYS(AH1041,DATE(AI1041,1,1))&lt;7),
    MAX(0,EINSTELLUNGEN!$D$12+1-WEEKDAY(DATE(EINSTELLUNGEN!$D$9,EINSTELLUNGEN!$D$10,1),2)),
    IF(AL1041=$J$33,
      MIN(EINSTELLUNGEN!$D$12,WEEKDAY(DATE(EINSTELLUNGEN!$D$9,12,31),2)),
      EINSTELLUNGEN!$D$12
  )) - SUMIF(AL$50:AL$2500,"="&amp;AL1041,AX$50:AX$2500),
  0)</f>
        <v>3</v>
      </c>
      <c r="BD1041" s="2">
        <f t="shared" si="574"/>
        <v>0.33333333333333331</v>
      </c>
      <c r="BE1041" s="2">
        <f t="shared" si="575"/>
        <v>0</v>
      </c>
    </row>
    <row r="1042" spans="1:57" ht="10.5" customHeight="1">
      <c r="A1042" s="1" t="str">
        <f t="shared" ca="1" si="551"/>
        <v/>
      </c>
      <c r="B1042" s="1" t="str">
        <f t="shared" ca="1" si="552"/>
        <v/>
      </c>
      <c r="C1042" s="1" t="str">
        <f t="shared" ca="1" si="553"/>
        <v/>
      </c>
      <c r="D1042" s="1" t="str">
        <f t="shared" ca="1" si="554"/>
        <v/>
      </c>
      <c r="F1042" s="10"/>
      <c r="G1042" s="136" t="str">
        <f t="shared" si="555"/>
        <v/>
      </c>
      <c r="H1042" s="27"/>
      <c r="I1042" s="28"/>
      <c r="J1042" s="28"/>
      <c r="K1042" s="29"/>
      <c r="L1042" s="136"/>
      <c r="M1042" s="136"/>
      <c r="N1042" s="136"/>
      <c r="O1042" s="26" t="str">
        <f t="shared" si="556"/>
        <v/>
      </c>
      <c r="P1042" s="218" t="str">
        <f t="shared" si="557"/>
        <v/>
      </c>
      <c r="Q1042" s="26" t="str">
        <f t="shared" si="558"/>
        <v/>
      </c>
      <c r="R1042" s="22"/>
      <c r="S1042" s="99"/>
      <c r="T1042" s="10"/>
      <c r="U1042" s="229" t="str">
        <f t="shared" si="559"/>
        <v/>
      </c>
      <c r="V1042" s="230"/>
      <c r="W1042" s="230"/>
      <c r="X1042" s="230"/>
      <c r="Y1042" s="230"/>
      <c r="Z1042" s="22" t="str">
        <f>""</f>
        <v/>
      </c>
      <c r="AB1042" s="23" t="str">
        <f t="shared" si="560"/>
        <v/>
      </c>
      <c r="AC1042" s="2" t="b">
        <f>COUNT(Q1042:Q$2500)&gt;0</f>
        <v>0</v>
      </c>
      <c r="AD1042" s="2" t="b">
        <f t="shared" si="543"/>
        <v>0</v>
      </c>
      <c r="AE1042" s="2" t="b">
        <f t="shared" si="544"/>
        <v>0</v>
      </c>
      <c r="AF1042" s="2" t="b">
        <f t="shared" si="545"/>
        <v>0</v>
      </c>
      <c r="AG1042" s="2" t="b">
        <f>OR(
  AND(AC1042,NOT(AC1043)),
  AND(AF1042,WEEKDAY(AH1041,2)=EINSTELLUNGEN!$D$12),
  AND(AF1042,AH1042=$J$35)
)</f>
        <v>0</v>
      </c>
      <c r="AH1042" s="2">
        <f>IF(AE1042,AH1041+IF(WEEKDAY(AH1041+1,2)&lt;=EINSTELLUNGEN!$D$12,1,$J$36),AH1041)</f>
        <v>42020</v>
      </c>
      <c r="AI1042" s="2">
        <f t="shared" si="546"/>
        <v>2019</v>
      </c>
      <c r="AJ1042" s="2">
        <f t="shared" si="547"/>
        <v>201901</v>
      </c>
      <c r="AK1042" s="2">
        <f t="shared" si="548"/>
        <v>201901</v>
      </c>
      <c r="AL1042" s="2">
        <f t="shared" si="576"/>
        <v>201903</v>
      </c>
      <c r="AM1042" s="2" t="b">
        <f t="shared" si="549"/>
        <v>1</v>
      </c>
      <c r="AN1042" s="4" t="e">
        <f t="shared" si="561"/>
        <v>#N/A</v>
      </c>
      <c r="AO1042" s="4" t="e">
        <f t="shared" si="562"/>
        <v>#N/A</v>
      </c>
      <c r="AP1042" s="2" t="str">
        <f>IF(AD1042,
  IF(ISBLANK(H1042),
    AP1041,
    IF(LEN(H1042)=1,
      IF(OR(UPPER(H1042)="A",UPPER(H1042)="I"),
        EINSTELLUNGEN!$D$21,
        IF(OR(UPPER(H1042)="B",UPPER(H1042)="M"),
          EINSTELLUNGEN!$D$22,
          IF(OR(UPPER(H1042)="C",UPPER(H1042)="S"),
            EINSTELLUNGEN!$D$23,
            IF(UPPER(H1042)="D",
              EINSTELLUNGEN!$D$24,
              IF(UPPER(H1042)="E",
                EINSTELLUNGEN!$D$25,
                UPPER(H1042)))))),
      IF(ISNUMBER(H1042),
        EINSTELLUNGEN!$D$20&amp;H1042,
        UPPER(H1042)))),
  "")</f>
        <v/>
      </c>
      <c r="AQ1042" s="2" t="str">
        <f t="shared" si="563"/>
        <v/>
      </c>
      <c r="AR1042" s="2">
        <f t="shared" si="564"/>
        <v>0</v>
      </c>
      <c r="AS1042" s="145">
        <f t="shared" si="565"/>
        <v>0.33333333333333331</v>
      </c>
      <c r="AT1042" s="2">
        <f t="shared" si="566"/>
        <v>0</v>
      </c>
      <c r="AU1042" s="2">
        <f t="shared" si="567"/>
        <v>0</v>
      </c>
      <c r="AV1042" s="2">
        <f t="shared" si="568"/>
        <v>0</v>
      </c>
      <c r="AW1042" s="2">
        <f t="shared" si="569"/>
        <v>0</v>
      </c>
      <c r="AX1042" s="2">
        <f t="shared" si="550"/>
        <v>0</v>
      </c>
      <c r="AY1042" s="2">
        <f t="shared" si="570"/>
        <v>0</v>
      </c>
      <c r="AZ1042" s="145" t="e">
        <f t="shared" si="571"/>
        <v>#N/A</v>
      </c>
      <c r="BA1042" s="145" t="e">
        <f t="shared" si="572"/>
        <v>#N/A</v>
      </c>
      <c r="BB1042" s="145">
        <f t="shared" si="573"/>
        <v>2.083333333333337E-2</v>
      </c>
      <c r="BC1042" s="2">
        <f>IF(AM1042,
  IF(AND(AL1042=$J$31,_xlfn.DAYS(AH1042,DATE(AI1042,1,1))&lt;7),
    MAX(0,EINSTELLUNGEN!$D$12+1-WEEKDAY(DATE(EINSTELLUNGEN!$D$9,EINSTELLUNGEN!$D$10,1),2)),
    IF(AL1042=$J$33,
      MIN(EINSTELLUNGEN!$D$12,WEEKDAY(DATE(EINSTELLUNGEN!$D$9,12,31),2)),
      EINSTELLUNGEN!$D$12
  )) - SUMIF(AL$50:AL$2500,"="&amp;AL1042,AX$50:AX$2500),
  0)</f>
        <v>3</v>
      </c>
      <c r="BD1042" s="2">
        <f t="shared" si="574"/>
        <v>0.33333333333333331</v>
      </c>
      <c r="BE1042" s="2">
        <f t="shared" si="575"/>
        <v>0</v>
      </c>
    </row>
    <row r="1043" spans="1:57" ht="10.5" customHeight="1">
      <c r="A1043" s="1" t="str">
        <f t="shared" ca="1" si="551"/>
        <v/>
      </c>
      <c r="B1043" s="1" t="str">
        <f t="shared" ca="1" si="552"/>
        <v/>
      </c>
      <c r="C1043" s="1" t="str">
        <f t="shared" ca="1" si="553"/>
        <v/>
      </c>
      <c r="D1043" s="1" t="str">
        <f t="shared" ca="1" si="554"/>
        <v/>
      </c>
      <c r="F1043" s="10"/>
      <c r="G1043" s="136" t="str">
        <f t="shared" si="555"/>
        <v/>
      </c>
      <c r="H1043" s="27"/>
      <c r="I1043" s="28"/>
      <c r="J1043" s="28"/>
      <c r="K1043" s="29"/>
      <c r="L1043" s="136"/>
      <c r="M1043" s="136"/>
      <c r="N1043" s="136"/>
      <c r="O1043" s="26" t="str">
        <f t="shared" si="556"/>
        <v/>
      </c>
      <c r="P1043" s="218" t="str">
        <f t="shared" si="557"/>
        <v/>
      </c>
      <c r="Q1043" s="26" t="str">
        <f t="shared" si="558"/>
        <v/>
      </c>
      <c r="R1043" s="22"/>
      <c r="S1043" s="99"/>
      <c r="T1043" s="10"/>
      <c r="U1043" s="229" t="str">
        <f t="shared" si="559"/>
        <v/>
      </c>
      <c r="V1043" s="230"/>
      <c r="W1043" s="230"/>
      <c r="X1043" s="230"/>
      <c r="Y1043" s="230"/>
      <c r="Z1043" s="22" t="str">
        <f>""</f>
        <v/>
      </c>
      <c r="AB1043" s="23" t="str">
        <f t="shared" si="560"/>
        <v/>
      </c>
      <c r="AC1043" s="2" t="b">
        <f>COUNT(Q1043:Q$2500)&gt;0</f>
        <v>0</v>
      </c>
      <c r="AD1043" s="2" t="b">
        <f t="shared" si="543"/>
        <v>0</v>
      </c>
      <c r="AE1043" s="2" t="b">
        <f t="shared" si="544"/>
        <v>0</v>
      </c>
      <c r="AF1043" s="2" t="b">
        <f t="shared" si="545"/>
        <v>0</v>
      </c>
      <c r="AG1043" s="2" t="b">
        <f>OR(
  AND(AC1043,NOT(AC1044)),
  AND(AF1043,WEEKDAY(AH1042,2)=EINSTELLUNGEN!$D$12),
  AND(AF1043,AH1043=$J$35)
)</f>
        <v>0</v>
      </c>
      <c r="AH1043" s="2">
        <f>IF(AE1043,AH1042+IF(WEEKDAY(AH1042+1,2)&lt;=EINSTELLUNGEN!$D$12,1,$J$36),AH1042)</f>
        <v>42020</v>
      </c>
      <c r="AI1043" s="2">
        <f t="shared" si="546"/>
        <v>2019</v>
      </c>
      <c r="AJ1043" s="2">
        <f t="shared" si="547"/>
        <v>201901</v>
      </c>
      <c r="AK1043" s="2">
        <f t="shared" si="548"/>
        <v>201901</v>
      </c>
      <c r="AL1043" s="2">
        <f t="shared" si="576"/>
        <v>201903</v>
      </c>
      <c r="AM1043" s="2" t="b">
        <f t="shared" si="549"/>
        <v>1</v>
      </c>
      <c r="AN1043" s="4" t="e">
        <f t="shared" si="561"/>
        <v>#N/A</v>
      </c>
      <c r="AO1043" s="4" t="e">
        <f t="shared" si="562"/>
        <v>#N/A</v>
      </c>
      <c r="AP1043" s="2" t="str">
        <f>IF(AD1043,
  IF(ISBLANK(H1043),
    AP1042,
    IF(LEN(H1043)=1,
      IF(OR(UPPER(H1043)="A",UPPER(H1043)="I"),
        EINSTELLUNGEN!$D$21,
        IF(OR(UPPER(H1043)="B",UPPER(H1043)="M"),
          EINSTELLUNGEN!$D$22,
          IF(OR(UPPER(H1043)="C",UPPER(H1043)="S"),
            EINSTELLUNGEN!$D$23,
            IF(UPPER(H1043)="D",
              EINSTELLUNGEN!$D$24,
              IF(UPPER(H1043)="E",
                EINSTELLUNGEN!$D$25,
                UPPER(H1043)))))),
      IF(ISNUMBER(H1043),
        EINSTELLUNGEN!$D$20&amp;H1043,
        UPPER(H1043)))),
  "")</f>
        <v/>
      </c>
      <c r="AQ1043" s="2" t="str">
        <f t="shared" si="563"/>
        <v/>
      </c>
      <c r="AR1043" s="2">
        <f t="shared" si="564"/>
        <v>0</v>
      </c>
      <c r="AS1043" s="145">
        <f t="shared" si="565"/>
        <v>0.33333333333333331</v>
      </c>
      <c r="AT1043" s="2">
        <f t="shared" si="566"/>
        <v>0</v>
      </c>
      <c r="AU1043" s="2">
        <f t="shared" si="567"/>
        <v>0</v>
      </c>
      <c r="AV1043" s="2">
        <f t="shared" si="568"/>
        <v>0</v>
      </c>
      <c r="AW1043" s="2">
        <f t="shared" si="569"/>
        <v>0</v>
      </c>
      <c r="AX1043" s="2">
        <f t="shared" si="550"/>
        <v>0</v>
      </c>
      <c r="AY1043" s="2">
        <f t="shared" si="570"/>
        <v>0</v>
      </c>
      <c r="AZ1043" s="145" t="e">
        <f t="shared" si="571"/>
        <v>#N/A</v>
      </c>
      <c r="BA1043" s="145" t="e">
        <f t="shared" si="572"/>
        <v>#N/A</v>
      </c>
      <c r="BB1043" s="145">
        <f t="shared" si="573"/>
        <v>2.083333333333337E-2</v>
      </c>
      <c r="BC1043" s="2">
        <f>IF(AM1043,
  IF(AND(AL1043=$J$31,_xlfn.DAYS(AH1043,DATE(AI1043,1,1))&lt;7),
    MAX(0,EINSTELLUNGEN!$D$12+1-WEEKDAY(DATE(EINSTELLUNGEN!$D$9,EINSTELLUNGEN!$D$10,1),2)),
    IF(AL1043=$J$33,
      MIN(EINSTELLUNGEN!$D$12,WEEKDAY(DATE(EINSTELLUNGEN!$D$9,12,31),2)),
      EINSTELLUNGEN!$D$12
  )) - SUMIF(AL$50:AL$2500,"="&amp;AL1043,AX$50:AX$2500),
  0)</f>
        <v>3</v>
      </c>
      <c r="BD1043" s="2">
        <f t="shared" si="574"/>
        <v>0.33333333333333331</v>
      </c>
      <c r="BE1043" s="2">
        <f t="shared" si="575"/>
        <v>0</v>
      </c>
    </row>
    <row r="1044" spans="1:57" ht="10.5" customHeight="1">
      <c r="A1044" s="1" t="str">
        <f t="shared" ca="1" si="551"/>
        <v/>
      </c>
      <c r="B1044" s="1" t="str">
        <f t="shared" ca="1" si="552"/>
        <v/>
      </c>
      <c r="C1044" s="1" t="str">
        <f t="shared" ca="1" si="553"/>
        <v/>
      </c>
      <c r="D1044" s="1" t="str">
        <f t="shared" ca="1" si="554"/>
        <v/>
      </c>
      <c r="F1044" s="10"/>
      <c r="G1044" s="136" t="str">
        <f t="shared" si="555"/>
        <v/>
      </c>
      <c r="H1044" s="27"/>
      <c r="I1044" s="28"/>
      <c r="J1044" s="28"/>
      <c r="K1044" s="29"/>
      <c r="L1044" s="136"/>
      <c r="M1044" s="136"/>
      <c r="N1044" s="136"/>
      <c r="O1044" s="26" t="str">
        <f t="shared" si="556"/>
        <v/>
      </c>
      <c r="P1044" s="218" t="str">
        <f t="shared" si="557"/>
        <v/>
      </c>
      <c r="Q1044" s="26" t="str">
        <f t="shared" si="558"/>
        <v/>
      </c>
      <c r="R1044" s="22"/>
      <c r="S1044" s="99"/>
      <c r="T1044" s="10"/>
      <c r="U1044" s="229" t="str">
        <f t="shared" si="559"/>
        <v/>
      </c>
      <c r="V1044" s="230"/>
      <c r="W1044" s="230"/>
      <c r="X1044" s="230"/>
      <c r="Y1044" s="230"/>
      <c r="Z1044" s="22" t="str">
        <f>""</f>
        <v/>
      </c>
      <c r="AB1044" s="23" t="str">
        <f t="shared" si="560"/>
        <v/>
      </c>
      <c r="AC1044" s="2" t="b">
        <f>COUNT(Q1044:Q$2500)&gt;0</f>
        <v>0</v>
      </c>
      <c r="AD1044" s="2" t="b">
        <f t="shared" si="543"/>
        <v>0</v>
      </c>
      <c r="AE1044" s="2" t="b">
        <f t="shared" si="544"/>
        <v>0</v>
      </c>
      <c r="AF1044" s="2" t="b">
        <f t="shared" si="545"/>
        <v>0</v>
      </c>
      <c r="AG1044" s="2" t="b">
        <f>OR(
  AND(AC1044,NOT(AC1045)),
  AND(AF1044,WEEKDAY(AH1043,2)=EINSTELLUNGEN!$D$12),
  AND(AF1044,AH1044=$J$35)
)</f>
        <v>0</v>
      </c>
      <c r="AH1044" s="2">
        <f>IF(AE1044,AH1043+IF(WEEKDAY(AH1043+1,2)&lt;=EINSTELLUNGEN!$D$12,1,$J$36),AH1043)</f>
        <v>42020</v>
      </c>
      <c r="AI1044" s="2">
        <f t="shared" si="546"/>
        <v>2019</v>
      </c>
      <c r="AJ1044" s="2">
        <f t="shared" si="547"/>
        <v>201901</v>
      </c>
      <c r="AK1044" s="2">
        <f t="shared" si="548"/>
        <v>201901</v>
      </c>
      <c r="AL1044" s="2">
        <f t="shared" si="576"/>
        <v>201903</v>
      </c>
      <c r="AM1044" s="2" t="b">
        <f t="shared" si="549"/>
        <v>1</v>
      </c>
      <c r="AN1044" s="4" t="e">
        <f t="shared" si="561"/>
        <v>#N/A</v>
      </c>
      <c r="AO1044" s="4" t="e">
        <f t="shared" si="562"/>
        <v>#N/A</v>
      </c>
      <c r="AP1044" s="2" t="str">
        <f>IF(AD1044,
  IF(ISBLANK(H1044),
    AP1043,
    IF(LEN(H1044)=1,
      IF(OR(UPPER(H1044)="A",UPPER(H1044)="I"),
        EINSTELLUNGEN!$D$21,
        IF(OR(UPPER(H1044)="B",UPPER(H1044)="M"),
          EINSTELLUNGEN!$D$22,
          IF(OR(UPPER(H1044)="C",UPPER(H1044)="S"),
            EINSTELLUNGEN!$D$23,
            IF(UPPER(H1044)="D",
              EINSTELLUNGEN!$D$24,
              IF(UPPER(H1044)="E",
                EINSTELLUNGEN!$D$25,
                UPPER(H1044)))))),
      IF(ISNUMBER(H1044),
        EINSTELLUNGEN!$D$20&amp;H1044,
        UPPER(H1044)))),
  "")</f>
        <v/>
      </c>
      <c r="AQ1044" s="2" t="str">
        <f t="shared" si="563"/>
        <v/>
      </c>
      <c r="AR1044" s="2">
        <f t="shared" si="564"/>
        <v>0</v>
      </c>
      <c r="AS1044" s="145">
        <f t="shared" si="565"/>
        <v>0.33333333333333331</v>
      </c>
      <c r="AT1044" s="2">
        <f t="shared" si="566"/>
        <v>0</v>
      </c>
      <c r="AU1044" s="2">
        <f t="shared" si="567"/>
        <v>0</v>
      </c>
      <c r="AV1044" s="2">
        <f t="shared" si="568"/>
        <v>0</v>
      </c>
      <c r="AW1044" s="2">
        <f t="shared" si="569"/>
        <v>0</v>
      </c>
      <c r="AX1044" s="2">
        <f t="shared" si="550"/>
        <v>0</v>
      </c>
      <c r="AY1044" s="2">
        <f t="shared" si="570"/>
        <v>0</v>
      </c>
      <c r="AZ1044" s="145" t="e">
        <f t="shared" si="571"/>
        <v>#N/A</v>
      </c>
      <c r="BA1044" s="145" t="e">
        <f t="shared" si="572"/>
        <v>#N/A</v>
      </c>
      <c r="BB1044" s="145">
        <f t="shared" si="573"/>
        <v>2.083333333333337E-2</v>
      </c>
      <c r="BC1044" s="2">
        <f>IF(AM1044,
  IF(AND(AL1044=$J$31,_xlfn.DAYS(AH1044,DATE(AI1044,1,1))&lt;7),
    MAX(0,EINSTELLUNGEN!$D$12+1-WEEKDAY(DATE(EINSTELLUNGEN!$D$9,EINSTELLUNGEN!$D$10,1),2)),
    IF(AL1044=$J$33,
      MIN(EINSTELLUNGEN!$D$12,WEEKDAY(DATE(EINSTELLUNGEN!$D$9,12,31),2)),
      EINSTELLUNGEN!$D$12
  )) - SUMIF(AL$50:AL$2500,"="&amp;AL1044,AX$50:AX$2500),
  0)</f>
        <v>3</v>
      </c>
      <c r="BD1044" s="2">
        <f t="shared" si="574"/>
        <v>0.33333333333333331</v>
      </c>
      <c r="BE1044" s="2">
        <f t="shared" si="575"/>
        <v>0</v>
      </c>
    </row>
    <row r="1045" spans="1:57" ht="10.5" customHeight="1">
      <c r="A1045" s="1" t="str">
        <f t="shared" ca="1" si="551"/>
        <v/>
      </c>
      <c r="B1045" s="1" t="str">
        <f t="shared" ca="1" si="552"/>
        <v/>
      </c>
      <c r="C1045" s="1" t="str">
        <f t="shared" ca="1" si="553"/>
        <v/>
      </c>
      <c r="D1045" s="1" t="str">
        <f t="shared" ca="1" si="554"/>
        <v/>
      </c>
      <c r="F1045" s="10"/>
      <c r="G1045" s="136" t="str">
        <f t="shared" si="555"/>
        <v/>
      </c>
      <c r="H1045" s="27"/>
      <c r="I1045" s="28"/>
      <c r="J1045" s="28"/>
      <c r="K1045" s="29"/>
      <c r="L1045" s="136"/>
      <c r="M1045" s="136"/>
      <c r="N1045" s="136"/>
      <c r="O1045" s="26" t="str">
        <f t="shared" si="556"/>
        <v/>
      </c>
      <c r="P1045" s="218" t="str">
        <f t="shared" si="557"/>
        <v/>
      </c>
      <c r="Q1045" s="26" t="str">
        <f t="shared" si="558"/>
        <v/>
      </c>
      <c r="R1045" s="22"/>
      <c r="S1045" s="99"/>
      <c r="T1045" s="10"/>
      <c r="U1045" s="229" t="str">
        <f t="shared" si="559"/>
        <v/>
      </c>
      <c r="V1045" s="230"/>
      <c r="W1045" s="230"/>
      <c r="X1045" s="230"/>
      <c r="Y1045" s="230"/>
      <c r="Z1045" s="22" t="str">
        <f>""</f>
        <v/>
      </c>
      <c r="AB1045" s="23" t="str">
        <f t="shared" si="560"/>
        <v/>
      </c>
      <c r="AC1045" s="2" t="b">
        <f>COUNT(Q1045:Q$2500)&gt;0</f>
        <v>0</v>
      </c>
      <c r="AD1045" s="2" t="b">
        <f t="shared" si="543"/>
        <v>0</v>
      </c>
      <c r="AE1045" s="2" t="b">
        <f t="shared" si="544"/>
        <v>0</v>
      </c>
      <c r="AF1045" s="2" t="b">
        <f t="shared" si="545"/>
        <v>0</v>
      </c>
      <c r="AG1045" s="2" t="b">
        <f>OR(
  AND(AC1045,NOT(AC1046)),
  AND(AF1045,WEEKDAY(AH1044,2)=EINSTELLUNGEN!$D$12),
  AND(AF1045,AH1045=$J$35)
)</f>
        <v>0</v>
      </c>
      <c r="AH1045" s="2">
        <f>IF(AE1045,AH1044+IF(WEEKDAY(AH1044+1,2)&lt;=EINSTELLUNGEN!$D$12,1,$J$36),AH1044)</f>
        <v>42020</v>
      </c>
      <c r="AI1045" s="2">
        <f t="shared" si="546"/>
        <v>2019</v>
      </c>
      <c r="AJ1045" s="2">
        <f t="shared" si="547"/>
        <v>201901</v>
      </c>
      <c r="AK1045" s="2">
        <f t="shared" si="548"/>
        <v>201901</v>
      </c>
      <c r="AL1045" s="2">
        <f t="shared" si="576"/>
        <v>201903</v>
      </c>
      <c r="AM1045" s="2" t="b">
        <f t="shared" si="549"/>
        <v>1</v>
      </c>
      <c r="AN1045" s="4" t="e">
        <f t="shared" si="561"/>
        <v>#N/A</v>
      </c>
      <c r="AO1045" s="4" t="e">
        <f t="shared" si="562"/>
        <v>#N/A</v>
      </c>
      <c r="AP1045" s="2" t="str">
        <f>IF(AD1045,
  IF(ISBLANK(H1045),
    AP1044,
    IF(LEN(H1045)=1,
      IF(OR(UPPER(H1045)="A",UPPER(H1045)="I"),
        EINSTELLUNGEN!$D$21,
        IF(OR(UPPER(H1045)="B",UPPER(H1045)="M"),
          EINSTELLUNGEN!$D$22,
          IF(OR(UPPER(H1045)="C",UPPER(H1045)="S"),
            EINSTELLUNGEN!$D$23,
            IF(UPPER(H1045)="D",
              EINSTELLUNGEN!$D$24,
              IF(UPPER(H1045)="E",
                EINSTELLUNGEN!$D$25,
                UPPER(H1045)))))),
      IF(ISNUMBER(H1045),
        EINSTELLUNGEN!$D$20&amp;H1045,
        UPPER(H1045)))),
  "")</f>
        <v/>
      </c>
      <c r="AQ1045" s="2" t="str">
        <f t="shared" si="563"/>
        <v/>
      </c>
      <c r="AR1045" s="2">
        <f t="shared" si="564"/>
        <v>0</v>
      </c>
      <c r="AS1045" s="145">
        <f t="shared" si="565"/>
        <v>0.33333333333333331</v>
      </c>
      <c r="AT1045" s="2">
        <f t="shared" si="566"/>
        <v>0</v>
      </c>
      <c r="AU1045" s="2">
        <f t="shared" si="567"/>
        <v>0</v>
      </c>
      <c r="AV1045" s="2">
        <f t="shared" si="568"/>
        <v>0</v>
      </c>
      <c r="AW1045" s="2">
        <f t="shared" si="569"/>
        <v>0</v>
      </c>
      <c r="AX1045" s="2">
        <f t="shared" si="550"/>
        <v>0</v>
      </c>
      <c r="AY1045" s="2">
        <f t="shared" si="570"/>
        <v>0</v>
      </c>
      <c r="AZ1045" s="145" t="e">
        <f t="shared" si="571"/>
        <v>#N/A</v>
      </c>
      <c r="BA1045" s="145" t="e">
        <f t="shared" si="572"/>
        <v>#N/A</v>
      </c>
      <c r="BB1045" s="145">
        <f t="shared" si="573"/>
        <v>2.083333333333337E-2</v>
      </c>
      <c r="BC1045" s="2">
        <f>IF(AM1045,
  IF(AND(AL1045=$J$31,_xlfn.DAYS(AH1045,DATE(AI1045,1,1))&lt;7),
    MAX(0,EINSTELLUNGEN!$D$12+1-WEEKDAY(DATE(EINSTELLUNGEN!$D$9,EINSTELLUNGEN!$D$10,1),2)),
    IF(AL1045=$J$33,
      MIN(EINSTELLUNGEN!$D$12,WEEKDAY(DATE(EINSTELLUNGEN!$D$9,12,31),2)),
      EINSTELLUNGEN!$D$12
  )) - SUMIF(AL$50:AL$2500,"="&amp;AL1045,AX$50:AX$2500),
  0)</f>
        <v>3</v>
      </c>
      <c r="BD1045" s="2">
        <f t="shared" si="574"/>
        <v>0.33333333333333331</v>
      </c>
      <c r="BE1045" s="2">
        <f t="shared" si="575"/>
        <v>0</v>
      </c>
    </row>
    <row r="1046" spans="1:57" ht="10.5" customHeight="1">
      <c r="A1046" s="1" t="str">
        <f t="shared" ca="1" si="551"/>
        <v/>
      </c>
      <c r="B1046" s="1" t="str">
        <f t="shared" ca="1" si="552"/>
        <v/>
      </c>
      <c r="C1046" s="1" t="str">
        <f t="shared" ca="1" si="553"/>
        <v/>
      </c>
      <c r="D1046" s="1" t="str">
        <f t="shared" ca="1" si="554"/>
        <v/>
      </c>
      <c r="F1046" s="10"/>
      <c r="G1046" s="136" t="str">
        <f t="shared" si="555"/>
        <v/>
      </c>
      <c r="H1046" s="27"/>
      <c r="I1046" s="28"/>
      <c r="J1046" s="28"/>
      <c r="K1046" s="29"/>
      <c r="L1046" s="136"/>
      <c r="M1046" s="136"/>
      <c r="N1046" s="136"/>
      <c r="O1046" s="26" t="str">
        <f t="shared" si="556"/>
        <v/>
      </c>
      <c r="P1046" s="218" t="str">
        <f t="shared" si="557"/>
        <v/>
      </c>
      <c r="Q1046" s="26" t="str">
        <f t="shared" si="558"/>
        <v/>
      </c>
      <c r="R1046" s="22"/>
      <c r="S1046" s="99"/>
      <c r="T1046" s="10"/>
      <c r="U1046" s="229" t="str">
        <f t="shared" si="559"/>
        <v/>
      </c>
      <c r="V1046" s="230"/>
      <c r="W1046" s="230"/>
      <c r="X1046" s="230"/>
      <c r="Y1046" s="230"/>
      <c r="Z1046" s="22" t="str">
        <f>""</f>
        <v/>
      </c>
      <c r="AB1046" s="23" t="str">
        <f t="shared" si="560"/>
        <v/>
      </c>
      <c r="AC1046" s="2" t="b">
        <f>COUNT(Q1046:Q$2500)&gt;0</f>
        <v>0</v>
      </c>
      <c r="AD1046" s="2" t="b">
        <f t="shared" si="543"/>
        <v>0</v>
      </c>
      <c r="AE1046" s="2" t="b">
        <f t="shared" si="544"/>
        <v>0</v>
      </c>
      <c r="AF1046" s="2" t="b">
        <f t="shared" si="545"/>
        <v>0</v>
      </c>
      <c r="AG1046" s="2" t="b">
        <f>OR(
  AND(AC1046,NOT(AC1047)),
  AND(AF1046,WEEKDAY(AH1045,2)=EINSTELLUNGEN!$D$12),
  AND(AF1046,AH1046=$J$35)
)</f>
        <v>0</v>
      </c>
      <c r="AH1046" s="2">
        <f>IF(AE1046,AH1045+IF(WEEKDAY(AH1045+1,2)&lt;=EINSTELLUNGEN!$D$12,1,$J$36),AH1045)</f>
        <v>42020</v>
      </c>
      <c r="AI1046" s="2">
        <f t="shared" si="546"/>
        <v>2019</v>
      </c>
      <c r="AJ1046" s="2">
        <f t="shared" si="547"/>
        <v>201901</v>
      </c>
      <c r="AK1046" s="2">
        <f t="shared" si="548"/>
        <v>201901</v>
      </c>
      <c r="AL1046" s="2">
        <f t="shared" si="576"/>
        <v>201903</v>
      </c>
      <c r="AM1046" s="2" t="b">
        <f t="shared" si="549"/>
        <v>1</v>
      </c>
      <c r="AN1046" s="4" t="e">
        <f t="shared" si="561"/>
        <v>#N/A</v>
      </c>
      <c r="AO1046" s="4" t="e">
        <f t="shared" si="562"/>
        <v>#N/A</v>
      </c>
      <c r="AP1046" s="2" t="str">
        <f>IF(AD1046,
  IF(ISBLANK(H1046),
    AP1045,
    IF(LEN(H1046)=1,
      IF(OR(UPPER(H1046)="A",UPPER(H1046)="I"),
        EINSTELLUNGEN!$D$21,
        IF(OR(UPPER(H1046)="B",UPPER(H1046)="M"),
          EINSTELLUNGEN!$D$22,
          IF(OR(UPPER(H1046)="C",UPPER(H1046)="S"),
            EINSTELLUNGEN!$D$23,
            IF(UPPER(H1046)="D",
              EINSTELLUNGEN!$D$24,
              IF(UPPER(H1046)="E",
                EINSTELLUNGEN!$D$25,
                UPPER(H1046)))))),
      IF(ISNUMBER(H1046),
        EINSTELLUNGEN!$D$20&amp;H1046,
        UPPER(H1046)))),
  "")</f>
        <v/>
      </c>
      <c r="AQ1046" s="2" t="str">
        <f t="shared" si="563"/>
        <v/>
      </c>
      <c r="AR1046" s="2">
        <f t="shared" si="564"/>
        <v>0</v>
      </c>
      <c r="AS1046" s="145">
        <f t="shared" si="565"/>
        <v>0.33333333333333331</v>
      </c>
      <c r="AT1046" s="2">
        <f t="shared" si="566"/>
        <v>0</v>
      </c>
      <c r="AU1046" s="2">
        <f t="shared" si="567"/>
        <v>0</v>
      </c>
      <c r="AV1046" s="2">
        <f t="shared" si="568"/>
        <v>0</v>
      </c>
      <c r="AW1046" s="2">
        <f t="shared" si="569"/>
        <v>0</v>
      </c>
      <c r="AX1046" s="2">
        <f t="shared" si="550"/>
        <v>0</v>
      </c>
      <c r="AY1046" s="2">
        <f t="shared" si="570"/>
        <v>0</v>
      </c>
      <c r="AZ1046" s="145" t="e">
        <f t="shared" si="571"/>
        <v>#N/A</v>
      </c>
      <c r="BA1046" s="145" t="e">
        <f t="shared" si="572"/>
        <v>#N/A</v>
      </c>
      <c r="BB1046" s="145">
        <f t="shared" si="573"/>
        <v>2.083333333333337E-2</v>
      </c>
      <c r="BC1046" s="2">
        <f>IF(AM1046,
  IF(AND(AL1046=$J$31,_xlfn.DAYS(AH1046,DATE(AI1046,1,1))&lt;7),
    MAX(0,EINSTELLUNGEN!$D$12+1-WEEKDAY(DATE(EINSTELLUNGEN!$D$9,EINSTELLUNGEN!$D$10,1),2)),
    IF(AL1046=$J$33,
      MIN(EINSTELLUNGEN!$D$12,WEEKDAY(DATE(EINSTELLUNGEN!$D$9,12,31),2)),
      EINSTELLUNGEN!$D$12
  )) - SUMIF(AL$50:AL$2500,"="&amp;AL1046,AX$50:AX$2500),
  0)</f>
        <v>3</v>
      </c>
      <c r="BD1046" s="2">
        <f t="shared" si="574"/>
        <v>0.33333333333333331</v>
      </c>
      <c r="BE1046" s="2">
        <f t="shared" si="575"/>
        <v>0</v>
      </c>
    </row>
    <row r="1047" spans="1:57" ht="10.5" customHeight="1">
      <c r="A1047" s="1" t="str">
        <f t="shared" ca="1" si="551"/>
        <v/>
      </c>
      <c r="B1047" s="1" t="str">
        <f t="shared" ca="1" si="552"/>
        <v/>
      </c>
      <c r="C1047" s="1" t="str">
        <f t="shared" ca="1" si="553"/>
        <v/>
      </c>
      <c r="D1047" s="1" t="str">
        <f t="shared" ca="1" si="554"/>
        <v/>
      </c>
      <c r="F1047" s="10"/>
      <c r="G1047" s="136" t="str">
        <f t="shared" si="555"/>
        <v/>
      </c>
      <c r="H1047" s="27"/>
      <c r="I1047" s="28"/>
      <c r="J1047" s="28"/>
      <c r="K1047" s="29"/>
      <c r="L1047" s="136"/>
      <c r="M1047" s="136"/>
      <c r="N1047" s="136"/>
      <c r="O1047" s="26" t="str">
        <f t="shared" si="556"/>
        <v/>
      </c>
      <c r="P1047" s="218" t="str">
        <f t="shared" si="557"/>
        <v/>
      </c>
      <c r="Q1047" s="26" t="str">
        <f t="shared" si="558"/>
        <v/>
      </c>
      <c r="R1047" s="22"/>
      <c r="S1047" s="99"/>
      <c r="T1047" s="10"/>
      <c r="U1047" s="229" t="str">
        <f t="shared" si="559"/>
        <v/>
      </c>
      <c r="V1047" s="230"/>
      <c r="W1047" s="230"/>
      <c r="X1047" s="230"/>
      <c r="Y1047" s="230"/>
      <c r="Z1047" s="22" t="str">
        <f>""</f>
        <v/>
      </c>
      <c r="AB1047" s="23" t="str">
        <f t="shared" si="560"/>
        <v/>
      </c>
      <c r="AC1047" s="2" t="b">
        <f>COUNT(Q1047:Q$2500)&gt;0</f>
        <v>0</v>
      </c>
      <c r="AD1047" s="2" t="b">
        <f t="shared" si="543"/>
        <v>0</v>
      </c>
      <c r="AE1047" s="2" t="b">
        <f t="shared" si="544"/>
        <v>0</v>
      </c>
      <c r="AF1047" s="2" t="b">
        <f t="shared" si="545"/>
        <v>0</v>
      </c>
      <c r="AG1047" s="2" t="b">
        <f>OR(
  AND(AC1047,NOT(AC1048)),
  AND(AF1047,WEEKDAY(AH1046,2)=EINSTELLUNGEN!$D$12),
  AND(AF1047,AH1047=$J$35)
)</f>
        <v>0</v>
      </c>
      <c r="AH1047" s="2">
        <f>IF(AE1047,AH1046+IF(WEEKDAY(AH1046+1,2)&lt;=EINSTELLUNGEN!$D$12,1,$J$36),AH1046)</f>
        <v>42020</v>
      </c>
      <c r="AI1047" s="2">
        <f t="shared" si="546"/>
        <v>2019</v>
      </c>
      <c r="AJ1047" s="2">
        <f t="shared" si="547"/>
        <v>201901</v>
      </c>
      <c r="AK1047" s="2">
        <f t="shared" si="548"/>
        <v>201901</v>
      </c>
      <c r="AL1047" s="2">
        <f t="shared" si="576"/>
        <v>201903</v>
      </c>
      <c r="AM1047" s="2" t="b">
        <f t="shared" si="549"/>
        <v>1</v>
      </c>
      <c r="AN1047" s="4" t="e">
        <f t="shared" si="561"/>
        <v>#N/A</v>
      </c>
      <c r="AO1047" s="4" t="e">
        <f t="shared" si="562"/>
        <v>#N/A</v>
      </c>
      <c r="AP1047" s="2" t="str">
        <f>IF(AD1047,
  IF(ISBLANK(H1047),
    AP1046,
    IF(LEN(H1047)=1,
      IF(OR(UPPER(H1047)="A",UPPER(H1047)="I"),
        EINSTELLUNGEN!$D$21,
        IF(OR(UPPER(H1047)="B",UPPER(H1047)="M"),
          EINSTELLUNGEN!$D$22,
          IF(OR(UPPER(H1047)="C",UPPER(H1047)="S"),
            EINSTELLUNGEN!$D$23,
            IF(UPPER(H1047)="D",
              EINSTELLUNGEN!$D$24,
              IF(UPPER(H1047)="E",
                EINSTELLUNGEN!$D$25,
                UPPER(H1047)))))),
      IF(ISNUMBER(H1047),
        EINSTELLUNGEN!$D$20&amp;H1047,
        UPPER(H1047)))),
  "")</f>
        <v/>
      </c>
      <c r="AQ1047" s="2" t="str">
        <f t="shared" si="563"/>
        <v/>
      </c>
      <c r="AR1047" s="2">
        <f t="shared" si="564"/>
        <v>0</v>
      </c>
      <c r="AS1047" s="145">
        <f t="shared" si="565"/>
        <v>0.33333333333333331</v>
      </c>
      <c r="AT1047" s="2">
        <f t="shared" si="566"/>
        <v>0</v>
      </c>
      <c r="AU1047" s="2">
        <f t="shared" si="567"/>
        <v>0</v>
      </c>
      <c r="AV1047" s="2">
        <f t="shared" si="568"/>
        <v>0</v>
      </c>
      <c r="AW1047" s="2">
        <f t="shared" si="569"/>
        <v>0</v>
      </c>
      <c r="AX1047" s="2">
        <f t="shared" si="550"/>
        <v>0</v>
      </c>
      <c r="AY1047" s="2">
        <f t="shared" si="570"/>
        <v>0</v>
      </c>
      <c r="AZ1047" s="145" t="e">
        <f t="shared" si="571"/>
        <v>#N/A</v>
      </c>
      <c r="BA1047" s="145" t="e">
        <f t="shared" si="572"/>
        <v>#N/A</v>
      </c>
      <c r="BB1047" s="145">
        <f t="shared" si="573"/>
        <v>2.083333333333337E-2</v>
      </c>
      <c r="BC1047" s="2">
        <f>IF(AM1047,
  IF(AND(AL1047=$J$31,_xlfn.DAYS(AH1047,DATE(AI1047,1,1))&lt;7),
    MAX(0,EINSTELLUNGEN!$D$12+1-WEEKDAY(DATE(EINSTELLUNGEN!$D$9,EINSTELLUNGEN!$D$10,1),2)),
    IF(AL1047=$J$33,
      MIN(EINSTELLUNGEN!$D$12,WEEKDAY(DATE(EINSTELLUNGEN!$D$9,12,31),2)),
      EINSTELLUNGEN!$D$12
  )) - SUMIF(AL$50:AL$2500,"="&amp;AL1047,AX$50:AX$2500),
  0)</f>
        <v>3</v>
      </c>
      <c r="BD1047" s="2">
        <f t="shared" si="574"/>
        <v>0.33333333333333331</v>
      </c>
      <c r="BE1047" s="2">
        <f t="shared" si="575"/>
        <v>0</v>
      </c>
    </row>
    <row r="1048" spans="1:57" ht="10.5" customHeight="1">
      <c r="A1048" s="1" t="str">
        <f t="shared" ca="1" si="551"/>
        <v/>
      </c>
      <c r="B1048" s="1" t="str">
        <f t="shared" ca="1" si="552"/>
        <v/>
      </c>
      <c r="C1048" s="1" t="str">
        <f t="shared" ca="1" si="553"/>
        <v/>
      </c>
      <c r="D1048" s="1" t="str">
        <f t="shared" ca="1" si="554"/>
        <v/>
      </c>
      <c r="F1048" s="10"/>
      <c r="G1048" s="136" t="str">
        <f t="shared" si="555"/>
        <v/>
      </c>
      <c r="H1048" s="27"/>
      <c r="I1048" s="28"/>
      <c r="J1048" s="28"/>
      <c r="K1048" s="29"/>
      <c r="L1048" s="136"/>
      <c r="M1048" s="136"/>
      <c r="N1048" s="136"/>
      <c r="O1048" s="26" t="str">
        <f t="shared" si="556"/>
        <v/>
      </c>
      <c r="P1048" s="218" t="str">
        <f t="shared" si="557"/>
        <v/>
      </c>
      <c r="Q1048" s="26" t="str">
        <f t="shared" si="558"/>
        <v/>
      </c>
      <c r="R1048" s="22"/>
      <c r="S1048" s="99"/>
      <c r="T1048" s="10"/>
      <c r="U1048" s="229" t="str">
        <f t="shared" si="559"/>
        <v/>
      </c>
      <c r="V1048" s="230"/>
      <c r="W1048" s="230"/>
      <c r="X1048" s="230"/>
      <c r="Y1048" s="230"/>
      <c r="Z1048" s="22" t="str">
        <f>""</f>
        <v/>
      </c>
      <c r="AB1048" s="23" t="str">
        <f t="shared" si="560"/>
        <v/>
      </c>
      <c r="AC1048" s="2" t="b">
        <f>COUNT(Q1048:Q$2500)&gt;0</f>
        <v>0</v>
      </c>
      <c r="AD1048" s="2" t="b">
        <f t="shared" si="543"/>
        <v>0</v>
      </c>
      <c r="AE1048" s="2" t="b">
        <f t="shared" si="544"/>
        <v>0</v>
      </c>
      <c r="AF1048" s="2" t="b">
        <f t="shared" si="545"/>
        <v>0</v>
      </c>
      <c r="AG1048" s="2" t="b">
        <f>OR(
  AND(AC1048,NOT(AC1049)),
  AND(AF1048,WEEKDAY(AH1047,2)=EINSTELLUNGEN!$D$12),
  AND(AF1048,AH1048=$J$35)
)</f>
        <v>0</v>
      </c>
      <c r="AH1048" s="2">
        <f>IF(AE1048,AH1047+IF(WEEKDAY(AH1047+1,2)&lt;=EINSTELLUNGEN!$D$12,1,$J$36),AH1047)</f>
        <v>42020</v>
      </c>
      <c r="AI1048" s="2">
        <f t="shared" si="546"/>
        <v>2019</v>
      </c>
      <c r="AJ1048" s="2">
        <f t="shared" si="547"/>
        <v>201901</v>
      </c>
      <c r="AK1048" s="2">
        <f t="shared" si="548"/>
        <v>201901</v>
      </c>
      <c r="AL1048" s="2">
        <f t="shared" si="576"/>
        <v>201903</v>
      </c>
      <c r="AM1048" s="2" t="b">
        <f t="shared" si="549"/>
        <v>1</v>
      </c>
      <c r="AN1048" s="4" t="e">
        <f t="shared" si="561"/>
        <v>#N/A</v>
      </c>
      <c r="AO1048" s="4" t="e">
        <f t="shared" si="562"/>
        <v>#N/A</v>
      </c>
      <c r="AP1048" s="2" t="str">
        <f>IF(AD1048,
  IF(ISBLANK(H1048),
    AP1047,
    IF(LEN(H1048)=1,
      IF(OR(UPPER(H1048)="A",UPPER(H1048)="I"),
        EINSTELLUNGEN!$D$21,
        IF(OR(UPPER(H1048)="B",UPPER(H1048)="M"),
          EINSTELLUNGEN!$D$22,
          IF(OR(UPPER(H1048)="C",UPPER(H1048)="S"),
            EINSTELLUNGEN!$D$23,
            IF(UPPER(H1048)="D",
              EINSTELLUNGEN!$D$24,
              IF(UPPER(H1048)="E",
                EINSTELLUNGEN!$D$25,
                UPPER(H1048)))))),
      IF(ISNUMBER(H1048),
        EINSTELLUNGEN!$D$20&amp;H1048,
        UPPER(H1048)))),
  "")</f>
        <v/>
      </c>
      <c r="AQ1048" s="2" t="str">
        <f t="shared" si="563"/>
        <v/>
      </c>
      <c r="AR1048" s="2">
        <f t="shared" si="564"/>
        <v>0</v>
      </c>
      <c r="AS1048" s="145">
        <f t="shared" si="565"/>
        <v>0.33333333333333331</v>
      </c>
      <c r="AT1048" s="2">
        <f t="shared" si="566"/>
        <v>0</v>
      </c>
      <c r="AU1048" s="2">
        <f t="shared" si="567"/>
        <v>0</v>
      </c>
      <c r="AV1048" s="2">
        <f t="shared" si="568"/>
        <v>0</v>
      </c>
      <c r="AW1048" s="2">
        <f t="shared" si="569"/>
        <v>0</v>
      </c>
      <c r="AX1048" s="2">
        <f t="shared" si="550"/>
        <v>0</v>
      </c>
      <c r="AY1048" s="2">
        <f t="shared" si="570"/>
        <v>0</v>
      </c>
      <c r="AZ1048" s="145" t="e">
        <f t="shared" si="571"/>
        <v>#N/A</v>
      </c>
      <c r="BA1048" s="145" t="e">
        <f t="shared" si="572"/>
        <v>#N/A</v>
      </c>
      <c r="BB1048" s="145">
        <f t="shared" si="573"/>
        <v>2.083333333333337E-2</v>
      </c>
      <c r="BC1048" s="2">
        <f>IF(AM1048,
  IF(AND(AL1048=$J$31,_xlfn.DAYS(AH1048,DATE(AI1048,1,1))&lt;7),
    MAX(0,EINSTELLUNGEN!$D$12+1-WEEKDAY(DATE(EINSTELLUNGEN!$D$9,EINSTELLUNGEN!$D$10,1),2)),
    IF(AL1048=$J$33,
      MIN(EINSTELLUNGEN!$D$12,WEEKDAY(DATE(EINSTELLUNGEN!$D$9,12,31),2)),
      EINSTELLUNGEN!$D$12
  )) - SUMIF(AL$50:AL$2500,"="&amp;AL1048,AX$50:AX$2500),
  0)</f>
        <v>3</v>
      </c>
      <c r="BD1048" s="2">
        <f t="shared" si="574"/>
        <v>0.33333333333333331</v>
      </c>
      <c r="BE1048" s="2">
        <f t="shared" si="575"/>
        <v>0</v>
      </c>
    </row>
    <row r="1049" spans="1:57" ht="10.5" customHeight="1">
      <c r="A1049" s="1" t="str">
        <f t="shared" ca="1" si="551"/>
        <v/>
      </c>
      <c r="B1049" s="1" t="str">
        <f t="shared" ca="1" si="552"/>
        <v/>
      </c>
      <c r="C1049" s="1" t="str">
        <f t="shared" ca="1" si="553"/>
        <v/>
      </c>
      <c r="D1049" s="1" t="str">
        <f t="shared" ca="1" si="554"/>
        <v/>
      </c>
      <c r="F1049" s="10"/>
      <c r="G1049" s="136" t="str">
        <f t="shared" si="555"/>
        <v/>
      </c>
      <c r="H1049" s="27"/>
      <c r="I1049" s="28"/>
      <c r="J1049" s="28"/>
      <c r="K1049" s="29"/>
      <c r="L1049" s="136"/>
      <c r="M1049" s="136"/>
      <c r="N1049" s="136"/>
      <c r="O1049" s="26" t="str">
        <f t="shared" si="556"/>
        <v/>
      </c>
      <c r="P1049" s="218" t="str">
        <f t="shared" si="557"/>
        <v/>
      </c>
      <c r="Q1049" s="26" t="str">
        <f t="shared" si="558"/>
        <v/>
      </c>
      <c r="R1049" s="22"/>
      <c r="S1049" s="99"/>
      <c r="T1049" s="10"/>
      <c r="U1049" s="229" t="str">
        <f t="shared" si="559"/>
        <v/>
      </c>
      <c r="V1049" s="230"/>
      <c r="W1049" s="230"/>
      <c r="X1049" s="230"/>
      <c r="Y1049" s="230"/>
      <c r="Z1049" s="22" t="str">
        <f>""</f>
        <v/>
      </c>
      <c r="AB1049" s="23" t="str">
        <f t="shared" si="560"/>
        <v/>
      </c>
      <c r="AC1049" s="2" t="b">
        <f>COUNT(Q1049:Q$2500)&gt;0</f>
        <v>0</v>
      </c>
      <c r="AD1049" s="2" t="b">
        <f t="shared" si="543"/>
        <v>0</v>
      </c>
      <c r="AE1049" s="2" t="b">
        <f t="shared" si="544"/>
        <v>0</v>
      </c>
      <c r="AF1049" s="2" t="b">
        <f t="shared" si="545"/>
        <v>0</v>
      </c>
      <c r="AG1049" s="2" t="b">
        <f>OR(
  AND(AC1049,NOT(AC1050)),
  AND(AF1049,WEEKDAY(AH1048,2)=EINSTELLUNGEN!$D$12),
  AND(AF1049,AH1049=$J$35)
)</f>
        <v>0</v>
      </c>
      <c r="AH1049" s="2">
        <f>IF(AE1049,AH1048+IF(WEEKDAY(AH1048+1,2)&lt;=EINSTELLUNGEN!$D$12,1,$J$36),AH1048)</f>
        <v>42020</v>
      </c>
      <c r="AI1049" s="2">
        <f t="shared" si="546"/>
        <v>2019</v>
      </c>
      <c r="AJ1049" s="2">
        <f t="shared" si="547"/>
        <v>201901</v>
      </c>
      <c r="AK1049" s="2">
        <f t="shared" si="548"/>
        <v>201901</v>
      </c>
      <c r="AL1049" s="2">
        <f t="shared" si="576"/>
        <v>201903</v>
      </c>
      <c r="AM1049" s="2" t="b">
        <f t="shared" si="549"/>
        <v>1</v>
      </c>
      <c r="AN1049" s="4" t="e">
        <f t="shared" si="561"/>
        <v>#N/A</v>
      </c>
      <c r="AO1049" s="4" t="e">
        <f t="shared" si="562"/>
        <v>#N/A</v>
      </c>
      <c r="AP1049" s="2" t="str">
        <f>IF(AD1049,
  IF(ISBLANK(H1049),
    AP1048,
    IF(LEN(H1049)=1,
      IF(OR(UPPER(H1049)="A",UPPER(H1049)="I"),
        EINSTELLUNGEN!$D$21,
        IF(OR(UPPER(H1049)="B",UPPER(H1049)="M"),
          EINSTELLUNGEN!$D$22,
          IF(OR(UPPER(H1049)="C",UPPER(H1049)="S"),
            EINSTELLUNGEN!$D$23,
            IF(UPPER(H1049)="D",
              EINSTELLUNGEN!$D$24,
              IF(UPPER(H1049)="E",
                EINSTELLUNGEN!$D$25,
                UPPER(H1049)))))),
      IF(ISNUMBER(H1049),
        EINSTELLUNGEN!$D$20&amp;H1049,
        UPPER(H1049)))),
  "")</f>
        <v/>
      </c>
      <c r="AQ1049" s="2" t="str">
        <f t="shared" si="563"/>
        <v/>
      </c>
      <c r="AR1049" s="2">
        <f t="shared" si="564"/>
        <v>0</v>
      </c>
      <c r="AS1049" s="145">
        <f t="shared" si="565"/>
        <v>0.33333333333333331</v>
      </c>
      <c r="AT1049" s="2">
        <f t="shared" si="566"/>
        <v>0</v>
      </c>
      <c r="AU1049" s="2">
        <f t="shared" si="567"/>
        <v>0</v>
      </c>
      <c r="AV1049" s="2">
        <f t="shared" si="568"/>
        <v>0</v>
      </c>
      <c r="AW1049" s="2">
        <f t="shared" si="569"/>
        <v>0</v>
      </c>
      <c r="AX1049" s="2">
        <f t="shared" si="550"/>
        <v>0</v>
      </c>
      <c r="AY1049" s="2">
        <f t="shared" si="570"/>
        <v>0</v>
      </c>
      <c r="AZ1049" s="145" t="e">
        <f t="shared" si="571"/>
        <v>#N/A</v>
      </c>
      <c r="BA1049" s="145" t="e">
        <f t="shared" si="572"/>
        <v>#N/A</v>
      </c>
      <c r="BB1049" s="145">
        <f t="shared" si="573"/>
        <v>2.083333333333337E-2</v>
      </c>
      <c r="BC1049" s="2">
        <f>IF(AM1049,
  IF(AND(AL1049=$J$31,_xlfn.DAYS(AH1049,DATE(AI1049,1,1))&lt;7),
    MAX(0,EINSTELLUNGEN!$D$12+1-WEEKDAY(DATE(EINSTELLUNGEN!$D$9,EINSTELLUNGEN!$D$10,1),2)),
    IF(AL1049=$J$33,
      MIN(EINSTELLUNGEN!$D$12,WEEKDAY(DATE(EINSTELLUNGEN!$D$9,12,31),2)),
      EINSTELLUNGEN!$D$12
  )) - SUMIF(AL$50:AL$2500,"="&amp;AL1049,AX$50:AX$2500),
  0)</f>
        <v>3</v>
      </c>
      <c r="BD1049" s="2">
        <f t="shared" si="574"/>
        <v>0.33333333333333331</v>
      </c>
      <c r="BE1049" s="2">
        <f t="shared" si="575"/>
        <v>0</v>
      </c>
    </row>
    <row r="1050" spans="1:57" ht="10.5" customHeight="1">
      <c r="A1050" s="1" t="str">
        <f t="shared" ca="1" si="551"/>
        <v/>
      </c>
      <c r="B1050" s="1" t="str">
        <f t="shared" ca="1" si="552"/>
        <v/>
      </c>
      <c r="C1050" s="1" t="str">
        <f t="shared" ca="1" si="553"/>
        <v/>
      </c>
      <c r="D1050" s="1" t="str">
        <f t="shared" ca="1" si="554"/>
        <v/>
      </c>
      <c r="F1050" s="10"/>
      <c r="G1050" s="136" t="str">
        <f t="shared" si="555"/>
        <v/>
      </c>
      <c r="H1050" s="27"/>
      <c r="I1050" s="28"/>
      <c r="J1050" s="28"/>
      <c r="K1050" s="29"/>
      <c r="L1050" s="136"/>
      <c r="M1050" s="136"/>
      <c r="N1050" s="136"/>
      <c r="O1050" s="26" t="str">
        <f t="shared" si="556"/>
        <v/>
      </c>
      <c r="P1050" s="218" t="str">
        <f t="shared" si="557"/>
        <v/>
      </c>
      <c r="Q1050" s="26" t="str">
        <f t="shared" si="558"/>
        <v/>
      </c>
      <c r="R1050" s="22"/>
      <c r="S1050" s="99"/>
      <c r="T1050" s="10"/>
      <c r="U1050" s="229" t="str">
        <f t="shared" si="559"/>
        <v/>
      </c>
      <c r="V1050" s="230"/>
      <c r="W1050" s="230"/>
      <c r="X1050" s="230"/>
      <c r="Y1050" s="230"/>
      <c r="Z1050" s="22" t="str">
        <f>""</f>
        <v/>
      </c>
      <c r="AB1050" s="23" t="str">
        <f t="shared" si="560"/>
        <v/>
      </c>
      <c r="AC1050" s="2" t="b">
        <f>COUNT(Q1050:Q$2500)&gt;0</f>
        <v>0</v>
      </c>
      <c r="AD1050" s="2" t="b">
        <f t="shared" si="543"/>
        <v>0</v>
      </c>
      <c r="AE1050" s="2" t="b">
        <f t="shared" si="544"/>
        <v>0</v>
      </c>
      <c r="AF1050" s="2" t="b">
        <f t="shared" si="545"/>
        <v>0</v>
      </c>
      <c r="AG1050" s="2" t="b">
        <f>OR(
  AND(AC1050,NOT(AC1051)),
  AND(AF1050,WEEKDAY(AH1049,2)=EINSTELLUNGEN!$D$12),
  AND(AF1050,AH1050=$J$35)
)</f>
        <v>0</v>
      </c>
      <c r="AH1050" s="2">
        <f>IF(AE1050,AH1049+IF(WEEKDAY(AH1049+1,2)&lt;=EINSTELLUNGEN!$D$12,1,$J$36),AH1049)</f>
        <v>42020</v>
      </c>
      <c r="AI1050" s="2">
        <f t="shared" si="546"/>
        <v>2019</v>
      </c>
      <c r="AJ1050" s="2">
        <f t="shared" si="547"/>
        <v>201901</v>
      </c>
      <c r="AK1050" s="2">
        <f t="shared" si="548"/>
        <v>201901</v>
      </c>
      <c r="AL1050" s="2">
        <f t="shared" si="576"/>
        <v>201903</v>
      </c>
      <c r="AM1050" s="2" t="b">
        <f t="shared" si="549"/>
        <v>1</v>
      </c>
      <c r="AN1050" s="4" t="e">
        <f t="shared" si="561"/>
        <v>#N/A</v>
      </c>
      <c r="AO1050" s="4" t="e">
        <f t="shared" si="562"/>
        <v>#N/A</v>
      </c>
      <c r="AP1050" s="2" t="str">
        <f>IF(AD1050,
  IF(ISBLANK(H1050),
    AP1049,
    IF(LEN(H1050)=1,
      IF(OR(UPPER(H1050)="A",UPPER(H1050)="I"),
        EINSTELLUNGEN!$D$21,
        IF(OR(UPPER(H1050)="B",UPPER(H1050)="M"),
          EINSTELLUNGEN!$D$22,
          IF(OR(UPPER(H1050)="C",UPPER(H1050)="S"),
            EINSTELLUNGEN!$D$23,
            IF(UPPER(H1050)="D",
              EINSTELLUNGEN!$D$24,
              IF(UPPER(H1050)="E",
                EINSTELLUNGEN!$D$25,
                UPPER(H1050)))))),
      IF(ISNUMBER(H1050),
        EINSTELLUNGEN!$D$20&amp;H1050,
        UPPER(H1050)))),
  "")</f>
        <v/>
      </c>
      <c r="AQ1050" s="2" t="str">
        <f t="shared" si="563"/>
        <v/>
      </c>
      <c r="AR1050" s="2">
        <f t="shared" si="564"/>
        <v>0</v>
      </c>
      <c r="AS1050" s="145">
        <f t="shared" si="565"/>
        <v>0.33333333333333331</v>
      </c>
      <c r="AT1050" s="2">
        <f t="shared" si="566"/>
        <v>0</v>
      </c>
      <c r="AU1050" s="2">
        <f t="shared" si="567"/>
        <v>0</v>
      </c>
      <c r="AV1050" s="2">
        <f t="shared" si="568"/>
        <v>0</v>
      </c>
      <c r="AW1050" s="2">
        <f t="shared" si="569"/>
        <v>0</v>
      </c>
      <c r="AX1050" s="2">
        <f t="shared" si="550"/>
        <v>0</v>
      </c>
      <c r="AY1050" s="2">
        <f t="shared" si="570"/>
        <v>0</v>
      </c>
      <c r="AZ1050" s="145" t="e">
        <f t="shared" si="571"/>
        <v>#N/A</v>
      </c>
      <c r="BA1050" s="145" t="e">
        <f t="shared" si="572"/>
        <v>#N/A</v>
      </c>
      <c r="BB1050" s="145">
        <f t="shared" si="573"/>
        <v>2.083333333333337E-2</v>
      </c>
      <c r="BC1050" s="2">
        <f>IF(AM1050,
  IF(AND(AL1050=$J$31,_xlfn.DAYS(AH1050,DATE(AI1050,1,1))&lt;7),
    MAX(0,EINSTELLUNGEN!$D$12+1-WEEKDAY(DATE(EINSTELLUNGEN!$D$9,EINSTELLUNGEN!$D$10,1),2)),
    IF(AL1050=$J$33,
      MIN(EINSTELLUNGEN!$D$12,WEEKDAY(DATE(EINSTELLUNGEN!$D$9,12,31),2)),
      EINSTELLUNGEN!$D$12
  )) - SUMIF(AL$50:AL$2500,"="&amp;AL1050,AX$50:AX$2500),
  0)</f>
        <v>3</v>
      </c>
      <c r="BD1050" s="2">
        <f t="shared" si="574"/>
        <v>0.33333333333333331</v>
      </c>
      <c r="BE1050" s="2">
        <f t="shared" si="575"/>
        <v>0</v>
      </c>
    </row>
    <row r="1051" spans="1:57" ht="10.5" customHeight="1">
      <c r="A1051" s="1" t="str">
        <f t="shared" ca="1" si="551"/>
        <v/>
      </c>
      <c r="B1051" s="1" t="str">
        <f t="shared" ca="1" si="552"/>
        <v/>
      </c>
      <c r="C1051" s="1" t="str">
        <f t="shared" ca="1" si="553"/>
        <v/>
      </c>
      <c r="D1051" s="1" t="str">
        <f t="shared" ca="1" si="554"/>
        <v/>
      </c>
      <c r="F1051" s="10"/>
      <c r="G1051" s="136" t="str">
        <f t="shared" si="555"/>
        <v/>
      </c>
      <c r="H1051" s="27"/>
      <c r="I1051" s="28"/>
      <c r="J1051" s="28"/>
      <c r="K1051" s="29"/>
      <c r="L1051" s="136"/>
      <c r="M1051" s="136"/>
      <c r="N1051" s="136"/>
      <c r="O1051" s="26" t="str">
        <f t="shared" si="556"/>
        <v/>
      </c>
      <c r="P1051" s="218" t="str">
        <f t="shared" si="557"/>
        <v/>
      </c>
      <c r="Q1051" s="26" t="str">
        <f t="shared" si="558"/>
        <v/>
      </c>
      <c r="R1051" s="22"/>
      <c r="S1051" s="99"/>
      <c r="T1051" s="10"/>
      <c r="U1051" s="229" t="str">
        <f t="shared" si="559"/>
        <v/>
      </c>
      <c r="V1051" s="230"/>
      <c r="W1051" s="230"/>
      <c r="X1051" s="230"/>
      <c r="Y1051" s="230"/>
      <c r="Z1051" s="22" t="str">
        <f>""</f>
        <v/>
      </c>
      <c r="AB1051" s="23" t="str">
        <f t="shared" si="560"/>
        <v/>
      </c>
      <c r="AC1051" s="2" t="b">
        <f>COUNT(Q1051:Q$2500)&gt;0</f>
        <v>0</v>
      </c>
      <c r="AD1051" s="2" t="b">
        <f t="shared" si="543"/>
        <v>0</v>
      </c>
      <c r="AE1051" s="2" t="b">
        <f t="shared" si="544"/>
        <v>0</v>
      </c>
      <c r="AF1051" s="2" t="b">
        <f t="shared" si="545"/>
        <v>0</v>
      </c>
      <c r="AG1051" s="2" t="b">
        <f>OR(
  AND(AC1051,NOT(AC1052)),
  AND(AF1051,WEEKDAY(AH1050,2)=EINSTELLUNGEN!$D$12),
  AND(AF1051,AH1051=$J$35)
)</f>
        <v>0</v>
      </c>
      <c r="AH1051" s="2">
        <f>IF(AE1051,AH1050+IF(WEEKDAY(AH1050+1,2)&lt;=EINSTELLUNGEN!$D$12,1,$J$36),AH1050)</f>
        <v>42020</v>
      </c>
      <c r="AI1051" s="2">
        <f t="shared" si="546"/>
        <v>2019</v>
      </c>
      <c r="AJ1051" s="2">
        <f t="shared" si="547"/>
        <v>201901</v>
      </c>
      <c r="AK1051" s="2">
        <f t="shared" si="548"/>
        <v>201901</v>
      </c>
      <c r="AL1051" s="2">
        <f t="shared" si="576"/>
        <v>201903</v>
      </c>
      <c r="AM1051" s="2" t="b">
        <f t="shared" si="549"/>
        <v>1</v>
      </c>
      <c r="AN1051" s="4" t="e">
        <f t="shared" si="561"/>
        <v>#N/A</v>
      </c>
      <c r="AO1051" s="4" t="e">
        <f t="shared" si="562"/>
        <v>#N/A</v>
      </c>
      <c r="AP1051" s="2" t="str">
        <f>IF(AD1051,
  IF(ISBLANK(H1051),
    AP1050,
    IF(LEN(H1051)=1,
      IF(OR(UPPER(H1051)="A",UPPER(H1051)="I"),
        EINSTELLUNGEN!$D$21,
        IF(OR(UPPER(H1051)="B",UPPER(H1051)="M"),
          EINSTELLUNGEN!$D$22,
          IF(OR(UPPER(H1051)="C",UPPER(H1051)="S"),
            EINSTELLUNGEN!$D$23,
            IF(UPPER(H1051)="D",
              EINSTELLUNGEN!$D$24,
              IF(UPPER(H1051)="E",
                EINSTELLUNGEN!$D$25,
                UPPER(H1051)))))),
      IF(ISNUMBER(H1051),
        EINSTELLUNGEN!$D$20&amp;H1051,
        UPPER(H1051)))),
  "")</f>
        <v/>
      </c>
      <c r="AQ1051" s="2" t="str">
        <f t="shared" si="563"/>
        <v/>
      </c>
      <c r="AR1051" s="2">
        <f t="shared" si="564"/>
        <v>0</v>
      </c>
      <c r="AS1051" s="145">
        <f t="shared" si="565"/>
        <v>0.33333333333333331</v>
      </c>
      <c r="AT1051" s="2">
        <f t="shared" si="566"/>
        <v>0</v>
      </c>
      <c r="AU1051" s="2">
        <f t="shared" si="567"/>
        <v>0</v>
      </c>
      <c r="AV1051" s="2">
        <f t="shared" si="568"/>
        <v>0</v>
      </c>
      <c r="AW1051" s="2">
        <f t="shared" si="569"/>
        <v>0</v>
      </c>
      <c r="AX1051" s="2">
        <f t="shared" si="550"/>
        <v>0</v>
      </c>
      <c r="AY1051" s="2">
        <f t="shared" si="570"/>
        <v>0</v>
      </c>
      <c r="AZ1051" s="145" t="e">
        <f t="shared" si="571"/>
        <v>#N/A</v>
      </c>
      <c r="BA1051" s="145" t="e">
        <f t="shared" si="572"/>
        <v>#N/A</v>
      </c>
      <c r="BB1051" s="145">
        <f t="shared" si="573"/>
        <v>2.083333333333337E-2</v>
      </c>
      <c r="BC1051" s="2">
        <f>IF(AM1051,
  IF(AND(AL1051=$J$31,_xlfn.DAYS(AH1051,DATE(AI1051,1,1))&lt;7),
    MAX(0,EINSTELLUNGEN!$D$12+1-WEEKDAY(DATE(EINSTELLUNGEN!$D$9,EINSTELLUNGEN!$D$10,1),2)),
    IF(AL1051=$J$33,
      MIN(EINSTELLUNGEN!$D$12,WEEKDAY(DATE(EINSTELLUNGEN!$D$9,12,31),2)),
      EINSTELLUNGEN!$D$12
  )) - SUMIF(AL$50:AL$2500,"="&amp;AL1051,AX$50:AX$2500),
  0)</f>
        <v>3</v>
      </c>
      <c r="BD1051" s="2">
        <f t="shared" si="574"/>
        <v>0.33333333333333331</v>
      </c>
      <c r="BE1051" s="2">
        <f t="shared" si="575"/>
        <v>0</v>
      </c>
    </row>
    <row r="1052" spans="1:57" ht="10.5" customHeight="1">
      <c r="A1052" s="1" t="str">
        <f t="shared" ca="1" si="551"/>
        <v/>
      </c>
      <c r="B1052" s="1" t="str">
        <f t="shared" ca="1" si="552"/>
        <v/>
      </c>
      <c r="C1052" s="1" t="str">
        <f t="shared" ca="1" si="553"/>
        <v/>
      </c>
      <c r="D1052" s="1" t="str">
        <f t="shared" ca="1" si="554"/>
        <v/>
      </c>
      <c r="F1052" s="10"/>
      <c r="G1052" s="136" t="str">
        <f t="shared" si="555"/>
        <v/>
      </c>
      <c r="H1052" s="27"/>
      <c r="I1052" s="28"/>
      <c r="J1052" s="28"/>
      <c r="K1052" s="29"/>
      <c r="L1052" s="136"/>
      <c r="M1052" s="136"/>
      <c r="N1052" s="136"/>
      <c r="O1052" s="26" t="str">
        <f t="shared" si="556"/>
        <v/>
      </c>
      <c r="P1052" s="218" t="str">
        <f t="shared" si="557"/>
        <v/>
      </c>
      <c r="Q1052" s="26" t="str">
        <f t="shared" si="558"/>
        <v/>
      </c>
      <c r="R1052" s="22"/>
      <c r="S1052" s="99"/>
      <c r="T1052" s="10"/>
      <c r="U1052" s="229" t="str">
        <f t="shared" si="559"/>
        <v/>
      </c>
      <c r="V1052" s="230"/>
      <c r="W1052" s="230"/>
      <c r="X1052" s="230"/>
      <c r="Y1052" s="230"/>
      <c r="Z1052" s="22" t="str">
        <f>""</f>
        <v/>
      </c>
      <c r="AB1052" s="23" t="str">
        <f t="shared" si="560"/>
        <v/>
      </c>
      <c r="AC1052" s="2" t="b">
        <f>COUNT(Q1052:Q$2500)&gt;0</f>
        <v>0</v>
      </c>
      <c r="AD1052" s="2" t="b">
        <f t="shared" si="543"/>
        <v>0</v>
      </c>
      <c r="AE1052" s="2" t="b">
        <f t="shared" si="544"/>
        <v>0</v>
      </c>
      <c r="AF1052" s="2" t="b">
        <f t="shared" si="545"/>
        <v>0</v>
      </c>
      <c r="AG1052" s="2" t="b">
        <f>OR(
  AND(AC1052,NOT(AC1053)),
  AND(AF1052,WEEKDAY(AH1051,2)=EINSTELLUNGEN!$D$12),
  AND(AF1052,AH1052=$J$35)
)</f>
        <v>0</v>
      </c>
      <c r="AH1052" s="2">
        <f>IF(AE1052,AH1051+IF(WEEKDAY(AH1051+1,2)&lt;=EINSTELLUNGEN!$D$12,1,$J$36),AH1051)</f>
        <v>42020</v>
      </c>
      <c r="AI1052" s="2">
        <f t="shared" si="546"/>
        <v>2019</v>
      </c>
      <c r="AJ1052" s="2">
        <f t="shared" si="547"/>
        <v>201901</v>
      </c>
      <c r="AK1052" s="2">
        <f t="shared" si="548"/>
        <v>201901</v>
      </c>
      <c r="AL1052" s="2">
        <f t="shared" si="576"/>
        <v>201903</v>
      </c>
      <c r="AM1052" s="2" t="b">
        <f t="shared" si="549"/>
        <v>1</v>
      </c>
      <c r="AN1052" s="4" t="e">
        <f t="shared" si="561"/>
        <v>#N/A</v>
      </c>
      <c r="AO1052" s="4" t="e">
        <f t="shared" si="562"/>
        <v>#N/A</v>
      </c>
      <c r="AP1052" s="2" t="str">
        <f>IF(AD1052,
  IF(ISBLANK(H1052),
    AP1051,
    IF(LEN(H1052)=1,
      IF(OR(UPPER(H1052)="A",UPPER(H1052)="I"),
        EINSTELLUNGEN!$D$21,
        IF(OR(UPPER(H1052)="B",UPPER(H1052)="M"),
          EINSTELLUNGEN!$D$22,
          IF(OR(UPPER(H1052)="C",UPPER(H1052)="S"),
            EINSTELLUNGEN!$D$23,
            IF(UPPER(H1052)="D",
              EINSTELLUNGEN!$D$24,
              IF(UPPER(H1052)="E",
                EINSTELLUNGEN!$D$25,
                UPPER(H1052)))))),
      IF(ISNUMBER(H1052),
        EINSTELLUNGEN!$D$20&amp;H1052,
        UPPER(H1052)))),
  "")</f>
        <v/>
      </c>
      <c r="AQ1052" s="2" t="str">
        <f t="shared" si="563"/>
        <v/>
      </c>
      <c r="AR1052" s="2">
        <f t="shared" si="564"/>
        <v>0</v>
      </c>
      <c r="AS1052" s="145">
        <f t="shared" si="565"/>
        <v>0.33333333333333331</v>
      </c>
      <c r="AT1052" s="2">
        <f t="shared" si="566"/>
        <v>0</v>
      </c>
      <c r="AU1052" s="2">
        <f t="shared" si="567"/>
        <v>0</v>
      </c>
      <c r="AV1052" s="2">
        <f t="shared" si="568"/>
        <v>0</v>
      </c>
      <c r="AW1052" s="2">
        <f t="shared" si="569"/>
        <v>0</v>
      </c>
      <c r="AX1052" s="2">
        <f t="shared" si="550"/>
        <v>0</v>
      </c>
      <c r="AY1052" s="2">
        <f t="shared" si="570"/>
        <v>0</v>
      </c>
      <c r="AZ1052" s="145" t="e">
        <f t="shared" si="571"/>
        <v>#N/A</v>
      </c>
      <c r="BA1052" s="145" t="e">
        <f t="shared" si="572"/>
        <v>#N/A</v>
      </c>
      <c r="BB1052" s="145">
        <f t="shared" si="573"/>
        <v>2.083333333333337E-2</v>
      </c>
      <c r="BC1052" s="2">
        <f>IF(AM1052,
  IF(AND(AL1052=$J$31,_xlfn.DAYS(AH1052,DATE(AI1052,1,1))&lt;7),
    MAX(0,EINSTELLUNGEN!$D$12+1-WEEKDAY(DATE(EINSTELLUNGEN!$D$9,EINSTELLUNGEN!$D$10,1),2)),
    IF(AL1052=$J$33,
      MIN(EINSTELLUNGEN!$D$12,WEEKDAY(DATE(EINSTELLUNGEN!$D$9,12,31),2)),
      EINSTELLUNGEN!$D$12
  )) - SUMIF(AL$50:AL$2500,"="&amp;AL1052,AX$50:AX$2500),
  0)</f>
        <v>3</v>
      </c>
      <c r="BD1052" s="2">
        <f t="shared" si="574"/>
        <v>0.33333333333333331</v>
      </c>
      <c r="BE1052" s="2">
        <f t="shared" si="575"/>
        <v>0</v>
      </c>
    </row>
    <row r="1053" spans="1:57" ht="10.5" customHeight="1">
      <c r="A1053" s="1" t="str">
        <f t="shared" ca="1" si="551"/>
        <v/>
      </c>
      <c r="B1053" s="1" t="str">
        <f t="shared" ca="1" si="552"/>
        <v/>
      </c>
      <c r="C1053" s="1" t="str">
        <f t="shared" ca="1" si="553"/>
        <v/>
      </c>
      <c r="D1053" s="1" t="str">
        <f t="shared" ca="1" si="554"/>
        <v/>
      </c>
      <c r="F1053" s="10"/>
      <c r="G1053" s="136" t="str">
        <f t="shared" si="555"/>
        <v/>
      </c>
      <c r="H1053" s="27"/>
      <c r="I1053" s="28"/>
      <c r="J1053" s="28"/>
      <c r="K1053" s="29"/>
      <c r="L1053" s="136"/>
      <c r="M1053" s="136"/>
      <c r="N1053" s="136"/>
      <c r="O1053" s="26" t="str">
        <f t="shared" si="556"/>
        <v/>
      </c>
      <c r="P1053" s="218" t="str">
        <f t="shared" si="557"/>
        <v/>
      </c>
      <c r="Q1053" s="26" t="str">
        <f t="shared" si="558"/>
        <v/>
      </c>
      <c r="R1053" s="22"/>
      <c r="S1053" s="99"/>
      <c r="T1053" s="10"/>
      <c r="U1053" s="229" t="str">
        <f t="shared" si="559"/>
        <v/>
      </c>
      <c r="V1053" s="230"/>
      <c r="W1053" s="230"/>
      <c r="X1053" s="230"/>
      <c r="Y1053" s="230"/>
      <c r="Z1053" s="22" t="str">
        <f>""</f>
        <v/>
      </c>
      <c r="AB1053" s="23" t="str">
        <f t="shared" si="560"/>
        <v/>
      </c>
      <c r="AC1053" s="2" t="b">
        <f>COUNT(Q1053:Q$2500)&gt;0</f>
        <v>0</v>
      </c>
      <c r="AD1053" s="2" t="b">
        <f t="shared" si="543"/>
        <v>0</v>
      </c>
      <c r="AE1053" s="2" t="b">
        <f t="shared" si="544"/>
        <v>0</v>
      </c>
      <c r="AF1053" s="2" t="b">
        <f t="shared" si="545"/>
        <v>0</v>
      </c>
      <c r="AG1053" s="2" t="b">
        <f>OR(
  AND(AC1053,NOT(AC1054)),
  AND(AF1053,WEEKDAY(AH1052,2)=EINSTELLUNGEN!$D$12),
  AND(AF1053,AH1053=$J$35)
)</f>
        <v>0</v>
      </c>
      <c r="AH1053" s="2">
        <f>IF(AE1053,AH1052+IF(WEEKDAY(AH1052+1,2)&lt;=EINSTELLUNGEN!$D$12,1,$J$36),AH1052)</f>
        <v>42020</v>
      </c>
      <c r="AI1053" s="2">
        <f t="shared" si="546"/>
        <v>2019</v>
      </c>
      <c r="AJ1053" s="2">
        <f t="shared" si="547"/>
        <v>201901</v>
      </c>
      <c r="AK1053" s="2">
        <f t="shared" si="548"/>
        <v>201901</v>
      </c>
      <c r="AL1053" s="2">
        <f t="shared" si="576"/>
        <v>201903</v>
      </c>
      <c r="AM1053" s="2" t="b">
        <f t="shared" si="549"/>
        <v>1</v>
      </c>
      <c r="AN1053" s="4" t="e">
        <f t="shared" si="561"/>
        <v>#N/A</v>
      </c>
      <c r="AO1053" s="4" t="e">
        <f t="shared" si="562"/>
        <v>#N/A</v>
      </c>
      <c r="AP1053" s="2" t="str">
        <f>IF(AD1053,
  IF(ISBLANK(H1053),
    AP1052,
    IF(LEN(H1053)=1,
      IF(OR(UPPER(H1053)="A",UPPER(H1053)="I"),
        EINSTELLUNGEN!$D$21,
        IF(OR(UPPER(H1053)="B",UPPER(H1053)="M"),
          EINSTELLUNGEN!$D$22,
          IF(OR(UPPER(H1053)="C",UPPER(H1053)="S"),
            EINSTELLUNGEN!$D$23,
            IF(UPPER(H1053)="D",
              EINSTELLUNGEN!$D$24,
              IF(UPPER(H1053)="E",
                EINSTELLUNGEN!$D$25,
                UPPER(H1053)))))),
      IF(ISNUMBER(H1053),
        EINSTELLUNGEN!$D$20&amp;H1053,
        UPPER(H1053)))),
  "")</f>
        <v/>
      </c>
      <c r="AQ1053" s="2" t="str">
        <f t="shared" si="563"/>
        <v/>
      </c>
      <c r="AR1053" s="2">
        <f t="shared" si="564"/>
        <v>0</v>
      </c>
      <c r="AS1053" s="145">
        <f t="shared" si="565"/>
        <v>0.33333333333333331</v>
      </c>
      <c r="AT1053" s="2">
        <f t="shared" si="566"/>
        <v>0</v>
      </c>
      <c r="AU1053" s="2">
        <f t="shared" si="567"/>
        <v>0</v>
      </c>
      <c r="AV1053" s="2">
        <f t="shared" si="568"/>
        <v>0</v>
      </c>
      <c r="AW1053" s="2">
        <f t="shared" si="569"/>
        <v>0</v>
      </c>
      <c r="AX1053" s="2">
        <f t="shared" si="550"/>
        <v>0</v>
      </c>
      <c r="AY1053" s="2">
        <f t="shared" si="570"/>
        <v>0</v>
      </c>
      <c r="AZ1053" s="145" t="e">
        <f t="shared" si="571"/>
        <v>#N/A</v>
      </c>
      <c r="BA1053" s="145" t="e">
        <f t="shared" si="572"/>
        <v>#N/A</v>
      </c>
      <c r="BB1053" s="145">
        <f t="shared" si="573"/>
        <v>2.083333333333337E-2</v>
      </c>
      <c r="BC1053" s="2">
        <f>IF(AM1053,
  IF(AND(AL1053=$J$31,_xlfn.DAYS(AH1053,DATE(AI1053,1,1))&lt;7),
    MAX(0,EINSTELLUNGEN!$D$12+1-WEEKDAY(DATE(EINSTELLUNGEN!$D$9,EINSTELLUNGEN!$D$10,1),2)),
    IF(AL1053=$J$33,
      MIN(EINSTELLUNGEN!$D$12,WEEKDAY(DATE(EINSTELLUNGEN!$D$9,12,31),2)),
      EINSTELLUNGEN!$D$12
  )) - SUMIF(AL$50:AL$2500,"="&amp;AL1053,AX$50:AX$2500),
  0)</f>
        <v>3</v>
      </c>
      <c r="BD1053" s="2">
        <f t="shared" si="574"/>
        <v>0.33333333333333331</v>
      </c>
      <c r="BE1053" s="2">
        <f t="shared" si="575"/>
        <v>0</v>
      </c>
    </row>
    <row r="1054" spans="1:57" ht="10.5" customHeight="1">
      <c r="A1054" s="1" t="str">
        <f t="shared" ca="1" si="551"/>
        <v/>
      </c>
      <c r="B1054" s="1" t="str">
        <f t="shared" ca="1" si="552"/>
        <v/>
      </c>
      <c r="C1054" s="1" t="str">
        <f t="shared" ca="1" si="553"/>
        <v/>
      </c>
      <c r="D1054" s="1" t="str">
        <f t="shared" ca="1" si="554"/>
        <v/>
      </c>
      <c r="F1054" s="10"/>
      <c r="G1054" s="136" t="str">
        <f t="shared" si="555"/>
        <v/>
      </c>
      <c r="H1054" s="27"/>
      <c r="I1054" s="28"/>
      <c r="J1054" s="28"/>
      <c r="K1054" s="29"/>
      <c r="L1054" s="136"/>
      <c r="M1054" s="136"/>
      <c r="N1054" s="136"/>
      <c r="O1054" s="26" t="str">
        <f t="shared" si="556"/>
        <v/>
      </c>
      <c r="P1054" s="218" t="str">
        <f t="shared" si="557"/>
        <v/>
      </c>
      <c r="Q1054" s="26" t="str">
        <f t="shared" si="558"/>
        <v/>
      </c>
      <c r="R1054" s="22"/>
      <c r="S1054" s="99"/>
      <c r="T1054" s="10"/>
      <c r="U1054" s="229" t="str">
        <f t="shared" si="559"/>
        <v/>
      </c>
      <c r="V1054" s="230"/>
      <c r="W1054" s="230"/>
      <c r="X1054" s="230"/>
      <c r="Y1054" s="230"/>
      <c r="Z1054" s="22" t="str">
        <f>""</f>
        <v/>
      </c>
      <c r="AB1054" s="23" t="str">
        <f t="shared" si="560"/>
        <v/>
      </c>
      <c r="AC1054" s="2" t="b">
        <f>COUNT(Q1054:Q$2500)&gt;0</f>
        <v>0</v>
      </c>
      <c r="AD1054" s="2" t="b">
        <f t="shared" si="543"/>
        <v>0</v>
      </c>
      <c r="AE1054" s="2" t="b">
        <f t="shared" si="544"/>
        <v>0</v>
      </c>
      <c r="AF1054" s="2" t="b">
        <f t="shared" si="545"/>
        <v>0</v>
      </c>
      <c r="AG1054" s="2" t="b">
        <f>OR(
  AND(AC1054,NOT(AC1055)),
  AND(AF1054,WEEKDAY(AH1053,2)=EINSTELLUNGEN!$D$12),
  AND(AF1054,AH1054=$J$35)
)</f>
        <v>0</v>
      </c>
      <c r="AH1054" s="2">
        <f>IF(AE1054,AH1053+IF(WEEKDAY(AH1053+1,2)&lt;=EINSTELLUNGEN!$D$12,1,$J$36),AH1053)</f>
        <v>42020</v>
      </c>
      <c r="AI1054" s="2">
        <f t="shared" si="546"/>
        <v>2019</v>
      </c>
      <c r="AJ1054" s="2">
        <f t="shared" si="547"/>
        <v>201901</v>
      </c>
      <c r="AK1054" s="2">
        <f t="shared" si="548"/>
        <v>201901</v>
      </c>
      <c r="AL1054" s="2">
        <f t="shared" si="576"/>
        <v>201903</v>
      </c>
      <c r="AM1054" s="2" t="b">
        <f t="shared" si="549"/>
        <v>1</v>
      </c>
      <c r="AN1054" s="4" t="e">
        <f t="shared" si="561"/>
        <v>#N/A</v>
      </c>
      <c r="AO1054" s="4" t="e">
        <f t="shared" si="562"/>
        <v>#N/A</v>
      </c>
      <c r="AP1054" s="2" t="str">
        <f>IF(AD1054,
  IF(ISBLANK(H1054),
    AP1053,
    IF(LEN(H1054)=1,
      IF(OR(UPPER(H1054)="A",UPPER(H1054)="I"),
        EINSTELLUNGEN!$D$21,
        IF(OR(UPPER(H1054)="B",UPPER(H1054)="M"),
          EINSTELLUNGEN!$D$22,
          IF(OR(UPPER(H1054)="C",UPPER(H1054)="S"),
            EINSTELLUNGEN!$D$23,
            IF(UPPER(H1054)="D",
              EINSTELLUNGEN!$D$24,
              IF(UPPER(H1054)="E",
                EINSTELLUNGEN!$D$25,
                UPPER(H1054)))))),
      IF(ISNUMBER(H1054),
        EINSTELLUNGEN!$D$20&amp;H1054,
        UPPER(H1054)))),
  "")</f>
        <v/>
      </c>
      <c r="AQ1054" s="2" t="str">
        <f t="shared" si="563"/>
        <v/>
      </c>
      <c r="AR1054" s="2">
        <f t="shared" si="564"/>
        <v>0</v>
      </c>
      <c r="AS1054" s="145">
        <f t="shared" si="565"/>
        <v>0.33333333333333331</v>
      </c>
      <c r="AT1054" s="2">
        <f t="shared" si="566"/>
        <v>0</v>
      </c>
      <c r="AU1054" s="2">
        <f t="shared" si="567"/>
        <v>0</v>
      </c>
      <c r="AV1054" s="2">
        <f t="shared" si="568"/>
        <v>0</v>
      </c>
      <c r="AW1054" s="2">
        <f t="shared" si="569"/>
        <v>0</v>
      </c>
      <c r="AX1054" s="2">
        <f t="shared" si="550"/>
        <v>0</v>
      </c>
      <c r="AY1054" s="2">
        <f t="shared" si="570"/>
        <v>0</v>
      </c>
      <c r="AZ1054" s="145" t="e">
        <f t="shared" si="571"/>
        <v>#N/A</v>
      </c>
      <c r="BA1054" s="145" t="e">
        <f t="shared" si="572"/>
        <v>#N/A</v>
      </c>
      <c r="BB1054" s="145">
        <f t="shared" si="573"/>
        <v>2.083333333333337E-2</v>
      </c>
      <c r="BC1054" s="2">
        <f>IF(AM1054,
  IF(AND(AL1054=$J$31,_xlfn.DAYS(AH1054,DATE(AI1054,1,1))&lt;7),
    MAX(0,EINSTELLUNGEN!$D$12+1-WEEKDAY(DATE(EINSTELLUNGEN!$D$9,EINSTELLUNGEN!$D$10,1),2)),
    IF(AL1054=$J$33,
      MIN(EINSTELLUNGEN!$D$12,WEEKDAY(DATE(EINSTELLUNGEN!$D$9,12,31),2)),
      EINSTELLUNGEN!$D$12
  )) - SUMIF(AL$50:AL$2500,"="&amp;AL1054,AX$50:AX$2500),
  0)</f>
        <v>3</v>
      </c>
      <c r="BD1054" s="2">
        <f t="shared" si="574"/>
        <v>0.33333333333333331</v>
      </c>
      <c r="BE1054" s="2">
        <f t="shared" si="575"/>
        <v>0</v>
      </c>
    </row>
    <row r="1055" spans="1:57" ht="10.5" customHeight="1">
      <c r="A1055" s="1" t="str">
        <f t="shared" ca="1" si="551"/>
        <v/>
      </c>
      <c r="B1055" s="1" t="str">
        <f t="shared" ca="1" si="552"/>
        <v/>
      </c>
      <c r="C1055" s="1" t="str">
        <f t="shared" ca="1" si="553"/>
        <v/>
      </c>
      <c r="D1055" s="1" t="str">
        <f t="shared" ca="1" si="554"/>
        <v/>
      </c>
      <c r="F1055" s="10"/>
      <c r="G1055" s="136" t="str">
        <f t="shared" si="555"/>
        <v/>
      </c>
      <c r="H1055" s="27"/>
      <c r="I1055" s="28"/>
      <c r="J1055" s="28"/>
      <c r="K1055" s="29"/>
      <c r="L1055" s="136"/>
      <c r="M1055" s="136"/>
      <c r="N1055" s="136"/>
      <c r="O1055" s="26" t="str">
        <f t="shared" si="556"/>
        <v/>
      </c>
      <c r="P1055" s="218" t="str">
        <f t="shared" si="557"/>
        <v/>
      </c>
      <c r="Q1055" s="26" t="str">
        <f t="shared" si="558"/>
        <v/>
      </c>
      <c r="R1055" s="22"/>
      <c r="S1055" s="99"/>
      <c r="T1055" s="10"/>
      <c r="U1055" s="229" t="str">
        <f t="shared" si="559"/>
        <v/>
      </c>
      <c r="V1055" s="230"/>
      <c r="W1055" s="230"/>
      <c r="X1055" s="230"/>
      <c r="Y1055" s="230"/>
      <c r="Z1055" s="22" t="str">
        <f>""</f>
        <v/>
      </c>
      <c r="AB1055" s="23" t="str">
        <f t="shared" si="560"/>
        <v/>
      </c>
      <c r="AC1055" s="2" t="b">
        <f>COUNT(Q1055:Q$2500)&gt;0</f>
        <v>0</v>
      </c>
      <c r="AD1055" s="2" t="b">
        <f t="shared" si="543"/>
        <v>0</v>
      </c>
      <c r="AE1055" s="2" t="b">
        <f t="shared" si="544"/>
        <v>0</v>
      </c>
      <c r="AF1055" s="2" t="b">
        <f t="shared" si="545"/>
        <v>0</v>
      </c>
      <c r="AG1055" s="2" t="b">
        <f>OR(
  AND(AC1055,NOT(AC1056)),
  AND(AF1055,WEEKDAY(AH1054,2)=EINSTELLUNGEN!$D$12),
  AND(AF1055,AH1055=$J$35)
)</f>
        <v>0</v>
      </c>
      <c r="AH1055" s="2">
        <f>IF(AE1055,AH1054+IF(WEEKDAY(AH1054+1,2)&lt;=EINSTELLUNGEN!$D$12,1,$J$36),AH1054)</f>
        <v>42020</v>
      </c>
      <c r="AI1055" s="2">
        <f t="shared" si="546"/>
        <v>2019</v>
      </c>
      <c r="AJ1055" s="2">
        <f t="shared" si="547"/>
        <v>201901</v>
      </c>
      <c r="AK1055" s="2">
        <f t="shared" si="548"/>
        <v>201901</v>
      </c>
      <c r="AL1055" s="2">
        <f t="shared" si="576"/>
        <v>201903</v>
      </c>
      <c r="AM1055" s="2" t="b">
        <f t="shared" si="549"/>
        <v>1</v>
      </c>
      <c r="AN1055" s="4" t="e">
        <f t="shared" si="561"/>
        <v>#N/A</v>
      </c>
      <c r="AO1055" s="4" t="e">
        <f t="shared" si="562"/>
        <v>#N/A</v>
      </c>
      <c r="AP1055" s="2" t="str">
        <f>IF(AD1055,
  IF(ISBLANK(H1055),
    AP1054,
    IF(LEN(H1055)=1,
      IF(OR(UPPER(H1055)="A",UPPER(H1055)="I"),
        EINSTELLUNGEN!$D$21,
        IF(OR(UPPER(H1055)="B",UPPER(H1055)="M"),
          EINSTELLUNGEN!$D$22,
          IF(OR(UPPER(H1055)="C",UPPER(H1055)="S"),
            EINSTELLUNGEN!$D$23,
            IF(UPPER(H1055)="D",
              EINSTELLUNGEN!$D$24,
              IF(UPPER(H1055)="E",
                EINSTELLUNGEN!$D$25,
                UPPER(H1055)))))),
      IF(ISNUMBER(H1055),
        EINSTELLUNGEN!$D$20&amp;H1055,
        UPPER(H1055)))),
  "")</f>
        <v/>
      </c>
      <c r="AQ1055" s="2" t="str">
        <f t="shared" si="563"/>
        <v/>
      </c>
      <c r="AR1055" s="2">
        <f t="shared" si="564"/>
        <v>0</v>
      </c>
      <c r="AS1055" s="145">
        <f t="shared" si="565"/>
        <v>0.33333333333333331</v>
      </c>
      <c r="AT1055" s="2">
        <f t="shared" si="566"/>
        <v>0</v>
      </c>
      <c r="AU1055" s="2">
        <f t="shared" si="567"/>
        <v>0</v>
      </c>
      <c r="AV1055" s="2">
        <f t="shared" si="568"/>
        <v>0</v>
      </c>
      <c r="AW1055" s="2">
        <f t="shared" si="569"/>
        <v>0</v>
      </c>
      <c r="AX1055" s="2">
        <f t="shared" si="550"/>
        <v>0</v>
      </c>
      <c r="AY1055" s="2">
        <f t="shared" si="570"/>
        <v>0</v>
      </c>
      <c r="AZ1055" s="145" t="e">
        <f t="shared" si="571"/>
        <v>#N/A</v>
      </c>
      <c r="BA1055" s="145" t="e">
        <f t="shared" si="572"/>
        <v>#N/A</v>
      </c>
      <c r="BB1055" s="145">
        <f t="shared" si="573"/>
        <v>2.083333333333337E-2</v>
      </c>
      <c r="BC1055" s="2">
        <f>IF(AM1055,
  IF(AND(AL1055=$J$31,_xlfn.DAYS(AH1055,DATE(AI1055,1,1))&lt;7),
    MAX(0,EINSTELLUNGEN!$D$12+1-WEEKDAY(DATE(EINSTELLUNGEN!$D$9,EINSTELLUNGEN!$D$10,1),2)),
    IF(AL1055=$J$33,
      MIN(EINSTELLUNGEN!$D$12,WEEKDAY(DATE(EINSTELLUNGEN!$D$9,12,31),2)),
      EINSTELLUNGEN!$D$12
  )) - SUMIF(AL$50:AL$2500,"="&amp;AL1055,AX$50:AX$2500),
  0)</f>
        <v>3</v>
      </c>
      <c r="BD1055" s="2">
        <f t="shared" si="574"/>
        <v>0.33333333333333331</v>
      </c>
      <c r="BE1055" s="2">
        <f t="shared" si="575"/>
        <v>0</v>
      </c>
    </row>
    <row r="1056" spans="1:57" ht="10.5" customHeight="1">
      <c r="A1056" s="1" t="str">
        <f t="shared" ca="1" si="551"/>
        <v/>
      </c>
      <c r="B1056" s="1" t="str">
        <f t="shared" ca="1" si="552"/>
        <v/>
      </c>
      <c r="C1056" s="1" t="str">
        <f t="shared" ca="1" si="553"/>
        <v/>
      </c>
      <c r="D1056" s="1" t="str">
        <f t="shared" ca="1" si="554"/>
        <v/>
      </c>
      <c r="F1056" s="10"/>
      <c r="G1056" s="136" t="str">
        <f t="shared" si="555"/>
        <v/>
      </c>
      <c r="H1056" s="27"/>
      <c r="I1056" s="28"/>
      <c r="J1056" s="28"/>
      <c r="K1056" s="29"/>
      <c r="L1056" s="136"/>
      <c r="M1056" s="136"/>
      <c r="N1056" s="136"/>
      <c r="O1056" s="26" t="str">
        <f t="shared" si="556"/>
        <v/>
      </c>
      <c r="P1056" s="218" t="str">
        <f t="shared" si="557"/>
        <v/>
      </c>
      <c r="Q1056" s="26" t="str">
        <f t="shared" si="558"/>
        <v/>
      </c>
      <c r="R1056" s="22"/>
      <c r="S1056" s="99"/>
      <c r="T1056" s="10"/>
      <c r="U1056" s="229" t="str">
        <f t="shared" si="559"/>
        <v/>
      </c>
      <c r="V1056" s="230"/>
      <c r="W1056" s="230"/>
      <c r="X1056" s="230"/>
      <c r="Y1056" s="230"/>
      <c r="Z1056" s="22" t="str">
        <f>""</f>
        <v/>
      </c>
      <c r="AB1056" s="23" t="str">
        <f t="shared" si="560"/>
        <v/>
      </c>
      <c r="AC1056" s="2" t="b">
        <f>COUNT(Q1056:Q$2500)&gt;0</f>
        <v>0</v>
      </c>
      <c r="AD1056" s="2" t="b">
        <f t="shared" si="543"/>
        <v>0</v>
      </c>
      <c r="AE1056" s="2" t="b">
        <f t="shared" si="544"/>
        <v>0</v>
      </c>
      <c r="AF1056" s="2" t="b">
        <f t="shared" si="545"/>
        <v>0</v>
      </c>
      <c r="AG1056" s="2" t="b">
        <f>OR(
  AND(AC1056,NOT(AC1057)),
  AND(AF1056,WEEKDAY(AH1055,2)=EINSTELLUNGEN!$D$12),
  AND(AF1056,AH1056=$J$35)
)</f>
        <v>0</v>
      </c>
      <c r="AH1056" s="2">
        <f>IF(AE1056,AH1055+IF(WEEKDAY(AH1055+1,2)&lt;=EINSTELLUNGEN!$D$12,1,$J$36),AH1055)</f>
        <v>42020</v>
      </c>
      <c r="AI1056" s="2">
        <f t="shared" si="546"/>
        <v>2019</v>
      </c>
      <c r="AJ1056" s="2">
        <f t="shared" si="547"/>
        <v>201901</v>
      </c>
      <c r="AK1056" s="2">
        <f t="shared" si="548"/>
        <v>201901</v>
      </c>
      <c r="AL1056" s="2">
        <f t="shared" si="576"/>
        <v>201903</v>
      </c>
      <c r="AM1056" s="2" t="b">
        <f t="shared" si="549"/>
        <v>1</v>
      </c>
      <c r="AN1056" s="4" t="e">
        <f t="shared" si="561"/>
        <v>#N/A</v>
      </c>
      <c r="AO1056" s="4" t="e">
        <f t="shared" si="562"/>
        <v>#N/A</v>
      </c>
      <c r="AP1056" s="2" t="str">
        <f>IF(AD1056,
  IF(ISBLANK(H1056),
    AP1055,
    IF(LEN(H1056)=1,
      IF(OR(UPPER(H1056)="A",UPPER(H1056)="I"),
        EINSTELLUNGEN!$D$21,
        IF(OR(UPPER(H1056)="B",UPPER(H1056)="M"),
          EINSTELLUNGEN!$D$22,
          IF(OR(UPPER(H1056)="C",UPPER(H1056)="S"),
            EINSTELLUNGEN!$D$23,
            IF(UPPER(H1056)="D",
              EINSTELLUNGEN!$D$24,
              IF(UPPER(H1056)="E",
                EINSTELLUNGEN!$D$25,
                UPPER(H1056)))))),
      IF(ISNUMBER(H1056),
        EINSTELLUNGEN!$D$20&amp;H1056,
        UPPER(H1056)))),
  "")</f>
        <v/>
      </c>
      <c r="AQ1056" s="2" t="str">
        <f t="shared" si="563"/>
        <v/>
      </c>
      <c r="AR1056" s="2">
        <f t="shared" si="564"/>
        <v>0</v>
      </c>
      <c r="AS1056" s="145">
        <f t="shared" si="565"/>
        <v>0.33333333333333331</v>
      </c>
      <c r="AT1056" s="2">
        <f t="shared" si="566"/>
        <v>0</v>
      </c>
      <c r="AU1056" s="2">
        <f t="shared" si="567"/>
        <v>0</v>
      </c>
      <c r="AV1056" s="2">
        <f t="shared" si="568"/>
        <v>0</v>
      </c>
      <c r="AW1056" s="2">
        <f t="shared" si="569"/>
        <v>0</v>
      </c>
      <c r="AX1056" s="2">
        <f t="shared" si="550"/>
        <v>0</v>
      </c>
      <c r="AY1056" s="2">
        <f t="shared" si="570"/>
        <v>0</v>
      </c>
      <c r="AZ1056" s="145" t="e">
        <f t="shared" si="571"/>
        <v>#N/A</v>
      </c>
      <c r="BA1056" s="145" t="e">
        <f t="shared" si="572"/>
        <v>#N/A</v>
      </c>
      <c r="BB1056" s="145">
        <f t="shared" si="573"/>
        <v>2.083333333333337E-2</v>
      </c>
      <c r="BC1056" s="2">
        <f>IF(AM1056,
  IF(AND(AL1056=$J$31,_xlfn.DAYS(AH1056,DATE(AI1056,1,1))&lt;7),
    MAX(0,EINSTELLUNGEN!$D$12+1-WEEKDAY(DATE(EINSTELLUNGEN!$D$9,EINSTELLUNGEN!$D$10,1),2)),
    IF(AL1056=$J$33,
      MIN(EINSTELLUNGEN!$D$12,WEEKDAY(DATE(EINSTELLUNGEN!$D$9,12,31),2)),
      EINSTELLUNGEN!$D$12
  )) - SUMIF(AL$50:AL$2500,"="&amp;AL1056,AX$50:AX$2500),
  0)</f>
        <v>3</v>
      </c>
      <c r="BD1056" s="2">
        <f t="shared" si="574"/>
        <v>0.33333333333333331</v>
      </c>
      <c r="BE1056" s="2">
        <f t="shared" si="575"/>
        <v>0</v>
      </c>
    </row>
    <row r="1057" spans="1:57" ht="10.5" customHeight="1">
      <c r="A1057" s="1" t="str">
        <f t="shared" ca="1" si="551"/>
        <v/>
      </c>
      <c r="B1057" s="1" t="str">
        <f t="shared" ca="1" si="552"/>
        <v/>
      </c>
      <c r="C1057" s="1" t="str">
        <f t="shared" ca="1" si="553"/>
        <v/>
      </c>
      <c r="D1057" s="1" t="str">
        <f t="shared" ca="1" si="554"/>
        <v/>
      </c>
      <c r="F1057" s="10"/>
      <c r="G1057" s="136" t="str">
        <f t="shared" si="555"/>
        <v/>
      </c>
      <c r="H1057" s="27"/>
      <c r="I1057" s="28"/>
      <c r="J1057" s="28"/>
      <c r="K1057" s="29"/>
      <c r="L1057" s="136"/>
      <c r="M1057" s="136"/>
      <c r="N1057" s="136"/>
      <c r="O1057" s="26" t="str">
        <f t="shared" si="556"/>
        <v/>
      </c>
      <c r="P1057" s="218" t="str">
        <f t="shared" si="557"/>
        <v/>
      </c>
      <c r="Q1057" s="26" t="str">
        <f t="shared" si="558"/>
        <v/>
      </c>
      <c r="R1057" s="22"/>
      <c r="S1057" s="99"/>
      <c r="T1057" s="10"/>
      <c r="U1057" s="229" t="str">
        <f t="shared" si="559"/>
        <v/>
      </c>
      <c r="V1057" s="230"/>
      <c r="W1057" s="230"/>
      <c r="X1057" s="230"/>
      <c r="Y1057" s="230"/>
      <c r="Z1057" s="22" t="str">
        <f>""</f>
        <v/>
      </c>
      <c r="AB1057" s="23" t="str">
        <f t="shared" si="560"/>
        <v/>
      </c>
      <c r="AC1057" s="2" t="b">
        <f>COUNT(Q1057:Q$2500)&gt;0</f>
        <v>0</v>
      </c>
      <c r="AD1057" s="2" t="b">
        <f t="shared" si="543"/>
        <v>0</v>
      </c>
      <c r="AE1057" s="2" t="b">
        <f t="shared" si="544"/>
        <v>0</v>
      </c>
      <c r="AF1057" s="2" t="b">
        <f t="shared" si="545"/>
        <v>0</v>
      </c>
      <c r="AG1057" s="2" t="b">
        <f>OR(
  AND(AC1057,NOT(AC1058)),
  AND(AF1057,WEEKDAY(AH1056,2)=EINSTELLUNGEN!$D$12),
  AND(AF1057,AH1057=$J$35)
)</f>
        <v>0</v>
      </c>
      <c r="AH1057" s="2">
        <f>IF(AE1057,AH1056+IF(WEEKDAY(AH1056+1,2)&lt;=EINSTELLUNGEN!$D$12,1,$J$36),AH1056)</f>
        <v>42020</v>
      </c>
      <c r="AI1057" s="2">
        <f t="shared" si="546"/>
        <v>2019</v>
      </c>
      <c r="AJ1057" s="2">
        <f t="shared" si="547"/>
        <v>201901</v>
      </c>
      <c r="AK1057" s="2">
        <f t="shared" si="548"/>
        <v>201901</v>
      </c>
      <c r="AL1057" s="2">
        <f t="shared" si="576"/>
        <v>201903</v>
      </c>
      <c r="AM1057" s="2" t="b">
        <f t="shared" si="549"/>
        <v>1</v>
      </c>
      <c r="AN1057" s="4" t="e">
        <f t="shared" si="561"/>
        <v>#N/A</v>
      </c>
      <c r="AO1057" s="4" t="e">
        <f t="shared" si="562"/>
        <v>#N/A</v>
      </c>
      <c r="AP1057" s="2" t="str">
        <f>IF(AD1057,
  IF(ISBLANK(H1057),
    AP1056,
    IF(LEN(H1057)=1,
      IF(OR(UPPER(H1057)="A",UPPER(H1057)="I"),
        EINSTELLUNGEN!$D$21,
        IF(OR(UPPER(H1057)="B",UPPER(H1057)="M"),
          EINSTELLUNGEN!$D$22,
          IF(OR(UPPER(H1057)="C",UPPER(H1057)="S"),
            EINSTELLUNGEN!$D$23,
            IF(UPPER(H1057)="D",
              EINSTELLUNGEN!$D$24,
              IF(UPPER(H1057)="E",
                EINSTELLUNGEN!$D$25,
                UPPER(H1057)))))),
      IF(ISNUMBER(H1057),
        EINSTELLUNGEN!$D$20&amp;H1057,
        UPPER(H1057)))),
  "")</f>
        <v/>
      </c>
      <c r="AQ1057" s="2" t="str">
        <f t="shared" si="563"/>
        <v/>
      </c>
      <c r="AR1057" s="2">
        <f t="shared" si="564"/>
        <v>0</v>
      </c>
      <c r="AS1057" s="145">
        <f t="shared" si="565"/>
        <v>0.33333333333333331</v>
      </c>
      <c r="AT1057" s="2">
        <f t="shared" si="566"/>
        <v>0</v>
      </c>
      <c r="AU1057" s="2">
        <f t="shared" si="567"/>
        <v>0</v>
      </c>
      <c r="AV1057" s="2">
        <f t="shared" si="568"/>
        <v>0</v>
      </c>
      <c r="AW1057" s="2">
        <f t="shared" si="569"/>
        <v>0</v>
      </c>
      <c r="AX1057" s="2">
        <f t="shared" si="550"/>
        <v>0</v>
      </c>
      <c r="AY1057" s="2">
        <f t="shared" si="570"/>
        <v>0</v>
      </c>
      <c r="AZ1057" s="145" t="e">
        <f t="shared" si="571"/>
        <v>#N/A</v>
      </c>
      <c r="BA1057" s="145" t="e">
        <f t="shared" si="572"/>
        <v>#N/A</v>
      </c>
      <c r="BB1057" s="145">
        <f t="shared" si="573"/>
        <v>2.083333333333337E-2</v>
      </c>
      <c r="BC1057" s="2">
        <f>IF(AM1057,
  IF(AND(AL1057=$J$31,_xlfn.DAYS(AH1057,DATE(AI1057,1,1))&lt;7),
    MAX(0,EINSTELLUNGEN!$D$12+1-WEEKDAY(DATE(EINSTELLUNGEN!$D$9,EINSTELLUNGEN!$D$10,1),2)),
    IF(AL1057=$J$33,
      MIN(EINSTELLUNGEN!$D$12,WEEKDAY(DATE(EINSTELLUNGEN!$D$9,12,31),2)),
      EINSTELLUNGEN!$D$12
  )) - SUMIF(AL$50:AL$2500,"="&amp;AL1057,AX$50:AX$2500),
  0)</f>
        <v>3</v>
      </c>
      <c r="BD1057" s="2">
        <f t="shared" si="574"/>
        <v>0.33333333333333331</v>
      </c>
      <c r="BE1057" s="2">
        <f t="shared" si="575"/>
        <v>0</v>
      </c>
    </row>
    <row r="1058" spans="1:57" ht="10.5" customHeight="1">
      <c r="A1058" s="1" t="str">
        <f t="shared" ca="1" si="551"/>
        <v/>
      </c>
      <c r="B1058" s="1" t="str">
        <f t="shared" ca="1" si="552"/>
        <v/>
      </c>
      <c r="C1058" s="1" t="str">
        <f t="shared" ca="1" si="553"/>
        <v/>
      </c>
      <c r="D1058" s="1" t="str">
        <f t="shared" ca="1" si="554"/>
        <v/>
      </c>
      <c r="F1058" s="10"/>
      <c r="G1058" s="136" t="str">
        <f t="shared" si="555"/>
        <v/>
      </c>
      <c r="H1058" s="27"/>
      <c r="I1058" s="28"/>
      <c r="J1058" s="28"/>
      <c r="K1058" s="29"/>
      <c r="L1058" s="136"/>
      <c r="M1058" s="136"/>
      <c r="N1058" s="136"/>
      <c r="O1058" s="26" t="str">
        <f t="shared" si="556"/>
        <v/>
      </c>
      <c r="P1058" s="218" t="str">
        <f t="shared" si="557"/>
        <v/>
      </c>
      <c r="Q1058" s="26" t="str">
        <f t="shared" si="558"/>
        <v/>
      </c>
      <c r="R1058" s="22"/>
      <c r="S1058" s="99"/>
      <c r="T1058" s="10"/>
      <c r="U1058" s="229" t="str">
        <f t="shared" si="559"/>
        <v/>
      </c>
      <c r="V1058" s="230"/>
      <c r="W1058" s="230"/>
      <c r="X1058" s="230"/>
      <c r="Y1058" s="230"/>
      <c r="Z1058" s="22" t="str">
        <f>""</f>
        <v/>
      </c>
      <c r="AB1058" s="23" t="str">
        <f t="shared" si="560"/>
        <v/>
      </c>
      <c r="AC1058" s="2" t="b">
        <f>COUNT(Q1058:Q$2500)&gt;0</f>
        <v>0</v>
      </c>
      <c r="AD1058" s="2" t="b">
        <f t="shared" si="543"/>
        <v>0</v>
      </c>
      <c r="AE1058" s="2" t="b">
        <f t="shared" si="544"/>
        <v>0</v>
      </c>
      <c r="AF1058" s="2" t="b">
        <f t="shared" si="545"/>
        <v>0</v>
      </c>
      <c r="AG1058" s="2" t="b">
        <f>OR(
  AND(AC1058,NOT(AC1059)),
  AND(AF1058,WEEKDAY(AH1057,2)=EINSTELLUNGEN!$D$12),
  AND(AF1058,AH1058=$J$35)
)</f>
        <v>0</v>
      </c>
      <c r="AH1058" s="2">
        <f>IF(AE1058,AH1057+IF(WEEKDAY(AH1057+1,2)&lt;=EINSTELLUNGEN!$D$12,1,$J$36),AH1057)</f>
        <v>42020</v>
      </c>
      <c r="AI1058" s="2">
        <f t="shared" si="546"/>
        <v>2019</v>
      </c>
      <c r="AJ1058" s="2">
        <f t="shared" si="547"/>
        <v>201901</v>
      </c>
      <c r="AK1058" s="2">
        <f t="shared" si="548"/>
        <v>201901</v>
      </c>
      <c r="AL1058" s="2">
        <f t="shared" si="576"/>
        <v>201903</v>
      </c>
      <c r="AM1058" s="2" t="b">
        <f t="shared" si="549"/>
        <v>1</v>
      </c>
      <c r="AN1058" s="4" t="e">
        <f t="shared" si="561"/>
        <v>#N/A</v>
      </c>
      <c r="AO1058" s="4" t="e">
        <f t="shared" si="562"/>
        <v>#N/A</v>
      </c>
      <c r="AP1058" s="2" t="str">
        <f>IF(AD1058,
  IF(ISBLANK(H1058),
    AP1057,
    IF(LEN(H1058)=1,
      IF(OR(UPPER(H1058)="A",UPPER(H1058)="I"),
        EINSTELLUNGEN!$D$21,
        IF(OR(UPPER(H1058)="B",UPPER(H1058)="M"),
          EINSTELLUNGEN!$D$22,
          IF(OR(UPPER(H1058)="C",UPPER(H1058)="S"),
            EINSTELLUNGEN!$D$23,
            IF(UPPER(H1058)="D",
              EINSTELLUNGEN!$D$24,
              IF(UPPER(H1058)="E",
                EINSTELLUNGEN!$D$25,
                UPPER(H1058)))))),
      IF(ISNUMBER(H1058),
        EINSTELLUNGEN!$D$20&amp;H1058,
        UPPER(H1058)))),
  "")</f>
        <v/>
      </c>
      <c r="AQ1058" s="2" t="str">
        <f t="shared" si="563"/>
        <v/>
      </c>
      <c r="AR1058" s="2">
        <f t="shared" si="564"/>
        <v>0</v>
      </c>
      <c r="AS1058" s="145">
        <f t="shared" si="565"/>
        <v>0.33333333333333331</v>
      </c>
      <c r="AT1058" s="2">
        <f t="shared" si="566"/>
        <v>0</v>
      </c>
      <c r="AU1058" s="2">
        <f t="shared" si="567"/>
        <v>0</v>
      </c>
      <c r="AV1058" s="2">
        <f t="shared" si="568"/>
        <v>0</v>
      </c>
      <c r="AW1058" s="2">
        <f t="shared" si="569"/>
        <v>0</v>
      </c>
      <c r="AX1058" s="2">
        <f t="shared" si="550"/>
        <v>0</v>
      </c>
      <c r="AY1058" s="2">
        <f t="shared" si="570"/>
        <v>0</v>
      </c>
      <c r="AZ1058" s="145" t="e">
        <f t="shared" si="571"/>
        <v>#N/A</v>
      </c>
      <c r="BA1058" s="145" t="e">
        <f t="shared" si="572"/>
        <v>#N/A</v>
      </c>
      <c r="BB1058" s="145">
        <f t="shared" si="573"/>
        <v>2.083333333333337E-2</v>
      </c>
      <c r="BC1058" s="2">
        <f>IF(AM1058,
  IF(AND(AL1058=$J$31,_xlfn.DAYS(AH1058,DATE(AI1058,1,1))&lt;7),
    MAX(0,EINSTELLUNGEN!$D$12+1-WEEKDAY(DATE(EINSTELLUNGEN!$D$9,EINSTELLUNGEN!$D$10,1),2)),
    IF(AL1058=$J$33,
      MIN(EINSTELLUNGEN!$D$12,WEEKDAY(DATE(EINSTELLUNGEN!$D$9,12,31),2)),
      EINSTELLUNGEN!$D$12
  )) - SUMIF(AL$50:AL$2500,"="&amp;AL1058,AX$50:AX$2500),
  0)</f>
        <v>3</v>
      </c>
      <c r="BD1058" s="2">
        <f t="shared" si="574"/>
        <v>0.33333333333333331</v>
      </c>
      <c r="BE1058" s="2">
        <f t="shared" si="575"/>
        <v>0</v>
      </c>
    </row>
    <row r="1059" spans="1:57" ht="10.5" customHeight="1">
      <c r="A1059" s="1" t="str">
        <f t="shared" ca="1" si="551"/>
        <v/>
      </c>
      <c r="B1059" s="1" t="str">
        <f t="shared" ca="1" si="552"/>
        <v/>
      </c>
      <c r="C1059" s="1" t="str">
        <f t="shared" ca="1" si="553"/>
        <v/>
      </c>
      <c r="D1059" s="1" t="str">
        <f t="shared" ca="1" si="554"/>
        <v/>
      </c>
      <c r="F1059" s="10"/>
      <c r="G1059" s="136" t="str">
        <f t="shared" si="555"/>
        <v/>
      </c>
      <c r="H1059" s="27"/>
      <c r="I1059" s="28"/>
      <c r="J1059" s="28"/>
      <c r="K1059" s="29"/>
      <c r="L1059" s="136"/>
      <c r="M1059" s="136"/>
      <c r="N1059" s="136"/>
      <c r="O1059" s="26" t="str">
        <f t="shared" si="556"/>
        <v/>
      </c>
      <c r="P1059" s="218" t="str">
        <f t="shared" si="557"/>
        <v/>
      </c>
      <c r="Q1059" s="26" t="str">
        <f t="shared" si="558"/>
        <v/>
      </c>
      <c r="R1059" s="22"/>
      <c r="S1059" s="99"/>
      <c r="T1059" s="10"/>
      <c r="U1059" s="229" t="str">
        <f t="shared" si="559"/>
        <v/>
      </c>
      <c r="V1059" s="230"/>
      <c r="W1059" s="230"/>
      <c r="X1059" s="230"/>
      <c r="Y1059" s="230"/>
      <c r="Z1059" s="22" t="str">
        <f>""</f>
        <v/>
      </c>
      <c r="AB1059" s="23" t="str">
        <f t="shared" si="560"/>
        <v/>
      </c>
      <c r="AC1059" s="2" t="b">
        <f>COUNT(Q1059:Q$2500)&gt;0</f>
        <v>0</v>
      </c>
      <c r="AD1059" s="2" t="b">
        <f t="shared" si="543"/>
        <v>0</v>
      </c>
      <c r="AE1059" s="2" t="b">
        <f t="shared" si="544"/>
        <v>0</v>
      </c>
      <c r="AF1059" s="2" t="b">
        <f t="shared" si="545"/>
        <v>0</v>
      </c>
      <c r="AG1059" s="2" t="b">
        <f>OR(
  AND(AC1059,NOT(AC1060)),
  AND(AF1059,WEEKDAY(AH1058,2)=EINSTELLUNGEN!$D$12),
  AND(AF1059,AH1059=$J$35)
)</f>
        <v>0</v>
      </c>
      <c r="AH1059" s="2">
        <f>IF(AE1059,AH1058+IF(WEEKDAY(AH1058+1,2)&lt;=EINSTELLUNGEN!$D$12,1,$J$36),AH1058)</f>
        <v>42020</v>
      </c>
      <c r="AI1059" s="2">
        <f t="shared" si="546"/>
        <v>2019</v>
      </c>
      <c r="AJ1059" s="2">
        <f t="shared" si="547"/>
        <v>201901</v>
      </c>
      <c r="AK1059" s="2">
        <f t="shared" si="548"/>
        <v>201901</v>
      </c>
      <c r="AL1059" s="2">
        <f t="shared" si="576"/>
        <v>201903</v>
      </c>
      <c r="AM1059" s="2" t="b">
        <f t="shared" si="549"/>
        <v>1</v>
      </c>
      <c r="AN1059" s="4" t="e">
        <f t="shared" si="561"/>
        <v>#N/A</v>
      </c>
      <c r="AO1059" s="4" t="e">
        <f t="shared" si="562"/>
        <v>#N/A</v>
      </c>
      <c r="AP1059" s="2" t="str">
        <f>IF(AD1059,
  IF(ISBLANK(H1059),
    AP1058,
    IF(LEN(H1059)=1,
      IF(OR(UPPER(H1059)="A",UPPER(H1059)="I"),
        EINSTELLUNGEN!$D$21,
        IF(OR(UPPER(H1059)="B",UPPER(H1059)="M"),
          EINSTELLUNGEN!$D$22,
          IF(OR(UPPER(H1059)="C",UPPER(H1059)="S"),
            EINSTELLUNGEN!$D$23,
            IF(UPPER(H1059)="D",
              EINSTELLUNGEN!$D$24,
              IF(UPPER(H1059)="E",
                EINSTELLUNGEN!$D$25,
                UPPER(H1059)))))),
      IF(ISNUMBER(H1059),
        EINSTELLUNGEN!$D$20&amp;H1059,
        UPPER(H1059)))),
  "")</f>
        <v/>
      </c>
      <c r="AQ1059" s="2" t="str">
        <f t="shared" si="563"/>
        <v/>
      </c>
      <c r="AR1059" s="2">
        <f t="shared" si="564"/>
        <v>0</v>
      </c>
      <c r="AS1059" s="145">
        <f t="shared" si="565"/>
        <v>0.33333333333333331</v>
      </c>
      <c r="AT1059" s="2">
        <f t="shared" si="566"/>
        <v>0</v>
      </c>
      <c r="AU1059" s="2">
        <f t="shared" si="567"/>
        <v>0</v>
      </c>
      <c r="AV1059" s="2">
        <f t="shared" si="568"/>
        <v>0</v>
      </c>
      <c r="AW1059" s="2">
        <f t="shared" si="569"/>
        <v>0</v>
      </c>
      <c r="AX1059" s="2">
        <f t="shared" si="550"/>
        <v>0</v>
      </c>
      <c r="AY1059" s="2">
        <f t="shared" si="570"/>
        <v>0</v>
      </c>
      <c r="AZ1059" s="145" t="e">
        <f t="shared" si="571"/>
        <v>#N/A</v>
      </c>
      <c r="BA1059" s="145" t="e">
        <f t="shared" si="572"/>
        <v>#N/A</v>
      </c>
      <c r="BB1059" s="145">
        <f t="shared" si="573"/>
        <v>2.083333333333337E-2</v>
      </c>
      <c r="BC1059" s="2">
        <f>IF(AM1059,
  IF(AND(AL1059=$J$31,_xlfn.DAYS(AH1059,DATE(AI1059,1,1))&lt;7),
    MAX(0,EINSTELLUNGEN!$D$12+1-WEEKDAY(DATE(EINSTELLUNGEN!$D$9,EINSTELLUNGEN!$D$10,1),2)),
    IF(AL1059=$J$33,
      MIN(EINSTELLUNGEN!$D$12,WEEKDAY(DATE(EINSTELLUNGEN!$D$9,12,31),2)),
      EINSTELLUNGEN!$D$12
  )) - SUMIF(AL$50:AL$2500,"="&amp;AL1059,AX$50:AX$2500),
  0)</f>
        <v>3</v>
      </c>
      <c r="BD1059" s="2">
        <f t="shared" si="574"/>
        <v>0.33333333333333331</v>
      </c>
      <c r="BE1059" s="2">
        <f t="shared" si="575"/>
        <v>0</v>
      </c>
    </row>
    <row r="1060" spans="1:57" ht="10.5" customHeight="1">
      <c r="A1060" s="1" t="str">
        <f t="shared" ca="1" si="551"/>
        <v/>
      </c>
      <c r="B1060" s="1" t="str">
        <f t="shared" ca="1" si="552"/>
        <v/>
      </c>
      <c r="C1060" s="1" t="str">
        <f t="shared" ca="1" si="553"/>
        <v/>
      </c>
      <c r="D1060" s="1" t="str">
        <f t="shared" ca="1" si="554"/>
        <v/>
      </c>
      <c r="F1060" s="10"/>
      <c r="G1060" s="136" t="str">
        <f t="shared" si="555"/>
        <v/>
      </c>
      <c r="H1060" s="27"/>
      <c r="I1060" s="28"/>
      <c r="J1060" s="28"/>
      <c r="K1060" s="29"/>
      <c r="L1060" s="136"/>
      <c r="M1060" s="136"/>
      <c r="N1060" s="136"/>
      <c r="O1060" s="26" t="str">
        <f t="shared" si="556"/>
        <v/>
      </c>
      <c r="P1060" s="218" t="str">
        <f t="shared" si="557"/>
        <v/>
      </c>
      <c r="Q1060" s="26" t="str">
        <f t="shared" si="558"/>
        <v/>
      </c>
      <c r="R1060" s="22"/>
      <c r="S1060" s="99"/>
      <c r="T1060" s="10"/>
      <c r="U1060" s="229" t="str">
        <f t="shared" si="559"/>
        <v/>
      </c>
      <c r="V1060" s="230"/>
      <c r="W1060" s="230"/>
      <c r="X1060" s="230"/>
      <c r="Y1060" s="230"/>
      <c r="Z1060" s="22" t="str">
        <f>""</f>
        <v/>
      </c>
      <c r="AB1060" s="23" t="str">
        <f t="shared" si="560"/>
        <v/>
      </c>
      <c r="AC1060" s="2" t="b">
        <f>COUNT(Q1060:Q$2500)&gt;0</f>
        <v>0</v>
      </c>
      <c r="AD1060" s="2" t="b">
        <f t="shared" si="543"/>
        <v>0</v>
      </c>
      <c r="AE1060" s="2" t="b">
        <f t="shared" si="544"/>
        <v>0</v>
      </c>
      <c r="AF1060" s="2" t="b">
        <f t="shared" si="545"/>
        <v>0</v>
      </c>
      <c r="AG1060" s="2" t="b">
        <f>OR(
  AND(AC1060,NOT(AC1061)),
  AND(AF1060,WEEKDAY(AH1059,2)=EINSTELLUNGEN!$D$12),
  AND(AF1060,AH1060=$J$35)
)</f>
        <v>0</v>
      </c>
      <c r="AH1060" s="2">
        <f>IF(AE1060,AH1059+IF(WEEKDAY(AH1059+1,2)&lt;=EINSTELLUNGEN!$D$12,1,$J$36),AH1059)</f>
        <v>42020</v>
      </c>
      <c r="AI1060" s="2">
        <f t="shared" si="546"/>
        <v>2019</v>
      </c>
      <c r="AJ1060" s="2">
        <f t="shared" si="547"/>
        <v>201901</v>
      </c>
      <c r="AK1060" s="2">
        <f t="shared" si="548"/>
        <v>201901</v>
      </c>
      <c r="AL1060" s="2">
        <f t="shared" si="576"/>
        <v>201903</v>
      </c>
      <c r="AM1060" s="2" t="b">
        <f t="shared" si="549"/>
        <v>1</v>
      </c>
      <c r="AN1060" s="4" t="e">
        <f t="shared" si="561"/>
        <v>#N/A</v>
      </c>
      <c r="AO1060" s="4" t="e">
        <f t="shared" si="562"/>
        <v>#N/A</v>
      </c>
      <c r="AP1060" s="2" t="str">
        <f>IF(AD1060,
  IF(ISBLANK(H1060),
    AP1059,
    IF(LEN(H1060)=1,
      IF(OR(UPPER(H1060)="A",UPPER(H1060)="I"),
        EINSTELLUNGEN!$D$21,
        IF(OR(UPPER(H1060)="B",UPPER(H1060)="M"),
          EINSTELLUNGEN!$D$22,
          IF(OR(UPPER(H1060)="C",UPPER(H1060)="S"),
            EINSTELLUNGEN!$D$23,
            IF(UPPER(H1060)="D",
              EINSTELLUNGEN!$D$24,
              IF(UPPER(H1060)="E",
                EINSTELLUNGEN!$D$25,
                UPPER(H1060)))))),
      IF(ISNUMBER(H1060),
        EINSTELLUNGEN!$D$20&amp;H1060,
        UPPER(H1060)))),
  "")</f>
        <v/>
      </c>
      <c r="AQ1060" s="2" t="str">
        <f t="shared" si="563"/>
        <v/>
      </c>
      <c r="AR1060" s="2">
        <f t="shared" si="564"/>
        <v>0</v>
      </c>
      <c r="AS1060" s="145">
        <f t="shared" si="565"/>
        <v>0.33333333333333331</v>
      </c>
      <c r="AT1060" s="2">
        <f t="shared" si="566"/>
        <v>0</v>
      </c>
      <c r="AU1060" s="2">
        <f t="shared" si="567"/>
        <v>0</v>
      </c>
      <c r="AV1060" s="2">
        <f t="shared" si="568"/>
        <v>0</v>
      </c>
      <c r="AW1060" s="2">
        <f t="shared" si="569"/>
        <v>0</v>
      </c>
      <c r="AX1060" s="2">
        <f t="shared" si="550"/>
        <v>0</v>
      </c>
      <c r="AY1060" s="2">
        <f t="shared" si="570"/>
        <v>0</v>
      </c>
      <c r="AZ1060" s="145" t="e">
        <f t="shared" si="571"/>
        <v>#N/A</v>
      </c>
      <c r="BA1060" s="145" t="e">
        <f t="shared" si="572"/>
        <v>#N/A</v>
      </c>
      <c r="BB1060" s="145">
        <f t="shared" si="573"/>
        <v>2.083333333333337E-2</v>
      </c>
      <c r="BC1060" s="2">
        <f>IF(AM1060,
  IF(AND(AL1060=$J$31,_xlfn.DAYS(AH1060,DATE(AI1060,1,1))&lt;7),
    MAX(0,EINSTELLUNGEN!$D$12+1-WEEKDAY(DATE(EINSTELLUNGEN!$D$9,EINSTELLUNGEN!$D$10,1),2)),
    IF(AL1060=$J$33,
      MIN(EINSTELLUNGEN!$D$12,WEEKDAY(DATE(EINSTELLUNGEN!$D$9,12,31),2)),
      EINSTELLUNGEN!$D$12
  )) - SUMIF(AL$50:AL$2500,"="&amp;AL1060,AX$50:AX$2500),
  0)</f>
        <v>3</v>
      </c>
      <c r="BD1060" s="2">
        <f t="shared" si="574"/>
        <v>0.33333333333333331</v>
      </c>
      <c r="BE1060" s="2">
        <f t="shared" si="575"/>
        <v>0</v>
      </c>
    </row>
    <row r="1061" spans="1:57" ht="10.5" customHeight="1">
      <c r="A1061" s="1" t="str">
        <f t="shared" ca="1" si="551"/>
        <v/>
      </c>
      <c r="B1061" s="1" t="str">
        <f t="shared" ca="1" si="552"/>
        <v/>
      </c>
      <c r="C1061" s="1" t="str">
        <f t="shared" ca="1" si="553"/>
        <v/>
      </c>
      <c r="D1061" s="1" t="str">
        <f t="shared" ca="1" si="554"/>
        <v/>
      </c>
      <c r="F1061" s="10"/>
      <c r="G1061" s="136" t="str">
        <f t="shared" si="555"/>
        <v/>
      </c>
      <c r="H1061" s="27"/>
      <c r="I1061" s="28"/>
      <c r="J1061" s="28"/>
      <c r="K1061" s="29"/>
      <c r="L1061" s="136"/>
      <c r="M1061" s="136"/>
      <c r="N1061" s="136"/>
      <c r="O1061" s="26" t="str">
        <f t="shared" si="556"/>
        <v/>
      </c>
      <c r="P1061" s="218" t="str">
        <f t="shared" si="557"/>
        <v/>
      </c>
      <c r="Q1061" s="26" t="str">
        <f t="shared" si="558"/>
        <v/>
      </c>
      <c r="R1061" s="22"/>
      <c r="S1061" s="99"/>
      <c r="T1061" s="10"/>
      <c r="U1061" s="229" t="str">
        <f t="shared" si="559"/>
        <v/>
      </c>
      <c r="V1061" s="230"/>
      <c r="W1061" s="230"/>
      <c r="X1061" s="230"/>
      <c r="Y1061" s="230"/>
      <c r="Z1061" s="22" t="str">
        <f>""</f>
        <v/>
      </c>
      <c r="AB1061" s="23" t="str">
        <f t="shared" si="560"/>
        <v/>
      </c>
      <c r="AC1061" s="2" t="b">
        <f>COUNT(Q1061:Q$2500)&gt;0</f>
        <v>0</v>
      </c>
      <c r="AD1061" s="2" t="b">
        <f t="shared" si="543"/>
        <v>0</v>
      </c>
      <c r="AE1061" s="2" t="b">
        <f t="shared" si="544"/>
        <v>0</v>
      </c>
      <c r="AF1061" s="2" t="b">
        <f t="shared" si="545"/>
        <v>0</v>
      </c>
      <c r="AG1061" s="2" t="b">
        <f>OR(
  AND(AC1061,NOT(AC1062)),
  AND(AF1061,WEEKDAY(AH1060,2)=EINSTELLUNGEN!$D$12),
  AND(AF1061,AH1061=$J$35)
)</f>
        <v>0</v>
      </c>
      <c r="AH1061" s="2">
        <f>IF(AE1061,AH1060+IF(WEEKDAY(AH1060+1,2)&lt;=EINSTELLUNGEN!$D$12,1,$J$36),AH1060)</f>
        <v>42020</v>
      </c>
      <c r="AI1061" s="2">
        <f t="shared" si="546"/>
        <v>2019</v>
      </c>
      <c r="AJ1061" s="2">
        <f t="shared" si="547"/>
        <v>201901</v>
      </c>
      <c r="AK1061" s="2">
        <f t="shared" si="548"/>
        <v>201901</v>
      </c>
      <c r="AL1061" s="2">
        <f t="shared" si="576"/>
        <v>201903</v>
      </c>
      <c r="AM1061" s="2" t="b">
        <f t="shared" si="549"/>
        <v>1</v>
      </c>
      <c r="AN1061" s="4" t="e">
        <f t="shared" si="561"/>
        <v>#N/A</v>
      </c>
      <c r="AO1061" s="4" t="e">
        <f t="shared" si="562"/>
        <v>#N/A</v>
      </c>
      <c r="AP1061" s="2" t="str">
        <f>IF(AD1061,
  IF(ISBLANK(H1061),
    AP1060,
    IF(LEN(H1061)=1,
      IF(OR(UPPER(H1061)="A",UPPER(H1061)="I"),
        EINSTELLUNGEN!$D$21,
        IF(OR(UPPER(H1061)="B",UPPER(H1061)="M"),
          EINSTELLUNGEN!$D$22,
          IF(OR(UPPER(H1061)="C",UPPER(H1061)="S"),
            EINSTELLUNGEN!$D$23,
            IF(UPPER(H1061)="D",
              EINSTELLUNGEN!$D$24,
              IF(UPPER(H1061)="E",
                EINSTELLUNGEN!$D$25,
                UPPER(H1061)))))),
      IF(ISNUMBER(H1061),
        EINSTELLUNGEN!$D$20&amp;H1061,
        UPPER(H1061)))),
  "")</f>
        <v/>
      </c>
      <c r="AQ1061" s="2" t="str">
        <f t="shared" si="563"/>
        <v/>
      </c>
      <c r="AR1061" s="2">
        <f t="shared" si="564"/>
        <v>0</v>
      </c>
      <c r="AS1061" s="145">
        <f t="shared" si="565"/>
        <v>0.33333333333333331</v>
      </c>
      <c r="AT1061" s="2">
        <f t="shared" si="566"/>
        <v>0</v>
      </c>
      <c r="AU1061" s="2">
        <f t="shared" si="567"/>
        <v>0</v>
      </c>
      <c r="AV1061" s="2">
        <f t="shared" si="568"/>
        <v>0</v>
      </c>
      <c r="AW1061" s="2">
        <f t="shared" si="569"/>
        <v>0</v>
      </c>
      <c r="AX1061" s="2">
        <f t="shared" si="550"/>
        <v>0</v>
      </c>
      <c r="AY1061" s="2">
        <f t="shared" si="570"/>
        <v>0</v>
      </c>
      <c r="AZ1061" s="145" t="e">
        <f t="shared" si="571"/>
        <v>#N/A</v>
      </c>
      <c r="BA1061" s="145" t="e">
        <f t="shared" si="572"/>
        <v>#N/A</v>
      </c>
      <c r="BB1061" s="145">
        <f t="shared" si="573"/>
        <v>2.083333333333337E-2</v>
      </c>
      <c r="BC1061" s="2">
        <f>IF(AM1061,
  IF(AND(AL1061=$J$31,_xlfn.DAYS(AH1061,DATE(AI1061,1,1))&lt;7),
    MAX(0,EINSTELLUNGEN!$D$12+1-WEEKDAY(DATE(EINSTELLUNGEN!$D$9,EINSTELLUNGEN!$D$10,1),2)),
    IF(AL1061=$J$33,
      MIN(EINSTELLUNGEN!$D$12,WEEKDAY(DATE(EINSTELLUNGEN!$D$9,12,31),2)),
      EINSTELLUNGEN!$D$12
  )) - SUMIF(AL$50:AL$2500,"="&amp;AL1061,AX$50:AX$2500),
  0)</f>
        <v>3</v>
      </c>
      <c r="BD1061" s="2">
        <f t="shared" si="574"/>
        <v>0.33333333333333331</v>
      </c>
      <c r="BE1061" s="2">
        <f t="shared" si="575"/>
        <v>0</v>
      </c>
    </row>
    <row r="1062" spans="1:57" ht="10.5" customHeight="1">
      <c r="A1062" s="1" t="str">
        <f t="shared" ca="1" si="551"/>
        <v/>
      </c>
      <c r="B1062" s="1" t="str">
        <f t="shared" ca="1" si="552"/>
        <v/>
      </c>
      <c r="C1062" s="1" t="str">
        <f t="shared" ca="1" si="553"/>
        <v/>
      </c>
      <c r="D1062" s="1" t="str">
        <f t="shared" ca="1" si="554"/>
        <v/>
      </c>
      <c r="F1062" s="10"/>
      <c r="G1062" s="136" t="str">
        <f t="shared" si="555"/>
        <v/>
      </c>
      <c r="H1062" s="27"/>
      <c r="I1062" s="28"/>
      <c r="J1062" s="28"/>
      <c r="K1062" s="29"/>
      <c r="L1062" s="136"/>
      <c r="M1062" s="136"/>
      <c r="N1062" s="136"/>
      <c r="O1062" s="26" t="str">
        <f t="shared" si="556"/>
        <v/>
      </c>
      <c r="P1062" s="218" t="str">
        <f t="shared" si="557"/>
        <v/>
      </c>
      <c r="Q1062" s="26" t="str">
        <f t="shared" si="558"/>
        <v/>
      </c>
      <c r="R1062" s="22"/>
      <c r="S1062" s="99"/>
      <c r="T1062" s="10"/>
      <c r="U1062" s="229" t="str">
        <f t="shared" si="559"/>
        <v/>
      </c>
      <c r="V1062" s="230"/>
      <c r="W1062" s="230"/>
      <c r="X1062" s="230"/>
      <c r="Y1062" s="230"/>
      <c r="Z1062" s="22" t="str">
        <f>""</f>
        <v/>
      </c>
      <c r="AB1062" s="23" t="str">
        <f t="shared" si="560"/>
        <v/>
      </c>
      <c r="AC1062" s="2" t="b">
        <f>COUNT(Q1062:Q$2500)&gt;0</f>
        <v>0</v>
      </c>
      <c r="AD1062" s="2" t="b">
        <f t="shared" si="543"/>
        <v>0</v>
      </c>
      <c r="AE1062" s="2" t="b">
        <f t="shared" si="544"/>
        <v>0</v>
      </c>
      <c r="AF1062" s="2" t="b">
        <f t="shared" si="545"/>
        <v>0</v>
      </c>
      <c r="AG1062" s="2" t="b">
        <f>OR(
  AND(AC1062,NOT(AC1063)),
  AND(AF1062,WEEKDAY(AH1061,2)=EINSTELLUNGEN!$D$12),
  AND(AF1062,AH1062=$J$35)
)</f>
        <v>0</v>
      </c>
      <c r="AH1062" s="2">
        <f>IF(AE1062,AH1061+IF(WEEKDAY(AH1061+1,2)&lt;=EINSTELLUNGEN!$D$12,1,$J$36),AH1061)</f>
        <v>42020</v>
      </c>
      <c r="AI1062" s="2">
        <f t="shared" si="546"/>
        <v>2019</v>
      </c>
      <c r="AJ1062" s="2">
        <f t="shared" si="547"/>
        <v>201901</v>
      </c>
      <c r="AK1062" s="2">
        <f t="shared" si="548"/>
        <v>201901</v>
      </c>
      <c r="AL1062" s="2">
        <f t="shared" si="576"/>
        <v>201903</v>
      </c>
      <c r="AM1062" s="2" t="b">
        <f t="shared" si="549"/>
        <v>1</v>
      </c>
      <c r="AN1062" s="4" t="e">
        <f t="shared" si="561"/>
        <v>#N/A</v>
      </c>
      <c r="AO1062" s="4" t="e">
        <f t="shared" si="562"/>
        <v>#N/A</v>
      </c>
      <c r="AP1062" s="2" t="str">
        <f>IF(AD1062,
  IF(ISBLANK(H1062),
    AP1061,
    IF(LEN(H1062)=1,
      IF(OR(UPPER(H1062)="A",UPPER(H1062)="I"),
        EINSTELLUNGEN!$D$21,
        IF(OR(UPPER(H1062)="B",UPPER(H1062)="M"),
          EINSTELLUNGEN!$D$22,
          IF(OR(UPPER(H1062)="C",UPPER(H1062)="S"),
            EINSTELLUNGEN!$D$23,
            IF(UPPER(H1062)="D",
              EINSTELLUNGEN!$D$24,
              IF(UPPER(H1062)="E",
                EINSTELLUNGEN!$D$25,
                UPPER(H1062)))))),
      IF(ISNUMBER(H1062),
        EINSTELLUNGEN!$D$20&amp;H1062,
        UPPER(H1062)))),
  "")</f>
        <v/>
      </c>
      <c r="AQ1062" s="2" t="str">
        <f t="shared" si="563"/>
        <v/>
      </c>
      <c r="AR1062" s="2">
        <f t="shared" si="564"/>
        <v>0</v>
      </c>
      <c r="AS1062" s="145">
        <f t="shared" si="565"/>
        <v>0.33333333333333331</v>
      </c>
      <c r="AT1062" s="2">
        <f t="shared" si="566"/>
        <v>0</v>
      </c>
      <c r="AU1062" s="2">
        <f t="shared" si="567"/>
        <v>0</v>
      </c>
      <c r="AV1062" s="2">
        <f t="shared" si="568"/>
        <v>0</v>
      </c>
      <c r="AW1062" s="2">
        <f t="shared" si="569"/>
        <v>0</v>
      </c>
      <c r="AX1062" s="2">
        <f t="shared" si="550"/>
        <v>0</v>
      </c>
      <c r="AY1062" s="2">
        <f t="shared" si="570"/>
        <v>0</v>
      </c>
      <c r="AZ1062" s="145" t="e">
        <f t="shared" si="571"/>
        <v>#N/A</v>
      </c>
      <c r="BA1062" s="145" t="e">
        <f t="shared" si="572"/>
        <v>#N/A</v>
      </c>
      <c r="BB1062" s="145">
        <f t="shared" si="573"/>
        <v>2.083333333333337E-2</v>
      </c>
      <c r="BC1062" s="2">
        <f>IF(AM1062,
  IF(AND(AL1062=$J$31,_xlfn.DAYS(AH1062,DATE(AI1062,1,1))&lt;7),
    MAX(0,EINSTELLUNGEN!$D$12+1-WEEKDAY(DATE(EINSTELLUNGEN!$D$9,EINSTELLUNGEN!$D$10,1),2)),
    IF(AL1062=$J$33,
      MIN(EINSTELLUNGEN!$D$12,WEEKDAY(DATE(EINSTELLUNGEN!$D$9,12,31),2)),
      EINSTELLUNGEN!$D$12
  )) - SUMIF(AL$50:AL$2500,"="&amp;AL1062,AX$50:AX$2500),
  0)</f>
        <v>3</v>
      </c>
      <c r="BD1062" s="2">
        <f t="shared" si="574"/>
        <v>0.33333333333333331</v>
      </c>
      <c r="BE1062" s="2">
        <f t="shared" si="575"/>
        <v>0</v>
      </c>
    </row>
    <row r="1063" spans="1:57" ht="10.5" customHeight="1">
      <c r="A1063" s="1" t="str">
        <f t="shared" ca="1" si="551"/>
        <v/>
      </c>
      <c r="B1063" s="1" t="str">
        <f t="shared" ca="1" si="552"/>
        <v/>
      </c>
      <c r="C1063" s="1" t="str">
        <f t="shared" ca="1" si="553"/>
        <v/>
      </c>
      <c r="D1063" s="1" t="str">
        <f t="shared" ca="1" si="554"/>
        <v/>
      </c>
      <c r="F1063" s="10"/>
      <c r="G1063" s="136" t="str">
        <f t="shared" si="555"/>
        <v/>
      </c>
      <c r="H1063" s="27"/>
      <c r="I1063" s="28"/>
      <c r="J1063" s="28"/>
      <c r="K1063" s="29"/>
      <c r="L1063" s="136"/>
      <c r="M1063" s="136"/>
      <c r="N1063" s="136"/>
      <c r="O1063" s="26" t="str">
        <f t="shared" si="556"/>
        <v/>
      </c>
      <c r="P1063" s="218" t="str">
        <f t="shared" si="557"/>
        <v/>
      </c>
      <c r="Q1063" s="26" t="str">
        <f t="shared" si="558"/>
        <v/>
      </c>
      <c r="R1063" s="22"/>
      <c r="S1063" s="99"/>
      <c r="T1063" s="10"/>
      <c r="U1063" s="229" t="str">
        <f t="shared" si="559"/>
        <v/>
      </c>
      <c r="V1063" s="230"/>
      <c r="W1063" s="230"/>
      <c r="X1063" s="230"/>
      <c r="Y1063" s="230"/>
      <c r="Z1063" s="22" t="str">
        <f>""</f>
        <v/>
      </c>
      <c r="AB1063" s="23" t="str">
        <f t="shared" si="560"/>
        <v/>
      </c>
      <c r="AC1063" s="2" t="b">
        <f>COUNT(Q1063:Q$2500)&gt;0</f>
        <v>0</v>
      </c>
      <c r="AD1063" s="2" t="b">
        <f t="shared" si="543"/>
        <v>0</v>
      </c>
      <c r="AE1063" s="2" t="b">
        <f t="shared" si="544"/>
        <v>0</v>
      </c>
      <c r="AF1063" s="2" t="b">
        <f t="shared" si="545"/>
        <v>0</v>
      </c>
      <c r="AG1063" s="2" t="b">
        <f>OR(
  AND(AC1063,NOT(AC1064)),
  AND(AF1063,WEEKDAY(AH1062,2)=EINSTELLUNGEN!$D$12),
  AND(AF1063,AH1063=$J$35)
)</f>
        <v>0</v>
      </c>
      <c r="AH1063" s="2">
        <f>IF(AE1063,AH1062+IF(WEEKDAY(AH1062+1,2)&lt;=EINSTELLUNGEN!$D$12,1,$J$36),AH1062)</f>
        <v>42020</v>
      </c>
      <c r="AI1063" s="2">
        <f t="shared" si="546"/>
        <v>2019</v>
      </c>
      <c r="AJ1063" s="2">
        <f t="shared" si="547"/>
        <v>201901</v>
      </c>
      <c r="AK1063" s="2">
        <f t="shared" si="548"/>
        <v>201901</v>
      </c>
      <c r="AL1063" s="2">
        <f t="shared" si="576"/>
        <v>201903</v>
      </c>
      <c r="AM1063" s="2" t="b">
        <f t="shared" si="549"/>
        <v>1</v>
      </c>
      <c r="AN1063" s="4" t="e">
        <f t="shared" si="561"/>
        <v>#N/A</v>
      </c>
      <c r="AO1063" s="4" t="e">
        <f t="shared" si="562"/>
        <v>#N/A</v>
      </c>
      <c r="AP1063" s="2" t="str">
        <f>IF(AD1063,
  IF(ISBLANK(H1063),
    AP1062,
    IF(LEN(H1063)=1,
      IF(OR(UPPER(H1063)="A",UPPER(H1063)="I"),
        EINSTELLUNGEN!$D$21,
        IF(OR(UPPER(H1063)="B",UPPER(H1063)="M"),
          EINSTELLUNGEN!$D$22,
          IF(OR(UPPER(H1063)="C",UPPER(H1063)="S"),
            EINSTELLUNGEN!$D$23,
            IF(UPPER(H1063)="D",
              EINSTELLUNGEN!$D$24,
              IF(UPPER(H1063)="E",
                EINSTELLUNGEN!$D$25,
                UPPER(H1063)))))),
      IF(ISNUMBER(H1063),
        EINSTELLUNGEN!$D$20&amp;H1063,
        UPPER(H1063)))),
  "")</f>
        <v/>
      </c>
      <c r="AQ1063" s="2" t="str">
        <f t="shared" si="563"/>
        <v/>
      </c>
      <c r="AR1063" s="2">
        <f t="shared" si="564"/>
        <v>0</v>
      </c>
      <c r="AS1063" s="145">
        <f t="shared" si="565"/>
        <v>0.33333333333333331</v>
      </c>
      <c r="AT1063" s="2">
        <f t="shared" si="566"/>
        <v>0</v>
      </c>
      <c r="AU1063" s="2">
        <f t="shared" si="567"/>
        <v>0</v>
      </c>
      <c r="AV1063" s="2">
        <f t="shared" si="568"/>
        <v>0</v>
      </c>
      <c r="AW1063" s="2">
        <f t="shared" si="569"/>
        <v>0</v>
      </c>
      <c r="AX1063" s="2">
        <f t="shared" si="550"/>
        <v>0</v>
      </c>
      <c r="AY1063" s="2">
        <f t="shared" si="570"/>
        <v>0</v>
      </c>
      <c r="AZ1063" s="145" t="e">
        <f t="shared" si="571"/>
        <v>#N/A</v>
      </c>
      <c r="BA1063" s="145" t="e">
        <f t="shared" si="572"/>
        <v>#N/A</v>
      </c>
      <c r="BB1063" s="145">
        <f t="shared" si="573"/>
        <v>2.083333333333337E-2</v>
      </c>
      <c r="BC1063" s="2">
        <f>IF(AM1063,
  IF(AND(AL1063=$J$31,_xlfn.DAYS(AH1063,DATE(AI1063,1,1))&lt;7),
    MAX(0,EINSTELLUNGEN!$D$12+1-WEEKDAY(DATE(EINSTELLUNGEN!$D$9,EINSTELLUNGEN!$D$10,1),2)),
    IF(AL1063=$J$33,
      MIN(EINSTELLUNGEN!$D$12,WEEKDAY(DATE(EINSTELLUNGEN!$D$9,12,31),2)),
      EINSTELLUNGEN!$D$12
  )) - SUMIF(AL$50:AL$2500,"="&amp;AL1063,AX$50:AX$2500),
  0)</f>
        <v>3</v>
      </c>
      <c r="BD1063" s="2">
        <f t="shared" si="574"/>
        <v>0.33333333333333331</v>
      </c>
      <c r="BE1063" s="2">
        <f t="shared" si="575"/>
        <v>0</v>
      </c>
    </row>
    <row r="1064" spans="1:57" ht="10.5" customHeight="1">
      <c r="A1064" s="1" t="str">
        <f t="shared" ca="1" si="551"/>
        <v/>
      </c>
      <c r="B1064" s="1" t="str">
        <f t="shared" ca="1" si="552"/>
        <v/>
      </c>
      <c r="C1064" s="1" t="str">
        <f t="shared" ca="1" si="553"/>
        <v/>
      </c>
      <c r="D1064" s="1" t="str">
        <f t="shared" ca="1" si="554"/>
        <v/>
      </c>
      <c r="F1064" s="10"/>
      <c r="G1064" s="136" t="str">
        <f t="shared" si="555"/>
        <v/>
      </c>
      <c r="H1064" s="27"/>
      <c r="I1064" s="28"/>
      <c r="J1064" s="28"/>
      <c r="K1064" s="29"/>
      <c r="L1064" s="136"/>
      <c r="M1064" s="136"/>
      <c r="N1064" s="136"/>
      <c r="O1064" s="26" t="str">
        <f t="shared" si="556"/>
        <v/>
      </c>
      <c r="P1064" s="218" t="str">
        <f t="shared" si="557"/>
        <v/>
      </c>
      <c r="Q1064" s="26" t="str">
        <f t="shared" si="558"/>
        <v/>
      </c>
      <c r="R1064" s="22"/>
      <c r="S1064" s="99"/>
      <c r="T1064" s="10"/>
      <c r="U1064" s="229" t="str">
        <f t="shared" si="559"/>
        <v/>
      </c>
      <c r="V1064" s="230"/>
      <c r="W1064" s="230"/>
      <c r="X1064" s="230"/>
      <c r="Y1064" s="230"/>
      <c r="Z1064" s="22" t="str">
        <f>""</f>
        <v/>
      </c>
      <c r="AB1064" s="23" t="str">
        <f t="shared" si="560"/>
        <v/>
      </c>
      <c r="AC1064" s="2" t="b">
        <f>COUNT(Q1064:Q$2500)&gt;0</f>
        <v>0</v>
      </c>
      <c r="AD1064" s="2" t="b">
        <f t="shared" si="543"/>
        <v>0</v>
      </c>
      <c r="AE1064" s="2" t="b">
        <f t="shared" si="544"/>
        <v>0</v>
      </c>
      <c r="AF1064" s="2" t="b">
        <f t="shared" si="545"/>
        <v>0</v>
      </c>
      <c r="AG1064" s="2" t="b">
        <f>OR(
  AND(AC1064,NOT(AC1065)),
  AND(AF1064,WEEKDAY(AH1063,2)=EINSTELLUNGEN!$D$12),
  AND(AF1064,AH1064=$J$35)
)</f>
        <v>0</v>
      </c>
      <c r="AH1064" s="2">
        <f>IF(AE1064,AH1063+IF(WEEKDAY(AH1063+1,2)&lt;=EINSTELLUNGEN!$D$12,1,$J$36),AH1063)</f>
        <v>42020</v>
      </c>
      <c r="AI1064" s="2">
        <f t="shared" si="546"/>
        <v>2019</v>
      </c>
      <c r="AJ1064" s="2">
        <f t="shared" si="547"/>
        <v>201901</v>
      </c>
      <c r="AK1064" s="2">
        <f t="shared" si="548"/>
        <v>201901</v>
      </c>
      <c r="AL1064" s="2">
        <f t="shared" si="576"/>
        <v>201903</v>
      </c>
      <c r="AM1064" s="2" t="b">
        <f t="shared" si="549"/>
        <v>1</v>
      </c>
      <c r="AN1064" s="4" t="e">
        <f t="shared" si="561"/>
        <v>#N/A</v>
      </c>
      <c r="AO1064" s="4" t="e">
        <f t="shared" si="562"/>
        <v>#N/A</v>
      </c>
      <c r="AP1064" s="2" t="str">
        <f>IF(AD1064,
  IF(ISBLANK(H1064),
    AP1063,
    IF(LEN(H1064)=1,
      IF(OR(UPPER(H1064)="A",UPPER(H1064)="I"),
        EINSTELLUNGEN!$D$21,
        IF(OR(UPPER(H1064)="B",UPPER(H1064)="M"),
          EINSTELLUNGEN!$D$22,
          IF(OR(UPPER(H1064)="C",UPPER(H1064)="S"),
            EINSTELLUNGEN!$D$23,
            IF(UPPER(H1064)="D",
              EINSTELLUNGEN!$D$24,
              IF(UPPER(H1064)="E",
                EINSTELLUNGEN!$D$25,
                UPPER(H1064)))))),
      IF(ISNUMBER(H1064),
        EINSTELLUNGEN!$D$20&amp;H1064,
        UPPER(H1064)))),
  "")</f>
        <v/>
      </c>
      <c r="AQ1064" s="2" t="str">
        <f t="shared" si="563"/>
        <v/>
      </c>
      <c r="AR1064" s="2">
        <f t="shared" si="564"/>
        <v>0</v>
      </c>
      <c r="AS1064" s="145">
        <f t="shared" si="565"/>
        <v>0.33333333333333331</v>
      </c>
      <c r="AT1064" s="2">
        <f t="shared" si="566"/>
        <v>0</v>
      </c>
      <c r="AU1064" s="2">
        <f t="shared" si="567"/>
        <v>0</v>
      </c>
      <c r="AV1064" s="2">
        <f t="shared" si="568"/>
        <v>0</v>
      </c>
      <c r="AW1064" s="2">
        <f t="shared" si="569"/>
        <v>0</v>
      </c>
      <c r="AX1064" s="2">
        <f t="shared" si="550"/>
        <v>0</v>
      </c>
      <c r="AY1064" s="2">
        <f t="shared" si="570"/>
        <v>0</v>
      </c>
      <c r="AZ1064" s="145" t="e">
        <f t="shared" si="571"/>
        <v>#N/A</v>
      </c>
      <c r="BA1064" s="145" t="e">
        <f t="shared" si="572"/>
        <v>#N/A</v>
      </c>
      <c r="BB1064" s="145">
        <f t="shared" si="573"/>
        <v>2.083333333333337E-2</v>
      </c>
      <c r="BC1064" s="2">
        <f>IF(AM1064,
  IF(AND(AL1064=$J$31,_xlfn.DAYS(AH1064,DATE(AI1064,1,1))&lt;7),
    MAX(0,EINSTELLUNGEN!$D$12+1-WEEKDAY(DATE(EINSTELLUNGEN!$D$9,EINSTELLUNGEN!$D$10,1),2)),
    IF(AL1064=$J$33,
      MIN(EINSTELLUNGEN!$D$12,WEEKDAY(DATE(EINSTELLUNGEN!$D$9,12,31),2)),
      EINSTELLUNGEN!$D$12
  )) - SUMIF(AL$50:AL$2500,"="&amp;AL1064,AX$50:AX$2500),
  0)</f>
        <v>3</v>
      </c>
      <c r="BD1064" s="2">
        <f t="shared" si="574"/>
        <v>0.33333333333333331</v>
      </c>
      <c r="BE1064" s="2">
        <f t="shared" si="575"/>
        <v>0</v>
      </c>
    </row>
    <row r="1065" spans="1:57" ht="10.5" customHeight="1">
      <c r="A1065" s="1" t="str">
        <f t="shared" ca="1" si="551"/>
        <v/>
      </c>
      <c r="B1065" s="1" t="str">
        <f t="shared" ca="1" si="552"/>
        <v/>
      </c>
      <c r="C1065" s="1" t="str">
        <f t="shared" ca="1" si="553"/>
        <v/>
      </c>
      <c r="D1065" s="1" t="str">
        <f t="shared" ca="1" si="554"/>
        <v/>
      </c>
      <c r="F1065" s="10"/>
      <c r="G1065" s="136" t="str">
        <f t="shared" si="555"/>
        <v/>
      </c>
      <c r="H1065" s="27"/>
      <c r="I1065" s="28"/>
      <c r="J1065" s="28"/>
      <c r="K1065" s="29"/>
      <c r="L1065" s="136"/>
      <c r="M1065" s="136"/>
      <c r="N1065" s="136"/>
      <c r="O1065" s="26" t="str">
        <f t="shared" si="556"/>
        <v/>
      </c>
      <c r="P1065" s="218" t="str">
        <f t="shared" si="557"/>
        <v/>
      </c>
      <c r="Q1065" s="26" t="str">
        <f t="shared" si="558"/>
        <v/>
      </c>
      <c r="R1065" s="22"/>
      <c r="S1065" s="99"/>
      <c r="T1065" s="10"/>
      <c r="U1065" s="229" t="str">
        <f t="shared" si="559"/>
        <v/>
      </c>
      <c r="V1065" s="230"/>
      <c r="W1065" s="230"/>
      <c r="X1065" s="230"/>
      <c r="Y1065" s="230"/>
      <c r="Z1065" s="22" t="str">
        <f>""</f>
        <v/>
      </c>
      <c r="AB1065" s="23" t="str">
        <f t="shared" si="560"/>
        <v/>
      </c>
      <c r="AC1065" s="2" t="b">
        <f>COUNT(Q1065:Q$2500)&gt;0</f>
        <v>0</v>
      </c>
      <c r="AD1065" s="2" t="b">
        <f t="shared" si="543"/>
        <v>0</v>
      </c>
      <c r="AE1065" s="2" t="b">
        <f t="shared" si="544"/>
        <v>0</v>
      </c>
      <c r="AF1065" s="2" t="b">
        <f t="shared" si="545"/>
        <v>0</v>
      </c>
      <c r="AG1065" s="2" t="b">
        <f>OR(
  AND(AC1065,NOT(AC1066)),
  AND(AF1065,WEEKDAY(AH1064,2)=EINSTELLUNGEN!$D$12),
  AND(AF1065,AH1065=$J$35)
)</f>
        <v>0</v>
      </c>
      <c r="AH1065" s="2">
        <f>IF(AE1065,AH1064+IF(WEEKDAY(AH1064+1,2)&lt;=EINSTELLUNGEN!$D$12,1,$J$36),AH1064)</f>
        <v>42020</v>
      </c>
      <c r="AI1065" s="2">
        <f t="shared" si="546"/>
        <v>2019</v>
      </c>
      <c r="AJ1065" s="2">
        <f t="shared" si="547"/>
        <v>201901</v>
      </c>
      <c r="AK1065" s="2">
        <f t="shared" si="548"/>
        <v>201901</v>
      </c>
      <c r="AL1065" s="2">
        <f t="shared" si="576"/>
        <v>201903</v>
      </c>
      <c r="AM1065" s="2" t="b">
        <f t="shared" si="549"/>
        <v>1</v>
      </c>
      <c r="AN1065" s="4" t="e">
        <f t="shared" si="561"/>
        <v>#N/A</v>
      </c>
      <c r="AO1065" s="4" t="e">
        <f t="shared" si="562"/>
        <v>#N/A</v>
      </c>
      <c r="AP1065" s="2" t="str">
        <f>IF(AD1065,
  IF(ISBLANK(H1065),
    AP1064,
    IF(LEN(H1065)=1,
      IF(OR(UPPER(H1065)="A",UPPER(H1065)="I"),
        EINSTELLUNGEN!$D$21,
        IF(OR(UPPER(H1065)="B",UPPER(H1065)="M"),
          EINSTELLUNGEN!$D$22,
          IF(OR(UPPER(H1065)="C",UPPER(H1065)="S"),
            EINSTELLUNGEN!$D$23,
            IF(UPPER(H1065)="D",
              EINSTELLUNGEN!$D$24,
              IF(UPPER(H1065)="E",
                EINSTELLUNGEN!$D$25,
                UPPER(H1065)))))),
      IF(ISNUMBER(H1065),
        EINSTELLUNGEN!$D$20&amp;H1065,
        UPPER(H1065)))),
  "")</f>
        <v/>
      </c>
      <c r="AQ1065" s="2" t="str">
        <f t="shared" si="563"/>
        <v/>
      </c>
      <c r="AR1065" s="2">
        <f t="shared" si="564"/>
        <v>0</v>
      </c>
      <c r="AS1065" s="145">
        <f t="shared" si="565"/>
        <v>0.33333333333333331</v>
      </c>
      <c r="AT1065" s="2">
        <f t="shared" si="566"/>
        <v>0</v>
      </c>
      <c r="AU1065" s="2">
        <f t="shared" si="567"/>
        <v>0</v>
      </c>
      <c r="AV1065" s="2">
        <f t="shared" si="568"/>
        <v>0</v>
      </c>
      <c r="AW1065" s="2">
        <f t="shared" si="569"/>
        <v>0</v>
      </c>
      <c r="AX1065" s="2">
        <f t="shared" si="550"/>
        <v>0</v>
      </c>
      <c r="AY1065" s="2">
        <f t="shared" si="570"/>
        <v>0</v>
      </c>
      <c r="AZ1065" s="145" t="e">
        <f t="shared" si="571"/>
        <v>#N/A</v>
      </c>
      <c r="BA1065" s="145" t="e">
        <f t="shared" si="572"/>
        <v>#N/A</v>
      </c>
      <c r="BB1065" s="145">
        <f t="shared" si="573"/>
        <v>2.083333333333337E-2</v>
      </c>
      <c r="BC1065" s="2">
        <f>IF(AM1065,
  IF(AND(AL1065=$J$31,_xlfn.DAYS(AH1065,DATE(AI1065,1,1))&lt;7),
    MAX(0,EINSTELLUNGEN!$D$12+1-WEEKDAY(DATE(EINSTELLUNGEN!$D$9,EINSTELLUNGEN!$D$10,1),2)),
    IF(AL1065=$J$33,
      MIN(EINSTELLUNGEN!$D$12,WEEKDAY(DATE(EINSTELLUNGEN!$D$9,12,31),2)),
      EINSTELLUNGEN!$D$12
  )) - SUMIF(AL$50:AL$2500,"="&amp;AL1065,AX$50:AX$2500),
  0)</f>
        <v>3</v>
      </c>
      <c r="BD1065" s="2">
        <f t="shared" si="574"/>
        <v>0.33333333333333331</v>
      </c>
      <c r="BE1065" s="2">
        <f t="shared" si="575"/>
        <v>0</v>
      </c>
    </row>
    <row r="1066" spans="1:57" ht="10.5" customHeight="1">
      <c r="A1066" s="1" t="str">
        <f t="shared" ca="1" si="551"/>
        <v/>
      </c>
      <c r="B1066" s="1" t="str">
        <f t="shared" ca="1" si="552"/>
        <v/>
      </c>
      <c r="C1066" s="1" t="str">
        <f t="shared" ca="1" si="553"/>
        <v/>
      </c>
      <c r="D1066" s="1" t="str">
        <f t="shared" ca="1" si="554"/>
        <v/>
      </c>
      <c r="F1066" s="10"/>
      <c r="G1066" s="136" t="str">
        <f t="shared" si="555"/>
        <v/>
      </c>
      <c r="H1066" s="27"/>
      <c r="I1066" s="28"/>
      <c r="J1066" s="28"/>
      <c r="K1066" s="29"/>
      <c r="L1066" s="136"/>
      <c r="M1066" s="136"/>
      <c r="N1066" s="136"/>
      <c r="O1066" s="26" t="str">
        <f t="shared" si="556"/>
        <v/>
      </c>
      <c r="P1066" s="218" t="str">
        <f t="shared" si="557"/>
        <v/>
      </c>
      <c r="Q1066" s="26" t="str">
        <f t="shared" si="558"/>
        <v/>
      </c>
      <c r="R1066" s="22"/>
      <c r="S1066" s="99"/>
      <c r="T1066" s="10"/>
      <c r="U1066" s="229" t="str">
        <f t="shared" si="559"/>
        <v/>
      </c>
      <c r="V1066" s="230"/>
      <c r="W1066" s="230"/>
      <c r="X1066" s="230"/>
      <c r="Y1066" s="230"/>
      <c r="Z1066" s="22" t="str">
        <f>""</f>
        <v/>
      </c>
      <c r="AB1066" s="23" t="str">
        <f t="shared" si="560"/>
        <v/>
      </c>
      <c r="AC1066" s="2" t="b">
        <f>COUNT(Q1066:Q$2500)&gt;0</f>
        <v>0</v>
      </c>
      <c r="AD1066" s="2" t="b">
        <f t="shared" si="543"/>
        <v>0</v>
      </c>
      <c r="AE1066" s="2" t="b">
        <f t="shared" si="544"/>
        <v>0</v>
      </c>
      <c r="AF1066" s="2" t="b">
        <f t="shared" si="545"/>
        <v>0</v>
      </c>
      <c r="AG1066" s="2" t="b">
        <f>OR(
  AND(AC1066,NOT(AC1067)),
  AND(AF1066,WEEKDAY(AH1065,2)=EINSTELLUNGEN!$D$12),
  AND(AF1066,AH1066=$J$35)
)</f>
        <v>0</v>
      </c>
      <c r="AH1066" s="2">
        <f>IF(AE1066,AH1065+IF(WEEKDAY(AH1065+1,2)&lt;=EINSTELLUNGEN!$D$12,1,$J$36),AH1065)</f>
        <v>42020</v>
      </c>
      <c r="AI1066" s="2">
        <f t="shared" si="546"/>
        <v>2019</v>
      </c>
      <c r="AJ1066" s="2">
        <f t="shared" si="547"/>
        <v>201901</v>
      </c>
      <c r="AK1066" s="2">
        <f t="shared" si="548"/>
        <v>201901</v>
      </c>
      <c r="AL1066" s="2">
        <f t="shared" si="576"/>
        <v>201903</v>
      </c>
      <c r="AM1066" s="2" t="b">
        <f t="shared" si="549"/>
        <v>1</v>
      </c>
      <c r="AN1066" s="4" t="e">
        <f t="shared" si="561"/>
        <v>#N/A</v>
      </c>
      <c r="AO1066" s="4" t="e">
        <f t="shared" si="562"/>
        <v>#N/A</v>
      </c>
      <c r="AP1066" s="2" t="str">
        <f>IF(AD1066,
  IF(ISBLANK(H1066),
    AP1065,
    IF(LEN(H1066)=1,
      IF(OR(UPPER(H1066)="A",UPPER(H1066)="I"),
        EINSTELLUNGEN!$D$21,
        IF(OR(UPPER(H1066)="B",UPPER(H1066)="M"),
          EINSTELLUNGEN!$D$22,
          IF(OR(UPPER(H1066)="C",UPPER(H1066)="S"),
            EINSTELLUNGEN!$D$23,
            IF(UPPER(H1066)="D",
              EINSTELLUNGEN!$D$24,
              IF(UPPER(H1066)="E",
                EINSTELLUNGEN!$D$25,
                UPPER(H1066)))))),
      IF(ISNUMBER(H1066),
        EINSTELLUNGEN!$D$20&amp;H1066,
        UPPER(H1066)))),
  "")</f>
        <v/>
      </c>
      <c r="AQ1066" s="2" t="str">
        <f t="shared" si="563"/>
        <v/>
      </c>
      <c r="AR1066" s="2">
        <f t="shared" si="564"/>
        <v>0</v>
      </c>
      <c r="AS1066" s="145">
        <f t="shared" si="565"/>
        <v>0.33333333333333331</v>
      </c>
      <c r="AT1066" s="2">
        <f t="shared" si="566"/>
        <v>0</v>
      </c>
      <c r="AU1066" s="2">
        <f t="shared" si="567"/>
        <v>0</v>
      </c>
      <c r="AV1066" s="2">
        <f t="shared" si="568"/>
        <v>0</v>
      </c>
      <c r="AW1066" s="2">
        <f t="shared" si="569"/>
        <v>0</v>
      </c>
      <c r="AX1066" s="2">
        <f t="shared" si="550"/>
        <v>0</v>
      </c>
      <c r="AY1066" s="2">
        <f t="shared" si="570"/>
        <v>0</v>
      </c>
      <c r="AZ1066" s="145" t="e">
        <f t="shared" si="571"/>
        <v>#N/A</v>
      </c>
      <c r="BA1066" s="145" t="e">
        <f t="shared" si="572"/>
        <v>#N/A</v>
      </c>
      <c r="BB1066" s="145">
        <f t="shared" si="573"/>
        <v>2.083333333333337E-2</v>
      </c>
      <c r="BC1066" s="2">
        <f>IF(AM1066,
  IF(AND(AL1066=$J$31,_xlfn.DAYS(AH1066,DATE(AI1066,1,1))&lt;7),
    MAX(0,EINSTELLUNGEN!$D$12+1-WEEKDAY(DATE(EINSTELLUNGEN!$D$9,EINSTELLUNGEN!$D$10,1),2)),
    IF(AL1066=$J$33,
      MIN(EINSTELLUNGEN!$D$12,WEEKDAY(DATE(EINSTELLUNGEN!$D$9,12,31),2)),
      EINSTELLUNGEN!$D$12
  )) - SUMIF(AL$50:AL$2500,"="&amp;AL1066,AX$50:AX$2500),
  0)</f>
        <v>3</v>
      </c>
      <c r="BD1066" s="2">
        <f t="shared" si="574"/>
        <v>0.33333333333333331</v>
      </c>
      <c r="BE1066" s="2">
        <f t="shared" si="575"/>
        <v>0</v>
      </c>
    </row>
    <row r="1067" spans="1:57" ht="10.5" customHeight="1">
      <c r="A1067" s="1" t="str">
        <f t="shared" ca="1" si="551"/>
        <v/>
      </c>
      <c r="B1067" s="1" t="str">
        <f t="shared" ca="1" si="552"/>
        <v/>
      </c>
      <c r="C1067" s="1" t="str">
        <f t="shared" ca="1" si="553"/>
        <v/>
      </c>
      <c r="D1067" s="1" t="str">
        <f t="shared" ca="1" si="554"/>
        <v/>
      </c>
      <c r="F1067" s="10"/>
      <c r="G1067" s="136" t="str">
        <f t="shared" si="555"/>
        <v/>
      </c>
      <c r="H1067" s="216"/>
      <c r="I1067" s="28"/>
      <c r="J1067" s="28"/>
      <c r="K1067" s="29"/>
      <c r="L1067" s="136"/>
      <c r="M1067" s="136"/>
      <c r="N1067" s="136"/>
      <c r="O1067" s="26" t="str">
        <f t="shared" si="556"/>
        <v/>
      </c>
      <c r="P1067" s="218" t="str">
        <f t="shared" si="557"/>
        <v/>
      </c>
      <c r="Q1067" s="26" t="str">
        <f t="shared" si="558"/>
        <v/>
      </c>
      <c r="R1067" s="22"/>
      <c r="S1067" s="99"/>
      <c r="T1067" s="10"/>
      <c r="U1067" s="229" t="str">
        <f t="shared" si="559"/>
        <v/>
      </c>
      <c r="V1067" s="230"/>
      <c r="W1067" s="230"/>
      <c r="X1067" s="230"/>
      <c r="Y1067" s="230"/>
      <c r="Z1067" s="22" t="str">
        <f>""</f>
        <v/>
      </c>
      <c r="AB1067" s="23" t="str">
        <f t="shared" si="560"/>
        <v/>
      </c>
      <c r="AC1067" s="2" t="b">
        <f>COUNT(Q1067:Q$2500)&gt;0</f>
        <v>0</v>
      </c>
      <c r="AD1067" s="2" t="b">
        <f t="shared" ref="AD1067:AD1130" si="577">LEN(CONCATENATE(H1067,I1067,J1067,K1067))&gt;0</f>
        <v>0</v>
      </c>
      <c r="AE1067" s="2" t="b">
        <f t="shared" ref="AE1067:AE1130" si="578">AND(NOT(AD1067),AD1068)</f>
        <v>0</v>
      </c>
      <c r="AF1067" s="2" t="b">
        <f t="shared" ref="AF1067:AF1130" si="579">AND(NOT(AD1067),AD1066)</f>
        <v>0</v>
      </c>
      <c r="AG1067" s="2" t="b">
        <f>OR(
  AND(AC1067,NOT(AC1068)),
  AND(AF1067,WEEKDAY(AH1066,2)=EINSTELLUNGEN!$D$12),
  AND(AF1067,AH1067=$J$35)
)</f>
        <v>0</v>
      </c>
      <c r="AH1067" s="2">
        <f>IF(AE1067,AH1066+IF(WEEKDAY(AH1066+1,2)&lt;=EINSTELLUNGEN!$D$12,1,$J$36),AH1066)</f>
        <v>42020</v>
      </c>
      <c r="AI1067" s="2">
        <f t="shared" ref="AI1067:AI1130" si="580">YEAR(AH1067)</f>
        <v>2019</v>
      </c>
      <c r="AJ1067" s="2">
        <f t="shared" ref="AJ1067:AJ1130" si="581">AI1067*100+ROUNDUP(MONTH(AH1067)/3,0)</f>
        <v>201901</v>
      </c>
      <c r="AK1067" s="2">
        <f t="shared" ref="AK1067:AK1130" si="582">AI1067*100+MONTH(AH1067)</f>
        <v>201901</v>
      </c>
      <c r="AL1067" s="2">
        <f t="shared" si="576"/>
        <v>201903</v>
      </c>
      <c r="AM1067" s="2" t="b">
        <f t="shared" ref="AM1067:AM1130" si="583">AND(AH1067&gt;=$J$34,AH1067&lt;=$J$35)</f>
        <v>1</v>
      </c>
      <c r="AN1067" s="4" t="e">
        <f t="shared" si="561"/>
        <v>#N/A</v>
      </c>
      <c r="AO1067" s="4" t="e">
        <f t="shared" si="562"/>
        <v>#N/A</v>
      </c>
      <c r="AP1067" s="2" t="str">
        <f>IF(AD1067,
  IF(ISBLANK(H1067),
    AP1066,
    IF(LEN(H1067)=1,
      IF(OR(UPPER(H1067)="A",UPPER(H1067)="I"),
        EINSTELLUNGEN!$D$21,
        IF(OR(UPPER(H1067)="B",UPPER(H1067)="M"),
          EINSTELLUNGEN!$D$22,
          IF(OR(UPPER(H1067)="C",UPPER(H1067)="S"),
            EINSTELLUNGEN!$D$23,
            IF(UPPER(H1067)="D",
              EINSTELLUNGEN!$D$24,
              IF(UPPER(H1067)="E",
                EINSTELLUNGEN!$D$25,
                UPPER(H1067)))))),
      IF(ISNUMBER(H1067),
        EINSTELLUNGEN!$D$20&amp;H1067,
        UPPER(H1067)))),
  "")</f>
        <v/>
      </c>
      <c r="AQ1067" s="2" t="str">
        <f t="shared" si="563"/>
        <v/>
      </c>
      <c r="AR1067" s="2">
        <f t="shared" si="564"/>
        <v>0</v>
      </c>
      <c r="AS1067" s="145">
        <f t="shared" si="565"/>
        <v>0.33333333333333331</v>
      </c>
      <c r="AT1067" s="2">
        <f t="shared" si="566"/>
        <v>0</v>
      </c>
      <c r="AU1067" s="2">
        <f t="shared" si="567"/>
        <v>0</v>
      </c>
      <c r="AV1067" s="2">
        <f t="shared" si="568"/>
        <v>0</v>
      </c>
      <c r="AW1067" s="2">
        <f t="shared" si="569"/>
        <v>0</v>
      </c>
      <c r="AX1067" s="2">
        <f t="shared" ref="AX1067:AX1130" si="584">IF(SUM(AT1067:AV1067)=0,0,1)</f>
        <v>0</v>
      </c>
      <c r="AY1067" s="2">
        <f t="shared" si="570"/>
        <v>0</v>
      </c>
      <c r="AZ1067" s="145" t="e">
        <f t="shared" si="571"/>
        <v>#N/A</v>
      </c>
      <c r="BA1067" s="145" t="e">
        <f t="shared" si="572"/>
        <v>#N/A</v>
      </c>
      <c r="BB1067" s="145">
        <f t="shared" si="573"/>
        <v>2.083333333333337E-2</v>
      </c>
      <c r="BC1067" s="2">
        <f>IF(AM1067,
  IF(AND(AL1067=$J$31,_xlfn.DAYS(AH1067,DATE(AI1067,1,1))&lt;7),
    MAX(0,EINSTELLUNGEN!$D$12+1-WEEKDAY(DATE(EINSTELLUNGEN!$D$9,EINSTELLUNGEN!$D$10,1),2)),
    IF(AL1067=$J$33,
      MIN(EINSTELLUNGEN!$D$12,WEEKDAY(DATE(EINSTELLUNGEN!$D$9,12,31),2)),
      EINSTELLUNGEN!$D$12
  )) - SUMIF(AL$50:AL$2500,"="&amp;AL1067,AX$50:AX$2500),
  0)</f>
        <v>3</v>
      </c>
      <c r="BD1067" s="2">
        <f t="shared" si="574"/>
        <v>0.33333333333333331</v>
      </c>
      <c r="BE1067" s="2">
        <f t="shared" si="575"/>
        <v>0</v>
      </c>
    </row>
    <row r="1068" spans="1:57" ht="10.5" customHeight="1">
      <c r="A1068" s="1" t="str">
        <f t="shared" ca="1" si="551"/>
        <v/>
      </c>
      <c r="B1068" s="1" t="str">
        <f t="shared" ca="1" si="552"/>
        <v/>
      </c>
      <c r="C1068" s="1" t="str">
        <f t="shared" ca="1" si="553"/>
        <v/>
      </c>
      <c r="D1068" s="1" t="str">
        <f t="shared" ca="1" si="554"/>
        <v/>
      </c>
      <c r="F1068" s="10"/>
      <c r="G1068" s="136" t="str">
        <f t="shared" si="555"/>
        <v/>
      </c>
      <c r="H1068" s="27"/>
      <c r="I1068" s="28"/>
      <c r="J1068" s="28"/>
      <c r="K1068" s="29"/>
      <c r="L1068" s="136"/>
      <c r="M1068" s="136"/>
      <c r="N1068" s="136"/>
      <c r="O1068" s="26" t="str">
        <f t="shared" si="556"/>
        <v/>
      </c>
      <c r="P1068" s="218" t="str">
        <f t="shared" si="557"/>
        <v/>
      </c>
      <c r="Q1068" s="26" t="str">
        <f t="shared" si="558"/>
        <v/>
      </c>
      <c r="R1068" s="22"/>
      <c r="S1068" s="99"/>
      <c r="T1068" s="10"/>
      <c r="U1068" s="229" t="str">
        <f t="shared" si="559"/>
        <v/>
      </c>
      <c r="V1068" s="230"/>
      <c r="W1068" s="230"/>
      <c r="X1068" s="230"/>
      <c r="Y1068" s="230"/>
      <c r="Z1068" s="22" t="str">
        <f>""</f>
        <v/>
      </c>
      <c r="AB1068" s="23" t="str">
        <f t="shared" si="560"/>
        <v/>
      </c>
      <c r="AC1068" s="2" t="b">
        <f>COUNT(Q1068:Q$2500)&gt;0</f>
        <v>0</v>
      </c>
      <c r="AD1068" s="2" t="b">
        <f t="shared" si="577"/>
        <v>0</v>
      </c>
      <c r="AE1068" s="2" t="b">
        <f t="shared" si="578"/>
        <v>0</v>
      </c>
      <c r="AF1068" s="2" t="b">
        <f t="shared" si="579"/>
        <v>0</v>
      </c>
      <c r="AG1068" s="2" t="b">
        <f>OR(
  AND(AC1068,NOT(AC1069)),
  AND(AF1068,WEEKDAY(AH1067,2)=EINSTELLUNGEN!$D$12),
  AND(AF1068,AH1068=$J$35)
)</f>
        <v>0</v>
      </c>
      <c r="AH1068" s="2">
        <f>IF(AE1068,AH1067+IF(WEEKDAY(AH1067+1,2)&lt;=EINSTELLUNGEN!$D$12,1,$J$36),AH1067)</f>
        <v>42020</v>
      </c>
      <c r="AI1068" s="2">
        <f t="shared" si="580"/>
        <v>2019</v>
      </c>
      <c r="AJ1068" s="2">
        <f t="shared" si="581"/>
        <v>201901</v>
      </c>
      <c r="AK1068" s="2">
        <f t="shared" si="582"/>
        <v>201901</v>
      </c>
      <c r="AL1068" s="2">
        <f t="shared" si="576"/>
        <v>201903</v>
      </c>
      <c r="AM1068" s="2" t="b">
        <f t="shared" si="583"/>
        <v>1</v>
      </c>
      <c r="AN1068" s="4" t="e">
        <f t="shared" si="561"/>
        <v>#N/A</v>
      </c>
      <c r="AO1068" s="4" t="e">
        <f t="shared" si="562"/>
        <v>#N/A</v>
      </c>
      <c r="AP1068" s="2" t="str">
        <f>IF(AD1068,
  IF(ISBLANK(H1068),
    AP1067,
    IF(LEN(H1068)=1,
      IF(OR(UPPER(H1068)="A",UPPER(H1068)="I"),
        EINSTELLUNGEN!$D$21,
        IF(OR(UPPER(H1068)="B",UPPER(H1068)="M"),
          EINSTELLUNGEN!$D$22,
          IF(OR(UPPER(H1068)="C",UPPER(H1068)="S"),
            EINSTELLUNGEN!$D$23,
            IF(UPPER(H1068)="D",
              EINSTELLUNGEN!$D$24,
              IF(UPPER(H1068)="E",
                EINSTELLUNGEN!$D$25,
                UPPER(H1068)))))),
      IF(ISNUMBER(H1068),
        EINSTELLUNGEN!$D$20&amp;H1068,
        UPPER(H1068)))),
  "")</f>
        <v/>
      </c>
      <c r="AQ1068" s="2" t="str">
        <f t="shared" si="563"/>
        <v/>
      </c>
      <c r="AR1068" s="2">
        <f t="shared" si="564"/>
        <v>0</v>
      </c>
      <c r="AS1068" s="145">
        <f t="shared" si="565"/>
        <v>0.33333333333333331</v>
      </c>
      <c r="AT1068" s="2">
        <f t="shared" si="566"/>
        <v>0</v>
      </c>
      <c r="AU1068" s="2">
        <f t="shared" si="567"/>
        <v>0</v>
      </c>
      <c r="AV1068" s="2">
        <f t="shared" si="568"/>
        <v>0</v>
      </c>
      <c r="AW1068" s="2">
        <f t="shared" si="569"/>
        <v>0</v>
      </c>
      <c r="AX1068" s="2">
        <f t="shared" si="584"/>
        <v>0</v>
      </c>
      <c r="AY1068" s="2">
        <f t="shared" si="570"/>
        <v>0</v>
      </c>
      <c r="AZ1068" s="145" t="e">
        <f t="shared" si="571"/>
        <v>#N/A</v>
      </c>
      <c r="BA1068" s="145" t="e">
        <f t="shared" si="572"/>
        <v>#N/A</v>
      </c>
      <c r="BB1068" s="145">
        <f t="shared" si="573"/>
        <v>2.083333333333337E-2</v>
      </c>
      <c r="BC1068" s="2">
        <f>IF(AM1068,
  IF(AND(AL1068=$J$31,_xlfn.DAYS(AH1068,DATE(AI1068,1,1))&lt;7),
    MAX(0,EINSTELLUNGEN!$D$12+1-WEEKDAY(DATE(EINSTELLUNGEN!$D$9,EINSTELLUNGEN!$D$10,1),2)),
    IF(AL1068=$J$33,
      MIN(EINSTELLUNGEN!$D$12,WEEKDAY(DATE(EINSTELLUNGEN!$D$9,12,31),2)),
      EINSTELLUNGEN!$D$12
  )) - SUMIF(AL$50:AL$2500,"="&amp;AL1068,AX$50:AX$2500),
  0)</f>
        <v>3</v>
      </c>
      <c r="BD1068" s="2">
        <f t="shared" si="574"/>
        <v>0.33333333333333331</v>
      </c>
      <c r="BE1068" s="2">
        <f t="shared" si="575"/>
        <v>0</v>
      </c>
    </row>
    <row r="1069" spans="1:57" ht="10.5" customHeight="1">
      <c r="A1069" s="1" t="str">
        <f t="shared" ca="1" si="551"/>
        <v/>
      </c>
      <c r="B1069" s="1" t="str">
        <f t="shared" ca="1" si="552"/>
        <v/>
      </c>
      <c r="C1069" s="1" t="str">
        <f t="shared" ca="1" si="553"/>
        <v/>
      </c>
      <c r="D1069" s="1" t="str">
        <f t="shared" ca="1" si="554"/>
        <v/>
      </c>
      <c r="F1069" s="10"/>
      <c r="G1069" s="136" t="str">
        <f t="shared" si="555"/>
        <v/>
      </c>
      <c r="H1069" s="27"/>
      <c r="I1069" s="28"/>
      <c r="J1069" s="28"/>
      <c r="K1069" s="29"/>
      <c r="L1069" s="136"/>
      <c r="M1069" s="136"/>
      <c r="N1069" s="136"/>
      <c r="O1069" s="26" t="str">
        <f t="shared" si="556"/>
        <v/>
      </c>
      <c r="P1069" s="218" t="str">
        <f t="shared" si="557"/>
        <v/>
      </c>
      <c r="Q1069" s="26" t="str">
        <f t="shared" si="558"/>
        <v/>
      </c>
      <c r="R1069" s="22"/>
      <c r="S1069" s="99"/>
      <c r="T1069" s="10"/>
      <c r="U1069" s="229" t="str">
        <f t="shared" si="559"/>
        <v/>
      </c>
      <c r="V1069" s="230"/>
      <c r="W1069" s="230"/>
      <c r="X1069" s="230"/>
      <c r="Y1069" s="230"/>
      <c r="Z1069" s="22" t="str">
        <f>""</f>
        <v/>
      </c>
      <c r="AB1069" s="23" t="str">
        <f t="shared" si="560"/>
        <v/>
      </c>
      <c r="AC1069" s="2" t="b">
        <f>COUNT(Q1069:Q$2500)&gt;0</f>
        <v>0</v>
      </c>
      <c r="AD1069" s="2" t="b">
        <f t="shared" si="577"/>
        <v>0</v>
      </c>
      <c r="AE1069" s="2" t="b">
        <f t="shared" si="578"/>
        <v>0</v>
      </c>
      <c r="AF1069" s="2" t="b">
        <f t="shared" si="579"/>
        <v>0</v>
      </c>
      <c r="AG1069" s="2" t="b">
        <f>OR(
  AND(AC1069,NOT(AC1070)),
  AND(AF1069,WEEKDAY(AH1068,2)=EINSTELLUNGEN!$D$12),
  AND(AF1069,AH1069=$J$35)
)</f>
        <v>0</v>
      </c>
      <c r="AH1069" s="2">
        <f>IF(AE1069,AH1068+IF(WEEKDAY(AH1068+1,2)&lt;=EINSTELLUNGEN!$D$12,1,$J$36),AH1068)</f>
        <v>42020</v>
      </c>
      <c r="AI1069" s="2">
        <f t="shared" si="580"/>
        <v>2019</v>
      </c>
      <c r="AJ1069" s="2">
        <f t="shared" si="581"/>
        <v>201901</v>
      </c>
      <c r="AK1069" s="2">
        <f t="shared" si="582"/>
        <v>201901</v>
      </c>
      <c r="AL1069" s="2">
        <f t="shared" si="576"/>
        <v>201903</v>
      </c>
      <c r="AM1069" s="2" t="b">
        <f t="shared" si="583"/>
        <v>1</v>
      </c>
      <c r="AN1069" s="4" t="e">
        <f t="shared" si="561"/>
        <v>#N/A</v>
      </c>
      <c r="AO1069" s="4" t="e">
        <f t="shared" si="562"/>
        <v>#N/A</v>
      </c>
      <c r="AP1069" s="2" t="str">
        <f>IF(AD1069,
  IF(ISBLANK(H1069),
    AP1068,
    IF(LEN(H1069)=1,
      IF(OR(UPPER(H1069)="A",UPPER(H1069)="I"),
        EINSTELLUNGEN!$D$21,
        IF(OR(UPPER(H1069)="B",UPPER(H1069)="M"),
          EINSTELLUNGEN!$D$22,
          IF(OR(UPPER(H1069)="C",UPPER(H1069)="S"),
            EINSTELLUNGEN!$D$23,
            IF(UPPER(H1069)="D",
              EINSTELLUNGEN!$D$24,
              IF(UPPER(H1069)="E",
                EINSTELLUNGEN!$D$25,
                UPPER(H1069)))))),
      IF(ISNUMBER(H1069),
        EINSTELLUNGEN!$D$20&amp;H1069,
        UPPER(H1069)))),
  "")</f>
        <v/>
      </c>
      <c r="AQ1069" s="2" t="str">
        <f t="shared" si="563"/>
        <v/>
      </c>
      <c r="AR1069" s="2">
        <f t="shared" si="564"/>
        <v>0</v>
      </c>
      <c r="AS1069" s="145">
        <f t="shared" si="565"/>
        <v>0.33333333333333331</v>
      </c>
      <c r="AT1069" s="2">
        <f t="shared" si="566"/>
        <v>0</v>
      </c>
      <c r="AU1069" s="2">
        <f t="shared" si="567"/>
        <v>0</v>
      </c>
      <c r="AV1069" s="2">
        <f t="shared" si="568"/>
        <v>0</v>
      </c>
      <c r="AW1069" s="2">
        <f t="shared" si="569"/>
        <v>0</v>
      </c>
      <c r="AX1069" s="2">
        <f t="shared" si="584"/>
        <v>0</v>
      </c>
      <c r="AY1069" s="2">
        <f t="shared" si="570"/>
        <v>0</v>
      </c>
      <c r="AZ1069" s="145" t="e">
        <f t="shared" si="571"/>
        <v>#N/A</v>
      </c>
      <c r="BA1069" s="145" t="e">
        <f t="shared" si="572"/>
        <v>#N/A</v>
      </c>
      <c r="BB1069" s="145">
        <f t="shared" si="573"/>
        <v>2.083333333333337E-2</v>
      </c>
      <c r="BC1069" s="2">
        <f>IF(AM1069,
  IF(AND(AL1069=$J$31,_xlfn.DAYS(AH1069,DATE(AI1069,1,1))&lt;7),
    MAX(0,EINSTELLUNGEN!$D$12+1-WEEKDAY(DATE(EINSTELLUNGEN!$D$9,EINSTELLUNGEN!$D$10,1),2)),
    IF(AL1069=$J$33,
      MIN(EINSTELLUNGEN!$D$12,WEEKDAY(DATE(EINSTELLUNGEN!$D$9,12,31),2)),
      EINSTELLUNGEN!$D$12
  )) - SUMIF(AL$50:AL$2500,"="&amp;AL1069,AX$50:AX$2500),
  0)</f>
        <v>3</v>
      </c>
      <c r="BD1069" s="2">
        <f t="shared" si="574"/>
        <v>0.33333333333333331</v>
      </c>
      <c r="BE1069" s="2">
        <f t="shared" si="575"/>
        <v>0</v>
      </c>
    </row>
    <row r="1070" spans="1:57" ht="10.5" customHeight="1">
      <c r="A1070" s="1" t="str">
        <f t="shared" ca="1" si="551"/>
        <v/>
      </c>
      <c r="B1070" s="1" t="str">
        <f t="shared" ca="1" si="552"/>
        <v/>
      </c>
      <c r="C1070" s="1" t="str">
        <f t="shared" ca="1" si="553"/>
        <v/>
      </c>
      <c r="D1070" s="1" t="str">
        <f t="shared" ca="1" si="554"/>
        <v/>
      </c>
      <c r="F1070" s="10"/>
      <c r="G1070" s="136" t="str">
        <f t="shared" si="555"/>
        <v/>
      </c>
      <c r="H1070" s="27"/>
      <c r="I1070" s="28"/>
      <c r="J1070" s="28"/>
      <c r="K1070" s="29"/>
      <c r="L1070" s="136"/>
      <c r="M1070" s="136"/>
      <c r="N1070" s="136"/>
      <c r="O1070" s="26" t="str">
        <f t="shared" si="556"/>
        <v/>
      </c>
      <c r="P1070" s="218" t="str">
        <f t="shared" si="557"/>
        <v/>
      </c>
      <c r="Q1070" s="26" t="str">
        <f t="shared" si="558"/>
        <v/>
      </c>
      <c r="R1070" s="22"/>
      <c r="S1070" s="99"/>
      <c r="T1070" s="10"/>
      <c r="U1070" s="229" t="str">
        <f t="shared" si="559"/>
        <v/>
      </c>
      <c r="V1070" s="230"/>
      <c r="W1070" s="230"/>
      <c r="X1070" s="230"/>
      <c r="Y1070" s="230"/>
      <c r="Z1070" s="22" t="str">
        <f>""</f>
        <v/>
      </c>
      <c r="AB1070" s="23" t="str">
        <f t="shared" si="560"/>
        <v/>
      </c>
      <c r="AC1070" s="2" t="b">
        <f>COUNT(Q1070:Q$2500)&gt;0</f>
        <v>0</v>
      </c>
      <c r="AD1070" s="2" t="b">
        <f t="shared" si="577"/>
        <v>0</v>
      </c>
      <c r="AE1070" s="2" t="b">
        <f t="shared" si="578"/>
        <v>0</v>
      </c>
      <c r="AF1070" s="2" t="b">
        <f t="shared" si="579"/>
        <v>0</v>
      </c>
      <c r="AG1070" s="2" t="b">
        <f>OR(
  AND(AC1070,NOT(AC1071)),
  AND(AF1070,WEEKDAY(AH1069,2)=EINSTELLUNGEN!$D$12),
  AND(AF1070,AH1070=$J$35)
)</f>
        <v>0</v>
      </c>
      <c r="AH1070" s="2">
        <f>IF(AE1070,AH1069+IF(WEEKDAY(AH1069+1,2)&lt;=EINSTELLUNGEN!$D$12,1,$J$36),AH1069)</f>
        <v>42020</v>
      </c>
      <c r="AI1070" s="2">
        <f t="shared" si="580"/>
        <v>2019</v>
      </c>
      <c r="AJ1070" s="2">
        <f t="shared" si="581"/>
        <v>201901</v>
      </c>
      <c r="AK1070" s="2">
        <f t="shared" si="582"/>
        <v>201901</v>
      </c>
      <c r="AL1070" s="2">
        <f t="shared" si="576"/>
        <v>201903</v>
      </c>
      <c r="AM1070" s="2" t="b">
        <f t="shared" si="583"/>
        <v>1</v>
      </c>
      <c r="AN1070" s="4" t="e">
        <f t="shared" si="561"/>
        <v>#N/A</v>
      </c>
      <c r="AO1070" s="4" t="e">
        <f t="shared" si="562"/>
        <v>#N/A</v>
      </c>
      <c r="AP1070" s="2" t="str">
        <f>IF(AD1070,
  IF(ISBLANK(H1070),
    AP1069,
    IF(LEN(H1070)=1,
      IF(OR(UPPER(H1070)="A",UPPER(H1070)="I"),
        EINSTELLUNGEN!$D$21,
        IF(OR(UPPER(H1070)="B",UPPER(H1070)="M"),
          EINSTELLUNGEN!$D$22,
          IF(OR(UPPER(H1070)="C",UPPER(H1070)="S"),
            EINSTELLUNGEN!$D$23,
            IF(UPPER(H1070)="D",
              EINSTELLUNGEN!$D$24,
              IF(UPPER(H1070)="E",
                EINSTELLUNGEN!$D$25,
                UPPER(H1070)))))),
      IF(ISNUMBER(H1070),
        EINSTELLUNGEN!$D$20&amp;H1070,
        UPPER(H1070)))),
  "")</f>
        <v/>
      </c>
      <c r="AQ1070" s="2" t="str">
        <f t="shared" si="563"/>
        <v/>
      </c>
      <c r="AR1070" s="2">
        <f t="shared" si="564"/>
        <v>0</v>
      </c>
      <c r="AS1070" s="145">
        <f t="shared" si="565"/>
        <v>0.33333333333333331</v>
      </c>
      <c r="AT1070" s="2">
        <f t="shared" si="566"/>
        <v>0</v>
      </c>
      <c r="AU1070" s="2">
        <f t="shared" si="567"/>
        <v>0</v>
      </c>
      <c r="AV1070" s="2">
        <f t="shared" si="568"/>
        <v>0</v>
      </c>
      <c r="AW1070" s="2">
        <f t="shared" si="569"/>
        <v>0</v>
      </c>
      <c r="AX1070" s="2">
        <f t="shared" si="584"/>
        <v>0</v>
      </c>
      <c r="AY1070" s="2">
        <f t="shared" si="570"/>
        <v>0</v>
      </c>
      <c r="AZ1070" s="145" t="e">
        <f t="shared" si="571"/>
        <v>#N/A</v>
      </c>
      <c r="BA1070" s="145" t="e">
        <f t="shared" si="572"/>
        <v>#N/A</v>
      </c>
      <c r="BB1070" s="145">
        <f t="shared" si="573"/>
        <v>2.083333333333337E-2</v>
      </c>
      <c r="BC1070" s="2">
        <f>IF(AM1070,
  IF(AND(AL1070=$J$31,_xlfn.DAYS(AH1070,DATE(AI1070,1,1))&lt;7),
    MAX(0,EINSTELLUNGEN!$D$12+1-WEEKDAY(DATE(EINSTELLUNGEN!$D$9,EINSTELLUNGEN!$D$10,1),2)),
    IF(AL1070=$J$33,
      MIN(EINSTELLUNGEN!$D$12,WEEKDAY(DATE(EINSTELLUNGEN!$D$9,12,31),2)),
      EINSTELLUNGEN!$D$12
  )) - SUMIF(AL$50:AL$2500,"="&amp;AL1070,AX$50:AX$2500),
  0)</f>
        <v>3</v>
      </c>
      <c r="BD1070" s="2">
        <f t="shared" si="574"/>
        <v>0.33333333333333331</v>
      </c>
      <c r="BE1070" s="2">
        <f t="shared" si="575"/>
        <v>0</v>
      </c>
    </row>
    <row r="1071" spans="1:57" ht="10.5" customHeight="1">
      <c r="A1071" s="1" t="str">
        <f t="shared" ca="1" si="551"/>
        <v/>
      </c>
      <c r="B1071" s="1" t="str">
        <f t="shared" ca="1" si="552"/>
        <v/>
      </c>
      <c r="C1071" s="1" t="str">
        <f t="shared" ca="1" si="553"/>
        <v/>
      </c>
      <c r="D1071" s="1" t="str">
        <f t="shared" ca="1" si="554"/>
        <v/>
      </c>
      <c r="F1071" s="10"/>
      <c r="G1071" s="136" t="str">
        <f t="shared" si="555"/>
        <v/>
      </c>
      <c r="H1071" s="27"/>
      <c r="I1071" s="28"/>
      <c r="J1071" s="28"/>
      <c r="K1071" s="29"/>
      <c r="L1071" s="136"/>
      <c r="M1071" s="136"/>
      <c r="N1071" s="136"/>
      <c r="O1071" s="26" t="str">
        <f t="shared" si="556"/>
        <v/>
      </c>
      <c r="P1071" s="218" t="str">
        <f t="shared" si="557"/>
        <v/>
      </c>
      <c r="Q1071" s="26" t="str">
        <f t="shared" si="558"/>
        <v/>
      </c>
      <c r="R1071" s="22"/>
      <c r="S1071" s="99"/>
      <c r="T1071" s="10"/>
      <c r="U1071" s="229" t="str">
        <f t="shared" si="559"/>
        <v/>
      </c>
      <c r="V1071" s="230"/>
      <c r="W1071" s="230"/>
      <c r="X1071" s="230"/>
      <c r="Y1071" s="230"/>
      <c r="Z1071" s="22" t="str">
        <f>""</f>
        <v/>
      </c>
      <c r="AB1071" s="23" t="str">
        <f t="shared" si="560"/>
        <v/>
      </c>
      <c r="AC1071" s="2" t="b">
        <f>COUNT(Q1071:Q$2500)&gt;0</f>
        <v>0</v>
      </c>
      <c r="AD1071" s="2" t="b">
        <f t="shared" si="577"/>
        <v>0</v>
      </c>
      <c r="AE1071" s="2" t="b">
        <f t="shared" si="578"/>
        <v>0</v>
      </c>
      <c r="AF1071" s="2" t="b">
        <f t="shared" si="579"/>
        <v>0</v>
      </c>
      <c r="AG1071" s="2" t="b">
        <f>OR(
  AND(AC1071,NOT(AC1072)),
  AND(AF1071,WEEKDAY(AH1070,2)=EINSTELLUNGEN!$D$12),
  AND(AF1071,AH1071=$J$35)
)</f>
        <v>0</v>
      </c>
      <c r="AH1071" s="2">
        <f>IF(AE1071,AH1070+IF(WEEKDAY(AH1070+1,2)&lt;=EINSTELLUNGEN!$D$12,1,$J$36),AH1070)</f>
        <v>42020</v>
      </c>
      <c r="AI1071" s="2">
        <f t="shared" si="580"/>
        <v>2019</v>
      </c>
      <c r="AJ1071" s="2">
        <f t="shared" si="581"/>
        <v>201901</v>
      </c>
      <c r="AK1071" s="2">
        <f t="shared" si="582"/>
        <v>201901</v>
      </c>
      <c r="AL1071" s="2">
        <f t="shared" si="576"/>
        <v>201903</v>
      </c>
      <c r="AM1071" s="2" t="b">
        <f t="shared" si="583"/>
        <v>1</v>
      </c>
      <c r="AN1071" s="4" t="e">
        <f t="shared" si="561"/>
        <v>#N/A</v>
      </c>
      <c r="AO1071" s="4" t="e">
        <f t="shared" si="562"/>
        <v>#N/A</v>
      </c>
      <c r="AP1071" s="2" t="str">
        <f>IF(AD1071,
  IF(ISBLANK(H1071),
    AP1070,
    IF(LEN(H1071)=1,
      IF(OR(UPPER(H1071)="A",UPPER(H1071)="I"),
        EINSTELLUNGEN!$D$21,
        IF(OR(UPPER(H1071)="B",UPPER(H1071)="M"),
          EINSTELLUNGEN!$D$22,
          IF(OR(UPPER(H1071)="C",UPPER(H1071)="S"),
            EINSTELLUNGEN!$D$23,
            IF(UPPER(H1071)="D",
              EINSTELLUNGEN!$D$24,
              IF(UPPER(H1071)="E",
                EINSTELLUNGEN!$D$25,
                UPPER(H1071)))))),
      IF(ISNUMBER(H1071),
        EINSTELLUNGEN!$D$20&amp;H1071,
        UPPER(H1071)))),
  "")</f>
        <v/>
      </c>
      <c r="AQ1071" s="2" t="str">
        <f t="shared" si="563"/>
        <v/>
      </c>
      <c r="AR1071" s="2">
        <f t="shared" si="564"/>
        <v>0</v>
      </c>
      <c r="AS1071" s="145">
        <f t="shared" si="565"/>
        <v>0.33333333333333331</v>
      </c>
      <c r="AT1071" s="2">
        <f t="shared" si="566"/>
        <v>0</v>
      </c>
      <c r="AU1071" s="2">
        <f t="shared" si="567"/>
        <v>0</v>
      </c>
      <c r="AV1071" s="2">
        <f t="shared" si="568"/>
        <v>0</v>
      </c>
      <c r="AW1071" s="2">
        <f t="shared" si="569"/>
        <v>0</v>
      </c>
      <c r="AX1071" s="2">
        <f t="shared" si="584"/>
        <v>0</v>
      </c>
      <c r="AY1071" s="2">
        <f t="shared" si="570"/>
        <v>0</v>
      </c>
      <c r="AZ1071" s="145" t="e">
        <f t="shared" si="571"/>
        <v>#N/A</v>
      </c>
      <c r="BA1071" s="145" t="e">
        <f t="shared" si="572"/>
        <v>#N/A</v>
      </c>
      <c r="BB1071" s="145">
        <f t="shared" si="573"/>
        <v>2.083333333333337E-2</v>
      </c>
      <c r="BC1071" s="2">
        <f>IF(AM1071,
  IF(AND(AL1071=$J$31,_xlfn.DAYS(AH1071,DATE(AI1071,1,1))&lt;7),
    MAX(0,EINSTELLUNGEN!$D$12+1-WEEKDAY(DATE(EINSTELLUNGEN!$D$9,EINSTELLUNGEN!$D$10,1),2)),
    IF(AL1071=$J$33,
      MIN(EINSTELLUNGEN!$D$12,WEEKDAY(DATE(EINSTELLUNGEN!$D$9,12,31),2)),
      EINSTELLUNGEN!$D$12
  )) - SUMIF(AL$50:AL$2500,"="&amp;AL1071,AX$50:AX$2500),
  0)</f>
        <v>3</v>
      </c>
      <c r="BD1071" s="2">
        <f t="shared" si="574"/>
        <v>0.33333333333333331</v>
      </c>
      <c r="BE1071" s="2">
        <f t="shared" si="575"/>
        <v>0</v>
      </c>
    </row>
    <row r="1072" spans="1:57" ht="10.5" customHeight="1">
      <c r="A1072" s="1" t="str">
        <f t="shared" ca="1" si="551"/>
        <v/>
      </c>
      <c r="B1072" s="1" t="str">
        <f t="shared" ca="1" si="552"/>
        <v/>
      </c>
      <c r="C1072" s="1" t="str">
        <f t="shared" ca="1" si="553"/>
        <v/>
      </c>
      <c r="D1072" s="1" t="str">
        <f t="shared" ca="1" si="554"/>
        <v/>
      </c>
      <c r="F1072" s="10"/>
      <c r="G1072" s="136" t="str">
        <f t="shared" si="555"/>
        <v/>
      </c>
      <c r="H1072" s="27"/>
      <c r="I1072" s="28"/>
      <c r="J1072" s="28"/>
      <c r="K1072" s="29"/>
      <c r="L1072" s="136"/>
      <c r="M1072" s="136"/>
      <c r="N1072" s="136"/>
      <c r="O1072" s="26" t="str">
        <f t="shared" si="556"/>
        <v/>
      </c>
      <c r="P1072" s="218" t="str">
        <f t="shared" si="557"/>
        <v/>
      </c>
      <c r="Q1072" s="26" t="str">
        <f t="shared" si="558"/>
        <v/>
      </c>
      <c r="R1072" s="22"/>
      <c r="S1072" s="99"/>
      <c r="T1072" s="10"/>
      <c r="U1072" s="229" t="str">
        <f t="shared" si="559"/>
        <v/>
      </c>
      <c r="V1072" s="230"/>
      <c r="W1072" s="230"/>
      <c r="X1072" s="230"/>
      <c r="Y1072" s="230"/>
      <c r="Z1072" s="22" t="str">
        <f>""</f>
        <v/>
      </c>
      <c r="AB1072" s="23" t="str">
        <f t="shared" si="560"/>
        <v/>
      </c>
      <c r="AC1072" s="2" t="b">
        <f>COUNT(Q1072:Q$2500)&gt;0</f>
        <v>0</v>
      </c>
      <c r="AD1072" s="2" t="b">
        <f t="shared" si="577"/>
        <v>0</v>
      </c>
      <c r="AE1072" s="2" t="b">
        <f t="shared" si="578"/>
        <v>0</v>
      </c>
      <c r="AF1072" s="2" t="b">
        <f t="shared" si="579"/>
        <v>0</v>
      </c>
      <c r="AG1072" s="2" t="b">
        <f>OR(
  AND(AC1072,NOT(AC1073)),
  AND(AF1072,WEEKDAY(AH1071,2)=EINSTELLUNGEN!$D$12),
  AND(AF1072,AH1072=$J$35)
)</f>
        <v>0</v>
      </c>
      <c r="AH1072" s="2">
        <f>IF(AE1072,AH1071+IF(WEEKDAY(AH1071+1,2)&lt;=EINSTELLUNGEN!$D$12,1,$J$36),AH1071)</f>
        <v>42020</v>
      </c>
      <c r="AI1072" s="2">
        <f t="shared" si="580"/>
        <v>2019</v>
      </c>
      <c r="AJ1072" s="2">
        <f t="shared" si="581"/>
        <v>201901</v>
      </c>
      <c r="AK1072" s="2">
        <f t="shared" si="582"/>
        <v>201901</v>
      </c>
      <c r="AL1072" s="2">
        <f t="shared" si="576"/>
        <v>201903</v>
      </c>
      <c r="AM1072" s="2" t="b">
        <f t="shared" si="583"/>
        <v>1</v>
      </c>
      <c r="AN1072" s="4" t="e">
        <f t="shared" si="561"/>
        <v>#N/A</v>
      </c>
      <c r="AO1072" s="4" t="e">
        <f t="shared" si="562"/>
        <v>#N/A</v>
      </c>
      <c r="AP1072" s="2" t="str">
        <f>IF(AD1072,
  IF(ISBLANK(H1072),
    AP1071,
    IF(LEN(H1072)=1,
      IF(OR(UPPER(H1072)="A",UPPER(H1072)="I"),
        EINSTELLUNGEN!$D$21,
        IF(OR(UPPER(H1072)="B",UPPER(H1072)="M"),
          EINSTELLUNGEN!$D$22,
          IF(OR(UPPER(H1072)="C",UPPER(H1072)="S"),
            EINSTELLUNGEN!$D$23,
            IF(UPPER(H1072)="D",
              EINSTELLUNGEN!$D$24,
              IF(UPPER(H1072)="E",
                EINSTELLUNGEN!$D$25,
                UPPER(H1072)))))),
      IF(ISNUMBER(H1072),
        EINSTELLUNGEN!$D$20&amp;H1072,
        UPPER(H1072)))),
  "")</f>
        <v/>
      </c>
      <c r="AQ1072" s="2" t="str">
        <f t="shared" si="563"/>
        <v/>
      </c>
      <c r="AR1072" s="2">
        <f t="shared" si="564"/>
        <v>0</v>
      </c>
      <c r="AS1072" s="145">
        <f t="shared" si="565"/>
        <v>0.33333333333333331</v>
      </c>
      <c r="AT1072" s="2">
        <f t="shared" si="566"/>
        <v>0</v>
      </c>
      <c r="AU1072" s="2">
        <f t="shared" si="567"/>
        <v>0</v>
      </c>
      <c r="AV1072" s="2">
        <f t="shared" si="568"/>
        <v>0</v>
      </c>
      <c r="AW1072" s="2">
        <f t="shared" si="569"/>
        <v>0</v>
      </c>
      <c r="AX1072" s="2">
        <f t="shared" si="584"/>
        <v>0</v>
      </c>
      <c r="AY1072" s="2">
        <f t="shared" si="570"/>
        <v>0</v>
      </c>
      <c r="AZ1072" s="145" t="e">
        <f t="shared" si="571"/>
        <v>#N/A</v>
      </c>
      <c r="BA1072" s="145" t="e">
        <f t="shared" si="572"/>
        <v>#N/A</v>
      </c>
      <c r="BB1072" s="145">
        <f t="shared" si="573"/>
        <v>2.083333333333337E-2</v>
      </c>
      <c r="BC1072" s="2">
        <f>IF(AM1072,
  IF(AND(AL1072=$J$31,_xlfn.DAYS(AH1072,DATE(AI1072,1,1))&lt;7),
    MAX(0,EINSTELLUNGEN!$D$12+1-WEEKDAY(DATE(EINSTELLUNGEN!$D$9,EINSTELLUNGEN!$D$10,1),2)),
    IF(AL1072=$J$33,
      MIN(EINSTELLUNGEN!$D$12,WEEKDAY(DATE(EINSTELLUNGEN!$D$9,12,31),2)),
      EINSTELLUNGEN!$D$12
  )) - SUMIF(AL$50:AL$2500,"="&amp;AL1072,AX$50:AX$2500),
  0)</f>
        <v>3</v>
      </c>
      <c r="BD1072" s="2">
        <f t="shared" si="574"/>
        <v>0.33333333333333331</v>
      </c>
      <c r="BE1072" s="2">
        <f t="shared" si="575"/>
        <v>0</v>
      </c>
    </row>
    <row r="1073" spans="1:57" ht="10.5" customHeight="1">
      <c r="A1073" s="1" t="str">
        <f t="shared" ca="1" si="551"/>
        <v/>
      </c>
      <c r="B1073" s="1" t="str">
        <f t="shared" ca="1" si="552"/>
        <v/>
      </c>
      <c r="C1073" s="1" t="str">
        <f t="shared" ca="1" si="553"/>
        <v/>
      </c>
      <c r="D1073" s="1" t="str">
        <f t="shared" ca="1" si="554"/>
        <v/>
      </c>
      <c r="F1073" s="10"/>
      <c r="G1073" s="136" t="str">
        <f t="shared" si="555"/>
        <v/>
      </c>
      <c r="H1073" s="27"/>
      <c r="I1073" s="28"/>
      <c r="J1073" s="28"/>
      <c r="K1073" s="29"/>
      <c r="L1073" s="136"/>
      <c r="M1073" s="136"/>
      <c r="N1073" s="136"/>
      <c r="O1073" s="26" t="str">
        <f t="shared" si="556"/>
        <v/>
      </c>
      <c r="P1073" s="218" t="str">
        <f t="shared" si="557"/>
        <v/>
      </c>
      <c r="Q1073" s="26" t="str">
        <f t="shared" si="558"/>
        <v/>
      </c>
      <c r="R1073" s="22"/>
      <c r="S1073" s="99"/>
      <c r="T1073" s="10"/>
      <c r="U1073" s="229" t="str">
        <f t="shared" si="559"/>
        <v/>
      </c>
      <c r="V1073" s="230"/>
      <c r="W1073" s="230"/>
      <c r="X1073" s="230"/>
      <c r="Y1073" s="230"/>
      <c r="Z1073" s="22" t="str">
        <f>""</f>
        <v/>
      </c>
      <c r="AB1073" s="23" t="str">
        <f t="shared" si="560"/>
        <v/>
      </c>
      <c r="AC1073" s="2" t="b">
        <f>COUNT(Q1073:Q$2500)&gt;0</f>
        <v>0</v>
      </c>
      <c r="AD1073" s="2" t="b">
        <f t="shared" si="577"/>
        <v>0</v>
      </c>
      <c r="AE1073" s="2" t="b">
        <f t="shared" si="578"/>
        <v>0</v>
      </c>
      <c r="AF1073" s="2" t="b">
        <f t="shared" si="579"/>
        <v>0</v>
      </c>
      <c r="AG1073" s="2" t="b">
        <f>OR(
  AND(AC1073,NOT(AC1074)),
  AND(AF1073,WEEKDAY(AH1072,2)=EINSTELLUNGEN!$D$12),
  AND(AF1073,AH1073=$J$35)
)</f>
        <v>0</v>
      </c>
      <c r="AH1073" s="2">
        <f>IF(AE1073,AH1072+IF(WEEKDAY(AH1072+1,2)&lt;=EINSTELLUNGEN!$D$12,1,$J$36),AH1072)</f>
        <v>42020</v>
      </c>
      <c r="AI1073" s="2">
        <f t="shared" si="580"/>
        <v>2019</v>
      </c>
      <c r="AJ1073" s="2">
        <f t="shared" si="581"/>
        <v>201901</v>
      </c>
      <c r="AK1073" s="2">
        <f t="shared" si="582"/>
        <v>201901</v>
      </c>
      <c r="AL1073" s="2">
        <f t="shared" si="576"/>
        <v>201903</v>
      </c>
      <c r="AM1073" s="2" t="b">
        <f t="shared" si="583"/>
        <v>1</v>
      </c>
      <c r="AN1073" s="4" t="e">
        <f t="shared" si="561"/>
        <v>#N/A</v>
      </c>
      <c r="AO1073" s="4" t="e">
        <f t="shared" si="562"/>
        <v>#N/A</v>
      </c>
      <c r="AP1073" s="2" t="str">
        <f>IF(AD1073,
  IF(ISBLANK(H1073),
    AP1072,
    IF(LEN(H1073)=1,
      IF(OR(UPPER(H1073)="A",UPPER(H1073)="I"),
        EINSTELLUNGEN!$D$21,
        IF(OR(UPPER(H1073)="B",UPPER(H1073)="M"),
          EINSTELLUNGEN!$D$22,
          IF(OR(UPPER(H1073)="C",UPPER(H1073)="S"),
            EINSTELLUNGEN!$D$23,
            IF(UPPER(H1073)="D",
              EINSTELLUNGEN!$D$24,
              IF(UPPER(H1073)="E",
                EINSTELLUNGEN!$D$25,
                UPPER(H1073)))))),
      IF(ISNUMBER(H1073),
        EINSTELLUNGEN!$D$20&amp;H1073,
        UPPER(H1073)))),
  "")</f>
        <v/>
      </c>
      <c r="AQ1073" s="2" t="str">
        <f t="shared" si="563"/>
        <v/>
      </c>
      <c r="AR1073" s="2">
        <f t="shared" si="564"/>
        <v>0</v>
      </c>
      <c r="AS1073" s="145">
        <f t="shared" si="565"/>
        <v>0.33333333333333331</v>
      </c>
      <c r="AT1073" s="2">
        <f t="shared" si="566"/>
        <v>0</v>
      </c>
      <c r="AU1073" s="2">
        <f t="shared" si="567"/>
        <v>0</v>
      </c>
      <c r="AV1073" s="2">
        <f t="shared" si="568"/>
        <v>0</v>
      </c>
      <c r="AW1073" s="2">
        <f t="shared" si="569"/>
        <v>0</v>
      </c>
      <c r="AX1073" s="2">
        <f t="shared" si="584"/>
        <v>0</v>
      </c>
      <c r="AY1073" s="2">
        <f t="shared" si="570"/>
        <v>0</v>
      </c>
      <c r="AZ1073" s="145" t="e">
        <f t="shared" si="571"/>
        <v>#N/A</v>
      </c>
      <c r="BA1073" s="145" t="e">
        <f t="shared" si="572"/>
        <v>#N/A</v>
      </c>
      <c r="BB1073" s="145">
        <f t="shared" si="573"/>
        <v>2.083333333333337E-2</v>
      </c>
      <c r="BC1073" s="2">
        <f>IF(AM1073,
  IF(AND(AL1073=$J$31,_xlfn.DAYS(AH1073,DATE(AI1073,1,1))&lt;7),
    MAX(0,EINSTELLUNGEN!$D$12+1-WEEKDAY(DATE(EINSTELLUNGEN!$D$9,EINSTELLUNGEN!$D$10,1),2)),
    IF(AL1073=$J$33,
      MIN(EINSTELLUNGEN!$D$12,WEEKDAY(DATE(EINSTELLUNGEN!$D$9,12,31),2)),
      EINSTELLUNGEN!$D$12
  )) - SUMIF(AL$50:AL$2500,"="&amp;AL1073,AX$50:AX$2500),
  0)</f>
        <v>3</v>
      </c>
      <c r="BD1073" s="2">
        <f t="shared" si="574"/>
        <v>0.33333333333333331</v>
      </c>
      <c r="BE1073" s="2">
        <f t="shared" si="575"/>
        <v>0</v>
      </c>
    </row>
    <row r="1074" spans="1:57" ht="10.5" customHeight="1">
      <c r="A1074" s="1" t="str">
        <f t="shared" ref="A1074:A1137" ca="1" si="585">IF(AND(AC1074,AJ1074=$A$48),"Q","")</f>
        <v/>
      </c>
      <c r="B1074" s="1" t="str">
        <f t="shared" ref="B1074:B1137" ca="1" si="586">IF(AND(AC1074,AK1074=$B$48),"M","")</f>
        <v/>
      </c>
      <c r="C1074" s="1" t="str">
        <f t="shared" ref="C1074:C1137" ca="1" si="587">IF(AND(AC1074,AL1074=$C$48),"W","")</f>
        <v/>
      </c>
      <c r="D1074" s="1" t="str">
        <f t="shared" ref="D1074:D1137" ca="1" si="588">IF(AND(AC1074,AH1074=$D$48),"T","")</f>
        <v/>
      </c>
      <c r="F1074" s="10"/>
      <c r="G1074" s="136" t="str">
        <f t="shared" ref="G1074:G1137" si="589">IF(AE1074,INDEX($L$29:$L$35,WEEKDAY(AH1074,2),1)&amp;", "&amp;DAY(AH1074)&amp;" "&amp;INDEX($N$29:$N$40,MONTH(AH1074),1)&amp;" "&amp;YEAR(AH1074),"")</f>
        <v/>
      </c>
      <c r="H1074" s="27"/>
      <c r="I1074" s="28"/>
      <c r="J1074" s="28"/>
      <c r="K1074" s="29"/>
      <c r="L1074" s="136"/>
      <c r="M1074" s="136"/>
      <c r="N1074" s="136"/>
      <c r="O1074" s="26" t="str">
        <f t="shared" ref="O1074:O1137" si="590">IF(AD1074,AR1074,"")</f>
        <v/>
      </c>
      <c r="P1074" s="218" t="str">
        <f t="shared" ref="P1074:P1137" si="591">IF(AF1074,
IF(AS1073&gt;0,
  TEXT(AS1073*24,"0,000")&amp;" h",
  TEXT(0,"0,000")&amp;" h"),
"")</f>
        <v/>
      </c>
      <c r="Q1074" s="26" t="str">
        <f t="shared" ref="Q1074:Q1137" si="592">IF(AF1074,BB1073,"")</f>
        <v/>
      </c>
      <c r="R1074" s="22"/>
      <c r="S1074" s="99"/>
      <c r="T1074" s="10"/>
      <c r="U1074" s="229" t="str">
        <f t="shared" ref="U1074:U1137" si="593">IF(AND(AD1074,AR1074,LEN(AQ1074)&gt;0),
IF(AQ1074&lt;&gt;FALSE,
  TEXT(AH1074,"yyyy-mm-dd")
    &amp;"|"&amp;TEXT(AN1074,"hh:mm")
    &amp;"|"&amp;TEXT(AO1074,"hh:mm")
    &amp;"|"&amp;AP1074
    &amp;"|"&amp;AQ1074,
  $J$39),
"")</f>
        <v/>
      </c>
      <c r="V1074" s="230"/>
      <c r="W1074" s="230"/>
      <c r="X1074" s="230"/>
      <c r="Y1074" s="230"/>
      <c r="Z1074" s="22" t="str">
        <f>""</f>
        <v/>
      </c>
      <c r="AB1074" s="23" t="str">
        <f t="shared" ref="AB1074:AB1137" si="594">IF(AG1074,"W"&amp;RIGHT(AL1073,2)&amp;"  "&amp;TEXT(BE1073*24,"+0,00;−0,00;0,00")&amp;"  (S="&amp;TEXT(BC1073*$J$37,"00,00")&amp;"  H="&amp;TEXT(BD1073*24,"00,00")&amp;")","")</f>
        <v/>
      </c>
      <c r="AC1074" s="2" t="b">
        <f>COUNT(Q1074:Q$2500)&gt;0</f>
        <v>0</v>
      </c>
      <c r="AD1074" s="2" t="b">
        <f t="shared" si="577"/>
        <v>0</v>
      </c>
      <c r="AE1074" s="2" t="b">
        <f t="shared" si="578"/>
        <v>0</v>
      </c>
      <c r="AF1074" s="2" t="b">
        <f t="shared" si="579"/>
        <v>0</v>
      </c>
      <c r="AG1074" s="2" t="b">
        <f>OR(
  AND(AC1074,NOT(AC1075)),
  AND(AF1074,WEEKDAY(AH1073,2)=EINSTELLUNGEN!$D$12),
  AND(AF1074,AH1074=$J$35)
)</f>
        <v>0</v>
      </c>
      <c r="AH1074" s="2">
        <f>IF(AE1074,AH1073+IF(WEEKDAY(AH1073+1,2)&lt;=EINSTELLUNGEN!$D$12,1,$J$36),AH1073)</f>
        <v>42020</v>
      </c>
      <c r="AI1074" s="2">
        <f t="shared" si="580"/>
        <v>2019</v>
      </c>
      <c r="AJ1074" s="2">
        <f t="shared" si="581"/>
        <v>201901</v>
      </c>
      <c r="AK1074" s="2">
        <f t="shared" si="582"/>
        <v>201901</v>
      </c>
      <c r="AL1074" s="2">
        <f t="shared" si="576"/>
        <v>201903</v>
      </c>
      <c r="AM1074" s="2" t="b">
        <f t="shared" si="583"/>
        <v>1</v>
      </c>
      <c r="AN1074" s="4" t="e">
        <f t="shared" ref="AN1074:AN1137" si="595">IF(NOT(AD1074),NA(),IF(ISNUMBER(I1074),I1074,AO1073))</f>
        <v>#N/A</v>
      </c>
      <c r="AO1074" s="4" t="e">
        <f t="shared" ref="AO1074:AO1137" si="596">IF(ISNA(AN1074),NA(),IF(ISNUMBER(J1074),MAX(J1074,AN1074),AN1074))</f>
        <v>#N/A</v>
      </c>
      <c r="AP1074" s="2" t="str">
        <f>IF(AD1074,
  IF(ISBLANK(H1074),
    AP1073,
    IF(LEN(H1074)=1,
      IF(OR(UPPER(H1074)="A",UPPER(H1074)="I"),
        EINSTELLUNGEN!$D$21,
        IF(OR(UPPER(H1074)="B",UPPER(H1074)="M"),
          EINSTELLUNGEN!$D$22,
          IF(OR(UPPER(H1074)="C",UPPER(H1074)="S"),
            EINSTELLUNGEN!$D$23,
            IF(UPPER(H1074)="D",
              EINSTELLUNGEN!$D$24,
              IF(UPPER(H1074)="E",
                EINSTELLUNGEN!$D$25,
                UPPER(H1074)))))),
      IF(ISNUMBER(H1074),
        EINSTELLUNGEN!$D$20&amp;H1074,
        UPPER(H1074)))),
  "")</f>
        <v/>
      </c>
      <c r="AQ1074" s="2" t="str">
        <f t="shared" ref="AQ1074:AQ1137" si="597">IF(LEN(AP1074)&gt;0,
IF(LEN(TRIM(K1074))&gt;0,K1074,
IF(AND(AP1073=AP1074,LEN(TRIM(K1073))&gt;0),K1073,
  IF(AND(AP1072=AP1074,LEN(TRIM(K1072))&gt;0),K1072,
    IF(AND(AP1071=AP1074,LEN(TRIM(K1071))&gt;0),K1071,
      IF(AND(AP1070=AP1074,LEN(TRIM(K1070))&gt;0),K1070,
        IF(AND(AP1069=AP1074,LEN(TRIM(K1069))&gt;0),K1069,
          IF(AND(AP1068=AP1074,LEN(TRIM(K1068))&gt;0),K1068,
            IF(AND(AP1067=AP1074,LEN(TRIM(K1067))&gt;0),K1067,
              IF(AND(AP1066=AP1074,LEN(TRIM(K1066))&gt;0),K1066,
                IF(AND(AP1065=AP1074,LEN(TRIM(K1065))&gt;0),K1065,
                  IF(AND(AP1064=AP1074,LEN(TRIM(K1064))&gt;0),K1064,FALSE)
)))))))))),"")</f>
        <v/>
      </c>
      <c r="AR1074" s="2">
        <f t="shared" ref="AR1074:AR1137" si="598">IF(OR(ISNA(AN1074),ISNA(AO1074)),0,MAX(0,AO1074-AN1074))</f>
        <v>0</v>
      </c>
      <c r="AS1074" s="145">
        <f t="shared" ref="AS1074:AS1137" si="599">SUMIF(AH$50:AH$2500,"="&amp;AH1074,AR$50:AR$2500)</f>
        <v>0.33333333333333331</v>
      </c>
      <c r="AT1074" s="2">
        <f t="shared" ref="AT1074:AT1137" si="600">IF(AND(AF1075,AP1074="F"),1,0)</f>
        <v>0</v>
      </c>
      <c r="AU1074" s="2">
        <f t="shared" ref="AU1074:AU1137" si="601">IF(AND(AF1075,AP1074="U"),1,0)</f>
        <v>0</v>
      </c>
      <c r="AV1074" s="2">
        <f t="shared" ref="AV1074:AV1137" si="602">IF(AND(AF1075,AP1074="K"),1,0)</f>
        <v>0</v>
      </c>
      <c r="AW1074" s="2">
        <f t="shared" ref="AW1074:AW1137" si="603">IF(AND(AF1075,AP1074="Z"),1,0)</f>
        <v>0</v>
      </c>
      <c r="AX1074" s="2">
        <f t="shared" si="584"/>
        <v>0</v>
      </c>
      <c r="AY1074" s="2">
        <f t="shared" ref="AY1074:AY1137" si="604">IF(AF1075,IF(AX1074=0,1,0),0)</f>
        <v>0</v>
      </c>
      <c r="AZ1074" s="145" t="e">
        <f t="shared" ref="AZ1074:AZ1137" si="605">IF(NOT(AD1074),NA(),IF(ISNA(AZ1073),AN1074,IF(AND(ISNUMBER(AN1074),AN1074&lt;AZ1073),AN1074,AZ1073)))</f>
        <v>#N/A</v>
      </c>
      <c r="BA1074" s="145" t="e">
        <f t="shared" ref="BA1074:BA1137" si="606">IF(NOT(AD1074),NA(),IF(ISNA(BA1073),AO1074,IF(AND(ISNUMBER(AO1074),AO1074&gt;BA1073),AO1074,BA1073)))</f>
        <v>#N/A</v>
      </c>
      <c r="BB1074" s="145">
        <f t="shared" ref="BB1074:BB1137" si="607">IF(AE1073,
  0,
  IF(OR(ISNA(AZ1074),ISNA(BA1074)),
    BB1073,
    MAX(0,(BA1074-AZ1074)-AS1074)))</f>
        <v>2.083333333333337E-2</v>
      </c>
      <c r="BC1074" s="2">
        <f>IF(AM1074,
  IF(AND(AL1074=$J$31,_xlfn.DAYS(AH1074,DATE(AI1074,1,1))&lt;7),
    MAX(0,EINSTELLUNGEN!$D$12+1-WEEKDAY(DATE(EINSTELLUNGEN!$D$9,EINSTELLUNGEN!$D$10,1),2)),
    IF(AL1074=$J$33,
      MIN(EINSTELLUNGEN!$D$12,WEEKDAY(DATE(EINSTELLUNGEN!$D$9,12,31),2)),
      EINSTELLUNGEN!$D$12
  )) - SUMIF(AL$50:AL$2500,"="&amp;AL1074,AX$50:AX$2500),
  0)</f>
        <v>3</v>
      </c>
      <c r="BD1074" s="2">
        <f t="shared" ref="BD1074:BD1137" si="608">SUMIF(AL$50:AL$2500,"="&amp;AL1074,AR$50:AR$2500)</f>
        <v>0.33333333333333331</v>
      </c>
      <c r="BE1074" s="2">
        <f t="shared" ref="BE1074:BE1137" si="609">IF(AG1075,BD1074-BC1074*$J$37/24,0)</f>
        <v>0</v>
      </c>
    </row>
    <row r="1075" spans="1:57" ht="10.5" customHeight="1">
      <c r="A1075" s="1" t="str">
        <f t="shared" ca="1" si="585"/>
        <v/>
      </c>
      <c r="B1075" s="1" t="str">
        <f t="shared" ca="1" si="586"/>
        <v/>
      </c>
      <c r="C1075" s="1" t="str">
        <f t="shared" ca="1" si="587"/>
        <v/>
      </c>
      <c r="D1075" s="1" t="str">
        <f t="shared" ca="1" si="588"/>
        <v/>
      </c>
      <c r="F1075" s="10"/>
      <c r="G1075" s="136" t="str">
        <f t="shared" si="589"/>
        <v/>
      </c>
      <c r="H1075" s="27"/>
      <c r="I1075" s="28"/>
      <c r="J1075" s="28"/>
      <c r="K1075" s="29"/>
      <c r="L1075" s="136"/>
      <c r="M1075" s="136"/>
      <c r="N1075" s="136"/>
      <c r="O1075" s="26" t="str">
        <f t="shared" si="590"/>
        <v/>
      </c>
      <c r="P1075" s="218" t="str">
        <f t="shared" si="591"/>
        <v/>
      </c>
      <c r="Q1075" s="26" t="str">
        <f t="shared" si="592"/>
        <v/>
      </c>
      <c r="R1075" s="22"/>
      <c r="S1075" s="99"/>
      <c r="T1075" s="10"/>
      <c r="U1075" s="229" t="str">
        <f t="shared" si="593"/>
        <v/>
      </c>
      <c r="V1075" s="230"/>
      <c r="W1075" s="230"/>
      <c r="X1075" s="230"/>
      <c r="Y1075" s="230"/>
      <c r="Z1075" s="22" t="str">
        <f>""</f>
        <v/>
      </c>
      <c r="AB1075" s="23" t="str">
        <f t="shared" si="594"/>
        <v/>
      </c>
      <c r="AC1075" s="2" t="b">
        <f>COUNT(Q1075:Q$2500)&gt;0</f>
        <v>0</v>
      </c>
      <c r="AD1075" s="2" t="b">
        <f t="shared" si="577"/>
        <v>0</v>
      </c>
      <c r="AE1075" s="2" t="b">
        <f t="shared" si="578"/>
        <v>0</v>
      </c>
      <c r="AF1075" s="2" t="b">
        <f t="shared" si="579"/>
        <v>0</v>
      </c>
      <c r="AG1075" s="2" t="b">
        <f>OR(
  AND(AC1075,NOT(AC1076)),
  AND(AF1075,WEEKDAY(AH1074,2)=EINSTELLUNGEN!$D$12),
  AND(AF1075,AH1075=$J$35)
)</f>
        <v>0</v>
      </c>
      <c r="AH1075" s="2">
        <f>IF(AE1075,AH1074+IF(WEEKDAY(AH1074+1,2)&lt;=EINSTELLUNGEN!$D$12,1,$J$36),AH1074)</f>
        <v>42020</v>
      </c>
      <c r="AI1075" s="2">
        <f t="shared" si="580"/>
        <v>2019</v>
      </c>
      <c r="AJ1075" s="2">
        <f t="shared" si="581"/>
        <v>201901</v>
      </c>
      <c r="AK1075" s="2">
        <f t="shared" si="582"/>
        <v>201901</v>
      </c>
      <c r="AL1075" s="2">
        <f t="shared" ref="AL1075:AL1138" si="610">AI1075*100-IF(AND(_xlfn.ISOWEEKNUM(AH1075)&gt;=52,MONTH(AH1075)=1),100,0)+_xlfn.ISOWEEKNUM(AH1075)</f>
        <v>201903</v>
      </c>
      <c r="AM1075" s="2" t="b">
        <f t="shared" si="583"/>
        <v>1</v>
      </c>
      <c r="AN1075" s="4" t="e">
        <f t="shared" si="595"/>
        <v>#N/A</v>
      </c>
      <c r="AO1075" s="4" t="e">
        <f t="shared" si="596"/>
        <v>#N/A</v>
      </c>
      <c r="AP1075" s="2" t="str">
        <f>IF(AD1075,
  IF(ISBLANK(H1075),
    AP1074,
    IF(LEN(H1075)=1,
      IF(OR(UPPER(H1075)="A",UPPER(H1075)="I"),
        EINSTELLUNGEN!$D$21,
        IF(OR(UPPER(H1075)="B",UPPER(H1075)="M"),
          EINSTELLUNGEN!$D$22,
          IF(OR(UPPER(H1075)="C",UPPER(H1075)="S"),
            EINSTELLUNGEN!$D$23,
            IF(UPPER(H1075)="D",
              EINSTELLUNGEN!$D$24,
              IF(UPPER(H1075)="E",
                EINSTELLUNGEN!$D$25,
                UPPER(H1075)))))),
      IF(ISNUMBER(H1075),
        EINSTELLUNGEN!$D$20&amp;H1075,
        UPPER(H1075)))),
  "")</f>
        <v/>
      </c>
      <c r="AQ1075" s="2" t="str">
        <f t="shared" si="597"/>
        <v/>
      </c>
      <c r="AR1075" s="2">
        <f t="shared" si="598"/>
        <v>0</v>
      </c>
      <c r="AS1075" s="145">
        <f t="shared" si="599"/>
        <v>0.33333333333333331</v>
      </c>
      <c r="AT1075" s="2">
        <f t="shared" si="600"/>
        <v>0</v>
      </c>
      <c r="AU1075" s="2">
        <f t="shared" si="601"/>
        <v>0</v>
      </c>
      <c r="AV1075" s="2">
        <f t="shared" si="602"/>
        <v>0</v>
      </c>
      <c r="AW1075" s="2">
        <f t="shared" si="603"/>
        <v>0</v>
      </c>
      <c r="AX1075" s="2">
        <f t="shared" si="584"/>
        <v>0</v>
      </c>
      <c r="AY1075" s="2">
        <f t="shared" si="604"/>
        <v>0</v>
      </c>
      <c r="AZ1075" s="145" t="e">
        <f t="shared" si="605"/>
        <v>#N/A</v>
      </c>
      <c r="BA1075" s="145" t="e">
        <f t="shared" si="606"/>
        <v>#N/A</v>
      </c>
      <c r="BB1075" s="145">
        <f t="shared" si="607"/>
        <v>2.083333333333337E-2</v>
      </c>
      <c r="BC1075" s="2">
        <f>IF(AM1075,
  IF(AND(AL1075=$J$31,_xlfn.DAYS(AH1075,DATE(AI1075,1,1))&lt;7),
    MAX(0,EINSTELLUNGEN!$D$12+1-WEEKDAY(DATE(EINSTELLUNGEN!$D$9,EINSTELLUNGEN!$D$10,1),2)),
    IF(AL1075=$J$33,
      MIN(EINSTELLUNGEN!$D$12,WEEKDAY(DATE(EINSTELLUNGEN!$D$9,12,31),2)),
      EINSTELLUNGEN!$D$12
  )) - SUMIF(AL$50:AL$2500,"="&amp;AL1075,AX$50:AX$2500),
  0)</f>
        <v>3</v>
      </c>
      <c r="BD1075" s="2">
        <f t="shared" si="608"/>
        <v>0.33333333333333331</v>
      </c>
      <c r="BE1075" s="2">
        <f t="shared" si="609"/>
        <v>0</v>
      </c>
    </row>
    <row r="1076" spans="1:57" ht="10.5" customHeight="1">
      <c r="A1076" s="1" t="str">
        <f t="shared" ca="1" si="585"/>
        <v/>
      </c>
      <c r="B1076" s="1" t="str">
        <f t="shared" ca="1" si="586"/>
        <v/>
      </c>
      <c r="C1076" s="1" t="str">
        <f t="shared" ca="1" si="587"/>
        <v/>
      </c>
      <c r="D1076" s="1" t="str">
        <f t="shared" ca="1" si="588"/>
        <v/>
      </c>
      <c r="F1076" s="10"/>
      <c r="G1076" s="136" t="str">
        <f t="shared" si="589"/>
        <v/>
      </c>
      <c r="H1076" s="27"/>
      <c r="I1076" s="28"/>
      <c r="J1076" s="28"/>
      <c r="K1076" s="29"/>
      <c r="L1076" s="136"/>
      <c r="M1076" s="136"/>
      <c r="N1076" s="136"/>
      <c r="O1076" s="26" t="str">
        <f t="shared" si="590"/>
        <v/>
      </c>
      <c r="P1076" s="218" t="str">
        <f t="shared" si="591"/>
        <v/>
      </c>
      <c r="Q1076" s="26" t="str">
        <f t="shared" si="592"/>
        <v/>
      </c>
      <c r="R1076" s="22"/>
      <c r="S1076" s="99"/>
      <c r="T1076" s="10"/>
      <c r="U1076" s="229" t="str">
        <f t="shared" si="593"/>
        <v/>
      </c>
      <c r="V1076" s="230"/>
      <c r="W1076" s="230"/>
      <c r="X1076" s="230"/>
      <c r="Y1076" s="230"/>
      <c r="Z1076" s="22" t="str">
        <f>""</f>
        <v/>
      </c>
      <c r="AB1076" s="23" t="str">
        <f t="shared" si="594"/>
        <v/>
      </c>
      <c r="AC1076" s="2" t="b">
        <f>COUNT(Q1076:Q$2500)&gt;0</f>
        <v>0</v>
      </c>
      <c r="AD1076" s="2" t="b">
        <f t="shared" si="577"/>
        <v>0</v>
      </c>
      <c r="AE1076" s="2" t="b">
        <f t="shared" si="578"/>
        <v>0</v>
      </c>
      <c r="AF1076" s="2" t="b">
        <f t="shared" si="579"/>
        <v>0</v>
      </c>
      <c r="AG1076" s="2" t="b">
        <f>OR(
  AND(AC1076,NOT(AC1077)),
  AND(AF1076,WEEKDAY(AH1075,2)=EINSTELLUNGEN!$D$12),
  AND(AF1076,AH1076=$J$35)
)</f>
        <v>0</v>
      </c>
      <c r="AH1076" s="2">
        <f>IF(AE1076,AH1075+IF(WEEKDAY(AH1075+1,2)&lt;=EINSTELLUNGEN!$D$12,1,$J$36),AH1075)</f>
        <v>42020</v>
      </c>
      <c r="AI1076" s="2">
        <f t="shared" si="580"/>
        <v>2019</v>
      </c>
      <c r="AJ1076" s="2">
        <f t="shared" si="581"/>
        <v>201901</v>
      </c>
      <c r="AK1076" s="2">
        <f t="shared" si="582"/>
        <v>201901</v>
      </c>
      <c r="AL1076" s="2">
        <f t="shared" si="610"/>
        <v>201903</v>
      </c>
      <c r="AM1076" s="2" t="b">
        <f t="shared" si="583"/>
        <v>1</v>
      </c>
      <c r="AN1076" s="4" t="e">
        <f t="shared" si="595"/>
        <v>#N/A</v>
      </c>
      <c r="AO1076" s="4" t="e">
        <f t="shared" si="596"/>
        <v>#N/A</v>
      </c>
      <c r="AP1076" s="2" t="str">
        <f>IF(AD1076,
  IF(ISBLANK(H1076),
    AP1075,
    IF(LEN(H1076)=1,
      IF(OR(UPPER(H1076)="A",UPPER(H1076)="I"),
        EINSTELLUNGEN!$D$21,
        IF(OR(UPPER(H1076)="B",UPPER(H1076)="M"),
          EINSTELLUNGEN!$D$22,
          IF(OR(UPPER(H1076)="C",UPPER(H1076)="S"),
            EINSTELLUNGEN!$D$23,
            IF(UPPER(H1076)="D",
              EINSTELLUNGEN!$D$24,
              IF(UPPER(H1076)="E",
                EINSTELLUNGEN!$D$25,
                UPPER(H1076)))))),
      IF(ISNUMBER(H1076),
        EINSTELLUNGEN!$D$20&amp;H1076,
        UPPER(H1076)))),
  "")</f>
        <v/>
      </c>
      <c r="AQ1076" s="2" t="str">
        <f t="shared" si="597"/>
        <v/>
      </c>
      <c r="AR1076" s="2">
        <f t="shared" si="598"/>
        <v>0</v>
      </c>
      <c r="AS1076" s="145">
        <f t="shared" si="599"/>
        <v>0.33333333333333331</v>
      </c>
      <c r="AT1076" s="2">
        <f t="shared" si="600"/>
        <v>0</v>
      </c>
      <c r="AU1076" s="2">
        <f t="shared" si="601"/>
        <v>0</v>
      </c>
      <c r="AV1076" s="2">
        <f t="shared" si="602"/>
        <v>0</v>
      </c>
      <c r="AW1076" s="2">
        <f t="shared" si="603"/>
        <v>0</v>
      </c>
      <c r="AX1076" s="2">
        <f t="shared" si="584"/>
        <v>0</v>
      </c>
      <c r="AY1076" s="2">
        <f t="shared" si="604"/>
        <v>0</v>
      </c>
      <c r="AZ1076" s="145" t="e">
        <f t="shared" si="605"/>
        <v>#N/A</v>
      </c>
      <c r="BA1076" s="145" t="e">
        <f t="shared" si="606"/>
        <v>#N/A</v>
      </c>
      <c r="BB1076" s="145">
        <f t="shared" si="607"/>
        <v>2.083333333333337E-2</v>
      </c>
      <c r="BC1076" s="2">
        <f>IF(AM1076,
  IF(AND(AL1076=$J$31,_xlfn.DAYS(AH1076,DATE(AI1076,1,1))&lt;7),
    MAX(0,EINSTELLUNGEN!$D$12+1-WEEKDAY(DATE(EINSTELLUNGEN!$D$9,EINSTELLUNGEN!$D$10,1),2)),
    IF(AL1076=$J$33,
      MIN(EINSTELLUNGEN!$D$12,WEEKDAY(DATE(EINSTELLUNGEN!$D$9,12,31),2)),
      EINSTELLUNGEN!$D$12
  )) - SUMIF(AL$50:AL$2500,"="&amp;AL1076,AX$50:AX$2500),
  0)</f>
        <v>3</v>
      </c>
      <c r="BD1076" s="2">
        <f t="shared" si="608"/>
        <v>0.33333333333333331</v>
      </c>
      <c r="BE1076" s="2">
        <f t="shared" si="609"/>
        <v>0</v>
      </c>
    </row>
    <row r="1077" spans="1:57" ht="10.5" customHeight="1">
      <c r="A1077" s="1" t="str">
        <f t="shared" ca="1" si="585"/>
        <v/>
      </c>
      <c r="B1077" s="1" t="str">
        <f t="shared" ca="1" si="586"/>
        <v/>
      </c>
      <c r="C1077" s="1" t="str">
        <f t="shared" ca="1" si="587"/>
        <v/>
      </c>
      <c r="D1077" s="1" t="str">
        <f t="shared" ca="1" si="588"/>
        <v/>
      </c>
      <c r="F1077" s="10"/>
      <c r="G1077" s="136" t="str">
        <f t="shared" si="589"/>
        <v/>
      </c>
      <c r="H1077" s="27"/>
      <c r="I1077" s="28"/>
      <c r="J1077" s="28"/>
      <c r="K1077" s="29"/>
      <c r="L1077" s="136"/>
      <c r="M1077" s="136"/>
      <c r="N1077" s="136"/>
      <c r="O1077" s="26" t="str">
        <f t="shared" si="590"/>
        <v/>
      </c>
      <c r="P1077" s="218" t="str">
        <f t="shared" si="591"/>
        <v/>
      </c>
      <c r="Q1077" s="26" t="str">
        <f t="shared" si="592"/>
        <v/>
      </c>
      <c r="R1077" s="22"/>
      <c r="S1077" s="99"/>
      <c r="T1077" s="10"/>
      <c r="U1077" s="229" t="str">
        <f t="shared" si="593"/>
        <v/>
      </c>
      <c r="V1077" s="230"/>
      <c r="W1077" s="230"/>
      <c r="X1077" s="230"/>
      <c r="Y1077" s="230"/>
      <c r="Z1077" s="22" t="str">
        <f>""</f>
        <v/>
      </c>
      <c r="AB1077" s="23" t="str">
        <f t="shared" si="594"/>
        <v/>
      </c>
      <c r="AC1077" s="2" t="b">
        <f>COUNT(Q1077:Q$2500)&gt;0</f>
        <v>0</v>
      </c>
      <c r="AD1077" s="2" t="b">
        <f t="shared" si="577"/>
        <v>0</v>
      </c>
      <c r="AE1077" s="2" t="b">
        <f t="shared" si="578"/>
        <v>0</v>
      </c>
      <c r="AF1077" s="2" t="b">
        <f t="shared" si="579"/>
        <v>0</v>
      </c>
      <c r="AG1077" s="2" t="b">
        <f>OR(
  AND(AC1077,NOT(AC1078)),
  AND(AF1077,WEEKDAY(AH1076,2)=EINSTELLUNGEN!$D$12),
  AND(AF1077,AH1077=$J$35)
)</f>
        <v>0</v>
      </c>
      <c r="AH1077" s="2">
        <f>IF(AE1077,AH1076+IF(WEEKDAY(AH1076+1,2)&lt;=EINSTELLUNGEN!$D$12,1,$J$36),AH1076)</f>
        <v>42020</v>
      </c>
      <c r="AI1077" s="2">
        <f t="shared" si="580"/>
        <v>2019</v>
      </c>
      <c r="AJ1077" s="2">
        <f t="shared" si="581"/>
        <v>201901</v>
      </c>
      <c r="AK1077" s="2">
        <f t="shared" si="582"/>
        <v>201901</v>
      </c>
      <c r="AL1077" s="2">
        <f t="shared" si="610"/>
        <v>201903</v>
      </c>
      <c r="AM1077" s="2" t="b">
        <f t="shared" si="583"/>
        <v>1</v>
      </c>
      <c r="AN1077" s="4" t="e">
        <f t="shared" si="595"/>
        <v>#N/A</v>
      </c>
      <c r="AO1077" s="4" t="e">
        <f t="shared" si="596"/>
        <v>#N/A</v>
      </c>
      <c r="AP1077" s="2" t="str">
        <f>IF(AD1077,
  IF(ISBLANK(H1077),
    AP1076,
    IF(LEN(H1077)=1,
      IF(OR(UPPER(H1077)="A",UPPER(H1077)="I"),
        EINSTELLUNGEN!$D$21,
        IF(OR(UPPER(H1077)="B",UPPER(H1077)="M"),
          EINSTELLUNGEN!$D$22,
          IF(OR(UPPER(H1077)="C",UPPER(H1077)="S"),
            EINSTELLUNGEN!$D$23,
            IF(UPPER(H1077)="D",
              EINSTELLUNGEN!$D$24,
              IF(UPPER(H1077)="E",
                EINSTELLUNGEN!$D$25,
                UPPER(H1077)))))),
      IF(ISNUMBER(H1077),
        EINSTELLUNGEN!$D$20&amp;H1077,
        UPPER(H1077)))),
  "")</f>
        <v/>
      </c>
      <c r="AQ1077" s="2" t="str">
        <f t="shared" si="597"/>
        <v/>
      </c>
      <c r="AR1077" s="2">
        <f t="shared" si="598"/>
        <v>0</v>
      </c>
      <c r="AS1077" s="145">
        <f t="shared" si="599"/>
        <v>0.33333333333333331</v>
      </c>
      <c r="AT1077" s="2">
        <f t="shared" si="600"/>
        <v>0</v>
      </c>
      <c r="AU1077" s="2">
        <f t="shared" si="601"/>
        <v>0</v>
      </c>
      <c r="AV1077" s="2">
        <f t="shared" si="602"/>
        <v>0</v>
      </c>
      <c r="AW1077" s="2">
        <f t="shared" si="603"/>
        <v>0</v>
      </c>
      <c r="AX1077" s="2">
        <f t="shared" si="584"/>
        <v>0</v>
      </c>
      <c r="AY1077" s="2">
        <f t="shared" si="604"/>
        <v>0</v>
      </c>
      <c r="AZ1077" s="145" t="e">
        <f t="shared" si="605"/>
        <v>#N/A</v>
      </c>
      <c r="BA1077" s="145" t="e">
        <f t="shared" si="606"/>
        <v>#N/A</v>
      </c>
      <c r="BB1077" s="145">
        <f t="shared" si="607"/>
        <v>2.083333333333337E-2</v>
      </c>
      <c r="BC1077" s="2">
        <f>IF(AM1077,
  IF(AND(AL1077=$J$31,_xlfn.DAYS(AH1077,DATE(AI1077,1,1))&lt;7),
    MAX(0,EINSTELLUNGEN!$D$12+1-WEEKDAY(DATE(EINSTELLUNGEN!$D$9,EINSTELLUNGEN!$D$10,1),2)),
    IF(AL1077=$J$33,
      MIN(EINSTELLUNGEN!$D$12,WEEKDAY(DATE(EINSTELLUNGEN!$D$9,12,31),2)),
      EINSTELLUNGEN!$D$12
  )) - SUMIF(AL$50:AL$2500,"="&amp;AL1077,AX$50:AX$2500),
  0)</f>
        <v>3</v>
      </c>
      <c r="BD1077" s="2">
        <f t="shared" si="608"/>
        <v>0.33333333333333331</v>
      </c>
      <c r="BE1077" s="2">
        <f t="shared" si="609"/>
        <v>0</v>
      </c>
    </row>
    <row r="1078" spans="1:57" ht="10.5" customHeight="1">
      <c r="A1078" s="1" t="str">
        <f t="shared" ca="1" si="585"/>
        <v/>
      </c>
      <c r="B1078" s="1" t="str">
        <f t="shared" ca="1" si="586"/>
        <v/>
      </c>
      <c r="C1078" s="1" t="str">
        <f t="shared" ca="1" si="587"/>
        <v/>
      </c>
      <c r="D1078" s="1" t="str">
        <f t="shared" ca="1" si="588"/>
        <v/>
      </c>
      <c r="F1078" s="10"/>
      <c r="G1078" s="136" t="str">
        <f t="shared" si="589"/>
        <v/>
      </c>
      <c r="H1078" s="27"/>
      <c r="I1078" s="28"/>
      <c r="J1078" s="28"/>
      <c r="K1078" s="29"/>
      <c r="L1078" s="136"/>
      <c r="M1078" s="136"/>
      <c r="N1078" s="136"/>
      <c r="O1078" s="26" t="str">
        <f t="shared" si="590"/>
        <v/>
      </c>
      <c r="P1078" s="218" t="str">
        <f t="shared" si="591"/>
        <v/>
      </c>
      <c r="Q1078" s="26" t="str">
        <f t="shared" si="592"/>
        <v/>
      </c>
      <c r="R1078" s="22"/>
      <c r="S1078" s="99"/>
      <c r="T1078" s="10"/>
      <c r="U1078" s="229" t="str">
        <f t="shared" si="593"/>
        <v/>
      </c>
      <c r="V1078" s="230"/>
      <c r="W1078" s="230"/>
      <c r="X1078" s="230"/>
      <c r="Y1078" s="230"/>
      <c r="Z1078" s="22" t="str">
        <f>""</f>
        <v/>
      </c>
      <c r="AB1078" s="23" t="str">
        <f t="shared" si="594"/>
        <v/>
      </c>
      <c r="AC1078" s="2" t="b">
        <f>COUNT(Q1078:Q$2500)&gt;0</f>
        <v>0</v>
      </c>
      <c r="AD1078" s="2" t="b">
        <f t="shared" si="577"/>
        <v>0</v>
      </c>
      <c r="AE1078" s="2" t="b">
        <f t="shared" si="578"/>
        <v>0</v>
      </c>
      <c r="AF1078" s="2" t="b">
        <f t="shared" si="579"/>
        <v>0</v>
      </c>
      <c r="AG1078" s="2" t="b">
        <f>OR(
  AND(AC1078,NOT(AC1079)),
  AND(AF1078,WEEKDAY(AH1077,2)=EINSTELLUNGEN!$D$12),
  AND(AF1078,AH1078=$J$35)
)</f>
        <v>0</v>
      </c>
      <c r="AH1078" s="2">
        <f>IF(AE1078,AH1077+IF(WEEKDAY(AH1077+1,2)&lt;=EINSTELLUNGEN!$D$12,1,$J$36),AH1077)</f>
        <v>42020</v>
      </c>
      <c r="AI1078" s="2">
        <f t="shared" si="580"/>
        <v>2019</v>
      </c>
      <c r="AJ1078" s="2">
        <f t="shared" si="581"/>
        <v>201901</v>
      </c>
      <c r="AK1078" s="2">
        <f t="shared" si="582"/>
        <v>201901</v>
      </c>
      <c r="AL1078" s="2">
        <f t="shared" si="610"/>
        <v>201903</v>
      </c>
      <c r="AM1078" s="2" t="b">
        <f t="shared" si="583"/>
        <v>1</v>
      </c>
      <c r="AN1078" s="4" t="e">
        <f t="shared" si="595"/>
        <v>#N/A</v>
      </c>
      <c r="AO1078" s="4" t="e">
        <f t="shared" si="596"/>
        <v>#N/A</v>
      </c>
      <c r="AP1078" s="2" t="str">
        <f>IF(AD1078,
  IF(ISBLANK(H1078),
    AP1077,
    IF(LEN(H1078)=1,
      IF(OR(UPPER(H1078)="A",UPPER(H1078)="I"),
        EINSTELLUNGEN!$D$21,
        IF(OR(UPPER(H1078)="B",UPPER(H1078)="M"),
          EINSTELLUNGEN!$D$22,
          IF(OR(UPPER(H1078)="C",UPPER(H1078)="S"),
            EINSTELLUNGEN!$D$23,
            IF(UPPER(H1078)="D",
              EINSTELLUNGEN!$D$24,
              IF(UPPER(H1078)="E",
                EINSTELLUNGEN!$D$25,
                UPPER(H1078)))))),
      IF(ISNUMBER(H1078),
        EINSTELLUNGEN!$D$20&amp;H1078,
        UPPER(H1078)))),
  "")</f>
        <v/>
      </c>
      <c r="AQ1078" s="2" t="str">
        <f t="shared" si="597"/>
        <v/>
      </c>
      <c r="AR1078" s="2">
        <f t="shared" si="598"/>
        <v>0</v>
      </c>
      <c r="AS1078" s="145">
        <f t="shared" si="599"/>
        <v>0.33333333333333331</v>
      </c>
      <c r="AT1078" s="2">
        <f t="shared" si="600"/>
        <v>0</v>
      </c>
      <c r="AU1078" s="2">
        <f t="shared" si="601"/>
        <v>0</v>
      </c>
      <c r="AV1078" s="2">
        <f t="shared" si="602"/>
        <v>0</v>
      </c>
      <c r="AW1078" s="2">
        <f t="shared" si="603"/>
        <v>0</v>
      </c>
      <c r="AX1078" s="2">
        <f t="shared" si="584"/>
        <v>0</v>
      </c>
      <c r="AY1078" s="2">
        <f t="shared" si="604"/>
        <v>0</v>
      </c>
      <c r="AZ1078" s="145" t="e">
        <f t="shared" si="605"/>
        <v>#N/A</v>
      </c>
      <c r="BA1078" s="145" t="e">
        <f t="shared" si="606"/>
        <v>#N/A</v>
      </c>
      <c r="BB1078" s="145">
        <f t="shared" si="607"/>
        <v>2.083333333333337E-2</v>
      </c>
      <c r="BC1078" s="2">
        <f>IF(AM1078,
  IF(AND(AL1078=$J$31,_xlfn.DAYS(AH1078,DATE(AI1078,1,1))&lt;7),
    MAX(0,EINSTELLUNGEN!$D$12+1-WEEKDAY(DATE(EINSTELLUNGEN!$D$9,EINSTELLUNGEN!$D$10,1),2)),
    IF(AL1078=$J$33,
      MIN(EINSTELLUNGEN!$D$12,WEEKDAY(DATE(EINSTELLUNGEN!$D$9,12,31),2)),
      EINSTELLUNGEN!$D$12
  )) - SUMIF(AL$50:AL$2500,"="&amp;AL1078,AX$50:AX$2500),
  0)</f>
        <v>3</v>
      </c>
      <c r="BD1078" s="2">
        <f t="shared" si="608"/>
        <v>0.33333333333333331</v>
      </c>
      <c r="BE1078" s="2">
        <f t="shared" si="609"/>
        <v>0</v>
      </c>
    </row>
    <row r="1079" spans="1:57" ht="10.5" customHeight="1">
      <c r="A1079" s="1" t="str">
        <f t="shared" ca="1" si="585"/>
        <v/>
      </c>
      <c r="B1079" s="1" t="str">
        <f t="shared" ca="1" si="586"/>
        <v/>
      </c>
      <c r="C1079" s="1" t="str">
        <f t="shared" ca="1" si="587"/>
        <v/>
      </c>
      <c r="D1079" s="1" t="str">
        <f t="shared" ca="1" si="588"/>
        <v/>
      </c>
      <c r="F1079" s="10"/>
      <c r="G1079" s="136" t="str">
        <f t="shared" si="589"/>
        <v/>
      </c>
      <c r="H1079" s="27"/>
      <c r="I1079" s="28"/>
      <c r="J1079" s="28"/>
      <c r="K1079" s="29"/>
      <c r="L1079" s="136"/>
      <c r="M1079" s="136"/>
      <c r="N1079" s="136"/>
      <c r="O1079" s="26" t="str">
        <f t="shared" si="590"/>
        <v/>
      </c>
      <c r="P1079" s="218" t="str">
        <f t="shared" si="591"/>
        <v/>
      </c>
      <c r="Q1079" s="26" t="str">
        <f t="shared" si="592"/>
        <v/>
      </c>
      <c r="R1079" s="22"/>
      <c r="S1079" s="99"/>
      <c r="T1079" s="10"/>
      <c r="U1079" s="229" t="str">
        <f t="shared" si="593"/>
        <v/>
      </c>
      <c r="V1079" s="230"/>
      <c r="W1079" s="230"/>
      <c r="X1079" s="230"/>
      <c r="Y1079" s="230"/>
      <c r="Z1079" s="22" t="str">
        <f>""</f>
        <v/>
      </c>
      <c r="AB1079" s="23" t="str">
        <f t="shared" si="594"/>
        <v/>
      </c>
      <c r="AC1079" s="2" t="b">
        <f>COUNT(Q1079:Q$2500)&gt;0</f>
        <v>0</v>
      </c>
      <c r="AD1079" s="2" t="b">
        <f t="shared" si="577"/>
        <v>0</v>
      </c>
      <c r="AE1079" s="2" t="b">
        <f t="shared" si="578"/>
        <v>0</v>
      </c>
      <c r="AF1079" s="2" t="b">
        <f t="shared" si="579"/>
        <v>0</v>
      </c>
      <c r="AG1079" s="2" t="b">
        <f>OR(
  AND(AC1079,NOT(AC1080)),
  AND(AF1079,WEEKDAY(AH1078,2)=EINSTELLUNGEN!$D$12),
  AND(AF1079,AH1079=$J$35)
)</f>
        <v>0</v>
      </c>
      <c r="AH1079" s="2">
        <f>IF(AE1079,AH1078+IF(WEEKDAY(AH1078+1,2)&lt;=EINSTELLUNGEN!$D$12,1,$J$36),AH1078)</f>
        <v>42020</v>
      </c>
      <c r="AI1079" s="2">
        <f t="shared" si="580"/>
        <v>2019</v>
      </c>
      <c r="AJ1079" s="2">
        <f t="shared" si="581"/>
        <v>201901</v>
      </c>
      <c r="AK1079" s="2">
        <f t="shared" si="582"/>
        <v>201901</v>
      </c>
      <c r="AL1079" s="2">
        <f t="shared" si="610"/>
        <v>201903</v>
      </c>
      <c r="AM1079" s="2" t="b">
        <f t="shared" si="583"/>
        <v>1</v>
      </c>
      <c r="AN1079" s="4" t="e">
        <f t="shared" si="595"/>
        <v>#N/A</v>
      </c>
      <c r="AO1079" s="4" t="e">
        <f t="shared" si="596"/>
        <v>#N/A</v>
      </c>
      <c r="AP1079" s="2" t="str">
        <f>IF(AD1079,
  IF(ISBLANK(H1079),
    AP1078,
    IF(LEN(H1079)=1,
      IF(OR(UPPER(H1079)="A",UPPER(H1079)="I"),
        EINSTELLUNGEN!$D$21,
        IF(OR(UPPER(H1079)="B",UPPER(H1079)="M"),
          EINSTELLUNGEN!$D$22,
          IF(OR(UPPER(H1079)="C",UPPER(H1079)="S"),
            EINSTELLUNGEN!$D$23,
            IF(UPPER(H1079)="D",
              EINSTELLUNGEN!$D$24,
              IF(UPPER(H1079)="E",
                EINSTELLUNGEN!$D$25,
                UPPER(H1079)))))),
      IF(ISNUMBER(H1079),
        EINSTELLUNGEN!$D$20&amp;H1079,
        UPPER(H1079)))),
  "")</f>
        <v/>
      </c>
      <c r="AQ1079" s="2" t="str">
        <f t="shared" si="597"/>
        <v/>
      </c>
      <c r="AR1079" s="2">
        <f t="shared" si="598"/>
        <v>0</v>
      </c>
      <c r="AS1079" s="145">
        <f t="shared" si="599"/>
        <v>0.33333333333333331</v>
      </c>
      <c r="AT1079" s="2">
        <f t="shared" si="600"/>
        <v>0</v>
      </c>
      <c r="AU1079" s="2">
        <f t="shared" si="601"/>
        <v>0</v>
      </c>
      <c r="AV1079" s="2">
        <f t="shared" si="602"/>
        <v>0</v>
      </c>
      <c r="AW1079" s="2">
        <f t="shared" si="603"/>
        <v>0</v>
      </c>
      <c r="AX1079" s="2">
        <f t="shared" si="584"/>
        <v>0</v>
      </c>
      <c r="AY1079" s="2">
        <f t="shared" si="604"/>
        <v>0</v>
      </c>
      <c r="AZ1079" s="145" t="e">
        <f t="shared" si="605"/>
        <v>#N/A</v>
      </c>
      <c r="BA1079" s="145" t="e">
        <f t="shared" si="606"/>
        <v>#N/A</v>
      </c>
      <c r="BB1079" s="145">
        <f t="shared" si="607"/>
        <v>2.083333333333337E-2</v>
      </c>
      <c r="BC1079" s="2">
        <f>IF(AM1079,
  IF(AND(AL1079=$J$31,_xlfn.DAYS(AH1079,DATE(AI1079,1,1))&lt;7),
    MAX(0,EINSTELLUNGEN!$D$12+1-WEEKDAY(DATE(EINSTELLUNGEN!$D$9,EINSTELLUNGEN!$D$10,1),2)),
    IF(AL1079=$J$33,
      MIN(EINSTELLUNGEN!$D$12,WEEKDAY(DATE(EINSTELLUNGEN!$D$9,12,31),2)),
      EINSTELLUNGEN!$D$12
  )) - SUMIF(AL$50:AL$2500,"="&amp;AL1079,AX$50:AX$2500),
  0)</f>
        <v>3</v>
      </c>
      <c r="BD1079" s="2">
        <f t="shared" si="608"/>
        <v>0.33333333333333331</v>
      </c>
      <c r="BE1079" s="2">
        <f t="shared" si="609"/>
        <v>0</v>
      </c>
    </row>
    <row r="1080" spans="1:57" ht="10.5" customHeight="1">
      <c r="A1080" s="1" t="str">
        <f t="shared" ca="1" si="585"/>
        <v/>
      </c>
      <c r="B1080" s="1" t="str">
        <f t="shared" ca="1" si="586"/>
        <v/>
      </c>
      <c r="C1080" s="1" t="str">
        <f t="shared" ca="1" si="587"/>
        <v/>
      </c>
      <c r="D1080" s="1" t="str">
        <f t="shared" ca="1" si="588"/>
        <v/>
      </c>
      <c r="F1080" s="10"/>
      <c r="G1080" s="136" t="str">
        <f t="shared" si="589"/>
        <v/>
      </c>
      <c r="H1080" s="27"/>
      <c r="I1080" s="28"/>
      <c r="J1080" s="28"/>
      <c r="K1080" s="29"/>
      <c r="L1080" s="136"/>
      <c r="M1080" s="136"/>
      <c r="N1080" s="136"/>
      <c r="O1080" s="26" t="str">
        <f t="shared" si="590"/>
        <v/>
      </c>
      <c r="P1080" s="218" t="str">
        <f t="shared" si="591"/>
        <v/>
      </c>
      <c r="Q1080" s="26" t="str">
        <f t="shared" si="592"/>
        <v/>
      </c>
      <c r="R1080" s="22"/>
      <c r="S1080" s="99"/>
      <c r="T1080" s="10"/>
      <c r="U1080" s="229" t="str">
        <f t="shared" si="593"/>
        <v/>
      </c>
      <c r="V1080" s="230"/>
      <c r="W1080" s="230"/>
      <c r="X1080" s="230"/>
      <c r="Y1080" s="230"/>
      <c r="Z1080" s="22" t="str">
        <f>""</f>
        <v/>
      </c>
      <c r="AB1080" s="23" t="str">
        <f t="shared" si="594"/>
        <v/>
      </c>
      <c r="AC1080" s="2" t="b">
        <f>COUNT(Q1080:Q$2500)&gt;0</f>
        <v>0</v>
      </c>
      <c r="AD1080" s="2" t="b">
        <f t="shared" si="577"/>
        <v>0</v>
      </c>
      <c r="AE1080" s="2" t="b">
        <f t="shared" si="578"/>
        <v>0</v>
      </c>
      <c r="AF1080" s="2" t="b">
        <f t="shared" si="579"/>
        <v>0</v>
      </c>
      <c r="AG1080" s="2" t="b">
        <f>OR(
  AND(AC1080,NOT(AC1081)),
  AND(AF1080,WEEKDAY(AH1079,2)=EINSTELLUNGEN!$D$12),
  AND(AF1080,AH1080=$J$35)
)</f>
        <v>0</v>
      </c>
      <c r="AH1080" s="2">
        <f>IF(AE1080,AH1079+IF(WEEKDAY(AH1079+1,2)&lt;=EINSTELLUNGEN!$D$12,1,$J$36),AH1079)</f>
        <v>42020</v>
      </c>
      <c r="AI1080" s="2">
        <f t="shared" si="580"/>
        <v>2019</v>
      </c>
      <c r="AJ1080" s="2">
        <f t="shared" si="581"/>
        <v>201901</v>
      </c>
      <c r="AK1080" s="2">
        <f t="shared" si="582"/>
        <v>201901</v>
      </c>
      <c r="AL1080" s="2">
        <f t="shared" si="610"/>
        <v>201903</v>
      </c>
      <c r="AM1080" s="2" t="b">
        <f t="shared" si="583"/>
        <v>1</v>
      </c>
      <c r="AN1080" s="4" t="e">
        <f t="shared" si="595"/>
        <v>#N/A</v>
      </c>
      <c r="AO1080" s="4" t="e">
        <f t="shared" si="596"/>
        <v>#N/A</v>
      </c>
      <c r="AP1080" s="2" t="str">
        <f>IF(AD1080,
  IF(ISBLANK(H1080),
    AP1079,
    IF(LEN(H1080)=1,
      IF(OR(UPPER(H1080)="A",UPPER(H1080)="I"),
        EINSTELLUNGEN!$D$21,
        IF(OR(UPPER(H1080)="B",UPPER(H1080)="M"),
          EINSTELLUNGEN!$D$22,
          IF(OR(UPPER(H1080)="C",UPPER(H1080)="S"),
            EINSTELLUNGEN!$D$23,
            IF(UPPER(H1080)="D",
              EINSTELLUNGEN!$D$24,
              IF(UPPER(H1080)="E",
                EINSTELLUNGEN!$D$25,
                UPPER(H1080)))))),
      IF(ISNUMBER(H1080),
        EINSTELLUNGEN!$D$20&amp;H1080,
        UPPER(H1080)))),
  "")</f>
        <v/>
      </c>
      <c r="AQ1080" s="2" t="str">
        <f t="shared" si="597"/>
        <v/>
      </c>
      <c r="AR1080" s="2">
        <f t="shared" si="598"/>
        <v>0</v>
      </c>
      <c r="AS1080" s="145">
        <f t="shared" si="599"/>
        <v>0.33333333333333331</v>
      </c>
      <c r="AT1080" s="2">
        <f t="shared" si="600"/>
        <v>0</v>
      </c>
      <c r="AU1080" s="2">
        <f t="shared" si="601"/>
        <v>0</v>
      </c>
      <c r="AV1080" s="2">
        <f t="shared" si="602"/>
        <v>0</v>
      </c>
      <c r="AW1080" s="2">
        <f t="shared" si="603"/>
        <v>0</v>
      </c>
      <c r="AX1080" s="2">
        <f t="shared" si="584"/>
        <v>0</v>
      </c>
      <c r="AY1080" s="2">
        <f t="shared" si="604"/>
        <v>0</v>
      </c>
      <c r="AZ1080" s="145" t="e">
        <f t="shared" si="605"/>
        <v>#N/A</v>
      </c>
      <c r="BA1080" s="145" t="e">
        <f t="shared" si="606"/>
        <v>#N/A</v>
      </c>
      <c r="BB1080" s="145">
        <f t="shared" si="607"/>
        <v>2.083333333333337E-2</v>
      </c>
      <c r="BC1080" s="2">
        <f>IF(AM1080,
  IF(AND(AL1080=$J$31,_xlfn.DAYS(AH1080,DATE(AI1080,1,1))&lt;7),
    MAX(0,EINSTELLUNGEN!$D$12+1-WEEKDAY(DATE(EINSTELLUNGEN!$D$9,EINSTELLUNGEN!$D$10,1),2)),
    IF(AL1080=$J$33,
      MIN(EINSTELLUNGEN!$D$12,WEEKDAY(DATE(EINSTELLUNGEN!$D$9,12,31),2)),
      EINSTELLUNGEN!$D$12
  )) - SUMIF(AL$50:AL$2500,"="&amp;AL1080,AX$50:AX$2500),
  0)</f>
        <v>3</v>
      </c>
      <c r="BD1080" s="2">
        <f t="shared" si="608"/>
        <v>0.33333333333333331</v>
      </c>
      <c r="BE1080" s="2">
        <f t="shared" si="609"/>
        <v>0</v>
      </c>
    </row>
    <row r="1081" spans="1:57" ht="10.5" customHeight="1">
      <c r="A1081" s="1" t="str">
        <f t="shared" ca="1" si="585"/>
        <v/>
      </c>
      <c r="B1081" s="1" t="str">
        <f t="shared" ca="1" si="586"/>
        <v/>
      </c>
      <c r="C1081" s="1" t="str">
        <f t="shared" ca="1" si="587"/>
        <v/>
      </c>
      <c r="D1081" s="1" t="str">
        <f t="shared" ca="1" si="588"/>
        <v/>
      </c>
      <c r="F1081" s="10"/>
      <c r="G1081" s="136" t="str">
        <f t="shared" si="589"/>
        <v/>
      </c>
      <c r="H1081" s="27"/>
      <c r="I1081" s="28"/>
      <c r="J1081" s="28"/>
      <c r="K1081" s="29"/>
      <c r="L1081" s="136"/>
      <c r="M1081" s="136"/>
      <c r="N1081" s="136"/>
      <c r="O1081" s="26" t="str">
        <f t="shared" si="590"/>
        <v/>
      </c>
      <c r="P1081" s="218" t="str">
        <f t="shared" si="591"/>
        <v/>
      </c>
      <c r="Q1081" s="26" t="str">
        <f t="shared" si="592"/>
        <v/>
      </c>
      <c r="R1081" s="22"/>
      <c r="S1081" s="99"/>
      <c r="T1081" s="10"/>
      <c r="U1081" s="229" t="str">
        <f t="shared" si="593"/>
        <v/>
      </c>
      <c r="V1081" s="230"/>
      <c r="W1081" s="230"/>
      <c r="X1081" s="230"/>
      <c r="Y1081" s="230"/>
      <c r="Z1081" s="22" t="str">
        <f>""</f>
        <v/>
      </c>
      <c r="AB1081" s="23" t="str">
        <f t="shared" si="594"/>
        <v/>
      </c>
      <c r="AC1081" s="2" t="b">
        <f>COUNT(Q1081:Q$2500)&gt;0</f>
        <v>0</v>
      </c>
      <c r="AD1081" s="2" t="b">
        <f t="shared" si="577"/>
        <v>0</v>
      </c>
      <c r="AE1081" s="2" t="b">
        <f t="shared" si="578"/>
        <v>0</v>
      </c>
      <c r="AF1081" s="2" t="b">
        <f t="shared" si="579"/>
        <v>0</v>
      </c>
      <c r="AG1081" s="2" t="b">
        <f>OR(
  AND(AC1081,NOT(AC1082)),
  AND(AF1081,WEEKDAY(AH1080,2)=EINSTELLUNGEN!$D$12),
  AND(AF1081,AH1081=$J$35)
)</f>
        <v>0</v>
      </c>
      <c r="AH1081" s="2">
        <f>IF(AE1081,AH1080+IF(WEEKDAY(AH1080+1,2)&lt;=EINSTELLUNGEN!$D$12,1,$J$36),AH1080)</f>
        <v>42020</v>
      </c>
      <c r="AI1081" s="2">
        <f t="shared" si="580"/>
        <v>2019</v>
      </c>
      <c r="AJ1081" s="2">
        <f t="shared" si="581"/>
        <v>201901</v>
      </c>
      <c r="AK1081" s="2">
        <f t="shared" si="582"/>
        <v>201901</v>
      </c>
      <c r="AL1081" s="2">
        <f t="shared" si="610"/>
        <v>201903</v>
      </c>
      <c r="AM1081" s="2" t="b">
        <f t="shared" si="583"/>
        <v>1</v>
      </c>
      <c r="AN1081" s="4" t="e">
        <f t="shared" si="595"/>
        <v>#N/A</v>
      </c>
      <c r="AO1081" s="4" t="e">
        <f t="shared" si="596"/>
        <v>#N/A</v>
      </c>
      <c r="AP1081" s="2" t="str">
        <f>IF(AD1081,
  IF(ISBLANK(H1081),
    AP1080,
    IF(LEN(H1081)=1,
      IF(OR(UPPER(H1081)="A",UPPER(H1081)="I"),
        EINSTELLUNGEN!$D$21,
        IF(OR(UPPER(H1081)="B",UPPER(H1081)="M"),
          EINSTELLUNGEN!$D$22,
          IF(OR(UPPER(H1081)="C",UPPER(H1081)="S"),
            EINSTELLUNGEN!$D$23,
            IF(UPPER(H1081)="D",
              EINSTELLUNGEN!$D$24,
              IF(UPPER(H1081)="E",
                EINSTELLUNGEN!$D$25,
                UPPER(H1081)))))),
      IF(ISNUMBER(H1081),
        EINSTELLUNGEN!$D$20&amp;H1081,
        UPPER(H1081)))),
  "")</f>
        <v/>
      </c>
      <c r="AQ1081" s="2" t="str">
        <f t="shared" si="597"/>
        <v/>
      </c>
      <c r="AR1081" s="2">
        <f t="shared" si="598"/>
        <v>0</v>
      </c>
      <c r="AS1081" s="145">
        <f t="shared" si="599"/>
        <v>0.33333333333333331</v>
      </c>
      <c r="AT1081" s="2">
        <f t="shared" si="600"/>
        <v>0</v>
      </c>
      <c r="AU1081" s="2">
        <f t="shared" si="601"/>
        <v>0</v>
      </c>
      <c r="AV1081" s="2">
        <f t="shared" si="602"/>
        <v>0</v>
      </c>
      <c r="AW1081" s="2">
        <f t="shared" si="603"/>
        <v>0</v>
      </c>
      <c r="AX1081" s="2">
        <f t="shared" si="584"/>
        <v>0</v>
      </c>
      <c r="AY1081" s="2">
        <f t="shared" si="604"/>
        <v>0</v>
      </c>
      <c r="AZ1081" s="145" t="e">
        <f t="shared" si="605"/>
        <v>#N/A</v>
      </c>
      <c r="BA1081" s="145" t="e">
        <f t="shared" si="606"/>
        <v>#N/A</v>
      </c>
      <c r="BB1081" s="145">
        <f t="shared" si="607"/>
        <v>2.083333333333337E-2</v>
      </c>
      <c r="BC1081" s="2">
        <f>IF(AM1081,
  IF(AND(AL1081=$J$31,_xlfn.DAYS(AH1081,DATE(AI1081,1,1))&lt;7),
    MAX(0,EINSTELLUNGEN!$D$12+1-WEEKDAY(DATE(EINSTELLUNGEN!$D$9,EINSTELLUNGEN!$D$10,1),2)),
    IF(AL1081=$J$33,
      MIN(EINSTELLUNGEN!$D$12,WEEKDAY(DATE(EINSTELLUNGEN!$D$9,12,31),2)),
      EINSTELLUNGEN!$D$12
  )) - SUMIF(AL$50:AL$2500,"="&amp;AL1081,AX$50:AX$2500),
  0)</f>
        <v>3</v>
      </c>
      <c r="BD1081" s="2">
        <f t="shared" si="608"/>
        <v>0.33333333333333331</v>
      </c>
      <c r="BE1081" s="2">
        <f t="shared" si="609"/>
        <v>0</v>
      </c>
    </row>
    <row r="1082" spans="1:57" ht="10.5" customHeight="1">
      <c r="A1082" s="1" t="str">
        <f t="shared" ca="1" si="585"/>
        <v/>
      </c>
      <c r="B1082" s="1" t="str">
        <f t="shared" ca="1" si="586"/>
        <v/>
      </c>
      <c r="C1082" s="1" t="str">
        <f t="shared" ca="1" si="587"/>
        <v/>
      </c>
      <c r="D1082" s="1" t="str">
        <f t="shared" ca="1" si="588"/>
        <v/>
      </c>
      <c r="F1082" s="10"/>
      <c r="G1082" s="136" t="str">
        <f t="shared" si="589"/>
        <v/>
      </c>
      <c r="H1082" s="27"/>
      <c r="I1082" s="28"/>
      <c r="J1082" s="28"/>
      <c r="K1082" s="29"/>
      <c r="L1082" s="136"/>
      <c r="M1082" s="136"/>
      <c r="N1082" s="136"/>
      <c r="O1082" s="26" t="str">
        <f t="shared" si="590"/>
        <v/>
      </c>
      <c r="P1082" s="218" t="str">
        <f t="shared" si="591"/>
        <v/>
      </c>
      <c r="Q1082" s="26" t="str">
        <f t="shared" si="592"/>
        <v/>
      </c>
      <c r="R1082" s="22"/>
      <c r="S1082" s="99"/>
      <c r="T1082" s="10"/>
      <c r="U1082" s="229" t="str">
        <f t="shared" si="593"/>
        <v/>
      </c>
      <c r="V1082" s="230"/>
      <c r="W1082" s="230"/>
      <c r="X1082" s="230"/>
      <c r="Y1082" s="230"/>
      <c r="Z1082" s="22" t="str">
        <f>""</f>
        <v/>
      </c>
      <c r="AB1082" s="23" t="str">
        <f t="shared" si="594"/>
        <v/>
      </c>
      <c r="AC1082" s="2" t="b">
        <f>COUNT(Q1082:Q$2500)&gt;0</f>
        <v>0</v>
      </c>
      <c r="AD1082" s="2" t="b">
        <f t="shared" si="577"/>
        <v>0</v>
      </c>
      <c r="AE1082" s="2" t="b">
        <f t="shared" si="578"/>
        <v>0</v>
      </c>
      <c r="AF1082" s="2" t="b">
        <f t="shared" si="579"/>
        <v>0</v>
      </c>
      <c r="AG1082" s="2" t="b">
        <f>OR(
  AND(AC1082,NOT(AC1083)),
  AND(AF1082,WEEKDAY(AH1081,2)=EINSTELLUNGEN!$D$12),
  AND(AF1082,AH1082=$J$35)
)</f>
        <v>0</v>
      </c>
      <c r="AH1082" s="2">
        <f>IF(AE1082,AH1081+IF(WEEKDAY(AH1081+1,2)&lt;=EINSTELLUNGEN!$D$12,1,$J$36),AH1081)</f>
        <v>42020</v>
      </c>
      <c r="AI1082" s="2">
        <f t="shared" si="580"/>
        <v>2019</v>
      </c>
      <c r="AJ1082" s="2">
        <f t="shared" si="581"/>
        <v>201901</v>
      </c>
      <c r="AK1082" s="2">
        <f t="shared" si="582"/>
        <v>201901</v>
      </c>
      <c r="AL1082" s="2">
        <f t="shared" si="610"/>
        <v>201903</v>
      </c>
      <c r="AM1082" s="2" t="b">
        <f t="shared" si="583"/>
        <v>1</v>
      </c>
      <c r="AN1082" s="4" t="e">
        <f t="shared" si="595"/>
        <v>#N/A</v>
      </c>
      <c r="AO1082" s="4" t="e">
        <f t="shared" si="596"/>
        <v>#N/A</v>
      </c>
      <c r="AP1082" s="2" t="str">
        <f>IF(AD1082,
  IF(ISBLANK(H1082),
    AP1081,
    IF(LEN(H1082)=1,
      IF(OR(UPPER(H1082)="A",UPPER(H1082)="I"),
        EINSTELLUNGEN!$D$21,
        IF(OR(UPPER(H1082)="B",UPPER(H1082)="M"),
          EINSTELLUNGEN!$D$22,
          IF(OR(UPPER(H1082)="C",UPPER(H1082)="S"),
            EINSTELLUNGEN!$D$23,
            IF(UPPER(H1082)="D",
              EINSTELLUNGEN!$D$24,
              IF(UPPER(H1082)="E",
                EINSTELLUNGEN!$D$25,
                UPPER(H1082)))))),
      IF(ISNUMBER(H1082),
        EINSTELLUNGEN!$D$20&amp;H1082,
        UPPER(H1082)))),
  "")</f>
        <v/>
      </c>
      <c r="AQ1082" s="2" t="str">
        <f t="shared" si="597"/>
        <v/>
      </c>
      <c r="AR1082" s="2">
        <f t="shared" si="598"/>
        <v>0</v>
      </c>
      <c r="AS1082" s="145">
        <f t="shared" si="599"/>
        <v>0.33333333333333331</v>
      </c>
      <c r="AT1082" s="2">
        <f t="shared" si="600"/>
        <v>0</v>
      </c>
      <c r="AU1082" s="2">
        <f t="shared" si="601"/>
        <v>0</v>
      </c>
      <c r="AV1082" s="2">
        <f t="shared" si="602"/>
        <v>0</v>
      </c>
      <c r="AW1082" s="2">
        <f t="shared" si="603"/>
        <v>0</v>
      </c>
      <c r="AX1082" s="2">
        <f t="shared" si="584"/>
        <v>0</v>
      </c>
      <c r="AY1082" s="2">
        <f t="shared" si="604"/>
        <v>0</v>
      </c>
      <c r="AZ1082" s="145" t="e">
        <f t="shared" si="605"/>
        <v>#N/A</v>
      </c>
      <c r="BA1082" s="145" t="e">
        <f t="shared" si="606"/>
        <v>#N/A</v>
      </c>
      <c r="BB1082" s="145">
        <f t="shared" si="607"/>
        <v>2.083333333333337E-2</v>
      </c>
      <c r="BC1082" s="2">
        <f>IF(AM1082,
  IF(AND(AL1082=$J$31,_xlfn.DAYS(AH1082,DATE(AI1082,1,1))&lt;7),
    MAX(0,EINSTELLUNGEN!$D$12+1-WEEKDAY(DATE(EINSTELLUNGEN!$D$9,EINSTELLUNGEN!$D$10,1),2)),
    IF(AL1082=$J$33,
      MIN(EINSTELLUNGEN!$D$12,WEEKDAY(DATE(EINSTELLUNGEN!$D$9,12,31),2)),
      EINSTELLUNGEN!$D$12
  )) - SUMIF(AL$50:AL$2500,"="&amp;AL1082,AX$50:AX$2500),
  0)</f>
        <v>3</v>
      </c>
      <c r="BD1082" s="2">
        <f t="shared" si="608"/>
        <v>0.33333333333333331</v>
      </c>
      <c r="BE1082" s="2">
        <f t="shared" si="609"/>
        <v>0</v>
      </c>
    </row>
    <row r="1083" spans="1:57" ht="10.5" customHeight="1">
      <c r="A1083" s="1" t="str">
        <f t="shared" ca="1" si="585"/>
        <v/>
      </c>
      <c r="B1083" s="1" t="str">
        <f t="shared" ca="1" si="586"/>
        <v/>
      </c>
      <c r="C1083" s="1" t="str">
        <f t="shared" ca="1" si="587"/>
        <v/>
      </c>
      <c r="D1083" s="1" t="str">
        <f t="shared" ca="1" si="588"/>
        <v/>
      </c>
      <c r="F1083" s="10"/>
      <c r="G1083" s="136" t="str">
        <f t="shared" si="589"/>
        <v/>
      </c>
      <c r="H1083" s="27"/>
      <c r="I1083" s="28"/>
      <c r="J1083" s="28"/>
      <c r="K1083" s="29"/>
      <c r="L1083" s="136"/>
      <c r="M1083" s="136"/>
      <c r="N1083" s="136"/>
      <c r="O1083" s="26" t="str">
        <f t="shared" si="590"/>
        <v/>
      </c>
      <c r="P1083" s="218" t="str">
        <f t="shared" si="591"/>
        <v/>
      </c>
      <c r="Q1083" s="26" t="str">
        <f t="shared" si="592"/>
        <v/>
      </c>
      <c r="R1083" s="22"/>
      <c r="S1083" s="99"/>
      <c r="T1083" s="10"/>
      <c r="U1083" s="229" t="str">
        <f t="shared" si="593"/>
        <v/>
      </c>
      <c r="V1083" s="230"/>
      <c r="W1083" s="230"/>
      <c r="X1083" s="230"/>
      <c r="Y1083" s="230"/>
      <c r="Z1083" s="22" t="str">
        <f>""</f>
        <v/>
      </c>
      <c r="AB1083" s="23" t="str">
        <f t="shared" si="594"/>
        <v/>
      </c>
      <c r="AC1083" s="2" t="b">
        <f>COUNT(Q1083:Q$2500)&gt;0</f>
        <v>0</v>
      </c>
      <c r="AD1083" s="2" t="b">
        <f t="shared" si="577"/>
        <v>0</v>
      </c>
      <c r="AE1083" s="2" t="b">
        <f t="shared" si="578"/>
        <v>0</v>
      </c>
      <c r="AF1083" s="2" t="b">
        <f t="shared" si="579"/>
        <v>0</v>
      </c>
      <c r="AG1083" s="2" t="b">
        <f>OR(
  AND(AC1083,NOT(AC1084)),
  AND(AF1083,WEEKDAY(AH1082,2)=EINSTELLUNGEN!$D$12),
  AND(AF1083,AH1083=$J$35)
)</f>
        <v>0</v>
      </c>
      <c r="AH1083" s="2">
        <f>IF(AE1083,AH1082+IF(WEEKDAY(AH1082+1,2)&lt;=EINSTELLUNGEN!$D$12,1,$J$36),AH1082)</f>
        <v>42020</v>
      </c>
      <c r="AI1083" s="2">
        <f t="shared" si="580"/>
        <v>2019</v>
      </c>
      <c r="AJ1083" s="2">
        <f t="shared" si="581"/>
        <v>201901</v>
      </c>
      <c r="AK1083" s="2">
        <f t="shared" si="582"/>
        <v>201901</v>
      </c>
      <c r="AL1083" s="2">
        <f t="shared" si="610"/>
        <v>201903</v>
      </c>
      <c r="AM1083" s="2" t="b">
        <f t="shared" si="583"/>
        <v>1</v>
      </c>
      <c r="AN1083" s="4" t="e">
        <f t="shared" si="595"/>
        <v>#N/A</v>
      </c>
      <c r="AO1083" s="4" t="e">
        <f t="shared" si="596"/>
        <v>#N/A</v>
      </c>
      <c r="AP1083" s="2" t="str">
        <f>IF(AD1083,
  IF(ISBLANK(H1083),
    AP1082,
    IF(LEN(H1083)=1,
      IF(OR(UPPER(H1083)="A",UPPER(H1083)="I"),
        EINSTELLUNGEN!$D$21,
        IF(OR(UPPER(H1083)="B",UPPER(H1083)="M"),
          EINSTELLUNGEN!$D$22,
          IF(OR(UPPER(H1083)="C",UPPER(H1083)="S"),
            EINSTELLUNGEN!$D$23,
            IF(UPPER(H1083)="D",
              EINSTELLUNGEN!$D$24,
              IF(UPPER(H1083)="E",
                EINSTELLUNGEN!$D$25,
                UPPER(H1083)))))),
      IF(ISNUMBER(H1083),
        EINSTELLUNGEN!$D$20&amp;H1083,
        UPPER(H1083)))),
  "")</f>
        <v/>
      </c>
      <c r="AQ1083" s="2" t="str">
        <f t="shared" si="597"/>
        <v/>
      </c>
      <c r="AR1083" s="2">
        <f t="shared" si="598"/>
        <v>0</v>
      </c>
      <c r="AS1083" s="145">
        <f t="shared" si="599"/>
        <v>0.33333333333333331</v>
      </c>
      <c r="AT1083" s="2">
        <f t="shared" si="600"/>
        <v>0</v>
      </c>
      <c r="AU1083" s="2">
        <f t="shared" si="601"/>
        <v>0</v>
      </c>
      <c r="AV1083" s="2">
        <f t="shared" si="602"/>
        <v>0</v>
      </c>
      <c r="AW1083" s="2">
        <f t="shared" si="603"/>
        <v>0</v>
      </c>
      <c r="AX1083" s="2">
        <f t="shared" si="584"/>
        <v>0</v>
      </c>
      <c r="AY1083" s="2">
        <f t="shared" si="604"/>
        <v>0</v>
      </c>
      <c r="AZ1083" s="145" t="e">
        <f t="shared" si="605"/>
        <v>#N/A</v>
      </c>
      <c r="BA1083" s="145" t="e">
        <f t="shared" si="606"/>
        <v>#N/A</v>
      </c>
      <c r="BB1083" s="145">
        <f t="shared" si="607"/>
        <v>2.083333333333337E-2</v>
      </c>
      <c r="BC1083" s="2">
        <f>IF(AM1083,
  IF(AND(AL1083=$J$31,_xlfn.DAYS(AH1083,DATE(AI1083,1,1))&lt;7),
    MAX(0,EINSTELLUNGEN!$D$12+1-WEEKDAY(DATE(EINSTELLUNGEN!$D$9,EINSTELLUNGEN!$D$10,1),2)),
    IF(AL1083=$J$33,
      MIN(EINSTELLUNGEN!$D$12,WEEKDAY(DATE(EINSTELLUNGEN!$D$9,12,31),2)),
      EINSTELLUNGEN!$D$12
  )) - SUMIF(AL$50:AL$2500,"="&amp;AL1083,AX$50:AX$2500),
  0)</f>
        <v>3</v>
      </c>
      <c r="BD1083" s="2">
        <f t="shared" si="608"/>
        <v>0.33333333333333331</v>
      </c>
      <c r="BE1083" s="2">
        <f t="shared" si="609"/>
        <v>0</v>
      </c>
    </row>
    <row r="1084" spans="1:57" ht="10.5" customHeight="1">
      <c r="A1084" s="1" t="str">
        <f t="shared" ca="1" si="585"/>
        <v/>
      </c>
      <c r="B1084" s="1" t="str">
        <f t="shared" ca="1" si="586"/>
        <v/>
      </c>
      <c r="C1084" s="1" t="str">
        <f t="shared" ca="1" si="587"/>
        <v/>
      </c>
      <c r="D1084" s="1" t="str">
        <f t="shared" ca="1" si="588"/>
        <v/>
      </c>
      <c r="F1084" s="10"/>
      <c r="G1084" s="136" t="str">
        <f t="shared" si="589"/>
        <v/>
      </c>
      <c r="H1084" s="27"/>
      <c r="I1084" s="28"/>
      <c r="J1084" s="28"/>
      <c r="K1084" s="29"/>
      <c r="L1084" s="136"/>
      <c r="M1084" s="136"/>
      <c r="N1084" s="136"/>
      <c r="O1084" s="26" t="str">
        <f t="shared" si="590"/>
        <v/>
      </c>
      <c r="P1084" s="218" t="str">
        <f t="shared" si="591"/>
        <v/>
      </c>
      <c r="Q1084" s="26" t="str">
        <f t="shared" si="592"/>
        <v/>
      </c>
      <c r="R1084" s="22"/>
      <c r="S1084" s="99"/>
      <c r="T1084" s="10"/>
      <c r="U1084" s="229" t="str">
        <f t="shared" si="593"/>
        <v/>
      </c>
      <c r="V1084" s="230"/>
      <c r="W1084" s="230"/>
      <c r="X1084" s="230"/>
      <c r="Y1084" s="230"/>
      <c r="Z1084" s="22" t="str">
        <f>""</f>
        <v/>
      </c>
      <c r="AB1084" s="23" t="str">
        <f t="shared" si="594"/>
        <v/>
      </c>
      <c r="AC1084" s="2" t="b">
        <f>COUNT(Q1084:Q$2500)&gt;0</f>
        <v>0</v>
      </c>
      <c r="AD1084" s="2" t="b">
        <f t="shared" si="577"/>
        <v>0</v>
      </c>
      <c r="AE1084" s="2" t="b">
        <f t="shared" si="578"/>
        <v>0</v>
      </c>
      <c r="AF1084" s="2" t="b">
        <f t="shared" si="579"/>
        <v>0</v>
      </c>
      <c r="AG1084" s="2" t="b">
        <f>OR(
  AND(AC1084,NOT(AC1085)),
  AND(AF1084,WEEKDAY(AH1083,2)=EINSTELLUNGEN!$D$12),
  AND(AF1084,AH1084=$J$35)
)</f>
        <v>0</v>
      </c>
      <c r="AH1084" s="2">
        <f>IF(AE1084,AH1083+IF(WEEKDAY(AH1083+1,2)&lt;=EINSTELLUNGEN!$D$12,1,$J$36),AH1083)</f>
        <v>42020</v>
      </c>
      <c r="AI1084" s="2">
        <f t="shared" si="580"/>
        <v>2019</v>
      </c>
      <c r="AJ1084" s="2">
        <f t="shared" si="581"/>
        <v>201901</v>
      </c>
      <c r="AK1084" s="2">
        <f t="shared" si="582"/>
        <v>201901</v>
      </c>
      <c r="AL1084" s="2">
        <f t="shared" si="610"/>
        <v>201903</v>
      </c>
      <c r="AM1084" s="2" t="b">
        <f t="shared" si="583"/>
        <v>1</v>
      </c>
      <c r="AN1084" s="4" t="e">
        <f t="shared" si="595"/>
        <v>#N/A</v>
      </c>
      <c r="AO1084" s="4" t="e">
        <f t="shared" si="596"/>
        <v>#N/A</v>
      </c>
      <c r="AP1084" s="2" t="str">
        <f>IF(AD1084,
  IF(ISBLANK(H1084),
    AP1083,
    IF(LEN(H1084)=1,
      IF(OR(UPPER(H1084)="A",UPPER(H1084)="I"),
        EINSTELLUNGEN!$D$21,
        IF(OR(UPPER(H1084)="B",UPPER(H1084)="M"),
          EINSTELLUNGEN!$D$22,
          IF(OR(UPPER(H1084)="C",UPPER(H1084)="S"),
            EINSTELLUNGEN!$D$23,
            IF(UPPER(H1084)="D",
              EINSTELLUNGEN!$D$24,
              IF(UPPER(H1084)="E",
                EINSTELLUNGEN!$D$25,
                UPPER(H1084)))))),
      IF(ISNUMBER(H1084),
        EINSTELLUNGEN!$D$20&amp;H1084,
        UPPER(H1084)))),
  "")</f>
        <v/>
      </c>
      <c r="AQ1084" s="2" t="str">
        <f t="shared" si="597"/>
        <v/>
      </c>
      <c r="AR1084" s="2">
        <f t="shared" si="598"/>
        <v>0</v>
      </c>
      <c r="AS1084" s="145">
        <f t="shared" si="599"/>
        <v>0.33333333333333331</v>
      </c>
      <c r="AT1084" s="2">
        <f t="shared" si="600"/>
        <v>0</v>
      </c>
      <c r="AU1084" s="2">
        <f t="shared" si="601"/>
        <v>0</v>
      </c>
      <c r="AV1084" s="2">
        <f t="shared" si="602"/>
        <v>0</v>
      </c>
      <c r="AW1084" s="2">
        <f t="shared" si="603"/>
        <v>0</v>
      </c>
      <c r="AX1084" s="2">
        <f t="shared" si="584"/>
        <v>0</v>
      </c>
      <c r="AY1084" s="2">
        <f t="shared" si="604"/>
        <v>0</v>
      </c>
      <c r="AZ1084" s="145" t="e">
        <f t="shared" si="605"/>
        <v>#N/A</v>
      </c>
      <c r="BA1084" s="145" t="e">
        <f t="shared" si="606"/>
        <v>#N/A</v>
      </c>
      <c r="BB1084" s="145">
        <f t="shared" si="607"/>
        <v>2.083333333333337E-2</v>
      </c>
      <c r="BC1084" s="2">
        <f>IF(AM1084,
  IF(AND(AL1084=$J$31,_xlfn.DAYS(AH1084,DATE(AI1084,1,1))&lt;7),
    MAX(0,EINSTELLUNGEN!$D$12+1-WEEKDAY(DATE(EINSTELLUNGEN!$D$9,EINSTELLUNGEN!$D$10,1),2)),
    IF(AL1084=$J$33,
      MIN(EINSTELLUNGEN!$D$12,WEEKDAY(DATE(EINSTELLUNGEN!$D$9,12,31),2)),
      EINSTELLUNGEN!$D$12
  )) - SUMIF(AL$50:AL$2500,"="&amp;AL1084,AX$50:AX$2500),
  0)</f>
        <v>3</v>
      </c>
      <c r="BD1084" s="2">
        <f t="shared" si="608"/>
        <v>0.33333333333333331</v>
      </c>
      <c r="BE1084" s="2">
        <f t="shared" si="609"/>
        <v>0</v>
      </c>
    </row>
    <row r="1085" spans="1:57" ht="10.5" customHeight="1">
      <c r="A1085" s="1" t="str">
        <f t="shared" ca="1" si="585"/>
        <v/>
      </c>
      <c r="B1085" s="1" t="str">
        <f t="shared" ca="1" si="586"/>
        <v/>
      </c>
      <c r="C1085" s="1" t="str">
        <f t="shared" ca="1" si="587"/>
        <v/>
      </c>
      <c r="D1085" s="1" t="str">
        <f t="shared" ca="1" si="588"/>
        <v/>
      </c>
      <c r="F1085" s="10"/>
      <c r="G1085" s="136" t="str">
        <f t="shared" si="589"/>
        <v/>
      </c>
      <c r="H1085" s="27"/>
      <c r="I1085" s="28"/>
      <c r="J1085" s="28"/>
      <c r="K1085" s="29"/>
      <c r="L1085" s="136"/>
      <c r="M1085" s="136"/>
      <c r="N1085" s="136"/>
      <c r="O1085" s="26" t="str">
        <f t="shared" si="590"/>
        <v/>
      </c>
      <c r="P1085" s="218" t="str">
        <f t="shared" si="591"/>
        <v/>
      </c>
      <c r="Q1085" s="26" t="str">
        <f t="shared" si="592"/>
        <v/>
      </c>
      <c r="R1085" s="22"/>
      <c r="S1085" s="99"/>
      <c r="T1085" s="10"/>
      <c r="U1085" s="229" t="str">
        <f t="shared" si="593"/>
        <v/>
      </c>
      <c r="V1085" s="230"/>
      <c r="W1085" s="230"/>
      <c r="X1085" s="230"/>
      <c r="Y1085" s="230"/>
      <c r="Z1085" s="22" t="str">
        <f>""</f>
        <v/>
      </c>
      <c r="AB1085" s="23" t="str">
        <f t="shared" si="594"/>
        <v/>
      </c>
      <c r="AC1085" s="2" t="b">
        <f>COUNT(Q1085:Q$2500)&gt;0</f>
        <v>0</v>
      </c>
      <c r="AD1085" s="2" t="b">
        <f t="shared" si="577"/>
        <v>0</v>
      </c>
      <c r="AE1085" s="2" t="b">
        <f t="shared" si="578"/>
        <v>0</v>
      </c>
      <c r="AF1085" s="2" t="b">
        <f t="shared" si="579"/>
        <v>0</v>
      </c>
      <c r="AG1085" s="2" t="b">
        <f>OR(
  AND(AC1085,NOT(AC1086)),
  AND(AF1085,WEEKDAY(AH1084,2)=EINSTELLUNGEN!$D$12),
  AND(AF1085,AH1085=$J$35)
)</f>
        <v>0</v>
      </c>
      <c r="AH1085" s="2">
        <f>IF(AE1085,AH1084+IF(WEEKDAY(AH1084+1,2)&lt;=EINSTELLUNGEN!$D$12,1,$J$36),AH1084)</f>
        <v>42020</v>
      </c>
      <c r="AI1085" s="2">
        <f t="shared" si="580"/>
        <v>2019</v>
      </c>
      <c r="AJ1085" s="2">
        <f t="shared" si="581"/>
        <v>201901</v>
      </c>
      <c r="AK1085" s="2">
        <f t="shared" si="582"/>
        <v>201901</v>
      </c>
      <c r="AL1085" s="2">
        <f t="shared" si="610"/>
        <v>201903</v>
      </c>
      <c r="AM1085" s="2" t="b">
        <f t="shared" si="583"/>
        <v>1</v>
      </c>
      <c r="AN1085" s="4" t="e">
        <f t="shared" si="595"/>
        <v>#N/A</v>
      </c>
      <c r="AO1085" s="4" t="e">
        <f t="shared" si="596"/>
        <v>#N/A</v>
      </c>
      <c r="AP1085" s="2" t="str">
        <f>IF(AD1085,
  IF(ISBLANK(H1085),
    AP1084,
    IF(LEN(H1085)=1,
      IF(OR(UPPER(H1085)="A",UPPER(H1085)="I"),
        EINSTELLUNGEN!$D$21,
        IF(OR(UPPER(H1085)="B",UPPER(H1085)="M"),
          EINSTELLUNGEN!$D$22,
          IF(OR(UPPER(H1085)="C",UPPER(H1085)="S"),
            EINSTELLUNGEN!$D$23,
            IF(UPPER(H1085)="D",
              EINSTELLUNGEN!$D$24,
              IF(UPPER(H1085)="E",
                EINSTELLUNGEN!$D$25,
                UPPER(H1085)))))),
      IF(ISNUMBER(H1085),
        EINSTELLUNGEN!$D$20&amp;H1085,
        UPPER(H1085)))),
  "")</f>
        <v/>
      </c>
      <c r="AQ1085" s="2" t="str">
        <f t="shared" si="597"/>
        <v/>
      </c>
      <c r="AR1085" s="2">
        <f t="shared" si="598"/>
        <v>0</v>
      </c>
      <c r="AS1085" s="145">
        <f t="shared" si="599"/>
        <v>0.33333333333333331</v>
      </c>
      <c r="AT1085" s="2">
        <f t="shared" si="600"/>
        <v>0</v>
      </c>
      <c r="AU1085" s="2">
        <f t="shared" si="601"/>
        <v>0</v>
      </c>
      <c r="AV1085" s="2">
        <f t="shared" si="602"/>
        <v>0</v>
      </c>
      <c r="AW1085" s="2">
        <f t="shared" si="603"/>
        <v>0</v>
      </c>
      <c r="AX1085" s="2">
        <f t="shared" si="584"/>
        <v>0</v>
      </c>
      <c r="AY1085" s="2">
        <f t="shared" si="604"/>
        <v>0</v>
      </c>
      <c r="AZ1085" s="145" t="e">
        <f t="shared" si="605"/>
        <v>#N/A</v>
      </c>
      <c r="BA1085" s="145" t="e">
        <f t="shared" si="606"/>
        <v>#N/A</v>
      </c>
      <c r="BB1085" s="145">
        <f t="shared" si="607"/>
        <v>2.083333333333337E-2</v>
      </c>
      <c r="BC1085" s="2">
        <f>IF(AM1085,
  IF(AND(AL1085=$J$31,_xlfn.DAYS(AH1085,DATE(AI1085,1,1))&lt;7),
    MAX(0,EINSTELLUNGEN!$D$12+1-WEEKDAY(DATE(EINSTELLUNGEN!$D$9,EINSTELLUNGEN!$D$10,1),2)),
    IF(AL1085=$J$33,
      MIN(EINSTELLUNGEN!$D$12,WEEKDAY(DATE(EINSTELLUNGEN!$D$9,12,31),2)),
      EINSTELLUNGEN!$D$12
  )) - SUMIF(AL$50:AL$2500,"="&amp;AL1085,AX$50:AX$2500),
  0)</f>
        <v>3</v>
      </c>
      <c r="BD1085" s="2">
        <f t="shared" si="608"/>
        <v>0.33333333333333331</v>
      </c>
      <c r="BE1085" s="2">
        <f t="shared" si="609"/>
        <v>0</v>
      </c>
    </row>
    <row r="1086" spans="1:57" ht="10.5" customHeight="1">
      <c r="A1086" s="1" t="str">
        <f t="shared" ca="1" si="585"/>
        <v/>
      </c>
      <c r="B1086" s="1" t="str">
        <f t="shared" ca="1" si="586"/>
        <v/>
      </c>
      <c r="C1086" s="1" t="str">
        <f t="shared" ca="1" si="587"/>
        <v/>
      </c>
      <c r="D1086" s="1" t="str">
        <f t="shared" ca="1" si="588"/>
        <v/>
      </c>
      <c r="F1086" s="10"/>
      <c r="G1086" s="136" t="str">
        <f t="shared" si="589"/>
        <v/>
      </c>
      <c r="H1086" s="27"/>
      <c r="I1086" s="28"/>
      <c r="J1086" s="28"/>
      <c r="K1086" s="29"/>
      <c r="L1086" s="136"/>
      <c r="M1086" s="136"/>
      <c r="N1086" s="136"/>
      <c r="O1086" s="26" t="str">
        <f t="shared" si="590"/>
        <v/>
      </c>
      <c r="P1086" s="218" t="str">
        <f t="shared" si="591"/>
        <v/>
      </c>
      <c r="Q1086" s="26" t="str">
        <f t="shared" si="592"/>
        <v/>
      </c>
      <c r="R1086" s="22"/>
      <c r="S1086" s="99"/>
      <c r="T1086" s="10"/>
      <c r="U1086" s="229" t="str">
        <f t="shared" si="593"/>
        <v/>
      </c>
      <c r="V1086" s="230"/>
      <c r="W1086" s="230"/>
      <c r="X1086" s="230"/>
      <c r="Y1086" s="230"/>
      <c r="Z1086" s="22" t="str">
        <f>""</f>
        <v/>
      </c>
      <c r="AB1086" s="23" t="str">
        <f t="shared" si="594"/>
        <v/>
      </c>
      <c r="AC1086" s="2" t="b">
        <f>COUNT(Q1086:Q$2500)&gt;0</f>
        <v>0</v>
      </c>
      <c r="AD1086" s="2" t="b">
        <f t="shared" si="577"/>
        <v>0</v>
      </c>
      <c r="AE1086" s="2" t="b">
        <f t="shared" si="578"/>
        <v>0</v>
      </c>
      <c r="AF1086" s="2" t="b">
        <f t="shared" si="579"/>
        <v>0</v>
      </c>
      <c r="AG1086" s="2" t="b">
        <f>OR(
  AND(AC1086,NOT(AC1087)),
  AND(AF1086,WEEKDAY(AH1085,2)=EINSTELLUNGEN!$D$12),
  AND(AF1086,AH1086=$J$35)
)</f>
        <v>0</v>
      </c>
      <c r="AH1086" s="2">
        <f>IF(AE1086,AH1085+IF(WEEKDAY(AH1085+1,2)&lt;=EINSTELLUNGEN!$D$12,1,$J$36),AH1085)</f>
        <v>42020</v>
      </c>
      <c r="AI1086" s="2">
        <f t="shared" si="580"/>
        <v>2019</v>
      </c>
      <c r="AJ1086" s="2">
        <f t="shared" si="581"/>
        <v>201901</v>
      </c>
      <c r="AK1086" s="2">
        <f t="shared" si="582"/>
        <v>201901</v>
      </c>
      <c r="AL1086" s="2">
        <f t="shared" si="610"/>
        <v>201903</v>
      </c>
      <c r="AM1086" s="2" t="b">
        <f t="shared" si="583"/>
        <v>1</v>
      </c>
      <c r="AN1086" s="4" t="e">
        <f t="shared" si="595"/>
        <v>#N/A</v>
      </c>
      <c r="AO1086" s="4" t="e">
        <f t="shared" si="596"/>
        <v>#N/A</v>
      </c>
      <c r="AP1086" s="2" t="str">
        <f>IF(AD1086,
  IF(ISBLANK(H1086),
    AP1085,
    IF(LEN(H1086)=1,
      IF(OR(UPPER(H1086)="A",UPPER(H1086)="I"),
        EINSTELLUNGEN!$D$21,
        IF(OR(UPPER(H1086)="B",UPPER(H1086)="M"),
          EINSTELLUNGEN!$D$22,
          IF(OR(UPPER(H1086)="C",UPPER(H1086)="S"),
            EINSTELLUNGEN!$D$23,
            IF(UPPER(H1086)="D",
              EINSTELLUNGEN!$D$24,
              IF(UPPER(H1086)="E",
                EINSTELLUNGEN!$D$25,
                UPPER(H1086)))))),
      IF(ISNUMBER(H1086),
        EINSTELLUNGEN!$D$20&amp;H1086,
        UPPER(H1086)))),
  "")</f>
        <v/>
      </c>
      <c r="AQ1086" s="2" t="str">
        <f t="shared" si="597"/>
        <v/>
      </c>
      <c r="AR1086" s="2">
        <f t="shared" si="598"/>
        <v>0</v>
      </c>
      <c r="AS1086" s="145">
        <f t="shared" si="599"/>
        <v>0.33333333333333331</v>
      </c>
      <c r="AT1086" s="2">
        <f t="shared" si="600"/>
        <v>0</v>
      </c>
      <c r="AU1086" s="2">
        <f t="shared" si="601"/>
        <v>0</v>
      </c>
      <c r="AV1086" s="2">
        <f t="shared" si="602"/>
        <v>0</v>
      </c>
      <c r="AW1086" s="2">
        <f t="shared" si="603"/>
        <v>0</v>
      </c>
      <c r="AX1086" s="2">
        <f t="shared" si="584"/>
        <v>0</v>
      </c>
      <c r="AY1086" s="2">
        <f t="shared" si="604"/>
        <v>0</v>
      </c>
      <c r="AZ1086" s="145" t="e">
        <f t="shared" si="605"/>
        <v>#N/A</v>
      </c>
      <c r="BA1086" s="145" t="e">
        <f t="shared" si="606"/>
        <v>#N/A</v>
      </c>
      <c r="BB1086" s="145">
        <f t="shared" si="607"/>
        <v>2.083333333333337E-2</v>
      </c>
      <c r="BC1086" s="2">
        <f>IF(AM1086,
  IF(AND(AL1086=$J$31,_xlfn.DAYS(AH1086,DATE(AI1086,1,1))&lt;7),
    MAX(0,EINSTELLUNGEN!$D$12+1-WEEKDAY(DATE(EINSTELLUNGEN!$D$9,EINSTELLUNGEN!$D$10,1),2)),
    IF(AL1086=$J$33,
      MIN(EINSTELLUNGEN!$D$12,WEEKDAY(DATE(EINSTELLUNGEN!$D$9,12,31),2)),
      EINSTELLUNGEN!$D$12
  )) - SUMIF(AL$50:AL$2500,"="&amp;AL1086,AX$50:AX$2500),
  0)</f>
        <v>3</v>
      </c>
      <c r="BD1086" s="2">
        <f t="shared" si="608"/>
        <v>0.33333333333333331</v>
      </c>
      <c r="BE1086" s="2">
        <f t="shared" si="609"/>
        <v>0</v>
      </c>
    </row>
    <row r="1087" spans="1:57" ht="10.5" customHeight="1">
      <c r="A1087" s="1" t="str">
        <f t="shared" ca="1" si="585"/>
        <v/>
      </c>
      <c r="B1087" s="1" t="str">
        <f t="shared" ca="1" si="586"/>
        <v/>
      </c>
      <c r="C1087" s="1" t="str">
        <f t="shared" ca="1" si="587"/>
        <v/>
      </c>
      <c r="D1087" s="1" t="str">
        <f t="shared" ca="1" si="588"/>
        <v/>
      </c>
      <c r="F1087" s="10"/>
      <c r="G1087" s="136" t="str">
        <f t="shared" si="589"/>
        <v/>
      </c>
      <c r="H1087" s="27"/>
      <c r="I1087" s="28"/>
      <c r="J1087" s="28"/>
      <c r="K1087" s="29"/>
      <c r="L1087" s="136"/>
      <c r="M1087" s="136"/>
      <c r="N1087" s="136"/>
      <c r="O1087" s="26" t="str">
        <f t="shared" si="590"/>
        <v/>
      </c>
      <c r="P1087" s="218" t="str">
        <f t="shared" si="591"/>
        <v/>
      </c>
      <c r="Q1087" s="26" t="str">
        <f t="shared" si="592"/>
        <v/>
      </c>
      <c r="R1087" s="22"/>
      <c r="S1087" s="99"/>
      <c r="T1087" s="10"/>
      <c r="U1087" s="229" t="str">
        <f t="shared" si="593"/>
        <v/>
      </c>
      <c r="V1087" s="230"/>
      <c r="W1087" s="230"/>
      <c r="X1087" s="230"/>
      <c r="Y1087" s="230"/>
      <c r="Z1087" s="22" t="str">
        <f>""</f>
        <v/>
      </c>
      <c r="AB1087" s="23" t="str">
        <f t="shared" si="594"/>
        <v/>
      </c>
      <c r="AC1087" s="2" t="b">
        <f>COUNT(Q1087:Q$2500)&gt;0</f>
        <v>0</v>
      </c>
      <c r="AD1087" s="2" t="b">
        <f t="shared" si="577"/>
        <v>0</v>
      </c>
      <c r="AE1087" s="2" t="b">
        <f t="shared" si="578"/>
        <v>0</v>
      </c>
      <c r="AF1087" s="2" t="b">
        <f t="shared" si="579"/>
        <v>0</v>
      </c>
      <c r="AG1087" s="2" t="b">
        <f>OR(
  AND(AC1087,NOT(AC1088)),
  AND(AF1087,WEEKDAY(AH1086,2)=EINSTELLUNGEN!$D$12),
  AND(AF1087,AH1087=$J$35)
)</f>
        <v>0</v>
      </c>
      <c r="AH1087" s="2">
        <f>IF(AE1087,AH1086+IF(WEEKDAY(AH1086+1,2)&lt;=EINSTELLUNGEN!$D$12,1,$J$36),AH1086)</f>
        <v>42020</v>
      </c>
      <c r="AI1087" s="2">
        <f t="shared" si="580"/>
        <v>2019</v>
      </c>
      <c r="AJ1087" s="2">
        <f t="shared" si="581"/>
        <v>201901</v>
      </c>
      <c r="AK1087" s="2">
        <f t="shared" si="582"/>
        <v>201901</v>
      </c>
      <c r="AL1087" s="2">
        <f t="shared" si="610"/>
        <v>201903</v>
      </c>
      <c r="AM1087" s="2" t="b">
        <f t="shared" si="583"/>
        <v>1</v>
      </c>
      <c r="AN1087" s="4" t="e">
        <f t="shared" si="595"/>
        <v>#N/A</v>
      </c>
      <c r="AO1087" s="4" t="e">
        <f t="shared" si="596"/>
        <v>#N/A</v>
      </c>
      <c r="AP1087" s="2" t="str">
        <f>IF(AD1087,
  IF(ISBLANK(H1087),
    AP1086,
    IF(LEN(H1087)=1,
      IF(OR(UPPER(H1087)="A",UPPER(H1087)="I"),
        EINSTELLUNGEN!$D$21,
        IF(OR(UPPER(H1087)="B",UPPER(H1087)="M"),
          EINSTELLUNGEN!$D$22,
          IF(OR(UPPER(H1087)="C",UPPER(H1087)="S"),
            EINSTELLUNGEN!$D$23,
            IF(UPPER(H1087)="D",
              EINSTELLUNGEN!$D$24,
              IF(UPPER(H1087)="E",
                EINSTELLUNGEN!$D$25,
                UPPER(H1087)))))),
      IF(ISNUMBER(H1087),
        EINSTELLUNGEN!$D$20&amp;H1087,
        UPPER(H1087)))),
  "")</f>
        <v/>
      </c>
      <c r="AQ1087" s="2" t="str">
        <f t="shared" si="597"/>
        <v/>
      </c>
      <c r="AR1087" s="2">
        <f t="shared" si="598"/>
        <v>0</v>
      </c>
      <c r="AS1087" s="145">
        <f t="shared" si="599"/>
        <v>0.33333333333333331</v>
      </c>
      <c r="AT1087" s="2">
        <f t="shared" si="600"/>
        <v>0</v>
      </c>
      <c r="AU1087" s="2">
        <f t="shared" si="601"/>
        <v>0</v>
      </c>
      <c r="AV1087" s="2">
        <f t="shared" si="602"/>
        <v>0</v>
      </c>
      <c r="AW1087" s="2">
        <f t="shared" si="603"/>
        <v>0</v>
      </c>
      <c r="AX1087" s="2">
        <f t="shared" si="584"/>
        <v>0</v>
      </c>
      <c r="AY1087" s="2">
        <f t="shared" si="604"/>
        <v>0</v>
      </c>
      <c r="AZ1087" s="145" t="e">
        <f t="shared" si="605"/>
        <v>#N/A</v>
      </c>
      <c r="BA1087" s="145" t="e">
        <f t="shared" si="606"/>
        <v>#N/A</v>
      </c>
      <c r="BB1087" s="145">
        <f t="shared" si="607"/>
        <v>2.083333333333337E-2</v>
      </c>
      <c r="BC1087" s="2">
        <f>IF(AM1087,
  IF(AND(AL1087=$J$31,_xlfn.DAYS(AH1087,DATE(AI1087,1,1))&lt;7),
    MAX(0,EINSTELLUNGEN!$D$12+1-WEEKDAY(DATE(EINSTELLUNGEN!$D$9,EINSTELLUNGEN!$D$10,1),2)),
    IF(AL1087=$J$33,
      MIN(EINSTELLUNGEN!$D$12,WEEKDAY(DATE(EINSTELLUNGEN!$D$9,12,31),2)),
      EINSTELLUNGEN!$D$12
  )) - SUMIF(AL$50:AL$2500,"="&amp;AL1087,AX$50:AX$2500),
  0)</f>
        <v>3</v>
      </c>
      <c r="BD1087" s="2">
        <f t="shared" si="608"/>
        <v>0.33333333333333331</v>
      </c>
      <c r="BE1087" s="2">
        <f t="shared" si="609"/>
        <v>0</v>
      </c>
    </row>
    <row r="1088" spans="1:57" ht="10.5" customHeight="1">
      <c r="A1088" s="1" t="str">
        <f t="shared" ca="1" si="585"/>
        <v/>
      </c>
      <c r="B1088" s="1" t="str">
        <f t="shared" ca="1" si="586"/>
        <v/>
      </c>
      <c r="C1088" s="1" t="str">
        <f t="shared" ca="1" si="587"/>
        <v/>
      </c>
      <c r="D1088" s="1" t="str">
        <f t="shared" ca="1" si="588"/>
        <v/>
      </c>
      <c r="F1088" s="10"/>
      <c r="G1088" s="136" t="str">
        <f t="shared" si="589"/>
        <v/>
      </c>
      <c r="H1088" s="27"/>
      <c r="I1088" s="28"/>
      <c r="J1088" s="28"/>
      <c r="K1088" s="29"/>
      <c r="L1088" s="136"/>
      <c r="M1088" s="136"/>
      <c r="N1088" s="136"/>
      <c r="O1088" s="26" t="str">
        <f t="shared" si="590"/>
        <v/>
      </c>
      <c r="P1088" s="218" t="str">
        <f t="shared" si="591"/>
        <v/>
      </c>
      <c r="Q1088" s="26" t="str">
        <f t="shared" si="592"/>
        <v/>
      </c>
      <c r="R1088" s="22"/>
      <c r="S1088" s="99"/>
      <c r="T1088" s="10"/>
      <c r="U1088" s="229" t="str">
        <f t="shared" si="593"/>
        <v/>
      </c>
      <c r="V1088" s="230"/>
      <c r="W1088" s="230"/>
      <c r="X1088" s="230"/>
      <c r="Y1088" s="230"/>
      <c r="Z1088" s="22" t="str">
        <f>""</f>
        <v/>
      </c>
      <c r="AB1088" s="23" t="str">
        <f t="shared" si="594"/>
        <v/>
      </c>
      <c r="AC1088" s="2" t="b">
        <f>COUNT(Q1088:Q$2500)&gt;0</f>
        <v>0</v>
      </c>
      <c r="AD1088" s="2" t="b">
        <f t="shared" si="577"/>
        <v>0</v>
      </c>
      <c r="AE1088" s="2" t="b">
        <f t="shared" si="578"/>
        <v>0</v>
      </c>
      <c r="AF1088" s="2" t="b">
        <f t="shared" si="579"/>
        <v>0</v>
      </c>
      <c r="AG1088" s="2" t="b">
        <f>OR(
  AND(AC1088,NOT(AC1089)),
  AND(AF1088,WEEKDAY(AH1087,2)=EINSTELLUNGEN!$D$12),
  AND(AF1088,AH1088=$J$35)
)</f>
        <v>0</v>
      </c>
      <c r="AH1088" s="2">
        <f>IF(AE1088,AH1087+IF(WEEKDAY(AH1087+1,2)&lt;=EINSTELLUNGEN!$D$12,1,$J$36),AH1087)</f>
        <v>42020</v>
      </c>
      <c r="AI1088" s="2">
        <f t="shared" si="580"/>
        <v>2019</v>
      </c>
      <c r="AJ1088" s="2">
        <f t="shared" si="581"/>
        <v>201901</v>
      </c>
      <c r="AK1088" s="2">
        <f t="shared" si="582"/>
        <v>201901</v>
      </c>
      <c r="AL1088" s="2">
        <f t="shared" si="610"/>
        <v>201903</v>
      </c>
      <c r="AM1088" s="2" t="b">
        <f t="shared" si="583"/>
        <v>1</v>
      </c>
      <c r="AN1088" s="4" t="e">
        <f t="shared" si="595"/>
        <v>#N/A</v>
      </c>
      <c r="AO1088" s="4" t="e">
        <f t="shared" si="596"/>
        <v>#N/A</v>
      </c>
      <c r="AP1088" s="2" t="str">
        <f>IF(AD1088,
  IF(ISBLANK(H1088),
    AP1087,
    IF(LEN(H1088)=1,
      IF(OR(UPPER(H1088)="A",UPPER(H1088)="I"),
        EINSTELLUNGEN!$D$21,
        IF(OR(UPPER(H1088)="B",UPPER(H1088)="M"),
          EINSTELLUNGEN!$D$22,
          IF(OR(UPPER(H1088)="C",UPPER(H1088)="S"),
            EINSTELLUNGEN!$D$23,
            IF(UPPER(H1088)="D",
              EINSTELLUNGEN!$D$24,
              IF(UPPER(H1088)="E",
                EINSTELLUNGEN!$D$25,
                UPPER(H1088)))))),
      IF(ISNUMBER(H1088),
        EINSTELLUNGEN!$D$20&amp;H1088,
        UPPER(H1088)))),
  "")</f>
        <v/>
      </c>
      <c r="AQ1088" s="2" t="str">
        <f t="shared" si="597"/>
        <v/>
      </c>
      <c r="AR1088" s="2">
        <f t="shared" si="598"/>
        <v>0</v>
      </c>
      <c r="AS1088" s="145">
        <f t="shared" si="599"/>
        <v>0.33333333333333331</v>
      </c>
      <c r="AT1088" s="2">
        <f t="shared" si="600"/>
        <v>0</v>
      </c>
      <c r="AU1088" s="2">
        <f t="shared" si="601"/>
        <v>0</v>
      </c>
      <c r="AV1088" s="2">
        <f t="shared" si="602"/>
        <v>0</v>
      </c>
      <c r="AW1088" s="2">
        <f t="shared" si="603"/>
        <v>0</v>
      </c>
      <c r="AX1088" s="2">
        <f t="shared" si="584"/>
        <v>0</v>
      </c>
      <c r="AY1088" s="2">
        <f t="shared" si="604"/>
        <v>0</v>
      </c>
      <c r="AZ1088" s="145" t="e">
        <f t="shared" si="605"/>
        <v>#N/A</v>
      </c>
      <c r="BA1088" s="145" t="e">
        <f t="shared" si="606"/>
        <v>#N/A</v>
      </c>
      <c r="BB1088" s="145">
        <f t="shared" si="607"/>
        <v>2.083333333333337E-2</v>
      </c>
      <c r="BC1088" s="2">
        <f>IF(AM1088,
  IF(AND(AL1088=$J$31,_xlfn.DAYS(AH1088,DATE(AI1088,1,1))&lt;7),
    MAX(0,EINSTELLUNGEN!$D$12+1-WEEKDAY(DATE(EINSTELLUNGEN!$D$9,EINSTELLUNGEN!$D$10,1),2)),
    IF(AL1088=$J$33,
      MIN(EINSTELLUNGEN!$D$12,WEEKDAY(DATE(EINSTELLUNGEN!$D$9,12,31),2)),
      EINSTELLUNGEN!$D$12
  )) - SUMIF(AL$50:AL$2500,"="&amp;AL1088,AX$50:AX$2500),
  0)</f>
        <v>3</v>
      </c>
      <c r="BD1088" s="2">
        <f t="shared" si="608"/>
        <v>0.33333333333333331</v>
      </c>
      <c r="BE1088" s="2">
        <f t="shared" si="609"/>
        <v>0</v>
      </c>
    </row>
    <row r="1089" spans="1:57" ht="10.5" customHeight="1">
      <c r="A1089" s="1" t="str">
        <f t="shared" ca="1" si="585"/>
        <v/>
      </c>
      <c r="B1089" s="1" t="str">
        <f t="shared" ca="1" si="586"/>
        <v/>
      </c>
      <c r="C1089" s="1" t="str">
        <f t="shared" ca="1" si="587"/>
        <v/>
      </c>
      <c r="D1089" s="1" t="str">
        <f t="shared" ca="1" si="588"/>
        <v/>
      </c>
      <c r="F1089" s="10"/>
      <c r="G1089" s="136" t="str">
        <f t="shared" si="589"/>
        <v/>
      </c>
      <c r="H1089" s="27"/>
      <c r="I1089" s="28"/>
      <c r="J1089" s="28"/>
      <c r="K1089" s="29"/>
      <c r="L1089" s="136"/>
      <c r="M1089" s="136"/>
      <c r="N1089" s="136"/>
      <c r="O1089" s="26" t="str">
        <f t="shared" si="590"/>
        <v/>
      </c>
      <c r="P1089" s="218" t="str">
        <f t="shared" si="591"/>
        <v/>
      </c>
      <c r="Q1089" s="26" t="str">
        <f t="shared" si="592"/>
        <v/>
      </c>
      <c r="R1089" s="22"/>
      <c r="S1089" s="99"/>
      <c r="T1089" s="10"/>
      <c r="U1089" s="229" t="str">
        <f t="shared" si="593"/>
        <v/>
      </c>
      <c r="V1089" s="230"/>
      <c r="W1089" s="230"/>
      <c r="X1089" s="230"/>
      <c r="Y1089" s="230"/>
      <c r="Z1089" s="22" t="str">
        <f>""</f>
        <v/>
      </c>
      <c r="AB1089" s="23" t="str">
        <f t="shared" si="594"/>
        <v/>
      </c>
      <c r="AC1089" s="2" t="b">
        <f>COUNT(Q1089:Q$2500)&gt;0</f>
        <v>0</v>
      </c>
      <c r="AD1089" s="2" t="b">
        <f t="shared" si="577"/>
        <v>0</v>
      </c>
      <c r="AE1089" s="2" t="b">
        <f t="shared" si="578"/>
        <v>0</v>
      </c>
      <c r="AF1089" s="2" t="b">
        <f t="shared" si="579"/>
        <v>0</v>
      </c>
      <c r="AG1089" s="2" t="b">
        <f>OR(
  AND(AC1089,NOT(AC1090)),
  AND(AF1089,WEEKDAY(AH1088,2)=EINSTELLUNGEN!$D$12),
  AND(AF1089,AH1089=$J$35)
)</f>
        <v>0</v>
      </c>
      <c r="AH1089" s="2">
        <f>IF(AE1089,AH1088+IF(WEEKDAY(AH1088+1,2)&lt;=EINSTELLUNGEN!$D$12,1,$J$36),AH1088)</f>
        <v>42020</v>
      </c>
      <c r="AI1089" s="2">
        <f t="shared" si="580"/>
        <v>2019</v>
      </c>
      <c r="AJ1089" s="2">
        <f t="shared" si="581"/>
        <v>201901</v>
      </c>
      <c r="AK1089" s="2">
        <f t="shared" si="582"/>
        <v>201901</v>
      </c>
      <c r="AL1089" s="2">
        <f t="shared" si="610"/>
        <v>201903</v>
      </c>
      <c r="AM1089" s="2" t="b">
        <f t="shared" si="583"/>
        <v>1</v>
      </c>
      <c r="AN1089" s="4" t="e">
        <f t="shared" si="595"/>
        <v>#N/A</v>
      </c>
      <c r="AO1089" s="4" t="e">
        <f t="shared" si="596"/>
        <v>#N/A</v>
      </c>
      <c r="AP1089" s="2" t="str">
        <f>IF(AD1089,
  IF(ISBLANK(H1089),
    AP1088,
    IF(LEN(H1089)=1,
      IF(OR(UPPER(H1089)="A",UPPER(H1089)="I"),
        EINSTELLUNGEN!$D$21,
        IF(OR(UPPER(H1089)="B",UPPER(H1089)="M"),
          EINSTELLUNGEN!$D$22,
          IF(OR(UPPER(H1089)="C",UPPER(H1089)="S"),
            EINSTELLUNGEN!$D$23,
            IF(UPPER(H1089)="D",
              EINSTELLUNGEN!$D$24,
              IF(UPPER(H1089)="E",
                EINSTELLUNGEN!$D$25,
                UPPER(H1089)))))),
      IF(ISNUMBER(H1089),
        EINSTELLUNGEN!$D$20&amp;H1089,
        UPPER(H1089)))),
  "")</f>
        <v/>
      </c>
      <c r="AQ1089" s="2" t="str">
        <f t="shared" si="597"/>
        <v/>
      </c>
      <c r="AR1089" s="2">
        <f t="shared" si="598"/>
        <v>0</v>
      </c>
      <c r="AS1089" s="145">
        <f t="shared" si="599"/>
        <v>0.33333333333333331</v>
      </c>
      <c r="AT1089" s="2">
        <f t="shared" si="600"/>
        <v>0</v>
      </c>
      <c r="AU1089" s="2">
        <f t="shared" si="601"/>
        <v>0</v>
      </c>
      <c r="AV1089" s="2">
        <f t="shared" si="602"/>
        <v>0</v>
      </c>
      <c r="AW1089" s="2">
        <f t="shared" si="603"/>
        <v>0</v>
      </c>
      <c r="AX1089" s="2">
        <f t="shared" si="584"/>
        <v>0</v>
      </c>
      <c r="AY1089" s="2">
        <f t="shared" si="604"/>
        <v>0</v>
      </c>
      <c r="AZ1089" s="145" t="e">
        <f t="shared" si="605"/>
        <v>#N/A</v>
      </c>
      <c r="BA1089" s="145" t="e">
        <f t="shared" si="606"/>
        <v>#N/A</v>
      </c>
      <c r="BB1089" s="145">
        <f t="shared" si="607"/>
        <v>2.083333333333337E-2</v>
      </c>
      <c r="BC1089" s="2">
        <f>IF(AM1089,
  IF(AND(AL1089=$J$31,_xlfn.DAYS(AH1089,DATE(AI1089,1,1))&lt;7),
    MAX(0,EINSTELLUNGEN!$D$12+1-WEEKDAY(DATE(EINSTELLUNGEN!$D$9,EINSTELLUNGEN!$D$10,1),2)),
    IF(AL1089=$J$33,
      MIN(EINSTELLUNGEN!$D$12,WEEKDAY(DATE(EINSTELLUNGEN!$D$9,12,31),2)),
      EINSTELLUNGEN!$D$12
  )) - SUMIF(AL$50:AL$2500,"="&amp;AL1089,AX$50:AX$2500),
  0)</f>
        <v>3</v>
      </c>
      <c r="BD1089" s="2">
        <f t="shared" si="608"/>
        <v>0.33333333333333331</v>
      </c>
      <c r="BE1089" s="2">
        <f t="shared" si="609"/>
        <v>0</v>
      </c>
    </row>
    <row r="1090" spans="1:57" ht="10.5" customHeight="1">
      <c r="A1090" s="1" t="str">
        <f t="shared" ca="1" si="585"/>
        <v/>
      </c>
      <c r="B1090" s="1" t="str">
        <f t="shared" ca="1" si="586"/>
        <v/>
      </c>
      <c r="C1090" s="1" t="str">
        <f t="shared" ca="1" si="587"/>
        <v/>
      </c>
      <c r="D1090" s="1" t="str">
        <f t="shared" ca="1" si="588"/>
        <v/>
      </c>
      <c r="F1090" s="10"/>
      <c r="G1090" s="136" t="str">
        <f t="shared" si="589"/>
        <v/>
      </c>
      <c r="H1090" s="27"/>
      <c r="I1090" s="28"/>
      <c r="J1090" s="28"/>
      <c r="K1090" s="29"/>
      <c r="L1090" s="136"/>
      <c r="M1090" s="136"/>
      <c r="N1090" s="136"/>
      <c r="O1090" s="26" t="str">
        <f t="shared" si="590"/>
        <v/>
      </c>
      <c r="P1090" s="218" t="str">
        <f t="shared" si="591"/>
        <v/>
      </c>
      <c r="Q1090" s="26" t="str">
        <f t="shared" si="592"/>
        <v/>
      </c>
      <c r="R1090" s="22"/>
      <c r="S1090" s="99"/>
      <c r="T1090" s="10"/>
      <c r="U1090" s="229" t="str">
        <f t="shared" si="593"/>
        <v/>
      </c>
      <c r="V1090" s="230"/>
      <c r="W1090" s="230"/>
      <c r="X1090" s="230"/>
      <c r="Y1090" s="230"/>
      <c r="Z1090" s="22" t="str">
        <f>""</f>
        <v/>
      </c>
      <c r="AB1090" s="23" t="str">
        <f t="shared" si="594"/>
        <v/>
      </c>
      <c r="AC1090" s="2" t="b">
        <f>COUNT(Q1090:Q$2500)&gt;0</f>
        <v>0</v>
      </c>
      <c r="AD1090" s="2" t="b">
        <f t="shared" si="577"/>
        <v>0</v>
      </c>
      <c r="AE1090" s="2" t="b">
        <f t="shared" si="578"/>
        <v>0</v>
      </c>
      <c r="AF1090" s="2" t="b">
        <f t="shared" si="579"/>
        <v>0</v>
      </c>
      <c r="AG1090" s="2" t="b">
        <f>OR(
  AND(AC1090,NOT(AC1091)),
  AND(AF1090,WEEKDAY(AH1089,2)=EINSTELLUNGEN!$D$12),
  AND(AF1090,AH1090=$J$35)
)</f>
        <v>0</v>
      </c>
      <c r="AH1090" s="2">
        <f>IF(AE1090,AH1089+IF(WEEKDAY(AH1089+1,2)&lt;=EINSTELLUNGEN!$D$12,1,$J$36),AH1089)</f>
        <v>42020</v>
      </c>
      <c r="AI1090" s="2">
        <f t="shared" si="580"/>
        <v>2019</v>
      </c>
      <c r="AJ1090" s="2">
        <f t="shared" si="581"/>
        <v>201901</v>
      </c>
      <c r="AK1090" s="2">
        <f t="shared" si="582"/>
        <v>201901</v>
      </c>
      <c r="AL1090" s="2">
        <f t="shared" si="610"/>
        <v>201903</v>
      </c>
      <c r="AM1090" s="2" t="b">
        <f t="shared" si="583"/>
        <v>1</v>
      </c>
      <c r="AN1090" s="4" t="e">
        <f t="shared" si="595"/>
        <v>#N/A</v>
      </c>
      <c r="AO1090" s="4" t="e">
        <f t="shared" si="596"/>
        <v>#N/A</v>
      </c>
      <c r="AP1090" s="2" t="str">
        <f>IF(AD1090,
  IF(ISBLANK(H1090),
    AP1089,
    IF(LEN(H1090)=1,
      IF(OR(UPPER(H1090)="A",UPPER(H1090)="I"),
        EINSTELLUNGEN!$D$21,
        IF(OR(UPPER(H1090)="B",UPPER(H1090)="M"),
          EINSTELLUNGEN!$D$22,
          IF(OR(UPPER(H1090)="C",UPPER(H1090)="S"),
            EINSTELLUNGEN!$D$23,
            IF(UPPER(H1090)="D",
              EINSTELLUNGEN!$D$24,
              IF(UPPER(H1090)="E",
                EINSTELLUNGEN!$D$25,
                UPPER(H1090)))))),
      IF(ISNUMBER(H1090),
        EINSTELLUNGEN!$D$20&amp;H1090,
        UPPER(H1090)))),
  "")</f>
        <v/>
      </c>
      <c r="AQ1090" s="2" t="str">
        <f t="shared" si="597"/>
        <v/>
      </c>
      <c r="AR1090" s="2">
        <f t="shared" si="598"/>
        <v>0</v>
      </c>
      <c r="AS1090" s="145">
        <f t="shared" si="599"/>
        <v>0.33333333333333331</v>
      </c>
      <c r="AT1090" s="2">
        <f t="shared" si="600"/>
        <v>0</v>
      </c>
      <c r="AU1090" s="2">
        <f t="shared" si="601"/>
        <v>0</v>
      </c>
      <c r="AV1090" s="2">
        <f t="shared" si="602"/>
        <v>0</v>
      </c>
      <c r="AW1090" s="2">
        <f t="shared" si="603"/>
        <v>0</v>
      </c>
      <c r="AX1090" s="2">
        <f t="shared" si="584"/>
        <v>0</v>
      </c>
      <c r="AY1090" s="2">
        <f t="shared" si="604"/>
        <v>0</v>
      </c>
      <c r="AZ1090" s="145" t="e">
        <f t="shared" si="605"/>
        <v>#N/A</v>
      </c>
      <c r="BA1090" s="145" t="e">
        <f t="shared" si="606"/>
        <v>#N/A</v>
      </c>
      <c r="BB1090" s="145">
        <f t="shared" si="607"/>
        <v>2.083333333333337E-2</v>
      </c>
      <c r="BC1090" s="2">
        <f>IF(AM1090,
  IF(AND(AL1090=$J$31,_xlfn.DAYS(AH1090,DATE(AI1090,1,1))&lt;7),
    MAX(0,EINSTELLUNGEN!$D$12+1-WEEKDAY(DATE(EINSTELLUNGEN!$D$9,EINSTELLUNGEN!$D$10,1),2)),
    IF(AL1090=$J$33,
      MIN(EINSTELLUNGEN!$D$12,WEEKDAY(DATE(EINSTELLUNGEN!$D$9,12,31),2)),
      EINSTELLUNGEN!$D$12
  )) - SUMIF(AL$50:AL$2500,"="&amp;AL1090,AX$50:AX$2500),
  0)</f>
        <v>3</v>
      </c>
      <c r="BD1090" s="2">
        <f t="shared" si="608"/>
        <v>0.33333333333333331</v>
      </c>
      <c r="BE1090" s="2">
        <f t="shared" si="609"/>
        <v>0</v>
      </c>
    </row>
    <row r="1091" spans="1:57" ht="10.5" customHeight="1">
      <c r="A1091" s="1" t="str">
        <f t="shared" ca="1" si="585"/>
        <v/>
      </c>
      <c r="B1091" s="1" t="str">
        <f t="shared" ca="1" si="586"/>
        <v/>
      </c>
      <c r="C1091" s="1" t="str">
        <f t="shared" ca="1" si="587"/>
        <v/>
      </c>
      <c r="D1091" s="1" t="str">
        <f t="shared" ca="1" si="588"/>
        <v/>
      </c>
      <c r="F1091" s="10"/>
      <c r="G1091" s="136" t="str">
        <f t="shared" si="589"/>
        <v/>
      </c>
      <c r="H1091" s="27"/>
      <c r="I1091" s="28"/>
      <c r="J1091" s="28"/>
      <c r="K1091" s="29"/>
      <c r="L1091" s="136"/>
      <c r="M1091" s="136"/>
      <c r="N1091" s="136"/>
      <c r="O1091" s="26" t="str">
        <f t="shared" si="590"/>
        <v/>
      </c>
      <c r="P1091" s="218" t="str">
        <f t="shared" si="591"/>
        <v/>
      </c>
      <c r="Q1091" s="26" t="str">
        <f t="shared" si="592"/>
        <v/>
      </c>
      <c r="R1091" s="22"/>
      <c r="S1091" s="99"/>
      <c r="T1091" s="10"/>
      <c r="U1091" s="229" t="str">
        <f t="shared" si="593"/>
        <v/>
      </c>
      <c r="V1091" s="230"/>
      <c r="W1091" s="230"/>
      <c r="X1091" s="230"/>
      <c r="Y1091" s="230"/>
      <c r="Z1091" s="22" t="str">
        <f>""</f>
        <v/>
      </c>
      <c r="AB1091" s="23" t="str">
        <f t="shared" si="594"/>
        <v/>
      </c>
      <c r="AC1091" s="2" t="b">
        <f>COUNT(Q1091:Q$2500)&gt;0</f>
        <v>0</v>
      </c>
      <c r="AD1091" s="2" t="b">
        <f t="shared" si="577"/>
        <v>0</v>
      </c>
      <c r="AE1091" s="2" t="b">
        <f t="shared" si="578"/>
        <v>0</v>
      </c>
      <c r="AF1091" s="2" t="b">
        <f t="shared" si="579"/>
        <v>0</v>
      </c>
      <c r="AG1091" s="2" t="b">
        <f>OR(
  AND(AC1091,NOT(AC1092)),
  AND(AF1091,WEEKDAY(AH1090,2)=EINSTELLUNGEN!$D$12),
  AND(AF1091,AH1091=$J$35)
)</f>
        <v>0</v>
      </c>
      <c r="AH1091" s="2">
        <f>IF(AE1091,AH1090+IF(WEEKDAY(AH1090+1,2)&lt;=EINSTELLUNGEN!$D$12,1,$J$36),AH1090)</f>
        <v>42020</v>
      </c>
      <c r="AI1091" s="2">
        <f t="shared" si="580"/>
        <v>2019</v>
      </c>
      <c r="AJ1091" s="2">
        <f t="shared" si="581"/>
        <v>201901</v>
      </c>
      <c r="AK1091" s="2">
        <f t="shared" si="582"/>
        <v>201901</v>
      </c>
      <c r="AL1091" s="2">
        <f t="shared" si="610"/>
        <v>201903</v>
      </c>
      <c r="AM1091" s="2" t="b">
        <f t="shared" si="583"/>
        <v>1</v>
      </c>
      <c r="AN1091" s="4" t="e">
        <f t="shared" si="595"/>
        <v>#N/A</v>
      </c>
      <c r="AO1091" s="4" t="e">
        <f t="shared" si="596"/>
        <v>#N/A</v>
      </c>
      <c r="AP1091" s="2" t="str">
        <f>IF(AD1091,
  IF(ISBLANK(H1091),
    AP1090,
    IF(LEN(H1091)=1,
      IF(OR(UPPER(H1091)="A",UPPER(H1091)="I"),
        EINSTELLUNGEN!$D$21,
        IF(OR(UPPER(H1091)="B",UPPER(H1091)="M"),
          EINSTELLUNGEN!$D$22,
          IF(OR(UPPER(H1091)="C",UPPER(H1091)="S"),
            EINSTELLUNGEN!$D$23,
            IF(UPPER(H1091)="D",
              EINSTELLUNGEN!$D$24,
              IF(UPPER(H1091)="E",
                EINSTELLUNGEN!$D$25,
                UPPER(H1091)))))),
      IF(ISNUMBER(H1091),
        EINSTELLUNGEN!$D$20&amp;H1091,
        UPPER(H1091)))),
  "")</f>
        <v/>
      </c>
      <c r="AQ1091" s="2" t="str">
        <f t="shared" si="597"/>
        <v/>
      </c>
      <c r="AR1091" s="2">
        <f t="shared" si="598"/>
        <v>0</v>
      </c>
      <c r="AS1091" s="145">
        <f t="shared" si="599"/>
        <v>0.33333333333333331</v>
      </c>
      <c r="AT1091" s="2">
        <f t="shared" si="600"/>
        <v>0</v>
      </c>
      <c r="AU1091" s="2">
        <f t="shared" si="601"/>
        <v>0</v>
      </c>
      <c r="AV1091" s="2">
        <f t="shared" si="602"/>
        <v>0</v>
      </c>
      <c r="AW1091" s="2">
        <f t="shared" si="603"/>
        <v>0</v>
      </c>
      <c r="AX1091" s="2">
        <f t="shared" si="584"/>
        <v>0</v>
      </c>
      <c r="AY1091" s="2">
        <f t="shared" si="604"/>
        <v>0</v>
      </c>
      <c r="AZ1091" s="145" t="e">
        <f t="shared" si="605"/>
        <v>#N/A</v>
      </c>
      <c r="BA1091" s="145" t="e">
        <f t="shared" si="606"/>
        <v>#N/A</v>
      </c>
      <c r="BB1091" s="145">
        <f t="shared" si="607"/>
        <v>2.083333333333337E-2</v>
      </c>
      <c r="BC1091" s="2">
        <f>IF(AM1091,
  IF(AND(AL1091=$J$31,_xlfn.DAYS(AH1091,DATE(AI1091,1,1))&lt;7),
    MAX(0,EINSTELLUNGEN!$D$12+1-WEEKDAY(DATE(EINSTELLUNGEN!$D$9,EINSTELLUNGEN!$D$10,1),2)),
    IF(AL1091=$J$33,
      MIN(EINSTELLUNGEN!$D$12,WEEKDAY(DATE(EINSTELLUNGEN!$D$9,12,31),2)),
      EINSTELLUNGEN!$D$12
  )) - SUMIF(AL$50:AL$2500,"="&amp;AL1091,AX$50:AX$2500),
  0)</f>
        <v>3</v>
      </c>
      <c r="BD1091" s="2">
        <f t="shared" si="608"/>
        <v>0.33333333333333331</v>
      </c>
      <c r="BE1091" s="2">
        <f t="shared" si="609"/>
        <v>0</v>
      </c>
    </row>
    <row r="1092" spans="1:57" ht="10.5" customHeight="1">
      <c r="A1092" s="1" t="str">
        <f t="shared" ca="1" si="585"/>
        <v/>
      </c>
      <c r="B1092" s="1" t="str">
        <f t="shared" ca="1" si="586"/>
        <v/>
      </c>
      <c r="C1092" s="1" t="str">
        <f t="shared" ca="1" si="587"/>
        <v/>
      </c>
      <c r="D1092" s="1" t="str">
        <f t="shared" ca="1" si="588"/>
        <v/>
      </c>
      <c r="F1092" s="10"/>
      <c r="G1092" s="136" t="str">
        <f t="shared" si="589"/>
        <v/>
      </c>
      <c r="H1092" s="27"/>
      <c r="I1092" s="28"/>
      <c r="J1092" s="28"/>
      <c r="K1092" s="29"/>
      <c r="L1092" s="136"/>
      <c r="M1092" s="136"/>
      <c r="N1092" s="136"/>
      <c r="O1092" s="26" t="str">
        <f t="shared" si="590"/>
        <v/>
      </c>
      <c r="P1092" s="218" t="str">
        <f t="shared" si="591"/>
        <v/>
      </c>
      <c r="Q1092" s="26" t="str">
        <f t="shared" si="592"/>
        <v/>
      </c>
      <c r="R1092" s="22"/>
      <c r="S1092" s="99"/>
      <c r="T1092" s="10"/>
      <c r="U1092" s="229" t="str">
        <f t="shared" si="593"/>
        <v/>
      </c>
      <c r="V1092" s="230"/>
      <c r="W1092" s="230"/>
      <c r="X1092" s="230"/>
      <c r="Y1092" s="230"/>
      <c r="Z1092" s="22" t="str">
        <f>""</f>
        <v/>
      </c>
      <c r="AB1092" s="23" t="str">
        <f t="shared" si="594"/>
        <v/>
      </c>
      <c r="AC1092" s="2" t="b">
        <f>COUNT(Q1092:Q$2500)&gt;0</f>
        <v>0</v>
      </c>
      <c r="AD1092" s="2" t="b">
        <f t="shared" si="577"/>
        <v>0</v>
      </c>
      <c r="AE1092" s="2" t="b">
        <f t="shared" si="578"/>
        <v>0</v>
      </c>
      <c r="AF1092" s="2" t="b">
        <f t="shared" si="579"/>
        <v>0</v>
      </c>
      <c r="AG1092" s="2" t="b">
        <f>OR(
  AND(AC1092,NOT(AC1093)),
  AND(AF1092,WEEKDAY(AH1091,2)=EINSTELLUNGEN!$D$12),
  AND(AF1092,AH1092=$J$35)
)</f>
        <v>0</v>
      </c>
      <c r="AH1092" s="2">
        <f>IF(AE1092,AH1091+IF(WEEKDAY(AH1091+1,2)&lt;=EINSTELLUNGEN!$D$12,1,$J$36),AH1091)</f>
        <v>42020</v>
      </c>
      <c r="AI1092" s="2">
        <f t="shared" si="580"/>
        <v>2019</v>
      </c>
      <c r="AJ1092" s="2">
        <f t="shared" si="581"/>
        <v>201901</v>
      </c>
      <c r="AK1092" s="2">
        <f t="shared" si="582"/>
        <v>201901</v>
      </c>
      <c r="AL1092" s="2">
        <f t="shared" si="610"/>
        <v>201903</v>
      </c>
      <c r="AM1092" s="2" t="b">
        <f t="shared" si="583"/>
        <v>1</v>
      </c>
      <c r="AN1092" s="4" t="e">
        <f t="shared" si="595"/>
        <v>#N/A</v>
      </c>
      <c r="AO1092" s="4" t="e">
        <f t="shared" si="596"/>
        <v>#N/A</v>
      </c>
      <c r="AP1092" s="2" t="str">
        <f>IF(AD1092,
  IF(ISBLANK(H1092),
    AP1091,
    IF(LEN(H1092)=1,
      IF(OR(UPPER(H1092)="A",UPPER(H1092)="I"),
        EINSTELLUNGEN!$D$21,
        IF(OR(UPPER(H1092)="B",UPPER(H1092)="M"),
          EINSTELLUNGEN!$D$22,
          IF(OR(UPPER(H1092)="C",UPPER(H1092)="S"),
            EINSTELLUNGEN!$D$23,
            IF(UPPER(H1092)="D",
              EINSTELLUNGEN!$D$24,
              IF(UPPER(H1092)="E",
                EINSTELLUNGEN!$D$25,
                UPPER(H1092)))))),
      IF(ISNUMBER(H1092),
        EINSTELLUNGEN!$D$20&amp;H1092,
        UPPER(H1092)))),
  "")</f>
        <v/>
      </c>
      <c r="AQ1092" s="2" t="str">
        <f t="shared" si="597"/>
        <v/>
      </c>
      <c r="AR1092" s="2">
        <f t="shared" si="598"/>
        <v>0</v>
      </c>
      <c r="AS1092" s="145">
        <f t="shared" si="599"/>
        <v>0.33333333333333331</v>
      </c>
      <c r="AT1092" s="2">
        <f t="shared" si="600"/>
        <v>0</v>
      </c>
      <c r="AU1092" s="2">
        <f t="shared" si="601"/>
        <v>0</v>
      </c>
      <c r="AV1092" s="2">
        <f t="shared" si="602"/>
        <v>0</v>
      </c>
      <c r="AW1092" s="2">
        <f t="shared" si="603"/>
        <v>0</v>
      </c>
      <c r="AX1092" s="2">
        <f t="shared" si="584"/>
        <v>0</v>
      </c>
      <c r="AY1092" s="2">
        <f t="shared" si="604"/>
        <v>0</v>
      </c>
      <c r="AZ1092" s="145" t="e">
        <f t="shared" si="605"/>
        <v>#N/A</v>
      </c>
      <c r="BA1092" s="145" t="e">
        <f t="shared" si="606"/>
        <v>#N/A</v>
      </c>
      <c r="BB1092" s="145">
        <f t="shared" si="607"/>
        <v>2.083333333333337E-2</v>
      </c>
      <c r="BC1092" s="2">
        <f>IF(AM1092,
  IF(AND(AL1092=$J$31,_xlfn.DAYS(AH1092,DATE(AI1092,1,1))&lt;7),
    MAX(0,EINSTELLUNGEN!$D$12+1-WEEKDAY(DATE(EINSTELLUNGEN!$D$9,EINSTELLUNGEN!$D$10,1),2)),
    IF(AL1092=$J$33,
      MIN(EINSTELLUNGEN!$D$12,WEEKDAY(DATE(EINSTELLUNGEN!$D$9,12,31),2)),
      EINSTELLUNGEN!$D$12
  )) - SUMIF(AL$50:AL$2500,"="&amp;AL1092,AX$50:AX$2500),
  0)</f>
        <v>3</v>
      </c>
      <c r="BD1092" s="2">
        <f t="shared" si="608"/>
        <v>0.33333333333333331</v>
      </c>
      <c r="BE1092" s="2">
        <f t="shared" si="609"/>
        <v>0</v>
      </c>
    </row>
    <row r="1093" spans="1:57" ht="10.5" customHeight="1">
      <c r="A1093" s="1" t="str">
        <f t="shared" ca="1" si="585"/>
        <v/>
      </c>
      <c r="B1093" s="1" t="str">
        <f t="shared" ca="1" si="586"/>
        <v/>
      </c>
      <c r="C1093" s="1" t="str">
        <f t="shared" ca="1" si="587"/>
        <v/>
      </c>
      <c r="D1093" s="1" t="str">
        <f t="shared" ca="1" si="588"/>
        <v/>
      </c>
      <c r="F1093" s="10"/>
      <c r="G1093" s="136" t="str">
        <f t="shared" si="589"/>
        <v/>
      </c>
      <c r="H1093" s="27"/>
      <c r="I1093" s="28"/>
      <c r="J1093" s="28"/>
      <c r="K1093" s="29"/>
      <c r="L1093" s="136"/>
      <c r="M1093" s="136"/>
      <c r="N1093" s="136"/>
      <c r="O1093" s="26" t="str">
        <f t="shared" si="590"/>
        <v/>
      </c>
      <c r="P1093" s="218" t="str">
        <f t="shared" si="591"/>
        <v/>
      </c>
      <c r="Q1093" s="26" t="str">
        <f t="shared" si="592"/>
        <v/>
      </c>
      <c r="R1093" s="22"/>
      <c r="S1093" s="99"/>
      <c r="T1093" s="10"/>
      <c r="U1093" s="229" t="str">
        <f t="shared" si="593"/>
        <v/>
      </c>
      <c r="V1093" s="230"/>
      <c r="W1093" s="230"/>
      <c r="X1093" s="230"/>
      <c r="Y1093" s="230"/>
      <c r="Z1093" s="22" t="str">
        <f>""</f>
        <v/>
      </c>
      <c r="AB1093" s="23" t="str">
        <f t="shared" si="594"/>
        <v/>
      </c>
      <c r="AC1093" s="2" t="b">
        <f>COUNT(Q1093:Q$2500)&gt;0</f>
        <v>0</v>
      </c>
      <c r="AD1093" s="2" t="b">
        <f t="shared" si="577"/>
        <v>0</v>
      </c>
      <c r="AE1093" s="2" t="b">
        <f t="shared" si="578"/>
        <v>0</v>
      </c>
      <c r="AF1093" s="2" t="b">
        <f t="shared" si="579"/>
        <v>0</v>
      </c>
      <c r="AG1093" s="2" t="b">
        <f>OR(
  AND(AC1093,NOT(AC1094)),
  AND(AF1093,WEEKDAY(AH1092,2)=EINSTELLUNGEN!$D$12),
  AND(AF1093,AH1093=$J$35)
)</f>
        <v>0</v>
      </c>
      <c r="AH1093" s="2">
        <f>IF(AE1093,AH1092+IF(WEEKDAY(AH1092+1,2)&lt;=EINSTELLUNGEN!$D$12,1,$J$36),AH1092)</f>
        <v>42020</v>
      </c>
      <c r="AI1093" s="2">
        <f t="shared" si="580"/>
        <v>2019</v>
      </c>
      <c r="AJ1093" s="2">
        <f t="shared" si="581"/>
        <v>201901</v>
      </c>
      <c r="AK1093" s="2">
        <f t="shared" si="582"/>
        <v>201901</v>
      </c>
      <c r="AL1093" s="2">
        <f t="shared" si="610"/>
        <v>201903</v>
      </c>
      <c r="AM1093" s="2" t="b">
        <f t="shared" si="583"/>
        <v>1</v>
      </c>
      <c r="AN1093" s="4" t="e">
        <f t="shared" si="595"/>
        <v>#N/A</v>
      </c>
      <c r="AO1093" s="4" t="e">
        <f t="shared" si="596"/>
        <v>#N/A</v>
      </c>
      <c r="AP1093" s="2" t="str">
        <f>IF(AD1093,
  IF(ISBLANK(H1093),
    AP1092,
    IF(LEN(H1093)=1,
      IF(OR(UPPER(H1093)="A",UPPER(H1093)="I"),
        EINSTELLUNGEN!$D$21,
        IF(OR(UPPER(H1093)="B",UPPER(H1093)="M"),
          EINSTELLUNGEN!$D$22,
          IF(OR(UPPER(H1093)="C",UPPER(H1093)="S"),
            EINSTELLUNGEN!$D$23,
            IF(UPPER(H1093)="D",
              EINSTELLUNGEN!$D$24,
              IF(UPPER(H1093)="E",
                EINSTELLUNGEN!$D$25,
                UPPER(H1093)))))),
      IF(ISNUMBER(H1093),
        EINSTELLUNGEN!$D$20&amp;H1093,
        UPPER(H1093)))),
  "")</f>
        <v/>
      </c>
      <c r="AQ1093" s="2" t="str">
        <f t="shared" si="597"/>
        <v/>
      </c>
      <c r="AR1093" s="2">
        <f t="shared" si="598"/>
        <v>0</v>
      </c>
      <c r="AS1093" s="145">
        <f t="shared" si="599"/>
        <v>0.33333333333333331</v>
      </c>
      <c r="AT1093" s="2">
        <f t="shared" si="600"/>
        <v>0</v>
      </c>
      <c r="AU1093" s="2">
        <f t="shared" si="601"/>
        <v>0</v>
      </c>
      <c r="AV1093" s="2">
        <f t="shared" si="602"/>
        <v>0</v>
      </c>
      <c r="AW1093" s="2">
        <f t="shared" si="603"/>
        <v>0</v>
      </c>
      <c r="AX1093" s="2">
        <f t="shared" si="584"/>
        <v>0</v>
      </c>
      <c r="AY1093" s="2">
        <f t="shared" si="604"/>
        <v>0</v>
      </c>
      <c r="AZ1093" s="145" t="e">
        <f t="shared" si="605"/>
        <v>#N/A</v>
      </c>
      <c r="BA1093" s="145" t="e">
        <f t="shared" si="606"/>
        <v>#N/A</v>
      </c>
      <c r="BB1093" s="145">
        <f t="shared" si="607"/>
        <v>2.083333333333337E-2</v>
      </c>
      <c r="BC1093" s="2">
        <f>IF(AM1093,
  IF(AND(AL1093=$J$31,_xlfn.DAYS(AH1093,DATE(AI1093,1,1))&lt;7),
    MAX(0,EINSTELLUNGEN!$D$12+1-WEEKDAY(DATE(EINSTELLUNGEN!$D$9,EINSTELLUNGEN!$D$10,1),2)),
    IF(AL1093=$J$33,
      MIN(EINSTELLUNGEN!$D$12,WEEKDAY(DATE(EINSTELLUNGEN!$D$9,12,31),2)),
      EINSTELLUNGEN!$D$12
  )) - SUMIF(AL$50:AL$2500,"="&amp;AL1093,AX$50:AX$2500),
  0)</f>
        <v>3</v>
      </c>
      <c r="BD1093" s="2">
        <f t="shared" si="608"/>
        <v>0.33333333333333331</v>
      </c>
      <c r="BE1093" s="2">
        <f t="shared" si="609"/>
        <v>0</v>
      </c>
    </row>
    <row r="1094" spans="1:57" ht="10.5" customHeight="1">
      <c r="A1094" s="1" t="str">
        <f t="shared" ca="1" si="585"/>
        <v/>
      </c>
      <c r="B1094" s="1" t="str">
        <f t="shared" ca="1" si="586"/>
        <v/>
      </c>
      <c r="C1094" s="1" t="str">
        <f t="shared" ca="1" si="587"/>
        <v/>
      </c>
      <c r="D1094" s="1" t="str">
        <f t="shared" ca="1" si="588"/>
        <v/>
      </c>
      <c r="F1094" s="10"/>
      <c r="G1094" s="136" t="str">
        <f t="shared" si="589"/>
        <v/>
      </c>
      <c r="H1094" s="27"/>
      <c r="I1094" s="28"/>
      <c r="J1094" s="28"/>
      <c r="K1094" s="29"/>
      <c r="L1094" s="136"/>
      <c r="M1094" s="136"/>
      <c r="N1094" s="136"/>
      <c r="O1094" s="26" t="str">
        <f t="shared" si="590"/>
        <v/>
      </c>
      <c r="P1094" s="218" t="str">
        <f t="shared" si="591"/>
        <v/>
      </c>
      <c r="Q1094" s="26" t="str">
        <f t="shared" si="592"/>
        <v/>
      </c>
      <c r="R1094" s="22"/>
      <c r="S1094" s="99"/>
      <c r="T1094" s="10"/>
      <c r="U1094" s="229" t="str">
        <f t="shared" si="593"/>
        <v/>
      </c>
      <c r="V1094" s="230"/>
      <c r="W1094" s="230"/>
      <c r="X1094" s="230"/>
      <c r="Y1094" s="230"/>
      <c r="Z1094" s="22" t="str">
        <f>""</f>
        <v/>
      </c>
      <c r="AB1094" s="23" t="str">
        <f t="shared" si="594"/>
        <v/>
      </c>
      <c r="AC1094" s="2" t="b">
        <f>COUNT(Q1094:Q$2500)&gt;0</f>
        <v>0</v>
      </c>
      <c r="AD1094" s="2" t="b">
        <f t="shared" si="577"/>
        <v>0</v>
      </c>
      <c r="AE1094" s="2" t="b">
        <f t="shared" si="578"/>
        <v>0</v>
      </c>
      <c r="AF1094" s="2" t="b">
        <f t="shared" si="579"/>
        <v>0</v>
      </c>
      <c r="AG1094" s="2" t="b">
        <f>OR(
  AND(AC1094,NOT(AC1095)),
  AND(AF1094,WEEKDAY(AH1093,2)=EINSTELLUNGEN!$D$12),
  AND(AF1094,AH1094=$J$35)
)</f>
        <v>0</v>
      </c>
      <c r="AH1094" s="2">
        <f>IF(AE1094,AH1093+IF(WEEKDAY(AH1093+1,2)&lt;=EINSTELLUNGEN!$D$12,1,$J$36),AH1093)</f>
        <v>42020</v>
      </c>
      <c r="AI1094" s="2">
        <f t="shared" si="580"/>
        <v>2019</v>
      </c>
      <c r="AJ1094" s="2">
        <f t="shared" si="581"/>
        <v>201901</v>
      </c>
      <c r="AK1094" s="2">
        <f t="shared" si="582"/>
        <v>201901</v>
      </c>
      <c r="AL1094" s="2">
        <f t="shared" si="610"/>
        <v>201903</v>
      </c>
      <c r="AM1094" s="2" t="b">
        <f t="shared" si="583"/>
        <v>1</v>
      </c>
      <c r="AN1094" s="4" t="e">
        <f t="shared" si="595"/>
        <v>#N/A</v>
      </c>
      <c r="AO1094" s="4" t="e">
        <f t="shared" si="596"/>
        <v>#N/A</v>
      </c>
      <c r="AP1094" s="2" t="str">
        <f>IF(AD1094,
  IF(ISBLANK(H1094),
    AP1093,
    IF(LEN(H1094)=1,
      IF(OR(UPPER(H1094)="A",UPPER(H1094)="I"),
        EINSTELLUNGEN!$D$21,
        IF(OR(UPPER(H1094)="B",UPPER(H1094)="M"),
          EINSTELLUNGEN!$D$22,
          IF(OR(UPPER(H1094)="C",UPPER(H1094)="S"),
            EINSTELLUNGEN!$D$23,
            IF(UPPER(H1094)="D",
              EINSTELLUNGEN!$D$24,
              IF(UPPER(H1094)="E",
                EINSTELLUNGEN!$D$25,
                UPPER(H1094)))))),
      IF(ISNUMBER(H1094),
        EINSTELLUNGEN!$D$20&amp;H1094,
        UPPER(H1094)))),
  "")</f>
        <v/>
      </c>
      <c r="AQ1094" s="2" t="str">
        <f t="shared" si="597"/>
        <v/>
      </c>
      <c r="AR1094" s="2">
        <f t="shared" si="598"/>
        <v>0</v>
      </c>
      <c r="AS1094" s="145">
        <f t="shared" si="599"/>
        <v>0.33333333333333331</v>
      </c>
      <c r="AT1094" s="2">
        <f t="shared" si="600"/>
        <v>0</v>
      </c>
      <c r="AU1094" s="2">
        <f t="shared" si="601"/>
        <v>0</v>
      </c>
      <c r="AV1094" s="2">
        <f t="shared" si="602"/>
        <v>0</v>
      </c>
      <c r="AW1094" s="2">
        <f t="shared" si="603"/>
        <v>0</v>
      </c>
      <c r="AX1094" s="2">
        <f t="shared" si="584"/>
        <v>0</v>
      </c>
      <c r="AY1094" s="2">
        <f t="shared" si="604"/>
        <v>0</v>
      </c>
      <c r="AZ1094" s="145" t="e">
        <f t="shared" si="605"/>
        <v>#N/A</v>
      </c>
      <c r="BA1094" s="145" t="e">
        <f t="shared" si="606"/>
        <v>#N/A</v>
      </c>
      <c r="BB1094" s="145">
        <f t="shared" si="607"/>
        <v>2.083333333333337E-2</v>
      </c>
      <c r="BC1094" s="2">
        <f>IF(AM1094,
  IF(AND(AL1094=$J$31,_xlfn.DAYS(AH1094,DATE(AI1094,1,1))&lt;7),
    MAX(0,EINSTELLUNGEN!$D$12+1-WEEKDAY(DATE(EINSTELLUNGEN!$D$9,EINSTELLUNGEN!$D$10,1),2)),
    IF(AL1094=$J$33,
      MIN(EINSTELLUNGEN!$D$12,WEEKDAY(DATE(EINSTELLUNGEN!$D$9,12,31),2)),
      EINSTELLUNGEN!$D$12
  )) - SUMIF(AL$50:AL$2500,"="&amp;AL1094,AX$50:AX$2500),
  0)</f>
        <v>3</v>
      </c>
      <c r="BD1094" s="2">
        <f t="shared" si="608"/>
        <v>0.33333333333333331</v>
      </c>
      <c r="BE1094" s="2">
        <f t="shared" si="609"/>
        <v>0</v>
      </c>
    </row>
    <row r="1095" spans="1:57" ht="10.5" customHeight="1">
      <c r="A1095" s="1" t="str">
        <f t="shared" ca="1" si="585"/>
        <v/>
      </c>
      <c r="B1095" s="1" t="str">
        <f t="shared" ca="1" si="586"/>
        <v/>
      </c>
      <c r="C1095" s="1" t="str">
        <f t="shared" ca="1" si="587"/>
        <v/>
      </c>
      <c r="D1095" s="1" t="str">
        <f t="shared" ca="1" si="588"/>
        <v/>
      </c>
      <c r="F1095" s="10"/>
      <c r="G1095" s="136" t="str">
        <f t="shared" si="589"/>
        <v/>
      </c>
      <c r="H1095" s="27"/>
      <c r="I1095" s="28"/>
      <c r="J1095" s="28"/>
      <c r="K1095" s="29"/>
      <c r="L1095" s="136"/>
      <c r="M1095" s="136"/>
      <c r="N1095" s="136"/>
      <c r="O1095" s="26" t="str">
        <f t="shared" si="590"/>
        <v/>
      </c>
      <c r="P1095" s="218" t="str">
        <f t="shared" si="591"/>
        <v/>
      </c>
      <c r="Q1095" s="26" t="str">
        <f t="shared" si="592"/>
        <v/>
      </c>
      <c r="R1095" s="22"/>
      <c r="S1095" s="99"/>
      <c r="T1095" s="10"/>
      <c r="U1095" s="229" t="str">
        <f t="shared" si="593"/>
        <v/>
      </c>
      <c r="V1095" s="230"/>
      <c r="W1095" s="230"/>
      <c r="X1095" s="230"/>
      <c r="Y1095" s="230"/>
      <c r="Z1095" s="22" t="str">
        <f>""</f>
        <v/>
      </c>
      <c r="AB1095" s="23" t="str">
        <f t="shared" si="594"/>
        <v/>
      </c>
      <c r="AC1095" s="2" t="b">
        <f>COUNT(Q1095:Q$2500)&gt;0</f>
        <v>0</v>
      </c>
      <c r="AD1095" s="2" t="b">
        <f t="shared" si="577"/>
        <v>0</v>
      </c>
      <c r="AE1095" s="2" t="b">
        <f t="shared" si="578"/>
        <v>0</v>
      </c>
      <c r="AF1095" s="2" t="b">
        <f t="shared" si="579"/>
        <v>0</v>
      </c>
      <c r="AG1095" s="2" t="b">
        <f>OR(
  AND(AC1095,NOT(AC1096)),
  AND(AF1095,WEEKDAY(AH1094,2)=EINSTELLUNGEN!$D$12),
  AND(AF1095,AH1095=$J$35)
)</f>
        <v>0</v>
      </c>
      <c r="AH1095" s="2">
        <f>IF(AE1095,AH1094+IF(WEEKDAY(AH1094+1,2)&lt;=EINSTELLUNGEN!$D$12,1,$J$36),AH1094)</f>
        <v>42020</v>
      </c>
      <c r="AI1095" s="2">
        <f t="shared" si="580"/>
        <v>2019</v>
      </c>
      <c r="AJ1095" s="2">
        <f t="shared" si="581"/>
        <v>201901</v>
      </c>
      <c r="AK1095" s="2">
        <f t="shared" si="582"/>
        <v>201901</v>
      </c>
      <c r="AL1095" s="2">
        <f t="shared" si="610"/>
        <v>201903</v>
      </c>
      <c r="AM1095" s="2" t="b">
        <f t="shared" si="583"/>
        <v>1</v>
      </c>
      <c r="AN1095" s="4" t="e">
        <f t="shared" si="595"/>
        <v>#N/A</v>
      </c>
      <c r="AO1095" s="4" t="e">
        <f t="shared" si="596"/>
        <v>#N/A</v>
      </c>
      <c r="AP1095" s="2" t="str">
        <f>IF(AD1095,
  IF(ISBLANK(H1095),
    AP1094,
    IF(LEN(H1095)=1,
      IF(OR(UPPER(H1095)="A",UPPER(H1095)="I"),
        EINSTELLUNGEN!$D$21,
        IF(OR(UPPER(H1095)="B",UPPER(H1095)="M"),
          EINSTELLUNGEN!$D$22,
          IF(OR(UPPER(H1095)="C",UPPER(H1095)="S"),
            EINSTELLUNGEN!$D$23,
            IF(UPPER(H1095)="D",
              EINSTELLUNGEN!$D$24,
              IF(UPPER(H1095)="E",
                EINSTELLUNGEN!$D$25,
                UPPER(H1095)))))),
      IF(ISNUMBER(H1095),
        EINSTELLUNGEN!$D$20&amp;H1095,
        UPPER(H1095)))),
  "")</f>
        <v/>
      </c>
      <c r="AQ1095" s="2" t="str">
        <f t="shared" si="597"/>
        <v/>
      </c>
      <c r="AR1095" s="2">
        <f t="shared" si="598"/>
        <v>0</v>
      </c>
      <c r="AS1095" s="145">
        <f t="shared" si="599"/>
        <v>0.33333333333333331</v>
      </c>
      <c r="AT1095" s="2">
        <f t="shared" si="600"/>
        <v>0</v>
      </c>
      <c r="AU1095" s="2">
        <f t="shared" si="601"/>
        <v>0</v>
      </c>
      <c r="AV1095" s="2">
        <f t="shared" si="602"/>
        <v>0</v>
      </c>
      <c r="AW1095" s="2">
        <f t="shared" si="603"/>
        <v>0</v>
      </c>
      <c r="AX1095" s="2">
        <f t="shared" si="584"/>
        <v>0</v>
      </c>
      <c r="AY1095" s="2">
        <f t="shared" si="604"/>
        <v>0</v>
      </c>
      <c r="AZ1095" s="145" t="e">
        <f t="shared" si="605"/>
        <v>#N/A</v>
      </c>
      <c r="BA1095" s="145" t="e">
        <f t="shared" si="606"/>
        <v>#N/A</v>
      </c>
      <c r="BB1095" s="145">
        <f t="shared" si="607"/>
        <v>2.083333333333337E-2</v>
      </c>
      <c r="BC1095" s="2">
        <f>IF(AM1095,
  IF(AND(AL1095=$J$31,_xlfn.DAYS(AH1095,DATE(AI1095,1,1))&lt;7),
    MAX(0,EINSTELLUNGEN!$D$12+1-WEEKDAY(DATE(EINSTELLUNGEN!$D$9,EINSTELLUNGEN!$D$10,1),2)),
    IF(AL1095=$J$33,
      MIN(EINSTELLUNGEN!$D$12,WEEKDAY(DATE(EINSTELLUNGEN!$D$9,12,31),2)),
      EINSTELLUNGEN!$D$12
  )) - SUMIF(AL$50:AL$2500,"="&amp;AL1095,AX$50:AX$2500),
  0)</f>
        <v>3</v>
      </c>
      <c r="BD1095" s="2">
        <f t="shared" si="608"/>
        <v>0.33333333333333331</v>
      </c>
      <c r="BE1095" s="2">
        <f t="shared" si="609"/>
        <v>0</v>
      </c>
    </row>
    <row r="1096" spans="1:57" ht="10.5" customHeight="1">
      <c r="A1096" s="1" t="str">
        <f t="shared" ca="1" si="585"/>
        <v/>
      </c>
      <c r="B1096" s="1" t="str">
        <f t="shared" ca="1" si="586"/>
        <v/>
      </c>
      <c r="C1096" s="1" t="str">
        <f t="shared" ca="1" si="587"/>
        <v/>
      </c>
      <c r="D1096" s="1" t="str">
        <f t="shared" ca="1" si="588"/>
        <v/>
      </c>
      <c r="F1096" s="10"/>
      <c r="G1096" s="136" t="str">
        <f t="shared" si="589"/>
        <v/>
      </c>
      <c r="H1096" s="27"/>
      <c r="I1096" s="28"/>
      <c r="J1096" s="28"/>
      <c r="K1096" s="29"/>
      <c r="L1096" s="136"/>
      <c r="M1096" s="136"/>
      <c r="N1096" s="136"/>
      <c r="O1096" s="26" t="str">
        <f t="shared" si="590"/>
        <v/>
      </c>
      <c r="P1096" s="218" t="str">
        <f t="shared" si="591"/>
        <v/>
      </c>
      <c r="Q1096" s="26" t="str">
        <f t="shared" si="592"/>
        <v/>
      </c>
      <c r="R1096" s="22"/>
      <c r="S1096" s="99"/>
      <c r="T1096" s="10"/>
      <c r="U1096" s="229" t="str">
        <f t="shared" si="593"/>
        <v/>
      </c>
      <c r="V1096" s="230"/>
      <c r="W1096" s="230"/>
      <c r="X1096" s="230"/>
      <c r="Y1096" s="230"/>
      <c r="Z1096" s="22" t="str">
        <f>""</f>
        <v/>
      </c>
      <c r="AB1096" s="23" t="str">
        <f t="shared" si="594"/>
        <v/>
      </c>
      <c r="AC1096" s="2" t="b">
        <f>COUNT(Q1096:Q$2500)&gt;0</f>
        <v>0</v>
      </c>
      <c r="AD1096" s="2" t="b">
        <f t="shared" si="577"/>
        <v>0</v>
      </c>
      <c r="AE1096" s="2" t="b">
        <f t="shared" si="578"/>
        <v>0</v>
      </c>
      <c r="AF1096" s="2" t="b">
        <f t="shared" si="579"/>
        <v>0</v>
      </c>
      <c r="AG1096" s="2" t="b">
        <f>OR(
  AND(AC1096,NOT(AC1097)),
  AND(AF1096,WEEKDAY(AH1095,2)=EINSTELLUNGEN!$D$12),
  AND(AF1096,AH1096=$J$35)
)</f>
        <v>0</v>
      </c>
      <c r="AH1096" s="2">
        <f>IF(AE1096,AH1095+IF(WEEKDAY(AH1095+1,2)&lt;=EINSTELLUNGEN!$D$12,1,$J$36),AH1095)</f>
        <v>42020</v>
      </c>
      <c r="AI1096" s="2">
        <f t="shared" si="580"/>
        <v>2019</v>
      </c>
      <c r="AJ1096" s="2">
        <f t="shared" si="581"/>
        <v>201901</v>
      </c>
      <c r="AK1096" s="2">
        <f t="shared" si="582"/>
        <v>201901</v>
      </c>
      <c r="AL1096" s="2">
        <f t="shared" si="610"/>
        <v>201903</v>
      </c>
      <c r="AM1096" s="2" t="b">
        <f t="shared" si="583"/>
        <v>1</v>
      </c>
      <c r="AN1096" s="4" t="e">
        <f t="shared" si="595"/>
        <v>#N/A</v>
      </c>
      <c r="AO1096" s="4" t="e">
        <f t="shared" si="596"/>
        <v>#N/A</v>
      </c>
      <c r="AP1096" s="2" t="str">
        <f>IF(AD1096,
  IF(ISBLANK(H1096),
    AP1095,
    IF(LEN(H1096)=1,
      IF(OR(UPPER(H1096)="A",UPPER(H1096)="I"),
        EINSTELLUNGEN!$D$21,
        IF(OR(UPPER(H1096)="B",UPPER(H1096)="M"),
          EINSTELLUNGEN!$D$22,
          IF(OR(UPPER(H1096)="C",UPPER(H1096)="S"),
            EINSTELLUNGEN!$D$23,
            IF(UPPER(H1096)="D",
              EINSTELLUNGEN!$D$24,
              IF(UPPER(H1096)="E",
                EINSTELLUNGEN!$D$25,
                UPPER(H1096)))))),
      IF(ISNUMBER(H1096),
        EINSTELLUNGEN!$D$20&amp;H1096,
        UPPER(H1096)))),
  "")</f>
        <v/>
      </c>
      <c r="AQ1096" s="2" t="str">
        <f t="shared" si="597"/>
        <v/>
      </c>
      <c r="AR1096" s="2">
        <f t="shared" si="598"/>
        <v>0</v>
      </c>
      <c r="AS1096" s="145">
        <f t="shared" si="599"/>
        <v>0.33333333333333331</v>
      </c>
      <c r="AT1096" s="2">
        <f t="shared" si="600"/>
        <v>0</v>
      </c>
      <c r="AU1096" s="2">
        <f t="shared" si="601"/>
        <v>0</v>
      </c>
      <c r="AV1096" s="2">
        <f t="shared" si="602"/>
        <v>0</v>
      </c>
      <c r="AW1096" s="2">
        <f t="shared" si="603"/>
        <v>0</v>
      </c>
      <c r="AX1096" s="2">
        <f t="shared" si="584"/>
        <v>0</v>
      </c>
      <c r="AY1096" s="2">
        <f t="shared" si="604"/>
        <v>0</v>
      </c>
      <c r="AZ1096" s="145" t="e">
        <f t="shared" si="605"/>
        <v>#N/A</v>
      </c>
      <c r="BA1096" s="145" t="e">
        <f t="shared" si="606"/>
        <v>#N/A</v>
      </c>
      <c r="BB1096" s="145">
        <f t="shared" si="607"/>
        <v>2.083333333333337E-2</v>
      </c>
      <c r="BC1096" s="2">
        <f>IF(AM1096,
  IF(AND(AL1096=$J$31,_xlfn.DAYS(AH1096,DATE(AI1096,1,1))&lt;7),
    MAX(0,EINSTELLUNGEN!$D$12+1-WEEKDAY(DATE(EINSTELLUNGEN!$D$9,EINSTELLUNGEN!$D$10,1),2)),
    IF(AL1096=$J$33,
      MIN(EINSTELLUNGEN!$D$12,WEEKDAY(DATE(EINSTELLUNGEN!$D$9,12,31),2)),
      EINSTELLUNGEN!$D$12
  )) - SUMIF(AL$50:AL$2500,"="&amp;AL1096,AX$50:AX$2500),
  0)</f>
        <v>3</v>
      </c>
      <c r="BD1096" s="2">
        <f t="shared" si="608"/>
        <v>0.33333333333333331</v>
      </c>
      <c r="BE1096" s="2">
        <f t="shared" si="609"/>
        <v>0</v>
      </c>
    </row>
    <row r="1097" spans="1:57" ht="10.5" customHeight="1">
      <c r="A1097" s="1" t="str">
        <f t="shared" ca="1" si="585"/>
        <v/>
      </c>
      <c r="B1097" s="1" t="str">
        <f t="shared" ca="1" si="586"/>
        <v/>
      </c>
      <c r="C1097" s="1" t="str">
        <f t="shared" ca="1" si="587"/>
        <v/>
      </c>
      <c r="D1097" s="1" t="str">
        <f t="shared" ca="1" si="588"/>
        <v/>
      </c>
      <c r="F1097" s="10"/>
      <c r="G1097" s="136" t="str">
        <f t="shared" si="589"/>
        <v/>
      </c>
      <c r="H1097" s="27"/>
      <c r="I1097" s="28"/>
      <c r="J1097" s="28"/>
      <c r="K1097" s="29"/>
      <c r="L1097" s="136"/>
      <c r="M1097" s="136"/>
      <c r="N1097" s="136"/>
      <c r="O1097" s="26" t="str">
        <f t="shared" si="590"/>
        <v/>
      </c>
      <c r="P1097" s="218" t="str">
        <f t="shared" si="591"/>
        <v/>
      </c>
      <c r="Q1097" s="26" t="str">
        <f t="shared" si="592"/>
        <v/>
      </c>
      <c r="R1097" s="22"/>
      <c r="S1097" s="99"/>
      <c r="T1097" s="10"/>
      <c r="U1097" s="229" t="str">
        <f t="shared" si="593"/>
        <v/>
      </c>
      <c r="V1097" s="230"/>
      <c r="W1097" s="230"/>
      <c r="X1097" s="230"/>
      <c r="Y1097" s="230"/>
      <c r="Z1097" s="22" t="str">
        <f>""</f>
        <v/>
      </c>
      <c r="AB1097" s="23" t="str">
        <f t="shared" si="594"/>
        <v/>
      </c>
      <c r="AC1097" s="2" t="b">
        <f>COUNT(Q1097:Q$2500)&gt;0</f>
        <v>0</v>
      </c>
      <c r="AD1097" s="2" t="b">
        <f t="shared" si="577"/>
        <v>0</v>
      </c>
      <c r="AE1097" s="2" t="b">
        <f t="shared" si="578"/>
        <v>0</v>
      </c>
      <c r="AF1097" s="2" t="b">
        <f t="shared" si="579"/>
        <v>0</v>
      </c>
      <c r="AG1097" s="2" t="b">
        <f>OR(
  AND(AC1097,NOT(AC1098)),
  AND(AF1097,WEEKDAY(AH1096,2)=EINSTELLUNGEN!$D$12),
  AND(AF1097,AH1097=$J$35)
)</f>
        <v>0</v>
      </c>
      <c r="AH1097" s="2">
        <f>IF(AE1097,AH1096+IF(WEEKDAY(AH1096+1,2)&lt;=EINSTELLUNGEN!$D$12,1,$J$36),AH1096)</f>
        <v>42020</v>
      </c>
      <c r="AI1097" s="2">
        <f t="shared" si="580"/>
        <v>2019</v>
      </c>
      <c r="AJ1097" s="2">
        <f t="shared" si="581"/>
        <v>201901</v>
      </c>
      <c r="AK1097" s="2">
        <f t="shared" si="582"/>
        <v>201901</v>
      </c>
      <c r="AL1097" s="2">
        <f t="shared" si="610"/>
        <v>201903</v>
      </c>
      <c r="AM1097" s="2" t="b">
        <f t="shared" si="583"/>
        <v>1</v>
      </c>
      <c r="AN1097" s="4" t="e">
        <f t="shared" si="595"/>
        <v>#N/A</v>
      </c>
      <c r="AO1097" s="4" t="e">
        <f t="shared" si="596"/>
        <v>#N/A</v>
      </c>
      <c r="AP1097" s="2" t="str">
        <f>IF(AD1097,
  IF(ISBLANK(H1097),
    AP1096,
    IF(LEN(H1097)=1,
      IF(OR(UPPER(H1097)="A",UPPER(H1097)="I"),
        EINSTELLUNGEN!$D$21,
        IF(OR(UPPER(H1097)="B",UPPER(H1097)="M"),
          EINSTELLUNGEN!$D$22,
          IF(OR(UPPER(H1097)="C",UPPER(H1097)="S"),
            EINSTELLUNGEN!$D$23,
            IF(UPPER(H1097)="D",
              EINSTELLUNGEN!$D$24,
              IF(UPPER(H1097)="E",
                EINSTELLUNGEN!$D$25,
                UPPER(H1097)))))),
      IF(ISNUMBER(H1097),
        EINSTELLUNGEN!$D$20&amp;H1097,
        UPPER(H1097)))),
  "")</f>
        <v/>
      </c>
      <c r="AQ1097" s="2" t="str">
        <f t="shared" si="597"/>
        <v/>
      </c>
      <c r="AR1097" s="2">
        <f t="shared" si="598"/>
        <v>0</v>
      </c>
      <c r="AS1097" s="145">
        <f t="shared" si="599"/>
        <v>0.33333333333333331</v>
      </c>
      <c r="AT1097" s="2">
        <f t="shared" si="600"/>
        <v>0</v>
      </c>
      <c r="AU1097" s="2">
        <f t="shared" si="601"/>
        <v>0</v>
      </c>
      <c r="AV1097" s="2">
        <f t="shared" si="602"/>
        <v>0</v>
      </c>
      <c r="AW1097" s="2">
        <f t="shared" si="603"/>
        <v>0</v>
      </c>
      <c r="AX1097" s="2">
        <f t="shared" si="584"/>
        <v>0</v>
      </c>
      <c r="AY1097" s="2">
        <f t="shared" si="604"/>
        <v>0</v>
      </c>
      <c r="AZ1097" s="145" t="e">
        <f t="shared" si="605"/>
        <v>#N/A</v>
      </c>
      <c r="BA1097" s="145" t="e">
        <f t="shared" si="606"/>
        <v>#N/A</v>
      </c>
      <c r="BB1097" s="145">
        <f t="shared" si="607"/>
        <v>2.083333333333337E-2</v>
      </c>
      <c r="BC1097" s="2">
        <f>IF(AM1097,
  IF(AND(AL1097=$J$31,_xlfn.DAYS(AH1097,DATE(AI1097,1,1))&lt;7),
    MAX(0,EINSTELLUNGEN!$D$12+1-WEEKDAY(DATE(EINSTELLUNGEN!$D$9,EINSTELLUNGEN!$D$10,1),2)),
    IF(AL1097=$J$33,
      MIN(EINSTELLUNGEN!$D$12,WEEKDAY(DATE(EINSTELLUNGEN!$D$9,12,31),2)),
      EINSTELLUNGEN!$D$12
  )) - SUMIF(AL$50:AL$2500,"="&amp;AL1097,AX$50:AX$2500),
  0)</f>
        <v>3</v>
      </c>
      <c r="BD1097" s="2">
        <f t="shared" si="608"/>
        <v>0.33333333333333331</v>
      </c>
      <c r="BE1097" s="2">
        <f t="shared" si="609"/>
        <v>0</v>
      </c>
    </row>
    <row r="1098" spans="1:57" ht="10.5" customHeight="1">
      <c r="A1098" s="1" t="str">
        <f t="shared" ca="1" si="585"/>
        <v/>
      </c>
      <c r="B1098" s="1" t="str">
        <f t="shared" ca="1" si="586"/>
        <v/>
      </c>
      <c r="C1098" s="1" t="str">
        <f t="shared" ca="1" si="587"/>
        <v/>
      </c>
      <c r="D1098" s="1" t="str">
        <f t="shared" ca="1" si="588"/>
        <v/>
      </c>
      <c r="F1098" s="10"/>
      <c r="G1098" s="136" t="str">
        <f t="shared" si="589"/>
        <v/>
      </c>
      <c r="H1098" s="27"/>
      <c r="I1098" s="28"/>
      <c r="J1098" s="28"/>
      <c r="K1098" s="29"/>
      <c r="L1098" s="136"/>
      <c r="M1098" s="136"/>
      <c r="N1098" s="136"/>
      <c r="O1098" s="26" t="str">
        <f t="shared" si="590"/>
        <v/>
      </c>
      <c r="P1098" s="218" t="str">
        <f t="shared" si="591"/>
        <v/>
      </c>
      <c r="Q1098" s="26" t="str">
        <f t="shared" si="592"/>
        <v/>
      </c>
      <c r="R1098" s="22"/>
      <c r="S1098" s="99"/>
      <c r="T1098" s="10"/>
      <c r="U1098" s="229" t="str">
        <f t="shared" si="593"/>
        <v/>
      </c>
      <c r="V1098" s="230"/>
      <c r="W1098" s="230"/>
      <c r="X1098" s="230"/>
      <c r="Y1098" s="230"/>
      <c r="Z1098" s="22" t="str">
        <f>""</f>
        <v/>
      </c>
      <c r="AB1098" s="23" t="str">
        <f t="shared" si="594"/>
        <v/>
      </c>
      <c r="AC1098" s="2" t="b">
        <f>COUNT(Q1098:Q$2500)&gt;0</f>
        <v>0</v>
      </c>
      <c r="AD1098" s="2" t="b">
        <f t="shared" si="577"/>
        <v>0</v>
      </c>
      <c r="AE1098" s="2" t="b">
        <f t="shared" si="578"/>
        <v>0</v>
      </c>
      <c r="AF1098" s="2" t="b">
        <f t="shared" si="579"/>
        <v>0</v>
      </c>
      <c r="AG1098" s="2" t="b">
        <f>OR(
  AND(AC1098,NOT(AC1099)),
  AND(AF1098,WEEKDAY(AH1097,2)=EINSTELLUNGEN!$D$12),
  AND(AF1098,AH1098=$J$35)
)</f>
        <v>0</v>
      </c>
      <c r="AH1098" s="2">
        <f>IF(AE1098,AH1097+IF(WEEKDAY(AH1097+1,2)&lt;=EINSTELLUNGEN!$D$12,1,$J$36),AH1097)</f>
        <v>42020</v>
      </c>
      <c r="AI1098" s="2">
        <f t="shared" si="580"/>
        <v>2019</v>
      </c>
      <c r="AJ1098" s="2">
        <f t="shared" si="581"/>
        <v>201901</v>
      </c>
      <c r="AK1098" s="2">
        <f t="shared" si="582"/>
        <v>201901</v>
      </c>
      <c r="AL1098" s="2">
        <f t="shared" si="610"/>
        <v>201903</v>
      </c>
      <c r="AM1098" s="2" t="b">
        <f t="shared" si="583"/>
        <v>1</v>
      </c>
      <c r="AN1098" s="4" t="e">
        <f t="shared" si="595"/>
        <v>#N/A</v>
      </c>
      <c r="AO1098" s="4" t="e">
        <f t="shared" si="596"/>
        <v>#N/A</v>
      </c>
      <c r="AP1098" s="2" t="str">
        <f>IF(AD1098,
  IF(ISBLANK(H1098),
    AP1097,
    IF(LEN(H1098)=1,
      IF(OR(UPPER(H1098)="A",UPPER(H1098)="I"),
        EINSTELLUNGEN!$D$21,
        IF(OR(UPPER(H1098)="B",UPPER(H1098)="M"),
          EINSTELLUNGEN!$D$22,
          IF(OR(UPPER(H1098)="C",UPPER(H1098)="S"),
            EINSTELLUNGEN!$D$23,
            IF(UPPER(H1098)="D",
              EINSTELLUNGEN!$D$24,
              IF(UPPER(H1098)="E",
                EINSTELLUNGEN!$D$25,
                UPPER(H1098)))))),
      IF(ISNUMBER(H1098),
        EINSTELLUNGEN!$D$20&amp;H1098,
        UPPER(H1098)))),
  "")</f>
        <v/>
      </c>
      <c r="AQ1098" s="2" t="str">
        <f t="shared" si="597"/>
        <v/>
      </c>
      <c r="AR1098" s="2">
        <f t="shared" si="598"/>
        <v>0</v>
      </c>
      <c r="AS1098" s="145">
        <f t="shared" si="599"/>
        <v>0.33333333333333331</v>
      </c>
      <c r="AT1098" s="2">
        <f t="shared" si="600"/>
        <v>0</v>
      </c>
      <c r="AU1098" s="2">
        <f t="shared" si="601"/>
        <v>0</v>
      </c>
      <c r="AV1098" s="2">
        <f t="shared" si="602"/>
        <v>0</v>
      </c>
      <c r="AW1098" s="2">
        <f t="shared" si="603"/>
        <v>0</v>
      </c>
      <c r="AX1098" s="2">
        <f t="shared" si="584"/>
        <v>0</v>
      </c>
      <c r="AY1098" s="2">
        <f t="shared" si="604"/>
        <v>0</v>
      </c>
      <c r="AZ1098" s="145" t="e">
        <f t="shared" si="605"/>
        <v>#N/A</v>
      </c>
      <c r="BA1098" s="145" t="e">
        <f t="shared" si="606"/>
        <v>#N/A</v>
      </c>
      <c r="BB1098" s="145">
        <f t="shared" si="607"/>
        <v>2.083333333333337E-2</v>
      </c>
      <c r="BC1098" s="2">
        <f>IF(AM1098,
  IF(AND(AL1098=$J$31,_xlfn.DAYS(AH1098,DATE(AI1098,1,1))&lt;7),
    MAX(0,EINSTELLUNGEN!$D$12+1-WEEKDAY(DATE(EINSTELLUNGEN!$D$9,EINSTELLUNGEN!$D$10,1),2)),
    IF(AL1098=$J$33,
      MIN(EINSTELLUNGEN!$D$12,WEEKDAY(DATE(EINSTELLUNGEN!$D$9,12,31),2)),
      EINSTELLUNGEN!$D$12
  )) - SUMIF(AL$50:AL$2500,"="&amp;AL1098,AX$50:AX$2500),
  0)</f>
        <v>3</v>
      </c>
      <c r="BD1098" s="2">
        <f t="shared" si="608"/>
        <v>0.33333333333333331</v>
      </c>
      <c r="BE1098" s="2">
        <f t="shared" si="609"/>
        <v>0</v>
      </c>
    </row>
    <row r="1099" spans="1:57" ht="10.5" customHeight="1">
      <c r="A1099" s="1" t="str">
        <f t="shared" ca="1" si="585"/>
        <v/>
      </c>
      <c r="B1099" s="1" t="str">
        <f t="shared" ca="1" si="586"/>
        <v/>
      </c>
      <c r="C1099" s="1" t="str">
        <f t="shared" ca="1" si="587"/>
        <v/>
      </c>
      <c r="D1099" s="1" t="str">
        <f t="shared" ca="1" si="588"/>
        <v/>
      </c>
      <c r="F1099" s="10"/>
      <c r="G1099" s="136" t="str">
        <f t="shared" si="589"/>
        <v/>
      </c>
      <c r="H1099" s="27"/>
      <c r="I1099" s="28"/>
      <c r="J1099" s="28"/>
      <c r="K1099" s="29"/>
      <c r="L1099" s="136"/>
      <c r="M1099" s="136"/>
      <c r="N1099" s="136"/>
      <c r="O1099" s="26" t="str">
        <f t="shared" si="590"/>
        <v/>
      </c>
      <c r="P1099" s="218" t="str">
        <f t="shared" si="591"/>
        <v/>
      </c>
      <c r="Q1099" s="26" t="str">
        <f t="shared" si="592"/>
        <v/>
      </c>
      <c r="R1099" s="22"/>
      <c r="S1099" s="99"/>
      <c r="T1099" s="10"/>
      <c r="U1099" s="229" t="str">
        <f t="shared" si="593"/>
        <v/>
      </c>
      <c r="V1099" s="230"/>
      <c r="W1099" s="230"/>
      <c r="X1099" s="230"/>
      <c r="Y1099" s="230"/>
      <c r="Z1099" s="22" t="str">
        <f>""</f>
        <v/>
      </c>
      <c r="AB1099" s="23" t="str">
        <f t="shared" si="594"/>
        <v/>
      </c>
      <c r="AC1099" s="2" t="b">
        <f>COUNT(Q1099:Q$2500)&gt;0</f>
        <v>0</v>
      </c>
      <c r="AD1099" s="2" t="b">
        <f t="shared" si="577"/>
        <v>0</v>
      </c>
      <c r="AE1099" s="2" t="b">
        <f t="shared" si="578"/>
        <v>0</v>
      </c>
      <c r="AF1099" s="2" t="b">
        <f t="shared" si="579"/>
        <v>0</v>
      </c>
      <c r="AG1099" s="2" t="b">
        <f>OR(
  AND(AC1099,NOT(AC1100)),
  AND(AF1099,WEEKDAY(AH1098,2)=EINSTELLUNGEN!$D$12),
  AND(AF1099,AH1099=$J$35)
)</f>
        <v>0</v>
      </c>
      <c r="AH1099" s="2">
        <f>IF(AE1099,AH1098+IF(WEEKDAY(AH1098+1,2)&lt;=EINSTELLUNGEN!$D$12,1,$J$36),AH1098)</f>
        <v>42020</v>
      </c>
      <c r="AI1099" s="2">
        <f t="shared" si="580"/>
        <v>2019</v>
      </c>
      <c r="AJ1099" s="2">
        <f t="shared" si="581"/>
        <v>201901</v>
      </c>
      <c r="AK1099" s="2">
        <f t="shared" si="582"/>
        <v>201901</v>
      </c>
      <c r="AL1099" s="2">
        <f t="shared" si="610"/>
        <v>201903</v>
      </c>
      <c r="AM1099" s="2" t="b">
        <f t="shared" si="583"/>
        <v>1</v>
      </c>
      <c r="AN1099" s="4" t="e">
        <f t="shared" si="595"/>
        <v>#N/A</v>
      </c>
      <c r="AO1099" s="4" t="e">
        <f t="shared" si="596"/>
        <v>#N/A</v>
      </c>
      <c r="AP1099" s="2" t="str">
        <f>IF(AD1099,
  IF(ISBLANK(H1099),
    AP1098,
    IF(LEN(H1099)=1,
      IF(OR(UPPER(H1099)="A",UPPER(H1099)="I"),
        EINSTELLUNGEN!$D$21,
        IF(OR(UPPER(H1099)="B",UPPER(H1099)="M"),
          EINSTELLUNGEN!$D$22,
          IF(OR(UPPER(H1099)="C",UPPER(H1099)="S"),
            EINSTELLUNGEN!$D$23,
            IF(UPPER(H1099)="D",
              EINSTELLUNGEN!$D$24,
              IF(UPPER(H1099)="E",
                EINSTELLUNGEN!$D$25,
                UPPER(H1099)))))),
      IF(ISNUMBER(H1099),
        EINSTELLUNGEN!$D$20&amp;H1099,
        UPPER(H1099)))),
  "")</f>
        <v/>
      </c>
      <c r="AQ1099" s="2" t="str">
        <f t="shared" si="597"/>
        <v/>
      </c>
      <c r="AR1099" s="2">
        <f t="shared" si="598"/>
        <v>0</v>
      </c>
      <c r="AS1099" s="145">
        <f t="shared" si="599"/>
        <v>0.33333333333333331</v>
      </c>
      <c r="AT1099" s="2">
        <f t="shared" si="600"/>
        <v>0</v>
      </c>
      <c r="AU1099" s="2">
        <f t="shared" si="601"/>
        <v>0</v>
      </c>
      <c r="AV1099" s="2">
        <f t="shared" si="602"/>
        <v>0</v>
      </c>
      <c r="AW1099" s="2">
        <f t="shared" si="603"/>
        <v>0</v>
      </c>
      <c r="AX1099" s="2">
        <f t="shared" si="584"/>
        <v>0</v>
      </c>
      <c r="AY1099" s="2">
        <f t="shared" si="604"/>
        <v>0</v>
      </c>
      <c r="AZ1099" s="145" t="e">
        <f t="shared" si="605"/>
        <v>#N/A</v>
      </c>
      <c r="BA1099" s="145" t="e">
        <f t="shared" si="606"/>
        <v>#N/A</v>
      </c>
      <c r="BB1099" s="145">
        <f t="shared" si="607"/>
        <v>2.083333333333337E-2</v>
      </c>
      <c r="BC1099" s="2">
        <f>IF(AM1099,
  IF(AND(AL1099=$J$31,_xlfn.DAYS(AH1099,DATE(AI1099,1,1))&lt;7),
    MAX(0,EINSTELLUNGEN!$D$12+1-WEEKDAY(DATE(EINSTELLUNGEN!$D$9,EINSTELLUNGEN!$D$10,1),2)),
    IF(AL1099=$J$33,
      MIN(EINSTELLUNGEN!$D$12,WEEKDAY(DATE(EINSTELLUNGEN!$D$9,12,31),2)),
      EINSTELLUNGEN!$D$12
  )) - SUMIF(AL$50:AL$2500,"="&amp;AL1099,AX$50:AX$2500),
  0)</f>
        <v>3</v>
      </c>
      <c r="BD1099" s="2">
        <f t="shared" si="608"/>
        <v>0.33333333333333331</v>
      </c>
      <c r="BE1099" s="2">
        <f t="shared" si="609"/>
        <v>0</v>
      </c>
    </row>
    <row r="1100" spans="1:57" ht="10.5" customHeight="1">
      <c r="A1100" s="1" t="str">
        <f t="shared" ca="1" si="585"/>
        <v/>
      </c>
      <c r="B1100" s="1" t="str">
        <f t="shared" ca="1" si="586"/>
        <v/>
      </c>
      <c r="C1100" s="1" t="str">
        <f t="shared" ca="1" si="587"/>
        <v/>
      </c>
      <c r="D1100" s="1" t="str">
        <f t="shared" ca="1" si="588"/>
        <v/>
      </c>
      <c r="F1100" s="10"/>
      <c r="G1100" s="136" t="str">
        <f t="shared" si="589"/>
        <v/>
      </c>
      <c r="H1100" s="27"/>
      <c r="I1100" s="28"/>
      <c r="J1100" s="28"/>
      <c r="K1100" s="29"/>
      <c r="L1100" s="136"/>
      <c r="M1100" s="136"/>
      <c r="N1100" s="136"/>
      <c r="O1100" s="26" t="str">
        <f t="shared" si="590"/>
        <v/>
      </c>
      <c r="P1100" s="218" t="str">
        <f t="shared" si="591"/>
        <v/>
      </c>
      <c r="Q1100" s="26" t="str">
        <f t="shared" si="592"/>
        <v/>
      </c>
      <c r="R1100" s="22"/>
      <c r="S1100" s="99"/>
      <c r="T1100" s="10"/>
      <c r="U1100" s="229" t="str">
        <f t="shared" si="593"/>
        <v/>
      </c>
      <c r="V1100" s="230"/>
      <c r="W1100" s="230"/>
      <c r="X1100" s="230"/>
      <c r="Y1100" s="230"/>
      <c r="Z1100" s="22" t="str">
        <f>""</f>
        <v/>
      </c>
      <c r="AB1100" s="23" t="str">
        <f t="shared" si="594"/>
        <v/>
      </c>
      <c r="AC1100" s="2" t="b">
        <f>COUNT(Q1100:Q$2500)&gt;0</f>
        <v>0</v>
      </c>
      <c r="AD1100" s="2" t="b">
        <f t="shared" si="577"/>
        <v>0</v>
      </c>
      <c r="AE1100" s="2" t="b">
        <f t="shared" si="578"/>
        <v>0</v>
      </c>
      <c r="AF1100" s="2" t="b">
        <f t="shared" si="579"/>
        <v>0</v>
      </c>
      <c r="AG1100" s="2" t="b">
        <f>OR(
  AND(AC1100,NOT(AC1101)),
  AND(AF1100,WEEKDAY(AH1099,2)=EINSTELLUNGEN!$D$12),
  AND(AF1100,AH1100=$J$35)
)</f>
        <v>0</v>
      </c>
      <c r="AH1100" s="2">
        <f>IF(AE1100,AH1099+IF(WEEKDAY(AH1099+1,2)&lt;=EINSTELLUNGEN!$D$12,1,$J$36),AH1099)</f>
        <v>42020</v>
      </c>
      <c r="AI1100" s="2">
        <f t="shared" si="580"/>
        <v>2019</v>
      </c>
      <c r="AJ1100" s="2">
        <f t="shared" si="581"/>
        <v>201901</v>
      </c>
      <c r="AK1100" s="2">
        <f t="shared" si="582"/>
        <v>201901</v>
      </c>
      <c r="AL1100" s="2">
        <f t="shared" si="610"/>
        <v>201903</v>
      </c>
      <c r="AM1100" s="2" t="b">
        <f t="shared" si="583"/>
        <v>1</v>
      </c>
      <c r="AN1100" s="4" t="e">
        <f t="shared" si="595"/>
        <v>#N/A</v>
      </c>
      <c r="AO1100" s="4" t="e">
        <f t="shared" si="596"/>
        <v>#N/A</v>
      </c>
      <c r="AP1100" s="2" t="str">
        <f>IF(AD1100,
  IF(ISBLANK(H1100),
    AP1099,
    IF(LEN(H1100)=1,
      IF(OR(UPPER(H1100)="A",UPPER(H1100)="I"),
        EINSTELLUNGEN!$D$21,
        IF(OR(UPPER(H1100)="B",UPPER(H1100)="M"),
          EINSTELLUNGEN!$D$22,
          IF(OR(UPPER(H1100)="C",UPPER(H1100)="S"),
            EINSTELLUNGEN!$D$23,
            IF(UPPER(H1100)="D",
              EINSTELLUNGEN!$D$24,
              IF(UPPER(H1100)="E",
                EINSTELLUNGEN!$D$25,
                UPPER(H1100)))))),
      IF(ISNUMBER(H1100),
        EINSTELLUNGEN!$D$20&amp;H1100,
        UPPER(H1100)))),
  "")</f>
        <v/>
      </c>
      <c r="AQ1100" s="2" t="str">
        <f t="shared" si="597"/>
        <v/>
      </c>
      <c r="AR1100" s="2">
        <f t="shared" si="598"/>
        <v>0</v>
      </c>
      <c r="AS1100" s="145">
        <f t="shared" si="599"/>
        <v>0.33333333333333331</v>
      </c>
      <c r="AT1100" s="2">
        <f t="shared" si="600"/>
        <v>0</v>
      </c>
      <c r="AU1100" s="2">
        <f t="shared" si="601"/>
        <v>0</v>
      </c>
      <c r="AV1100" s="2">
        <f t="shared" si="602"/>
        <v>0</v>
      </c>
      <c r="AW1100" s="2">
        <f t="shared" si="603"/>
        <v>0</v>
      </c>
      <c r="AX1100" s="2">
        <f t="shared" si="584"/>
        <v>0</v>
      </c>
      <c r="AY1100" s="2">
        <f t="shared" si="604"/>
        <v>0</v>
      </c>
      <c r="AZ1100" s="145" t="e">
        <f t="shared" si="605"/>
        <v>#N/A</v>
      </c>
      <c r="BA1100" s="145" t="e">
        <f t="shared" si="606"/>
        <v>#N/A</v>
      </c>
      <c r="BB1100" s="145">
        <f t="shared" si="607"/>
        <v>2.083333333333337E-2</v>
      </c>
      <c r="BC1100" s="2">
        <f>IF(AM1100,
  IF(AND(AL1100=$J$31,_xlfn.DAYS(AH1100,DATE(AI1100,1,1))&lt;7),
    MAX(0,EINSTELLUNGEN!$D$12+1-WEEKDAY(DATE(EINSTELLUNGEN!$D$9,EINSTELLUNGEN!$D$10,1),2)),
    IF(AL1100=$J$33,
      MIN(EINSTELLUNGEN!$D$12,WEEKDAY(DATE(EINSTELLUNGEN!$D$9,12,31),2)),
      EINSTELLUNGEN!$D$12
  )) - SUMIF(AL$50:AL$2500,"="&amp;AL1100,AX$50:AX$2500),
  0)</f>
        <v>3</v>
      </c>
      <c r="BD1100" s="2">
        <f t="shared" si="608"/>
        <v>0.33333333333333331</v>
      </c>
      <c r="BE1100" s="2">
        <f t="shared" si="609"/>
        <v>0</v>
      </c>
    </row>
    <row r="1101" spans="1:57" ht="10.5" customHeight="1">
      <c r="A1101" s="1" t="str">
        <f t="shared" ca="1" si="585"/>
        <v/>
      </c>
      <c r="B1101" s="1" t="str">
        <f t="shared" ca="1" si="586"/>
        <v/>
      </c>
      <c r="C1101" s="1" t="str">
        <f t="shared" ca="1" si="587"/>
        <v/>
      </c>
      <c r="D1101" s="1" t="str">
        <f t="shared" ca="1" si="588"/>
        <v/>
      </c>
      <c r="F1101" s="10"/>
      <c r="G1101" s="136" t="str">
        <f t="shared" si="589"/>
        <v/>
      </c>
      <c r="H1101" s="27"/>
      <c r="I1101" s="28"/>
      <c r="J1101" s="28"/>
      <c r="K1101" s="29"/>
      <c r="L1101" s="136"/>
      <c r="M1101" s="136"/>
      <c r="N1101" s="136"/>
      <c r="O1101" s="26" t="str">
        <f t="shared" si="590"/>
        <v/>
      </c>
      <c r="P1101" s="218" t="str">
        <f t="shared" si="591"/>
        <v/>
      </c>
      <c r="Q1101" s="26" t="str">
        <f t="shared" si="592"/>
        <v/>
      </c>
      <c r="R1101" s="22"/>
      <c r="S1101" s="99"/>
      <c r="T1101" s="10"/>
      <c r="U1101" s="229" t="str">
        <f t="shared" si="593"/>
        <v/>
      </c>
      <c r="V1101" s="230"/>
      <c r="W1101" s="230"/>
      <c r="X1101" s="230"/>
      <c r="Y1101" s="230"/>
      <c r="Z1101" s="22" t="str">
        <f>""</f>
        <v/>
      </c>
      <c r="AB1101" s="23" t="str">
        <f t="shared" si="594"/>
        <v/>
      </c>
      <c r="AC1101" s="2" t="b">
        <f>COUNT(Q1101:Q$2500)&gt;0</f>
        <v>0</v>
      </c>
      <c r="AD1101" s="2" t="b">
        <f t="shared" si="577"/>
        <v>0</v>
      </c>
      <c r="AE1101" s="2" t="b">
        <f t="shared" si="578"/>
        <v>0</v>
      </c>
      <c r="AF1101" s="2" t="b">
        <f t="shared" si="579"/>
        <v>0</v>
      </c>
      <c r="AG1101" s="2" t="b">
        <f>OR(
  AND(AC1101,NOT(AC1102)),
  AND(AF1101,WEEKDAY(AH1100,2)=EINSTELLUNGEN!$D$12),
  AND(AF1101,AH1101=$J$35)
)</f>
        <v>0</v>
      </c>
      <c r="AH1101" s="2">
        <f>IF(AE1101,AH1100+IF(WEEKDAY(AH1100+1,2)&lt;=EINSTELLUNGEN!$D$12,1,$J$36),AH1100)</f>
        <v>42020</v>
      </c>
      <c r="AI1101" s="2">
        <f t="shared" si="580"/>
        <v>2019</v>
      </c>
      <c r="AJ1101" s="2">
        <f t="shared" si="581"/>
        <v>201901</v>
      </c>
      <c r="AK1101" s="2">
        <f t="shared" si="582"/>
        <v>201901</v>
      </c>
      <c r="AL1101" s="2">
        <f t="shared" si="610"/>
        <v>201903</v>
      </c>
      <c r="AM1101" s="2" t="b">
        <f t="shared" si="583"/>
        <v>1</v>
      </c>
      <c r="AN1101" s="4" t="e">
        <f t="shared" si="595"/>
        <v>#N/A</v>
      </c>
      <c r="AO1101" s="4" t="e">
        <f t="shared" si="596"/>
        <v>#N/A</v>
      </c>
      <c r="AP1101" s="2" t="str">
        <f>IF(AD1101,
  IF(ISBLANK(H1101),
    AP1100,
    IF(LEN(H1101)=1,
      IF(OR(UPPER(H1101)="A",UPPER(H1101)="I"),
        EINSTELLUNGEN!$D$21,
        IF(OR(UPPER(H1101)="B",UPPER(H1101)="M"),
          EINSTELLUNGEN!$D$22,
          IF(OR(UPPER(H1101)="C",UPPER(H1101)="S"),
            EINSTELLUNGEN!$D$23,
            IF(UPPER(H1101)="D",
              EINSTELLUNGEN!$D$24,
              IF(UPPER(H1101)="E",
                EINSTELLUNGEN!$D$25,
                UPPER(H1101)))))),
      IF(ISNUMBER(H1101),
        EINSTELLUNGEN!$D$20&amp;H1101,
        UPPER(H1101)))),
  "")</f>
        <v/>
      </c>
      <c r="AQ1101" s="2" t="str">
        <f t="shared" si="597"/>
        <v/>
      </c>
      <c r="AR1101" s="2">
        <f t="shared" si="598"/>
        <v>0</v>
      </c>
      <c r="AS1101" s="145">
        <f t="shared" si="599"/>
        <v>0.33333333333333331</v>
      </c>
      <c r="AT1101" s="2">
        <f t="shared" si="600"/>
        <v>0</v>
      </c>
      <c r="AU1101" s="2">
        <f t="shared" si="601"/>
        <v>0</v>
      </c>
      <c r="AV1101" s="2">
        <f t="shared" si="602"/>
        <v>0</v>
      </c>
      <c r="AW1101" s="2">
        <f t="shared" si="603"/>
        <v>0</v>
      </c>
      <c r="AX1101" s="2">
        <f t="shared" si="584"/>
        <v>0</v>
      </c>
      <c r="AY1101" s="2">
        <f t="shared" si="604"/>
        <v>0</v>
      </c>
      <c r="AZ1101" s="145" t="e">
        <f t="shared" si="605"/>
        <v>#N/A</v>
      </c>
      <c r="BA1101" s="145" t="e">
        <f t="shared" si="606"/>
        <v>#N/A</v>
      </c>
      <c r="BB1101" s="145">
        <f t="shared" si="607"/>
        <v>2.083333333333337E-2</v>
      </c>
      <c r="BC1101" s="2">
        <f>IF(AM1101,
  IF(AND(AL1101=$J$31,_xlfn.DAYS(AH1101,DATE(AI1101,1,1))&lt;7),
    MAX(0,EINSTELLUNGEN!$D$12+1-WEEKDAY(DATE(EINSTELLUNGEN!$D$9,EINSTELLUNGEN!$D$10,1),2)),
    IF(AL1101=$J$33,
      MIN(EINSTELLUNGEN!$D$12,WEEKDAY(DATE(EINSTELLUNGEN!$D$9,12,31),2)),
      EINSTELLUNGEN!$D$12
  )) - SUMIF(AL$50:AL$2500,"="&amp;AL1101,AX$50:AX$2500),
  0)</f>
        <v>3</v>
      </c>
      <c r="BD1101" s="2">
        <f t="shared" si="608"/>
        <v>0.33333333333333331</v>
      </c>
      <c r="BE1101" s="2">
        <f t="shared" si="609"/>
        <v>0</v>
      </c>
    </row>
    <row r="1102" spans="1:57" ht="10.5" customHeight="1">
      <c r="A1102" s="1" t="str">
        <f t="shared" ca="1" si="585"/>
        <v/>
      </c>
      <c r="B1102" s="1" t="str">
        <f t="shared" ca="1" si="586"/>
        <v/>
      </c>
      <c r="C1102" s="1" t="str">
        <f t="shared" ca="1" si="587"/>
        <v/>
      </c>
      <c r="D1102" s="1" t="str">
        <f t="shared" ca="1" si="588"/>
        <v/>
      </c>
      <c r="F1102" s="10"/>
      <c r="G1102" s="136" t="str">
        <f t="shared" si="589"/>
        <v/>
      </c>
      <c r="H1102" s="27"/>
      <c r="I1102" s="28"/>
      <c r="J1102" s="28"/>
      <c r="K1102" s="29"/>
      <c r="L1102" s="136"/>
      <c r="M1102" s="136"/>
      <c r="N1102" s="136"/>
      <c r="O1102" s="26" t="str">
        <f t="shared" si="590"/>
        <v/>
      </c>
      <c r="P1102" s="218" t="str">
        <f t="shared" si="591"/>
        <v/>
      </c>
      <c r="Q1102" s="26" t="str">
        <f t="shared" si="592"/>
        <v/>
      </c>
      <c r="R1102" s="22"/>
      <c r="S1102" s="99"/>
      <c r="T1102" s="10"/>
      <c r="U1102" s="229" t="str">
        <f t="shared" si="593"/>
        <v/>
      </c>
      <c r="V1102" s="230"/>
      <c r="W1102" s="230"/>
      <c r="X1102" s="230"/>
      <c r="Y1102" s="230"/>
      <c r="Z1102" s="22" t="str">
        <f>""</f>
        <v/>
      </c>
      <c r="AB1102" s="23" t="str">
        <f t="shared" si="594"/>
        <v/>
      </c>
      <c r="AC1102" s="2" t="b">
        <f>COUNT(Q1102:Q$2500)&gt;0</f>
        <v>0</v>
      </c>
      <c r="AD1102" s="2" t="b">
        <f t="shared" si="577"/>
        <v>0</v>
      </c>
      <c r="AE1102" s="2" t="b">
        <f t="shared" si="578"/>
        <v>0</v>
      </c>
      <c r="AF1102" s="2" t="b">
        <f t="shared" si="579"/>
        <v>0</v>
      </c>
      <c r="AG1102" s="2" t="b">
        <f>OR(
  AND(AC1102,NOT(AC1103)),
  AND(AF1102,WEEKDAY(AH1101,2)=EINSTELLUNGEN!$D$12),
  AND(AF1102,AH1102=$J$35)
)</f>
        <v>0</v>
      </c>
      <c r="AH1102" s="2">
        <f>IF(AE1102,AH1101+IF(WEEKDAY(AH1101+1,2)&lt;=EINSTELLUNGEN!$D$12,1,$J$36),AH1101)</f>
        <v>42020</v>
      </c>
      <c r="AI1102" s="2">
        <f t="shared" si="580"/>
        <v>2019</v>
      </c>
      <c r="AJ1102" s="2">
        <f t="shared" si="581"/>
        <v>201901</v>
      </c>
      <c r="AK1102" s="2">
        <f t="shared" si="582"/>
        <v>201901</v>
      </c>
      <c r="AL1102" s="2">
        <f t="shared" si="610"/>
        <v>201903</v>
      </c>
      <c r="AM1102" s="2" t="b">
        <f t="shared" si="583"/>
        <v>1</v>
      </c>
      <c r="AN1102" s="4" t="e">
        <f t="shared" si="595"/>
        <v>#N/A</v>
      </c>
      <c r="AO1102" s="4" t="e">
        <f t="shared" si="596"/>
        <v>#N/A</v>
      </c>
      <c r="AP1102" s="2" t="str">
        <f>IF(AD1102,
  IF(ISBLANK(H1102),
    AP1101,
    IF(LEN(H1102)=1,
      IF(OR(UPPER(H1102)="A",UPPER(H1102)="I"),
        EINSTELLUNGEN!$D$21,
        IF(OR(UPPER(H1102)="B",UPPER(H1102)="M"),
          EINSTELLUNGEN!$D$22,
          IF(OR(UPPER(H1102)="C",UPPER(H1102)="S"),
            EINSTELLUNGEN!$D$23,
            IF(UPPER(H1102)="D",
              EINSTELLUNGEN!$D$24,
              IF(UPPER(H1102)="E",
                EINSTELLUNGEN!$D$25,
                UPPER(H1102)))))),
      IF(ISNUMBER(H1102),
        EINSTELLUNGEN!$D$20&amp;H1102,
        UPPER(H1102)))),
  "")</f>
        <v/>
      </c>
      <c r="AQ1102" s="2" t="str">
        <f t="shared" si="597"/>
        <v/>
      </c>
      <c r="AR1102" s="2">
        <f t="shared" si="598"/>
        <v>0</v>
      </c>
      <c r="AS1102" s="145">
        <f t="shared" si="599"/>
        <v>0.33333333333333331</v>
      </c>
      <c r="AT1102" s="2">
        <f t="shared" si="600"/>
        <v>0</v>
      </c>
      <c r="AU1102" s="2">
        <f t="shared" si="601"/>
        <v>0</v>
      </c>
      <c r="AV1102" s="2">
        <f t="shared" si="602"/>
        <v>0</v>
      </c>
      <c r="AW1102" s="2">
        <f t="shared" si="603"/>
        <v>0</v>
      </c>
      <c r="AX1102" s="2">
        <f t="shared" si="584"/>
        <v>0</v>
      </c>
      <c r="AY1102" s="2">
        <f t="shared" si="604"/>
        <v>0</v>
      </c>
      <c r="AZ1102" s="145" t="e">
        <f t="shared" si="605"/>
        <v>#N/A</v>
      </c>
      <c r="BA1102" s="145" t="e">
        <f t="shared" si="606"/>
        <v>#N/A</v>
      </c>
      <c r="BB1102" s="145">
        <f t="shared" si="607"/>
        <v>2.083333333333337E-2</v>
      </c>
      <c r="BC1102" s="2">
        <f>IF(AM1102,
  IF(AND(AL1102=$J$31,_xlfn.DAYS(AH1102,DATE(AI1102,1,1))&lt;7),
    MAX(0,EINSTELLUNGEN!$D$12+1-WEEKDAY(DATE(EINSTELLUNGEN!$D$9,EINSTELLUNGEN!$D$10,1),2)),
    IF(AL1102=$J$33,
      MIN(EINSTELLUNGEN!$D$12,WEEKDAY(DATE(EINSTELLUNGEN!$D$9,12,31),2)),
      EINSTELLUNGEN!$D$12
  )) - SUMIF(AL$50:AL$2500,"="&amp;AL1102,AX$50:AX$2500),
  0)</f>
        <v>3</v>
      </c>
      <c r="BD1102" s="2">
        <f t="shared" si="608"/>
        <v>0.33333333333333331</v>
      </c>
      <c r="BE1102" s="2">
        <f t="shared" si="609"/>
        <v>0</v>
      </c>
    </row>
    <row r="1103" spans="1:57" ht="10.5" customHeight="1">
      <c r="A1103" s="1" t="str">
        <f t="shared" ca="1" si="585"/>
        <v/>
      </c>
      <c r="B1103" s="1" t="str">
        <f t="shared" ca="1" si="586"/>
        <v/>
      </c>
      <c r="C1103" s="1" t="str">
        <f t="shared" ca="1" si="587"/>
        <v/>
      </c>
      <c r="D1103" s="1" t="str">
        <f t="shared" ca="1" si="588"/>
        <v/>
      </c>
      <c r="F1103" s="10"/>
      <c r="G1103" s="136" t="str">
        <f t="shared" si="589"/>
        <v/>
      </c>
      <c r="H1103" s="27"/>
      <c r="I1103" s="28"/>
      <c r="J1103" s="28"/>
      <c r="K1103" s="29"/>
      <c r="L1103" s="136"/>
      <c r="M1103" s="136"/>
      <c r="N1103" s="136"/>
      <c r="O1103" s="26" t="str">
        <f t="shared" si="590"/>
        <v/>
      </c>
      <c r="P1103" s="218" t="str">
        <f t="shared" si="591"/>
        <v/>
      </c>
      <c r="Q1103" s="26" t="str">
        <f t="shared" si="592"/>
        <v/>
      </c>
      <c r="R1103" s="22"/>
      <c r="S1103" s="99"/>
      <c r="T1103" s="10"/>
      <c r="U1103" s="229" t="str">
        <f t="shared" si="593"/>
        <v/>
      </c>
      <c r="V1103" s="230"/>
      <c r="W1103" s="230"/>
      <c r="X1103" s="230"/>
      <c r="Y1103" s="230"/>
      <c r="Z1103" s="22" t="str">
        <f>""</f>
        <v/>
      </c>
      <c r="AB1103" s="23" t="str">
        <f t="shared" si="594"/>
        <v/>
      </c>
      <c r="AC1103" s="2" t="b">
        <f>COUNT(Q1103:Q$2500)&gt;0</f>
        <v>0</v>
      </c>
      <c r="AD1103" s="2" t="b">
        <f t="shared" si="577"/>
        <v>0</v>
      </c>
      <c r="AE1103" s="2" t="b">
        <f t="shared" si="578"/>
        <v>0</v>
      </c>
      <c r="AF1103" s="2" t="b">
        <f t="shared" si="579"/>
        <v>0</v>
      </c>
      <c r="AG1103" s="2" t="b">
        <f>OR(
  AND(AC1103,NOT(AC1104)),
  AND(AF1103,WEEKDAY(AH1102,2)=EINSTELLUNGEN!$D$12),
  AND(AF1103,AH1103=$J$35)
)</f>
        <v>0</v>
      </c>
      <c r="AH1103" s="2">
        <f>IF(AE1103,AH1102+IF(WEEKDAY(AH1102+1,2)&lt;=EINSTELLUNGEN!$D$12,1,$J$36),AH1102)</f>
        <v>42020</v>
      </c>
      <c r="AI1103" s="2">
        <f t="shared" si="580"/>
        <v>2019</v>
      </c>
      <c r="AJ1103" s="2">
        <f t="shared" si="581"/>
        <v>201901</v>
      </c>
      <c r="AK1103" s="2">
        <f t="shared" si="582"/>
        <v>201901</v>
      </c>
      <c r="AL1103" s="2">
        <f t="shared" si="610"/>
        <v>201903</v>
      </c>
      <c r="AM1103" s="2" t="b">
        <f t="shared" si="583"/>
        <v>1</v>
      </c>
      <c r="AN1103" s="4" t="e">
        <f t="shared" si="595"/>
        <v>#N/A</v>
      </c>
      <c r="AO1103" s="4" t="e">
        <f t="shared" si="596"/>
        <v>#N/A</v>
      </c>
      <c r="AP1103" s="2" t="str">
        <f>IF(AD1103,
  IF(ISBLANK(H1103),
    AP1102,
    IF(LEN(H1103)=1,
      IF(OR(UPPER(H1103)="A",UPPER(H1103)="I"),
        EINSTELLUNGEN!$D$21,
        IF(OR(UPPER(H1103)="B",UPPER(H1103)="M"),
          EINSTELLUNGEN!$D$22,
          IF(OR(UPPER(H1103)="C",UPPER(H1103)="S"),
            EINSTELLUNGEN!$D$23,
            IF(UPPER(H1103)="D",
              EINSTELLUNGEN!$D$24,
              IF(UPPER(H1103)="E",
                EINSTELLUNGEN!$D$25,
                UPPER(H1103)))))),
      IF(ISNUMBER(H1103),
        EINSTELLUNGEN!$D$20&amp;H1103,
        UPPER(H1103)))),
  "")</f>
        <v/>
      </c>
      <c r="AQ1103" s="2" t="str">
        <f t="shared" si="597"/>
        <v/>
      </c>
      <c r="AR1103" s="2">
        <f t="shared" si="598"/>
        <v>0</v>
      </c>
      <c r="AS1103" s="145">
        <f t="shared" si="599"/>
        <v>0.33333333333333331</v>
      </c>
      <c r="AT1103" s="2">
        <f t="shared" si="600"/>
        <v>0</v>
      </c>
      <c r="AU1103" s="2">
        <f t="shared" si="601"/>
        <v>0</v>
      </c>
      <c r="AV1103" s="2">
        <f t="shared" si="602"/>
        <v>0</v>
      </c>
      <c r="AW1103" s="2">
        <f t="shared" si="603"/>
        <v>0</v>
      </c>
      <c r="AX1103" s="2">
        <f t="shared" si="584"/>
        <v>0</v>
      </c>
      <c r="AY1103" s="2">
        <f t="shared" si="604"/>
        <v>0</v>
      </c>
      <c r="AZ1103" s="145" t="e">
        <f t="shared" si="605"/>
        <v>#N/A</v>
      </c>
      <c r="BA1103" s="145" t="e">
        <f t="shared" si="606"/>
        <v>#N/A</v>
      </c>
      <c r="BB1103" s="145">
        <f t="shared" si="607"/>
        <v>2.083333333333337E-2</v>
      </c>
      <c r="BC1103" s="2">
        <f>IF(AM1103,
  IF(AND(AL1103=$J$31,_xlfn.DAYS(AH1103,DATE(AI1103,1,1))&lt;7),
    MAX(0,EINSTELLUNGEN!$D$12+1-WEEKDAY(DATE(EINSTELLUNGEN!$D$9,EINSTELLUNGEN!$D$10,1),2)),
    IF(AL1103=$J$33,
      MIN(EINSTELLUNGEN!$D$12,WEEKDAY(DATE(EINSTELLUNGEN!$D$9,12,31),2)),
      EINSTELLUNGEN!$D$12
  )) - SUMIF(AL$50:AL$2500,"="&amp;AL1103,AX$50:AX$2500),
  0)</f>
        <v>3</v>
      </c>
      <c r="BD1103" s="2">
        <f t="shared" si="608"/>
        <v>0.33333333333333331</v>
      </c>
      <c r="BE1103" s="2">
        <f t="shared" si="609"/>
        <v>0</v>
      </c>
    </row>
    <row r="1104" spans="1:57" ht="10.5" customHeight="1">
      <c r="A1104" s="1" t="str">
        <f t="shared" ca="1" si="585"/>
        <v/>
      </c>
      <c r="B1104" s="1" t="str">
        <f t="shared" ca="1" si="586"/>
        <v/>
      </c>
      <c r="C1104" s="1" t="str">
        <f t="shared" ca="1" si="587"/>
        <v/>
      </c>
      <c r="D1104" s="1" t="str">
        <f t="shared" ca="1" si="588"/>
        <v/>
      </c>
      <c r="F1104" s="10"/>
      <c r="G1104" s="136" t="str">
        <f t="shared" si="589"/>
        <v/>
      </c>
      <c r="H1104" s="27"/>
      <c r="I1104" s="28"/>
      <c r="J1104" s="28"/>
      <c r="K1104" s="29"/>
      <c r="L1104" s="136"/>
      <c r="M1104" s="136"/>
      <c r="N1104" s="136"/>
      <c r="O1104" s="26" t="str">
        <f t="shared" si="590"/>
        <v/>
      </c>
      <c r="P1104" s="218" t="str">
        <f t="shared" si="591"/>
        <v/>
      </c>
      <c r="Q1104" s="26" t="str">
        <f t="shared" si="592"/>
        <v/>
      </c>
      <c r="R1104" s="22"/>
      <c r="S1104" s="99"/>
      <c r="T1104" s="10"/>
      <c r="U1104" s="229" t="str">
        <f t="shared" si="593"/>
        <v/>
      </c>
      <c r="V1104" s="230"/>
      <c r="W1104" s="230"/>
      <c r="X1104" s="230"/>
      <c r="Y1104" s="230"/>
      <c r="Z1104" s="22" t="str">
        <f>""</f>
        <v/>
      </c>
      <c r="AB1104" s="23" t="str">
        <f t="shared" si="594"/>
        <v/>
      </c>
      <c r="AC1104" s="2" t="b">
        <f>COUNT(Q1104:Q$2500)&gt;0</f>
        <v>0</v>
      </c>
      <c r="AD1104" s="2" t="b">
        <f t="shared" si="577"/>
        <v>0</v>
      </c>
      <c r="AE1104" s="2" t="b">
        <f t="shared" si="578"/>
        <v>0</v>
      </c>
      <c r="AF1104" s="2" t="b">
        <f t="shared" si="579"/>
        <v>0</v>
      </c>
      <c r="AG1104" s="2" t="b">
        <f>OR(
  AND(AC1104,NOT(AC1105)),
  AND(AF1104,WEEKDAY(AH1103,2)=EINSTELLUNGEN!$D$12),
  AND(AF1104,AH1104=$J$35)
)</f>
        <v>0</v>
      </c>
      <c r="AH1104" s="2">
        <f>IF(AE1104,AH1103+IF(WEEKDAY(AH1103+1,2)&lt;=EINSTELLUNGEN!$D$12,1,$J$36),AH1103)</f>
        <v>42020</v>
      </c>
      <c r="AI1104" s="2">
        <f t="shared" si="580"/>
        <v>2019</v>
      </c>
      <c r="AJ1104" s="2">
        <f t="shared" si="581"/>
        <v>201901</v>
      </c>
      <c r="AK1104" s="2">
        <f t="shared" si="582"/>
        <v>201901</v>
      </c>
      <c r="AL1104" s="2">
        <f t="shared" si="610"/>
        <v>201903</v>
      </c>
      <c r="AM1104" s="2" t="b">
        <f t="shared" si="583"/>
        <v>1</v>
      </c>
      <c r="AN1104" s="4" t="e">
        <f t="shared" si="595"/>
        <v>#N/A</v>
      </c>
      <c r="AO1104" s="4" t="e">
        <f t="shared" si="596"/>
        <v>#N/A</v>
      </c>
      <c r="AP1104" s="2" t="str">
        <f>IF(AD1104,
  IF(ISBLANK(H1104),
    AP1103,
    IF(LEN(H1104)=1,
      IF(OR(UPPER(H1104)="A",UPPER(H1104)="I"),
        EINSTELLUNGEN!$D$21,
        IF(OR(UPPER(H1104)="B",UPPER(H1104)="M"),
          EINSTELLUNGEN!$D$22,
          IF(OR(UPPER(H1104)="C",UPPER(H1104)="S"),
            EINSTELLUNGEN!$D$23,
            IF(UPPER(H1104)="D",
              EINSTELLUNGEN!$D$24,
              IF(UPPER(H1104)="E",
                EINSTELLUNGEN!$D$25,
                UPPER(H1104)))))),
      IF(ISNUMBER(H1104),
        EINSTELLUNGEN!$D$20&amp;H1104,
        UPPER(H1104)))),
  "")</f>
        <v/>
      </c>
      <c r="AQ1104" s="2" t="str">
        <f t="shared" si="597"/>
        <v/>
      </c>
      <c r="AR1104" s="2">
        <f t="shared" si="598"/>
        <v>0</v>
      </c>
      <c r="AS1104" s="145">
        <f t="shared" si="599"/>
        <v>0.33333333333333331</v>
      </c>
      <c r="AT1104" s="2">
        <f t="shared" si="600"/>
        <v>0</v>
      </c>
      <c r="AU1104" s="2">
        <f t="shared" si="601"/>
        <v>0</v>
      </c>
      <c r="AV1104" s="2">
        <f t="shared" si="602"/>
        <v>0</v>
      </c>
      <c r="AW1104" s="2">
        <f t="shared" si="603"/>
        <v>0</v>
      </c>
      <c r="AX1104" s="2">
        <f t="shared" si="584"/>
        <v>0</v>
      </c>
      <c r="AY1104" s="2">
        <f t="shared" si="604"/>
        <v>0</v>
      </c>
      <c r="AZ1104" s="145" t="e">
        <f t="shared" si="605"/>
        <v>#N/A</v>
      </c>
      <c r="BA1104" s="145" t="e">
        <f t="shared" si="606"/>
        <v>#N/A</v>
      </c>
      <c r="BB1104" s="145">
        <f t="shared" si="607"/>
        <v>2.083333333333337E-2</v>
      </c>
      <c r="BC1104" s="2">
        <f>IF(AM1104,
  IF(AND(AL1104=$J$31,_xlfn.DAYS(AH1104,DATE(AI1104,1,1))&lt;7),
    MAX(0,EINSTELLUNGEN!$D$12+1-WEEKDAY(DATE(EINSTELLUNGEN!$D$9,EINSTELLUNGEN!$D$10,1),2)),
    IF(AL1104=$J$33,
      MIN(EINSTELLUNGEN!$D$12,WEEKDAY(DATE(EINSTELLUNGEN!$D$9,12,31),2)),
      EINSTELLUNGEN!$D$12
  )) - SUMIF(AL$50:AL$2500,"="&amp;AL1104,AX$50:AX$2500),
  0)</f>
        <v>3</v>
      </c>
      <c r="BD1104" s="2">
        <f t="shared" si="608"/>
        <v>0.33333333333333331</v>
      </c>
      <c r="BE1104" s="2">
        <f t="shared" si="609"/>
        <v>0</v>
      </c>
    </row>
    <row r="1105" spans="1:57" ht="10.5" customHeight="1">
      <c r="A1105" s="1" t="str">
        <f t="shared" ca="1" si="585"/>
        <v/>
      </c>
      <c r="B1105" s="1" t="str">
        <f t="shared" ca="1" si="586"/>
        <v/>
      </c>
      <c r="C1105" s="1" t="str">
        <f t="shared" ca="1" si="587"/>
        <v/>
      </c>
      <c r="D1105" s="1" t="str">
        <f t="shared" ca="1" si="588"/>
        <v/>
      </c>
      <c r="F1105" s="10"/>
      <c r="G1105" s="136" t="str">
        <f t="shared" si="589"/>
        <v/>
      </c>
      <c r="H1105" s="27"/>
      <c r="I1105" s="28"/>
      <c r="J1105" s="28"/>
      <c r="K1105" s="29"/>
      <c r="L1105" s="136"/>
      <c r="M1105" s="136"/>
      <c r="N1105" s="136"/>
      <c r="O1105" s="26" t="str">
        <f t="shared" si="590"/>
        <v/>
      </c>
      <c r="P1105" s="218" t="str">
        <f t="shared" si="591"/>
        <v/>
      </c>
      <c r="Q1105" s="26" t="str">
        <f t="shared" si="592"/>
        <v/>
      </c>
      <c r="R1105" s="22"/>
      <c r="S1105" s="99"/>
      <c r="T1105" s="10"/>
      <c r="U1105" s="229" t="str">
        <f t="shared" si="593"/>
        <v/>
      </c>
      <c r="V1105" s="230"/>
      <c r="W1105" s="230"/>
      <c r="X1105" s="230"/>
      <c r="Y1105" s="230"/>
      <c r="Z1105" s="22" t="str">
        <f>""</f>
        <v/>
      </c>
      <c r="AB1105" s="23" t="str">
        <f t="shared" si="594"/>
        <v/>
      </c>
      <c r="AC1105" s="2" t="b">
        <f>COUNT(Q1105:Q$2500)&gt;0</f>
        <v>0</v>
      </c>
      <c r="AD1105" s="2" t="b">
        <f t="shared" si="577"/>
        <v>0</v>
      </c>
      <c r="AE1105" s="2" t="b">
        <f t="shared" si="578"/>
        <v>0</v>
      </c>
      <c r="AF1105" s="2" t="b">
        <f t="shared" si="579"/>
        <v>0</v>
      </c>
      <c r="AG1105" s="2" t="b">
        <f>OR(
  AND(AC1105,NOT(AC1106)),
  AND(AF1105,WEEKDAY(AH1104,2)=EINSTELLUNGEN!$D$12),
  AND(AF1105,AH1105=$J$35)
)</f>
        <v>0</v>
      </c>
      <c r="AH1105" s="2">
        <f>IF(AE1105,AH1104+IF(WEEKDAY(AH1104+1,2)&lt;=EINSTELLUNGEN!$D$12,1,$J$36),AH1104)</f>
        <v>42020</v>
      </c>
      <c r="AI1105" s="2">
        <f t="shared" si="580"/>
        <v>2019</v>
      </c>
      <c r="AJ1105" s="2">
        <f t="shared" si="581"/>
        <v>201901</v>
      </c>
      <c r="AK1105" s="2">
        <f t="shared" si="582"/>
        <v>201901</v>
      </c>
      <c r="AL1105" s="2">
        <f t="shared" si="610"/>
        <v>201903</v>
      </c>
      <c r="AM1105" s="2" t="b">
        <f t="shared" si="583"/>
        <v>1</v>
      </c>
      <c r="AN1105" s="4" t="e">
        <f t="shared" si="595"/>
        <v>#N/A</v>
      </c>
      <c r="AO1105" s="4" t="e">
        <f t="shared" si="596"/>
        <v>#N/A</v>
      </c>
      <c r="AP1105" s="2" t="str">
        <f>IF(AD1105,
  IF(ISBLANK(H1105),
    AP1104,
    IF(LEN(H1105)=1,
      IF(OR(UPPER(H1105)="A",UPPER(H1105)="I"),
        EINSTELLUNGEN!$D$21,
        IF(OR(UPPER(H1105)="B",UPPER(H1105)="M"),
          EINSTELLUNGEN!$D$22,
          IF(OR(UPPER(H1105)="C",UPPER(H1105)="S"),
            EINSTELLUNGEN!$D$23,
            IF(UPPER(H1105)="D",
              EINSTELLUNGEN!$D$24,
              IF(UPPER(H1105)="E",
                EINSTELLUNGEN!$D$25,
                UPPER(H1105)))))),
      IF(ISNUMBER(H1105),
        EINSTELLUNGEN!$D$20&amp;H1105,
        UPPER(H1105)))),
  "")</f>
        <v/>
      </c>
      <c r="AQ1105" s="2" t="str">
        <f t="shared" si="597"/>
        <v/>
      </c>
      <c r="AR1105" s="2">
        <f t="shared" si="598"/>
        <v>0</v>
      </c>
      <c r="AS1105" s="145">
        <f t="shared" si="599"/>
        <v>0.33333333333333331</v>
      </c>
      <c r="AT1105" s="2">
        <f t="shared" si="600"/>
        <v>0</v>
      </c>
      <c r="AU1105" s="2">
        <f t="shared" si="601"/>
        <v>0</v>
      </c>
      <c r="AV1105" s="2">
        <f t="shared" si="602"/>
        <v>0</v>
      </c>
      <c r="AW1105" s="2">
        <f t="shared" si="603"/>
        <v>0</v>
      </c>
      <c r="AX1105" s="2">
        <f t="shared" si="584"/>
        <v>0</v>
      </c>
      <c r="AY1105" s="2">
        <f t="shared" si="604"/>
        <v>0</v>
      </c>
      <c r="AZ1105" s="145" t="e">
        <f t="shared" si="605"/>
        <v>#N/A</v>
      </c>
      <c r="BA1105" s="145" t="e">
        <f t="shared" si="606"/>
        <v>#N/A</v>
      </c>
      <c r="BB1105" s="145">
        <f t="shared" si="607"/>
        <v>2.083333333333337E-2</v>
      </c>
      <c r="BC1105" s="2">
        <f>IF(AM1105,
  IF(AND(AL1105=$J$31,_xlfn.DAYS(AH1105,DATE(AI1105,1,1))&lt;7),
    MAX(0,EINSTELLUNGEN!$D$12+1-WEEKDAY(DATE(EINSTELLUNGEN!$D$9,EINSTELLUNGEN!$D$10,1),2)),
    IF(AL1105=$J$33,
      MIN(EINSTELLUNGEN!$D$12,WEEKDAY(DATE(EINSTELLUNGEN!$D$9,12,31),2)),
      EINSTELLUNGEN!$D$12
  )) - SUMIF(AL$50:AL$2500,"="&amp;AL1105,AX$50:AX$2500),
  0)</f>
        <v>3</v>
      </c>
      <c r="BD1105" s="2">
        <f t="shared" si="608"/>
        <v>0.33333333333333331</v>
      </c>
      <c r="BE1105" s="2">
        <f t="shared" si="609"/>
        <v>0</v>
      </c>
    </row>
    <row r="1106" spans="1:57" ht="10.5" customHeight="1">
      <c r="A1106" s="1" t="str">
        <f t="shared" ca="1" si="585"/>
        <v/>
      </c>
      <c r="B1106" s="1" t="str">
        <f t="shared" ca="1" si="586"/>
        <v/>
      </c>
      <c r="C1106" s="1" t="str">
        <f t="shared" ca="1" si="587"/>
        <v/>
      </c>
      <c r="D1106" s="1" t="str">
        <f t="shared" ca="1" si="588"/>
        <v/>
      </c>
      <c r="F1106" s="10"/>
      <c r="G1106" s="136" t="str">
        <f t="shared" si="589"/>
        <v/>
      </c>
      <c r="H1106" s="27"/>
      <c r="I1106" s="28"/>
      <c r="J1106" s="28"/>
      <c r="K1106" s="29"/>
      <c r="L1106" s="136"/>
      <c r="M1106" s="136"/>
      <c r="N1106" s="136"/>
      <c r="O1106" s="26" t="str">
        <f t="shared" si="590"/>
        <v/>
      </c>
      <c r="P1106" s="218" t="str">
        <f t="shared" si="591"/>
        <v/>
      </c>
      <c r="Q1106" s="26" t="str">
        <f t="shared" si="592"/>
        <v/>
      </c>
      <c r="R1106" s="22"/>
      <c r="S1106" s="99"/>
      <c r="T1106" s="10"/>
      <c r="U1106" s="229" t="str">
        <f t="shared" si="593"/>
        <v/>
      </c>
      <c r="V1106" s="230"/>
      <c r="W1106" s="230"/>
      <c r="X1106" s="230"/>
      <c r="Y1106" s="230"/>
      <c r="Z1106" s="22" t="str">
        <f>""</f>
        <v/>
      </c>
      <c r="AB1106" s="23" t="str">
        <f t="shared" si="594"/>
        <v/>
      </c>
      <c r="AC1106" s="2" t="b">
        <f>COUNT(Q1106:Q$2500)&gt;0</f>
        <v>0</v>
      </c>
      <c r="AD1106" s="2" t="b">
        <f t="shared" si="577"/>
        <v>0</v>
      </c>
      <c r="AE1106" s="2" t="b">
        <f t="shared" si="578"/>
        <v>0</v>
      </c>
      <c r="AF1106" s="2" t="b">
        <f t="shared" si="579"/>
        <v>0</v>
      </c>
      <c r="AG1106" s="2" t="b">
        <f>OR(
  AND(AC1106,NOT(AC1107)),
  AND(AF1106,WEEKDAY(AH1105,2)=EINSTELLUNGEN!$D$12),
  AND(AF1106,AH1106=$J$35)
)</f>
        <v>0</v>
      </c>
      <c r="AH1106" s="2">
        <f>IF(AE1106,AH1105+IF(WEEKDAY(AH1105+1,2)&lt;=EINSTELLUNGEN!$D$12,1,$J$36),AH1105)</f>
        <v>42020</v>
      </c>
      <c r="AI1106" s="2">
        <f t="shared" si="580"/>
        <v>2019</v>
      </c>
      <c r="AJ1106" s="2">
        <f t="shared" si="581"/>
        <v>201901</v>
      </c>
      <c r="AK1106" s="2">
        <f t="shared" si="582"/>
        <v>201901</v>
      </c>
      <c r="AL1106" s="2">
        <f t="shared" si="610"/>
        <v>201903</v>
      </c>
      <c r="AM1106" s="2" t="b">
        <f t="shared" si="583"/>
        <v>1</v>
      </c>
      <c r="AN1106" s="4" t="e">
        <f t="shared" si="595"/>
        <v>#N/A</v>
      </c>
      <c r="AO1106" s="4" t="e">
        <f t="shared" si="596"/>
        <v>#N/A</v>
      </c>
      <c r="AP1106" s="2" t="str">
        <f>IF(AD1106,
  IF(ISBLANK(H1106),
    AP1105,
    IF(LEN(H1106)=1,
      IF(OR(UPPER(H1106)="A",UPPER(H1106)="I"),
        EINSTELLUNGEN!$D$21,
        IF(OR(UPPER(H1106)="B",UPPER(H1106)="M"),
          EINSTELLUNGEN!$D$22,
          IF(OR(UPPER(H1106)="C",UPPER(H1106)="S"),
            EINSTELLUNGEN!$D$23,
            IF(UPPER(H1106)="D",
              EINSTELLUNGEN!$D$24,
              IF(UPPER(H1106)="E",
                EINSTELLUNGEN!$D$25,
                UPPER(H1106)))))),
      IF(ISNUMBER(H1106),
        EINSTELLUNGEN!$D$20&amp;H1106,
        UPPER(H1106)))),
  "")</f>
        <v/>
      </c>
      <c r="AQ1106" s="2" t="str">
        <f t="shared" si="597"/>
        <v/>
      </c>
      <c r="AR1106" s="2">
        <f t="shared" si="598"/>
        <v>0</v>
      </c>
      <c r="AS1106" s="145">
        <f t="shared" si="599"/>
        <v>0.33333333333333331</v>
      </c>
      <c r="AT1106" s="2">
        <f t="shared" si="600"/>
        <v>0</v>
      </c>
      <c r="AU1106" s="2">
        <f t="shared" si="601"/>
        <v>0</v>
      </c>
      <c r="AV1106" s="2">
        <f t="shared" si="602"/>
        <v>0</v>
      </c>
      <c r="AW1106" s="2">
        <f t="shared" si="603"/>
        <v>0</v>
      </c>
      <c r="AX1106" s="2">
        <f t="shared" si="584"/>
        <v>0</v>
      </c>
      <c r="AY1106" s="2">
        <f t="shared" si="604"/>
        <v>0</v>
      </c>
      <c r="AZ1106" s="145" t="e">
        <f t="shared" si="605"/>
        <v>#N/A</v>
      </c>
      <c r="BA1106" s="145" t="e">
        <f t="shared" si="606"/>
        <v>#N/A</v>
      </c>
      <c r="BB1106" s="145">
        <f t="shared" si="607"/>
        <v>2.083333333333337E-2</v>
      </c>
      <c r="BC1106" s="2">
        <f>IF(AM1106,
  IF(AND(AL1106=$J$31,_xlfn.DAYS(AH1106,DATE(AI1106,1,1))&lt;7),
    MAX(0,EINSTELLUNGEN!$D$12+1-WEEKDAY(DATE(EINSTELLUNGEN!$D$9,EINSTELLUNGEN!$D$10,1),2)),
    IF(AL1106=$J$33,
      MIN(EINSTELLUNGEN!$D$12,WEEKDAY(DATE(EINSTELLUNGEN!$D$9,12,31),2)),
      EINSTELLUNGEN!$D$12
  )) - SUMIF(AL$50:AL$2500,"="&amp;AL1106,AX$50:AX$2500),
  0)</f>
        <v>3</v>
      </c>
      <c r="BD1106" s="2">
        <f t="shared" si="608"/>
        <v>0.33333333333333331</v>
      </c>
      <c r="BE1106" s="2">
        <f t="shared" si="609"/>
        <v>0</v>
      </c>
    </row>
    <row r="1107" spans="1:57" ht="10.5" customHeight="1">
      <c r="A1107" s="1" t="str">
        <f t="shared" ca="1" si="585"/>
        <v/>
      </c>
      <c r="B1107" s="1" t="str">
        <f t="shared" ca="1" si="586"/>
        <v/>
      </c>
      <c r="C1107" s="1" t="str">
        <f t="shared" ca="1" si="587"/>
        <v/>
      </c>
      <c r="D1107" s="1" t="str">
        <f t="shared" ca="1" si="588"/>
        <v/>
      </c>
      <c r="F1107" s="10"/>
      <c r="G1107" s="136" t="str">
        <f t="shared" si="589"/>
        <v/>
      </c>
      <c r="H1107" s="27"/>
      <c r="I1107" s="28"/>
      <c r="J1107" s="28"/>
      <c r="K1107" s="29"/>
      <c r="L1107" s="136"/>
      <c r="M1107" s="136"/>
      <c r="N1107" s="136"/>
      <c r="O1107" s="26" t="str">
        <f t="shared" si="590"/>
        <v/>
      </c>
      <c r="P1107" s="218" t="str">
        <f t="shared" si="591"/>
        <v/>
      </c>
      <c r="Q1107" s="26" t="str">
        <f t="shared" si="592"/>
        <v/>
      </c>
      <c r="R1107" s="22"/>
      <c r="S1107" s="99"/>
      <c r="T1107" s="10"/>
      <c r="U1107" s="229" t="str">
        <f t="shared" si="593"/>
        <v/>
      </c>
      <c r="V1107" s="230"/>
      <c r="W1107" s="230"/>
      <c r="X1107" s="230"/>
      <c r="Y1107" s="230"/>
      <c r="Z1107" s="22" t="str">
        <f>""</f>
        <v/>
      </c>
      <c r="AB1107" s="23" t="str">
        <f t="shared" si="594"/>
        <v/>
      </c>
      <c r="AC1107" s="2" t="b">
        <f>COUNT(Q1107:Q$2500)&gt;0</f>
        <v>0</v>
      </c>
      <c r="AD1107" s="2" t="b">
        <f t="shared" si="577"/>
        <v>0</v>
      </c>
      <c r="AE1107" s="2" t="b">
        <f t="shared" si="578"/>
        <v>0</v>
      </c>
      <c r="AF1107" s="2" t="b">
        <f t="shared" si="579"/>
        <v>0</v>
      </c>
      <c r="AG1107" s="2" t="b">
        <f>OR(
  AND(AC1107,NOT(AC1108)),
  AND(AF1107,WEEKDAY(AH1106,2)=EINSTELLUNGEN!$D$12),
  AND(AF1107,AH1107=$J$35)
)</f>
        <v>0</v>
      </c>
      <c r="AH1107" s="2">
        <f>IF(AE1107,AH1106+IF(WEEKDAY(AH1106+1,2)&lt;=EINSTELLUNGEN!$D$12,1,$J$36),AH1106)</f>
        <v>42020</v>
      </c>
      <c r="AI1107" s="2">
        <f t="shared" si="580"/>
        <v>2019</v>
      </c>
      <c r="AJ1107" s="2">
        <f t="shared" si="581"/>
        <v>201901</v>
      </c>
      <c r="AK1107" s="2">
        <f t="shared" si="582"/>
        <v>201901</v>
      </c>
      <c r="AL1107" s="2">
        <f t="shared" si="610"/>
        <v>201903</v>
      </c>
      <c r="AM1107" s="2" t="b">
        <f t="shared" si="583"/>
        <v>1</v>
      </c>
      <c r="AN1107" s="4" t="e">
        <f t="shared" si="595"/>
        <v>#N/A</v>
      </c>
      <c r="AO1107" s="4" t="e">
        <f t="shared" si="596"/>
        <v>#N/A</v>
      </c>
      <c r="AP1107" s="2" t="str">
        <f>IF(AD1107,
  IF(ISBLANK(H1107),
    AP1106,
    IF(LEN(H1107)=1,
      IF(OR(UPPER(H1107)="A",UPPER(H1107)="I"),
        EINSTELLUNGEN!$D$21,
        IF(OR(UPPER(H1107)="B",UPPER(H1107)="M"),
          EINSTELLUNGEN!$D$22,
          IF(OR(UPPER(H1107)="C",UPPER(H1107)="S"),
            EINSTELLUNGEN!$D$23,
            IF(UPPER(H1107)="D",
              EINSTELLUNGEN!$D$24,
              IF(UPPER(H1107)="E",
                EINSTELLUNGEN!$D$25,
                UPPER(H1107)))))),
      IF(ISNUMBER(H1107),
        EINSTELLUNGEN!$D$20&amp;H1107,
        UPPER(H1107)))),
  "")</f>
        <v/>
      </c>
      <c r="AQ1107" s="2" t="str">
        <f t="shared" si="597"/>
        <v/>
      </c>
      <c r="AR1107" s="2">
        <f t="shared" si="598"/>
        <v>0</v>
      </c>
      <c r="AS1107" s="145">
        <f t="shared" si="599"/>
        <v>0.33333333333333331</v>
      </c>
      <c r="AT1107" s="2">
        <f t="shared" si="600"/>
        <v>0</v>
      </c>
      <c r="AU1107" s="2">
        <f t="shared" si="601"/>
        <v>0</v>
      </c>
      <c r="AV1107" s="2">
        <f t="shared" si="602"/>
        <v>0</v>
      </c>
      <c r="AW1107" s="2">
        <f t="shared" si="603"/>
        <v>0</v>
      </c>
      <c r="AX1107" s="2">
        <f t="shared" si="584"/>
        <v>0</v>
      </c>
      <c r="AY1107" s="2">
        <f t="shared" si="604"/>
        <v>0</v>
      </c>
      <c r="AZ1107" s="145" t="e">
        <f t="shared" si="605"/>
        <v>#N/A</v>
      </c>
      <c r="BA1107" s="145" t="e">
        <f t="shared" si="606"/>
        <v>#N/A</v>
      </c>
      <c r="BB1107" s="145">
        <f t="shared" si="607"/>
        <v>2.083333333333337E-2</v>
      </c>
      <c r="BC1107" s="2">
        <f>IF(AM1107,
  IF(AND(AL1107=$J$31,_xlfn.DAYS(AH1107,DATE(AI1107,1,1))&lt;7),
    MAX(0,EINSTELLUNGEN!$D$12+1-WEEKDAY(DATE(EINSTELLUNGEN!$D$9,EINSTELLUNGEN!$D$10,1),2)),
    IF(AL1107=$J$33,
      MIN(EINSTELLUNGEN!$D$12,WEEKDAY(DATE(EINSTELLUNGEN!$D$9,12,31),2)),
      EINSTELLUNGEN!$D$12
  )) - SUMIF(AL$50:AL$2500,"="&amp;AL1107,AX$50:AX$2500),
  0)</f>
        <v>3</v>
      </c>
      <c r="BD1107" s="2">
        <f t="shared" si="608"/>
        <v>0.33333333333333331</v>
      </c>
      <c r="BE1107" s="2">
        <f t="shared" si="609"/>
        <v>0</v>
      </c>
    </row>
    <row r="1108" spans="1:57" ht="10.5" customHeight="1">
      <c r="A1108" s="1" t="str">
        <f t="shared" ca="1" si="585"/>
        <v/>
      </c>
      <c r="B1108" s="1" t="str">
        <f t="shared" ca="1" si="586"/>
        <v/>
      </c>
      <c r="C1108" s="1" t="str">
        <f t="shared" ca="1" si="587"/>
        <v/>
      </c>
      <c r="D1108" s="1" t="str">
        <f t="shared" ca="1" si="588"/>
        <v/>
      </c>
      <c r="F1108" s="10"/>
      <c r="G1108" s="136" t="str">
        <f t="shared" si="589"/>
        <v/>
      </c>
      <c r="H1108" s="27"/>
      <c r="I1108" s="28"/>
      <c r="J1108" s="28"/>
      <c r="K1108" s="29"/>
      <c r="L1108" s="136"/>
      <c r="M1108" s="136"/>
      <c r="N1108" s="136"/>
      <c r="O1108" s="26" t="str">
        <f t="shared" si="590"/>
        <v/>
      </c>
      <c r="P1108" s="218" t="str">
        <f t="shared" si="591"/>
        <v/>
      </c>
      <c r="Q1108" s="26" t="str">
        <f t="shared" si="592"/>
        <v/>
      </c>
      <c r="R1108" s="22"/>
      <c r="S1108" s="99"/>
      <c r="T1108" s="10"/>
      <c r="U1108" s="229" t="str">
        <f t="shared" si="593"/>
        <v/>
      </c>
      <c r="V1108" s="230"/>
      <c r="W1108" s="230"/>
      <c r="X1108" s="230"/>
      <c r="Y1108" s="230"/>
      <c r="Z1108" s="22" t="str">
        <f>""</f>
        <v/>
      </c>
      <c r="AB1108" s="23" t="str">
        <f t="shared" si="594"/>
        <v/>
      </c>
      <c r="AC1108" s="2" t="b">
        <f>COUNT(Q1108:Q$2500)&gt;0</f>
        <v>0</v>
      </c>
      <c r="AD1108" s="2" t="b">
        <f t="shared" si="577"/>
        <v>0</v>
      </c>
      <c r="AE1108" s="2" t="b">
        <f t="shared" si="578"/>
        <v>0</v>
      </c>
      <c r="AF1108" s="2" t="b">
        <f t="shared" si="579"/>
        <v>0</v>
      </c>
      <c r="AG1108" s="2" t="b">
        <f>OR(
  AND(AC1108,NOT(AC1109)),
  AND(AF1108,WEEKDAY(AH1107,2)=EINSTELLUNGEN!$D$12),
  AND(AF1108,AH1108=$J$35)
)</f>
        <v>0</v>
      </c>
      <c r="AH1108" s="2">
        <f>IF(AE1108,AH1107+IF(WEEKDAY(AH1107+1,2)&lt;=EINSTELLUNGEN!$D$12,1,$J$36),AH1107)</f>
        <v>42020</v>
      </c>
      <c r="AI1108" s="2">
        <f t="shared" si="580"/>
        <v>2019</v>
      </c>
      <c r="AJ1108" s="2">
        <f t="shared" si="581"/>
        <v>201901</v>
      </c>
      <c r="AK1108" s="2">
        <f t="shared" si="582"/>
        <v>201901</v>
      </c>
      <c r="AL1108" s="2">
        <f t="shared" si="610"/>
        <v>201903</v>
      </c>
      <c r="AM1108" s="2" t="b">
        <f t="shared" si="583"/>
        <v>1</v>
      </c>
      <c r="AN1108" s="4" t="e">
        <f t="shared" si="595"/>
        <v>#N/A</v>
      </c>
      <c r="AO1108" s="4" t="e">
        <f t="shared" si="596"/>
        <v>#N/A</v>
      </c>
      <c r="AP1108" s="2" t="str">
        <f>IF(AD1108,
  IF(ISBLANK(H1108),
    AP1107,
    IF(LEN(H1108)=1,
      IF(OR(UPPER(H1108)="A",UPPER(H1108)="I"),
        EINSTELLUNGEN!$D$21,
        IF(OR(UPPER(H1108)="B",UPPER(H1108)="M"),
          EINSTELLUNGEN!$D$22,
          IF(OR(UPPER(H1108)="C",UPPER(H1108)="S"),
            EINSTELLUNGEN!$D$23,
            IF(UPPER(H1108)="D",
              EINSTELLUNGEN!$D$24,
              IF(UPPER(H1108)="E",
                EINSTELLUNGEN!$D$25,
                UPPER(H1108)))))),
      IF(ISNUMBER(H1108),
        EINSTELLUNGEN!$D$20&amp;H1108,
        UPPER(H1108)))),
  "")</f>
        <v/>
      </c>
      <c r="AQ1108" s="2" t="str">
        <f t="shared" si="597"/>
        <v/>
      </c>
      <c r="AR1108" s="2">
        <f t="shared" si="598"/>
        <v>0</v>
      </c>
      <c r="AS1108" s="145">
        <f t="shared" si="599"/>
        <v>0.33333333333333331</v>
      </c>
      <c r="AT1108" s="2">
        <f t="shared" si="600"/>
        <v>0</v>
      </c>
      <c r="AU1108" s="2">
        <f t="shared" si="601"/>
        <v>0</v>
      </c>
      <c r="AV1108" s="2">
        <f t="shared" si="602"/>
        <v>0</v>
      </c>
      <c r="AW1108" s="2">
        <f t="shared" si="603"/>
        <v>0</v>
      </c>
      <c r="AX1108" s="2">
        <f t="shared" si="584"/>
        <v>0</v>
      </c>
      <c r="AY1108" s="2">
        <f t="shared" si="604"/>
        <v>0</v>
      </c>
      <c r="AZ1108" s="145" t="e">
        <f t="shared" si="605"/>
        <v>#N/A</v>
      </c>
      <c r="BA1108" s="145" t="e">
        <f t="shared" si="606"/>
        <v>#N/A</v>
      </c>
      <c r="BB1108" s="145">
        <f t="shared" si="607"/>
        <v>2.083333333333337E-2</v>
      </c>
      <c r="BC1108" s="2">
        <f>IF(AM1108,
  IF(AND(AL1108=$J$31,_xlfn.DAYS(AH1108,DATE(AI1108,1,1))&lt;7),
    MAX(0,EINSTELLUNGEN!$D$12+1-WEEKDAY(DATE(EINSTELLUNGEN!$D$9,EINSTELLUNGEN!$D$10,1),2)),
    IF(AL1108=$J$33,
      MIN(EINSTELLUNGEN!$D$12,WEEKDAY(DATE(EINSTELLUNGEN!$D$9,12,31),2)),
      EINSTELLUNGEN!$D$12
  )) - SUMIF(AL$50:AL$2500,"="&amp;AL1108,AX$50:AX$2500),
  0)</f>
        <v>3</v>
      </c>
      <c r="BD1108" s="2">
        <f t="shared" si="608"/>
        <v>0.33333333333333331</v>
      </c>
      <c r="BE1108" s="2">
        <f t="shared" si="609"/>
        <v>0</v>
      </c>
    </row>
    <row r="1109" spans="1:57" ht="10.5" customHeight="1">
      <c r="A1109" s="1" t="str">
        <f t="shared" ca="1" si="585"/>
        <v/>
      </c>
      <c r="B1109" s="1" t="str">
        <f t="shared" ca="1" si="586"/>
        <v/>
      </c>
      <c r="C1109" s="1" t="str">
        <f t="shared" ca="1" si="587"/>
        <v/>
      </c>
      <c r="D1109" s="1" t="str">
        <f t="shared" ca="1" si="588"/>
        <v/>
      </c>
      <c r="F1109" s="10"/>
      <c r="G1109" s="136" t="str">
        <f t="shared" si="589"/>
        <v/>
      </c>
      <c r="H1109" s="27"/>
      <c r="I1109" s="28"/>
      <c r="J1109" s="28"/>
      <c r="K1109" s="29"/>
      <c r="L1109" s="136"/>
      <c r="M1109" s="136"/>
      <c r="N1109" s="136"/>
      <c r="O1109" s="26" t="str">
        <f t="shared" si="590"/>
        <v/>
      </c>
      <c r="P1109" s="218" t="str">
        <f t="shared" si="591"/>
        <v/>
      </c>
      <c r="Q1109" s="26" t="str">
        <f t="shared" si="592"/>
        <v/>
      </c>
      <c r="R1109" s="22"/>
      <c r="S1109" s="99"/>
      <c r="T1109" s="10"/>
      <c r="U1109" s="229" t="str">
        <f t="shared" si="593"/>
        <v/>
      </c>
      <c r="V1109" s="230"/>
      <c r="W1109" s="230"/>
      <c r="X1109" s="230"/>
      <c r="Y1109" s="230"/>
      <c r="Z1109" s="22" t="str">
        <f>""</f>
        <v/>
      </c>
      <c r="AB1109" s="23" t="str">
        <f t="shared" si="594"/>
        <v/>
      </c>
      <c r="AC1109" s="2" t="b">
        <f>COUNT(Q1109:Q$2500)&gt;0</f>
        <v>0</v>
      </c>
      <c r="AD1109" s="2" t="b">
        <f t="shared" si="577"/>
        <v>0</v>
      </c>
      <c r="AE1109" s="2" t="b">
        <f t="shared" si="578"/>
        <v>0</v>
      </c>
      <c r="AF1109" s="2" t="b">
        <f t="shared" si="579"/>
        <v>0</v>
      </c>
      <c r="AG1109" s="2" t="b">
        <f>OR(
  AND(AC1109,NOT(AC1110)),
  AND(AF1109,WEEKDAY(AH1108,2)=EINSTELLUNGEN!$D$12),
  AND(AF1109,AH1109=$J$35)
)</f>
        <v>0</v>
      </c>
      <c r="AH1109" s="2">
        <f>IF(AE1109,AH1108+IF(WEEKDAY(AH1108+1,2)&lt;=EINSTELLUNGEN!$D$12,1,$J$36),AH1108)</f>
        <v>42020</v>
      </c>
      <c r="AI1109" s="2">
        <f t="shared" si="580"/>
        <v>2019</v>
      </c>
      <c r="AJ1109" s="2">
        <f t="shared" si="581"/>
        <v>201901</v>
      </c>
      <c r="AK1109" s="2">
        <f t="shared" si="582"/>
        <v>201901</v>
      </c>
      <c r="AL1109" s="2">
        <f t="shared" si="610"/>
        <v>201903</v>
      </c>
      <c r="AM1109" s="2" t="b">
        <f t="shared" si="583"/>
        <v>1</v>
      </c>
      <c r="AN1109" s="4" t="e">
        <f t="shared" si="595"/>
        <v>#N/A</v>
      </c>
      <c r="AO1109" s="4" t="e">
        <f t="shared" si="596"/>
        <v>#N/A</v>
      </c>
      <c r="AP1109" s="2" t="str">
        <f>IF(AD1109,
  IF(ISBLANK(H1109),
    AP1108,
    IF(LEN(H1109)=1,
      IF(OR(UPPER(H1109)="A",UPPER(H1109)="I"),
        EINSTELLUNGEN!$D$21,
        IF(OR(UPPER(H1109)="B",UPPER(H1109)="M"),
          EINSTELLUNGEN!$D$22,
          IF(OR(UPPER(H1109)="C",UPPER(H1109)="S"),
            EINSTELLUNGEN!$D$23,
            IF(UPPER(H1109)="D",
              EINSTELLUNGEN!$D$24,
              IF(UPPER(H1109)="E",
                EINSTELLUNGEN!$D$25,
                UPPER(H1109)))))),
      IF(ISNUMBER(H1109),
        EINSTELLUNGEN!$D$20&amp;H1109,
        UPPER(H1109)))),
  "")</f>
        <v/>
      </c>
      <c r="AQ1109" s="2" t="str">
        <f t="shared" si="597"/>
        <v/>
      </c>
      <c r="AR1109" s="2">
        <f t="shared" si="598"/>
        <v>0</v>
      </c>
      <c r="AS1109" s="145">
        <f t="shared" si="599"/>
        <v>0.33333333333333331</v>
      </c>
      <c r="AT1109" s="2">
        <f t="shared" si="600"/>
        <v>0</v>
      </c>
      <c r="AU1109" s="2">
        <f t="shared" si="601"/>
        <v>0</v>
      </c>
      <c r="AV1109" s="2">
        <f t="shared" si="602"/>
        <v>0</v>
      </c>
      <c r="AW1109" s="2">
        <f t="shared" si="603"/>
        <v>0</v>
      </c>
      <c r="AX1109" s="2">
        <f t="shared" si="584"/>
        <v>0</v>
      </c>
      <c r="AY1109" s="2">
        <f t="shared" si="604"/>
        <v>0</v>
      </c>
      <c r="AZ1109" s="145" t="e">
        <f t="shared" si="605"/>
        <v>#N/A</v>
      </c>
      <c r="BA1109" s="145" t="e">
        <f t="shared" si="606"/>
        <v>#N/A</v>
      </c>
      <c r="BB1109" s="145">
        <f t="shared" si="607"/>
        <v>2.083333333333337E-2</v>
      </c>
      <c r="BC1109" s="2">
        <f>IF(AM1109,
  IF(AND(AL1109=$J$31,_xlfn.DAYS(AH1109,DATE(AI1109,1,1))&lt;7),
    MAX(0,EINSTELLUNGEN!$D$12+1-WEEKDAY(DATE(EINSTELLUNGEN!$D$9,EINSTELLUNGEN!$D$10,1),2)),
    IF(AL1109=$J$33,
      MIN(EINSTELLUNGEN!$D$12,WEEKDAY(DATE(EINSTELLUNGEN!$D$9,12,31),2)),
      EINSTELLUNGEN!$D$12
  )) - SUMIF(AL$50:AL$2500,"="&amp;AL1109,AX$50:AX$2500),
  0)</f>
        <v>3</v>
      </c>
      <c r="BD1109" s="2">
        <f t="shared" si="608"/>
        <v>0.33333333333333331</v>
      </c>
      <c r="BE1109" s="2">
        <f t="shared" si="609"/>
        <v>0</v>
      </c>
    </row>
    <row r="1110" spans="1:57" ht="10.5" customHeight="1">
      <c r="A1110" s="1" t="str">
        <f t="shared" ca="1" si="585"/>
        <v/>
      </c>
      <c r="B1110" s="1" t="str">
        <f t="shared" ca="1" si="586"/>
        <v/>
      </c>
      <c r="C1110" s="1" t="str">
        <f t="shared" ca="1" si="587"/>
        <v/>
      </c>
      <c r="D1110" s="1" t="str">
        <f t="shared" ca="1" si="588"/>
        <v/>
      </c>
      <c r="F1110" s="10"/>
      <c r="G1110" s="136" t="str">
        <f t="shared" si="589"/>
        <v/>
      </c>
      <c r="H1110" s="27"/>
      <c r="I1110" s="28"/>
      <c r="J1110" s="28"/>
      <c r="K1110" s="29"/>
      <c r="L1110" s="136"/>
      <c r="M1110" s="136"/>
      <c r="N1110" s="136"/>
      <c r="O1110" s="26" t="str">
        <f t="shared" si="590"/>
        <v/>
      </c>
      <c r="P1110" s="218" t="str">
        <f t="shared" si="591"/>
        <v/>
      </c>
      <c r="Q1110" s="26" t="str">
        <f t="shared" si="592"/>
        <v/>
      </c>
      <c r="R1110" s="22"/>
      <c r="S1110" s="99"/>
      <c r="T1110" s="10"/>
      <c r="U1110" s="229" t="str">
        <f t="shared" si="593"/>
        <v/>
      </c>
      <c r="V1110" s="230"/>
      <c r="W1110" s="230"/>
      <c r="X1110" s="230"/>
      <c r="Y1110" s="230"/>
      <c r="Z1110" s="22" t="str">
        <f>""</f>
        <v/>
      </c>
      <c r="AB1110" s="23" t="str">
        <f t="shared" si="594"/>
        <v/>
      </c>
      <c r="AC1110" s="2" t="b">
        <f>COUNT(Q1110:Q$2500)&gt;0</f>
        <v>0</v>
      </c>
      <c r="AD1110" s="2" t="b">
        <f t="shared" si="577"/>
        <v>0</v>
      </c>
      <c r="AE1110" s="2" t="b">
        <f t="shared" si="578"/>
        <v>0</v>
      </c>
      <c r="AF1110" s="2" t="b">
        <f t="shared" si="579"/>
        <v>0</v>
      </c>
      <c r="AG1110" s="2" t="b">
        <f>OR(
  AND(AC1110,NOT(AC1111)),
  AND(AF1110,WEEKDAY(AH1109,2)=EINSTELLUNGEN!$D$12),
  AND(AF1110,AH1110=$J$35)
)</f>
        <v>0</v>
      </c>
      <c r="AH1110" s="2">
        <f>IF(AE1110,AH1109+IF(WEEKDAY(AH1109+1,2)&lt;=EINSTELLUNGEN!$D$12,1,$J$36),AH1109)</f>
        <v>42020</v>
      </c>
      <c r="AI1110" s="2">
        <f t="shared" si="580"/>
        <v>2019</v>
      </c>
      <c r="AJ1110" s="2">
        <f t="shared" si="581"/>
        <v>201901</v>
      </c>
      <c r="AK1110" s="2">
        <f t="shared" si="582"/>
        <v>201901</v>
      </c>
      <c r="AL1110" s="2">
        <f t="shared" si="610"/>
        <v>201903</v>
      </c>
      <c r="AM1110" s="2" t="b">
        <f t="shared" si="583"/>
        <v>1</v>
      </c>
      <c r="AN1110" s="4" t="e">
        <f t="shared" si="595"/>
        <v>#N/A</v>
      </c>
      <c r="AO1110" s="4" t="e">
        <f t="shared" si="596"/>
        <v>#N/A</v>
      </c>
      <c r="AP1110" s="2" t="str">
        <f>IF(AD1110,
  IF(ISBLANK(H1110),
    AP1109,
    IF(LEN(H1110)=1,
      IF(OR(UPPER(H1110)="A",UPPER(H1110)="I"),
        EINSTELLUNGEN!$D$21,
        IF(OR(UPPER(H1110)="B",UPPER(H1110)="M"),
          EINSTELLUNGEN!$D$22,
          IF(OR(UPPER(H1110)="C",UPPER(H1110)="S"),
            EINSTELLUNGEN!$D$23,
            IF(UPPER(H1110)="D",
              EINSTELLUNGEN!$D$24,
              IF(UPPER(H1110)="E",
                EINSTELLUNGEN!$D$25,
                UPPER(H1110)))))),
      IF(ISNUMBER(H1110),
        EINSTELLUNGEN!$D$20&amp;H1110,
        UPPER(H1110)))),
  "")</f>
        <v/>
      </c>
      <c r="AQ1110" s="2" t="str">
        <f t="shared" si="597"/>
        <v/>
      </c>
      <c r="AR1110" s="2">
        <f t="shared" si="598"/>
        <v>0</v>
      </c>
      <c r="AS1110" s="145">
        <f t="shared" si="599"/>
        <v>0.33333333333333331</v>
      </c>
      <c r="AT1110" s="2">
        <f t="shared" si="600"/>
        <v>0</v>
      </c>
      <c r="AU1110" s="2">
        <f t="shared" si="601"/>
        <v>0</v>
      </c>
      <c r="AV1110" s="2">
        <f t="shared" si="602"/>
        <v>0</v>
      </c>
      <c r="AW1110" s="2">
        <f t="shared" si="603"/>
        <v>0</v>
      </c>
      <c r="AX1110" s="2">
        <f t="shared" si="584"/>
        <v>0</v>
      </c>
      <c r="AY1110" s="2">
        <f t="shared" si="604"/>
        <v>0</v>
      </c>
      <c r="AZ1110" s="145" t="e">
        <f t="shared" si="605"/>
        <v>#N/A</v>
      </c>
      <c r="BA1110" s="145" t="e">
        <f t="shared" si="606"/>
        <v>#N/A</v>
      </c>
      <c r="BB1110" s="145">
        <f t="shared" si="607"/>
        <v>2.083333333333337E-2</v>
      </c>
      <c r="BC1110" s="2">
        <f>IF(AM1110,
  IF(AND(AL1110=$J$31,_xlfn.DAYS(AH1110,DATE(AI1110,1,1))&lt;7),
    MAX(0,EINSTELLUNGEN!$D$12+1-WEEKDAY(DATE(EINSTELLUNGEN!$D$9,EINSTELLUNGEN!$D$10,1),2)),
    IF(AL1110=$J$33,
      MIN(EINSTELLUNGEN!$D$12,WEEKDAY(DATE(EINSTELLUNGEN!$D$9,12,31),2)),
      EINSTELLUNGEN!$D$12
  )) - SUMIF(AL$50:AL$2500,"="&amp;AL1110,AX$50:AX$2500),
  0)</f>
        <v>3</v>
      </c>
      <c r="BD1110" s="2">
        <f t="shared" si="608"/>
        <v>0.33333333333333331</v>
      </c>
      <c r="BE1110" s="2">
        <f t="shared" si="609"/>
        <v>0</v>
      </c>
    </row>
    <row r="1111" spans="1:57" ht="10.5" customHeight="1">
      <c r="A1111" s="1" t="str">
        <f t="shared" ca="1" si="585"/>
        <v/>
      </c>
      <c r="B1111" s="1" t="str">
        <f t="shared" ca="1" si="586"/>
        <v/>
      </c>
      <c r="C1111" s="1" t="str">
        <f t="shared" ca="1" si="587"/>
        <v/>
      </c>
      <c r="D1111" s="1" t="str">
        <f t="shared" ca="1" si="588"/>
        <v/>
      </c>
      <c r="F1111" s="10"/>
      <c r="G1111" s="136" t="str">
        <f t="shared" si="589"/>
        <v/>
      </c>
      <c r="H1111" s="27"/>
      <c r="I1111" s="28"/>
      <c r="J1111" s="28"/>
      <c r="K1111" s="29"/>
      <c r="L1111" s="136"/>
      <c r="M1111" s="136"/>
      <c r="N1111" s="136"/>
      <c r="O1111" s="26" t="str">
        <f t="shared" si="590"/>
        <v/>
      </c>
      <c r="P1111" s="218" t="str">
        <f t="shared" si="591"/>
        <v/>
      </c>
      <c r="Q1111" s="26" t="str">
        <f t="shared" si="592"/>
        <v/>
      </c>
      <c r="R1111" s="22"/>
      <c r="S1111" s="99"/>
      <c r="T1111" s="10"/>
      <c r="U1111" s="229" t="str">
        <f t="shared" si="593"/>
        <v/>
      </c>
      <c r="V1111" s="230"/>
      <c r="W1111" s="230"/>
      <c r="X1111" s="230"/>
      <c r="Y1111" s="230"/>
      <c r="Z1111" s="22" t="str">
        <f>""</f>
        <v/>
      </c>
      <c r="AB1111" s="23" t="str">
        <f t="shared" si="594"/>
        <v/>
      </c>
      <c r="AC1111" s="2" t="b">
        <f>COUNT(Q1111:Q$2500)&gt;0</f>
        <v>0</v>
      </c>
      <c r="AD1111" s="2" t="b">
        <f t="shared" si="577"/>
        <v>0</v>
      </c>
      <c r="AE1111" s="2" t="b">
        <f t="shared" si="578"/>
        <v>0</v>
      </c>
      <c r="AF1111" s="2" t="b">
        <f t="shared" si="579"/>
        <v>0</v>
      </c>
      <c r="AG1111" s="2" t="b">
        <f>OR(
  AND(AC1111,NOT(AC1112)),
  AND(AF1111,WEEKDAY(AH1110,2)=EINSTELLUNGEN!$D$12),
  AND(AF1111,AH1111=$J$35)
)</f>
        <v>0</v>
      </c>
      <c r="AH1111" s="2">
        <f>IF(AE1111,AH1110+IF(WEEKDAY(AH1110+1,2)&lt;=EINSTELLUNGEN!$D$12,1,$J$36),AH1110)</f>
        <v>42020</v>
      </c>
      <c r="AI1111" s="2">
        <f t="shared" si="580"/>
        <v>2019</v>
      </c>
      <c r="AJ1111" s="2">
        <f t="shared" si="581"/>
        <v>201901</v>
      </c>
      <c r="AK1111" s="2">
        <f t="shared" si="582"/>
        <v>201901</v>
      </c>
      <c r="AL1111" s="2">
        <f t="shared" si="610"/>
        <v>201903</v>
      </c>
      <c r="AM1111" s="2" t="b">
        <f t="shared" si="583"/>
        <v>1</v>
      </c>
      <c r="AN1111" s="4" t="e">
        <f t="shared" si="595"/>
        <v>#N/A</v>
      </c>
      <c r="AO1111" s="4" t="e">
        <f t="shared" si="596"/>
        <v>#N/A</v>
      </c>
      <c r="AP1111" s="2" t="str">
        <f>IF(AD1111,
  IF(ISBLANK(H1111),
    AP1110,
    IF(LEN(H1111)=1,
      IF(OR(UPPER(H1111)="A",UPPER(H1111)="I"),
        EINSTELLUNGEN!$D$21,
        IF(OR(UPPER(H1111)="B",UPPER(H1111)="M"),
          EINSTELLUNGEN!$D$22,
          IF(OR(UPPER(H1111)="C",UPPER(H1111)="S"),
            EINSTELLUNGEN!$D$23,
            IF(UPPER(H1111)="D",
              EINSTELLUNGEN!$D$24,
              IF(UPPER(H1111)="E",
                EINSTELLUNGEN!$D$25,
                UPPER(H1111)))))),
      IF(ISNUMBER(H1111),
        EINSTELLUNGEN!$D$20&amp;H1111,
        UPPER(H1111)))),
  "")</f>
        <v/>
      </c>
      <c r="AQ1111" s="2" t="str">
        <f t="shared" si="597"/>
        <v/>
      </c>
      <c r="AR1111" s="2">
        <f t="shared" si="598"/>
        <v>0</v>
      </c>
      <c r="AS1111" s="145">
        <f t="shared" si="599"/>
        <v>0.33333333333333331</v>
      </c>
      <c r="AT1111" s="2">
        <f t="shared" si="600"/>
        <v>0</v>
      </c>
      <c r="AU1111" s="2">
        <f t="shared" si="601"/>
        <v>0</v>
      </c>
      <c r="AV1111" s="2">
        <f t="shared" si="602"/>
        <v>0</v>
      </c>
      <c r="AW1111" s="2">
        <f t="shared" si="603"/>
        <v>0</v>
      </c>
      <c r="AX1111" s="2">
        <f t="shared" si="584"/>
        <v>0</v>
      </c>
      <c r="AY1111" s="2">
        <f t="shared" si="604"/>
        <v>0</v>
      </c>
      <c r="AZ1111" s="145" t="e">
        <f t="shared" si="605"/>
        <v>#N/A</v>
      </c>
      <c r="BA1111" s="145" t="e">
        <f t="shared" si="606"/>
        <v>#N/A</v>
      </c>
      <c r="BB1111" s="145">
        <f t="shared" si="607"/>
        <v>2.083333333333337E-2</v>
      </c>
      <c r="BC1111" s="2">
        <f>IF(AM1111,
  IF(AND(AL1111=$J$31,_xlfn.DAYS(AH1111,DATE(AI1111,1,1))&lt;7),
    MAX(0,EINSTELLUNGEN!$D$12+1-WEEKDAY(DATE(EINSTELLUNGEN!$D$9,EINSTELLUNGEN!$D$10,1),2)),
    IF(AL1111=$J$33,
      MIN(EINSTELLUNGEN!$D$12,WEEKDAY(DATE(EINSTELLUNGEN!$D$9,12,31),2)),
      EINSTELLUNGEN!$D$12
  )) - SUMIF(AL$50:AL$2500,"="&amp;AL1111,AX$50:AX$2500),
  0)</f>
        <v>3</v>
      </c>
      <c r="BD1111" s="2">
        <f t="shared" si="608"/>
        <v>0.33333333333333331</v>
      </c>
      <c r="BE1111" s="2">
        <f t="shared" si="609"/>
        <v>0</v>
      </c>
    </row>
    <row r="1112" spans="1:57" ht="10.5" customHeight="1">
      <c r="A1112" s="1" t="str">
        <f t="shared" ca="1" si="585"/>
        <v/>
      </c>
      <c r="B1112" s="1" t="str">
        <f t="shared" ca="1" si="586"/>
        <v/>
      </c>
      <c r="C1112" s="1" t="str">
        <f t="shared" ca="1" si="587"/>
        <v/>
      </c>
      <c r="D1112" s="1" t="str">
        <f t="shared" ca="1" si="588"/>
        <v/>
      </c>
      <c r="F1112" s="10"/>
      <c r="G1112" s="136" t="str">
        <f t="shared" si="589"/>
        <v/>
      </c>
      <c r="H1112" s="27"/>
      <c r="I1112" s="28"/>
      <c r="J1112" s="28"/>
      <c r="K1112" s="29"/>
      <c r="L1112" s="136"/>
      <c r="M1112" s="136"/>
      <c r="N1112" s="136"/>
      <c r="O1112" s="26" t="str">
        <f t="shared" si="590"/>
        <v/>
      </c>
      <c r="P1112" s="218" t="str">
        <f t="shared" si="591"/>
        <v/>
      </c>
      <c r="Q1112" s="26" t="str">
        <f t="shared" si="592"/>
        <v/>
      </c>
      <c r="R1112" s="22"/>
      <c r="S1112" s="99"/>
      <c r="T1112" s="10"/>
      <c r="U1112" s="229" t="str">
        <f t="shared" si="593"/>
        <v/>
      </c>
      <c r="V1112" s="230"/>
      <c r="W1112" s="230"/>
      <c r="X1112" s="230"/>
      <c r="Y1112" s="230"/>
      <c r="Z1112" s="22" t="str">
        <f>""</f>
        <v/>
      </c>
      <c r="AB1112" s="23" t="str">
        <f t="shared" si="594"/>
        <v/>
      </c>
      <c r="AC1112" s="2" t="b">
        <f>COUNT(Q1112:Q$2500)&gt;0</f>
        <v>0</v>
      </c>
      <c r="AD1112" s="2" t="b">
        <f t="shared" si="577"/>
        <v>0</v>
      </c>
      <c r="AE1112" s="2" t="b">
        <f t="shared" si="578"/>
        <v>0</v>
      </c>
      <c r="AF1112" s="2" t="b">
        <f t="shared" si="579"/>
        <v>0</v>
      </c>
      <c r="AG1112" s="2" t="b">
        <f>OR(
  AND(AC1112,NOT(AC1113)),
  AND(AF1112,WEEKDAY(AH1111,2)=EINSTELLUNGEN!$D$12),
  AND(AF1112,AH1112=$J$35)
)</f>
        <v>0</v>
      </c>
      <c r="AH1112" s="2">
        <f>IF(AE1112,AH1111+IF(WEEKDAY(AH1111+1,2)&lt;=EINSTELLUNGEN!$D$12,1,$J$36),AH1111)</f>
        <v>42020</v>
      </c>
      <c r="AI1112" s="2">
        <f t="shared" si="580"/>
        <v>2019</v>
      </c>
      <c r="AJ1112" s="2">
        <f t="shared" si="581"/>
        <v>201901</v>
      </c>
      <c r="AK1112" s="2">
        <f t="shared" si="582"/>
        <v>201901</v>
      </c>
      <c r="AL1112" s="2">
        <f t="shared" si="610"/>
        <v>201903</v>
      </c>
      <c r="AM1112" s="2" t="b">
        <f t="shared" si="583"/>
        <v>1</v>
      </c>
      <c r="AN1112" s="4" t="e">
        <f t="shared" si="595"/>
        <v>#N/A</v>
      </c>
      <c r="AO1112" s="4" t="e">
        <f t="shared" si="596"/>
        <v>#N/A</v>
      </c>
      <c r="AP1112" s="2" t="str">
        <f>IF(AD1112,
  IF(ISBLANK(H1112),
    AP1111,
    IF(LEN(H1112)=1,
      IF(OR(UPPER(H1112)="A",UPPER(H1112)="I"),
        EINSTELLUNGEN!$D$21,
        IF(OR(UPPER(H1112)="B",UPPER(H1112)="M"),
          EINSTELLUNGEN!$D$22,
          IF(OR(UPPER(H1112)="C",UPPER(H1112)="S"),
            EINSTELLUNGEN!$D$23,
            IF(UPPER(H1112)="D",
              EINSTELLUNGEN!$D$24,
              IF(UPPER(H1112)="E",
                EINSTELLUNGEN!$D$25,
                UPPER(H1112)))))),
      IF(ISNUMBER(H1112),
        EINSTELLUNGEN!$D$20&amp;H1112,
        UPPER(H1112)))),
  "")</f>
        <v/>
      </c>
      <c r="AQ1112" s="2" t="str">
        <f t="shared" si="597"/>
        <v/>
      </c>
      <c r="AR1112" s="2">
        <f t="shared" si="598"/>
        <v>0</v>
      </c>
      <c r="AS1112" s="145">
        <f t="shared" si="599"/>
        <v>0.33333333333333331</v>
      </c>
      <c r="AT1112" s="2">
        <f t="shared" si="600"/>
        <v>0</v>
      </c>
      <c r="AU1112" s="2">
        <f t="shared" si="601"/>
        <v>0</v>
      </c>
      <c r="AV1112" s="2">
        <f t="shared" si="602"/>
        <v>0</v>
      </c>
      <c r="AW1112" s="2">
        <f t="shared" si="603"/>
        <v>0</v>
      </c>
      <c r="AX1112" s="2">
        <f t="shared" si="584"/>
        <v>0</v>
      </c>
      <c r="AY1112" s="2">
        <f t="shared" si="604"/>
        <v>0</v>
      </c>
      <c r="AZ1112" s="145" t="e">
        <f t="shared" si="605"/>
        <v>#N/A</v>
      </c>
      <c r="BA1112" s="145" t="e">
        <f t="shared" si="606"/>
        <v>#N/A</v>
      </c>
      <c r="BB1112" s="145">
        <f t="shared" si="607"/>
        <v>2.083333333333337E-2</v>
      </c>
      <c r="BC1112" s="2">
        <f>IF(AM1112,
  IF(AND(AL1112=$J$31,_xlfn.DAYS(AH1112,DATE(AI1112,1,1))&lt;7),
    MAX(0,EINSTELLUNGEN!$D$12+1-WEEKDAY(DATE(EINSTELLUNGEN!$D$9,EINSTELLUNGEN!$D$10,1),2)),
    IF(AL1112=$J$33,
      MIN(EINSTELLUNGEN!$D$12,WEEKDAY(DATE(EINSTELLUNGEN!$D$9,12,31),2)),
      EINSTELLUNGEN!$D$12
  )) - SUMIF(AL$50:AL$2500,"="&amp;AL1112,AX$50:AX$2500),
  0)</f>
        <v>3</v>
      </c>
      <c r="BD1112" s="2">
        <f t="shared" si="608"/>
        <v>0.33333333333333331</v>
      </c>
      <c r="BE1112" s="2">
        <f t="shared" si="609"/>
        <v>0</v>
      </c>
    </row>
    <row r="1113" spans="1:57" ht="10.5" customHeight="1">
      <c r="A1113" s="1" t="str">
        <f t="shared" ca="1" si="585"/>
        <v/>
      </c>
      <c r="B1113" s="1" t="str">
        <f t="shared" ca="1" si="586"/>
        <v/>
      </c>
      <c r="C1113" s="1" t="str">
        <f t="shared" ca="1" si="587"/>
        <v/>
      </c>
      <c r="D1113" s="1" t="str">
        <f t="shared" ca="1" si="588"/>
        <v/>
      </c>
      <c r="F1113" s="10"/>
      <c r="G1113" s="136" t="str">
        <f t="shared" si="589"/>
        <v/>
      </c>
      <c r="H1113" s="27"/>
      <c r="I1113" s="28"/>
      <c r="J1113" s="28"/>
      <c r="K1113" s="29"/>
      <c r="L1113" s="136"/>
      <c r="M1113" s="136"/>
      <c r="N1113" s="136"/>
      <c r="O1113" s="26" t="str">
        <f t="shared" si="590"/>
        <v/>
      </c>
      <c r="P1113" s="218" t="str">
        <f t="shared" si="591"/>
        <v/>
      </c>
      <c r="Q1113" s="26" t="str">
        <f t="shared" si="592"/>
        <v/>
      </c>
      <c r="R1113" s="22"/>
      <c r="S1113" s="99"/>
      <c r="T1113" s="10"/>
      <c r="U1113" s="229" t="str">
        <f t="shared" si="593"/>
        <v/>
      </c>
      <c r="V1113" s="230"/>
      <c r="W1113" s="230"/>
      <c r="X1113" s="230"/>
      <c r="Y1113" s="230"/>
      <c r="Z1113" s="22" t="str">
        <f>""</f>
        <v/>
      </c>
      <c r="AB1113" s="23" t="str">
        <f t="shared" si="594"/>
        <v/>
      </c>
      <c r="AC1113" s="2" t="b">
        <f>COUNT(Q1113:Q$2500)&gt;0</f>
        <v>0</v>
      </c>
      <c r="AD1113" s="2" t="b">
        <f t="shared" si="577"/>
        <v>0</v>
      </c>
      <c r="AE1113" s="2" t="b">
        <f t="shared" si="578"/>
        <v>0</v>
      </c>
      <c r="AF1113" s="2" t="b">
        <f t="shared" si="579"/>
        <v>0</v>
      </c>
      <c r="AG1113" s="2" t="b">
        <f>OR(
  AND(AC1113,NOT(AC1114)),
  AND(AF1113,WEEKDAY(AH1112,2)=EINSTELLUNGEN!$D$12),
  AND(AF1113,AH1113=$J$35)
)</f>
        <v>0</v>
      </c>
      <c r="AH1113" s="2">
        <f>IF(AE1113,AH1112+IF(WEEKDAY(AH1112+1,2)&lt;=EINSTELLUNGEN!$D$12,1,$J$36),AH1112)</f>
        <v>42020</v>
      </c>
      <c r="AI1113" s="2">
        <f t="shared" si="580"/>
        <v>2019</v>
      </c>
      <c r="AJ1113" s="2">
        <f t="shared" si="581"/>
        <v>201901</v>
      </c>
      <c r="AK1113" s="2">
        <f t="shared" si="582"/>
        <v>201901</v>
      </c>
      <c r="AL1113" s="2">
        <f t="shared" si="610"/>
        <v>201903</v>
      </c>
      <c r="AM1113" s="2" t="b">
        <f t="shared" si="583"/>
        <v>1</v>
      </c>
      <c r="AN1113" s="4" t="e">
        <f t="shared" si="595"/>
        <v>#N/A</v>
      </c>
      <c r="AO1113" s="4" t="e">
        <f t="shared" si="596"/>
        <v>#N/A</v>
      </c>
      <c r="AP1113" s="2" t="str">
        <f>IF(AD1113,
  IF(ISBLANK(H1113),
    AP1112,
    IF(LEN(H1113)=1,
      IF(OR(UPPER(H1113)="A",UPPER(H1113)="I"),
        EINSTELLUNGEN!$D$21,
        IF(OR(UPPER(H1113)="B",UPPER(H1113)="M"),
          EINSTELLUNGEN!$D$22,
          IF(OR(UPPER(H1113)="C",UPPER(H1113)="S"),
            EINSTELLUNGEN!$D$23,
            IF(UPPER(H1113)="D",
              EINSTELLUNGEN!$D$24,
              IF(UPPER(H1113)="E",
                EINSTELLUNGEN!$D$25,
                UPPER(H1113)))))),
      IF(ISNUMBER(H1113),
        EINSTELLUNGEN!$D$20&amp;H1113,
        UPPER(H1113)))),
  "")</f>
        <v/>
      </c>
      <c r="AQ1113" s="2" t="str">
        <f t="shared" si="597"/>
        <v/>
      </c>
      <c r="AR1113" s="2">
        <f t="shared" si="598"/>
        <v>0</v>
      </c>
      <c r="AS1113" s="145">
        <f t="shared" si="599"/>
        <v>0.33333333333333331</v>
      </c>
      <c r="AT1113" s="2">
        <f t="shared" si="600"/>
        <v>0</v>
      </c>
      <c r="AU1113" s="2">
        <f t="shared" si="601"/>
        <v>0</v>
      </c>
      <c r="AV1113" s="2">
        <f t="shared" si="602"/>
        <v>0</v>
      </c>
      <c r="AW1113" s="2">
        <f t="shared" si="603"/>
        <v>0</v>
      </c>
      <c r="AX1113" s="2">
        <f t="shared" si="584"/>
        <v>0</v>
      </c>
      <c r="AY1113" s="2">
        <f t="shared" si="604"/>
        <v>0</v>
      </c>
      <c r="AZ1113" s="145" t="e">
        <f t="shared" si="605"/>
        <v>#N/A</v>
      </c>
      <c r="BA1113" s="145" t="e">
        <f t="shared" si="606"/>
        <v>#N/A</v>
      </c>
      <c r="BB1113" s="145">
        <f t="shared" si="607"/>
        <v>2.083333333333337E-2</v>
      </c>
      <c r="BC1113" s="2">
        <f>IF(AM1113,
  IF(AND(AL1113=$J$31,_xlfn.DAYS(AH1113,DATE(AI1113,1,1))&lt;7),
    MAX(0,EINSTELLUNGEN!$D$12+1-WEEKDAY(DATE(EINSTELLUNGEN!$D$9,EINSTELLUNGEN!$D$10,1),2)),
    IF(AL1113=$J$33,
      MIN(EINSTELLUNGEN!$D$12,WEEKDAY(DATE(EINSTELLUNGEN!$D$9,12,31),2)),
      EINSTELLUNGEN!$D$12
  )) - SUMIF(AL$50:AL$2500,"="&amp;AL1113,AX$50:AX$2500),
  0)</f>
        <v>3</v>
      </c>
      <c r="BD1113" s="2">
        <f t="shared" si="608"/>
        <v>0.33333333333333331</v>
      </c>
      <c r="BE1113" s="2">
        <f t="shared" si="609"/>
        <v>0</v>
      </c>
    </row>
    <row r="1114" spans="1:57" ht="10.5" customHeight="1">
      <c r="A1114" s="1" t="str">
        <f t="shared" ca="1" si="585"/>
        <v/>
      </c>
      <c r="B1114" s="1" t="str">
        <f t="shared" ca="1" si="586"/>
        <v/>
      </c>
      <c r="C1114" s="1" t="str">
        <f t="shared" ca="1" si="587"/>
        <v/>
      </c>
      <c r="D1114" s="1" t="str">
        <f t="shared" ca="1" si="588"/>
        <v/>
      </c>
      <c r="F1114" s="10"/>
      <c r="G1114" s="136" t="str">
        <f t="shared" si="589"/>
        <v/>
      </c>
      <c r="H1114" s="27"/>
      <c r="I1114" s="28"/>
      <c r="J1114" s="28"/>
      <c r="K1114" s="29"/>
      <c r="L1114" s="136"/>
      <c r="M1114" s="136"/>
      <c r="N1114" s="136"/>
      <c r="O1114" s="26" t="str">
        <f t="shared" si="590"/>
        <v/>
      </c>
      <c r="P1114" s="218" t="str">
        <f t="shared" si="591"/>
        <v/>
      </c>
      <c r="Q1114" s="26" t="str">
        <f t="shared" si="592"/>
        <v/>
      </c>
      <c r="R1114" s="22"/>
      <c r="S1114" s="99"/>
      <c r="T1114" s="10"/>
      <c r="U1114" s="229" t="str">
        <f t="shared" si="593"/>
        <v/>
      </c>
      <c r="V1114" s="230"/>
      <c r="W1114" s="230"/>
      <c r="X1114" s="230"/>
      <c r="Y1114" s="230"/>
      <c r="Z1114" s="22" t="str">
        <f>""</f>
        <v/>
      </c>
      <c r="AB1114" s="23" t="str">
        <f t="shared" si="594"/>
        <v/>
      </c>
      <c r="AC1114" s="2" t="b">
        <f>COUNT(Q1114:Q$2500)&gt;0</f>
        <v>0</v>
      </c>
      <c r="AD1114" s="2" t="b">
        <f t="shared" si="577"/>
        <v>0</v>
      </c>
      <c r="AE1114" s="2" t="b">
        <f t="shared" si="578"/>
        <v>0</v>
      </c>
      <c r="AF1114" s="2" t="b">
        <f t="shared" si="579"/>
        <v>0</v>
      </c>
      <c r="AG1114" s="2" t="b">
        <f>OR(
  AND(AC1114,NOT(AC1115)),
  AND(AF1114,WEEKDAY(AH1113,2)=EINSTELLUNGEN!$D$12),
  AND(AF1114,AH1114=$J$35)
)</f>
        <v>0</v>
      </c>
      <c r="AH1114" s="2">
        <f>IF(AE1114,AH1113+IF(WEEKDAY(AH1113+1,2)&lt;=EINSTELLUNGEN!$D$12,1,$J$36),AH1113)</f>
        <v>42020</v>
      </c>
      <c r="AI1114" s="2">
        <f t="shared" si="580"/>
        <v>2019</v>
      </c>
      <c r="AJ1114" s="2">
        <f t="shared" si="581"/>
        <v>201901</v>
      </c>
      <c r="AK1114" s="2">
        <f t="shared" si="582"/>
        <v>201901</v>
      </c>
      <c r="AL1114" s="2">
        <f t="shared" si="610"/>
        <v>201903</v>
      </c>
      <c r="AM1114" s="2" t="b">
        <f t="shared" si="583"/>
        <v>1</v>
      </c>
      <c r="AN1114" s="4" t="e">
        <f t="shared" si="595"/>
        <v>#N/A</v>
      </c>
      <c r="AO1114" s="4" t="e">
        <f t="shared" si="596"/>
        <v>#N/A</v>
      </c>
      <c r="AP1114" s="2" t="str">
        <f>IF(AD1114,
  IF(ISBLANK(H1114),
    AP1113,
    IF(LEN(H1114)=1,
      IF(OR(UPPER(H1114)="A",UPPER(H1114)="I"),
        EINSTELLUNGEN!$D$21,
        IF(OR(UPPER(H1114)="B",UPPER(H1114)="M"),
          EINSTELLUNGEN!$D$22,
          IF(OR(UPPER(H1114)="C",UPPER(H1114)="S"),
            EINSTELLUNGEN!$D$23,
            IF(UPPER(H1114)="D",
              EINSTELLUNGEN!$D$24,
              IF(UPPER(H1114)="E",
                EINSTELLUNGEN!$D$25,
                UPPER(H1114)))))),
      IF(ISNUMBER(H1114),
        EINSTELLUNGEN!$D$20&amp;H1114,
        UPPER(H1114)))),
  "")</f>
        <v/>
      </c>
      <c r="AQ1114" s="2" t="str">
        <f t="shared" si="597"/>
        <v/>
      </c>
      <c r="AR1114" s="2">
        <f t="shared" si="598"/>
        <v>0</v>
      </c>
      <c r="AS1114" s="145">
        <f t="shared" si="599"/>
        <v>0.33333333333333331</v>
      </c>
      <c r="AT1114" s="2">
        <f t="shared" si="600"/>
        <v>0</v>
      </c>
      <c r="AU1114" s="2">
        <f t="shared" si="601"/>
        <v>0</v>
      </c>
      <c r="AV1114" s="2">
        <f t="shared" si="602"/>
        <v>0</v>
      </c>
      <c r="AW1114" s="2">
        <f t="shared" si="603"/>
        <v>0</v>
      </c>
      <c r="AX1114" s="2">
        <f t="shared" si="584"/>
        <v>0</v>
      </c>
      <c r="AY1114" s="2">
        <f t="shared" si="604"/>
        <v>0</v>
      </c>
      <c r="AZ1114" s="145" t="e">
        <f t="shared" si="605"/>
        <v>#N/A</v>
      </c>
      <c r="BA1114" s="145" t="e">
        <f t="shared" si="606"/>
        <v>#N/A</v>
      </c>
      <c r="BB1114" s="145">
        <f t="shared" si="607"/>
        <v>2.083333333333337E-2</v>
      </c>
      <c r="BC1114" s="2">
        <f>IF(AM1114,
  IF(AND(AL1114=$J$31,_xlfn.DAYS(AH1114,DATE(AI1114,1,1))&lt;7),
    MAX(0,EINSTELLUNGEN!$D$12+1-WEEKDAY(DATE(EINSTELLUNGEN!$D$9,EINSTELLUNGEN!$D$10,1),2)),
    IF(AL1114=$J$33,
      MIN(EINSTELLUNGEN!$D$12,WEEKDAY(DATE(EINSTELLUNGEN!$D$9,12,31),2)),
      EINSTELLUNGEN!$D$12
  )) - SUMIF(AL$50:AL$2500,"="&amp;AL1114,AX$50:AX$2500),
  0)</f>
        <v>3</v>
      </c>
      <c r="BD1114" s="2">
        <f t="shared" si="608"/>
        <v>0.33333333333333331</v>
      </c>
      <c r="BE1114" s="2">
        <f t="shared" si="609"/>
        <v>0</v>
      </c>
    </row>
    <row r="1115" spans="1:57" ht="10.5" customHeight="1">
      <c r="A1115" s="1" t="str">
        <f t="shared" ca="1" si="585"/>
        <v/>
      </c>
      <c r="B1115" s="1" t="str">
        <f t="shared" ca="1" si="586"/>
        <v/>
      </c>
      <c r="C1115" s="1" t="str">
        <f t="shared" ca="1" si="587"/>
        <v/>
      </c>
      <c r="D1115" s="1" t="str">
        <f t="shared" ca="1" si="588"/>
        <v/>
      </c>
      <c r="F1115" s="10"/>
      <c r="G1115" s="136" t="str">
        <f t="shared" si="589"/>
        <v/>
      </c>
      <c r="H1115" s="27"/>
      <c r="I1115" s="28"/>
      <c r="J1115" s="28"/>
      <c r="K1115" s="29"/>
      <c r="L1115" s="136"/>
      <c r="M1115" s="136"/>
      <c r="N1115" s="136"/>
      <c r="O1115" s="26" t="str">
        <f t="shared" si="590"/>
        <v/>
      </c>
      <c r="P1115" s="218" t="str">
        <f t="shared" si="591"/>
        <v/>
      </c>
      <c r="Q1115" s="26" t="str">
        <f t="shared" si="592"/>
        <v/>
      </c>
      <c r="R1115" s="22"/>
      <c r="S1115" s="99"/>
      <c r="T1115" s="10"/>
      <c r="U1115" s="229" t="str">
        <f t="shared" si="593"/>
        <v/>
      </c>
      <c r="V1115" s="230"/>
      <c r="W1115" s="230"/>
      <c r="X1115" s="230"/>
      <c r="Y1115" s="230"/>
      <c r="Z1115" s="22" t="str">
        <f>""</f>
        <v/>
      </c>
      <c r="AB1115" s="23" t="str">
        <f t="shared" si="594"/>
        <v/>
      </c>
      <c r="AC1115" s="2" t="b">
        <f>COUNT(Q1115:Q$2500)&gt;0</f>
        <v>0</v>
      </c>
      <c r="AD1115" s="2" t="b">
        <f t="shared" si="577"/>
        <v>0</v>
      </c>
      <c r="AE1115" s="2" t="b">
        <f t="shared" si="578"/>
        <v>0</v>
      </c>
      <c r="AF1115" s="2" t="b">
        <f t="shared" si="579"/>
        <v>0</v>
      </c>
      <c r="AG1115" s="2" t="b">
        <f>OR(
  AND(AC1115,NOT(AC1116)),
  AND(AF1115,WEEKDAY(AH1114,2)=EINSTELLUNGEN!$D$12),
  AND(AF1115,AH1115=$J$35)
)</f>
        <v>0</v>
      </c>
      <c r="AH1115" s="2">
        <f>IF(AE1115,AH1114+IF(WEEKDAY(AH1114+1,2)&lt;=EINSTELLUNGEN!$D$12,1,$J$36),AH1114)</f>
        <v>42020</v>
      </c>
      <c r="AI1115" s="2">
        <f t="shared" si="580"/>
        <v>2019</v>
      </c>
      <c r="AJ1115" s="2">
        <f t="shared" si="581"/>
        <v>201901</v>
      </c>
      <c r="AK1115" s="2">
        <f t="shared" si="582"/>
        <v>201901</v>
      </c>
      <c r="AL1115" s="2">
        <f t="shared" si="610"/>
        <v>201903</v>
      </c>
      <c r="AM1115" s="2" t="b">
        <f t="shared" si="583"/>
        <v>1</v>
      </c>
      <c r="AN1115" s="4" t="e">
        <f t="shared" si="595"/>
        <v>#N/A</v>
      </c>
      <c r="AO1115" s="4" t="e">
        <f t="shared" si="596"/>
        <v>#N/A</v>
      </c>
      <c r="AP1115" s="2" t="str">
        <f>IF(AD1115,
  IF(ISBLANK(H1115),
    AP1114,
    IF(LEN(H1115)=1,
      IF(OR(UPPER(H1115)="A",UPPER(H1115)="I"),
        EINSTELLUNGEN!$D$21,
        IF(OR(UPPER(H1115)="B",UPPER(H1115)="M"),
          EINSTELLUNGEN!$D$22,
          IF(OR(UPPER(H1115)="C",UPPER(H1115)="S"),
            EINSTELLUNGEN!$D$23,
            IF(UPPER(H1115)="D",
              EINSTELLUNGEN!$D$24,
              IF(UPPER(H1115)="E",
                EINSTELLUNGEN!$D$25,
                UPPER(H1115)))))),
      IF(ISNUMBER(H1115),
        EINSTELLUNGEN!$D$20&amp;H1115,
        UPPER(H1115)))),
  "")</f>
        <v/>
      </c>
      <c r="AQ1115" s="2" t="str">
        <f t="shared" si="597"/>
        <v/>
      </c>
      <c r="AR1115" s="2">
        <f t="shared" si="598"/>
        <v>0</v>
      </c>
      <c r="AS1115" s="145">
        <f t="shared" si="599"/>
        <v>0.33333333333333331</v>
      </c>
      <c r="AT1115" s="2">
        <f t="shared" si="600"/>
        <v>0</v>
      </c>
      <c r="AU1115" s="2">
        <f t="shared" si="601"/>
        <v>0</v>
      </c>
      <c r="AV1115" s="2">
        <f t="shared" si="602"/>
        <v>0</v>
      </c>
      <c r="AW1115" s="2">
        <f t="shared" si="603"/>
        <v>0</v>
      </c>
      <c r="AX1115" s="2">
        <f t="shared" si="584"/>
        <v>0</v>
      </c>
      <c r="AY1115" s="2">
        <f t="shared" si="604"/>
        <v>0</v>
      </c>
      <c r="AZ1115" s="145" t="e">
        <f t="shared" si="605"/>
        <v>#N/A</v>
      </c>
      <c r="BA1115" s="145" t="e">
        <f t="shared" si="606"/>
        <v>#N/A</v>
      </c>
      <c r="BB1115" s="145">
        <f t="shared" si="607"/>
        <v>2.083333333333337E-2</v>
      </c>
      <c r="BC1115" s="2">
        <f>IF(AM1115,
  IF(AND(AL1115=$J$31,_xlfn.DAYS(AH1115,DATE(AI1115,1,1))&lt;7),
    MAX(0,EINSTELLUNGEN!$D$12+1-WEEKDAY(DATE(EINSTELLUNGEN!$D$9,EINSTELLUNGEN!$D$10,1),2)),
    IF(AL1115=$J$33,
      MIN(EINSTELLUNGEN!$D$12,WEEKDAY(DATE(EINSTELLUNGEN!$D$9,12,31),2)),
      EINSTELLUNGEN!$D$12
  )) - SUMIF(AL$50:AL$2500,"="&amp;AL1115,AX$50:AX$2500),
  0)</f>
        <v>3</v>
      </c>
      <c r="BD1115" s="2">
        <f t="shared" si="608"/>
        <v>0.33333333333333331</v>
      </c>
      <c r="BE1115" s="2">
        <f t="shared" si="609"/>
        <v>0</v>
      </c>
    </row>
    <row r="1116" spans="1:57" ht="10.5" customHeight="1">
      <c r="A1116" s="1" t="str">
        <f t="shared" ca="1" si="585"/>
        <v/>
      </c>
      <c r="B1116" s="1" t="str">
        <f t="shared" ca="1" si="586"/>
        <v/>
      </c>
      <c r="C1116" s="1" t="str">
        <f t="shared" ca="1" si="587"/>
        <v/>
      </c>
      <c r="D1116" s="1" t="str">
        <f t="shared" ca="1" si="588"/>
        <v/>
      </c>
      <c r="F1116" s="10"/>
      <c r="G1116" s="136" t="str">
        <f t="shared" si="589"/>
        <v/>
      </c>
      <c r="H1116" s="27"/>
      <c r="I1116" s="28"/>
      <c r="J1116" s="28"/>
      <c r="K1116" s="29"/>
      <c r="L1116" s="136"/>
      <c r="M1116" s="136"/>
      <c r="N1116" s="136"/>
      <c r="O1116" s="26" t="str">
        <f t="shared" si="590"/>
        <v/>
      </c>
      <c r="P1116" s="218" t="str">
        <f t="shared" si="591"/>
        <v/>
      </c>
      <c r="Q1116" s="26" t="str">
        <f t="shared" si="592"/>
        <v/>
      </c>
      <c r="R1116" s="22"/>
      <c r="S1116" s="99"/>
      <c r="T1116" s="10"/>
      <c r="U1116" s="229" t="str">
        <f t="shared" si="593"/>
        <v/>
      </c>
      <c r="V1116" s="230"/>
      <c r="W1116" s="230"/>
      <c r="X1116" s="230"/>
      <c r="Y1116" s="230"/>
      <c r="Z1116" s="22" t="str">
        <f>""</f>
        <v/>
      </c>
      <c r="AB1116" s="23" t="str">
        <f t="shared" si="594"/>
        <v/>
      </c>
      <c r="AC1116" s="2" t="b">
        <f>COUNT(Q1116:Q$2500)&gt;0</f>
        <v>0</v>
      </c>
      <c r="AD1116" s="2" t="b">
        <f t="shared" si="577"/>
        <v>0</v>
      </c>
      <c r="AE1116" s="2" t="b">
        <f t="shared" si="578"/>
        <v>0</v>
      </c>
      <c r="AF1116" s="2" t="b">
        <f t="shared" si="579"/>
        <v>0</v>
      </c>
      <c r="AG1116" s="2" t="b">
        <f>OR(
  AND(AC1116,NOT(AC1117)),
  AND(AF1116,WEEKDAY(AH1115,2)=EINSTELLUNGEN!$D$12),
  AND(AF1116,AH1116=$J$35)
)</f>
        <v>0</v>
      </c>
      <c r="AH1116" s="2">
        <f>IF(AE1116,AH1115+IF(WEEKDAY(AH1115+1,2)&lt;=EINSTELLUNGEN!$D$12,1,$J$36),AH1115)</f>
        <v>42020</v>
      </c>
      <c r="AI1116" s="2">
        <f t="shared" si="580"/>
        <v>2019</v>
      </c>
      <c r="AJ1116" s="2">
        <f t="shared" si="581"/>
        <v>201901</v>
      </c>
      <c r="AK1116" s="2">
        <f t="shared" si="582"/>
        <v>201901</v>
      </c>
      <c r="AL1116" s="2">
        <f t="shared" si="610"/>
        <v>201903</v>
      </c>
      <c r="AM1116" s="2" t="b">
        <f t="shared" si="583"/>
        <v>1</v>
      </c>
      <c r="AN1116" s="4" t="e">
        <f t="shared" si="595"/>
        <v>#N/A</v>
      </c>
      <c r="AO1116" s="4" t="e">
        <f t="shared" si="596"/>
        <v>#N/A</v>
      </c>
      <c r="AP1116" s="2" t="str">
        <f>IF(AD1116,
  IF(ISBLANK(H1116),
    AP1115,
    IF(LEN(H1116)=1,
      IF(OR(UPPER(H1116)="A",UPPER(H1116)="I"),
        EINSTELLUNGEN!$D$21,
        IF(OR(UPPER(H1116)="B",UPPER(H1116)="M"),
          EINSTELLUNGEN!$D$22,
          IF(OR(UPPER(H1116)="C",UPPER(H1116)="S"),
            EINSTELLUNGEN!$D$23,
            IF(UPPER(H1116)="D",
              EINSTELLUNGEN!$D$24,
              IF(UPPER(H1116)="E",
                EINSTELLUNGEN!$D$25,
                UPPER(H1116)))))),
      IF(ISNUMBER(H1116),
        EINSTELLUNGEN!$D$20&amp;H1116,
        UPPER(H1116)))),
  "")</f>
        <v/>
      </c>
      <c r="AQ1116" s="2" t="str">
        <f t="shared" si="597"/>
        <v/>
      </c>
      <c r="AR1116" s="2">
        <f t="shared" si="598"/>
        <v>0</v>
      </c>
      <c r="AS1116" s="145">
        <f t="shared" si="599"/>
        <v>0.33333333333333331</v>
      </c>
      <c r="AT1116" s="2">
        <f t="shared" si="600"/>
        <v>0</v>
      </c>
      <c r="AU1116" s="2">
        <f t="shared" si="601"/>
        <v>0</v>
      </c>
      <c r="AV1116" s="2">
        <f t="shared" si="602"/>
        <v>0</v>
      </c>
      <c r="AW1116" s="2">
        <f t="shared" si="603"/>
        <v>0</v>
      </c>
      <c r="AX1116" s="2">
        <f t="shared" si="584"/>
        <v>0</v>
      </c>
      <c r="AY1116" s="2">
        <f t="shared" si="604"/>
        <v>0</v>
      </c>
      <c r="AZ1116" s="145" t="e">
        <f t="shared" si="605"/>
        <v>#N/A</v>
      </c>
      <c r="BA1116" s="145" t="e">
        <f t="shared" si="606"/>
        <v>#N/A</v>
      </c>
      <c r="BB1116" s="145">
        <f t="shared" si="607"/>
        <v>2.083333333333337E-2</v>
      </c>
      <c r="BC1116" s="2">
        <f>IF(AM1116,
  IF(AND(AL1116=$J$31,_xlfn.DAYS(AH1116,DATE(AI1116,1,1))&lt;7),
    MAX(0,EINSTELLUNGEN!$D$12+1-WEEKDAY(DATE(EINSTELLUNGEN!$D$9,EINSTELLUNGEN!$D$10,1),2)),
    IF(AL1116=$J$33,
      MIN(EINSTELLUNGEN!$D$12,WEEKDAY(DATE(EINSTELLUNGEN!$D$9,12,31),2)),
      EINSTELLUNGEN!$D$12
  )) - SUMIF(AL$50:AL$2500,"="&amp;AL1116,AX$50:AX$2500),
  0)</f>
        <v>3</v>
      </c>
      <c r="BD1116" s="2">
        <f t="shared" si="608"/>
        <v>0.33333333333333331</v>
      </c>
      <c r="BE1116" s="2">
        <f t="shared" si="609"/>
        <v>0</v>
      </c>
    </row>
    <row r="1117" spans="1:57" ht="10.5" customHeight="1">
      <c r="A1117" s="1" t="str">
        <f t="shared" ca="1" si="585"/>
        <v/>
      </c>
      <c r="B1117" s="1" t="str">
        <f t="shared" ca="1" si="586"/>
        <v/>
      </c>
      <c r="C1117" s="1" t="str">
        <f t="shared" ca="1" si="587"/>
        <v/>
      </c>
      <c r="D1117" s="1" t="str">
        <f t="shared" ca="1" si="588"/>
        <v/>
      </c>
      <c r="F1117" s="10"/>
      <c r="G1117" s="136" t="str">
        <f t="shared" si="589"/>
        <v/>
      </c>
      <c r="H1117" s="27"/>
      <c r="I1117" s="28"/>
      <c r="J1117" s="28"/>
      <c r="K1117" s="29"/>
      <c r="L1117" s="136"/>
      <c r="M1117" s="136"/>
      <c r="N1117" s="136"/>
      <c r="O1117" s="26" t="str">
        <f t="shared" si="590"/>
        <v/>
      </c>
      <c r="P1117" s="218" t="str">
        <f t="shared" si="591"/>
        <v/>
      </c>
      <c r="Q1117" s="26" t="str">
        <f t="shared" si="592"/>
        <v/>
      </c>
      <c r="R1117" s="22"/>
      <c r="S1117" s="99"/>
      <c r="T1117" s="10"/>
      <c r="U1117" s="229" t="str">
        <f t="shared" si="593"/>
        <v/>
      </c>
      <c r="V1117" s="230"/>
      <c r="W1117" s="230"/>
      <c r="X1117" s="230"/>
      <c r="Y1117" s="230"/>
      <c r="Z1117" s="22" t="str">
        <f>""</f>
        <v/>
      </c>
      <c r="AB1117" s="23" t="str">
        <f t="shared" si="594"/>
        <v/>
      </c>
      <c r="AC1117" s="2" t="b">
        <f>COUNT(Q1117:Q$2500)&gt;0</f>
        <v>0</v>
      </c>
      <c r="AD1117" s="2" t="b">
        <f t="shared" si="577"/>
        <v>0</v>
      </c>
      <c r="AE1117" s="2" t="b">
        <f t="shared" si="578"/>
        <v>0</v>
      </c>
      <c r="AF1117" s="2" t="b">
        <f t="shared" si="579"/>
        <v>0</v>
      </c>
      <c r="AG1117" s="2" t="b">
        <f>OR(
  AND(AC1117,NOT(AC1118)),
  AND(AF1117,WEEKDAY(AH1116,2)=EINSTELLUNGEN!$D$12),
  AND(AF1117,AH1117=$J$35)
)</f>
        <v>0</v>
      </c>
      <c r="AH1117" s="2">
        <f>IF(AE1117,AH1116+IF(WEEKDAY(AH1116+1,2)&lt;=EINSTELLUNGEN!$D$12,1,$J$36),AH1116)</f>
        <v>42020</v>
      </c>
      <c r="AI1117" s="2">
        <f t="shared" si="580"/>
        <v>2019</v>
      </c>
      <c r="AJ1117" s="2">
        <f t="shared" si="581"/>
        <v>201901</v>
      </c>
      <c r="AK1117" s="2">
        <f t="shared" si="582"/>
        <v>201901</v>
      </c>
      <c r="AL1117" s="2">
        <f t="shared" si="610"/>
        <v>201903</v>
      </c>
      <c r="AM1117" s="2" t="b">
        <f t="shared" si="583"/>
        <v>1</v>
      </c>
      <c r="AN1117" s="4" t="e">
        <f t="shared" si="595"/>
        <v>#N/A</v>
      </c>
      <c r="AO1117" s="4" t="e">
        <f t="shared" si="596"/>
        <v>#N/A</v>
      </c>
      <c r="AP1117" s="2" t="str">
        <f>IF(AD1117,
  IF(ISBLANK(H1117),
    AP1116,
    IF(LEN(H1117)=1,
      IF(OR(UPPER(H1117)="A",UPPER(H1117)="I"),
        EINSTELLUNGEN!$D$21,
        IF(OR(UPPER(H1117)="B",UPPER(H1117)="M"),
          EINSTELLUNGEN!$D$22,
          IF(OR(UPPER(H1117)="C",UPPER(H1117)="S"),
            EINSTELLUNGEN!$D$23,
            IF(UPPER(H1117)="D",
              EINSTELLUNGEN!$D$24,
              IF(UPPER(H1117)="E",
                EINSTELLUNGEN!$D$25,
                UPPER(H1117)))))),
      IF(ISNUMBER(H1117),
        EINSTELLUNGEN!$D$20&amp;H1117,
        UPPER(H1117)))),
  "")</f>
        <v/>
      </c>
      <c r="AQ1117" s="2" t="str">
        <f t="shared" si="597"/>
        <v/>
      </c>
      <c r="AR1117" s="2">
        <f t="shared" si="598"/>
        <v>0</v>
      </c>
      <c r="AS1117" s="145">
        <f t="shared" si="599"/>
        <v>0.33333333333333331</v>
      </c>
      <c r="AT1117" s="2">
        <f t="shared" si="600"/>
        <v>0</v>
      </c>
      <c r="AU1117" s="2">
        <f t="shared" si="601"/>
        <v>0</v>
      </c>
      <c r="AV1117" s="2">
        <f t="shared" si="602"/>
        <v>0</v>
      </c>
      <c r="AW1117" s="2">
        <f t="shared" si="603"/>
        <v>0</v>
      </c>
      <c r="AX1117" s="2">
        <f t="shared" si="584"/>
        <v>0</v>
      </c>
      <c r="AY1117" s="2">
        <f t="shared" si="604"/>
        <v>0</v>
      </c>
      <c r="AZ1117" s="145" t="e">
        <f t="shared" si="605"/>
        <v>#N/A</v>
      </c>
      <c r="BA1117" s="145" t="e">
        <f t="shared" si="606"/>
        <v>#N/A</v>
      </c>
      <c r="BB1117" s="145">
        <f t="shared" si="607"/>
        <v>2.083333333333337E-2</v>
      </c>
      <c r="BC1117" s="2">
        <f>IF(AM1117,
  IF(AND(AL1117=$J$31,_xlfn.DAYS(AH1117,DATE(AI1117,1,1))&lt;7),
    MAX(0,EINSTELLUNGEN!$D$12+1-WEEKDAY(DATE(EINSTELLUNGEN!$D$9,EINSTELLUNGEN!$D$10,1),2)),
    IF(AL1117=$J$33,
      MIN(EINSTELLUNGEN!$D$12,WEEKDAY(DATE(EINSTELLUNGEN!$D$9,12,31),2)),
      EINSTELLUNGEN!$D$12
  )) - SUMIF(AL$50:AL$2500,"="&amp;AL1117,AX$50:AX$2500),
  0)</f>
        <v>3</v>
      </c>
      <c r="BD1117" s="2">
        <f t="shared" si="608"/>
        <v>0.33333333333333331</v>
      </c>
      <c r="BE1117" s="2">
        <f t="shared" si="609"/>
        <v>0</v>
      </c>
    </row>
    <row r="1118" spans="1:57" ht="10.5" customHeight="1">
      <c r="A1118" s="1" t="str">
        <f t="shared" ca="1" si="585"/>
        <v/>
      </c>
      <c r="B1118" s="1" t="str">
        <f t="shared" ca="1" si="586"/>
        <v/>
      </c>
      <c r="C1118" s="1" t="str">
        <f t="shared" ca="1" si="587"/>
        <v/>
      </c>
      <c r="D1118" s="1" t="str">
        <f t="shared" ca="1" si="588"/>
        <v/>
      </c>
      <c r="F1118" s="10"/>
      <c r="G1118" s="136" t="str">
        <f t="shared" si="589"/>
        <v/>
      </c>
      <c r="H1118" s="27"/>
      <c r="I1118" s="28"/>
      <c r="J1118" s="28"/>
      <c r="K1118" s="29"/>
      <c r="L1118" s="136"/>
      <c r="M1118" s="136"/>
      <c r="N1118" s="136"/>
      <c r="O1118" s="26" t="str">
        <f t="shared" si="590"/>
        <v/>
      </c>
      <c r="P1118" s="218" t="str">
        <f t="shared" si="591"/>
        <v/>
      </c>
      <c r="Q1118" s="26" t="str">
        <f t="shared" si="592"/>
        <v/>
      </c>
      <c r="R1118" s="22"/>
      <c r="S1118" s="99"/>
      <c r="T1118" s="10"/>
      <c r="U1118" s="229" t="str">
        <f t="shared" si="593"/>
        <v/>
      </c>
      <c r="V1118" s="230"/>
      <c r="W1118" s="230"/>
      <c r="X1118" s="230"/>
      <c r="Y1118" s="230"/>
      <c r="Z1118" s="22" t="str">
        <f>""</f>
        <v/>
      </c>
      <c r="AB1118" s="23" t="str">
        <f t="shared" si="594"/>
        <v/>
      </c>
      <c r="AC1118" s="2" t="b">
        <f>COUNT(Q1118:Q$2500)&gt;0</f>
        <v>0</v>
      </c>
      <c r="AD1118" s="2" t="b">
        <f t="shared" si="577"/>
        <v>0</v>
      </c>
      <c r="AE1118" s="2" t="b">
        <f t="shared" si="578"/>
        <v>0</v>
      </c>
      <c r="AF1118" s="2" t="b">
        <f t="shared" si="579"/>
        <v>0</v>
      </c>
      <c r="AG1118" s="2" t="b">
        <f>OR(
  AND(AC1118,NOT(AC1119)),
  AND(AF1118,WEEKDAY(AH1117,2)=EINSTELLUNGEN!$D$12),
  AND(AF1118,AH1118=$J$35)
)</f>
        <v>0</v>
      </c>
      <c r="AH1118" s="2">
        <f>IF(AE1118,AH1117+IF(WEEKDAY(AH1117+1,2)&lt;=EINSTELLUNGEN!$D$12,1,$J$36),AH1117)</f>
        <v>42020</v>
      </c>
      <c r="AI1118" s="2">
        <f t="shared" si="580"/>
        <v>2019</v>
      </c>
      <c r="AJ1118" s="2">
        <f t="shared" si="581"/>
        <v>201901</v>
      </c>
      <c r="AK1118" s="2">
        <f t="shared" si="582"/>
        <v>201901</v>
      </c>
      <c r="AL1118" s="2">
        <f t="shared" si="610"/>
        <v>201903</v>
      </c>
      <c r="AM1118" s="2" t="b">
        <f t="shared" si="583"/>
        <v>1</v>
      </c>
      <c r="AN1118" s="4" t="e">
        <f t="shared" si="595"/>
        <v>#N/A</v>
      </c>
      <c r="AO1118" s="4" t="e">
        <f t="shared" si="596"/>
        <v>#N/A</v>
      </c>
      <c r="AP1118" s="2" t="str">
        <f>IF(AD1118,
  IF(ISBLANK(H1118),
    AP1117,
    IF(LEN(H1118)=1,
      IF(OR(UPPER(H1118)="A",UPPER(H1118)="I"),
        EINSTELLUNGEN!$D$21,
        IF(OR(UPPER(H1118)="B",UPPER(H1118)="M"),
          EINSTELLUNGEN!$D$22,
          IF(OR(UPPER(H1118)="C",UPPER(H1118)="S"),
            EINSTELLUNGEN!$D$23,
            IF(UPPER(H1118)="D",
              EINSTELLUNGEN!$D$24,
              IF(UPPER(H1118)="E",
                EINSTELLUNGEN!$D$25,
                UPPER(H1118)))))),
      IF(ISNUMBER(H1118),
        EINSTELLUNGEN!$D$20&amp;H1118,
        UPPER(H1118)))),
  "")</f>
        <v/>
      </c>
      <c r="AQ1118" s="2" t="str">
        <f t="shared" si="597"/>
        <v/>
      </c>
      <c r="AR1118" s="2">
        <f t="shared" si="598"/>
        <v>0</v>
      </c>
      <c r="AS1118" s="145">
        <f t="shared" si="599"/>
        <v>0.33333333333333331</v>
      </c>
      <c r="AT1118" s="2">
        <f t="shared" si="600"/>
        <v>0</v>
      </c>
      <c r="AU1118" s="2">
        <f t="shared" si="601"/>
        <v>0</v>
      </c>
      <c r="AV1118" s="2">
        <f t="shared" si="602"/>
        <v>0</v>
      </c>
      <c r="AW1118" s="2">
        <f t="shared" si="603"/>
        <v>0</v>
      </c>
      <c r="AX1118" s="2">
        <f t="shared" si="584"/>
        <v>0</v>
      </c>
      <c r="AY1118" s="2">
        <f t="shared" si="604"/>
        <v>0</v>
      </c>
      <c r="AZ1118" s="145" t="e">
        <f t="shared" si="605"/>
        <v>#N/A</v>
      </c>
      <c r="BA1118" s="145" t="e">
        <f t="shared" si="606"/>
        <v>#N/A</v>
      </c>
      <c r="BB1118" s="145">
        <f t="shared" si="607"/>
        <v>2.083333333333337E-2</v>
      </c>
      <c r="BC1118" s="2">
        <f>IF(AM1118,
  IF(AND(AL1118=$J$31,_xlfn.DAYS(AH1118,DATE(AI1118,1,1))&lt;7),
    MAX(0,EINSTELLUNGEN!$D$12+1-WEEKDAY(DATE(EINSTELLUNGEN!$D$9,EINSTELLUNGEN!$D$10,1),2)),
    IF(AL1118=$J$33,
      MIN(EINSTELLUNGEN!$D$12,WEEKDAY(DATE(EINSTELLUNGEN!$D$9,12,31),2)),
      EINSTELLUNGEN!$D$12
  )) - SUMIF(AL$50:AL$2500,"="&amp;AL1118,AX$50:AX$2500),
  0)</f>
        <v>3</v>
      </c>
      <c r="BD1118" s="2">
        <f t="shared" si="608"/>
        <v>0.33333333333333331</v>
      </c>
      <c r="BE1118" s="2">
        <f t="shared" si="609"/>
        <v>0</v>
      </c>
    </row>
    <row r="1119" spans="1:57" ht="10.5" customHeight="1">
      <c r="A1119" s="1" t="str">
        <f t="shared" ca="1" si="585"/>
        <v/>
      </c>
      <c r="B1119" s="1" t="str">
        <f t="shared" ca="1" si="586"/>
        <v/>
      </c>
      <c r="C1119" s="1" t="str">
        <f t="shared" ca="1" si="587"/>
        <v/>
      </c>
      <c r="D1119" s="1" t="str">
        <f t="shared" ca="1" si="588"/>
        <v/>
      </c>
      <c r="F1119" s="10"/>
      <c r="G1119" s="136" t="str">
        <f t="shared" si="589"/>
        <v/>
      </c>
      <c r="H1119" s="27"/>
      <c r="I1119" s="28"/>
      <c r="J1119" s="28"/>
      <c r="K1119" s="29"/>
      <c r="L1119" s="136"/>
      <c r="M1119" s="136"/>
      <c r="N1119" s="136"/>
      <c r="O1119" s="26" t="str">
        <f t="shared" si="590"/>
        <v/>
      </c>
      <c r="P1119" s="218" t="str">
        <f t="shared" si="591"/>
        <v/>
      </c>
      <c r="Q1119" s="26" t="str">
        <f t="shared" si="592"/>
        <v/>
      </c>
      <c r="R1119" s="22"/>
      <c r="S1119" s="99"/>
      <c r="T1119" s="10"/>
      <c r="U1119" s="229" t="str">
        <f t="shared" si="593"/>
        <v/>
      </c>
      <c r="V1119" s="230"/>
      <c r="W1119" s="230"/>
      <c r="X1119" s="230"/>
      <c r="Y1119" s="230"/>
      <c r="Z1119" s="22" t="str">
        <f>""</f>
        <v/>
      </c>
      <c r="AB1119" s="23" t="str">
        <f t="shared" si="594"/>
        <v/>
      </c>
      <c r="AC1119" s="2" t="b">
        <f>COUNT(Q1119:Q$2500)&gt;0</f>
        <v>0</v>
      </c>
      <c r="AD1119" s="2" t="b">
        <f t="shared" si="577"/>
        <v>0</v>
      </c>
      <c r="AE1119" s="2" t="b">
        <f t="shared" si="578"/>
        <v>0</v>
      </c>
      <c r="AF1119" s="2" t="b">
        <f t="shared" si="579"/>
        <v>0</v>
      </c>
      <c r="AG1119" s="2" t="b">
        <f>OR(
  AND(AC1119,NOT(AC1120)),
  AND(AF1119,WEEKDAY(AH1118,2)=EINSTELLUNGEN!$D$12),
  AND(AF1119,AH1119=$J$35)
)</f>
        <v>0</v>
      </c>
      <c r="AH1119" s="2">
        <f>IF(AE1119,AH1118+IF(WEEKDAY(AH1118+1,2)&lt;=EINSTELLUNGEN!$D$12,1,$J$36),AH1118)</f>
        <v>42020</v>
      </c>
      <c r="AI1119" s="2">
        <f t="shared" si="580"/>
        <v>2019</v>
      </c>
      <c r="AJ1119" s="2">
        <f t="shared" si="581"/>
        <v>201901</v>
      </c>
      <c r="AK1119" s="2">
        <f t="shared" si="582"/>
        <v>201901</v>
      </c>
      <c r="AL1119" s="2">
        <f t="shared" si="610"/>
        <v>201903</v>
      </c>
      <c r="AM1119" s="2" t="b">
        <f t="shared" si="583"/>
        <v>1</v>
      </c>
      <c r="AN1119" s="4" t="e">
        <f t="shared" si="595"/>
        <v>#N/A</v>
      </c>
      <c r="AO1119" s="4" t="e">
        <f t="shared" si="596"/>
        <v>#N/A</v>
      </c>
      <c r="AP1119" s="2" t="str">
        <f>IF(AD1119,
  IF(ISBLANK(H1119),
    AP1118,
    IF(LEN(H1119)=1,
      IF(OR(UPPER(H1119)="A",UPPER(H1119)="I"),
        EINSTELLUNGEN!$D$21,
        IF(OR(UPPER(H1119)="B",UPPER(H1119)="M"),
          EINSTELLUNGEN!$D$22,
          IF(OR(UPPER(H1119)="C",UPPER(H1119)="S"),
            EINSTELLUNGEN!$D$23,
            IF(UPPER(H1119)="D",
              EINSTELLUNGEN!$D$24,
              IF(UPPER(H1119)="E",
                EINSTELLUNGEN!$D$25,
                UPPER(H1119)))))),
      IF(ISNUMBER(H1119),
        EINSTELLUNGEN!$D$20&amp;H1119,
        UPPER(H1119)))),
  "")</f>
        <v/>
      </c>
      <c r="AQ1119" s="2" t="str">
        <f t="shared" si="597"/>
        <v/>
      </c>
      <c r="AR1119" s="2">
        <f t="shared" si="598"/>
        <v>0</v>
      </c>
      <c r="AS1119" s="145">
        <f t="shared" si="599"/>
        <v>0.33333333333333331</v>
      </c>
      <c r="AT1119" s="2">
        <f t="shared" si="600"/>
        <v>0</v>
      </c>
      <c r="AU1119" s="2">
        <f t="shared" si="601"/>
        <v>0</v>
      </c>
      <c r="AV1119" s="2">
        <f t="shared" si="602"/>
        <v>0</v>
      </c>
      <c r="AW1119" s="2">
        <f t="shared" si="603"/>
        <v>0</v>
      </c>
      <c r="AX1119" s="2">
        <f t="shared" si="584"/>
        <v>0</v>
      </c>
      <c r="AY1119" s="2">
        <f t="shared" si="604"/>
        <v>0</v>
      </c>
      <c r="AZ1119" s="145" t="e">
        <f t="shared" si="605"/>
        <v>#N/A</v>
      </c>
      <c r="BA1119" s="145" t="e">
        <f t="shared" si="606"/>
        <v>#N/A</v>
      </c>
      <c r="BB1119" s="145">
        <f t="shared" si="607"/>
        <v>2.083333333333337E-2</v>
      </c>
      <c r="BC1119" s="2">
        <f>IF(AM1119,
  IF(AND(AL1119=$J$31,_xlfn.DAYS(AH1119,DATE(AI1119,1,1))&lt;7),
    MAX(0,EINSTELLUNGEN!$D$12+1-WEEKDAY(DATE(EINSTELLUNGEN!$D$9,EINSTELLUNGEN!$D$10,1),2)),
    IF(AL1119=$J$33,
      MIN(EINSTELLUNGEN!$D$12,WEEKDAY(DATE(EINSTELLUNGEN!$D$9,12,31),2)),
      EINSTELLUNGEN!$D$12
  )) - SUMIF(AL$50:AL$2500,"="&amp;AL1119,AX$50:AX$2500),
  0)</f>
        <v>3</v>
      </c>
      <c r="BD1119" s="2">
        <f t="shared" si="608"/>
        <v>0.33333333333333331</v>
      </c>
      <c r="BE1119" s="2">
        <f t="shared" si="609"/>
        <v>0</v>
      </c>
    </row>
    <row r="1120" spans="1:57" ht="10.5" customHeight="1">
      <c r="A1120" s="1" t="str">
        <f t="shared" ca="1" si="585"/>
        <v/>
      </c>
      <c r="B1120" s="1" t="str">
        <f t="shared" ca="1" si="586"/>
        <v/>
      </c>
      <c r="C1120" s="1" t="str">
        <f t="shared" ca="1" si="587"/>
        <v/>
      </c>
      <c r="D1120" s="1" t="str">
        <f t="shared" ca="1" si="588"/>
        <v/>
      </c>
      <c r="F1120" s="10"/>
      <c r="G1120" s="136" t="str">
        <f t="shared" si="589"/>
        <v/>
      </c>
      <c r="H1120" s="27"/>
      <c r="I1120" s="28"/>
      <c r="J1120" s="28"/>
      <c r="K1120" s="29"/>
      <c r="L1120" s="136"/>
      <c r="M1120" s="136"/>
      <c r="N1120" s="136"/>
      <c r="O1120" s="26" t="str">
        <f t="shared" si="590"/>
        <v/>
      </c>
      <c r="P1120" s="218" t="str">
        <f t="shared" si="591"/>
        <v/>
      </c>
      <c r="Q1120" s="26" t="str">
        <f t="shared" si="592"/>
        <v/>
      </c>
      <c r="R1120" s="22"/>
      <c r="S1120" s="99"/>
      <c r="T1120" s="10"/>
      <c r="U1120" s="229" t="str">
        <f t="shared" si="593"/>
        <v/>
      </c>
      <c r="V1120" s="230"/>
      <c r="W1120" s="230"/>
      <c r="X1120" s="230"/>
      <c r="Y1120" s="230"/>
      <c r="Z1120" s="22" t="str">
        <f>""</f>
        <v/>
      </c>
      <c r="AB1120" s="23" t="str">
        <f t="shared" si="594"/>
        <v/>
      </c>
      <c r="AC1120" s="2" t="b">
        <f>COUNT(Q1120:Q$2500)&gt;0</f>
        <v>0</v>
      </c>
      <c r="AD1120" s="2" t="b">
        <f t="shared" si="577"/>
        <v>0</v>
      </c>
      <c r="AE1120" s="2" t="b">
        <f t="shared" si="578"/>
        <v>0</v>
      </c>
      <c r="AF1120" s="2" t="b">
        <f t="shared" si="579"/>
        <v>0</v>
      </c>
      <c r="AG1120" s="2" t="b">
        <f>OR(
  AND(AC1120,NOT(AC1121)),
  AND(AF1120,WEEKDAY(AH1119,2)=EINSTELLUNGEN!$D$12),
  AND(AF1120,AH1120=$J$35)
)</f>
        <v>0</v>
      </c>
      <c r="AH1120" s="2">
        <f>IF(AE1120,AH1119+IF(WEEKDAY(AH1119+1,2)&lt;=EINSTELLUNGEN!$D$12,1,$J$36),AH1119)</f>
        <v>42020</v>
      </c>
      <c r="AI1120" s="2">
        <f t="shared" si="580"/>
        <v>2019</v>
      </c>
      <c r="AJ1120" s="2">
        <f t="shared" si="581"/>
        <v>201901</v>
      </c>
      <c r="AK1120" s="2">
        <f t="shared" si="582"/>
        <v>201901</v>
      </c>
      <c r="AL1120" s="2">
        <f t="shared" si="610"/>
        <v>201903</v>
      </c>
      <c r="AM1120" s="2" t="b">
        <f t="shared" si="583"/>
        <v>1</v>
      </c>
      <c r="AN1120" s="4" t="e">
        <f t="shared" si="595"/>
        <v>#N/A</v>
      </c>
      <c r="AO1120" s="4" t="e">
        <f t="shared" si="596"/>
        <v>#N/A</v>
      </c>
      <c r="AP1120" s="2" t="str">
        <f>IF(AD1120,
  IF(ISBLANK(H1120),
    AP1119,
    IF(LEN(H1120)=1,
      IF(OR(UPPER(H1120)="A",UPPER(H1120)="I"),
        EINSTELLUNGEN!$D$21,
        IF(OR(UPPER(H1120)="B",UPPER(H1120)="M"),
          EINSTELLUNGEN!$D$22,
          IF(OR(UPPER(H1120)="C",UPPER(H1120)="S"),
            EINSTELLUNGEN!$D$23,
            IF(UPPER(H1120)="D",
              EINSTELLUNGEN!$D$24,
              IF(UPPER(H1120)="E",
                EINSTELLUNGEN!$D$25,
                UPPER(H1120)))))),
      IF(ISNUMBER(H1120),
        EINSTELLUNGEN!$D$20&amp;H1120,
        UPPER(H1120)))),
  "")</f>
        <v/>
      </c>
      <c r="AQ1120" s="2" t="str">
        <f t="shared" si="597"/>
        <v/>
      </c>
      <c r="AR1120" s="2">
        <f t="shared" si="598"/>
        <v>0</v>
      </c>
      <c r="AS1120" s="145">
        <f t="shared" si="599"/>
        <v>0.33333333333333331</v>
      </c>
      <c r="AT1120" s="2">
        <f t="shared" si="600"/>
        <v>0</v>
      </c>
      <c r="AU1120" s="2">
        <f t="shared" si="601"/>
        <v>0</v>
      </c>
      <c r="AV1120" s="2">
        <f t="shared" si="602"/>
        <v>0</v>
      </c>
      <c r="AW1120" s="2">
        <f t="shared" si="603"/>
        <v>0</v>
      </c>
      <c r="AX1120" s="2">
        <f t="shared" si="584"/>
        <v>0</v>
      </c>
      <c r="AY1120" s="2">
        <f t="shared" si="604"/>
        <v>0</v>
      </c>
      <c r="AZ1120" s="145" t="e">
        <f t="shared" si="605"/>
        <v>#N/A</v>
      </c>
      <c r="BA1120" s="145" t="e">
        <f t="shared" si="606"/>
        <v>#N/A</v>
      </c>
      <c r="BB1120" s="145">
        <f t="shared" si="607"/>
        <v>2.083333333333337E-2</v>
      </c>
      <c r="BC1120" s="2">
        <f>IF(AM1120,
  IF(AND(AL1120=$J$31,_xlfn.DAYS(AH1120,DATE(AI1120,1,1))&lt;7),
    MAX(0,EINSTELLUNGEN!$D$12+1-WEEKDAY(DATE(EINSTELLUNGEN!$D$9,EINSTELLUNGEN!$D$10,1),2)),
    IF(AL1120=$J$33,
      MIN(EINSTELLUNGEN!$D$12,WEEKDAY(DATE(EINSTELLUNGEN!$D$9,12,31),2)),
      EINSTELLUNGEN!$D$12
  )) - SUMIF(AL$50:AL$2500,"="&amp;AL1120,AX$50:AX$2500),
  0)</f>
        <v>3</v>
      </c>
      <c r="BD1120" s="2">
        <f t="shared" si="608"/>
        <v>0.33333333333333331</v>
      </c>
      <c r="BE1120" s="2">
        <f t="shared" si="609"/>
        <v>0</v>
      </c>
    </row>
    <row r="1121" spans="1:57" ht="10.5" customHeight="1">
      <c r="A1121" s="1" t="str">
        <f t="shared" ca="1" si="585"/>
        <v/>
      </c>
      <c r="B1121" s="1" t="str">
        <f t="shared" ca="1" si="586"/>
        <v/>
      </c>
      <c r="C1121" s="1" t="str">
        <f t="shared" ca="1" si="587"/>
        <v/>
      </c>
      <c r="D1121" s="1" t="str">
        <f t="shared" ca="1" si="588"/>
        <v/>
      </c>
      <c r="F1121" s="10"/>
      <c r="G1121" s="136" t="str">
        <f t="shared" si="589"/>
        <v/>
      </c>
      <c r="H1121" s="27"/>
      <c r="I1121" s="28"/>
      <c r="J1121" s="28"/>
      <c r="K1121" s="29"/>
      <c r="L1121" s="136"/>
      <c r="M1121" s="136"/>
      <c r="N1121" s="136"/>
      <c r="O1121" s="26" t="str">
        <f t="shared" si="590"/>
        <v/>
      </c>
      <c r="P1121" s="218" t="str">
        <f t="shared" si="591"/>
        <v/>
      </c>
      <c r="Q1121" s="26" t="str">
        <f t="shared" si="592"/>
        <v/>
      </c>
      <c r="R1121" s="22"/>
      <c r="S1121" s="99"/>
      <c r="T1121" s="10"/>
      <c r="U1121" s="229" t="str">
        <f t="shared" si="593"/>
        <v/>
      </c>
      <c r="V1121" s="230"/>
      <c r="W1121" s="230"/>
      <c r="X1121" s="230"/>
      <c r="Y1121" s="230"/>
      <c r="Z1121" s="22" t="str">
        <f>""</f>
        <v/>
      </c>
      <c r="AB1121" s="23" t="str">
        <f t="shared" si="594"/>
        <v/>
      </c>
      <c r="AC1121" s="2" t="b">
        <f>COUNT(Q1121:Q$2500)&gt;0</f>
        <v>0</v>
      </c>
      <c r="AD1121" s="2" t="b">
        <f t="shared" si="577"/>
        <v>0</v>
      </c>
      <c r="AE1121" s="2" t="b">
        <f t="shared" si="578"/>
        <v>0</v>
      </c>
      <c r="AF1121" s="2" t="b">
        <f t="shared" si="579"/>
        <v>0</v>
      </c>
      <c r="AG1121" s="2" t="b">
        <f>OR(
  AND(AC1121,NOT(AC1122)),
  AND(AF1121,WEEKDAY(AH1120,2)=EINSTELLUNGEN!$D$12),
  AND(AF1121,AH1121=$J$35)
)</f>
        <v>0</v>
      </c>
      <c r="AH1121" s="2">
        <f>IF(AE1121,AH1120+IF(WEEKDAY(AH1120+1,2)&lt;=EINSTELLUNGEN!$D$12,1,$J$36),AH1120)</f>
        <v>42020</v>
      </c>
      <c r="AI1121" s="2">
        <f t="shared" si="580"/>
        <v>2019</v>
      </c>
      <c r="AJ1121" s="2">
        <f t="shared" si="581"/>
        <v>201901</v>
      </c>
      <c r="AK1121" s="2">
        <f t="shared" si="582"/>
        <v>201901</v>
      </c>
      <c r="AL1121" s="2">
        <f t="shared" si="610"/>
        <v>201903</v>
      </c>
      <c r="AM1121" s="2" t="b">
        <f t="shared" si="583"/>
        <v>1</v>
      </c>
      <c r="AN1121" s="4" t="e">
        <f t="shared" si="595"/>
        <v>#N/A</v>
      </c>
      <c r="AO1121" s="4" t="e">
        <f t="shared" si="596"/>
        <v>#N/A</v>
      </c>
      <c r="AP1121" s="2" t="str">
        <f>IF(AD1121,
  IF(ISBLANK(H1121),
    AP1120,
    IF(LEN(H1121)=1,
      IF(OR(UPPER(H1121)="A",UPPER(H1121)="I"),
        EINSTELLUNGEN!$D$21,
        IF(OR(UPPER(H1121)="B",UPPER(H1121)="M"),
          EINSTELLUNGEN!$D$22,
          IF(OR(UPPER(H1121)="C",UPPER(H1121)="S"),
            EINSTELLUNGEN!$D$23,
            IF(UPPER(H1121)="D",
              EINSTELLUNGEN!$D$24,
              IF(UPPER(H1121)="E",
                EINSTELLUNGEN!$D$25,
                UPPER(H1121)))))),
      IF(ISNUMBER(H1121),
        EINSTELLUNGEN!$D$20&amp;H1121,
        UPPER(H1121)))),
  "")</f>
        <v/>
      </c>
      <c r="AQ1121" s="2" t="str">
        <f t="shared" si="597"/>
        <v/>
      </c>
      <c r="AR1121" s="2">
        <f t="shared" si="598"/>
        <v>0</v>
      </c>
      <c r="AS1121" s="145">
        <f t="shared" si="599"/>
        <v>0.33333333333333331</v>
      </c>
      <c r="AT1121" s="2">
        <f t="shared" si="600"/>
        <v>0</v>
      </c>
      <c r="AU1121" s="2">
        <f t="shared" si="601"/>
        <v>0</v>
      </c>
      <c r="AV1121" s="2">
        <f t="shared" si="602"/>
        <v>0</v>
      </c>
      <c r="AW1121" s="2">
        <f t="shared" si="603"/>
        <v>0</v>
      </c>
      <c r="AX1121" s="2">
        <f t="shared" si="584"/>
        <v>0</v>
      </c>
      <c r="AY1121" s="2">
        <f t="shared" si="604"/>
        <v>0</v>
      </c>
      <c r="AZ1121" s="145" t="e">
        <f t="shared" si="605"/>
        <v>#N/A</v>
      </c>
      <c r="BA1121" s="145" t="e">
        <f t="shared" si="606"/>
        <v>#N/A</v>
      </c>
      <c r="BB1121" s="145">
        <f t="shared" si="607"/>
        <v>2.083333333333337E-2</v>
      </c>
      <c r="BC1121" s="2">
        <f>IF(AM1121,
  IF(AND(AL1121=$J$31,_xlfn.DAYS(AH1121,DATE(AI1121,1,1))&lt;7),
    MAX(0,EINSTELLUNGEN!$D$12+1-WEEKDAY(DATE(EINSTELLUNGEN!$D$9,EINSTELLUNGEN!$D$10,1),2)),
    IF(AL1121=$J$33,
      MIN(EINSTELLUNGEN!$D$12,WEEKDAY(DATE(EINSTELLUNGEN!$D$9,12,31),2)),
      EINSTELLUNGEN!$D$12
  )) - SUMIF(AL$50:AL$2500,"="&amp;AL1121,AX$50:AX$2500),
  0)</f>
        <v>3</v>
      </c>
      <c r="BD1121" s="2">
        <f t="shared" si="608"/>
        <v>0.33333333333333331</v>
      </c>
      <c r="BE1121" s="2">
        <f t="shared" si="609"/>
        <v>0</v>
      </c>
    </row>
    <row r="1122" spans="1:57" ht="10.5" customHeight="1">
      <c r="A1122" s="1" t="str">
        <f t="shared" ca="1" si="585"/>
        <v/>
      </c>
      <c r="B1122" s="1" t="str">
        <f t="shared" ca="1" si="586"/>
        <v/>
      </c>
      <c r="C1122" s="1" t="str">
        <f t="shared" ca="1" si="587"/>
        <v/>
      </c>
      <c r="D1122" s="1" t="str">
        <f t="shared" ca="1" si="588"/>
        <v/>
      </c>
      <c r="F1122" s="10"/>
      <c r="G1122" s="136" t="str">
        <f t="shared" si="589"/>
        <v/>
      </c>
      <c r="H1122" s="27"/>
      <c r="I1122" s="28"/>
      <c r="J1122" s="28"/>
      <c r="K1122" s="29"/>
      <c r="L1122" s="136"/>
      <c r="M1122" s="136"/>
      <c r="N1122" s="136"/>
      <c r="O1122" s="26" t="str">
        <f t="shared" si="590"/>
        <v/>
      </c>
      <c r="P1122" s="218" t="str">
        <f t="shared" si="591"/>
        <v/>
      </c>
      <c r="Q1122" s="26" t="str">
        <f t="shared" si="592"/>
        <v/>
      </c>
      <c r="R1122" s="22"/>
      <c r="S1122" s="99"/>
      <c r="T1122" s="10"/>
      <c r="U1122" s="229" t="str">
        <f t="shared" si="593"/>
        <v/>
      </c>
      <c r="V1122" s="230"/>
      <c r="W1122" s="230"/>
      <c r="X1122" s="230"/>
      <c r="Y1122" s="230"/>
      <c r="Z1122" s="22" t="str">
        <f>""</f>
        <v/>
      </c>
      <c r="AB1122" s="23" t="str">
        <f t="shared" si="594"/>
        <v/>
      </c>
      <c r="AC1122" s="2" t="b">
        <f>COUNT(Q1122:Q$2500)&gt;0</f>
        <v>0</v>
      </c>
      <c r="AD1122" s="2" t="b">
        <f t="shared" si="577"/>
        <v>0</v>
      </c>
      <c r="AE1122" s="2" t="b">
        <f t="shared" si="578"/>
        <v>0</v>
      </c>
      <c r="AF1122" s="2" t="b">
        <f t="shared" si="579"/>
        <v>0</v>
      </c>
      <c r="AG1122" s="2" t="b">
        <f>OR(
  AND(AC1122,NOT(AC1123)),
  AND(AF1122,WEEKDAY(AH1121,2)=EINSTELLUNGEN!$D$12),
  AND(AF1122,AH1122=$J$35)
)</f>
        <v>0</v>
      </c>
      <c r="AH1122" s="2">
        <f>IF(AE1122,AH1121+IF(WEEKDAY(AH1121+1,2)&lt;=EINSTELLUNGEN!$D$12,1,$J$36),AH1121)</f>
        <v>42020</v>
      </c>
      <c r="AI1122" s="2">
        <f t="shared" si="580"/>
        <v>2019</v>
      </c>
      <c r="AJ1122" s="2">
        <f t="shared" si="581"/>
        <v>201901</v>
      </c>
      <c r="AK1122" s="2">
        <f t="shared" si="582"/>
        <v>201901</v>
      </c>
      <c r="AL1122" s="2">
        <f t="shared" si="610"/>
        <v>201903</v>
      </c>
      <c r="AM1122" s="2" t="b">
        <f t="shared" si="583"/>
        <v>1</v>
      </c>
      <c r="AN1122" s="4" t="e">
        <f t="shared" si="595"/>
        <v>#N/A</v>
      </c>
      <c r="AO1122" s="4" t="e">
        <f t="shared" si="596"/>
        <v>#N/A</v>
      </c>
      <c r="AP1122" s="2" t="str">
        <f>IF(AD1122,
  IF(ISBLANK(H1122),
    AP1121,
    IF(LEN(H1122)=1,
      IF(OR(UPPER(H1122)="A",UPPER(H1122)="I"),
        EINSTELLUNGEN!$D$21,
        IF(OR(UPPER(H1122)="B",UPPER(H1122)="M"),
          EINSTELLUNGEN!$D$22,
          IF(OR(UPPER(H1122)="C",UPPER(H1122)="S"),
            EINSTELLUNGEN!$D$23,
            IF(UPPER(H1122)="D",
              EINSTELLUNGEN!$D$24,
              IF(UPPER(H1122)="E",
                EINSTELLUNGEN!$D$25,
                UPPER(H1122)))))),
      IF(ISNUMBER(H1122),
        EINSTELLUNGEN!$D$20&amp;H1122,
        UPPER(H1122)))),
  "")</f>
        <v/>
      </c>
      <c r="AQ1122" s="2" t="str">
        <f t="shared" si="597"/>
        <v/>
      </c>
      <c r="AR1122" s="2">
        <f t="shared" si="598"/>
        <v>0</v>
      </c>
      <c r="AS1122" s="145">
        <f t="shared" si="599"/>
        <v>0.33333333333333331</v>
      </c>
      <c r="AT1122" s="2">
        <f t="shared" si="600"/>
        <v>0</v>
      </c>
      <c r="AU1122" s="2">
        <f t="shared" si="601"/>
        <v>0</v>
      </c>
      <c r="AV1122" s="2">
        <f t="shared" si="602"/>
        <v>0</v>
      </c>
      <c r="AW1122" s="2">
        <f t="shared" si="603"/>
        <v>0</v>
      </c>
      <c r="AX1122" s="2">
        <f t="shared" si="584"/>
        <v>0</v>
      </c>
      <c r="AY1122" s="2">
        <f t="shared" si="604"/>
        <v>0</v>
      </c>
      <c r="AZ1122" s="145" t="e">
        <f t="shared" si="605"/>
        <v>#N/A</v>
      </c>
      <c r="BA1122" s="145" t="e">
        <f t="shared" si="606"/>
        <v>#N/A</v>
      </c>
      <c r="BB1122" s="145">
        <f t="shared" si="607"/>
        <v>2.083333333333337E-2</v>
      </c>
      <c r="BC1122" s="2">
        <f>IF(AM1122,
  IF(AND(AL1122=$J$31,_xlfn.DAYS(AH1122,DATE(AI1122,1,1))&lt;7),
    MAX(0,EINSTELLUNGEN!$D$12+1-WEEKDAY(DATE(EINSTELLUNGEN!$D$9,EINSTELLUNGEN!$D$10,1),2)),
    IF(AL1122=$J$33,
      MIN(EINSTELLUNGEN!$D$12,WEEKDAY(DATE(EINSTELLUNGEN!$D$9,12,31),2)),
      EINSTELLUNGEN!$D$12
  )) - SUMIF(AL$50:AL$2500,"="&amp;AL1122,AX$50:AX$2500),
  0)</f>
        <v>3</v>
      </c>
      <c r="BD1122" s="2">
        <f t="shared" si="608"/>
        <v>0.33333333333333331</v>
      </c>
      <c r="BE1122" s="2">
        <f t="shared" si="609"/>
        <v>0</v>
      </c>
    </row>
    <row r="1123" spans="1:57" ht="10.5" customHeight="1">
      <c r="A1123" s="1" t="str">
        <f t="shared" ca="1" si="585"/>
        <v/>
      </c>
      <c r="B1123" s="1" t="str">
        <f t="shared" ca="1" si="586"/>
        <v/>
      </c>
      <c r="C1123" s="1" t="str">
        <f t="shared" ca="1" si="587"/>
        <v/>
      </c>
      <c r="D1123" s="1" t="str">
        <f t="shared" ca="1" si="588"/>
        <v/>
      </c>
      <c r="F1123" s="10"/>
      <c r="G1123" s="136" t="str">
        <f t="shared" si="589"/>
        <v/>
      </c>
      <c r="H1123" s="27"/>
      <c r="I1123" s="28"/>
      <c r="J1123" s="28"/>
      <c r="K1123" s="29"/>
      <c r="L1123" s="136"/>
      <c r="M1123" s="136"/>
      <c r="N1123" s="136"/>
      <c r="O1123" s="26" t="str">
        <f t="shared" si="590"/>
        <v/>
      </c>
      <c r="P1123" s="218" t="str">
        <f t="shared" si="591"/>
        <v/>
      </c>
      <c r="Q1123" s="26" t="str">
        <f t="shared" si="592"/>
        <v/>
      </c>
      <c r="R1123" s="22"/>
      <c r="S1123" s="99"/>
      <c r="T1123" s="10"/>
      <c r="U1123" s="229" t="str">
        <f t="shared" si="593"/>
        <v/>
      </c>
      <c r="V1123" s="230"/>
      <c r="W1123" s="230"/>
      <c r="X1123" s="230"/>
      <c r="Y1123" s="230"/>
      <c r="Z1123" s="22" t="str">
        <f>""</f>
        <v/>
      </c>
      <c r="AB1123" s="23" t="str">
        <f t="shared" si="594"/>
        <v/>
      </c>
      <c r="AC1123" s="2" t="b">
        <f>COUNT(Q1123:Q$2500)&gt;0</f>
        <v>0</v>
      </c>
      <c r="AD1123" s="2" t="b">
        <f t="shared" si="577"/>
        <v>0</v>
      </c>
      <c r="AE1123" s="2" t="b">
        <f t="shared" si="578"/>
        <v>0</v>
      </c>
      <c r="AF1123" s="2" t="b">
        <f t="shared" si="579"/>
        <v>0</v>
      </c>
      <c r="AG1123" s="2" t="b">
        <f>OR(
  AND(AC1123,NOT(AC1124)),
  AND(AF1123,WEEKDAY(AH1122,2)=EINSTELLUNGEN!$D$12),
  AND(AF1123,AH1123=$J$35)
)</f>
        <v>0</v>
      </c>
      <c r="AH1123" s="2">
        <f>IF(AE1123,AH1122+IF(WEEKDAY(AH1122+1,2)&lt;=EINSTELLUNGEN!$D$12,1,$J$36),AH1122)</f>
        <v>42020</v>
      </c>
      <c r="AI1123" s="2">
        <f t="shared" si="580"/>
        <v>2019</v>
      </c>
      <c r="AJ1123" s="2">
        <f t="shared" si="581"/>
        <v>201901</v>
      </c>
      <c r="AK1123" s="2">
        <f t="shared" si="582"/>
        <v>201901</v>
      </c>
      <c r="AL1123" s="2">
        <f t="shared" si="610"/>
        <v>201903</v>
      </c>
      <c r="AM1123" s="2" t="b">
        <f t="shared" si="583"/>
        <v>1</v>
      </c>
      <c r="AN1123" s="4" t="e">
        <f t="shared" si="595"/>
        <v>#N/A</v>
      </c>
      <c r="AO1123" s="4" t="e">
        <f t="shared" si="596"/>
        <v>#N/A</v>
      </c>
      <c r="AP1123" s="2" t="str">
        <f>IF(AD1123,
  IF(ISBLANK(H1123),
    AP1122,
    IF(LEN(H1123)=1,
      IF(OR(UPPER(H1123)="A",UPPER(H1123)="I"),
        EINSTELLUNGEN!$D$21,
        IF(OR(UPPER(H1123)="B",UPPER(H1123)="M"),
          EINSTELLUNGEN!$D$22,
          IF(OR(UPPER(H1123)="C",UPPER(H1123)="S"),
            EINSTELLUNGEN!$D$23,
            IF(UPPER(H1123)="D",
              EINSTELLUNGEN!$D$24,
              IF(UPPER(H1123)="E",
                EINSTELLUNGEN!$D$25,
                UPPER(H1123)))))),
      IF(ISNUMBER(H1123),
        EINSTELLUNGEN!$D$20&amp;H1123,
        UPPER(H1123)))),
  "")</f>
        <v/>
      </c>
      <c r="AQ1123" s="2" t="str">
        <f t="shared" si="597"/>
        <v/>
      </c>
      <c r="AR1123" s="2">
        <f t="shared" si="598"/>
        <v>0</v>
      </c>
      <c r="AS1123" s="145">
        <f t="shared" si="599"/>
        <v>0.33333333333333331</v>
      </c>
      <c r="AT1123" s="2">
        <f t="shared" si="600"/>
        <v>0</v>
      </c>
      <c r="AU1123" s="2">
        <f t="shared" si="601"/>
        <v>0</v>
      </c>
      <c r="AV1123" s="2">
        <f t="shared" si="602"/>
        <v>0</v>
      </c>
      <c r="AW1123" s="2">
        <f t="shared" si="603"/>
        <v>0</v>
      </c>
      <c r="AX1123" s="2">
        <f t="shared" si="584"/>
        <v>0</v>
      </c>
      <c r="AY1123" s="2">
        <f t="shared" si="604"/>
        <v>0</v>
      </c>
      <c r="AZ1123" s="145" t="e">
        <f t="shared" si="605"/>
        <v>#N/A</v>
      </c>
      <c r="BA1123" s="145" t="e">
        <f t="shared" si="606"/>
        <v>#N/A</v>
      </c>
      <c r="BB1123" s="145">
        <f t="shared" si="607"/>
        <v>2.083333333333337E-2</v>
      </c>
      <c r="BC1123" s="2">
        <f>IF(AM1123,
  IF(AND(AL1123=$J$31,_xlfn.DAYS(AH1123,DATE(AI1123,1,1))&lt;7),
    MAX(0,EINSTELLUNGEN!$D$12+1-WEEKDAY(DATE(EINSTELLUNGEN!$D$9,EINSTELLUNGEN!$D$10,1),2)),
    IF(AL1123=$J$33,
      MIN(EINSTELLUNGEN!$D$12,WEEKDAY(DATE(EINSTELLUNGEN!$D$9,12,31),2)),
      EINSTELLUNGEN!$D$12
  )) - SUMIF(AL$50:AL$2500,"="&amp;AL1123,AX$50:AX$2500),
  0)</f>
        <v>3</v>
      </c>
      <c r="BD1123" s="2">
        <f t="shared" si="608"/>
        <v>0.33333333333333331</v>
      </c>
      <c r="BE1123" s="2">
        <f t="shared" si="609"/>
        <v>0</v>
      </c>
    </row>
    <row r="1124" spans="1:57" ht="10.5" customHeight="1">
      <c r="A1124" s="1" t="str">
        <f t="shared" ca="1" si="585"/>
        <v/>
      </c>
      <c r="B1124" s="1" t="str">
        <f t="shared" ca="1" si="586"/>
        <v/>
      </c>
      <c r="C1124" s="1" t="str">
        <f t="shared" ca="1" si="587"/>
        <v/>
      </c>
      <c r="D1124" s="1" t="str">
        <f t="shared" ca="1" si="588"/>
        <v/>
      </c>
      <c r="F1124" s="10"/>
      <c r="G1124" s="136" t="str">
        <f t="shared" si="589"/>
        <v/>
      </c>
      <c r="H1124" s="27"/>
      <c r="I1124" s="28"/>
      <c r="J1124" s="28"/>
      <c r="K1124" s="29"/>
      <c r="L1124" s="136"/>
      <c r="M1124" s="136"/>
      <c r="N1124" s="136"/>
      <c r="O1124" s="26" t="str">
        <f t="shared" si="590"/>
        <v/>
      </c>
      <c r="P1124" s="218" t="str">
        <f t="shared" si="591"/>
        <v/>
      </c>
      <c r="Q1124" s="26" t="str">
        <f t="shared" si="592"/>
        <v/>
      </c>
      <c r="R1124" s="22"/>
      <c r="S1124" s="99"/>
      <c r="T1124" s="10"/>
      <c r="U1124" s="229" t="str">
        <f t="shared" si="593"/>
        <v/>
      </c>
      <c r="V1124" s="230"/>
      <c r="W1124" s="230"/>
      <c r="X1124" s="230"/>
      <c r="Y1124" s="230"/>
      <c r="Z1124" s="22" t="str">
        <f>""</f>
        <v/>
      </c>
      <c r="AB1124" s="23" t="str">
        <f t="shared" si="594"/>
        <v/>
      </c>
      <c r="AC1124" s="2" t="b">
        <f>COUNT(Q1124:Q$2500)&gt;0</f>
        <v>0</v>
      </c>
      <c r="AD1124" s="2" t="b">
        <f t="shared" si="577"/>
        <v>0</v>
      </c>
      <c r="AE1124" s="2" t="b">
        <f t="shared" si="578"/>
        <v>0</v>
      </c>
      <c r="AF1124" s="2" t="b">
        <f t="shared" si="579"/>
        <v>0</v>
      </c>
      <c r="AG1124" s="2" t="b">
        <f>OR(
  AND(AC1124,NOT(AC1125)),
  AND(AF1124,WEEKDAY(AH1123,2)=EINSTELLUNGEN!$D$12),
  AND(AF1124,AH1124=$J$35)
)</f>
        <v>0</v>
      </c>
      <c r="AH1124" s="2">
        <f>IF(AE1124,AH1123+IF(WEEKDAY(AH1123+1,2)&lt;=EINSTELLUNGEN!$D$12,1,$J$36),AH1123)</f>
        <v>42020</v>
      </c>
      <c r="AI1124" s="2">
        <f t="shared" si="580"/>
        <v>2019</v>
      </c>
      <c r="AJ1124" s="2">
        <f t="shared" si="581"/>
        <v>201901</v>
      </c>
      <c r="AK1124" s="2">
        <f t="shared" si="582"/>
        <v>201901</v>
      </c>
      <c r="AL1124" s="2">
        <f t="shared" si="610"/>
        <v>201903</v>
      </c>
      <c r="AM1124" s="2" t="b">
        <f t="shared" si="583"/>
        <v>1</v>
      </c>
      <c r="AN1124" s="4" t="e">
        <f t="shared" si="595"/>
        <v>#N/A</v>
      </c>
      <c r="AO1124" s="4" t="e">
        <f t="shared" si="596"/>
        <v>#N/A</v>
      </c>
      <c r="AP1124" s="2" t="str">
        <f>IF(AD1124,
  IF(ISBLANK(H1124),
    AP1123,
    IF(LEN(H1124)=1,
      IF(OR(UPPER(H1124)="A",UPPER(H1124)="I"),
        EINSTELLUNGEN!$D$21,
        IF(OR(UPPER(H1124)="B",UPPER(H1124)="M"),
          EINSTELLUNGEN!$D$22,
          IF(OR(UPPER(H1124)="C",UPPER(H1124)="S"),
            EINSTELLUNGEN!$D$23,
            IF(UPPER(H1124)="D",
              EINSTELLUNGEN!$D$24,
              IF(UPPER(H1124)="E",
                EINSTELLUNGEN!$D$25,
                UPPER(H1124)))))),
      IF(ISNUMBER(H1124),
        EINSTELLUNGEN!$D$20&amp;H1124,
        UPPER(H1124)))),
  "")</f>
        <v/>
      </c>
      <c r="AQ1124" s="2" t="str">
        <f t="shared" si="597"/>
        <v/>
      </c>
      <c r="AR1124" s="2">
        <f t="shared" si="598"/>
        <v>0</v>
      </c>
      <c r="AS1124" s="145">
        <f t="shared" si="599"/>
        <v>0.33333333333333331</v>
      </c>
      <c r="AT1124" s="2">
        <f t="shared" si="600"/>
        <v>0</v>
      </c>
      <c r="AU1124" s="2">
        <f t="shared" si="601"/>
        <v>0</v>
      </c>
      <c r="AV1124" s="2">
        <f t="shared" si="602"/>
        <v>0</v>
      </c>
      <c r="AW1124" s="2">
        <f t="shared" si="603"/>
        <v>0</v>
      </c>
      <c r="AX1124" s="2">
        <f t="shared" si="584"/>
        <v>0</v>
      </c>
      <c r="AY1124" s="2">
        <f t="shared" si="604"/>
        <v>0</v>
      </c>
      <c r="AZ1124" s="145" t="e">
        <f t="shared" si="605"/>
        <v>#N/A</v>
      </c>
      <c r="BA1124" s="145" t="e">
        <f t="shared" si="606"/>
        <v>#N/A</v>
      </c>
      <c r="BB1124" s="145">
        <f t="shared" si="607"/>
        <v>2.083333333333337E-2</v>
      </c>
      <c r="BC1124" s="2">
        <f>IF(AM1124,
  IF(AND(AL1124=$J$31,_xlfn.DAYS(AH1124,DATE(AI1124,1,1))&lt;7),
    MAX(0,EINSTELLUNGEN!$D$12+1-WEEKDAY(DATE(EINSTELLUNGEN!$D$9,EINSTELLUNGEN!$D$10,1),2)),
    IF(AL1124=$J$33,
      MIN(EINSTELLUNGEN!$D$12,WEEKDAY(DATE(EINSTELLUNGEN!$D$9,12,31),2)),
      EINSTELLUNGEN!$D$12
  )) - SUMIF(AL$50:AL$2500,"="&amp;AL1124,AX$50:AX$2500),
  0)</f>
        <v>3</v>
      </c>
      <c r="BD1124" s="2">
        <f t="shared" si="608"/>
        <v>0.33333333333333331</v>
      </c>
      <c r="BE1124" s="2">
        <f t="shared" si="609"/>
        <v>0</v>
      </c>
    </row>
    <row r="1125" spans="1:57" ht="10.5" customHeight="1">
      <c r="A1125" s="1" t="str">
        <f t="shared" ca="1" si="585"/>
        <v/>
      </c>
      <c r="B1125" s="1" t="str">
        <f t="shared" ca="1" si="586"/>
        <v/>
      </c>
      <c r="C1125" s="1" t="str">
        <f t="shared" ca="1" si="587"/>
        <v/>
      </c>
      <c r="D1125" s="1" t="str">
        <f t="shared" ca="1" si="588"/>
        <v/>
      </c>
      <c r="F1125" s="10"/>
      <c r="G1125" s="136" t="str">
        <f t="shared" si="589"/>
        <v/>
      </c>
      <c r="H1125" s="27"/>
      <c r="I1125" s="28"/>
      <c r="J1125" s="28"/>
      <c r="K1125" s="29"/>
      <c r="L1125" s="136"/>
      <c r="M1125" s="136"/>
      <c r="N1125" s="136"/>
      <c r="O1125" s="26" t="str">
        <f t="shared" si="590"/>
        <v/>
      </c>
      <c r="P1125" s="218" t="str">
        <f t="shared" si="591"/>
        <v/>
      </c>
      <c r="Q1125" s="26" t="str">
        <f t="shared" si="592"/>
        <v/>
      </c>
      <c r="R1125" s="22"/>
      <c r="S1125" s="99"/>
      <c r="T1125" s="10"/>
      <c r="U1125" s="229" t="str">
        <f t="shared" si="593"/>
        <v/>
      </c>
      <c r="V1125" s="230"/>
      <c r="W1125" s="230"/>
      <c r="X1125" s="230"/>
      <c r="Y1125" s="230"/>
      <c r="Z1125" s="22" t="str">
        <f>""</f>
        <v/>
      </c>
      <c r="AB1125" s="23" t="str">
        <f t="shared" si="594"/>
        <v/>
      </c>
      <c r="AC1125" s="2" t="b">
        <f>COUNT(Q1125:Q$2500)&gt;0</f>
        <v>0</v>
      </c>
      <c r="AD1125" s="2" t="b">
        <f t="shared" si="577"/>
        <v>0</v>
      </c>
      <c r="AE1125" s="2" t="b">
        <f t="shared" si="578"/>
        <v>0</v>
      </c>
      <c r="AF1125" s="2" t="b">
        <f t="shared" si="579"/>
        <v>0</v>
      </c>
      <c r="AG1125" s="2" t="b">
        <f>OR(
  AND(AC1125,NOT(AC1126)),
  AND(AF1125,WEEKDAY(AH1124,2)=EINSTELLUNGEN!$D$12),
  AND(AF1125,AH1125=$J$35)
)</f>
        <v>0</v>
      </c>
      <c r="AH1125" s="2">
        <f>IF(AE1125,AH1124+IF(WEEKDAY(AH1124+1,2)&lt;=EINSTELLUNGEN!$D$12,1,$J$36),AH1124)</f>
        <v>42020</v>
      </c>
      <c r="AI1125" s="2">
        <f t="shared" si="580"/>
        <v>2019</v>
      </c>
      <c r="AJ1125" s="2">
        <f t="shared" si="581"/>
        <v>201901</v>
      </c>
      <c r="AK1125" s="2">
        <f t="shared" si="582"/>
        <v>201901</v>
      </c>
      <c r="AL1125" s="2">
        <f t="shared" si="610"/>
        <v>201903</v>
      </c>
      <c r="AM1125" s="2" t="b">
        <f t="shared" si="583"/>
        <v>1</v>
      </c>
      <c r="AN1125" s="4" t="e">
        <f t="shared" si="595"/>
        <v>#N/A</v>
      </c>
      <c r="AO1125" s="4" t="e">
        <f t="shared" si="596"/>
        <v>#N/A</v>
      </c>
      <c r="AP1125" s="2" t="str">
        <f>IF(AD1125,
  IF(ISBLANK(H1125),
    AP1124,
    IF(LEN(H1125)=1,
      IF(OR(UPPER(H1125)="A",UPPER(H1125)="I"),
        EINSTELLUNGEN!$D$21,
        IF(OR(UPPER(H1125)="B",UPPER(H1125)="M"),
          EINSTELLUNGEN!$D$22,
          IF(OR(UPPER(H1125)="C",UPPER(H1125)="S"),
            EINSTELLUNGEN!$D$23,
            IF(UPPER(H1125)="D",
              EINSTELLUNGEN!$D$24,
              IF(UPPER(H1125)="E",
                EINSTELLUNGEN!$D$25,
                UPPER(H1125)))))),
      IF(ISNUMBER(H1125),
        EINSTELLUNGEN!$D$20&amp;H1125,
        UPPER(H1125)))),
  "")</f>
        <v/>
      </c>
      <c r="AQ1125" s="2" t="str">
        <f t="shared" si="597"/>
        <v/>
      </c>
      <c r="AR1125" s="2">
        <f t="shared" si="598"/>
        <v>0</v>
      </c>
      <c r="AS1125" s="145">
        <f t="shared" si="599"/>
        <v>0.33333333333333331</v>
      </c>
      <c r="AT1125" s="2">
        <f t="shared" si="600"/>
        <v>0</v>
      </c>
      <c r="AU1125" s="2">
        <f t="shared" si="601"/>
        <v>0</v>
      </c>
      <c r="AV1125" s="2">
        <f t="shared" si="602"/>
        <v>0</v>
      </c>
      <c r="AW1125" s="2">
        <f t="shared" si="603"/>
        <v>0</v>
      </c>
      <c r="AX1125" s="2">
        <f t="shared" si="584"/>
        <v>0</v>
      </c>
      <c r="AY1125" s="2">
        <f t="shared" si="604"/>
        <v>0</v>
      </c>
      <c r="AZ1125" s="145" t="e">
        <f t="shared" si="605"/>
        <v>#N/A</v>
      </c>
      <c r="BA1125" s="145" t="e">
        <f t="shared" si="606"/>
        <v>#N/A</v>
      </c>
      <c r="BB1125" s="145">
        <f t="shared" si="607"/>
        <v>2.083333333333337E-2</v>
      </c>
      <c r="BC1125" s="2">
        <f>IF(AM1125,
  IF(AND(AL1125=$J$31,_xlfn.DAYS(AH1125,DATE(AI1125,1,1))&lt;7),
    MAX(0,EINSTELLUNGEN!$D$12+1-WEEKDAY(DATE(EINSTELLUNGEN!$D$9,EINSTELLUNGEN!$D$10,1),2)),
    IF(AL1125=$J$33,
      MIN(EINSTELLUNGEN!$D$12,WEEKDAY(DATE(EINSTELLUNGEN!$D$9,12,31),2)),
      EINSTELLUNGEN!$D$12
  )) - SUMIF(AL$50:AL$2500,"="&amp;AL1125,AX$50:AX$2500),
  0)</f>
        <v>3</v>
      </c>
      <c r="BD1125" s="2">
        <f t="shared" si="608"/>
        <v>0.33333333333333331</v>
      </c>
      <c r="BE1125" s="2">
        <f t="shared" si="609"/>
        <v>0</v>
      </c>
    </row>
    <row r="1126" spans="1:57" ht="10.5" customHeight="1">
      <c r="A1126" s="1" t="str">
        <f t="shared" ca="1" si="585"/>
        <v/>
      </c>
      <c r="B1126" s="1" t="str">
        <f t="shared" ca="1" si="586"/>
        <v/>
      </c>
      <c r="C1126" s="1" t="str">
        <f t="shared" ca="1" si="587"/>
        <v/>
      </c>
      <c r="D1126" s="1" t="str">
        <f t="shared" ca="1" si="588"/>
        <v/>
      </c>
      <c r="F1126" s="10"/>
      <c r="G1126" s="136" t="str">
        <f t="shared" si="589"/>
        <v/>
      </c>
      <c r="H1126" s="27"/>
      <c r="I1126" s="28"/>
      <c r="J1126" s="28"/>
      <c r="K1126" s="29"/>
      <c r="L1126" s="136"/>
      <c r="M1126" s="136"/>
      <c r="N1126" s="136"/>
      <c r="O1126" s="26" t="str">
        <f t="shared" si="590"/>
        <v/>
      </c>
      <c r="P1126" s="218" t="str">
        <f t="shared" si="591"/>
        <v/>
      </c>
      <c r="Q1126" s="26" t="str">
        <f t="shared" si="592"/>
        <v/>
      </c>
      <c r="R1126" s="22"/>
      <c r="S1126" s="99"/>
      <c r="T1126" s="10"/>
      <c r="U1126" s="229" t="str">
        <f t="shared" si="593"/>
        <v/>
      </c>
      <c r="V1126" s="230"/>
      <c r="W1126" s="230"/>
      <c r="X1126" s="230"/>
      <c r="Y1126" s="230"/>
      <c r="Z1126" s="22" t="str">
        <f>""</f>
        <v/>
      </c>
      <c r="AB1126" s="23" t="str">
        <f t="shared" si="594"/>
        <v/>
      </c>
      <c r="AC1126" s="2" t="b">
        <f>COUNT(Q1126:Q$2500)&gt;0</f>
        <v>0</v>
      </c>
      <c r="AD1126" s="2" t="b">
        <f t="shared" si="577"/>
        <v>0</v>
      </c>
      <c r="AE1126" s="2" t="b">
        <f t="shared" si="578"/>
        <v>0</v>
      </c>
      <c r="AF1126" s="2" t="b">
        <f t="shared" si="579"/>
        <v>0</v>
      </c>
      <c r="AG1126" s="2" t="b">
        <f>OR(
  AND(AC1126,NOT(AC1127)),
  AND(AF1126,WEEKDAY(AH1125,2)=EINSTELLUNGEN!$D$12),
  AND(AF1126,AH1126=$J$35)
)</f>
        <v>0</v>
      </c>
      <c r="AH1126" s="2">
        <f>IF(AE1126,AH1125+IF(WEEKDAY(AH1125+1,2)&lt;=EINSTELLUNGEN!$D$12,1,$J$36),AH1125)</f>
        <v>42020</v>
      </c>
      <c r="AI1126" s="2">
        <f t="shared" si="580"/>
        <v>2019</v>
      </c>
      <c r="AJ1126" s="2">
        <f t="shared" si="581"/>
        <v>201901</v>
      </c>
      <c r="AK1126" s="2">
        <f t="shared" si="582"/>
        <v>201901</v>
      </c>
      <c r="AL1126" s="2">
        <f t="shared" si="610"/>
        <v>201903</v>
      </c>
      <c r="AM1126" s="2" t="b">
        <f t="shared" si="583"/>
        <v>1</v>
      </c>
      <c r="AN1126" s="4" t="e">
        <f t="shared" si="595"/>
        <v>#N/A</v>
      </c>
      <c r="AO1126" s="4" t="e">
        <f t="shared" si="596"/>
        <v>#N/A</v>
      </c>
      <c r="AP1126" s="2" t="str">
        <f>IF(AD1126,
  IF(ISBLANK(H1126),
    AP1125,
    IF(LEN(H1126)=1,
      IF(OR(UPPER(H1126)="A",UPPER(H1126)="I"),
        EINSTELLUNGEN!$D$21,
        IF(OR(UPPER(H1126)="B",UPPER(H1126)="M"),
          EINSTELLUNGEN!$D$22,
          IF(OR(UPPER(H1126)="C",UPPER(H1126)="S"),
            EINSTELLUNGEN!$D$23,
            IF(UPPER(H1126)="D",
              EINSTELLUNGEN!$D$24,
              IF(UPPER(H1126)="E",
                EINSTELLUNGEN!$D$25,
                UPPER(H1126)))))),
      IF(ISNUMBER(H1126),
        EINSTELLUNGEN!$D$20&amp;H1126,
        UPPER(H1126)))),
  "")</f>
        <v/>
      </c>
      <c r="AQ1126" s="2" t="str">
        <f t="shared" si="597"/>
        <v/>
      </c>
      <c r="AR1126" s="2">
        <f t="shared" si="598"/>
        <v>0</v>
      </c>
      <c r="AS1126" s="145">
        <f t="shared" si="599"/>
        <v>0.33333333333333331</v>
      </c>
      <c r="AT1126" s="2">
        <f t="shared" si="600"/>
        <v>0</v>
      </c>
      <c r="AU1126" s="2">
        <f t="shared" si="601"/>
        <v>0</v>
      </c>
      <c r="AV1126" s="2">
        <f t="shared" si="602"/>
        <v>0</v>
      </c>
      <c r="AW1126" s="2">
        <f t="shared" si="603"/>
        <v>0</v>
      </c>
      <c r="AX1126" s="2">
        <f t="shared" si="584"/>
        <v>0</v>
      </c>
      <c r="AY1126" s="2">
        <f t="shared" si="604"/>
        <v>0</v>
      </c>
      <c r="AZ1126" s="145" t="e">
        <f t="shared" si="605"/>
        <v>#N/A</v>
      </c>
      <c r="BA1126" s="145" t="e">
        <f t="shared" si="606"/>
        <v>#N/A</v>
      </c>
      <c r="BB1126" s="145">
        <f t="shared" si="607"/>
        <v>2.083333333333337E-2</v>
      </c>
      <c r="BC1126" s="2">
        <f>IF(AM1126,
  IF(AND(AL1126=$J$31,_xlfn.DAYS(AH1126,DATE(AI1126,1,1))&lt;7),
    MAX(0,EINSTELLUNGEN!$D$12+1-WEEKDAY(DATE(EINSTELLUNGEN!$D$9,EINSTELLUNGEN!$D$10,1),2)),
    IF(AL1126=$J$33,
      MIN(EINSTELLUNGEN!$D$12,WEEKDAY(DATE(EINSTELLUNGEN!$D$9,12,31),2)),
      EINSTELLUNGEN!$D$12
  )) - SUMIF(AL$50:AL$2500,"="&amp;AL1126,AX$50:AX$2500),
  0)</f>
        <v>3</v>
      </c>
      <c r="BD1126" s="2">
        <f t="shared" si="608"/>
        <v>0.33333333333333331</v>
      </c>
      <c r="BE1126" s="2">
        <f t="shared" si="609"/>
        <v>0</v>
      </c>
    </row>
    <row r="1127" spans="1:57" ht="10.5" customHeight="1">
      <c r="A1127" s="1" t="str">
        <f t="shared" ca="1" si="585"/>
        <v/>
      </c>
      <c r="B1127" s="1" t="str">
        <f t="shared" ca="1" si="586"/>
        <v/>
      </c>
      <c r="C1127" s="1" t="str">
        <f t="shared" ca="1" si="587"/>
        <v/>
      </c>
      <c r="D1127" s="1" t="str">
        <f t="shared" ca="1" si="588"/>
        <v/>
      </c>
      <c r="F1127" s="10"/>
      <c r="G1127" s="136" t="str">
        <f t="shared" si="589"/>
        <v/>
      </c>
      <c r="H1127" s="27"/>
      <c r="I1127" s="28"/>
      <c r="J1127" s="28"/>
      <c r="K1127" s="29"/>
      <c r="L1127" s="136"/>
      <c r="M1127" s="136"/>
      <c r="N1127" s="136"/>
      <c r="O1127" s="26" t="str">
        <f t="shared" si="590"/>
        <v/>
      </c>
      <c r="P1127" s="218" t="str">
        <f t="shared" si="591"/>
        <v/>
      </c>
      <c r="Q1127" s="26" t="str">
        <f t="shared" si="592"/>
        <v/>
      </c>
      <c r="R1127" s="22"/>
      <c r="S1127" s="99"/>
      <c r="T1127" s="10"/>
      <c r="U1127" s="229" t="str">
        <f t="shared" si="593"/>
        <v/>
      </c>
      <c r="V1127" s="230"/>
      <c r="W1127" s="230"/>
      <c r="X1127" s="230"/>
      <c r="Y1127" s="230"/>
      <c r="Z1127" s="22" t="str">
        <f>""</f>
        <v/>
      </c>
      <c r="AB1127" s="23" t="str">
        <f t="shared" si="594"/>
        <v/>
      </c>
      <c r="AC1127" s="2" t="b">
        <f>COUNT(Q1127:Q$2500)&gt;0</f>
        <v>0</v>
      </c>
      <c r="AD1127" s="2" t="b">
        <f t="shared" si="577"/>
        <v>0</v>
      </c>
      <c r="AE1127" s="2" t="b">
        <f t="shared" si="578"/>
        <v>0</v>
      </c>
      <c r="AF1127" s="2" t="b">
        <f t="shared" si="579"/>
        <v>0</v>
      </c>
      <c r="AG1127" s="2" t="b">
        <f>OR(
  AND(AC1127,NOT(AC1128)),
  AND(AF1127,WEEKDAY(AH1126,2)=EINSTELLUNGEN!$D$12),
  AND(AF1127,AH1127=$J$35)
)</f>
        <v>0</v>
      </c>
      <c r="AH1127" s="2">
        <f>IF(AE1127,AH1126+IF(WEEKDAY(AH1126+1,2)&lt;=EINSTELLUNGEN!$D$12,1,$J$36),AH1126)</f>
        <v>42020</v>
      </c>
      <c r="AI1127" s="2">
        <f t="shared" si="580"/>
        <v>2019</v>
      </c>
      <c r="AJ1127" s="2">
        <f t="shared" si="581"/>
        <v>201901</v>
      </c>
      <c r="AK1127" s="2">
        <f t="shared" si="582"/>
        <v>201901</v>
      </c>
      <c r="AL1127" s="2">
        <f t="shared" si="610"/>
        <v>201903</v>
      </c>
      <c r="AM1127" s="2" t="b">
        <f t="shared" si="583"/>
        <v>1</v>
      </c>
      <c r="AN1127" s="4" t="e">
        <f t="shared" si="595"/>
        <v>#N/A</v>
      </c>
      <c r="AO1127" s="4" t="e">
        <f t="shared" si="596"/>
        <v>#N/A</v>
      </c>
      <c r="AP1127" s="2" t="str">
        <f>IF(AD1127,
  IF(ISBLANK(H1127),
    AP1126,
    IF(LEN(H1127)=1,
      IF(OR(UPPER(H1127)="A",UPPER(H1127)="I"),
        EINSTELLUNGEN!$D$21,
        IF(OR(UPPER(H1127)="B",UPPER(H1127)="M"),
          EINSTELLUNGEN!$D$22,
          IF(OR(UPPER(H1127)="C",UPPER(H1127)="S"),
            EINSTELLUNGEN!$D$23,
            IF(UPPER(H1127)="D",
              EINSTELLUNGEN!$D$24,
              IF(UPPER(H1127)="E",
                EINSTELLUNGEN!$D$25,
                UPPER(H1127)))))),
      IF(ISNUMBER(H1127),
        EINSTELLUNGEN!$D$20&amp;H1127,
        UPPER(H1127)))),
  "")</f>
        <v/>
      </c>
      <c r="AQ1127" s="2" t="str">
        <f t="shared" si="597"/>
        <v/>
      </c>
      <c r="AR1127" s="2">
        <f t="shared" si="598"/>
        <v>0</v>
      </c>
      <c r="AS1127" s="145">
        <f t="shared" si="599"/>
        <v>0.33333333333333331</v>
      </c>
      <c r="AT1127" s="2">
        <f t="shared" si="600"/>
        <v>0</v>
      </c>
      <c r="AU1127" s="2">
        <f t="shared" si="601"/>
        <v>0</v>
      </c>
      <c r="AV1127" s="2">
        <f t="shared" si="602"/>
        <v>0</v>
      </c>
      <c r="AW1127" s="2">
        <f t="shared" si="603"/>
        <v>0</v>
      </c>
      <c r="AX1127" s="2">
        <f t="shared" si="584"/>
        <v>0</v>
      </c>
      <c r="AY1127" s="2">
        <f t="shared" si="604"/>
        <v>0</v>
      </c>
      <c r="AZ1127" s="145" t="e">
        <f t="shared" si="605"/>
        <v>#N/A</v>
      </c>
      <c r="BA1127" s="145" t="e">
        <f t="shared" si="606"/>
        <v>#N/A</v>
      </c>
      <c r="BB1127" s="145">
        <f t="shared" si="607"/>
        <v>2.083333333333337E-2</v>
      </c>
      <c r="BC1127" s="2">
        <f>IF(AM1127,
  IF(AND(AL1127=$J$31,_xlfn.DAYS(AH1127,DATE(AI1127,1,1))&lt;7),
    MAX(0,EINSTELLUNGEN!$D$12+1-WEEKDAY(DATE(EINSTELLUNGEN!$D$9,EINSTELLUNGEN!$D$10,1),2)),
    IF(AL1127=$J$33,
      MIN(EINSTELLUNGEN!$D$12,WEEKDAY(DATE(EINSTELLUNGEN!$D$9,12,31),2)),
      EINSTELLUNGEN!$D$12
  )) - SUMIF(AL$50:AL$2500,"="&amp;AL1127,AX$50:AX$2500),
  0)</f>
        <v>3</v>
      </c>
      <c r="BD1127" s="2">
        <f t="shared" si="608"/>
        <v>0.33333333333333331</v>
      </c>
      <c r="BE1127" s="2">
        <f t="shared" si="609"/>
        <v>0</v>
      </c>
    </row>
    <row r="1128" spans="1:57" ht="10.5" customHeight="1">
      <c r="A1128" s="1" t="str">
        <f t="shared" ca="1" si="585"/>
        <v/>
      </c>
      <c r="B1128" s="1" t="str">
        <f t="shared" ca="1" si="586"/>
        <v/>
      </c>
      <c r="C1128" s="1" t="str">
        <f t="shared" ca="1" si="587"/>
        <v/>
      </c>
      <c r="D1128" s="1" t="str">
        <f t="shared" ca="1" si="588"/>
        <v/>
      </c>
      <c r="F1128" s="10"/>
      <c r="G1128" s="136" t="str">
        <f t="shared" si="589"/>
        <v/>
      </c>
      <c r="H1128" s="27"/>
      <c r="I1128" s="28"/>
      <c r="J1128" s="28"/>
      <c r="K1128" s="29"/>
      <c r="L1128" s="136"/>
      <c r="M1128" s="136"/>
      <c r="N1128" s="136"/>
      <c r="O1128" s="26" t="str">
        <f t="shared" si="590"/>
        <v/>
      </c>
      <c r="P1128" s="218" t="str">
        <f t="shared" si="591"/>
        <v/>
      </c>
      <c r="Q1128" s="26" t="str">
        <f t="shared" si="592"/>
        <v/>
      </c>
      <c r="R1128" s="22"/>
      <c r="S1128" s="99"/>
      <c r="T1128" s="10"/>
      <c r="U1128" s="229" t="str">
        <f t="shared" si="593"/>
        <v/>
      </c>
      <c r="V1128" s="230"/>
      <c r="W1128" s="230"/>
      <c r="X1128" s="230"/>
      <c r="Y1128" s="230"/>
      <c r="Z1128" s="22" t="str">
        <f>""</f>
        <v/>
      </c>
      <c r="AB1128" s="23" t="str">
        <f t="shared" si="594"/>
        <v/>
      </c>
      <c r="AC1128" s="2" t="b">
        <f>COUNT(Q1128:Q$2500)&gt;0</f>
        <v>0</v>
      </c>
      <c r="AD1128" s="2" t="b">
        <f t="shared" si="577"/>
        <v>0</v>
      </c>
      <c r="AE1128" s="2" t="b">
        <f t="shared" si="578"/>
        <v>0</v>
      </c>
      <c r="AF1128" s="2" t="b">
        <f t="shared" si="579"/>
        <v>0</v>
      </c>
      <c r="AG1128" s="2" t="b">
        <f>OR(
  AND(AC1128,NOT(AC1129)),
  AND(AF1128,WEEKDAY(AH1127,2)=EINSTELLUNGEN!$D$12),
  AND(AF1128,AH1128=$J$35)
)</f>
        <v>0</v>
      </c>
      <c r="AH1128" s="2">
        <f>IF(AE1128,AH1127+IF(WEEKDAY(AH1127+1,2)&lt;=EINSTELLUNGEN!$D$12,1,$J$36),AH1127)</f>
        <v>42020</v>
      </c>
      <c r="AI1128" s="2">
        <f t="shared" si="580"/>
        <v>2019</v>
      </c>
      <c r="AJ1128" s="2">
        <f t="shared" si="581"/>
        <v>201901</v>
      </c>
      <c r="AK1128" s="2">
        <f t="shared" si="582"/>
        <v>201901</v>
      </c>
      <c r="AL1128" s="2">
        <f t="shared" si="610"/>
        <v>201903</v>
      </c>
      <c r="AM1128" s="2" t="b">
        <f t="shared" si="583"/>
        <v>1</v>
      </c>
      <c r="AN1128" s="4" t="e">
        <f t="shared" si="595"/>
        <v>#N/A</v>
      </c>
      <c r="AO1128" s="4" t="e">
        <f t="shared" si="596"/>
        <v>#N/A</v>
      </c>
      <c r="AP1128" s="2" t="str">
        <f>IF(AD1128,
  IF(ISBLANK(H1128),
    AP1127,
    IF(LEN(H1128)=1,
      IF(OR(UPPER(H1128)="A",UPPER(H1128)="I"),
        EINSTELLUNGEN!$D$21,
        IF(OR(UPPER(H1128)="B",UPPER(H1128)="M"),
          EINSTELLUNGEN!$D$22,
          IF(OR(UPPER(H1128)="C",UPPER(H1128)="S"),
            EINSTELLUNGEN!$D$23,
            IF(UPPER(H1128)="D",
              EINSTELLUNGEN!$D$24,
              IF(UPPER(H1128)="E",
                EINSTELLUNGEN!$D$25,
                UPPER(H1128)))))),
      IF(ISNUMBER(H1128),
        EINSTELLUNGEN!$D$20&amp;H1128,
        UPPER(H1128)))),
  "")</f>
        <v/>
      </c>
      <c r="AQ1128" s="2" t="str">
        <f t="shared" si="597"/>
        <v/>
      </c>
      <c r="AR1128" s="2">
        <f t="shared" si="598"/>
        <v>0</v>
      </c>
      <c r="AS1128" s="145">
        <f t="shared" si="599"/>
        <v>0.33333333333333331</v>
      </c>
      <c r="AT1128" s="2">
        <f t="shared" si="600"/>
        <v>0</v>
      </c>
      <c r="AU1128" s="2">
        <f t="shared" si="601"/>
        <v>0</v>
      </c>
      <c r="AV1128" s="2">
        <f t="shared" si="602"/>
        <v>0</v>
      </c>
      <c r="AW1128" s="2">
        <f t="shared" si="603"/>
        <v>0</v>
      </c>
      <c r="AX1128" s="2">
        <f t="shared" si="584"/>
        <v>0</v>
      </c>
      <c r="AY1128" s="2">
        <f t="shared" si="604"/>
        <v>0</v>
      </c>
      <c r="AZ1128" s="145" t="e">
        <f t="shared" si="605"/>
        <v>#N/A</v>
      </c>
      <c r="BA1128" s="145" t="e">
        <f t="shared" si="606"/>
        <v>#N/A</v>
      </c>
      <c r="BB1128" s="145">
        <f t="shared" si="607"/>
        <v>2.083333333333337E-2</v>
      </c>
      <c r="BC1128" s="2">
        <f>IF(AM1128,
  IF(AND(AL1128=$J$31,_xlfn.DAYS(AH1128,DATE(AI1128,1,1))&lt;7),
    MAX(0,EINSTELLUNGEN!$D$12+1-WEEKDAY(DATE(EINSTELLUNGEN!$D$9,EINSTELLUNGEN!$D$10,1),2)),
    IF(AL1128=$J$33,
      MIN(EINSTELLUNGEN!$D$12,WEEKDAY(DATE(EINSTELLUNGEN!$D$9,12,31),2)),
      EINSTELLUNGEN!$D$12
  )) - SUMIF(AL$50:AL$2500,"="&amp;AL1128,AX$50:AX$2500),
  0)</f>
        <v>3</v>
      </c>
      <c r="BD1128" s="2">
        <f t="shared" si="608"/>
        <v>0.33333333333333331</v>
      </c>
      <c r="BE1128" s="2">
        <f t="shared" si="609"/>
        <v>0</v>
      </c>
    </row>
    <row r="1129" spans="1:57" ht="10.5" customHeight="1">
      <c r="A1129" s="1" t="str">
        <f t="shared" ca="1" si="585"/>
        <v/>
      </c>
      <c r="B1129" s="1" t="str">
        <f t="shared" ca="1" si="586"/>
        <v/>
      </c>
      <c r="C1129" s="1" t="str">
        <f t="shared" ca="1" si="587"/>
        <v/>
      </c>
      <c r="D1129" s="1" t="str">
        <f t="shared" ca="1" si="588"/>
        <v/>
      </c>
      <c r="F1129" s="10"/>
      <c r="G1129" s="136" t="str">
        <f t="shared" si="589"/>
        <v/>
      </c>
      <c r="H1129" s="27"/>
      <c r="I1129" s="28"/>
      <c r="J1129" s="28"/>
      <c r="K1129" s="29"/>
      <c r="L1129" s="136"/>
      <c r="M1129" s="136"/>
      <c r="N1129" s="136"/>
      <c r="O1129" s="26" t="str">
        <f t="shared" si="590"/>
        <v/>
      </c>
      <c r="P1129" s="218" t="str">
        <f t="shared" si="591"/>
        <v/>
      </c>
      <c r="Q1129" s="26" t="str">
        <f t="shared" si="592"/>
        <v/>
      </c>
      <c r="R1129" s="22"/>
      <c r="S1129" s="99"/>
      <c r="T1129" s="10"/>
      <c r="U1129" s="229" t="str">
        <f t="shared" si="593"/>
        <v/>
      </c>
      <c r="V1129" s="230"/>
      <c r="W1129" s="230"/>
      <c r="X1129" s="230"/>
      <c r="Y1129" s="230"/>
      <c r="Z1129" s="22" t="str">
        <f>""</f>
        <v/>
      </c>
      <c r="AB1129" s="23" t="str">
        <f t="shared" si="594"/>
        <v/>
      </c>
      <c r="AC1129" s="2" t="b">
        <f>COUNT(Q1129:Q$2500)&gt;0</f>
        <v>0</v>
      </c>
      <c r="AD1129" s="2" t="b">
        <f t="shared" si="577"/>
        <v>0</v>
      </c>
      <c r="AE1129" s="2" t="b">
        <f t="shared" si="578"/>
        <v>0</v>
      </c>
      <c r="AF1129" s="2" t="b">
        <f t="shared" si="579"/>
        <v>0</v>
      </c>
      <c r="AG1129" s="2" t="b">
        <f>OR(
  AND(AC1129,NOT(AC1130)),
  AND(AF1129,WEEKDAY(AH1128,2)=EINSTELLUNGEN!$D$12),
  AND(AF1129,AH1129=$J$35)
)</f>
        <v>0</v>
      </c>
      <c r="AH1129" s="2">
        <f>IF(AE1129,AH1128+IF(WEEKDAY(AH1128+1,2)&lt;=EINSTELLUNGEN!$D$12,1,$J$36),AH1128)</f>
        <v>42020</v>
      </c>
      <c r="AI1129" s="2">
        <f t="shared" si="580"/>
        <v>2019</v>
      </c>
      <c r="AJ1129" s="2">
        <f t="shared" si="581"/>
        <v>201901</v>
      </c>
      <c r="AK1129" s="2">
        <f t="shared" si="582"/>
        <v>201901</v>
      </c>
      <c r="AL1129" s="2">
        <f t="shared" si="610"/>
        <v>201903</v>
      </c>
      <c r="AM1129" s="2" t="b">
        <f t="shared" si="583"/>
        <v>1</v>
      </c>
      <c r="AN1129" s="4" t="e">
        <f t="shared" si="595"/>
        <v>#N/A</v>
      </c>
      <c r="AO1129" s="4" t="e">
        <f t="shared" si="596"/>
        <v>#N/A</v>
      </c>
      <c r="AP1129" s="2" t="str">
        <f>IF(AD1129,
  IF(ISBLANK(H1129),
    AP1128,
    IF(LEN(H1129)=1,
      IF(OR(UPPER(H1129)="A",UPPER(H1129)="I"),
        EINSTELLUNGEN!$D$21,
        IF(OR(UPPER(H1129)="B",UPPER(H1129)="M"),
          EINSTELLUNGEN!$D$22,
          IF(OR(UPPER(H1129)="C",UPPER(H1129)="S"),
            EINSTELLUNGEN!$D$23,
            IF(UPPER(H1129)="D",
              EINSTELLUNGEN!$D$24,
              IF(UPPER(H1129)="E",
                EINSTELLUNGEN!$D$25,
                UPPER(H1129)))))),
      IF(ISNUMBER(H1129),
        EINSTELLUNGEN!$D$20&amp;H1129,
        UPPER(H1129)))),
  "")</f>
        <v/>
      </c>
      <c r="AQ1129" s="2" t="str">
        <f t="shared" si="597"/>
        <v/>
      </c>
      <c r="AR1129" s="2">
        <f t="shared" si="598"/>
        <v>0</v>
      </c>
      <c r="AS1129" s="145">
        <f t="shared" si="599"/>
        <v>0.33333333333333331</v>
      </c>
      <c r="AT1129" s="2">
        <f t="shared" si="600"/>
        <v>0</v>
      </c>
      <c r="AU1129" s="2">
        <f t="shared" si="601"/>
        <v>0</v>
      </c>
      <c r="AV1129" s="2">
        <f t="shared" si="602"/>
        <v>0</v>
      </c>
      <c r="AW1129" s="2">
        <f t="shared" si="603"/>
        <v>0</v>
      </c>
      <c r="AX1129" s="2">
        <f t="shared" si="584"/>
        <v>0</v>
      </c>
      <c r="AY1129" s="2">
        <f t="shared" si="604"/>
        <v>0</v>
      </c>
      <c r="AZ1129" s="145" t="e">
        <f t="shared" si="605"/>
        <v>#N/A</v>
      </c>
      <c r="BA1129" s="145" t="e">
        <f t="shared" si="606"/>
        <v>#N/A</v>
      </c>
      <c r="BB1129" s="145">
        <f t="shared" si="607"/>
        <v>2.083333333333337E-2</v>
      </c>
      <c r="BC1129" s="2">
        <f>IF(AM1129,
  IF(AND(AL1129=$J$31,_xlfn.DAYS(AH1129,DATE(AI1129,1,1))&lt;7),
    MAX(0,EINSTELLUNGEN!$D$12+1-WEEKDAY(DATE(EINSTELLUNGEN!$D$9,EINSTELLUNGEN!$D$10,1),2)),
    IF(AL1129=$J$33,
      MIN(EINSTELLUNGEN!$D$12,WEEKDAY(DATE(EINSTELLUNGEN!$D$9,12,31),2)),
      EINSTELLUNGEN!$D$12
  )) - SUMIF(AL$50:AL$2500,"="&amp;AL1129,AX$50:AX$2500),
  0)</f>
        <v>3</v>
      </c>
      <c r="BD1129" s="2">
        <f t="shared" si="608"/>
        <v>0.33333333333333331</v>
      </c>
      <c r="BE1129" s="2">
        <f t="shared" si="609"/>
        <v>0</v>
      </c>
    </row>
    <row r="1130" spans="1:57" ht="10.5" customHeight="1">
      <c r="A1130" s="1" t="str">
        <f t="shared" ca="1" si="585"/>
        <v/>
      </c>
      <c r="B1130" s="1" t="str">
        <f t="shared" ca="1" si="586"/>
        <v/>
      </c>
      <c r="C1130" s="1" t="str">
        <f t="shared" ca="1" si="587"/>
        <v/>
      </c>
      <c r="D1130" s="1" t="str">
        <f t="shared" ca="1" si="588"/>
        <v/>
      </c>
      <c r="F1130" s="10"/>
      <c r="G1130" s="136" t="str">
        <f t="shared" si="589"/>
        <v/>
      </c>
      <c r="H1130" s="27"/>
      <c r="I1130" s="28"/>
      <c r="J1130" s="28"/>
      <c r="K1130" s="29"/>
      <c r="L1130" s="136"/>
      <c r="M1130" s="136"/>
      <c r="N1130" s="136"/>
      <c r="O1130" s="26" t="str">
        <f t="shared" si="590"/>
        <v/>
      </c>
      <c r="P1130" s="218" t="str">
        <f t="shared" si="591"/>
        <v/>
      </c>
      <c r="Q1130" s="26" t="str">
        <f t="shared" si="592"/>
        <v/>
      </c>
      <c r="R1130" s="22"/>
      <c r="S1130" s="99"/>
      <c r="T1130" s="10"/>
      <c r="U1130" s="229" t="str">
        <f t="shared" si="593"/>
        <v/>
      </c>
      <c r="V1130" s="230"/>
      <c r="W1130" s="230"/>
      <c r="X1130" s="230"/>
      <c r="Y1130" s="230"/>
      <c r="Z1130" s="22" t="str">
        <f>""</f>
        <v/>
      </c>
      <c r="AB1130" s="23" t="str">
        <f t="shared" si="594"/>
        <v/>
      </c>
      <c r="AC1130" s="2" t="b">
        <f>COUNT(Q1130:Q$2500)&gt;0</f>
        <v>0</v>
      </c>
      <c r="AD1130" s="2" t="b">
        <f t="shared" si="577"/>
        <v>0</v>
      </c>
      <c r="AE1130" s="2" t="b">
        <f t="shared" si="578"/>
        <v>0</v>
      </c>
      <c r="AF1130" s="2" t="b">
        <f t="shared" si="579"/>
        <v>0</v>
      </c>
      <c r="AG1130" s="2" t="b">
        <f>OR(
  AND(AC1130,NOT(AC1131)),
  AND(AF1130,WEEKDAY(AH1129,2)=EINSTELLUNGEN!$D$12),
  AND(AF1130,AH1130=$J$35)
)</f>
        <v>0</v>
      </c>
      <c r="AH1130" s="2">
        <f>IF(AE1130,AH1129+IF(WEEKDAY(AH1129+1,2)&lt;=EINSTELLUNGEN!$D$12,1,$J$36),AH1129)</f>
        <v>42020</v>
      </c>
      <c r="AI1130" s="2">
        <f t="shared" si="580"/>
        <v>2019</v>
      </c>
      <c r="AJ1130" s="2">
        <f t="shared" si="581"/>
        <v>201901</v>
      </c>
      <c r="AK1130" s="2">
        <f t="shared" si="582"/>
        <v>201901</v>
      </c>
      <c r="AL1130" s="2">
        <f t="shared" si="610"/>
        <v>201903</v>
      </c>
      <c r="AM1130" s="2" t="b">
        <f t="shared" si="583"/>
        <v>1</v>
      </c>
      <c r="AN1130" s="4" t="e">
        <f t="shared" si="595"/>
        <v>#N/A</v>
      </c>
      <c r="AO1130" s="4" t="e">
        <f t="shared" si="596"/>
        <v>#N/A</v>
      </c>
      <c r="AP1130" s="2" t="str">
        <f>IF(AD1130,
  IF(ISBLANK(H1130),
    AP1129,
    IF(LEN(H1130)=1,
      IF(OR(UPPER(H1130)="A",UPPER(H1130)="I"),
        EINSTELLUNGEN!$D$21,
        IF(OR(UPPER(H1130)="B",UPPER(H1130)="M"),
          EINSTELLUNGEN!$D$22,
          IF(OR(UPPER(H1130)="C",UPPER(H1130)="S"),
            EINSTELLUNGEN!$D$23,
            IF(UPPER(H1130)="D",
              EINSTELLUNGEN!$D$24,
              IF(UPPER(H1130)="E",
                EINSTELLUNGEN!$D$25,
                UPPER(H1130)))))),
      IF(ISNUMBER(H1130),
        EINSTELLUNGEN!$D$20&amp;H1130,
        UPPER(H1130)))),
  "")</f>
        <v/>
      </c>
      <c r="AQ1130" s="2" t="str">
        <f t="shared" si="597"/>
        <v/>
      </c>
      <c r="AR1130" s="2">
        <f t="shared" si="598"/>
        <v>0</v>
      </c>
      <c r="AS1130" s="145">
        <f t="shared" si="599"/>
        <v>0.33333333333333331</v>
      </c>
      <c r="AT1130" s="2">
        <f t="shared" si="600"/>
        <v>0</v>
      </c>
      <c r="AU1130" s="2">
        <f t="shared" si="601"/>
        <v>0</v>
      </c>
      <c r="AV1130" s="2">
        <f t="shared" si="602"/>
        <v>0</v>
      </c>
      <c r="AW1130" s="2">
        <f t="shared" si="603"/>
        <v>0</v>
      </c>
      <c r="AX1130" s="2">
        <f t="shared" si="584"/>
        <v>0</v>
      </c>
      <c r="AY1130" s="2">
        <f t="shared" si="604"/>
        <v>0</v>
      </c>
      <c r="AZ1130" s="145" t="e">
        <f t="shared" si="605"/>
        <v>#N/A</v>
      </c>
      <c r="BA1130" s="145" t="e">
        <f t="shared" si="606"/>
        <v>#N/A</v>
      </c>
      <c r="BB1130" s="145">
        <f t="shared" si="607"/>
        <v>2.083333333333337E-2</v>
      </c>
      <c r="BC1130" s="2">
        <f>IF(AM1130,
  IF(AND(AL1130=$J$31,_xlfn.DAYS(AH1130,DATE(AI1130,1,1))&lt;7),
    MAX(0,EINSTELLUNGEN!$D$12+1-WEEKDAY(DATE(EINSTELLUNGEN!$D$9,EINSTELLUNGEN!$D$10,1),2)),
    IF(AL1130=$J$33,
      MIN(EINSTELLUNGEN!$D$12,WEEKDAY(DATE(EINSTELLUNGEN!$D$9,12,31),2)),
      EINSTELLUNGEN!$D$12
  )) - SUMIF(AL$50:AL$2500,"="&amp;AL1130,AX$50:AX$2500),
  0)</f>
        <v>3</v>
      </c>
      <c r="BD1130" s="2">
        <f t="shared" si="608"/>
        <v>0.33333333333333331</v>
      </c>
      <c r="BE1130" s="2">
        <f t="shared" si="609"/>
        <v>0</v>
      </c>
    </row>
    <row r="1131" spans="1:57" ht="10.5" customHeight="1">
      <c r="A1131" s="1" t="str">
        <f t="shared" ca="1" si="585"/>
        <v/>
      </c>
      <c r="B1131" s="1" t="str">
        <f t="shared" ca="1" si="586"/>
        <v/>
      </c>
      <c r="C1131" s="1" t="str">
        <f t="shared" ca="1" si="587"/>
        <v/>
      </c>
      <c r="D1131" s="1" t="str">
        <f t="shared" ca="1" si="588"/>
        <v/>
      </c>
      <c r="F1131" s="10"/>
      <c r="G1131" s="136" t="str">
        <f t="shared" si="589"/>
        <v/>
      </c>
      <c r="H1131" s="27"/>
      <c r="I1131" s="28"/>
      <c r="J1131" s="28"/>
      <c r="K1131" s="29"/>
      <c r="L1131" s="136"/>
      <c r="M1131" s="136"/>
      <c r="N1131" s="136"/>
      <c r="O1131" s="26" t="str">
        <f t="shared" si="590"/>
        <v/>
      </c>
      <c r="P1131" s="218" t="str">
        <f t="shared" si="591"/>
        <v/>
      </c>
      <c r="Q1131" s="26" t="str">
        <f t="shared" si="592"/>
        <v/>
      </c>
      <c r="R1131" s="22"/>
      <c r="S1131" s="99"/>
      <c r="T1131" s="10"/>
      <c r="U1131" s="229" t="str">
        <f t="shared" si="593"/>
        <v/>
      </c>
      <c r="V1131" s="230"/>
      <c r="W1131" s="230"/>
      <c r="X1131" s="230"/>
      <c r="Y1131" s="230"/>
      <c r="Z1131" s="22" t="str">
        <f>""</f>
        <v/>
      </c>
      <c r="AB1131" s="23" t="str">
        <f t="shared" si="594"/>
        <v/>
      </c>
      <c r="AC1131" s="2" t="b">
        <f>COUNT(Q1131:Q$2500)&gt;0</f>
        <v>0</v>
      </c>
      <c r="AD1131" s="2" t="b">
        <f t="shared" ref="AD1131:AD1194" si="611">LEN(CONCATENATE(H1131,I1131,J1131,K1131))&gt;0</f>
        <v>0</v>
      </c>
      <c r="AE1131" s="2" t="b">
        <f t="shared" ref="AE1131:AE1194" si="612">AND(NOT(AD1131),AD1132)</f>
        <v>0</v>
      </c>
      <c r="AF1131" s="2" t="b">
        <f t="shared" ref="AF1131:AF1194" si="613">AND(NOT(AD1131),AD1130)</f>
        <v>0</v>
      </c>
      <c r="AG1131" s="2" t="b">
        <f>OR(
  AND(AC1131,NOT(AC1132)),
  AND(AF1131,WEEKDAY(AH1130,2)=EINSTELLUNGEN!$D$12),
  AND(AF1131,AH1131=$J$35)
)</f>
        <v>0</v>
      </c>
      <c r="AH1131" s="2">
        <f>IF(AE1131,AH1130+IF(WEEKDAY(AH1130+1,2)&lt;=EINSTELLUNGEN!$D$12,1,$J$36),AH1130)</f>
        <v>42020</v>
      </c>
      <c r="AI1131" s="2">
        <f t="shared" ref="AI1131:AI1194" si="614">YEAR(AH1131)</f>
        <v>2019</v>
      </c>
      <c r="AJ1131" s="2">
        <f t="shared" ref="AJ1131:AJ1194" si="615">AI1131*100+ROUNDUP(MONTH(AH1131)/3,0)</f>
        <v>201901</v>
      </c>
      <c r="AK1131" s="2">
        <f t="shared" ref="AK1131:AK1194" si="616">AI1131*100+MONTH(AH1131)</f>
        <v>201901</v>
      </c>
      <c r="AL1131" s="2">
        <f t="shared" si="610"/>
        <v>201903</v>
      </c>
      <c r="AM1131" s="2" t="b">
        <f t="shared" ref="AM1131:AM1194" si="617">AND(AH1131&gt;=$J$34,AH1131&lt;=$J$35)</f>
        <v>1</v>
      </c>
      <c r="AN1131" s="4" t="e">
        <f t="shared" si="595"/>
        <v>#N/A</v>
      </c>
      <c r="AO1131" s="4" t="e">
        <f t="shared" si="596"/>
        <v>#N/A</v>
      </c>
      <c r="AP1131" s="2" t="str">
        <f>IF(AD1131,
  IF(ISBLANK(H1131),
    AP1130,
    IF(LEN(H1131)=1,
      IF(OR(UPPER(H1131)="A",UPPER(H1131)="I"),
        EINSTELLUNGEN!$D$21,
        IF(OR(UPPER(H1131)="B",UPPER(H1131)="M"),
          EINSTELLUNGEN!$D$22,
          IF(OR(UPPER(H1131)="C",UPPER(H1131)="S"),
            EINSTELLUNGEN!$D$23,
            IF(UPPER(H1131)="D",
              EINSTELLUNGEN!$D$24,
              IF(UPPER(H1131)="E",
                EINSTELLUNGEN!$D$25,
                UPPER(H1131)))))),
      IF(ISNUMBER(H1131),
        EINSTELLUNGEN!$D$20&amp;H1131,
        UPPER(H1131)))),
  "")</f>
        <v/>
      </c>
      <c r="AQ1131" s="2" t="str">
        <f t="shared" si="597"/>
        <v/>
      </c>
      <c r="AR1131" s="2">
        <f t="shared" si="598"/>
        <v>0</v>
      </c>
      <c r="AS1131" s="145">
        <f t="shared" si="599"/>
        <v>0.33333333333333331</v>
      </c>
      <c r="AT1131" s="2">
        <f t="shared" si="600"/>
        <v>0</v>
      </c>
      <c r="AU1131" s="2">
        <f t="shared" si="601"/>
        <v>0</v>
      </c>
      <c r="AV1131" s="2">
        <f t="shared" si="602"/>
        <v>0</v>
      </c>
      <c r="AW1131" s="2">
        <f t="shared" si="603"/>
        <v>0</v>
      </c>
      <c r="AX1131" s="2">
        <f t="shared" ref="AX1131:AX1194" si="618">IF(SUM(AT1131:AV1131)=0,0,1)</f>
        <v>0</v>
      </c>
      <c r="AY1131" s="2">
        <f t="shared" si="604"/>
        <v>0</v>
      </c>
      <c r="AZ1131" s="145" t="e">
        <f t="shared" si="605"/>
        <v>#N/A</v>
      </c>
      <c r="BA1131" s="145" t="e">
        <f t="shared" si="606"/>
        <v>#N/A</v>
      </c>
      <c r="BB1131" s="145">
        <f t="shared" si="607"/>
        <v>2.083333333333337E-2</v>
      </c>
      <c r="BC1131" s="2">
        <f>IF(AM1131,
  IF(AND(AL1131=$J$31,_xlfn.DAYS(AH1131,DATE(AI1131,1,1))&lt;7),
    MAX(0,EINSTELLUNGEN!$D$12+1-WEEKDAY(DATE(EINSTELLUNGEN!$D$9,EINSTELLUNGEN!$D$10,1),2)),
    IF(AL1131=$J$33,
      MIN(EINSTELLUNGEN!$D$12,WEEKDAY(DATE(EINSTELLUNGEN!$D$9,12,31),2)),
      EINSTELLUNGEN!$D$12
  )) - SUMIF(AL$50:AL$2500,"="&amp;AL1131,AX$50:AX$2500),
  0)</f>
        <v>3</v>
      </c>
      <c r="BD1131" s="2">
        <f t="shared" si="608"/>
        <v>0.33333333333333331</v>
      </c>
      <c r="BE1131" s="2">
        <f t="shared" si="609"/>
        <v>0</v>
      </c>
    </row>
    <row r="1132" spans="1:57" ht="10.5" customHeight="1">
      <c r="A1132" s="1" t="str">
        <f t="shared" ca="1" si="585"/>
        <v/>
      </c>
      <c r="B1132" s="1" t="str">
        <f t="shared" ca="1" si="586"/>
        <v/>
      </c>
      <c r="C1132" s="1" t="str">
        <f t="shared" ca="1" si="587"/>
        <v/>
      </c>
      <c r="D1132" s="1" t="str">
        <f t="shared" ca="1" si="588"/>
        <v/>
      </c>
      <c r="F1132" s="10"/>
      <c r="G1132" s="136" t="str">
        <f t="shared" si="589"/>
        <v/>
      </c>
      <c r="H1132" s="27"/>
      <c r="I1132" s="28"/>
      <c r="J1132" s="28"/>
      <c r="K1132" s="29"/>
      <c r="L1132" s="136"/>
      <c r="M1132" s="136"/>
      <c r="N1132" s="136"/>
      <c r="O1132" s="26" t="str">
        <f t="shared" si="590"/>
        <v/>
      </c>
      <c r="P1132" s="218" t="str">
        <f t="shared" si="591"/>
        <v/>
      </c>
      <c r="Q1132" s="26" t="str">
        <f t="shared" si="592"/>
        <v/>
      </c>
      <c r="R1132" s="22"/>
      <c r="S1132" s="99"/>
      <c r="T1132" s="10"/>
      <c r="U1132" s="229" t="str">
        <f t="shared" si="593"/>
        <v/>
      </c>
      <c r="V1132" s="230"/>
      <c r="W1132" s="230"/>
      <c r="X1132" s="230"/>
      <c r="Y1132" s="230"/>
      <c r="Z1132" s="22" t="str">
        <f>""</f>
        <v/>
      </c>
      <c r="AB1132" s="23" t="str">
        <f t="shared" si="594"/>
        <v/>
      </c>
      <c r="AC1132" s="2" t="b">
        <f>COUNT(Q1132:Q$2500)&gt;0</f>
        <v>0</v>
      </c>
      <c r="AD1132" s="2" t="b">
        <f t="shared" si="611"/>
        <v>0</v>
      </c>
      <c r="AE1132" s="2" t="b">
        <f t="shared" si="612"/>
        <v>0</v>
      </c>
      <c r="AF1132" s="2" t="b">
        <f t="shared" si="613"/>
        <v>0</v>
      </c>
      <c r="AG1132" s="2" t="b">
        <f>OR(
  AND(AC1132,NOT(AC1133)),
  AND(AF1132,WEEKDAY(AH1131,2)=EINSTELLUNGEN!$D$12),
  AND(AF1132,AH1132=$J$35)
)</f>
        <v>0</v>
      </c>
      <c r="AH1132" s="2">
        <f>IF(AE1132,AH1131+IF(WEEKDAY(AH1131+1,2)&lt;=EINSTELLUNGEN!$D$12,1,$J$36),AH1131)</f>
        <v>42020</v>
      </c>
      <c r="AI1132" s="2">
        <f t="shared" si="614"/>
        <v>2019</v>
      </c>
      <c r="AJ1132" s="2">
        <f t="shared" si="615"/>
        <v>201901</v>
      </c>
      <c r="AK1132" s="2">
        <f t="shared" si="616"/>
        <v>201901</v>
      </c>
      <c r="AL1132" s="2">
        <f t="shared" si="610"/>
        <v>201903</v>
      </c>
      <c r="AM1132" s="2" t="b">
        <f t="shared" si="617"/>
        <v>1</v>
      </c>
      <c r="AN1132" s="4" t="e">
        <f t="shared" si="595"/>
        <v>#N/A</v>
      </c>
      <c r="AO1132" s="4" t="e">
        <f t="shared" si="596"/>
        <v>#N/A</v>
      </c>
      <c r="AP1132" s="2" t="str">
        <f>IF(AD1132,
  IF(ISBLANK(H1132),
    AP1131,
    IF(LEN(H1132)=1,
      IF(OR(UPPER(H1132)="A",UPPER(H1132)="I"),
        EINSTELLUNGEN!$D$21,
        IF(OR(UPPER(H1132)="B",UPPER(H1132)="M"),
          EINSTELLUNGEN!$D$22,
          IF(OR(UPPER(H1132)="C",UPPER(H1132)="S"),
            EINSTELLUNGEN!$D$23,
            IF(UPPER(H1132)="D",
              EINSTELLUNGEN!$D$24,
              IF(UPPER(H1132)="E",
                EINSTELLUNGEN!$D$25,
                UPPER(H1132)))))),
      IF(ISNUMBER(H1132),
        EINSTELLUNGEN!$D$20&amp;H1132,
        UPPER(H1132)))),
  "")</f>
        <v/>
      </c>
      <c r="AQ1132" s="2" t="str">
        <f t="shared" si="597"/>
        <v/>
      </c>
      <c r="AR1132" s="2">
        <f t="shared" si="598"/>
        <v>0</v>
      </c>
      <c r="AS1132" s="145">
        <f t="shared" si="599"/>
        <v>0.33333333333333331</v>
      </c>
      <c r="AT1132" s="2">
        <f t="shared" si="600"/>
        <v>0</v>
      </c>
      <c r="AU1132" s="2">
        <f t="shared" si="601"/>
        <v>0</v>
      </c>
      <c r="AV1132" s="2">
        <f t="shared" si="602"/>
        <v>0</v>
      </c>
      <c r="AW1132" s="2">
        <f t="shared" si="603"/>
        <v>0</v>
      </c>
      <c r="AX1132" s="2">
        <f t="shared" si="618"/>
        <v>0</v>
      </c>
      <c r="AY1132" s="2">
        <f t="shared" si="604"/>
        <v>0</v>
      </c>
      <c r="AZ1132" s="145" t="e">
        <f t="shared" si="605"/>
        <v>#N/A</v>
      </c>
      <c r="BA1132" s="145" t="e">
        <f t="shared" si="606"/>
        <v>#N/A</v>
      </c>
      <c r="BB1132" s="145">
        <f t="shared" si="607"/>
        <v>2.083333333333337E-2</v>
      </c>
      <c r="BC1132" s="2">
        <f>IF(AM1132,
  IF(AND(AL1132=$J$31,_xlfn.DAYS(AH1132,DATE(AI1132,1,1))&lt;7),
    MAX(0,EINSTELLUNGEN!$D$12+1-WEEKDAY(DATE(EINSTELLUNGEN!$D$9,EINSTELLUNGEN!$D$10,1),2)),
    IF(AL1132=$J$33,
      MIN(EINSTELLUNGEN!$D$12,WEEKDAY(DATE(EINSTELLUNGEN!$D$9,12,31),2)),
      EINSTELLUNGEN!$D$12
  )) - SUMIF(AL$50:AL$2500,"="&amp;AL1132,AX$50:AX$2500),
  0)</f>
        <v>3</v>
      </c>
      <c r="BD1132" s="2">
        <f t="shared" si="608"/>
        <v>0.33333333333333331</v>
      </c>
      <c r="BE1132" s="2">
        <f t="shared" si="609"/>
        <v>0</v>
      </c>
    </row>
    <row r="1133" spans="1:57" ht="10.5" customHeight="1">
      <c r="A1133" s="1" t="str">
        <f t="shared" ca="1" si="585"/>
        <v/>
      </c>
      <c r="B1133" s="1" t="str">
        <f t="shared" ca="1" si="586"/>
        <v/>
      </c>
      <c r="C1133" s="1" t="str">
        <f t="shared" ca="1" si="587"/>
        <v/>
      </c>
      <c r="D1133" s="1" t="str">
        <f t="shared" ca="1" si="588"/>
        <v/>
      </c>
      <c r="F1133" s="10"/>
      <c r="G1133" s="136" t="str">
        <f t="shared" si="589"/>
        <v/>
      </c>
      <c r="H1133" s="27"/>
      <c r="I1133" s="28"/>
      <c r="J1133" s="28"/>
      <c r="K1133" s="29"/>
      <c r="L1133" s="136"/>
      <c r="M1133" s="136"/>
      <c r="N1133" s="136"/>
      <c r="O1133" s="26" t="str">
        <f t="shared" si="590"/>
        <v/>
      </c>
      <c r="P1133" s="218" t="str">
        <f t="shared" si="591"/>
        <v/>
      </c>
      <c r="Q1133" s="26" t="str">
        <f t="shared" si="592"/>
        <v/>
      </c>
      <c r="R1133" s="22"/>
      <c r="S1133" s="99"/>
      <c r="T1133" s="10"/>
      <c r="U1133" s="229" t="str">
        <f t="shared" si="593"/>
        <v/>
      </c>
      <c r="V1133" s="230"/>
      <c r="W1133" s="230"/>
      <c r="X1133" s="230"/>
      <c r="Y1133" s="230"/>
      <c r="Z1133" s="22" t="str">
        <f>""</f>
        <v/>
      </c>
      <c r="AB1133" s="23" t="str">
        <f t="shared" si="594"/>
        <v/>
      </c>
      <c r="AC1133" s="2" t="b">
        <f>COUNT(Q1133:Q$2500)&gt;0</f>
        <v>0</v>
      </c>
      <c r="AD1133" s="2" t="b">
        <f t="shared" si="611"/>
        <v>0</v>
      </c>
      <c r="AE1133" s="2" t="b">
        <f t="shared" si="612"/>
        <v>0</v>
      </c>
      <c r="AF1133" s="2" t="b">
        <f t="shared" si="613"/>
        <v>0</v>
      </c>
      <c r="AG1133" s="2" t="b">
        <f>OR(
  AND(AC1133,NOT(AC1134)),
  AND(AF1133,WEEKDAY(AH1132,2)=EINSTELLUNGEN!$D$12),
  AND(AF1133,AH1133=$J$35)
)</f>
        <v>0</v>
      </c>
      <c r="AH1133" s="2">
        <f>IF(AE1133,AH1132+IF(WEEKDAY(AH1132+1,2)&lt;=EINSTELLUNGEN!$D$12,1,$J$36),AH1132)</f>
        <v>42020</v>
      </c>
      <c r="AI1133" s="2">
        <f t="shared" si="614"/>
        <v>2019</v>
      </c>
      <c r="AJ1133" s="2">
        <f t="shared" si="615"/>
        <v>201901</v>
      </c>
      <c r="AK1133" s="2">
        <f t="shared" si="616"/>
        <v>201901</v>
      </c>
      <c r="AL1133" s="2">
        <f t="shared" si="610"/>
        <v>201903</v>
      </c>
      <c r="AM1133" s="2" t="b">
        <f t="shared" si="617"/>
        <v>1</v>
      </c>
      <c r="AN1133" s="4" t="e">
        <f t="shared" si="595"/>
        <v>#N/A</v>
      </c>
      <c r="AO1133" s="4" t="e">
        <f t="shared" si="596"/>
        <v>#N/A</v>
      </c>
      <c r="AP1133" s="2" t="str">
        <f>IF(AD1133,
  IF(ISBLANK(H1133),
    AP1132,
    IF(LEN(H1133)=1,
      IF(OR(UPPER(H1133)="A",UPPER(H1133)="I"),
        EINSTELLUNGEN!$D$21,
        IF(OR(UPPER(H1133)="B",UPPER(H1133)="M"),
          EINSTELLUNGEN!$D$22,
          IF(OR(UPPER(H1133)="C",UPPER(H1133)="S"),
            EINSTELLUNGEN!$D$23,
            IF(UPPER(H1133)="D",
              EINSTELLUNGEN!$D$24,
              IF(UPPER(H1133)="E",
                EINSTELLUNGEN!$D$25,
                UPPER(H1133)))))),
      IF(ISNUMBER(H1133),
        EINSTELLUNGEN!$D$20&amp;H1133,
        UPPER(H1133)))),
  "")</f>
        <v/>
      </c>
      <c r="AQ1133" s="2" t="str">
        <f t="shared" si="597"/>
        <v/>
      </c>
      <c r="AR1133" s="2">
        <f t="shared" si="598"/>
        <v>0</v>
      </c>
      <c r="AS1133" s="145">
        <f t="shared" si="599"/>
        <v>0.33333333333333331</v>
      </c>
      <c r="AT1133" s="2">
        <f t="shared" si="600"/>
        <v>0</v>
      </c>
      <c r="AU1133" s="2">
        <f t="shared" si="601"/>
        <v>0</v>
      </c>
      <c r="AV1133" s="2">
        <f t="shared" si="602"/>
        <v>0</v>
      </c>
      <c r="AW1133" s="2">
        <f t="shared" si="603"/>
        <v>0</v>
      </c>
      <c r="AX1133" s="2">
        <f t="shared" si="618"/>
        <v>0</v>
      </c>
      <c r="AY1133" s="2">
        <f t="shared" si="604"/>
        <v>0</v>
      </c>
      <c r="AZ1133" s="145" t="e">
        <f t="shared" si="605"/>
        <v>#N/A</v>
      </c>
      <c r="BA1133" s="145" t="e">
        <f t="shared" si="606"/>
        <v>#N/A</v>
      </c>
      <c r="BB1133" s="145">
        <f t="shared" si="607"/>
        <v>2.083333333333337E-2</v>
      </c>
      <c r="BC1133" s="2">
        <f>IF(AM1133,
  IF(AND(AL1133=$J$31,_xlfn.DAYS(AH1133,DATE(AI1133,1,1))&lt;7),
    MAX(0,EINSTELLUNGEN!$D$12+1-WEEKDAY(DATE(EINSTELLUNGEN!$D$9,EINSTELLUNGEN!$D$10,1),2)),
    IF(AL1133=$J$33,
      MIN(EINSTELLUNGEN!$D$12,WEEKDAY(DATE(EINSTELLUNGEN!$D$9,12,31),2)),
      EINSTELLUNGEN!$D$12
  )) - SUMIF(AL$50:AL$2500,"="&amp;AL1133,AX$50:AX$2500),
  0)</f>
        <v>3</v>
      </c>
      <c r="BD1133" s="2">
        <f t="shared" si="608"/>
        <v>0.33333333333333331</v>
      </c>
      <c r="BE1133" s="2">
        <f t="shared" si="609"/>
        <v>0</v>
      </c>
    </row>
    <row r="1134" spans="1:57" ht="10.5" customHeight="1">
      <c r="A1134" s="1" t="str">
        <f t="shared" ca="1" si="585"/>
        <v/>
      </c>
      <c r="B1134" s="1" t="str">
        <f t="shared" ca="1" si="586"/>
        <v/>
      </c>
      <c r="C1134" s="1" t="str">
        <f t="shared" ca="1" si="587"/>
        <v/>
      </c>
      <c r="D1134" s="1" t="str">
        <f t="shared" ca="1" si="588"/>
        <v/>
      </c>
      <c r="F1134" s="10"/>
      <c r="G1134" s="136" t="str">
        <f t="shared" si="589"/>
        <v/>
      </c>
      <c r="H1134" s="27"/>
      <c r="I1134" s="28"/>
      <c r="J1134" s="28"/>
      <c r="K1134" s="29"/>
      <c r="L1134" s="136"/>
      <c r="M1134" s="136"/>
      <c r="N1134" s="136"/>
      <c r="O1134" s="26" t="str">
        <f t="shared" si="590"/>
        <v/>
      </c>
      <c r="P1134" s="218" t="str">
        <f t="shared" si="591"/>
        <v/>
      </c>
      <c r="Q1134" s="26" t="str">
        <f t="shared" si="592"/>
        <v/>
      </c>
      <c r="R1134" s="22"/>
      <c r="S1134" s="99"/>
      <c r="T1134" s="10"/>
      <c r="U1134" s="229" t="str">
        <f t="shared" si="593"/>
        <v/>
      </c>
      <c r="V1134" s="230"/>
      <c r="W1134" s="230"/>
      <c r="X1134" s="230"/>
      <c r="Y1134" s="230"/>
      <c r="Z1134" s="22" t="str">
        <f>""</f>
        <v/>
      </c>
      <c r="AB1134" s="23" t="str">
        <f t="shared" si="594"/>
        <v/>
      </c>
      <c r="AC1134" s="2" t="b">
        <f>COUNT(Q1134:Q$2500)&gt;0</f>
        <v>0</v>
      </c>
      <c r="AD1134" s="2" t="b">
        <f t="shared" si="611"/>
        <v>0</v>
      </c>
      <c r="AE1134" s="2" t="b">
        <f t="shared" si="612"/>
        <v>0</v>
      </c>
      <c r="AF1134" s="2" t="b">
        <f t="shared" si="613"/>
        <v>0</v>
      </c>
      <c r="AG1134" s="2" t="b">
        <f>OR(
  AND(AC1134,NOT(AC1135)),
  AND(AF1134,WEEKDAY(AH1133,2)=EINSTELLUNGEN!$D$12),
  AND(AF1134,AH1134=$J$35)
)</f>
        <v>0</v>
      </c>
      <c r="AH1134" s="2">
        <f>IF(AE1134,AH1133+IF(WEEKDAY(AH1133+1,2)&lt;=EINSTELLUNGEN!$D$12,1,$J$36),AH1133)</f>
        <v>42020</v>
      </c>
      <c r="AI1134" s="2">
        <f t="shared" si="614"/>
        <v>2019</v>
      </c>
      <c r="AJ1134" s="2">
        <f t="shared" si="615"/>
        <v>201901</v>
      </c>
      <c r="AK1134" s="2">
        <f t="shared" si="616"/>
        <v>201901</v>
      </c>
      <c r="AL1134" s="2">
        <f t="shared" si="610"/>
        <v>201903</v>
      </c>
      <c r="AM1134" s="2" t="b">
        <f t="shared" si="617"/>
        <v>1</v>
      </c>
      <c r="AN1134" s="4" t="e">
        <f t="shared" si="595"/>
        <v>#N/A</v>
      </c>
      <c r="AO1134" s="4" t="e">
        <f t="shared" si="596"/>
        <v>#N/A</v>
      </c>
      <c r="AP1134" s="2" t="str">
        <f>IF(AD1134,
  IF(ISBLANK(H1134),
    AP1133,
    IF(LEN(H1134)=1,
      IF(OR(UPPER(H1134)="A",UPPER(H1134)="I"),
        EINSTELLUNGEN!$D$21,
        IF(OR(UPPER(H1134)="B",UPPER(H1134)="M"),
          EINSTELLUNGEN!$D$22,
          IF(OR(UPPER(H1134)="C",UPPER(H1134)="S"),
            EINSTELLUNGEN!$D$23,
            IF(UPPER(H1134)="D",
              EINSTELLUNGEN!$D$24,
              IF(UPPER(H1134)="E",
                EINSTELLUNGEN!$D$25,
                UPPER(H1134)))))),
      IF(ISNUMBER(H1134),
        EINSTELLUNGEN!$D$20&amp;H1134,
        UPPER(H1134)))),
  "")</f>
        <v/>
      </c>
      <c r="AQ1134" s="2" t="str">
        <f t="shared" si="597"/>
        <v/>
      </c>
      <c r="AR1134" s="2">
        <f t="shared" si="598"/>
        <v>0</v>
      </c>
      <c r="AS1134" s="145">
        <f t="shared" si="599"/>
        <v>0.33333333333333331</v>
      </c>
      <c r="AT1134" s="2">
        <f t="shared" si="600"/>
        <v>0</v>
      </c>
      <c r="AU1134" s="2">
        <f t="shared" si="601"/>
        <v>0</v>
      </c>
      <c r="AV1134" s="2">
        <f t="shared" si="602"/>
        <v>0</v>
      </c>
      <c r="AW1134" s="2">
        <f t="shared" si="603"/>
        <v>0</v>
      </c>
      <c r="AX1134" s="2">
        <f t="shared" si="618"/>
        <v>0</v>
      </c>
      <c r="AY1134" s="2">
        <f t="shared" si="604"/>
        <v>0</v>
      </c>
      <c r="AZ1134" s="145" t="e">
        <f t="shared" si="605"/>
        <v>#N/A</v>
      </c>
      <c r="BA1134" s="145" t="e">
        <f t="shared" si="606"/>
        <v>#N/A</v>
      </c>
      <c r="BB1134" s="145">
        <f t="shared" si="607"/>
        <v>2.083333333333337E-2</v>
      </c>
      <c r="BC1134" s="2">
        <f>IF(AM1134,
  IF(AND(AL1134=$J$31,_xlfn.DAYS(AH1134,DATE(AI1134,1,1))&lt;7),
    MAX(0,EINSTELLUNGEN!$D$12+1-WEEKDAY(DATE(EINSTELLUNGEN!$D$9,EINSTELLUNGEN!$D$10,1),2)),
    IF(AL1134=$J$33,
      MIN(EINSTELLUNGEN!$D$12,WEEKDAY(DATE(EINSTELLUNGEN!$D$9,12,31),2)),
      EINSTELLUNGEN!$D$12
  )) - SUMIF(AL$50:AL$2500,"="&amp;AL1134,AX$50:AX$2500),
  0)</f>
        <v>3</v>
      </c>
      <c r="BD1134" s="2">
        <f t="shared" si="608"/>
        <v>0.33333333333333331</v>
      </c>
      <c r="BE1134" s="2">
        <f t="shared" si="609"/>
        <v>0</v>
      </c>
    </row>
    <row r="1135" spans="1:57" ht="10.5" customHeight="1">
      <c r="A1135" s="1" t="str">
        <f t="shared" ca="1" si="585"/>
        <v/>
      </c>
      <c r="B1135" s="1" t="str">
        <f t="shared" ca="1" si="586"/>
        <v/>
      </c>
      <c r="C1135" s="1" t="str">
        <f t="shared" ca="1" si="587"/>
        <v/>
      </c>
      <c r="D1135" s="1" t="str">
        <f t="shared" ca="1" si="588"/>
        <v/>
      </c>
      <c r="F1135" s="10"/>
      <c r="G1135" s="136" t="str">
        <f t="shared" si="589"/>
        <v/>
      </c>
      <c r="H1135" s="27"/>
      <c r="I1135" s="28"/>
      <c r="J1135" s="28"/>
      <c r="K1135" s="29"/>
      <c r="L1135" s="136"/>
      <c r="M1135" s="136"/>
      <c r="N1135" s="136"/>
      <c r="O1135" s="26" t="str">
        <f t="shared" si="590"/>
        <v/>
      </c>
      <c r="P1135" s="218" t="str">
        <f t="shared" si="591"/>
        <v/>
      </c>
      <c r="Q1135" s="26" t="str">
        <f t="shared" si="592"/>
        <v/>
      </c>
      <c r="R1135" s="22"/>
      <c r="S1135" s="99"/>
      <c r="T1135" s="10"/>
      <c r="U1135" s="229" t="str">
        <f t="shared" si="593"/>
        <v/>
      </c>
      <c r="V1135" s="230"/>
      <c r="W1135" s="230"/>
      <c r="X1135" s="230"/>
      <c r="Y1135" s="230"/>
      <c r="Z1135" s="22" t="str">
        <f>""</f>
        <v/>
      </c>
      <c r="AB1135" s="23" t="str">
        <f t="shared" si="594"/>
        <v/>
      </c>
      <c r="AC1135" s="2" t="b">
        <f>COUNT(Q1135:Q$2500)&gt;0</f>
        <v>0</v>
      </c>
      <c r="AD1135" s="2" t="b">
        <f t="shared" si="611"/>
        <v>0</v>
      </c>
      <c r="AE1135" s="2" t="b">
        <f t="shared" si="612"/>
        <v>0</v>
      </c>
      <c r="AF1135" s="2" t="b">
        <f t="shared" si="613"/>
        <v>0</v>
      </c>
      <c r="AG1135" s="2" t="b">
        <f>OR(
  AND(AC1135,NOT(AC1136)),
  AND(AF1135,WEEKDAY(AH1134,2)=EINSTELLUNGEN!$D$12),
  AND(AF1135,AH1135=$J$35)
)</f>
        <v>0</v>
      </c>
      <c r="AH1135" s="2">
        <f>IF(AE1135,AH1134+IF(WEEKDAY(AH1134+1,2)&lt;=EINSTELLUNGEN!$D$12,1,$J$36),AH1134)</f>
        <v>42020</v>
      </c>
      <c r="AI1135" s="2">
        <f t="shared" si="614"/>
        <v>2019</v>
      </c>
      <c r="AJ1135" s="2">
        <f t="shared" si="615"/>
        <v>201901</v>
      </c>
      <c r="AK1135" s="2">
        <f t="shared" si="616"/>
        <v>201901</v>
      </c>
      <c r="AL1135" s="2">
        <f t="shared" si="610"/>
        <v>201903</v>
      </c>
      <c r="AM1135" s="2" t="b">
        <f t="shared" si="617"/>
        <v>1</v>
      </c>
      <c r="AN1135" s="4" t="e">
        <f t="shared" si="595"/>
        <v>#N/A</v>
      </c>
      <c r="AO1135" s="4" t="e">
        <f t="shared" si="596"/>
        <v>#N/A</v>
      </c>
      <c r="AP1135" s="2" t="str">
        <f>IF(AD1135,
  IF(ISBLANK(H1135),
    AP1134,
    IF(LEN(H1135)=1,
      IF(OR(UPPER(H1135)="A",UPPER(H1135)="I"),
        EINSTELLUNGEN!$D$21,
        IF(OR(UPPER(H1135)="B",UPPER(H1135)="M"),
          EINSTELLUNGEN!$D$22,
          IF(OR(UPPER(H1135)="C",UPPER(H1135)="S"),
            EINSTELLUNGEN!$D$23,
            IF(UPPER(H1135)="D",
              EINSTELLUNGEN!$D$24,
              IF(UPPER(H1135)="E",
                EINSTELLUNGEN!$D$25,
                UPPER(H1135)))))),
      IF(ISNUMBER(H1135),
        EINSTELLUNGEN!$D$20&amp;H1135,
        UPPER(H1135)))),
  "")</f>
        <v/>
      </c>
      <c r="AQ1135" s="2" t="str">
        <f t="shared" si="597"/>
        <v/>
      </c>
      <c r="AR1135" s="2">
        <f t="shared" si="598"/>
        <v>0</v>
      </c>
      <c r="AS1135" s="145">
        <f t="shared" si="599"/>
        <v>0.33333333333333331</v>
      </c>
      <c r="AT1135" s="2">
        <f t="shared" si="600"/>
        <v>0</v>
      </c>
      <c r="AU1135" s="2">
        <f t="shared" si="601"/>
        <v>0</v>
      </c>
      <c r="AV1135" s="2">
        <f t="shared" si="602"/>
        <v>0</v>
      </c>
      <c r="AW1135" s="2">
        <f t="shared" si="603"/>
        <v>0</v>
      </c>
      <c r="AX1135" s="2">
        <f t="shared" si="618"/>
        <v>0</v>
      </c>
      <c r="AY1135" s="2">
        <f t="shared" si="604"/>
        <v>0</v>
      </c>
      <c r="AZ1135" s="145" t="e">
        <f t="shared" si="605"/>
        <v>#N/A</v>
      </c>
      <c r="BA1135" s="145" t="e">
        <f t="shared" si="606"/>
        <v>#N/A</v>
      </c>
      <c r="BB1135" s="145">
        <f t="shared" si="607"/>
        <v>2.083333333333337E-2</v>
      </c>
      <c r="BC1135" s="2">
        <f>IF(AM1135,
  IF(AND(AL1135=$J$31,_xlfn.DAYS(AH1135,DATE(AI1135,1,1))&lt;7),
    MAX(0,EINSTELLUNGEN!$D$12+1-WEEKDAY(DATE(EINSTELLUNGEN!$D$9,EINSTELLUNGEN!$D$10,1),2)),
    IF(AL1135=$J$33,
      MIN(EINSTELLUNGEN!$D$12,WEEKDAY(DATE(EINSTELLUNGEN!$D$9,12,31),2)),
      EINSTELLUNGEN!$D$12
  )) - SUMIF(AL$50:AL$2500,"="&amp;AL1135,AX$50:AX$2500),
  0)</f>
        <v>3</v>
      </c>
      <c r="BD1135" s="2">
        <f t="shared" si="608"/>
        <v>0.33333333333333331</v>
      </c>
      <c r="BE1135" s="2">
        <f t="shared" si="609"/>
        <v>0</v>
      </c>
    </row>
    <row r="1136" spans="1:57" ht="10.5" customHeight="1">
      <c r="A1136" s="1" t="str">
        <f t="shared" ca="1" si="585"/>
        <v/>
      </c>
      <c r="B1136" s="1" t="str">
        <f t="shared" ca="1" si="586"/>
        <v/>
      </c>
      <c r="C1136" s="1" t="str">
        <f t="shared" ca="1" si="587"/>
        <v/>
      </c>
      <c r="D1136" s="1" t="str">
        <f t="shared" ca="1" si="588"/>
        <v/>
      </c>
      <c r="F1136" s="10"/>
      <c r="G1136" s="136" t="str">
        <f t="shared" si="589"/>
        <v/>
      </c>
      <c r="H1136" s="27"/>
      <c r="I1136" s="28"/>
      <c r="J1136" s="28"/>
      <c r="K1136" s="29"/>
      <c r="L1136" s="136"/>
      <c r="M1136" s="136"/>
      <c r="N1136" s="136"/>
      <c r="O1136" s="26" t="str">
        <f t="shared" si="590"/>
        <v/>
      </c>
      <c r="P1136" s="218" t="str">
        <f t="shared" si="591"/>
        <v/>
      </c>
      <c r="Q1136" s="26" t="str">
        <f t="shared" si="592"/>
        <v/>
      </c>
      <c r="R1136" s="22"/>
      <c r="S1136" s="99"/>
      <c r="T1136" s="10"/>
      <c r="U1136" s="229" t="str">
        <f t="shared" si="593"/>
        <v/>
      </c>
      <c r="V1136" s="230"/>
      <c r="W1136" s="230"/>
      <c r="X1136" s="230"/>
      <c r="Y1136" s="230"/>
      <c r="Z1136" s="22" t="str">
        <f>""</f>
        <v/>
      </c>
      <c r="AB1136" s="23" t="str">
        <f t="shared" si="594"/>
        <v/>
      </c>
      <c r="AC1136" s="2" t="b">
        <f>COUNT(Q1136:Q$2500)&gt;0</f>
        <v>0</v>
      </c>
      <c r="AD1136" s="2" t="b">
        <f t="shared" si="611"/>
        <v>0</v>
      </c>
      <c r="AE1136" s="2" t="b">
        <f t="shared" si="612"/>
        <v>0</v>
      </c>
      <c r="AF1136" s="2" t="b">
        <f t="shared" si="613"/>
        <v>0</v>
      </c>
      <c r="AG1136" s="2" t="b">
        <f>OR(
  AND(AC1136,NOT(AC1137)),
  AND(AF1136,WEEKDAY(AH1135,2)=EINSTELLUNGEN!$D$12),
  AND(AF1136,AH1136=$J$35)
)</f>
        <v>0</v>
      </c>
      <c r="AH1136" s="2">
        <f>IF(AE1136,AH1135+IF(WEEKDAY(AH1135+1,2)&lt;=EINSTELLUNGEN!$D$12,1,$J$36),AH1135)</f>
        <v>42020</v>
      </c>
      <c r="AI1136" s="2">
        <f t="shared" si="614"/>
        <v>2019</v>
      </c>
      <c r="AJ1136" s="2">
        <f t="shared" si="615"/>
        <v>201901</v>
      </c>
      <c r="AK1136" s="2">
        <f t="shared" si="616"/>
        <v>201901</v>
      </c>
      <c r="AL1136" s="2">
        <f t="shared" si="610"/>
        <v>201903</v>
      </c>
      <c r="AM1136" s="2" t="b">
        <f t="shared" si="617"/>
        <v>1</v>
      </c>
      <c r="AN1136" s="4" t="e">
        <f t="shared" si="595"/>
        <v>#N/A</v>
      </c>
      <c r="AO1136" s="4" t="e">
        <f t="shared" si="596"/>
        <v>#N/A</v>
      </c>
      <c r="AP1136" s="2" t="str">
        <f>IF(AD1136,
  IF(ISBLANK(H1136),
    AP1135,
    IF(LEN(H1136)=1,
      IF(OR(UPPER(H1136)="A",UPPER(H1136)="I"),
        EINSTELLUNGEN!$D$21,
        IF(OR(UPPER(H1136)="B",UPPER(H1136)="M"),
          EINSTELLUNGEN!$D$22,
          IF(OR(UPPER(H1136)="C",UPPER(H1136)="S"),
            EINSTELLUNGEN!$D$23,
            IF(UPPER(H1136)="D",
              EINSTELLUNGEN!$D$24,
              IF(UPPER(H1136)="E",
                EINSTELLUNGEN!$D$25,
                UPPER(H1136)))))),
      IF(ISNUMBER(H1136),
        EINSTELLUNGEN!$D$20&amp;H1136,
        UPPER(H1136)))),
  "")</f>
        <v/>
      </c>
      <c r="AQ1136" s="2" t="str">
        <f t="shared" si="597"/>
        <v/>
      </c>
      <c r="AR1136" s="2">
        <f t="shared" si="598"/>
        <v>0</v>
      </c>
      <c r="AS1136" s="145">
        <f t="shared" si="599"/>
        <v>0.33333333333333331</v>
      </c>
      <c r="AT1136" s="2">
        <f t="shared" si="600"/>
        <v>0</v>
      </c>
      <c r="AU1136" s="2">
        <f t="shared" si="601"/>
        <v>0</v>
      </c>
      <c r="AV1136" s="2">
        <f t="shared" si="602"/>
        <v>0</v>
      </c>
      <c r="AW1136" s="2">
        <f t="shared" si="603"/>
        <v>0</v>
      </c>
      <c r="AX1136" s="2">
        <f t="shared" si="618"/>
        <v>0</v>
      </c>
      <c r="AY1136" s="2">
        <f t="shared" si="604"/>
        <v>0</v>
      </c>
      <c r="AZ1136" s="145" t="e">
        <f t="shared" si="605"/>
        <v>#N/A</v>
      </c>
      <c r="BA1136" s="145" t="e">
        <f t="shared" si="606"/>
        <v>#N/A</v>
      </c>
      <c r="BB1136" s="145">
        <f t="shared" si="607"/>
        <v>2.083333333333337E-2</v>
      </c>
      <c r="BC1136" s="2">
        <f>IF(AM1136,
  IF(AND(AL1136=$J$31,_xlfn.DAYS(AH1136,DATE(AI1136,1,1))&lt;7),
    MAX(0,EINSTELLUNGEN!$D$12+1-WEEKDAY(DATE(EINSTELLUNGEN!$D$9,EINSTELLUNGEN!$D$10,1),2)),
    IF(AL1136=$J$33,
      MIN(EINSTELLUNGEN!$D$12,WEEKDAY(DATE(EINSTELLUNGEN!$D$9,12,31),2)),
      EINSTELLUNGEN!$D$12
  )) - SUMIF(AL$50:AL$2500,"="&amp;AL1136,AX$50:AX$2500),
  0)</f>
        <v>3</v>
      </c>
      <c r="BD1136" s="2">
        <f t="shared" si="608"/>
        <v>0.33333333333333331</v>
      </c>
      <c r="BE1136" s="2">
        <f t="shared" si="609"/>
        <v>0</v>
      </c>
    </row>
    <row r="1137" spans="1:57" ht="10.5" customHeight="1">
      <c r="A1137" s="1" t="str">
        <f t="shared" ca="1" si="585"/>
        <v/>
      </c>
      <c r="B1137" s="1" t="str">
        <f t="shared" ca="1" si="586"/>
        <v/>
      </c>
      <c r="C1137" s="1" t="str">
        <f t="shared" ca="1" si="587"/>
        <v/>
      </c>
      <c r="D1137" s="1" t="str">
        <f t="shared" ca="1" si="588"/>
        <v/>
      </c>
      <c r="F1137" s="10"/>
      <c r="G1137" s="136" t="str">
        <f t="shared" si="589"/>
        <v/>
      </c>
      <c r="H1137" s="27"/>
      <c r="I1137" s="28"/>
      <c r="J1137" s="28"/>
      <c r="K1137" s="29"/>
      <c r="L1137" s="136"/>
      <c r="M1137" s="136"/>
      <c r="N1137" s="136"/>
      <c r="O1137" s="26" t="str">
        <f t="shared" si="590"/>
        <v/>
      </c>
      <c r="P1137" s="218" t="str">
        <f t="shared" si="591"/>
        <v/>
      </c>
      <c r="Q1137" s="26" t="str">
        <f t="shared" si="592"/>
        <v/>
      </c>
      <c r="R1137" s="22"/>
      <c r="S1137" s="99"/>
      <c r="T1137" s="10"/>
      <c r="U1137" s="229" t="str">
        <f t="shared" si="593"/>
        <v/>
      </c>
      <c r="V1137" s="230"/>
      <c r="W1137" s="230"/>
      <c r="X1137" s="230"/>
      <c r="Y1137" s="230"/>
      <c r="Z1137" s="22" t="str">
        <f>""</f>
        <v/>
      </c>
      <c r="AB1137" s="23" t="str">
        <f t="shared" si="594"/>
        <v/>
      </c>
      <c r="AC1137" s="2" t="b">
        <f>COUNT(Q1137:Q$2500)&gt;0</f>
        <v>0</v>
      </c>
      <c r="AD1137" s="2" t="b">
        <f t="shared" si="611"/>
        <v>0</v>
      </c>
      <c r="AE1137" s="2" t="b">
        <f t="shared" si="612"/>
        <v>0</v>
      </c>
      <c r="AF1137" s="2" t="b">
        <f t="shared" si="613"/>
        <v>0</v>
      </c>
      <c r="AG1137" s="2" t="b">
        <f>OR(
  AND(AC1137,NOT(AC1138)),
  AND(AF1137,WEEKDAY(AH1136,2)=EINSTELLUNGEN!$D$12),
  AND(AF1137,AH1137=$J$35)
)</f>
        <v>0</v>
      </c>
      <c r="AH1137" s="2">
        <f>IF(AE1137,AH1136+IF(WEEKDAY(AH1136+1,2)&lt;=EINSTELLUNGEN!$D$12,1,$J$36),AH1136)</f>
        <v>42020</v>
      </c>
      <c r="AI1137" s="2">
        <f t="shared" si="614"/>
        <v>2019</v>
      </c>
      <c r="AJ1137" s="2">
        <f t="shared" si="615"/>
        <v>201901</v>
      </c>
      <c r="AK1137" s="2">
        <f t="shared" si="616"/>
        <v>201901</v>
      </c>
      <c r="AL1137" s="2">
        <f t="shared" si="610"/>
        <v>201903</v>
      </c>
      <c r="AM1137" s="2" t="b">
        <f t="shared" si="617"/>
        <v>1</v>
      </c>
      <c r="AN1137" s="4" t="e">
        <f t="shared" si="595"/>
        <v>#N/A</v>
      </c>
      <c r="AO1137" s="4" t="e">
        <f t="shared" si="596"/>
        <v>#N/A</v>
      </c>
      <c r="AP1137" s="2" t="str">
        <f>IF(AD1137,
  IF(ISBLANK(H1137),
    AP1136,
    IF(LEN(H1137)=1,
      IF(OR(UPPER(H1137)="A",UPPER(H1137)="I"),
        EINSTELLUNGEN!$D$21,
        IF(OR(UPPER(H1137)="B",UPPER(H1137)="M"),
          EINSTELLUNGEN!$D$22,
          IF(OR(UPPER(H1137)="C",UPPER(H1137)="S"),
            EINSTELLUNGEN!$D$23,
            IF(UPPER(H1137)="D",
              EINSTELLUNGEN!$D$24,
              IF(UPPER(H1137)="E",
                EINSTELLUNGEN!$D$25,
                UPPER(H1137)))))),
      IF(ISNUMBER(H1137),
        EINSTELLUNGEN!$D$20&amp;H1137,
        UPPER(H1137)))),
  "")</f>
        <v/>
      </c>
      <c r="AQ1137" s="2" t="str">
        <f t="shared" si="597"/>
        <v/>
      </c>
      <c r="AR1137" s="2">
        <f t="shared" si="598"/>
        <v>0</v>
      </c>
      <c r="AS1137" s="145">
        <f t="shared" si="599"/>
        <v>0.33333333333333331</v>
      </c>
      <c r="AT1137" s="2">
        <f t="shared" si="600"/>
        <v>0</v>
      </c>
      <c r="AU1137" s="2">
        <f t="shared" si="601"/>
        <v>0</v>
      </c>
      <c r="AV1137" s="2">
        <f t="shared" si="602"/>
        <v>0</v>
      </c>
      <c r="AW1137" s="2">
        <f t="shared" si="603"/>
        <v>0</v>
      </c>
      <c r="AX1137" s="2">
        <f t="shared" si="618"/>
        <v>0</v>
      </c>
      <c r="AY1137" s="2">
        <f t="shared" si="604"/>
        <v>0</v>
      </c>
      <c r="AZ1137" s="145" t="e">
        <f t="shared" si="605"/>
        <v>#N/A</v>
      </c>
      <c r="BA1137" s="145" t="e">
        <f t="shared" si="606"/>
        <v>#N/A</v>
      </c>
      <c r="BB1137" s="145">
        <f t="shared" si="607"/>
        <v>2.083333333333337E-2</v>
      </c>
      <c r="BC1137" s="2">
        <f>IF(AM1137,
  IF(AND(AL1137=$J$31,_xlfn.DAYS(AH1137,DATE(AI1137,1,1))&lt;7),
    MAX(0,EINSTELLUNGEN!$D$12+1-WEEKDAY(DATE(EINSTELLUNGEN!$D$9,EINSTELLUNGEN!$D$10,1),2)),
    IF(AL1137=$J$33,
      MIN(EINSTELLUNGEN!$D$12,WEEKDAY(DATE(EINSTELLUNGEN!$D$9,12,31),2)),
      EINSTELLUNGEN!$D$12
  )) - SUMIF(AL$50:AL$2500,"="&amp;AL1137,AX$50:AX$2500),
  0)</f>
        <v>3</v>
      </c>
      <c r="BD1137" s="2">
        <f t="shared" si="608"/>
        <v>0.33333333333333331</v>
      </c>
      <c r="BE1137" s="2">
        <f t="shared" si="609"/>
        <v>0</v>
      </c>
    </row>
    <row r="1138" spans="1:57" ht="10.5" customHeight="1">
      <c r="A1138" s="1" t="str">
        <f t="shared" ref="A1138:A1201" ca="1" si="619">IF(AND(AC1138,AJ1138=$A$48),"Q","")</f>
        <v/>
      </c>
      <c r="B1138" s="1" t="str">
        <f t="shared" ref="B1138:B1201" ca="1" si="620">IF(AND(AC1138,AK1138=$B$48),"M","")</f>
        <v/>
      </c>
      <c r="C1138" s="1" t="str">
        <f t="shared" ref="C1138:C1201" ca="1" si="621">IF(AND(AC1138,AL1138=$C$48),"W","")</f>
        <v/>
      </c>
      <c r="D1138" s="1" t="str">
        <f t="shared" ref="D1138:D1201" ca="1" si="622">IF(AND(AC1138,AH1138=$D$48),"T","")</f>
        <v/>
      </c>
      <c r="F1138" s="10"/>
      <c r="G1138" s="136" t="str">
        <f t="shared" ref="G1138:G1201" si="623">IF(AE1138,INDEX($L$29:$L$35,WEEKDAY(AH1138,2),1)&amp;", "&amp;DAY(AH1138)&amp;" "&amp;INDEX($N$29:$N$40,MONTH(AH1138),1)&amp;" "&amp;YEAR(AH1138),"")</f>
        <v/>
      </c>
      <c r="H1138" s="27"/>
      <c r="I1138" s="28"/>
      <c r="J1138" s="28"/>
      <c r="K1138" s="29"/>
      <c r="L1138" s="136"/>
      <c r="M1138" s="136"/>
      <c r="N1138" s="136"/>
      <c r="O1138" s="26" t="str">
        <f t="shared" ref="O1138:O1201" si="624">IF(AD1138,AR1138,"")</f>
        <v/>
      </c>
      <c r="P1138" s="218" t="str">
        <f t="shared" ref="P1138:P1201" si="625">IF(AF1138,
IF(AS1137&gt;0,
  TEXT(AS1137*24,"0,000")&amp;" h",
  TEXT(0,"0,000")&amp;" h"),
"")</f>
        <v/>
      </c>
      <c r="Q1138" s="26" t="str">
        <f t="shared" ref="Q1138:Q1201" si="626">IF(AF1138,BB1137,"")</f>
        <v/>
      </c>
      <c r="R1138" s="22"/>
      <c r="S1138" s="99"/>
      <c r="T1138" s="10"/>
      <c r="U1138" s="229" t="str">
        <f t="shared" ref="U1138:U1201" si="627">IF(AND(AD1138,AR1138,LEN(AQ1138)&gt;0),
IF(AQ1138&lt;&gt;FALSE,
  TEXT(AH1138,"yyyy-mm-dd")
    &amp;"|"&amp;TEXT(AN1138,"hh:mm")
    &amp;"|"&amp;TEXT(AO1138,"hh:mm")
    &amp;"|"&amp;AP1138
    &amp;"|"&amp;AQ1138,
  $J$39),
"")</f>
        <v/>
      </c>
      <c r="V1138" s="230"/>
      <c r="W1138" s="230"/>
      <c r="X1138" s="230"/>
      <c r="Y1138" s="230"/>
      <c r="Z1138" s="22" t="str">
        <f>""</f>
        <v/>
      </c>
      <c r="AB1138" s="23" t="str">
        <f t="shared" ref="AB1138:AB1201" si="628">IF(AG1138,"W"&amp;RIGHT(AL1137,2)&amp;"  "&amp;TEXT(BE1137*24,"+0,00;−0,00;0,00")&amp;"  (S="&amp;TEXT(BC1137*$J$37,"00,00")&amp;"  H="&amp;TEXT(BD1137*24,"00,00")&amp;")","")</f>
        <v/>
      </c>
      <c r="AC1138" s="2" t="b">
        <f>COUNT(Q1138:Q$2500)&gt;0</f>
        <v>0</v>
      </c>
      <c r="AD1138" s="2" t="b">
        <f t="shared" si="611"/>
        <v>0</v>
      </c>
      <c r="AE1138" s="2" t="b">
        <f t="shared" si="612"/>
        <v>0</v>
      </c>
      <c r="AF1138" s="2" t="b">
        <f t="shared" si="613"/>
        <v>0</v>
      </c>
      <c r="AG1138" s="2" t="b">
        <f>OR(
  AND(AC1138,NOT(AC1139)),
  AND(AF1138,WEEKDAY(AH1137,2)=EINSTELLUNGEN!$D$12),
  AND(AF1138,AH1138=$J$35)
)</f>
        <v>0</v>
      </c>
      <c r="AH1138" s="2">
        <f>IF(AE1138,AH1137+IF(WEEKDAY(AH1137+1,2)&lt;=EINSTELLUNGEN!$D$12,1,$J$36),AH1137)</f>
        <v>42020</v>
      </c>
      <c r="AI1138" s="2">
        <f t="shared" si="614"/>
        <v>2019</v>
      </c>
      <c r="AJ1138" s="2">
        <f t="shared" si="615"/>
        <v>201901</v>
      </c>
      <c r="AK1138" s="2">
        <f t="shared" si="616"/>
        <v>201901</v>
      </c>
      <c r="AL1138" s="2">
        <f t="shared" si="610"/>
        <v>201903</v>
      </c>
      <c r="AM1138" s="2" t="b">
        <f t="shared" si="617"/>
        <v>1</v>
      </c>
      <c r="AN1138" s="4" t="e">
        <f t="shared" ref="AN1138:AN1201" si="629">IF(NOT(AD1138),NA(),IF(ISNUMBER(I1138),I1138,AO1137))</f>
        <v>#N/A</v>
      </c>
      <c r="AO1138" s="4" t="e">
        <f t="shared" ref="AO1138:AO1201" si="630">IF(ISNA(AN1138),NA(),IF(ISNUMBER(J1138),MAX(J1138,AN1138),AN1138))</f>
        <v>#N/A</v>
      </c>
      <c r="AP1138" s="2" t="str">
        <f>IF(AD1138,
  IF(ISBLANK(H1138),
    AP1137,
    IF(LEN(H1138)=1,
      IF(OR(UPPER(H1138)="A",UPPER(H1138)="I"),
        EINSTELLUNGEN!$D$21,
        IF(OR(UPPER(H1138)="B",UPPER(H1138)="M"),
          EINSTELLUNGEN!$D$22,
          IF(OR(UPPER(H1138)="C",UPPER(H1138)="S"),
            EINSTELLUNGEN!$D$23,
            IF(UPPER(H1138)="D",
              EINSTELLUNGEN!$D$24,
              IF(UPPER(H1138)="E",
                EINSTELLUNGEN!$D$25,
                UPPER(H1138)))))),
      IF(ISNUMBER(H1138),
        EINSTELLUNGEN!$D$20&amp;H1138,
        UPPER(H1138)))),
  "")</f>
        <v/>
      </c>
      <c r="AQ1138" s="2" t="str">
        <f t="shared" ref="AQ1138:AQ1201" si="631">IF(LEN(AP1138)&gt;0,
IF(LEN(TRIM(K1138))&gt;0,K1138,
IF(AND(AP1137=AP1138,LEN(TRIM(K1137))&gt;0),K1137,
  IF(AND(AP1136=AP1138,LEN(TRIM(K1136))&gt;0),K1136,
    IF(AND(AP1135=AP1138,LEN(TRIM(K1135))&gt;0),K1135,
      IF(AND(AP1134=AP1138,LEN(TRIM(K1134))&gt;0),K1134,
        IF(AND(AP1133=AP1138,LEN(TRIM(K1133))&gt;0),K1133,
          IF(AND(AP1132=AP1138,LEN(TRIM(K1132))&gt;0),K1132,
            IF(AND(AP1131=AP1138,LEN(TRIM(K1131))&gt;0),K1131,
              IF(AND(AP1130=AP1138,LEN(TRIM(K1130))&gt;0),K1130,
                IF(AND(AP1129=AP1138,LEN(TRIM(K1129))&gt;0),K1129,
                  IF(AND(AP1128=AP1138,LEN(TRIM(K1128))&gt;0),K1128,FALSE)
)))))))))),"")</f>
        <v/>
      </c>
      <c r="AR1138" s="2">
        <f t="shared" ref="AR1138:AR1201" si="632">IF(OR(ISNA(AN1138),ISNA(AO1138)),0,MAX(0,AO1138-AN1138))</f>
        <v>0</v>
      </c>
      <c r="AS1138" s="145">
        <f t="shared" ref="AS1138:AS1201" si="633">SUMIF(AH$50:AH$2500,"="&amp;AH1138,AR$50:AR$2500)</f>
        <v>0.33333333333333331</v>
      </c>
      <c r="AT1138" s="2">
        <f t="shared" ref="AT1138:AT1201" si="634">IF(AND(AF1139,AP1138="F"),1,0)</f>
        <v>0</v>
      </c>
      <c r="AU1138" s="2">
        <f t="shared" ref="AU1138:AU1201" si="635">IF(AND(AF1139,AP1138="U"),1,0)</f>
        <v>0</v>
      </c>
      <c r="AV1138" s="2">
        <f t="shared" ref="AV1138:AV1201" si="636">IF(AND(AF1139,AP1138="K"),1,0)</f>
        <v>0</v>
      </c>
      <c r="AW1138" s="2">
        <f t="shared" ref="AW1138:AW1201" si="637">IF(AND(AF1139,AP1138="Z"),1,0)</f>
        <v>0</v>
      </c>
      <c r="AX1138" s="2">
        <f t="shared" si="618"/>
        <v>0</v>
      </c>
      <c r="AY1138" s="2">
        <f t="shared" ref="AY1138:AY1201" si="638">IF(AF1139,IF(AX1138=0,1,0),0)</f>
        <v>0</v>
      </c>
      <c r="AZ1138" s="145" t="e">
        <f t="shared" ref="AZ1138:AZ1201" si="639">IF(NOT(AD1138),NA(),IF(ISNA(AZ1137),AN1138,IF(AND(ISNUMBER(AN1138),AN1138&lt;AZ1137),AN1138,AZ1137)))</f>
        <v>#N/A</v>
      </c>
      <c r="BA1138" s="145" t="e">
        <f t="shared" ref="BA1138:BA1201" si="640">IF(NOT(AD1138),NA(),IF(ISNA(BA1137),AO1138,IF(AND(ISNUMBER(AO1138),AO1138&gt;BA1137),AO1138,BA1137)))</f>
        <v>#N/A</v>
      </c>
      <c r="BB1138" s="145">
        <f t="shared" ref="BB1138:BB1201" si="641">IF(AE1137,
  0,
  IF(OR(ISNA(AZ1138),ISNA(BA1138)),
    BB1137,
    MAX(0,(BA1138-AZ1138)-AS1138)))</f>
        <v>2.083333333333337E-2</v>
      </c>
      <c r="BC1138" s="2">
        <f>IF(AM1138,
  IF(AND(AL1138=$J$31,_xlfn.DAYS(AH1138,DATE(AI1138,1,1))&lt;7),
    MAX(0,EINSTELLUNGEN!$D$12+1-WEEKDAY(DATE(EINSTELLUNGEN!$D$9,EINSTELLUNGEN!$D$10,1),2)),
    IF(AL1138=$J$33,
      MIN(EINSTELLUNGEN!$D$12,WEEKDAY(DATE(EINSTELLUNGEN!$D$9,12,31),2)),
      EINSTELLUNGEN!$D$12
  )) - SUMIF(AL$50:AL$2500,"="&amp;AL1138,AX$50:AX$2500),
  0)</f>
        <v>3</v>
      </c>
      <c r="BD1138" s="2">
        <f t="shared" ref="BD1138:BD1201" si="642">SUMIF(AL$50:AL$2500,"="&amp;AL1138,AR$50:AR$2500)</f>
        <v>0.33333333333333331</v>
      </c>
      <c r="BE1138" s="2">
        <f t="shared" ref="BE1138:BE1201" si="643">IF(AG1139,BD1138-BC1138*$J$37/24,0)</f>
        <v>0</v>
      </c>
    </row>
    <row r="1139" spans="1:57" ht="10.5" customHeight="1">
      <c r="A1139" s="1" t="str">
        <f t="shared" ca="1" si="619"/>
        <v/>
      </c>
      <c r="B1139" s="1" t="str">
        <f t="shared" ca="1" si="620"/>
        <v/>
      </c>
      <c r="C1139" s="1" t="str">
        <f t="shared" ca="1" si="621"/>
        <v/>
      </c>
      <c r="D1139" s="1" t="str">
        <f t="shared" ca="1" si="622"/>
        <v/>
      </c>
      <c r="F1139" s="10"/>
      <c r="G1139" s="136" t="str">
        <f t="shared" si="623"/>
        <v/>
      </c>
      <c r="H1139" s="27"/>
      <c r="I1139" s="28"/>
      <c r="J1139" s="28"/>
      <c r="K1139" s="29"/>
      <c r="L1139" s="136"/>
      <c r="M1139" s="136"/>
      <c r="N1139" s="136"/>
      <c r="O1139" s="26" t="str">
        <f t="shared" si="624"/>
        <v/>
      </c>
      <c r="P1139" s="218" t="str">
        <f t="shared" si="625"/>
        <v/>
      </c>
      <c r="Q1139" s="26" t="str">
        <f t="shared" si="626"/>
        <v/>
      </c>
      <c r="R1139" s="22"/>
      <c r="S1139" s="99"/>
      <c r="T1139" s="10"/>
      <c r="U1139" s="229" t="str">
        <f t="shared" si="627"/>
        <v/>
      </c>
      <c r="V1139" s="230"/>
      <c r="W1139" s="230"/>
      <c r="X1139" s="230"/>
      <c r="Y1139" s="230"/>
      <c r="Z1139" s="22" t="str">
        <f>""</f>
        <v/>
      </c>
      <c r="AB1139" s="23" t="str">
        <f t="shared" si="628"/>
        <v/>
      </c>
      <c r="AC1139" s="2" t="b">
        <f>COUNT(Q1139:Q$2500)&gt;0</f>
        <v>0</v>
      </c>
      <c r="AD1139" s="2" t="b">
        <f t="shared" si="611"/>
        <v>0</v>
      </c>
      <c r="AE1139" s="2" t="b">
        <f t="shared" si="612"/>
        <v>0</v>
      </c>
      <c r="AF1139" s="2" t="b">
        <f t="shared" si="613"/>
        <v>0</v>
      </c>
      <c r="AG1139" s="2" t="b">
        <f>OR(
  AND(AC1139,NOT(AC1140)),
  AND(AF1139,WEEKDAY(AH1138,2)=EINSTELLUNGEN!$D$12),
  AND(AF1139,AH1139=$J$35)
)</f>
        <v>0</v>
      </c>
      <c r="AH1139" s="2">
        <f>IF(AE1139,AH1138+IF(WEEKDAY(AH1138+1,2)&lt;=EINSTELLUNGEN!$D$12,1,$J$36),AH1138)</f>
        <v>42020</v>
      </c>
      <c r="AI1139" s="2">
        <f t="shared" si="614"/>
        <v>2019</v>
      </c>
      <c r="AJ1139" s="2">
        <f t="shared" si="615"/>
        <v>201901</v>
      </c>
      <c r="AK1139" s="2">
        <f t="shared" si="616"/>
        <v>201901</v>
      </c>
      <c r="AL1139" s="2">
        <f t="shared" ref="AL1139:AL1202" si="644">AI1139*100-IF(AND(_xlfn.ISOWEEKNUM(AH1139)&gt;=52,MONTH(AH1139)=1),100,0)+_xlfn.ISOWEEKNUM(AH1139)</f>
        <v>201903</v>
      </c>
      <c r="AM1139" s="2" t="b">
        <f t="shared" si="617"/>
        <v>1</v>
      </c>
      <c r="AN1139" s="4" t="e">
        <f t="shared" si="629"/>
        <v>#N/A</v>
      </c>
      <c r="AO1139" s="4" t="e">
        <f t="shared" si="630"/>
        <v>#N/A</v>
      </c>
      <c r="AP1139" s="2" t="str">
        <f>IF(AD1139,
  IF(ISBLANK(H1139),
    AP1138,
    IF(LEN(H1139)=1,
      IF(OR(UPPER(H1139)="A",UPPER(H1139)="I"),
        EINSTELLUNGEN!$D$21,
        IF(OR(UPPER(H1139)="B",UPPER(H1139)="M"),
          EINSTELLUNGEN!$D$22,
          IF(OR(UPPER(H1139)="C",UPPER(H1139)="S"),
            EINSTELLUNGEN!$D$23,
            IF(UPPER(H1139)="D",
              EINSTELLUNGEN!$D$24,
              IF(UPPER(H1139)="E",
                EINSTELLUNGEN!$D$25,
                UPPER(H1139)))))),
      IF(ISNUMBER(H1139),
        EINSTELLUNGEN!$D$20&amp;H1139,
        UPPER(H1139)))),
  "")</f>
        <v/>
      </c>
      <c r="AQ1139" s="2" t="str">
        <f t="shared" si="631"/>
        <v/>
      </c>
      <c r="AR1139" s="2">
        <f t="shared" si="632"/>
        <v>0</v>
      </c>
      <c r="AS1139" s="145">
        <f t="shared" si="633"/>
        <v>0.33333333333333331</v>
      </c>
      <c r="AT1139" s="2">
        <f t="shared" si="634"/>
        <v>0</v>
      </c>
      <c r="AU1139" s="2">
        <f t="shared" si="635"/>
        <v>0</v>
      </c>
      <c r="AV1139" s="2">
        <f t="shared" si="636"/>
        <v>0</v>
      </c>
      <c r="AW1139" s="2">
        <f t="shared" si="637"/>
        <v>0</v>
      </c>
      <c r="AX1139" s="2">
        <f t="shared" si="618"/>
        <v>0</v>
      </c>
      <c r="AY1139" s="2">
        <f t="shared" si="638"/>
        <v>0</v>
      </c>
      <c r="AZ1139" s="145" t="e">
        <f t="shared" si="639"/>
        <v>#N/A</v>
      </c>
      <c r="BA1139" s="145" t="e">
        <f t="shared" si="640"/>
        <v>#N/A</v>
      </c>
      <c r="BB1139" s="145">
        <f t="shared" si="641"/>
        <v>2.083333333333337E-2</v>
      </c>
      <c r="BC1139" s="2">
        <f>IF(AM1139,
  IF(AND(AL1139=$J$31,_xlfn.DAYS(AH1139,DATE(AI1139,1,1))&lt;7),
    MAX(0,EINSTELLUNGEN!$D$12+1-WEEKDAY(DATE(EINSTELLUNGEN!$D$9,EINSTELLUNGEN!$D$10,1),2)),
    IF(AL1139=$J$33,
      MIN(EINSTELLUNGEN!$D$12,WEEKDAY(DATE(EINSTELLUNGEN!$D$9,12,31),2)),
      EINSTELLUNGEN!$D$12
  )) - SUMIF(AL$50:AL$2500,"="&amp;AL1139,AX$50:AX$2500),
  0)</f>
        <v>3</v>
      </c>
      <c r="BD1139" s="2">
        <f t="shared" si="642"/>
        <v>0.33333333333333331</v>
      </c>
      <c r="BE1139" s="2">
        <f t="shared" si="643"/>
        <v>0</v>
      </c>
    </row>
    <row r="1140" spans="1:57" ht="10.5" customHeight="1">
      <c r="A1140" s="1" t="str">
        <f t="shared" ca="1" si="619"/>
        <v/>
      </c>
      <c r="B1140" s="1" t="str">
        <f t="shared" ca="1" si="620"/>
        <v/>
      </c>
      <c r="C1140" s="1" t="str">
        <f t="shared" ca="1" si="621"/>
        <v/>
      </c>
      <c r="D1140" s="1" t="str">
        <f t="shared" ca="1" si="622"/>
        <v/>
      </c>
      <c r="F1140" s="10"/>
      <c r="G1140" s="136" t="str">
        <f t="shared" si="623"/>
        <v/>
      </c>
      <c r="H1140" s="27"/>
      <c r="I1140" s="28"/>
      <c r="J1140" s="28"/>
      <c r="K1140" s="29"/>
      <c r="L1140" s="136"/>
      <c r="M1140" s="136"/>
      <c r="N1140" s="136"/>
      <c r="O1140" s="26" t="str">
        <f t="shared" si="624"/>
        <v/>
      </c>
      <c r="P1140" s="218" t="str">
        <f t="shared" si="625"/>
        <v/>
      </c>
      <c r="Q1140" s="26" t="str">
        <f t="shared" si="626"/>
        <v/>
      </c>
      <c r="R1140" s="22"/>
      <c r="S1140" s="99"/>
      <c r="T1140" s="10"/>
      <c r="U1140" s="229" t="str">
        <f t="shared" si="627"/>
        <v/>
      </c>
      <c r="V1140" s="230"/>
      <c r="W1140" s="230"/>
      <c r="X1140" s="230"/>
      <c r="Y1140" s="230"/>
      <c r="Z1140" s="22" t="str">
        <f>""</f>
        <v/>
      </c>
      <c r="AB1140" s="23" t="str">
        <f t="shared" si="628"/>
        <v/>
      </c>
      <c r="AC1140" s="2" t="b">
        <f>COUNT(Q1140:Q$2500)&gt;0</f>
        <v>0</v>
      </c>
      <c r="AD1140" s="2" t="b">
        <f t="shared" si="611"/>
        <v>0</v>
      </c>
      <c r="AE1140" s="2" t="b">
        <f t="shared" si="612"/>
        <v>0</v>
      </c>
      <c r="AF1140" s="2" t="b">
        <f t="shared" si="613"/>
        <v>0</v>
      </c>
      <c r="AG1140" s="2" t="b">
        <f>OR(
  AND(AC1140,NOT(AC1141)),
  AND(AF1140,WEEKDAY(AH1139,2)=EINSTELLUNGEN!$D$12),
  AND(AF1140,AH1140=$J$35)
)</f>
        <v>0</v>
      </c>
      <c r="AH1140" s="2">
        <f>IF(AE1140,AH1139+IF(WEEKDAY(AH1139+1,2)&lt;=EINSTELLUNGEN!$D$12,1,$J$36),AH1139)</f>
        <v>42020</v>
      </c>
      <c r="AI1140" s="2">
        <f t="shared" si="614"/>
        <v>2019</v>
      </c>
      <c r="AJ1140" s="2">
        <f t="shared" si="615"/>
        <v>201901</v>
      </c>
      <c r="AK1140" s="2">
        <f t="shared" si="616"/>
        <v>201901</v>
      </c>
      <c r="AL1140" s="2">
        <f t="shared" si="644"/>
        <v>201903</v>
      </c>
      <c r="AM1140" s="2" t="b">
        <f t="shared" si="617"/>
        <v>1</v>
      </c>
      <c r="AN1140" s="4" t="e">
        <f t="shared" si="629"/>
        <v>#N/A</v>
      </c>
      <c r="AO1140" s="4" t="e">
        <f t="shared" si="630"/>
        <v>#N/A</v>
      </c>
      <c r="AP1140" s="2" t="str">
        <f>IF(AD1140,
  IF(ISBLANK(H1140),
    AP1139,
    IF(LEN(H1140)=1,
      IF(OR(UPPER(H1140)="A",UPPER(H1140)="I"),
        EINSTELLUNGEN!$D$21,
        IF(OR(UPPER(H1140)="B",UPPER(H1140)="M"),
          EINSTELLUNGEN!$D$22,
          IF(OR(UPPER(H1140)="C",UPPER(H1140)="S"),
            EINSTELLUNGEN!$D$23,
            IF(UPPER(H1140)="D",
              EINSTELLUNGEN!$D$24,
              IF(UPPER(H1140)="E",
                EINSTELLUNGEN!$D$25,
                UPPER(H1140)))))),
      IF(ISNUMBER(H1140),
        EINSTELLUNGEN!$D$20&amp;H1140,
        UPPER(H1140)))),
  "")</f>
        <v/>
      </c>
      <c r="AQ1140" s="2" t="str">
        <f t="shared" si="631"/>
        <v/>
      </c>
      <c r="AR1140" s="2">
        <f t="shared" si="632"/>
        <v>0</v>
      </c>
      <c r="AS1140" s="145">
        <f t="shared" si="633"/>
        <v>0.33333333333333331</v>
      </c>
      <c r="AT1140" s="2">
        <f t="shared" si="634"/>
        <v>0</v>
      </c>
      <c r="AU1140" s="2">
        <f t="shared" si="635"/>
        <v>0</v>
      </c>
      <c r="AV1140" s="2">
        <f t="shared" si="636"/>
        <v>0</v>
      </c>
      <c r="AW1140" s="2">
        <f t="shared" si="637"/>
        <v>0</v>
      </c>
      <c r="AX1140" s="2">
        <f t="shared" si="618"/>
        <v>0</v>
      </c>
      <c r="AY1140" s="2">
        <f t="shared" si="638"/>
        <v>0</v>
      </c>
      <c r="AZ1140" s="145" t="e">
        <f t="shared" si="639"/>
        <v>#N/A</v>
      </c>
      <c r="BA1140" s="145" t="e">
        <f t="shared" si="640"/>
        <v>#N/A</v>
      </c>
      <c r="BB1140" s="145">
        <f t="shared" si="641"/>
        <v>2.083333333333337E-2</v>
      </c>
      <c r="BC1140" s="2">
        <f>IF(AM1140,
  IF(AND(AL1140=$J$31,_xlfn.DAYS(AH1140,DATE(AI1140,1,1))&lt;7),
    MAX(0,EINSTELLUNGEN!$D$12+1-WEEKDAY(DATE(EINSTELLUNGEN!$D$9,EINSTELLUNGEN!$D$10,1),2)),
    IF(AL1140=$J$33,
      MIN(EINSTELLUNGEN!$D$12,WEEKDAY(DATE(EINSTELLUNGEN!$D$9,12,31),2)),
      EINSTELLUNGEN!$D$12
  )) - SUMIF(AL$50:AL$2500,"="&amp;AL1140,AX$50:AX$2500),
  0)</f>
        <v>3</v>
      </c>
      <c r="BD1140" s="2">
        <f t="shared" si="642"/>
        <v>0.33333333333333331</v>
      </c>
      <c r="BE1140" s="2">
        <f t="shared" si="643"/>
        <v>0</v>
      </c>
    </row>
    <row r="1141" spans="1:57" ht="10.5" customHeight="1">
      <c r="A1141" s="1" t="str">
        <f t="shared" ca="1" si="619"/>
        <v/>
      </c>
      <c r="B1141" s="1" t="str">
        <f t="shared" ca="1" si="620"/>
        <v/>
      </c>
      <c r="C1141" s="1" t="str">
        <f t="shared" ca="1" si="621"/>
        <v/>
      </c>
      <c r="D1141" s="1" t="str">
        <f t="shared" ca="1" si="622"/>
        <v/>
      </c>
      <c r="F1141" s="10"/>
      <c r="G1141" s="136" t="str">
        <f t="shared" si="623"/>
        <v/>
      </c>
      <c r="H1141" s="27"/>
      <c r="I1141" s="28"/>
      <c r="J1141" s="28"/>
      <c r="K1141" s="29"/>
      <c r="L1141" s="136"/>
      <c r="M1141" s="136"/>
      <c r="N1141" s="136"/>
      <c r="O1141" s="26" t="str">
        <f t="shared" si="624"/>
        <v/>
      </c>
      <c r="P1141" s="218" t="str">
        <f t="shared" si="625"/>
        <v/>
      </c>
      <c r="Q1141" s="26" t="str">
        <f t="shared" si="626"/>
        <v/>
      </c>
      <c r="R1141" s="22"/>
      <c r="S1141" s="99"/>
      <c r="T1141" s="10"/>
      <c r="U1141" s="229" t="str">
        <f t="shared" si="627"/>
        <v/>
      </c>
      <c r="V1141" s="230"/>
      <c r="W1141" s="230"/>
      <c r="X1141" s="230"/>
      <c r="Y1141" s="230"/>
      <c r="Z1141" s="22" t="str">
        <f>""</f>
        <v/>
      </c>
      <c r="AB1141" s="23" t="str">
        <f t="shared" si="628"/>
        <v/>
      </c>
      <c r="AC1141" s="2" t="b">
        <f>COUNT(Q1141:Q$2500)&gt;0</f>
        <v>0</v>
      </c>
      <c r="AD1141" s="2" t="b">
        <f t="shared" si="611"/>
        <v>0</v>
      </c>
      <c r="AE1141" s="2" t="b">
        <f t="shared" si="612"/>
        <v>0</v>
      </c>
      <c r="AF1141" s="2" t="b">
        <f t="shared" si="613"/>
        <v>0</v>
      </c>
      <c r="AG1141" s="2" t="b">
        <f>OR(
  AND(AC1141,NOT(AC1142)),
  AND(AF1141,WEEKDAY(AH1140,2)=EINSTELLUNGEN!$D$12),
  AND(AF1141,AH1141=$J$35)
)</f>
        <v>0</v>
      </c>
      <c r="AH1141" s="2">
        <f>IF(AE1141,AH1140+IF(WEEKDAY(AH1140+1,2)&lt;=EINSTELLUNGEN!$D$12,1,$J$36),AH1140)</f>
        <v>42020</v>
      </c>
      <c r="AI1141" s="2">
        <f t="shared" si="614"/>
        <v>2019</v>
      </c>
      <c r="AJ1141" s="2">
        <f t="shared" si="615"/>
        <v>201901</v>
      </c>
      <c r="AK1141" s="2">
        <f t="shared" si="616"/>
        <v>201901</v>
      </c>
      <c r="AL1141" s="2">
        <f t="shared" si="644"/>
        <v>201903</v>
      </c>
      <c r="AM1141" s="2" t="b">
        <f t="shared" si="617"/>
        <v>1</v>
      </c>
      <c r="AN1141" s="4" t="e">
        <f t="shared" si="629"/>
        <v>#N/A</v>
      </c>
      <c r="AO1141" s="4" t="e">
        <f t="shared" si="630"/>
        <v>#N/A</v>
      </c>
      <c r="AP1141" s="2" t="str">
        <f>IF(AD1141,
  IF(ISBLANK(H1141),
    AP1140,
    IF(LEN(H1141)=1,
      IF(OR(UPPER(H1141)="A",UPPER(H1141)="I"),
        EINSTELLUNGEN!$D$21,
        IF(OR(UPPER(H1141)="B",UPPER(H1141)="M"),
          EINSTELLUNGEN!$D$22,
          IF(OR(UPPER(H1141)="C",UPPER(H1141)="S"),
            EINSTELLUNGEN!$D$23,
            IF(UPPER(H1141)="D",
              EINSTELLUNGEN!$D$24,
              IF(UPPER(H1141)="E",
                EINSTELLUNGEN!$D$25,
                UPPER(H1141)))))),
      IF(ISNUMBER(H1141),
        EINSTELLUNGEN!$D$20&amp;H1141,
        UPPER(H1141)))),
  "")</f>
        <v/>
      </c>
      <c r="AQ1141" s="2" t="str">
        <f t="shared" si="631"/>
        <v/>
      </c>
      <c r="AR1141" s="2">
        <f t="shared" si="632"/>
        <v>0</v>
      </c>
      <c r="AS1141" s="145">
        <f t="shared" si="633"/>
        <v>0.33333333333333331</v>
      </c>
      <c r="AT1141" s="2">
        <f t="shared" si="634"/>
        <v>0</v>
      </c>
      <c r="AU1141" s="2">
        <f t="shared" si="635"/>
        <v>0</v>
      </c>
      <c r="AV1141" s="2">
        <f t="shared" si="636"/>
        <v>0</v>
      </c>
      <c r="AW1141" s="2">
        <f t="shared" si="637"/>
        <v>0</v>
      </c>
      <c r="AX1141" s="2">
        <f t="shared" si="618"/>
        <v>0</v>
      </c>
      <c r="AY1141" s="2">
        <f t="shared" si="638"/>
        <v>0</v>
      </c>
      <c r="AZ1141" s="145" t="e">
        <f t="shared" si="639"/>
        <v>#N/A</v>
      </c>
      <c r="BA1141" s="145" t="e">
        <f t="shared" si="640"/>
        <v>#N/A</v>
      </c>
      <c r="BB1141" s="145">
        <f t="shared" si="641"/>
        <v>2.083333333333337E-2</v>
      </c>
      <c r="BC1141" s="2">
        <f>IF(AM1141,
  IF(AND(AL1141=$J$31,_xlfn.DAYS(AH1141,DATE(AI1141,1,1))&lt;7),
    MAX(0,EINSTELLUNGEN!$D$12+1-WEEKDAY(DATE(EINSTELLUNGEN!$D$9,EINSTELLUNGEN!$D$10,1),2)),
    IF(AL1141=$J$33,
      MIN(EINSTELLUNGEN!$D$12,WEEKDAY(DATE(EINSTELLUNGEN!$D$9,12,31),2)),
      EINSTELLUNGEN!$D$12
  )) - SUMIF(AL$50:AL$2500,"="&amp;AL1141,AX$50:AX$2500),
  0)</f>
        <v>3</v>
      </c>
      <c r="BD1141" s="2">
        <f t="shared" si="642"/>
        <v>0.33333333333333331</v>
      </c>
      <c r="BE1141" s="2">
        <f t="shared" si="643"/>
        <v>0</v>
      </c>
    </row>
    <row r="1142" spans="1:57" ht="10.5" customHeight="1">
      <c r="A1142" s="1" t="str">
        <f t="shared" ca="1" si="619"/>
        <v/>
      </c>
      <c r="B1142" s="1" t="str">
        <f t="shared" ca="1" si="620"/>
        <v/>
      </c>
      <c r="C1142" s="1" t="str">
        <f t="shared" ca="1" si="621"/>
        <v/>
      </c>
      <c r="D1142" s="1" t="str">
        <f t="shared" ca="1" si="622"/>
        <v/>
      </c>
      <c r="F1142" s="10"/>
      <c r="G1142" s="136" t="str">
        <f t="shared" si="623"/>
        <v/>
      </c>
      <c r="H1142" s="27"/>
      <c r="I1142" s="28"/>
      <c r="J1142" s="28"/>
      <c r="K1142" s="29"/>
      <c r="L1142" s="136"/>
      <c r="M1142" s="136"/>
      <c r="N1142" s="136"/>
      <c r="O1142" s="26" t="str">
        <f t="shared" si="624"/>
        <v/>
      </c>
      <c r="P1142" s="218" t="str">
        <f t="shared" si="625"/>
        <v/>
      </c>
      <c r="Q1142" s="26" t="str">
        <f t="shared" si="626"/>
        <v/>
      </c>
      <c r="R1142" s="22"/>
      <c r="S1142" s="99"/>
      <c r="T1142" s="10"/>
      <c r="U1142" s="229" t="str">
        <f t="shared" si="627"/>
        <v/>
      </c>
      <c r="V1142" s="230"/>
      <c r="W1142" s="230"/>
      <c r="X1142" s="230"/>
      <c r="Y1142" s="230"/>
      <c r="Z1142" s="22" t="str">
        <f>""</f>
        <v/>
      </c>
      <c r="AB1142" s="23" t="str">
        <f t="shared" si="628"/>
        <v/>
      </c>
      <c r="AC1142" s="2" t="b">
        <f>COUNT(Q1142:Q$2500)&gt;0</f>
        <v>0</v>
      </c>
      <c r="AD1142" s="2" t="b">
        <f t="shared" si="611"/>
        <v>0</v>
      </c>
      <c r="AE1142" s="2" t="b">
        <f t="shared" si="612"/>
        <v>0</v>
      </c>
      <c r="AF1142" s="2" t="b">
        <f t="shared" si="613"/>
        <v>0</v>
      </c>
      <c r="AG1142" s="2" t="b">
        <f>OR(
  AND(AC1142,NOT(AC1143)),
  AND(AF1142,WEEKDAY(AH1141,2)=EINSTELLUNGEN!$D$12),
  AND(AF1142,AH1142=$J$35)
)</f>
        <v>0</v>
      </c>
      <c r="AH1142" s="2">
        <f>IF(AE1142,AH1141+IF(WEEKDAY(AH1141+1,2)&lt;=EINSTELLUNGEN!$D$12,1,$J$36),AH1141)</f>
        <v>42020</v>
      </c>
      <c r="AI1142" s="2">
        <f t="shared" si="614"/>
        <v>2019</v>
      </c>
      <c r="AJ1142" s="2">
        <f t="shared" si="615"/>
        <v>201901</v>
      </c>
      <c r="AK1142" s="2">
        <f t="shared" si="616"/>
        <v>201901</v>
      </c>
      <c r="AL1142" s="2">
        <f t="shared" si="644"/>
        <v>201903</v>
      </c>
      <c r="AM1142" s="2" t="b">
        <f t="shared" si="617"/>
        <v>1</v>
      </c>
      <c r="AN1142" s="4" t="e">
        <f t="shared" si="629"/>
        <v>#N/A</v>
      </c>
      <c r="AO1142" s="4" t="e">
        <f t="shared" si="630"/>
        <v>#N/A</v>
      </c>
      <c r="AP1142" s="2" t="str">
        <f>IF(AD1142,
  IF(ISBLANK(H1142),
    AP1141,
    IF(LEN(H1142)=1,
      IF(OR(UPPER(H1142)="A",UPPER(H1142)="I"),
        EINSTELLUNGEN!$D$21,
        IF(OR(UPPER(H1142)="B",UPPER(H1142)="M"),
          EINSTELLUNGEN!$D$22,
          IF(OR(UPPER(H1142)="C",UPPER(H1142)="S"),
            EINSTELLUNGEN!$D$23,
            IF(UPPER(H1142)="D",
              EINSTELLUNGEN!$D$24,
              IF(UPPER(H1142)="E",
                EINSTELLUNGEN!$D$25,
                UPPER(H1142)))))),
      IF(ISNUMBER(H1142),
        EINSTELLUNGEN!$D$20&amp;H1142,
        UPPER(H1142)))),
  "")</f>
        <v/>
      </c>
      <c r="AQ1142" s="2" t="str">
        <f t="shared" si="631"/>
        <v/>
      </c>
      <c r="AR1142" s="2">
        <f t="shared" si="632"/>
        <v>0</v>
      </c>
      <c r="AS1142" s="145">
        <f t="shared" si="633"/>
        <v>0.33333333333333331</v>
      </c>
      <c r="AT1142" s="2">
        <f t="shared" si="634"/>
        <v>0</v>
      </c>
      <c r="AU1142" s="2">
        <f t="shared" si="635"/>
        <v>0</v>
      </c>
      <c r="AV1142" s="2">
        <f t="shared" si="636"/>
        <v>0</v>
      </c>
      <c r="AW1142" s="2">
        <f t="shared" si="637"/>
        <v>0</v>
      </c>
      <c r="AX1142" s="2">
        <f t="shared" si="618"/>
        <v>0</v>
      </c>
      <c r="AY1142" s="2">
        <f t="shared" si="638"/>
        <v>0</v>
      </c>
      <c r="AZ1142" s="145" t="e">
        <f t="shared" si="639"/>
        <v>#N/A</v>
      </c>
      <c r="BA1142" s="145" t="e">
        <f t="shared" si="640"/>
        <v>#N/A</v>
      </c>
      <c r="BB1142" s="145">
        <f t="shared" si="641"/>
        <v>2.083333333333337E-2</v>
      </c>
      <c r="BC1142" s="2">
        <f>IF(AM1142,
  IF(AND(AL1142=$J$31,_xlfn.DAYS(AH1142,DATE(AI1142,1,1))&lt;7),
    MAX(0,EINSTELLUNGEN!$D$12+1-WEEKDAY(DATE(EINSTELLUNGEN!$D$9,EINSTELLUNGEN!$D$10,1),2)),
    IF(AL1142=$J$33,
      MIN(EINSTELLUNGEN!$D$12,WEEKDAY(DATE(EINSTELLUNGEN!$D$9,12,31),2)),
      EINSTELLUNGEN!$D$12
  )) - SUMIF(AL$50:AL$2500,"="&amp;AL1142,AX$50:AX$2500),
  0)</f>
        <v>3</v>
      </c>
      <c r="BD1142" s="2">
        <f t="shared" si="642"/>
        <v>0.33333333333333331</v>
      </c>
      <c r="BE1142" s="2">
        <f t="shared" si="643"/>
        <v>0</v>
      </c>
    </row>
    <row r="1143" spans="1:57" ht="10.5" customHeight="1">
      <c r="A1143" s="1" t="str">
        <f t="shared" ca="1" si="619"/>
        <v/>
      </c>
      <c r="B1143" s="1" t="str">
        <f t="shared" ca="1" si="620"/>
        <v/>
      </c>
      <c r="C1143" s="1" t="str">
        <f t="shared" ca="1" si="621"/>
        <v/>
      </c>
      <c r="D1143" s="1" t="str">
        <f t="shared" ca="1" si="622"/>
        <v/>
      </c>
      <c r="F1143" s="10"/>
      <c r="G1143" s="136" t="str">
        <f t="shared" si="623"/>
        <v/>
      </c>
      <c r="H1143" s="27"/>
      <c r="I1143" s="28"/>
      <c r="J1143" s="28"/>
      <c r="K1143" s="29"/>
      <c r="L1143" s="136"/>
      <c r="M1143" s="136"/>
      <c r="N1143" s="136"/>
      <c r="O1143" s="26" t="str">
        <f t="shared" si="624"/>
        <v/>
      </c>
      <c r="P1143" s="218" t="str">
        <f t="shared" si="625"/>
        <v/>
      </c>
      <c r="Q1143" s="26" t="str">
        <f t="shared" si="626"/>
        <v/>
      </c>
      <c r="R1143" s="22"/>
      <c r="S1143" s="99"/>
      <c r="T1143" s="10"/>
      <c r="U1143" s="229" t="str">
        <f t="shared" si="627"/>
        <v/>
      </c>
      <c r="V1143" s="230"/>
      <c r="W1143" s="230"/>
      <c r="X1143" s="230"/>
      <c r="Y1143" s="230"/>
      <c r="Z1143" s="22" t="str">
        <f>""</f>
        <v/>
      </c>
      <c r="AB1143" s="23" t="str">
        <f t="shared" si="628"/>
        <v/>
      </c>
      <c r="AC1143" s="2" t="b">
        <f>COUNT(Q1143:Q$2500)&gt;0</f>
        <v>0</v>
      </c>
      <c r="AD1143" s="2" t="b">
        <f t="shared" si="611"/>
        <v>0</v>
      </c>
      <c r="AE1143" s="2" t="b">
        <f t="shared" si="612"/>
        <v>0</v>
      </c>
      <c r="AF1143" s="2" t="b">
        <f t="shared" si="613"/>
        <v>0</v>
      </c>
      <c r="AG1143" s="2" t="b">
        <f>OR(
  AND(AC1143,NOT(AC1144)),
  AND(AF1143,WEEKDAY(AH1142,2)=EINSTELLUNGEN!$D$12),
  AND(AF1143,AH1143=$J$35)
)</f>
        <v>0</v>
      </c>
      <c r="AH1143" s="2">
        <f>IF(AE1143,AH1142+IF(WEEKDAY(AH1142+1,2)&lt;=EINSTELLUNGEN!$D$12,1,$J$36),AH1142)</f>
        <v>42020</v>
      </c>
      <c r="AI1143" s="2">
        <f t="shared" si="614"/>
        <v>2019</v>
      </c>
      <c r="AJ1143" s="2">
        <f t="shared" si="615"/>
        <v>201901</v>
      </c>
      <c r="AK1143" s="2">
        <f t="shared" si="616"/>
        <v>201901</v>
      </c>
      <c r="AL1143" s="2">
        <f t="shared" si="644"/>
        <v>201903</v>
      </c>
      <c r="AM1143" s="2" t="b">
        <f t="shared" si="617"/>
        <v>1</v>
      </c>
      <c r="AN1143" s="4" t="e">
        <f t="shared" si="629"/>
        <v>#N/A</v>
      </c>
      <c r="AO1143" s="4" t="e">
        <f t="shared" si="630"/>
        <v>#N/A</v>
      </c>
      <c r="AP1143" s="2" t="str">
        <f>IF(AD1143,
  IF(ISBLANK(H1143),
    AP1142,
    IF(LEN(H1143)=1,
      IF(OR(UPPER(H1143)="A",UPPER(H1143)="I"),
        EINSTELLUNGEN!$D$21,
        IF(OR(UPPER(H1143)="B",UPPER(H1143)="M"),
          EINSTELLUNGEN!$D$22,
          IF(OR(UPPER(H1143)="C",UPPER(H1143)="S"),
            EINSTELLUNGEN!$D$23,
            IF(UPPER(H1143)="D",
              EINSTELLUNGEN!$D$24,
              IF(UPPER(H1143)="E",
                EINSTELLUNGEN!$D$25,
                UPPER(H1143)))))),
      IF(ISNUMBER(H1143),
        EINSTELLUNGEN!$D$20&amp;H1143,
        UPPER(H1143)))),
  "")</f>
        <v/>
      </c>
      <c r="AQ1143" s="2" t="str">
        <f t="shared" si="631"/>
        <v/>
      </c>
      <c r="AR1143" s="2">
        <f t="shared" si="632"/>
        <v>0</v>
      </c>
      <c r="AS1143" s="145">
        <f t="shared" si="633"/>
        <v>0.33333333333333331</v>
      </c>
      <c r="AT1143" s="2">
        <f t="shared" si="634"/>
        <v>0</v>
      </c>
      <c r="AU1143" s="2">
        <f t="shared" si="635"/>
        <v>0</v>
      </c>
      <c r="AV1143" s="2">
        <f t="shared" si="636"/>
        <v>0</v>
      </c>
      <c r="AW1143" s="2">
        <f t="shared" si="637"/>
        <v>0</v>
      </c>
      <c r="AX1143" s="2">
        <f t="shared" si="618"/>
        <v>0</v>
      </c>
      <c r="AY1143" s="2">
        <f t="shared" si="638"/>
        <v>0</v>
      </c>
      <c r="AZ1143" s="145" t="e">
        <f t="shared" si="639"/>
        <v>#N/A</v>
      </c>
      <c r="BA1143" s="145" t="e">
        <f t="shared" si="640"/>
        <v>#N/A</v>
      </c>
      <c r="BB1143" s="145">
        <f t="shared" si="641"/>
        <v>2.083333333333337E-2</v>
      </c>
      <c r="BC1143" s="2">
        <f>IF(AM1143,
  IF(AND(AL1143=$J$31,_xlfn.DAYS(AH1143,DATE(AI1143,1,1))&lt;7),
    MAX(0,EINSTELLUNGEN!$D$12+1-WEEKDAY(DATE(EINSTELLUNGEN!$D$9,EINSTELLUNGEN!$D$10,1),2)),
    IF(AL1143=$J$33,
      MIN(EINSTELLUNGEN!$D$12,WEEKDAY(DATE(EINSTELLUNGEN!$D$9,12,31),2)),
      EINSTELLUNGEN!$D$12
  )) - SUMIF(AL$50:AL$2500,"="&amp;AL1143,AX$50:AX$2500),
  0)</f>
        <v>3</v>
      </c>
      <c r="BD1143" s="2">
        <f t="shared" si="642"/>
        <v>0.33333333333333331</v>
      </c>
      <c r="BE1143" s="2">
        <f t="shared" si="643"/>
        <v>0</v>
      </c>
    </row>
    <row r="1144" spans="1:57" ht="10.5" customHeight="1">
      <c r="A1144" s="1" t="str">
        <f t="shared" ca="1" si="619"/>
        <v/>
      </c>
      <c r="B1144" s="1" t="str">
        <f t="shared" ca="1" si="620"/>
        <v/>
      </c>
      <c r="C1144" s="1" t="str">
        <f t="shared" ca="1" si="621"/>
        <v/>
      </c>
      <c r="D1144" s="1" t="str">
        <f t="shared" ca="1" si="622"/>
        <v/>
      </c>
      <c r="F1144" s="10"/>
      <c r="G1144" s="136" t="str">
        <f t="shared" si="623"/>
        <v/>
      </c>
      <c r="H1144" s="27"/>
      <c r="I1144" s="28"/>
      <c r="J1144" s="28"/>
      <c r="K1144" s="29"/>
      <c r="L1144" s="136"/>
      <c r="M1144" s="136"/>
      <c r="N1144" s="136"/>
      <c r="O1144" s="26" t="str">
        <f t="shared" si="624"/>
        <v/>
      </c>
      <c r="P1144" s="218" t="str">
        <f t="shared" si="625"/>
        <v/>
      </c>
      <c r="Q1144" s="26" t="str">
        <f t="shared" si="626"/>
        <v/>
      </c>
      <c r="R1144" s="22"/>
      <c r="S1144" s="99"/>
      <c r="T1144" s="10"/>
      <c r="U1144" s="229" t="str">
        <f t="shared" si="627"/>
        <v/>
      </c>
      <c r="V1144" s="230"/>
      <c r="W1144" s="230"/>
      <c r="X1144" s="230"/>
      <c r="Y1144" s="230"/>
      <c r="Z1144" s="22" t="str">
        <f>""</f>
        <v/>
      </c>
      <c r="AB1144" s="23" t="str">
        <f t="shared" si="628"/>
        <v/>
      </c>
      <c r="AC1144" s="2" t="b">
        <f>COUNT(Q1144:Q$2500)&gt;0</f>
        <v>0</v>
      </c>
      <c r="AD1144" s="2" t="b">
        <f t="shared" si="611"/>
        <v>0</v>
      </c>
      <c r="AE1144" s="2" t="b">
        <f t="shared" si="612"/>
        <v>0</v>
      </c>
      <c r="AF1144" s="2" t="b">
        <f t="shared" si="613"/>
        <v>0</v>
      </c>
      <c r="AG1144" s="2" t="b">
        <f>OR(
  AND(AC1144,NOT(AC1145)),
  AND(AF1144,WEEKDAY(AH1143,2)=EINSTELLUNGEN!$D$12),
  AND(AF1144,AH1144=$J$35)
)</f>
        <v>0</v>
      </c>
      <c r="AH1144" s="2">
        <f>IF(AE1144,AH1143+IF(WEEKDAY(AH1143+1,2)&lt;=EINSTELLUNGEN!$D$12,1,$J$36),AH1143)</f>
        <v>42020</v>
      </c>
      <c r="AI1144" s="2">
        <f t="shared" si="614"/>
        <v>2019</v>
      </c>
      <c r="AJ1144" s="2">
        <f t="shared" si="615"/>
        <v>201901</v>
      </c>
      <c r="AK1144" s="2">
        <f t="shared" si="616"/>
        <v>201901</v>
      </c>
      <c r="AL1144" s="2">
        <f t="shared" si="644"/>
        <v>201903</v>
      </c>
      <c r="AM1144" s="2" t="b">
        <f t="shared" si="617"/>
        <v>1</v>
      </c>
      <c r="AN1144" s="4" t="e">
        <f t="shared" si="629"/>
        <v>#N/A</v>
      </c>
      <c r="AO1144" s="4" t="e">
        <f t="shared" si="630"/>
        <v>#N/A</v>
      </c>
      <c r="AP1144" s="2" t="str">
        <f>IF(AD1144,
  IF(ISBLANK(H1144),
    AP1143,
    IF(LEN(H1144)=1,
      IF(OR(UPPER(H1144)="A",UPPER(H1144)="I"),
        EINSTELLUNGEN!$D$21,
        IF(OR(UPPER(H1144)="B",UPPER(H1144)="M"),
          EINSTELLUNGEN!$D$22,
          IF(OR(UPPER(H1144)="C",UPPER(H1144)="S"),
            EINSTELLUNGEN!$D$23,
            IF(UPPER(H1144)="D",
              EINSTELLUNGEN!$D$24,
              IF(UPPER(H1144)="E",
                EINSTELLUNGEN!$D$25,
                UPPER(H1144)))))),
      IF(ISNUMBER(H1144),
        EINSTELLUNGEN!$D$20&amp;H1144,
        UPPER(H1144)))),
  "")</f>
        <v/>
      </c>
      <c r="AQ1144" s="2" t="str">
        <f t="shared" si="631"/>
        <v/>
      </c>
      <c r="AR1144" s="2">
        <f t="shared" si="632"/>
        <v>0</v>
      </c>
      <c r="AS1144" s="145">
        <f t="shared" si="633"/>
        <v>0.33333333333333331</v>
      </c>
      <c r="AT1144" s="2">
        <f t="shared" si="634"/>
        <v>0</v>
      </c>
      <c r="AU1144" s="2">
        <f t="shared" si="635"/>
        <v>0</v>
      </c>
      <c r="AV1144" s="2">
        <f t="shared" si="636"/>
        <v>0</v>
      </c>
      <c r="AW1144" s="2">
        <f t="shared" si="637"/>
        <v>0</v>
      </c>
      <c r="AX1144" s="2">
        <f t="shared" si="618"/>
        <v>0</v>
      </c>
      <c r="AY1144" s="2">
        <f t="shared" si="638"/>
        <v>0</v>
      </c>
      <c r="AZ1144" s="145" t="e">
        <f t="shared" si="639"/>
        <v>#N/A</v>
      </c>
      <c r="BA1144" s="145" t="e">
        <f t="shared" si="640"/>
        <v>#N/A</v>
      </c>
      <c r="BB1144" s="145">
        <f t="shared" si="641"/>
        <v>2.083333333333337E-2</v>
      </c>
      <c r="BC1144" s="2">
        <f>IF(AM1144,
  IF(AND(AL1144=$J$31,_xlfn.DAYS(AH1144,DATE(AI1144,1,1))&lt;7),
    MAX(0,EINSTELLUNGEN!$D$12+1-WEEKDAY(DATE(EINSTELLUNGEN!$D$9,EINSTELLUNGEN!$D$10,1),2)),
    IF(AL1144=$J$33,
      MIN(EINSTELLUNGEN!$D$12,WEEKDAY(DATE(EINSTELLUNGEN!$D$9,12,31),2)),
      EINSTELLUNGEN!$D$12
  )) - SUMIF(AL$50:AL$2500,"="&amp;AL1144,AX$50:AX$2500),
  0)</f>
        <v>3</v>
      </c>
      <c r="BD1144" s="2">
        <f t="shared" si="642"/>
        <v>0.33333333333333331</v>
      </c>
      <c r="BE1144" s="2">
        <f t="shared" si="643"/>
        <v>0</v>
      </c>
    </row>
    <row r="1145" spans="1:57" ht="10.5" customHeight="1">
      <c r="A1145" s="1" t="str">
        <f t="shared" ca="1" si="619"/>
        <v/>
      </c>
      <c r="B1145" s="1" t="str">
        <f t="shared" ca="1" si="620"/>
        <v/>
      </c>
      <c r="C1145" s="1" t="str">
        <f t="shared" ca="1" si="621"/>
        <v/>
      </c>
      <c r="D1145" s="1" t="str">
        <f t="shared" ca="1" si="622"/>
        <v/>
      </c>
      <c r="F1145" s="10"/>
      <c r="G1145" s="136" t="str">
        <f t="shared" si="623"/>
        <v/>
      </c>
      <c r="H1145" s="27"/>
      <c r="I1145" s="28"/>
      <c r="J1145" s="28"/>
      <c r="K1145" s="29"/>
      <c r="L1145" s="136"/>
      <c r="M1145" s="136"/>
      <c r="N1145" s="136"/>
      <c r="O1145" s="26" t="str">
        <f t="shared" si="624"/>
        <v/>
      </c>
      <c r="P1145" s="218" t="str">
        <f t="shared" si="625"/>
        <v/>
      </c>
      <c r="Q1145" s="26" t="str">
        <f t="shared" si="626"/>
        <v/>
      </c>
      <c r="R1145" s="22"/>
      <c r="S1145" s="99"/>
      <c r="T1145" s="10"/>
      <c r="U1145" s="229" t="str">
        <f t="shared" si="627"/>
        <v/>
      </c>
      <c r="V1145" s="230"/>
      <c r="W1145" s="230"/>
      <c r="X1145" s="230"/>
      <c r="Y1145" s="230"/>
      <c r="Z1145" s="22" t="str">
        <f>""</f>
        <v/>
      </c>
      <c r="AB1145" s="23" t="str">
        <f t="shared" si="628"/>
        <v/>
      </c>
      <c r="AC1145" s="2" t="b">
        <f>COUNT(Q1145:Q$2500)&gt;0</f>
        <v>0</v>
      </c>
      <c r="AD1145" s="2" t="b">
        <f t="shared" si="611"/>
        <v>0</v>
      </c>
      <c r="AE1145" s="2" t="b">
        <f t="shared" si="612"/>
        <v>0</v>
      </c>
      <c r="AF1145" s="2" t="b">
        <f t="shared" si="613"/>
        <v>0</v>
      </c>
      <c r="AG1145" s="2" t="b">
        <f>OR(
  AND(AC1145,NOT(AC1146)),
  AND(AF1145,WEEKDAY(AH1144,2)=EINSTELLUNGEN!$D$12),
  AND(AF1145,AH1145=$J$35)
)</f>
        <v>0</v>
      </c>
      <c r="AH1145" s="2">
        <f>IF(AE1145,AH1144+IF(WEEKDAY(AH1144+1,2)&lt;=EINSTELLUNGEN!$D$12,1,$J$36),AH1144)</f>
        <v>42020</v>
      </c>
      <c r="AI1145" s="2">
        <f t="shared" si="614"/>
        <v>2019</v>
      </c>
      <c r="AJ1145" s="2">
        <f t="shared" si="615"/>
        <v>201901</v>
      </c>
      <c r="AK1145" s="2">
        <f t="shared" si="616"/>
        <v>201901</v>
      </c>
      <c r="AL1145" s="2">
        <f t="shared" si="644"/>
        <v>201903</v>
      </c>
      <c r="AM1145" s="2" t="b">
        <f t="shared" si="617"/>
        <v>1</v>
      </c>
      <c r="AN1145" s="4" t="e">
        <f t="shared" si="629"/>
        <v>#N/A</v>
      </c>
      <c r="AO1145" s="4" t="e">
        <f t="shared" si="630"/>
        <v>#N/A</v>
      </c>
      <c r="AP1145" s="2" t="str">
        <f>IF(AD1145,
  IF(ISBLANK(H1145),
    AP1144,
    IF(LEN(H1145)=1,
      IF(OR(UPPER(H1145)="A",UPPER(H1145)="I"),
        EINSTELLUNGEN!$D$21,
        IF(OR(UPPER(H1145)="B",UPPER(H1145)="M"),
          EINSTELLUNGEN!$D$22,
          IF(OR(UPPER(H1145)="C",UPPER(H1145)="S"),
            EINSTELLUNGEN!$D$23,
            IF(UPPER(H1145)="D",
              EINSTELLUNGEN!$D$24,
              IF(UPPER(H1145)="E",
                EINSTELLUNGEN!$D$25,
                UPPER(H1145)))))),
      IF(ISNUMBER(H1145),
        EINSTELLUNGEN!$D$20&amp;H1145,
        UPPER(H1145)))),
  "")</f>
        <v/>
      </c>
      <c r="AQ1145" s="2" t="str">
        <f t="shared" si="631"/>
        <v/>
      </c>
      <c r="AR1145" s="2">
        <f t="shared" si="632"/>
        <v>0</v>
      </c>
      <c r="AS1145" s="145">
        <f t="shared" si="633"/>
        <v>0.33333333333333331</v>
      </c>
      <c r="AT1145" s="2">
        <f t="shared" si="634"/>
        <v>0</v>
      </c>
      <c r="AU1145" s="2">
        <f t="shared" si="635"/>
        <v>0</v>
      </c>
      <c r="AV1145" s="2">
        <f t="shared" si="636"/>
        <v>0</v>
      </c>
      <c r="AW1145" s="2">
        <f t="shared" si="637"/>
        <v>0</v>
      </c>
      <c r="AX1145" s="2">
        <f t="shared" si="618"/>
        <v>0</v>
      </c>
      <c r="AY1145" s="2">
        <f t="shared" si="638"/>
        <v>0</v>
      </c>
      <c r="AZ1145" s="145" t="e">
        <f t="shared" si="639"/>
        <v>#N/A</v>
      </c>
      <c r="BA1145" s="145" t="e">
        <f t="shared" si="640"/>
        <v>#N/A</v>
      </c>
      <c r="BB1145" s="145">
        <f t="shared" si="641"/>
        <v>2.083333333333337E-2</v>
      </c>
      <c r="BC1145" s="2">
        <f>IF(AM1145,
  IF(AND(AL1145=$J$31,_xlfn.DAYS(AH1145,DATE(AI1145,1,1))&lt;7),
    MAX(0,EINSTELLUNGEN!$D$12+1-WEEKDAY(DATE(EINSTELLUNGEN!$D$9,EINSTELLUNGEN!$D$10,1),2)),
    IF(AL1145=$J$33,
      MIN(EINSTELLUNGEN!$D$12,WEEKDAY(DATE(EINSTELLUNGEN!$D$9,12,31),2)),
      EINSTELLUNGEN!$D$12
  )) - SUMIF(AL$50:AL$2500,"="&amp;AL1145,AX$50:AX$2500),
  0)</f>
        <v>3</v>
      </c>
      <c r="BD1145" s="2">
        <f t="shared" si="642"/>
        <v>0.33333333333333331</v>
      </c>
      <c r="BE1145" s="2">
        <f t="shared" si="643"/>
        <v>0</v>
      </c>
    </row>
    <row r="1146" spans="1:57" ht="10.5" customHeight="1">
      <c r="A1146" s="1" t="str">
        <f t="shared" ca="1" si="619"/>
        <v/>
      </c>
      <c r="B1146" s="1" t="str">
        <f t="shared" ca="1" si="620"/>
        <v/>
      </c>
      <c r="C1146" s="1" t="str">
        <f t="shared" ca="1" si="621"/>
        <v/>
      </c>
      <c r="D1146" s="1" t="str">
        <f t="shared" ca="1" si="622"/>
        <v/>
      </c>
      <c r="F1146" s="10"/>
      <c r="G1146" s="136" t="str">
        <f t="shared" si="623"/>
        <v/>
      </c>
      <c r="H1146" s="27"/>
      <c r="I1146" s="28"/>
      <c r="J1146" s="28"/>
      <c r="K1146" s="29"/>
      <c r="L1146" s="136"/>
      <c r="M1146" s="136"/>
      <c r="N1146" s="136"/>
      <c r="O1146" s="26" t="str">
        <f t="shared" si="624"/>
        <v/>
      </c>
      <c r="P1146" s="218" t="str">
        <f t="shared" si="625"/>
        <v/>
      </c>
      <c r="Q1146" s="26" t="str">
        <f t="shared" si="626"/>
        <v/>
      </c>
      <c r="R1146" s="22"/>
      <c r="S1146" s="99"/>
      <c r="T1146" s="10"/>
      <c r="U1146" s="229" t="str">
        <f t="shared" si="627"/>
        <v/>
      </c>
      <c r="V1146" s="230"/>
      <c r="W1146" s="230"/>
      <c r="X1146" s="230"/>
      <c r="Y1146" s="230"/>
      <c r="Z1146" s="22" t="str">
        <f>""</f>
        <v/>
      </c>
      <c r="AB1146" s="23" t="str">
        <f t="shared" si="628"/>
        <v/>
      </c>
      <c r="AC1146" s="2" t="b">
        <f>COUNT(Q1146:Q$2500)&gt;0</f>
        <v>0</v>
      </c>
      <c r="AD1146" s="2" t="b">
        <f t="shared" si="611"/>
        <v>0</v>
      </c>
      <c r="AE1146" s="2" t="b">
        <f t="shared" si="612"/>
        <v>0</v>
      </c>
      <c r="AF1146" s="2" t="b">
        <f t="shared" si="613"/>
        <v>0</v>
      </c>
      <c r="AG1146" s="2" t="b">
        <f>OR(
  AND(AC1146,NOT(AC1147)),
  AND(AF1146,WEEKDAY(AH1145,2)=EINSTELLUNGEN!$D$12),
  AND(AF1146,AH1146=$J$35)
)</f>
        <v>0</v>
      </c>
      <c r="AH1146" s="2">
        <f>IF(AE1146,AH1145+IF(WEEKDAY(AH1145+1,2)&lt;=EINSTELLUNGEN!$D$12,1,$J$36),AH1145)</f>
        <v>42020</v>
      </c>
      <c r="AI1146" s="2">
        <f t="shared" si="614"/>
        <v>2019</v>
      </c>
      <c r="AJ1146" s="2">
        <f t="shared" si="615"/>
        <v>201901</v>
      </c>
      <c r="AK1146" s="2">
        <f t="shared" si="616"/>
        <v>201901</v>
      </c>
      <c r="AL1146" s="2">
        <f t="shared" si="644"/>
        <v>201903</v>
      </c>
      <c r="AM1146" s="2" t="b">
        <f t="shared" si="617"/>
        <v>1</v>
      </c>
      <c r="AN1146" s="4" t="e">
        <f t="shared" si="629"/>
        <v>#N/A</v>
      </c>
      <c r="AO1146" s="4" t="e">
        <f t="shared" si="630"/>
        <v>#N/A</v>
      </c>
      <c r="AP1146" s="2" t="str">
        <f>IF(AD1146,
  IF(ISBLANK(H1146),
    AP1145,
    IF(LEN(H1146)=1,
      IF(OR(UPPER(H1146)="A",UPPER(H1146)="I"),
        EINSTELLUNGEN!$D$21,
        IF(OR(UPPER(H1146)="B",UPPER(H1146)="M"),
          EINSTELLUNGEN!$D$22,
          IF(OR(UPPER(H1146)="C",UPPER(H1146)="S"),
            EINSTELLUNGEN!$D$23,
            IF(UPPER(H1146)="D",
              EINSTELLUNGEN!$D$24,
              IF(UPPER(H1146)="E",
                EINSTELLUNGEN!$D$25,
                UPPER(H1146)))))),
      IF(ISNUMBER(H1146),
        EINSTELLUNGEN!$D$20&amp;H1146,
        UPPER(H1146)))),
  "")</f>
        <v/>
      </c>
      <c r="AQ1146" s="2" t="str">
        <f t="shared" si="631"/>
        <v/>
      </c>
      <c r="AR1146" s="2">
        <f t="shared" si="632"/>
        <v>0</v>
      </c>
      <c r="AS1146" s="145">
        <f t="shared" si="633"/>
        <v>0.33333333333333331</v>
      </c>
      <c r="AT1146" s="2">
        <f t="shared" si="634"/>
        <v>0</v>
      </c>
      <c r="AU1146" s="2">
        <f t="shared" si="635"/>
        <v>0</v>
      </c>
      <c r="AV1146" s="2">
        <f t="shared" si="636"/>
        <v>0</v>
      </c>
      <c r="AW1146" s="2">
        <f t="shared" si="637"/>
        <v>0</v>
      </c>
      <c r="AX1146" s="2">
        <f t="shared" si="618"/>
        <v>0</v>
      </c>
      <c r="AY1146" s="2">
        <f t="shared" si="638"/>
        <v>0</v>
      </c>
      <c r="AZ1146" s="145" t="e">
        <f t="shared" si="639"/>
        <v>#N/A</v>
      </c>
      <c r="BA1146" s="145" t="e">
        <f t="shared" si="640"/>
        <v>#N/A</v>
      </c>
      <c r="BB1146" s="145">
        <f t="shared" si="641"/>
        <v>2.083333333333337E-2</v>
      </c>
      <c r="BC1146" s="2">
        <f>IF(AM1146,
  IF(AND(AL1146=$J$31,_xlfn.DAYS(AH1146,DATE(AI1146,1,1))&lt;7),
    MAX(0,EINSTELLUNGEN!$D$12+1-WEEKDAY(DATE(EINSTELLUNGEN!$D$9,EINSTELLUNGEN!$D$10,1),2)),
    IF(AL1146=$J$33,
      MIN(EINSTELLUNGEN!$D$12,WEEKDAY(DATE(EINSTELLUNGEN!$D$9,12,31),2)),
      EINSTELLUNGEN!$D$12
  )) - SUMIF(AL$50:AL$2500,"="&amp;AL1146,AX$50:AX$2500),
  0)</f>
        <v>3</v>
      </c>
      <c r="BD1146" s="2">
        <f t="shared" si="642"/>
        <v>0.33333333333333331</v>
      </c>
      <c r="BE1146" s="2">
        <f t="shared" si="643"/>
        <v>0</v>
      </c>
    </row>
    <row r="1147" spans="1:57" ht="10.5" customHeight="1">
      <c r="A1147" s="1" t="str">
        <f t="shared" ca="1" si="619"/>
        <v/>
      </c>
      <c r="B1147" s="1" t="str">
        <f t="shared" ca="1" si="620"/>
        <v/>
      </c>
      <c r="C1147" s="1" t="str">
        <f t="shared" ca="1" si="621"/>
        <v/>
      </c>
      <c r="D1147" s="1" t="str">
        <f t="shared" ca="1" si="622"/>
        <v/>
      </c>
      <c r="F1147" s="10"/>
      <c r="G1147" s="136" t="str">
        <f t="shared" si="623"/>
        <v/>
      </c>
      <c r="H1147" s="27"/>
      <c r="I1147" s="28"/>
      <c r="J1147" s="28"/>
      <c r="K1147" s="29"/>
      <c r="L1147" s="136"/>
      <c r="M1147" s="136"/>
      <c r="N1147" s="136"/>
      <c r="O1147" s="26" t="str">
        <f t="shared" si="624"/>
        <v/>
      </c>
      <c r="P1147" s="218" t="str">
        <f t="shared" si="625"/>
        <v/>
      </c>
      <c r="Q1147" s="26" t="str">
        <f t="shared" si="626"/>
        <v/>
      </c>
      <c r="R1147" s="22"/>
      <c r="S1147" s="99"/>
      <c r="T1147" s="10"/>
      <c r="U1147" s="229" t="str">
        <f t="shared" si="627"/>
        <v/>
      </c>
      <c r="V1147" s="230"/>
      <c r="W1147" s="230"/>
      <c r="X1147" s="230"/>
      <c r="Y1147" s="230"/>
      <c r="Z1147" s="22" t="str">
        <f>""</f>
        <v/>
      </c>
      <c r="AB1147" s="23" t="str">
        <f t="shared" si="628"/>
        <v/>
      </c>
      <c r="AC1147" s="2" t="b">
        <f>COUNT(Q1147:Q$2500)&gt;0</f>
        <v>0</v>
      </c>
      <c r="AD1147" s="2" t="b">
        <f t="shared" si="611"/>
        <v>0</v>
      </c>
      <c r="AE1147" s="2" t="b">
        <f t="shared" si="612"/>
        <v>0</v>
      </c>
      <c r="AF1147" s="2" t="b">
        <f t="shared" si="613"/>
        <v>0</v>
      </c>
      <c r="AG1147" s="2" t="b">
        <f>OR(
  AND(AC1147,NOT(AC1148)),
  AND(AF1147,WEEKDAY(AH1146,2)=EINSTELLUNGEN!$D$12),
  AND(AF1147,AH1147=$J$35)
)</f>
        <v>0</v>
      </c>
      <c r="AH1147" s="2">
        <f>IF(AE1147,AH1146+IF(WEEKDAY(AH1146+1,2)&lt;=EINSTELLUNGEN!$D$12,1,$J$36),AH1146)</f>
        <v>42020</v>
      </c>
      <c r="AI1147" s="2">
        <f t="shared" si="614"/>
        <v>2019</v>
      </c>
      <c r="AJ1147" s="2">
        <f t="shared" si="615"/>
        <v>201901</v>
      </c>
      <c r="AK1147" s="2">
        <f t="shared" si="616"/>
        <v>201901</v>
      </c>
      <c r="AL1147" s="2">
        <f t="shared" si="644"/>
        <v>201903</v>
      </c>
      <c r="AM1147" s="2" t="b">
        <f t="shared" si="617"/>
        <v>1</v>
      </c>
      <c r="AN1147" s="4" t="e">
        <f t="shared" si="629"/>
        <v>#N/A</v>
      </c>
      <c r="AO1147" s="4" t="e">
        <f t="shared" si="630"/>
        <v>#N/A</v>
      </c>
      <c r="AP1147" s="2" t="str">
        <f>IF(AD1147,
  IF(ISBLANK(H1147),
    AP1146,
    IF(LEN(H1147)=1,
      IF(OR(UPPER(H1147)="A",UPPER(H1147)="I"),
        EINSTELLUNGEN!$D$21,
        IF(OR(UPPER(H1147)="B",UPPER(H1147)="M"),
          EINSTELLUNGEN!$D$22,
          IF(OR(UPPER(H1147)="C",UPPER(H1147)="S"),
            EINSTELLUNGEN!$D$23,
            IF(UPPER(H1147)="D",
              EINSTELLUNGEN!$D$24,
              IF(UPPER(H1147)="E",
                EINSTELLUNGEN!$D$25,
                UPPER(H1147)))))),
      IF(ISNUMBER(H1147),
        EINSTELLUNGEN!$D$20&amp;H1147,
        UPPER(H1147)))),
  "")</f>
        <v/>
      </c>
      <c r="AQ1147" s="2" t="str">
        <f t="shared" si="631"/>
        <v/>
      </c>
      <c r="AR1147" s="2">
        <f t="shared" si="632"/>
        <v>0</v>
      </c>
      <c r="AS1147" s="145">
        <f t="shared" si="633"/>
        <v>0.33333333333333331</v>
      </c>
      <c r="AT1147" s="2">
        <f t="shared" si="634"/>
        <v>0</v>
      </c>
      <c r="AU1147" s="2">
        <f t="shared" si="635"/>
        <v>0</v>
      </c>
      <c r="AV1147" s="2">
        <f t="shared" si="636"/>
        <v>0</v>
      </c>
      <c r="AW1147" s="2">
        <f t="shared" si="637"/>
        <v>0</v>
      </c>
      <c r="AX1147" s="2">
        <f t="shared" si="618"/>
        <v>0</v>
      </c>
      <c r="AY1147" s="2">
        <f t="shared" si="638"/>
        <v>0</v>
      </c>
      <c r="AZ1147" s="145" t="e">
        <f t="shared" si="639"/>
        <v>#N/A</v>
      </c>
      <c r="BA1147" s="145" t="e">
        <f t="shared" si="640"/>
        <v>#N/A</v>
      </c>
      <c r="BB1147" s="145">
        <f t="shared" si="641"/>
        <v>2.083333333333337E-2</v>
      </c>
      <c r="BC1147" s="2">
        <f>IF(AM1147,
  IF(AND(AL1147=$J$31,_xlfn.DAYS(AH1147,DATE(AI1147,1,1))&lt;7),
    MAX(0,EINSTELLUNGEN!$D$12+1-WEEKDAY(DATE(EINSTELLUNGEN!$D$9,EINSTELLUNGEN!$D$10,1),2)),
    IF(AL1147=$J$33,
      MIN(EINSTELLUNGEN!$D$12,WEEKDAY(DATE(EINSTELLUNGEN!$D$9,12,31),2)),
      EINSTELLUNGEN!$D$12
  )) - SUMIF(AL$50:AL$2500,"="&amp;AL1147,AX$50:AX$2500),
  0)</f>
        <v>3</v>
      </c>
      <c r="BD1147" s="2">
        <f t="shared" si="642"/>
        <v>0.33333333333333331</v>
      </c>
      <c r="BE1147" s="2">
        <f t="shared" si="643"/>
        <v>0</v>
      </c>
    </row>
    <row r="1148" spans="1:57" ht="10.5" customHeight="1">
      <c r="A1148" s="1" t="str">
        <f t="shared" ca="1" si="619"/>
        <v/>
      </c>
      <c r="B1148" s="1" t="str">
        <f t="shared" ca="1" si="620"/>
        <v/>
      </c>
      <c r="C1148" s="1" t="str">
        <f t="shared" ca="1" si="621"/>
        <v/>
      </c>
      <c r="D1148" s="1" t="str">
        <f t="shared" ca="1" si="622"/>
        <v/>
      </c>
      <c r="F1148" s="10"/>
      <c r="G1148" s="136" t="str">
        <f t="shared" si="623"/>
        <v/>
      </c>
      <c r="H1148" s="27"/>
      <c r="I1148" s="28"/>
      <c r="J1148" s="28"/>
      <c r="K1148" s="29"/>
      <c r="L1148" s="136"/>
      <c r="M1148" s="136"/>
      <c r="N1148" s="136"/>
      <c r="O1148" s="26" t="str">
        <f t="shared" si="624"/>
        <v/>
      </c>
      <c r="P1148" s="218" t="str">
        <f t="shared" si="625"/>
        <v/>
      </c>
      <c r="Q1148" s="26" t="str">
        <f t="shared" si="626"/>
        <v/>
      </c>
      <c r="R1148" s="22"/>
      <c r="S1148" s="99"/>
      <c r="T1148" s="10"/>
      <c r="U1148" s="229" t="str">
        <f t="shared" si="627"/>
        <v/>
      </c>
      <c r="V1148" s="230"/>
      <c r="W1148" s="230"/>
      <c r="X1148" s="230"/>
      <c r="Y1148" s="230"/>
      <c r="Z1148" s="22" t="str">
        <f>""</f>
        <v/>
      </c>
      <c r="AB1148" s="23" t="str">
        <f t="shared" si="628"/>
        <v/>
      </c>
      <c r="AC1148" s="2" t="b">
        <f>COUNT(Q1148:Q$2500)&gt;0</f>
        <v>0</v>
      </c>
      <c r="AD1148" s="2" t="b">
        <f t="shared" si="611"/>
        <v>0</v>
      </c>
      <c r="AE1148" s="2" t="b">
        <f t="shared" si="612"/>
        <v>0</v>
      </c>
      <c r="AF1148" s="2" t="b">
        <f t="shared" si="613"/>
        <v>0</v>
      </c>
      <c r="AG1148" s="2" t="b">
        <f>OR(
  AND(AC1148,NOT(AC1149)),
  AND(AF1148,WEEKDAY(AH1147,2)=EINSTELLUNGEN!$D$12),
  AND(AF1148,AH1148=$J$35)
)</f>
        <v>0</v>
      </c>
      <c r="AH1148" s="2">
        <f>IF(AE1148,AH1147+IF(WEEKDAY(AH1147+1,2)&lt;=EINSTELLUNGEN!$D$12,1,$J$36),AH1147)</f>
        <v>42020</v>
      </c>
      <c r="AI1148" s="2">
        <f t="shared" si="614"/>
        <v>2019</v>
      </c>
      <c r="AJ1148" s="2">
        <f t="shared" si="615"/>
        <v>201901</v>
      </c>
      <c r="AK1148" s="2">
        <f t="shared" si="616"/>
        <v>201901</v>
      </c>
      <c r="AL1148" s="2">
        <f t="shared" si="644"/>
        <v>201903</v>
      </c>
      <c r="AM1148" s="2" t="b">
        <f t="shared" si="617"/>
        <v>1</v>
      </c>
      <c r="AN1148" s="4" t="e">
        <f t="shared" si="629"/>
        <v>#N/A</v>
      </c>
      <c r="AO1148" s="4" t="e">
        <f t="shared" si="630"/>
        <v>#N/A</v>
      </c>
      <c r="AP1148" s="2" t="str">
        <f>IF(AD1148,
  IF(ISBLANK(H1148),
    AP1147,
    IF(LEN(H1148)=1,
      IF(OR(UPPER(H1148)="A",UPPER(H1148)="I"),
        EINSTELLUNGEN!$D$21,
        IF(OR(UPPER(H1148)="B",UPPER(H1148)="M"),
          EINSTELLUNGEN!$D$22,
          IF(OR(UPPER(H1148)="C",UPPER(H1148)="S"),
            EINSTELLUNGEN!$D$23,
            IF(UPPER(H1148)="D",
              EINSTELLUNGEN!$D$24,
              IF(UPPER(H1148)="E",
                EINSTELLUNGEN!$D$25,
                UPPER(H1148)))))),
      IF(ISNUMBER(H1148),
        EINSTELLUNGEN!$D$20&amp;H1148,
        UPPER(H1148)))),
  "")</f>
        <v/>
      </c>
      <c r="AQ1148" s="2" t="str">
        <f t="shared" si="631"/>
        <v/>
      </c>
      <c r="AR1148" s="2">
        <f t="shared" si="632"/>
        <v>0</v>
      </c>
      <c r="AS1148" s="145">
        <f t="shared" si="633"/>
        <v>0.33333333333333331</v>
      </c>
      <c r="AT1148" s="2">
        <f t="shared" si="634"/>
        <v>0</v>
      </c>
      <c r="AU1148" s="2">
        <f t="shared" si="635"/>
        <v>0</v>
      </c>
      <c r="AV1148" s="2">
        <f t="shared" si="636"/>
        <v>0</v>
      </c>
      <c r="AW1148" s="2">
        <f t="shared" si="637"/>
        <v>0</v>
      </c>
      <c r="AX1148" s="2">
        <f t="shared" si="618"/>
        <v>0</v>
      </c>
      <c r="AY1148" s="2">
        <f t="shared" si="638"/>
        <v>0</v>
      </c>
      <c r="AZ1148" s="145" t="e">
        <f t="shared" si="639"/>
        <v>#N/A</v>
      </c>
      <c r="BA1148" s="145" t="e">
        <f t="shared" si="640"/>
        <v>#N/A</v>
      </c>
      <c r="BB1148" s="145">
        <f t="shared" si="641"/>
        <v>2.083333333333337E-2</v>
      </c>
      <c r="BC1148" s="2">
        <f>IF(AM1148,
  IF(AND(AL1148=$J$31,_xlfn.DAYS(AH1148,DATE(AI1148,1,1))&lt;7),
    MAX(0,EINSTELLUNGEN!$D$12+1-WEEKDAY(DATE(EINSTELLUNGEN!$D$9,EINSTELLUNGEN!$D$10,1),2)),
    IF(AL1148=$J$33,
      MIN(EINSTELLUNGEN!$D$12,WEEKDAY(DATE(EINSTELLUNGEN!$D$9,12,31),2)),
      EINSTELLUNGEN!$D$12
  )) - SUMIF(AL$50:AL$2500,"="&amp;AL1148,AX$50:AX$2500),
  0)</f>
        <v>3</v>
      </c>
      <c r="BD1148" s="2">
        <f t="shared" si="642"/>
        <v>0.33333333333333331</v>
      </c>
      <c r="BE1148" s="2">
        <f t="shared" si="643"/>
        <v>0</v>
      </c>
    </row>
    <row r="1149" spans="1:57" ht="10.5" customHeight="1">
      <c r="A1149" s="1" t="str">
        <f t="shared" ca="1" si="619"/>
        <v/>
      </c>
      <c r="B1149" s="1" t="str">
        <f t="shared" ca="1" si="620"/>
        <v/>
      </c>
      <c r="C1149" s="1" t="str">
        <f t="shared" ca="1" si="621"/>
        <v/>
      </c>
      <c r="D1149" s="1" t="str">
        <f t="shared" ca="1" si="622"/>
        <v/>
      </c>
      <c r="F1149" s="10"/>
      <c r="G1149" s="136" t="str">
        <f t="shared" si="623"/>
        <v/>
      </c>
      <c r="H1149" s="27"/>
      <c r="I1149" s="28"/>
      <c r="J1149" s="28"/>
      <c r="K1149" s="29"/>
      <c r="L1149" s="136"/>
      <c r="M1149" s="136"/>
      <c r="N1149" s="136"/>
      <c r="O1149" s="26" t="str">
        <f t="shared" si="624"/>
        <v/>
      </c>
      <c r="P1149" s="218" t="str">
        <f t="shared" si="625"/>
        <v/>
      </c>
      <c r="Q1149" s="26" t="str">
        <f t="shared" si="626"/>
        <v/>
      </c>
      <c r="R1149" s="22"/>
      <c r="S1149" s="99"/>
      <c r="T1149" s="10"/>
      <c r="U1149" s="229" t="str">
        <f t="shared" si="627"/>
        <v/>
      </c>
      <c r="V1149" s="230"/>
      <c r="W1149" s="230"/>
      <c r="X1149" s="230"/>
      <c r="Y1149" s="230"/>
      <c r="Z1149" s="22" t="str">
        <f>""</f>
        <v/>
      </c>
      <c r="AB1149" s="23" t="str">
        <f t="shared" si="628"/>
        <v/>
      </c>
      <c r="AC1149" s="2" t="b">
        <f>COUNT(Q1149:Q$2500)&gt;0</f>
        <v>0</v>
      </c>
      <c r="AD1149" s="2" t="b">
        <f t="shared" si="611"/>
        <v>0</v>
      </c>
      <c r="AE1149" s="2" t="b">
        <f t="shared" si="612"/>
        <v>0</v>
      </c>
      <c r="AF1149" s="2" t="b">
        <f t="shared" si="613"/>
        <v>0</v>
      </c>
      <c r="AG1149" s="2" t="b">
        <f>OR(
  AND(AC1149,NOT(AC1150)),
  AND(AF1149,WEEKDAY(AH1148,2)=EINSTELLUNGEN!$D$12),
  AND(AF1149,AH1149=$J$35)
)</f>
        <v>0</v>
      </c>
      <c r="AH1149" s="2">
        <f>IF(AE1149,AH1148+IF(WEEKDAY(AH1148+1,2)&lt;=EINSTELLUNGEN!$D$12,1,$J$36),AH1148)</f>
        <v>42020</v>
      </c>
      <c r="AI1149" s="2">
        <f t="shared" si="614"/>
        <v>2019</v>
      </c>
      <c r="AJ1149" s="2">
        <f t="shared" si="615"/>
        <v>201901</v>
      </c>
      <c r="AK1149" s="2">
        <f t="shared" si="616"/>
        <v>201901</v>
      </c>
      <c r="AL1149" s="2">
        <f t="shared" si="644"/>
        <v>201903</v>
      </c>
      <c r="AM1149" s="2" t="b">
        <f t="shared" si="617"/>
        <v>1</v>
      </c>
      <c r="AN1149" s="4" t="e">
        <f t="shared" si="629"/>
        <v>#N/A</v>
      </c>
      <c r="AO1149" s="4" t="e">
        <f t="shared" si="630"/>
        <v>#N/A</v>
      </c>
      <c r="AP1149" s="2" t="str">
        <f>IF(AD1149,
  IF(ISBLANK(H1149),
    AP1148,
    IF(LEN(H1149)=1,
      IF(OR(UPPER(H1149)="A",UPPER(H1149)="I"),
        EINSTELLUNGEN!$D$21,
        IF(OR(UPPER(H1149)="B",UPPER(H1149)="M"),
          EINSTELLUNGEN!$D$22,
          IF(OR(UPPER(H1149)="C",UPPER(H1149)="S"),
            EINSTELLUNGEN!$D$23,
            IF(UPPER(H1149)="D",
              EINSTELLUNGEN!$D$24,
              IF(UPPER(H1149)="E",
                EINSTELLUNGEN!$D$25,
                UPPER(H1149)))))),
      IF(ISNUMBER(H1149),
        EINSTELLUNGEN!$D$20&amp;H1149,
        UPPER(H1149)))),
  "")</f>
        <v/>
      </c>
      <c r="AQ1149" s="2" t="str">
        <f t="shared" si="631"/>
        <v/>
      </c>
      <c r="AR1149" s="2">
        <f t="shared" si="632"/>
        <v>0</v>
      </c>
      <c r="AS1149" s="145">
        <f t="shared" si="633"/>
        <v>0.33333333333333331</v>
      </c>
      <c r="AT1149" s="2">
        <f t="shared" si="634"/>
        <v>0</v>
      </c>
      <c r="AU1149" s="2">
        <f t="shared" si="635"/>
        <v>0</v>
      </c>
      <c r="AV1149" s="2">
        <f t="shared" si="636"/>
        <v>0</v>
      </c>
      <c r="AW1149" s="2">
        <f t="shared" si="637"/>
        <v>0</v>
      </c>
      <c r="AX1149" s="2">
        <f t="shared" si="618"/>
        <v>0</v>
      </c>
      <c r="AY1149" s="2">
        <f t="shared" si="638"/>
        <v>0</v>
      </c>
      <c r="AZ1149" s="145" t="e">
        <f t="shared" si="639"/>
        <v>#N/A</v>
      </c>
      <c r="BA1149" s="145" t="e">
        <f t="shared" si="640"/>
        <v>#N/A</v>
      </c>
      <c r="BB1149" s="145">
        <f t="shared" si="641"/>
        <v>2.083333333333337E-2</v>
      </c>
      <c r="BC1149" s="2">
        <f>IF(AM1149,
  IF(AND(AL1149=$J$31,_xlfn.DAYS(AH1149,DATE(AI1149,1,1))&lt;7),
    MAX(0,EINSTELLUNGEN!$D$12+1-WEEKDAY(DATE(EINSTELLUNGEN!$D$9,EINSTELLUNGEN!$D$10,1),2)),
    IF(AL1149=$J$33,
      MIN(EINSTELLUNGEN!$D$12,WEEKDAY(DATE(EINSTELLUNGEN!$D$9,12,31),2)),
      EINSTELLUNGEN!$D$12
  )) - SUMIF(AL$50:AL$2500,"="&amp;AL1149,AX$50:AX$2500),
  0)</f>
        <v>3</v>
      </c>
      <c r="BD1149" s="2">
        <f t="shared" si="642"/>
        <v>0.33333333333333331</v>
      </c>
      <c r="BE1149" s="2">
        <f t="shared" si="643"/>
        <v>0</v>
      </c>
    </row>
    <row r="1150" spans="1:57" ht="10.5" customHeight="1">
      <c r="A1150" s="1" t="str">
        <f t="shared" ca="1" si="619"/>
        <v/>
      </c>
      <c r="B1150" s="1" t="str">
        <f t="shared" ca="1" si="620"/>
        <v/>
      </c>
      <c r="C1150" s="1" t="str">
        <f t="shared" ca="1" si="621"/>
        <v/>
      </c>
      <c r="D1150" s="1" t="str">
        <f t="shared" ca="1" si="622"/>
        <v/>
      </c>
      <c r="F1150" s="10"/>
      <c r="G1150" s="136" t="str">
        <f t="shared" si="623"/>
        <v/>
      </c>
      <c r="H1150" s="27"/>
      <c r="I1150" s="28"/>
      <c r="J1150" s="28"/>
      <c r="K1150" s="29"/>
      <c r="L1150" s="136"/>
      <c r="M1150" s="136"/>
      <c r="N1150" s="136"/>
      <c r="O1150" s="26" t="str">
        <f t="shared" si="624"/>
        <v/>
      </c>
      <c r="P1150" s="218" t="str">
        <f t="shared" si="625"/>
        <v/>
      </c>
      <c r="Q1150" s="26" t="str">
        <f t="shared" si="626"/>
        <v/>
      </c>
      <c r="R1150" s="22"/>
      <c r="S1150" s="99"/>
      <c r="T1150" s="10"/>
      <c r="U1150" s="229" t="str">
        <f t="shared" si="627"/>
        <v/>
      </c>
      <c r="V1150" s="230"/>
      <c r="W1150" s="230"/>
      <c r="X1150" s="230"/>
      <c r="Y1150" s="230"/>
      <c r="Z1150" s="22" t="str">
        <f>""</f>
        <v/>
      </c>
      <c r="AB1150" s="23" t="str">
        <f t="shared" si="628"/>
        <v/>
      </c>
      <c r="AC1150" s="2" t="b">
        <f>COUNT(Q1150:Q$2500)&gt;0</f>
        <v>0</v>
      </c>
      <c r="AD1150" s="2" t="b">
        <f t="shared" si="611"/>
        <v>0</v>
      </c>
      <c r="AE1150" s="2" t="b">
        <f t="shared" si="612"/>
        <v>0</v>
      </c>
      <c r="AF1150" s="2" t="b">
        <f t="shared" si="613"/>
        <v>0</v>
      </c>
      <c r="AG1150" s="2" t="b">
        <f>OR(
  AND(AC1150,NOT(AC1151)),
  AND(AF1150,WEEKDAY(AH1149,2)=EINSTELLUNGEN!$D$12),
  AND(AF1150,AH1150=$J$35)
)</f>
        <v>0</v>
      </c>
      <c r="AH1150" s="2">
        <f>IF(AE1150,AH1149+IF(WEEKDAY(AH1149+1,2)&lt;=EINSTELLUNGEN!$D$12,1,$J$36),AH1149)</f>
        <v>42020</v>
      </c>
      <c r="AI1150" s="2">
        <f t="shared" si="614"/>
        <v>2019</v>
      </c>
      <c r="AJ1150" s="2">
        <f t="shared" si="615"/>
        <v>201901</v>
      </c>
      <c r="AK1150" s="2">
        <f t="shared" si="616"/>
        <v>201901</v>
      </c>
      <c r="AL1150" s="2">
        <f t="shared" si="644"/>
        <v>201903</v>
      </c>
      <c r="AM1150" s="2" t="b">
        <f t="shared" si="617"/>
        <v>1</v>
      </c>
      <c r="AN1150" s="4" t="e">
        <f t="shared" si="629"/>
        <v>#N/A</v>
      </c>
      <c r="AO1150" s="4" t="e">
        <f t="shared" si="630"/>
        <v>#N/A</v>
      </c>
      <c r="AP1150" s="2" t="str">
        <f>IF(AD1150,
  IF(ISBLANK(H1150),
    AP1149,
    IF(LEN(H1150)=1,
      IF(OR(UPPER(H1150)="A",UPPER(H1150)="I"),
        EINSTELLUNGEN!$D$21,
        IF(OR(UPPER(H1150)="B",UPPER(H1150)="M"),
          EINSTELLUNGEN!$D$22,
          IF(OR(UPPER(H1150)="C",UPPER(H1150)="S"),
            EINSTELLUNGEN!$D$23,
            IF(UPPER(H1150)="D",
              EINSTELLUNGEN!$D$24,
              IF(UPPER(H1150)="E",
                EINSTELLUNGEN!$D$25,
                UPPER(H1150)))))),
      IF(ISNUMBER(H1150),
        EINSTELLUNGEN!$D$20&amp;H1150,
        UPPER(H1150)))),
  "")</f>
        <v/>
      </c>
      <c r="AQ1150" s="2" t="str">
        <f t="shared" si="631"/>
        <v/>
      </c>
      <c r="AR1150" s="2">
        <f t="shared" si="632"/>
        <v>0</v>
      </c>
      <c r="AS1150" s="145">
        <f t="shared" si="633"/>
        <v>0.33333333333333331</v>
      </c>
      <c r="AT1150" s="2">
        <f t="shared" si="634"/>
        <v>0</v>
      </c>
      <c r="AU1150" s="2">
        <f t="shared" si="635"/>
        <v>0</v>
      </c>
      <c r="AV1150" s="2">
        <f t="shared" si="636"/>
        <v>0</v>
      </c>
      <c r="AW1150" s="2">
        <f t="shared" si="637"/>
        <v>0</v>
      </c>
      <c r="AX1150" s="2">
        <f t="shared" si="618"/>
        <v>0</v>
      </c>
      <c r="AY1150" s="2">
        <f t="shared" si="638"/>
        <v>0</v>
      </c>
      <c r="AZ1150" s="145" t="e">
        <f t="shared" si="639"/>
        <v>#N/A</v>
      </c>
      <c r="BA1150" s="145" t="e">
        <f t="shared" si="640"/>
        <v>#N/A</v>
      </c>
      <c r="BB1150" s="145">
        <f t="shared" si="641"/>
        <v>2.083333333333337E-2</v>
      </c>
      <c r="BC1150" s="2">
        <f>IF(AM1150,
  IF(AND(AL1150=$J$31,_xlfn.DAYS(AH1150,DATE(AI1150,1,1))&lt;7),
    MAX(0,EINSTELLUNGEN!$D$12+1-WEEKDAY(DATE(EINSTELLUNGEN!$D$9,EINSTELLUNGEN!$D$10,1),2)),
    IF(AL1150=$J$33,
      MIN(EINSTELLUNGEN!$D$12,WEEKDAY(DATE(EINSTELLUNGEN!$D$9,12,31),2)),
      EINSTELLUNGEN!$D$12
  )) - SUMIF(AL$50:AL$2500,"="&amp;AL1150,AX$50:AX$2500),
  0)</f>
        <v>3</v>
      </c>
      <c r="BD1150" s="2">
        <f t="shared" si="642"/>
        <v>0.33333333333333331</v>
      </c>
      <c r="BE1150" s="2">
        <f t="shared" si="643"/>
        <v>0</v>
      </c>
    </row>
    <row r="1151" spans="1:57" ht="10.5" customHeight="1">
      <c r="A1151" s="1" t="str">
        <f t="shared" ca="1" si="619"/>
        <v/>
      </c>
      <c r="B1151" s="1" t="str">
        <f t="shared" ca="1" si="620"/>
        <v/>
      </c>
      <c r="C1151" s="1" t="str">
        <f t="shared" ca="1" si="621"/>
        <v/>
      </c>
      <c r="D1151" s="1" t="str">
        <f t="shared" ca="1" si="622"/>
        <v/>
      </c>
      <c r="F1151" s="10"/>
      <c r="G1151" s="136" t="str">
        <f t="shared" si="623"/>
        <v/>
      </c>
      <c r="H1151" s="27"/>
      <c r="I1151" s="28"/>
      <c r="J1151" s="28"/>
      <c r="K1151" s="29"/>
      <c r="L1151" s="136"/>
      <c r="M1151" s="136"/>
      <c r="N1151" s="136"/>
      <c r="O1151" s="26" t="str">
        <f t="shared" si="624"/>
        <v/>
      </c>
      <c r="P1151" s="218" t="str">
        <f t="shared" si="625"/>
        <v/>
      </c>
      <c r="Q1151" s="26" t="str">
        <f t="shared" si="626"/>
        <v/>
      </c>
      <c r="R1151" s="22"/>
      <c r="S1151" s="99"/>
      <c r="T1151" s="10"/>
      <c r="U1151" s="229" t="str">
        <f t="shared" si="627"/>
        <v/>
      </c>
      <c r="V1151" s="230"/>
      <c r="W1151" s="230"/>
      <c r="X1151" s="230"/>
      <c r="Y1151" s="230"/>
      <c r="Z1151" s="22" t="str">
        <f>""</f>
        <v/>
      </c>
      <c r="AB1151" s="23" t="str">
        <f t="shared" si="628"/>
        <v/>
      </c>
      <c r="AC1151" s="2" t="b">
        <f>COUNT(Q1151:Q$2500)&gt;0</f>
        <v>0</v>
      </c>
      <c r="AD1151" s="2" t="b">
        <f t="shared" si="611"/>
        <v>0</v>
      </c>
      <c r="AE1151" s="2" t="b">
        <f t="shared" si="612"/>
        <v>0</v>
      </c>
      <c r="AF1151" s="2" t="b">
        <f t="shared" si="613"/>
        <v>0</v>
      </c>
      <c r="AG1151" s="2" t="b">
        <f>OR(
  AND(AC1151,NOT(AC1152)),
  AND(AF1151,WEEKDAY(AH1150,2)=EINSTELLUNGEN!$D$12),
  AND(AF1151,AH1151=$J$35)
)</f>
        <v>0</v>
      </c>
      <c r="AH1151" s="2">
        <f>IF(AE1151,AH1150+IF(WEEKDAY(AH1150+1,2)&lt;=EINSTELLUNGEN!$D$12,1,$J$36),AH1150)</f>
        <v>42020</v>
      </c>
      <c r="AI1151" s="2">
        <f t="shared" si="614"/>
        <v>2019</v>
      </c>
      <c r="AJ1151" s="2">
        <f t="shared" si="615"/>
        <v>201901</v>
      </c>
      <c r="AK1151" s="2">
        <f t="shared" si="616"/>
        <v>201901</v>
      </c>
      <c r="AL1151" s="2">
        <f t="shared" si="644"/>
        <v>201903</v>
      </c>
      <c r="AM1151" s="2" t="b">
        <f t="shared" si="617"/>
        <v>1</v>
      </c>
      <c r="AN1151" s="4" t="e">
        <f t="shared" si="629"/>
        <v>#N/A</v>
      </c>
      <c r="AO1151" s="4" t="e">
        <f t="shared" si="630"/>
        <v>#N/A</v>
      </c>
      <c r="AP1151" s="2" t="str">
        <f>IF(AD1151,
  IF(ISBLANK(H1151),
    AP1150,
    IF(LEN(H1151)=1,
      IF(OR(UPPER(H1151)="A",UPPER(H1151)="I"),
        EINSTELLUNGEN!$D$21,
        IF(OR(UPPER(H1151)="B",UPPER(H1151)="M"),
          EINSTELLUNGEN!$D$22,
          IF(OR(UPPER(H1151)="C",UPPER(H1151)="S"),
            EINSTELLUNGEN!$D$23,
            IF(UPPER(H1151)="D",
              EINSTELLUNGEN!$D$24,
              IF(UPPER(H1151)="E",
                EINSTELLUNGEN!$D$25,
                UPPER(H1151)))))),
      IF(ISNUMBER(H1151),
        EINSTELLUNGEN!$D$20&amp;H1151,
        UPPER(H1151)))),
  "")</f>
        <v/>
      </c>
      <c r="AQ1151" s="2" t="str">
        <f t="shared" si="631"/>
        <v/>
      </c>
      <c r="AR1151" s="2">
        <f t="shared" si="632"/>
        <v>0</v>
      </c>
      <c r="AS1151" s="145">
        <f t="shared" si="633"/>
        <v>0.33333333333333331</v>
      </c>
      <c r="AT1151" s="2">
        <f t="shared" si="634"/>
        <v>0</v>
      </c>
      <c r="AU1151" s="2">
        <f t="shared" si="635"/>
        <v>0</v>
      </c>
      <c r="AV1151" s="2">
        <f t="shared" si="636"/>
        <v>0</v>
      </c>
      <c r="AW1151" s="2">
        <f t="shared" si="637"/>
        <v>0</v>
      </c>
      <c r="AX1151" s="2">
        <f t="shared" si="618"/>
        <v>0</v>
      </c>
      <c r="AY1151" s="2">
        <f t="shared" si="638"/>
        <v>0</v>
      </c>
      <c r="AZ1151" s="145" t="e">
        <f t="shared" si="639"/>
        <v>#N/A</v>
      </c>
      <c r="BA1151" s="145" t="e">
        <f t="shared" si="640"/>
        <v>#N/A</v>
      </c>
      <c r="BB1151" s="145">
        <f t="shared" si="641"/>
        <v>2.083333333333337E-2</v>
      </c>
      <c r="BC1151" s="2">
        <f>IF(AM1151,
  IF(AND(AL1151=$J$31,_xlfn.DAYS(AH1151,DATE(AI1151,1,1))&lt;7),
    MAX(0,EINSTELLUNGEN!$D$12+1-WEEKDAY(DATE(EINSTELLUNGEN!$D$9,EINSTELLUNGEN!$D$10,1),2)),
    IF(AL1151=$J$33,
      MIN(EINSTELLUNGEN!$D$12,WEEKDAY(DATE(EINSTELLUNGEN!$D$9,12,31),2)),
      EINSTELLUNGEN!$D$12
  )) - SUMIF(AL$50:AL$2500,"="&amp;AL1151,AX$50:AX$2500),
  0)</f>
        <v>3</v>
      </c>
      <c r="BD1151" s="2">
        <f t="shared" si="642"/>
        <v>0.33333333333333331</v>
      </c>
      <c r="BE1151" s="2">
        <f t="shared" si="643"/>
        <v>0</v>
      </c>
    </row>
    <row r="1152" spans="1:57" ht="10.5" customHeight="1">
      <c r="A1152" s="1" t="str">
        <f t="shared" ca="1" si="619"/>
        <v/>
      </c>
      <c r="B1152" s="1" t="str">
        <f t="shared" ca="1" si="620"/>
        <v/>
      </c>
      <c r="C1152" s="1" t="str">
        <f t="shared" ca="1" si="621"/>
        <v/>
      </c>
      <c r="D1152" s="1" t="str">
        <f t="shared" ca="1" si="622"/>
        <v/>
      </c>
      <c r="F1152" s="10"/>
      <c r="G1152" s="136" t="str">
        <f t="shared" si="623"/>
        <v/>
      </c>
      <c r="H1152" s="27"/>
      <c r="I1152" s="28"/>
      <c r="J1152" s="28"/>
      <c r="K1152" s="29"/>
      <c r="L1152" s="136"/>
      <c r="M1152" s="136"/>
      <c r="N1152" s="136"/>
      <c r="O1152" s="26" t="str">
        <f t="shared" si="624"/>
        <v/>
      </c>
      <c r="P1152" s="218" t="str">
        <f t="shared" si="625"/>
        <v/>
      </c>
      <c r="Q1152" s="26" t="str">
        <f t="shared" si="626"/>
        <v/>
      </c>
      <c r="R1152" s="22"/>
      <c r="S1152" s="99"/>
      <c r="T1152" s="10"/>
      <c r="U1152" s="229" t="str">
        <f t="shared" si="627"/>
        <v/>
      </c>
      <c r="V1152" s="230"/>
      <c r="W1152" s="230"/>
      <c r="X1152" s="230"/>
      <c r="Y1152" s="230"/>
      <c r="Z1152" s="22" t="str">
        <f>""</f>
        <v/>
      </c>
      <c r="AB1152" s="23" t="str">
        <f t="shared" si="628"/>
        <v/>
      </c>
      <c r="AC1152" s="2" t="b">
        <f>COUNT(Q1152:Q$2500)&gt;0</f>
        <v>0</v>
      </c>
      <c r="AD1152" s="2" t="b">
        <f t="shared" si="611"/>
        <v>0</v>
      </c>
      <c r="AE1152" s="2" t="b">
        <f t="shared" si="612"/>
        <v>0</v>
      </c>
      <c r="AF1152" s="2" t="b">
        <f t="shared" si="613"/>
        <v>0</v>
      </c>
      <c r="AG1152" s="2" t="b">
        <f>OR(
  AND(AC1152,NOT(AC1153)),
  AND(AF1152,WEEKDAY(AH1151,2)=EINSTELLUNGEN!$D$12),
  AND(AF1152,AH1152=$J$35)
)</f>
        <v>0</v>
      </c>
      <c r="AH1152" s="2">
        <f>IF(AE1152,AH1151+IF(WEEKDAY(AH1151+1,2)&lt;=EINSTELLUNGEN!$D$12,1,$J$36),AH1151)</f>
        <v>42020</v>
      </c>
      <c r="AI1152" s="2">
        <f t="shared" si="614"/>
        <v>2019</v>
      </c>
      <c r="AJ1152" s="2">
        <f t="shared" si="615"/>
        <v>201901</v>
      </c>
      <c r="AK1152" s="2">
        <f t="shared" si="616"/>
        <v>201901</v>
      </c>
      <c r="AL1152" s="2">
        <f t="shared" si="644"/>
        <v>201903</v>
      </c>
      <c r="AM1152" s="2" t="b">
        <f t="shared" si="617"/>
        <v>1</v>
      </c>
      <c r="AN1152" s="4" t="e">
        <f t="shared" si="629"/>
        <v>#N/A</v>
      </c>
      <c r="AO1152" s="4" t="e">
        <f t="shared" si="630"/>
        <v>#N/A</v>
      </c>
      <c r="AP1152" s="2" t="str">
        <f>IF(AD1152,
  IF(ISBLANK(H1152),
    AP1151,
    IF(LEN(H1152)=1,
      IF(OR(UPPER(H1152)="A",UPPER(H1152)="I"),
        EINSTELLUNGEN!$D$21,
        IF(OR(UPPER(H1152)="B",UPPER(H1152)="M"),
          EINSTELLUNGEN!$D$22,
          IF(OR(UPPER(H1152)="C",UPPER(H1152)="S"),
            EINSTELLUNGEN!$D$23,
            IF(UPPER(H1152)="D",
              EINSTELLUNGEN!$D$24,
              IF(UPPER(H1152)="E",
                EINSTELLUNGEN!$D$25,
                UPPER(H1152)))))),
      IF(ISNUMBER(H1152),
        EINSTELLUNGEN!$D$20&amp;H1152,
        UPPER(H1152)))),
  "")</f>
        <v/>
      </c>
      <c r="AQ1152" s="2" t="str">
        <f t="shared" si="631"/>
        <v/>
      </c>
      <c r="AR1152" s="2">
        <f t="shared" si="632"/>
        <v>0</v>
      </c>
      <c r="AS1152" s="145">
        <f t="shared" si="633"/>
        <v>0.33333333333333331</v>
      </c>
      <c r="AT1152" s="2">
        <f t="shared" si="634"/>
        <v>0</v>
      </c>
      <c r="AU1152" s="2">
        <f t="shared" si="635"/>
        <v>0</v>
      </c>
      <c r="AV1152" s="2">
        <f t="shared" si="636"/>
        <v>0</v>
      </c>
      <c r="AW1152" s="2">
        <f t="shared" si="637"/>
        <v>0</v>
      </c>
      <c r="AX1152" s="2">
        <f t="shared" si="618"/>
        <v>0</v>
      </c>
      <c r="AY1152" s="2">
        <f t="shared" si="638"/>
        <v>0</v>
      </c>
      <c r="AZ1152" s="145" t="e">
        <f t="shared" si="639"/>
        <v>#N/A</v>
      </c>
      <c r="BA1152" s="145" t="e">
        <f t="shared" si="640"/>
        <v>#N/A</v>
      </c>
      <c r="BB1152" s="145">
        <f t="shared" si="641"/>
        <v>2.083333333333337E-2</v>
      </c>
      <c r="BC1152" s="2">
        <f>IF(AM1152,
  IF(AND(AL1152=$J$31,_xlfn.DAYS(AH1152,DATE(AI1152,1,1))&lt;7),
    MAX(0,EINSTELLUNGEN!$D$12+1-WEEKDAY(DATE(EINSTELLUNGEN!$D$9,EINSTELLUNGEN!$D$10,1),2)),
    IF(AL1152=$J$33,
      MIN(EINSTELLUNGEN!$D$12,WEEKDAY(DATE(EINSTELLUNGEN!$D$9,12,31),2)),
      EINSTELLUNGEN!$D$12
  )) - SUMIF(AL$50:AL$2500,"="&amp;AL1152,AX$50:AX$2500),
  0)</f>
        <v>3</v>
      </c>
      <c r="BD1152" s="2">
        <f t="shared" si="642"/>
        <v>0.33333333333333331</v>
      </c>
      <c r="BE1152" s="2">
        <f t="shared" si="643"/>
        <v>0</v>
      </c>
    </row>
    <row r="1153" spans="1:57" ht="10.5" customHeight="1">
      <c r="A1153" s="1" t="str">
        <f t="shared" ca="1" si="619"/>
        <v/>
      </c>
      <c r="B1153" s="1" t="str">
        <f t="shared" ca="1" si="620"/>
        <v/>
      </c>
      <c r="C1153" s="1" t="str">
        <f t="shared" ca="1" si="621"/>
        <v/>
      </c>
      <c r="D1153" s="1" t="str">
        <f t="shared" ca="1" si="622"/>
        <v/>
      </c>
      <c r="F1153" s="10"/>
      <c r="G1153" s="136" t="str">
        <f t="shared" si="623"/>
        <v/>
      </c>
      <c r="H1153" s="27"/>
      <c r="I1153" s="28"/>
      <c r="J1153" s="28"/>
      <c r="K1153" s="29"/>
      <c r="L1153" s="136"/>
      <c r="M1153" s="136"/>
      <c r="N1153" s="136"/>
      <c r="O1153" s="26" t="str">
        <f t="shared" si="624"/>
        <v/>
      </c>
      <c r="P1153" s="218" t="str">
        <f t="shared" si="625"/>
        <v/>
      </c>
      <c r="Q1153" s="26" t="str">
        <f t="shared" si="626"/>
        <v/>
      </c>
      <c r="R1153" s="22"/>
      <c r="S1153" s="99"/>
      <c r="T1153" s="10"/>
      <c r="U1153" s="229" t="str">
        <f t="shared" si="627"/>
        <v/>
      </c>
      <c r="V1153" s="230"/>
      <c r="W1153" s="230"/>
      <c r="X1153" s="230"/>
      <c r="Y1153" s="230"/>
      <c r="Z1153" s="22" t="str">
        <f>""</f>
        <v/>
      </c>
      <c r="AB1153" s="23" t="str">
        <f t="shared" si="628"/>
        <v/>
      </c>
      <c r="AC1153" s="2" t="b">
        <f>COUNT(Q1153:Q$2500)&gt;0</f>
        <v>0</v>
      </c>
      <c r="AD1153" s="2" t="b">
        <f t="shared" si="611"/>
        <v>0</v>
      </c>
      <c r="AE1153" s="2" t="b">
        <f t="shared" si="612"/>
        <v>0</v>
      </c>
      <c r="AF1153" s="2" t="b">
        <f t="shared" si="613"/>
        <v>0</v>
      </c>
      <c r="AG1153" s="2" t="b">
        <f>OR(
  AND(AC1153,NOT(AC1154)),
  AND(AF1153,WEEKDAY(AH1152,2)=EINSTELLUNGEN!$D$12),
  AND(AF1153,AH1153=$J$35)
)</f>
        <v>0</v>
      </c>
      <c r="AH1153" s="2">
        <f>IF(AE1153,AH1152+IF(WEEKDAY(AH1152+1,2)&lt;=EINSTELLUNGEN!$D$12,1,$J$36),AH1152)</f>
        <v>42020</v>
      </c>
      <c r="AI1153" s="2">
        <f t="shared" si="614"/>
        <v>2019</v>
      </c>
      <c r="AJ1153" s="2">
        <f t="shared" si="615"/>
        <v>201901</v>
      </c>
      <c r="AK1153" s="2">
        <f t="shared" si="616"/>
        <v>201901</v>
      </c>
      <c r="AL1153" s="2">
        <f t="shared" si="644"/>
        <v>201903</v>
      </c>
      <c r="AM1153" s="2" t="b">
        <f t="shared" si="617"/>
        <v>1</v>
      </c>
      <c r="AN1153" s="4" t="e">
        <f t="shared" si="629"/>
        <v>#N/A</v>
      </c>
      <c r="AO1153" s="4" t="e">
        <f t="shared" si="630"/>
        <v>#N/A</v>
      </c>
      <c r="AP1153" s="2" t="str">
        <f>IF(AD1153,
  IF(ISBLANK(H1153),
    AP1152,
    IF(LEN(H1153)=1,
      IF(OR(UPPER(H1153)="A",UPPER(H1153)="I"),
        EINSTELLUNGEN!$D$21,
        IF(OR(UPPER(H1153)="B",UPPER(H1153)="M"),
          EINSTELLUNGEN!$D$22,
          IF(OR(UPPER(H1153)="C",UPPER(H1153)="S"),
            EINSTELLUNGEN!$D$23,
            IF(UPPER(H1153)="D",
              EINSTELLUNGEN!$D$24,
              IF(UPPER(H1153)="E",
                EINSTELLUNGEN!$D$25,
                UPPER(H1153)))))),
      IF(ISNUMBER(H1153),
        EINSTELLUNGEN!$D$20&amp;H1153,
        UPPER(H1153)))),
  "")</f>
        <v/>
      </c>
      <c r="AQ1153" s="2" t="str">
        <f t="shared" si="631"/>
        <v/>
      </c>
      <c r="AR1153" s="2">
        <f t="shared" si="632"/>
        <v>0</v>
      </c>
      <c r="AS1153" s="145">
        <f t="shared" si="633"/>
        <v>0.33333333333333331</v>
      </c>
      <c r="AT1153" s="2">
        <f t="shared" si="634"/>
        <v>0</v>
      </c>
      <c r="AU1153" s="2">
        <f t="shared" si="635"/>
        <v>0</v>
      </c>
      <c r="AV1153" s="2">
        <f t="shared" si="636"/>
        <v>0</v>
      </c>
      <c r="AW1153" s="2">
        <f t="shared" si="637"/>
        <v>0</v>
      </c>
      <c r="AX1153" s="2">
        <f t="shared" si="618"/>
        <v>0</v>
      </c>
      <c r="AY1153" s="2">
        <f t="shared" si="638"/>
        <v>0</v>
      </c>
      <c r="AZ1153" s="145" t="e">
        <f t="shared" si="639"/>
        <v>#N/A</v>
      </c>
      <c r="BA1153" s="145" t="e">
        <f t="shared" si="640"/>
        <v>#N/A</v>
      </c>
      <c r="BB1153" s="145">
        <f t="shared" si="641"/>
        <v>2.083333333333337E-2</v>
      </c>
      <c r="BC1153" s="2">
        <f>IF(AM1153,
  IF(AND(AL1153=$J$31,_xlfn.DAYS(AH1153,DATE(AI1153,1,1))&lt;7),
    MAX(0,EINSTELLUNGEN!$D$12+1-WEEKDAY(DATE(EINSTELLUNGEN!$D$9,EINSTELLUNGEN!$D$10,1),2)),
    IF(AL1153=$J$33,
      MIN(EINSTELLUNGEN!$D$12,WEEKDAY(DATE(EINSTELLUNGEN!$D$9,12,31),2)),
      EINSTELLUNGEN!$D$12
  )) - SUMIF(AL$50:AL$2500,"="&amp;AL1153,AX$50:AX$2500),
  0)</f>
        <v>3</v>
      </c>
      <c r="BD1153" s="2">
        <f t="shared" si="642"/>
        <v>0.33333333333333331</v>
      </c>
      <c r="BE1153" s="2">
        <f t="shared" si="643"/>
        <v>0</v>
      </c>
    </row>
    <row r="1154" spans="1:57" ht="10.5" customHeight="1">
      <c r="A1154" s="1" t="str">
        <f t="shared" ca="1" si="619"/>
        <v/>
      </c>
      <c r="B1154" s="1" t="str">
        <f t="shared" ca="1" si="620"/>
        <v/>
      </c>
      <c r="C1154" s="1" t="str">
        <f t="shared" ca="1" si="621"/>
        <v/>
      </c>
      <c r="D1154" s="1" t="str">
        <f t="shared" ca="1" si="622"/>
        <v/>
      </c>
      <c r="F1154" s="10"/>
      <c r="G1154" s="136" t="str">
        <f t="shared" si="623"/>
        <v/>
      </c>
      <c r="H1154" s="27"/>
      <c r="I1154" s="28"/>
      <c r="J1154" s="28"/>
      <c r="K1154" s="29"/>
      <c r="L1154" s="136"/>
      <c r="M1154" s="136"/>
      <c r="N1154" s="136"/>
      <c r="O1154" s="26" t="str">
        <f t="shared" si="624"/>
        <v/>
      </c>
      <c r="P1154" s="218" t="str">
        <f t="shared" si="625"/>
        <v/>
      </c>
      <c r="Q1154" s="26" t="str">
        <f t="shared" si="626"/>
        <v/>
      </c>
      <c r="R1154" s="22"/>
      <c r="S1154" s="99"/>
      <c r="T1154" s="10"/>
      <c r="U1154" s="229" t="str">
        <f t="shared" si="627"/>
        <v/>
      </c>
      <c r="V1154" s="230"/>
      <c r="W1154" s="230"/>
      <c r="X1154" s="230"/>
      <c r="Y1154" s="230"/>
      <c r="Z1154" s="22" t="str">
        <f>""</f>
        <v/>
      </c>
      <c r="AB1154" s="23" t="str">
        <f t="shared" si="628"/>
        <v/>
      </c>
      <c r="AC1154" s="2" t="b">
        <f>COUNT(Q1154:Q$2500)&gt;0</f>
        <v>0</v>
      </c>
      <c r="AD1154" s="2" t="b">
        <f t="shared" si="611"/>
        <v>0</v>
      </c>
      <c r="AE1154" s="2" t="b">
        <f t="shared" si="612"/>
        <v>0</v>
      </c>
      <c r="AF1154" s="2" t="b">
        <f t="shared" si="613"/>
        <v>0</v>
      </c>
      <c r="AG1154" s="2" t="b">
        <f>OR(
  AND(AC1154,NOT(AC1155)),
  AND(AF1154,WEEKDAY(AH1153,2)=EINSTELLUNGEN!$D$12),
  AND(AF1154,AH1154=$J$35)
)</f>
        <v>0</v>
      </c>
      <c r="AH1154" s="2">
        <f>IF(AE1154,AH1153+IF(WEEKDAY(AH1153+1,2)&lt;=EINSTELLUNGEN!$D$12,1,$J$36),AH1153)</f>
        <v>42020</v>
      </c>
      <c r="AI1154" s="2">
        <f t="shared" si="614"/>
        <v>2019</v>
      </c>
      <c r="AJ1154" s="2">
        <f t="shared" si="615"/>
        <v>201901</v>
      </c>
      <c r="AK1154" s="2">
        <f t="shared" si="616"/>
        <v>201901</v>
      </c>
      <c r="AL1154" s="2">
        <f t="shared" si="644"/>
        <v>201903</v>
      </c>
      <c r="AM1154" s="2" t="b">
        <f t="shared" si="617"/>
        <v>1</v>
      </c>
      <c r="AN1154" s="4" t="e">
        <f t="shared" si="629"/>
        <v>#N/A</v>
      </c>
      <c r="AO1154" s="4" t="e">
        <f t="shared" si="630"/>
        <v>#N/A</v>
      </c>
      <c r="AP1154" s="2" t="str">
        <f>IF(AD1154,
  IF(ISBLANK(H1154),
    AP1153,
    IF(LEN(H1154)=1,
      IF(OR(UPPER(H1154)="A",UPPER(H1154)="I"),
        EINSTELLUNGEN!$D$21,
        IF(OR(UPPER(H1154)="B",UPPER(H1154)="M"),
          EINSTELLUNGEN!$D$22,
          IF(OR(UPPER(H1154)="C",UPPER(H1154)="S"),
            EINSTELLUNGEN!$D$23,
            IF(UPPER(H1154)="D",
              EINSTELLUNGEN!$D$24,
              IF(UPPER(H1154)="E",
                EINSTELLUNGEN!$D$25,
                UPPER(H1154)))))),
      IF(ISNUMBER(H1154),
        EINSTELLUNGEN!$D$20&amp;H1154,
        UPPER(H1154)))),
  "")</f>
        <v/>
      </c>
      <c r="AQ1154" s="2" t="str">
        <f t="shared" si="631"/>
        <v/>
      </c>
      <c r="AR1154" s="2">
        <f t="shared" si="632"/>
        <v>0</v>
      </c>
      <c r="AS1154" s="145">
        <f t="shared" si="633"/>
        <v>0.33333333333333331</v>
      </c>
      <c r="AT1154" s="2">
        <f t="shared" si="634"/>
        <v>0</v>
      </c>
      <c r="AU1154" s="2">
        <f t="shared" si="635"/>
        <v>0</v>
      </c>
      <c r="AV1154" s="2">
        <f t="shared" si="636"/>
        <v>0</v>
      </c>
      <c r="AW1154" s="2">
        <f t="shared" si="637"/>
        <v>0</v>
      </c>
      <c r="AX1154" s="2">
        <f t="shared" si="618"/>
        <v>0</v>
      </c>
      <c r="AY1154" s="2">
        <f t="shared" si="638"/>
        <v>0</v>
      </c>
      <c r="AZ1154" s="145" t="e">
        <f t="shared" si="639"/>
        <v>#N/A</v>
      </c>
      <c r="BA1154" s="145" t="e">
        <f t="shared" si="640"/>
        <v>#N/A</v>
      </c>
      <c r="BB1154" s="145">
        <f t="shared" si="641"/>
        <v>2.083333333333337E-2</v>
      </c>
      <c r="BC1154" s="2">
        <f>IF(AM1154,
  IF(AND(AL1154=$J$31,_xlfn.DAYS(AH1154,DATE(AI1154,1,1))&lt;7),
    MAX(0,EINSTELLUNGEN!$D$12+1-WEEKDAY(DATE(EINSTELLUNGEN!$D$9,EINSTELLUNGEN!$D$10,1),2)),
    IF(AL1154=$J$33,
      MIN(EINSTELLUNGEN!$D$12,WEEKDAY(DATE(EINSTELLUNGEN!$D$9,12,31),2)),
      EINSTELLUNGEN!$D$12
  )) - SUMIF(AL$50:AL$2500,"="&amp;AL1154,AX$50:AX$2500),
  0)</f>
        <v>3</v>
      </c>
      <c r="BD1154" s="2">
        <f t="shared" si="642"/>
        <v>0.33333333333333331</v>
      </c>
      <c r="BE1154" s="2">
        <f t="shared" si="643"/>
        <v>0</v>
      </c>
    </row>
    <row r="1155" spans="1:57" ht="10.5" customHeight="1">
      <c r="A1155" s="1" t="str">
        <f t="shared" ca="1" si="619"/>
        <v/>
      </c>
      <c r="B1155" s="1" t="str">
        <f t="shared" ca="1" si="620"/>
        <v/>
      </c>
      <c r="C1155" s="1" t="str">
        <f t="shared" ca="1" si="621"/>
        <v/>
      </c>
      <c r="D1155" s="1" t="str">
        <f t="shared" ca="1" si="622"/>
        <v/>
      </c>
      <c r="F1155" s="10"/>
      <c r="G1155" s="136" t="str">
        <f t="shared" si="623"/>
        <v/>
      </c>
      <c r="H1155" s="27"/>
      <c r="I1155" s="28"/>
      <c r="J1155" s="28"/>
      <c r="K1155" s="29"/>
      <c r="L1155" s="136"/>
      <c r="M1155" s="136"/>
      <c r="N1155" s="136"/>
      <c r="O1155" s="26" t="str">
        <f t="shared" si="624"/>
        <v/>
      </c>
      <c r="P1155" s="218" t="str">
        <f t="shared" si="625"/>
        <v/>
      </c>
      <c r="Q1155" s="26" t="str">
        <f t="shared" si="626"/>
        <v/>
      </c>
      <c r="R1155" s="22"/>
      <c r="S1155" s="99"/>
      <c r="T1155" s="10"/>
      <c r="U1155" s="229" t="str">
        <f t="shared" si="627"/>
        <v/>
      </c>
      <c r="V1155" s="230"/>
      <c r="W1155" s="230"/>
      <c r="X1155" s="230"/>
      <c r="Y1155" s="230"/>
      <c r="Z1155" s="22" t="str">
        <f>""</f>
        <v/>
      </c>
      <c r="AB1155" s="23" t="str">
        <f t="shared" si="628"/>
        <v/>
      </c>
      <c r="AC1155" s="2" t="b">
        <f>COUNT(Q1155:Q$2500)&gt;0</f>
        <v>0</v>
      </c>
      <c r="AD1155" s="2" t="b">
        <f t="shared" si="611"/>
        <v>0</v>
      </c>
      <c r="AE1155" s="2" t="b">
        <f t="shared" si="612"/>
        <v>0</v>
      </c>
      <c r="AF1155" s="2" t="b">
        <f t="shared" si="613"/>
        <v>0</v>
      </c>
      <c r="AG1155" s="2" t="b">
        <f>OR(
  AND(AC1155,NOT(AC1156)),
  AND(AF1155,WEEKDAY(AH1154,2)=EINSTELLUNGEN!$D$12),
  AND(AF1155,AH1155=$J$35)
)</f>
        <v>0</v>
      </c>
      <c r="AH1155" s="2">
        <f>IF(AE1155,AH1154+IF(WEEKDAY(AH1154+1,2)&lt;=EINSTELLUNGEN!$D$12,1,$J$36),AH1154)</f>
        <v>42020</v>
      </c>
      <c r="AI1155" s="2">
        <f t="shared" si="614"/>
        <v>2019</v>
      </c>
      <c r="AJ1155" s="2">
        <f t="shared" si="615"/>
        <v>201901</v>
      </c>
      <c r="AK1155" s="2">
        <f t="shared" si="616"/>
        <v>201901</v>
      </c>
      <c r="AL1155" s="2">
        <f t="shared" si="644"/>
        <v>201903</v>
      </c>
      <c r="AM1155" s="2" t="b">
        <f t="shared" si="617"/>
        <v>1</v>
      </c>
      <c r="AN1155" s="4" t="e">
        <f t="shared" si="629"/>
        <v>#N/A</v>
      </c>
      <c r="AO1155" s="4" t="e">
        <f t="shared" si="630"/>
        <v>#N/A</v>
      </c>
      <c r="AP1155" s="2" t="str">
        <f>IF(AD1155,
  IF(ISBLANK(H1155),
    AP1154,
    IF(LEN(H1155)=1,
      IF(OR(UPPER(H1155)="A",UPPER(H1155)="I"),
        EINSTELLUNGEN!$D$21,
        IF(OR(UPPER(H1155)="B",UPPER(H1155)="M"),
          EINSTELLUNGEN!$D$22,
          IF(OR(UPPER(H1155)="C",UPPER(H1155)="S"),
            EINSTELLUNGEN!$D$23,
            IF(UPPER(H1155)="D",
              EINSTELLUNGEN!$D$24,
              IF(UPPER(H1155)="E",
                EINSTELLUNGEN!$D$25,
                UPPER(H1155)))))),
      IF(ISNUMBER(H1155),
        EINSTELLUNGEN!$D$20&amp;H1155,
        UPPER(H1155)))),
  "")</f>
        <v/>
      </c>
      <c r="AQ1155" s="2" t="str">
        <f t="shared" si="631"/>
        <v/>
      </c>
      <c r="AR1155" s="2">
        <f t="shared" si="632"/>
        <v>0</v>
      </c>
      <c r="AS1155" s="145">
        <f t="shared" si="633"/>
        <v>0.33333333333333331</v>
      </c>
      <c r="AT1155" s="2">
        <f t="shared" si="634"/>
        <v>0</v>
      </c>
      <c r="AU1155" s="2">
        <f t="shared" si="635"/>
        <v>0</v>
      </c>
      <c r="AV1155" s="2">
        <f t="shared" si="636"/>
        <v>0</v>
      </c>
      <c r="AW1155" s="2">
        <f t="shared" si="637"/>
        <v>0</v>
      </c>
      <c r="AX1155" s="2">
        <f t="shared" si="618"/>
        <v>0</v>
      </c>
      <c r="AY1155" s="2">
        <f t="shared" si="638"/>
        <v>0</v>
      </c>
      <c r="AZ1155" s="145" t="e">
        <f t="shared" si="639"/>
        <v>#N/A</v>
      </c>
      <c r="BA1155" s="145" t="e">
        <f t="shared" si="640"/>
        <v>#N/A</v>
      </c>
      <c r="BB1155" s="145">
        <f t="shared" si="641"/>
        <v>2.083333333333337E-2</v>
      </c>
      <c r="BC1155" s="2">
        <f>IF(AM1155,
  IF(AND(AL1155=$J$31,_xlfn.DAYS(AH1155,DATE(AI1155,1,1))&lt;7),
    MAX(0,EINSTELLUNGEN!$D$12+1-WEEKDAY(DATE(EINSTELLUNGEN!$D$9,EINSTELLUNGEN!$D$10,1),2)),
    IF(AL1155=$J$33,
      MIN(EINSTELLUNGEN!$D$12,WEEKDAY(DATE(EINSTELLUNGEN!$D$9,12,31),2)),
      EINSTELLUNGEN!$D$12
  )) - SUMIF(AL$50:AL$2500,"="&amp;AL1155,AX$50:AX$2500),
  0)</f>
        <v>3</v>
      </c>
      <c r="BD1155" s="2">
        <f t="shared" si="642"/>
        <v>0.33333333333333331</v>
      </c>
      <c r="BE1155" s="2">
        <f t="shared" si="643"/>
        <v>0</v>
      </c>
    </row>
    <row r="1156" spans="1:57" ht="10.5" customHeight="1">
      <c r="A1156" s="1" t="str">
        <f t="shared" ca="1" si="619"/>
        <v/>
      </c>
      <c r="B1156" s="1" t="str">
        <f t="shared" ca="1" si="620"/>
        <v/>
      </c>
      <c r="C1156" s="1" t="str">
        <f t="shared" ca="1" si="621"/>
        <v/>
      </c>
      <c r="D1156" s="1" t="str">
        <f t="shared" ca="1" si="622"/>
        <v/>
      </c>
      <c r="F1156" s="10"/>
      <c r="G1156" s="136" t="str">
        <f t="shared" si="623"/>
        <v/>
      </c>
      <c r="H1156" s="27"/>
      <c r="I1156" s="28"/>
      <c r="J1156" s="28"/>
      <c r="K1156" s="29"/>
      <c r="L1156" s="136"/>
      <c r="M1156" s="136"/>
      <c r="N1156" s="136"/>
      <c r="O1156" s="26" t="str">
        <f t="shared" si="624"/>
        <v/>
      </c>
      <c r="P1156" s="218" t="str">
        <f t="shared" si="625"/>
        <v/>
      </c>
      <c r="Q1156" s="26" t="str">
        <f t="shared" si="626"/>
        <v/>
      </c>
      <c r="R1156" s="22"/>
      <c r="S1156" s="99"/>
      <c r="T1156" s="10"/>
      <c r="U1156" s="229" t="str">
        <f t="shared" si="627"/>
        <v/>
      </c>
      <c r="V1156" s="230"/>
      <c r="W1156" s="230"/>
      <c r="X1156" s="230"/>
      <c r="Y1156" s="230"/>
      <c r="Z1156" s="22" t="str">
        <f>""</f>
        <v/>
      </c>
      <c r="AB1156" s="23" t="str">
        <f t="shared" si="628"/>
        <v/>
      </c>
      <c r="AC1156" s="2" t="b">
        <f>COUNT(Q1156:Q$2500)&gt;0</f>
        <v>0</v>
      </c>
      <c r="AD1156" s="2" t="b">
        <f t="shared" si="611"/>
        <v>0</v>
      </c>
      <c r="AE1156" s="2" t="b">
        <f t="shared" si="612"/>
        <v>0</v>
      </c>
      <c r="AF1156" s="2" t="b">
        <f t="shared" si="613"/>
        <v>0</v>
      </c>
      <c r="AG1156" s="2" t="b">
        <f>OR(
  AND(AC1156,NOT(AC1157)),
  AND(AF1156,WEEKDAY(AH1155,2)=EINSTELLUNGEN!$D$12),
  AND(AF1156,AH1156=$J$35)
)</f>
        <v>0</v>
      </c>
      <c r="AH1156" s="2">
        <f>IF(AE1156,AH1155+IF(WEEKDAY(AH1155+1,2)&lt;=EINSTELLUNGEN!$D$12,1,$J$36),AH1155)</f>
        <v>42020</v>
      </c>
      <c r="AI1156" s="2">
        <f t="shared" si="614"/>
        <v>2019</v>
      </c>
      <c r="AJ1156" s="2">
        <f t="shared" si="615"/>
        <v>201901</v>
      </c>
      <c r="AK1156" s="2">
        <f t="shared" si="616"/>
        <v>201901</v>
      </c>
      <c r="AL1156" s="2">
        <f t="shared" si="644"/>
        <v>201903</v>
      </c>
      <c r="AM1156" s="2" t="b">
        <f t="shared" si="617"/>
        <v>1</v>
      </c>
      <c r="AN1156" s="4" t="e">
        <f t="shared" si="629"/>
        <v>#N/A</v>
      </c>
      <c r="AO1156" s="4" t="e">
        <f t="shared" si="630"/>
        <v>#N/A</v>
      </c>
      <c r="AP1156" s="2" t="str">
        <f>IF(AD1156,
  IF(ISBLANK(H1156),
    AP1155,
    IF(LEN(H1156)=1,
      IF(OR(UPPER(H1156)="A",UPPER(H1156)="I"),
        EINSTELLUNGEN!$D$21,
        IF(OR(UPPER(H1156)="B",UPPER(H1156)="M"),
          EINSTELLUNGEN!$D$22,
          IF(OR(UPPER(H1156)="C",UPPER(H1156)="S"),
            EINSTELLUNGEN!$D$23,
            IF(UPPER(H1156)="D",
              EINSTELLUNGEN!$D$24,
              IF(UPPER(H1156)="E",
                EINSTELLUNGEN!$D$25,
                UPPER(H1156)))))),
      IF(ISNUMBER(H1156),
        EINSTELLUNGEN!$D$20&amp;H1156,
        UPPER(H1156)))),
  "")</f>
        <v/>
      </c>
      <c r="AQ1156" s="2" t="str">
        <f t="shared" si="631"/>
        <v/>
      </c>
      <c r="AR1156" s="2">
        <f t="shared" si="632"/>
        <v>0</v>
      </c>
      <c r="AS1156" s="145">
        <f t="shared" si="633"/>
        <v>0.33333333333333331</v>
      </c>
      <c r="AT1156" s="2">
        <f t="shared" si="634"/>
        <v>0</v>
      </c>
      <c r="AU1156" s="2">
        <f t="shared" si="635"/>
        <v>0</v>
      </c>
      <c r="AV1156" s="2">
        <f t="shared" si="636"/>
        <v>0</v>
      </c>
      <c r="AW1156" s="2">
        <f t="shared" si="637"/>
        <v>0</v>
      </c>
      <c r="AX1156" s="2">
        <f t="shared" si="618"/>
        <v>0</v>
      </c>
      <c r="AY1156" s="2">
        <f t="shared" si="638"/>
        <v>0</v>
      </c>
      <c r="AZ1156" s="145" t="e">
        <f t="shared" si="639"/>
        <v>#N/A</v>
      </c>
      <c r="BA1156" s="145" t="e">
        <f t="shared" si="640"/>
        <v>#N/A</v>
      </c>
      <c r="BB1156" s="145">
        <f t="shared" si="641"/>
        <v>2.083333333333337E-2</v>
      </c>
      <c r="BC1156" s="2">
        <f>IF(AM1156,
  IF(AND(AL1156=$J$31,_xlfn.DAYS(AH1156,DATE(AI1156,1,1))&lt;7),
    MAX(0,EINSTELLUNGEN!$D$12+1-WEEKDAY(DATE(EINSTELLUNGEN!$D$9,EINSTELLUNGEN!$D$10,1),2)),
    IF(AL1156=$J$33,
      MIN(EINSTELLUNGEN!$D$12,WEEKDAY(DATE(EINSTELLUNGEN!$D$9,12,31),2)),
      EINSTELLUNGEN!$D$12
  )) - SUMIF(AL$50:AL$2500,"="&amp;AL1156,AX$50:AX$2500),
  0)</f>
        <v>3</v>
      </c>
      <c r="BD1156" s="2">
        <f t="shared" si="642"/>
        <v>0.33333333333333331</v>
      </c>
      <c r="BE1156" s="2">
        <f t="shared" si="643"/>
        <v>0</v>
      </c>
    </row>
    <row r="1157" spans="1:57" ht="10.5" customHeight="1">
      <c r="A1157" s="1" t="str">
        <f t="shared" ca="1" si="619"/>
        <v/>
      </c>
      <c r="B1157" s="1" t="str">
        <f t="shared" ca="1" si="620"/>
        <v/>
      </c>
      <c r="C1157" s="1" t="str">
        <f t="shared" ca="1" si="621"/>
        <v/>
      </c>
      <c r="D1157" s="1" t="str">
        <f t="shared" ca="1" si="622"/>
        <v/>
      </c>
      <c r="F1157" s="10"/>
      <c r="G1157" s="136" t="str">
        <f t="shared" si="623"/>
        <v/>
      </c>
      <c r="H1157" s="27"/>
      <c r="I1157" s="28"/>
      <c r="J1157" s="28"/>
      <c r="K1157" s="29"/>
      <c r="L1157" s="136"/>
      <c r="M1157" s="136"/>
      <c r="N1157" s="136"/>
      <c r="O1157" s="26" t="str">
        <f t="shared" si="624"/>
        <v/>
      </c>
      <c r="P1157" s="218" t="str">
        <f t="shared" si="625"/>
        <v/>
      </c>
      <c r="Q1157" s="26" t="str">
        <f t="shared" si="626"/>
        <v/>
      </c>
      <c r="R1157" s="22"/>
      <c r="S1157" s="99"/>
      <c r="T1157" s="10"/>
      <c r="U1157" s="229" t="str">
        <f t="shared" si="627"/>
        <v/>
      </c>
      <c r="V1157" s="230"/>
      <c r="W1157" s="230"/>
      <c r="X1157" s="230"/>
      <c r="Y1157" s="230"/>
      <c r="Z1157" s="22" t="str">
        <f>""</f>
        <v/>
      </c>
      <c r="AB1157" s="23" t="str">
        <f t="shared" si="628"/>
        <v/>
      </c>
      <c r="AC1157" s="2" t="b">
        <f>COUNT(Q1157:Q$2500)&gt;0</f>
        <v>0</v>
      </c>
      <c r="AD1157" s="2" t="b">
        <f t="shared" si="611"/>
        <v>0</v>
      </c>
      <c r="AE1157" s="2" t="b">
        <f t="shared" si="612"/>
        <v>0</v>
      </c>
      <c r="AF1157" s="2" t="b">
        <f t="shared" si="613"/>
        <v>0</v>
      </c>
      <c r="AG1157" s="2" t="b">
        <f>OR(
  AND(AC1157,NOT(AC1158)),
  AND(AF1157,WEEKDAY(AH1156,2)=EINSTELLUNGEN!$D$12),
  AND(AF1157,AH1157=$J$35)
)</f>
        <v>0</v>
      </c>
      <c r="AH1157" s="2">
        <f>IF(AE1157,AH1156+IF(WEEKDAY(AH1156+1,2)&lt;=EINSTELLUNGEN!$D$12,1,$J$36),AH1156)</f>
        <v>42020</v>
      </c>
      <c r="AI1157" s="2">
        <f t="shared" si="614"/>
        <v>2019</v>
      </c>
      <c r="AJ1157" s="2">
        <f t="shared" si="615"/>
        <v>201901</v>
      </c>
      <c r="AK1157" s="2">
        <f t="shared" si="616"/>
        <v>201901</v>
      </c>
      <c r="AL1157" s="2">
        <f t="shared" si="644"/>
        <v>201903</v>
      </c>
      <c r="AM1157" s="2" t="b">
        <f t="shared" si="617"/>
        <v>1</v>
      </c>
      <c r="AN1157" s="4" t="e">
        <f t="shared" si="629"/>
        <v>#N/A</v>
      </c>
      <c r="AO1157" s="4" t="e">
        <f t="shared" si="630"/>
        <v>#N/A</v>
      </c>
      <c r="AP1157" s="2" t="str">
        <f>IF(AD1157,
  IF(ISBLANK(H1157),
    AP1156,
    IF(LEN(H1157)=1,
      IF(OR(UPPER(H1157)="A",UPPER(H1157)="I"),
        EINSTELLUNGEN!$D$21,
        IF(OR(UPPER(H1157)="B",UPPER(H1157)="M"),
          EINSTELLUNGEN!$D$22,
          IF(OR(UPPER(H1157)="C",UPPER(H1157)="S"),
            EINSTELLUNGEN!$D$23,
            IF(UPPER(H1157)="D",
              EINSTELLUNGEN!$D$24,
              IF(UPPER(H1157)="E",
                EINSTELLUNGEN!$D$25,
                UPPER(H1157)))))),
      IF(ISNUMBER(H1157),
        EINSTELLUNGEN!$D$20&amp;H1157,
        UPPER(H1157)))),
  "")</f>
        <v/>
      </c>
      <c r="AQ1157" s="2" t="str">
        <f t="shared" si="631"/>
        <v/>
      </c>
      <c r="AR1157" s="2">
        <f t="shared" si="632"/>
        <v>0</v>
      </c>
      <c r="AS1157" s="145">
        <f t="shared" si="633"/>
        <v>0.33333333333333331</v>
      </c>
      <c r="AT1157" s="2">
        <f t="shared" si="634"/>
        <v>0</v>
      </c>
      <c r="AU1157" s="2">
        <f t="shared" si="635"/>
        <v>0</v>
      </c>
      <c r="AV1157" s="2">
        <f t="shared" si="636"/>
        <v>0</v>
      </c>
      <c r="AW1157" s="2">
        <f t="shared" si="637"/>
        <v>0</v>
      </c>
      <c r="AX1157" s="2">
        <f t="shared" si="618"/>
        <v>0</v>
      </c>
      <c r="AY1157" s="2">
        <f t="shared" si="638"/>
        <v>0</v>
      </c>
      <c r="AZ1157" s="145" t="e">
        <f t="shared" si="639"/>
        <v>#N/A</v>
      </c>
      <c r="BA1157" s="145" t="e">
        <f t="shared" si="640"/>
        <v>#N/A</v>
      </c>
      <c r="BB1157" s="145">
        <f t="shared" si="641"/>
        <v>2.083333333333337E-2</v>
      </c>
      <c r="BC1157" s="2">
        <f>IF(AM1157,
  IF(AND(AL1157=$J$31,_xlfn.DAYS(AH1157,DATE(AI1157,1,1))&lt;7),
    MAX(0,EINSTELLUNGEN!$D$12+1-WEEKDAY(DATE(EINSTELLUNGEN!$D$9,EINSTELLUNGEN!$D$10,1),2)),
    IF(AL1157=$J$33,
      MIN(EINSTELLUNGEN!$D$12,WEEKDAY(DATE(EINSTELLUNGEN!$D$9,12,31),2)),
      EINSTELLUNGEN!$D$12
  )) - SUMIF(AL$50:AL$2500,"="&amp;AL1157,AX$50:AX$2500),
  0)</f>
        <v>3</v>
      </c>
      <c r="BD1157" s="2">
        <f t="shared" si="642"/>
        <v>0.33333333333333331</v>
      </c>
      <c r="BE1157" s="2">
        <f t="shared" si="643"/>
        <v>0</v>
      </c>
    </row>
    <row r="1158" spans="1:57" ht="10.5" customHeight="1">
      <c r="A1158" s="1" t="str">
        <f t="shared" ca="1" si="619"/>
        <v/>
      </c>
      <c r="B1158" s="1" t="str">
        <f t="shared" ca="1" si="620"/>
        <v/>
      </c>
      <c r="C1158" s="1" t="str">
        <f t="shared" ca="1" si="621"/>
        <v/>
      </c>
      <c r="D1158" s="1" t="str">
        <f t="shared" ca="1" si="622"/>
        <v/>
      </c>
      <c r="F1158" s="10"/>
      <c r="G1158" s="136" t="str">
        <f t="shared" si="623"/>
        <v/>
      </c>
      <c r="H1158" s="27"/>
      <c r="I1158" s="28"/>
      <c r="J1158" s="28"/>
      <c r="K1158" s="29"/>
      <c r="L1158" s="136"/>
      <c r="M1158" s="136"/>
      <c r="N1158" s="136"/>
      <c r="O1158" s="26" t="str">
        <f t="shared" si="624"/>
        <v/>
      </c>
      <c r="P1158" s="218" t="str">
        <f t="shared" si="625"/>
        <v/>
      </c>
      <c r="Q1158" s="26" t="str">
        <f t="shared" si="626"/>
        <v/>
      </c>
      <c r="R1158" s="22"/>
      <c r="S1158" s="99"/>
      <c r="T1158" s="10"/>
      <c r="U1158" s="229" t="str">
        <f t="shared" si="627"/>
        <v/>
      </c>
      <c r="V1158" s="230"/>
      <c r="W1158" s="230"/>
      <c r="X1158" s="230"/>
      <c r="Y1158" s="230"/>
      <c r="Z1158" s="22" t="str">
        <f>""</f>
        <v/>
      </c>
      <c r="AB1158" s="23" t="str">
        <f t="shared" si="628"/>
        <v/>
      </c>
      <c r="AC1158" s="2" t="b">
        <f>COUNT(Q1158:Q$2500)&gt;0</f>
        <v>0</v>
      </c>
      <c r="AD1158" s="2" t="b">
        <f t="shared" si="611"/>
        <v>0</v>
      </c>
      <c r="AE1158" s="2" t="b">
        <f t="shared" si="612"/>
        <v>0</v>
      </c>
      <c r="AF1158" s="2" t="b">
        <f t="shared" si="613"/>
        <v>0</v>
      </c>
      <c r="AG1158" s="2" t="b">
        <f>OR(
  AND(AC1158,NOT(AC1159)),
  AND(AF1158,WEEKDAY(AH1157,2)=EINSTELLUNGEN!$D$12),
  AND(AF1158,AH1158=$J$35)
)</f>
        <v>0</v>
      </c>
      <c r="AH1158" s="2">
        <f>IF(AE1158,AH1157+IF(WEEKDAY(AH1157+1,2)&lt;=EINSTELLUNGEN!$D$12,1,$J$36),AH1157)</f>
        <v>42020</v>
      </c>
      <c r="AI1158" s="2">
        <f t="shared" si="614"/>
        <v>2019</v>
      </c>
      <c r="AJ1158" s="2">
        <f t="shared" si="615"/>
        <v>201901</v>
      </c>
      <c r="AK1158" s="2">
        <f t="shared" si="616"/>
        <v>201901</v>
      </c>
      <c r="AL1158" s="2">
        <f t="shared" si="644"/>
        <v>201903</v>
      </c>
      <c r="AM1158" s="2" t="b">
        <f t="shared" si="617"/>
        <v>1</v>
      </c>
      <c r="AN1158" s="4" t="e">
        <f t="shared" si="629"/>
        <v>#N/A</v>
      </c>
      <c r="AO1158" s="4" t="e">
        <f t="shared" si="630"/>
        <v>#N/A</v>
      </c>
      <c r="AP1158" s="2" t="str">
        <f>IF(AD1158,
  IF(ISBLANK(H1158),
    AP1157,
    IF(LEN(H1158)=1,
      IF(OR(UPPER(H1158)="A",UPPER(H1158)="I"),
        EINSTELLUNGEN!$D$21,
        IF(OR(UPPER(H1158)="B",UPPER(H1158)="M"),
          EINSTELLUNGEN!$D$22,
          IF(OR(UPPER(H1158)="C",UPPER(H1158)="S"),
            EINSTELLUNGEN!$D$23,
            IF(UPPER(H1158)="D",
              EINSTELLUNGEN!$D$24,
              IF(UPPER(H1158)="E",
                EINSTELLUNGEN!$D$25,
                UPPER(H1158)))))),
      IF(ISNUMBER(H1158),
        EINSTELLUNGEN!$D$20&amp;H1158,
        UPPER(H1158)))),
  "")</f>
        <v/>
      </c>
      <c r="AQ1158" s="2" t="str">
        <f t="shared" si="631"/>
        <v/>
      </c>
      <c r="AR1158" s="2">
        <f t="shared" si="632"/>
        <v>0</v>
      </c>
      <c r="AS1158" s="145">
        <f t="shared" si="633"/>
        <v>0.33333333333333331</v>
      </c>
      <c r="AT1158" s="2">
        <f t="shared" si="634"/>
        <v>0</v>
      </c>
      <c r="AU1158" s="2">
        <f t="shared" si="635"/>
        <v>0</v>
      </c>
      <c r="AV1158" s="2">
        <f t="shared" si="636"/>
        <v>0</v>
      </c>
      <c r="AW1158" s="2">
        <f t="shared" si="637"/>
        <v>0</v>
      </c>
      <c r="AX1158" s="2">
        <f t="shared" si="618"/>
        <v>0</v>
      </c>
      <c r="AY1158" s="2">
        <f t="shared" si="638"/>
        <v>0</v>
      </c>
      <c r="AZ1158" s="145" t="e">
        <f t="shared" si="639"/>
        <v>#N/A</v>
      </c>
      <c r="BA1158" s="145" t="e">
        <f t="shared" si="640"/>
        <v>#N/A</v>
      </c>
      <c r="BB1158" s="145">
        <f t="shared" si="641"/>
        <v>2.083333333333337E-2</v>
      </c>
      <c r="BC1158" s="2">
        <f>IF(AM1158,
  IF(AND(AL1158=$J$31,_xlfn.DAYS(AH1158,DATE(AI1158,1,1))&lt;7),
    MAX(0,EINSTELLUNGEN!$D$12+1-WEEKDAY(DATE(EINSTELLUNGEN!$D$9,EINSTELLUNGEN!$D$10,1),2)),
    IF(AL1158=$J$33,
      MIN(EINSTELLUNGEN!$D$12,WEEKDAY(DATE(EINSTELLUNGEN!$D$9,12,31),2)),
      EINSTELLUNGEN!$D$12
  )) - SUMIF(AL$50:AL$2500,"="&amp;AL1158,AX$50:AX$2500),
  0)</f>
        <v>3</v>
      </c>
      <c r="BD1158" s="2">
        <f t="shared" si="642"/>
        <v>0.33333333333333331</v>
      </c>
      <c r="BE1158" s="2">
        <f t="shared" si="643"/>
        <v>0</v>
      </c>
    </row>
    <row r="1159" spans="1:57" ht="10.5" customHeight="1">
      <c r="A1159" s="1" t="str">
        <f t="shared" ca="1" si="619"/>
        <v/>
      </c>
      <c r="B1159" s="1" t="str">
        <f t="shared" ca="1" si="620"/>
        <v/>
      </c>
      <c r="C1159" s="1" t="str">
        <f t="shared" ca="1" si="621"/>
        <v/>
      </c>
      <c r="D1159" s="1" t="str">
        <f t="shared" ca="1" si="622"/>
        <v/>
      </c>
      <c r="F1159" s="10"/>
      <c r="G1159" s="136" t="str">
        <f t="shared" si="623"/>
        <v/>
      </c>
      <c r="H1159" s="27"/>
      <c r="I1159" s="28"/>
      <c r="J1159" s="28"/>
      <c r="K1159" s="29"/>
      <c r="L1159" s="136"/>
      <c r="M1159" s="136"/>
      <c r="N1159" s="136"/>
      <c r="O1159" s="26" t="str">
        <f t="shared" si="624"/>
        <v/>
      </c>
      <c r="P1159" s="218" t="str">
        <f t="shared" si="625"/>
        <v/>
      </c>
      <c r="Q1159" s="26" t="str">
        <f t="shared" si="626"/>
        <v/>
      </c>
      <c r="R1159" s="22"/>
      <c r="S1159" s="99"/>
      <c r="T1159" s="10"/>
      <c r="U1159" s="229" t="str">
        <f t="shared" si="627"/>
        <v/>
      </c>
      <c r="V1159" s="230"/>
      <c r="W1159" s="230"/>
      <c r="X1159" s="230"/>
      <c r="Y1159" s="230"/>
      <c r="Z1159" s="22" t="str">
        <f>""</f>
        <v/>
      </c>
      <c r="AB1159" s="23" t="str">
        <f t="shared" si="628"/>
        <v/>
      </c>
      <c r="AC1159" s="2" t="b">
        <f>COUNT(Q1159:Q$2500)&gt;0</f>
        <v>0</v>
      </c>
      <c r="AD1159" s="2" t="b">
        <f t="shared" si="611"/>
        <v>0</v>
      </c>
      <c r="AE1159" s="2" t="b">
        <f t="shared" si="612"/>
        <v>0</v>
      </c>
      <c r="AF1159" s="2" t="b">
        <f t="shared" si="613"/>
        <v>0</v>
      </c>
      <c r="AG1159" s="2" t="b">
        <f>OR(
  AND(AC1159,NOT(AC1160)),
  AND(AF1159,WEEKDAY(AH1158,2)=EINSTELLUNGEN!$D$12),
  AND(AF1159,AH1159=$J$35)
)</f>
        <v>0</v>
      </c>
      <c r="AH1159" s="2">
        <f>IF(AE1159,AH1158+IF(WEEKDAY(AH1158+1,2)&lt;=EINSTELLUNGEN!$D$12,1,$J$36),AH1158)</f>
        <v>42020</v>
      </c>
      <c r="AI1159" s="2">
        <f t="shared" si="614"/>
        <v>2019</v>
      </c>
      <c r="AJ1159" s="2">
        <f t="shared" si="615"/>
        <v>201901</v>
      </c>
      <c r="AK1159" s="2">
        <f t="shared" si="616"/>
        <v>201901</v>
      </c>
      <c r="AL1159" s="2">
        <f t="shared" si="644"/>
        <v>201903</v>
      </c>
      <c r="AM1159" s="2" t="b">
        <f t="shared" si="617"/>
        <v>1</v>
      </c>
      <c r="AN1159" s="4" t="e">
        <f t="shared" si="629"/>
        <v>#N/A</v>
      </c>
      <c r="AO1159" s="4" t="e">
        <f t="shared" si="630"/>
        <v>#N/A</v>
      </c>
      <c r="AP1159" s="2" t="str">
        <f>IF(AD1159,
  IF(ISBLANK(H1159),
    AP1158,
    IF(LEN(H1159)=1,
      IF(OR(UPPER(H1159)="A",UPPER(H1159)="I"),
        EINSTELLUNGEN!$D$21,
        IF(OR(UPPER(H1159)="B",UPPER(H1159)="M"),
          EINSTELLUNGEN!$D$22,
          IF(OR(UPPER(H1159)="C",UPPER(H1159)="S"),
            EINSTELLUNGEN!$D$23,
            IF(UPPER(H1159)="D",
              EINSTELLUNGEN!$D$24,
              IF(UPPER(H1159)="E",
                EINSTELLUNGEN!$D$25,
                UPPER(H1159)))))),
      IF(ISNUMBER(H1159),
        EINSTELLUNGEN!$D$20&amp;H1159,
        UPPER(H1159)))),
  "")</f>
        <v/>
      </c>
      <c r="AQ1159" s="2" t="str">
        <f t="shared" si="631"/>
        <v/>
      </c>
      <c r="AR1159" s="2">
        <f t="shared" si="632"/>
        <v>0</v>
      </c>
      <c r="AS1159" s="145">
        <f t="shared" si="633"/>
        <v>0.33333333333333331</v>
      </c>
      <c r="AT1159" s="2">
        <f t="shared" si="634"/>
        <v>0</v>
      </c>
      <c r="AU1159" s="2">
        <f t="shared" si="635"/>
        <v>0</v>
      </c>
      <c r="AV1159" s="2">
        <f t="shared" si="636"/>
        <v>0</v>
      </c>
      <c r="AW1159" s="2">
        <f t="shared" si="637"/>
        <v>0</v>
      </c>
      <c r="AX1159" s="2">
        <f t="shared" si="618"/>
        <v>0</v>
      </c>
      <c r="AY1159" s="2">
        <f t="shared" si="638"/>
        <v>0</v>
      </c>
      <c r="AZ1159" s="145" t="e">
        <f t="shared" si="639"/>
        <v>#N/A</v>
      </c>
      <c r="BA1159" s="145" t="e">
        <f t="shared" si="640"/>
        <v>#N/A</v>
      </c>
      <c r="BB1159" s="145">
        <f t="shared" si="641"/>
        <v>2.083333333333337E-2</v>
      </c>
      <c r="BC1159" s="2">
        <f>IF(AM1159,
  IF(AND(AL1159=$J$31,_xlfn.DAYS(AH1159,DATE(AI1159,1,1))&lt;7),
    MAX(0,EINSTELLUNGEN!$D$12+1-WEEKDAY(DATE(EINSTELLUNGEN!$D$9,EINSTELLUNGEN!$D$10,1),2)),
    IF(AL1159=$J$33,
      MIN(EINSTELLUNGEN!$D$12,WEEKDAY(DATE(EINSTELLUNGEN!$D$9,12,31),2)),
      EINSTELLUNGEN!$D$12
  )) - SUMIF(AL$50:AL$2500,"="&amp;AL1159,AX$50:AX$2500),
  0)</f>
        <v>3</v>
      </c>
      <c r="BD1159" s="2">
        <f t="shared" si="642"/>
        <v>0.33333333333333331</v>
      </c>
      <c r="BE1159" s="2">
        <f t="shared" si="643"/>
        <v>0</v>
      </c>
    </row>
    <row r="1160" spans="1:57" ht="10.5" customHeight="1">
      <c r="A1160" s="1" t="str">
        <f t="shared" ca="1" si="619"/>
        <v/>
      </c>
      <c r="B1160" s="1" t="str">
        <f t="shared" ca="1" si="620"/>
        <v/>
      </c>
      <c r="C1160" s="1" t="str">
        <f t="shared" ca="1" si="621"/>
        <v/>
      </c>
      <c r="D1160" s="1" t="str">
        <f t="shared" ca="1" si="622"/>
        <v/>
      </c>
      <c r="F1160" s="10"/>
      <c r="G1160" s="136" t="str">
        <f t="shared" si="623"/>
        <v/>
      </c>
      <c r="H1160" s="27"/>
      <c r="I1160" s="28"/>
      <c r="J1160" s="28"/>
      <c r="K1160" s="29"/>
      <c r="L1160" s="136"/>
      <c r="M1160" s="136"/>
      <c r="N1160" s="136"/>
      <c r="O1160" s="26" t="str">
        <f t="shared" si="624"/>
        <v/>
      </c>
      <c r="P1160" s="218" t="str">
        <f t="shared" si="625"/>
        <v/>
      </c>
      <c r="Q1160" s="26" t="str">
        <f t="shared" si="626"/>
        <v/>
      </c>
      <c r="R1160" s="22"/>
      <c r="S1160" s="99"/>
      <c r="T1160" s="10"/>
      <c r="U1160" s="229" t="str">
        <f t="shared" si="627"/>
        <v/>
      </c>
      <c r="V1160" s="230"/>
      <c r="W1160" s="230"/>
      <c r="X1160" s="230"/>
      <c r="Y1160" s="230"/>
      <c r="Z1160" s="22" t="str">
        <f>""</f>
        <v/>
      </c>
      <c r="AB1160" s="23" t="str">
        <f t="shared" si="628"/>
        <v/>
      </c>
      <c r="AC1160" s="2" t="b">
        <f>COUNT(Q1160:Q$2500)&gt;0</f>
        <v>0</v>
      </c>
      <c r="AD1160" s="2" t="b">
        <f t="shared" si="611"/>
        <v>0</v>
      </c>
      <c r="AE1160" s="2" t="b">
        <f t="shared" si="612"/>
        <v>0</v>
      </c>
      <c r="AF1160" s="2" t="b">
        <f t="shared" si="613"/>
        <v>0</v>
      </c>
      <c r="AG1160" s="2" t="b">
        <f>OR(
  AND(AC1160,NOT(AC1161)),
  AND(AF1160,WEEKDAY(AH1159,2)=EINSTELLUNGEN!$D$12),
  AND(AF1160,AH1160=$J$35)
)</f>
        <v>0</v>
      </c>
      <c r="AH1160" s="2">
        <f>IF(AE1160,AH1159+IF(WEEKDAY(AH1159+1,2)&lt;=EINSTELLUNGEN!$D$12,1,$J$36),AH1159)</f>
        <v>42020</v>
      </c>
      <c r="AI1160" s="2">
        <f t="shared" si="614"/>
        <v>2019</v>
      </c>
      <c r="AJ1160" s="2">
        <f t="shared" si="615"/>
        <v>201901</v>
      </c>
      <c r="AK1160" s="2">
        <f t="shared" si="616"/>
        <v>201901</v>
      </c>
      <c r="AL1160" s="2">
        <f t="shared" si="644"/>
        <v>201903</v>
      </c>
      <c r="AM1160" s="2" t="b">
        <f t="shared" si="617"/>
        <v>1</v>
      </c>
      <c r="AN1160" s="4" t="e">
        <f t="shared" si="629"/>
        <v>#N/A</v>
      </c>
      <c r="AO1160" s="4" t="e">
        <f t="shared" si="630"/>
        <v>#N/A</v>
      </c>
      <c r="AP1160" s="2" t="str">
        <f>IF(AD1160,
  IF(ISBLANK(H1160),
    AP1159,
    IF(LEN(H1160)=1,
      IF(OR(UPPER(H1160)="A",UPPER(H1160)="I"),
        EINSTELLUNGEN!$D$21,
        IF(OR(UPPER(H1160)="B",UPPER(H1160)="M"),
          EINSTELLUNGEN!$D$22,
          IF(OR(UPPER(H1160)="C",UPPER(H1160)="S"),
            EINSTELLUNGEN!$D$23,
            IF(UPPER(H1160)="D",
              EINSTELLUNGEN!$D$24,
              IF(UPPER(H1160)="E",
                EINSTELLUNGEN!$D$25,
                UPPER(H1160)))))),
      IF(ISNUMBER(H1160),
        EINSTELLUNGEN!$D$20&amp;H1160,
        UPPER(H1160)))),
  "")</f>
        <v/>
      </c>
      <c r="AQ1160" s="2" t="str">
        <f t="shared" si="631"/>
        <v/>
      </c>
      <c r="AR1160" s="2">
        <f t="shared" si="632"/>
        <v>0</v>
      </c>
      <c r="AS1160" s="145">
        <f t="shared" si="633"/>
        <v>0.33333333333333331</v>
      </c>
      <c r="AT1160" s="2">
        <f t="shared" si="634"/>
        <v>0</v>
      </c>
      <c r="AU1160" s="2">
        <f t="shared" si="635"/>
        <v>0</v>
      </c>
      <c r="AV1160" s="2">
        <f t="shared" si="636"/>
        <v>0</v>
      </c>
      <c r="AW1160" s="2">
        <f t="shared" si="637"/>
        <v>0</v>
      </c>
      <c r="AX1160" s="2">
        <f t="shared" si="618"/>
        <v>0</v>
      </c>
      <c r="AY1160" s="2">
        <f t="shared" si="638"/>
        <v>0</v>
      </c>
      <c r="AZ1160" s="145" t="e">
        <f t="shared" si="639"/>
        <v>#N/A</v>
      </c>
      <c r="BA1160" s="145" t="e">
        <f t="shared" si="640"/>
        <v>#N/A</v>
      </c>
      <c r="BB1160" s="145">
        <f t="shared" si="641"/>
        <v>2.083333333333337E-2</v>
      </c>
      <c r="BC1160" s="2">
        <f>IF(AM1160,
  IF(AND(AL1160=$J$31,_xlfn.DAYS(AH1160,DATE(AI1160,1,1))&lt;7),
    MAX(0,EINSTELLUNGEN!$D$12+1-WEEKDAY(DATE(EINSTELLUNGEN!$D$9,EINSTELLUNGEN!$D$10,1),2)),
    IF(AL1160=$J$33,
      MIN(EINSTELLUNGEN!$D$12,WEEKDAY(DATE(EINSTELLUNGEN!$D$9,12,31),2)),
      EINSTELLUNGEN!$D$12
  )) - SUMIF(AL$50:AL$2500,"="&amp;AL1160,AX$50:AX$2500),
  0)</f>
        <v>3</v>
      </c>
      <c r="BD1160" s="2">
        <f t="shared" si="642"/>
        <v>0.33333333333333331</v>
      </c>
      <c r="BE1160" s="2">
        <f t="shared" si="643"/>
        <v>0</v>
      </c>
    </row>
    <row r="1161" spans="1:57" ht="10.5" customHeight="1">
      <c r="A1161" s="1" t="str">
        <f t="shared" ca="1" si="619"/>
        <v/>
      </c>
      <c r="B1161" s="1" t="str">
        <f t="shared" ca="1" si="620"/>
        <v/>
      </c>
      <c r="C1161" s="1" t="str">
        <f t="shared" ca="1" si="621"/>
        <v/>
      </c>
      <c r="D1161" s="1" t="str">
        <f t="shared" ca="1" si="622"/>
        <v/>
      </c>
      <c r="F1161" s="10"/>
      <c r="G1161" s="136" t="str">
        <f t="shared" si="623"/>
        <v/>
      </c>
      <c r="H1161" s="27"/>
      <c r="I1161" s="28"/>
      <c r="J1161" s="28"/>
      <c r="K1161" s="29"/>
      <c r="L1161" s="136"/>
      <c r="M1161" s="136"/>
      <c r="N1161" s="136"/>
      <c r="O1161" s="26" t="str">
        <f t="shared" si="624"/>
        <v/>
      </c>
      <c r="P1161" s="218" t="str">
        <f t="shared" si="625"/>
        <v/>
      </c>
      <c r="Q1161" s="26" t="str">
        <f t="shared" si="626"/>
        <v/>
      </c>
      <c r="R1161" s="22"/>
      <c r="S1161" s="99"/>
      <c r="T1161" s="10"/>
      <c r="U1161" s="229" t="str">
        <f t="shared" si="627"/>
        <v/>
      </c>
      <c r="V1161" s="230"/>
      <c r="W1161" s="230"/>
      <c r="X1161" s="230"/>
      <c r="Y1161" s="230"/>
      <c r="Z1161" s="22" t="str">
        <f>""</f>
        <v/>
      </c>
      <c r="AB1161" s="23" t="str">
        <f t="shared" si="628"/>
        <v/>
      </c>
      <c r="AC1161" s="2" t="b">
        <f>COUNT(Q1161:Q$2500)&gt;0</f>
        <v>0</v>
      </c>
      <c r="AD1161" s="2" t="b">
        <f t="shared" si="611"/>
        <v>0</v>
      </c>
      <c r="AE1161" s="2" t="b">
        <f t="shared" si="612"/>
        <v>0</v>
      </c>
      <c r="AF1161" s="2" t="b">
        <f t="shared" si="613"/>
        <v>0</v>
      </c>
      <c r="AG1161" s="2" t="b">
        <f>OR(
  AND(AC1161,NOT(AC1162)),
  AND(AF1161,WEEKDAY(AH1160,2)=EINSTELLUNGEN!$D$12),
  AND(AF1161,AH1161=$J$35)
)</f>
        <v>0</v>
      </c>
      <c r="AH1161" s="2">
        <f>IF(AE1161,AH1160+IF(WEEKDAY(AH1160+1,2)&lt;=EINSTELLUNGEN!$D$12,1,$J$36),AH1160)</f>
        <v>42020</v>
      </c>
      <c r="AI1161" s="2">
        <f t="shared" si="614"/>
        <v>2019</v>
      </c>
      <c r="AJ1161" s="2">
        <f t="shared" si="615"/>
        <v>201901</v>
      </c>
      <c r="AK1161" s="2">
        <f t="shared" si="616"/>
        <v>201901</v>
      </c>
      <c r="AL1161" s="2">
        <f t="shared" si="644"/>
        <v>201903</v>
      </c>
      <c r="AM1161" s="2" t="b">
        <f t="shared" si="617"/>
        <v>1</v>
      </c>
      <c r="AN1161" s="4" t="e">
        <f t="shared" si="629"/>
        <v>#N/A</v>
      </c>
      <c r="AO1161" s="4" t="e">
        <f t="shared" si="630"/>
        <v>#N/A</v>
      </c>
      <c r="AP1161" s="2" t="str">
        <f>IF(AD1161,
  IF(ISBLANK(H1161),
    AP1160,
    IF(LEN(H1161)=1,
      IF(OR(UPPER(H1161)="A",UPPER(H1161)="I"),
        EINSTELLUNGEN!$D$21,
        IF(OR(UPPER(H1161)="B",UPPER(H1161)="M"),
          EINSTELLUNGEN!$D$22,
          IF(OR(UPPER(H1161)="C",UPPER(H1161)="S"),
            EINSTELLUNGEN!$D$23,
            IF(UPPER(H1161)="D",
              EINSTELLUNGEN!$D$24,
              IF(UPPER(H1161)="E",
                EINSTELLUNGEN!$D$25,
                UPPER(H1161)))))),
      IF(ISNUMBER(H1161),
        EINSTELLUNGEN!$D$20&amp;H1161,
        UPPER(H1161)))),
  "")</f>
        <v/>
      </c>
      <c r="AQ1161" s="2" t="str">
        <f t="shared" si="631"/>
        <v/>
      </c>
      <c r="AR1161" s="2">
        <f t="shared" si="632"/>
        <v>0</v>
      </c>
      <c r="AS1161" s="145">
        <f t="shared" si="633"/>
        <v>0.33333333333333331</v>
      </c>
      <c r="AT1161" s="2">
        <f t="shared" si="634"/>
        <v>0</v>
      </c>
      <c r="AU1161" s="2">
        <f t="shared" si="635"/>
        <v>0</v>
      </c>
      <c r="AV1161" s="2">
        <f t="shared" si="636"/>
        <v>0</v>
      </c>
      <c r="AW1161" s="2">
        <f t="shared" si="637"/>
        <v>0</v>
      </c>
      <c r="AX1161" s="2">
        <f t="shared" si="618"/>
        <v>0</v>
      </c>
      <c r="AY1161" s="2">
        <f t="shared" si="638"/>
        <v>0</v>
      </c>
      <c r="AZ1161" s="145" t="e">
        <f t="shared" si="639"/>
        <v>#N/A</v>
      </c>
      <c r="BA1161" s="145" t="e">
        <f t="shared" si="640"/>
        <v>#N/A</v>
      </c>
      <c r="BB1161" s="145">
        <f t="shared" si="641"/>
        <v>2.083333333333337E-2</v>
      </c>
      <c r="BC1161" s="2">
        <f>IF(AM1161,
  IF(AND(AL1161=$J$31,_xlfn.DAYS(AH1161,DATE(AI1161,1,1))&lt;7),
    MAX(0,EINSTELLUNGEN!$D$12+1-WEEKDAY(DATE(EINSTELLUNGEN!$D$9,EINSTELLUNGEN!$D$10,1),2)),
    IF(AL1161=$J$33,
      MIN(EINSTELLUNGEN!$D$12,WEEKDAY(DATE(EINSTELLUNGEN!$D$9,12,31),2)),
      EINSTELLUNGEN!$D$12
  )) - SUMIF(AL$50:AL$2500,"="&amp;AL1161,AX$50:AX$2500),
  0)</f>
        <v>3</v>
      </c>
      <c r="BD1161" s="2">
        <f t="shared" si="642"/>
        <v>0.33333333333333331</v>
      </c>
      <c r="BE1161" s="2">
        <f t="shared" si="643"/>
        <v>0</v>
      </c>
    </row>
    <row r="1162" spans="1:57" ht="10.5" customHeight="1">
      <c r="A1162" s="1" t="str">
        <f t="shared" ca="1" si="619"/>
        <v/>
      </c>
      <c r="B1162" s="1" t="str">
        <f t="shared" ca="1" si="620"/>
        <v/>
      </c>
      <c r="C1162" s="1" t="str">
        <f t="shared" ca="1" si="621"/>
        <v/>
      </c>
      <c r="D1162" s="1" t="str">
        <f t="shared" ca="1" si="622"/>
        <v/>
      </c>
      <c r="F1162" s="10"/>
      <c r="G1162" s="136" t="str">
        <f t="shared" si="623"/>
        <v/>
      </c>
      <c r="H1162" s="27"/>
      <c r="I1162" s="28"/>
      <c r="J1162" s="28"/>
      <c r="K1162" s="29"/>
      <c r="L1162" s="136"/>
      <c r="M1162" s="136"/>
      <c r="N1162" s="136"/>
      <c r="O1162" s="26" t="str">
        <f t="shared" si="624"/>
        <v/>
      </c>
      <c r="P1162" s="218" t="str">
        <f t="shared" si="625"/>
        <v/>
      </c>
      <c r="Q1162" s="26" t="str">
        <f t="shared" si="626"/>
        <v/>
      </c>
      <c r="R1162" s="22"/>
      <c r="S1162" s="99"/>
      <c r="T1162" s="10"/>
      <c r="U1162" s="229" t="str">
        <f t="shared" si="627"/>
        <v/>
      </c>
      <c r="V1162" s="230"/>
      <c r="W1162" s="230"/>
      <c r="X1162" s="230"/>
      <c r="Y1162" s="230"/>
      <c r="Z1162" s="22" t="str">
        <f>""</f>
        <v/>
      </c>
      <c r="AB1162" s="23" t="str">
        <f t="shared" si="628"/>
        <v/>
      </c>
      <c r="AC1162" s="2" t="b">
        <f>COUNT(Q1162:Q$2500)&gt;0</f>
        <v>0</v>
      </c>
      <c r="AD1162" s="2" t="b">
        <f t="shared" si="611"/>
        <v>0</v>
      </c>
      <c r="AE1162" s="2" t="b">
        <f t="shared" si="612"/>
        <v>0</v>
      </c>
      <c r="AF1162" s="2" t="b">
        <f t="shared" si="613"/>
        <v>0</v>
      </c>
      <c r="AG1162" s="2" t="b">
        <f>OR(
  AND(AC1162,NOT(AC1163)),
  AND(AF1162,WEEKDAY(AH1161,2)=EINSTELLUNGEN!$D$12),
  AND(AF1162,AH1162=$J$35)
)</f>
        <v>0</v>
      </c>
      <c r="AH1162" s="2">
        <f>IF(AE1162,AH1161+IF(WEEKDAY(AH1161+1,2)&lt;=EINSTELLUNGEN!$D$12,1,$J$36),AH1161)</f>
        <v>42020</v>
      </c>
      <c r="AI1162" s="2">
        <f t="shared" si="614"/>
        <v>2019</v>
      </c>
      <c r="AJ1162" s="2">
        <f t="shared" si="615"/>
        <v>201901</v>
      </c>
      <c r="AK1162" s="2">
        <f t="shared" si="616"/>
        <v>201901</v>
      </c>
      <c r="AL1162" s="2">
        <f t="shared" si="644"/>
        <v>201903</v>
      </c>
      <c r="AM1162" s="2" t="b">
        <f t="shared" si="617"/>
        <v>1</v>
      </c>
      <c r="AN1162" s="4" t="e">
        <f t="shared" si="629"/>
        <v>#N/A</v>
      </c>
      <c r="AO1162" s="4" t="e">
        <f t="shared" si="630"/>
        <v>#N/A</v>
      </c>
      <c r="AP1162" s="2" t="str">
        <f>IF(AD1162,
  IF(ISBLANK(H1162),
    AP1161,
    IF(LEN(H1162)=1,
      IF(OR(UPPER(H1162)="A",UPPER(H1162)="I"),
        EINSTELLUNGEN!$D$21,
        IF(OR(UPPER(H1162)="B",UPPER(H1162)="M"),
          EINSTELLUNGEN!$D$22,
          IF(OR(UPPER(H1162)="C",UPPER(H1162)="S"),
            EINSTELLUNGEN!$D$23,
            IF(UPPER(H1162)="D",
              EINSTELLUNGEN!$D$24,
              IF(UPPER(H1162)="E",
                EINSTELLUNGEN!$D$25,
                UPPER(H1162)))))),
      IF(ISNUMBER(H1162),
        EINSTELLUNGEN!$D$20&amp;H1162,
        UPPER(H1162)))),
  "")</f>
        <v/>
      </c>
      <c r="AQ1162" s="2" t="str">
        <f t="shared" si="631"/>
        <v/>
      </c>
      <c r="AR1162" s="2">
        <f t="shared" si="632"/>
        <v>0</v>
      </c>
      <c r="AS1162" s="145">
        <f t="shared" si="633"/>
        <v>0.33333333333333331</v>
      </c>
      <c r="AT1162" s="2">
        <f t="shared" si="634"/>
        <v>0</v>
      </c>
      <c r="AU1162" s="2">
        <f t="shared" si="635"/>
        <v>0</v>
      </c>
      <c r="AV1162" s="2">
        <f t="shared" si="636"/>
        <v>0</v>
      </c>
      <c r="AW1162" s="2">
        <f t="shared" si="637"/>
        <v>0</v>
      </c>
      <c r="AX1162" s="2">
        <f t="shared" si="618"/>
        <v>0</v>
      </c>
      <c r="AY1162" s="2">
        <f t="shared" si="638"/>
        <v>0</v>
      </c>
      <c r="AZ1162" s="145" t="e">
        <f t="shared" si="639"/>
        <v>#N/A</v>
      </c>
      <c r="BA1162" s="145" t="e">
        <f t="shared" si="640"/>
        <v>#N/A</v>
      </c>
      <c r="BB1162" s="145">
        <f t="shared" si="641"/>
        <v>2.083333333333337E-2</v>
      </c>
      <c r="BC1162" s="2">
        <f>IF(AM1162,
  IF(AND(AL1162=$J$31,_xlfn.DAYS(AH1162,DATE(AI1162,1,1))&lt;7),
    MAX(0,EINSTELLUNGEN!$D$12+1-WEEKDAY(DATE(EINSTELLUNGEN!$D$9,EINSTELLUNGEN!$D$10,1),2)),
    IF(AL1162=$J$33,
      MIN(EINSTELLUNGEN!$D$12,WEEKDAY(DATE(EINSTELLUNGEN!$D$9,12,31),2)),
      EINSTELLUNGEN!$D$12
  )) - SUMIF(AL$50:AL$2500,"="&amp;AL1162,AX$50:AX$2500),
  0)</f>
        <v>3</v>
      </c>
      <c r="BD1162" s="2">
        <f t="shared" si="642"/>
        <v>0.33333333333333331</v>
      </c>
      <c r="BE1162" s="2">
        <f t="shared" si="643"/>
        <v>0</v>
      </c>
    </row>
    <row r="1163" spans="1:57" ht="10.5" customHeight="1">
      <c r="A1163" s="1" t="str">
        <f t="shared" ca="1" si="619"/>
        <v/>
      </c>
      <c r="B1163" s="1" t="str">
        <f t="shared" ca="1" si="620"/>
        <v/>
      </c>
      <c r="C1163" s="1" t="str">
        <f t="shared" ca="1" si="621"/>
        <v/>
      </c>
      <c r="D1163" s="1" t="str">
        <f t="shared" ca="1" si="622"/>
        <v/>
      </c>
      <c r="F1163" s="10"/>
      <c r="G1163" s="136" t="str">
        <f t="shared" si="623"/>
        <v/>
      </c>
      <c r="H1163" s="27"/>
      <c r="I1163" s="28"/>
      <c r="J1163" s="28"/>
      <c r="K1163" s="29"/>
      <c r="L1163" s="136"/>
      <c r="M1163" s="136"/>
      <c r="N1163" s="136"/>
      <c r="O1163" s="26" t="str">
        <f t="shared" si="624"/>
        <v/>
      </c>
      <c r="P1163" s="218" t="str">
        <f t="shared" si="625"/>
        <v/>
      </c>
      <c r="Q1163" s="26" t="str">
        <f t="shared" si="626"/>
        <v/>
      </c>
      <c r="R1163" s="22"/>
      <c r="S1163" s="99"/>
      <c r="T1163" s="10"/>
      <c r="U1163" s="229" t="str">
        <f t="shared" si="627"/>
        <v/>
      </c>
      <c r="V1163" s="230"/>
      <c r="W1163" s="230"/>
      <c r="X1163" s="230"/>
      <c r="Y1163" s="230"/>
      <c r="Z1163" s="22" t="str">
        <f>""</f>
        <v/>
      </c>
      <c r="AB1163" s="23" t="str">
        <f t="shared" si="628"/>
        <v/>
      </c>
      <c r="AC1163" s="2" t="b">
        <f>COUNT(Q1163:Q$2500)&gt;0</f>
        <v>0</v>
      </c>
      <c r="AD1163" s="2" t="b">
        <f t="shared" si="611"/>
        <v>0</v>
      </c>
      <c r="AE1163" s="2" t="b">
        <f t="shared" si="612"/>
        <v>0</v>
      </c>
      <c r="AF1163" s="2" t="b">
        <f t="shared" si="613"/>
        <v>0</v>
      </c>
      <c r="AG1163" s="2" t="b">
        <f>OR(
  AND(AC1163,NOT(AC1164)),
  AND(AF1163,WEEKDAY(AH1162,2)=EINSTELLUNGEN!$D$12),
  AND(AF1163,AH1163=$J$35)
)</f>
        <v>0</v>
      </c>
      <c r="AH1163" s="2">
        <f>IF(AE1163,AH1162+IF(WEEKDAY(AH1162+1,2)&lt;=EINSTELLUNGEN!$D$12,1,$J$36),AH1162)</f>
        <v>42020</v>
      </c>
      <c r="AI1163" s="2">
        <f t="shared" si="614"/>
        <v>2019</v>
      </c>
      <c r="AJ1163" s="2">
        <f t="shared" si="615"/>
        <v>201901</v>
      </c>
      <c r="AK1163" s="2">
        <f t="shared" si="616"/>
        <v>201901</v>
      </c>
      <c r="AL1163" s="2">
        <f t="shared" si="644"/>
        <v>201903</v>
      </c>
      <c r="AM1163" s="2" t="b">
        <f t="shared" si="617"/>
        <v>1</v>
      </c>
      <c r="AN1163" s="4" t="e">
        <f t="shared" si="629"/>
        <v>#N/A</v>
      </c>
      <c r="AO1163" s="4" t="e">
        <f t="shared" si="630"/>
        <v>#N/A</v>
      </c>
      <c r="AP1163" s="2" t="str">
        <f>IF(AD1163,
  IF(ISBLANK(H1163),
    AP1162,
    IF(LEN(H1163)=1,
      IF(OR(UPPER(H1163)="A",UPPER(H1163)="I"),
        EINSTELLUNGEN!$D$21,
        IF(OR(UPPER(H1163)="B",UPPER(H1163)="M"),
          EINSTELLUNGEN!$D$22,
          IF(OR(UPPER(H1163)="C",UPPER(H1163)="S"),
            EINSTELLUNGEN!$D$23,
            IF(UPPER(H1163)="D",
              EINSTELLUNGEN!$D$24,
              IF(UPPER(H1163)="E",
                EINSTELLUNGEN!$D$25,
                UPPER(H1163)))))),
      IF(ISNUMBER(H1163),
        EINSTELLUNGEN!$D$20&amp;H1163,
        UPPER(H1163)))),
  "")</f>
        <v/>
      </c>
      <c r="AQ1163" s="2" t="str">
        <f t="shared" si="631"/>
        <v/>
      </c>
      <c r="AR1163" s="2">
        <f t="shared" si="632"/>
        <v>0</v>
      </c>
      <c r="AS1163" s="145">
        <f t="shared" si="633"/>
        <v>0.33333333333333331</v>
      </c>
      <c r="AT1163" s="2">
        <f t="shared" si="634"/>
        <v>0</v>
      </c>
      <c r="AU1163" s="2">
        <f t="shared" si="635"/>
        <v>0</v>
      </c>
      <c r="AV1163" s="2">
        <f t="shared" si="636"/>
        <v>0</v>
      </c>
      <c r="AW1163" s="2">
        <f t="shared" si="637"/>
        <v>0</v>
      </c>
      <c r="AX1163" s="2">
        <f t="shared" si="618"/>
        <v>0</v>
      </c>
      <c r="AY1163" s="2">
        <f t="shared" si="638"/>
        <v>0</v>
      </c>
      <c r="AZ1163" s="145" t="e">
        <f t="shared" si="639"/>
        <v>#N/A</v>
      </c>
      <c r="BA1163" s="145" t="e">
        <f t="shared" si="640"/>
        <v>#N/A</v>
      </c>
      <c r="BB1163" s="145">
        <f t="shared" si="641"/>
        <v>2.083333333333337E-2</v>
      </c>
      <c r="BC1163" s="2">
        <f>IF(AM1163,
  IF(AND(AL1163=$J$31,_xlfn.DAYS(AH1163,DATE(AI1163,1,1))&lt;7),
    MAX(0,EINSTELLUNGEN!$D$12+1-WEEKDAY(DATE(EINSTELLUNGEN!$D$9,EINSTELLUNGEN!$D$10,1),2)),
    IF(AL1163=$J$33,
      MIN(EINSTELLUNGEN!$D$12,WEEKDAY(DATE(EINSTELLUNGEN!$D$9,12,31),2)),
      EINSTELLUNGEN!$D$12
  )) - SUMIF(AL$50:AL$2500,"="&amp;AL1163,AX$50:AX$2500),
  0)</f>
        <v>3</v>
      </c>
      <c r="BD1163" s="2">
        <f t="shared" si="642"/>
        <v>0.33333333333333331</v>
      </c>
      <c r="BE1163" s="2">
        <f t="shared" si="643"/>
        <v>0</v>
      </c>
    </row>
    <row r="1164" spans="1:57" ht="10.5" customHeight="1">
      <c r="A1164" s="1" t="str">
        <f t="shared" ca="1" si="619"/>
        <v/>
      </c>
      <c r="B1164" s="1" t="str">
        <f t="shared" ca="1" si="620"/>
        <v/>
      </c>
      <c r="C1164" s="1" t="str">
        <f t="shared" ca="1" si="621"/>
        <v/>
      </c>
      <c r="D1164" s="1" t="str">
        <f t="shared" ca="1" si="622"/>
        <v/>
      </c>
      <c r="F1164" s="10"/>
      <c r="G1164" s="136" t="str">
        <f t="shared" si="623"/>
        <v/>
      </c>
      <c r="H1164" s="27"/>
      <c r="I1164" s="28"/>
      <c r="J1164" s="28"/>
      <c r="K1164" s="29"/>
      <c r="L1164" s="136"/>
      <c r="M1164" s="136"/>
      <c r="N1164" s="136"/>
      <c r="O1164" s="26" t="str">
        <f t="shared" si="624"/>
        <v/>
      </c>
      <c r="P1164" s="218" t="str">
        <f t="shared" si="625"/>
        <v/>
      </c>
      <c r="Q1164" s="26" t="str">
        <f t="shared" si="626"/>
        <v/>
      </c>
      <c r="R1164" s="22"/>
      <c r="S1164" s="99"/>
      <c r="T1164" s="10"/>
      <c r="U1164" s="229" t="str">
        <f t="shared" si="627"/>
        <v/>
      </c>
      <c r="V1164" s="230"/>
      <c r="W1164" s="230"/>
      <c r="X1164" s="230"/>
      <c r="Y1164" s="230"/>
      <c r="Z1164" s="22" t="str">
        <f>""</f>
        <v/>
      </c>
      <c r="AB1164" s="23" t="str">
        <f t="shared" si="628"/>
        <v/>
      </c>
      <c r="AC1164" s="2" t="b">
        <f>COUNT(Q1164:Q$2500)&gt;0</f>
        <v>0</v>
      </c>
      <c r="AD1164" s="2" t="b">
        <f t="shared" si="611"/>
        <v>0</v>
      </c>
      <c r="AE1164" s="2" t="b">
        <f t="shared" si="612"/>
        <v>0</v>
      </c>
      <c r="AF1164" s="2" t="b">
        <f t="shared" si="613"/>
        <v>0</v>
      </c>
      <c r="AG1164" s="2" t="b">
        <f>OR(
  AND(AC1164,NOT(AC1165)),
  AND(AF1164,WEEKDAY(AH1163,2)=EINSTELLUNGEN!$D$12),
  AND(AF1164,AH1164=$J$35)
)</f>
        <v>0</v>
      </c>
      <c r="AH1164" s="2">
        <f>IF(AE1164,AH1163+IF(WEEKDAY(AH1163+1,2)&lt;=EINSTELLUNGEN!$D$12,1,$J$36),AH1163)</f>
        <v>42020</v>
      </c>
      <c r="AI1164" s="2">
        <f t="shared" si="614"/>
        <v>2019</v>
      </c>
      <c r="AJ1164" s="2">
        <f t="shared" si="615"/>
        <v>201901</v>
      </c>
      <c r="AK1164" s="2">
        <f t="shared" si="616"/>
        <v>201901</v>
      </c>
      <c r="AL1164" s="2">
        <f t="shared" si="644"/>
        <v>201903</v>
      </c>
      <c r="AM1164" s="2" t="b">
        <f t="shared" si="617"/>
        <v>1</v>
      </c>
      <c r="AN1164" s="4" t="e">
        <f t="shared" si="629"/>
        <v>#N/A</v>
      </c>
      <c r="AO1164" s="4" t="e">
        <f t="shared" si="630"/>
        <v>#N/A</v>
      </c>
      <c r="AP1164" s="2" t="str">
        <f>IF(AD1164,
  IF(ISBLANK(H1164),
    AP1163,
    IF(LEN(H1164)=1,
      IF(OR(UPPER(H1164)="A",UPPER(H1164)="I"),
        EINSTELLUNGEN!$D$21,
        IF(OR(UPPER(H1164)="B",UPPER(H1164)="M"),
          EINSTELLUNGEN!$D$22,
          IF(OR(UPPER(H1164)="C",UPPER(H1164)="S"),
            EINSTELLUNGEN!$D$23,
            IF(UPPER(H1164)="D",
              EINSTELLUNGEN!$D$24,
              IF(UPPER(H1164)="E",
                EINSTELLUNGEN!$D$25,
                UPPER(H1164)))))),
      IF(ISNUMBER(H1164),
        EINSTELLUNGEN!$D$20&amp;H1164,
        UPPER(H1164)))),
  "")</f>
        <v/>
      </c>
      <c r="AQ1164" s="2" t="str">
        <f t="shared" si="631"/>
        <v/>
      </c>
      <c r="AR1164" s="2">
        <f t="shared" si="632"/>
        <v>0</v>
      </c>
      <c r="AS1164" s="145">
        <f t="shared" si="633"/>
        <v>0.33333333333333331</v>
      </c>
      <c r="AT1164" s="2">
        <f t="shared" si="634"/>
        <v>0</v>
      </c>
      <c r="AU1164" s="2">
        <f t="shared" si="635"/>
        <v>0</v>
      </c>
      <c r="AV1164" s="2">
        <f t="shared" si="636"/>
        <v>0</v>
      </c>
      <c r="AW1164" s="2">
        <f t="shared" si="637"/>
        <v>0</v>
      </c>
      <c r="AX1164" s="2">
        <f t="shared" si="618"/>
        <v>0</v>
      </c>
      <c r="AY1164" s="2">
        <f t="shared" si="638"/>
        <v>0</v>
      </c>
      <c r="AZ1164" s="145" t="e">
        <f t="shared" si="639"/>
        <v>#N/A</v>
      </c>
      <c r="BA1164" s="145" t="e">
        <f t="shared" si="640"/>
        <v>#N/A</v>
      </c>
      <c r="BB1164" s="145">
        <f t="shared" si="641"/>
        <v>2.083333333333337E-2</v>
      </c>
      <c r="BC1164" s="2">
        <f>IF(AM1164,
  IF(AND(AL1164=$J$31,_xlfn.DAYS(AH1164,DATE(AI1164,1,1))&lt;7),
    MAX(0,EINSTELLUNGEN!$D$12+1-WEEKDAY(DATE(EINSTELLUNGEN!$D$9,EINSTELLUNGEN!$D$10,1),2)),
    IF(AL1164=$J$33,
      MIN(EINSTELLUNGEN!$D$12,WEEKDAY(DATE(EINSTELLUNGEN!$D$9,12,31),2)),
      EINSTELLUNGEN!$D$12
  )) - SUMIF(AL$50:AL$2500,"="&amp;AL1164,AX$50:AX$2500),
  0)</f>
        <v>3</v>
      </c>
      <c r="BD1164" s="2">
        <f t="shared" si="642"/>
        <v>0.33333333333333331</v>
      </c>
      <c r="BE1164" s="2">
        <f t="shared" si="643"/>
        <v>0</v>
      </c>
    </row>
    <row r="1165" spans="1:57" ht="10.5" customHeight="1">
      <c r="A1165" s="1" t="str">
        <f t="shared" ca="1" si="619"/>
        <v/>
      </c>
      <c r="B1165" s="1" t="str">
        <f t="shared" ca="1" si="620"/>
        <v/>
      </c>
      <c r="C1165" s="1" t="str">
        <f t="shared" ca="1" si="621"/>
        <v/>
      </c>
      <c r="D1165" s="1" t="str">
        <f t="shared" ca="1" si="622"/>
        <v/>
      </c>
      <c r="F1165" s="10"/>
      <c r="G1165" s="136" t="str">
        <f t="shared" si="623"/>
        <v/>
      </c>
      <c r="H1165" s="27"/>
      <c r="I1165" s="28"/>
      <c r="J1165" s="28"/>
      <c r="K1165" s="29"/>
      <c r="L1165" s="136"/>
      <c r="M1165" s="136"/>
      <c r="N1165" s="136"/>
      <c r="O1165" s="26" t="str">
        <f t="shared" si="624"/>
        <v/>
      </c>
      <c r="P1165" s="218" t="str">
        <f t="shared" si="625"/>
        <v/>
      </c>
      <c r="Q1165" s="26" t="str">
        <f t="shared" si="626"/>
        <v/>
      </c>
      <c r="R1165" s="22"/>
      <c r="S1165" s="99"/>
      <c r="T1165" s="10"/>
      <c r="U1165" s="229" t="str">
        <f t="shared" si="627"/>
        <v/>
      </c>
      <c r="V1165" s="230"/>
      <c r="W1165" s="230"/>
      <c r="X1165" s="230"/>
      <c r="Y1165" s="230"/>
      <c r="Z1165" s="22" t="str">
        <f>""</f>
        <v/>
      </c>
      <c r="AB1165" s="23" t="str">
        <f t="shared" si="628"/>
        <v/>
      </c>
      <c r="AC1165" s="2" t="b">
        <f>COUNT(Q1165:Q$2500)&gt;0</f>
        <v>0</v>
      </c>
      <c r="AD1165" s="2" t="b">
        <f t="shared" si="611"/>
        <v>0</v>
      </c>
      <c r="AE1165" s="2" t="b">
        <f t="shared" si="612"/>
        <v>0</v>
      </c>
      <c r="AF1165" s="2" t="b">
        <f t="shared" si="613"/>
        <v>0</v>
      </c>
      <c r="AG1165" s="2" t="b">
        <f>OR(
  AND(AC1165,NOT(AC1166)),
  AND(AF1165,WEEKDAY(AH1164,2)=EINSTELLUNGEN!$D$12),
  AND(AF1165,AH1165=$J$35)
)</f>
        <v>0</v>
      </c>
      <c r="AH1165" s="2">
        <f>IF(AE1165,AH1164+IF(WEEKDAY(AH1164+1,2)&lt;=EINSTELLUNGEN!$D$12,1,$J$36),AH1164)</f>
        <v>42020</v>
      </c>
      <c r="AI1165" s="2">
        <f t="shared" si="614"/>
        <v>2019</v>
      </c>
      <c r="AJ1165" s="2">
        <f t="shared" si="615"/>
        <v>201901</v>
      </c>
      <c r="AK1165" s="2">
        <f t="shared" si="616"/>
        <v>201901</v>
      </c>
      <c r="AL1165" s="2">
        <f t="shared" si="644"/>
        <v>201903</v>
      </c>
      <c r="AM1165" s="2" t="b">
        <f t="shared" si="617"/>
        <v>1</v>
      </c>
      <c r="AN1165" s="4" t="e">
        <f t="shared" si="629"/>
        <v>#N/A</v>
      </c>
      <c r="AO1165" s="4" t="e">
        <f t="shared" si="630"/>
        <v>#N/A</v>
      </c>
      <c r="AP1165" s="2" t="str">
        <f>IF(AD1165,
  IF(ISBLANK(H1165),
    AP1164,
    IF(LEN(H1165)=1,
      IF(OR(UPPER(H1165)="A",UPPER(H1165)="I"),
        EINSTELLUNGEN!$D$21,
        IF(OR(UPPER(H1165)="B",UPPER(H1165)="M"),
          EINSTELLUNGEN!$D$22,
          IF(OR(UPPER(H1165)="C",UPPER(H1165)="S"),
            EINSTELLUNGEN!$D$23,
            IF(UPPER(H1165)="D",
              EINSTELLUNGEN!$D$24,
              IF(UPPER(H1165)="E",
                EINSTELLUNGEN!$D$25,
                UPPER(H1165)))))),
      IF(ISNUMBER(H1165),
        EINSTELLUNGEN!$D$20&amp;H1165,
        UPPER(H1165)))),
  "")</f>
        <v/>
      </c>
      <c r="AQ1165" s="2" t="str">
        <f t="shared" si="631"/>
        <v/>
      </c>
      <c r="AR1165" s="2">
        <f t="shared" si="632"/>
        <v>0</v>
      </c>
      <c r="AS1165" s="145">
        <f t="shared" si="633"/>
        <v>0.33333333333333331</v>
      </c>
      <c r="AT1165" s="2">
        <f t="shared" si="634"/>
        <v>0</v>
      </c>
      <c r="AU1165" s="2">
        <f t="shared" si="635"/>
        <v>0</v>
      </c>
      <c r="AV1165" s="2">
        <f t="shared" si="636"/>
        <v>0</v>
      </c>
      <c r="AW1165" s="2">
        <f t="shared" si="637"/>
        <v>0</v>
      </c>
      <c r="AX1165" s="2">
        <f t="shared" si="618"/>
        <v>0</v>
      </c>
      <c r="AY1165" s="2">
        <f t="shared" si="638"/>
        <v>0</v>
      </c>
      <c r="AZ1165" s="145" t="e">
        <f t="shared" si="639"/>
        <v>#N/A</v>
      </c>
      <c r="BA1165" s="145" t="e">
        <f t="shared" si="640"/>
        <v>#N/A</v>
      </c>
      <c r="BB1165" s="145">
        <f t="shared" si="641"/>
        <v>2.083333333333337E-2</v>
      </c>
      <c r="BC1165" s="2">
        <f>IF(AM1165,
  IF(AND(AL1165=$J$31,_xlfn.DAYS(AH1165,DATE(AI1165,1,1))&lt;7),
    MAX(0,EINSTELLUNGEN!$D$12+1-WEEKDAY(DATE(EINSTELLUNGEN!$D$9,EINSTELLUNGEN!$D$10,1),2)),
    IF(AL1165=$J$33,
      MIN(EINSTELLUNGEN!$D$12,WEEKDAY(DATE(EINSTELLUNGEN!$D$9,12,31),2)),
      EINSTELLUNGEN!$D$12
  )) - SUMIF(AL$50:AL$2500,"="&amp;AL1165,AX$50:AX$2500),
  0)</f>
        <v>3</v>
      </c>
      <c r="BD1165" s="2">
        <f t="shared" si="642"/>
        <v>0.33333333333333331</v>
      </c>
      <c r="BE1165" s="2">
        <f t="shared" si="643"/>
        <v>0</v>
      </c>
    </row>
    <row r="1166" spans="1:57" ht="10.5" customHeight="1">
      <c r="A1166" s="1" t="str">
        <f t="shared" ca="1" si="619"/>
        <v/>
      </c>
      <c r="B1166" s="1" t="str">
        <f t="shared" ca="1" si="620"/>
        <v/>
      </c>
      <c r="C1166" s="1" t="str">
        <f t="shared" ca="1" si="621"/>
        <v/>
      </c>
      <c r="D1166" s="1" t="str">
        <f t="shared" ca="1" si="622"/>
        <v/>
      </c>
      <c r="F1166" s="10"/>
      <c r="G1166" s="136" t="str">
        <f t="shared" si="623"/>
        <v/>
      </c>
      <c r="H1166" s="27"/>
      <c r="I1166" s="28"/>
      <c r="J1166" s="28"/>
      <c r="K1166" s="29"/>
      <c r="L1166" s="136"/>
      <c r="M1166" s="136"/>
      <c r="N1166" s="136"/>
      <c r="O1166" s="26" t="str">
        <f t="shared" si="624"/>
        <v/>
      </c>
      <c r="P1166" s="218" t="str">
        <f t="shared" si="625"/>
        <v/>
      </c>
      <c r="Q1166" s="26" t="str">
        <f t="shared" si="626"/>
        <v/>
      </c>
      <c r="R1166" s="22"/>
      <c r="S1166" s="99"/>
      <c r="T1166" s="10"/>
      <c r="U1166" s="229" t="str">
        <f t="shared" si="627"/>
        <v/>
      </c>
      <c r="V1166" s="230"/>
      <c r="W1166" s="230"/>
      <c r="X1166" s="230"/>
      <c r="Y1166" s="230"/>
      <c r="Z1166" s="22" t="str">
        <f>""</f>
        <v/>
      </c>
      <c r="AB1166" s="23" t="str">
        <f t="shared" si="628"/>
        <v/>
      </c>
      <c r="AC1166" s="2" t="b">
        <f>COUNT(Q1166:Q$2500)&gt;0</f>
        <v>0</v>
      </c>
      <c r="AD1166" s="2" t="b">
        <f t="shared" si="611"/>
        <v>0</v>
      </c>
      <c r="AE1166" s="2" t="b">
        <f t="shared" si="612"/>
        <v>0</v>
      </c>
      <c r="AF1166" s="2" t="b">
        <f t="shared" si="613"/>
        <v>0</v>
      </c>
      <c r="AG1166" s="2" t="b">
        <f>OR(
  AND(AC1166,NOT(AC1167)),
  AND(AF1166,WEEKDAY(AH1165,2)=EINSTELLUNGEN!$D$12),
  AND(AF1166,AH1166=$J$35)
)</f>
        <v>0</v>
      </c>
      <c r="AH1166" s="2">
        <f>IF(AE1166,AH1165+IF(WEEKDAY(AH1165+1,2)&lt;=EINSTELLUNGEN!$D$12,1,$J$36),AH1165)</f>
        <v>42020</v>
      </c>
      <c r="AI1166" s="2">
        <f t="shared" si="614"/>
        <v>2019</v>
      </c>
      <c r="AJ1166" s="2">
        <f t="shared" si="615"/>
        <v>201901</v>
      </c>
      <c r="AK1166" s="2">
        <f t="shared" si="616"/>
        <v>201901</v>
      </c>
      <c r="AL1166" s="2">
        <f t="shared" si="644"/>
        <v>201903</v>
      </c>
      <c r="AM1166" s="2" t="b">
        <f t="shared" si="617"/>
        <v>1</v>
      </c>
      <c r="AN1166" s="4" t="e">
        <f t="shared" si="629"/>
        <v>#N/A</v>
      </c>
      <c r="AO1166" s="4" t="e">
        <f t="shared" si="630"/>
        <v>#N/A</v>
      </c>
      <c r="AP1166" s="2" t="str">
        <f>IF(AD1166,
  IF(ISBLANK(H1166),
    AP1165,
    IF(LEN(H1166)=1,
      IF(OR(UPPER(H1166)="A",UPPER(H1166)="I"),
        EINSTELLUNGEN!$D$21,
        IF(OR(UPPER(H1166)="B",UPPER(H1166)="M"),
          EINSTELLUNGEN!$D$22,
          IF(OR(UPPER(H1166)="C",UPPER(H1166)="S"),
            EINSTELLUNGEN!$D$23,
            IF(UPPER(H1166)="D",
              EINSTELLUNGEN!$D$24,
              IF(UPPER(H1166)="E",
                EINSTELLUNGEN!$D$25,
                UPPER(H1166)))))),
      IF(ISNUMBER(H1166),
        EINSTELLUNGEN!$D$20&amp;H1166,
        UPPER(H1166)))),
  "")</f>
        <v/>
      </c>
      <c r="AQ1166" s="2" t="str">
        <f t="shared" si="631"/>
        <v/>
      </c>
      <c r="AR1166" s="2">
        <f t="shared" si="632"/>
        <v>0</v>
      </c>
      <c r="AS1166" s="145">
        <f t="shared" si="633"/>
        <v>0.33333333333333331</v>
      </c>
      <c r="AT1166" s="2">
        <f t="shared" si="634"/>
        <v>0</v>
      </c>
      <c r="AU1166" s="2">
        <f t="shared" si="635"/>
        <v>0</v>
      </c>
      <c r="AV1166" s="2">
        <f t="shared" si="636"/>
        <v>0</v>
      </c>
      <c r="AW1166" s="2">
        <f t="shared" si="637"/>
        <v>0</v>
      </c>
      <c r="AX1166" s="2">
        <f t="shared" si="618"/>
        <v>0</v>
      </c>
      <c r="AY1166" s="2">
        <f t="shared" si="638"/>
        <v>0</v>
      </c>
      <c r="AZ1166" s="145" t="e">
        <f t="shared" si="639"/>
        <v>#N/A</v>
      </c>
      <c r="BA1166" s="145" t="e">
        <f t="shared" si="640"/>
        <v>#N/A</v>
      </c>
      <c r="BB1166" s="145">
        <f t="shared" si="641"/>
        <v>2.083333333333337E-2</v>
      </c>
      <c r="BC1166" s="2">
        <f>IF(AM1166,
  IF(AND(AL1166=$J$31,_xlfn.DAYS(AH1166,DATE(AI1166,1,1))&lt;7),
    MAX(0,EINSTELLUNGEN!$D$12+1-WEEKDAY(DATE(EINSTELLUNGEN!$D$9,EINSTELLUNGEN!$D$10,1),2)),
    IF(AL1166=$J$33,
      MIN(EINSTELLUNGEN!$D$12,WEEKDAY(DATE(EINSTELLUNGEN!$D$9,12,31),2)),
      EINSTELLUNGEN!$D$12
  )) - SUMIF(AL$50:AL$2500,"="&amp;AL1166,AX$50:AX$2500),
  0)</f>
        <v>3</v>
      </c>
      <c r="BD1166" s="2">
        <f t="shared" si="642"/>
        <v>0.33333333333333331</v>
      </c>
      <c r="BE1166" s="2">
        <f t="shared" si="643"/>
        <v>0</v>
      </c>
    </row>
    <row r="1167" spans="1:57" ht="10.5" customHeight="1">
      <c r="A1167" s="1" t="str">
        <f t="shared" ca="1" si="619"/>
        <v/>
      </c>
      <c r="B1167" s="1" t="str">
        <f t="shared" ca="1" si="620"/>
        <v/>
      </c>
      <c r="C1167" s="1" t="str">
        <f t="shared" ca="1" si="621"/>
        <v/>
      </c>
      <c r="D1167" s="1" t="str">
        <f t="shared" ca="1" si="622"/>
        <v/>
      </c>
      <c r="F1167" s="10"/>
      <c r="G1167" s="136" t="str">
        <f t="shared" si="623"/>
        <v/>
      </c>
      <c r="H1167" s="27"/>
      <c r="I1167" s="28"/>
      <c r="J1167" s="28"/>
      <c r="K1167" s="29"/>
      <c r="L1167" s="136"/>
      <c r="M1167" s="136"/>
      <c r="N1167" s="136"/>
      <c r="O1167" s="26" t="str">
        <f t="shared" si="624"/>
        <v/>
      </c>
      <c r="P1167" s="218" t="str">
        <f t="shared" si="625"/>
        <v/>
      </c>
      <c r="Q1167" s="26" t="str">
        <f t="shared" si="626"/>
        <v/>
      </c>
      <c r="R1167" s="22"/>
      <c r="S1167" s="99"/>
      <c r="T1167" s="10"/>
      <c r="U1167" s="229" t="str">
        <f t="shared" si="627"/>
        <v/>
      </c>
      <c r="V1167" s="230"/>
      <c r="W1167" s="230"/>
      <c r="X1167" s="230"/>
      <c r="Y1167" s="230"/>
      <c r="Z1167" s="22" t="str">
        <f>""</f>
        <v/>
      </c>
      <c r="AB1167" s="23" t="str">
        <f t="shared" si="628"/>
        <v/>
      </c>
      <c r="AC1167" s="2" t="b">
        <f>COUNT(Q1167:Q$2500)&gt;0</f>
        <v>0</v>
      </c>
      <c r="AD1167" s="2" t="b">
        <f t="shared" si="611"/>
        <v>0</v>
      </c>
      <c r="AE1167" s="2" t="b">
        <f t="shared" si="612"/>
        <v>0</v>
      </c>
      <c r="AF1167" s="2" t="b">
        <f t="shared" si="613"/>
        <v>0</v>
      </c>
      <c r="AG1167" s="2" t="b">
        <f>OR(
  AND(AC1167,NOT(AC1168)),
  AND(AF1167,WEEKDAY(AH1166,2)=EINSTELLUNGEN!$D$12),
  AND(AF1167,AH1167=$J$35)
)</f>
        <v>0</v>
      </c>
      <c r="AH1167" s="2">
        <f>IF(AE1167,AH1166+IF(WEEKDAY(AH1166+1,2)&lt;=EINSTELLUNGEN!$D$12,1,$J$36),AH1166)</f>
        <v>42020</v>
      </c>
      <c r="AI1167" s="2">
        <f t="shared" si="614"/>
        <v>2019</v>
      </c>
      <c r="AJ1167" s="2">
        <f t="shared" si="615"/>
        <v>201901</v>
      </c>
      <c r="AK1167" s="2">
        <f t="shared" si="616"/>
        <v>201901</v>
      </c>
      <c r="AL1167" s="2">
        <f t="shared" si="644"/>
        <v>201903</v>
      </c>
      <c r="AM1167" s="2" t="b">
        <f t="shared" si="617"/>
        <v>1</v>
      </c>
      <c r="AN1167" s="4" t="e">
        <f t="shared" si="629"/>
        <v>#N/A</v>
      </c>
      <c r="AO1167" s="4" t="e">
        <f t="shared" si="630"/>
        <v>#N/A</v>
      </c>
      <c r="AP1167" s="2" t="str">
        <f>IF(AD1167,
  IF(ISBLANK(H1167),
    AP1166,
    IF(LEN(H1167)=1,
      IF(OR(UPPER(H1167)="A",UPPER(H1167)="I"),
        EINSTELLUNGEN!$D$21,
        IF(OR(UPPER(H1167)="B",UPPER(H1167)="M"),
          EINSTELLUNGEN!$D$22,
          IF(OR(UPPER(H1167)="C",UPPER(H1167)="S"),
            EINSTELLUNGEN!$D$23,
            IF(UPPER(H1167)="D",
              EINSTELLUNGEN!$D$24,
              IF(UPPER(H1167)="E",
                EINSTELLUNGEN!$D$25,
                UPPER(H1167)))))),
      IF(ISNUMBER(H1167),
        EINSTELLUNGEN!$D$20&amp;H1167,
        UPPER(H1167)))),
  "")</f>
        <v/>
      </c>
      <c r="AQ1167" s="2" t="str">
        <f t="shared" si="631"/>
        <v/>
      </c>
      <c r="AR1167" s="2">
        <f t="shared" si="632"/>
        <v>0</v>
      </c>
      <c r="AS1167" s="145">
        <f t="shared" si="633"/>
        <v>0.33333333333333331</v>
      </c>
      <c r="AT1167" s="2">
        <f t="shared" si="634"/>
        <v>0</v>
      </c>
      <c r="AU1167" s="2">
        <f t="shared" si="635"/>
        <v>0</v>
      </c>
      <c r="AV1167" s="2">
        <f t="shared" si="636"/>
        <v>0</v>
      </c>
      <c r="AW1167" s="2">
        <f t="shared" si="637"/>
        <v>0</v>
      </c>
      <c r="AX1167" s="2">
        <f t="shared" si="618"/>
        <v>0</v>
      </c>
      <c r="AY1167" s="2">
        <f t="shared" si="638"/>
        <v>0</v>
      </c>
      <c r="AZ1167" s="145" t="e">
        <f t="shared" si="639"/>
        <v>#N/A</v>
      </c>
      <c r="BA1167" s="145" t="e">
        <f t="shared" si="640"/>
        <v>#N/A</v>
      </c>
      <c r="BB1167" s="145">
        <f t="shared" si="641"/>
        <v>2.083333333333337E-2</v>
      </c>
      <c r="BC1167" s="2">
        <f>IF(AM1167,
  IF(AND(AL1167=$J$31,_xlfn.DAYS(AH1167,DATE(AI1167,1,1))&lt;7),
    MAX(0,EINSTELLUNGEN!$D$12+1-WEEKDAY(DATE(EINSTELLUNGEN!$D$9,EINSTELLUNGEN!$D$10,1),2)),
    IF(AL1167=$J$33,
      MIN(EINSTELLUNGEN!$D$12,WEEKDAY(DATE(EINSTELLUNGEN!$D$9,12,31),2)),
      EINSTELLUNGEN!$D$12
  )) - SUMIF(AL$50:AL$2500,"="&amp;AL1167,AX$50:AX$2500),
  0)</f>
        <v>3</v>
      </c>
      <c r="BD1167" s="2">
        <f t="shared" si="642"/>
        <v>0.33333333333333331</v>
      </c>
      <c r="BE1167" s="2">
        <f t="shared" si="643"/>
        <v>0</v>
      </c>
    </row>
    <row r="1168" spans="1:57" ht="10.5" customHeight="1">
      <c r="A1168" s="1" t="str">
        <f t="shared" ca="1" si="619"/>
        <v/>
      </c>
      <c r="B1168" s="1" t="str">
        <f t="shared" ca="1" si="620"/>
        <v/>
      </c>
      <c r="C1168" s="1" t="str">
        <f t="shared" ca="1" si="621"/>
        <v/>
      </c>
      <c r="D1168" s="1" t="str">
        <f t="shared" ca="1" si="622"/>
        <v/>
      </c>
      <c r="F1168" s="10"/>
      <c r="G1168" s="136" t="str">
        <f t="shared" si="623"/>
        <v/>
      </c>
      <c r="H1168" s="27"/>
      <c r="I1168" s="28"/>
      <c r="J1168" s="28"/>
      <c r="K1168" s="29"/>
      <c r="L1168" s="136"/>
      <c r="M1168" s="136"/>
      <c r="N1168" s="136"/>
      <c r="O1168" s="26" t="str">
        <f t="shared" si="624"/>
        <v/>
      </c>
      <c r="P1168" s="218" t="str">
        <f t="shared" si="625"/>
        <v/>
      </c>
      <c r="Q1168" s="26" t="str">
        <f t="shared" si="626"/>
        <v/>
      </c>
      <c r="R1168" s="22"/>
      <c r="S1168" s="99"/>
      <c r="T1168" s="10"/>
      <c r="U1168" s="229" t="str">
        <f t="shared" si="627"/>
        <v/>
      </c>
      <c r="V1168" s="230"/>
      <c r="W1168" s="230"/>
      <c r="X1168" s="230"/>
      <c r="Y1168" s="230"/>
      <c r="Z1168" s="22" t="str">
        <f>""</f>
        <v/>
      </c>
      <c r="AB1168" s="23" t="str">
        <f t="shared" si="628"/>
        <v/>
      </c>
      <c r="AC1168" s="2" t="b">
        <f>COUNT(Q1168:Q$2500)&gt;0</f>
        <v>0</v>
      </c>
      <c r="AD1168" s="2" t="b">
        <f t="shared" si="611"/>
        <v>0</v>
      </c>
      <c r="AE1168" s="2" t="b">
        <f t="shared" si="612"/>
        <v>0</v>
      </c>
      <c r="AF1168" s="2" t="b">
        <f t="shared" si="613"/>
        <v>0</v>
      </c>
      <c r="AG1168" s="2" t="b">
        <f>OR(
  AND(AC1168,NOT(AC1169)),
  AND(AF1168,WEEKDAY(AH1167,2)=EINSTELLUNGEN!$D$12),
  AND(AF1168,AH1168=$J$35)
)</f>
        <v>0</v>
      </c>
      <c r="AH1168" s="2">
        <f>IF(AE1168,AH1167+IF(WEEKDAY(AH1167+1,2)&lt;=EINSTELLUNGEN!$D$12,1,$J$36),AH1167)</f>
        <v>42020</v>
      </c>
      <c r="AI1168" s="2">
        <f t="shared" si="614"/>
        <v>2019</v>
      </c>
      <c r="AJ1168" s="2">
        <f t="shared" si="615"/>
        <v>201901</v>
      </c>
      <c r="AK1168" s="2">
        <f t="shared" si="616"/>
        <v>201901</v>
      </c>
      <c r="AL1168" s="2">
        <f t="shared" si="644"/>
        <v>201903</v>
      </c>
      <c r="AM1168" s="2" t="b">
        <f t="shared" si="617"/>
        <v>1</v>
      </c>
      <c r="AN1168" s="4" t="e">
        <f t="shared" si="629"/>
        <v>#N/A</v>
      </c>
      <c r="AO1168" s="4" t="e">
        <f t="shared" si="630"/>
        <v>#N/A</v>
      </c>
      <c r="AP1168" s="2" t="str">
        <f>IF(AD1168,
  IF(ISBLANK(H1168),
    AP1167,
    IF(LEN(H1168)=1,
      IF(OR(UPPER(H1168)="A",UPPER(H1168)="I"),
        EINSTELLUNGEN!$D$21,
        IF(OR(UPPER(H1168)="B",UPPER(H1168)="M"),
          EINSTELLUNGEN!$D$22,
          IF(OR(UPPER(H1168)="C",UPPER(H1168)="S"),
            EINSTELLUNGEN!$D$23,
            IF(UPPER(H1168)="D",
              EINSTELLUNGEN!$D$24,
              IF(UPPER(H1168)="E",
                EINSTELLUNGEN!$D$25,
                UPPER(H1168)))))),
      IF(ISNUMBER(H1168),
        EINSTELLUNGEN!$D$20&amp;H1168,
        UPPER(H1168)))),
  "")</f>
        <v/>
      </c>
      <c r="AQ1168" s="2" t="str">
        <f t="shared" si="631"/>
        <v/>
      </c>
      <c r="AR1168" s="2">
        <f t="shared" si="632"/>
        <v>0</v>
      </c>
      <c r="AS1168" s="145">
        <f t="shared" si="633"/>
        <v>0.33333333333333331</v>
      </c>
      <c r="AT1168" s="2">
        <f t="shared" si="634"/>
        <v>0</v>
      </c>
      <c r="AU1168" s="2">
        <f t="shared" si="635"/>
        <v>0</v>
      </c>
      <c r="AV1168" s="2">
        <f t="shared" si="636"/>
        <v>0</v>
      </c>
      <c r="AW1168" s="2">
        <f t="shared" si="637"/>
        <v>0</v>
      </c>
      <c r="AX1168" s="2">
        <f t="shared" si="618"/>
        <v>0</v>
      </c>
      <c r="AY1168" s="2">
        <f t="shared" si="638"/>
        <v>0</v>
      </c>
      <c r="AZ1168" s="145" t="e">
        <f t="shared" si="639"/>
        <v>#N/A</v>
      </c>
      <c r="BA1168" s="145" t="e">
        <f t="shared" si="640"/>
        <v>#N/A</v>
      </c>
      <c r="BB1168" s="145">
        <f t="shared" si="641"/>
        <v>2.083333333333337E-2</v>
      </c>
      <c r="BC1168" s="2">
        <f>IF(AM1168,
  IF(AND(AL1168=$J$31,_xlfn.DAYS(AH1168,DATE(AI1168,1,1))&lt;7),
    MAX(0,EINSTELLUNGEN!$D$12+1-WEEKDAY(DATE(EINSTELLUNGEN!$D$9,EINSTELLUNGEN!$D$10,1),2)),
    IF(AL1168=$J$33,
      MIN(EINSTELLUNGEN!$D$12,WEEKDAY(DATE(EINSTELLUNGEN!$D$9,12,31),2)),
      EINSTELLUNGEN!$D$12
  )) - SUMIF(AL$50:AL$2500,"="&amp;AL1168,AX$50:AX$2500),
  0)</f>
        <v>3</v>
      </c>
      <c r="BD1168" s="2">
        <f t="shared" si="642"/>
        <v>0.33333333333333331</v>
      </c>
      <c r="BE1168" s="2">
        <f t="shared" si="643"/>
        <v>0</v>
      </c>
    </row>
    <row r="1169" spans="1:57" ht="10.5" customHeight="1">
      <c r="A1169" s="1" t="str">
        <f t="shared" ca="1" si="619"/>
        <v/>
      </c>
      <c r="B1169" s="1" t="str">
        <f t="shared" ca="1" si="620"/>
        <v/>
      </c>
      <c r="C1169" s="1" t="str">
        <f t="shared" ca="1" si="621"/>
        <v/>
      </c>
      <c r="D1169" s="1" t="str">
        <f t="shared" ca="1" si="622"/>
        <v/>
      </c>
      <c r="F1169" s="10"/>
      <c r="G1169" s="136" t="str">
        <f t="shared" si="623"/>
        <v/>
      </c>
      <c r="H1169" s="27"/>
      <c r="I1169" s="28"/>
      <c r="J1169" s="28"/>
      <c r="K1169" s="29"/>
      <c r="L1169" s="136"/>
      <c r="M1169" s="136"/>
      <c r="N1169" s="136"/>
      <c r="O1169" s="26" t="str">
        <f t="shared" si="624"/>
        <v/>
      </c>
      <c r="P1169" s="218" t="str">
        <f t="shared" si="625"/>
        <v/>
      </c>
      <c r="Q1169" s="26" t="str">
        <f t="shared" si="626"/>
        <v/>
      </c>
      <c r="R1169" s="22"/>
      <c r="S1169" s="99"/>
      <c r="T1169" s="10"/>
      <c r="U1169" s="229" t="str">
        <f t="shared" si="627"/>
        <v/>
      </c>
      <c r="V1169" s="230"/>
      <c r="W1169" s="230"/>
      <c r="X1169" s="230"/>
      <c r="Y1169" s="230"/>
      <c r="Z1169" s="22" t="str">
        <f>""</f>
        <v/>
      </c>
      <c r="AB1169" s="23" t="str">
        <f t="shared" si="628"/>
        <v/>
      </c>
      <c r="AC1169" s="2" t="b">
        <f>COUNT(Q1169:Q$2500)&gt;0</f>
        <v>0</v>
      </c>
      <c r="AD1169" s="2" t="b">
        <f t="shared" si="611"/>
        <v>0</v>
      </c>
      <c r="AE1169" s="2" t="b">
        <f t="shared" si="612"/>
        <v>0</v>
      </c>
      <c r="AF1169" s="2" t="b">
        <f t="shared" si="613"/>
        <v>0</v>
      </c>
      <c r="AG1169" s="2" t="b">
        <f>OR(
  AND(AC1169,NOT(AC1170)),
  AND(AF1169,WEEKDAY(AH1168,2)=EINSTELLUNGEN!$D$12),
  AND(AF1169,AH1169=$J$35)
)</f>
        <v>0</v>
      </c>
      <c r="AH1169" s="2">
        <f>IF(AE1169,AH1168+IF(WEEKDAY(AH1168+1,2)&lt;=EINSTELLUNGEN!$D$12,1,$J$36),AH1168)</f>
        <v>42020</v>
      </c>
      <c r="AI1169" s="2">
        <f t="shared" si="614"/>
        <v>2019</v>
      </c>
      <c r="AJ1169" s="2">
        <f t="shared" si="615"/>
        <v>201901</v>
      </c>
      <c r="AK1169" s="2">
        <f t="shared" si="616"/>
        <v>201901</v>
      </c>
      <c r="AL1169" s="2">
        <f t="shared" si="644"/>
        <v>201903</v>
      </c>
      <c r="AM1169" s="2" t="b">
        <f t="shared" si="617"/>
        <v>1</v>
      </c>
      <c r="AN1169" s="4" t="e">
        <f t="shared" si="629"/>
        <v>#N/A</v>
      </c>
      <c r="AO1169" s="4" t="e">
        <f t="shared" si="630"/>
        <v>#N/A</v>
      </c>
      <c r="AP1169" s="2" t="str">
        <f>IF(AD1169,
  IF(ISBLANK(H1169),
    AP1168,
    IF(LEN(H1169)=1,
      IF(OR(UPPER(H1169)="A",UPPER(H1169)="I"),
        EINSTELLUNGEN!$D$21,
        IF(OR(UPPER(H1169)="B",UPPER(H1169)="M"),
          EINSTELLUNGEN!$D$22,
          IF(OR(UPPER(H1169)="C",UPPER(H1169)="S"),
            EINSTELLUNGEN!$D$23,
            IF(UPPER(H1169)="D",
              EINSTELLUNGEN!$D$24,
              IF(UPPER(H1169)="E",
                EINSTELLUNGEN!$D$25,
                UPPER(H1169)))))),
      IF(ISNUMBER(H1169),
        EINSTELLUNGEN!$D$20&amp;H1169,
        UPPER(H1169)))),
  "")</f>
        <v/>
      </c>
      <c r="AQ1169" s="2" t="str">
        <f t="shared" si="631"/>
        <v/>
      </c>
      <c r="AR1169" s="2">
        <f t="shared" si="632"/>
        <v>0</v>
      </c>
      <c r="AS1169" s="145">
        <f t="shared" si="633"/>
        <v>0.33333333333333331</v>
      </c>
      <c r="AT1169" s="2">
        <f t="shared" si="634"/>
        <v>0</v>
      </c>
      <c r="AU1169" s="2">
        <f t="shared" si="635"/>
        <v>0</v>
      </c>
      <c r="AV1169" s="2">
        <f t="shared" si="636"/>
        <v>0</v>
      </c>
      <c r="AW1169" s="2">
        <f t="shared" si="637"/>
        <v>0</v>
      </c>
      <c r="AX1169" s="2">
        <f t="shared" si="618"/>
        <v>0</v>
      </c>
      <c r="AY1169" s="2">
        <f t="shared" si="638"/>
        <v>0</v>
      </c>
      <c r="AZ1169" s="145" t="e">
        <f t="shared" si="639"/>
        <v>#N/A</v>
      </c>
      <c r="BA1169" s="145" t="e">
        <f t="shared" si="640"/>
        <v>#N/A</v>
      </c>
      <c r="BB1169" s="145">
        <f t="shared" si="641"/>
        <v>2.083333333333337E-2</v>
      </c>
      <c r="BC1169" s="2">
        <f>IF(AM1169,
  IF(AND(AL1169=$J$31,_xlfn.DAYS(AH1169,DATE(AI1169,1,1))&lt;7),
    MAX(0,EINSTELLUNGEN!$D$12+1-WEEKDAY(DATE(EINSTELLUNGEN!$D$9,EINSTELLUNGEN!$D$10,1),2)),
    IF(AL1169=$J$33,
      MIN(EINSTELLUNGEN!$D$12,WEEKDAY(DATE(EINSTELLUNGEN!$D$9,12,31),2)),
      EINSTELLUNGEN!$D$12
  )) - SUMIF(AL$50:AL$2500,"="&amp;AL1169,AX$50:AX$2500),
  0)</f>
        <v>3</v>
      </c>
      <c r="BD1169" s="2">
        <f t="shared" si="642"/>
        <v>0.33333333333333331</v>
      </c>
      <c r="BE1169" s="2">
        <f t="shared" si="643"/>
        <v>0</v>
      </c>
    </row>
    <row r="1170" spans="1:57" ht="10.5" customHeight="1">
      <c r="A1170" s="1" t="str">
        <f t="shared" ca="1" si="619"/>
        <v/>
      </c>
      <c r="B1170" s="1" t="str">
        <f t="shared" ca="1" si="620"/>
        <v/>
      </c>
      <c r="C1170" s="1" t="str">
        <f t="shared" ca="1" si="621"/>
        <v/>
      </c>
      <c r="D1170" s="1" t="str">
        <f t="shared" ca="1" si="622"/>
        <v/>
      </c>
      <c r="F1170" s="10"/>
      <c r="G1170" s="136" t="str">
        <f t="shared" si="623"/>
        <v/>
      </c>
      <c r="H1170" s="27"/>
      <c r="I1170" s="28"/>
      <c r="J1170" s="28"/>
      <c r="K1170" s="29"/>
      <c r="L1170" s="136"/>
      <c r="M1170" s="136"/>
      <c r="N1170" s="136"/>
      <c r="O1170" s="26" t="str">
        <f t="shared" si="624"/>
        <v/>
      </c>
      <c r="P1170" s="218" t="str">
        <f t="shared" si="625"/>
        <v/>
      </c>
      <c r="Q1170" s="26" t="str">
        <f t="shared" si="626"/>
        <v/>
      </c>
      <c r="R1170" s="22"/>
      <c r="S1170" s="99"/>
      <c r="T1170" s="10"/>
      <c r="U1170" s="229" t="str">
        <f t="shared" si="627"/>
        <v/>
      </c>
      <c r="V1170" s="230"/>
      <c r="W1170" s="230"/>
      <c r="X1170" s="230"/>
      <c r="Y1170" s="230"/>
      <c r="Z1170" s="22" t="str">
        <f>""</f>
        <v/>
      </c>
      <c r="AB1170" s="23" t="str">
        <f t="shared" si="628"/>
        <v/>
      </c>
      <c r="AC1170" s="2" t="b">
        <f>COUNT(Q1170:Q$2500)&gt;0</f>
        <v>0</v>
      </c>
      <c r="AD1170" s="2" t="b">
        <f t="shared" si="611"/>
        <v>0</v>
      </c>
      <c r="AE1170" s="2" t="b">
        <f t="shared" si="612"/>
        <v>0</v>
      </c>
      <c r="AF1170" s="2" t="b">
        <f t="shared" si="613"/>
        <v>0</v>
      </c>
      <c r="AG1170" s="2" t="b">
        <f>OR(
  AND(AC1170,NOT(AC1171)),
  AND(AF1170,WEEKDAY(AH1169,2)=EINSTELLUNGEN!$D$12),
  AND(AF1170,AH1170=$J$35)
)</f>
        <v>0</v>
      </c>
      <c r="AH1170" s="2">
        <f>IF(AE1170,AH1169+IF(WEEKDAY(AH1169+1,2)&lt;=EINSTELLUNGEN!$D$12,1,$J$36),AH1169)</f>
        <v>42020</v>
      </c>
      <c r="AI1170" s="2">
        <f t="shared" si="614"/>
        <v>2019</v>
      </c>
      <c r="AJ1170" s="2">
        <f t="shared" si="615"/>
        <v>201901</v>
      </c>
      <c r="AK1170" s="2">
        <f t="shared" si="616"/>
        <v>201901</v>
      </c>
      <c r="AL1170" s="2">
        <f t="shared" si="644"/>
        <v>201903</v>
      </c>
      <c r="AM1170" s="2" t="b">
        <f t="shared" si="617"/>
        <v>1</v>
      </c>
      <c r="AN1170" s="4" t="e">
        <f t="shared" si="629"/>
        <v>#N/A</v>
      </c>
      <c r="AO1170" s="4" t="e">
        <f t="shared" si="630"/>
        <v>#N/A</v>
      </c>
      <c r="AP1170" s="2" t="str">
        <f>IF(AD1170,
  IF(ISBLANK(H1170),
    AP1169,
    IF(LEN(H1170)=1,
      IF(OR(UPPER(H1170)="A",UPPER(H1170)="I"),
        EINSTELLUNGEN!$D$21,
        IF(OR(UPPER(H1170)="B",UPPER(H1170)="M"),
          EINSTELLUNGEN!$D$22,
          IF(OR(UPPER(H1170)="C",UPPER(H1170)="S"),
            EINSTELLUNGEN!$D$23,
            IF(UPPER(H1170)="D",
              EINSTELLUNGEN!$D$24,
              IF(UPPER(H1170)="E",
                EINSTELLUNGEN!$D$25,
                UPPER(H1170)))))),
      IF(ISNUMBER(H1170),
        EINSTELLUNGEN!$D$20&amp;H1170,
        UPPER(H1170)))),
  "")</f>
        <v/>
      </c>
      <c r="AQ1170" s="2" t="str">
        <f t="shared" si="631"/>
        <v/>
      </c>
      <c r="AR1170" s="2">
        <f t="shared" si="632"/>
        <v>0</v>
      </c>
      <c r="AS1170" s="145">
        <f t="shared" si="633"/>
        <v>0.33333333333333331</v>
      </c>
      <c r="AT1170" s="2">
        <f t="shared" si="634"/>
        <v>0</v>
      </c>
      <c r="AU1170" s="2">
        <f t="shared" si="635"/>
        <v>0</v>
      </c>
      <c r="AV1170" s="2">
        <f t="shared" si="636"/>
        <v>0</v>
      </c>
      <c r="AW1170" s="2">
        <f t="shared" si="637"/>
        <v>0</v>
      </c>
      <c r="AX1170" s="2">
        <f t="shared" si="618"/>
        <v>0</v>
      </c>
      <c r="AY1170" s="2">
        <f t="shared" si="638"/>
        <v>0</v>
      </c>
      <c r="AZ1170" s="145" t="e">
        <f t="shared" si="639"/>
        <v>#N/A</v>
      </c>
      <c r="BA1170" s="145" t="e">
        <f t="shared" si="640"/>
        <v>#N/A</v>
      </c>
      <c r="BB1170" s="145">
        <f t="shared" si="641"/>
        <v>2.083333333333337E-2</v>
      </c>
      <c r="BC1170" s="2">
        <f>IF(AM1170,
  IF(AND(AL1170=$J$31,_xlfn.DAYS(AH1170,DATE(AI1170,1,1))&lt;7),
    MAX(0,EINSTELLUNGEN!$D$12+1-WEEKDAY(DATE(EINSTELLUNGEN!$D$9,EINSTELLUNGEN!$D$10,1),2)),
    IF(AL1170=$J$33,
      MIN(EINSTELLUNGEN!$D$12,WEEKDAY(DATE(EINSTELLUNGEN!$D$9,12,31),2)),
      EINSTELLUNGEN!$D$12
  )) - SUMIF(AL$50:AL$2500,"="&amp;AL1170,AX$50:AX$2500),
  0)</f>
        <v>3</v>
      </c>
      <c r="BD1170" s="2">
        <f t="shared" si="642"/>
        <v>0.33333333333333331</v>
      </c>
      <c r="BE1170" s="2">
        <f t="shared" si="643"/>
        <v>0</v>
      </c>
    </row>
    <row r="1171" spans="1:57" ht="10.5" customHeight="1">
      <c r="A1171" s="1" t="str">
        <f t="shared" ca="1" si="619"/>
        <v/>
      </c>
      <c r="B1171" s="1" t="str">
        <f t="shared" ca="1" si="620"/>
        <v/>
      </c>
      <c r="C1171" s="1" t="str">
        <f t="shared" ca="1" si="621"/>
        <v/>
      </c>
      <c r="D1171" s="1" t="str">
        <f t="shared" ca="1" si="622"/>
        <v/>
      </c>
      <c r="F1171" s="10"/>
      <c r="G1171" s="136" t="str">
        <f t="shared" si="623"/>
        <v/>
      </c>
      <c r="H1171" s="27"/>
      <c r="I1171" s="28"/>
      <c r="J1171" s="28"/>
      <c r="K1171" s="29"/>
      <c r="L1171" s="136"/>
      <c r="M1171" s="136"/>
      <c r="N1171" s="136"/>
      <c r="O1171" s="26" t="str">
        <f t="shared" si="624"/>
        <v/>
      </c>
      <c r="P1171" s="218" t="str">
        <f t="shared" si="625"/>
        <v/>
      </c>
      <c r="Q1171" s="26" t="str">
        <f t="shared" si="626"/>
        <v/>
      </c>
      <c r="R1171" s="22"/>
      <c r="S1171" s="99"/>
      <c r="T1171" s="10"/>
      <c r="U1171" s="229" t="str">
        <f t="shared" si="627"/>
        <v/>
      </c>
      <c r="V1171" s="230"/>
      <c r="W1171" s="230"/>
      <c r="X1171" s="230"/>
      <c r="Y1171" s="230"/>
      <c r="Z1171" s="22" t="str">
        <f>""</f>
        <v/>
      </c>
      <c r="AB1171" s="23" t="str">
        <f t="shared" si="628"/>
        <v/>
      </c>
      <c r="AC1171" s="2" t="b">
        <f>COUNT(Q1171:Q$2500)&gt;0</f>
        <v>0</v>
      </c>
      <c r="AD1171" s="2" t="b">
        <f t="shared" si="611"/>
        <v>0</v>
      </c>
      <c r="AE1171" s="2" t="b">
        <f t="shared" si="612"/>
        <v>0</v>
      </c>
      <c r="AF1171" s="2" t="b">
        <f t="shared" si="613"/>
        <v>0</v>
      </c>
      <c r="AG1171" s="2" t="b">
        <f>OR(
  AND(AC1171,NOT(AC1172)),
  AND(AF1171,WEEKDAY(AH1170,2)=EINSTELLUNGEN!$D$12),
  AND(AF1171,AH1171=$J$35)
)</f>
        <v>0</v>
      </c>
      <c r="AH1171" s="2">
        <f>IF(AE1171,AH1170+IF(WEEKDAY(AH1170+1,2)&lt;=EINSTELLUNGEN!$D$12,1,$J$36),AH1170)</f>
        <v>42020</v>
      </c>
      <c r="AI1171" s="2">
        <f t="shared" si="614"/>
        <v>2019</v>
      </c>
      <c r="AJ1171" s="2">
        <f t="shared" si="615"/>
        <v>201901</v>
      </c>
      <c r="AK1171" s="2">
        <f t="shared" si="616"/>
        <v>201901</v>
      </c>
      <c r="AL1171" s="2">
        <f t="shared" si="644"/>
        <v>201903</v>
      </c>
      <c r="AM1171" s="2" t="b">
        <f t="shared" si="617"/>
        <v>1</v>
      </c>
      <c r="AN1171" s="4" t="e">
        <f t="shared" si="629"/>
        <v>#N/A</v>
      </c>
      <c r="AO1171" s="4" t="e">
        <f t="shared" si="630"/>
        <v>#N/A</v>
      </c>
      <c r="AP1171" s="2" t="str">
        <f>IF(AD1171,
  IF(ISBLANK(H1171),
    AP1170,
    IF(LEN(H1171)=1,
      IF(OR(UPPER(H1171)="A",UPPER(H1171)="I"),
        EINSTELLUNGEN!$D$21,
        IF(OR(UPPER(H1171)="B",UPPER(H1171)="M"),
          EINSTELLUNGEN!$D$22,
          IF(OR(UPPER(H1171)="C",UPPER(H1171)="S"),
            EINSTELLUNGEN!$D$23,
            IF(UPPER(H1171)="D",
              EINSTELLUNGEN!$D$24,
              IF(UPPER(H1171)="E",
                EINSTELLUNGEN!$D$25,
                UPPER(H1171)))))),
      IF(ISNUMBER(H1171),
        EINSTELLUNGEN!$D$20&amp;H1171,
        UPPER(H1171)))),
  "")</f>
        <v/>
      </c>
      <c r="AQ1171" s="2" t="str">
        <f t="shared" si="631"/>
        <v/>
      </c>
      <c r="AR1171" s="2">
        <f t="shared" si="632"/>
        <v>0</v>
      </c>
      <c r="AS1171" s="145">
        <f t="shared" si="633"/>
        <v>0.33333333333333331</v>
      </c>
      <c r="AT1171" s="2">
        <f t="shared" si="634"/>
        <v>0</v>
      </c>
      <c r="AU1171" s="2">
        <f t="shared" si="635"/>
        <v>0</v>
      </c>
      <c r="AV1171" s="2">
        <f t="shared" si="636"/>
        <v>0</v>
      </c>
      <c r="AW1171" s="2">
        <f t="shared" si="637"/>
        <v>0</v>
      </c>
      <c r="AX1171" s="2">
        <f t="shared" si="618"/>
        <v>0</v>
      </c>
      <c r="AY1171" s="2">
        <f t="shared" si="638"/>
        <v>0</v>
      </c>
      <c r="AZ1171" s="145" t="e">
        <f t="shared" si="639"/>
        <v>#N/A</v>
      </c>
      <c r="BA1171" s="145" t="e">
        <f t="shared" si="640"/>
        <v>#N/A</v>
      </c>
      <c r="BB1171" s="145">
        <f t="shared" si="641"/>
        <v>2.083333333333337E-2</v>
      </c>
      <c r="BC1171" s="2">
        <f>IF(AM1171,
  IF(AND(AL1171=$J$31,_xlfn.DAYS(AH1171,DATE(AI1171,1,1))&lt;7),
    MAX(0,EINSTELLUNGEN!$D$12+1-WEEKDAY(DATE(EINSTELLUNGEN!$D$9,EINSTELLUNGEN!$D$10,1),2)),
    IF(AL1171=$J$33,
      MIN(EINSTELLUNGEN!$D$12,WEEKDAY(DATE(EINSTELLUNGEN!$D$9,12,31),2)),
      EINSTELLUNGEN!$D$12
  )) - SUMIF(AL$50:AL$2500,"="&amp;AL1171,AX$50:AX$2500),
  0)</f>
        <v>3</v>
      </c>
      <c r="BD1171" s="2">
        <f t="shared" si="642"/>
        <v>0.33333333333333331</v>
      </c>
      <c r="BE1171" s="2">
        <f t="shared" si="643"/>
        <v>0</v>
      </c>
    </row>
    <row r="1172" spans="1:57" ht="10.5" customHeight="1">
      <c r="A1172" s="1" t="str">
        <f t="shared" ca="1" si="619"/>
        <v/>
      </c>
      <c r="B1172" s="1" t="str">
        <f t="shared" ca="1" si="620"/>
        <v/>
      </c>
      <c r="C1172" s="1" t="str">
        <f t="shared" ca="1" si="621"/>
        <v/>
      </c>
      <c r="D1172" s="1" t="str">
        <f t="shared" ca="1" si="622"/>
        <v/>
      </c>
      <c r="F1172" s="10"/>
      <c r="G1172" s="136" t="str">
        <f t="shared" si="623"/>
        <v/>
      </c>
      <c r="H1172" s="27"/>
      <c r="I1172" s="28"/>
      <c r="J1172" s="28"/>
      <c r="K1172" s="29"/>
      <c r="L1172" s="136"/>
      <c r="M1172" s="136"/>
      <c r="N1172" s="136"/>
      <c r="O1172" s="26" t="str">
        <f t="shared" si="624"/>
        <v/>
      </c>
      <c r="P1172" s="218" t="str">
        <f t="shared" si="625"/>
        <v/>
      </c>
      <c r="Q1172" s="26" t="str">
        <f t="shared" si="626"/>
        <v/>
      </c>
      <c r="R1172" s="22"/>
      <c r="S1172" s="99"/>
      <c r="T1172" s="10"/>
      <c r="U1172" s="229" t="str">
        <f t="shared" si="627"/>
        <v/>
      </c>
      <c r="V1172" s="230"/>
      <c r="W1172" s="230"/>
      <c r="X1172" s="230"/>
      <c r="Y1172" s="230"/>
      <c r="Z1172" s="22" t="str">
        <f>""</f>
        <v/>
      </c>
      <c r="AB1172" s="23" t="str">
        <f t="shared" si="628"/>
        <v/>
      </c>
      <c r="AC1172" s="2" t="b">
        <f>COUNT(Q1172:Q$2500)&gt;0</f>
        <v>0</v>
      </c>
      <c r="AD1172" s="2" t="b">
        <f t="shared" si="611"/>
        <v>0</v>
      </c>
      <c r="AE1172" s="2" t="b">
        <f t="shared" si="612"/>
        <v>0</v>
      </c>
      <c r="AF1172" s="2" t="b">
        <f t="shared" si="613"/>
        <v>0</v>
      </c>
      <c r="AG1172" s="2" t="b">
        <f>OR(
  AND(AC1172,NOT(AC1173)),
  AND(AF1172,WEEKDAY(AH1171,2)=EINSTELLUNGEN!$D$12),
  AND(AF1172,AH1172=$J$35)
)</f>
        <v>0</v>
      </c>
      <c r="AH1172" s="2">
        <f>IF(AE1172,AH1171+IF(WEEKDAY(AH1171+1,2)&lt;=EINSTELLUNGEN!$D$12,1,$J$36),AH1171)</f>
        <v>42020</v>
      </c>
      <c r="AI1172" s="2">
        <f t="shared" si="614"/>
        <v>2019</v>
      </c>
      <c r="AJ1172" s="2">
        <f t="shared" si="615"/>
        <v>201901</v>
      </c>
      <c r="AK1172" s="2">
        <f t="shared" si="616"/>
        <v>201901</v>
      </c>
      <c r="AL1172" s="2">
        <f t="shared" si="644"/>
        <v>201903</v>
      </c>
      <c r="AM1172" s="2" t="b">
        <f t="shared" si="617"/>
        <v>1</v>
      </c>
      <c r="AN1172" s="4" t="e">
        <f t="shared" si="629"/>
        <v>#N/A</v>
      </c>
      <c r="AO1172" s="4" t="e">
        <f t="shared" si="630"/>
        <v>#N/A</v>
      </c>
      <c r="AP1172" s="2" t="str">
        <f>IF(AD1172,
  IF(ISBLANK(H1172),
    AP1171,
    IF(LEN(H1172)=1,
      IF(OR(UPPER(H1172)="A",UPPER(H1172)="I"),
        EINSTELLUNGEN!$D$21,
        IF(OR(UPPER(H1172)="B",UPPER(H1172)="M"),
          EINSTELLUNGEN!$D$22,
          IF(OR(UPPER(H1172)="C",UPPER(H1172)="S"),
            EINSTELLUNGEN!$D$23,
            IF(UPPER(H1172)="D",
              EINSTELLUNGEN!$D$24,
              IF(UPPER(H1172)="E",
                EINSTELLUNGEN!$D$25,
                UPPER(H1172)))))),
      IF(ISNUMBER(H1172),
        EINSTELLUNGEN!$D$20&amp;H1172,
        UPPER(H1172)))),
  "")</f>
        <v/>
      </c>
      <c r="AQ1172" s="2" t="str">
        <f t="shared" si="631"/>
        <v/>
      </c>
      <c r="AR1172" s="2">
        <f t="shared" si="632"/>
        <v>0</v>
      </c>
      <c r="AS1172" s="145">
        <f t="shared" si="633"/>
        <v>0.33333333333333331</v>
      </c>
      <c r="AT1172" s="2">
        <f t="shared" si="634"/>
        <v>0</v>
      </c>
      <c r="AU1172" s="2">
        <f t="shared" si="635"/>
        <v>0</v>
      </c>
      <c r="AV1172" s="2">
        <f t="shared" si="636"/>
        <v>0</v>
      </c>
      <c r="AW1172" s="2">
        <f t="shared" si="637"/>
        <v>0</v>
      </c>
      <c r="AX1172" s="2">
        <f t="shared" si="618"/>
        <v>0</v>
      </c>
      <c r="AY1172" s="2">
        <f t="shared" si="638"/>
        <v>0</v>
      </c>
      <c r="AZ1172" s="145" t="e">
        <f t="shared" si="639"/>
        <v>#N/A</v>
      </c>
      <c r="BA1172" s="145" t="e">
        <f t="shared" si="640"/>
        <v>#N/A</v>
      </c>
      <c r="BB1172" s="145">
        <f t="shared" si="641"/>
        <v>2.083333333333337E-2</v>
      </c>
      <c r="BC1172" s="2">
        <f>IF(AM1172,
  IF(AND(AL1172=$J$31,_xlfn.DAYS(AH1172,DATE(AI1172,1,1))&lt;7),
    MAX(0,EINSTELLUNGEN!$D$12+1-WEEKDAY(DATE(EINSTELLUNGEN!$D$9,EINSTELLUNGEN!$D$10,1),2)),
    IF(AL1172=$J$33,
      MIN(EINSTELLUNGEN!$D$12,WEEKDAY(DATE(EINSTELLUNGEN!$D$9,12,31),2)),
      EINSTELLUNGEN!$D$12
  )) - SUMIF(AL$50:AL$2500,"="&amp;AL1172,AX$50:AX$2500),
  0)</f>
        <v>3</v>
      </c>
      <c r="BD1172" s="2">
        <f t="shared" si="642"/>
        <v>0.33333333333333331</v>
      </c>
      <c r="BE1172" s="2">
        <f t="shared" si="643"/>
        <v>0</v>
      </c>
    </row>
    <row r="1173" spans="1:57" ht="10.5" customHeight="1">
      <c r="A1173" s="1" t="str">
        <f t="shared" ca="1" si="619"/>
        <v/>
      </c>
      <c r="B1173" s="1" t="str">
        <f t="shared" ca="1" si="620"/>
        <v/>
      </c>
      <c r="C1173" s="1" t="str">
        <f t="shared" ca="1" si="621"/>
        <v/>
      </c>
      <c r="D1173" s="1" t="str">
        <f t="shared" ca="1" si="622"/>
        <v/>
      </c>
      <c r="F1173" s="10"/>
      <c r="G1173" s="136" t="str">
        <f t="shared" si="623"/>
        <v/>
      </c>
      <c r="H1173" s="27"/>
      <c r="I1173" s="28"/>
      <c r="J1173" s="28"/>
      <c r="K1173" s="29"/>
      <c r="L1173" s="136"/>
      <c r="M1173" s="136"/>
      <c r="N1173" s="136"/>
      <c r="O1173" s="26" t="str">
        <f t="shared" si="624"/>
        <v/>
      </c>
      <c r="P1173" s="218" t="str">
        <f t="shared" si="625"/>
        <v/>
      </c>
      <c r="Q1173" s="26" t="str">
        <f t="shared" si="626"/>
        <v/>
      </c>
      <c r="R1173" s="22"/>
      <c r="S1173" s="99"/>
      <c r="T1173" s="10"/>
      <c r="U1173" s="229" t="str">
        <f t="shared" si="627"/>
        <v/>
      </c>
      <c r="V1173" s="230"/>
      <c r="W1173" s="230"/>
      <c r="X1173" s="230"/>
      <c r="Y1173" s="230"/>
      <c r="Z1173" s="22" t="str">
        <f>""</f>
        <v/>
      </c>
      <c r="AB1173" s="23" t="str">
        <f t="shared" si="628"/>
        <v/>
      </c>
      <c r="AC1173" s="2" t="b">
        <f>COUNT(Q1173:Q$2500)&gt;0</f>
        <v>0</v>
      </c>
      <c r="AD1173" s="2" t="b">
        <f t="shared" si="611"/>
        <v>0</v>
      </c>
      <c r="AE1173" s="2" t="b">
        <f t="shared" si="612"/>
        <v>0</v>
      </c>
      <c r="AF1173" s="2" t="b">
        <f t="shared" si="613"/>
        <v>0</v>
      </c>
      <c r="AG1173" s="2" t="b">
        <f>OR(
  AND(AC1173,NOT(AC1174)),
  AND(AF1173,WEEKDAY(AH1172,2)=EINSTELLUNGEN!$D$12),
  AND(AF1173,AH1173=$J$35)
)</f>
        <v>0</v>
      </c>
      <c r="AH1173" s="2">
        <f>IF(AE1173,AH1172+IF(WEEKDAY(AH1172+1,2)&lt;=EINSTELLUNGEN!$D$12,1,$J$36),AH1172)</f>
        <v>42020</v>
      </c>
      <c r="AI1173" s="2">
        <f t="shared" si="614"/>
        <v>2019</v>
      </c>
      <c r="AJ1173" s="2">
        <f t="shared" si="615"/>
        <v>201901</v>
      </c>
      <c r="AK1173" s="2">
        <f t="shared" si="616"/>
        <v>201901</v>
      </c>
      <c r="AL1173" s="2">
        <f t="shared" si="644"/>
        <v>201903</v>
      </c>
      <c r="AM1173" s="2" t="b">
        <f t="shared" si="617"/>
        <v>1</v>
      </c>
      <c r="AN1173" s="4" t="e">
        <f t="shared" si="629"/>
        <v>#N/A</v>
      </c>
      <c r="AO1173" s="4" t="e">
        <f t="shared" si="630"/>
        <v>#N/A</v>
      </c>
      <c r="AP1173" s="2" t="str">
        <f>IF(AD1173,
  IF(ISBLANK(H1173),
    AP1172,
    IF(LEN(H1173)=1,
      IF(OR(UPPER(H1173)="A",UPPER(H1173)="I"),
        EINSTELLUNGEN!$D$21,
        IF(OR(UPPER(H1173)="B",UPPER(H1173)="M"),
          EINSTELLUNGEN!$D$22,
          IF(OR(UPPER(H1173)="C",UPPER(H1173)="S"),
            EINSTELLUNGEN!$D$23,
            IF(UPPER(H1173)="D",
              EINSTELLUNGEN!$D$24,
              IF(UPPER(H1173)="E",
                EINSTELLUNGEN!$D$25,
                UPPER(H1173)))))),
      IF(ISNUMBER(H1173),
        EINSTELLUNGEN!$D$20&amp;H1173,
        UPPER(H1173)))),
  "")</f>
        <v/>
      </c>
      <c r="AQ1173" s="2" t="str">
        <f t="shared" si="631"/>
        <v/>
      </c>
      <c r="AR1173" s="2">
        <f t="shared" si="632"/>
        <v>0</v>
      </c>
      <c r="AS1173" s="145">
        <f t="shared" si="633"/>
        <v>0.33333333333333331</v>
      </c>
      <c r="AT1173" s="2">
        <f t="shared" si="634"/>
        <v>0</v>
      </c>
      <c r="AU1173" s="2">
        <f t="shared" si="635"/>
        <v>0</v>
      </c>
      <c r="AV1173" s="2">
        <f t="shared" si="636"/>
        <v>0</v>
      </c>
      <c r="AW1173" s="2">
        <f t="shared" si="637"/>
        <v>0</v>
      </c>
      <c r="AX1173" s="2">
        <f t="shared" si="618"/>
        <v>0</v>
      </c>
      <c r="AY1173" s="2">
        <f t="shared" si="638"/>
        <v>0</v>
      </c>
      <c r="AZ1173" s="145" t="e">
        <f t="shared" si="639"/>
        <v>#N/A</v>
      </c>
      <c r="BA1173" s="145" t="e">
        <f t="shared" si="640"/>
        <v>#N/A</v>
      </c>
      <c r="BB1173" s="145">
        <f t="shared" si="641"/>
        <v>2.083333333333337E-2</v>
      </c>
      <c r="BC1173" s="2">
        <f>IF(AM1173,
  IF(AND(AL1173=$J$31,_xlfn.DAYS(AH1173,DATE(AI1173,1,1))&lt;7),
    MAX(0,EINSTELLUNGEN!$D$12+1-WEEKDAY(DATE(EINSTELLUNGEN!$D$9,EINSTELLUNGEN!$D$10,1),2)),
    IF(AL1173=$J$33,
      MIN(EINSTELLUNGEN!$D$12,WEEKDAY(DATE(EINSTELLUNGEN!$D$9,12,31),2)),
      EINSTELLUNGEN!$D$12
  )) - SUMIF(AL$50:AL$2500,"="&amp;AL1173,AX$50:AX$2500),
  0)</f>
        <v>3</v>
      </c>
      <c r="BD1173" s="2">
        <f t="shared" si="642"/>
        <v>0.33333333333333331</v>
      </c>
      <c r="BE1173" s="2">
        <f t="shared" si="643"/>
        <v>0</v>
      </c>
    </row>
    <row r="1174" spans="1:57" ht="10.5" customHeight="1">
      <c r="A1174" s="1" t="str">
        <f t="shared" ca="1" si="619"/>
        <v/>
      </c>
      <c r="B1174" s="1" t="str">
        <f t="shared" ca="1" si="620"/>
        <v/>
      </c>
      <c r="C1174" s="1" t="str">
        <f t="shared" ca="1" si="621"/>
        <v/>
      </c>
      <c r="D1174" s="1" t="str">
        <f t="shared" ca="1" si="622"/>
        <v/>
      </c>
      <c r="F1174" s="10"/>
      <c r="G1174" s="136" t="str">
        <f t="shared" si="623"/>
        <v/>
      </c>
      <c r="H1174" s="27"/>
      <c r="I1174" s="28"/>
      <c r="J1174" s="28"/>
      <c r="K1174" s="29"/>
      <c r="L1174" s="136"/>
      <c r="M1174" s="136"/>
      <c r="N1174" s="136"/>
      <c r="O1174" s="26" t="str">
        <f t="shared" si="624"/>
        <v/>
      </c>
      <c r="P1174" s="218" t="str">
        <f t="shared" si="625"/>
        <v/>
      </c>
      <c r="Q1174" s="26" t="str">
        <f t="shared" si="626"/>
        <v/>
      </c>
      <c r="R1174" s="22"/>
      <c r="S1174" s="99"/>
      <c r="T1174" s="10"/>
      <c r="U1174" s="229" t="str">
        <f t="shared" si="627"/>
        <v/>
      </c>
      <c r="V1174" s="230"/>
      <c r="W1174" s="230"/>
      <c r="X1174" s="230"/>
      <c r="Y1174" s="230"/>
      <c r="Z1174" s="22" t="str">
        <f>""</f>
        <v/>
      </c>
      <c r="AB1174" s="23" t="str">
        <f t="shared" si="628"/>
        <v/>
      </c>
      <c r="AC1174" s="2" t="b">
        <f>COUNT(Q1174:Q$2500)&gt;0</f>
        <v>0</v>
      </c>
      <c r="AD1174" s="2" t="b">
        <f t="shared" si="611"/>
        <v>0</v>
      </c>
      <c r="AE1174" s="2" t="b">
        <f t="shared" si="612"/>
        <v>0</v>
      </c>
      <c r="AF1174" s="2" t="b">
        <f t="shared" si="613"/>
        <v>0</v>
      </c>
      <c r="AG1174" s="2" t="b">
        <f>OR(
  AND(AC1174,NOT(AC1175)),
  AND(AF1174,WEEKDAY(AH1173,2)=EINSTELLUNGEN!$D$12),
  AND(AF1174,AH1174=$J$35)
)</f>
        <v>0</v>
      </c>
      <c r="AH1174" s="2">
        <f>IF(AE1174,AH1173+IF(WEEKDAY(AH1173+1,2)&lt;=EINSTELLUNGEN!$D$12,1,$J$36),AH1173)</f>
        <v>42020</v>
      </c>
      <c r="AI1174" s="2">
        <f t="shared" si="614"/>
        <v>2019</v>
      </c>
      <c r="AJ1174" s="2">
        <f t="shared" si="615"/>
        <v>201901</v>
      </c>
      <c r="AK1174" s="2">
        <f t="shared" si="616"/>
        <v>201901</v>
      </c>
      <c r="AL1174" s="2">
        <f t="shared" si="644"/>
        <v>201903</v>
      </c>
      <c r="AM1174" s="2" t="b">
        <f t="shared" si="617"/>
        <v>1</v>
      </c>
      <c r="AN1174" s="4" t="e">
        <f t="shared" si="629"/>
        <v>#N/A</v>
      </c>
      <c r="AO1174" s="4" t="e">
        <f t="shared" si="630"/>
        <v>#N/A</v>
      </c>
      <c r="AP1174" s="2" t="str">
        <f>IF(AD1174,
  IF(ISBLANK(H1174),
    AP1173,
    IF(LEN(H1174)=1,
      IF(OR(UPPER(H1174)="A",UPPER(H1174)="I"),
        EINSTELLUNGEN!$D$21,
        IF(OR(UPPER(H1174)="B",UPPER(H1174)="M"),
          EINSTELLUNGEN!$D$22,
          IF(OR(UPPER(H1174)="C",UPPER(H1174)="S"),
            EINSTELLUNGEN!$D$23,
            IF(UPPER(H1174)="D",
              EINSTELLUNGEN!$D$24,
              IF(UPPER(H1174)="E",
                EINSTELLUNGEN!$D$25,
                UPPER(H1174)))))),
      IF(ISNUMBER(H1174),
        EINSTELLUNGEN!$D$20&amp;H1174,
        UPPER(H1174)))),
  "")</f>
        <v/>
      </c>
      <c r="AQ1174" s="2" t="str">
        <f t="shared" si="631"/>
        <v/>
      </c>
      <c r="AR1174" s="2">
        <f t="shared" si="632"/>
        <v>0</v>
      </c>
      <c r="AS1174" s="145">
        <f t="shared" si="633"/>
        <v>0.33333333333333331</v>
      </c>
      <c r="AT1174" s="2">
        <f t="shared" si="634"/>
        <v>0</v>
      </c>
      <c r="AU1174" s="2">
        <f t="shared" si="635"/>
        <v>0</v>
      </c>
      <c r="AV1174" s="2">
        <f t="shared" si="636"/>
        <v>0</v>
      </c>
      <c r="AW1174" s="2">
        <f t="shared" si="637"/>
        <v>0</v>
      </c>
      <c r="AX1174" s="2">
        <f t="shared" si="618"/>
        <v>0</v>
      </c>
      <c r="AY1174" s="2">
        <f t="shared" si="638"/>
        <v>0</v>
      </c>
      <c r="AZ1174" s="145" t="e">
        <f t="shared" si="639"/>
        <v>#N/A</v>
      </c>
      <c r="BA1174" s="145" t="e">
        <f t="shared" si="640"/>
        <v>#N/A</v>
      </c>
      <c r="BB1174" s="145">
        <f t="shared" si="641"/>
        <v>2.083333333333337E-2</v>
      </c>
      <c r="BC1174" s="2">
        <f>IF(AM1174,
  IF(AND(AL1174=$J$31,_xlfn.DAYS(AH1174,DATE(AI1174,1,1))&lt;7),
    MAX(0,EINSTELLUNGEN!$D$12+1-WEEKDAY(DATE(EINSTELLUNGEN!$D$9,EINSTELLUNGEN!$D$10,1),2)),
    IF(AL1174=$J$33,
      MIN(EINSTELLUNGEN!$D$12,WEEKDAY(DATE(EINSTELLUNGEN!$D$9,12,31),2)),
      EINSTELLUNGEN!$D$12
  )) - SUMIF(AL$50:AL$2500,"="&amp;AL1174,AX$50:AX$2500),
  0)</f>
        <v>3</v>
      </c>
      <c r="BD1174" s="2">
        <f t="shared" si="642"/>
        <v>0.33333333333333331</v>
      </c>
      <c r="BE1174" s="2">
        <f t="shared" si="643"/>
        <v>0</v>
      </c>
    </row>
    <row r="1175" spans="1:57" ht="10.5" customHeight="1">
      <c r="A1175" s="1" t="str">
        <f t="shared" ca="1" si="619"/>
        <v/>
      </c>
      <c r="B1175" s="1" t="str">
        <f t="shared" ca="1" si="620"/>
        <v/>
      </c>
      <c r="C1175" s="1" t="str">
        <f t="shared" ca="1" si="621"/>
        <v/>
      </c>
      <c r="D1175" s="1" t="str">
        <f t="shared" ca="1" si="622"/>
        <v/>
      </c>
      <c r="F1175" s="10"/>
      <c r="G1175" s="136" t="str">
        <f t="shared" si="623"/>
        <v/>
      </c>
      <c r="H1175" s="27"/>
      <c r="I1175" s="28"/>
      <c r="J1175" s="28"/>
      <c r="K1175" s="29"/>
      <c r="L1175" s="136"/>
      <c r="M1175" s="136"/>
      <c r="N1175" s="136"/>
      <c r="O1175" s="26" t="str">
        <f t="shared" si="624"/>
        <v/>
      </c>
      <c r="P1175" s="218" t="str">
        <f t="shared" si="625"/>
        <v/>
      </c>
      <c r="Q1175" s="26" t="str">
        <f t="shared" si="626"/>
        <v/>
      </c>
      <c r="R1175" s="22"/>
      <c r="S1175" s="99"/>
      <c r="T1175" s="10"/>
      <c r="U1175" s="229" t="str">
        <f t="shared" si="627"/>
        <v/>
      </c>
      <c r="V1175" s="230"/>
      <c r="W1175" s="230"/>
      <c r="X1175" s="230"/>
      <c r="Y1175" s="230"/>
      <c r="Z1175" s="22" t="str">
        <f>""</f>
        <v/>
      </c>
      <c r="AB1175" s="23" t="str">
        <f t="shared" si="628"/>
        <v/>
      </c>
      <c r="AC1175" s="2" t="b">
        <f>COUNT(Q1175:Q$2500)&gt;0</f>
        <v>0</v>
      </c>
      <c r="AD1175" s="2" t="b">
        <f t="shared" si="611"/>
        <v>0</v>
      </c>
      <c r="AE1175" s="2" t="b">
        <f t="shared" si="612"/>
        <v>0</v>
      </c>
      <c r="AF1175" s="2" t="b">
        <f t="shared" si="613"/>
        <v>0</v>
      </c>
      <c r="AG1175" s="2" t="b">
        <f>OR(
  AND(AC1175,NOT(AC1176)),
  AND(AF1175,WEEKDAY(AH1174,2)=EINSTELLUNGEN!$D$12),
  AND(AF1175,AH1175=$J$35)
)</f>
        <v>0</v>
      </c>
      <c r="AH1175" s="2">
        <f>IF(AE1175,AH1174+IF(WEEKDAY(AH1174+1,2)&lt;=EINSTELLUNGEN!$D$12,1,$J$36),AH1174)</f>
        <v>42020</v>
      </c>
      <c r="AI1175" s="2">
        <f t="shared" si="614"/>
        <v>2019</v>
      </c>
      <c r="AJ1175" s="2">
        <f t="shared" si="615"/>
        <v>201901</v>
      </c>
      <c r="AK1175" s="2">
        <f t="shared" si="616"/>
        <v>201901</v>
      </c>
      <c r="AL1175" s="2">
        <f t="shared" si="644"/>
        <v>201903</v>
      </c>
      <c r="AM1175" s="2" t="b">
        <f t="shared" si="617"/>
        <v>1</v>
      </c>
      <c r="AN1175" s="4" t="e">
        <f t="shared" si="629"/>
        <v>#N/A</v>
      </c>
      <c r="AO1175" s="4" t="e">
        <f t="shared" si="630"/>
        <v>#N/A</v>
      </c>
      <c r="AP1175" s="2" t="str">
        <f>IF(AD1175,
  IF(ISBLANK(H1175),
    AP1174,
    IF(LEN(H1175)=1,
      IF(OR(UPPER(H1175)="A",UPPER(H1175)="I"),
        EINSTELLUNGEN!$D$21,
        IF(OR(UPPER(H1175)="B",UPPER(H1175)="M"),
          EINSTELLUNGEN!$D$22,
          IF(OR(UPPER(H1175)="C",UPPER(H1175)="S"),
            EINSTELLUNGEN!$D$23,
            IF(UPPER(H1175)="D",
              EINSTELLUNGEN!$D$24,
              IF(UPPER(H1175)="E",
                EINSTELLUNGEN!$D$25,
                UPPER(H1175)))))),
      IF(ISNUMBER(H1175),
        EINSTELLUNGEN!$D$20&amp;H1175,
        UPPER(H1175)))),
  "")</f>
        <v/>
      </c>
      <c r="AQ1175" s="2" t="str">
        <f t="shared" si="631"/>
        <v/>
      </c>
      <c r="AR1175" s="2">
        <f t="shared" si="632"/>
        <v>0</v>
      </c>
      <c r="AS1175" s="145">
        <f t="shared" si="633"/>
        <v>0.33333333333333331</v>
      </c>
      <c r="AT1175" s="2">
        <f t="shared" si="634"/>
        <v>0</v>
      </c>
      <c r="AU1175" s="2">
        <f t="shared" si="635"/>
        <v>0</v>
      </c>
      <c r="AV1175" s="2">
        <f t="shared" si="636"/>
        <v>0</v>
      </c>
      <c r="AW1175" s="2">
        <f t="shared" si="637"/>
        <v>0</v>
      </c>
      <c r="AX1175" s="2">
        <f t="shared" si="618"/>
        <v>0</v>
      </c>
      <c r="AY1175" s="2">
        <f t="shared" si="638"/>
        <v>0</v>
      </c>
      <c r="AZ1175" s="145" t="e">
        <f t="shared" si="639"/>
        <v>#N/A</v>
      </c>
      <c r="BA1175" s="145" t="e">
        <f t="shared" si="640"/>
        <v>#N/A</v>
      </c>
      <c r="BB1175" s="145">
        <f t="shared" si="641"/>
        <v>2.083333333333337E-2</v>
      </c>
      <c r="BC1175" s="2">
        <f>IF(AM1175,
  IF(AND(AL1175=$J$31,_xlfn.DAYS(AH1175,DATE(AI1175,1,1))&lt;7),
    MAX(0,EINSTELLUNGEN!$D$12+1-WEEKDAY(DATE(EINSTELLUNGEN!$D$9,EINSTELLUNGEN!$D$10,1),2)),
    IF(AL1175=$J$33,
      MIN(EINSTELLUNGEN!$D$12,WEEKDAY(DATE(EINSTELLUNGEN!$D$9,12,31),2)),
      EINSTELLUNGEN!$D$12
  )) - SUMIF(AL$50:AL$2500,"="&amp;AL1175,AX$50:AX$2500),
  0)</f>
        <v>3</v>
      </c>
      <c r="BD1175" s="2">
        <f t="shared" si="642"/>
        <v>0.33333333333333331</v>
      </c>
      <c r="BE1175" s="2">
        <f t="shared" si="643"/>
        <v>0</v>
      </c>
    </row>
    <row r="1176" spans="1:57" ht="10.5" customHeight="1">
      <c r="A1176" s="1" t="str">
        <f t="shared" ca="1" si="619"/>
        <v/>
      </c>
      <c r="B1176" s="1" t="str">
        <f t="shared" ca="1" si="620"/>
        <v/>
      </c>
      <c r="C1176" s="1" t="str">
        <f t="shared" ca="1" si="621"/>
        <v/>
      </c>
      <c r="D1176" s="1" t="str">
        <f t="shared" ca="1" si="622"/>
        <v/>
      </c>
      <c r="F1176" s="10"/>
      <c r="G1176" s="136" t="str">
        <f t="shared" si="623"/>
        <v/>
      </c>
      <c r="H1176" s="27"/>
      <c r="I1176" s="28"/>
      <c r="J1176" s="28"/>
      <c r="K1176" s="29"/>
      <c r="L1176" s="136"/>
      <c r="M1176" s="136"/>
      <c r="N1176" s="136"/>
      <c r="O1176" s="26" t="str">
        <f t="shared" si="624"/>
        <v/>
      </c>
      <c r="P1176" s="218" t="str">
        <f t="shared" si="625"/>
        <v/>
      </c>
      <c r="Q1176" s="26" t="str">
        <f t="shared" si="626"/>
        <v/>
      </c>
      <c r="R1176" s="22"/>
      <c r="S1176" s="99"/>
      <c r="T1176" s="10"/>
      <c r="U1176" s="229" t="str">
        <f t="shared" si="627"/>
        <v/>
      </c>
      <c r="V1176" s="230"/>
      <c r="W1176" s="230"/>
      <c r="X1176" s="230"/>
      <c r="Y1176" s="230"/>
      <c r="Z1176" s="22" t="str">
        <f>""</f>
        <v/>
      </c>
      <c r="AB1176" s="23" t="str">
        <f t="shared" si="628"/>
        <v/>
      </c>
      <c r="AC1176" s="2" t="b">
        <f>COUNT(Q1176:Q$2500)&gt;0</f>
        <v>0</v>
      </c>
      <c r="AD1176" s="2" t="b">
        <f t="shared" si="611"/>
        <v>0</v>
      </c>
      <c r="AE1176" s="2" t="b">
        <f t="shared" si="612"/>
        <v>0</v>
      </c>
      <c r="AF1176" s="2" t="b">
        <f t="shared" si="613"/>
        <v>0</v>
      </c>
      <c r="AG1176" s="2" t="b">
        <f>OR(
  AND(AC1176,NOT(AC1177)),
  AND(AF1176,WEEKDAY(AH1175,2)=EINSTELLUNGEN!$D$12),
  AND(AF1176,AH1176=$J$35)
)</f>
        <v>0</v>
      </c>
      <c r="AH1176" s="2">
        <f>IF(AE1176,AH1175+IF(WEEKDAY(AH1175+1,2)&lt;=EINSTELLUNGEN!$D$12,1,$J$36),AH1175)</f>
        <v>42020</v>
      </c>
      <c r="AI1176" s="2">
        <f t="shared" si="614"/>
        <v>2019</v>
      </c>
      <c r="AJ1176" s="2">
        <f t="shared" si="615"/>
        <v>201901</v>
      </c>
      <c r="AK1176" s="2">
        <f t="shared" si="616"/>
        <v>201901</v>
      </c>
      <c r="AL1176" s="2">
        <f t="shared" si="644"/>
        <v>201903</v>
      </c>
      <c r="AM1176" s="2" t="b">
        <f t="shared" si="617"/>
        <v>1</v>
      </c>
      <c r="AN1176" s="4" t="e">
        <f t="shared" si="629"/>
        <v>#N/A</v>
      </c>
      <c r="AO1176" s="4" t="e">
        <f t="shared" si="630"/>
        <v>#N/A</v>
      </c>
      <c r="AP1176" s="2" t="str">
        <f>IF(AD1176,
  IF(ISBLANK(H1176),
    AP1175,
    IF(LEN(H1176)=1,
      IF(OR(UPPER(H1176)="A",UPPER(H1176)="I"),
        EINSTELLUNGEN!$D$21,
        IF(OR(UPPER(H1176)="B",UPPER(H1176)="M"),
          EINSTELLUNGEN!$D$22,
          IF(OR(UPPER(H1176)="C",UPPER(H1176)="S"),
            EINSTELLUNGEN!$D$23,
            IF(UPPER(H1176)="D",
              EINSTELLUNGEN!$D$24,
              IF(UPPER(H1176)="E",
                EINSTELLUNGEN!$D$25,
                UPPER(H1176)))))),
      IF(ISNUMBER(H1176),
        EINSTELLUNGEN!$D$20&amp;H1176,
        UPPER(H1176)))),
  "")</f>
        <v/>
      </c>
      <c r="AQ1176" s="2" t="str">
        <f t="shared" si="631"/>
        <v/>
      </c>
      <c r="AR1176" s="2">
        <f t="shared" si="632"/>
        <v>0</v>
      </c>
      <c r="AS1176" s="145">
        <f t="shared" si="633"/>
        <v>0.33333333333333331</v>
      </c>
      <c r="AT1176" s="2">
        <f t="shared" si="634"/>
        <v>0</v>
      </c>
      <c r="AU1176" s="2">
        <f t="shared" si="635"/>
        <v>0</v>
      </c>
      <c r="AV1176" s="2">
        <f t="shared" si="636"/>
        <v>0</v>
      </c>
      <c r="AW1176" s="2">
        <f t="shared" si="637"/>
        <v>0</v>
      </c>
      <c r="AX1176" s="2">
        <f t="shared" si="618"/>
        <v>0</v>
      </c>
      <c r="AY1176" s="2">
        <f t="shared" si="638"/>
        <v>0</v>
      </c>
      <c r="AZ1176" s="145" t="e">
        <f t="shared" si="639"/>
        <v>#N/A</v>
      </c>
      <c r="BA1176" s="145" t="e">
        <f t="shared" si="640"/>
        <v>#N/A</v>
      </c>
      <c r="BB1176" s="145">
        <f t="shared" si="641"/>
        <v>2.083333333333337E-2</v>
      </c>
      <c r="BC1176" s="2">
        <f>IF(AM1176,
  IF(AND(AL1176=$J$31,_xlfn.DAYS(AH1176,DATE(AI1176,1,1))&lt;7),
    MAX(0,EINSTELLUNGEN!$D$12+1-WEEKDAY(DATE(EINSTELLUNGEN!$D$9,EINSTELLUNGEN!$D$10,1),2)),
    IF(AL1176=$J$33,
      MIN(EINSTELLUNGEN!$D$12,WEEKDAY(DATE(EINSTELLUNGEN!$D$9,12,31),2)),
      EINSTELLUNGEN!$D$12
  )) - SUMIF(AL$50:AL$2500,"="&amp;AL1176,AX$50:AX$2500),
  0)</f>
        <v>3</v>
      </c>
      <c r="BD1176" s="2">
        <f t="shared" si="642"/>
        <v>0.33333333333333331</v>
      </c>
      <c r="BE1176" s="2">
        <f t="shared" si="643"/>
        <v>0</v>
      </c>
    </row>
    <row r="1177" spans="1:57" ht="10.5" customHeight="1">
      <c r="A1177" s="1" t="str">
        <f t="shared" ca="1" si="619"/>
        <v/>
      </c>
      <c r="B1177" s="1" t="str">
        <f t="shared" ca="1" si="620"/>
        <v/>
      </c>
      <c r="C1177" s="1" t="str">
        <f t="shared" ca="1" si="621"/>
        <v/>
      </c>
      <c r="D1177" s="1" t="str">
        <f t="shared" ca="1" si="622"/>
        <v/>
      </c>
      <c r="F1177" s="10"/>
      <c r="G1177" s="136" t="str">
        <f t="shared" si="623"/>
        <v/>
      </c>
      <c r="H1177" s="27"/>
      <c r="I1177" s="28"/>
      <c r="J1177" s="28"/>
      <c r="K1177" s="29"/>
      <c r="L1177" s="136"/>
      <c r="M1177" s="136"/>
      <c r="N1177" s="136"/>
      <c r="O1177" s="26" t="str">
        <f t="shared" si="624"/>
        <v/>
      </c>
      <c r="P1177" s="218" t="str">
        <f t="shared" si="625"/>
        <v/>
      </c>
      <c r="Q1177" s="26" t="str">
        <f t="shared" si="626"/>
        <v/>
      </c>
      <c r="R1177" s="22"/>
      <c r="S1177" s="99"/>
      <c r="T1177" s="10"/>
      <c r="U1177" s="229" t="str">
        <f t="shared" si="627"/>
        <v/>
      </c>
      <c r="V1177" s="230"/>
      <c r="W1177" s="230"/>
      <c r="X1177" s="230"/>
      <c r="Y1177" s="230"/>
      <c r="Z1177" s="22" t="str">
        <f>""</f>
        <v/>
      </c>
      <c r="AB1177" s="23" t="str">
        <f t="shared" si="628"/>
        <v/>
      </c>
      <c r="AC1177" s="2" t="b">
        <f>COUNT(Q1177:Q$2500)&gt;0</f>
        <v>0</v>
      </c>
      <c r="AD1177" s="2" t="b">
        <f t="shared" si="611"/>
        <v>0</v>
      </c>
      <c r="AE1177" s="2" t="b">
        <f t="shared" si="612"/>
        <v>0</v>
      </c>
      <c r="AF1177" s="2" t="b">
        <f t="shared" si="613"/>
        <v>0</v>
      </c>
      <c r="AG1177" s="2" t="b">
        <f>OR(
  AND(AC1177,NOT(AC1178)),
  AND(AF1177,WEEKDAY(AH1176,2)=EINSTELLUNGEN!$D$12),
  AND(AF1177,AH1177=$J$35)
)</f>
        <v>0</v>
      </c>
      <c r="AH1177" s="2">
        <f>IF(AE1177,AH1176+IF(WEEKDAY(AH1176+1,2)&lt;=EINSTELLUNGEN!$D$12,1,$J$36),AH1176)</f>
        <v>42020</v>
      </c>
      <c r="AI1177" s="2">
        <f t="shared" si="614"/>
        <v>2019</v>
      </c>
      <c r="AJ1177" s="2">
        <f t="shared" si="615"/>
        <v>201901</v>
      </c>
      <c r="AK1177" s="2">
        <f t="shared" si="616"/>
        <v>201901</v>
      </c>
      <c r="AL1177" s="2">
        <f t="shared" si="644"/>
        <v>201903</v>
      </c>
      <c r="AM1177" s="2" t="b">
        <f t="shared" si="617"/>
        <v>1</v>
      </c>
      <c r="AN1177" s="4" t="e">
        <f t="shared" si="629"/>
        <v>#N/A</v>
      </c>
      <c r="AO1177" s="4" t="e">
        <f t="shared" si="630"/>
        <v>#N/A</v>
      </c>
      <c r="AP1177" s="2" t="str">
        <f>IF(AD1177,
  IF(ISBLANK(H1177),
    AP1176,
    IF(LEN(H1177)=1,
      IF(OR(UPPER(H1177)="A",UPPER(H1177)="I"),
        EINSTELLUNGEN!$D$21,
        IF(OR(UPPER(H1177)="B",UPPER(H1177)="M"),
          EINSTELLUNGEN!$D$22,
          IF(OR(UPPER(H1177)="C",UPPER(H1177)="S"),
            EINSTELLUNGEN!$D$23,
            IF(UPPER(H1177)="D",
              EINSTELLUNGEN!$D$24,
              IF(UPPER(H1177)="E",
                EINSTELLUNGEN!$D$25,
                UPPER(H1177)))))),
      IF(ISNUMBER(H1177),
        EINSTELLUNGEN!$D$20&amp;H1177,
        UPPER(H1177)))),
  "")</f>
        <v/>
      </c>
      <c r="AQ1177" s="2" t="str">
        <f t="shared" si="631"/>
        <v/>
      </c>
      <c r="AR1177" s="2">
        <f t="shared" si="632"/>
        <v>0</v>
      </c>
      <c r="AS1177" s="145">
        <f t="shared" si="633"/>
        <v>0.33333333333333331</v>
      </c>
      <c r="AT1177" s="2">
        <f t="shared" si="634"/>
        <v>0</v>
      </c>
      <c r="AU1177" s="2">
        <f t="shared" si="635"/>
        <v>0</v>
      </c>
      <c r="AV1177" s="2">
        <f t="shared" si="636"/>
        <v>0</v>
      </c>
      <c r="AW1177" s="2">
        <f t="shared" si="637"/>
        <v>0</v>
      </c>
      <c r="AX1177" s="2">
        <f t="shared" si="618"/>
        <v>0</v>
      </c>
      <c r="AY1177" s="2">
        <f t="shared" si="638"/>
        <v>0</v>
      </c>
      <c r="AZ1177" s="145" t="e">
        <f t="shared" si="639"/>
        <v>#N/A</v>
      </c>
      <c r="BA1177" s="145" t="e">
        <f t="shared" si="640"/>
        <v>#N/A</v>
      </c>
      <c r="BB1177" s="145">
        <f t="shared" si="641"/>
        <v>2.083333333333337E-2</v>
      </c>
      <c r="BC1177" s="2">
        <f>IF(AM1177,
  IF(AND(AL1177=$J$31,_xlfn.DAYS(AH1177,DATE(AI1177,1,1))&lt;7),
    MAX(0,EINSTELLUNGEN!$D$12+1-WEEKDAY(DATE(EINSTELLUNGEN!$D$9,EINSTELLUNGEN!$D$10,1),2)),
    IF(AL1177=$J$33,
      MIN(EINSTELLUNGEN!$D$12,WEEKDAY(DATE(EINSTELLUNGEN!$D$9,12,31),2)),
      EINSTELLUNGEN!$D$12
  )) - SUMIF(AL$50:AL$2500,"="&amp;AL1177,AX$50:AX$2500),
  0)</f>
        <v>3</v>
      </c>
      <c r="BD1177" s="2">
        <f t="shared" si="642"/>
        <v>0.33333333333333331</v>
      </c>
      <c r="BE1177" s="2">
        <f t="shared" si="643"/>
        <v>0</v>
      </c>
    </row>
    <row r="1178" spans="1:57" ht="10.5" customHeight="1">
      <c r="A1178" s="1" t="str">
        <f t="shared" ca="1" si="619"/>
        <v/>
      </c>
      <c r="B1178" s="1" t="str">
        <f t="shared" ca="1" si="620"/>
        <v/>
      </c>
      <c r="C1178" s="1" t="str">
        <f t="shared" ca="1" si="621"/>
        <v/>
      </c>
      <c r="D1178" s="1" t="str">
        <f t="shared" ca="1" si="622"/>
        <v/>
      </c>
      <c r="F1178" s="10"/>
      <c r="G1178" s="136" t="str">
        <f t="shared" si="623"/>
        <v/>
      </c>
      <c r="H1178" s="27"/>
      <c r="I1178" s="28"/>
      <c r="J1178" s="28"/>
      <c r="K1178" s="29"/>
      <c r="L1178" s="136"/>
      <c r="M1178" s="136"/>
      <c r="N1178" s="136"/>
      <c r="O1178" s="26" t="str">
        <f t="shared" si="624"/>
        <v/>
      </c>
      <c r="P1178" s="218" t="str">
        <f t="shared" si="625"/>
        <v/>
      </c>
      <c r="Q1178" s="26" t="str">
        <f t="shared" si="626"/>
        <v/>
      </c>
      <c r="R1178" s="22"/>
      <c r="S1178" s="99"/>
      <c r="T1178" s="10"/>
      <c r="U1178" s="229" t="str">
        <f t="shared" si="627"/>
        <v/>
      </c>
      <c r="V1178" s="230"/>
      <c r="W1178" s="230"/>
      <c r="X1178" s="230"/>
      <c r="Y1178" s="230"/>
      <c r="Z1178" s="22" t="str">
        <f>""</f>
        <v/>
      </c>
      <c r="AB1178" s="23" t="str">
        <f t="shared" si="628"/>
        <v/>
      </c>
      <c r="AC1178" s="2" t="b">
        <f>COUNT(Q1178:Q$2500)&gt;0</f>
        <v>0</v>
      </c>
      <c r="AD1178" s="2" t="b">
        <f t="shared" si="611"/>
        <v>0</v>
      </c>
      <c r="AE1178" s="2" t="b">
        <f t="shared" si="612"/>
        <v>0</v>
      </c>
      <c r="AF1178" s="2" t="b">
        <f t="shared" si="613"/>
        <v>0</v>
      </c>
      <c r="AG1178" s="2" t="b">
        <f>OR(
  AND(AC1178,NOT(AC1179)),
  AND(AF1178,WEEKDAY(AH1177,2)=EINSTELLUNGEN!$D$12),
  AND(AF1178,AH1178=$J$35)
)</f>
        <v>0</v>
      </c>
      <c r="AH1178" s="2">
        <f>IF(AE1178,AH1177+IF(WEEKDAY(AH1177+1,2)&lt;=EINSTELLUNGEN!$D$12,1,$J$36),AH1177)</f>
        <v>42020</v>
      </c>
      <c r="AI1178" s="2">
        <f t="shared" si="614"/>
        <v>2019</v>
      </c>
      <c r="AJ1178" s="2">
        <f t="shared" si="615"/>
        <v>201901</v>
      </c>
      <c r="AK1178" s="2">
        <f t="shared" si="616"/>
        <v>201901</v>
      </c>
      <c r="AL1178" s="2">
        <f t="shared" si="644"/>
        <v>201903</v>
      </c>
      <c r="AM1178" s="2" t="b">
        <f t="shared" si="617"/>
        <v>1</v>
      </c>
      <c r="AN1178" s="4" t="e">
        <f t="shared" si="629"/>
        <v>#N/A</v>
      </c>
      <c r="AO1178" s="4" t="e">
        <f t="shared" si="630"/>
        <v>#N/A</v>
      </c>
      <c r="AP1178" s="2" t="str">
        <f>IF(AD1178,
  IF(ISBLANK(H1178),
    AP1177,
    IF(LEN(H1178)=1,
      IF(OR(UPPER(H1178)="A",UPPER(H1178)="I"),
        EINSTELLUNGEN!$D$21,
        IF(OR(UPPER(H1178)="B",UPPER(H1178)="M"),
          EINSTELLUNGEN!$D$22,
          IF(OR(UPPER(H1178)="C",UPPER(H1178)="S"),
            EINSTELLUNGEN!$D$23,
            IF(UPPER(H1178)="D",
              EINSTELLUNGEN!$D$24,
              IF(UPPER(H1178)="E",
                EINSTELLUNGEN!$D$25,
                UPPER(H1178)))))),
      IF(ISNUMBER(H1178),
        EINSTELLUNGEN!$D$20&amp;H1178,
        UPPER(H1178)))),
  "")</f>
        <v/>
      </c>
      <c r="AQ1178" s="2" t="str">
        <f t="shared" si="631"/>
        <v/>
      </c>
      <c r="AR1178" s="2">
        <f t="shared" si="632"/>
        <v>0</v>
      </c>
      <c r="AS1178" s="145">
        <f t="shared" si="633"/>
        <v>0.33333333333333331</v>
      </c>
      <c r="AT1178" s="2">
        <f t="shared" si="634"/>
        <v>0</v>
      </c>
      <c r="AU1178" s="2">
        <f t="shared" si="635"/>
        <v>0</v>
      </c>
      <c r="AV1178" s="2">
        <f t="shared" si="636"/>
        <v>0</v>
      </c>
      <c r="AW1178" s="2">
        <f t="shared" si="637"/>
        <v>0</v>
      </c>
      <c r="AX1178" s="2">
        <f t="shared" si="618"/>
        <v>0</v>
      </c>
      <c r="AY1178" s="2">
        <f t="shared" si="638"/>
        <v>0</v>
      </c>
      <c r="AZ1178" s="145" t="e">
        <f t="shared" si="639"/>
        <v>#N/A</v>
      </c>
      <c r="BA1178" s="145" t="e">
        <f t="shared" si="640"/>
        <v>#N/A</v>
      </c>
      <c r="BB1178" s="145">
        <f t="shared" si="641"/>
        <v>2.083333333333337E-2</v>
      </c>
      <c r="BC1178" s="2">
        <f>IF(AM1178,
  IF(AND(AL1178=$J$31,_xlfn.DAYS(AH1178,DATE(AI1178,1,1))&lt;7),
    MAX(0,EINSTELLUNGEN!$D$12+1-WEEKDAY(DATE(EINSTELLUNGEN!$D$9,EINSTELLUNGEN!$D$10,1),2)),
    IF(AL1178=$J$33,
      MIN(EINSTELLUNGEN!$D$12,WEEKDAY(DATE(EINSTELLUNGEN!$D$9,12,31),2)),
      EINSTELLUNGEN!$D$12
  )) - SUMIF(AL$50:AL$2500,"="&amp;AL1178,AX$50:AX$2500),
  0)</f>
        <v>3</v>
      </c>
      <c r="BD1178" s="2">
        <f t="shared" si="642"/>
        <v>0.33333333333333331</v>
      </c>
      <c r="BE1178" s="2">
        <f t="shared" si="643"/>
        <v>0</v>
      </c>
    </row>
    <row r="1179" spans="1:57" ht="10.5" customHeight="1">
      <c r="A1179" s="1" t="str">
        <f t="shared" ca="1" si="619"/>
        <v/>
      </c>
      <c r="B1179" s="1" t="str">
        <f t="shared" ca="1" si="620"/>
        <v/>
      </c>
      <c r="C1179" s="1" t="str">
        <f t="shared" ca="1" si="621"/>
        <v/>
      </c>
      <c r="D1179" s="1" t="str">
        <f t="shared" ca="1" si="622"/>
        <v/>
      </c>
      <c r="F1179" s="10"/>
      <c r="G1179" s="136" t="str">
        <f t="shared" si="623"/>
        <v/>
      </c>
      <c r="H1179" s="27"/>
      <c r="I1179" s="28"/>
      <c r="J1179" s="28"/>
      <c r="K1179" s="29"/>
      <c r="L1179" s="136"/>
      <c r="M1179" s="136"/>
      <c r="N1179" s="136"/>
      <c r="O1179" s="26" t="str">
        <f t="shared" si="624"/>
        <v/>
      </c>
      <c r="P1179" s="218" t="str">
        <f t="shared" si="625"/>
        <v/>
      </c>
      <c r="Q1179" s="26" t="str">
        <f t="shared" si="626"/>
        <v/>
      </c>
      <c r="R1179" s="22"/>
      <c r="S1179" s="99"/>
      <c r="T1179" s="10"/>
      <c r="U1179" s="229" t="str">
        <f t="shared" si="627"/>
        <v/>
      </c>
      <c r="V1179" s="230"/>
      <c r="W1179" s="230"/>
      <c r="X1179" s="230"/>
      <c r="Y1179" s="230"/>
      <c r="Z1179" s="22" t="str">
        <f>""</f>
        <v/>
      </c>
      <c r="AB1179" s="23" t="str">
        <f t="shared" si="628"/>
        <v/>
      </c>
      <c r="AC1179" s="2" t="b">
        <f>COUNT(Q1179:Q$2500)&gt;0</f>
        <v>0</v>
      </c>
      <c r="AD1179" s="2" t="b">
        <f t="shared" si="611"/>
        <v>0</v>
      </c>
      <c r="AE1179" s="2" t="b">
        <f t="shared" si="612"/>
        <v>0</v>
      </c>
      <c r="AF1179" s="2" t="b">
        <f t="shared" si="613"/>
        <v>0</v>
      </c>
      <c r="AG1179" s="2" t="b">
        <f>OR(
  AND(AC1179,NOT(AC1180)),
  AND(AF1179,WEEKDAY(AH1178,2)=EINSTELLUNGEN!$D$12),
  AND(AF1179,AH1179=$J$35)
)</f>
        <v>0</v>
      </c>
      <c r="AH1179" s="2">
        <f>IF(AE1179,AH1178+IF(WEEKDAY(AH1178+1,2)&lt;=EINSTELLUNGEN!$D$12,1,$J$36),AH1178)</f>
        <v>42020</v>
      </c>
      <c r="AI1179" s="2">
        <f t="shared" si="614"/>
        <v>2019</v>
      </c>
      <c r="AJ1179" s="2">
        <f t="shared" si="615"/>
        <v>201901</v>
      </c>
      <c r="AK1179" s="2">
        <f t="shared" si="616"/>
        <v>201901</v>
      </c>
      <c r="AL1179" s="2">
        <f t="shared" si="644"/>
        <v>201903</v>
      </c>
      <c r="AM1179" s="2" t="b">
        <f t="shared" si="617"/>
        <v>1</v>
      </c>
      <c r="AN1179" s="4" t="e">
        <f t="shared" si="629"/>
        <v>#N/A</v>
      </c>
      <c r="AO1179" s="4" t="e">
        <f t="shared" si="630"/>
        <v>#N/A</v>
      </c>
      <c r="AP1179" s="2" t="str">
        <f>IF(AD1179,
  IF(ISBLANK(H1179),
    AP1178,
    IF(LEN(H1179)=1,
      IF(OR(UPPER(H1179)="A",UPPER(H1179)="I"),
        EINSTELLUNGEN!$D$21,
        IF(OR(UPPER(H1179)="B",UPPER(H1179)="M"),
          EINSTELLUNGEN!$D$22,
          IF(OR(UPPER(H1179)="C",UPPER(H1179)="S"),
            EINSTELLUNGEN!$D$23,
            IF(UPPER(H1179)="D",
              EINSTELLUNGEN!$D$24,
              IF(UPPER(H1179)="E",
                EINSTELLUNGEN!$D$25,
                UPPER(H1179)))))),
      IF(ISNUMBER(H1179),
        EINSTELLUNGEN!$D$20&amp;H1179,
        UPPER(H1179)))),
  "")</f>
        <v/>
      </c>
      <c r="AQ1179" s="2" t="str">
        <f t="shared" si="631"/>
        <v/>
      </c>
      <c r="AR1179" s="2">
        <f t="shared" si="632"/>
        <v>0</v>
      </c>
      <c r="AS1179" s="145">
        <f t="shared" si="633"/>
        <v>0.33333333333333331</v>
      </c>
      <c r="AT1179" s="2">
        <f t="shared" si="634"/>
        <v>0</v>
      </c>
      <c r="AU1179" s="2">
        <f t="shared" si="635"/>
        <v>0</v>
      </c>
      <c r="AV1179" s="2">
        <f t="shared" si="636"/>
        <v>0</v>
      </c>
      <c r="AW1179" s="2">
        <f t="shared" si="637"/>
        <v>0</v>
      </c>
      <c r="AX1179" s="2">
        <f t="shared" si="618"/>
        <v>0</v>
      </c>
      <c r="AY1179" s="2">
        <f t="shared" si="638"/>
        <v>0</v>
      </c>
      <c r="AZ1179" s="145" t="e">
        <f t="shared" si="639"/>
        <v>#N/A</v>
      </c>
      <c r="BA1179" s="145" t="e">
        <f t="shared" si="640"/>
        <v>#N/A</v>
      </c>
      <c r="BB1179" s="145">
        <f t="shared" si="641"/>
        <v>2.083333333333337E-2</v>
      </c>
      <c r="BC1179" s="2">
        <f>IF(AM1179,
  IF(AND(AL1179=$J$31,_xlfn.DAYS(AH1179,DATE(AI1179,1,1))&lt;7),
    MAX(0,EINSTELLUNGEN!$D$12+1-WEEKDAY(DATE(EINSTELLUNGEN!$D$9,EINSTELLUNGEN!$D$10,1),2)),
    IF(AL1179=$J$33,
      MIN(EINSTELLUNGEN!$D$12,WEEKDAY(DATE(EINSTELLUNGEN!$D$9,12,31),2)),
      EINSTELLUNGEN!$D$12
  )) - SUMIF(AL$50:AL$2500,"="&amp;AL1179,AX$50:AX$2500),
  0)</f>
        <v>3</v>
      </c>
      <c r="BD1179" s="2">
        <f t="shared" si="642"/>
        <v>0.33333333333333331</v>
      </c>
      <c r="BE1179" s="2">
        <f t="shared" si="643"/>
        <v>0</v>
      </c>
    </row>
    <row r="1180" spans="1:57" ht="10.5" customHeight="1">
      <c r="A1180" s="1" t="str">
        <f t="shared" ca="1" si="619"/>
        <v/>
      </c>
      <c r="B1180" s="1" t="str">
        <f t="shared" ca="1" si="620"/>
        <v/>
      </c>
      <c r="C1180" s="1" t="str">
        <f t="shared" ca="1" si="621"/>
        <v/>
      </c>
      <c r="D1180" s="1" t="str">
        <f t="shared" ca="1" si="622"/>
        <v/>
      </c>
      <c r="F1180" s="10"/>
      <c r="G1180" s="136" t="str">
        <f t="shared" si="623"/>
        <v/>
      </c>
      <c r="H1180" s="27"/>
      <c r="I1180" s="28"/>
      <c r="J1180" s="28"/>
      <c r="K1180" s="29"/>
      <c r="L1180" s="136"/>
      <c r="M1180" s="136"/>
      <c r="N1180" s="136"/>
      <c r="O1180" s="26" t="str">
        <f t="shared" si="624"/>
        <v/>
      </c>
      <c r="P1180" s="218" t="str">
        <f t="shared" si="625"/>
        <v/>
      </c>
      <c r="Q1180" s="26" t="str">
        <f t="shared" si="626"/>
        <v/>
      </c>
      <c r="R1180" s="22"/>
      <c r="S1180" s="99"/>
      <c r="T1180" s="10"/>
      <c r="U1180" s="229" t="str">
        <f t="shared" si="627"/>
        <v/>
      </c>
      <c r="V1180" s="230"/>
      <c r="W1180" s="230"/>
      <c r="X1180" s="230"/>
      <c r="Y1180" s="230"/>
      <c r="Z1180" s="22" t="str">
        <f>""</f>
        <v/>
      </c>
      <c r="AB1180" s="23" t="str">
        <f t="shared" si="628"/>
        <v/>
      </c>
      <c r="AC1180" s="2" t="b">
        <f>COUNT(Q1180:Q$2500)&gt;0</f>
        <v>0</v>
      </c>
      <c r="AD1180" s="2" t="b">
        <f t="shared" si="611"/>
        <v>0</v>
      </c>
      <c r="AE1180" s="2" t="b">
        <f t="shared" si="612"/>
        <v>0</v>
      </c>
      <c r="AF1180" s="2" t="b">
        <f t="shared" si="613"/>
        <v>0</v>
      </c>
      <c r="AG1180" s="2" t="b">
        <f>OR(
  AND(AC1180,NOT(AC1181)),
  AND(AF1180,WEEKDAY(AH1179,2)=EINSTELLUNGEN!$D$12),
  AND(AF1180,AH1180=$J$35)
)</f>
        <v>0</v>
      </c>
      <c r="AH1180" s="2">
        <f>IF(AE1180,AH1179+IF(WEEKDAY(AH1179+1,2)&lt;=EINSTELLUNGEN!$D$12,1,$J$36),AH1179)</f>
        <v>42020</v>
      </c>
      <c r="AI1180" s="2">
        <f t="shared" si="614"/>
        <v>2019</v>
      </c>
      <c r="AJ1180" s="2">
        <f t="shared" si="615"/>
        <v>201901</v>
      </c>
      <c r="AK1180" s="2">
        <f t="shared" si="616"/>
        <v>201901</v>
      </c>
      <c r="AL1180" s="2">
        <f t="shared" si="644"/>
        <v>201903</v>
      </c>
      <c r="AM1180" s="2" t="b">
        <f t="shared" si="617"/>
        <v>1</v>
      </c>
      <c r="AN1180" s="4" t="e">
        <f t="shared" si="629"/>
        <v>#N/A</v>
      </c>
      <c r="AO1180" s="4" t="e">
        <f t="shared" si="630"/>
        <v>#N/A</v>
      </c>
      <c r="AP1180" s="2" t="str">
        <f>IF(AD1180,
  IF(ISBLANK(H1180),
    AP1179,
    IF(LEN(H1180)=1,
      IF(OR(UPPER(H1180)="A",UPPER(H1180)="I"),
        EINSTELLUNGEN!$D$21,
        IF(OR(UPPER(H1180)="B",UPPER(H1180)="M"),
          EINSTELLUNGEN!$D$22,
          IF(OR(UPPER(H1180)="C",UPPER(H1180)="S"),
            EINSTELLUNGEN!$D$23,
            IF(UPPER(H1180)="D",
              EINSTELLUNGEN!$D$24,
              IF(UPPER(H1180)="E",
                EINSTELLUNGEN!$D$25,
                UPPER(H1180)))))),
      IF(ISNUMBER(H1180),
        EINSTELLUNGEN!$D$20&amp;H1180,
        UPPER(H1180)))),
  "")</f>
        <v/>
      </c>
      <c r="AQ1180" s="2" t="str">
        <f t="shared" si="631"/>
        <v/>
      </c>
      <c r="AR1180" s="2">
        <f t="shared" si="632"/>
        <v>0</v>
      </c>
      <c r="AS1180" s="145">
        <f t="shared" si="633"/>
        <v>0.33333333333333331</v>
      </c>
      <c r="AT1180" s="2">
        <f t="shared" si="634"/>
        <v>0</v>
      </c>
      <c r="AU1180" s="2">
        <f t="shared" si="635"/>
        <v>0</v>
      </c>
      <c r="AV1180" s="2">
        <f t="shared" si="636"/>
        <v>0</v>
      </c>
      <c r="AW1180" s="2">
        <f t="shared" si="637"/>
        <v>0</v>
      </c>
      <c r="AX1180" s="2">
        <f t="shared" si="618"/>
        <v>0</v>
      </c>
      <c r="AY1180" s="2">
        <f t="shared" si="638"/>
        <v>0</v>
      </c>
      <c r="AZ1180" s="145" t="e">
        <f t="shared" si="639"/>
        <v>#N/A</v>
      </c>
      <c r="BA1180" s="145" t="e">
        <f t="shared" si="640"/>
        <v>#N/A</v>
      </c>
      <c r="BB1180" s="145">
        <f t="shared" si="641"/>
        <v>2.083333333333337E-2</v>
      </c>
      <c r="BC1180" s="2">
        <f>IF(AM1180,
  IF(AND(AL1180=$J$31,_xlfn.DAYS(AH1180,DATE(AI1180,1,1))&lt;7),
    MAX(0,EINSTELLUNGEN!$D$12+1-WEEKDAY(DATE(EINSTELLUNGEN!$D$9,EINSTELLUNGEN!$D$10,1),2)),
    IF(AL1180=$J$33,
      MIN(EINSTELLUNGEN!$D$12,WEEKDAY(DATE(EINSTELLUNGEN!$D$9,12,31),2)),
      EINSTELLUNGEN!$D$12
  )) - SUMIF(AL$50:AL$2500,"="&amp;AL1180,AX$50:AX$2500),
  0)</f>
        <v>3</v>
      </c>
      <c r="BD1180" s="2">
        <f t="shared" si="642"/>
        <v>0.33333333333333331</v>
      </c>
      <c r="BE1180" s="2">
        <f t="shared" si="643"/>
        <v>0</v>
      </c>
    </row>
    <row r="1181" spans="1:57" ht="10.5" customHeight="1">
      <c r="A1181" s="1" t="str">
        <f t="shared" ca="1" si="619"/>
        <v/>
      </c>
      <c r="B1181" s="1" t="str">
        <f t="shared" ca="1" si="620"/>
        <v/>
      </c>
      <c r="C1181" s="1" t="str">
        <f t="shared" ca="1" si="621"/>
        <v/>
      </c>
      <c r="D1181" s="1" t="str">
        <f t="shared" ca="1" si="622"/>
        <v/>
      </c>
      <c r="F1181" s="10"/>
      <c r="G1181" s="136" t="str">
        <f t="shared" si="623"/>
        <v/>
      </c>
      <c r="H1181" s="27"/>
      <c r="I1181" s="28"/>
      <c r="J1181" s="28"/>
      <c r="K1181" s="29"/>
      <c r="L1181" s="136"/>
      <c r="M1181" s="136"/>
      <c r="N1181" s="136"/>
      <c r="O1181" s="26" t="str">
        <f t="shared" si="624"/>
        <v/>
      </c>
      <c r="P1181" s="218" t="str">
        <f t="shared" si="625"/>
        <v/>
      </c>
      <c r="Q1181" s="26" t="str">
        <f t="shared" si="626"/>
        <v/>
      </c>
      <c r="R1181" s="22"/>
      <c r="S1181" s="99"/>
      <c r="T1181" s="10"/>
      <c r="U1181" s="229" t="str">
        <f t="shared" si="627"/>
        <v/>
      </c>
      <c r="V1181" s="230"/>
      <c r="W1181" s="230"/>
      <c r="X1181" s="230"/>
      <c r="Y1181" s="230"/>
      <c r="Z1181" s="22" t="str">
        <f>""</f>
        <v/>
      </c>
      <c r="AB1181" s="23" t="str">
        <f t="shared" si="628"/>
        <v/>
      </c>
      <c r="AC1181" s="2" t="b">
        <f>COUNT(Q1181:Q$2500)&gt;0</f>
        <v>0</v>
      </c>
      <c r="AD1181" s="2" t="b">
        <f t="shared" si="611"/>
        <v>0</v>
      </c>
      <c r="AE1181" s="2" t="b">
        <f t="shared" si="612"/>
        <v>0</v>
      </c>
      <c r="AF1181" s="2" t="b">
        <f t="shared" si="613"/>
        <v>0</v>
      </c>
      <c r="AG1181" s="2" t="b">
        <f>OR(
  AND(AC1181,NOT(AC1182)),
  AND(AF1181,WEEKDAY(AH1180,2)=EINSTELLUNGEN!$D$12),
  AND(AF1181,AH1181=$J$35)
)</f>
        <v>0</v>
      </c>
      <c r="AH1181" s="2">
        <f>IF(AE1181,AH1180+IF(WEEKDAY(AH1180+1,2)&lt;=EINSTELLUNGEN!$D$12,1,$J$36),AH1180)</f>
        <v>42020</v>
      </c>
      <c r="AI1181" s="2">
        <f t="shared" si="614"/>
        <v>2019</v>
      </c>
      <c r="AJ1181" s="2">
        <f t="shared" si="615"/>
        <v>201901</v>
      </c>
      <c r="AK1181" s="2">
        <f t="shared" si="616"/>
        <v>201901</v>
      </c>
      <c r="AL1181" s="2">
        <f t="shared" si="644"/>
        <v>201903</v>
      </c>
      <c r="AM1181" s="2" t="b">
        <f t="shared" si="617"/>
        <v>1</v>
      </c>
      <c r="AN1181" s="4" t="e">
        <f t="shared" si="629"/>
        <v>#N/A</v>
      </c>
      <c r="AO1181" s="4" t="e">
        <f t="shared" si="630"/>
        <v>#N/A</v>
      </c>
      <c r="AP1181" s="2" t="str">
        <f>IF(AD1181,
  IF(ISBLANK(H1181),
    AP1180,
    IF(LEN(H1181)=1,
      IF(OR(UPPER(H1181)="A",UPPER(H1181)="I"),
        EINSTELLUNGEN!$D$21,
        IF(OR(UPPER(H1181)="B",UPPER(H1181)="M"),
          EINSTELLUNGEN!$D$22,
          IF(OR(UPPER(H1181)="C",UPPER(H1181)="S"),
            EINSTELLUNGEN!$D$23,
            IF(UPPER(H1181)="D",
              EINSTELLUNGEN!$D$24,
              IF(UPPER(H1181)="E",
                EINSTELLUNGEN!$D$25,
                UPPER(H1181)))))),
      IF(ISNUMBER(H1181),
        EINSTELLUNGEN!$D$20&amp;H1181,
        UPPER(H1181)))),
  "")</f>
        <v/>
      </c>
      <c r="AQ1181" s="2" t="str">
        <f t="shared" si="631"/>
        <v/>
      </c>
      <c r="AR1181" s="2">
        <f t="shared" si="632"/>
        <v>0</v>
      </c>
      <c r="AS1181" s="145">
        <f t="shared" si="633"/>
        <v>0.33333333333333331</v>
      </c>
      <c r="AT1181" s="2">
        <f t="shared" si="634"/>
        <v>0</v>
      </c>
      <c r="AU1181" s="2">
        <f t="shared" si="635"/>
        <v>0</v>
      </c>
      <c r="AV1181" s="2">
        <f t="shared" si="636"/>
        <v>0</v>
      </c>
      <c r="AW1181" s="2">
        <f t="shared" si="637"/>
        <v>0</v>
      </c>
      <c r="AX1181" s="2">
        <f t="shared" si="618"/>
        <v>0</v>
      </c>
      <c r="AY1181" s="2">
        <f t="shared" si="638"/>
        <v>0</v>
      </c>
      <c r="AZ1181" s="145" t="e">
        <f t="shared" si="639"/>
        <v>#N/A</v>
      </c>
      <c r="BA1181" s="145" t="e">
        <f t="shared" si="640"/>
        <v>#N/A</v>
      </c>
      <c r="BB1181" s="145">
        <f t="shared" si="641"/>
        <v>2.083333333333337E-2</v>
      </c>
      <c r="BC1181" s="2">
        <f>IF(AM1181,
  IF(AND(AL1181=$J$31,_xlfn.DAYS(AH1181,DATE(AI1181,1,1))&lt;7),
    MAX(0,EINSTELLUNGEN!$D$12+1-WEEKDAY(DATE(EINSTELLUNGEN!$D$9,EINSTELLUNGEN!$D$10,1),2)),
    IF(AL1181=$J$33,
      MIN(EINSTELLUNGEN!$D$12,WEEKDAY(DATE(EINSTELLUNGEN!$D$9,12,31),2)),
      EINSTELLUNGEN!$D$12
  )) - SUMIF(AL$50:AL$2500,"="&amp;AL1181,AX$50:AX$2500),
  0)</f>
        <v>3</v>
      </c>
      <c r="BD1181" s="2">
        <f t="shared" si="642"/>
        <v>0.33333333333333331</v>
      </c>
      <c r="BE1181" s="2">
        <f t="shared" si="643"/>
        <v>0</v>
      </c>
    </row>
    <row r="1182" spans="1:57" ht="10.5" customHeight="1">
      <c r="A1182" s="1" t="str">
        <f t="shared" ca="1" si="619"/>
        <v/>
      </c>
      <c r="B1182" s="1" t="str">
        <f t="shared" ca="1" si="620"/>
        <v/>
      </c>
      <c r="C1182" s="1" t="str">
        <f t="shared" ca="1" si="621"/>
        <v/>
      </c>
      <c r="D1182" s="1" t="str">
        <f t="shared" ca="1" si="622"/>
        <v/>
      </c>
      <c r="F1182" s="10"/>
      <c r="G1182" s="136" t="str">
        <f t="shared" si="623"/>
        <v/>
      </c>
      <c r="H1182" s="27"/>
      <c r="I1182" s="28"/>
      <c r="J1182" s="28"/>
      <c r="K1182" s="29"/>
      <c r="L1182" s="136"/>
      <c r="M1182" s="136"/>
      <c r="N1182" s="136"/>
      <c r="O1182" s="26" t="str">
        <f t="shared" si="624"/>
        <v/>
      </c>
      <c r="P1182" s="218" t="str">
        <f t="shared" si="625"/>
        <v/>
      </c>
      <c r="Q1182" s="26" t="str">
        <f t="shared" si="626"/>
        <v/>
      </c>
      <c r="R1182" s="22"/>
      <c r="S1182" s="99"/>
      <c r="T1182" s="10"/>
      <c r="U1182" s="229" t="str">
        <f t="shared" si="627"/>
        <v/>
      </c>
      <c r="V1182" s="230"/>
      <c r="W1182" s="230"/>
      <c r="X1182" s="230"/>
      <c r="Y1182" s="230"/>
      <c r="Z1182" s="22" t="str">
        <f>""</f>
        <v/>
      </c>
      <c r="AB1182" s="23" t="str">
        <f t="shared" si="628"/>
        <v/>
      </c>
      <c r="AC1182" s="2" t="b">
        <f>COUNT(Q1182:Q$2500)&gt;0</f>
        <v>0</v>
      </c>
      <c r="AD1182" s="2" t="b">
        <f t="shared" si="611"/>
        <v>0</v>
      </c>
      <c r="AE1182" s="2" t="b">
        <f t="shared" si="612"/>
        <v>0</v>
      </c>
      <c r="AF1182" s="2" t="b">
        <f t="shared" si="613"/>
        <v>0</v>
      </c>
      <c r="AG1182" s="2" t="b">
        <f>OR(
  AND(AC1182,NOT(AC1183)),
  AND(AF1182,WEEKDAY(AH1181,2)=EINSTELLUNGEN!$D$12),
  AND(AF1182,AH1182=$J$35)
)</f>
        <v>0</v>
      </c>
      <c r="AH1182" s="2">
        <f>IF(AE1182,AH1181+IF(WEEKDAY(AH1181+1,2)&lt;=EINSTELLUNGEN!$D$12,1,$J$36),AH1181)</f>
        <v>42020</v>
      </c>
      <c r="AI1182" s="2">
        <f t="shared" si="614"/>
        <v>2019</v>
      </c>
      <c r="AJ1182" s="2">
        <f t="shared" si="615"/>
        <v>201901</v>
      </c>
      <c r="AK1182" s="2">
        <f t="shared" si="616"/>
        <v>201901</v>
      </c>
      <c r="AL1182" s="2">
        <f t="shared" si="644"/>
        <v>201903</v>
      </c>
      <c r="AM1182" s="2" t="b">
        <f t="shared" si="617"/>
        <v>1</v>
      </c>
      <c r="AN1182" s="4" t="e">
        <f t="shared" si="629"/>
        <v>#N/A</v>
      </c>
      <c r="AO1182" s="4" t="e">
        <f t="shared" si="630"/>
        <v>#N/A</v>
      </c>
      <c r="AP1182" s="2" t="str">
        <f>IF(AD1182,
  IF(ISBLANK(H1182),
    AP1181,
    IF(LEN(H1182)=1,
      IF(OR(UPPER(H1182)="A",UPPER(H1182)="I"),
        EINSTELLUNGEN!$D$21,
        IF(OR(UPPER(H1182)="B",UPPER(H1182)="M"),
          EINSTELLUNGEN!$D$22,
          IF(OR(UPPER(H1182)="C",UPPER(H1182)="S"),
            EINSTELLUNGEN!$D$23,
            IF(UPPER(H1182)="D",
              EINSTELLUNGEN!$D$24,
              IF(UPPER(H1182)="E",
                EINSTELLUNGEN!$D$25,
                UPPER(H1182)))))),
      IF(ISNUMBER(H1182),
        EINSTELLUNGEN!$D$20&amp;H1182,
        UPPER(H1182)))),
  "")</f>
        <v/>
      </c>
      <c r="AQ1182" s="2" t="str">
        <f t="shared" si="631"/>
        <v/>
      </c>
      <c r="AR1182" s="2">
        <f t="shared" si="632"/>
        <v>0</v>
      </c>
      <c r="AS1182" s="145">
        <f t="shared" si="633"/>
        <v>0.33333333333333331</v>
      </c>
      <c r="AT1182" s="2">
        <f t="shared" si="634"/>
        <v>0</v>
      </c>
      <c r="AU1182" s="2">
        <f t="shared" si="635"/>
        <v>0</v>
      </c>
      <c r="AV1182" s="2">
        <f t="shared" si="636"/>
        <v>0</v>
      </c>
      <c r="AW1182" s="2">
        <f t="shared" si="637"/>
        <v>0</v>
      </c>
      <c r="AX1182" s="2">
        <f t="shared" si="618"/>
        <v>0</v>
      </c>
      <c r="AY1182" s="2">
        <f t="shared" si="638"/>
        <v>0</v>
      </c>
      <c r="AZ1182" s="145" t="e">
        <f t="shared" si="639"/>
        <v>#N/A</v>
      </c>
      <c r="BA1182" s="145" t="e">
        <f t="shared" si="640"/>
        <v>#N/A</v>
      </c>
      <c r="BB1182" s="145">
        <f t="shared" si="641"/>
        <v>2.083333333333337E-2</v>
      </c>
      <c r="BC1182" s="2">
        <f>IF(AM1182,
  IF(AND(AL1182=$J$31,_xlfn.DAYS(AH1182,DATE(AI1182,1,1))&lt;7),
    MAX(0,EINSTELLUNGEN!$D$12+1-WEEKDAY(DATE(EINSTELLUNGEN!$D$9,EINSTELLUNGEN!$D$10,1),2)),
    IF(AL1182=$J$33,
      MIN(EINSTELLUNGEN!$D$12,WEEKDAY(DATE(EINSTELLUNGEN!$D$9,12,31),2)),
      EINSTELLUNGEN!$D$12
  )) - SUMIF(AL$50:AL$2500,"="&amp;AL1182,AX$50:AX$2500),
  0)</f>
        <v>3</v>
      </c>
      <c r="BD1182" s="2">
        <f t="shared" si="642"/>
        <v>0.33333333333333331</v>
      </c>
      <c r="BE1182" s="2">
        <f t="shared" si="643"/>
        <v>0</v>
      </c>
    </row>
    <row r="1183" spans="1:57" ht="10.5" customHeight="1">
      <c r="A1183" s="1" t="str">
        <f t="shared" ca="1" si="619"/>
        <v/>
      </c>
      <c r="B1183" s="1" t="str">
        <f t="shared" ca="1" si="620"/>
        <v/>
      </c>
      <c r="C1183" s="1" t="str">
        <f t="shared" ca="1" si="621"/>
        <v/>
      </c>
      <c r="D1183" s="1" t="str">
        <f t="shared" ca="1" si="622"/>
        <v/>
      </c>
      <c r="F1183" s="10"/>
      <c r="G1183" s="136" t="str">
        <f t="shared" si="623"/>
        <v/>
      </c>
      <c r="H1183" s="27"/>
      <c r="I1183" s="28"/>
      <c r="J1183" s="28"/>
      <c r="K1183" s="29"/>
      <c r="L1183" s="136"/>
      <c r="M1183" s="136"/>
      <c r="N1183" s="136"/>
      <c r="O1183" s="26" t="str">
        <f t="shared" si="624"/>
        <v/>
      </c>
      <c r="P1183" s="218" t="str">
        <f t="shared" si="625"/>
        <v/>
      </c>
      <c r="Q1183" s="26" t="str">
        <f t="shared" si="626"/>
        <v/>
      </c>
      <c r="R1183" s="22"/>
      <c r="S1183" s="99"/>
      <c r="T1183" s="10"/>
      <c r="U1183" s="229" t="str">
        <f t="shared" si="627"/>
        <v/>
      </c>
      <c r="V1183" s="230"/>
      <c r="W1183" s="230"/>
      <c r="X1183" s="230"/>
      <c r="Y1183" s="230"/>
      <c r="Z1183" s="22" t="str">
        <f>""</f>
        <v/>
      </c>
      <c r="AB1183" s="23" t="str">
        <f t="shared" si="628"/>
        <v/>
      </c>
      <c r="AC1183" s="2" t="b">
        <f>COUNT(Q1183:Q$2500)&gt;0</f>
        <v>0</v>
      </c>
      <c r="AD1183" s="2" t="b">
        <f t="shared" si="611"/>
        <v>0</v>
      </c>
      <c r="AE1183" s="2" t="b">
        <f t="shared" si="612"/>
        <v>0</v>
      </c>
      <c r="AF1183" s="2" t="b">
        <f t="shared" si="613"/>
        <v>0</v>
      </c>
      <c r="AG1183" s="2" t="b">
        <f>OR(
  AND(AC1183,NOT(AC1184)),
  AND(AF1183,WEEKDAY(AH1182,2)=EINSTELLUNGEN!$D$12),
  AND(AF1183,AH1183=$J$35)
)</f>
        <v>0</v>
      </c>
      <c r="AH1183" s="2">
        <f>IF(AE1183,AH1182+IF(WEEKDAY(AH1182+1,2)&lt;=EINSTELLUNGEN!$D$12,1,$J$36),AH1182)</f>
        <v>42020</v>
      </c>
      <c r="AI1183" s="2">
        <f t="shared" si="614"/>
        <v>2019</v>
      </c>
      <c r="AJ1183" s="2">
        <f t="shared" si="615"/>
        <v>201901</v>
      </c>
      <c r="AK1183" s="2">
        <f t="shared" si="616"/>
        <v>201901</v>
      </c>
      <c r="AL1183" s="2">
        <f t="shared" si="644"/>
        <v>201903</v>
      </c>
      <c r="AM1183" s="2" t="b">
        <f t="shared" si="617"/>
        <v>1</v>
      </c>
      <c r="AN1183" s="4" t="e">
        <f t="shared" si="629"/>
        <v>#N/A</v>
      </c>
      <c r="AO1183" s="4" t="e">
        <f t="shared" si="630"/>
        <v>#N/A</v>
      </c>
      <c r="AP1183" s="2" t="str">
        <f>IF(AD1183,
  IF(ISBLANK(H1183),
    AP1182,
    IF(LEN(H1183)=1,
      IF(OR(UPPER(H1183)="A",UPPER(H1183)="I"),
        EINSTELLUNGEN!$D$21,
        IF(OR(UPPER(H1183)="B",UPPER(H1183)="M"),
          EINSTELLUNGEN!$D$22,
          IF(OR(UPPER(H1183)="C",UPPER(H1183)="S"),
            EINSTELLUNGEN!$D$23,
            IF(UPPER(H1183)="D",
              EINSTELLUNGEN!$D$24,
              IF(UPPER(H1183)="E",
                EINSTELLUNGEN!$D$25,
                UPPER(H1183)))))),
      IF(ISNUMBER(H1183),
        EINSTELLUNGEN!$D$20&amp;H1183,
        UPPER(H1183)))),
  "")</f>
        <v/>
      </c>
      <c r="AQ1183" s="2" t="str">
        <f t="shared" si="631"/>
        <v/>
      </c>
      <c r="AR1183" s="2">
        <f t="shared" si="632"/>
        <v>0</v>
      </c>
      <c r="AS1183" s="145">
        <f t="shared" si="633"/>
        <v>0.33333333333333331</v>
      </c>
      <c r="AT1183" s="2">
        <f t="shared" si="634"/>
        <v>0</v>
      </c>
      <c r="AU1183" s="2">
        <f t="shared" si="635"/>
        <v>0</v>
      </c>
      <c r="AV1183" s="2">
        <f t="shared" si="636"/>
        <v>0</v>
      </c>
      <c r="AW1183" s="2">
        <f t="shared" si="637"/>
        <v>0</v>
      </c>
      <c r="AX1183" s="2">
        <f t="shared" si="618"/>
        <v>0</v>
      </c>
      <c r="AY1183" s="2">
        <f t="shared" si="638"/>
        <v>0</v>
      </c>
      <c r="AZ1183" s="145" t="e">
        <f t="shared" si="639"/>
        <v>#N/A</v>
      </c>
      <c r="BA1183" s="145" t="e">
        <f t="shared" si="640"/>
        <v>#N/A</v>
      </c>
      <c r="BB1183" s="145">
        <f t="shared" si="641"/>
        <v>2.083333333333337E-2</v>
      </c>
      <c r="BC1183" s="2">
        <f>IF(AM1183,
  IF(AND(AL1183=$J$31,_xlfn.DAYS(AH1183,DATE(AI1183,1,1))&lt;7),
    MAX(0,EINSTELLUNGEN!$D$12+1-WEEKDAY(DATE(EINSTELLUNGEN!$D$9,EINSTELLUNGEN!$D$10,1),2)),
    IF(AL1183=$J$33,
      MIN(EINSTELLUNGEN!$D$12,WEEKDAY(DATE(EINSTELLUNGEN!$D$9,12,31),2)),
      EINSTELLUNGEN!$D$12
  )) - SUMIF(AL$50:AL$2500,"="&amp;AL1183,AX$50:AX$2500),
  0)</f>
        <v>3</v>
      </c>
      <c r="BD1183" s="2">
        <f t="shared" si="642"/>
        <v>0.33333333333333331</v>
      </c>
      <c r="BE1183" s="2">
        <f t="shared" si="643"/>
        <v>0</v>
      </c>
    </row>
    <row r="1184" spans="1:57" ht="10.5" customHeight="1">
      <c r="A1184" s="1" t="str">
        <f t="shared" ca="1" si="619"/>
        <v/>
      </c>
      <c r="B1184" s="1" t="str">
        <f t="shared" ca="1" si="620"/>
        <v/>
      </c>
      <c r="C1184" s="1" t="str">
        <f t="shared" ca="1" si="621"/>
        <v/>
      </c>
      <c r="D1184" s="1" t="str">
        <f t="shared" ca="1" si="622"/>
        <v/>
      </c>
      <c r="F1184" s="10"/>
      <c r="G1184" s="136" t="str">
        <f t="shared" si="623"/>
        <v/>
      </c>
      <c r="H1184" s="27"/>
      <c r="I1184" s="28"/>
      <c r="J1184" s="28"/>
      <c r="K1184" s="29"/>
      <c r="L1184" s="136"/>
      <c r="M1184" s="136"/>
      <c r="N1184" s="136"/>
      <c r="O1184" s="26" t="str">
        <f t="shared" si="624"/>
        <v/>
      </c>
      <c r="P1184" s="218" t="str">
        <f t="shared" si="625"/>
        <v/>
      </c>
      <c r="Q1184" s="26" t="str">
        <f t="shared" si="626"/>
        <v/>
      </c>
      <c r="R1184" s="22"/>
      <c r="S1184" s="99"/>
      <c r="T1184" s="10"/>
      <c r="U1184" s="229" t="str">
        <f t="shared" si="627"/>
        <v/>
      </c>
      <c r="V1184" s="230"/>
      <c r="W1184" s="230"/>
      <c r="X1184" s="230"/>
      <c r="Y1184" s="230"/>
      <c r="Z1184" s="22" t="str">
        <f>""</f>
        <v/>
      </c>
      <c r="AB1184" s="23" t="str">
        <f t="shared" si="628"/>
        <v/>
      </c>
      <c r="AC1184" s="2" t="b">
        <f>COUNT(Q1184:Q$2500)&gt;0</f>
        <v>0</v>
      </c>
      <c r="AD1184" s="2" t="b">
        <f t="shared" si="611"/>
        <v>0</v>
      </c>
      <c r="AE1184" s="2" t="b">
        <f t="shared" si="612"/>
        <v>0</v>
      </c>
      <c r="AF1184" s="2" t="b">
        <f t="shared" si="613"/>
        <v>0</v>
      </c>
      <c r="AG1184" s="2" t="b">
        <f>OR(
  AND(AC1184,NOT(AC1185)),
  AND(AF1184,WEEKDAY(AH1183,2)=EINSTELLUNGEN!$D$12),
  AND(AF1184,AH1184=$J$35)
)</f>
        <v>0</v>
      </c>
      <c r="AH1184" s="2">
        <f>IF(AE1184,AH1183+IF(WEEKDAY(AH1183+1,2)&lt;=EINSTELLUNGEN!$D$12,1,$J$36),AH1183)</f>
        <v>42020</v>
      </c>
      <c r="AI1184" s="2">
        <f t="shared" si="614"/>
        <v>2019</v>
      </c>
      <c r="AJ1184" s="2">
        <f t="shared" si="615"/>
        <v>201901</v>
      </c>
      <c r="AK1184" s="2">
        <f t="shared" si="616"/>
        <v>201901</v>
      </c>
      <c r="AL1184" s="2">
        <f t="shared" si="644"/>
        <v>201903</v>
      </c>
      <c r="AM1184" s="2" t="b">
        <f t="shared" si="617"/>
        <v>1</v>
      </c>
      <c r="AN1184" s="4" t="e">
        <f t="shared" si="629"/>
        <v>#N/A</v>
      </c>
      <c r="AO1184" s="4" t="e">
        <f t="shared" si="630"/>
        <v>#N/A</v>
      </c>
      <c r="AP1184" s="2" t="str">
        <f>IF(AD1184,
  IF(ISBLANK(H1184),
    AP1183,
    IF(LEN(H1184)=1,
      IF(OR(UPPER(H1184)="A",UPPER(H1184)="I"),
        EINSTELLUNGEN!$D$21,
        IF(OR(UPPER(H1184)="B",UPPER(H1184)="M"),
          EINSTELLUNGEN!$D$22,
          IF(OR(UPPER(H1184)="C",UPPER(H1184)="S"),
            EINSTELLUNGEN!$D$23,
            IF(UPPER(H1184)="D",
              EINSTELLUNGEN!$D$24,
              IF(UPPER(H1184)="E",
                EINSTELLUNGEN!$D$25,
                UPPER(H1184)))))),
      IF(ISNUMBER(H1184),
        EINSTELLUNGEN!$D$20&amp;H1184,
        UPPER(H1184)))),
  "")</f>
        <v/>
      </c>
      <c r="AQ1184" s="2" t="str">
        <f t="shared" si="631"/>
        <v/>
      </c>
      <c r="AR1184" s="2">
        <f t="shared" si="632"/>
        <v>0</v>
      </c>
      <c r="AS1184" s="145">
        <f t="shared" si="633"/>
        <v>0.33333333333333331</v>
      </c>
      <c r="AT1184" s="2">
        <f t="shared" si="634"/>
        <v>0</v>
      </c>
      <c r="AU1184" s="2">
        <f t="shared" si="635"/>
        <v>0</v>
      </c>
      <c r="AV1184" s="2">
        <f t="shared" si="636"/>
        <v>0</v>
      </c>
      <c r="AW1184" s="2">
        <f t="shared" si="637"/>
        <v>0</v>
      </c>
      <c r="AX1184" s="2">
        <f t="shared" si="618"/>
        <v>0</v>
      </c>
      <c r="AY1184" s="2">
        <f t="shared" si="638"/>
        <v>0</v>
      </c>
      <c r="AZ1184" s="145" t="e">
        <f t="shared" si="639"/>
        <v>#N/A</v>
      </c>
      <c r="BA1184" s="145" t="e">
        <f t="shared" si="640"/>
        <v>#N/A</v>
      </c>
      <c r="BB1184" s="145">
        <f t="shared" si="641"/>
        <v>2.083333333333337E-2</v>
      </c>
      <c r="BC1184" s="2">
        <f>IF(AM1184,
  IF(AND(AL1184=$J$31,_xlfn.DAYS(AH1184,DATE(AI1184,1,1))&lt;7),
    MAX(0,EINSTELLUNGEN!$D$12+1-WEEKDAY(DATE(EINSTELLUNGEN!$D$9,EINSTELLUNGEN!$D$10,1),2)),
    IF(AL1184=$J$33,
      MIN(EINSTELLUNGEN!$D$12,WEEKDAY(DATE(EINSTELLUNGEN!$D$9,12,31),2)),
      EINSTELLUNGEN!$D$12
  )) - SUMIF(AL$50:AL$2500,"="&amp;AL1184,AX$50:AX$2500),
  0)</f>
        <v>3</v>
      </c>
      <c r="BD1184" s="2">
        <f t="shared" si="642"/>
        <v>0.33333333333333331</v>
      </c>
      <c r="BE1184" s="2">
        <f t="shared" si="643"/>
        <v>0</v>
      </c>
    </row>
    <row r="1185" spans="1:57" ht="10.5" customHeight="1">
      <c r="A1185" s="1" t="str">
        <f t="shared" ca="1" si="619"/>
        <v/>
      </c>
      <c r="B1185" s="1" t="str">
        <f t="shared" ca="1" si="620"/>
        <v/>
      </c>
      <c r="C1185" s="1" t="str">
        <f t="shared" ca="1" si="621"/>
        <v/>
      </c>
      <c r="D1185" s="1" t="str">
        <f t="shared" ca="1" si="622"/>
        <v/>
      </c>
      <c r="F1185" s="10"/>
      <c r="G1185" s="136" t="str">
        <f t="shared" si="623"/>
        <v/>
      </c>
      <c r="H1185" s="27"/>
      <c r="I1185" s="28"/>
      <c r="J1185" s="28"/>
      <c r="K1185" s="29"/>
      <c r="L1185" s="136"/>
      <c r="M1185" s="136"/>
      <c r="N1185" s="136"/>
      <c r="O1185" s="26" t="str">
        <f t="shared" si="624"/>
        <v/>
      </c>
      <c r="P1185" s="218" t="str">
        <f t="shared" si="625"/>
        <v/>
      </c>
      <c r="Q1185" s="26" t="str">
        <f t="shared" si="626"/>
        <v/>
      </c>
      <c r="R1185" s="22"/>
      <c r="S1185" s="99"/>
      <c r="T1185" s="10"/>
      <c r="U1185" s="229" t="str">
        <f t="shared" si="627"/>
        <v/>
      </c>
      <c r="V1185" s="230"/>
      <c r="W1185" s="230"/>
      <c r="X1185" s="230"/>
      <c r="Y1185" s="230"/>
      <c r="Z1185" s="22" t="str">
        <f>""</f>
        <v/>
      </c>
      <c r="AB1185" s="23" t="str">
        <f t="shared" si="628"/>
        <v/>
      </c>
      <c r="AC1185" s="2" t="b">
        <f>COUNT(Q1185:Q$2500)&gt;0</f>
        <v>0</v>
      </c>
      <c r="AD1185" s="2" t="b">
        <f t="shared" si="611"/>
        <v>0</v>
      </c>
      <c r="AE1185" s="2" t="b">
        <f t="shared" si="612"/>
        <v>0</v>
      </c>
      <c r="AF1185" s="2" t="b">
        <f t="shared" si="613"/>
        <v>0</v>
      </c>
      <c r="AG1185" s="2" t="b">
        <f>OR(
  AND(AC1185,NOT(AC1186)),
  AND(AF1185,WEEKDAY(AH1184,2)=EINSTELLUNGEN!$D$12),
  AND(AF1185,AH1185=$J$35)
)</f>
        <v>0</v>
      </c>
      <c r="AH1185" s="2">
        <f>IF(AE1185,AH1184+IF(WEEKDAY(AH1184+1,2)&lt;=EINSTELLUNGEN!$D$12,1,$J$36),AH1184)</f>
        <v>42020</v>
      </c>
      <c r="AI1185" s="2">
        <f t="shared" si="614"/>
        <v>2019</v>
      </c>
      <c r="AJ1185" s="2">
        <f t="shared" si="615"/>
        <v>201901</v>
      </c>
      <c r="AK1185" s="2">
        <f t="shared" si="616"/>
        <v>201901</v>
      </c>
      <c r="AL1185" s="2">
        <f t="shared" si="644"/>
        <v>201903</v>
      </c>
      <c r="AM1185" s="2" t="b">
        <f t="shared" si="617"/>
        <v>1</v>
      </c>
      <c r="AN1185" s="4" t="e">
        <f t="shared" si="629"/>
        <v>#N/A</v>
      </c>
      <c r="AO1185" s="4" t="e">
        <f t="shared" si="630"/>
        <v>#N/A</v>
      </c>
      <c r="AP1185" s="2" t="str">
        <f>IF(AD1185,
  IF(ISBLANK(H1185),
    AP1184,
    IF(LEN(H1185)=1,
      IF(OR(UPPER(H1185)="A",UPPER(H1185)="I"),
        EINSTELLUNGEN!$D$21,
        IF(OR(UPPER(H1185)="B",UPPER(H1185)="M"),
          EINSTELLUNGEN!$D$22,
          IF(OR(UPPER(H1185)="C",UPPER(H1185)="S"),
            EINSTELLUNGEN!$D$23,
            IF(UPPER(H1185)="D",
              EINSTELLUNGEN!$D$24,
              IF(UPPER(H1185)="E",
                EINSTELLUNGEN!$D$25,
                UPPER(H1185)))))),
      IF(ISNUMBER(H1185),
        EINSTELLUNGEN!$D$20&amp;H1185,
        UPPER(H1185)))),
  "")</f>
        <v/>
      </c>
      <c r="AQ1185" s="2" t="str">
        <f t="shared" si="631"/>
        <v/>
      </c>
      <c r="AR1185" s="2">
        <f t="shared" si="632"/>
        <v>0</v>
      </c>
      <c r="AS1185" s="145">
        <f t="shared" si="633"/>
        <v>0.33333333333333331</v>
      </c>
      <c r="AT1185" s="2">
        <f t="shared" si="634"/>
        <v>0</v>
      </c>
      <c r="AU1185" s="2">
        <f t="shared" si="635"/>
        <v>0</v>
      </c>
      <c r="AV1185" s="2">
        <f t="shared" si="636"/>
        <v>0</v>
      </c>
      <c r="AW1185" s="2">
        <f t="shared" si="637"/>
        <v>0</v>
      </c>
      <c r="AX1185" s="2">
        <f t="shared" si="618"/>
        <v>0</v>
      </c>
      <c r="AY1185" s="2">
        <f t="shared" si="638"/>
        <v>0</v>
      </c>
      <c r="AZ1185" s="145" t="e">
        <f t="shared" si="639"/>
        <v>#N/A</v>
      </c>
      <c r="BA1185" s="145" t="e">
        <f t="shared" si="640"/>
        <v>#N/A</v>
      </c>
      <c r="BB1185" s="145">
        <f t="shared" si="641"/>
        <v>2.083333333333337E-2</v>
      </c>
      <c r="BC1185" s="2">
        <f>IF(AM1185,
  IF(AND(AL1185=$J$31,_xlfn.DAYS(AH1185,DATE(AI1185,1,1))&lt;7),
    MAX(0,EINSTELLUNGEN!$D$12+1-WEEKDAY(DATE(EINSTELLUNGEN!$D$9,EINSTELLUNGEN!$D$10,1),2)),
    IF(AL1185=$J$33,
      MIN(EINSTELLUNGEN!$D$12,WEEKDAY(DATE(EINSTELLUNGEN!$D$9,12,31),2)),
      EINSTELLUNGEN!$D$12
  )) - SUMIF(AL$50:AL$2500,"="&amp;AL1185,AX$50:AX$2500),
  0)</f>
        <v>3</v>
      </c>
      <c r="BD1185" s="2">
        <f t="shared" si="642"/>
        <v>0.33333333333333331</v>
      </c>
      <c r="BE1185" s="2">
        <f t="shared" si="643"/>
        <v>0</v>
      </c>
    </row>
    <row r="1186" spans="1:57" ht="10.5" customHeight="1">
      <c r="A1186" s="1" t="str">
        <f t="shared" ca="1" si="619"/>
        <v/>
      </c>
      <c r="B1186" s="1" t="str">
        <f t="shared" ca="1" si="620"/>
        <v/>
      </c>
      <c r="C1186" s="1" t="str">
        <f t="shared" ca="1" si="621"/>
        <v/>
      </c>
      <c r="D1186" s="1" t="str">
        <f t="shared" ca="1" si="622"/>
        <v/>
      </c>
      <c r="F1186" s="10"/>
      <c r="G1186" s="136" t="str">
        <f t="shared" si="623"/>
        <v/>
      </c>
      <c r="H1186" s="27"/>
      <c r="I1186" s="28"/>
      <c r="J1186" s="28"/>
      <c r="K1186" s="29"/>
      <c r="L1186" s="136"/>
      <c r="M1186" s="136"/>
      <c r="N1186" s="136"/>
      <c r="O1186" s="26" t="str">
        <f t="shared" si="624"/>
        <v/>
      </c>
      <c r="P1186" s="218" t="str">
        <f t="shared" si="625"/>
        <v/>
      </c>
      <c r="Q1186" s="26" t="str">
        <f t="shared" si="626"/>
        <v/>
      </c>
      <c r="R1186" s="22"/>
      <c r="S1186" s="99"/>
      <c r="T1186" s="10"/>
      <c r="U1186" s="229" t="str">
        <f t="shared" si="627"/>
        <v/>
      </c>
      <c r="V1186" s="230"/>
      <c r="W1186" s="230"/>
      <c r="X1186" s="230"/>
      <c r="Y1186" s="230"/>
      <c r="Z1186" s="22" t="str">
        <f>""</f>
        <v/>
      </c>
      <c r="AB1186" s="23" t="str">
        <f t="shared" si="628"/>
        <v/>
      </c>
      <c r="AC1186" s="2" t="b">
        <f>COUNT(Q1186:Q$2500)&gt;0</f>
        <v>0</v>
      </c>
      <c r="AD1186" s="2" t="b">
        <f t="shared" si="611"/>
        <v>0</v>
      </c>
      <c r="AE1186" s="2" t="b">
        <f t="shared" si="612"/>
        <v>0</v>
      </c>
      <c r="AF1186" s="2" t="b">
        <f t="shared" si="613"/>
        <v>0</v>
      </c>
      <c r="AG1186" s="2" t="b">
        <f>OR(
  AND(AC1186,NOT(AC1187)),
  AND(AF1186,WEEKDAY(AH1185,2)=EINSTELLUNGEN!$D$12),
  AND(AF1186,AH1186=$J$35)
)</f>
        <v>0</v>
      </c>
      <c r="AH1186" s="2">
        <f>IF(AE1186,AH1185+IF(WEEKDAY(AH1185+1,2)&lt;=EINSTELLUNGEN!$D$12,1,$J$36),AH1185)</f>
        <v>42020</v>
      </c>
      <c r="AI1186" s="2">
        <f t="shared" si="614"/>
        <v>2019</v>
      </c>
      <c r="AJ1186" s="2">
        <f t="shared" si="615"/>
        <v>201901</v>
      </c>
      <c r="AK1186" s="2">
        <f t="shared" si="616"/>
        <v>201901</v>
      </c>
      <c r="AL1186" s="2">
        <f t="shared" si="644"/>
        <v>201903</v>
      </c>
      <c r="AM1186" s="2" t="b">
        <f t="shared" si="617"/>
        <v>1</v>
      </c>
      <c r="AN1186" s="4" t="e">
        <f t="shared" si="629"/>
        <v>#N/A</v>
      </c>
      <c r="AO1186" s="4" t="e">
        <f t="shared" si="630"/>
        <v>#N/A</v>
      </c>
      <c r="AP1186" s="2" t="str">
        <f>IF(AD1186,
  IF(ISBLANK(H1186),
    AP1185,
    IF(LEN(H1186)=1,
      IF(OR(UPPER(H1186)="A",UPPER(H1186)="I"),
        EINSTELLUNGEN!$D$21,
        IF(OR(UPPER(H1186)="B",UPPER(H1186)="M"),
          EINSTELLUNGEN!$D$22,
          IF(OR(UPPER(H1186)="C",UPPER(H1186)="S"),
            EINSTELLUNGEN!$D$23,
            IF(UPPER(H1186)="D",
              EINSTELLUNGEN!$D$24,
              IF(UPPER(H1186)="E",
                EINSTELLUNGEN!$D$25,
                UPPER(H1186)))))),
      IF(ISNUMBER(H1186),
        EINSTELLUNGEN!$D$20&amp;H1186,
        UPPER(H1186)))),
  "")</f>
        <v/>
      </c>
      <c r="AQ1186" s="2" t="str">
        <f t="shared" si="631"/>
        <v/>
      </c>
      <c r="AR1186" s="2">
        <f t="shared" si="632"/>
        <v>0</v>
      </c>
      <c r="AS1186" s="145">
        <f t="shared" si="633"/>
        <v>0.33333333333333331</v>
      </c>
      <c r="AT1186" s="2">
        <f t="shared" si="634"/>
        <v>0</v>
      </c>
      <c r="AU1186" s="2">
        <f t="shared" si="635"/>
        <v>0</v>
      </c>
      <c r="AV1186" s="2">
        <f t="shared" si="636"/>
        <v>0</v>
      </c>
      <c r="AW1186" s="2">
        <f t="shared" si="637"/>
        <v>0</v>
      </c>
      <c r="AX1186" s="2">
        <f t="shared" si="618"/>
        <v>0</v>
      </c>
      <c r="AY1186" s="2">
        <f t="shared" si="638"/>
        <v>0</v>
      </c>
      <c r="AZ1186" s="145" t="e">
        <f t="shared" si="639"/>
        <v>#N/A</v>
      </c>
      <c r="BA1186" s="145" t="e">
        <f t="shared" si="640"/>
        <v>#N/A</v>
      </c>
      <c r="BB1186" s="145">
        <f t="shared" si="641"/>
        <v>2.083333333333337E-2</v>
      </c>
      <c r="BC1186" s="2">
        <f>IF(AM1186,
  IF(AND(AL1186=$J$31,_xlfn.DAYS(AH1186,DATE(AI1186,1,1))&lt;7),
    MAX(0,EINSTELLUNGEN!$D$12+1-WEEKDAY(DATE(EINSTELLUNGEN!$D$9,EINSTELLUNGEN!$D$10,1),2)),
    IF(AL1186=$J$33,
      MIN(EINSTELLUNGEN!$D$12,WEEKDAY(DATE(EINSTELLUNGEN!$D$9,12,31),2)),
      EINSTELLUNGEN!$D$12
  )) - SUMIF(AL$50:AL$2500,"="&amp;AL1186,AX$50:AX$2500),
  0)</f>
        <v>3</v>
      </c>
      <c r="BD1186" s="2">
        <f t="shared" si="642"/>
        <v>0.33333333333333331</v>
      </c>
      <c r="BE1186" s="2">
        <f t="shared" si="643"/>
        <v>0</v>
      </c>
    </row>
    <row r="1187" spans="1:57" ht="10.5" customHeight="1">
      <c r="A1187" s="1" t="str">
        <f t="shared" ca="1" si="619"/>
        <v/>
      </c>
      <c r="B1187" s="1" t="str">
        <f t="shared" ca="1" si="620"/>
        <v/>
      </c>
      <c r="C1187" s="1" t="str">
        <f t="shared" ca="1" si="621"/>
        <v/>
      </c>
      <c r="D1187" s="1" t="str">
        <f t="shared" ca="1" si="622"/>
        <v/>
      </c>
      <c r="F1187" s="10"/>
      <c r="G1187" s="136" t="str">
        <f t="shared" si="623"/>
        <v/>
      </c>
      <c r="H1187" s="27"/>
      <c r="I1187" s="28"/>
      <c r="J1187" s="28"/>
      <c r="K1187" s="29"/>
      <c r="L1187" s="136"/>
      <c r="M1187" s="136"/>
      <c r="N1187" s="136"/>
      <c r="O1187" s="26" t="str">
        <f t="shared" si="624"/>
        <v/>
      </c>
      <c r="P1187" s="218" t="str">
        <f t="shared" si="625"/>
        <v/>
      </c>
      <c r="Q1187" s="26" t="str">
        <f t="shared" si="626"/>
        <v/>
      </c>
      <c r="R1187" s="22"/>
      <c r="S1187" s="99"/>
      <c r="T1187" s="10"/>
      <c r="U1187" s="229" t="str">
        <f t="shared" si="627"/>
        <v/>
      </c>
      <c r="V1187" s="230"/>
      <c r="W1187" s="230"/>
      <c r="X1187" s="230"/>
      <c r="Y1187" s="230"/>
      <c r="Z1187" s="22" t="str">
        <f>""</f>
        <v/>
      </c>
      <c r="AB1187" s="23" t="str">
        <f t="shared" si="628"/>
        <v/>
      </c>
      <c r="AC1187" s="2" t="b">
        <f>COUNT(Q1187:Q$2500)&gt;0</f>
        <v>0</v>
      </c>
      <c r="AD1187" s="2" t="b">
        <f t="shared" si="611"/>
        <v>0</v>
      </c>
      <c r="AE1187" s="2" t="b">
        <f t="shared" si="612"/>
        <v>0</v>
      </c>
      <c r="AF1187" s="2" t="b">
        <f t="shared" si="613"/>
        <v>0</v>
      </c>
      <c r="AG1187" s="2" t="b">
        <f>OR(
  AND(AC1187,NOT(AC1188)),
  AND(AF1187,WEEKDAY(AH1186,2)=EINSTELLUNGEN!$D$12),
  AND(AF1187,AH1187=$J$35)
)</f>
        <v>0</v>
      </c>
      <c r="AH1187" s="2">
        <f>IF(AE1187,AH1186+IF(WEEKDAY(AH1186+1,2)&lt;=EINSTELLUNGEN!$D$12,1,$J$36),AH1186)</f>
        <v>42020</v>
      </c>
      <c r="AI1187" s="2">
        <f t="shared" si="614"/>
        <v>2019</v>
      </c>
      <c r="AJ1187" s="2">
        <f t="shared" si="615"/>
        <v>201901</v>
      </c>
      <c r="AK1187" s="2">
        <f t="shared" si="616"/>
        <v>201901</v>
      </c>
      <c r="AL1187" s="2">
        <f t="shared" si="644"/>
        <v>201903</v>
      </c>
      <c r="AM1187" s="2" t="b">
        <f t="shared" si="617"/>
        <v>1</v>
      </c>
      <c r="AN1187" s="4" t="e">
        <f t="shared" si="629"/>
        <v>#N/A</v>
      </c>
      <c r="AO1187" s="4" t="e">
        <f t="shared" si="630"/>
        <v>#N/A</v>
      </c>
      <c r="AP1187" s="2" t="str">
        <f>IF(AD1187,
  IF(ISBLANK(H1187),
    AP1186,
    IF(LEN(H1187)=1,
      IF(OR(UPPER(H1187)="A",UPPER(H1187)="I"),
        EINSTELLUNGEN!$D$21,
        IF(OR(UPPER(H1187)="B",UPPER(H1187)="M"),
          EINSTELLUNGEN!$D$22,
          IF(OR(UPPER(H1187)="C",UPPER(H1187)="S"),
            EINSTELLUNGEN!$D$23,
            IF(UPPER(H1187)="D",
              EINSTELLUNGEN!$D$24,
              IF(UPPER(H1187)="E",
                EINSTELLUNGEN!$D$25,
                UPPER(H1187)))))),
      IF(ISNUMBER(H1187),
        EINSTELLUNGEN!$D$20&amp;H1187,
        UPPER(H1187)))),
  "")</f>
        <v/>
      </c>
      <c r="AQ1187" s="2" t="str">
        <f t="shared" si="631"/>
        <v/>
      </c>
      <c r="AR1187" s="2">
        <f t="shared" si="632"/>
        <v>0</v>
      </c>
      <c r="AS1187" s="145">
        <f t="shared" si="633"/>
        <v>0.33333333333333331</v>
      </c>
      <c r="AT1187" s="2">
        <f t="shared" si="634"/>
        <v>0</v>
      </c>
      <c r="AU1187" s="2">
        <f t="shared" si="635"/>
        <v>0</v>
      </c>
      <c r="AV1187" s="2">
        <f t="shared" si="636"/>
        <v>0</v>
      </c>
      <c r="AW1187" s="2">
        <f t="shared" si="637"/>
        <v>0</v>
      </c>
      <c r="AX1187" s="2">
        <f t="shared" si="618"/>
        <v>0</v>
      </c>
      <c r="AY1187" s="2">
        <f t="shared" si="638"/>
        <v>0</v>
      </c>
      <c r="AZ1187" s="145" t="e">
        <f t="shared" si="639"/>
        <v>#N/A</v>
      </c>
      <c r="BA1187" s="145" t="e">
        <f t="shared" si="640"/>
        <v>#N/A</v>
      </c>
      <c r="BB1187" s="145">
        <f t="shared" si="641"/>
        <v>2.083333333333337E-2</v>
      </c>
      <c r="BC1187" s="2">
        <f>IF(AM1187,
  IF(AND(AL1187=$J$31,_xlfn.DAYS(AH1187,DATE(AI1187,1,1))&lt;7),
    MAX(0,EINSTELLUNGEN!$D$12+1-WEEKDAY(DATE(EINSTELLUNGEN!$D$9,EINSTELLUNGEN!$D$10,1),2)),
    IF(AL1187=$J$33,
      MIN(EINSTELLUNGEN!$D$12,WEEKDAY(DATE(EINSTELLUNGEN!$D$9,12,31),2)),
      EINSTELLUNGEN!$D$12
  )) - SUMIF(AL$50:AL$2500,"="&amp;AL1187,AX$50:AX$2500),
  0)</f>
        <v>3</v>
      </c>
      <c r="BD1187" s="2">
        <f t="shared" si="642"/>
        <v>0.33333333333333331</v>
      </c>
      <c r="BE1187" s="2">
        <f t="shared" si="643"/>
        <v>0</v>
      </c>
    </row>
    <row r="1188" spans="1:57" ht="10.5" customHeight="1">
      <c r="A1188" s="1" t="str">
        <f t="shared" ca="1" si="619"/>
        <v/>
      </c>
      <c r="B1188" s="1" t="str">
        <f t="shared" ca="1" si="620"/>
        <v/>
      </c>
      <c r="C1188" s="1" t="str">
        <f t="shared" ca="1" si="621"/>
        <v/>
      </c>
      <c r="D1188" s="1" t="str">
        <f t="shared" ca="1" si="622"/>
        <v/>
      </c>
      <c r="F1188" s="10"/>
      <c r="G1188" s="136" t="str">
        <f t="shared" si="623"/>
        <v/>
      </c>
      <c r="H1188" s="27"/>
      <c r="I1188" s="28"/>
      <c r="J1188" s="28"/>
      <c r="K1188" s="29"/>
      <c r="L1188" s="136"/>
      <c r="M1188" s="136"/>
      <c r="N1188" s="136"/>
      <c r="O1188" s="26" t="str">
        <f t="shared" si="624"/>
        <v/>
      </c>
      <c r="P1188" s="218" t="str">
        <f t="shared" si="625"/>
        <v/>
      </c>
      <c r="Q1188" s="26" t="str">
        <f t="shared" si="626"/>
        <v/>
      </c>
      <c r="R1188" s="22"/>
      <c r="S1188" s="99"/>
      <c r="T1188" s="10"/>
      <c r="U1188" s="229" t="str">
        <f t="shared" si="627"/>
        <v/>
      </c>
      <c r="V1188" s="230"/>
      <c r="W1188" s="230"/>
      <c r="X1188" s="230"/>
      <c r="Y1188" s="230"/>
      <c r="Z1188" s="22" t="str">
        <f>""</f>
        <v/>
      </c>
      <c r="AB1188" s="23" t="str">
        <f t="shared" si="628"/>
        <v/>
      </c>
      <c r="AC1188" s="2" t="b">
        <f>COUNT(Q1188:Q$2500)&gt;0</f>
        <v>0</v>
      </c>
      <c r="AD1188" s="2" t="b">
        <f t="shared" si="611"/>
        <v>0</v>
      </c>
      <c r="AE1188" s="2" t="b">
        <f t="shared" si="612"/>
        <v>0</v>
      </c>
      <c r="AF1188" s="2" t="b">
        <f t="shared" si="613"/>
        <v>0</v>
      </c>
      <c r="AG1188" s="2" t="b">
        <f>OR(
  AND(AC1188,NOT(AC1189)),
  AND(AF1188,WEEKDAY(AH1187,2)=EINSTELLUNGEN!$D$12),
  AND(AF1188,AH1188=$J$35)
)</f>
        <v>0</v>
      </c>
      <c r="AH1188" s="2">
        <f>IF(AE1188,AH1187+IF(WEEKDAY(AH1187+1,2)&lt;=EINSTELLUNGEN!$D$12,1,$J$36),AH1187)</f>
        <v>42020</v>
      </c>
      <c r="AI1188" s="2">
        <f t="shared" si="614"/>
        <v>2019</v>
      </c>
      <c r="AJ1188" s="2">
        <f t="shared" si="615"/>
        <v>201901</v>
      </c>
      <c r="AK1188" s="2">
        <f t="shared" si="616"/>
        <v>201901</v>
      </c>
      <c r="AL1188" s="2">
        <f t="shared" si="644"/>
        <v>201903</v>
      </c>
      <c r="AM1188" s="2" t="b">
        <f t="shared" si="617"/>
        <v>1</v>
      </c>
      <c r="AN1188" s="4" t="e">
        <f t="shared" si="629"/>
        <v>#N/A</v>
      </c>
      <c r="AO1188" s="4" t="e">
        <f t="shared" si="630"/>
        <v>#N/A</v>
      </c>
      <c r="AP1188" s="2" t="str">
        <f>IF(AD1188,
  IF(ISBLANK(H1188),
    AP1187,
    IF(LEN(H1188)=1,
      IF(OR(UPPER(H1188)="A",UPPER(H1188)="I"),
        EINSTELLUNGEN!$D$21,
        IF(OR(UPPER(H1188)="B",UPPER(H1188)="M"),
          EINSTELLUNGEN!$D$22,
          IF(OR(UPPER(H1188)="C",UPPER(H1188)="S"),
            EINSTELLUNGEN!$D$23,
            IF(UPPER(H1188)="D",
              EINSTELLUNGEN!$D$24,
              IF(UPPER(H1188)="E",
                EINSTELLUNGEN!$D$25,
                UPPER(H1188)))))),
      IF(ISNUMBER(H1188),
        EINSTELLUNGEN!$D$20&amp;H1188,
        UPPER(H1188)))),
  "")</f>
        <v/>
      </c>
      <c r="AQ1188" s="2" t="str">
        <f t="shared" si="631"/>
        <v/>
      </c>
      <c r="AR1188" s="2">
        <f t="shared" si="632"/>
        <v>0</v>
      </c>
      <c r="AS1188" s="145">
        <f t="shared" si="633"/>
        <v>0.33333333333333331</v>
      </c>
      <c r="AT1188" s="2">
        <f t="shared" si="634"/>
        <v>0</v>
      </c>
      <c r="AU1188" s="2">
        <f t="shared" si="635"/>
        <v>0</v>
      </c>
      <c r="AV1188" s="2">
        <f t="shared" si="636"/>
        <v>0</v>
      </c>
      <c r="AW1188" s="2">
        <f t="shared" si="637"/>
        <v>0</v>
      </c>
      <c r="AX1188" s="2">
        <f t="shared" si="618"/>
        <v>0</v>
      </c>
      <c r="AY1188" s="2">
        <f t="shared" si="638"/>
        <v>0</v>
      </c>
      <c r="AZ1188" s="145" t="e">
        <f t="shared" si="639"/>
        <v>#N/A</v>
      </c>
      <c r="BA1188" s="145" t="e">
        <f t="shared" si="640"/>
        <v>#N/A</v>
      </c>
      <c r="BB1188" s="145">
        <f t="shared" si="641"/>
        <v>2.083333333333337E-2</v>
      </c>
      <c r="BC1188" s="2">
        <f>IF(AM1188,
  IF(AND(AL1188=$J$31,_xlfn.DAYS(AH1188,DATE(AI1188,1,1))&lt;7),
    MAX(0,EINSTELLUNGEN!$D$12+1-WEEKDAY(DATE(EINSTELLUNGEN!$D$9,EINSTELLUNGEN!$D$10,1),2)),
    IF(AL1188=$J$33,
      MIN(EINSTELLUNGEN!$D$12,WEEKDAY(DATE(EINSTELLUNGEN!$D$9,12,31),2)),
      EINSTELLUNGEN!$D$12
  )) - SUMIF(AL$50:AL$2500,"="&amp;AL1188,AX$50:AX$2500),
  0)</f>
        <v>3</v>
      </c>
      <c r="BD1188" s="2">
        <f t="shared" si="642"/>
        <v>0.33333333333333331</v>
      </c>
      <c r="BE1188" s="2">
        <f t="shared" si="643"/>
        <v>0</v>
      </c>
    </row>
    <row r="1189" spans="1:57" ht="10.5" customHeight="1">
      <c r="A1189" s="1" t="str">
        <f t="shared" ca="1" si="619"/>
        <v/>
      </c>
      <c r="B1189" s="1" t="str">
        <f t="shared" ca="1" si="620"/>
        <v/>
      </c>
      <c r="C1189" s="1" t="str">
        <f t="shared" ca="1" si="621"/>
        <v/>
      </c>
      <c r="D1189" s="1" t="str">
        <f t="shared" ca="1" si="622"/>
        <v/>
      </c>
      <c r="F1189" s="10"/>
      <c r="G1189" s="136" t="str">
        <f t="shared" si="623"/>
        <v/>
      </c>
      <c r="H1189" s="27"/>
      <c r="I1189" s="28"/>
      <c r="J1189" s="28"/>
      <c r="K1189" s="29"/>
      <c r="L1189" s="136"/>
      <c r="M1189" s="136"/>
      <c r="N1189" s="136"/>
      <c r="O1189" s="26" t="str">
        <f t="shared" si="624"/>
        <v/>
      </c>
      <c r="P1189" s="218" t="str">
        <f t="shared" si="625"/>
        <v/>
      </c>
      <c r="Q1189" s="26" t="str">
        <f t="shared" si="626"/>
        <v/>
      </c>
      <c r="R1189" s="22"/>
      <c r="S1189" s="99"/>
      <c r="T1189" s="10"/>
      <c r="U1189" s="229" t="str">
        <f t="shared" si="627"/>
        <v/>
      </c>
      <c r="V1189" s="230"/>
      <c r="W1189" s="230"/>
      <c r="X1189" s="230"/>
      <c r="Y1189" s="230"/>
      <c r="Z1189" s="22" t="str">
        <f>""</f>
        <v/>
      </c>
      <c r="AB1189" s="23" t="str">
        <f t="shared" si="628"/>
        <v/>
      </c>
      <c r="AC1189" s="2" t="b">
        <f>COUNT(Q1189:Q$2500)&gt;0</f>
        <v>0</v>
      </c>
      <c r="AD1189" s="2" t="b">
        <f t="shared" si="611"/>
        <v>0</v>
      </c>
      <c r="AE1189" s="2" t="b">
        <f t="shared" si="612"/>
        <v>0</v>
      </c>
      <c r="AF1189" s="2" t="b">
        <f t="shared" si="613"/>
        <v>0</v>
      </c>
      <c r="AG1189" s="2" t="b">
        <f>OR(
  AND(AC1189,NOT(AC1190)),
  AND(AF1189,WEEKDAY(AH1188,2)=EINSTELLUNGEN!$D$12),
  AND(AF1189,AH1189=$J$35)
)</f>
        <v>0</v>
      </c>
      <c r="AH1189" s="2">
        <f>IF(AE1189,AH1188+IF(WEEKDAY(AH1188+1,2)&lt;=EINSTELLUNGEN!$D$12,1,$J$36),AH1188)</f>
        <v>42020</v>
      </c>
      <c r="AI1189" s="2">
        <f t="shared" si="614"/>
        <v>2019</v>
      </c>
      <c r="AJ1189" s="2">
        <f t="shared" si="615"/>
        <v>201901</v>
      </c>
      <c r="AK1189" s="2">
        <f t="shared" si="616"/>
        <v>201901</v>
      </c>
      <c r="AL1189" s="2">
        <f t="shared" si="644"/>
        <v>201903</v>
      </c>
      <c r="AM1189" s="2" t="b">
        <f t="shared" si="617"/>
        <v>1</v>
      </c>
      <c r="AN1189" s="4" t="e">
        <f t="shared" si="629"/>
        <v>#N/A</v>
      </c>
      <c r="AO1189" s="4" t="e">
        <f t="shared" si="630"/>
        <v>#N/A</v>
      </c>
      <c r="AP1189" s="2" t="str">
        <f>IF(AD1189,
  IF(ISBLANK(H1189),
    AP1188,
    IF(LEN(H1189)=1,
      IF(OR(UPPER(H1189)="A",UPPER(H1189)="I"),
        EINSTELLUNGEN!$D$21,
        IF(OR(UPPER(H1189)="B",UPPER(H1189)="M"),
          EINSTELLUNGEN!$D$22,
          IF(OR(UPPER(H1189)="C",UPPER(H1189)="S"),
            EINSTELLUNGEN!$D$23,
            IF(UPPER(H1189)="D",
              EINSTELLUNGEN!$D$24,
              IF(UPPER(H1189)="E",
                EINSTELLUNGEN!$D$25,
                UPPER(H1189)))))),
      IF(ISNUMBER(H1189),
        EINSTELLUNGEN!$D$20&amp;H1189,
        UPPER(H1189)))),
  "")</f>
        <v/>
      </c>
      <c r="AQ1189" s="2" t="str">
        <f t="shared" si="631"/>
        <v/>
      </c>
      <c r="AR1189" s="2">
        <f t="shared" si="632"/>
        <v>0</v>
      </c>
      <c r="AS1189" s="145">
        <f t="shared" si="633"/>
        <v>0.33333333333333331</v>
      </c>
      <c r="AT1189" s="2">
        <f t="shared" si="634"/>
        <v>0</v>
      </c>
      <c r="AU1189" s="2">
        <f t="shared" si="635"/>
        <v>0</v>
      </c>
      <c r="AV1189" s="2">
        <f t="shared" si="636"/>
        <v>0</v>
      </c>
      <c r="AW1189" s="2">
        <f t="shared" si="637"/>
        <v>0</v>
      </c>
      <c r="AX1189" s="2">
        <f t="shared" si="618"/>
        <v>0</v>
      </c>
      <c r="AY1189" s="2">
        <f t="shared" si="638"/>
        <v>0</v>
      </c>
      <c r="AZ1189" s="145" t="e">
        <f t="shared" si="639"/>
        <v>#N/A</v>
      </c>
      <c r="BA1189" s="145" t="e">
        <f t="shared" si="640"/>
        <v>#N/A</v>
      </c>
      <c r="BB1189" s="145">
        <f t="shared" si="641"/>
        <v>2.083333333333337E-2</v>
      </c>
      <c r="BC1189" s="2">
        <f>IF(AM1189,
  IF(AND(AL1189=$J$31,_xlfn.DAYS(AH1189,DATE(AI1189,1,1))&lt;7),
    MAX(0,EINSTELLUNGEN!$D$12+1-WEEKDAY(DATE(EINSTELLUNGEN!$D$9,EINSTELLUNGEN!$D$10,1),2)),
    IF(AL1189=$J$33,
      MIN(EINSTELLUNGEN!$D$12,WEEKDAY(DATE(EINSTELLUNGEN!$D$9,12,31),2)),
      EINSTELLUNGEN!$D$12
  )) - SUMIF(AL$50:AL$2500,"="&amp;AL1189,AX$50:AX$2500),
  0)</f>
        <v>3</v>
      </c>
      <c r="BD1189" s="2">
        <f t="shared" si="642"/>
        <v>0.33333333333333331</v>
      </c>
      <c r="BE1189" s="2">
        <f t="shared" si="643"/>
        <v>0</v>
      </c>
    </row>
    <row r="1190" spans="1:57" ht="10.5" customHeight="1">
      <c r="A1190" s="1" t="str">
        <f t="shared" ca="1" si="619"/>
        <v/>
      </c>
      <c r="B1190" s="1" t="str">
        <f t="shared" ca="1" si="620"/>
        <v/>
      </c>
      <c r="C1190" s="1" t="str">
        <f t="shared" ca="1" si="621"/>
        <v/>
      </c>
      <c r="D1190" s="1" t="str">
        <f t="shared" ca="1" si="622"/>
        <v/>
      </c>
      <c r="F1190" s="10"/>
      <c r="G1190" s="136" t="str">
        <f t="shared" si="623"/>
        <v/>
      </c>
      <c r="H1190" s="27"/>
      <c r="I1190" s="28"/>
      <c r="J1190" s="28"/>
      <c r="K1190" s="29"/>
      <c r="L1190" s="136"/>
      <c r="M1190" s="136"/>
      <c r="N1190" s="136"/>
      <c r="O1190" s="26" t="str">
        <f t="shared" si="624"/>
        <v/>
      </c>
      <c r="P1190" s="218" t="str">
        <f t="shared" si="625"/>
        <v/>
      </c>
      <c r="Q1190" s="26" t="str">
        <f t="shared" si="626"/>
        <v/>
      </c>
      <c r="R1190" s="22"/>
      <c r="S1190" s="99"/>
      <c r="T1190" s="10"/>
      <c r="U1190" s="229" t="str">
        <f t="shared" si="627"/>
        <v/>
      </c>
      <c r="V1190" s="230"/>
      <c r="W1190" s="230"/>
      <c r="X1190" s="230"/>
      <c r="Y1190" s="230"/>
      <c r="Z1190" s="22" t="str">
        <f>""</f>
        <v/>
      </c>
      <c r="AB1190" s="23" t="str">
        <f t="shared" si="628"/>
        <v/>
      </c>
      <c r="AC1190" s="2" t="b">
        <f>COUNT(Q1190:Q$2500)&gt;0</f>
        <v>0</v>
      </c>
      <c r="AD1190" s="2" t="b">
        <f t="shared" si="611"/>
        <v>0</v>
      </c>
      <c r="AE1190" s="2" t="b">
        <f t="shared" si="612"/>
        <v>0</v>
      </c>
      <c r="AF1190" s="2" t="b">
        <f t="shared" si="613"/>
        <v>0</v>
      </c>
      <c r="AG1190" s="2" t="b">
        <f>OR(
  AND(AC1190,NOT(AC1191)),
  AND(AF1190,WEEKDAY(AH1189,2)=EINSTELLUNGEN!$D$12),
  AND(AF1190,AH1190=$J$35)
)</f>
        <v>0</v>
      </c>
      <c r="AH1190" s="2">
        <f>IF(AE1190,AH1189+IF(WEEKDAY(AH1189+1,2)&lt;=EINSTELLUNGEN!$D$12,1,$J$36),AH1189)</f>
        <v>42020</v>
      </c>
      <c r="AI1190" s="2">
        <f t="shared" si="614"/>
        <v>2019</v>
      </c>
      <c r="AJ1190" s="2">
        <f t="shared" si="615"/>
        <v>201901</v>
      </c>
      <c r="AK1190" s="2">
        <f t="shared" si="616"/>
        <v>201901</v>
      </c>
      <c r="AL1190" s="2">
        <f t="shared" si="644"/>
        <v>201903</v>
      </c>
      <c r="AM1190" s="2" t="b">
        <f t="shared" si="617"/>
        <v>1</v>
      </c>
      <c r="AN1190" s="4" t="e">
        <f t="shared" si="629"/>
        <v>#N/A</v>
      </c>
      <c r="AO1190" s="4" t="e">
        <f t="shared" si="630"/>
        <v>#N/A</v>
      </c>
      <c r="AP1190" s="2" t="str">
        <f>IF(AD1190,
  IF(ISBLANK(H1190),
    AP1189,
    IF(LEN(H1190)=1,
      IF(OR(UPPER(H1190)="A",UPPER(H1190)="I"),
        EINSTELLUNGEN!$D$21,
        IF(OR(UPPER(H1190)="B",UPPER(H1190)="M"),
          EINSTELLUNGEN!$D$22,
          IF(OR(UPPER(H1190)="C",UPPER(H1190)="S"),
            EINSTELLUNGEN!$D$23,
            IF(UPPER(H1190)="D",
              EINSTELLUNGEN!$D$24,
              IF(UPPER(H1190)="E",
                EINSTELLUNGEN!$D$25,
                UPPER(H1190)))))),
      IF(ISNUMBER(H1190),
        EINSTELLUNGEN!$D$20&amp;H1190,
        UPPER(H1190)))),
  "")</f>
        <v/>
      </c>
      <c r="AQ1190" s="2" t="str">
        <f t="shared" si="631"/>
        <v/>
      </c>
      <c r="AR1190" s="2">
        <f t="shared" si="632"/>
        <v>0</v>
      </c>
      <c r="AS1190" s="145">
        <f t="shared" si="633"/>
        <v>0.33333333333333331</v>
      </c>
      <c r="AT1190" s="2">
        <f t="shared" si="634"/>
        <v>0</v>
      </c>
      <c r="AU1190" s="2">
        <f t="shared" si="635"/>
        <v>0</v>
      </c>
      <c r="AV1190" s="2">
        <f t="shared" si="636"/>
        <v>0</v>
      </c>
      <c r="AW1190" s="2">
        <f t="shared" si="637"/>
        <v>0</v>
      </c>
      <c r="AX1190" s="2">
        <f t="shared" si="618"/>
        <v>0</v>
      </c>
      <c r="AY1190" s="2">
        <f t="shared" si="638"/>
        <v>0</v>
      </c>
      <c r="AZ1190" s="145" t="e">
        <f t="shared" si="639"/>
        <v>#N/A</v>
      </c>
      <c r="BA1190" s="145" t="e">
        <f t="shared" si="640"/>
        <v>#N/A</v>
      </c>
      <c r="BB1190" s="145">
        <f t="shared" si="641"/>
        <v>2.083333333333337E-2</v>
      </c>
      <c r="BC1190" s="2">
        <f>IF(AM1190,
  IF(AND(AL1190=$J$31,_xlfn.DAYS(AH1190,DATE(AI1190,1,1))&lt;7),
    MAX(0,EINSTELLUNGEN!$D$12+1-WEEKDAY(DATE(EINSTELLUNGEN!$D$9,EINSTELLUNGEN!$D$10,1),2)),
    IF(AL1190=$J$33,
      MIN(EINSTELLUNGEN!$D$12,WEEKDAY(DATE(EINSTELLUNGEN!$D$9,12,31),2)),
      EINSTELLUNGEN!$D$12
  )) - SUMIF(AL$50:AL$2500,"="&amp;AL1190,AX$50:AX$2500),
  0)</f>
        <v>3</v>
      </c>
      <c r="BD1190" s="2">
        <f t="shared" si="642"/>
        <v>0.33333333333333331</v>
      </c>
      <c r="BE1190" s="2">
        <f t="shared" si="643"/>
        <v>0</v>
      </c>
    </row>
    <row r="1191" spans="1:57" ht="10.5" customHeight="1">
      <c r="A1191" s="1" t="str">
        <f t="shared" ca="1" si="619"/>
        <v/>
      </c>
      <c r="B1191" s="1" t="str">
        <f t="shared" ca="1" si="620"/>
        <v/>
      </c>
      <c r="C1191" s="1" t="str">
        <f t="shared" ca="1" si="621"/>
        <v/>
      </c>
      <c r="D1191" s="1" t="str">
        <f t="shared" ca="1" si="622"/>
        <v/>
      </c>
      <c r="F1191" s="10"/>
      <c r="G1191" s="136" t="str">
        <f t="shared" si="623"/>
        <v/>
      </c>
      <c r="H1191" s="27"/>
      <c r="I1191" s="28"/>
      <c r="J1191" s="28"/>
      <c r="K1191" s="29"/>
      <c r="L1191" s="136"/>
      <c r="M1191" s="136"/>
      <c r="N1191" s="136"/>
      <c r="O1191" s="26" t="str">
        <f t="shared" si="624"/>
        <v/>
      </c>
      <c r="P1191" s="218" t="str">
        <f t="shared" si="625"/>
        <v/>
      </c>
      <c r="Q1191" s="26" t="str">
        <f t="shared" si="626"/>
        <v/>
      </c>
      <c r="R1191" s="22"/>
      <c r="S1191" s="99"/>
      <c r="T1191" s="10"/>
      <c r="U1191" s="229" t="str">
        <f t="shared" si="627"/>
        <v/>
      </c>
      <c r="V1191" s="230"/>
      <c r="W1191" s="230"/>
      <c r="X1191" s="230"/>
      <c r="Y1191" s="230"/>
      <c r="Z1191" s="22" t="str">
        <f>""</f>
        <v/>
      </c>
      <c r="AB1191" s="23" t="str">
        <f t="shared" si="628"/>
        <v/>
      </c>
      <c r="AC1191" s="2" t="b">
        <f>COUNT(Q1191:Q$2500)&gt;0</f>
        <v>0</v>
      </c>
      <c r="AD1191" s="2" t="b">
        <f t="shared" si="611"/>
        <v>0</v>
      </c>
      <c r="AE1191" s="2" t="b">
        <f t="shared" si="612"/>
        <v>0</v>
      </c>
      <c r="AF1191" s="2" t="b">
        <f t="shared" si="613"/>
        <v>0</v>
      </c>
      <c r="AG1191" s="2" t="b">
        <f>OR(
  AND(AC1191,NOT(AC1192)),
  AND(AF1191,WEEKDAY(AH1190,2)=EINSTELLUNGEN!$D$12),
  AND(AF1191,AH1191=$J$35)
)</f>
        <v>0</v>
      </c>
      <c r="AH1191" s="2">
        <f>IF(AE1191,AH1190+IF(WEEKDAY(AH1190+1,2)&lt;=EINSTELLUNGEN!$D$12,1,$J$36),AH1190)</f>
        <v>42020</v>
      </c>
      <c r="AI1191" s="2">
        <f t="shared" si="614"/>
        <v>2019</v>
      </c>
      <c r="AJ1191" s="2">
        <f t="shared" si="615"/>
        <v>201901</v>
      </c>
      <c r="AK1191" s="2">
        <f t="shared" si="616"/>
        <v>201901</v>
      </c>
      <c r="AL1191" s="2">
        <f t="shared" si="644"/>
        <v>201903</v>
      </c>
      <c r="AM1191" s="2" t="b">
        <f t="shared" si="617"/>
        <v>1</v>
      </c>
      <c r="AN1191" s="4" t="e">
        <f t="shared" si="629"/>
        <v>#N/A</v>
      </c>
      <c r="AO1191" s="4" t="e">
        <f t="shared" si="630"/>
        <v>#N/A</v>
      </c>
      <c r="AP1191" s="2" t="str">
        <f>IF(AD1191,
  IF(ISBLANK(H1191),
    AP1190,
    IF(LEN(H1191)=1,
      IF(OR(UPPER(H1191)="A",UPPER(H1191)="I"),
        EINSTELLUNGEN!$D$21,
        IF(OR(UPPER(H1191)="B",UPPER(H1191)="M"),
          EINSTELLUNGEN!$D$22,
          IF(OR(UPPER(H1191)="C",UPPER(H1191)="S"),
            EINSTELLUNGEN!$D$23,
            IF(UPPER(H1191)="D",
              EINSTELLUNGEN!$D$24,
              IF(UPPER(H1191)="E",
                EINSTELLUNGEN!$D$25,
                UPPER(H1191)))))),
      IF(ISNUMBER(H1191),
        EINSTELLUNGEN!$D$20&amp;H1191,
        UPPER(H1191)))),
  "")</f>
        <v/>
      </c>
      <c r="AQ1191" s="2" t="str">
        <f t="shared" si="631"/>
        <v/>
      </c>
      <c r="AR1191" s="2">
        <f t="shared" si="632"/>
        <v>0</v>
      </c>
      <c r="AS1191" s="145">
        <f t="shared" si="633"/>
        <v>0.33333333333333331</v>
      </c>
      <c r="AT1191" s="2">
        <f t="shared" si="634"/>
        <v>0</v>
      </c>
      <c r="AU1191" s="2">
        <f t="shared" si="635"/>
        <v>0</v>
      </c>
      <c r="AV1191" s="2">
        <f t="shared" si="636"/>
        <v>0</v>
      </c>
      <c r="AW1191" s="2">
        <f t="shared" si="637"/>
        <v>0</v>
      </c>
      <c r="AX1191" s="2">
        <f t="shared" si="618"/>
        <v>0</v>
      </c>
      <c r="AY1191" s="2">
        <f t="shared" si="638"/>
        <v>0</v>
      </c>
      <c r="AZ1191" s="145" t="e">
        <f t="shared" si="639"/>
        <v>#N/A</v>
      </c>
      <c r="BA1191" s="145" t="e">
        <f t="shared" si="640"/>
        <v>#N/A</v>
      </c>
      <c r="BB1191" s="145">
        <f t="shared" si="641"/>
        <v>2.083333333333337E-2</v>
      </c>
      <c r="BC1191" s="2">
        <f>IF(AM1191,
  IF(AND(AL1191=$J$31,_xlfn.DAYS(AH1191,DATE(AI1191,1,1))&lt;7),
    MAX(0,EINSTELLUNGEN!$D$12+1-WEEKDAY(DATE(EINSTELLUNGEN!$D$9,EINSTELLUNGEN!$D$10,1),2)),
    IF(AL1191=$J$33,
      MIN(EINSTELLUNGEN!$D$12,WEEKDAY(DATE(EINSTELLUNGEN!$D$9,12,31),2)),
      EINSTELLUNGEN!$D$12
  )) - SUMIF(AL$50:AL$2500,"="&amp;AL1191,AX$50:AX$2500),
  0)</f>
        <v>3</v>
      </c>
      <c r="BD1191" s="2">
        <f t="shared" si="642"/>
        <v>0.33333333333333331</v>
      </c>
      <c r="BE1191" s="2">
        <f t="shared" si="643"/>
        <v>0</v>
      </c>
    </row>
    <row r="1192" spans="1:57" ht="10.5" customHeight="1">
      <c r="A1192" s="1" t="str">
        <f t="shared" ca="1" si="619"/>
        <v/>
      </c>
      <c r="B1192" s="1" t="str">
        <f t="shared" ca="1" si="620"/>
        <v/>
      </c>
      <c r="C1192" s="1" t="str">
        <f t="shared" ca="1" si="621"/>
        <v/>
      </c>
      <c r="D1192" s="1" t="str">
        <f t="shared" ca="1" si="622"/>
        <v/>
      </c>
      <c r="F1192" s="10"/>
      <c r="G1192" s="136" t="str">
        <f t="shared" si="623"/>
        <v/>
      </c>
      <c r="H1192" s="27"/>
      <c r="I1192" s="28"/>
      <c r="J1192" s="28"/>
      <c r="K1192" s="29"/>
      <c r="L1192" s="136"/>
      <c r="M1192" s="136"/>
      <c r="N1192" s="136"/>
      <c r="O1192" s="26" t="str">
        <f t="shared" si="624"/>
        <v/>
      </c>
      <c r="P1192" s="218" t="str">
        <f t="shared" si="625"/>
        <v/>
      </c>
      <c r="Q1192" s="26" t="str">
        <f t="shared" si="626"/>
        <v/>
      </c>
      <c r="R1192" s="22"/>
      <c r="S1192" s="99"/>
      <c r="T1192" s="10"/>
      <c r="U1192" s="229" t="str">
        <f t="shared" si="627"/>
        <v/>
      </c>
      <c r="V1192" s="230"/>
      <c r="W1192" s="230"/>
      <c r="X1192" s="230"/>
      <c r="Y1192" s="230"/>
      <c r="Z1192" s="22" t="str">
        <f>""</f>
        <v/>
      </c>
      <c r="AB1192" s="23" t="str">
        <f t="shared" si="628"/>
        <v/>
      </c>
      <c r="AC1192" s="2" t="b">
        <f>COUNT(Q1192:Q$2500)&gt;0</f>
        <v>0</v>
      </c>
      <c r="AD1192" s="2" t="b">
        <f t="shared" si="611"/>
        <v>0</v>
      </c>
      <c r="AE1192" s="2" t="b">
        <f t="shared" si="612"/>
        <v>0</v>
      </c>
      <c r="AF1192" s="2" t="b">
        <f t="shared" si="613"/>
        <v>0</v>
      </c>
      <c r="AG1192" s="2" t="b">
        <f>OR(
  AND(AC1192,NOT(AC1193)),
  AND(AF1192,WEEKDAY(AH1191,2)=EINSTELLUNGEN!$D$12),
  AND(AF1192,AH1192=$J$35)
)</f>
        <v>0</v>
      </c>
      <c r="AH1192" s="2">
        <f>IF(AE1192,AH1191+IF(WEEKDAY(AH1191+1,2)&lt;=EINSTELLUNGEN!$D$12,1,$J$36),AH1191)</f>
        <v>42020</v>
      </c>
      <c r="AI1192" s="2">
        <f t="shared" si="614"/>
        <v>2019</v>
      </c>
      <c r="AJ1192" s="2">
        <f t="shared" si="615"/>
        <v>201901</v>
      </c>
      <c r="AK1192" s="2">
        <f t="shared" si="616"/>
        <v>201901</v>
      </c>
      <c r="AL1192" s="2">
        <f t="shared" si="644"/>
        <v>201903</v>
      </c>
      <c r="AM1192" s="2" t="b">
        <f t="shared" si="617"/>
        <v>1</v>
      </c>
      <c r="AN1192" s="4" t="e">
        <f t="shared" si="629"/>
        <v>#N/A</v>
      </c>
      <c r="AO1192" s="4" t="e">
        <f t="shared" si="630"/>
        <v>#N/A</v>
      </c>
      <c r="AP1192" s="2" t="str">
        <f>IF(AD1192,
  IF(ISBLANK(H1192),
    AP1191,
    IF(LEN(H1192)=1,
      IF(OR(UPPER(H1192)="A",UPPER(H1192)="I"),
        EINSTELLUNGEN!$D$21,
        IF(OR(UPPER(H1192)="B",UPPER(H1192)="M"),
          EINSTELLUNGEN!$D$22,
          IF(OR(UPPER(H1192)="C",UPPER(H1192)="S"),
            EINSTELLUNGEN!$D$23,
            IF(UPPER(H1192)="D",
              EINSTELLUNGEN!$D$24,
              IF(UPPER(H1192)="E",
                EINSTELLUNGEN!$D$25,
                UPPER(H1192)))))),
      IF(ISNUMBER(H1192),
        EINSTELLUNGEN!$D$20&amp;H1192,
        UPPER(H1192)))),
  "")</f>
        <v/>
      </c>
      <c r="AQ1192" s="2" t="str">
        <f t="shared" si="631"/>
        <v/>
      </c>
      <c r="AR1192" s="2">
        <f t="shared" si="632"/>
        <v>0</v>
      </c>
      <c r="AS1192" s="145">
        <f t="shared" si="633"/>
        <v>0.33333333333333331</v>
      </c>
      <c r="AT1192" s="2">
        <f t="shared" si="634"/>
        <v>0</v>
      </c>
      <c r="AU1192" s="2">
        <f t="shared" si="635"/>
        <v>0</v>
      </c>
      <c r="AV1192" s="2">
        <f t="shared" si="636"/>
        <v>0</v>
      </c>
      <c r="AW1192" s="2">
        <f t="shared" si="637"/>
        <v>0</v>
      </c>
      <c r="AX1192" s="2">
        <f t="shared" si="618"/>
        <v>0</v>
      </c>
      <c r="AY1192" s="2">
        <f t="shared" si="638"/>
        <v>0</v>
      </c>
      <c r="AZ1192" s="145" t="e">
        <f t="shared" si="639"/>
        <v>#N/A</v>
      </c>
      <c r="BA1192" s="145" t="e">
        <f t="shared" si="640"/>
        <v>#N/A</v>
      </c>
      <c r="BB1192" s="145">
        <f t="shared" si="641"/>
        <v>2.083333333333337E-2</v>
      </c>
      <c r="BC1192" s="2">
        <f>IF(AM1192,
  IF(AND(AL1192=$J$31,_xlfn.DAYS(AH1192,DATE(AI1192,1,1))&lt;7),
    MAX(0,EINSTELLUNGEN!$D$12+1-WEEKDAY(DATE(EINSTELLUNGEN!$D$9,EINSTELLUNGEN!$D$10,1),2)),
    IF(AL1192=$J$33,
      MIN(EINSTELLUNGEN!$D$12,WEEKDAY(DATE(EINSTELLUNGEN!$D$9,12,31),2)),
      EINSTELLUNGEN!$D$12
  )) - SUMIF(AL$50:AL$2500,"="&amp;AL1192,AX$50:AX$2500),
  0)</f>
        <v>3</v>
      </c>
      <c r="BD1192" s="2">
        <f t="shared" si="642"/>
        <v>0.33333333333333331</v>
      </c>
      <c r="BE1192" s="2">
        <f t="shared" si="643"/>
        <v>0</v>
      </c>
    </row>
    <row r="1193" spans="1:57" ht="10.5" customHeight="1">
      <c r="A1193" s="1" t="str">
        <f t="shared" ca="1" si="619"/>
        <v/>
      </c>
      <c r="B1193" s="1" t="str">
        <f t="shared" ca="1" si="620"/>
        <v/>
      </c>
      <c r="C1193" s="1" t="str">
        <f t="shared" ca="1" si="621"/>
        <v/>
      </c>
      <c r="D1193" s="1" t="str">
        <f t="shared" ca="1" si="622"/>
        <v/>
      </c>
      <c r="F1193" s="10"/>
      <c r="G1193" s="136" t="str">
        <f t="shared" si="623"/>
        <v/>
      </c>
      <c r="H1193" s="27"/>
      <c r="I1193" s="28"/>
      <c r="J1193" s="28"/>
      <c r="K1193" s="29"/>
      <c r="L1193" s="136"/>
      <c r="M1193" s="136"/>
      <c r="N1193" s="136"/>
      <c r="O1193" s="26" t="str">
        <f t="shared" si="624"/>
        <v/>
      </c>
      <c r="P1193" s="218" t="str">
        <f t="shared" si="625"/>
        <v/>
      </c>
      <c r="Q1193" s="26" t="str">
        <f t="shared" si="626"/>
        <v/>
      </c>
      <c r="R1193" s="22"/>
      <c r="S1193" s="99"/>
      <c r="T1193" s="10"/>
      <c r="U1193" s="229" t="str">
        <f t="shared" si="627"/>
        <v/>
      </c>
      <c r="V1193" s="230"/>
      <c r="W1193" s="230"/>
      <c r="X1193" s="230"/>
      <c r="Y1193" s="230"/>
      <c r="Z1193" s="22" t="str">
        <f>""</f>
        <v/>
      </c>
      <c r="AB1193" s="23" t="str">
        <f t="shared" si="628"/>
        <v/>
      </c>
      <c r="AC1193" s="2" t="b">
        <f>COUNT(Q1193:Q$2500)&gt;0</f>
        <v>0</v>
      </c>
      <c r="AD1193" s="2" t="b">
        <f t="shared" si="611"/>
        <v>0</v>
      </c>
      <c r="AE1193" s="2" t="b">
        <f t="shared" si="612"/>
        <v>0</v>
      </c>
      <c r="AF1193" s="2" t="b">
        <f t="shared" si="613"/>
        <v>0</v>
      </c>
      <c r="AG1193" s="2" t="b">
        <f>OR(
  AND(AC1193,NOT(AC1194)),
  AND(AF1193,WEEKDAY(AH1192,2)=EINSTELLUNGEN!$D$12),
  AND(AF1193,AH1193=$J$35)
)</f>
        <v>0</v>
      </c>
      <c r="AH1193" s="2">
        <f>IF(AE1193,AH1192+IF(WEEKDAY(AH1192+1,2)&lt;=EINSTELLUNGEN!$D$12,1,$J$36),AH1192)</f>
        <v>42020</v>
      </c>
      <c r="AI1193" s="2">
        <f t="shared" si="614"/>
        <v>2019</v>
      </c>
      <c r="AJ1193" s="2">
        <f t="shared" si="615"/>
        <v>201901</v>
      </c>
      <c r="AK1193" s="2">
        <f t="shared" si="616"/>
        <v>201901</v>
      </c>
      <c r="AL1193" s="2">
        <f t="shared" si="644"/>
        <v>201903</v>
      </c>
      <c r="AM1193" s="2" t="b">
        <f t="shared" si="617"/>
        <v>1</v>
      </c>
      <c r="AN1193" s="4" t="e">
        <f t="shared" si="629"/>
        <v>#N/A</v>
      </c>
      <c r="AO1193" s="4" t="e">
        <f t="shared" si="630"/>
        <v>#N/A</v>
      </c>
      <c r="AP1193" s="2" t="str">
        <f>IF(AD1193,
  IF(ISBLANK(H1193),
    AP1192,
    IF(LEN(H1193)=1,
      IF(OR(UPPER(H1193)="A",UPPER(H1193)="I"),
        EINSTELLUNGEN!$D$21,
        IF(OR(UPPER(H1193)="B",UPPER(H1193)="M"),
          EINSTELLUNGEN!$D$22,
          IF(OR(UPPER(H1193)="C",UPPER(H1193)="S"),
            EINSTELLUNGEN!$D$23,
            IF(UPPER(H1193)="D",
              EINSTELLUNGEN!$D$24,
              IF(UPPER(H1193)="E",
                EINSTELLUNGEN!$D$25,
                UPPER(H1193)))))),
      IF(ISNUMBER(H1193),
        EINSTELLUNGEN!$D$20&amp;H1193,
        UPPER(H1193)))),
  "")</f>
        <v/>
      </c>
      <c r="AQ1193" s="2" t="str">
        <f t="shared" si="631"/>
        <v/>
      </c>
      <c r="AR1193" s="2">
        <f t="shared" si="632"/>
        <v>0</v>
      </c>
      <c r="AS1193" s="145">
        <f t="shared" si="633"/>
        <v>0.33333333333333331</v>
      </c>
      <c r="AT1193" s="2">
        <f t="shared" si="634"/>
        <v>0</v>
      </c>
      <c r="AU1193" s="2">
        <f t="shared" si="635"/>
        <v>0</v>
      </c>
      <c r="AV1193" s="2">
        <f t="shared" si="636"/>
        <v>0</v>
      </c>
      <c r="AW1193" s="2">
        <f t="shared" si="637"/>
        <v>0</v>
      </c>
      <c r="AX1193" s="2">
        <f t="shared" si="618"/>
        <v>0</v>
      </c>
      <c r="AY1193" s="2">
        <f t="shared" si="638"/>
        <v>0</v>
      </c>
      <c r="AZ1193" s="145" t="e">
        <f t="shared" si="639"/>
        <v>#N/A</v>
      </c>
      <c r="BA1193" s="145" t="e">
        <f t="shared" si="640"/>
        <v>#N/A</v>
      </c>
      <c r="BB1193" s="145">
        <f t="shared" si="641"/>
        <v>2.083333333333337E-2</v>
      </c>
      <c r="BC1193" s="2">
        <f>IF(AM1193,
  IF(AND(AL1193=$J$31,_xlfn.DAYS(AH1193,DATE(AI1193,1,1))&lt;7),
    MAX(0,EINSTELLUNGEN!$D$12+1-WEEKDAY(DATE(EINSTELLUNGEN!$D$9,EINSTELLUNGEN!$D$10,1),2)),
    IF(AL1193=$J$33,
      MIN(EINSTELLUNGEN!$D$12,WEEKDAY(DATE(EINSTELLUNGEN!$D$9,12,31),2)),
      EINSTELLUNGEN!$D$12
  )) - SUMIF(AL$50:AL$2500,"="&amp;AL1193,AX$50:AX$2500),
  0)</f>
        <v>3</v>
      </c>
      <c r="BD1193" s="2">
        <f t="shared" si="642"/>
        <v>0.33333333333333331</v>
      </c>
      <c r="BE1193" s="2">
        <f t="shared" si="643"/>
        <v>0</v>
      </c>
    </row>
    <row r="1194" spans="1:57" ht="10.5" customHeight="1">
      <c r="A1194" s="1" t="str">
        <f t="shared" ca="1" si="619"/>
        <v/>
      </c>
      <c r="B1194" s="1" t="str">
        <f t="shared" ca="1" si="620"/>
        <v/>
      </c>
      <c r="C1194" s="1" t="str">
        <f t="shared" ca="1" si="621"/>
        <v/>
      </c>
      <c r="D1194" s="1" t="str">
        <f t="shared" ca="1" si="622"/>
        <v/>
      </c>
      <c r="F1194" s="10"/>
      <c r="G1194" s="136" t="str">
        <f t="shared" si="623"/>
        <v/>
      </c>
      <c r="H1194" s="27"/>
      <c r="I1194" s="28"/>
      <c r="J1194" s="28"/>
      <c r="K1194" s="29"/>
      <c r="L1194" s="136"/>
      <c r="M1194" s="136"/>
      <c r="N1194" s="136"/>
      <c r="O1194" s="26" t="str">
        <f t="shared" si="624"/>
        <v/>
      </c>
      <c r="P1194" s="218" t="str">
        <f t="shared" si="625"/>
        <v/>
      </c>
      <c r="Q1194" s="26" t="str">
        <f t="shared" si="626"/>
        <v/>
      </c>
      <c r="R1194" s="22"/>
      <c r="S1194" s="99"/>
      <c r="T1194" s="10"/>
      <c r="U1194" s="229" t="str">
        <f t="shared" si="627"/>
        <v/>
      </c>
      <c r="V1194" s="230"/>
      <c r="W1194" s="230"/>
      <c r="X1194" s="230"/>
      <c r="Y1194" s="230"/>
      <c r="Z1194" s="22" t="str">
        <f>""</f>
        <v/>
      </c>
      <c r="AB1194" s="23" t="str">
        <f t="shared" si="628"/>
        <v/>
      </c>
      <c r="AC1194" s="2" t="b">
        <f>COUNT(Q1194:Q$2500)&gt;0</f>
        <v>0</v>
      </c>
      <c r="AD1194" s="2" t="b">
        <f t="shared" si="611"/>
        <v>0</v>
      </c>
      <c r="AE1194" s="2" t="b">
        <f t="shared" si="612"/>
        <v>0</v>
      </c>
      <c r="AF1194" s="2" t="b">
        <f t="shared" si="613"/>
        <v>0</v>
      </c>
      <c r="AG1194" s="2" t="b">
        <f>OR(
  AND(AC1194,NOT(AC1195)),
  AND(AF1194,WEEKDAY(AH1193,2)=EINSTELLUNGEN!$D$12),
  AND(AF1194,AH1194=$J$35)
)</f>
        <v>0</v>
      </c>
      <c r="AH1194" s="2">
        <f>IF(AE1194,AH1193+IF(WEEKDAY(AH1193+1,2)&lt;=EINSTELLUNGEN!$D$12,1,$J$36),AH1193)</f>
        <v>42020</v>
      </c>
      <c r="AI1194" s="2">
        <f t="shared" si="614"/>
        <v>2019</v>
      </c>
      <c r="AJ1194" s="2">
        <f t="shared" si="615"/>
        <v>201901</v>
      </c>
      <c r="AK1194" s="2">
        <f t="shared" si="616"/>
        <v>201901</v>
      </c>
      <c r="AL1194" s="2">
        <f t="shared" si="644"/>
        <v>201903</v>
      </c>
      <c r="AM1194" s="2" t="b">
        <f t="shared" si="617"/>
        <v>1</v>
      </c>
      <c r="AN1194" s="4" t="e">
        <f t="shared" si="629"/>
        <v>#N/A</v>
      </c>
      <c r="AO1194" s="4" t="e">
        <f t="shared" si="630"/>
        <v>#N/A</v>
      </c>
      <c r="AP1194" s="2" t="str">
        <f>IF(AD1194,
  IF(ISBLANK(H1194),
    AP1193,
    IF(LEN(H1194)=1,
      IF(OR(UPPER(H1194)="A",UPPER(H1194)="I"),
        EINSTELLUNGEN!$D$21,
        IF(OR(UPPER(H1194)="B",UPPER(H1194)="M"),
          EINSTELLUNGEN!$D$22,
          IF(OR(UPPER(H1194)="C",UPPER(H1194)="S"),
            EINSTELLUNGEN!$D$23,
            IF(UPPER(H1194)="D",
              EINSTELLUNGEN!$D$24,
              IF(UPPER(H1194)="E",
                EINSTELLUNGEN!$D$25,
                UPPER(H1194)))))),
      IF(ISNUMBER(H1194),
        EINSTELLUNGEN!$D$20&amp;H1194,
        UPPER(H1194)))),
  "")</f>
        <v/>
      </c>
      <c r="AQ1194" s="2" t="str">
        <f t="shared" si="631"/>
        <v/>
      </c>
      <c r="AR1194" s="2">
        <f t="shared" si="632"/>
        <v>0</v>
      </c>
      <c r="AS1194" s="145">
        <f t="shared" si="633"/>
        <v>0.33333333333333331</v>
      </c>
      <c r="AT1194" s="2">
        <f t="shared" si="634"/>
        <v>0</v>
      </c>
      <c r="AU1194" s="2">
        <f t="shared" si="635"/>
        <v>0</v>
      </c>
      <c r="AV1194" s="2">
        <f t="shared" si="636"/>
        <v>0</v>
      </c>
      <c r="AW1194" s="2">
        <f t="shared" si="637"/>
        <v>0</v>
      </c>
      <c r="AX1194" s="2">
        <f t="shared" si="618"/>
        <v>0</v>
      </c>
      <c r="AY1194" s="2">
        <f t="shared" si="638"/>
        <v>0</v>
      </c>
      <c r="AZ1194" s="145" t="e">
        <f t="shared" si="639"/>
        <v>#N/A</v>
      </c>
      <c r="BA1194" s="145" t="e">
        <f t="shared" si="640"/>
        <v>#N/A</v>
      </c>
      <c r="BB1194" s="145">
        <f t="shared" si="641"/>
        <v>2.083333333333337E-2</v>
      </c>
      <c r="BC1194" s="2">
        <f>IF(AM1194,
  IF(AND(AL1194=$J$31,_xlfn.DAYS(AH1194,DATE(AI1194,1,1))&lt;7),
    MAX(0,EINSTELLUNGEN!$D$12+1-WEEKDAY(DATE(EINSTELLUNGEN!$D$9,EINSTELLUNGEN!$D$10,1),2)),
    IF(AL1194=$J$33,
      MIN(EINSTELLUNGEN!$D$12,WEEKDAY(DATE(EINSTELLUNGEN!$D$9,12,31),2)),
      EINSTELLUNGEN!$D$12
  )) - SUMIF(AL$50:AL$2500,"="&amp;AL1194,AX$50:AX$2500),
  0)</f>
        <v>3</v>
      </c>
      <c r="BD1194" s="2">
        <f t="shared" si="642"/>
        <v>0.33333333333333331</v>
      </c>
      <c r="BE1194" s="2">
        <f t="shared" si="643"/>
        <v>0</v>
      </c>
    </row>
    <row r="1195" spans="1:57" ht="10.5" customHeight="1">
      <c r="A1195" s="1" t="str">
        <f t="shared" ca="1" si="619"/>
        <v/>
      </c>
      <c r="B1195" s="1" t="str">
        <f t="shared" ca="1" si="620"/>
        <v/>
      </c>
      <c r="C1195" s="1" t="str">
        <f t="shared" ca="1" si="621"/>
        <v/>
      </c>
      <c r="D1195" s="1" t="str">
        <f t="shared" ca="1" si="622"/>
        <v/>
      </c>
      <c r="F1195" s="10"/>
      <c r="G1195" s="136" t="str">
        <f t="shared" si="623"/>
        <v/>
      </c>
      <c r="H1195" s="27"/>
      <c r="I1195" s="28"/>
      <c r="J1195" s="28"/>
      <c r="K1195" s="29"/>
      <c r="L1195" s="136"/>
      <c r="M1195" s="136"/>
      <c r="N1195" s="136"/>
      <c r="O1195" s="26" t="str">
        <f t="shared" si="624"/>
        <v/>
      </c>
      <c r="P1195" s="218" t="str">
        <f t="shared" si="625"/>
        <v/>
      </c>
      <c r="Q1195" s="26" t="str">
        <f t="shared" si="626"/>
        <v/>
      </c>
      <c r="R1195" s="22"/>
      <c r="S1195" s="99"/>
      <c r="T1195" s="10"/>
      <c r="U1195" s="229" t="str">
        <f t="shared" si="627"/>
        <v/>
      </c>
      <c r="V1195" s="230"/>
      <c r="W1195" s="230"/>
      <c r="X1195" s="230"/>
      <c r="Y1195" s="230"/>
      <c r="Z1195" s="22" t="str">
        <f>""</f>
        <v/>
      </c>
      <c r="AB1195" s="23" t="str">
        <f t="shared" si="628"/>
        <v/>
      </c>
      <c r="AC1195" s="2" t="b">
        <f>COUNT(Q1195:Q$2500)&gt;0</f>
        <v>0</v>
      </c>
      <c r="AD1195" s="2" t="b">
        <f t="shared" ref="AD1195:AD1258" si="645">LEN(CONCATENATE(H1195,I1195,J1195,K1195))&gt;0</f>
        <v>0</v>
      </c>
      <c r="AE1195" s="2" t="b">
        <f t="shared" ref="AE1195:AE1258" si="646">AND(NOT(AD1195),AD1196)</f>
        <v>0</v>
      </c>
      <c r="AF1195" s="2" t="b">
        <f t="shared" ref="AF1195:AF1258" si="647">AND(NOT(AD1195),AD1194)</f>
        <v>0</v>
      </c>
      <c r="AG1195" s="2" t="b">
        <f>OR(
  AND(AC1195,NOT(AC1196)),
  AND(AF1195,WEEKDAY(AH1194,2)=EINSTELLUNGEN!$D$12),
  AND(AF1195,AH1195=$J$35)
)</f>
        <v>0</v>
      </c>
      <c r="AH1195" s="2">
        <f>IF(AE1195,AH1194+IF(WEEKDAY(AH1194+1,2)&lt;=EINSTELLUNGEN!$D$12,1,$J$36),AH1194)</f>
        <v>42020</v>
      </c>
      <c r="AI1195" s="2">
        <f t="shared" ref="AI1195:AI1258" si="648">YEAR(AH1195)</f>
        <v>2019</v>
      </c>
      <c r="AJ1195" s="2">
        <f t="shared" ref="AJ1195:AJ1258" si="649">AI1195*100+ROUNDUP(MONTH(AH1195)/3,0)</f>
        <v>201901</v>
      </c>
      <c r="AK1195" s="2">
        <f t="shared" ref="AK1195:AK1258" si="650">AI1195*100+MONTH(AH1195)</f>
        <v>201901</v>
      </c>
      <c r="AL1195" s="2">
        <f t="shared" si="644"/>
        <v>201903</v>
      </c>
      <c r="AM1195" s="2" t="b">
        <f t="shared" ref="AM1195:AM1258" si="651">AND(AH1195&gt;=$J$34,AH1195&lt;=$J$35)</f>
        <v>1</v>
      </c>
      <c r="AN1195" s="4" t="e">
        <f t="shared" si="629"/>
        <v>#N/A</v>
      </c>
      <c r="AO1195" s="4" t="e">
        <f t="shared" si="630"/>
        <v>#N/A</v>
      </c>
      <c r="AP1195" s="2" t="str">
        <f>IF(AD1195,
  IF(ISBLANK(H1195),
    AP1194,
    IF(LEN(H1195)=1,
      IF(OR(UPPER(H1195)="A",UPPER(H1195)="I"),
        EINSTELLUNGEN!$D$21,
        IF(OR(UPPER(H1195)="B",UPPER(H1195)="M"),
          EINSTELLUNGEN!$D$22,
          IF(OR(UPPER(H1195)="C",UPPER(H1195)="S"),
            EINSTELLUNGEN!$D$23,
            IF(UPPER(H1195)="D",
              EINSTELLUNGEN!$D$24,
              IF(UPPER(H1195)="E",
                EINSTELLUNGEN!$D$25,
                UPPER(H1195)))))),
      IF(ISNUMBER(H1195),
        EINSTELLUNGEN!$D$20&amp;H1195,
        UPPER(H1195)))),
  "")</f>
        <v/>
      </c>
      <c r="AQ1195" s="2" t="str">
        <f t="shared" si="631"/>
        <v/>
      </c>
      <c r="AR1195" s="2">
        <f t="shared" si="632"/>
        <v>0</v>
      </c>
      <c r="AS1195" s="145">
        <f t="shared" si="633"/>
        <v>0.33333333333333331</v>
      </c>
      <c r="AT1195" s="2">
        <f t="shared" si="634"/>
        <v>0</v>
      </c>
      <c r="AU1195" s="2">
        <f t="shared" si="635"/>
        <v>0</v>
      </c>
      <c r="AV1195" s="2">
        <f t="shared" si="636"/>
        <v>0</v>
      </c>
      <c r="AW1195" s="2">
        <f t="shared" si="637"/>
        <v>0</v>
      </c>
      <c r="AX1195" s="2">
        <f t="shared" ref="AX1195:AX1258" si="652">IF(SUM(AT1195:AV1195)=0,0,1)</f>
        <v>0</v>
      </c>
      <c r="AY1195" s="2">
        <f t="shared" si="638"/>
        <v>0</v>
      </c>
      <c r="AZ1195" s="145" t="e">
        <f t="shared" si="639"/>
        <v>#N/A</v>
      </c>
      <c r="BA1195" s="145" t="e">
        <f t="shared" si="640"/>
        <v>#N/A</v>
      </c>
      <c r="BB1195" s="145">
        <f t="shared" si="641"/>
        <v>2.083333333333337E-2</v>
      </c>
      <c r="BC1195" s="2">
        <f>IF(AM1195,
  IF(AND(AL1195=$J$31,_xlfn.DAYS(AH1195,DATE(AI1195,1,1))&lt;7),
    MAX(0,EINSTELLUNGEN!$D$12+1-WEEKDAY(DATE(EINSTELLUNGEN!$D$9,EINSTELLUNGEN!$D$10,1),2)),
    IF(AL1195=$J$33,
      MIN(EINSTELLUNGEN!$D$12,WEEKDAY(DATE(EINSTELLUNGEN!$D$9,12,31),2)),
      EINSTELLUNGEN!$D$12
  )) - SUMIF(AL$50:AL$2500,"="&amp;AL1195,AX$50:AX$2500),
  0)</f>
        <v>3</v>
      </c>
      <c r="BD1195" s="2">
        <f t="shared" si="642"/>
        <v>0.33333333333333331</v>
      </c>
      <c r="BE1195" s="2">
        <f t="shared" si="643"/>
        <v>0</v>
      </c>
    </row>
    <row r="1196" spans="1:57" ht="10.5" customHeight="1">
      <c r="A1196" s="1" t="str">
        <f t="shared" ca="1" si="619"/>
        <v/>
      </c>
      <c r="B1196" s="1" t="str">
        <f t="shared" ca="1" si="620"/>
        <v/>
      </c>
      <c r="C1196" s="1" t="str">
        <f t="shared" ca="1" si="621"/>
        <v/>
      </c>
      <c r="D1196" s="1" t="str">
        <f t="shared" ca="1" si="622"/>
        <v/>
      </c>
      <c r="F1196" s="10"/>
      <c r="G1196" s="136" t="str">
        <f t="shared" si="623"/>
        <v/>
      </c>
      <c r="H1196" s="27"/>
      <c r="I1196" s="28"/>
      <c r="J1196" s="28"/>
      <c r="K1196" s="29"/>
      <c r="L1196" s="136"/>
      <c r="M1196" s="136"/>
      <c r="N1196" s="136"/>
      <c r="O1196" s="26" t="str">
        <f t="shared" si="624"/>
        <v/>
      </c>
      <c r="P1196" s="218" t="str">
        <f t="shared" si="625"/>
        <v/>
      </c>
      <c r="Q1196" s="26" t="str">
        <f t="shared" si="626"/>
        <v/>
      </c>
      <c r="R1196" s="22"/>
      <c r="S1196" s="99"/>
      <c r="T1196" s="10"/>
      <c r="U1196" s="229" t="str">
        <f t="shared" si="627"/>
        <v/>
      </c>
      <c r="V1196" s="230"/>
      <c r="W1196" s="230"/>
      <c r="X1196" s="230"/>
      <c r="Y1196" s="230"/>
      <c r="Z1196" s="22" t="str">
        <f>""</f>
        <v/>
      </c>
      <c r="AB1196" s="23" t="str">
        <f t="shared" si="628"/>
        <v/>
      </c>
      <c r="AC1196" s="2" t="b">
        <f>COUNT(Q1196:Q$2500)&gt;0</f>
        <v>0</v>
      </c>
      <c r="AD1196" s="2" t="b">
        <f t="shared" si="645"/>
        <v>0</v>
      </c>
      <c r="AE1196" s="2" t="b">
        <f t="shared" si="646"/>
        <v>0</v>
      </c>
      <c r="AF1196" s="2" t="b">
        <f t="shared" si="647"/>
        <v>0</v>
      </c>
      <c r="AG1196" s="2" t="b">
        <f>OR(
  AND(AC1196,NOT(AC1197)),
  AND(AF1196,WEEKDAY(AH1195,2)=EINSTELLUNGEN!$D$12),
  AND(AF1196,AH1196=$J$35)
)</f>
        <v>0</v>
      </c>
      <c r="AH1196" s="2">
        <f>IF(AE1196,AH1195+IF(WEEKDAY(AH1195+1,2)&lt;=EINSTELLUNGEN!$D$12,1,$J$36),AH1195)</f>
        <v>42020</v>
      </c>
      <c r="AI1196" s="2">
        <f t="shared" si="648"/>
        <v>2019</v>
      </c>
      <c r="AJ1196" s="2">
        <f t="shared" si="649"/>
        <v>201901</v>
      </c>
      <c r="AK1196" s="2">
        <f t="shared" si="650"/>
        <v>201901</v>
      </c>
      <c r="AL1196" s="2">
        <f t="shared" si="644"/>
        <v>201903</v>
      </c>
      <c r="AM1196" s="2" t="b">
        <f t="shared" si="651"/>
        <v>1</v>
      </c>
      <c r="AN1196" s="4" t="e">
        <f t="shared" si="629"/>
        <v>#N/A</v>
      </c>
      <c r="AO1196" s="4" t="e">
        <f t="shared" si="630"/>
        <v>#N/A</v>
      </c>
      <c r="AP1196" s="2" t="str">
        <f>IF(AD1196,
  IF(ISBLANK(H1196),
    AP1195,
    IF(LEN(H1196)=1,
      IF(OR(UPPER(H1196)="A",UPPER(H1196)="I"),
        EINSTELLUNGEN!$D$21,
        IF(OR(UPPER(H1196)="B",UPPER(H1196)="M"),
          EINSTELLUNGEN!$D$22,
          IF(OR(UPPER(H1196)="C",UPPER(H1196)="S"),
            EINSTELLUNGEN!$D$23,
            IF(UPPER(H1196)="D",
              EINSTELLUNGEN!$D$24,
              IF(UPPER(H1196)="E",
                EINSTELLUNGEN!$D$25,
                UPPER(H1196)))))),
      IF(ISNUMBER(H1196),
        EINSTELLUNGEN!$D$20&amp;H1196,
        UPPER(H1196)))),
  "")</f>
        <v/>
      </c>
      <c r="AQ1196" s="2" t="str">
        <f t="shared" si="631"/>
        <v/>
      </c>
      <c r="AR1196" s="2">
        <f t="shared" si="632"/>
        <v>0</v>
      </c>
      <c r="AS1196" s="145">
        <f t="shared" si="633"/>
        <v>0.33333333333333331</v>
      </c>
      <c r="AT1196" s="2">
        <f t="shared" si="634"/>
        <v>0</v>
      </c>
      <c r="AU1196" s="2">
        <f t="shared" si="635"/>
        <v>0</v>
      </c>
      <c r="AV1196" s="2">
        <f t="shared" si="636"/>
        <v>0</v>
      </c>
      <c r="AW1196" s="2">
        <f t="shared" si="637"/>
        <v>0</v>
      </c>
      <c r="AX1196" s="2">
        <f t="shared" si="652"/>
        <v>0</v>
      </c>
      <c r="AY1196" s="2">
        <f t="shared" si="638"/>
        <v>0</v>
      </c>
      <c r="AZ1196" s="145" t="e">
        <f t="shared" si="639"/>
        <v>#N/A</v>
      </c>
      <c r="BA1196" s="145" t="e">
        <f t="shared" si="640"/>
        <v>#N/A</v>
      </c>
      <c r="BB1196" s="145">
        <f t="shared" si="641"/>
        <v>2.083333333333337E-2</v>
      </c>
      <c r="BC1196" s="2">
        <f>IF(AM1196,
  IF(AND(AL1196=$J$31,_xlfn.DAYS(AH1196,DATE(AI1196,1,1))&lt;7),
    MAX(0,EINSTELLUNGEN!$D$12+1-WEEKDAY(DATE(EINSTELLUNGEN!$D$9,EINSTELLUNGEN!$D$10,1),2)),
    IF(AL1196=$J$33,
      MIN(EINSTELLUNGEN!$D$12,WEEKDAY(DATE(EINSTELLUNGEN!$D$9,12,31),2)),
      EINSTELLUNGEN!$D$12
  )) - SUMIF(AL$50:AL$2500,"="&amp;AL1196,AX$50:AX$2500),
  0)</f>
        <v>3</v>
      </c>
      <c r="BD1196" s="2">
        <f t="shared" si="642"/>
        <v>0.33333333333333331</v>
      </c>
      <c r="BE1196" s="2">
        <f t="shared" si="643"/>
        <v>0</v>
      </c>
    </row>
    <row r="1197" spans="1:57" ht="10.5" customHeight="1">
      <c r="A1197" s="1" t="str">
        <f t="shared" ca="1" si="619"/>
        <v/>
      </c>
      <c r="B1197" s="1" t="str">
        <f t="shared" ca="1" si="620"/>
        <v/>
      </c>
      <c r="C1197" s="1" t="str">
        <f t="shared" ca="1" si="621"/>
        <v/>
      </c>
      <c r="D1197" s="1" t="str">
        <f t="shared" ca="1" si="622"/>
        <v/>
      </c>
      <c r="F1197" s="10"/>
      <c r="G1197" s="136" t="str">
        <f t="shared" si="623"/>
        <v/>
      </c>
      <c r="H1197" s="27"/>
      <c r="I1197" s="28"/>
      <c r="J1197" s="28"/>
      <c r="K1197" s="29"/>
      <c r="L1197" s="136"/>
      <c r="M1197" s="136"/>
      <c r="N1197" s="136"/>
      <c r="O1197" s="26" t="str">
        <f t="shared" si="624"/>
        <v/>
      </c>
      <c r="P1197" s="218" t="str">
        <f t="shared" si="625"/>
        <v/>
      </c>
      <c r="Q1197" s="26" t="str">
        <f t="shared" si="626"/>
        <v/>
      </c>
      <c r="R1197" s="22"/>
      <c r="S1197" s="99"/>
      <c r="T1197" s="10"/>
      <c r="U1197" s="229" t="str">
        <f t="shared" si="627"/>
        <v/>
      </c>
      <c r="V1197" s="230"/>
      <c r="W1197" s="230"/>
      <c r="X1197" s="230"/>
      <c r="Y1197" s="230"/>
      <c r="Z1197" s="22" t="str">
        <f>""</f>
        <v/>
      </c>
      <c r="AB1197" s="23" t="str">
        <f t="shared" si="628"/>
        <v/>
      </c>
      <c r="AC1197" s="2" t="b">
        <f>COUNT(Q1197:Q$2500)&gt;0</f>
        <v>0</v>
      </c>
      <c r="AD1197" s="2" t="b">
        <f t="shared" si="645"/>
        <v>0</v>
      </c>
      <c r="AE1197" s="2" t="b">
        <f t="shared" si="646"/>
        <v>0</v>
      </c>
      <c r="AF1197" s="2" t="b">
        <f t="shared" si="647"/>
        <v>0</v>
      </c>
      <c r="AG1197" s="2" t="b">
        <f>OR(
  AND(AC1197,NOT(AC1198)),
  AND(AF1197,WEEKDAY(AH1196,2)=EINSTELLUNGEN!$D$12),
  AND(AF1197,AH1197=$J$35)
)</f>
        <v>0</v>
      </c>
      <c r="AH1197" s="2">
        <f>IF(AE1197,AH1196+IF(WEEKDAY(AH1196+1,2)&lt;=EINSTELLUNGEN!$D$12,1,$J$36),AH1196)</f>
        <v>42020</v>
      </c>
      <c r="AI1197" s="2">
        <f t="shared" si="648"/>
        <v>2019</v>
      </c>
      <c r="AJ1197" s="2">
        <f t="shared" si="649"/>
        <v>201901</v>
      </c>
      <c r="AK1197" s="2">
        <f t="shared" si="650"/>
        <v>201901</v>
      </c>
      <c r="AL1197" s="2">
        <f t="shared" si="644"/>
        <v>201903</v>
      </c>
      <c r="AM1197" s="2" t="b">
        <f t="shared" si="651"/>
        <v>1</v>
      </c>
      <c r="AN1197" s="4" t="e">
        <f t="shared" si="629"/>
        <v>#N/A</v>
      </c>
      <c r="AO1197" s="4" t="e">
        <f t="shared" si="630"/>
        <v>#N/A</v>
      </c>
      <c r="AP1197" s="2" t="str">
        <f>IF(AD1197,
  IF(ISBLANK(H1197),
    AP1196,
    IF(LEN(H1197)=1,
      IF(OR(UPPER(H1197)="A",UPPER(H1197)="I"),
        EINSTELLUNGEN!$D$21,
        IF(OR(UPPER(H1197)="B",UPPER(H1197)="M"),
          EINSTELLUNGEN!$D$22,
          IF(OR(UPPER(H1197)="C",UPPER(H1197)="S"),
            EINSTELLUNGEN!$D$23,
            IF(UPPER(H1197)="D",
              EINSTELLUNGEN!$D$24,
              IF(UPPER(H1197)="E",
                EINSTELLUNGEN!$D$25,
                UPPER(H1197)))))),
      IF(ISNUMBER(H1197),
        EINSTELLUNGEN!$D$20&amp;H1197,
        UPPER(H1197)))),
  "")</f>
        <v/>
      </c>
      <c r="AQ1197" s="2" t="str">
        <f t="shared" si="631"/>
        <v/>
      </c>
      <c r="AR1197" s="2">
        <f t="shared" si="632"/>
        <v>0</v>
      </c>
      <c r="AS1197" s="145">
        <f t="shared" si="633"/>
        <v>0.33333333333333331</v>
      </c>
      <c r="AT1197" s="2">
        <f t="shared" si="634"/>
        <v>0</v>
      </c>
      <c r="AU1197" s="2">
        <f t="shared" si="635"/>
        <v>0</v>
      </c>
      <c r="AV1197" s="2">
        <f t="shared" si="636"/>
        <v>0</v>
      </c>
      <c r="AW1197" s="2">
        <f t="shared" si="637"/>
        <v>0</v>
      </c>
      <c r="AX1197" s="2">
        <f t="shared" si="652"/>
        <v>0</v>
      </c>
      <c r="AY1197" s="2">
        <f t="shared" si="638"/>
        <v>0</v>
      </c>
      <c r="AZ1197" s="145" t="e">
        <f t="shared" si="639"/>
        <v>#N/A</v>
      </c>
      <c r="BA1197" s="145" t="e">
        <f t="shared" si="640"/>
        <v>#N/A</v>
      </c>
      <c r="BB1197" s="145">
        <f t="shared" si="641"/>
        <v>2.083333333333337E-2</v>
      </c>
      <c r="BC1197" s="2">
        <f>IF(AM1197,
  IF(AND(AL1197=$J$31,_xlfn.DAYS(AH1197,DATE(AI1197,1,1))&lt;7),
    MAX(0,EINSTELLUNGEN!$D$12+1-WEEKDAY(DATE(EINSTELLUNGEN!$D$9,EINSTELLUNGEN!$D$10,1),2)),
    IF(AL1197=$J$33,
      MIN(EINSTELLUNGEN!$D$12,WEEKDAY(DATE(EINSTELLUNGEN!$D$9,12,31),2)),
      EINSTELLUNGEN!$D$12
  )) - SUMIF(AL$50:AL$2500,"="&amp;AL1197,AX$50:AX$2500),
  0)</f>
        <v>3</v>
      </c>
      <c r="BD1197" s="2">
        <f t="shared" si="642"/>
        <v>0.33333333333333331</v>
      </c>
      <c r="BE1197" s="2">
        <f t="shared" si="643"/>
        <v>0</v>
      </c>
    </row>
    <row r="1198" spans="1:57" ht="10.5" customHeight="1">
      <c r="A1198" s="1" t="str">
        <f t="shared" ca="1" si="619"/>
        <v/>
      </c>
      <c r="B1198" s="1" t="str">
        <f t="shared" ca="1" si="620"/>
        <v/>
      </c>
      <c r="C1198" s="1" t="str">
        <f t="shared" ca="1" si="621"/>
        <v/>
      </c>
      <c r="D1198" s="1" t="str">
        <f t="shared" ca="1" si="622"/>
        <v/>
      </c>
      <c r="F1198" s="10"/>
      <c r="G1198" s="136" t="str">
        <f t="shared" si="623"/>
        <v/>
      </c>
      <c r="H1198" s="27"/>
      <c r="I1198" s="28"/>
      <c r="J1198" s="28"/>
      <c r="K1198" s="29"/>
      <c r="L1198" s="136"/>
      <c r="M1198" s="136"/>
      <c r="N1198" s="136"/>
      <c r="O1198" s="26" t="str">
        <f t="shared" si="624"/>
        <v/>
      </c>
      <c r="P1198" s="218" t="str">
        <f t="shared" si="625"/>
        <v/>
      </c>
      <c r="Q1198" s="26" t="str">
        <f t="shared" si="626"/>
        <v/>
      </c>
      <c r="R1198" s="22"/>
      <c r="S1198" s="99"/>
      <c r="T1198" s="10"/>
      <c r="U1198" s="229" t="str">
        <f t="shared" si="627"/>
        <v/>
      </c>
      <c r="V1198" s="230"/>
      <c r="W1198" s="230"/>
      <c r="X1198" s="230"/>
      <c r="Y1198" s="230"/>
      <c r="Z1198" s="22" t="str">
        <f>""</f>
        <v/>
      </c>
      <c r="AB1198" s="23" t="str">
        <f t="shared" si="628"/>
        <v/>
      </c>
      <c r="AC1198" s="2" t="b">
        <f>COUNT(Q1198:Q$2500)&gt;0</f>
        <v>0</v>
      </c>
      <c r="AD1198" s="2" t="b">
        <f t="shared" si="645"/>
        <v>0</v>
      </c>
      <c r="AE1198" s="2" t="b">
        <f t="shared" si="646"/>
        <v>0</v>
      </c>
      <c r="AF1198" s="2" t="b">
        <f t="shared" si="647"/>
        <v>0</v>
      </c>
      <c r="AG1198" s="2" t="b">
        <f>OR(
  AND(AC1198,NOT(AC1199)),
  AND(AF1198,WEEKDAY(AH1197,2)=EINSTELLUNGEN!$D$12),
  AND(AF1198,AH1198=$J$35)
)</f>
        <v>0</v>
      </c>
      <c r="AH1198" s="2">
        <f>IF(AE1198,AH1197+IF(WEEKDAY(AH1197+1,2)&lt;=EINSTELLUNGEN!$D$12,1,$J$36),AH1197)</f>
        <v>42020</v>
      </c>
      <c r="AI1198" s="2">
        <f t="shared" si="648"/>
        <v>2019</v>
      </c>
      <c r="AJ1198" s="2">
        <f t="shared" si="649"/>
        <v>201901</v>
      </c>
      <c r="AK1198" s="2">
        <f t="shared" si="650"/>
        <v>201901</v>
      </c>
      <c r="AL1198" s="2">
        <f t="shared" si="644"/>
        <v>201903</v>
      </c>
      <c r="AM1198" s="2" t="b">
        <f t="shared" si="651"/>
        <v>1</v>
      </c>
      <c r="AN1198" s="4" t="e">
        <f t="shared" si="629"/>
        <v>#N/A</v>
      </c>
      <c r="AO1198" s="4" t="e">
        <f t="shared" si="630"/>
        <v>#N/A</v>
      </c>
      <c r="AP1198" s="2" t="str">
        <f>IF(AD1198,
  IF(ISBLANK(H1198),
    AP1197,
    IF(LEN(H1198)=1,
      IF(OR(UPPER(H1198)="A",UPPER(H1198)="I"),
        EINSTELLUNGEN!$D$21,
        IF(OR(UPPER(H1198)="B",UPPER(H1198)="M"),
          EINSTELLUNGEN!$D$22,
          IF(OR(UPPER(H1198)="C",UPPER(H1198)="S"),
            EINSTELLUNGEN!$D$23,
            IF(UPPER(H1198)="D",
              EINSTELLUNGEN!$D$24,
              IF(UPPER(H1198)="E",
                EINSTELLUNGEN!$D$25,
                UPPER(H1198)))))),
      IF(ISNUMBER(H1198),
        EINSTELLUNGEN!$D$20&amp;H1198,
        UPPER(H1198)))),
  "")</f>
        <v/>
      </c>
      <c r="AQ1198" s="2" t="str">
        <f t="shared" si="631"/>
        <v/>
      </c>
      <c r="AR1198" s="2">
        <f t="shared" si="632"/>
        <v>0</v>
      </c>
      <c r="AS1198" s="145">
        <f t="shared" si="633"/>
        <v>0.33333333333333331</v>
      </c>
      <c r="AT1198" s="2">
        <f t="shared" si="634"/>
        <v>0</v>
      </c>
      <c r="AU1198" s="2">
        <f t="shared" si="635"/>
        <v>0</v>
      </c>
      <c r="AV1198" s="2">
        <f t="shared" si="636"/>
        <v>0</v>
      </c>
      <c r="AW1198" s="2">
        <f t="shared" si="637"/>
        <v>0</v>
      </c>
      <c r="AX1198" s="2">
        <f t="shared" si="652"/>
        <v>0</v>
      </c>
      <c r="AY1198" s="2">
        <f t="shared" si="638"/>
        <v>0</v>
      </c>
      <c r="AZ1198" s="145" t="e">
        <f t="shared" si="639"/>
        <v>#N/A</v>
      </c>
      <c r="BA1198" s="145" t="e">
        <f t="shared" si="640"/>
        <v>#N/A</v>
      </c>
      <c r="BB1198" s="145">
        <f t="shared" si="641"/>
        <v>2.083333333333337E-2</v>
      </c>
      <c r="BC1198" s="2">
        <f>IF(AM1198,
  IF(AND(AL1198=$J$31,_xlfn.DAYS(AH1198,DATE(AI1198,1,1))&lt;7),
    MAX(0,EINSTELLUNGEN!$D$12+1-WEEKDAY(DATE(EINSTELLUNGEN!$D$9,EINSTELLUNGEN!$D$10,1),2)),
    IF(AL1198=$J$33,
      MIN(EINSTELLUNGEN!$D$12,WEEKDAY(DATE(EINSTELLUNGEN!$D$9,12,31),2)),
      EINSTELLUNGEN!$D$12
  )) - SUMIF(AL$50:AL$2500,"="&amp;AL1198,AX$50:AX$2500),
  0)</f>
        <v>3</v>
      </c>
      <c r="BD1198" s="2">
        <f t="shared" si="642"/>
        <v>0.33333333333333331</v>
      </c>
      <c r="BE1198" s="2">
        <f t="shared" si="643"/>
        <v>0</v>
      </c>
    </row>
    <row r="1199" spans="1:57" ht="10.5" customHeight="1">
      <c r="A1199" s="1" t="str">
        <f t="shared" ca="1" si="619"/>
        <v/>
      </c>
      <c r="B1199" s="1" t="str">
        <f t="shared" ca="1" si="620"/>
        <v/>
      </c>
      <c r="C1199" s="1" t="str">
        <f t="shared" ca="1" si="621"/>
        <v/>
      </c>
      <c r="D1199" s="1" t="str">
        <f t="shared" ca="1" si="622"/>
        <v/>
      </c>
      <c r="F1199" s="10"/>
      <c r="G1199" s="136" t="str">
        <f t="shared" si="623"/>
        <v/>
      </c>
      <c r="H1199" s="27"/>
      <c r="I1199" s="28"/>
      <c r="J1199" s="28"/>
      <c r="K1199" s="29"/>
      <c r="L1199" s="136"/>
      <c r="M1199" s="136"/>
      <c r="N1199" s="136"/>
      <c r="O1199" s="26" t="str">
        <f t="shared" si="624"/>
        <v/>
      </c>
      <c r="P1199" s="218" t="str">
        <f t="shared" si="625"/>
        <v/>
      </c>
      <c r="Q1199" s="26" t="str">
        <f t="shared" si="626"/>
        <v/>
      </c>
      <c r="R1199" s="22"/>
      <c r="S1199" s="99"/>
      <c r="T1199" s="10"/>
      <c r="U1199" s="229" t="str">
        <f t="shared" si="627"/>
        <v/>
      </c>
      <c r="V1199" s="230"/>
      <c r="W1199" s="230"/>
      <c r="X1199" s="230"/>
      <c r="Y1199" s="230"/>
      <c r="Z1199" s="22" t="str">
        <f>""</f>
        <v/>
      </c>
      <c r="AB1199" s="23" t="str">
        <f t="shared" si="628"/>
        <v/>
      </c>
      <c r="AC1199" s="2" t="b">
        <f>COUNT(Q1199:Q$2500)&gt;0</f>
        <v>0</v>
      </c>
      <c r="AD1199" s="2" t="b">
        <f t="shared" si="645"/>
        <v>0</v>
      </c>
      <c r="AE1199" s="2" t="b">
        <f t="shared" si="646"/>
        <v>0</v>
      </c>
      <c r="AF1199" s="2" t="b">
        <f t="shared" si="647"/>
        <v>0</v>
      </c>
      <c r="AG1199" s="2" t="b">
        <f>OR(
  AND(AC1199,NOT(AC1200)),
  AND(AF1199,WEEKDAY(AH1198,2)=EINSTELLUNGEN!$D$12),
  AND(AF1199,AH1199=$J$35)
)</f>
        <v>0</v>
      </c>
      <c r="AH1199" s="2">
        <f>IF(AE1199,AH1198+IF(WEEKDAY(AH1198+1,2)&lt;=EINSTELLUNGEN!$D$12,1,$J$36),AH1198)</f>
        <v>42020</v>
      </c>
      <c r="AI1199" s="2">
        <f t="shared" si="648"/>
        <v>2019</v>
      </c>
      <c r="AJ1199" s="2">
        <f t="shared" si="649"/>
        <v>201901</v>
      </c>
      <c r="AK1199" s="2">
        <f t="shared" si="650"/>
        <v>201901</v>
      </c>
      <c r="AL1199" s="2">
        <f t="shared" si="644"/>
        <v>201903</v>
      </c>
      <c r="AM1199" s="2" t="b">
        <f t="shared" si="651"/>
        <v>1</v>
      </c>
      <c r="AN1199" s="4" t="e">
        <f t="shared" si="629"/>
        <v>#N/A</v>
      </c>
      <c r="AO1199" s="4" t="e">
        <f t="shared" si="630"/>
        <v>#N/A</v>
      </c>
      <c r="AP1199" s="2" t="str">
        <f>IF(AD1199,
  IF(ISBLANK(H1199),
    AP1198,
    IF(LEN(H1199)=1,
      IF(OR(UPPER(H1199)="A",UPPER(H1199)="I"),
        EINSTELLUNGEN!$D$21,
        IF(OR(UPPER(H1199)="B",UPPER(H1199)="M"),
          EINSTELLUNGEN!$D$22,
          IF(OR(UPPER(H1199)="C",UPPER(H1199)="S"),
            EINSTELLUNGEN!$D$23,
            IF(UPPER(H1199)="D",
              EINSTELLUNGEN!$D$24,
              IF(UPPER(H1199)="E",
                EINSTELLUNGEN!$D$25,
                UPPER(H1199)))))),
      IF(ISNUMBER(H1199),
        EINSTELLUNGEN!$D$20&amp;H1199,
        UPPER(H1199)))),
  "")</f>
        <v/>
      </c>
      <c r="AQ1199" s="2" t="str">
        <f t="shared" si="631"/>
        <v/>
      </c>
      <c r="AR1199" s="2">
        <f t="shared" si="632"/>
        <v>0</v>
      </c>
      <c r="AS1199" s="145">
        <f t="shared" si="633"/>
        <v>0.33333333333333331</v>
      </c>
      <c r="AT1199" s="2">
        <f t="shared" si="634"/>
        <v>0</v>
      </c>
      <c r="AU1199" s="2">
        <f t="shared" si="635"/>
        <v>0</v>
      </c>
      <c r="AV1199" s="2">
        <f t="shared" si="636"/>
        <v>0</v>
      </c>
      <c r="AW1199" s="2">
        <f t="shared" si="637"/>
        <v>0</v>
      </c>
      <c r="AX1199" s="2">
        <f t="shared" si="652"/>
        <v>0</v>
      </c>
      <c r="AY1199" s="2">
        <f t="shared" si="638"/>
        <v>0</v>
      </c>
      <c r="AZ1199" s="145" t="e">
        <f t="shared" si="639"/>
        <v>#N/A</v>
      </c>
      <c r="BA1199" s="145" t="e">
        <f t="shared" si="640"/>
        <v>#N/A</v>
      </c>
      <c r="BB1199" s="145">
        <f t="shared" si="641"/>
        <v>2.083333333333337E-2</v>
      </c>
      <c r="BC1199" s="2">
        <f>IF(AM1199,
  IF(AND(AL1199=$J$31,_xlfn.DAYS(AH1199,DATE(AI1199,1,1))&lt;7),
    MAX(0,EINSTELLUNGEN!$D$12+1-WEEKDAY(DATE(EINSTELLUNGEN!$D$9,EINSTELLUNGEN!$D$10,1),2)),
    IF(AL1199=$J$33,
      MIN(EINSTELLUNGEN!$D$12,WEEKDAY(DATE(EINSTELLUNGEN!$D$9,12,31),2)),
      EINSTELLUNGEN!$D$12
  )) - SUMIF(AL$50:AL$2500,"="&amp;AL1199,AX$50:AX$2500),
  0)</f>
        <v>3</v>
      </c>
      <c r="BD1199" s="2">
        <f t="shared" si="642"/>
        <v>0.33333333333333331</v>
      </c>
      <c r="BE1199" s="2">
        <f t="shared" si="643"/>
        <v>0</v>
      </c>
    </row>
    <row r="1200" spans="1:57" ht="10.5" customHeight="1">
      <c r="A1200" s="1" t="str">
        <f t="shared" ca="1" si="619"/>
        <v/>
      </c>
      <c r="B1200" s="1" t="str">
        <f t="shared" ca="1" si="620"/>
        <v/>
      </c>
      <c r="C1200" s="1" t="str">
        <f t="shared" ca="1" si="621"/>
        <v/>
      </c>
      <c r="D1200" s="1" t="str">
        <f t="shared" ca="1" si="622"/>
        <v/>
      </c>
      <c r="F1200" s="10"/>
      <c r="G1200" s="136" t="str">
        <f t="shared" si="623"/>
        <v/>
      </c>
      <c r="H1200" s="27"/>
      <c r="I1200" s="28"/>
      <c r="J1200" s="28"/>
      <c r="K1200" s="29"/>
      <c r="L1200" s="136"/>
      <c r="M1200" s="136"/>
      <c r="N1200" s="136"/>
      <c r="O1200" s="26" t="str">
        <f t="shared" si="624"/>
        <v/>
      </c>
      <c r="P1200" s="218" t="str">
        <f t="shared" si="625"/>
        <v/>
      </c>
      <c r="Q1200" s="26" t="str">
        <f t="shared" si="626"/>
        <v/>
      </c>
      <c r="R1200" s="22"/>
      <c r="S1200" s="99"/>
      <c r="T1200" s="10"/>
      <c r="U1200" s="229" t="str">
        <f t="shared" si="627"/>
        <v/>
      </c>
      <c r="V1200" s="230"/>
      <c r="W1200" s="230"/>
      <c r="X1200" s="230"/>
      <c r="Y1200" s="230"/>
      <c r="Z1200" s="22" t="str">
        <f>""</f>
        <v/>
      </c>
      <c r="AB1200" s="23" t="str">
        <f t="shared" si="628"/>
        <v/>
      </c>
      <c r="AC1200" s="2" t="b">
        <f>COUNT(Q1200:Q$2500)&gt;0</f>
        <v>0</v>
      </c>
      <c r="AD1200" s="2" t="b">
        <f t="shared" si="645"/>
        <v>0</v>
      </c>
      <c r="AE1200" s="2" t="b">
        <f t="shared" si="646"/>
        <v>0</v>
      </c>
      <c r="AF1200" s="2" t="b">
        <f t="shared" si="647"/>
        <v>0</v>
      </c>
      <c r="AG1200" s="2" t="b">
        <f>OR(
  AND(AC1200,NOT(AC1201)),
  AND(AF1200,WEEKDAY(AH1199,2)=EINSTELLUNGEN!$D$12),
  AND(AF1200,AH1200=$J$35)
)</f>
        <v>0</v>
      </c>
      <c r="AH1200" s="2">
        <f>IF(AE1200,AH1199+IF(WEEKDAY(AH1199+1,2)&lt;=EINSTELLUNGEN!$D$12,1,$J$36),AH1199)</f>
        <v>42020</v>
      </c>
      <c r="AI1200" s="2">
        <f t="shared" si="648"/>
        <v>2019</v>
      </c>
      <c r="AJ1200" s="2">
        <f t="shared" si="649"/>
        <v>201901</v>
      </c>
      <c r="AK1200" s="2">
        <f t="shared" si="650"/>
        <v>201901</v>
      </c>
      <c r="AL1200" s="2">
        <f t="shared" si="644"/>
        <v>201903</v>
      </c>
      <c r="AM1200" s="2" t="b">
        <f t="shared" si="651"/>
        <v>1</v>
      </c>
      <c r="AN1200" s="4" t="e">
        <f t="shared" si="629"/>
        <v>#N/A</v>
      </c>
      <c r="AO1200" s="4" t="e">
        <f t="shared" si="630"/>
        <v>#N/A</v>
      </c>
      <c r="AP1200" s="2" t="str">
        <f>IF(AD1200,
  IF(ISBLANK(H1200),
    AP1199,
    IF(LEN(H1200)=1,
      IF(OR(UPPER(H1200)="A",UPPER(H1200)="I"),
        EINSTELLUNGEN!$D$21,
        IF(OR(UPPER(H1200)="B",UPPER(H1200)="M"),
          EINSTELLUNGEN!$D$22,
          IF(OR(UPPER(H1200)="C",UPPER(H1200)="S"),
            EINSTELLUNGEN!$D$23,
            IF(UPPER(H1200)="D",
              EINSTELLUNGEN!$D$24,
              IF(UPPER(H1200)="E",
                EINSTELLUNGEN!$D$25,
                UPPER(H1200)))))),
      IF(ISNUMBER(H1200),
        EINSTELLUNGEN!$D$20&amp;H1200,
        UPPER(H1200)))),
  "")</f>
        <v/>
      </c>
      <c r="AQ1200" s="2" t="str">
        <f t="shared" si="631"/>
        <v/>
      </c>
      <c r="AR1200" s="2">
        <f t="shared" si="632"/>
        <v>0</v>
      </c>
      <c r="AS1200" s="145">
        <f t="shared" si="633"/>
        <v>0.33333333333333331</v>
      </c>
      <c r="AT1200" s="2">
        <f t="shared" si="634"/>
        <v>0</v>
      </c>
      <c r="AU1200" s="2">
        <f t="shared" si="635"/>
        <v>0</v>
      </c>
      <c r="AV1200" s="2">
        <f t="shared" si="636"/>
        <v>0</v>
      </c>
      <c r="AW1200" s="2">
        <f t="shared" si="637"/>
        <v>0</v>
      </c>
      <c r="AX1200" s="2">
        <f t="shared" si="652"/>
        <v>0</v>
      </c>
      <c r="AY1200" s="2">
        <f t="shared" si="638"/>
        <v>0</v>
      </c>
      <c r="AZ1200" s="145" t="e">
        <f t="shared" si="639"/>
        <v>#N/A</v>
      </c>
      <c r="BA1200" s="145" t="e">
        <f t="shared" si="640"/>
        <v>#N/A</v>
      </c>
      <c r="BB1200" s="145">
        <f t="shared" si="641"/>
        <v>2.083333333333337E-2</v>
      </c>
      <c r="BC1200" s="2">
        <f>IF(AM1200,
  IF(AND(AL1200=$J$31,_xlfn.DAYS(AH1200,DATE(AI1200,1,1))&lt;7),
    MAX(0,EINSTELLUNGEN!$D$12+1-WEEKDAY(DATE(EINSTELLUNGEN!$D$9,EINSTELLUNGEN!$D$10,1),2)),
    IF(AL1200=$J$33,
      MIN(EINSTELLUNGEN!$D$12,WEEKDAY(DATE(EINSTELLUNGEN!$D$9,12,31),2)),
      EINSTELLUNGEN!$D$12
  )) - SUMIF(AL$50:AL$2500,"="&amp;AL1200,AX$50:AX$2500),
  0)</f>
        <v>3</v>
      </c>
      <c r="BD1200" s="2">
        <f t="shared" si="642"/>
        <v>0.33333333333333331</v>
      </c>
      <c r="BE1200" s="2">
        <f t="shared" si="643"/>
        <v>0</v>
      </c>
    </row>
    <row r="1201" spans="1:57" ht="10.5" customHeight="1">
      <c r="A1201" s="1" t="str">
        <f t="shared" ca="1" si="619"/>
        <v/>
      </c>
      <c r="B1201" s="1" t="str">
        <f t="shared" ca="1" si="620"/>
        <v/>
      </c>
      <c r="C1201" s="1" t="str">
        <f t="shared" ca="1" si="621"/>
        <v/>
      </c>
      <c r="D1201" s="1" t="str">
        <f t="shared" ca="1" si="622"/>
        <v/>
      </c>
      <c r="F1201" s="10"/>
      <c r="G1201" s="136" t="str">
        <f t="shared" si="623"/>
        <v/>
      </c>
      <c r="H1201" s="27"/>
      <c r="I1201" s="28"/>
      <c r="J1201" s="28"/>
      <c r="K1201" s="29"/>
      <c r="L1201" s="136"/>
      <c r="M1201" s="136"/>
      <c r="N1201" s="136"/>
      <c r="O1201" s="26" t="str">
        <f t="shared" si="624"/>
        <v/>
      </c>
      <c r="P1201" s="218" t="str">
        <f t="shared" si="625"/>
        <v/>
      </c>
      <c r="Q1201" s="26" t="str">
        <f t="shared" si="626"/>
        <v/>
      </c>
      <c r="R1201" s="22"/>
      <c r="S1201" s="99"/>
      <c r="T1201" s="10"/>
      <c r="U1201" s="229" t="str">
        <f t="shared" si="627"/>
        <v/>
      </c>
      <c r="V1201" s="230"/>
      <c r="W1201" s="230"/>
      <c r="X1201" s="230"/>
      <c r="Y1201" s="230"/>
      <c r="Z1201" s="22" t="str">
        <f>""</f>
        <v/>
      </c>
      <c r="AB1201" s="23" t="str">
        <f t="shared" si="628"/>
        <v/>
      </c>
      <c r="AC1201" s="2" t="b">
        <f>COUNT(Q1201:Q$2500)&gt;0</f>
        <v>0</v>
      </c>
      <c r="AD1201" s="2" t="b">
        <f t="shared" si="645"/>
        <v>0</v>
      </c>
      <c r="AE1201" s="2" t="b">
        <f t="shared" si="646"/>
        <v>0</v>
      </c>
      <c r="AF1201" s="2" t="b">
        <f t="shared" si="647"/>
        <v>0</v>
      </c>
      <c r="AG1201" s="2" t="b">
        <f>OR(
  AND(AC1201,NOT(AC1202)),
  AND(AF1201,WEEKDAY(AH1200,2)=EINSTELLUNGEN!$D$12),
  AND(AF1201,AH1201=$J$35)
)</f>
        <v>0</v>
      </c>
      <c r="AH1201" s="2">
        <f>IF(AE1201,AH1200+IF(WEEKDAY(AH1200+1,2)&lt;=EINSTELLUNGEN!$D$12,1,$J$36),AH1200)</f>
        <v>42020</v>
      </c>
      <c r="AI1201" s="2">
        <f t="shared" si="648"/>
        <v>2019</v>
      </c>
      <c r="AJ1201" s="2">
        <f t="shared" si="649"/>
        <v>201901</v>
      </c>
      <c r="AK1201" s="2">
        <f t="shared" si="650"/>
        <v>201901</v>
      </c>
      <c r="AL1201" s="2">
        <f t="shared" si="644"/>
        <v>201903</v>
      </c>
      <c r="AM1201" s="2" t="b">
        <f t="shared" si="651"/>
        <v>1</v>
      </c>
      <c r="AN1201" s="4" t="e">
        <f t="shared" si="629"/>
        <v>#N/A</v>
      </c>
      <c r="AO1201" s="4" t="e">
        <f t="shared" si="630"/>
        <v>#N/A</v>
      </c>
      <c r="AP1201" s="2" t="str">
        <f>IF(AD1201,
  IF(ISBLANK(H1201),
    AP1200,
    IF(LEN(H1201)=1,
      IF(OR(UPPER(H1201)="A",UPPER(H1201)="I"),
        EINSTELLUNGEN!$D$21,
        IF(OR(UPPER(H1201)="B",UPPER(H1201)="M"),
          EINSTELLUNGEN!$D$22,
          IF(OR(UPPER(H1201)="C",UPPER(H1201)="S"),
            EINSTELLUNGEN!$D$23,
            IF(UPPER(H1201)="D",
              EINSTELLUNGEN!$D$24,
              IF(UPPER(H1201)="E",
                EINSTELLUNGEN!$D$25,
                UPPER(H1201)))))),
      IF(ISNUMBER(H1201),
        EINSTELLUNGEN!$D$20&amp;H1201,
        UPPER(H1201)))),
  "")</f>
        <v/>
      </c>
      <c r="AQ1201" s="2" t="str">
        <f t="shared" si="631"/>
        <v/>
      </c>
      <c r="AR1201" s="2">
        <f t="shared" si="632"/>
        <v>0</v>
      </c>
      <c r="AS1201" s="145">
        <f t="shared" si="633"/>
        <v>0.33333333333333331</v>
      </c>
      <c r="AT1201" s="2">
        <f t="shared" si="634"/>
        <v>0</v>
      </c>
      <c r="AU1201" s="2">
        <f t="shared" si="635"/>
        <v>0</v>
      </c>
      <c r="AV1201" s="2">
        <f t="shared" si="636"/>
        <v>0</v>
      </c>
      <c r="AW1201" s="2">
        <f t="shared" si="637"/>
        <v>0</v>
      </c>
      <c r="AX1201" s="2">
        <f t="shared" si="652"/>
        <v>0</v>
      </c>
      <c r="AY1201" s="2">
        <f t="shared" si="638"/>
        <v>0</v>
      </c>
      <c r="AZ1201" s="145" t="e">
        <f t="shared" si="639"/>
        <v>#N/A</v>
      </c>
      <c r="BA1201" s="145" t="e">
        <f t="shared" si="640"/>
        <v>#N/A</v>
      </c>
      <c r="BB1201" s="145">
        <f t="shared" si="641"/>
        <v>2.083333333333337E-2</v>
      </c>
      <c r="BC1201" s="2">
        <f>IF(AM1201,
  IF(AND(AL1201=$J$31,_xlfn.DAYS(AH1201,DATE(AI1201,1,1))&lt;7),
    MAX(0,EINSTELLUNGEN!$D$12+1-WEEKDAY(DATE(EINSTELLUNGEN!$D$9,EINSTELLUNGEN!$D$10,1),2)),
    IF(AL1201=$J$33,
      MIN(EINSTELLUNGEN!$D$12,WEEKDAY(DATE(EINSTELLUNGEN!$D$9,12,31),2)),
      EINSTELLUNGEN!$D$12
  )) - SUMIF(AL$50:AL$2500,"="&amp;AL1201,AX$50:AX$2500),
  0)</f>
        <v>3</v>
      </c>
      <c r="BD1201" s="2">
        <f t="shared" si="642"/>
        <v>0.33333333333333331</v>
      </c>
      <c r="BE1201" s="2">
        <f t="shared" si="643"/>
        <v>0</v>
      </c>
    </row>
    <row r="1202" spans="1:57" ht="10.5" customHeight="1">
      <c r="A1202" s="1" t="str">
        <f t="shared" ref="A1202:A1265" ca="1" si="653">IF(AND(AC1202,AJ1202=$A$48),"Q","")</f>
        <v/>
      </c>
      <c r="B1202" s="1" t="str">
        <f t="shared" ref="B1202:B1265" ca="1" si="654">IF(AND(AC1202,AK1202=$B$48),"M","")</f>
        <v/>
      </c>
      <c r="C1202" s="1" t="str">
        <f t="shared" ref="C1202:C1265" ca="1" si="655">IF(AND(AC1202,AL1202=$C$48),"W","")</f>
        <v/>
      </c>
      <c r="D1202" s="1" t="str">
        <f t="shared" ref="D1202:D1265" ca="1" si="656">IF(AND(AC1202,AH1202=$D$48),"T","")</f>
        <v/>
      </c>
      <c r="F1202" s="10"/>
      <c r="G1202" s="136" t="str">
        <f t="shared" ref="G1202:G1265" si="657">IF(AE1202,INDEX($L$29:$L$35,WEEKDAY(AH1202,2),1)&amp;", "&amp;DAY(AH1202)&amp;" "&amp;INDEX($N$29:$N$40,MONTH(AH1202),1)&amp;" "&amp;YEAR(AH1202),"")</f>
        <v/>
      </c>
      <c r="H1202" s="27"/>
      <c r="I1202" s="28"/>
      <c r="J1202" s="28"/>
      <c r="K1202" s="29"/>
      <c r="L1202" s="136"/>
      <c r="M1202" s="136"/>
      <c r="N1202" s="136"/>
      <c r="O1202" s="26" t="str">
        <f t="shared" ref="O1202:O1265" si="658">IF(AD1202,AR1202,"")</f>
        <v/>
      </c>
      <c r="P1202" s="218" t="str">
        <f t="shared" ref="P1202:P1265" si="659">IF(AF1202,
IF(AS1201&gt;0,
  TEXT(AS1201*24,"0,000")&amp;" h",
  TEXT(0,"0,000")&amp;" h"),
"")</f>
        <v/>
      </c>
      <c r="Q1202" s="26" t="str">
        <f t="shared" ref="Q1202:Q1265" si="660">IF(AF1202,BB1201,"")</f>
        <v/>
      </c>
      <c r="R1202" s="22"/>
      <c r="S1202" s="99"/>
      <c r="T1202" s="10"/>
      <c r="U1202" s="229" t="str">
        <f t="shared" ref="U1202:U1265" si="661">IF(AND(AD1202,AR1202,LEN(AQ1202)&gt;0),
IF(AQ1202&lt;&gt;FALSE,
  TEXT(AH1202,"yyyy-mm-dd")
    &amp;"|"&amp;TEXT(AN1202,"hh:mm")
    &amp;"|"&amp;TEXT(AO1202,"hh:mm")
    &amp;"|"&amp;AP1202
    &amp;"|"&amp;AQ1202,
  $J$39),
"")</f>
        <v/>
      </c>
      <c r="V1202" s="230"/>
      <c r="W1202" s="230"/>
      <c r="X1202" s="230"/>
      <c r="Y1202" s="230"/>
      <c r="Z1202" s="22" t="str">
        <f>""</f>
        <v/>
      </c>
      <c r="AB1202" s="23" t="str">
        <f t="shared" ref="AB1202:AB1265" si="662">IF(AG1202,"W"&amp;RIGHT(AL1201,2)&amp;"  "&amp;TEXT(BE1201*24,"+0,00;−0,00;0,00")&amp;"  (S="&amp;TEXT(BC1201*$J$37,"00,00")&amp;"  H="&amp;TEXT(BD1201*24,"00,00")&amp;")","")</f>
        <v/>
      </c>
      <c r="AC1202" s="2" t="b">
        <f>COUNT(Q1202:Q$2500)&gt;0</f>
        <v>0</v>
      </c>
      <c r="AD1202" s="2" t="b">
        <f t="shared" si="645"/>
        <v>0</v>
      </c>
      <c r="AE1202" s="2" t="b">
        <f t="shared" si="646"/>
        <v>0</v>
      </c>
      <c r="AF1202" s="2" t="b">
        <f t="shared" si="647"/>
        <v>0</v>
      </c>
      <c r="AG1202" s="2" t="b">
        <f>OR(
  AND(AC1202,NOT(AC1203)),
  AND(AF1202,WEEKDAY(AH1201,2)=EINSTELLUNGEN!$D$12),
  AND(AF1202,AH1202=$J$35)
)</f>
        <v>0</v>
      </c>
      <c r="AH1202" s="2">
        <f>IF(AE1202,AH1201+IF(WEEKDAY(AH1201+1,2)&lt;=EINSTELLUNGEN!$D$12,1,$J$36),AH1201)</f>
        <v>42020</v>
      </c>
      <c r="AI1202" s="2">
        <f t="shared" si="648"/>
        <v>2019</v>
      </c>
      <c r="AJ1202" s="2">
        <f t="shared" si="649"/>
        <v>201901</v>
      </c>
      <c r="AK1202" s="2">
        <f t="shared" si="650"/>
        <v>201901</v>
      </c>
      <c r="AL1202" s="2">
        <f t="shared" si="644"/>
        <v>201903</v>
      </c>
      <c r="AM1202" s="2" t="b">
        <f t="shared" si="651"/>
        <v>1</v>
      </c>
      <c r="AN1202" s="4" t="e">
        <f t="shared" ref="AN1202:AN1265" si="663">IF(NOT(AD1202),NA(),IF(ISNUMBER(I1202),I1202,AO1201))</f>
        <v>#N/A</v>
      </c>
      <c r="AO1202" s="4" t="e">
        <f t="shared" ref="AO1202:AO1265" si="664">IF(ISNA(AN1202),NA(),IF(ISNUMBER(J1202),MAX(J1202,AN1202),AN1202))</f>
        <v>#N/A</v>
      </c>
      <c r="AP1202" s="2" t="str">
        <f>IF(AD1202,
  IF(ISBLANK(H1202),
    AP1201,
    IF(LEN(H1202)=1,
      IF(OR(UPPER(H1202)="A",UPPER(H1202)="I"),
        EINSTELLUNGEN!$D$21,
        IF(OR(UPPER(H1202)="B",UPPER(H1202)="M"),
          EINSTELLUNGEN!$D$22,
          IF(OR(UPPER(H1202)="C",UPPER(H1202)="S"),
            EINSTELLUNGEN!$D$23,
            IF(UPPER(H1202)="D",
              EINSTELLUNGEN!$D$24,
              IF(UPPER(H1202)="E",
                EINSTELLUNGEN!$D$25,
                UPPER(H1202)))))),
      IF(ISNUMBER(H1202),
        EINSTELLUNGEN!$D$20&amp;H1202,
        UPPER(H1202)))),
  "")</f>
        <v/>
      </c>
      <c r="AQ1202" s="2" t="str">
        <f t="shared" ref="AQ1202:AQ1265" si="665">IF(LEN(AP1202)&gt;0,
IF(LEN(TRIM(K1202))&gt;0,K1202,
IF(AND(AP1201=AP1202,LEN(TRIM(K1201))&gt;0),K1201,
  IF(AND(AP1200=AP1202,LEN(TRIM(K1200))&gt;0),K1200,
    IF(AND(AP1199=AP1202,LEN(TRIM(K1199))&gt;0),K1199,
      IF(AND(AP1198=AP1202,LEN(TRIM(K1198))&gt;0),K1198,
        IF(AND(AP1197=AP1202,LEN(TRIM(K1197))&gt;0),K1197,
          IF(AND(AP1196=AP1202,LEN(TRIM(K1196))&gt;0),K1196,
            IF(AND(AP1195=AP1202,LEN(TRIM(K1195))&gt;0),K1195,
              IF(AND(AP1194=AP1202,LEN(TRIM(K1194))&gt;0),K1194,
                IF(AND(AP1193=AP1202,LEN(TRIM(K1193))&gt;0),K1193,
                  IF(AND(AP1192=AP1202,LEN(TRIM(K1192))&gt;0),K1192,FALSE)
)))))))))),"")</f>
        <v/>
      </c>
      <c r="AR1202" s="2">
        <f t="shared" ref="AR1202:AR1265" si="666">IF(OR(ISNA(AN1202),ISNA(AO1202)),0,MAX(0,AO1202-AN1202))</f>
        <v>0</v>
      </c>
      <c r="AS1202" s="145">
        <f t="shared" ref="AS1202:AS1265" si="667">SUMIF(AH$50:AH$2500,"="&amp;AH1202,AR$50:AR$2500)</f>
        <v>0.33333333333333331</v>
      </c>
      <c r="AT1202" s="2">
        <f t="shared" ref="AT1202:AT1265" si="668">IF(AND(AF1203,AP1202="F"),1,0)</f>
        <v>0</v>
      </c>
      <c r="AU1202" s="2">
        <f t="shared" ref="AU1202:AU1265" si="669">IF(AND(AF1203,AP1202="U"),1,0)</f>
        <v>0</v>
      </c>
      <c r="AV1202" s="2">
        <f t="shared" ref="AV1202:AV1265" si="670">IF(AND(AF1203,AP1202="K"),1,0)</f>
        <v>0</v>
      </c>
      <c r="AW1202" s="2">
        <f t="shared" ref="AW1202:AW1265" si="671">IF(AND(AF1203,AP1202="Z"),1,0)</f>
        <v>0</v>
      </c>
      <c r="AX1202" s="2">
        <f t="shared" si="652"/>
        <v>0</v>
      </c>
      <c r="AY1202" s="2">
        <f t="shared" ref="AY1202:AY1265" si="672">IF(AF1203,IF(AX1202=0,1,0),0)</f>
        <v>0</v>
      </c>
      <c r="AZ1202" s="145" t="e">
        <f t="shared" ref="AZ1202:AZ1265" si="673">IF(NOT(AD1202),NA(),IF(ISNA(AZ1201),AN1202,IF(AND(ISNUMBER(AN1202),AN1202&lt;AZ1201),AN1202,AZ1201)))</f>
        <v>#N/A</v>
      </c>
      <c r="BA1202" s="145" t="e">
        <f t="shared" ref="BA1202:BA1265" si="674">IF(NOT(AD1202),NA(),IF(ISNA(BA1201),AO1202,IF(AND(ISNUMBER(AO1202),AO1202&gt;BA1201),AO1202,BA1201)))</f>
        <v>#N/A</v>
      </c>
      <c r="BB1202" s="145">
        <f t="shared" ref="BB1202:BB1265" si="675">IF(AE1201,
  0,
  IF(OR(ISNA(AZ1202),ISNA(BA1202)),
    BB1201,
    MAX(0,(BA1202-AZ1202)-AS1202)))</f>
        <v>2.083333333333337E-2</v>
      </c>
      <c r="BC1202" s="2">
        <f>IF(AM1202,
  IF(AND(AL1202=$J$31,_xlfn.DAYS(AH1202,DATE(AI1202,1,1))&lt;7),
    MAX(0,EINSTELLUNGEN!$D$12+1-WEEKDAY(DATE(EINSTELLUNGEN!$D$9,EINSTELLUNGEN!$D$10,1),2)),
    IF(AL1202=$J$33,
      MIN(EINSTELLUNGEN!$D$12,WEEKDAY(DATE(EINSTELLUNGEN!$D$9,12,31),2)),
      EINSTELLUNGEN!$D$12
  )) - SUMIF(AL$50:AL$2500,"="&amp;AL1202,AX$50:AX$2500),
  0)</f>
        <v>3</v>
      </c>
      <c r="BD1202" s="2">
        <f t="shared" ref="BD1202:BD1265" si="676">SUMIF(AL$50:AL$2500,"="&amp;AL1202,AR$50:AR$2500)</f>
        <v>0.33333333333333331</v>
      </c>
      <c r="BE1202" s="2">
        <f t="shared" ref="BE1202:BE1265" si="677">IF(AG1203,BD1202-BC1202*$J$37/24,0)</f>
        <v>0</v>
      </c>
    </row>
    <row r="1203" spans="1:57" ht="10.5" customHeight="1">
      <c r="A1203" s="1" t="str">
        <f t="shared" ca="1" si="653"/>
        <v/>
      </c>
      <c r="B1203" s="1" t="str">
        <f t="shared" ca="1" si="654"/>
        <v/>
      </c>
      <c r="C1203" s="1" t="str">
        <f t="shared" ca="1" si="655"/>
        <v/>
      </c>
      <c r="D1203" s="1" t="str">
        <f t="shared" ca="1" si="656"/>
        <v/>
      </c>
      <c r="F1203" s="10"/>
      <c r="G1203" s="136" t="str">
        <f t="shared" si="657"/>
        <v/>
      </c>
      <c r="H1203" s="27"/>
      <c r="I1203" s="28"/>
      <c r="J1203" s="28"/>
      <c r="K1203" s="29"/>
      <c r="L1203" s="136"/>
      <c r="M1203" s="136"/>
      <c r="N1203" s="136"/>
      <c r="O1203" s="26" t="str">
        <f t="shared" si="658"/>
        <v/>
      </c>
      <c r="P1203" s="218" t="str">
        <f t="shared" si="659"/>
        <v/>
      </c>
      <c r="Q1203" s="26" t="str">
        <f t="shared" si="660"/>
        <v/>
      </c>
      <c r="R1203" s="22"/>
      <c r="S1203" s="99"/>
      <c r="T1203" s="10"/>
      <c r="U1203" s="229" t="str">
        <f t="shared" si="661"/>
        <v/>
      </c>
      <c r="V1203" s="230"/>
      <c r="W1203" s="230"/>
      <c r="X1203" s="230"/>
      <c r="Y1203" s="230"/>
      <c r="Z1203" s="22" t="str">
        <f>""</f>
        <v/>
      </c>
      <c r="AB1203" s="23" t="str">
        <f t="shared" si="662"/>
        <v/>
      </c>
      <c r="AC1203" s="2" t="b">
        <f>COUNT(Q1203:Q$2500)&gt;0</f>
        <v>0</v>
      </c>
      <c r="AD1203" s="2" t="b">
        <f t="shared" si="645"/>
        <v>0</v>
      </c>
      <c r="AE1203" s="2" t="b">
        <f t="shared" si="646"/>
        <v>0</v>
      </c>
      <c r="AF1203" s="2" t="b">
        <f t="shared" si="647"/>
        <v>0</v>
      </c>
      <c r="AG1203" s="2" t="b">
        <f>OR(
  AND(AC1203,NOT(AC1204)),
  AND(AF1203,WEEKDAY(AH1202,2)=EINSTELLUNGEN!$D$12),
  AND(AF1203,AH1203=$J$35)
)</f>
        <v>0</v>
      </c>
      <c r="AH1203" s="2">
        <f>IF(AE1203,AH1202+IF(WEEKDAY(AH1202+1,2)&lt;=EINSTELLUNGEN!$D$12,1,$J$36),AH1202)</f>
        <v>42020</v>
      </c>
      <c r="AI1203" s="2">
        <f t="shared" si="648"/>
        <v>2019</v>
      </c>
      <c r="AJ1203" s="2">
        <f t="shared" si="649"/>
        <v>201901</v>
      </c>
      <c r="AK1203" s="2">
        <f t="shared" si="650"/>
        <v>201901</v>
      </c>
      <c r="AL1203" s="2">
        <f t="shared" ref="AL1203:AL1266" si="678">AI1203*100-IF(AND(_xlfn.ISOWEEKNUM(AH1203)&gt;=52,MONTH(AH1203)=1),100,0)+_xlfn.ISOWEEKNUM(AH1203)</f>
        <v>201903</v>
      </c>
      <c r="AM1203" s="2" t="b">
        <f t="shared" si="651"/>
        <v>1</v>
      </c>
      <c r="AN1203" s="4" t="e">
        <f t="shared" si="663"/>
        <v>#N/A</v>
      </c>
      <c r="AO1203" s="4" t="e">
        <f t="shared" si="664"/>
        <v>#N/A</v>
      </c>
      <c r="AP1203" s="2" t="str">
        <f>IF(AD1203,
  IF(ISBLANK(H1203),
    AP1202,
    IF(LEN(H1203)=1,
      IF(OR(UPPER(H1203)="A",UPPER(H1203)="I"),
        EINSTELLUNGEN!$D$21,
        IF(OR(UPPER(H1203)="B",UPPER(H1203)="M"),
          EINSTELLUNGEN!$D$22,
          IF(OR(UPPER(H1203)="C",UPPER(H1203)="S"),
            EINSTELLUNGEN!$D$23,
            IF(UPPER(H1203)="D",
              EINSTELLUNGEN!$D$24,
              IF(UPPER(H1203)="E",
                EINSTELLUNGEN!$D$25,
                UPPER(H1203)))))),
      IF(ISNUMBER(H1203),
        EINSTELLUNGEN!$D$20&amp;H1203,
        UPPER(H1203)))),
  "")</f>
        <v/>
      </c>
      <c r="AQ1203" s="2" t="str">
        <f t="shared" si="665"/>
        <v/>
      </c>
      <c r="AR1203" s="2">
        <f t="shared" si="666"/>
        <v>0</v>
      </c>
      <c r="AS1203" s="145">
        <f t="shared" si="667"/>
        <v>0.33333333333333331</v>
      </c>
      <c r="AT1203" s="2">
        <f t="shared" si="668"/>
        <v>0</v>
      </c>
      <c r="AU1203" s="2">
        <f t="shared" si="669"/>
        <v>0</v>
      </c>
      <c r="AV1203" s="2">
        <f t="shared" si="670"/>
        <v>0</v>
      </c>
      <c r="AW1203" s="2">
        <f t="shared" si="671"/>
        <v>0</v>
      </c>
      <c r="AX1203" s="2">
        <f t="shared" si="652"/>
        <v>0</v>
      </c>
      <c r="AY1203" s="2">
        <f t="shared" si="672"/>
        <v>0</v>
      </c>
      <c r="AZ1203" s="145" t="e">
        <f t="shared" si="673"/>
        <v>#N/A</v>
      </c>
      <c r="BA1203" s="145" t="e">
        <f t="shared" si="674"/>
        <v>#N/A</v>
      </c>
      <c r="BB1203" s="145">
        <f t="shared" si="675"/>
        <v>2.083333333333337E-2</v>
      </c>
      <c r="BC1203" s="2">
        <f>IF(AM1203,
  IF(AND(AL1203=$J$31,_xlfn.DAYS(AH1203,DATE(AI1203,1,1))&lt;7),
    MAX(0,EINSTELLUNGEN!$D$12+1-WEEKDAY(DATE(EINSTELLUNGEN!$D$9,EINSTELLUNGEN!$D$10,1),2)),
    IF(AL1203=$J$33,
      MIN(EINSTELLUNGEN!$D$12,WEEKDAY(DATE(EINSTELLUNGEN!$D$9,12,31),2)),
      EINSTELLUNGEN!$D$12
  )) - SUMIF(AL$50:AL$2500,"="&amp;AL1203,AX$50:AX$2500),
  0)</f>
        <v>3</v>
      </c>
      <c r="BD1203" s="2">
        <f t="shared" si="676"/>
        <v>0.33333333333333331</v>
      </c>
      <c r="BE1203" s="2">
        <f t="shared" si="677"/>
        <v>0</v>
      </c>
    </row>
    <row r="1204" spans="1:57" ht="10.5" customHeight="1">
      <c r="A1204" s="1" t="str">
        <f t="shared" ca="1" si="653"/>
        <v/>
      </c>
      <c r="B1204" s="1" t="str">
        <f t="shared" ca="1" si="654"/>
        <v/>
      </c>
      <c r="C1204" s="1" t="str">
        <f t="shared" ca="1" si="655"/>
        <v/>
      </c>
      <c r="D1204" s="1" t="str">
        <f t="shared" ca="1" si="656"/>
        <v/>
      </c>
      <c r="F1204" s="10"/>
      <c r="G1204" s="136" t="str">
        <f t="shared" si="657"/>
        <v/>
      </c>
      <c r="H1204" s="27"/>
      <c r="I1204" s="28"/>
      <c r="J1204" s="28"/>
      <c r="K1204" s="29"/>
      <c r="L1204" s="136"/>
      <c r="M1204" s="136"/>
      <c r="N1204" s="136"/>
      <c r="O1204" s="26" t="str">
        <f t="shared" si="658"/>
        <v/>
      </c>
      <c r="P1204" s="218" t="str">
        <f t="shared" si="659"/>
        <v/>
      </c>
      <c r="Q1204" s="26" t="str">
        <f t="shared" si="660"/>
        <v/>
      </c>
      <c r="R1204" s="22"/>
      <c r="S1204" s="99"/>
      <c r="T1204" s="10"/>
      <c r="U1204" s="229" t="str">
        <f t="shared" si="661"/>
        <v/>
      </c>
      <c r="V1204" s="230"/>
      <c r="W1204" s="230"/>
      <c r="X1204" s="230"/>
      <c r="Y1204" s="230"/>
      <c r="Z1204" s="22" t="str">
        <f>""</f>
        <v/>
      </c>
      <c r="AB1204" s="23" t="str">
        <f t="shared" si="662"/>
        <v/>
      </c>
      <c r="AC1204" s="2" t="b">
        <f>COUNT(Q1204:Q$2500)&gt;0</f>
        <v>0</v>
      </c>
      <c r="AD1204" s="2" t="b">
        <f t="shared" si="645"/>
        <v>0</v>
      </c>
      <c r="AE1204" s="2" t="b">
        <f t="shared" si="646"/>
        <v>0</v>
      </c>
      <c r="AF1204" s="2" t="b">
        <f t="shared" si="647"/>
        <v>0</v>
      </c>
      <c r="AG1204" s="2" t="b">
        <f>OR(
  AND(AC1204,NOT(AC1205)),
  AND(AF1204,WEEKDAY(AH1203,2)=EINSTELLUNGEN!$D$12),
  AND(AF1204,AH1204=$J$35)
)</f>
        <v>0</v>
      </c>
      <c r="AH1204" s="2">
        <f>IF(AE1204,AH1203+IF(WEEKDAY(AH1203+1,2)&lt;=EINSTELLUNGEN!$D$12,1,$J$36),AH1203)</f>
        <v>42020</v>
      </c>
      <c r="AI1204" s="2">
        <f t="shared" si="648"/>
        <v>2019</v>
      </c>
      <c r="AJ1204" s="2">
        <f t="shared" si="649"/>
        <v>201901</v>
      </c>
      <c r="AK1204" s="2">
        <f t="shared" si="650"/>
        <v>201901</v>
      </c>
      <c r="AL1204" s="2">
        <f t="shared" si="678"/>
        <v>201903</v>
      </c>
      <c r="AM1204" s="2" t="b">
        <f t="shared" si="651"/>
        <v>1</v>
      </c>
      <c r="AN1204" s="4" t="e">
        <f t="shared" si="663"/>
        <v>#N/A</v>
      </c>
      <c r="AO1204" s="4" t="e">
        <f t="shared" si="664"/>
        <v>#N/A</v>
      </c>
      <c r="AP1204" s="2" t="str">
        <f>IF(AD1204,
  IF(ISBLANK(H1204),
    AP1203,
    IF(LEN(H1204)=1,
      IF(OR(UPPER(H1204)="A",UPPER(H1204)="I"),
        EINSTELLUNGEN!$D$21,
        IF(OR(UPPER(H1204)="B",UPPER(H1204)="M"),
          EINSTELLUNGEN!$D$22,
          IF(OR(UPPER(H1204)="C",UPPER(H1204)="S"),
            EINSTELLUNGEN!$D$23,
            IF(UPPER(H1204)="D",
              EINSTELLUNGEN!$D$24,
              IF(UPPER(H1204)="E",
                EINSTELLUNGEN!$D$25,
                UPPER(H1204)))))),
      IF(ISNUMBER(H1204),
        EINSTELLUNGEN!$D$20&amp;H1204,
        UPPER(H1204)))),
  "")</f>
        <v/>
      </c>
      <c r="AQ1204" s="2" t="str">
        <f t="shared" si="665"/>
        <v/>
      </c>
      <c r="AR1204" s="2">
        <f t="shared" si="666"/>
        <v>0</v>
      </c>
      <c r="AS1204" s="145">
        <f t="shared" si="667"/>
        <v>0.33333333333333331</v>
      </c>
      <c r="AT1204" s="2">
        <f t="shared" si="668"/>
        <v>0</v>
      </c>
      <c r="AU1204" s="2">
        <f t="shared" si="669"/>
        <v>0</v>
      </c>
      <c r="AV1204" s="2">
        <f t="shared" si="670"/>
        <v>0</v>
      </c>
      <c r="AW1204" s="2">
        <f t="shared" si="671"/>
        <v>0</v>
      </c>
      <c r="AX1204" s="2">
        <f t="shared" si="652"/>
        <v>0</v>
      </c>
      <c r="AY1204" s="2">
        <f t="shared" si="672"/>
        <v>0</v>
      </c>
      <c r="AZ1204" s="145" t="e">
        <f t="shared" si="673"/>
        <v>#N/A</v>
      </c>
      <c r="BA1204" s="145" t="e">
        <f t="shared" si="674"/>
        <v>#N/A</v>
      </c>
      <c r="BB1204" s="145">
        <f t="shared" si="675"/>
        <v>2.083333333333337E-2</v>
      </c>
      <c r="BC1204" s="2">
        <f>IF(AM1204,
  IF(AND(AL1204=$J$31,_xlfn.DAYS(AH1204,DATE(AI1204,1,1))&lt;7),
    MAX(0,EINSTELLUNGEN!$D$12+1-WEEKDAY(DATE(EINSTELLUNGEN!$D$9,EINSTELLUNGEN!$D$10,1),2)),
    IF(AL1204=$J$33,
      MIN(EINSTELLUNGEN!$D$12,WEEKDAY(DATE(EINSTELLUNGEN!$D$9,12,31),2)),
      EINSTELLUNGEN!$D$12
  )) - SUMIF(AL$50:AL$2500,"="&amp;AL1204,AX$50:AX$2500),
  0)</f>
        <v>3</v>
      </c>
      <c r="BD1204" s="2">
        <f t="shared" si="676"/>
        <v>0.33333333333333331</v>
      </c>
      <c r="BE1204" s="2">
        <f t="shared" si="677"/>
        <v>0</v>
      </c>
    </row>
    <row r="1205" spans="1:57" ht="10.5" customHeight="1">
      <c r="A1205" s="1" t="str">
        <f t="shared" ca="1" si="653"/>
        <v/>
      </c>
      <c r="B1205" s="1" t="str">
        <f t="shared" ca="1" si="654"/>
        <v/>
      </c>
      <c r="C1205" s="1" t="str">
        <f t="shared" ca="1" si="655"/>
        <v/>
      </c>
      <c r="D1205" s="1" t="str">
        <f t="shared" ca="1" si="656"/>
        <v/>
      </c>
      <c r="F1205" s="10"/>
      <c r="G1205" s="136" t="str">
        <f t="shared" si="657"/>
        <v/>
      </c>
      <c r="H1205" s="27"/>
      <c r="I1205" s="28"/>
      <c r="J1205" s="28"/>
      <c r="K1205" s="29"/>
      <c r="L1205" s="136"/>
      <c r="M1205" s="136"/>
      <c r="N1205" s="136"/>
      <c r="O1205" s="26" t="str">
        <f t="shared" si="658"/>
        <v/>
      </c>
      <c r="P1205" s="218" t="str">
        <f t="shared" si="659"/>
        <v/>
      </c>
      <c r="Q1205" s="26" t="str">
        <f t="shared" si="660"/>
        <v/>
      </c>
      <c r="R1205" s="22"/>
      <c r="S1205" s="99"/>
      <c r="T1205" s="10"/>
      <c r="U1205" s="229" t="str">
        <f t="shared" si="661"/>
        <v/>
      </c>
      <c r="V1205" s="230"/>
      <c r="W1205" s="230"/>
      <c r="X1205" s="230"/>
      <c r="Y1205" s="230"/>
      <c r="Z1205" s="22" t="str">
        <f>""</f>
        <v/>
      </c>
      <c r="AB1205" s="23" t="str">
        <f t="shared" si="662"/>
        <v/>
      </c>
      <c r="AC1205" s="2" t="b">
        <f>COUNT(Q1205:Q$2500)&gt;0</f>
        <v>0</v>
      </c>
      <c r="AD1205" s="2" t="b">
        <f t="shared" si="645"/>
        <v>0</v>
      </c>
      <c r="AE1205" s="2" t="b">
        <f t="shared" si="646"/>
        <v>0</v>
      </c>
      <c r="AF1205" s="2" t="b">
        <f t="shared" si="647"/>
        <v>0</v>
      </c>
      <c r="AG1205" s="2" t="b">
        <f>OR(
  AND(AC1205,NOT(AC1206)),
  AND(AF1205,WEEKDAY(AH1204,2)=EINSTELLUNGEN!$D$12),
  AND(AF1205,AH1205=$J$35)
)</f>
        <v>0</v>
      </c>
      <c r="AH1205" s="2">
        <f>IF(AE1205,AH1204+IF(WEEKDAY(AH1204+1,2)&lt;=EINSTELLUNGEN!$D$12,1,$J$36),AH1204)</f>
        <v>42020</v>
      </c>
      <c r="AI1205" s="2">
        <f t="shared" si="648"/>
        <v>2019</v>
      </c>
      <c r="AJ1205" s="2">
        <f t="shared" si="649"/>
        <v>201901</v>
      </c>
      <c r="AK1205" s="2">
        <f t="shared" si="650"/>
        <v>201901</v>
      </c>
      <c r="AL1205" s="2">
        <f t="shared" si="678"/>
        <v>201903</v>
      </c>
      <c r="AM1205" s="2" t="b">
        <f t="shared" si="651"/>
        <v>1</v>
      </c>
      <c r="AN1205" s="4" t="e">
        <f t="shared" si="663"/>
        <v>#N/A</v>
      </c>
      <c r="AO1205" s="4" t="e">
        <f t="shared" si="664"/>
        <v>#N/A</v>
      </c>
      <c r="AP1205" s="2" t="str">
        <f>IF(AD1205,
  IF(ISBLANK(H1205),
    AP1204,
    IF(LEN(H1205)=1,
      IF(OR(UPPER(H1205)="A",UPPER(H1205)="I"),
        EINSTELLUNGEN!$D$21,
        IF(OR(UPPER(H1205)="B",UPPER(H1205)="M"),
          EINSTELLUNGEN!$D$22,
          IF(OR(UPPER(H1205)="C",UPPER(H1205)="S"),
            EINSTELLUNGEN!$D$23,
            IF(UPPER(H1205)="D",
              EINSTELLUNGEN!$D$24,
              IF(UPPER(H1205)="E",
                EINSTELLUNGEN!$D$25,
                UPPER(H1205)))))),
      IF(ISNUMBER(H1205),
        EINSTELLUNGEN!$D$20&amp;H1205,
        UPPER(H1205)))),
  "")</f>
        <v/>
      </c>
      <c r="AQ1205" s="2" t="str">
        <f t="shared" si="665"/>
        <v/>
      </c>
      <c r="AR1205" s="2">
        <f t="shared" si="666"/>
        <v>0</v>
      </c>
      <c r="AS1205" s="145">
        <f t="shared" si="667"/>
        <v>0.33333333333333331</v>
      </c>
      <c r="AT1205" s="2">
        <f t="shared" si="668"/>
        <v>0</v>
      </c>
      <c r="AU1205" s="2">
        <f t="shared" si="669"/>
        <v>0</v>
      </c>
      <c r="AV1205" s="2">
        <f t="shared" si="670"/>
        <v>0</v>
      </c>
      <c r="AW1205" s="2">
        <f t="shared" si="671"/>
        <v>0</v>
      </c>
      <c r="AX1205" s="2">
        <f t="shared" si="652"/>
        <v>0</v>
      </c>
      <c r="AY1205" s="2">
        <f t="shared" si="672"/>
        <v>0</v>
      </c>
      <c r="AZ1205" s="145" t="e">
        <f t="shared" si="673"/>
        <v>#N/A</v>
      </c>
      <c r="BA1205" s="145" t="e">
        <f t="shared" si="674"/>
        <v>#N/A</v>
      </c>
      <c r="BB1205" s="145">
        <f t="shared" si="675"/>
        <v>2.083333333333337E-2</v>
      </c>
      <c r="BC1205" s="2">
        <f>IF(AM1205,
  IF(AND(AL1205=$J$31,_xlfn.DAYS(AH1205,DATE(AI1205,1,1))&lt;7),
    MAX(0,EINSTELLUNGEN!$D$12+1-WEEKDAY(DATE(EINSTELLUNGEN!$D$9,EINSTELLUNGEN!$D$10,1),2)),
    IF(AL1205=$J$33,
      MIN(EINSTELLUNGEN!$D$12,WEEKDAY(DATE(EINSTELLUNGEN!$D$9,12,31),2)),
      EINSTELLUNGEN!$D$12
  )) - SUMIF(AL$50:AL$2500,"="&amp;AL1205,AX$50:AX$2500),
  0)</f>
        <v>3</v>
      </c>
      <c r="BD1205" s="2">
        <f t="shared" si="676"/>
        <v>0.33333333333333331</v>
      </c>
      <c r="BE1205" s="2">
        <f t="shared" si="677"/>
        <v>0</v>
      </c>
    </row>
    <row r="1206" spans="1:57" ht="10.5" customHeight="1">
      <c r="A1206" s="1" t="str">
        <f t="shared" ca="1" si="653"/>
        <v/>
      </c>
      <c r="B1206" s="1" t="str">
        <f t="shared" ca="1" si="654"/>
        <v/>
      </c>
      <c r="C1206" s="1" t="str">
        <f t="shared" ca="1" si="655"/>
        <v/>
      </c>
      <c r="D1206" s="1" t="str">
        <f t="shared" ca="1" si="656"/>
        <v/>
      </c>
      <c r="F1206" s="10"/>
      <c r="G1206" s="136" t="str">
        <f t="shared" si="657"/>
        <v/>
      </c>
      <c r="H1206" s="27"/>
      <c r="I1206" s="28"/>
      <c r="J1206" s="28"/>
      <c r="K1206" s="29"/>
      <c r="L1206" s="136"/>
      <c r="M1206" s="136"/>
      <c r="N1206" s="136"/>
      <c r="O1206" s="26" t="str">
        <f t="shared" si="658"/>
        <v/>
      </c>
      <c r="P1206" s="218" t="str">
        <f t="shared" si="659"/>
        <v/>
      </c>
      <c r="Q1206" s="26" t="str">
        <f t="shared" si="660"/>
        <v/>
      </c>
      <c r="R1206" s="22"/>
      <c r="S1206" s="99"/>
      <c r="T1206" s="10"/>
      <c r="U1206" s="229" t="str">
        <f t="shared" si="661"/>
        <v/>
      </c>
      <c r="V1206" s="230"/>
      <c r="W1206" s="230"/>
      <c r="X1206" s="230"/>
      <c r="Y1206" s="230"/>
      <c r="Z1206" s="22" t="str">
        <f>""</f>
        <v/>
      </c>
      <c r="AB1206" s="23" t="str">
        <f t="shared" si="662"/>
        <v/>
      </c>
      <c r="AC1206" s="2" t="b">
        <f>COUNT(Q1206:Q$2500)&gt;0</f>
        <v>0</v>
      </c>
      <c r="AD1206" s="2" t="b">
        <f t="shared" si="645"/>
        <v>0</v>
      </c>
      <c r="AE1206" s="2" t="b">
        <f t="shared" si="646"/>
        <v>0</v>
      </c>
      <c r="AF1206" s="2" t="b">
        <f t="shared" si="647"/>
        <v>0</v>
      </c>
      <c r="AG1206" s="2" t="b">
        <f>OR(
  AND(AC1206,NOT(AC1207)),
  AND(AF1206,WEEKDAY(AH1205,2)=EINSTELLUNGEN!$D$12),
  AND(AF1206,AH1206=$J$35)
)</f>
        <v>0</v>
      </c>
      <c r="AH1206" s="2">
        <f>IF(AE1206,AH1205+IF(WEEKDAY(AH1205+1,2)&lt;=EINSTELLUNGEN!$D$12,1,$J$36),AH1205)</f>
        <v>42020</v>
      </c>
      <c r="AI1206" s="2">
        <f t="shared" si="648"/>
        <v>2019</v>
      </c>
      <c r="AJ1206" s="2">
        <f t="shared" si="649"/>
        <v>201901</v>
      </c>
      <c r="AK1206" s="2">
        <f t="shared" si="650"/>
        <v>201901</v>
      </c>
      <c r="AL1206" s="2">
        <f t="shared" si="678"/>
        <v>201903</v>
      </c>
      <c r="AM1206" s="2" t="b">
        <f t="shared" si="651"/>
        <v>1</v>
      </c>
      <c r="AN1206" s="4" t="e">
        <f t="shared" si="663"/>
        <v>#N/A</v>
      </c>
      <c r="AO1206" s="4" t="e">
        <f t="shared" si="664"/>
        <v>#N/A</v>
      </c>
      <c r="AP1206" s="2" t="str">
        <f>IF(AD1206,
  IF(ISBLANK(H1206),
    AP1205,
    IF(LEN(H1206)=1,
      IF(OR(UPPER(H1206)="A",UPPER(H1206)="I"),
        EINSTELLUNGEN!$D$21,
        IF(OR(UPPER(H1206)="B",UPPER(H1206)="M"),
          EINSTELLUNGEN!$D$22,
          IF(OR(UPPER(H1206)="C",UPPER(H1206)="S"),
            EINSTELLUNGEN!$D$23,
            IF(UPPER(H1206)="D",
              EINSTELLUNGEN!$D$24,
              IF(UPPER(H1206)="E",
                EINSTELLUNGEN!$D$25,
                UPPER(H1206)))))),
      IF(ISNUMBER(H1206),
        EINSTELLUNGEN!$D$20&amp;H1206,
        UPPER(H1206)))),
  "")</f>
        <v/>
      </c>
      <c r="AQ1206" s="2" t="str">
        <f t="shared" si="665"/>
        <v/>
      </c>
      <c r="AR1206" s="2">
        <f t="shared" si="666"/>
        <v>0</v>
      </c>
      <c r="AS1206" s="145">
        <f t="shared" si="667"/>
        <v>0.33333333333333331</v>
      </c>
      <c r="AT1206" s="2">
        <f t="shared" si="668"/>
        <v>0</v>
      </c>
      <c r="AU1206" s="2">
        <f t="shared" si="669"/>
        <v>0</v>
      </c>
      <c r="AV1206" s="2">
        <f t="shared" si="670"/>
        <v>0</v>
      </c>
      <c r="AW1206" s="2">
        <f t="shared" si="671"/>
        <v>0</v>
      </c>
      <c r="AX1206" s="2">
        <f t="shared" si="652"/>
        <v>0</v>
      </c>
      <c r="AY1206" s="2">
        <f t="shared" si="672"/>
        <v>0</v>
      </c>
      <c r="AZ1206" s="145" t="e">
        <f t="shared" si="673"/>
        <v>#N/A</v>
      </c>
      <c r="BA1206" s="145" t="e">
        <f t="shared" si="674"/>
        <v>#N/A</v>
      </c>
      <c r="BB1206" s="145">
        <f t="shared" si="675"/>
        <v>2.083333333333337E-2</v>
      </c>
      <c r="BC1206" s="2">
        <f>IF(AM1206,
  IF(AND(AL1206=$J$31,_xlfn.DAYS(AH1206,DATE(AI1206,1,1))&lt;7),
    MAX(0,EINSTELLUNGEN!$D$12+1-WEEKDAY(DATE(EINSTELLUNGEN!$D$9,EINSTELLUNGEN!$D$10,1),2)),
    IF(AL1206=$J$33,
      MIN(EINSTELLUNGEN!$D$12,WEEKDAY(DATE(EINSTELLUNGEN!$D$9,12,31),2)),
      EINSTELLUNGEN!$D$12
  )) - SUMIF(AL$50:AL$2500,"="&amp;AL1206,AX$50:AX$2500),
  0)</f>
        <v>3</v>
      </c>
      <c r="BD1206" s="2">
        <f t="shared" si="676"/>
        <v>0.33333333333333331</v>
      </c>
      <c r="BE1206" s="2">
        <f t="shared" si="677"/>
        <v>0</v>
      </c>
    </row>
    <row r="1207" spans="1:57" ht="10.5" customHeight="1">
      <c r="A1207" s="1" t="str">
        <f t="shared" ca="1" si="653"/>
        <v/>
      </c>
      <c r="B1207" s="1" t="str">
        <f t="shared" ca="1" si="654"/>
        <v/>
      </c>
      <c r="C1207" s="1" t="str">
        <f t="shared" ca="1" si="655"/>
        <v/>
      </c>
      <c r="D1207" s="1" t="str">
        <f t="shared" ca="1" si="656"/>
        <v/>
      </c>
      <c r="F1207" s="10"/>
      <c r="G1207" s="136" t="str">
        <f t="shared" si="657"/>
        <v/>
      </c>
      <c r="H1207" s="27"/>
      <c r="I1207" s="28"/>
      <c r="J1207" s="28"/>
      <c r="K1207" s="29"/>
      <c r="L1207" s="136"/>
      <c r="M1207" s="136"/>
      <c r="N1207" s="136"/>
      <c r="O1207" s="26" t="str">
        <f t="shared" si="658"/>
        <v/>
      </c>
      <c r="P1207" s="218" t="str">
        <f t="shared" si="659"/>
        <v/>
      </c>
      <c r="Q1207" s="26" t="str">
        <f t="shared" si="660"/>
        <v/>
      </c>
      <c r="R1207" s="22"/>
      <c r="S1207" s="99"/>
      <c r="T1207" s="10"/>
      <c r="U1207" s="229" t="str">
        <f t="shared" si="661"/>
        <v/>
      </c>
      <c r="V1207" s="230"/>
      <c r="W1207" s="230"/>
      <c r="X1207" s="230"/>
      <c r="Y1207" s="230"/>
      <c r="Z1207" s="22" t="str">
        <f>""</f>
        <v/>
      </c>
      <c r="AB1207" s="23" t="str">
        <f t="shared" si="662"/>
        <v/>
      </c>
      <c r="AC1207" s="2" t="b">
        <f>COUNT(Q1207:Q$2500)&gt;0</f>
        <v>0</v>
      </c>
      <c r="AD1207" s="2" t="b">
        <f t="shared" si="645"/>
        <v>0</v>
      </c>
      <c r="AE1207" s="2" t="b">
        <f t="shared" si="646"/>
        <v>0</v>
      </c>
      <c r="AF1207" s="2" t="b">
        <f t="shared" si="647"/>
        <v>0</v>
      </c>
      <c r="AG1207" s="2" t="b">
        <f>OR(
  AND(AC1207,NOT(AC1208)),
  AND(AF1207,WEEKDAY(AH1206,2)=EINSTELLUNGEN!$D$12),
  AND(AF1207,AH1207=$J$35)
)</f>
        <v>0</v>
      </c>
      <c r="AH1207" s="2">
        <f>IF(AE1207,AH1206+IF(WEEKDAY(AH1206+1,2)&lt;=EINSTELLUNGEN!$D$12,1,$J$36),AH1206)</f>
        <v>42020</v>
      </c>
      <c r="AI1207" s="2">
        <f t="shared" si="648"/>
        <v>2019</v>
      </c>
      <c r="AJ1207" s="2">
        <f t="shared" si="649"/>
        <v>201901</v>
      </c>
      <c r="AK1207" s="2">
        <f t="shared" si="650"/>
        <v>201901</v>
      </c>
      <c r="AL1207" s="2">
        <f t="shared" si="678"/>
        <v>201903</v>
      </c>
      <c r="AM1207" s="2" t="b">
        <f t="shared" si="651"/>
        <v>1</v>
      </c>
      <c r="AN1207" s="4" t="e">
        <f t="shared" si="663"/>
        <v>#N/A</v>
      </c>
      <c r="AO1207" s="4" t="e">
        <f t="shared" si="664"/>
        <v>#N/A</v>
      </c>
      <c r="AP1207" s="2" t="str">
        <f>IF(AD1207,
  IF(ISBLANK(H1207),
    AP1206,
    IF(LEN(H1207)=1,
      IF(OR(UPPER(H1207)="A",UPPER(H1207)="I"),
        EINSTELLUNGEN!$D$21,
        IF(OR(UPPER(H1207)="B",UPPER(H1207)="M"),
          EINSTELLUNGEN!$D$22,
          IF(OR(UPPER(H1207)="C",UPPER(H1207)="S"),
            EINSTELLUNGEN!$D$23,
            IF(UPPER(H1207)="D",
              EINSTELLUNGEN!$D$24,
              IF(UPPER(H1207)="E",
                EINSTELLUNGEN!$D$25,
                UPPER(H1207)))))),
      IF(ISNUMBER(H1207),
        EINSTELLUNGEN!$D$20&amp;H1207,
        UPPER(H1207)))),
  "")</f>
        <v/>
      </c>
      <c r="AQ1207" s="2" t="str">
        <f t="shared" si="665"/>
        <v/>
      </c>
      <c r="AR1207" s="2">
        <f t="shared" si="666"/>
        <v>0</v>
      </c>
      <c r="AS1207" s="145">
        <f t="shared" si="667"/>
        <v>0.33333333333333331</v>
      </c>
      <c r="AT1207" s="2">
        <f t="shared" si="668"/>
        <v>0</v>
      </c>
      <c r="AU1207" s="2">
        <f t="shared" si="669"/>
        <v>0</v>
      </c>
      <c r="AV1207" s="2">
        <f t="shared" si="670"/>
        <v>0</v>
      </c>
      <c r="AW1207" s="2">
        <f t="shared" si="671"/>
        <v>0</v>
      </c>
      <c r="AX1207" s="2">
        <f t="shared" si="652"/>
        <v>0</v>
      </c>
      <c r="AY1207" s="2">
        <f t="shared" si="672"/>
        <v>0</v>
      </c>
      <c r="AZ1207" s="145" t="e">
        <f t="shared" si="673"/>
        <v>#N/A</v>
      </c>
      <c r="BA1207" s="145" t="e">
        <f t="shared" si="674"/>
        <v>#N/A</v>
      </c>
      <c r="BB1207" s="145">
        <f t="shared" si="675"/>
        <v>2.083333333333337E-2</v>
      </c>
      <c r="BC1207" s="2">
        <f>IF(AM1207,
  IF(AND(AL1207=$J$31,_xlfn.DAYS(AH1207,DATE(AI1207,1,1))&lt;7),
    MAX(0,EINSTELLUNGEN!$D$12+1-WEEKDAY(DATE(EINSTELLUNGEN!$D$9,EINSTELLUNGEN!$D$10,1),2)),
    IF(AL1207=$J$33,
      MIN(EINSTELLUNGEN!$D$12,WEEKDAY(DATE(EINSTELLUNGEN!$D$9,12,31),2)),
      EINSTELLUNGEN!$D$12
  )) - SUMIF(AL$50:AL$2500,"="&amp;AL1207,AX$50:AX$2500),
  0)</f>
        <v>3</v>
      </c>
      <c r="BD1207" s="2">
        <f t="shared" si="676"/>
        <v>0.33333333333333331</v>
      </c>
      <c r="BE1207" s="2">
        <f t="shared" si="677"/>
        <v>0</v>
      </c>
    </row>
    <row r="1208" spans="1:57" ht="10.5" customHeight="1">
      <c r="A1208" s="1" t="str">
        <f t="shared" ca="1" si="653"/>
        <v/>
      </c>
      <c r="B1208" s="1" t="str">
        <f t="shared" ca="1" si="654"/>
        <v/>
      </c>
      <c r="C1208" s="1" t="str">
        <f t="shared" ca="1" si="655"/>
        <v/>
      </c>
      <c r="D1208" s="1" t="str">
        <f t="shared" ca="1" si="656"/>
        <v/>
      </c>
      <c r="F1208" s="10"/>
      <c r="G1208" s="136" t="str">
        <f t="shared" si="657"/>
        <v/>
      </c>
      <c r="H1208" s="27"/>
      <c r="I1208" s="28"/>
      <c r="J1208" s="28"/>
      <c r="K1208" s="29"/>
      <c r="L1208" s="136"/>
      <c r="M1208" s="136"/>
      <c r="N1208" s="136"/>
      <c r="O1208" s="26" t="str">
        <f t="shared" si="658"/>
        <v/>
      </c>
      <c r="P1208" s="218" t="str">
        <f t="shared" si="659"/>
        <v/>
      </c>
      <c r="Q1208" s="26" t="str">
        <f t="shared" si="660"/>
        <v/>
      </c>
      <c r="R1208" s="22"/>
      <c r="S1208" s="99"/>
      <c r="T1208" s="10"/>
      <c r="U1208" s="229" t="str">
        <f t="shared" si="661"/>
        <v/>
      </c>
      <c r="V1208" s="230"/>
      <c r="W1208" s="230"/>
      <c r="X1208" s="230"/>
      <c r="Y1208" s="230"/>
      <c r="Z1208" s="22" t="str">
        <f>""</f>
        <v/>
      </c>
      <c r="AB1208" s="23" t="str">
        <f t="shared" si="662"/>
        <v/>
      </c>
      <c r="AC1208" s="2" t="b">
        <f>COUNT(Q1208:Q$2500)&gt;0</f>
        <v>0</v>
      </c>
      <c r="AD1208" s="2" t="b">
        <f t="shared" si="645"/>
        <v>0</v>
      </c>
      <c r="AE1208" s="2" t="b">
        <f t="shared" si="646"/>
        <v>0</v>
      </c>
      <c r="AF1208" s="2" t="b">
        <f t="shared" si="647"/>
        <v>0</v>
      </c>
      <c r="AG1208" s="2" t="b">
        <f>OR(
  AND(AC1208,NOT(AC1209)),
  AND(AF1208,WEEKDAY(AH1207,2)=EINSTELLUNGEN!$D$12),
  AND(AF1208,AH1208=$J$35)
)</f>
        <v>0</v>
      </c>
      <c r="AH1208" s="2">
        <f>IF(AE1208,AH1207+IF(WEEKDAY(AH1207+1,2)&lt;=EINSTELLUNGEN!$D$12,1,$J$36),AH1207)</f>
        <v>42020</v>
      </c>
      <c r="AI1208" s="2">
        <f t="shared" si="648"/>
        <v>2019</v>
      </c>
      <c r="AJ1208" s="2">
        <f t="shared" si="649"/>
        <v>201901</v>
      </c>
      <c r="AK1208" s="2">
        <f t="shared" si="650"/>
        <v>201901</v>
      </c>
      <c r="AL1208" s="2">
        <f t="shared" si="678"/>
        <v>201903</v>
      </c>
      <c r="AM1208" s="2" t="b">
        <f t="shared" si="651"/>
        <v>1</v>
      </c>
      <c r="AN1208" s="4" t="e">
        <f t="shared" si="663"/>
        <v>#N/A</v>
      </c>
      <c r="AO1208" s="4" t="e">
        <f t="shared" si="664"/>
        <v>#N/A</v>
      </c>
      <c r="AP1208" s="2" t="str">
        <f>IF(AD1208,
  IF(ISBLANK(H1208),
    AP1207,
    IF(LEN(H1208)=1,
      IF(OR(UPPER(H1208)="A",UPPER(H1208)="I"),
        EINSTELLUNGEN!$D$21,
        IF(OR(UPPER(H1208)="B",UPPER(H1208)="M"),
          EINSTELLUNGEN!$D$22,
          IF(OR(UPPER(H1208)="C",UPPER(H1208)="S"),
            EINSTELLUNGEN!$D$23,
            IF(UPPER(H1208)="D",
              EINSTELLUNGEN!$D$24,
              IF(UPPER(H1208)="E",
                EINSTELLUNGEN!$D$25,
                UPPER(H1208)))))),
      IF(ISNUMBER(H1208),
        EINSTELLUNGEN!$D$20&amp;H1208,
        UPPER(H1208)))),
  "")</f>
        <v/>
      </c>
      <c r="AQ1208" s="2" t="str">
        <f t="shared" si="665"/>
        <v/>
      </c>
      <c r="AR1208" s="2">
        <f t="shared" si="666"/>
        <v>0</v>
      </c>
      <c r="AS1208" s="145">
        <f t="shared" si="667"/>
        <v>0.33333333333333331</v>
      </c>
      <c r="AT1208" s="2">
        <f t="shared" si="668"/>
        <v>0</v>
      </c>
      <c r="AU1208" s="2">
        <f t="shared" si="669"/>
        <v>0</v>
      </c>
      <c r="AV1208" s="2">
        <f t="shared" si="670"/>
        <v>0</v>
      </c>
      <c r="AW1208" s="2">
        <f t="shared" si="671"/>
        <v>0</v>
      </c>
      <c r="AX1208" s="2">
        <f t="shared" si="652"/>
        <v>0</v>
      </c>
      <c r="AY1208" s="2">
        <f t="shared" si="672"/>
        <v>0</v>
      </c>
      <c r="AZ1208" s="145" t="e">
        <f t="shared" si="673"/>
        <v>#N/A</v>
      </c>
      <c r="BA1208" s="145" t="e">
        <f t="shared" si="674"/>
        <v>#N/A</v>
      </c>
      <c r="BB1208" s="145">
        <f t="shared" si="675"/>
        <v>2.083333333333337E-2</v>
      </c>
      <c r="BC1208" s="2">
        <f>IF(AM1208,
  IF(AND(AL1208=$J$31,_xlfn.DAYS(AH1208,DATE(AI1208,1,1))&lt;7),
    MAX(0,EINSTELLUNGEN!$D$12+1-WEEKDAY(DATE(EINSTELLUNGEN!$D$9,EINSTELLUNGEN!$D$10,1),2)),
    IF(AL1208=$J$33,
      MIN(EINSTELLUNGEN!$D$12,WEEKDAY(DATE(EINSTELLUNGEN!$D$9,12,31),2)),
      EINSTELLUNGEN!$D$12
  )) - SUMIF(AL$50:AL$2500,"="&amp;AL1208,AX$50:AX$2500),
  0)</f>
        <v>3</v>
      </c>
      <c r="BD1208" s="2">
        <f t="shared" si="676"/>
        <v>0.33333333333333331</v>
      </c>
      <c r="BE1208" s="2">
        <f t="shared" si="677"/>
        <v>0</v>
      </c>
    </row>
    <row r="1209" spans="1:57" ht="10.5" customHeight="1">
      <c r="A1209" s="1" t="str">
        <f t="shared" ca="1" si="653"/>
        <v/>
      </c>
      <c r="B1209" s="1" t="str">
        <f t="shared" ca="1" si="654"/>
        <v/>
      </c>
      <c r="C1209" s="1" t="str">
        <f t="shared" ca="1" si="655"/>
        <v/>
      </c>
      <c r="D1209" s="1" t="str">
        <f t="shared" ca="1" si="656"/>
        <v/>
      </c>
      <c r="F1209" s="10"/>
      <c r="G1209" s="136" t="str">
        <f t="shared" si="657"/>
        <v/>
      </c>
      <c r="H1209" s="27"/>
      <c r="I1209" s="28"/>
      <c r="J1209" s="28"/>
      <c r="K1209" s="29"/>
      <c r="L1209" s="136"/>
      <c r="M1209" s="136"/>
      <c r="N1209" s="136"/>
      <c r="O1209" s="26" t="str">
        <f t="shared" si="658"/>
        <v/>
      </c>
      <c r="P1209" s="218" t="str">
        <f t="shared" si="659"/>
        <v/>
      </c>
      <c r="Q1209" s="26" t="str">
        <f t="shared" si="660"/>
        <v/>
      </c>
      <c r="R1209" s="22"/>
      <c r="S1209" s="99"/>
      <c r="T1209" s="10"/>
      <c r="U1209" s="229" t="str">
        <f t="shared" si="661"/>
        <v/>
      </c>
      <c r="V1209" s="230"/>
      <c r="W1209" s="230"/>
      <c r="X1209" s="230"/>
      <c r="Y1209" s="230"/>
      <c r="Z1209" s="22" t="str">
        <f>""</f>
        <v/>
      </c>
      <c r="AB1209" s="23" t="str">
        <f t="shared" si="662"/>
        <v/>
      </c>
      <c r="AC1209" s="2" t="b">
        <f>COUNT(Q1209:Q$2500)&gt;0</f>
        <v>0</v>
      </c>
      <c r="AD1209" s="2" t="b">
        <f t="shared" si="645"/>
        <v>0</v>
      </c>
      <c r="AE1209" s="2" t="b">
        <f t="shared" si="646"/>
        <v>0</v>
      </c>
      <c r="AF1209" s="2" t="b">
        <f t="shared" si="647"/>
        <v>0</v>
      </c>
      <c r="AG1209" s="2" t="b">
        <f>OR(
  AND(AC1209,NOT(AC1210)),
  AND(AF1209,WEEKDAY(AH1208,2)=EINSTELLUNGEN!$D$12),
  AND(AF1209,AH1209=$J$35)
)</f>
        <v>0</v>
      </c>
      <c r="AH1209" s="2">
        <f>IF(AE1209,AH1208+IF(WEEKDAY(AH1208+1,2)&lt;=EINSTELLUNGEN!$D$12,1,$J$36),AH1208)</f>
        <v>42020</v>
      </c>
      <c r="AI1209" s="2">
        <f t="shared" si="648"/>
        <v>2019</v>
      </c>
      <c r="AJ1209" s="2">
        <f t="shared" si="649"/>
        <v>201901</v>
      </c>
      <c r="AK1209" s="2">
        <f t="shared" si="650"/>
        <v>201901</v>
      </c>
      <c r="AL1209" s="2">
        <f t="shared" si="678"/>
        <v>201903</v>
      </c>
      <c r="AM1209" s="2" t="b">
        <f t="shared" si="651"/>
        <v>1</v>
      </c>
      <c r="AN1209" s="4" t="e">
        <f t="shared" si="663"/>
        <v>#N/A</v>
      </c>
      <c r="AO1209" s="4" t="e">
        <f t="shared" si="664"/>
        <v>#N/A</v>
      </c>
      <c r="AP1209" s="2" t="str">
        <f>IF(AD1209,
  IF(ISBLANK(H1209),
    AP1208,
    IF(LEN(H1209)=1,
      IF(OR(UPPER(H1209)="A",UPPER(H1209)="I"),
        EINSTELLUNGEN!$D$21,
        IF(OR(UPPER(H1209)="B",UPPER(H1209)="M"),
          EINSTELLUNGEN!$D$22,
          IF(OR(UPPER(H1209)="C",UPPER(H1209)="S"),
            EINSTELLUNGEN!$D$23,
            IF(UPPER(H1209)="D",
              EINSTELLUNGEN!$D$24,
              IF(UPPER(H1209)="E",
                EINSTELLUNGEN!$D$25,
                UPPER(H1209)))))),
      IF(ISNUMBER(H1209),
        EINSTELLUNGEN!$D$20&amp;H1209,
        UPPER(H1209)))),
  "")</f>
        <v/>
      </c>
      <c r="AQ1209" s="2" t="str">
        <f t="shared" si="665"/>
        <v/>
      </c>
      <c r="AR1209" s="2">
        <f t="shared" si="666"/>
        <v>0</v>
      </c>
      <c r="AS1209" s="145">
        <f t="shared" si="667"/>
        <v>0.33333333333333331</v>
      </c>
      <c r="AT1209" s="2">
        <f t="shared" si="668"/>
        <v>0</v>
      </c>
      <c r="AU1209" s="2">
        <f t="shared" si="669"/>
        <v>0</v>
      </c>
      <c r="AV1209" s="2">
        <f t="shared" si="670"/>
        <v>0</v>
      </c>
      <c r="AW1209" s="2">
        <f t="shared" si="671"/>
        <v>0</v>
      </c>
      <c r="AX1209" s="2">
        <f t="shared" si="652"/>
        <v>0</v>
      </c>
      <c r="AY1209" s="2">
        <f t="shared" si="672"/>
        <v>0</v>
      </c>
      <c r="AZ1209" s="145" t="e">
        <f t="shared" si="673"/>
        <v>#N/A</v>
      </c>
      <c r="BA1209" s="145" t="e">
        <f t="shared" si="674"/>
        <v>#N/A</v>
      </c>
      <c r="BB1209" s="145">
        <f t="shared" si="675"/>
        <v>2.083333333333337E-2</v>
      </c>
      <c r="BC1209" s="2">
        <f>IF(AM1209,
  IF(AND(AL1209=$J$31,_xlfn.DAYS(AH1209,DATE(AI1209,1,1))&lt;7),
    MAX(0,EINSTELLUNGEN!$D$12+1-WEEKDAY(DATE(EINSTELLUNGEN!$D$9,EINSTELLUNGEN!$D$10,1),2)),
    IF(AL1209=$J$33,
      MIN(EINSTELLUNGEN!$D$12,WEEKDAY(DATE(EINSTELLUNGEN!$D$9,12,31),2)),
      EINSTELLUNGEN!$D$12
  )) - SUMIF(AL$50:AL$2500,"="&amp;AL1209,AX$50:AX$2500),
  0)</f>
        <v>3</v>
      </c>
      <c r="BD1209" s="2">
        <f t="shared" si="676"/>
        <v>0.33333333333333331</v>
      </c>
      <c r="BE1209" s="2">
        <f t="shared" si="677"/>
        <v>0</v>
      </c>
    </row>
    <row r="1210" spans="1:57" ht="10.5" customHeight="1">
      <c r="A1210" s="1" t="str">
        <f t="shared" ca="1" si="653"/>
        <v/>
      </c>
      <c r="B1210" s="1" t="str">
        <f t="shared" ca="1" si="654"/>
        <v/>
      </c>
      <c r="C1210" s="1" t="str">
        <f t="shared" ca="1" si="655"/>
        <v/>
      </c>
      <c r="D1210" s="1" t="str">
        <f t="shared" ca="1" si="656"/>
        <v/>
      </c>
      <c r="F1210" s="10"/>
      <c r="G1210" s="136" t="str">
        <f t="shared" si="657"/>
        <v/>
      </c>
      <c r="H1210" s="27"/>
      <c r="I1210" s="28"/>
      <c r="J1210" s="28"/>
      <c r="K1210" s="29"/>
      <c r="L1210" s="136"/>
      <c r="M1210" s="136"/>
      <c r="N1210" s="136"/>
      <c r="O1210" s="26" t="str">
        <f t="shared" si="658"/>
        <v/>
      </c>
      <c r="P1210" s="218" t="str">
        <f t="shared" si="659"/>
        <v/>
      </c>
      <c r="Q1210" s="26" t="str">
        <f t="shared" si="660"/>
        <v/>
      </c>
      <c r="R1210" s="22"/>
      <c r="S1210" s="99"/>
      <c r="T1210" s="10"/>
      <c r="U1210" s="229" t="str">
        <f t="shared" si="661"/>
        <v/>
      </c>
      <c r="V1210" s="230"/>
      <c r="W1210" s="230"/>
      <c r="X1210" s="230"/>
      <c r="Y1210" s="230"/>
      <c r="Z1210" s="22" t="str">
        <f>""</f>
        <v/>
      </c>
      <c r="AB1210" s="23" t="str">
        <f t="shared" si="662"/>
        <v/>
      </c>
      <c r="AC1210" s="2" t="b">
        <f>COUNT(Q1210:Q$2500)&gt;0</f>
        <v>0</v>
      </c>
      <c r="AD1210" s="2" t="b">
        <f t="shared" si="645"/>
        <v>0</v>
      </c>
      <c r="AE1210" s="2" t="b">
        <f t="shared" si="646"/>
        <v>0</v>
      </c>
      <c r="AF1210" s="2" t="b">
        <f t="shared" si="647"/>
        <v>0</v>
      </c>
      <c r="AG1210" s="2" t="b">
        <f>OR(
  AND(AC1210,NOT(AC1211)),
  AND(AF1210,WEEKDAY(AH1209,2)=EINSTELLUNGEN!$D$12),
  AND(AF1210,AH1210=$J$35)
)</f>
        <v>0</v>
      </c>
      <c r="AH1210" s="2">
        <f>IF(AE1210,AH1209+IF(WEEKDAY(AH1209+1,2)&lt;=EINSTELLUNGEN!$D$12,1,$J$36),AH1209)</f>
        <v>42020</v>
      </c>
      <c r="AI1210" s="2">
        <f t="shared" si="648"/>
        <v>2019</v>
      </c>
      <c r="AJ1210" s="2">
        <f t="shared" si="649"/>
        <v>201901</v>
      </c>
      <c r="AK1210" s="2">
        <f t="shared" si="650"/>
        <v>201901</v>
      </c>
      <c r="AL1210" s="2">
        <f t="shared" si="678"/>
        <v>201903</v>
      </c>
      <c r="AM1210" s="2" t="b">
        <f t="shared" si="651"/>
        <v>1</v>
      </c>
      <c r="AN1210" s="4" t="e">
        <f t="shared" si="663"/>
        <v>#N/A</v>
      </c>
      <c r="AO1210" s="4" t="e">
        <f t="shared" si="664"/>
        <v>#N/A</v>
      </c>
      <c r="AP1210" s="2" t="str">
        <f>IF(AD1210,
  IF(ISBLANK(H1210),
    AP1209,
    IF(LEN(H1210)=1,
      IF(OR(UPPER(H1210)="A",UPPER(H1210)="I"),
        EINSTELLUNGEN!$D$21,
        IF(OR(UPPER(H1210)="B",UPPER(H1210)="M"),
          EINSTELLUNGEN!$D$22,
          IF(OR(UPPER(H1210)="C",UPPER(H1210)="S"),
            EINSTELLUNGEN!$D$23,
            IF(UPPER(H1210)="D",
              EINSTELLUNGEN!$D$24,
              IF(UPPER(H1210)="E",
                EINSTELLUNGEN!$D$25,
                UPPER(H1210)))))),
      IF(ISNUMBER(H1210),
        EINSTELLUNGEN!$D$20&amp;H1210,
        UPPER(H1210)))),
  "")</f>
        <v/>
      </c>
      <c r="AQ1210" s="2" t="str">
        <f t="shared" si="665"/>
        <v/>
      </c>
      <c r="AR1210" s="2">
        <f t="shared" si="666"/>
        <v>0</v>
      </c>
      <c r="AS1210" s="145">
        <f t="shared" si="667"/>
        <v>0.33333333333333331</v>
      </c>
      <c r="AT1210" s="2">
        <f t="shared" si="668"/>
        <v>0</v>
      </c>
      <c r="AU1210" s="2">
        <f t="shared" si="669"/>
        <v>0</v>
      </c>
      <c r="AV1210" s="2">
        <f t="shared" si="670"/>
        <v>0</v>
      </c>
      <c r="AW1210" s="2">
        <f t="shared" si="671"/>
        <v>0</v>
      </c>
      <c r="AX1210" s="2">
        <f t="shared" si="652"/>
        <v>0</v>
      </c>
      <c r="AY1210" s="2">
        <f t="shared" si="672"/>
        <v>0</v>
      </c>
      <c r="AZ1210" s="145" t="e">
        <f t="shared" si="673"/>
        <v>#N/A</v>
      </c>
      <c r="BA1210" s="145" t="e">
        <f t="shared" si="674"/>
        <v>#N/A</v>
      </c>
      <c r="BB1210" s="145">
        <f t="shared" si="675"/>
        <v>2.083333333333337E-2</v>
      </c>
      <c r="BC1210" s="2">
        <f>IF(AM1210,
  IF(AND(AL1210=$J$31,_xlfn.DAYS(AH1210,DATE(AI1210,1,1))&lt;7),
    MAX(0,EINSTELLUNGEN!$D$12+1-WEEKDAY(DATE(EINSTELLUNGEN!$D$9,EINSTELLUNGEN!$D$10,1),2)),
    IF(AL1210=$J$33,
      MIN(EINSTELLUNGEN!$D$12,WEEKDAY(DATE(EINSTELLUNGEN!$D$9,12,31),2)),
      EINSTELLUNGEN!$D$12
  )) - SUMIF(AL$50:AL$2500,"="&amp;AL1210,AX$50:AX$2500),
  0)</f>
        <v>3</v>
      </c>
      <c r="BD1210" s="2">
        <f t="shared" si="676"/>
        <v>0.33333333333333331</v>
      </c>
      <c r="BE1210" s="2">
        <f t="shared" si="677"/>
        <v>0</v>
      </c>
    </row>
    <row r="1211" spans="1:57" ht="10.5" customHeight="1">
      <c r="A1211" s="1" t="str">
        <f t="shared" ca="1" si="653"/>
        <v/>
      </c>
      <c r="B1211" s="1" t="str">
        <f t="shared" ca="1" si="654"/>
        <v/>
      </c>
      <c r="C1211" s="1" t="str">
        <f t="shared" ca="1" si="655"/>
        <v/>
      </c>
      <c r="D1211" s="1" t="str">
        <f t="shared" ca="1" si="656"/>
        <v/>
      </c>
      <c r="F1211" s="10"/>
      <c r="G1211" s="136" t="str">
        <f t="shared" si="657"/>
        <v/>
      </c>
      <c r="H1211" s="27"/>
      <c r="I1211" s="28"/>
      <c r="J1211" s="28"/>
      <c r="K1211" s="29"/>
      <c r="L1211" s="136"/>
      <c r="M1211" s="136"/>
      <c r="N1211" s="136"/>
      <c r="O1211" s="26" t="str">
        <f t="shared" si="658"/>
        <v/>
      </c>
      <c r="P1211" s="218" t="str">
        <f t="shared" si="659"/>
        <v/>
      </c>
      <c r="Q1211" s="26" t="str">
        <f t="shared" si="660"/>
        <v/>
      </c>
      <c r="R1211" s="22"/>
      <c r="S1211" s="99"/>
      <c r="T1211" s="10"/>
      <c r="U1211" s="229" t="str">
        <f t="shared" si="661"/>
        <v/>
      </c>
      <c r="V1211" s="230"/>
      <c r="W1211" s="230"/>
      <c r="X1211" s="230"/>
      <c r="Y1211" s="230"/>
      <c r="Z1211" s="22" t="str">
        <f>""</f>
        <v/>
      </c>
      <c r="AB1211" s="23" t="str">
        <f t="shared" si="662"/>
        <v/>
      </c>
      <c r="AC1211" s="2" t="b">
        <f>COUNT(Q1211:Q$2500)&gt;0</f>
        <v>0</v>
      </c>
      <c r="AD1211" s="2" t="b">
        <f t="shared" si="645"/>
        <v>0</v>
      </c>
      <c r="AE1211" s="2" t="b">
        <f t="shared" si="646"/>
        <v>0</v>
      </c>
      <c r="AF1211" s="2" t="b">
        <f t="shared" si="647"/>
        <v>0</v>
      </c>
      <c r="AG1211" s="2" t="b">
        <f>OR(
  AND(AC1211,NOT(AC1212)),
  AND(AF1211,WEEKDAY(AH1210,2)=EINSTELLUNGEN!$D$12),
  AND(AF1211,AH1211=$J$35)
)</f>
        <v>0</v>
      </c>
      <c r="AH1211" s="2">
        <f>IF(AE1211,AH1210+IF(WEEKDAY(AH1210+1,2)&lt;=EINSTELLUNGEN!$D$12,1,$J$36),AH1210)</f>
        <v>42020</v>
      </c>
      <c r="AI1211" s="2">
        <f t="shared" si="648"/>
        <v>2019</v>
      </c>
      <c r="AJ1211" s="2">
        <f t="shared" si="649"/>
        <v>201901</v>
      </c>
      <c r="AK1211" s="2">
        <f t="shared" si="650"/>
        <v>201901</v>
      </c>
      <c r="AL1211" s="2">
        <f t="shared" si="678"/>
        <v>201903</v>
      </c>
      <c r="AM1211" s="2" t="b">
        <f t="shared" si="651"/>
        <v>1</v>
      </c>
      <c r="AN1211" s="4" t="e">
        <f t="shared" si="663"/>
        <v>#N/A</v>
      </c>
      <c r="AO1211" s="4" t="e">
        <f t="shared" si="664"/>
        <v>#N/A</v>
      </c>
      <c r="AP1211" s="2" t="str">
        <f>IF(AD1211,
  IF(ISBLANK(H1211),
    AP1210,
    IF(LEN(H1211)=1,
      IF(OR(UPPER(H1211)="A",UPPER(H1211)="I"),
        EINSTELLUNGEN!$D$21,
        IF(OR(UPPER(H1211)="B",UPPER(H1211)="M"),
          EINSTELLUNGEN!$D$22,
          IF(OR(UPPER(H1211)="C",UPPER(H1211)="S"),
            EINSTELLUNGEN!$D$23,
            IF(UPPER(H1211)="D",
              EINSTELLUNGEN!$D$24,
              IF(UPPER(H1211)="E",
                EINSTELLUNGEN!$D$25,
                UPPER(H1211)))))),
      IF(ISNUMBER(H1211),
        EINSTELLUNGEN!$D$20&amp;H1211,
        UPPER(H1211)))),
  "")</f>
        <v/>
      </c>
      <c r="AQ1211" s="2" t="str">
        <f t="shared" si="665"/>
        <v/>
      </c>
      <c r="AR1211" s="2">
        <f t="shared" si="666"/>
        <v>0</v>
      </c>
      <c r="AS1211" s="145">
        <f t="shared" si="667"/>
        <v>0.33333333333333331</v>
      </c>
      <c r="AT1211" s="2">
        <f t="shared" si="668"/>
        <v>0</v>
      </c>
      <c r="AU1211" s="2">
        <f t="shared" si="669"/>
        <v>0</v>
      </c>
      <c r="AV1211" s="2">
        <f t="shared" si="670"/>
        <v>0</v>
      </c>
      <c r="AW1211" s="2">
        <f t="shared" si="671"/>
        <v>0</v>
      </c>
      <c r="AX1211" s="2">
        <f t="shared" si="652"/>
        <v>0</v>
      </c>
      <c r="AY1211" s="2">
        <f t="shared" si="672"/>
        <v>0</v>
      </c>
      <c r="AZ1211" s="145" t="e">
        <f t="shared" si="673"/>
        <v>#N/A</v>
      </c>
      <c r="BA1211" s="145" t="e">
        <f t="shared" si="674"/>
        <v>#N/A</v>
      </c>
      <c r="BB1211" s="145">
        <f t="shared" si="675"/>
        <v>2.083333333333337E-2</v>
      </c>
      <c r="BC1211" s="2">
        <f>IF(AM1211,
  IF(AND(AL1211=$J$31,_xlfn.DAYS(AH1211,DATE(AI1211,1,1))&lt;7),
    MAX(0,EINSTELLUNGEN!$D$12+1-WEEKDAY(DATE(EINSTELLUNGEN!$D$9,EINSTELLUNGEN!$D$10,1),2)),
    IF(AL1211=$J$33,
      MIN(EINSTELLUNGEN!$D$12,WEEKDAY(DATE(EINSTELLUNGEN!$D$9,12,31),2)),
      EINSTELLUNGEN!$D$12
  )) - SUMIF(AL$50:AL$2500,"="&amp;AL1211,AX$50:AX$2500),
  0)</f>
        <v>3</v>
      </c>
      <c r="BD1211" s="2">
        <f t="shared" si="676"/>
        <v>0.33333333333333331</v>
      </c>
      <c r="BE1211" s="2">
        <f t="shared" si="677"/>
        <v>0</v>
      </c>
    </row>
    <row r="1212" spans="1:57" ht="10.5" customHeight="1">
      <c r="A1212" s="1" t="str">
        <f t="shared" ca="1" si="653"/>
        <v/>
      </c>
      <c r="B1212" s="1" t="str">
        <f t="shared" ca="1" si="654"/>
        <v/>
      </c>
      <c r="C1212" s="1" t="str">
        <f t="shared" ca="1" si="655"/>
        <v/>
      </c>
      <c r="D1212" s="1" t="str">
        <f t="shared" ca="1" si="656"/>
        <v/>
      </c>
      <c r="F1212" s="10"/>
      <c r="G1212" s="136" t="str">
        <f t="shared" si="657"/>
        <v/>
      </c>
      <c r="H1212" s="27"/>
      <c r="I1212" s="28"/>
      <c r="J1212" s="28"/>
      <c r="K1212" s="29"/>
      <c r="L1212" s="136"/>
      <c r="M1212" s="136"/>
      <c r="N1212" s="136"/>
      <c r="O1212" s="26" t="str">
        <f t="shared" si="658"/>
        <v/>
      </c>
      <c r="P1212" s="218" t="str">
        <f t="shared" si="659"/>
        <v/>
      </c>
      <c r="Q1212" s="26" t="str">
        <f t="shared" si="660"/>
        <v/>
      </c>
      <c r="R1212" s="22"/>
      <c r="S1212" s="99"/>
      <c r="T1212" s="10"/>
      <c r="U1212" s="229" t="str">
        <f t="shared" si="661"/>
        <v/>
      </c>
      <c r="V1212" s="230"/>
      <c r="W1212" s="230"/>
      <c r="X1212" s="230"/>
      <c r="Y1212" s="230"/>
      <c r="Z1212" s="22" t="str">
        <f>""</f>
        <v/>
      </c>
      <c r="AB1212" s="23" t="str">
        <f t="shared" si="662"/>
        <v/>
      </c>
      <c r="AC1212" s="2" t="b">
        <f>COUNT(Q1212:Q$2500)&gt;0</f>
        <v>0</v>
      </c>
      <c r="AD1212" s="2" t="b">
        <f t="shared" si="645"/>
        <v>0</v>
      </c>
      <c r="AE1212" s="2" t="b">
        <f t="shared" si="646"/>
        <v>0</v>
      </c>
      <c r="AF1212" s="2" t="b">
        <f t="shared" si="647"/>
        <v>0</v>
      </c>
      <c r="AG1212" s="2" t="b">
        <f>OR(
  AND(AC1212,NOT(AC1213)),
  AND(AF1212,WEEKDAY(AH1211,2)=EINSTELLUNGEN!$D$12),
  AND(AF1212,AH1212=$J$35)
)</f>
        <v>0</v>
      </c>
      <c r="AH1212" s="2">
        <f>IF(AE1212,AH1211+IF(WEEKDAY(AH1211+1,2)&lt;=EINSTELLUNGEN!$D$12,1,$J$36),AH1211)</f>
        <v>42020</v>
      </c>
      <c r="AI1212" s="2">
        <f t="shared" si="648"/>
        <v>2019</v>
      </c>
      <c r="AJ1212" s="2">
        <f t="shared" si="649"/>
        <v>201901</v>
      </c>
      <c r="AK1212" s="2">
        <f t="shared" si="650"/>
        <v>201901</v>
      </c>
      <c r="AL1212" s="2">
        <f t="shared" si="678"/>
        <v>201903</v>
      </c>
      <c r="AM1212" s="2" t="b">
        <f t="shared" si="651"/>
        <v>1</v>
      </c>
      <c r="AN1212" s="4" t="e">
        <f t="shared" si="663"/>
        <v>#N/A</v>
      </c>
      <c r="AO1212" s="4" t="e">
        <f t="shared" si="664"/>
        <v>#N/A</v>
      </c>
      <c r="AP1212" s="2" t="str">
        <f>IF(AD1212,
  IF(ISBLANK(H1212),
    AP1211,
    IF(LEN(H1212)=1,
      IF(OR(UPPER(H1212)="A",UPPER(H1212)="I"),
        EINSTELLUNGEN!$D$21,
        IF(OR(UPPER(H1212)="B",UPPER(H1212)="M"),
          EINSTELLUNGEN!$D$22,
          IF(OR(UPPER(H1212)="C",UPPER(H1212)="S"),
            EINSTELLUNGEN!$D$23,
            IF(UPPER(H1212)="D",
              EINSTELLUNGEN!$D$24,
              IF(UPPER(H1212)="E",
                EINSTELLUNGEN!$D$25,
                UPPER(H1212)))))),
      IF(ISNUMBER(H1212),
        EINSTELLUNGEN!$D$20&amp;H1212,
        UPPER(H1212)))),
  "")</f>
        <v/>
      </c>
      <c r="AQ1212" s="2" t="str">
        <f t="shared" si="665"/>
        <v/>
      </c>
      <c r="AR1212" s="2">
        <f t="shared" si="666"/>
        <v>0</v>
      </c>
      <c r="AS1212" s="145">
        <f t="shared" si="667"/>
        <v>0.33333333333333331</v>
      </c>
      <c r="AT1212" s="2">
        <f t="shared" si="668"/>
        <v>0</v>
      </c>
      <c r="AU1212" s="2">
        <f t="shared" si="669"/>
        <v>0</v>
      </c>
      <c r="AV1212" s="2">
        <f t="shared" si="670"/>
        <v>0</v>
      </c>
      <c r="AW1212" s="2">
        <f t="shared" si="671"/>
        <v>0</v>
      </c>
      <c r="AX1212" s="2">
        <f t="shared" si="652"/>
        <v>0</v>
      </c>
      <c r="AY1212" s="2">
        <f t="shared" si="672"/>
        <v>0</v>
      </c>
      <c r="AZ1212" s="145" t="e">
        <f t="shared" si="673"/>
        <v>#N/A</v>
      </c>
      <c r="BA1212" s="145" t="e">
        <f t="shared" si="674"/>
        <v>#N/A</v>
      </c>
      <c r="BB1212" s="145">
        <f t="shared" si="675"/>
        <v>2.083333333333337E-2</v>
      </c>
      <c r="BC1212" s="2">
        <f>IF(AM1212,
  IF(AND(AL1212=$J$31,_xlfn.DAYS(AH1212,DATE(AI1212,1,1))&lt;7),
    MAX(0,EINSTELLUNGEN!$D$12+1-WEEKDAY(DATE(EINSTELLUNGEN!$D$9,EINSTELLUNGEN!$D$10,1),2)),
    IF(AL1212=$J$33,
      MIN(EINSTELLUNGEN!$D$12,WEEKDAY(DATE(EINSTELLUNGEN!$D$9,12,31),2)),
      EINSTELLUNGEN!$D$12
  )) - SUMIF(AL$50:AL$2500,"="&amp;AL1212,AX$50:AX$2500),
  0)</f>
        <v>3</v>
      </c>
      <c r="BD1212" s="2">
        <f t="shared" si="676"/>
        <v>0.33333333333333331</v>
      </c>
      <c r="BE1212" s="2">
        <f t="shared" si="677"/>
        <v>0</v>
      </c>
    </row>
    <row r="1213" spans="1:57" ht="10.5" customHeight="1">
      <c r="A1213" s="1" t="str">
        <f t="shared" ca="1" si="653"/>
        <v/>
      </c>
      <c r="B1213" s="1" t="str">
        <f t="shared" ca="1" si="654"/>
        <v/>
      </c>
      <c r="C1213" s="1" t="str">
        <f t="shared" ca="1" si="655"/>
        <v/>
      </c>
      <c r="D1213" s="1" t="str">
        <f t="shared" ca="1" si="656"/>
        <v/>
      </c>
      <c r="F1213" s="10"/>
      <c r="G1213" s="136" t="str">
        <f t="shared" si="657"/>
        <v/>
      </c>
      <c r="H1213" s="27"/>
      <c r="I1213" s="28"/>
      <c r="J1213" s="28"/>
      <c r="K1213" s="29"/>
      <c r="L1213" s="136"/>
      <c r="M1213" s="136"/>
      <c r="N1213" s="136"/>
      <c r="O1213" s="26" t="str">
        <f t="shared" si="658"/>
        <v/>
      </c>
      <c r="P1213" s="218" t="str">
        <f t="shared" si="659"/>
        <v/>
      </c>
      <c r="Q1213" s="26" t="str">
        <f t="shared" si="660"/>
        <v/>
      </c>
      <c r="R1213" s="22"/>
      <c r="S1213" s="99"/>
      <c r="T1213" s="10"/>
      <c r="U1213" s="229" t="str">
        <f t="shared" si="661"/>
        <v/>
      </c>
      <c r="V1213" s="230"/>
      <c r="W1213" s="230"/>
      <c r="X1213" s="230"/>
      <c r="Y1213" s="230"/>
      <c r="Z1213" s="22" t="str">
        <f>""</f>
        <v/>
      </c>
      <c r="AB1213" s="23" t="str">
        <f t="shared" si="662"/>
        <v/>
      </c>
      <c r="AC1213" s="2" t="b">
        <f>COUNT(Q1213:Q$2500)&gt;0</f>
        <v>0</v>
      </c>
      <c r="AD1213" s="2" t="b">
        <f t="shared" si="645"/>
        <v>0</v>
      </c>
      <c r="AE1213" s="2" t="b">
        <f t="shared" si="646"/>
        <v>0</v>
      </c>
      <c r="AF1213" s="2" t="b">
        <f t="shared" si="647"/>
        <v>0</v>
      </c>
      <c r="AG1213" s="2" t="b">
        <f>OR(
  AND(AC1213,NOT(AC1214)),
  AND(AF1213,WEEKDAY(AH1212,2)=EINSTELLUNGEN!$D$12),
  AND(AF1213,AH1213=$J$35)
)</f>
        <v>0</v>
      </c>
      <c r="AH1213" s="2">
        <f>IF(AE1213,AH1212+IF(WEEKDAY(AH1212+1,2)&lt;=EINSTELLUNGEN!$D$12,1,$J$36),AH1212)</f>
        <v>42020</v>
      </c>
      <c r="AI1213" s="2">
        <f t="shared" si="648"/>
        <v>2019</v>
      </c>
      <c r="AJ1213" s="2">
        <f t="shared" si="649"/>
        <v>201901</v>
      </c>
      <c r="AK1213" s="2">
        <f t="shared" si="650"/>
        <v>201901</v>
      </c>
      <c r="AL1213" s="2">
        <f t="shared" si="678"/>
        <v>201903</v>
      </c>
      <c r="AM1213" s="2" t="b">
        <f t="shared" si="651"/>
        <v>1</v>
      </c>
      <c r="AN1213" s="4" t="e">
        <f t="shared" si="663"/>
        <v>#N/A</v>
      </c>
      <c r="AO1213" s="4" t="e">
        <f t="shared" si="664"/>
        <v>#N/A</v>
      </c>
      <c r="AP1213" s="2" t="str">
        <f>IF(AD1213,
  IF(ISBLANK(H1213),
    AP1212,
    IF(LEN(H1213)=1,
      IF(OR(UPPER(H1213)="A",UPPER(H1213)="I"),
        EINSTELLUNGEN!$D$21,
        IF(OR(UPPER(H1213)="B",UPPER(H1213)="M"),
          EINSTELLUNGEN!$D$22,
          IF(OR(UPPER(H1213)="C",UPPER(H1213)="S"),
            EINSTELLUNGEN!$D$23,
            IF(UPPER(H1213)="D",
              EINSTELLUNGEN!$D$24,
              IF(UPPER(H1213)="E",
                EINSTELLUNGEN!$D$25,
                UPPER(H1213)))))),
      IF(ISNUMBER(H1213),
        EINSTELLUNGEN!$D$20&amp;H1213,
        UPPER(H1213)))),
  "")</f>
        <v/>
      </c>
      <c r="AQ1213" s="2" t="str">
        <f t="shared" si="665"/>
        <v/>
      </c>
      <c r="AR1213" s="2">
        <f t="shared" si="666"/>
        <v>0</v>
      </c>
      <c r="AS1213" s="145">
        <f t="shared" si="667"/>
        <v>0.33333333333333331</v>
      </c>
      <c r="AT1213" s="2">
        <f t="shared" si="668"/>
        <v>0</v>
      </c>
      <c r="AU1213" s="2">
        <f t="shared" si="669"/>
        <v>0</v>
      </c>
      <c r="AV1213" s="2">
        <f t="shared" si="670"/>
        <v>0</v>
      </c>
      <c r="AW1213" s="2">
        <f t="shared" si="671"/>
        <v>0</v>
      </c>
      <c r="AX1213" s="2">
        <f t="shared" si="652"/>
        <v>0</v>
      </c>
      <c r="AY1213" s="2">
        <f t="shared" si="672"/>
        <v>0</v>
      </c>
      <c r="AZ1213" s="145" t="e">
        <f t="shared" si="673"/>
        <v>#N/A</v>
      </c>
      <c r="BA1213" s="145" t="e">
        <f t="shared" si="674"/>
        <v>#N/A</v>
      </c>
      <c r="BB1213" s="145">
        <f t="shared" si="675"/>
        <v>2.083333333333337E-2</v>
      </c>
      <c r="BC1213" s="2">
        <f>IF(AM1213,
  IF(AND(AL1213=$J$31,_xlfn.DAYS(AH1213,DATE(AI1213,1,1))&lt;7),
    MAX(0,EINSTELLUNGEN!$D$12+1-WEEKDAY(DATE(EINSTELLUNGEN!$D$9,EINSTELLUNGEN!$D$10,1),2)),
    IF(AL1213=$J$33,
      MIN(EINSTELLUNGEN!$D$12,WEEKDAY(DATE(EINSTELLUNGEN!$D$9,12,31),2)),
      EINSTELLUNGEN!$D$12
  )) - SUMIF(AL$50:AL$2500,"="&amp;AL1213,AX$50:AX$2500),
  0)</f>
        <v>3</v>
      </c>
      <c r="BD1213" s="2">
        <f t="shared" si="676"/>
        <v>0.33333333333333331</v>
      </c>
      <c r="BE1213" s="2">
        <f t="shared" si="677"/>
        <v>0</v>
      </c>
    </row>
    <row r="1214" spans="1:57" ht="10.5" customHeight="1">
      <c r="A1214" s="1" t="str">
        <f t="shared" ca="1" si="653"/>
        <v/>
      </c>
      <c r="B1214" s="1" t="str">
        <f t="shared" ca="1" si="654"/>
        <v/>
      </c>
      <c r="C1214" s="1" t="str">
        <f t="shared" ca="1" si="655"/>
        <v/>
      </c>
      <c r="D1214" s="1" t="str">
        <f t="shared" ca="1" si="656"/>
        <v/>
      </c>
      <c r="F1214" s="10"/>
      <c r="G1214" s="136" t="str">
        <f t="shared" si="657"/>
        <v/>
      </c>
      <c r="H1214" s="27"/>
      <c r="I1214" s="28"/>
      <c r="J1214" s="28"/>
      <c r="K1214" s="29"/>
      <c r="L1214" s="136"/>
      <c r="M1214" s="136"/>
      <c r="N1214" s="136"/>
      <c r="O1214" s="26" t="str">
        <f t="shared" si="658"/>
        <v/>
      </c>
      <c r="P1214" s="218" t="str">
        <f t="shared" si="659"/>
        <v/>
      </c>
      <c r="Q1214" s="26" t="str">
        <f t="shared" si="660"/>
        <v/>
      </c>
      <c r="R1214" s="22"/>
      <c r="S1214" s="99"/>
      <c r="T1214" s="10"/>
      <c r="U1214" s="229" t="str">
        <f t="shared" si="661"/>
        <v/>
      </c>
      <c r="V1214" s="230"/>
      <c r="W1214" s="230"/>
      <c r="X1214" s="230"/>
      <c r="Y1214" s="230"/>
      <c r="Z1214" s="22" t="str">
        <f>""</f>
        <v/>
      </c>
      <c r="AB1214" s="23" t="str">
        <f t="shared" si="662"/>
        <v/>
      </c>
      <c r="AC1214" s="2" t="b">
        <f>COUNT(Q1214:Q$2500)&gt;0</f>
        <v>0</v>
      </c>
      <c r="AD1214" s="2" t="b">
        <f t="shared" si="645"/>
        <v>0</v>
      </c>
      <c r="AE1214" s="2" t="b">
        <f t="shared" si="646"/>
        <v>0</v>
      </c>
      <c r="AF1214" s="2" t="b">
        <f t="shared" si="647"/>
        <v>0</v>
      </c>
      <c r="AG1214" s="2" t="b">
        <f>OR(
  AND(AC1214,NOT(AC1215)),
  AND(AF1214,WEEKDAY(AH1213,2)=EINSTELLUNGEN!$D$12),
  AND(AF1214,AH1214=$J$35)
)</f>
        <v>0</v>
      </c>
      <c r="AH1214" s="2">
        <f>IF(AE1214,AH1213+IF(WEEKDAY(AH1213+1,2)&lt;=EINSTELLUNGEN!$D$12,1,$J$36),AH1213)</f>
        <v>42020</v>
      </c>
      <c r="AI1214" s="2">
        <f t="shared" si="648"/>
        <v>2019</v>
      </c>
      <c r="AJ1214" s="2">
        <f t="shared" si="649"/>
        <v>201901</v>
      </c>
      <c r="AK1214" s="2">
        <f t="shared" si="650"/>
        <v>201901</v>
      </c>
      <c r="AL1214" s="2">
        <f t="shared" si="678"/>
        <v>201903</v>
      </c>
      <c r="AM1214" s="2" t="b">
        <f t="shared" si="651"/>
        <v>1</v>
      </c>
      <c r="AN1214" s="4" t="e">
        <f t="shared" si="663"/>
        <v>#N/A</v>
      </c>
      <c r="AO1214" s="4" t="e">
        <f t="shared" si="664"/>
        <v>#N/A</v>
      </c>
      <c r="AP1214" s="2" t="str">
        <f>IF(AD1214,
  IF(ISBLANK(H1214),
    AP1213,
    IF(LEN(H1214)=1,
      IF(OR(UPPER(H1214)="A",UPPER(H1214)="I"),
        EINSTELLUNGEN!$D$21,
        IF(OR(UPPER(H1214)="B",UPPER(H1214)="M"),
          EINSTELLUNGEN!$D$22,
          IF(OR(UPPER(H1214)="C",UPPER(H1214)="S"),
            EINSTELLUNGEN!$D$23,
            IF(UPPER(H1214)="D",
              EINSTELLUNGEN!$D$24,
              IF(UPPER(H1214)="E",
                EINSTELLUNGEN!$D$25,
                UPPER(H1214)))))),
      IF(ISNUMBER(H1214),
        EINSTELLUNGEN!$D$20&amp;H1214,
        UPPER(H1214)))),
  "")</f>
        <v/>
      </c>
      <c r="AQ1214" s="2" t="str">
        <f t="shared" si="665"/>
        <v/>
      </c>
      <c r="AR1214" s="2">
        <f t="shared" si="666"/>
        <v>0</v>
      </c>
      <c r="AS1214" s="145">
        <f t="shared" si="667"/>
        <v>0.33333333333333331</v>
      </c>
      <c r="AT1214" s="2">
        <f t="shared" si="668"/>
        <v>0</v>
      </c>
      <c r="AU1214" s="2">
        <f t="shared" si="669"/>
        <v>0</v>
      </c>
      <c r="AV1214" s="2">
        <f t="shared" si="670"/>
        <v>0</v>
      </c>
      <c r="AW1214" s="2">
        <f t="shared" si="671"/>
        <v>0</v>
      </c>
      <c r="AX1214" s="2">
        <f t="shared" si="652"/>
        <v>0</v>
      </c>
      <c r="AY1214" s="2">
        <f t="shared" si="672"/>
        <v>0</v>
      </c>
      <c r="AZ1214" s="145" t="e">
        <f t="shared" si="673"/>
        <v>#N/A</v>
      </c>
      <c r="BA1214" s="145" t="e">
        <f t="shared" si="674"/>
        <v>#N/A</v>
      </c>
      <c r="BB1214" s="145">
        <f t="shared" si="675"/>
        <v>2.083333333333337E-2</v>
      </c>
      <c r="BC1214" s="2">
        <f>IF(AM1214,
  IF(AND(AL1214=$J$31,_xlfn.DAYS(AH1214,DATE(AI1214,1,1))&lt;7),
    MAX(0,EINSTELLUNGEN!$D$12+1-WEEKDAY(DATE(EINSTELLUNGEN!$D$9,EINSTELLUNGEN!$D$10,1),2)),
    IF(AL1214=$J$33,
      MIN(EINSTELLUNGEN!$D$12,WEEKDAY(DATE(EINSTELLUNGEN!$D$9,12,31),2)),
      EINSTELLUNGEN!$D$12
  )) - SUMIF(AL$50:AL$2500,"="&amp;AL1214,AX$50:AX$2500),
  0)</f>
        <v>3</v>
      </c>
      <c r="BD1214" s="2">
        <f t="shared" si="676"/>
        <v>0.33333333333333331</v>
      </c>
      <c r="BE1214" s="2">
        <f t="shared" si="677"/>
        <v>0</v>
      </c>
    </row>
    <row r="1215" spans="1:57" ht="10.5" customHeight="1">
      <c r="A1215" s="1" t="str">
        <f t="shared" ca="1" si="653"/>
        <v/>
      </c>
      <c r="B1215" s="1" t="str">
        <f t="shared" ca="1" si="654"/>
        <v/>
      </c>
      <c r="C1215" s="1" t="str">
        <f t="shared" ca="1" si="655"/>
        <v/>
      </c>
      <c r="D1215" s="1" t="str">
        <f t="shared" ca="1" si="656"/>
        <v/>
      </c>
      <c r="F1215" s="10"/>
      <c r="G1215" s="136" t="str">
        <f t="shared" si="657"/>
        <v/>
      </c>
      <c r="H1215" s="27"/>
      <c r="I1215" s="28"/>
      <c r="J1215" s="28"/>
      <c r="K1215" s="29"/>
      <c r="L1215" s="136"/>
      <c r="M1215" s="136"/>
      <c r="N1215" s="136"/>
      <c r="O1215" s="26" t="str">
        <f t="shared" si="658"/>
        <v/>
      </c>
      <c r="P1215" s="218" t="str">
        <f t="shared" si="659"/>
        <v/>
      </c>
      <c r="Q1215" s="26" t="str">
        <f t="shared" si="660"/>
        <v/>
      </c>
      <c r="R1215" s="22"/>
      <c r="S1215" s="99"/>
      <c r="T1215" s="10"/>
      <c r="U1215" s="229" t="str">
        <f t="shared" si="661"/>
        <v/>
      </c>
      <c r="V1215" s="230"/>
      <c r="W1215" s="230"/>
      <c r="X1215" s="230"/>
      <c r="Y1215" s="230"/>
      <c r="Z1215" s="22" t="str">
        <f>""</f>
        <v/>
      </c>
      <c r="AB1215" s="23" t="str">
        <f t="shared" si="662"/>
        <v/>
      </c>
      <c r="AC1215" s="2" t="b">
        <f>COUNT(Q1215:Q$2500)&gt;0</f>
        <v>0</v>
      </c>
      <c r="AD1215" s="2" t="b">
        <f t="shared" si="645"/>
        <v>0</v>
      </c>
      <c r="AE1215" s="2" t="b">
        <f t="shared" si="646"/>
        <v>0</v>
      </c>
      <c r="AF1215" s="2" t="b">
        <f t="shared" si="647"/>
        <v>0</v>
      </c>
      <c r="AG1215" s="2" t="b">
        <f>OR(
  AND(AC1215,NOT(AC1216)),
  AND(AF1215,WEEKDAY(AH1214,2)=EINSTELLUNGEN!$D$12),
  AND(AF1215,AH1215=$J$35)
)</f>
        <v>0</v>
      </c>
      <c r="AH1215" s="2">
        <f>IF(AE1215,AH1214+IF(WEEKDAY(AH1214+1,2)&lt;=EINSTELLUNGEN!$D$12,1,$J$36),AH1214)</f>
        <v>42020</v>
      </c>
      <c r="AI1215" s="2">
        <f t="shared" si="648"/>
        <v>2019</v>
      </c>
      <c r="AJ1215" s="2">
        <f t="shared" si="649"/>
        <v>201901</v>
      </c>
      <c r="AK1215" s="2">
        <f t="shared" si="650"/>
        <v>201901</v>
      </c>
      <c r="AL1215" s="2">
        <f t="shared" si="678"/>
        <v>201903</v>
      </c>
      <c r="AM1215" s="2" t="b">
        <f t="shared" si="651"/>
        <v>1</v>
      </c>
      <c r="AN1215" s="4" t="e">
        <f t="shared" si="663"/>
        <v>#N/A</v>
      </c>
      <c r="AO1215" s="4" t="e">
        <f t="shared" si="664"/>
        <v>#N/A</v>
      </c>
      <c r="AP1215" s="2" t="str">
        <f>IF(AD1215,
  IF(ISBLANK(H1215),
    AP1214,
    IF(LEN(H1215)=1,
      IF(OR(UPPER(H1215)="A",UPPER(H1215)="I"),
        EINSTELLUNGEN!$D$21,
        IF(OR(UPPER(H1215)="B",UPPER(H1215)="M"),
          EINSTELLUNGEN!$D$22,
          IF(OR(UPPER(H1215)="C",UPPER(H1215)="S"),
            EINSTELLUNGEN!$D$23,
            IF(UPPER(H1215)="D",
              EINSTELLUNGEN!$D$24,
              IF(UPPER(H1215)="E",
                EINSTELLUNGEN!$D$25,
                UPPER(H1215)))))),
      IF(ISNUMBER(H1215),
        EINSTELLUNGEN!$D$20&amp;H1215,
        UPPER(H1215)))),
  "")</f>
        <v/>
      </c>
      <c r="AQ1215" s="2" t="str">
        <f t="shared" si="665"/>
        <v/>
      </c>
      <c r="AR1215" s="2">
        <f t="shared" si="666"/>
        <v>0</v>
      </c>
      <c r="AS1215" s="145">
        <f t="shared" si="667"/>
        <v>0.33333333333333331</v>
      </c>
      <c r="AT1215" s="2">
        <f t="shared" si="668"/>
        <v>0</v>
      </c>
      <c r="AU1215" s="2">
        <f t="shared" si="669"/>
        <v>0</v>
      </c>
      <c r="AV1215" s="2">
        <f t="shared" si="670"/>
        <v>0</v>
      </c>
      <c r="AW1215" s="2">
        <f t="shared" si="671"/>
        <v>0</v>
      </c>
      <c r="AX1215" s="2">
        <f t="shared" si="652"/>
        <v>0</v>
      </c>
      <c r="AY1215" s="2">
        <f t="shared" si="672"/>
        <v>0</v>
      </c>
      <c r="AZ1215" s="145" t="e">
        <f t="shared" si="673"/>
        <v>#N/A</v>
      </c>
      <c r="BA1215" s="145" t="e">
        <f t="shared" si="674"/>
        <v>#N/A</v>
      </c>
      <c r="BB1215" s="145">
        <f t="shared" si="675"/>
        <v>2.083333333333337E-2</v>
      </c>
      <c r="BC1215" s="2">
        <f>IF(AM1215,
  IF(AND(AL1215=$J$31,_xlfn.DAYS(AH1215,DATE(AI1215,1,1))&lt;7),
    MAX(0,EINSTELLUNGEN!$D$12+1-WEEKDAY(DATE(EINSTELLUNGEN!$D$9,EINSTELLUNGEN!$D$10,1),2)),
    IF(AL1215=$J$33,
      MIN(EINSTELLUNGEN!$D$12,WEEKDAY(DATE(EINSTELLUNGEN!$D$9,12,31),2)),
      EINSTELLUNGEN!$D$12
  )) - SUMIF(AL$50:AL$2500,"="&amp;AL1215,AX$50:AX$2500),
  0)</f>
        <v>3</v>
      </c>
      <c r="BD1215" s="2">
        <f t="shared" si="676"/>
        <v>0.33333333333333331</v>
      </c>
      <c r="BE1215" s="2">
        <f t="shared" si="677"/>
        <v>0</v>
      </c>
    </row>
    <row r="1216" spans="1:57" ht="10.5" customHeight="1">
      <c r="A1216" s="1" t="str">
        <f t="shared" ca="1" si="653"/>
        <v/>
      </c>
      <c r="B1216" s="1" t="str">
        <f t="shared" ca="1" si="654"/>
        <v/>
      </c>
      <c r="C1216" s="1" t="str">
        <f t="shared" ca="1" si="655"/>
        <v/>
      </c>
      <c r="D1216" s="1" t="str">
        <f t="shared" ca="1" si="656"/>
        <v/>
      </c>
      <c r="F1216" s="10"/>
      <c r="G1216" s="136" t="str">
        <f t="shared" si="657"/>
        <v/>
      </c>
      <c r="H1216" s="27"/>
      <c r="I1216" s="28"/>
      <c r="J1216" s="28"/>
      <c r="K1216" s="29"/>
      <c r="L1216" s="136"/>
      <c r="M1216" s="136"/>
      <c r="N1216" s="136"/>
      <c r="O1216" s="26" t="str">
        <f t="shared" si="658"/>
        <v/>
      </c>
      <c r="P1216" s="218" t="str">
        <f t="shared" si="659"/>
        <v/>
      </c>
      <c r="Q1216" s="26" t="str">
        <f t="shared" si="660"/>
        <v/>
      </c>
      <c r="R1216" s="22"/>
      <c r="S1216" s="99"/>
      <c r="T1216" s="10"/>
      <c r="U1216" s="229" t="str">
        <f t="shared" si="661"/>
        <v/>
      </c>
      <c r="V1216" s="230"/>
      <c r="W1216" s="230"/>
      <c r="X1216" s="230"/>
      <c r="Y1216" s="230"/>
      <c r="Z1216" s="22" t="str">
        <f>""</f>
        <v/>
      </c>
      <c r="AB1216" s="23" t="str">
        <f t="shared" si="662"/>
        <v/>
      </c>
      <c r="AC1216" s="2" t="b">
        <f>COUNT(Q1216:Q$2500)&gt;0</f>
        <v>0</v>
      </c>
      <c r="AD1216" s="2" t="b">
        <f t="shared" si="645"/>
        <v>0</v>
      </c>
      <c r="AE1216" s="2" t="b">
        <f t="shared" si="646"/>
        <v>0</v>
      </c>
      <c r="AF1216" s="2" t="b">
        <f t="shared" si="647"/>
        <v>0</v>
      </c>
      <c r="AG1216" s="2" t="b">
        <f>OR(
  AND(AC1216,NOT(AC1217)),
  AND(AF1216,WEEKDAY(AH1215,2)=EINSTELLUNGEN!$D$12),
  AND(AF1216,AH1216=$J$35)
)</f>
        <v>0</v>
      </c>
      <c r="AH1216" s="2">
        <f>IF(AE1216,AH1215+IF(WEEKDAY(AH1215+1,2)&lt;=EINSTELLUNGEN!$D$12,1,$J$36),AH1215)</f>
        <v>42020</v>
      </c>
      <c r="AI1216" s="2">
        <f t="shared" si="648"/>
        <v>2019</v>
      </c>
      <c r="AJ1216" s="2">
        <f t="shared" si="649"/>
        <v>201901</v>
      </c>
      <c r="AK1216" s="2">
        <f t="shared" si="650"/>
        <v>201901</v>
      </c>
      <c r="AL1216" s="2">
        <f t="shared" si="678"/>
        <v>201903</v>
      </c>
      <c r="AM1216" s="2" t="b">
        <f t="shared" si="651"/>
        <v>1</v>
      </c>
      <c r="AN1216" s="4" t="e">
        <f t="shared" si="663"/>
        <v>#N/A</v>
      </c>
      <c r="AO1216" s="4" t="e">
        <f t="shared" si="664"/>
        <v>#N/A</v>
      </c>
      <c r="AP1216" s="2" t="str">
        <f>IF(AD1216,
  IF(ISBLANK(H1216),
    AP1215,
    IF(LEN(H1216)=1,
      IF(OR(UPPER(H1216)="A",UPPER(H1216)="I"),
        EINSTELLUNGEN!$D$21,
        IF(OR(UPPER(H1216)="B",UPPER(H1216)="M"),
          EINSTELLUNGEN!$D$22,
          IF(OR(UPPER(H1216)="C",UPPER(H1216)="S"),
            EINSTELLUNGEN!$D$23,
            IF(UPPER(H1216)="D",
              EINSTELLUNGEN!$D$24,
              IF(UPPER(H1216)="E",
                EINSTELLUNGEN!$D$25,
                UPPER(H1216)))))),
      IF(ISNUMBER(H1216),
        EINSTELLUNGEN!$D$20&amp;H1216,
        UPPER(H1216)))),
  "")</f>
        <v/>
      </c>
      <c r="AQ1216" s="2" t="str">
        <f t="shared" si="665"/>
        <v/>
      </c>
      <c r="AR1216" s="2">
        <f t="shared" si="666"/>
        <v>0</v>
      </c>
      <c r="AS1216" s="145">
        <f t="shared" si="667"/>
        <v>0.33333333333333331</v>
      </c>
      <c r="AT1216" s="2">
        <f t="shared" si="668"/>
        <v>0</v>
      </c>
      <c r="AU1216" s="2">
        <f t="shared" si="669"/>
        <v>0</v>
      </c>
      <c r="AV1216" s="2">
        <f t="shared" si="670"/>
        <v>0</v>
      </c>
      <c r="AW1216" s="2">
        <f t="shared" si="671"/>
        <v>0</v>
      </c>
      <c r="AX1216" s="2">
        <f t="shared" si="652"/>
        <v>0</v>
      </c>
      <c r="AY1216" s="2">
        <f t="shared" si="672"/>
        <v>0</v>
      </c>
      <c r="AZ1216" s="145" t="e">
        <f t="shared" si="673"/>
        <v>#N/A</v>
      </c>
      <c r="BA1216" s="145" t="e">
        <f t="shared" si="674"/>
        <v>#N/A</v>
      </c>
      <c r="BB1216" s="145">
        <f t="shared" si="675"/>
        <v>2.083333333333337E-2</v>
      </c>
      <c r="BC1216" s="2">
        <f>IF(AM1216,
  IF(AND(AL1216=$J$31,_xlfn.DAYS(AH1216,DATE(AI1216,1,1))&lt;7),
    MAX(0,EINSTELLUNGEN!$D$12+1-WEEKDAY(DATE(EINSTELLUNGEN!$D$9,EINSTELLUNGEN!$D$10,1),2)),
    IF(AL1216=$J$33,
      MIN(EINSTELLUNGEN!$D$12,WEEKDAY(DATE(EINSTELLUNGEN!$D$9,12,31),2)),
      EINSTELLUNGEN!$D$12
  )) - SUMIF(AL$50:AL$2500,"="&amp;AL1216,AX$50:AX$2500),
  0)</f>
        <v>3</v>
      </c>
      <c r="BD1216" s="2">
        <f t="shared" si="676"/>
        <v>0.33333333333333331</v>
      </c>
      <c r="BE1216" s="2">
        <f t="shared" si="677"/>
        <v>0</v>
      </c>
    </row>
    <row r="1217" spans="1:57" ht="10.5" customHeight="1">
      <c r="A1217" s="1" t="str">
        <f t="shared" ca="1" si="653"/>
        <v/>
      </c>
      <c r="B1217" s="1" t="str">
        <f t="shared" ca="1" si="654"/>
        <v/>
      </c>
      <c r="C1217" s="1" t="str">
        <f t="shared" ca="1" si="655"/>
        <v/>
      </c>
      <c r="D1217" s="1" t="str">
        <f t="shared" ca="1" si="656"/>
        <v/>
      </c>
      <c r="F1217" s="10"/>
      <c r="G1217" s="136" t="str">
        <f t="shared" si="657"/>
        <v/>
      </c>
      <c r="H1217" s="27"/>
      <c r="I1217" s="28"/>
      <c r="J1217" s="28"/>
      <c r="K1217" s="29"/>
      <c r="L1217" s="136"/>
      <c r="M1217" s="136"/>
      <c r="N1217" s="136"/>
      <c r="O1217" s="26" t="str">
        <f t="shared" si="658"/>
        <v/>
      </c>
      <c r="P1217" s="218" t="str">
        <f t="shared" si="659"/>
        <v/>
      </c>
      <c r="Q1217" s="26" t="str">
        <f t="shared" si="660"/>
        <v/>
      </c>
      <c r="R1217" s="22"/>
      <c r="S1217" s="99"/>
      <c r="T1217" s="10"/>
      <c r="U1217" s="229" t="str">
        <f t="shared" si="661"/>
        <v/>
      </c>
      <c r="V1217" s="230"/>
      <c r="W1217" s="230"/>
      <c r="X1217" s="230"/>
      <c r="Y1217" s="230"/>
      <c r="Z1217" s="22" t="str">
        <f>""</f>
        <v/>
      </c>
      <c r="AB1217" s="23" t="str">
        <f t="shared" si="662"/>
        <v/>
      </c>
      <c r="AC1217" s="2" t="b">
        <f>COUNT(Q1217:Q$2500)&gt;0</f>
        <v>0</v>
      </c>
      <c r="AD1217" s="2" t="b">
        <f t="shared" si="645"/>
        <v>0</v>
      </c>
      <c r="AE1217" s="2" t="b">
        <f t="shared" si="646"/>
        <v>0</v>
      </c>
      <c r="AF1217" s="2" t="b">
        <f t="shared" si="647"/>
        <v>0</v>
      </c>
      <c r="AG1217" s="2" t="b">
        <f>OR(
  AND(AC1217,NOT(AC1218)),
  AND(AF1217,WEEKDAY(AH1216,2)=EINSTELLUNGEN!$D$12),
  AND(AF1217,AH1217=$J$35)
)</f>
        <v>0</v>
      </c>
      <c r="AH1217" s="2">
        <f>IF(AE1217,AH1216+IF(WEEKDAY(AH1216+1,2)&lt;=EINSTELLUNGEN!$D$12,1,$J$36),AH1216)</f>
        <v>42020</v>
      </c>
      <c r="AI1217" s="2">
        <f t="shared" si="648"/>
        <v>2019</v>
      </c>
      <c r="AJ1217" s="2">
        <f t="shared" si="649"/>
        <v>201901</v>
      </c>
      <c r="AK1217" s="2">
        <f t="shared" si="650"/>
        <v>201901</v>
      </c>
      <c r="AL1217" s="2">
        <f t="shared" si="678"/>
        <v>201903</v>
      </c>
      <c r="AM1217" s="2" t="b">
        <f t="shared" si="651"/>
        <v>1</v>
      </c>
      <c r="AN1217" s="4" t="e">
        <f t="shared" si="663"/>
        <v>#N/A</v>
      </c>
      <c r="AO1217" s="4" t="e">
        <f t="shared" si="664"/>
        <v>#N/A</v>
      </c>
      <c r="AP1217" s="2" t="str">
        <f>IF(AD1217,
  IF(ISBLANK(H1217),
    AP1216,
    IF(LEN(H1217)=1,
      IF(OR(UPPER(H1217)="A",UPPER(H1217)="I"),
        EINSTELLUNGEN!$D$21,
        IF(OR(UPPER(H1217)="B",UPPER(H1217)="M"),
          EINSTELLUNGEN!$D$22,
          IF(OR(UPPER(H1217)="C",UPPER(H1217)="S"),
            EINSTELLUNGEN!$D$23,
            IF(UPPER(H1217)="D",
              EINSTELLUNGEN!$D$24,
              IF(UPPER(H1217)="E",
                EINSTELLUNGEN!$D$25,
                UPPER(H1217)))))),
      IF(ISNUMBER(H1217),
        EINSTELLUNGEN!$D$20&amp;H1217,
        UPPER(H1217)))),
  "")</f>
        <v/>
      </c>
      <c r="AQ1217" s="2" t="str">
        <f t="shared" si="665"/>
        <v/>
      </c>
      <c r="AR1217" s="2">
        <f t="shared" si="666"/>
        <v>0</v>
      </c>
      <c r="AS1217" s="145">
        <f t="shared" si="667"/>
        <v>0.33333333333333331</v>
      </c>
      <c r="AT1217" s="2">
        <f t="shared" si="668"/>
        <v>0</v>
      </c>
      <c r="AU1217" s="2">
        <f t="shared" si="669"/>
        <v>0</v>
      </c>
      <c r="AV1217" s="2">
        <f t="shared" si="670"/>
        <v>0</v>
      </c>
      <c r="AW1217" s="2">
        <f t="shared" si="671"/>
        <v>0</v>
      </c>
      <c r="AX1217" s="2">
        <f t="shared" si="652"/>
        <v>0</v>
      </c>
      <c r="AY1217" s="2">
        <f t="shared" si="672"/>
        <v>0</v>
      </c>
      <c r="AZ1217" s="145" t="e">
        <f t="shared" si="673"/>
        <v>#N/A</v>
      </c>
      <c r="BA1217" s="145" t="e">
        <f t="shared" si="674"/>
        <v>#N/A</v>
      </c>
      <c r="BB1217" s="145">
        <f t="shared" si="675"/>
        <v>2.083333333333337E-2</v>
      </c>
      <c r="BC1217" s="2">
        <f>IF(AM1217,
  IF(AND(AL1217=$J$31,_xlfn.DAYS(AH1217,DATE(AI1217,1,1))&lt;7),
    MAX(0,EINSTELLUNGEN!$D$12+1-WEEKDAY(DATE(EINSTELLUNGEN!$D$9,EINSTELLUNGEN!$D$10,1),2)),
    IF(AL1217=$J$33,
      MIN(EINSTELLUNGEN!$D$12,WEEKDAY(DATE(EINSTELLUNGEN!$D$9,12,31),2)),
      EINSTELLUNGEN!$D$12
  )) - SUMIF(AL$50:AL$2500,"="&amp;AL1217,AX$50:AX$2500),
  0)</f>
        <v>3</v>
      </c>
      <c r="BD1217" s="2">
        <f t="shared" si="676"/>
        <v>0.33333333333333331</v>
      </c>
      <c r="BE1217" s="2">
        <f t="shared" si="677"/>
        <v>0</v>
      </c>
    </row>
    <row r="1218" spans="1:57" ht="10.5" customHeight="1">
      <c r="A1218" s="1" t="str">
        <f t="shared" ca="1" si="653"/>
        <v/>
      </c>
      <c r="B1218" s="1" t="str">
        <f t="shared" ca="1" si="654"/>
        <v/>
      </c>
      <c r="C1218" s="1" t="str">
        <f t="shared" ca="1" si="655"/>
        <v/>
      </c>
      <c r="D1218" s="1" t="str">
        <f t="shared" ca="1" si="656"/>
        <v/>
      </c>
      <c r="F1218" s="10"/>
      <c r="G1218" s="136" t="str">
        <f t="shared" si="657"/>
        <v/>
      </c>
      <c r="H1218" s="27"/>
      <c r="I1218" s="28"/>
      <c r="J1218" s="28"/>
      <c r="K1218" s="29"/>
      <c r="L1218" s="136"/>
      <c r="M1218" s="136"/>
      <c r="N1218" s="136"/>
      <c r="O1218" s="26" t="str">
        <f t="shared" si="658"/>
        <v/>
      </c>
      <c r="P1218" s="218" t="str">
        <f t="shared" si="659"/>
        <v/>
      </c>
      <c r="Q1218" s="26" t="str">
        <f t="shared" si="660"/>
        <v/>
      </c>
      <c r="R1218" s="22"/>
      <c r="S1218" s="99"/>
      <c r="T1218" s="10"/>
      <c r="U1218" s="229" t="str">
        <f t="shared" si="661"/>
        <v/>
      </c>
      <c r="V1218" s="230"/>
      <c r="W1218" s="230"/>
      <c r="X1218" s="230"/>
      <c r="Y1218" s="230"/>
      <c r="Z1218" s="22" t="str">
        <f>""</f>
        <v/>
      </c>
      <c r="AB1218" s="23" t="str">
        <f t="shared" si="662"/>
        <v/>
      </c>
      <c r="AC1218" s="2" t="b">
        <f>COUNT(Q1218:Q$2500)&gt;0</f>
        <v>0</v>
      </c>
      <c r="AD1218" s="2" t="b">
        <f t="shared" si="645"/>
        <v>0</v>
      </c>
      <c r="AE1218" s="2" t="b">
        <f t="shared" si="646"/>
        <v>0</v>
      </c>
      <c r="AF1218" s="2" t="b">
        <f t="shared" si="647"/>
        <v>0</v>
      </c>
      <c r="AG1218" s="2" t="b">
        <f>OR(
  AND(AC1218,NOT(AC1219)),
  AND(AF1218,WEEKDAY(AH1217,2)=EINSTELLUNGEN!$D$12),
  AND(AF1218,AH1218=$J$35)
)</f>
        <v>0</v>
      </c>
      <c r="AH1218" s="2">
        <f>IF(AE1218,AH1217+IF(WEEKDAY(AH1217+1,2)&lt;=EINSTELLUNGEN!$D$12,1,$J$36),AH1217)</f>
        <v>42020</v>
      </c>
      <c r="AI1218" s="2">
        <f t="shared" si="648"/>
        <v>2019</v>
      </c>
      <c r="AJ1218" s="2">
        <f t="shared" si="649"/>
        <v>201901</v>
      </c>
      <c r="AK1218" s="2">
        <f t="shared" si="650"/>
        <v>201901</v>
      </c>
      <c r="AL1218" s="2">
        <f t="shared" si="678"/>
        <v>201903</v>
      </c>
      <c r="AM1218" s="2" t="b">
        <f t="shared" si="651"/>
        <v>1</v>
      </c>
      <c r="AN1218" s="4" t="e">
        <f t="shared" si="663"/>
        <v>#N/A</v>
      </c>
      <c r="AO1218" s="4" t="e">
        <f t="shared" si="664"/>
        <v>#N/A</v>
      </c>
      <c r="AP1218" s="2" t="str">
        <f>IF(AD1218,
  IF(ISBLANK(H1218),
    AP1217,
    IF(LEN(H1218)=1,
      IF(OR(UPPER(H1218)="A",UPPER(H1218)="I"),
        EINSTELLUNGEN!$D$21,
        IF(OR(UPPER(H1218)="B",UPPER(H1218)="M"),
          EINSTELLUNGEN!$D$22,
          IF(OR(UPPER(H1218)="C",UPPER(H1218)="S"),
            EINSTELLUNGEN!$D$23,
            IF(UPPER(H1218)="D",
              EINSTELLUNGEN!$D$24,
              IF(UPPER(H1218)="E",
                EINSTELLUNGEN!$D$25,
                UPPER(H1218)))))),
      IF(ISNUMBER(H1218),
        EINSTELLUNGEN!$D$20&amp;H1218,
        UPPER(H1218)))),
  "")</f>
        <v/>
      </c>
      <c r="AQ1218" s="2" t="str">
        <f t="shared" si="665"/>
        <v/>
      </c>
      <c r="AR1218" s="2">
        <f t="shared" si="666"/>
        <v>0</v>
      </c>
      <c r="AS1218" s="145">
        <f t="shared" si="667"/>
        <v>0.33333333333333331</v>
      </c>
      <c r="AT1218" s="2">
        <f t="shared" si="668"/>
        <v>0</v>
      </c>
      <c r="AU1218" s="2">
        <f t="shared" si="669"/>
        <v>0</v>
      </c>
      <c r="AV1218" s="2">
        <f t="shared" si="670"/>
        <v>0</v>
      </c>
      <c r="AW1218" s="2">
        <f t="shared" si="671"/>
        <v>0</v>
      </c>
      <c r="AX1218" s="2">
        <f t="shared" si="652"/>
        <v>0</v>
      </c>
      <c r="AY1218" s="2">
        <f t="shared" si="672"/>
        <v>0</v>
      </c>
      <c r="AZ1218" s="145" t="e">
        <f t="shared" si="673"/>
        <v>#N/A</v>
      </c>
      <c r="BA1218" s="145" t="e">
        <f t="shared" si="674"/>
        <v>#N/A</v>
      </c>
      <c r="BB1218" s="145">
        <f t="shared" si="675"/>
        <v>2.083333333333337E-2</v>
      </c>
      <c r="BC1218" s="2">
        <f>IF(AM1218,
  IF(AND(AL1218=$J$31,_xlfn.DAYS(AH1218,DATE(AI1218,1,1))&lt;7),
    MAX(0,EINSTELLUNGEN!$D$12+1-WEEKDAY(DATE(EINSTELLUNGEN!$D$9,EINSTELLUNGEN!$D$10,1),2)),
    IF(AL1218=$J$33,
      MIN(EINSTELLUNGEN!$D$12,WEEKDAY(DATE(EINSTELLUNGEN!$D$9,12,31),2)),
      EINSTELLUNGEN!$D$12
  )) - SUMIF(AL$50:AL$2500,"="&amp;AL1218,AX$50:AX$2500),
  0)</f>
        <v>3</v>
      </c>
      <c r="BD1218" s="2">
        <f t="shared" si="676"/>
        <v>0.33333333333333331</v>
      </c>
      <c r="BE1218" s="2">
        <f t="shared" si="677"/>
        <v>0</v>
      </c>
    </row>
    <row r="1219" spans="1:57" ht="10.5" customHeight="1">
      <c r="A1219" s="1" t="str">
        <f t="shared" ca="1" si="653"/>
        <v/>
      </c>
      <c r="B1219" s="1" t="str">
        <f t="shared" ca="1" si="654"/>
        <v/>
      </c>
      <c r="C1219" s="1" t="str">
        <f t="shared" ca="1" si="655"/>
        <v/>
      </c>
      <c r="D1219" s="1" t="str">
        <f t="shared" ca="1" si="656"/>
        <v/>
      </c>
      <c r="F1219" s="10"/>
      <c r="G1219" s="136" t="str">
        <f t="shared" si="657"/>
        <v/>
      </c>
      <c r="H1219" s="27"/>
      <c r="I1219" s="28"/>
      <c r="J1219" s="28"/>
      <c r="K1219" s="29"/>
      <c r="L1219" s="136"/>
      <c r="M1219" s="136"/>
      <c r="N1219" s="136"/>
      <c r="O1219" s="26" t="str">
        <f t="shared" si="658"/>
        <v/>
      </c>
      <c r="P1219" s="218" t="str">
        <f t="shared" si="659"/>
        <v/>
      </c>
      <c r="Q1219" s="26" t="str">
        <f t="shared" si="660"/>
        <v/>
      </c>
      <c r="R1219" s="22"/>
      <c r="S1219" s="99"/>
      <c r="T1219" s="10"/>
      <c r="U1219" s="229" t="str">
        <f t="shared" si="661"/>
        <v/>
      </c>
      <c r="V1219" s="230"/>
      <c r="W1219" s="230"/>
      <c r="X1219" s="230"/>
      <c r="Y1219" s="230"/>
      <c r="Z1219" s="22" t="str">
        <f>""</f>
        <v/>
      </c>
      <c r="AB1219" s="23" t="str">
        <f t="shared" si="662"/>
        <v/>
      </c>
      <c r="AC1219" s="2" t="b">
        <f>COUNT(Q1219:Q$2500)&gt;0</f>
        <v>0</v>
      </c>
      <c r="AD1219" s="2" t="b">
        <f t="shared" si="645"/>
        <v>0</v>
      </c>
      <c r="AE1219" s="2" t="b">
        <f t="shared" si="646"/>
        <v>0</v>
      </c>
      <c r="AF1219" s="2" t="b">
        <f t="shared" si="647"/>
        <v>0</v>
      </c>
      <c r="AG1219" s="2" t="b">
        <f>OR(
  AND(AC1219,NOT(AC1220)),
  AND(AF1219,WEEKDAY(AH1218,2)=EINSTELLUNGEN!$D$12),
  AND(AF1219,AH1219=$J$35)
)</f>
        <v>0</v>
      </c>
      <c r="AH1219" s="2">
        <f>IF(AE1219,AH1218+IF(WEEKDAY(AH1218+1,2)&lt;=EINSTELLUNGEN!$D$12,1,$J$36),AH1218)</f>
        <v>42020</v>
      </c>
      <c r="AI1219" s="2">
        <f t="shared" si="648"/>
        <v>2019</v>
      </c>
      <c r="AJ1219" s="2">
        <f t="shared" si="649"/>
        <v>201901</v>
      </c>
      <c r="AK1219" s="2">
        <f t="shared" si="650"/>
        <v>201901</v>
      </c>
      <c r="AL1219" s="2">
        <f t="shared" si="678"/>
        <v>201903</v>
      </c>
      <c r="AM1219" s="2" t="b">
        <f t="shared" si="651"/>
        <v>1</v>
      </c>
      <c r="AN1219" s="4" t="e">
        <f t="shared" si="663"/>
        <v>#N/A</v>
      </c>
      <c r="AO1219" s="4" t="e">
        <f t="shared" si="664"/>
        <v>#N/A</v>
      </c>
      <c r="AP1219" s="2" t="str">
        <f>IF(AD1219,
  IF(ISBLANK(H1219),
    AP1218,
    IF(LEN(H1219)=1,
      IF(OR(UPPER(H1219)="A",UPPER(H1219)="I"),
        EINSTELLUNGEN!$D$21,
        IF(OR(UPPER(H1219)="B",UPPER(H1219)="M"),
          EINSTELLUNGEN!$D$22,
          IF(OR(UPPER(H1219)="C",UPPER(H1219)="S"),
            EINSTELLUNGEN!$D$23,
            IF(UPPER(H1219)="D",
              EINSTELLUNGEN!$D$24,
              IF(UPPER(H1219)="E",
                EINSTELLUNGEN!$D$25,
                UPPER(H1219)))))),
      IF(ISNUMBER(H1219),
        EINSTELLUNGEN!$D$20&amp;H1219,
        UPPER(H1219)))),
  "")</f>
        <v/>
      </c>
      <c r="AQ1219" s="2" t="str">
        <f t="shared" si="665"/>
        <v/>
      </c>
      <c r="AR1219" s="2">
        <f t="shared" si="666"/>
        <v>0</v>
      </c>
      <c r="AS1219" s="145">
        <f t="shared" si="667"/>
        <v>0.33333333333333331</v>
      </c>
      <c r="AT1219" s="2">
        <f t="shared" si="668"/>
        <v>0</v>
      </c>
      <c r="AU1219" s="2">
        <f t="shared" si="669"/>
        <v>0</v>
      </c>
      <c r="AV1219" s="2">
        <f t="shared" si="670"/>
        <v>0</v>
      </c>
      <c r="AW1219" s="2">
        <f t="shared" si="671"/>
        <v>0</v>
      </c>
      <c r="AX1219" s="2">
        <f t="shared" si="652"/>
        <v>0</v>
      </c>
      <c r="AY1219" s="2">
        <f t="shared" si="672"/>
        <v>0</v>
      </c>
      <c r="AZ1219" s="145" t="e">
        <f t="shared" si="673"/>
        <v>#N/A</v>
      </c>
      <c r="BA1219" s="145" t="e">
        <f t="shared" si="674"/>
        <v>#N/A</v>
      </c>
      <c r="BB1219" s="145">
        <f t="shared" si="675"/>
        <v>2.083333333333337E-2</v>
      </c>
      <c r="BC1219" s="2">
        <f>IF(AM1219,
  IF(AND(AL1219=$J$31,_xlfn.DAYS(AH1219,DATE(AI1219,1,1))&lt;7),
    MAX(0,EINSTELLUNGEN!$D$12+1-WEEKDAY(DATE(EINSTELLUNGEN!$D$9,EINSTELLUNGEN!$D$10,1),2)),
    IF(AL1219=$J$33,
      MIN(EINSTELLUNGEN!$D$12,WEEKDAY(DATE(EINSTELLUNGEN!$D$9,12,31),2)),
      EINSTELLUNGEN!$D$12
  )) - SUMIF(AL$50:AL$2500,"="&amp;AL1219,AX$50:AX$2500),
  0)</f>
        <v>3</v>
      </c>
      <c r="BD1219" s="2">
        <f t="shared" si="676"/>
        <v>0.33333333333333331</v>
      </c>
      <c r="BE1219" s="2">
        <f t="shared" si="677"/>
        <v>0</v>
      </c>
    </row>
    <row r="1220" spans="1:57" ht="10.5" customHeight="1">
      <c r="A1220" s="1" t="str">
        <f t="shared" ca="1" si="653"/>
        <v/>
      </c>
      <c r="B1220" s="1" t="str">
        <f t="shared" ca="1" si="654"/>
        <v/>
      </c>
      <c r="C1220" s="1" t="str">
        <f t="shared" ca="1" si="655"/>
        <v/>
      </c>
      <c r="D1220" s="1" t="str">
        <f t="shared" ca="1" si="656"/>
        <v/>
      </c>
      <c r="F1220" s="10"/>
      <c r="G1220" s="136" t="str">
        <f t="shared" si="657"/>
        <v/>
      </c>
      <c r="H1220" s="27"/>
      <c r="I1220" s="28"/>
      <c r="J1220" s="28"/>
      <c r="K1220" s="29"/>
      <c r="L1220" s="136"/>
      <c r="M1220" s="136"/>
      <c r="N1220" s="136"/>
      <c r="O1220" s="26" t="str">
        <f t="shared" si="658"/>
        <v/>
      </c>
      <c r="P1220" s="218" t="str">
        <f t="shared" si="659"/>
        <v/>
      </c>
      <c r="Q1220" s="26" t="str">
        <f t="shared" si="660"/>
        <v/>
      </c>
      <c r="R1220" s="22"/>
      <c r="S1220" s="99"/>
      <c r="T1220" s="10"/>
      <c r="U1220" s="229" t="str">
        <f t="shared" si="661"/>
        <v/>
      </c>
      <c r="V1220" s="230"/>
      <c r="W1220" s="230"/>
      <c r="X1220" s="230"/>
      <c r="Y1220" s="230"/>
      <c r="Z1220" s="22" t="str">
        <f>""</f>
        <v/>
      </c>
      <c r="AB1220" s="23" t="str">
        <f t="shared" si="662"/>
        <v/>
      </c>
      <c r="AC1220" s="2" t="b">
        <f>COUNT(Q1220:Q$2500)&gt;0</f>
        <v>0</v>
      </c>
      <c r="AD1220" s="2" t="b">
        <f t="shared" si="645"/>
        <v>0</v>
      </c>
      <c r="AE1220" s="2" t="b">
        <f t="shared" si="646"/>
        <v>0</v>
      </c>
      <c r="AF1220" s="2" t="b">
        <f t="shared" si="647"/>
        <v>0</v>
      </c>
      <c r="AG1220" s="2" t="b">
        <f>OR(
  AND(AC1220,NOT(AC1221)),
  AND(AF1220,WEEKDAY(AH1219,2)=EINSTELLUNGEN!$D$12),
  AND(AF1220,AH1220=$J$35)
)</f>
        <v>0</v>
      </c>
      <c r="AH1220" s="2">
        <f>IF(AE1220,AH1219+IF(WEEKDAY(AH1219+1,2)&lt;=EINSTELLUNGEN!$D$12,1,$J$36),AH1219)</f>
        <v>42020</v>
      </c>
      <c r="AI1220" s="2">
        <f t="shared" si="648"/>
        <v>2019</v>
      </c>
      <c r="AJ1220" s="2">
        <f t="shared" si="649"/>
        <v>201901</v>
      </c>
      <c r="AK1220" s="2">
        <f t="shared" si="650"/>
        <v>201901</v>
      </c>
      <c r="AL1220" s="2">
        <f t="shared" si="678"/>
        <v>201903</v>
      </c>
      <c r="AM1220" s="2" t="b">
        <f t="shared" si="651"/>
        <v>1</v>
      </c>
      <c r="AN1220" s="4" t="e">
        <f t="shared" si="663"/>
        <v>#N/A</v>
      </c>
      <c r="AO1220" s="4" t="e">
        <f t="shared" si="664"/>
        <v>#N/A</v>
      </c>
      <c r="AP1220" s="2" t="str">
        <f>IF(AD1220,
  IF(ISBLANK(H1220),
    AP1219,
    IF(LEN(H1220)=1,
      IF(OR(UPPER(H1220)="A",UPPER(H1220)="I"),
        EINSTELLUNGEN!$D$21,
        IF(OR(UPPER(H1220)="B",UPPER(H1220)="M"),
          EINSTELLUNGEN!$D$22,
          IF(OR(UPPER(H1220)="C",UPPER(H1220)="S"),
            EINSTELLUNGEN!$D$23,
            IF(UPPER(H1220)="D",
              EINSTELLUNGEN!$D$24,
              IF(UPPER(H1220)="E",
                EINSTELLUNGEN!$D$25,
                UPPER(H1220)))))),
      IF(ISNUMBER(H1220),
        EINSTELLUNGEN!$D$20&amp;H1220,
        UPPER(H1220)))),
  "")</f>
        <v/>
      </c>
      <c r="AQ1220" s="2" t="str">
        <f t="shared" si="665"/>
        <v/>
      </c>
      <c r="AR1220" s="2">
        <f t="shared" si="666"/>
        <v>0</v>
      </c>
      <c r="AS1220" s="145">
        <f t="shared" si="667"/>
        <v>0.33333333333333331</v>
      </c>
      <c r="AT1220" s="2">
        <f t="shared" si="668"/>
        <v>0</v>
      </c>
      <c r="AU1220" s="2">
        <f t="shared" si="669"/>
        <v>0</v>
      </c>
      <c r="AV1220" s="2">
        <f t="shared" si="670"/>
        <v>0</v>
      </c>
      <c r="AW1220" s="2">
        <f t="shared" si="671"/>
        <v>0</v>
      </c>
      <c r="AX1220" s="2">
        <f t="shared" si="652"/>
        <v>0</v>
      </c>
      <c r="AY1220" s="2">
        <f t="shared" si="672"/>
        <v>0</v>
      </c>
      <c r="AZ1220" s="145" t="e">
        <f t="shared" si="673"/>
        <v>#N/A</v>
      </c>
      <c r="BA1220" s="145" t="e">
        <f t="shared" si="674"/>
        <v>#N/A</v>
      </c>
      <c r="BB1220" s="145">
        <f t="shared" si="675"/>
        <v>2.083333333333337E-2</v>
      </c>
      <c r="BC1220" s="2">
        <f>IF(AM1220,
  IF(AND(AL1220=$J$31,_xlfn.DAYS(AH1220,DATE(AI1220,1,1))&lt;7),
    MAX(0,EINSTELLUNGEN!$D$12+1-WEEKDAY(DATE(EINSTELLUNGEN!$D$9,EINSTELLUNGEN!$D$10,1),2)),
    IF(AL1220=$J$33,
      MIN(EINSTELLUNGEN!$D$12,WEEKDAY(DATE(EINSTELLUNGEN!$D$9,12,31),2)),
      EINSTELLUNGEN!$D$12
  )) - SUMIF(AL$50:AL$2500,"="&amp;AL1220,AX$50:AX$2500),
  0)</f>
        <v>3</v>
      </c>
      <c r="BD1220" s="2">
        <f t="shared" si="676"/>
        <v>0.33333333333333331</v>
      </c>
      <c r="BE1220" s="2">
        <f t="shared" si="677"/>
        <v>0</v>
      </c>
    </row>
    <row r="1221" spans="1:57" ht="10.5" customHeight="1">
      <c r="A1221" s="1" t="str">
        <f t="shared" ca="1" si="653"/>
        <v/>
      </c>
      <c r="B1221" s="1" t="str">
        <f t="shared" ca="1" si="654"/>
        <v/>
      </c>
      <c r="C1221" s="1" t="str">
        <f t="shared" ca="1" si="655"/>
        <v/>
      </c>
      <c r="D1221" s="1" t="str">
        <f t="shared" ca="1" si="656"/>
        <v/>
      </c>
      <c r="F1221" s="10"/>
      <c r="G1221" s="136" t="str">
        <f t="shared" si="657"/>
        <v/>
      </c>
      <c r="H1221" s="27"/>
      <c r="I1221" s="28"/>
      <c r="J1221" s="28"/>
      <c r="K1221" s="29"/>
      <c r="L1221" s="136"/>
      <c r="M1221" s="136"/>
      <c r="N1221" s="136"/>
      <c r="O1221" s="26" t="str">
        <f t="shared" si="658"/>
        <v/>
      </c>
      <c r="P1221" s="218" t="str">
        <f t="shared" si="659"/>
        <v/>
      </c>
      <c r="Q1221" s="26" t="str">
        <f t="shared" si="660"/>
        <v/>
      </c>
      <c r="R1221" s="22"/>
      <c r="S1221" s="99"/>
      <c r="T1221" s="10"/>
      <c r="U1221" s="229" t="str">
        <f t="shared" si="661"/>
        <v/>
      </c>
      <c r="V1221" s="230"/>
      <c r="W1221" s="230"/>
      <c r="X1221" s="230"/>
      <c r="Y1221" s="230"/>
      <c r="Z1221" s="22" t="str">
        <f>""</f>
        <v/>
      </c>
      <c r="AB1221" s="23" t="str">
        <f t="shared" si="662"/>
        <v/>
      </c>
      <c r="AC1221" s="2" t="b">
        <f>COUNT(Q1221:Q$2500)&gt;0</f>
        <v>0</v>
      </c>
      <c r="AD1221" s="2" t="b">
        <f t="shared" si="645"/>
        <v>0</v>
      </c>
      <c r="AE1221" s="2" t="b">
        <f t="shared" si="646"/>
        <v>0</v>
      </c>
      <c r="AF1221" s="2" t="b">
        <f t="shared" si="647"/>
        <v>0</v>
      </c>
      <c r="AG1221" s="2" t="b">
        <f>OR(
  AND(AC1221,NOT(AC1222)),
  AND(AF1221,WEEKDAY(AH1220,2)=EINSTELLUNGEN!$D$12),
  AND(AF1221,AH1221=$J$35)
)</f>
        <v>0</v>
      </c>
      <c r="AH1221" s="2">
        <f>IF(AE1221,AH1220+IF(WEEKDAY(AH1220+1,2)&lt;=EINSTELLUNGEN!$D$12,1,$J$36),AH1220)</f>
        <v>42020</v>
      </c>
      <c r="AI1221" s="2">
        <f t="shared" si="648"/>
        <v>2019</v>
      </c>
      <c r="AJ1221" s="2">
        <f t="shared" si="649"/>
        <v>201901</v>
      </c>
      <c r="AK1221" s="2">
        <f t="shared" si="650"/>
        <v>201901</v>
      </c>
      <c r="AL1221" s="2">
        <f t="shared" si="678"/>
        <v>201903</v>
      </c>
      <c r="AM1221" s="2" t="b">
        <f t="shared" si="651"/>
        <v>1</v>
      </c>
      <c r="AN1221" s="4" t="e">
        <f t="shared" si="663"/>
        <v>#N/A</v>
      </c>
      <c r="AO1221" s="4" t="e">
        <f t="shared" si="664"/>
        <v>#N/A</v>
      </c>
      <c r="AP1221" s="2" t="str">
        <f>IF(AD1221,
  IF(ISBLANK(H1221),
    AP1220,
    IF(LEN(H1221)=1,
      IF(OR(UPPER(H1221)="A",UPPER(H1221)="I"),
        EINSTELLUNGEN!$D$21,
        IF(OR(UPPER(H1221)="B",UPPER(H1221)="M"),
          EINSTELLUNGEN!$D$22,
          IF(OR(UPPER(H1221)="C",UPPER(H1221)="S"),
            EINSTELLUNGEN!$D$23,
            IF(UPPER(H1221)="D",
              EINSTELLUNGEN!$D$24,
              IF(UPPER(H1221)="E",
                EINSTELLUNGEN!$D$25,
                UPPER(H1221)))))),
      IF(ISNUMBER(H1221),
        EINSTELLUNGEN!$D$20&amp;H1221,
        UPPER(H1221)))),
  "")</f>
        <v/>
      </c>
      <c r="AQ1221" s="2" t="str">
        <f t="shared" si="665"/>
        <v/>
      </c>
      <c r="AR1221" s="2">
        <f t="shared" si="666"/>
        <v>0</v>
      </c>
      <c r="AS1221" s="145">
        <f t="shared" si="667"/>
        <v>0.33333333333333331</v>
      </c>
      <c r="AT1221" s="2">
        <f t="shared" si="668"/>
        <v>0</v>
      </c>
      <c r="AU1221" s="2">
        <f t="shared" si="669"/>
        <v>0</v>
      </c>
      <c r="AV1221" s="2">
        <f t="shared" si="670"/>
        <v>0</v>
      </c>
      <c r="AW1221" s="2">
        <f t="shared" si="671"/>
        <v>0</v>
      </c>
      <c r="AX1221" s="2">
        <f t="shared" si="652"/>
        <v>0</v>
      </c>
      <c r="AY1221" s="2">
        <f t="shared" si="672"/>
        <v>0</v>
      </c>
      <c r="AZ1221" s="145" t="e">
        <f t="shared" si="673"/>
        <v>#N/A</v>
      </c>
      <c r="BA1221" s="145" t="e">
        <f t="shared" si="674"/>
        <v>#N/A</v>
      </c>
      <c r="BB1221" s="145">
        <f t="shared" si="675"/>
        <v>2.083333333333337E-2</v>
      </c>
      <c r="BC1221" s="2">
        <f>IF(AM1221,
  IF(AND(AL1221=$J$31,_xlfn.DAYS(AH1221,DATE(AI1221,1,1))&lt;7),
    MAX(0,EINSTELLUNGEN!$D$12+1-WEEKDAY(DATE(EINSTELLUNGEN!$D$9,EINSTELLUNGEN!$D$10,1),2)),
    IF(AL1221=$J$33,
      MIN(EINSTELLUNGEN!$D$12,WEEKDAY(DATE(EINSTELLUNGEN!$D$9,12,31),2)),
      EINSTELLUNGEN!$D$12
  )) - SUMIF(AL$50:AL$2500,"="&amp;AL1221,AX$50:AX$2500),
  0)</f>
        <v>3</v>
      </c>
      <c r="BD1221" s="2">
        <f t="shared" si="676"/>
        <v>0.33333333333333331</v>
      </c>
      <c r="BE1221" s="2">
        <f t="shared" si="677"/>
        <v>0</v>
      </c>
    </row>
    <row r="1222" spans="1:57" ht="10.5" customHeight="1">
      <c r="A1222" s="1" t="str">
        <f t="shared" ca="1" si="653"/>
        <v/>
      </c>
      <c r="B1222" s="1" t="str">
        <f t="shared" ca="1" si="654"/>
        <v/>
      </c>
      <c r="C1222" s="1" t="str">
        <f t="shared" ca="1" si="655"/>
        <v/>
      </c>
      <c r="D1222" s="1" t="str">
        <f t="shared" ca="1" si="656"/>
        <v/>
      </c>
      <c r="F1222" s="10"/>
      <c r="G1222" s="136" t="str">
        <f t="shared" si="657"/>
        <v/>
      </c>
      <c r="H1222" s="27"/>
      <c r="I1222" s="28"/>
      <c r="J1222" s="28"/>
      <c r="K1222" s="29"/>
      <c r="L1222" s="136"/>
      <c r="M1222" s="136"/>
      <c r="N1222" s="136"/>
      <c r="O1222" s="26" t="str">
        <f t="shared" si="658"/>
        <v/>
      </c>
      <c r="P1222" s="218" t="str">
        <f t="shared" si="659"/>
        <v/>
      </c>
      <c r="Q1222" s="26" t="str">
        <f t="shared" si="660"/>
        <v/>
      </c>
      <c r="R1222" s="22"/>
      <c r="S1222" s="99"/>
      <c r="T1222" s="10"/>
      <c r="U1222" s="229" t="str">
        <f t="shared" si="661"/>
        <v/>
      </c>
      <c r="V1222" s="230"/>
      <c r="W1222" s="230"/>
      <c r="X1222" s="230"/>
      <c r="Y1222" s="230"/>
      <c r="Z1222" s="22" t="str">
        <f>""</f>
        <v/>
      </c>
      <c r="AB1222" s="23" t="str">
        <f t="shared" si="662"/>
        <v/>
      </c>
      <c r="AC1222" s="2" t="b">
        <f>COUNT(Q1222:Q$2500)&gt;0</f>
        <v>0</v>
      </c>
      <c r="AD1222" s="2" t="b">
        <f t="shared" si="645"/>
        <v>0</v>
      </c>
      <c r="AE1222" s="2" t="b">
        <f t="shared" si="646"/>
        <v>0</v>
      </c>
      <c r="AF1222" s="2" t="b">
        <f t="shared" si="647"/>
        <v>0</v>
      </c>
      <c r="AG1222" s="2" t="b">
        <f>OR(
  AND(AC1222,NOT(AC1223)),
  AND(AF1222,WEEKDAY(AH1221,2)=EINSTELLUNGEN!$D$12),
  AND(AF1222,AH1222=$J$35)
)</f>
        <v>0</v>
      </c>
      <c r="AH1222" s="2">
        <f>IF(AE1222,AH1221+IF(WEEKDAY(AH1221+1,2)&lt;=EINSTELLUNGEN!$D$12,1,$J$36),AH1221)</f>
        <v>42020</v>
      </c>
      <c r="AI1222" s="2">
        <f t="shared" si="648"/>
        <v>2019</v>
      </c>
      <c r="AJ1222" s="2">
        <f t="shared" si="649"/>
        <v>201901</v>
      </c>
      <c r="AK1222" s="2">
        <f t="shared" si="650"/>
        <v>201901</v>
      </c>
      <c r="AL1222" s="2">
        <f t="shared" si="678"/>
        <v>201903</v>
      </c>
      <c r="AM1222" s="2" t="b">
        <f t="shared" si="651"/>
        <v>1</v>
      </c>
      <c r="AN1222" s="4" t="e">
        <f t="shared" si="663"/>
        <v>#N/A</v>
      </c>
      <c r="AO1222" s="4" t="e">
        <f t="shared" si="664"/>
        <v>#N/A</v>
      </c>
      <c r="AP1222" s="2" t="str">
        <f>IF(AD1222,
  IF(ISBLANK(H1222),
    AP1221,
    IF(LEN(H1222)=1,
      IF(OR(UPPER(H1222)="A",UPPER(H1222)="I"),
        EINSTELLUNGEN!$D$21,
        IF(OR(UPPER(H1222)="B",UPPER(H1222)="M"),
          EINSTELLUNGEN!$D$22,
          IF(OR(UPPER(H1222)="C",UPPER(H1222)="S"),
            EINSTELLUNGEN!$D$23,
            IF(UPPER(H1222)="D",
              EINSTELLUNGEN!$D$24,
              IF(UPPER(H1222)="E",
                EINSTELLUNGEN!$D$25,
                UPPER(H1222)))))),
      IF(ISNUMBER(H1222),
        EINSTELLUNGEN!$D$20&amp;H1222,
        UPPER(H1222)))),
  "")</f>
        <v/>
      </c>
      <c r="AQ1222" s="2" t="str">
        <f t="shared" si="665"/>
        <v/>
      </c>
      <c r="AR1222" s="2">
        <f t="shared" si="666"/>
        <v>0</v>
      </c>
      <c r="AS1222" s="145">
        <f t="shared" si="667"/>
        <v>0.33333333333333331</v>
      </c>
      <c r="AT1222" s="2">
        <f t="shared" si="668"/>
        <v>0</v>
      </c>
      <c r="AU1222" s="2">
        <f t="shared" si="669"/>
        <v>0</v>
      </c>
      <c r="AV1222" s="2">
        <f t="shared" si="670"/>
        <v>0</v>
      </c>
      <c r="AW1222" s="2">
        <f t="shared" si="671"/>
        <v>0</v>
      </c>
      <c r="AX1222" s="2">
        <f t="shared" si="652"/>
        <v>0</v>
      </c>
      <c r="AY1222" s="2">
        <f t="shared" si="672"/>
        <v>0</v>
      </c>
      <c r="AZ1222" s="145" t="e">
        <f t="shared" si="673"/>
        <v>#N/A</v>
      </c>
      <c r="BA1222" s="145" t="e">
        <f t="shared" si="674"/>
        <v>#N/A</v>
      </c>
      <c r="BB1222" s="145">
        <f t="shared" si="675"/>
        <v>2.083333333333337E-2</v>
      </c>
      <c r="BC1222" s="2">
        <f>IF(AM1222,
  IF(AND(AL1222=$J$31,_xlfn.DAYS(AH1222,DATE(AI1222,1,1))&lt;7),
    MAX(0,EINSTELLUNGEN!$D$12+1-WEEKDAY(DATE(EINSTELLUNGEN!$D$9,EINSTELLUNGEN!$D$10,1),2)),
    IF(AL1222=$J$33,
      MIN(EINSTELLUNGEN!$D$12,WEEKDAY(DATE(EINSTELLUNGEN!$D$9,12,31),2)),
      EINSTELLUNGEN!$D$12
  )) - SUMIF(AL$50:AL$2500,"="&amp;AL1222,AX$50:AX$2500),
  0)</f>
        <v>3</v>
      </c>
      <c r="BD1222" s="2">
        <f t="shared" si="676"/>
        <v>0.33333333333333331</v>
      </c>
      <c r="BE1222" s="2">
        <f t="shared" si="677"/>
        <v>0</v>
      </c>
    </row>
    <row r="1223" spans="1:57" ht="10.5" customHeight="1">
      <c r="A1223" s="1" t="str">
        <f t="shared" ca="1" si="653"/>
        <v/>
      </c>
      <c r="B1223" s="1" t="str">
        <f t="shared" ca="1" si="654"/>
        <v/>
      </c>
      <c r="C1223" s="1" t="str">
        <f t="shared" ca="1" si="655"/>
        <v/>
      </c>
      <c r="D1223" s="1" t="str">
        <f t="shared" ca="1" si="656"/>
        <v/>
      </c>
      <c r="F1223" s="10"/>
      <c r="G1223" s="136" t="str">
        <f t="shared" si="657"/>
        <v/>
      </c>
      <c r="H1223" s="27"/>
      <c r="I1223" s="28"/>
      <c r="J1223" s="28"/>
      <c r="K1223" s="29"/>
      <c r="L1223" s="136"/>
      <c r="M1223" s="136"/>
      <c r="N1223" s="136"/>
      <c r="O1223" s="26" t="str">
        <f t="shared" si="658"/>
        <v/>
      </c>
      <c r="P1223" s="218" t="str">
        <f t="shared" si="659"/>
        <v/>
      </c>
      <c r="Q1223" s="26" t="str">
        <f t="shared" si="660"/>
        <v/>
      </c>
      <c r="R1223" s="22"/>
      <c r="S1223" s="99"/>
      <c r="T1223" s="10"/>
      <c r="U1223" s="229" t="str">
        <f t="shared" si="661"/>
        <v/>
      </c>
      <c r="V1223" s="230"/>
      <c r="W1223" s="230"/>
      <c r="X1223" s="230"/>
      <c r="Y1223" s="230"/>
      <c r="Z1223" s="22" t="str">
        <f>""</f>
        <v/>
      </c>
      <c r="AB1223" s="23" t="str">
        <f t="shared" si="662"/>
        <v/>
      </c>
      <c r="AC1223" s="2" t="b">
        <f>COUNT(Q1223:Q$2500)&gt;0</f>
        <v>0</v>
      </c>
      <c r="AD1223" s="2" t="b">
        <f t="shared" si="645"/>
        <v>0</v>
      </c>
      <c r="AE1223" s="2" t="b">
        <f t="shared" si="646"/>
        <v>0</v>
      </c>
      <c r="AF1223" s="2" t="b">
        <f t="shared" si="647"/>
        <v>0</v>
      </c>
      <c r="AG1223" s="2" t="b">
        <f>OR(
  AND(AC1223,NOT(AC1224)),
  AND(AF1223,WEEKDAY(AH1222,2)=EINSTELLUNGEN!$D$12),
  AND(AF1223,AH1223=$J$35)
)</f>
        <v>0</v>
      </c>
      <c r="AH1223" s="2">
        <f>IF(AE1223,AH1222+IF(WEEKDAY(AH1222+1,2)&lt;=EINSTELLUNGEN!$D$12,1,$J$36),AH1222)</f>
        <v>42020</v>
      </c>
      <c r="AI1223" s="2">
        <f t="shared" si="648"/>
        <v>2019</v>
      </c>
      <c r="AJ1223" s="2">
        <f t="shared" si="649"/>
        <v>201901</v>
      </c>
      <c r="AK1223" s="2">
        <f t="shared" si="650"/>
        <v>201901</v>
      </c>
      <c r="AL1223" s="2">
        <f t="shared" si="678"/>
        <v>201903</v>
      </c>
      <c r="AM1223" s="2" t="b">
        <f t="shared" si="651"/>
        <v>1</v>
      </c>
      <c r="AN1223" s="4" t="e">
        <f t="shared" si="663"/>
        <v>#N/A</v>
      </c>
      <c r="AO1223" s="4" t="e">
        <f t="shared" si="664"/>
        <v>#N/A</v>
      </c>
      <c r="AP1223" s="2" t="str">
        <f>IF(AD1223,
  IF(ISBLANK(H1223),
    AP1222,
    IF(LEN(H1223)=1,
      IF(OR(UPPER(H1223)="A",UPPER(H1223)="I"),
        EINSTELLUNGEN!$D$21,
        IF(OR(UPPER(H1223)="B",UPPER(H1223)="M"),
          EINSTELLUNGEN!$D$22,
          IF(OR(UPPER(H1223)="C",UPPER(H1223)="S"),
            EINSTELLUNGEN!$D$23,
            IF(UPPER(H1223)="D",
              EINSTELLUNGEN!$D$24,
              IF(UPPER(H1223)="E",
                EINSTELLUNGEN!$D$25,
                UPPER(H1223)))))),
      IF(ISNUMBER(H1223),
        EINSTELLUNGEN!$D$20&amp;H1223,
        UPPER(H1223)))),
  "")</f>
        <v/>
      </c>
      <c r="AQ1223" s="2" t="str">
        <f t="shared" si="665"/>
        <v/>
      </c>
      <c r="AR1223" s="2">
        <f t="shared" si="666"/>
        <v>0</v>
      </c>
      <c r="AS1223" s="145">
        <f t="shared" si="667"/>
        <v>0.33333333333333331</v>
      </c>
      <c r="AT1223" s="2">
        <f t="shared" si="668"/>
        <v>0</v>
      </c>
      <c r="AU1223" s="2">
        <f t="shared" si="669"/>
        <v>0</v>
      </c>
      <c r="AV1223" s="2">
        <f t="shared" si="670"/>
        <v>0</v>
      </c>
      <c r="AW1223" s="2">
        <f t="shared" si="671"/>
        <v>0</v>
      </c>
      <c r="AX1223" s="2">
        <f t="shared" si="652"/>
        <v>0</v>
      </c>
      <c r="AY1223" s="2">
        <f t="shared" si="672"/>
        <v>0</v>
      </c>
      <c r="AZ1223" s="145" t="e">
        <f t="shared" si="673"/>
        <v>#N/A</v>
      </c>
      <c r="BA1223" s="145" t="e">
        <f t="shared" si="674"/>
        <v>#N/A</v>
      </c>
      <c r="BB1223" s="145">
        <f t="shared" si="675"/>
        <v>2.083333333333337E-2</v>
      </c>
      <c r="BC1223" s="2">
        <f>IF(AM1223,
  IF(AND(AL1223=$J$31,_xlfn.DAYS(AH1223,DATE(AI1223,1,1))&lt;7),
    MAX(0,EINSTELLUNGEN!$D$12+1-WEEKDAY(DATE(EINSTELLUNGEN!$D$9,EINSTELLUNGEN!$D$10,1),2)),
    IF(AL1223=$J$33,
      MIN(EINSTELLUNGEN!$D$12,WEEKDAY(DATE(EINSTELLUNGEN!$D$9,12,31),2)),
      EINSTELLUNGEN!$D$12
  )) - SUMIF(AL$50:AL$2500,"="&amp;AL1223,AX$50:AX$2500),
  0)</f>
        <v>3</v>
      </c>
      <c r="BD1223" s="2">
        <f t="shared" si="676"/>
        <v>0.33333333333333331</v>
      </c>
      <c r="BE1223" s="2">
        <f t="shared" si="677"/>
        <v>0</v>
      </c>
    </row>
    <row r="1224" spans="1:57" ht="10.5" customHeight="1">
      <c r="A1224" s="1" t="str">
        <f t="shared" ca="1" si="653"/>
        <v/>
      </c>
      <c r="B1224" s="1" t="str">
        <f t="shared" ca="1" si="654"/>
        <v/>
      </c>
      <c r="C1224" s="1" t="str">
        <f t="shared" ca="1" si="655"/>
        <v/>
      </c>
      <c r="D1224" s="1" t="str">
        <f t="shared" ca="1" si="656"/>
        <v/>
      </c>
      <c r="F1224" s="10"/>
      <c r="G1224" s="136" t="str">
        <f t="shared" si="657"/>
        <v/>
      </c>
      <c r="H1224" s="27"/>
      <c r="I1224" s="28"/>
      <c r="J1224" s="28"/>
      <c r="K1224" s="29"/>
      <c r="L1224" s="136"/>
      <c r="M1224" s="136"/>
      <c r="N1224" s="136"/>
      <c r="O1224" s="26" t="str">
        <f t="shared" si="658"/>
        <v/>
      </c>
      <c r="P1224" s="218" t="str">
        <f t="shared" si="659"/>
        <v/>
      </c>
      <c r="Q1224" s="26" t="str">
        <f t="shared" si="660"/>
        <v/>
      </c>
      <c r="R1224" s="22"/>
      <c r="S1224" s="99"/>
      <c r="T1224" s="10"/>
      <c r="U1224" s="229" t="str">
        <f t="shared" si="661"/>
        <v/>
      </c>
      <c r="V1224" s="230"/>
      <c r="W1224" s="230"/>
      <c r="X1224" s="230"/>
      <c r="Y1224" s="230"/>
      <c r="Z1224" s="22" t="str">
        <f>""</f>
        <v/>
      </c>
      <c r="AB1224" s="23" t="str">
        <f t="shared" si="662"/>
        <v/>
      </c>
      <c r="AC1224" s="2" t="b">
        <f>COUNT(Q1224:Q$2500)&gt;0</f>
        <v>0</v>
      </c>
      <c r="AD1224" s="2" t="b">
        <f t="shared" si="645"/>
        <v>0</v>
      </c>
      <c r="AE1224" s="2" t="b">
        <f t="shared" si="646"/>
        <v>0</v>
      </c>
      <c r="AF1224" s="2" t="b">
        <f t="shared" si="647"/>
        <v>0</v>
      </c>
      <c r="AG1224" s="2" t="b">
        <f>OR(
  AND(AC1224,NOT(AC1225)),
  AND(AF1224,WEEKDAY(AH1223,2)=EINSTELLUNGEN!$D$12),
  AND(AF1224,AH1224=$J$35)
)</f>
        <v>0</v>
      </c>
      <c r="AH1224" s="2">
        <f>IF(AE1224,AH1223+IF(WEEKDAY(AH1223+1,2)&lt;=EINSTELLUNGEN!$D$12,1,$J$36),AH1223)</f>
        <v>42020</v>
      </c>
      <c r="AI1224" s="2">
        <f t="shared" si="648"/>
        <v>2019</v>
      </c>
      <c r="AJ1224" s="2">
        <f t="shared" si="649"/>
        <v>201901</v>
      </c>
      <c r="AK1224" s="2">
        <f t="shared" si="650"/>
        <v>201901</v>
      </c>
      <c r="AL1224" s="2">
        <f t="shared" si="678"/>
        <v>201903</v>
      </c>
      <c r="AM1224" s="2" t="b">
        <f t="shared" si="651"/>
        <v>1</v>
      </c>
      <c r="AN1224" s="4" t="e">
        <f t="shared" si="663"/>
        <v>#N/A</v>
      </c>
      <c r="AO1224" s="4" t="e">
        <f t="shared" si="664"/>
        <v>#N/A</v>
      </c>
      <c r="AP1224" s="2" t="str">
        <f>IF(AD1224,
  IF(ISBLANK(H1224),
    AP1223,
    IF(LEN(H1224)=1,
      IF(OR(UPPER(H1224)="A",UPPER(H1224)="I"),
        EINSTELLUNGEN!$D$21,
        IF(OR(UPPER(H1224)="B",UPPER(H1224)="M"),
          EINSTELLUNGEN!$D$22,
          IF(OR(UPPER(H1224)="C",UPPER(H1224)="S"),
            EINSTELLUNGEN!$D$23,
            IF(UPPER(H1224)="D",
              EINSTELLUNGEN!$D$24,
              IF(UPPER(H1224)="E",
                EINSTELLUNGEN!$D$25,
                UPPER(H1224)))))),
      IF(ISNUMBER(H1224),
        EINSTELLUNGEN!$D$20&amp;H1224,
        UPPER(H1224)))),
  "")</f>
        <v/>
      </c>
      <c r="AQ1224" s="2" t="str">
        <f t="shared" si="665"/>
        <v/>
      </c>
      <c r="AR1224" s="2">
        <f t="shared" si="666"/>
        <v>0</v>
      </c>
      <c r="AS1224" s="145">
        <f t="shared" si="667"/>
        <v>0.33333333333333331</v>
      </c>
      <c r="AT1224" s="2">
        <f t="shared" si="668"/>
        <v>0</v>
      </c>
      <c r="AU1224" s="2">
        <f t="shared" si="669"/>
        <v>0</v>
      </c>
      <c r="AV1224" s="2">
        <f t="shared" si="670"/>
        <v>0</v>
      </c>
      <c r="AW1224" s="2">
        <f t="shared" si="671"/>
        <v>0</v>
      </c>
      <c r="AX1224" s="2">
        <f t="shared" si="652"/>
        <v>0</v>
      </c>
      <c r="AY1224" s="2">
        <f t="shared" si="672"/>
        <v>0</v>
      </c>
      <c r="AZ1224" s="145" t="e">
        <f t="shared" si="673"/>
        <v>#N/A</v>
      </c>
      <c r="BA1224" s="145" t="e">
        <f t="shared" si="674"/>
        <v>#N/A</v>
      </c>
      <c r="BB1224" s="145">
        <f t="shared" si="675"/>
        <v>2.083333333333337E-2</v>
      </c>
      <c r="BC1224" s="2">
        <f>IF(AM1224,
  IF(AND(AL1224=$J$31,_xlfn.DAYS(AH1224,DATE(AI1224,1,1))&lt;7),
    MAX(0,EINSTELLUNGEN!$D$12+1-WEEKDAY(DATE(EINSTELLUNGEN!$D$9,EINSTELLUNGEN!$D$10,1),2)),
    IF(AL1224=$J$33,
      MIN(EINSTELLUNGEN!$D$12,WEEKDAY(DATE(EINSTELLUNGEN!$D$9,12,31),2)),
      EINSTELLUNGEN!$D$12
  )) - SUMIF(AL$50:AL$2500,"="&amp;AL1224,AX$50:AX$2500),
  0)</f>
        <v>3</v>
      </c>
      <c r="BD1224" s="2">
        <f t="shared" si="676"/>
        <v>0.33333333333333331</v>
      </c>
      <c r="BE1224" s="2">
        <f t="shared" si="677"/>
        <v>0</v>
      </c>
    </row>
    <row r="1225" spans="1:57" ht="10.5" customHeight="1">
      <c r="A1225" s="1" t="str">
        <f t="shared" ca="1" si="653"/>
        <v/>
      </c>
      <c r="B1225" s="1" t="str">
        <f t="shared" ca="1" si="654"/>
        <v/>
      </c>
      <c r="C1225" s="1" t="str">
        <f t="shared" ca="1" si="655"/>
        <v/>
      </c>
      <c r="D1225" s="1" t="str">
        <f t="shared" ca="1" si="656"/>
        <v/>
      </c>
      <c r="F1225" s="10"/>
      <c r="G1225" s="136" t="str">
        <f t="shared" si="657"/>
        <v/>
      </c>
      <c r="H1225" s="27"/>
      <c r="I1225" s="28"/>
      <c r="J1225" s="28"/>
      <c r="K1225" s="29"/>
      <c r="L1225" s="136"/>
      <c r="M1225" s="136"/>
      <c r="N1225" s="136"/>
      <c r="O1225" s="26" t="str">
        <f t="shared" si="658"/>
        <v/>
      </c>
      <c r="P1225" s="218" t="str">
        <f t="shared" si="659"/>
        <v/>
      </c>
      <c r="Q1225" s="26" t="str">
        <f t="shared" si="660"/>
        <v/>
      </c>
      <c r="R1225" s="22"/>
      <c r="S1225" s="99"/>
      <c r="T1225" s="10"/>
      <c r="U1225" s="229" t="str">
        <f t="shared" si="661"/>
        <v/>
      </c>
      <c r="V1225" s="230"/>
      <c r="W1225" s="230"/>
      <c r="X1225" s="230"/>
      <c r="Y1225" s="230"/>
      <c r="Z1225" s="22" t="str">
        <f>""</f>
        <v/>
      </c>
      <c r="AB1225" s="23" t="str">
        <f t="shared" si="662"/>
        <v/>
      </c>
      <c r="AC1225" s="2" t="b">
        <f>COUNT(Q1225:Q$2500)&gt;0</f>
        <v>0</v>
      </c>
      <c r="AD1225" s="2" t="b">
        <f t="shared" si="645"/>
        <v>0</v>
      </c>
      <c r="AE1225" s="2" t="b">
        <f t="shared" si="646"/>
        <v>0</v>
      </c>
      <c r="AF1225" s="2" t="b">
        <f t="shared" si="647"/>
        <v>0</v>
      </c>
      <c r="AG1225" s="2" t="b">
        <f>OR(
  AND(AC1225,NOT(AC1226)),
  AND(AF1225,WEEKDAY(AH1224,2)=EINSTELLUNGEN!$D$12),
  AND(AF1225,AH1225=$J$35)
)</f>
        <v>0</v>
      </c>
      <c r="AH1225" s="2">
        <f>IF(AE1225,AH1224+IF(WEEKDAY(AH1224+1,2)&lt;=EINSTELLUNGEN!$D$12,1,$J$36),AH1224)</f>
        <v>42020</v>
      </c>
      <c r="AI1225" s="2">
        <f t="shared" si="648"/>
        <v>2019</v>
      </c>
      <c r="AJ1225" s="2">
        <f t="shared" si="649"/>
        <v>201901</v>
      </c>
      <c r="AK1225" s="2">
        <f t="shared" si="650"/>
        <v>201901</v>
      </c>
      <c r="AL1225" s="2">
        <f t="shared" si="678"/>
        <v>201903</v>
      </c>
      <c r="AM1225" s="2" t="b">
        <f t="shared" si="651"/>
        <v>1</v>
      </c>
      <c r="AN1225" s="4" t="e">
        <f t="shared" si="663"/>
        <v>#N/A</v>
      </c>
      <c r="AO1225" s="4" t="e">
        <f t="shared" si="664"/>
        <v>#N/A</v>
      </c>
      <c r="AP1225" s="2" t="str">
        <f>IF(AD1225,
  IF(ISBLANK(H1225),
    AP1224,
    IF(LEN(H1225)=1,
      IF(OR(UPPER(H1225)="A",UPPER(H1225)="I"),
        EINSTELLUNGEN!$D$21,
        IF(OR(UPPER(H1225)="B",UPPER(H1225)="M"),
          EINSTELLUNGEN!$D$22,
          IF(OR(UPPER(H1225)="C",UPPER(H1225)="S"),
            EINSTELLUNGEN!$D$23,
            IF(UPPER(H1225)="D",
              EINSTELLUNGEN!$D$24,
              IF(UPPER(H1225)="E",
                EINSTELLUNGEN!$D$25,
                UPPER(H1225)))))),
      IF(ISNUMBER(H1225),
        EINSTELLUNGEN!$D$20&amp;H1225,
        UPPER(H1225)))),
  "")</f>
        <v/>
      </c>
      <c r="AQ1225" s="2" t="str">
        <f t="shared" si="665"/>
        <v/>
      </c>
      <c r="AR1225" s="2">
        <f t="shared" si="666"/>
        <v>0</v>
      </c>
      <c r="AS1225" s="145">
        <f t="shared" si="667"/>
        <v>0.33333333333333331</v>
      </c>
      <c r="AT1225" s="2">
        <f t="shared" si="668"/>
        <v>0</v>
      </c>
      <c r="AU1225" s="2">
        <f t="shared" si="669"/>
        <v>0</v>
      </c>
      <c r="AV1225" s="2">
        <f t="shared" si="670"/>
        <v>0</v>
      </c>
      <c r="AW1225" s="2">
        <f t="shared" si="671"/>
        <v>0</v>
      </c>
      <c r="AX1225" s="2">
        <f t="shared" si="652"/>
        <v>0</v>
      </c>
      <c r="AY1225" s="2">
        <f t="shared" si="672"/>
        <v>0</v>
      </c>
      <c r="AZ1225" s="145" t="e">
        <f t="shared" si="673"/>
        <v>#N/A</v>
      </c>
      <c r="BA1225" s="145" t="e">
        <f t="shared" si="674"/>
        <v>#N/A</v>
      </c>
      <c r="BB1225" s="145">
        <f t="shared" si="675"/>
        <v>2.083333333333337E-2</v>
      </c>
      <c r="BC1225" s="2">
        <f>IF(AM1225,
  IF(AND(AL1225=$J$31,_xlfn.DAYS(AH1225,DATE(AI1225,1,1))&lt;7),
    MAX(0,EINSTELLUNGEN!$D$12+1-WEEKDAY(DATE(EINSTELLUNGEN!$D$9,EINSTELLUNGEN!$D$10,1),2)),
    IF(AL1225=$J$33,
      MIN(EINSTELLUNGEN!$D$12,WEEKDAY(DATE(EINSTELLUNGEN!$D$9,12,31),2)),
      EINSTELLUNGEN!$D$12
  )) - SUMIF(AL$50:AL$2500,"="&amp;AL1225,AX$50:AX$2500),
  0)</f>
        <v>3</v>
      </c>
      <c r="BD1225" s="2">
        <f t="shared" si="676"/>
        <v>0.33333333333333331</v>
      </c>
      <c r="BE1225" s="2">
        <f t="shared" si="677"/>
        <v>0</v>
      </c>
    </row>
    <row r="1226" spans="1:57" ht="10.5" customHeight="1">
      <c r="A1226" s="1" t="str">
        <f t="shared" ca="1" si="653"/>
        <v/>
      </c>
      <c r="B1226" s="1" t="str">
        <f t="shared" ca="1" si="654"/>
        <v/>
      </c>
      <c r="C1226" s="1" t="str">
        <f t="shared" ca="1" si="655"/>
        <v/>
      </c>
      <c r="D1226" s="1" t="str">
        <f t="shared" ca="1" si="656"/>
        <v/>
      </c>
      <c r="F1226" s="10"/>
      <c r="G1226" s="136" t="str">
        <f t="shared" si="657"/>
        <v/>
      </c>
      <c r="H1226" s="27"/>
      <c r="I1226" s="28"/>
      <c r="J1226" s="28"/>
      <c r="K1226" s="29"/>
      <c r="L1226" s="136"/>
      <c r="M1226" s="136"/>
      <c r="N1226" s="136"/>
      <c r="O1226" s="26" t="str">
        <f t="shared" si="658"/>
        <v/>
      </c>
      <c r="P1226" s="218" t="str">
        <f t="shared" si="659"/>
        <v/>
      </c>
      <c r="Q1226" s="26" t="str">
        <f t="shared" si="660"/>
        <v/>
      </c>
      <c r="R1226" s="22"/>
      <c r="S1226" s="99"/>
      <c r="T1226" s="10"/>
      <c r="U1226" s="229" t="str">
        <f t="shared" si="661"/>
        <v/>
      </c>
      <c r="V1226" s="230"/>
      <c r="W1226" s="230"/>
      <c r="X1226" s="230"/>
      <c r="Y1226" s="230"/>
      <c r="Z1226" s="22" t="str">
        <f>""</f>
        <v/>
      </c>
      <c r="AB1226" s="23" t="str">
        <f t="shared" si="662"/>
        <v/>
      </c>
      <c r="AC1226" s="2" t="b">
        <f>COUNT(Q1226:Q$2500)&gt;0</f>
        <v>0</v>
      </c>
      <c r="AD1226" s="2" t="b">
        <f t="shared" si="645"/>
        <v>0</v>
      </c>
      <c r="AE1226" s="2" t="b">
        <f t="shared" si="646"/>
        <v>0</v>
      </c>
      <c r="AF1226" s="2" t="b">
        <f t="shared" si="647"/>
        <v>0</v>
      </c>
      <c r="AG1226" s="2" t="b">
        <f>OR(
  AND(AC1226,NOT(AC1227)),
  AND(AF1226,WEEKDAY(AH1225,2)=EINSTELLUNGEN!$D$12),
  AND(AF1226,AH1226=$J$35)
)</f>
        <v>0</v>
      </c>
      <c r="AH1226" s="2">
        <f>IF(AE1226,AH1225+IF(WEEKDAY(AH1225+1,2)&lt;=EINSTELLUNGEN!$D$12,1,$J$36),AH1225)</f>
        <v>42020</v>
      </c>
      <c r="AI1226" s="2">
        <f t="shared" si="648"/>
        <v>2019</v>
      </c>
      <c r="AJ1226" s="2">
        <f t="shared" si="649"/>
        <v>201901</v>
      </c>
      <c r="AK1226" s="2">
        <f t="shared" si="650"/>
        <v>201901</v>
      </c>
      <c r="AL1226" s="2">
        <f t="shared" si="678"/>
        <v>201903</v>
      </c>
      <c r="AM1226" s="2" t="b">
        <f t="shared" si="651"/>
        <v>1</v>
      </c>
      <c r="AN1226" s="4" t="e">
        <f t="shared" si="663"/>
        <v>#N/A</v>
      </c>
      <c r="AO1226" s="4" t="e">
        <f t="shared" si="664"/>
        <v>#N/A</v>
      </c>
      <c r="AP1226" s="2" t="str">
        <f>IF(AD1226,
  IF(ISBLANK(H1226),
    AP1225,
    IF(LEN(H1226)=1,
      IF(OR(UPPER(H1226)="A",UPPER(H1226)="I"),
        EINSTELLUNGEN!$D$21,
        IF(OR(UPPER(H1226)="B",UPPER(H1226)="M"),
          EINSTELLUNGEN!$D$22,
          IF(OR(UPPER(H1226)="C",UPPER(H1226)="S"),
            EINSTELLUNGEN!$D$23,
            IF(UPPER(H1226)="D",
              EINSTELLUNGEN!$D$24,
              IF(UPPER(H1226)="E",
                EINSTELLUNGEN!$D$25,
                UPPER(H1226)))))),
      IF(ISNUMBER(H1226),
        EINSTELLUNGEN!$D$20&amp;H1226,
        UPPER(H1226)))),
  "")</f>
        <v/>
      </c>
      <c r="AQ1226" s="2" t="str">
        <f t="shared" si="665"/>
        <v/>
      </c>
      <c r="AR1226" s="2">
        <f t="shared" si="666"/>
        <v>0</v>
      </c>
      <c r="AS1226" s="145">
        <f t="shared" si="667"/>
        <v>0.33333333333333331</v>
      </c>
      <c r="AT1226" s="2">
        <f t="shared" si="668"/>
        <v>0</v>
      </c>
      <c r="AU1226" s="2">
        <f t="shared" si="669"/>
        <v>0</v>
      </c>
      <c r="AV1226" s="2">
        <f t="shared" si="670"/>
        <v>0</v>
      </c>
      <c r="AW1226" s="2">
        <f t="shared" si="671"/>
        <v>0</v>
      </c>
      <c r="AX1226" s="2">
        <f t="shared" si="652"/>
        <v>0</v>
      </c>
      <c r="AY1226" s="2">
        <f t="shared" si="672"/>
        <v>0</v>
      </c>
      <c r="AZ1226" s="145" t="e">
        <f t="shared" si="673"/>
        <v>#N/A</v>
      </c>
      <c r="BA1226" s="145" t="e">
        <f t="shared" si="674"/>
        <v>#N/A</v>
      </c>
      <c r="BB1226" s="145">
        <f t="shared" si="675"/>
        <v>2.083333333333337E-2</v>
      </c>
      <c r="BC1226" s="2">
        <f>IF(AM1226,
  IF(AND(AL1226=$J$31,_xlfn.DAYS(AH1226,DATE(AI1226,1,1))&lt;7),
    MAX(0,EINSTELLUNGEN!$D$12+1-WEEKDAY(DATE(EINSTELLUNGEN!$D$9,EINSTELLUNGEN!$D$10,1),2)),
    IF(AL1226=$J$33,
      MIN(EINSTELLUNGEN!$D$12,WEEKDAY(DATE(EINSTELLUNGEN!$D$9,12,31),2)),
      EINSTELLUNGEN!$D$12
  )) - SUMIF(AL$50:AL$2500,"="&amp;AL1226,AX$50:AX$2500),
  0)</f>
        <v>3</v>
      </c>
      <c r="BD1226" s="2">
        <f t="shared" si="676"/>
        <v>0.33333333333333331</v>
      </c>
      <c r="BE1226" s="2">
        <f t="shared" si="677"/>
        <v>0</v>
      </c>
    </row>
    <row r="1227" spans="1:57" ht="10.5" customHeight="1">
      <c r="A1227" s="1" t="str">
        <f t="shared" ca="1" si="653"/>
        <v/>
      </c>
      <c r="B1227" s="1" t="str">
        <f t="shared" ca="1" si="654"/>
        <v/>
      </c>
      <c r="C1227" s="1" t="str">
        <f t="shared" ca="1" si="655"/>
        <v/>
      </c>
      <c r="D1227" s="1" t="str">
        <f t="shared" ca="1" si="656"/>
        <v/>
      </c>
      <c r="F1227" s="10"/>
      <c r="G1227" s="136" t="str">
        <f t="shared" si="657"/>
        <v/>
      </c>
      <c r="H1227" s="27"/>
      <c r="I1227" s="28"/>
      <c r="J1227" s="28"/>
      <c r="K1227" s="29"/>
      <c r="L1227" s="136"/>
      <c r="M1227" s="136"/>
      <c r="N1227" s="136"/>
      <c r="O1227" s="26" t="str">
        <f t="shared" si="658"/>
        <v/>
      </c>
      <c r="P1227" s="218" t="str">
        <f t="shared" si="659"/>
        <v/>
      </c>
      <c r="Q1227" s="26" t="str">
        <f t="shared" si="660"/>
        <v/>
      </c>
      <c r="R1227" s="22"/>
      <c r="S1227" s="99"/>
      <c r="T1227" s="10"/>
      <c r="U1227" s="229" t="str">
        <f t="shared" si="661"/>
        <v/>
      </c>
      <c r="V1227" s="230"/>
      <c r="W1227" s="230"/>
      <c r="X1227" s="230"/>
      <c r="Y1227" s="230"/>
      <c r="Z1227" s="22" t="str">
        <f>""</f>
        <v/>
      </c>
      <c r="AB1227" s="23" t="str">
        <f t="shared" si="662"/>
        <v/>
      </c>
      <c r="AC1227" s="2" t="b">
        <f>COUNT(Q1227:Q$2500)&gt;0</f>
        <v>0</v>
      </c>
      <c r="AD1227" s="2" t="b">
        <f t="shared" si="645"/>
        <v>0</v>
      </c>
      <c r="AE1227" s="2" t="b">
        <f t="shared" si="646"/>
        <v>0</v>
      </c>
      <c r="AF1227" s="2" t="b">
        <f t="shared" si="647"/>
        <v>0</v>
      </c>
      <c r="AG1227" s="2" t="b">
        <f>OR(
  AND(AC1227,NOT(AC1228)),
  AND(AF1227,WEEKDAY(AH1226,2)=EINSTELLUNGEN!$D$12),
  AND(AF1227,AH1227=$J$35)
)</f>
        <v>0</v>
      </c>
      <c r="AH1227" s="2">
        <f>IF(AE1227,AH1226+IF(WEEKDAY(AH1226+1,2)&lt;=EINSTELLUNGEN!$D$12,1,$J$36),AH1226)</f>
        <v>42020</v>
      </c>
      <c r="AI1227" s="2">
        <f t="shared" si="648"/>
        <v>2019</v>
      </c>
      <c r="AJ1227" s="2">
        <f t="shared" si="649"/>
        <v>201901</v>
      </c>
      <c r="AK1227" s="2">
        <f t="shared" si="650"/>
        <v>201901</v>
      </c>
      <c r="AL1227" s="2">
        <f t="shared" si="678"/>
        <v>201903</v>
      </c>
      <c r="AM1227" s="2" t="b">
        <f t="shared" si="651"/>
        <v>1</v>
      </c>
      <c r="AN1227" s="4" t="e">
        <f t="shared" si="663"/>
        <v>#N/A</v>
      </c>
      <c r="AO1227" s="4" t="e">
        <f t="shared" si="664"/>
        <v>#N/A</v>
      </c>
      <c r="AP1227" s="2" t="str">
        <f>IF(AD1227,
  IF(ISBLANK(H1227),
    AP1226,
    IF(LEN(H1227)=1,
      IF(OR(UPPER(H1227)="A",UPPER(H1227)="I"),
        EINSTELLUNGEN!$D$21,
        IF(OR(UPPER(H1227)="B",UPPER(H1227)="M"),
          EINSTELLUNGEN!$D$22,
          IF(OR(UPPER(H1227)="C",UPPER(H1227)="S"),
            EINSTELLUNGEN!$D$23,
            IF(UPPER(H1227)="D",
              EINSTELLUNGEN!$D$24,
              IF(UPPER(H1227)="E",
                EINSTELLUNGEN!$D$25,
                UPPER(H1227)))))),
      IF(ISNUMBER(H1227),
        EINSTELLUNGEN!$D$20&amp;H1227,
        UPPER(H1227)))),
  "")</f>
        <v/>
      </c>
      <c r="AQ1227" s="2" t="str">
        <f t="shared" si="665"/>
        <v/>
      </c>
      <c r="AR1227" s="2">
        <f t="shared" si="666"/>
        <v>0</v>
      </c>
      <c r="AS1227" s="145">
        <f t="shared" si="667"/>
        <v>0.33333333333333331</v>
      </c>
      <c r="AT1227" s="2">
        <f t="shared" si="668"/>
        <v>0</v>
      </c>
      <c r="AU1227" s="2">
        <f t="shared" si="669"/>
        <v>0</v>
      </c>
      <c r="AV1227" s="2">
        <f t="shared" si="670"/>
        <v>0</v>
      </c>
      <c r="AW1227" s="2">
        <f t="shared" si="671"/>
        <v>0</v>
      </c>
      <c r="AX1227" s="2">
        <f t="shared" si="652"/>
        <v>0</v>
      </c>
      <c r="AY1227" s="2">
        <f t="shared" si="672"/>
        <v>0</v>
      </c>
      <c r="AZ1227" s="145" t="e">
        <f t="shared" si="673"/>
        <v>#N/A</v>
      </c>
      <c r="BA1227" s="145" t="e">
        <f t="shared" si="674"/>
        <v>#N/A</v>
      </c>
      <c r="BB1227" s="145">
        <f t="shared" si="675"/>
        <v>2.083333333333337E-2</v>
      </c>
      <c r="BC1227" s="2">
        <f>IF(AM1227,
  IF(AND(AL1227=$J$31,_xlfn.DAYS(AH1227,DATE(AI1227,1,1))&lt;7),
    MAX(0,EINSTELLUNGEN!$D$12+1-WEEKDAY(DATE(EINSTELLUNGEN!$D$9,EINSTELLUNGEN!$D$10,1),2)),
    IF(AL1227=$J$33,
      MIN(EINSTELLUNGEN!$D$12,WEEKDAY(DATE(EINSTELLUNGEN!$D$9,12,31),2)),
      EINSTELLUNGEN!$D$12
  )) - SUMIF(AL$50:AL$2500,"="&amp;AL1227,AX$50:AX$2500),
  0)</f>
        <v>3</v>
      </c>
      <c r="BD1227" s="2">
        <f t="shared" si="676"/>
        <v>0.33333333333333331</v>
      </c>
      <c r="BE1227" s="2">
        <f t="shared" si="677"/>
        <v>0</v>
      </c>
    </row>
    <row r="1228" spans="1:57" ht="10.5" customHeight="1">
      <c r="A1228" s="1" t="str">
        <f t="shared" ca="1" si="653"/>
        <v/>
      </c>
      <c r="B1228" s="1" t="str">
        <f t="shared" ca="1" si="654"/>
        <v/>
      </c>
      <c r="C1228" s="1" t="str">
        <f t="shared" ca="1" si="655"/>
        <v/>
      </c>
      <c r="D1228" s="1" t="str">
        <f t="shared" ca="1" si="656"/>
        <v/>
      </c>
      <c r="F1228" s="10"/>
      <c r="G1228" s="136" t="str">
        <f t="shared" si="657"/>
        <v/>
      </c>
      <c r="H1228" s="27"/>
      <c r="I1228" s="28"/>
      <c r="J1228" s="28"/>
      <c r="K1228" s="29"/>
      <c r="L1228" s="136"/>
      <c r="M1228" s="136"/>
      <c r="N1228" s="136"/>
      <c r="O1228" s="26" t="str">
        <f t="shared" si="658"/>
        <v/>
      </c>
      <c r="P1228" s="218" t="str">
        <f t="shared" si="659"/>
        <v/>
      </c>
      <c r="Q1228" s="26" t="str">
        <f t="shared" si="660"/>
        <v/>
      </c>
      <c r="R1228" s="22"/>
      <c r="S1228" s="99"/>
      <c r="T1228" s="10"/>
      <c r="U1228" s="229" t="str">
        <f t="shared" si="661"/>
        <v/>
      </c>
      <c r="V1228" s="230"/>
      <c r="W1228" s="230"/>
      <c r="X1228" s="230"/>
      <c r="Y1228" s="230"/>
      <c r="Z1228" s="22" t="str">
        <f>""</f>
        <v/>
      </c>
      <c r="AB1228" s="23" t="str">
        <f t="shared" si="662"/>
        <v/>
      </c>
      <c r="AC1228" s="2" t="b">
        <f>COUNT(Q1228:Q$2500)&gt;0</f>
        <v>0</v>
      </c>
      <c r="AD1228" s="2" t="b">
        <f t="shared" si="645"/>
        <v>0</v>
      </c>
      <c r="AE1228" s="2" t="b">
        <f t="shared" si="646"/>
        <v>0</v>
      </c>
      <c r="AF1228" s="2" t="b">
        <f t="shared" si="647"/>
        <v>0</v>
      </c>
      <c r="AG1228" s="2" t="b">
        <f>OR(
  AND(AC1228,NOT(AC1229)),
  AND(AF1228,WEEKDAY(AH1227,2)=EINSTELLUNGEN!$D$12),
  AND(AF1228,AH1228=$J$35)
)</f>
        <v>0</v>
      </c>
      <c r="AH1228" s="2">
        <f>IF(AE1228,AH1227+IF(WEEKDAY(AH1227+1,2)&lt;=EINSTELLUNGEN!$D$12,1,$J$36),AH1227)</f>
        <v>42020</v>
      </c>
      <c r="AI1228" s="2">
        <f t="shared" si="648"/>
        <v>2019</v>
      </c>
      <c r="AJ1228" s="2">
        <f t="shared" si="649"/>
        <v>201901</v>
      </c>
      <c r="AK1228" s="2">
        <f t="shared" si="650"/>
        <v>201901</v>
      </c>
      <c r="AL1228" s="2">
        <f t="shared" si="678"/>
        <v>201903</v>
      </c>
      <c r="AM1228" s="2" t="b">
        <f t="shared" si="651"/>
        <v>1</v>
      </c>
      <c r="AN1228" s="4" t="e">
        <f t="shared" si="663"/>
        <v>#N/A</v>
      </c>
      <c r="AO1228" s="4" t="e">
        <f t="shared" si="664"/>
        <v>#N/A</v>
      </c>
      <c r="AP1228" s="2" t="str">
        <f>IF(AD1228,
  IF(ISBLANK(H1228),
    AP1227,
    IF(LEN(H1228)=1,
      IF(OR(UPPER(H1228)="A",UPPER(H1228)="I"),
        EINSTELLUNGEN!$D$21,
        IF(OR(UPPER(H1228)="B",UPPER(H1228)="M"),
          EINSTELLUNGEN!$D$22,
          IF(OR(UPPER(H1228)="C",UPPER(H1228)="S"),
            EINSTELLUNGEN!$D$23,
            IF(UPPER(H1228)="D",
              EINSTELLUNGEN!$D$24,
              IF(UPPER(H1228)="E",
                EINSTELLUNGEN!$D$25,
                UPPER(H1228)))))),
      IF(ISNUMBER(H1228),
        EINSTELLUNGEN!$D$20&amp;H1228,
        UPPER(H1228)))),
  "")</f>
        <v/>
      </c>
      <c r="AQ1228" s="2" t="str">
        <f t="shared" si="665"/>
        <v/>
      </c>
      <c r="AR1228" s="2">
        <f t="shared" si="666"/>
        <v>0</v>
      </c>
      <c r="AS1228" s="145">
        <f t="shared" si="667"/>
        <v>0.33333333333333331</v>
      </c>
      <c r="AT1228" s="2">
        <f t="shared" si="668"/>
        <v>0</v>
      </c>
      <c r="AU1228" s="2">
        <f t="shared" si="669"/>
        <v>0</v>
      </c>
      <c r="AV1228" s="2">
        <f t="shared" si="670"/>
        <v>0</v>
      </c>
      <c r="AW1228" s="2">
        <f t="shared" si="671"/>
        <v>0</v>
      </c>
      <c r="AX1228" s="2">
        <f t="shared" si="652"/>
        <v>0</v>
      </c>
      <c r="AY1228" s="2">
        <f t="shared" si="672"/>
        <v>0</v>
      </c>
      <c r="AZ1228" s="145" t="e">
        <f t="shared" si="673"/>
        <v>#N/A</v>
      </c>
      <c r="BA1228" s="145" t="e">
        <f t="shared" si="674"/>
        <v>#N/A</v>
      </c>
      <c r="BB1228" s="145">
        <f t="shared" si="675"/>
        <v>2.083333333333337E-2</v>
      </c>
      <c r="BC1228" s="2">
        <f>IF(AM1228,
  IF(AND(AL1228=$J$31,_xlfn.DAYS(AH1228,DATE(AI1228,1,1))&lt;7),
    MAX(0,EINSTELLUNGEN!$D$12+1-WEEKDAY(DATE(EINSTELLUNGEN!$D$9,EINSTELLUNGEN!$D$10,1),2)),
    IF(AL1228=$J$33,
      MIN(EINSTELLUNGEN!$D$12,WEEKDAY(DATE(EINSTELLUNGEN!$D$9,12,31),2)),
      EINSTELLUNGEN!$D$12
  )) - SUMIF(AL$50:AL$2500,"="&amp;AL1228,AX$50:AX$2500),
  0)</f>
        <v>3</v>
      </c>
      <c r="BD1228" s="2">
        <f t="shared" si="676"/>
        <v>0.33333333333333331</v>
      </c>
      <c r="BE1228" s="2">
        <f t="shared" si="677"/>
        <v>0</v>
      </c>
    </row>
    <row r="1229" spans="1:57" ht="10.5" customHeight="1">
      <c r="A1229" s="1" t="str">
        <f t="shared" ca="1" si="653"/>
        <v/>
      </c>
      <c r="B1229" s="1" t="str">
        <f t="shared" ca="1" si="654"/>
        <v/>
      </c>
      <c r="C1229" s="1" t="str">
        <f t="shared" ca="1" si="655"/>
        <v/>
      </c>
      <c r="D1229" s="1" t="str">
        <f t="shared" ca="1" si="656"/>
        <v/>
      </c>
      <c r="F1229" s="10"/>
      <c r="G1229" s="136" t="str">
        <f t="shared" si="657"/>
        <v/>
      </c>
      <c r="H1229" s="27"/>
      <c r="I1229" s="28"/>
      <c r="J1229" s="28"/>
      <c r="K1229" s="29"/>
      <c r="L1229" s="136"/>
      <c r="M1229" s="136"/>
      <c r="N1229" s="136"/>
      <c r="O1229" s="26" t="str">
        <f t="shared" si="658"/>
        <v/>
      </c>
      <c r="P1229" s="218" t="str">
        <f t="shared" si="659"/>
        <v/>
      </c>
      <c r="Q1229" s="26" t="str">
        <f t="shared" si="660"/>
        <v/>
      </c>
      <c r="R1229" s="22"/>
      <c r="S1229" s="99"/>
      <c r="T1229" s="10"/>
      <c r="U1229" s="229" t="str">
        <f t="shared" si="661"/>
        <v/>
      </c>
      <c r="V1229" s="230"/>
      <c r="W1229" s="230"/>
      <c r="X1229" s="230"/>
      <c r="Y1229" s="230"/>
      <c r="Z1229" s="22" t="str">
        <f>""</f>
        <v/>
      </c>
      <c r="AB1229" s="23" t="str">
        <f t="shared" si="662"/>
        <v/>
      </c>
      <c r="AC1229" s="2" t="b">
        <f>COUNT(Q1229:Q$2500)&gt;0</f>
        <v>0</v>
      </c>
      <c r="AD1229" s="2" t="b">
        <f t="shared" si="645"/>
        <v>0</v>
      </c>
      <c r="AE1229" s="2" t="b">
        <f t="shared" si="646"/>
        <v>0</v>
      </c>
      <c r="AF1229" s="2" t="b">
        <f t="shared" si="647"/>
        <v>0</v>
      </c>
      <c r="AG1229" s="2" t="b">
        <f>OR(
  AND(AC1229,NOT(AC1230)),
  AND(AF1229,WEEKDAY(AH1228,2)=EINSTELLUNGEN!$D$12),
  AND(AF1229,AH1229=$J$35)
)</f>
        <v>0</v>
      </c>
      <c r="AH1229" s="2">
        <f>IF(AE1229,AH1228+IF(WEEKDAY(AH1228+1,2)&lt;=EINSTELLUNGEN!$D$12,1,$J$36),AH1228)</f>
        <v>42020</v>
      </c>
      <c r="AI1229" s="2">
        <f t="shared" si="648"/>
        <v>2019</v>
      </c>
      <c r="AJ1229" s="2">
        <f t="shared" si="649"/>
        <v>201901</v>
      </c>
      <c r="AK1229" s="2">
        <f t="shared" si="650"/>
        <v>201901</v>
      </c>
      <c r="AL1229" s="2">
        <f t="shared" si="678"/>
        <v>201903</v>
      </c>
      <c r="AM1229" s="2" t="b">
        <f t="shared" si="651"/>
        <v>1</v>
      </c>
      <c r="AN1229" s="4" t="e">
        <f t="shared" si="663"/>
        <v>#N/A</v>
      </c>
      <c r="AO1229" s="4" t="e">
        <f t="shared" si="664"/>
        <v>#N/A</v>
      </c>
      <c r="AP1229" s="2" t="str">
        <f>IF(AD1229,
  IF(ISBLANK(H1229),
    AP1228,
    IF(LEN(H1229)=1,
      IF(OR(UPPER(H1229)="A",UPPER(H1229)="I"),
        EINSTELLUNGEN!$D$21,
        IF(OR(UPPER(H1229)="B",UPPER(H1229)="M"),
          EINSTELLUNGEN!$D$22,
          IF(OR(UPPER(H1229)="C",UPPER(H1229)="S"),
            EINSTELLUNGEN!$D$23,
            IF(UPPER(H1229)="D",
              EINSTELLUNGEN!$D$24,
              IF(UPPER(H1229)="E",
                EINSTELLUNGEN!$D$25,
                UPPER(H1229)))))),
      IF(ISNUMBER(H1229),
        EINSTELLUNGEN!$D$20&amp;H1229,
        UPPER(H1229)))),
  "")</f>
        <v/>
      </c>
      <c r="AQ1229" s="2" t="str">
        <f t="shared" si="665"/>
        <v/>
      </c>
      <c r="AR1229" s="2">
        <f t="shared" si="666"/>
        <v>0</v>
      </c>
      <c r="AS1229" s="145">
        <f t="shared" si="667"/>
        <v>0.33333333333333331</v>
      </c>
      <c r="AT1229" s="2">
        <f t="shared" si="668"/>
        <v>0</v>
      </c>
      <c r="AU1229" s="2">
        <f t="shared" si="669"/>
        <v>0</v>
      </c>
      <c r="AV1229" s="2">
        <f t="shared" si="670"/>
        <v>0</v>
      </c>
      <c r="AW1229" s="2">
        <f t="shared" si="671"/>
        <v>0</v>
      </c>
      <c r="AX1229" s="2">
        <f t="shared" si="652"/>
        <v>0</v>
      </c>
      <c r="AY1229" s="2">
        <f t="shared" si="672"/>
        <v>0</v>
      </c>
      <c r="AZ1229" s="145" t="e">
        <f t="shared" si="673"/>
        <v>#N/A</v>
      </c>
      <c r="BA1229" s="145" t="e">
        <f t="shared" si="674"/>
        <v>#N/A</v>
      </c>
      <c r="BB1229" s="145">
        <f t="shared" si="675"/>
        <v>2.083333333333337E-2</v>
      </c>
      <c r="BC1229" s="2">
        <f>IF(AM1229,
  IF(AND(AL1229=$J$31,_xlfn.DAYS(AH1229,DATE(AI1229,1,1))&lt;7),
    MAX(0,EINSTELLUNGEN!$D$12+1-WEEKDAY(DATE(EINSTELLUNGEN!$D$9,EINSTELLUNGEN!$D$10,1),2)),
    IF(AL1229=$J$33,
      MIN(EINSTELLUNGEN!$D$12,WEEKDAY(DATE(EINSTELLUNGEN!$D$9,12,31),2)),
      EINSTELLUNGEN!$D$12
  )) - SUMIF(AL$50:AL$2500,"="&amp;AL1229,AX$50:AX$2500),
  0)</f>
        <v>3</v>
      </c>
      <c r="BD1229" s="2">
        <f t="shared" si="676"/>
        <v>0.33333333333333331</v>
      </c>
      <c r="BE1229" s="2">
        <f t="shared" si="677"/>
        <v>0</v>
      </c>
    </row>
    <row r="1230" spans="1:57" ht="10.5" customHeight="1">
      <c r="A1230" s="1" t="str">
        <f t="shared" ca="1" si="653"/>
        <v/>
      </c>
      <c r="B1230" s="1" t="str">
        <f t="shared" ca="1" si="654"/>
        <v/>
      </c>
      <c r="C1230" s="1" t="str">
        <f t="shared" ca="1" si="655"/>
        <v/>
      </c>
      <c r="D1230" s="1" t="str">
        <f t="shared" ca="1" si="656"/>
        <v/>
      </c>
      <c r="F1230" s="10"/>
      <c r="G1230" s="136" t="str">
        <f t="shared" si="657"/>
        <v/>
      </c>
      <c r="H1230" s="27"/>
      <c r="I1230" s="28"/>
      <c r="J1230" s="28"/>
      <c r="K1230" s="29"/>
      <c r="L1230" s="136"/>
      <c r="M1230" s="136"/>
      <c r="N1230" s="136"/>
      <c r="O1230" s="26" t="str">
        <f t="shared" si="658"/>
        <v/>
      </c>
      <c r="P1230" s="218" t="str">
        <f t="shared" si="659"/>
        <v/>
      </c>
      <c r="Q1230" s="26" t="str">
        <f t="shared" si="660"/>
        <v/>
      </c>
      <c r="R1230" s="22"/>
      <c r="S1230" s="99"/>
      <c r="T1230" s="10"/>
      <c r="U1230" s="229" t="str">
        <f t="shared" si="661"/>
        <v/>
      </c>
      <c r="V1230" s="230"/>
      <c r="W1230" s="230"/>
      <c r="X1230" s="230"/>
      <c r="Y1230" s="230"/>
      <c r="Z1230" s="22" t="str">
        <f>""</f>
        <v/>
      </c>
      <c r="AB1230" s="23" t="str">
        <f t="shared" si="662"/>
        <v/>
      </c>
      <c r="AC1230" s="2" t="b">
        <f>COUNT(Q1230:Q$2500)&gt;0</f>
        <v>0</v>
      </c>
      <c r="AD1230" s="2" t="b">
        <f t="shared" si="645"/>
        <v>0</v>
      </c>
      <c r="AE1230" s="2" t="b">
        <f t="shared" si="646"/>
        <v>0</v>
      </c>
      <c r="AF1230" s="2" t="b">
        <f t="shared" si="647"/>
        <v>0</v>
      </c>
      <c r="AG1230" s="2" t="b">
        <f>OR(
  AND(AC1230,NOT(AC1231)),
  AND(AF1230,WEEKDAY(AH1229,2)=EINSTELLUNGEN!$D$12),
  AND(AF1230,AH1230=$J$35)
)</f>
        <v>0</v>
      </c>
      <c r="AH1230" s="2">
        <f>IF(AE1230,AH1229+IF(WEEKDAY(AH1229+1,2)&lt;=EINSTELLUNGEN!$D$12,1,$J$36),AH1229)</f>
        <v>42020</v>
      </c>
      <c r="AI1230" s="2">
        <f t="shared" si="648"/>
        <v>2019</v>
      </c>
      <c r="AJ1230" s="2">
        <f t="shared" si="649"/>
        <v>201901</v>
      </c>
      <c r="AK1230" s="2">
        <f t="shared" si="650"/>
        <v>201901</v>
      </c>
      <c r="AL1230" s="2">
        <f t="shared" si="678"/>
        <v>201903</v>
      </c>
      <c r="AM1230" s="2" t="b">
        <f t="shared" si="651"/>
        <v>1</v>
      </c>
      <c r="AN1230" s="4" t="e">
        <f t="shared" si="663"/>
        <v>#N/A</v>
      </c>
      <c r="AO1230" s="4" t="e">
        <f t="shared" si="664"/>
        <v>#N/A</v>
      </c>
      <c r="AP1230" s="2" t="str">
        <f>IF(AD1230,
  IF(ISBLANK(H1230),
    AP1229,
    IF(LEN(H1230)=1,
      IF(OR(UPPER(H1230)="A",UPPER(H1230)="I"),
        EINSTELLUNGEN!$D$21,
        IF(OR(UPPER(H1230)="B",UPPER(H1230)="M"),
          EINSTELLUNGEN!$D$22,
          IF(OR(UPPER(H1230)="C",UPPER(H1230)="S"),
            EINSTELLUNGEN!$D$23,
            IF(UPPER(H1230)="D",
              EINSTELLUNGEN!$D$24,
              IF(UPPER(H1230)="E",
                EINSTELLUNGEN!$D$25,
                UPPER(H1230)))))),
      IF(ISNUMBER(H1230),
        EINSTELLUNGEN!$D$20&amp;H1230,
        UPPER(H1230)))),
  "")</f>
        <v/>
      </c>
      <c r="AQ1230" s="2" t="str">
        <f t="shared" si="665"/>
        <v/>
      </c>
      <c r="AR1230" s="2">
        <f t="shared" si="666"/>
        <v>0</v>
      </c>
      <c r="AS1230" s="145">
        <f t="shared" si="667"/>
        <v>0.33333333333333331</v>
      </c>
      <c r="AT1230" s="2">
        <f t="shared" si="668"/>
        <v>0</v>
      </c>
      <c r="AU1230" s="2">
        <f t="shared" si="669"/>
        <v>0</v>
      </c>
      <c r="AV1230" s="2">
        <f t="shared" si="670"/>
        <v>0</v>
      </c>
      <c r="AW1230" s="2">
        <f t="shared" si="671"/>
        <v>0</v>
      </c>
      <c r="AX1230" s="2">
        <f t="shared" si="652"/>
        <v>0</v>
      </c>
      <c r="AY1230" s="2">
        <f t="shared" si="672"/>
        <v>0</v>
      </c>
      <c r="AZ1230" s="145" t="e">
        <f t="shared" si="673"/>
        <v>#N/A</v>
      </c>
      <c r="BA1230" s="145" t="e">
        <f t="shared" si="674"/>
        <v>#N/A</v>
      </c>
      <c r="BB1230" s="145">
        <f t="shared" si="675"/>
        <v>2.083333333333337E-2</v>
      </c>
      <c r="BC1230" s="2">
        <f>IF(AM1230,
  IF(AND(AL1230=$J$31,_xlfn.DAYS(AH1230,DATE(AI1230,1,1))&lt;7),
    MAX(0,EINSTELLUNGEN!$D$12+1-WEEKDAY(DATE(EINSTELLUNGEN!$D$9,EINSTELLUNGEN!$D$10,1),2)),
    IF(AL1230=$J$33,
      MIN(EINSTELLUNGEN!$D$12,WEEKDAY(DATE(EINSTELLUNGEN!$D$9,12,31),2)),
      EINSTELLUNGEN!$D$12
  )) - SUMIF(AL$50:AL$2500,"="&amp;AL1230,AX$50:AX$2500),
  0)</f>
        <v>3</v>
      </c>
      <c r="BD1230" s="2">
        <f t="shared" si="676"/>
        <v>0.33333333333333331</v>
      </c>
      <c r="BE1230" s="2">
        <f t="shared" si="677"/>
        <v>0</v>
      </c>
    </row>
    <row r="1231" spans="1:57" ht="10.5" customHeight="1">
      <c r="A1231" s="1" t="str">
        <f t="shared" ca="1" si="653"/>
        <v/>
      </c>
      <c r="B1231" s="1" t="str">
        <f t="shared" ca="1" si="654"/>
        <v/>
      </c>
      <c r="C1231" s="1" t="str">
        <f t="shared" ca="1" si="655"/>
        <v/>
      </c>
      <c r="D1231" s="1" t="str">
        <f t="shared" ca="1" si="656"/>
        <v/>
      </c>
      <c r="F1231" s="10"/>
      <c r="G1231" s="136" t="str">
        <f t="shared" si="657"/>
        <v/>
      </c>
      <c r="H1231" s="27"/>
      <c r="I1231" s="28"/>
      <c r="J1231" s="28"/>
      <c r="K1231" s="29"/>
      <c r="L1231" s="136"/>
      <c r="M1231" s="136"/>
      <c r="N1231" s="136"/>
      <c r="O1231" s="26" t="str">
        <f t="shared" si="658"/>
        <v/>
      </c>
      <c r="P1231" s="218" t="str">
        <f t="shared" si="659"/>
        <v/>
      </c>
      <c r="Q1231" s="26" t="str">
        <f t="shared" si="660"/>
        <v/>
      </c>
      <c r="R1231" s="22"/>
      <c r="S1231" s="99"/>
      <c r="T1231" s="10"/>
      <c r="U1231" s="229" t="str">
        <f t="shared" si="661"/>
        <v/>
      </c>
      <c r="V1231" s="230"/>
      <c r="W1231" s="230"/>
      <c r="X1231" s="230"/>
      <c r="Y1231" s="230"/>
      <c r="Z1231" s="22" t="str">
        <f>""</f>
        <v/>
      </c>
      <c r="AB1231" s="23" t="str">
        <f t="shared" si="662"/>
        <v/>
      </c>
      <c r="AC1231" s="2" t="b">
        <f>COUNT(Q1231:Q$2500)&gt;0</f>
        <v>0</v>
      </c>
      <c r="AD1231" s="2" t="b">
        <f t="shared" si="645"/>
        <v>0</v>
      </c>
      <c r="AE1231" s="2" t="b">
        <f t="shared" si="646"/>
        <v>0</v>
      </c>
      <c r="AF1231" s="2" t="b">
        <f t="shared" si="647"/>
        <v>0</v>
      </c>
      <c r="AG1231" s="2" t="b">
        <f>OR(
  AND(AC1231,NOT(AC1232)),
  AND(AF1231,WEEKDAY(AH1230,2)=EINSTELLUNGEN!$D$12),
  AND(AF1231,AH1231=$J$35)
)</f>
        <v>0</v>
      </c>
      <c r="AH1231" s="2">
        <f>IF(AE1231,AH1230+IF(WEEKDAY(AH1230+1,2)&lt;=EINSTELLUNGEN!$D$12,1,$J$36),AH1230)</f>
        <v>42020</v>
      </c>
      <c r="AI1231" s="2">
        <f t="shared" si="648"/>
        <v>2019</v>
      </c>
      <c r="AJ1231" s="2">
        <f t="shared" si="649"/>
        <v>201901</v>
      </c>
      <c r="AK1231" s="2">
        <f t="shared" si="650"/>
        <v>201901</v>
      </c>
      <c r="AL1231" s="2">
        <f t="shared" si="678"/>
        <v>201903</v>
      </c>
      <c r="AM1231" s="2" t="b">
        <f t="shared" si="651"/>
        <v>1</v>
      </c>
      <c r="AN1231" s="4" t="e">
        <f t="shared" si="663"/>
        <v>#N/A</v>
      </c>
      <c r="AO1231" s="4" t="e">
        <f t="shared" si="664"/>
        <v>#N/A</v>
      </c>
      <c r="AP1231" s="2" t="str">
        <f>IF(AD1231,
  IF(ISBLANK(H1231),
    AP1230,
    IF(LEN(H1231)=1,
      IF(OR(UPPER(H1231)="A",UPPER(H1231)="I"),
        EINSTELLUNGEN!$D$21,
        IF(OR(UPPER(H1231)="B",UPPER(H1231)="M"),
          EINSTELLUNGEN!$D$22,
          IF(OR(UPPER(H1231)="C",UPPER(H1231)="S"),
            EINSTELLUNGEN!$D$23,
            IF(UPPER(H1231)="D",
              EINSTELLUNGEN!$D$24,
              IF(UPPER(H1231)="E",
                EINSTELLUNGEN!$D$25,
                UPPER(H1231)))))),
      IF(ISNUMBER(H1231),
        EINSTELLUNGEN!$D$20&amp;H1231,
        UPPER(H1231)))),
  "")</f>
        <v/>
      </c>
      <c r="AQ1231" s="2" t="str">
        <f t="shared" si="665"/>
        <v/>
      </c>
      <c r="AR1231" s="2">
        <f t="shared" si="666"/>
        <v>0</v>
      </c>
      <c r="AS1231" s="145">
        <f t="shared" si="667"/>
        <v>0.33333333333333331</v>
      </c>
      <c r="AT1231" s="2">
        <f t="shared" si="668"/>
        <v>0</v>
      </c>
      <c r="AU1231" s="2">
        <f t="shared" si="669"/>
        <v>0</v>
      </c>
      <c r="AV1231" s="2">
        <f t="shared" si="670"/>
        <v>0</v>
      </c>
      <c r="AW1231" s="2">
        <f t="shared" si="671"/>
        <v>0</v>
      </c>
      <c r="AX1231" s="2">
        <f t="shared" si="652"/>
        <v>0</v>
      </c>
      <c r="AY1231" s="2">
        <f t="shared" si="672"/>
        <v>0</v>
      </c>
      <c r="AZ1231" s="145" t="e">
        <f t="shared" si="673"/>
        <v>#N/A</v>
      </c>
      <c r="BA1231" s="145" t="e">
        <f t="shared" si="674"/>
        <v>#N/A</v>
      </c>
      <c r="BB1231" s="145">
        <f t="shared" si="675"/>
        <v>2.083333333333337E-2</v>
      </c>
      <c r="BC1231" s="2">
        <f>IF(AM1231,
  IF(AND(AL1231=$J$31,_xlfn.DAYS(AH1231,DATE(AI1231,1,1))&lt;7),
    MAX(0,EINSTELLUNGEN!$D$12+1-WEEKDAY(DATE(EINSTELLUNGEN!$D$9,EINSTELLUNGEN!$D$10,1),2)),
    IF(AL1231=$J$33,
      MIN(EINSTELLUNGEN!$D$12,WEEKDAY(DATE(EINSTELLUNGEN!$D$9,12,31),2)),
      EINSTELLUNGEN!$D$12
  )) - SUMIF(AL$50:AL$2500,"="&amp;AL1231,AX$50:AX$2500),
  0)</f>
        <v>3</v>
      </c>
      <c r="BD1231" s="2">
        <f t="shared" si="676"/>
        <v>0.33333333333333331</v>
      </c>
      <c r="BE1231" s="2">
        <f t="shared" si="677"/>
        <v>0</v>
      </c>
    </row>
    <row r="1232" spans="1:57" ht="10.5" customHeight="1">
      <c r="A1232" s="1" t="str">
        <f t="shared" ca="1" si="653"/>
        <v/>
      </c>
      <c r="B1232" s="1" t="str">
        <f t="shared" ca="1" si="654"/>
        <v/>
      </c>
      <c r="C1232" s="1" t="str">
        <f t="shared" ca="1" si="655"/>
        <v/>
      </c>
      <c r="D1232" s="1" t="str">
        <f t="shared" ca="1" si="656"/>
        <v/>
      </c>
      <c r="F1232" s="10"/>
      <c r="G1232" s="136" t="str">
        <f t="shared" si="657"/>
        <v/>
      </c>
      <c r="H1232" s="27"/>
      <c r="I1232" s="28"/>
      <c r="J1232" s="28"/>
      <c r="K1232" s="29"/>
      <c r="L1232" s="136"/>
      <c r="M1232" s="136"/>
      <c r="N1232" s="136"/>
      <c r="O1232" s="26" t="str">
        <f t="shared" si="658"/>
        <v/>
      </c>
      <c r="P1232" s="218" t="str">
        <f t="shared" si="659"/>
        <v/>
      </c>
      <c r="Q1232" s="26" t="str">
        <f t="shared" si="660"/>
        <v/>
      </c>
      <c r="R1232" s="22"/>
      <c r="S1232" s="99"/>
      <c r="T1232" s="10"/>
      <c r="U1232" s="229" t="str">
        <f t="shared" si="661"/>
        <v/>
      </c>
      <c r="V1232" s="230"/>
      <c r="W1232" s="230"/>
      <c r="X1232" s="230"/>
      <c r="Y1232" s="230"/>
      <c r="Z1232" s="22" t="str">
        <f>""</f>
        <v/>
      </c>
      <c r="AB1232" s="23" t="str">
        <f t="shared" si="662"/>
        <v/>
      </c>
      <c r="AC1232" s="2" t="b">
        <f>COUNT(Q1232:Q$2500)&gt;0</f>
        <v>0</v>
      </c>
      <c r="AD1232" s="2" t="b">
        <f t="shared" si="645"/>
        <v>0</v>
      </c>
      <c r="AE1232" s="2" t="b">
        <f t="shared" si="646"/>
        <v>0</v>
      </c>
      <c r="AF1232" s="2" t="b">
        <f t="shared" si="647"/>
        <v>0</v>
      </c>
      <c r="AG1232" s="2" t="b">
        <f>OR(
  AND(AC1232,NOT(AC1233)),
  AND(AF1232,WEEKDAY(AH1231,2)=EINSTELLUNGEN!$D$12),
  AND(AF1232,AH1232=$J$35)
)</f>
        <v>0</v>
      </c>
      <c r="AH1232" s="2">
        <f>IF(AE1232,AH1231+IF(WEEKDAY(AH1231+1,2)&lt;=EINSTELLUNGEN!$D$12,1,$J$36),AH1231)</f>
        <v>42020</v>
      </c>
      <c r="AI1232" s="2">
        <f t="shared" si="648"/>
        <v>2019</v>
      </c>
      <c r="AJ1232" s="2">
        <f t="shared" si="649"/>
        <v>201901</v>
      </c>
      <c r="AK1232" s="2">
        <f t="shared" si="650"/>
        <v>201901</v>
      </c>
      <c r="AL1232" s="2">
        <f t="shared" si="678"/>
        <v>201903</v>
      </c>
      <c r="AM1232" s="2" t="b">
        <f t="shared" si="651"/>
        <v>1</v>
      </c>
      <c r="AN1232" s="4" t="e">
        <f t="shared" si="663"/>
        <v>#N/A</v>
      </c>
      <c r="AO1232" s="4" t="e">
        <f t="shared" si="664"/>
        <v>#N/A</v>
      </c>
      <c r="AP1232" s="2" t="str">
        <f>IF(AD1232,
  IF(ISBLANK(H1232),
    AP1231,
    IF(LEN(H1232)=1,
      IF(OR(UPPER(H1232)="A",UPPER(H1232)="I"),
        EINSTELLUNGEN!$D$21,
        IF(OR(UPPER(H1232)="B",UPPER(H1232)="M"),
          EINSTELLUNGEN!$D$22,
          IF(OR(UPPER(H1232)="C",UPPER(H1232)="S"),
            EINSTELLUNGEN!$D$23,
            IF(UPPER(H1232)="D",
              EINSTELLUNGEN!$D$24,
              IF(UPPER(H1232)="E",
                EINSTELLUNGEN!$D$25,
                UPPER(H1232)))))),
      IF(ISNUMBER(H1232),
        EINSTELLUNGEN!$D$20&amp;H1232,
        UPPER(H1232)))),
  "")</f>
        <v/>
      </c>
      <c r="AQ1232" s="2" t="str">
        <f t="shared" si="665"/>
        <v/>
      </c>
      <c r="AR1232" s="2">
        <f t="shared" si="666"/>
        <v>0</v>
      </c>
      <c r="AS1232" s="145">
        <f t="shared" si="667"/>
        <v>0.33333333333333331</v>
      </c>
      <c r="AT1232" s="2">
        <f t="shared" si="668"/>
        <v>0</v>
      </c>
      <c r="AU1232" s="2">
        <f t="shared" si="669"/>
        <v>0</v>
      </c>
      <c r="AV1232" s="2">
        <f t="shared" si="670"/>
        <v>0</v>
      </c>
      <c r="AW1232" s="2">
        <f t="shared" si="671"/>
        <v>0</v>
      </c>
      <c r="AX1232" s="2">
        <f t="shared" si="652"/>
        <v>0</v>
      </c>
      <c r="AY1232" s="2">
        <f t="shared" si="672"/>
        <v>0</v>
      </c>
      <c r="AZ1232" s="145" t="e">
        <f t="shared" si="673"/>
        <v>#N/A</v>
      </c>
      <c r="BA1232" s="145" t="e">
        <f t="shared" si="674"/>
        <v>#N/A</v>
      </c>
      <c r="BB1232" s="145">
        <f t="shared" si="675"/>
        <v>2.083333333333337E-2</v>
      </c>
      <c r="BC1232" s="2">
        <f>IF(AM1232,
  IF(AND(AL1232=$J$31,_xlfn.DAYS(AH1232,DATE(AI1232,1,1))&lt;7),
    MAX(0,EINSTELLUNGEN!$D$12+1-WEEKDAY(DATE(EINSTELLUNGEN!$D$9,EINSTELLUNGEN!$D$10,1),2)),
    IF(AL1232=$J$33,
      MIN(EINSTELLUNGEN!$D$12,WEEKDAY(DATE(EINSTELLUNGEN!$D$9,12,31),2)),
      EINSTELLUNGEN!$D$12
  )) - SUMIF(AL$50:AL$2500,"="&amp;AL1232,AX$50:AX$2500),
  0)</f>
        <v>3</v>
      </c>
      <c r="BD1232" s="2">
        <f t="shared" si="676"/>
        <v>0.33333333333333331</v>
      </c>
      <c r="BE1232" s="2">
        <f t="shared" si="677"/>
        <v>0</v>
      </c>
    </row>
    <row r="1233" spans="1:57" ht="10.5" customHeight="1">
      <c r="A1233" s="1" t="str">
        <f t="shared" ca="1" si="653"/>
        <v/>
      </c>
      <c r="B1233" s="1" t="str">
        <f t="shared" ca="1" si="654"/>
        <v/>
      </c>
      <c r="C1233" s="1" t="str">
        <f t="shared" ca="1" si="655"/>
        <v/>
      </c>
      <c r="D1233" s="1" t="str">
        <f t="shared" ca="1" si="656"/>
        <v/>
      </c>
      <c r="F1233" s="10"/>
      <c r="G1233" s="136" t="str">
        <f t="shared" si="657"/>
        <v/>
      </c>
      <c r="H1233" s="27"/>
      <c r="I1233" s="28"/>
      <c r="J1233" s="28"/>
      <c r="K1233" s="29"/>
      <c r="L1233" s="136"/>
      <c r="M1233" s="136"/>
      <c r="N1233" s="136"/>
      <c r="O1233" s="26" t="str">
        <f t="shared" si="658"/>
        <v/>
      </c>
      <c r="P1233" s="218" t="str">
        <f t="shared" si="659"/>
        <v/>
      </c>
      <c r="Q1233" s="26" t="str">
        <f t="shared" si="660"/>
        <v/>
      </c>
      <c r="R1233" s="22"/>
      <c r="S1233" s="99"/>
      <c r="T1233" s="10"/>
      <c r="U1233" s="229" t="str">
        <f t="shared" si="661"/>
        <v/>
      </c>
      <c r="V1233" s="230"/>
      <c r="W1233" s="230"/>
      <c r="X1233" s="230"/>
      <c r="Y1233" s="230"/>
      <c r="Z1233" s="22" t="str">
        <f>""</f>
        <v/>
      </c>
      <c r="AB1233" s="23" t="str">
        <f t="shared" si="662"/>
        <v/>
      </c>
      <c r="AC1233" s="2" t="b">
        <f>COUNT(Q1233:Q$2500)&gt;0</f>
        <v>0</v>
      </c>
      <c r="AD1233" s="2" t="b">
        <f t="shared" si="645"/>
        <v>0</v>
      </c>
      <c r="AE1233" s="2" t="b">
        <f t="shared" si="646"/>
        <v>0</v>
      </c>
      <c r="AF1233" s="2" t="b">
        <f t="shared" si="647"/>
        <v>0</v>
      </c>
      <c r="AG1233" s="2" t="b">
        <f>OR(
  AND(AC1233,NOT(AC1234)),
  AND(AF1233,WEEKDAY(AH1232,2)=EINSTELLUNGEN!$D$12),
  AND(AF1233,AH1233=$J$35)
)</f>
        <v>0</v>
      </c>
      <c r="AH1233" s="2">
        <f>IF(AE1233,AH1232+IF(WEEKDAY(AH1232+1,2)&lt;=EINSTELLUNGEN!$D$12,1,$J$36),AH1232)</f>
        <v>42020</v>
      </c>
      <c r="AI1233" s="2">
        <f t="shared" si="648"/>
        <v>2019</v>
      </c>
      <c r="AJ1233" s="2">
        <f t="shared" si="649"/>
        <v>201901</v>
      </c>
      <c r="AK1233" s="2">
        <f t="shared" si="650"/>
        <v>201901</v>
      </c>
      <c r="AL1233" s="2">
        <f t="shared" si="678"/>
        <v>201903</v>
      </c>
      <c r="AM1233" s="2" t="b">
        <f t="shared" si="651"/>
        <v>1</v>
      </c>
      <c r="AN1233" s="4" t="e">
        <f t="shared" si="663"/>
        <v>#N/A</v>
      </c>
      <c r="AO1233" s="4" t="e">
        <f t="shared" si="664"/>
        <v>#N/A</v>
      </c>
      <c r="AP1233" s="2" t="str">
        <f>IF(AD1233,
  IF(ISBLANK(H1233),
    AP1232,
    IF(LEN(H1233)=1,
      IF(OR(UPPER(H1233)="A",UPPER(H1233)="I"),
        EINSTELLUNGEN!$D$21,
        IF(OR(UPPER(H1233)="B",UPPER(H1233)="M"),
          EINSTELLUNGEN!$D$22,
          IF(OR(UPPER(H1233)="C",UPPER(H1233)="S"),
            EINSTELLUNGEN!$D$23,
            IF(UPPER(H1233)="D",
              EINSTELLUNGEN!$D$24,
              IF(UPPER(H1233)="E",
                EINSTELLUNGEN!$D$25,
                UPPER(H1233)))))),
      IF(ISNUMBER(H1233),
        EINSTELLUNGEN!$D$20&amp;H1233,
        UPPER(H1233)))),
  "")</f>
        <v/>
      </c>
      <c r="AQ1233" s="2" t="str">
        <f t="shared" si="665"/>
        <v/>
      </c>
      <c r="AR1233" s="2">
        <f t="shared" si="666"/>
        <v>0</v>
      </c>
      <c r="AS1233" s="145">
        <f t="shared" si="667"/>
        <v>0.33333333333333331</v>
      </c>
      <c r="AT1233" s="2">
        <f t="shared" si="668"/>
        <v>0</v>
      </c>
      <c r="AU1233" s="2">
        <f t="shared" si="669"/>
        <v>0</v>
      </c>
      <c r="AV1233" s="2">
        <f t="shared" si="670"/>
        <v>0</v>
      </c>
      <c r="AW1233" s="2">
        <f t="shared" si="671"/>
        <v>0</v>
      </c>
      <c r="AX1233" s="2">
        <f t="shared" si="652"/>
        <v>0</v>
      </c>
      <c r="AY1233" s="2">
        <f t="shared" si="672"/>
        <v>0</v>
      </c>
      <c r="AZ1233" s="145" t="e">
        <f t="shared" si="673"/>
        <v>#N/A</v>
      </c>
      <c r="BA1233" s="145" t="e">
        <f t="shared" si="674"/>
        <v>#N/A</v>
      </c>
      <c r="BB1233" s="145">
        <f t="shared" si="675"/>
        <v>2.083333333333337E-2</v>
      </c>
      <c r="BC1233" s="2">
        <f>IF(AM1233,
  IF(AND(AL1233=$J$31,_xlfn.DAYS(AH1233,DATE(AI1233,1,1))&lt;7),
    MAX(0,EINSTELLUNGEN!$D$12+1-WEEKDAY(DATE(EINSTELLUNGEN!$D$9,EINSTELLUNGEN!$D$10,1),2)),
    IF(AL1233=$J$33,
      MIN(EINSTELLUNGEN!$D$12,WEEKDAY(DATE(EINSTELLUNGEN!$D$9,12,31),2)),
      EINSTELLUNGEN!$D$12
  )) - SUMIF(AL$50:AL$2500,"="&amp;AL1233,AX$50:AX$2500),
  0)</f>
        <v>3</v>
      </c>
      <c r="BD1233" s="2">
        <f t="shared" si="676"/>
        <v>0.33333333333333331</v>
      </c>
      <c r="BE1233" s="2">
        <f t="shared" si="677"/>
        <v>0</v>
      </c>
    </row>
    <row r="1234" spans="1:57" ht="10.5" customHeight="1">
      <c r="A1234" s="1" t="str">
        <f t="shared" ca="1" si="653"/>
        <v/>
      </c>
      <c r="B1234" s="1" t="str">
        <f t="shared" ca="1" si="654"/>
        <v/>
      </c>
      <c r="C1234" s="1" t="str">
        <f t="shared" ca="1" si="655"/>
        <v/>
      </c>
      <c r="D1234" s="1" t="str">
        <f t="shared" ca="1" si="656"/>
        <v/>
      </c>
      <c r="F1234" s="10"/>
      <c r="G1234" s="136" t="str">
        <f t="shared" si="657"/>
        <v/>
      </c>
      <c r="H1234" s="27"/>
      <c r="I1234" s="28"/>
      <c r="J1234" s="28"/>
      <c r="K1234" s="29"/>
      <c r="L1234" s="136"/>
      <c r="M1234" s="136"/>
      <c r="N1234" s="136"/>
      <c r="O1234" s="26" t="str">
        <f t="shared" si="658"/>
        <v/>
      </c>
      <c r="P1234" s="218" t="str">
        <f t="shared" si="659"/>
        <v/>
      </c>
      <c r="Q1234" s="26" t="str">
        <f t="shared" si="660"/>
        <v/>
      </c>
      <c r="R1234" s="22"/>
      <c r="S1234" s="99"/>
      <c r="T1234" s="10"/>
      <c r="U1234" s="229" t="str">
        <f t="shared" si="661"/>
        <v/>
      </c>
      <c r="V1234" s="230"/>
      <c r="W1234" s="230"/>
      <c r="X1234" s="230"/>
      <c r="Y1234" s="230"/>
      <c r="Z1234" s="22" t="str">
        <f>""</f>
        <v/>
      </c>
      <c r="AB1234" s="23" t="str">
        <f t="shared" si="662"/>
        <v/>
      </c>
      <c r="AC1234" s="2" t="b">
        <f>COUNT(Q1234:Q$2500)&gt;0</f>
        <v>0</v>
      </c>
      <c r="AD1234" s="2" t="b">
        <f t="shared" si="645"/>
        <v>0</v>
      </c>
      <c r="AE1234" s="2" t="b">
        <f t="shared" si="646"/>
        <v>0</v>
      </c>
      <c r="AF1234" s="2" t="b">
        <f t="shared" si="647"/>
        <v>0</v>
      </c>
      <c r="AG1234" s="2" t="b">
        <f>OR(
  AND(AC1234,NOT(AC1235)),
  AND(AF1234,WEEKDAY(AH1233,2)=EINSTELLUNGEN!$D$12),
  AND(AF1234,AH1234=$J$35)
)</f>
        <v>0</v>
      </c>
      <c r="AH1234" s="2">
        <f>IF(AE1234,AH1233+IF(WEEKDAY(AH1233+1,2)&lt;=EINSTELLUNGEN!$D$12,1,$J$36),AH1233)</f>
        <v>42020</v>
      </c>
      <c r="AI1234" s="2">
        <f t="shared" si="648"/>
        <v>2019</v>
      </c>
      <c r="AJ1234" s="2">
        <f t="shared" si="649"/>
        <v>201901</v>
      </c>
      <c r="AK1234" s="2">
        <f t="shared" si="650"/>
        <v>201901</v>
      </c>
      <c r="AL1234" s="2">
        <f t="shared" si="678"/>
        <v>201903</v>
      </c>
      <c r="AM1234" s="2" t="b">
        <f t="shared" si="651"/>
        <v>1</v>
      </c>
      <c r="AN1234" s="4" t="e">
        <f t="shared" si="663"/>
        <v>#N/A</v>
      </c>
      <c r="AO1234" s="4" t="e">
        <f t="shared" si="664"/>
        <v>#N/A</v>
      </c>
      <c r="AP1234" s="2" t="str">
        <f>IF(AD1234,
  IF(ISBLANK(H1234),
    AP1233,
    IF(LEN(H1234)=1,
      IF(OR(UPPER(H1234)="A",UPPER(H1234)="I"),
        EINSTELLUNGEN!$D$21,
        IF(OR(UPPER(H1234)="B",UPPER(H1234)="M"),
          EINSTELLUNGEN!$D$22,
          IF(OR(UPPER(H1234)="C",UPPER(H1234)="S"),
            EINSTELLUNGEN!$D$23,
            IF(UPPER(H1234)="D",
              EINSTELLUNGEN!$D$24,
              IF(UPPER(H1234)="E",
                EINSTELLUNGEN!$D$25,
                UPPER(H1234)))))),
      IF(ISNUMBER(H1234),
        EINSTELLUNGEN!$D$20&amp;H1234,
        UPPER(H1234)))),
  "")</f>
        <v/>
      </c>
      <c r="AQ1234" s="2" t="str">
        <f t="shared" si="665"/>
        <v/>
      </c>
      <c r="AR1234" s="2">
        <f t="shared" si="666"/>
        <v>0</v>
      </c>
      <c r="AS1234" s="145">
        <f t="shared" si="667"/>
        <v>0.33333333333333331</v>
      </c>
      <c r="AT1234" s="2">
        <f t="shared" si="668"/>
        <v>0</v>
      </c>
      <c r="AU1234" s="2">
        <f t="shared" si="669"/>
        <v>0</v>
      </c>
      <c r="AV1234" s="2">
        <f t="shared" si="670"/>
        <v>0</v>
      </c>
      <c r="AW1234" s="2">
        <f t="shared" si="671"/>
        <v>0</v>
      </c>
      <c r="AX1234" s="2">
        <f t="shared" si="652"/>
        <v>0</v>
      </c>
      <c r="AY1234" s="2">
        <f t="shared" si="672"/>
        <v>0</v>
      </c>
      <c r="AZ1234" s="145" t="e">
        <f t="shared" si="673"/>
        <v>#N/A</v>
      </c>
      <c r="BA1234" s="145" t="e">
        <f t="shared" si="674"/>
        <v>#N/A</v>
      </c>
      <c r="BB1234" s="145">
        <f t="shared" si="675"/>
        <v>2.083333333333337E-2</v>
      </c>
      <c r="BC1234" s="2">
        <f>IF(AM1234,
  IF(AND(AL1234=$J$31,_xlfn.DAYS(AH1234,DATE(AI1234,1,1))&lt;7),
    MAX(0,EINSTELLUNGEN!$D$12+1-WEEKDAY(DATE(EINSTELLUNGEN!$D$9,EINSTELLUNGEN!$D$10,1),2)),
    IF(AL1234=$J$33,
      MIN(EINSTELLUNGEN!$D$12,WEEKDAY(DATE(EINSTELLUNGEN!$D$9,12,31),2)),
      EINSTELLUNGEN!$D$12
  )) - SUMIF(AL$50:AL$2500,"="&amp;AL1234,AX$50:AX$2500),
  0)</f>
        <v>3</v>
      </c>
      <c r="BD1234" s="2">
        <f t="shared" si="676"/>
        <v>0.33333333333333331</v>
      </c>
      <c r="BE1234" s="2">
        <f t="shared" si="677"/>
        <v>0</v>
      </c>
    </row>
    <row r="1235" spans="1:57" ht="10.5" customHeight="1">
      <c r="A1235" s="1" t="str">
        <f t="shared" ca="1" si="653"/>
        <v/>
      </c>
      <c r="B1235" s="1" t="str">
        <f t="shared" ca="1" si="654"/>
        <v/>
      </c>
      <c r="C1235" s="1" t="str">
        <f t="shared" ca="1" si="655"/>
        <v/>
      </c>
      <c r="D1235" s="1" t="str">
        <f t="shared" ca="1" si="656"/>
        <v/>
      </c>
      <c r="F1235" s="10"/>
      <c r="G1235" s="136" t="str">
        <f t="shared" si="657"/>
        <v/>
      </c>
      <c r="H1235" s="27"/>
      <c r="I1235" s="28"/>
      <c r="J1235" s="28"/>
      <c r="K1235" s="29"/>
      <c r="L1235" s="136"/>
      <c r="M1235" s="136"/>
      <c r="N1235" s="136"/>
      <c r="O1235" s="26" t="str">
        <f t="shared" si="658"/>
        <v/>
      </c>
      <c r="P1235" s="218" t="str">
        <f t="shared" si="659"/>
        <v/>
      </c>
      <c r="Q1235" s="26" t="str">
        <f t="shared" si="660"/>
        <v/>
      </c>
      <c r="R1235" s="22"/>
      <c r="S1235" s="99"/>
      <c r="T1235" s="10"/>
      <c r="U1235" s="229" t="str">
        <f t="shared" si="661"/>
        <v/>
      </c>
      <c r="V1235" s="230"/>
      <c r="W1235" s="230"/>
      <c r="X1235" s="230"/>
      <c r="Y1235" s="230"/>
      <c r="Z1235" s="22" t="str">
        <f>""</f>
        <v/>
      </c>
      <c r="AB1235" s="23" t="str">
        <f t="shared" si="662"/>
        <v/>
      </c>
      <c r="AC1235" s="2" t="b">
        <f>COUNT(Q1235:Q$2500)&gt;0</f>
        <v>0</v>
      </c>
      <c r="AD1235" s="2" t="b">
        <f t="shared" si="645"/>
        <v>0</v>
      </c>
      <c r="AE1235" s="2" t="b">
        <f t="shared" si="646"/>
        <v>0</v>
      </c>
      <c r="AF1235" s="2" t="b">
        <f t="shared" si="647"/>
        <v>0</v>
      </c>
      <c r="AG1235" s="2" t="b">
        <f>OR(
  AND(AC1235,NOT(AC1236)),
  AND(AF1235,WEEKDAY(AH1234,2)=EINSTELLUNGEN!$D$12),
  AND(AF1235,AH1235=$J$35)
)</f>
        <v>0</v>
      </c>
      <c r="AH1235" s="2">
        <f>IF(AE1235,AH1234+IF(WEEKDAY(AH1234+1,2)&lt;=EINSTELLUNGEN!$D$12,1,$J$36),AH1234)</f>
        <v>42020</v>
      </c>
      <c r="AI1235" s="2">
        <f t="shared" si="648"/>
        <v>2019</v>
      </c>
      <c r="AJ1235" s="2">
        <f t="shared" si="649"/>
        <v>201901</v>
      </c>
      <c r="AK1235" s="2">
        <f t="shared" si="650"/>
        <v>201901</v>
      </c>
      <c r="AL1235" s="2">
        <f t="shared" si="678"/>
        <v>201903</v>
      </c>
      <c r="AM1235" s="2" t="b">
        <f t="shared" si="651"/>
        <v>1</v>
      </c>
      <c r="AN1235" s="4" t="e">
        <f t="shared" si="663"/>
        <v>#N/A</v>
      </c>
      <c r="AO1235" s="4" t="e">
        <f t="shared" si="664"/>
        <v>#N/A</v>
      </c>
      <c r="AP1235" s="2" t="str">
        <f>IF(AD1235,
  IF(ISBLANK(H1235),
    AP1234,
    IF(LEN(H1235)=1,
      IF(OR(UPPER(H1235)="A",UPPER(H1235)="I"),
        EINSTELLUNGEN!$D$21,
        IF(OR(UPPER(H1235)="B",UPPER(H1235)="M"),
          EINSTELLUNGEN!$D$22,
          IF(OR(UPPER(H1235)="C",UPPER(H1235)="S"),
            EINSTELLUNGEN!$D$23,
            IF(UPPER(H1235)="D",
              EINSTELLUNGEN!$D$24,
              IF(UPPER(H1235)="E",
                EINSTELLUNGEN!$D$25,
                UPPER(H1235)))))),
      IF(ISNUMBER(H1235),
        EINSTELLUNGEN!$D$20&amp;H1235,
        UPPER(H1235)))),
  "")</f>
        <v/>
      </c>
      <c r="AQ1235" s="2" t="str">
        <f t="shared" si="665"/>
        <v/>
      </c>
      <c r="AR1235" s="2">
        <f t="shared" si="666"/>
        <v>0</v>
      </c>
      <c r="AS1235" s="145">
        <f t="shared" si="667"/>
        <v>0.33333333333333331</v>
      </c>
      <c r="AT1235" s="2">
        <f t="shared" si="668"/>
        <v>0</v>
      </c>
      <c r="AU1235" s="2">
        <f t="shared" si="669"/>
        <v>0</v>
      </c>
      <c r="AV1235" s="2">
        <f t="shared" si="670"/>
        <v>0</v>
      </c>
      <c r="AW1235" s="2">
        <f t="shared" si="671"/>
        <v>0</v>
      </c>
      <c r="AX1235" s="2">
        <f t="shared" si="652"/>
        <v>0</v>
      </c>
      <c r="AY1235" s="2">
        <f t="shared" si="672"/>
        <v>0</v>
      </c>
      <c r="AZ1235" s="145" t="e">
        <f t="shared" si="673"/>
        <v>#N/A</v>
      </c>
      <c r="BA1235" s="145" t="e">
        <f t="shared" si="674"/>
        <v>#N/A</v>
      </c>
      <c r="BB1235" s="145">
        <f t="shared" si="675"/>
        <v>2.083333333333337E-2</v>
      </c>
      <c r="BC1235" s="2">
        <f>IF(AM1235,
  IF(AND(AL1235=$J$31,_xlfn.DAYS(AH1235,DATE(AI1235,1,1))&lt;7),
    MAX(0,EINSTELLUNGEN!$D$12+1-WEEKDAY(DATE(EINSTELLUNGEN!$D$9,EINSTELLUNGEN!$D$10,1),2)),
    IF(AL1235=$J$33,
      MIN(EINSTELLUNGEN!$D$12,WEEKDAY(DATE(EINSTELLUNGEN!$D$9,12,31),2)),
      EINSTELLUNGEN!$D$12
  )) - SUMIF(AL$50:AL$2500,"="&amp;AL1235,AX$50:AX$2500),
  0)</f>
        <v>3</v>
      </c>
      <c r="BD1235" s="2">
        <f t="shared" si="676"/>
        <v>0.33333333333333331</v>
      </c>
      <c r="BE1235" s="2">
        <f t="shared" si="677"/>
        <v>0</v>
      </c>
    </row>
    <row r="1236" spans="1:57" ht="10.5" customHeight="1">
      <c r="A1236" s="1" t="str">
        <f t="shared" ca="1" si="653"/>
        <v/>
      </c>
      <c r="B1236" s="1" t="str">
        <f t="shared" ca="1" si="654"/>
        <v/>
      </c>
      <c r="C1236" s="1" t="str">
        <f t="shared" ca="1" si="655"/>
        <v/>
      </c>
      <c r="D1236" s="1" t="str">
        <f t="shared" ca="1" si="656"/>
        <v/>
      </c>
      <c r="F1236" s="10"/>
      <c r="G1236" s="136" t="str">
        <f t="shared" si="657"/>
        <v/>
      </c>
      <c r="H1236" s="27"/>
      <c r="I1236" s="28"/>
      <c r="J1236" s="28"/>
      <c r="K1236" s="29"/>
      <c r="L1236" s="136"/>
      <c r="M1236" s="136"/>
      <c r="N1236" s="136"/>
      <c r="O1236" s="26" t="str">
        <f t="shared" si="658"/>
        <v/>
      </c>
      <c r="P1236" s="218" t="str">
        <f t="shared" si="659"/>
        <v/>
      </c>
      <c r="Q1236" s="26" t="str">
        <f t="shared" si="660"/>
        <v/>
      </c>
      <c r="R1236" s="22"/>
      <c r="S1236" s="99"/>
      <c r="T1236" s="10"/>
      <c r="U1236" s="229" t="str">
        <f t="shared" si="661"/>
        <v/>
      </c>
      <c r="V1236" s="230"/>
      <c r="W1236" s="230"/>
      <c r="X1236" s="230"/>
      <c r="Y1236" s="230"/>
      <c r="Z1236" s="22" t="str">
        <f>""</f>
        <v/>
      </c>
      <c r="AB1236" s="23" t="str">
        <f t="shared" si="662"/>
        <v/>
      </c>
      <c r="AC1236" s="2" t="b">
        <f>COUNT(Q1236:Q$2500)&gt;0</f>
        <v>0</v>
      </c>
      <c r="AD1236" s="2" t="b">
        <f t="shared" si="645"/>
        <v>0</v>
      </c>
      <c r="AE1236" s="2" t="b">
        <f t="shared" si="646"/>
        <v>0</v>
      </c>
      <c r="AF1236" s="2" t="b">
        <f t="shared" si="647"/>
        <v>0</v>
      </c>
      <c r="AG1236" s="2" t="b">
        <f>OR(
  AND(AC1236,NOT(AC1237)),
  AND(AF1236,WEEKDAY(AH1235,2)=EINSTELLUNGEN!$D$12),
  AND(AF1236,AH1236=$J$35)
)</f>
        <v>0</v>
      </c>
      <c r="AH1236" s="2">
        <f>IF(AE1236,AH1235+IF(WEEKDAY(AH1235+1,2)&lt;=EINSTELLUNGEN!$D$12,1,$J$36),AH1235)</f>
        <v>42020</v>
      </c>
      <c r="AI1236" s="2">
        <f t="shared" si="648"/>
        <v>2019</v>
      </c>
      <c r="AJ1236" s="2">
        <f t="shared" si="649"/>
        <v>201901</v>
      </c>
      <c r="AK1236" s="2">
        <f t="shared" si="650"/>
        <v>201901</v>
      </c>
      <c r="AL1236" s="2">
        <f t="shared" si="678"/>
        <v>201903</v>
      </c>
      <c r="AM1236" s="2" t="b">
        <f t="shared" si="651"/>
        <v>1</v>
      </c>
      <c r="AN1236" s="4" t="e">
        <f t="shared" si="663"/>
        <v>#N/A</v>
      </c>
      <c r="AO1236" s="4" t="e">
        <f t="shared" si="664"/>
        <v>#N/A</v>
      </c>
      <c r="AP1236" s="2" t="str">
        <f>IF(AD1236,
  IF(ISBLANK(H1236),
    AP1235,
    IF(LEN(H1236)=1,
      IF(OR(UPPER(H1236)="A",UPPER(H1236)="I"),
        EINSTELLUNGEN!$D$21,
        IF(OR(UPPER(H1236)="B",UPPER(H1236)="M"),
          EINSTELLUNGEN!$D$22,
          IF(OR(UPPER(H1236)="C",UPPER(H1236)="S"),
            EINSTELLUNGEN!$D$23,
            IF(UPPER(H1236)="D",
              EINSTELLUNGEN!$D$24,
              IF(UPPER(H1236)="E",
                EINSTELLUNGEN!$D$25,
                UPPER(H1236)))))),
      IF(ISNUMBER(H1236),
        EINSTELLUNGEN!$D$20&amp;H1236,
        UPPER(H1236)))),
  "")</f>
        <v/>
      </c>
      <c r="AQ1236" s="2" t="str">
        <f t="shared" si="665"/>
        <v/>
      </c>
      <c r="AR1236" s="2">
        <f t="shared" si="666"/>
        <v>0</v>
      </c>
      <c r="AS1236" s="145">
        <f t="shared" si="667"/>
        <v>0.33333333333333331</v>
      </c>
      <c r="AT1236" s="2">
        <f t="shared" si="668"/>
        <v>0</v>
      </c>
      <c r="AU1236" s="2">
        <f t="shared" si="669"/>
        <v>0</v>
      </c>
      <c r="AV1236" s="2">
        <f t="shared" si="670"/>
        <v>0</v>
      </c>
      <c r="AW1236" s="2">
        <f t="shared" si="671"/>
        <v>0</v>
      </c>
      <c r="AX1236" s="2">
        <f t="shared" si="652"/>
        <v>0</v>
      </c>
      <c r="AY1236" s="2">
        <f t="shared" si="672"/>
        <v>0</v>
      </c>
      <c r="AZ1236" s="145" t="e">
        <f t="shared" si="673"/>
        <v>#N/A</v>
      </c>
      <c r="BA1236" s="145" t="e">
        <f t="shared" si="674"/>
        <v>#N/A</v>
      </c>
      <c r="BB1236" s="145">
        <f t="shared" si="675"/>
        <v>2.083333333333337E-2</v>
      </c>
      <c r="BC1236" s="2">
        <f>IF(AM1236,
  IF(AND(AL1236=$J$31,_xlfn.DAYS(AH1236,DATE(AI1236,1,1))&lt;7),
    MAX(0,EINSTELLUNGEN!$D$12+1-WEEKDAY(DATE(EINSTELLUNGEN!$D$9,EINSTELLUNGEN!$D$10,1),2)),
    IF(AL1236=$J$33,
      MIN(EINSTELLUNGEN!$D$12,WEEKDAY(DATE(EINSTELLUNGEN!$D$9,12,31),2)),
      EINSTELLUNGEN!$D$12
  )) - SUMIF(AL$50:AL$2500,"="&amp;AL1236,AX$50:AX$2500),
  0)</f>
        <v>3</v>
      </c>
      <c r="BD1236" s="2">
        <f t="shared" si="676"/>
        <v>0.33333333333333331</v>
      </c>
      <c r="BE1236" s="2">
        <f t="shared" si="677"/>
        <v>0</v>
      </c>
    </row>
    <row r="1237" spans="1:57" ht="10.5" customHeight="1">
      <c r="A1237" s="1" t="str">
        <f t="shared" ca="1" si="653"/>
        <v/>
      </c>
      <c r="B1237" s="1" t="str">
        <f t="shared" ca="1" si="654"/>
        <v/>
      </c>
      <c r="C1237" s="1" t="str">
        <f t="shared" ca="1" si="655"/>
        <v/>
      </c>
      <c r="D1237" s="1" t="str">
        <f t="shared" ca="1" si="656"/>
        <v/>
      </c>
      <c r="F1237" s="10"/>
      <c r="G1237" s="136" t="str">
        <f t="shared" si="657"/>
        <v/>
      </c>
      <c r="H1237" s="27"/>
      <c r="I1237" s="28"/>
      <c r="J1237" s="28"/>
      <c r="K1237" s="29"/>
      <c r="L1237" s="136"/>
      <c r="M1237" s="136"/>
      <c r="N1237" s="136"/>
      <c r="O1237" s="26" t="str">
        <f t="shared" si="658"/>
        <v/>
      </c>
      <c r="P1237" s="218" t="str">
        <f t="shared" si="659"/>
        <v/>
      </c>
      <c r="Q1237" s="26" t="str">
        <f t="shared" si="660"/>
        <v/>
      </c>
      <c r="R1237" s="22"/>
      <c r="S1237" s="99"/>
      <c r="T1237" s="10"/>
      <c r="U1237" s="229" t="str">
        <f t="shared" si="661"/>
        <v/>
      </c>
      <c r="V1237" s="230"/>
      <c r="W1237" s="230"/>
      <c r="X1237" s="230"/>
      <c r="Y1237" s="230"/>
      <c r="Z1237" s="22" t="str">
        <f>""</f>
        <v/>
      </c>
      <c r="AB1237" s="23" t="str">
        <f t="shared" si="662"/>
        <v/>
      </c>
      <c r="AC1237" s="2" t="b">
        <f>COUNT(Q1237:Q$2500)&gt;0</f>
        <v>0</v>
      </c>
      <c r="AD1237" s="2" t="b">
        <f t="shared" si="645"/>
        <v>0</v>
      </c>
      <c r="AE1237" s="2" t="b">
        <f t="shared" si="646"/>
        <v>0</v>
      </c>
      <c r="AF1237" s="2" t="b">
        <f t="shared" si="647"/>
        <v>0</v>
      </c>
      <c r="AG1237" s="2" t="b">
        <f>OR(
  AND(AC1237,NOT(AC1238)),
  AND(AF1237,WEEKDAY(AH1236,2)=EINSTELLUNGEN!$D$12),
  AND(AF1237,AH1237=$J$35)
)</f>
        <v>0</v>
      </c>
      <c r="AH1237" s="2">
        <f>IF(AE1237,AH1236+IF(WEEKDAY(AH1236+1,2)&lt;=EINSTELLUNGEN!$D$12,1,$J$36),AH1236)</f>
        <v>42020</v>
      </c>
      <c r="AI1237" s="2">
        <f t="shared" si="648"/>
        <v>2019</v>
      </c>
      <c r="AJ1237" s="2">
        <f t="shared" si="649"/>
        <v>201901</v>
      </c>
      <c r="AK1237" s="2">
        <f t="shared" si="650"/>
        <v>201901</v>
      </c>
      <c r="AL1237" s="2">
        <f t="shared" si="678"/>
        <v>201903</v>
      </c>
      <c r="AM1237" s="2" t="b">
        <f t="shared" si="651"/>
        <v>1</v>
      </c>
      <c r="AN1237" s="4" t="e">
        <f t="shared" si="663"/>
        <v>#N/A</v>
      </c>
      <c r="AO1237" s="4" t="e">
        <f t="shared" si="664"/>
        <v>#N/A</v>
      </c>
      <c r="AP1237" s="2" t="str">
        <f>IF(AD1237,
  IF(ISBLANK(H1237),
    AP1236,
    IF(LEN(H1237)=1,
      IF(OR(UPPER(H1237)="A",UPPER(H1237)="I"),
        EINSTELLUNGEN!$D$21,
        IF(OR(UPPER(H1237)="B",UPPER(H1237)="M"),
          EINSTELLUNGEN!$D$22,
          IF(OR(UPPER(H1237)="C",UPPER(H1237)="S"),
            EINSTELLUNGEN!$D$23,
            IF(UPPER(H1237)="D",
              EINSTELLUNGEN!$D$24,
              IF(UPPER(H1237)="E",
                EINSTELLUNGEN!$D$25,
                UPPER(H1237)))))),
      IF(ISNUMBER(H1237),
        EINSTELLUNGEN!$D$20&amp;H1237,
        UPPER(H1237)))),
  "")</f>
        <v/>
      </c>
      <c r="AQ1237" s="2" t="str">
        <f t="shared" si="665"/>
        <v/>
      </c>
      <c r="AR1237" s="2">
        <f t="shared" si="666"/>
        <v>0</v>
      </c>
      <c r="AS1237" s="145">
        <f t="shared" si="667"/>
        <v>0.33333333333333331</v>
      </c>
      <c r="AT1237" s="2">
        <f t="shared" si="668"/>
        <v>0</v>
      </c>
      <c r="AU1237" s="2">
        <f t="shared" si="669"/>
        <v>0</v>
      </c>
      <c r="AV1237" s="2">
        <f t="shared" si="670"/>
        <v>0</v>
      </c>
      <c r="AW1237" s="2">
        <f t="shared" si="671"/>
        <v>0</v>
      </c>
      <c r="AX1237" s="2">
        <f t="shared" si="652"/>
        <v>0</v>
      </c>
      <c r="AY1237" s="2">
        <f t="shared" si="672"/>
        <v>0</v>
      </c>
      <c r="AZ1237" s="145" t="e">
        <f t="shared" si="673"/>
        <v>#N/A</v>
      </c>
      <c r="BA1237" s="145" t="e">
        <f t="shared" si="674"/>
        <v>#N/A</v>
      </c>
      <c r="BB1237" s="145">
        <f t="shared" si="675"/>
        <v>2.083333333333337E-2</v>
      </c>
      <c r="BC1237" s="2">
        <f>IF(AM1237,
  IF(AND(AL1237=$J$31,_xlfn.DAYS(AH1237,DATE(AI1237,1,1))&lt;7),
    MAX(0,EINSTELLUNGEN!$D$12+1-WEEKDAY(DATE(EINSTELLUNGEN!$D$9,EINSTELLUNGEN!$D$10,1),2)),
    IF(AL1237=$J$33,
      MIN(EINSTELLUNGEN!$D$12,WEEKDAY(DATE(EINSTELLUNGEN!$D$9,12,31),2)),
      EINSTELLUNGEN!$D$12
  )) - SUMIF(AL$50:AL$2500,"="&amp;AL1237,AX$50:AX$2500),
  0)</f>
        <v>3</v>
      </c>
      <c r="BD1237" s="2">
        <f t="shared" si="676"/>
        <v>0.33333333333333331</v>
      </c>
      <c r="BE1237" s="2">
        <f t="shared" si="677"/>
        <v>0</v>
      </c>
    </row>
    <row r="1238" spans="1:57" ht="10.5" customHeight="1">
      <c r="A1238" s="1" t="str">
        <f t="shared" ca="1" si="653"/>
        <v/>
      </c>
      <c r="B1238" s="1" t="str">
        <f t="shared" ca="1" si="654"/>
        <v/>
      </c>
      <c r="C1238" s="1" t="str">
        <f t="shared" ca="1" si="655"/>
        <v/>
      </c>
      <c r="D1238" s="1" t="str">
        <f t="shared" ca="1" si="656"/>
        <v/>
      </c>
      <c r="F1238" s="10"/>
      <c r="G1238" s="136" t="str">
        <f t="shared" si="657"/>
        <v/>
      </c>
      <c r="H1238" s="27"/>
      <c r="I1238" s="28"/>
      <c r="J1238" s="28"/>
      <c r="K1238" s="29"/>
      <c r="L1238" s="136"/>
      <c r="M1238" s="136"/>
      <c r="N1238" s="136"/>
      <c r="O1238" s="26" t="str">
        <f t="shared" si="658"/>
        <v/>
      </c>
      <c r="P1238" s="218" t="str">
        <f t="shared" si="659"/>
        <v/>
      </c>
      <c r="Q1238" s="26" t="str">
        <f t="shared" si="660"/>
        <v/>
      </c>
      <c r="R1238" s="22"/>
      <c r="S1238" s="99"/>
      <c r="T1238" s="10"/>
      <c r="U1238" s="229" t="str">
        <f t="shared" si="661"/>
        <v/>
      </c>
      <c r="V1238" s="230"/>
      <c r="W1238" s="230"/>
      <c r="X1238" s="230"/>
      <c r="Y1238" s="230"/>
      <c r="Z1238" s="22" t="str">
        <f>""</f>
        <v/>
      </c>
      <c r="AB1238" s="23" t="str">
        <f t="shared" si="662"/>
        <v/>
      </c>
      <c r="AC1238" s="2" t="b">
        <f>COUNT(Q1238:Q$2500)&gt;0</f>
        <v>0</v>
      </c>
      <c r="AD1238" s="2" t="b">
        <f t="shared" si="645"/>
        <v>0</v>
      </c>
      <c r="AE1238" s="2" t="b">
        <f t="shared" si="646"/>
        <v>0</v>
      </c>
      <c r="AF1238" s="2" t="b">
        <f t="shared" si="647"/>
        <v>0</v>
      </c>
      <c r="AG1238" s="2" t="b">
        <f>OR(
  AND(AC1238,NOT(AC1239)),
  AND(AF1238,WEEKDAY(AH1237,2)=EINSTELLUNGEN!$D$12),
  AND(AF1238,AH1238=$J$35)
)</f>
        <v>0</v>
      </c>
      <c r="AH1238" s="2">
        <f>IF(AE1238,AH1237+IF(WEEKDAY(AH1237+1,2)&lt;=EINSTELLUNGEN!$D$12,1,$J$36),AH1237)</f>
        <v>42020</v>
      </c>
      <c r="AI1238" s="2">
        <f t="shared" si="648"/>
        <v>2019</v>
      </c>
      <c r="AJ1238" s="2">
        <f t="shared" si="649"/>
        <v>201901</v>
      </c>
      <c r="AK1238" s="2">
        <f t="shared" si="650"/>
        <v>201901</v>
      </c>
      <c r="AL1238" s="2">
        <f t="shared" si="678"/>
        <v>201903</v>
      </c>
      <c r="AM1238" s="2" t="b">
        <f t="shared" si="651"/>
        <v>1</v>
      </c>
      <c r="AN1238" s="4" t="e">
        <f t="shared" si="663"/>
        <v>#N/A</v>
      </c>
      <c r="AO1238" s="4" t="e">
        <f t="shared" si="664"/>
        <v>#N/A</v>
      </c>
      <c r="AP1238" s="2" t="str">
        <f>IF(AD1238,
  IF(ISBLANK(H1238),
    AP1237,
    IF(LEN(H1238)=1,
      IF(OR(UPPER(H1238)="A",UPPER(H1238)="I"),
        EINSTELLUNGEN!$D$21,
        IF(OR(UPPER(H1238)="B",UPPER(H1238)="M"),
          EINSTELLUNGEN!$D$22,
          IF(OR(UPPER(H1238)="C",UPPER(H1238)="S"),
            EINSTELLUNGEN!$D$23,
            IF(UPPER(H1238)="D",
              EINSTELLUNGEN!$D$24,
              IF(UPPER(H1238)="E",
                EINSTELLUNGEN!$D$25,
                UPPER(H1238)))))),
      IF(ISNUMBER(H1238),
        EINSTELLUNGEN!$D$20&amp;H1238,
        UPPER(H1238)))),
  "")</f>
        <v/>
      </c>
      <c r="AQ1238" s="2" t="str">
        <f t="shared" si="665"/>
        <v/>
      </c>
      <c r="AR1238" s="2">
        <f t="shared" si="666"/>
        <v>0</v>
      </c>
      <c r="AS1238" s="145">
        <f t="shared" si="667"/>
        <v>0.33333333333333331</v>
      </c>
      <c r="AT1238" s="2">
        <f t="shared" si="668"/>
        <v>0</v>
      </c>
      <c r="AU1238" s="2">
        <f t="shared" si="669"/>
        <v>0</v>
      </c>
      <c r="AV1238" s="2">
        <f t="shared" si="670"/>
        <v>0</v>
      </c>
      <c r="AW1238" s="2">
        <f t="shared" si="671"/>
        <v>0</v>
      </c>
      <c r="AX1238" s="2">
        <f t="shared" si="652"/>
        <v>0</v>
      </c>
      <c r="AY1238" s="2">
        <f t="shared" si="672"/>
        <v>0</v>
      </c>
      <c r="AZ1238" s="145" t="e">
        <f t="shared" si="673"/>
        <v>#N/A</v>
      </c>
      <c r="BA1238" s="145" t="e">
        <f t="shared" si="674"/>
        <v>#N/A</v>
      </c>
      <c r="BB1238" s="145">
        <f t="shared" si="675"/>
        <v>2.083333333333337E-2</v>
      </c>
      <c r="BC1238" s="2">
        <f>IF(AM1238,
  IF(AND(AL1238=$J$31,_xlfn.DAYS(AH1238,DATE(AI1238,1,1))&lt;7),
    MAX(0,EINSTELLUNGEN!$D$12+1-WEEKDAY(DATE(EINSTELLUNGEN!$D$9,EINSTELLUNGEN!$D$10,1),2)),
    IF(AL1238=$J$33,
      MIN(EINSTELLUNGEN!$D$12,WEEKDAY(DATE(EINSTELLUNGEN!$D$9,12,31),2)),
      EINSTELLUNGEN!$D$12
  )) - SUMIF(AL$50:AL$2500,"="&amp;AL1238,AX$50:AX$2500),
  0)</f>
        <v>3</v>
      </c>
      <c r="BD1238" s="2">
        <f t="shared" si="676"/>
        <v>0.33333333333333331</v>
      </c>
      <c r="BE1238" s="2">
        <f t="shared" si="677"/>
        <v>0</v>
      </c>
    </row>
    <row r="1239" spans="1:57" ht="10.5" customHeight="1">
      <c r="A1239" s="1" t="str">
        <f t="shared" ca="1" si="653"/>
        <v/>
      </c>
      <c r="B1239" s="1" t="str">
        <f t="shared" ca="1" si="654"/>
        <v/>
      </c>
      <c r="C1239" s="1" t="str">
        <f t="shared" ca="1" si="655"/>
        <v/>
      </c>
      <c r="D1239" s="1" t="str">
        <f t="shared" ca="1" si="656"/>
        <v/>
      </c>
      <c r="F1239" s="10"/>
      <c r="G1239" s="136" t="str">
        <f t="shared" si="657"/>
        <v/>
      </c>
      <c r="H1239" s="27"/>
      <c r="I1239" s="28"/>
      <c r="J1239" s="28"/>
      <c r="K1239" s="29"/>
      <c r="L1239" s="136"/>
      <c r="M1239" s="136"/>
      <c r="N1239" s="136"/>
      <c r="O1239" s="26" t="str">
        <f t="shared" si="658"/>
        <v/>
      </c>
      <c r="P1239" s="218" t="str">
        <f t="shared" si="659"/>
        <v/>
      </c>
      <c r="Q1239" s="26" t="str">
        <f t="shared" si="660"/>
        <v/>
      </c>
      <c r="R1239" s="22"/>
      <c r="S1239" s="99"/>
      <c r="T1239" s="10"/>
      <c r="U1239" s="229" t="str">
        <f t="shared" si="661"/>
        <v/>
      </c>
      <c r="V1239" s="230"/>
      <c r="W1239" s="230"/>
      <c r="X1239" s="230"/>
      <c r="Y1239" s="230"/>
      <c r="Z1239" s="22" t="str">
        <f>""</f>
        <v/>
      </c>
      <c r="AB1239" s="23" t="str">
        <f t="shared" si="662"/>
        <v/>
      </c>
      <c r="AC1239" s="2" t="b">
        <f>COUNT(Q1239:Q$2500)&gt;0</f>
        <v>0</v>
      </c>
      <c r="AD1239" s="2" t="b">
        <f t="shared" si="645"/>
        <v>0</v>
      </c>
      <c r="AE1239" s="2" t="b">
        <f t="shared" si="646"/>
        <v>0</v>
      </c>
      <c r="AF1239" s="2" t="b">
        <f t="shared" si="647"/>
        <v>0</v>
      </c>
      <c r="AG1239" s="2" t="b">
        <f>OR(
  AND(AC1239,NOT(AC1240)),
  AND(AF1239,WEEKDAY(AH1238,2)=EINSTELLUNGEN!$D$12),
  AND(AF1239,AH1239=$J$35)
)</f>
        <v>0</v>
      </c>
      <c r="AH1239" s="2">
        <f>IF(AE1239,AH1238+IF(WEEKDAY(AH1238+1,2)&lt;=EINSTELLUNGEN!$D$12,1,$J$36),AH1238)</f>
        <v>42020</v>
      </c>
      <c r="AI1239" s="2">
        <f t="shared" si="648"/>
        <v>2019</v>
      </c>
      <c r="AJ1239" s="2">
        <f t="shared" si="649"/>
        <v>201901</v>
      </c>
      <c r="AK1239" s="2">
        <f t="shared" si="650"/>
        <v>201901</v>
      </c>
      <c r="AL1239" s="2">
        <f t="shared" si="678"/>
        <v>201903</v>
      </c>
      <c r="AM1239" s="2" t="b">
        <f t="shared" si="651"/>
        <v>1</v>
      </c>
      <c r="AN1239" s="4" t="e">
        <f t="shared" si="663"/>
        <v>#N/A</v>
      </c>
      <c r="AO1239" s="4" t="e">
        <f t="shared" si="664"/>
        <v>#N/A</v>
      </c>
      <c r="AP1239" s="2" t="str">
        <f>IF(AD1239,
  IF(ISBLANK(H1239),
    AP1238,
    IF(LEN(H1239)=1,
      IF(OR(UPPER(H1239)="A",UPPER(H1239)="I"),
        EINSTELLUNGEN!$D$21,
        IF(OR(UPPER(H1239)="B",UPPER(H1239)="M"),
          EINSTELLUNGEN!$D$22,
          IF(OR(UPPER(H1239)="C",UPPER(H1239)="S"),
            EINSTELLUNGEN!$D$23,
            IF(UPPER(H1239)="D",
              EINSTELLUNGEN!$D$24,
              IF(UPPER(H1239)="E",
                EINSTELLUNGEN!$D$25,
                UPPER(H1239)))))),
      IF(ISNUMBER(H1239),
        EINSTELLUNGEN!$D$20&amp;H1239,
        UPPER(H1239)))),
  "")</f>
        <v/>
      </c>
      <c r="AQ1239" s="2" t="str">
        <f t="shared" si="665"/>
        <v/>
      </c>
      <c r="AR1239" s="2">
        <f t="shared" si="666"/>
        <v>0</v>
      </c>
      <c r="AS1239" s="145">
        <f t="shared" si="667"/>
        <v>0.33333333333333331</v>
      </c>
      <c r="AT1239" s="2">
        <f t="shared" si="668"/>
        <v>0</v>
      </c>
      <c r="AU1239" s="2">
        <f t="shared" si="669"/>
        <v>0</v>
      </c>
      <c r="AV1239" s="2">
        <f t="shared" si="670"/>
        <v>0</v>
      </c>
      <c r="AW1239" s="2">
        <f t="shared" si="671"/>
        <v>0</v>
      </c>
      <c r="AX1239" s="2">
        <f t="shared" si="652"/>
        <v>0</v>
      </c>
      <c r="AY1239" s="2">
        <f t="shared" si="672"/>
        <v>0</v>
      </c>
      <c r="AZ1239" s="145" t="e">
        <f t="shared" si="673"/>
        <v>#N/A</v>
      </c>
      <c r="BA1239" s="145" t="e">
        <f t="shared" si="674"/>
        <v>#N/A</v>
      </c>
      <c r="BB1239" s="145">
        <f t="shared" si="675"/>
        <v>2.083333333333337E-2</v>
      </c>
      <c r="BC1239" s="2">
        <f>IF(AM1239,
  IF(AND(AL1239=$J$31,_xlfn.DAYS(AH1239,DATE(AI1239,1,1))&lt;7),
    MAX(0,EINSTELLUNGEN!$D$12+1-WEEKDAY(DATE(EINSTELLUNGEN!$D$9,EINSTELLUNGEN!$D$10,1),2)),
    IF(AL1239=$J$33,
      MIN(EINSTELLUNGEN!$D$12,WEEKDAY(DATE(EINSTELLUNGEN!$D$9,12,31),2)),
      EINSTELLUNGEN!$D$12
  )) - SUMIF(AL$50:AL$2500,"="&amp;AL1239,AX$50:AX$2500),
  0)</f>
        <v>3</v>
      </c>
      <c r="BD1239" s="2">
        <f t="shared" si="676"/>
        <v>0.33333333333333331</v>
      </c>
      <c r="BE1239" s="2">
        <f t="shared" si="677"/>
        <v>0</v>
      </c>
    </row>
    <row r="1240" spans="1:57" ht="10.5" customHeight="1">
      <c r="A1240" s="1" t="str">
        <f t="shared" ca="1" si="653"/>
        <v/>
      </c>
      <c r="B1240" s="1" t="str">
        <f t="shared" ca="1" si="654"/>
        <v/>
      </c>
      <c r="C1240" s="1" t="str">
        <f t="shared" ca="1" si="655"/>
        <v/>
      </c>
      <c r="D1240" s="1" t="str">
        <f t="shared" ca="1" si="656"/>
        <v/>
      </c>
      <c r="F1240" s="10"/>
      <c r="G1240" s="136" t="str">
        <f t="shared" si="657"/>
        <v/>
      </c>
      <c r="H1240" s="27"/>
      <c r="I1240" s="28"/>
      <c r="J1240" s="28"/>
      <c r="K1240" s="29"/>
      <c r="L1240" s="136"/>
      <c r="M1240" s="136"/>
      <c r="N1240" s="136"/>
      <c r="O1240" s="26" t="str">
        <f t="shared" si="658"/>
        <v/>
      </c>
      <c r="P1240" s="218" t="str">
        <f t="shared" si="659"/>
        <v/>
      </c>
      <c r="Q1240" s="26" t="str">
        <f t="shared" si="660"/>
        <v/>
      </c>
      <c r="R1240" s="22"/>
      <c r="S1240" s="99"/>
      <c r="T1240" s="10"/>
      <c r="U1240" s="229" t="str">
        <f t="shared" si="661"/>
        <v/>
      </c>
      <c r="V1240" s="230"/>
      <c r="W1240" s="230"/>
      <c r="X1240" s="230"/>
      <c r="Y1240" s="230"/>
      <c r="Z1240" s="22" t="str">
        <f>""</f>
        <v/>
      </c>
      <c r="AB1240" s="23" t="str">
        <f t="shared" si="662"/>
        <v/>
      </c>
      <c r="AC1240" s="2" t="b">
        <f>COUNT(Q1240:Q$2500)&gt;0</f>
        <v>0</v>
      </c>
      <c r="AD1240" s="2" t="b">
        <f t="shared" si="645"/>
        <v>0</v>
      </c>
      <c r="AE1240" s="2" t="b">
        <f t="shared" si="646"/>
        <v>0</v>
      </c>
      <c r="AF1240" s="2" t="b">
        <f t="shared" si="647"/>
        <v>0</v>
      </c>
      <c r="AG1240" s="2" t="b">
        <f>OR(
  AND(AC1240,NOT(AC1241)),
  AND(AF1240,WEEKDAY(AH1239,2)=EINSTELLUNGEN!$D$12),
  AND(AF1240,AH1240=$J$35)
)</f>
        <v>0</v>
      </c>
      <c r="AH1240" s="2">
        <f>IF(AE1240,AH1239+IF(WEEKDAY(AH1239+1,2)&lt;=EINSTELLUNGEN!$D$12,1,$J$36),AH1239)</f>
        <v>42020</v>
      </c>
      <c r="AI1240" s="2">
        <f t="shared" si="648"/>
        <v>2019</v>
      </c>
      <c r="AJ1240" s="2">
        <f t="shared" si="649"/>
        <v>201901</v>
      </c>
      <c r="AK1240" s="2">
        <f t="shared" si="650"/>
        <v>201901</v>
      </c>
      <c r="AL1240" s="2">
        <f t="shared" si="678"/>
        <v>201903</v>
      </c>
      <c r="AM1240" s="2" t="b">
        <f t="shared" si="651"/>
        <v>1</v>
      </c>
      <c r="AN1240" s="4" t="e">
        <f t="shared" si="663"/>
        <v>#N/A</v>
      </c>
      <c r="AO1240" s="4" t="e">
        <f t="shared" si="664"/>
        <v>#N/A</v>
      </c>
      <c r="AP1240" s="2" t="str">
        <f>IF(AD1240,
  IF(ISBLANK(H1240),
    AP1239,
    IF(LEN(H1240)=1,
      IF(OR(UPPER(H1240)="A",UPPER(H1240)="I"),
        EINSTELLUNGEN!$D$21,
        IF(OR(UPPER(H1240)="B",UPPER(H1240)="M"),
          EINSTELLUNGEN!$D$22,
          IF(OR(UPPER(H1240)="C",UPPER(H1240)="S"),
            EINSTELLUNGEN!$D$23,
            IF(UPPER(H1240)="D",
              EINSTELLUNGEN!$D$24,
              IF(UPPER(H1240)="E",
                EINSTELLUNGEN!$D$25,
                UPPER(H1240)))))),
      IF(ISNUMBER(H1240),
        EINSTELLUNGEN!$D$20&amp;H1240,
        UPPER(H1240)))),
  "")</f>
        <v/>
      </c>
      <c r="AQ1240" s="2" t="str">
        <f t="shared" si="665"/>
        <v/>
      </c>
      <c r="AR1240" s="2">
        <f t="shared" si="666"/>
        <v>0</v>
      </c>
      <c r="AS1240" s="145">
        <f t="shared" si="667"/>
        <v>0.33333333333333331</v>
      </c>
      <c r="AT1240" s="2">
        <f t="shared" si="668"/>
        <v>0</v>
      </c>
      <c r="AU1240" s="2">
        <f t="shared" si="669"/>
        <v>0</v>
      </c>
      <c r="AV1240" s="2">
        <f t="shared" si="670"/>
        <v>0</v>
      </c>
      <c r="AW1240" s="2">
        <f t="shared" si="671"/>
        <v>0</v>
      </c>
      <c r="AX1240" s="2">
        <f t="shared" si="652"/>
        <v>0</v>
      </c>
      <c r="AY1240" s="2">
        <f t="shared" si="672"/>
        <v>0</v>
      </c>
      <c r="AZ1240" s="145" t="e">
        <f t="shared" si="673"/>
        <v>#N/A</v>
      </c>
      <c r="BA1240" s="145" t="e">
        <f t="shared" si="674"/>
        <v>#N/A</v>
      </c>
      <c r="BB1240" s="145">
        <f t="shared" si="675"/>
        <v>2.083333333333337E-2</v>
      </c>
      <c r="BC1240" s="2">
        <f>IF(AM1240,
  IF(AND(AL1240=$J$31,_xlfn.DAYS(AH1240,DATE(AI1240,1,1))&lt;7),
    MAX(0,EINSTELLUNGEN!$D$12+1-WEEKDAY(DATE(EINSTELLUNGEN!$D$9,EINSTELLUNGEN!$D$10,1),2)),
    IF(AL1240=$J$33,
      MIN(EINSTELLUNGEN!$D$12,WEEKDAY(DATE(EINSTELLUNGEN!$D$9,12,31),2)),
      EINSTELLUNGEN!$D$12
  )) - SUMIF(AL$50:AL$2500,"="&amp;AL1240,AX$50:AX$2500),
  0)</f>
        <v>3</v>
      </c>
      <c r="BD1240" s="2">
        <f t="shared" si="676"/>
        <v>0.33333333333333331</v>
      </c>
      <c r="BE1240" s="2">
        <f t="shared" si="677"/>
        <v>0</v>
      </c>
    </row>
    <row r="1241" spans="1:57" ht="10.5" customHeight="1">
      <c r="A1241" s="1" t="str">
        <f t="shared" ca="1" si="653"/>
        <v/>
      </c>
      <c r="B1241" s="1" t="str">
        <f t="shared" ca="1" si="654"/>
        <v/>
      </c>
      <c r="C1241" s="1" t="str">
        <f t="shared" ca="1" si="655"/>
        <v/>
      </c>
      <c r="D1241" s="1" t="str">
        <f t="shared" ca="1" si="656"/>
        <v/>
      </c>
      <c r="F1241" s="10"/>
      <c r="G1241" s="136" t="str">
        <f t="shared" si="657"/>
        <v/>
      </c>
      <c r="H1241" s="27"/>
      <c r="I1241" s="28"/>
      <c r="J1241" s="28"/>
      <c r="K1241" s="29"/>
      <c r="L1241" s="136"/>
      <c r="M1241" s="136"/>
      <c r="N1241" s="136"/>
      <c r="O1241" s="26" t="str">
        <f t="shared" si="658"/>
        <v/>
      </c>
      <c r="P1241" s="218" t="str">
        <f t="shared" si="659"/>
        <v/>
      </c>
      <c r="Q1241" s="26" t="str">
        <f t="shared" si="660"/>
        <v/>
      </c>
      <c r="R1241" s="22"/>
      <c r="S1241" s="99"/>
      <c r="T1241" s="10"/>
      <c r="U1241" s="229" t="str">
        <f t="shared" si="661"/>
        <v/>
      </c>
      <c r="V1241" s="230"/>
      <c r="W1241" s="230"/>
      <c r="X1241" s="230"/>
      <c r="Y1241" s="230"/>
      <c r="Z1241" s="22" t="str">
        <f>""</f>
        <v/>
      </c>
      <c r="AB1241" s="23" t="str">
        <f t="shared" si="662"/>
        <v/>
      </c>
      <c r="AC1241" s="2" t="b">
        <f>COUNT(Q1241:Q$2500)&gt;0</f>
        <v>0</v>
      </c>
      <c r="AD1241" s="2" t="b">
        <f t="shared" si="645"/>
        <v>0</v>
      </c>
      <c r="AE1241" s="2" t="b">
        <f t="shared" si="646"/>
        <v>0</v>
      </c>
      <c r="AF1241" s="2" t="b">
        <f t="shared" si="647"/>
        <v>0</v>
      </c>
      <c r="AG1241" s="2" t="b">
        <f>OR(
  AND(AC1241,NOT(AC1242)),
  AND(AF1241,WEEKDAY(AH1240,2)=EINSTELLUNGEN!$D$12),
  AND(AF1241,AH1241=$J$35)
)</f>
        <v>0</v>
      </c>
      <c r="AH1241" s="2">
        <f>IF(AE1241,AH1240+IF(WEEKDAY(AH1240+1,2)&lt;=EINSTELLUNGEN!$D$12,1,$J$36),AH1240)</f>
        <v>42020</v>
      </c>
      <c r="AI1241" s="2">
        <f t="shared" si="648"/>
        <v>2019</v>
      </c>
      <c r="AJ1241" s="2">
        <f t="shared" si="649"/>
        <v>201901</v>
      </c>
      <c r="AK1241" s="2">
        <f t="shared" si="650"/>
        <v>201901</v>
      </c>
      <c r="AL1241" s="2">
        <f t="shared" si="678"/>
        <v>201903</v>
      </c>
      <c r="AM1241" s="2" t="b">
        <f t="shared" si="651"/>
        <v>1</v>
      </c>
      <c r="AN1241" s="4" t="e">
        <f t="shared" si="663"/>
        <v>#N/A</v>
      </c>
      <c r="AO1241" s="4" t="e">
        <f t="shared" si="664"/>
        <v>#N/A</v>
      </c>
      <c r="AP1241" s="2" t="str">
        <f>IF(AD1241,
  IF(ISBLANK(H1241),
    AP1240,
    IF(LEN(H1241)=1,
      IF(OR(UPPER(H1241)="A",UPPER(H1241)="I"),
        EINSTELLUNGEN!$D$21,
        IF(OR(UPPER(H1241)="B",UPPER(H1241)="M"),
          EINSTELLUNGEN!$D$22,
          IF(OR(UPPER(H1241)="C",UPPER(H1241)="S"),
            EINSTELLUNGEN!$D$23,
            IF(UPPER(H1241)="D",
              EINSTELLUNGEN!$D$24,
              IF(UPPER(H1241)="E",
                EINSTELLUNGEN!$D$25,
                UPPER(H1241)))))),
      IF(ISNUMBER(H1241),
        EINSTELLUNGEN!$D$20&amp;H1241,
        UPPER(H1241)))),
  "")</f>
        <v/>
      </c>
      <c r="AQ1241" s="2" t="str">
        <f t="shared" si="665"/>
        <v/>
      </c>
      <c r="AR1241" s="2">
        <f t="shared" si="666"/>
        <v>0</v>
      </c>
      <c r="AS1241" s="145">
        <f t="shared" si="667"/>
        <v>0.33333333333333331</v>
      </c>
      <c r="AT1241" s="2">
        <f t="shared" si="668"/>
        <v>0</v>
      </c>
      <c r="AU1241" s="2">
        <f t="shared" si="669"/>
        <v>0</v>
      </c>
      <c r="AV1241" s="2">
        <f t="shared" si="670"/>
        <v>0</v>
      </c>
      <c r="AW1241" s="2">
        <f t="shared" si="671"/>
        <v>0</v>
      </c>
      <c r="AX1241" s="2">
        <f t="shared" si="652"/>
        <v>0</v>
      </c>
      <c r="AY1241" s="2">
        <f t="shared" si="672"/>
        <v>0</v>
      </c>
      <c r="AZ1241" s="145" t="e">
        <f t="shared" si="673"/>
        <v>#N/A</v>
      </c>
      <c r="BA1241" s="145" t="e">
        <f t="shared" si="674"/>
        <v>#N/A</v>
      </c>
      <c r="BB1241" s="145">
        <f t="shared" si="675"/>
        <v>2.083333333333337E-2</v>
      </c>
      <c r="BC1241" s="2">
        <f>IF(AM1241,
  IF(AND(AL1241=$J$31,_xlfn.DAYS(AH1241,DATE(AI1241,1,1))&lt;7),
    MAX(0,EINSTELLUNGEN!$D$12+1-WEEKDAY(DATE(EINSTELLUNGEN!$D$9,EINSTELLUNGEN!$D$10,1),2)),
    IF(AL1241=$J$33,
      MIN(EINSTELLUNGEN!$D$12,WEEKDAY(DATE(EINSTELLUNGEN!$D$9,12,31),2)),
      EINSTELLUNGEN!$D$12
  )) - SUMIF(AL$50:AL$2500,"="&amp;AL1241,AX$50:AX$2500),
  0)</f>
        <v>3</v>
      </c>
      <c r="BD1241" s="2">
        <f t="shared" si="676"/>
        <v>0.33333333333333331</v>
      </c>
      <c r="BE1241" s="2">
        <f t="shared" si="677"/>
        <v>0</v>
      </c>
    </row>
    <row r="1242" spans="1:57" ht="10.5" customHeight="1">
      <c r="A1242" s="1" t="str">
        <f t="shared" ca="1" si="653"/>
        <v/>
      </c>
      <c r="B1242" s="1" t="str">
        <f t="shared" ca="1" si="654"/>
        <v/>
      </c>
      <c r="C1242" s="1" t="str">
        <f t="shared" ca="1" si="655"/>
        <v/>
      </c>
      <c r="D1242" s="1" t="str">
        <f t="shared" ca="1" si="656"/>
        <v/>
      </c>
      <c r="F1242" s="10"/>
      <c r="G1242" s="136" t="str">
        <f t="shared" si="657"/>
        <v/>
      </c>
      <c r="H1242" s="27"/>
      <c r="I1242" s="28"/>
      <c r="J1242" s="28"/>
      <c r="K1242" s="29"/>
      <c r="L1242" s="136"/>
      <c r="M1242" s="136"/>
      <c r="N1242" s="136"/>
      <c r="O1242" s="26" t="str">
        <f t="shared" si="658"/>
        <v/>
      </c>
      <c r="P1242" s="218" t="str">
        <f t="shared" si="659"/>
        <v/>
      </c>
      <c r="Q1242" s="26" t="str">
        <f t="shared" si="660"/>
        <v/>
      </c>
      <c r="R1242" s="22"/>
      <c r="S1242" s="99"/>
      <c r="T1242" s="10"/>
      <c r="U1242" s="229" t="str">
        <f t="shared" si="661"/>
        <v/>
      </c>
      <c r="V1242" s="230"/>
      <c r="W1242" s="230"/>
      <c r="X1242" s="230"/>
      <c r="Y1242" s="230"/>
      <c r="Z1242" s="22" t="str">
        <f>""</f>
        <v/>
      </c>
      <c r="AB1242" s="23" t="str">
        <f t="shared" si="662"/>
        <v/>
      </c>
      <c r="AC1242" s="2" t="b">
        <f>COUNT(Q1242:Q$2500)&gt;0</f>
        <v>0</v>
      </c>
      <c r="AD1242" s="2" t="b">
        <f t="shared" si="645"/>
        <v>0</v>
      </c>
      <c r="AE1242" s="2" t="b">
        <f t="shared" si="646"/>
        <v>0</v>
      </c>
      <c r="AF1242" s="2" t="b">
        <f t="shared" si="647"/>
        <v>0</v>
      </c>
      <c r="AG1242" s="2" t="b">
        <f>OR(
  AND(AC1242,NOT(AC1243)),
  AND(AF1242,WEEKDAY(AH1241,2)=EINSTELLUNGEN!$D$12),
  AND(AF1242,AH1242=$J$35)
)</f>
        <v>0</v>
      </c>
      <c r="AH1242" s="2">
        <f>IF(AE1242,AH1241+IF(WEEKDAY(AH1241+1,2)&lt;=EINSTELLUNGEN!$D$12,1,$J$36),AH1241)</f>
        <v>42020</v>
      </c>
      <c r="AI1242" s="2">
        <f t="shared" si="648"/>
        <v>2019</v>
      </c>
      <c r="AJ1242" s="2">
        <f t="shared" si="649"/>
        <v>201901</v>
      </c>
      <c r="AK1242" s="2">
        <f t="shared" si="650"/>
        <v>201901</v>
      </c>
      <c r="AL1242" s="2">
        <f t="shared" si="678"/>
        <v>201903</v>
      </c>
      <c r="AM1242" s="2" t="b">
        <f t="shared" si="651"/>
        <v>1</v>
      </c>
      <c r="AN1242" s="4" t="e">
        <f t="shared" si="663"/>
        <v>#N/A</v>
      </c>
      <c r="AO1242" s="4" t="e">
        <f t="shared" si="664"/>
        <v>#N/A</v>
      </c>
      <c r="AP1242" s="2" t="str">
        <f>IF(AD1242,
  IF(ISBLANK(H1242),
    AP1241,
    IF(LEN(H1242)=1,
      IF(OR(UPPER(H1242)="A",UPPER(H1242)="I"),
        EINSTELLUNGEN!$D$21,
        IF(OR(UPPER(H1242)="B",UPPER(H1242)="M"),
          EINSTELLUNGEN!$D$22,
          IF(OR(UPPER(H1242)="C",UPPER(H1242)="S"),
            EINSTELLUNGEN!$D$23,
            IF(UPPER(H1242)="D",
              EINSTELLUNGEN!$D$24,
              IF(UPPER(H1242)="E",
                EINSTELLUNGEN!$D$25,
                UPPER(H1242)))))),
      IF(ISNUMBER(H1242),
        EINSTELLUNGEN!$D$20&amp;H1242,
        UPPER(H1242)))),
  "")</f>
        <v/>
      </c>
      <c r="AQ1242" s="2" t="str">
        <f t="shared" si="665"/>
        <v/>
      </c>
      <c r="AR1242" s="2">
        <f t="shared" si="666"/>
        <v>0</v>
      </c>
      <c r="AS1242" s="145">
        <f t="shared" si="667"/>
        <v>0.33333333333333331</v>
      </c>
      <c r="AT1242" s="2">
        <f t="shared" si="668"/>
        <v>0</v>
      </c>
      <c r="AU1242" s="2">
        <f t="shared" si="669"/>
        <v>0</v>
      </c>
      <c r="AV1242" s="2">
        <f t="shared" si="670"/>
        <v>0</v>
      </c>
      <c r="AW1242" s="2">
        <f t="shared" si="671"/>
        <v>0</v>
      </c>
      <c r="AX1242" s="2">
        <f t="shared" si="652"/>
        <v>0</v>
      </c>
      <c r="AY1242" s="2">
        <f t="shared" si="672"/>
        <v>0</v>
      </c>
      <c r="AZ1242" s="145" t="e">
        <f t="shared" si="673"/>
        <v>#N/A</v>
      </c>
      <c r="BA1242" s="145" t="e">
        <f t="shared" si="674"/>
        <v>#N/A</v>
      </c>
      <c r="BB1242" s="145">
        <f t="shared" si="675"/>
        <v>2.083333333333337E-2</v>
      </c>
      <c r="BC1242" s="2">
        <f>IF(AM1242,
  IF(AND(AL1242=$J$31,_xlfn.DAYS(AH1242,DATE(AI1242,1,1))&lt;7),
    MAX(0,EINSTELLUNGEN!$D$12+1-WEEKDAY(DATE(EINSTELLUNGEN!$D$9,EINSTELLUNGEN!$D$10,1),2)),
    IF(AL1242=$J$33,
      MIN(EINSTELLUNGEN!$D$12,WEEKDAY(DATE(EINSTELLUNGEN!$D$9,12,31),2)),
      EINSTELLUNGEN!$D$12
  )) - SUMIF(AL$50:AL$2500,"="&amp;AL1242,AX$50:AX$2500),
  0)</f>
        <v>3</v>
      </c>
      <c r="BD1242" s="2">
        <f t="shared" si="676"/>
        <v>0.33333333333333331</v>
      </c>
      <c r="BE1242" s="2">
        <f t="shared" si="677"/>
        <v>0</v>
      </c>
    </row>
    <row r="1243" spans="1:57" ht="10.5" customHeight="1">
      <c r="A1243" s="1" t="str">
        <f t="shared" ca="1" si="653"/>
        <v/>
      </c>
      <c r="B1243" s="1" t="str">
        <f t="shared" ca="1" si="654"/>
        <v/>
      </c>
      <c r="C1243" s="1" t="str">
        <f t="shared" ca="1" si="655"/>
        <v/>
      </c>
      <c r="D1243" s="1" t="str">
        <f t="shared" ca="1" si="656"/>
        <v/>
      </c>
      <c r="F1243" s="10"/>
      <c r="G1243" s="136" t="str">
        <f t="shared" si="657"/>
        <v/>
      </c>
      <c r="H1243" s="27"/>
      <c r="I1243" s="28"/>
      <c r="J1243" s="28"/>
      <c r="K1243" s="29"/>
      <c r="L1243" s="136"/>
      <c r="M1243" s="136"/>
      <c r="N1243" s="136"/>
      <c r="O1243" s="26" t="str">
        <f t="shared" si="658"/>
        <v/>
      </c>
      <c r="P1243" s="218" t="str">
        <f t="shared" si="659"/>
        <v/>
      </c>
      <c r="Q1243" s="26" t="str">
        <f t="shared" si="660"/>
        <v/>
      </c>
      <c r="R1243" s="22"/>
      <c r="S1243" s="99"/>
      <c r="T1243" s="10"/>
      <c r="U1243" s="229" t="str">
        <f t="shared" si="661"/>
        <v/>
      </c>
      <c r="V1243" s="230"/>
      <c r="W1243" s="230"/>
      <c r="X1243" s="230"/>
      <c r="Y1243" s="230"/>
      <c r="Z1243" s="22" t="str">
        <f>""</f>
        <v/>
      </c>
      <c r="AB1243" s="23" t="str">
        <f t="shared" si="662"/>
        <v/>
      </c>
      <c r="AC1243" s="2" t="b">
        <f>COUNT(Q1243:Q$2500)&gt;0</f>
        <v>0</v>
      </c>
      <c r="AD1243" s="2" t="b">
        <f t="shared" si="645"/>
        <v>0</v>
      </c>
      <c r="AE1243" s="2" t="b">
        <f t="shared" si="646"/>
        <v>0</v>
      </c>
      <c r="AF1243" s="2" t="b">
        <f t="shared" si="647"/>
        <v>0</v>
      </c>
      <c r="AG1243" s="2" t="b">
        <f>OR(
  AND(AC1243,NOT(AC1244)),
  AND(AF1243,WEEKDAY(AH1242,2)=EINSTELLUNGEN!$D$12),
  AND(AF1243,AH1243=$J$35)
)</f>
        <v>0</v>
      </c>
      <c r="AH1243" s="2">
        <f>IF(AE1243,AH1242+IF(WEEKDAY(AH1242+1,2)&lt;=EINSTELLUNGEN!$D$12,1,$J$36),AH1242)</f>
        <v>42020</v>
      </c>
      <c r="AI1243" s="2">
        <f t="shared" si="648"/>
        <v>2019</v>
      </c>
      <c r="AJ1243" s="2">
        <f t="shared" si="649"/>
        <v>201901</v>
      </c>
      <c r="AK1243" s="2">
        <f t="shared" si="650"/>
        <v>201901</v>
      </c>
      <c r="AL1243" s="2">
        <f t="shared" si="678"/>
        <v>201903</v>
      </c>
      <c r="AM1243" s="2" t="b">
        <f t="shared" si="651"/>
        <v>1</v>
      </c>
      <c r="AN1243" s="4" t="e">
        <f t="shared" si="663"/>
        <v>#N/A</v>
      </c>
      <c r="AO1243" s="4" t="e">
        <f t="shared" si="664"/>
        <v>#N/A</v>
      </c>
      <c r="AP1243" s="2" t="str">
        <f>IF(AD1243,
  IF(ISBLANK(H1243),
    AP1242,
    IF(LEN(H1243)=1,
      IF(OR(UPPER(H1243)="A",UPPER(H1243)="I"),
        EINSTELLUNGEN!$D$21,
        IF(OR(UPPER(H1243)="B",UPPER(H1243)="M"),
          EINSTELLUNGEN!$D$22,
          IF(OR(UPPER(H1243)="C",UPPER(H1243)="S"),
            EINSTELLUNGEN!$D$23,
            IF(UPPER(H1243)="D",
              EINSTELLUNGEN!$D$24,
              IF(UPPER(H1243)="E",
                EINSTELLUNGEN!$D$25,
                UPPER(H1243)))))),
      IF(ISNUMBER(H1243),
        EINSTELLUNGEN!$D$20&amp;H1243,
        UPPER(H1243)))),
  "")</f>
        <v/>
      </c>
      <c r="AQ1243" s="2" t="str">
        <f t="shared" si="665"/>
        <v/>
      </c>
      <c r="AR1243" s="2">
        <f t="shared" si="666"/>
        <v>0</v>
      </c>
      <c r="AS1243" s="145">
        <f t="shared" si="667"/>
        <v>0.33333333333333331</v>
      </c>
      <c r="AT1243" s="2">
        <f t="shared" si="668"/>
        <v>0</v>
      </c>
      <c r="AU1243" s="2">
        <f t="shared" si="669"/>
        <v>0</v>
      </c>
      <c r="AV1243" s="2">
        <f t="shared" si="670"/>
        <v>0</v>
      </c>
      <c r="AW1243" s="2">
        <f t="shared" si="671"/>
        <v>0</v>
      </c>
      <c r="AX1243" s="2">
        <f t="shared" si="652"/>
        <v>0</v>
      </c>
      <c r="AY1243" s="2">
        <f t="shared" si="672"/>
        <v>0</v>
      </c>
      <c r="AZ1243" s="145" t="e">
        <f t="shared" si="673"/>
        <v>#N/A</v>
      </c>
      <c r="BA1243" s="145" t="e">
        <f t="shared" si="674"/>
        <v>#N/A</v>
      </c>
      <c r="BB1243" s="145">
        <f t="shared" si="675"/>
        <v>2.083333333333337E-2</v>
      </c>
      <c r="BC1243" s="2">
        <f>IF(AM1243,
  IF(AND(AL1243=$J$31,_xlfn.DAYS(AH1243,DATE(AI1243,1,1))&lt;7),
    MAX(0,EINSTELLUNGEN!$D$12+1-WEEKDAY(DATE(EINSTELLUNGEN!$D$9,EINSTELLUNGEN!$D$10,1),2)),
    IF(AL1243=$J$33,
      MIN(EINSTELLUNGEN!$D$12,WEEKDAY(DATE(EINSTELLUNGEN!$D$9,12,31),2)),
      EINSTELLUNGEN!$D$12
  )) - SUMIF(AL$50:AL$2500,"="&amp;AL1243,AX$50:AX$2500),
  0)</f>
        <v>3</v>
      </c>
      <c r="BD1243" s="2">
        <f t="shared" si="676"/>
        <v>0.33333333333333331</v>
      </c>
      <c r="BE1243" s="2">
        <f t="shared" si="677"/>
        <v>0</v>
      </c>
    </row>
    <row r="1244" spans="1:57" ht="10.5" customHeight="1">
      <c r="A1244" s="1" t="str">
        <f t="shared" ca="1" si="653"/>
        <v/>
      </c>
      <c r="B1244" s="1" t="str">
        <f t="shared" ca="1" si="654"/>
        <v/>
      </c>
      <c r="C1244" s="1" t="str">
        <f t="shared" ca="1" si="655"/>
        <v/>
      </c>
      <c r="D1244" s="1" t="str">
        <f t="shared" ca="1" si="656"/>
        <v/>
      </c>
      <c r="F1244" s="10"/>
      <c r="G1244" s="136" t="str">
        <f t="shared" si="657"/>
        <v/>
      </c>
      <c r="H1244" s="27"/>
      <c r="I1244" s="28"/>
      <c r="J1244" s="28"/>
      <c r="K1244" s="29"/>
      <c r="L1244" s="136"/>
      <c r="M1244" s="136"/>
      <c r="N1244" s="136"/>
      <c r="O1244" s="26" t="str">
        <f t="shared" si="658"/>
        <v/>
      </c>
      <c r="P1244" s="218" t="str">
        <f t="shared" si="659"/>
        <v/>
      </c>
      <c r="Q1244" s="26" t="str">
        <f t="shared" si="660"/>
        <v/>
      </c>
      <c r="R1244" s="22"/>
      <c r="S1244" s="99"/>
      <c r="T1244" s="10"/>
      <c r="U1244" s="229" t="str">
        <f t="shared" si="661"/>
        <v/>
      </c>
      <c r="V1244" s="230"/>
      <c r="W1244" s="230"/>
      <c r="X1244" s="230"/>
      <c r="Y1244" s="230"/>
      <c r="Z1244" s="22" t="str">
        <f>""</f>
        <v/>
      </c>
      <c r="AB1244" s="23" t="str">
        <f t="shared" si="662"/>
        <v/>
      </c>
      <c r="AC1244" s="2" t="b">
        <f>COUNT(Q1244:Q$2500)&gt;0</f>
        <v>0</v>
      </c>
      <c r="AD1244" s="2" t="b">
        <f t="shared" si="645"/>
        <v>0</v>
      </c>
      <c r="AE1244" s="2" t="b">
        <f t="shared" si="646"/>
        <v>0</v>
      </c>
      <c r="AF1244" s="2" t="b">
        <f t="shared" si="647"/>
        <v>0</v>
      </c>
      <c r="AG1244" s="2" t="b">
        <f>OR(
  AND(AC1244,NOT(AC1245)),
  AND(AF1244,WEEKDAY(AH1243,2)=EINSTELLUNGEN!$D$12),
  AND(AF1244,AH1244=$J$35)
)</f>
        <v>0</v>
      </c>
      <c r="AH1244" s="2">
        <f>IF(AE1244,AH1243+IF(WEEKDAY(AH1243+1,2)&lt;=EINSTELLUNGEN!$D$12,1,$J$36),AH1243)</f>
        <v>42020</v>
      </c>
      <c r="AI1244" s="2">
        <f t="shared" si="648"/>
        <v>2019</v>
      </c>
      <c r="AJ1244" s="2">
        <f t="shared" si="649"/>
        <v>201901</v>
      </c>
      <c r="AK1244" s="2">
        <f t="shared" si="650"/>
        <v>201901</v>
      </c>
      <c r="AL1244" s="2">
        <f t="shared" si="678"/>
        <v>201903</v>
      </c>
      <c r="AM1244" s="2" t="b">
        <f t="shared" si="651"/>
        <v>1</v>
      </c>
      <c r="AN1244" s="4" t="e">
        <f t="shared" si="663"/>
        <v>#N/A</v>
      </c>
      <c r="AO1244" s="4" t="e">
        <f t="shared" si="664"/>
        <v>#N/A</v>
      </c>
      <c r="AP1244" s="2" t="str">
        <f>IF(AD1244,
  IF(ISBLANK(H1244),
    AP1243,
    IF(LEN(H1244)=1,
      IF(OR(UPPER(H1244)="A",UPPER(H1244)="I"),
        EINSTELLUNGEN!$D$21,
        IF(OR(UPPER(H1244)="B",UPPER(H1244)="M"),
          EINSTELLUNGEN!$D$22,
          IF(OR(UPPER(H1244)="C",UPPER(H1244)="S"),
            EINSTELLUNGEN!$D$23,
            IF(UPPER(H1244)="D",
              EINSTELLUNGEN!$D$24,
              IF(UPPER(H1244)="E",
                EINSTELLUNGEN!$D$25,
                UPPER(H1244)))))),
      IF(ISNUMBER(H1244),
        EINSTELLUNGEN!$D$20&amp;H1244,
        UPPER(H1244)))),
  "")</f>
        <v/>
      </c>
      <c r="AQ1244" s="2" t="str">
        <f t="shared" si="665"/>
        <v/>
      </c>
      <c r="AR1244" s="2">
        <f t="shared" si="666"/>
        <v>0</v>
      </c>
      <c r="AS1244" s="145">
        <f t="shared" si="667"/>
        <v>0.33333333333333331</v>
      </c>
      <c r="AT1244" s="2">
        <f t="shared" si="668"/>
        <v>0</v>
      </c>
      <c r="AU1244" s="2">
        <f t="shared" si="669"/>
        <v>0</v>
      </c>
      <c r="AV1244" s="2">
        <f t="shared" si="670"/>
        <v>0</v>
      </c>
      <c r="AW1244" s="2">
        <f t="shared" si="671"/>
        <v>0</v>
      </c>
      <c r="AX1244" s="2">
        <f t="shared" si="652"/>
        <v>0</v>
      </c>
      <c r="AY1244" s="2">
        <f t="shared" si="672"/>
        <v>0</v>
      </c>
      <c r="AZ1244" s="145" t="e">
        <f t="shared" si="673"/>
        <v>#N/A</v>
      </c>
      <c r="BA1244" s="145" t="e">
        <f t="shared" si="674"/>
        <v>#N/A</v>
      </c>
      <c r="BB1244" s="145">
        <f t="shared" si="675"/>
        <v>2.083333333333337E-2</v>
      </c>
      <c r="BC1244" s="2">
        <f>IF(AM1244,
  IF(AND(AL1244=$J$31,_xlfn.DAYS(AH1244,DATE(AI1244,1,1))&lt;7),
    MAX(0,EINSTELLUNGEN!$D$12+1-WEEKDAY(DATE(EINSTELLUNGEN!$D$9,EINSTELLUNGEN!$D$10,1),2)),
    IF(AL1244=$J$33,
      MIN(EINSTELLUNGEN!$D$12,WEEKDAY(DATE(EINSTELLUNGEN!$D$9,12,31),2)),
      EINSTELLUNGEN!$D$12
  )) - SUMIF(AL$50:AL$2500,"="&amp;AL1244,AX$50:AX$2500),
  0)</f>
        <v>3</v>
      </c>
      <c r="BD1244" s="2">
        <f t="shared" si="676"/>
        <v>0.33333333333333331</v>
      </c>
      <c r="BE1244" s="2">
        <f t="shared" si="677"/>
        <v>0</v>
      </c>
    </row>
    <row r="1245" spans="1:57" ht="10.5" customHeight="1">
      <c r="A1245" s="1" t="str">
        <f t="shared" ca="1" si="653"/>
        <v/>
      </c>
      <c r="B1245" s="1" t="str">
        <f t="shared" ca="1" si="654"/>
        <v/>
      </c>
      <c r="C1245" s="1" t="str">
        <f t="shared" ca="1" si="655"/>
        <v/>
      </c>
      <c r="D1245" s="1" t="str">
        <f t="shared" ca="1" si="656"/>
        <v/>
      </c>
      <c r="F1245" s="10"/>
      <c r="G1245" s="136" t="str">
        <f t="shared" si="657"/>
        <v/>
      </c>
      <c r="H1245" s="27"/>
      <c r="I1245" s="28"/>
      <c r="J1245" s="28"/>
      <c r="K1245" s="29"/>
      <c r="L1245" s="136"/>
      <c r="M1245" s="136"/>
      <c r="N1245" s="136"/>
      <c r="O1245" s="26" t="str">
        <f t="shared" si="658"/>
        <v/>
      </c>
      <c r="P1245" s="218" t="str">
        <f t="shared" si="659"/>
        <v/>
      </c>
      <c r="Q1245" s="26" t="str">
        <f t="shared" si="660"/>
        <v/>
      </c>
      <c r="R1245" s="22"/>
      <c r="S1245" s="99"/>
      <c r="T1245" s="10"/>
      <c r="U1245" s="229" t="str">
        <f t="shared" si="661"/>
        <v/>
      </c>
      <c r="V1245" s="230"/>
      <c r="W1245" s="230"/>
      <c r="X1245" s="230"/>
      <c r="Y1245" s="230"/>
      <c r="Z1245" s="22" t="str">
        <f>""</f>
        <v/>
      </c>
      <c r="AB1245" s="23" t="str">
        <f t="shared" si="662"/>
        <v/>
      </c>
      <c r="AC1245" s="2" t="b">
        <f>COUNT(Q1245:Q$2500)&gt;0</f>
        <v>0</v>
      </c>
      <c r="AD1245" s="2" t="b">
        <f t="shared" si="645"/>
        <v>0</v>
      </c>
      <c r="AE1245" s="2" t="b">
        <f t="shared" si="646"/>
        <v>0</v>
      </c>
      <c r="AF1245" s="2" t="b">
        <f t="shared" si="647"/>
        <v>0</v>
      </c>
      <c r="AG1245" s="2" t="b">
        <f>OR(
  AND(AC1245,NOT(AC1246)),
  AND(AF1245,WEEKDAY(AH1244,2)=EINSTELLUNGEN!$D$12),
  AND(AF1245,AH1245=$J$35)
)</f>
        <v>0</v>
      </c>
      <c r="AH1245" s="2">
        <f>IF(AE1245,AH1244+IF(WEEKDAY(AH1244+1,2)&lt;=EINSTELLUNGEN!$D$12,1,$J$36),AH1244)</f>
        <v>42020</v>
      </c>
      <c r="AI1245" s="2">
        <f t="shared" si="648"/>
        <v>2019</v>
      </c>
      <c r="AJ1245" s="2">
        <f t="shared" si="649"/>
        <v>201901</v>
      </c>
      <c r="AK1245" s="2">
        <f t="shared" si="650"/>
        <v>201901</v>
      </c>
      <c r="AL1245" s="2">
        <f t="shared" si="678"/>
        <v>201903</v>
      </c>
      <c r="AM1245" s="2" t="b">
        <f t="shared" si="651"/>
        <v>1</v>
      </c>
      <c r="AN1245" s="4" t="e">
        <f t="shared" si="663"/>
        <v>#N/A</v>
      </c>
      <c r="AO1245" s="4" t="e">
        <f t="shared" si="664"/>
        <v>#N/A</v>
      </c>
      <c r="AP1245" s="2" t="str">
        <f>IF(AD1245,
  IF(ISBLANK(H1245),
    AP1244,
    IF(LEN(H1245)=1,
      IF(OR(UPPER(H1245)="A",UPPER(H1245)="I"),
        EINSTELLUNGEN!$D$21,
        IF(OR(UPPER(H1245)="B",UPPER(H1245)="M"),
          EINSTELLUNGEN!$D$22,
          IF(OR(UPPER(H1245)="C",UPPER(H1245)="S"),
            EINSTELLUNGEN!$D$23,
            IF(UPPER(H1245)="D",
              EINSTELLUNGEN!$D$24,
              IF(UPPER(H1245)="E",
                EINSTELLUNGEN!$D$25,
                UPPER(H1245)))))),
      IF(ISNUMBER(H1245),
        EINSTELLUNGEN!$D$20&amp;H1245,
        UPPER(H1245)))),
  "")</f>
        <v/>
      </c>
      <c r="AQ1245" s="2" t="str">
        <f t="shared" si="665"/>
        <v/>
      </c>
      <c r="AR1245" s="2">
        <f t="shared" si="666"/>
        <v>0</v>
      </c>
      <c r="AS1245" s="145">
        <f t="shared" si="667"/>
        <v>0.33333333333333331</v>
      </c>
      <c r="AT1245" s="2">
        <f t="shared" si="668"/>
        <v>0</v>
      </c>
      <c r="AU1245" s="2">
        <f t="shared" si="669"/>
        <v>0</v>
      </c>
      <c r="AV1245" s="2">
        <f t="shared" si="670"/>
        <v>0</v>
      </c>
      <c r="AW1245" s="2">
        <f t="shared" si="671"/>
        <v>0</v>
      </c>
      <c r="AX1245" s="2">
        <f t="shared" si="652"/>
        <v>0</v>
      </c>
      <c r="AY1245" s="2">
        <f t="shared" si="672"/>
        <v>0</v>
      </c>
      <c r="AZ1245" s="145" t="e">
        <f t="shared" si="673"/>
        <v>#N/A</v>
      </c>
      <c r="BA1245" s="145" t="e">
        <f t="shared" si="674"/>
        <v>#N/A</v>
      </c>
      <c r="BB1245" s="145">
        <f t="shared" si="675"/>
        <v>2.083333333333337E-2</v>
      </c>
      <c r="BC1245" s="2">
        <f>IF(AM1245,
  IF(AND(AL1245=$J$31,_xlfn.DAYS(AH1245,DATE(AI1245,1,1))&lt;7),
    MAX(0,EINSTELLUNGEN!$D$12+1-WEEKDAY(DATE(EINSTELLUNGEN!$D$9,EINSTELLUNGEN!$D$10,1),2)),
    IF(AL1245=$J$33,
      MIN(EINSTELLUNGEN!$D$12,WEEKDAY(DATE(EINSTELLUNGEN!$D$9,12,31),2)),
      EINSTELLUNGEN!$D$12
  )) - SUMIF(AL$50:AL$2500,"="&amp;AL1245,AX$50:AX$2500),
  0)</f>
        <v>3</v>
      </c>
      <c r="BD1245" s="2">
        <f t="shared" si="676"/>
        <v>0.33333333333333331</v>
      </c>
      <c r="BE1245" s="2">
        <f t="shared" si="677"/>
        <v>0</v>
      </c>
    </row>
    <row r="1246" spans="1:57" ht="10.5" customHeight="1">
      <c r="A1246" s="1" t="str">
        <f t="shared" ca="1" si="653"/>
        <v/>
      </c>
      <c r="B1246" s="1" t="str">
        <f t="shared" ca="1" si="654"/>
        <v/>
      </c>
      <c r="C1246" s="1" t="str">
        <f t="shared" ca="1" si="655"/>
        <v/>
      </c>
      <c r="D1246" s="1" t="str">
        <f t="shared" ca="1" si="656"/>
        <v/>
      </c>
      <c r="F1246" s="10"/>
      <c r="G1246" s="136" t="str">
        <f t="shared" si="657"/>
        <v/>
      </c>
      <c r="H1246" s="27"/>
      <c r="I1246" s="28"/>
      <c r="J1246" s="28"/>
      <c r="K1246" s="29"/>
      <c r="L1246" s="136"/>
      <c r="M1246" s="136"/>
      <c r="N1246" s="136"/>
      <c r="O1246" s="26" t="str">
        <f t="shared" si="658"/>
        <v/>
      </c>
      <c r="P1246" s="218" t="str">
        <f t="shared" si="659"/>
        <v/>
      </c>
      <c r="Q1246" s="26" t="str">
        <f t="shared" si="660"/>
        <v/>
      </c>
      <c r="R1246" s="22"/>
      <c r="S1246" s="99"/>
      <c r="T1246" s="10"/>
      <c r="U1246" s="229" t="str">
        <f t="shared" si="661"/>
        <v/>
      </c>
      <c r="V1246" s="230"/>
      <c r="W1246" s="230"/>
      <c r="X1246" s="230"/>
      <c r="Y1246" s="230"/>
      <c r="Z1246" s="22" t="str">
        <f>""</f>
        <v/>
      </c>
      <c r="AB1246" s="23" t="str">
        <f t="shared" si="662"/>
        <v/>
      </c>
      <c r="AC1246" s="2" t="b">
        <f>COUNT(Q1246:Q$2500)&gt;0</f>
        <v>0</v>
      </c>
      <c r="AD1246" s="2" t="b">
        <f t="shared" si="645"/>
        <v>0</v>
      </c>
      <c r="AE1246" s="2" t="b">
        <f t="shared" si="646"/>
        <v>0</v>
      </c>
      <c r="AF1246" s="2" t="b">
        <f t="shared" si="647"/>
        <v>0</v>
      </c>
      <c r="AG1246" s="2" t="b">
        <f>OR(
  AND(AC1246,NOT(AC1247)),
  AND(AF1246,WEEKDAY(AH1245,2)=EINSTELLUNGEN!$D$12),
  AND(AF1246,AH1246=$J$35)
)</f>
        <v>0</v>
      </c>
      <c r="AH1246" s="2">
        <f>IF(AE1246,AH1245+IF(WEEKDAY(AH1245+1,2)&lt;=EINSTELLUNGEN!$D$12,1,$J$36),AH1245)</f>
        <v>42020</v>
      </c>
      <c r="AI1246" s="2">
        <f t="shared" si="648"/>
        <v>2019</v>
      </c>
      <c r="AJ1246" s="2">
        <f t="shared" si="649"/>
        <v>201901</v>
      </c>
      <c r="AK1246" s="2">
        <f t="shared" si="650"/>
        <v>201901</v>
      </c>
      <c r="AL1246" s="2">
        <f t="shared" si="678"/>
        <v>201903</v>
      </c>
      <c r="AM1246" s="2" t="b">
        <f t="shared" si="651"/>
        <v>1</v>
      </c>
      <c r="AN1246" s="4" t="e">
        <f t="shared" si="663"/>
        <v>#N/A</v>
      </c>
      <c r="AO1246" s="4" t="e">
        <f t="shared" si="664"/>
        <v>#N/A</v>
      </c>
      <c r="AP1246" s="2" t="str">
        <f>IF(AD1246,
  IF(ISBLANK(H1246),
    AP1245,
    IF(LEN(H1246)=1,
      IF(OR(UPPER(H1246)="A",UPPER(H1246)="I"),
        EINSTELLUNGEN!$D$21,
        IF(OR(UPPER(H1246)="B",UPPER(H1246)="M"),
          EINSTELLUNGEN!$D$22,
          IF(OR(UPPER(H1246)="C",UPPER(H1246)="S"),
            EINSTELLUNGEN!$D$23,
            IF(UPPER(H1246)="D",
              EINSTELLUNGEN!$D$24,
              IF(UPPER(H1246)="E",
                EINSTELLUNGEN!$D$25,
                UPPER(H1246)))))),
      IF(ISNUMBER(H1246),
        EINSTELLUNGEN!$D$20&amp;H1246,
        UPPER(H1246)))),
  "")</f>
        <v/>
      </c>
      <c r="AQ1246" s="2" t="str">
        <f t="shared" si="665"/>
        <v/>
      </c>
      <c r="AR1246" s="2">
        <f t="shared" si="666"/>
        <v>0</v>
      </c>
      <c r="AS1246" s="145">
        <f t="shared" si="667"/>
        <v>0.33333333333333331</v>
      </c>
      <c r="AT1246" s="2">
        <f t="shared" si="668"/>
        <v>0</v>
      </c>
      <c r="AU1246" s="2">
        <f t="shared" si="669"/>
        <v>0</v>
      </c>
      <c r="AV1246" s="2">
        <f t="shared" si="670"/>
        <v>0</v>
      </c>
      <c r="AW1246" s="2">
        <f t="shared" si="671"/>
        <v>0</v>
      </c>
      <c r="AX1246" s="2">
        <f t="shared" si="652"/>
        <v>0</v>
      </c>
      <c r="AY1246" s="2">
        <f t="shared" si="672"/>
        <v>0</v>
      </c>
      <c r="AZ1246" s="145" t="e">
        <f t="shared" si="673"/>
        <v>#N/A</v>
      </c>
      <c r="BA1246" s="145" t="e">
        <f t="shared" si="674"/>
        <v>#N/A</v>
      </c>
      <c r="BB1246" s="145">
        <f t="shared" si="675"/>
        <v>2.083333333333337E-2</v>
      </c>
      <c r="BC1246" s="2">
        <f>IF(AM1246,
  IF(AND(AL1246=$J$31,_xlfn.DAYS(AH1246,DATE(AI1246,1,1))&lt;7),
    MAX(0,EINSTELLUNGEN!$D$12+1-WEEKDAY(DATE(EINSTELLUNGEN!$D$9,EINSTELLUNGEN!$D$10,1),2)),
    IF(AL1246=$J$33,
      MIN(EINSTELLUNGEN!$D$12,WEEKDAY(DATE(EINSTELLUNGEN!$D$9,12,31),2)),
      EINSTELLUNGEN!$D$12
  )) - SUMIF(AL$50:AL$2500,"="&amp;AL1246,AX$50:AX$2500),
  0)</f>
        <v>3</v>
      </c>
      <c r="BD1246" s="2">
        <f t="shared" si="676"/>
        <v>0.33333333333333331</v>
      </c>
      <c r="BE1246" s="2">
        <f t="shared" si="677"/>
        <v>0</v>
      </c>
    </row>
    <row r="1247" spans="1:57" ht="10.5" customHeight="1">
      <c r="A1247" s="1" t="str">
        <f t="shared" ca="1" si="653"/>
        <v/>
      </c>
      <c r="B1247" s="1" t="str">
        <f t="shared" ca="1" si="654"/>
        <v/>
      </c>
      <c r="C1247" s="1" t="str">
        <f t="shared" ca="1" si="655"/>
        <v/>
      </c>
      <c r="D1247" s="1" t="str">
        <f t="shared" ca="1" si="656"/>
        <v/>
      </c>
      <c r="F1247" s="10"/>
      <c r="G1247" s="136" t="str">
        <f t="shared" si="657"/>
        <v/>
      </c>
      <c r="H1247" s="27"/>
      <c r="I1247" s="28"/>
      <c r="J1247" s="28"/>
      <c r="K1247" s="29"/>
      <c r="L1247" s="136"/>
      <c r="M1247" s="136"/>
      <c r="N1247" s="136"/>
      <c r="O1247" s="26" t="str">
        <f t="shared" si="658"/>
        <v/>
      </c>
      <c r="P1247" s="218" t="str">
        <f t="shared" si="659"/>
        <v/>
      </c>
      <c r="Q1247" s="26" t="str">
        <f t="shared" si="660"/>
        <v/>
      </c>
      <c r="R1247" s="22"/>
      <c r="S1247" s="99"/>
      <c r="T1247" s="10"/>
      <c r="U1247" s="229" t="str">
        <f t="shared" si="661"/>
        <v/>
      </c>
      <c r="V1247" s="230"/>
      <c r="W1247" s="230"/>
      <c r="X1247" s="230"/>
      <c r="Y1247" s="230"/>
      <c r="Z1247" s="22" t="str">
        <f>""</f>
        <v/>
      </c>
      <c r="AB1247" s="23" t="str">
        <f t="shared" si="662"/>
        <v/>
      </c>
      <c r="AC1247" s="2" t="b">
        <f>COUNT(Q1247:Q$2500)&gt;0</f>
        <v>0</v>
      </c>
      <c r="AD1247" s="2" t="b">
        <f t="shared" si="645"/>
        <v>0</v>
      </c>
      <c r="AE1247" s="2" t="b">
        <f t="shared" si="646"/>
        <v>0</v>
      </c>
      <c r="AF1247" s="2" t="b">
        <f t="shared" si="647"/>
        <v>0</v>
      </c>
      <c r="AG1247" s="2" t="b">
        <f>OR(
  AND(AC1247,NOT(AC1248)),
  AND(AF1247,WEEKDAY(AH1246,2)=EINSTELLUNGEN!$D$12),
  AND(AF1247,AH1247=$J$35)
)</f>
        <v>0</v>
      </c>
      <c r="AH1247" s="2">
        <f>IF(AE1247,AH1246+IF(WEEKDAY(AH1246+1,2)&lt;=EINSTELLUNGEN!$D$12,1,$J$36),AH1246)</f>
        <v>42020</v>
      </c>
      <c r="AI1247" s="2">
        <f t="shared" si="648"/>
        <v>2019</v>
      </c>
      <c r="AJ1247" s="2">
        <f t="shared" si="649"/>
        <v>201901</v>
      </c>
      <c r="AK1247" s="2">
        <f t="shared" si="650"/>
        <v>201901</v>
      </c>
      <c r="AL1247" s="2">
        <f t="shared" si="678"/>
        <v>201903</v>
      </c>
      <c r="AM1247" s="2" t="b">
        <f t="shared" si="651"/>
        <v>1</v>
      </c>
      <c r="AN1247" s="4" t="e">
        <f t="shared" si="663"/>
        <v>#N/A</v>
      </c>
      <c r="AO1247" s="4" t="e">
        <f t="shared" si="664"/>
        <v>#N/A</v>
      </c>
      <c r="AP1247" s="2" t="str">
        <f>IF(AD1247,
  IF(ISBLANK(H1247),
    AP1246,
    IF(LEN(H1247)=1,
      IF(OR(UPPER(H1247)="A",UPPER(H1247)="I"),
        EINSTELLUNGEN!$D$21,
        IF(OR(UPPER(H1247)="B",UPPER(H1247)="M"),
          EINSTELLUNGEN!$D$22,
          IF(OR(UPPER(H1247)="C",UPPER(H1247)="S"),
            EINSTELLUNGEN!$D$23,
            IF(UPPER(H1247)="D",
              EINSTELLUNGEN!$D$24,
              IF(UPPER(H1247)="E",
                EINSTELLUNGEN!$D$25,
                UPPER(H1247)))))),
      IF(ISNUMBER(H1247),
        EINSTELLUNGEN!$D$20&amp;H1247,
        UPPER(H1247)))),
  "")</f>
        <v/>
      </c>
      <c r="AQ1247" s="2" t="str">
        <f t="shared" si="665"/>
        <v/>
      </c>
      <c r="AR1247" s="2">
        <f t="shared" si="666"/>
        <v>0</v>
      </c>
      <c r="AS1247" s="145">
        <f t="shared" si="667"/>
        <v>0.33333333333333331</v>
      </c>
      <c r="AT1247" s="2">
        <f t="shared" si="668"/>
        <v>0</v>
      </c>
      <c r="AU1247" s="2">
        <f t="shared" si="669"/>
        <v>0</v>
      </c>
      <c r="AV1247" s="2">
        <f t="shared" si="670"/>
        <v>0</v>
      </c>
      <c r="AW1247" s="2">
        <f t="shared" si="671"/>
        <v>0</v>
      </c>
      <c r="AX1247" s="2">
        <f t="shared" si="652"/>
        <v>0</v>
      </c>
      <c r="AY1247" s="2">
        <f t="shared" si="672"/>
        <v>0</v>
      </c>
      <c r="AZ1247" s="145" t="e">
        <f t="shared" si="673"/>
        <v>#N/A</v>
      </c>
      <c r="BA1247" s="145" t="e">
        <f t="shared" si="674"/>
        <v>#N/A</v>
      </c>
      <c r="BB1247" s="145">
        <f t="shared" si="675"/>
        <v>2.083333333333337E-2</v>
      </c>
      <c r="BC1247" s="2">
        <f>IF(AM1247,
  IF(AND(AL1247=$J$31,_xlfn.DAYS(AH1247,DATE(AI1247,1,1))&lt;7),
    MAX(0,EINSTELLUNGEN!$D$12+1-WEEKDAY(DATE(EINSTELLUNGEN!$D$9,EINSTELLUNGEN!$D$10,1),2)),
    IF(AL1247=$J$33,
      MIN(EINSTELLUNGEN!$D$12,WEEKDAY(DATE(EINSTELLUNGEN!$D$9,12,31),2)),
      EINSTELLUNGEN!$D$12
  )) - SUMIF(AL$50:AL$2500,"="&amp;AL1247,AX$50:AX$2500),
  0)</f>
        <v>3</v>
      </c>
      <c r="BD1247" s="2">
        <f t="shared" si="676"/>
        <v>0.33333333333333331</v>
      </c>
      <c r="BE1247" s="2">
        <f t="shared" si="677"/>
        <v>0</v>
      </c>
    </row>
    <row r="1248" spans="1:57" ht="10.5" customHeight="1">
      <c r="A1248" s="1" t="str">
        <f t="shared" ca="1" si="653"/>
        <v/>
      </c>
      <c r="B1248" s="1" t="str">
        <f t="shared" ca="1" si="654"/>
        <v/>
      </c>
      <c r="C1248" s="1" t="str">
        <f t="shared" ca="1" si="655"/>
        <v/>
      </c>
      <c r="D1248" s="1" t="str">
        <f t="shared" ca="1" si="656"/>
        <v/>
      </c>
      <c r="F1248" s="10"/>
      <c r="G1248" s="136" t="str">
        <f t="shared" si="657"/>
        <v/>
      </c>
      <c r="H1248" s="27"/>
      <c r="I1248" s="28"/>
      <c r="J1248" s="28"/>
      <c r="K1248" s="29"/>
      <c r="L1248" s="136"/>
      <c r="M1248" s="136"/>
      <c r="N1248" s="136"/>
      <c r="O1248" s="26" t="str">
        <f t="shared" si="658"/>
        <v/>
      </c>
      <c r="P1248" s="218" t="str">
        <f t="shared" si="659"/>
        <v/>
      </c>
      <c r="Q1248" s="26" t="str">
        <f t="shared" si="660"/>
        <v/>
      </c>
      <c r="R1248" s="22"/>
      <c r="S1248" s="99"/>
      <c r="T1248" s="10"/>
      <c r="U1248" s="229" t="str">
        <f t="shared" si="661"/>
        <v/>
      </c>
      <c r="V1248" s="230"/>
      <c r="W1248" s="230"/>
      <c r="X1248" s="230"/>
      <c r="Y1248" s="230"/>
      <c r="Z1248" s="22" t="str">
        <f>""</f>
        <v/>
      </c>
      <c r="AB1248" s="23" t="str">
        <f t="shared" si="662"/>
        <v/>
      </c>
      <c r="AC1248" s="2" t="b">
        <f>COUNT(Q1248:Q$2500)&gt;0</f>
        <v>0</v>
      </c>
      <c r="AD1248" s="2" t="b">
        <f t="shared" si="645"/>
        <v>0</v>
      </c>
      <c r="AE1248" s="2" t="b">
        <f t="shared" si="646"/>
        <v>0</v>
      </c>
      <c r="AF1248" s="2" t="b">
        <f t="shared" si="647"/>
        <v>0</v>
      </c>
      <c r="AG1248" s="2" t="b">
        <f>OR(
  AND(AC1248,NOT(AC1249)),
  AND(AF1248,WEEKDAY(AH1247,2)=EINSTELLUNGEN!$D$12),
  AND(AF1248,AH1248=$J$35)
)</f>
        <v>0</v>
      </c>
      <c r="AH1248" s="2">
        <f>IF(AE1248,AH1247+IF(WEEKDAY(AH1247+1,2)&lt;=EINSTELLUNGEN!$D$12,1,$J$36),AH1247)</f>
        <v>42020</v>
      </c>
      <c r="AI1248" s="2">
        <f t="shared" si="648"/>
        <v>2019</v>
      </c>
      <c r="AJ1248" s="2">
        <f t="shared" si="649"/>
        <v>201901</v>
      </c>
      <c r="AK1248" s="2">
        <f t="shared" si="650"/>
        <v>201901</v>
      </c>
      <c r="AL1248" s="2">
        <f t="shared" si="678"/>
        <v>201903</v>
      </c>
      <c r="AM1248" s="2" t="b">
        <f t="shared" si="651"/>
        <v>1</v>
      </c>
      <c r="AN1248" s="4" t="e">
        <f t="shared" si="663"/>
        <v>#N/A</v>
      </c>
      <c r="AO1248" s="4" t="e">
        <f t="shared" si="664"/>
        <v>#N/A</v>
      </c>
      <c r="AP1248" s="2" t="str">
        <f>IF(AD1248,
  IF(ISBLANK(H1248),
    AP1247,
    IF(LEN(H1248)=1,
      IF(OR(UPPER(H1248)="A",UPPER(H1248)="I"),
        EINSTELLUNGEN!$D$21,
        IF(OR(UPPER(H1248)="B",UPPER(H1248)="M"),
          EINSTELLUNGEN!$D$22,
          IF(OR(UPPER(H1248)="C",UPPER(H1248)="S"),
            EINSTELLUNGEN!$D$23,
            IF(UPPER(H1248)="D",
              EINSTELLUNGEN!$D$24,
              IF(UPPER(H1248)="E",
                EINSTELLUNGEN!$D$25,
                UPPER(H1248)))))),
      IF(ISNUMBER(H1248),
        EINSTELLUNGEN!$D$20&amp;H1248,
        UPPER(H1248)))),
  "")</f>
        <v/>
      </c>
      <c r="AQ1248" s="2" t="str">
        <f t="shared" si="665"/>
        <v/>
      </c>
      <c r="AR1248" s="2">
        <f t="shared" si="666"/>
        <v>0</v>
      </c>
      <c r="AS1248" s="145">
        <f t="shared" si="667"/>
        <v>0.33333333333333331</v>
      </c>
      <c r="AT1248" s="2">
        <f t="shared" si="668"/>
        <v>0</v>
      </c>
      <c r="AU1248" s="2">
        <f t="shared" si="669"/>
        <v>0</v>
      </c>
      <c r="AV1248" s="2">
        <f t="shared" si="670"/>
        <v>0</v>
      </c>
      <c r="AW1248" s="2">
        <f t="shared" si="671"/>
        <v>0</v>
      </c>
      <c r="AX1248" s="2">
        <f t="shared" si="652"/>
        <v>0</v>
      </c>
      <c r="AY1248" s="2">
        <f t="shared" si="672"/>
        <v>0</v>
      </c>
      <c r="AZ1248" s="145" t="e">
        <f t="shared" si="673"/>
        <v>#N/A</v>
      </c>
      <c r="BA1248" s="145" t="e">
        <f t="shared" si="674"/>
        <v>#N/A</v>
      </c>
      <c r="BB1248" s="145">
        <f t="shared" si="675"/>
        <v>2.083333333333337E-2</v>
      </c>
      <c r="BC1248" s="2">
        <f>IF(AM1248,
  IF(AND(AL1248=$J$31,_xlfn.DAYS(AH1248,DATE(AI1248,1,1))&lt;7),
    MAX(0,EINSTELLUNGEN!$D$12+1-WEEKDAY(DATE(EINSTELLUNGEN!$D$9,EINSTELLUNGEN!$D$10,1),2)),
    IF(AL1248=$J$33,
      MIN(EINSTELLUNGEN!$D$12,WEEKDAY(DATE(EINSTELLUNGEN!$D$9,12,31),2)),
      EINSTELLUNGEN!$D$12
  )) - SUMIF(AL$50:AL$2500,"="&amp;AL1248,AX$50:AX$2500),
  0)</f>
        <v>3</v>
      </c>
      <c r="BD1248" s="2">
        <f t="shared" si="676"/>
        <v>0.33333333333333331</v>
      </c>
      <c r="BE1248" s="2">
        <f t="shared" si="677"/>
        <v>0</v>
      </c>
    </row>
    <row r="1249" spans="1:57" ht="10.5" customHeight="1">
      <c r="A1249" s="1" t="str">
        <f t="shared" ca="1" si="653"/>
        <v/>
      </c>
      <c r="B1249" s="1" t="str">
        <f t="shared" ca="1" si="654"/>
        <v/>
      </c>
      <c r="C1249" s="1" t="str">
        <f t="shared" ca="1" si="655"/>
        <v/>
      </c>
      <c r="D1249" s="1" t="str">
        <f t="shared" ca="1" si="656"/>
        <v/>
      </c>
      <c r="F1249" s="10"/>
      <c r="G1249" s="136" t="str">
        <f t="shared" si="657"/>
        <v/>
      </c>
      <c r="H1249" s="27"/>
      <c r="I1249" s="28"/>
      <c r="J1249" s="28"/>
      <c r="K1249" s="29"/>
      <c r="L1249" s="136"/>
      <c r="M1249" s="136"/>
      <c r="N1249" s="136"/>
      <c r="O1249" s="26" t="str">
        <f t="shared" si="658"/>
        <v/>
      </c>
      <c r="P1249" s="218" t="str">
        <f t="shared" si="659"/>
        <v/>
      </c>
      <c r="Q1249" s="26" t="str">
        <f t="shared" si="660"/>
        <v/>
      </c>
      <c r="R1249" s="22"/>
      <c r="S1249" s="99"/>
      <c r="T1249" s="10"/>
      <c r="U1249" s="229" t="str">
        <f t="shared" si="661"/>
        <v/>
      </c>
      <c r="V1249" s="230"/>
      <c r="W1249" s="230"/>
      <c r="X1249" s="230"/>
      <c r="Y1249" s="230"/>
      <c r="Z1249" s="22" t="str">
        <f>""</f>
        <v/>
      </c>
      <c r="AB1249" s="23" t="str">
        <f t="shared" si="662"/>
        <v/>
      </c>
      <c r="AC1249" s="2" t="b">
        <f>COUNT(Q1249:Q$2500)&gt;0</f>
        <v>0</v>
      </c>
      <c r="AD1249" s="2" t="b">
        <f t="shared" si="645"/>
        <v>0</v>
      </c>
      <c r="AE1249" s="2" t="b">
        <f t="shared" si="646"/>
        <v>0</v>
      </c>
      <c r="AF1249" s="2" t="b">
        <f t="shared" si="647"/>
        <v>0</v>
      </c>
      <c r="AG1249" s="2" t="b">
        <f>OR(
  AND(AC1249,NOT(AC1250)),
  AND(AF1249,WEEKDAY(AH1248,2)=EINSTELLUNGEN!$D$12),
  AND(AF1249,AH1249=$J$35)
)</f>
        <v>0</v>
      </c>
      <c r="AH1249" s="2">
        <f>IF(AE1249,AH1248+IF(WEEKDAY(AH1248+1,2)&lt;=EINSTELLUNGEN!$D$12,1,$J$36),AH1248)</f>
        <v>42020</v>
      </c>
      <c r="AI1249" s="2">
        <f t="shared" si="648"/>
        <v>2019</v>
      </c>
      <c r="AJ1249" s="2">
        <f t="shared" si="649"/>
        <v>201901</v>
      </c>
      <c r="AK1249" s="2">
        <f t="shared" si="650"/>
        <v>201901</v>
      </c>
      <c r="AL1249" s="2">
        <f t="shared" si="678"/>
        <v>201903</v>
      </c>
      <c r="AM1249" s="2" t="b">
        <f t="shared" si="651"/>
        <v>1</v>
      </c>
      <c r="AN1249" s="4" t="e">
        <f t="shared" si="663"/>
        <v>#N/A</v>
      </c>
      <c r="AO1249" s="4" t="e">
        <f t="shared" si="664"/>
        <v>#N/A</v>
      </c>
      <c r="AP1249" s="2" t="str">
        <f>IF(AD1249,
  IF(ISBLANK(H1249),
    AP1248,
    IF(LEN(H1249)=1,
      IF(OR(UPPER(H1249)="A",UPPER(H1249)="I"),
        EINSTELLUNGEN!$D$21,
        IF(OR(UPPER(H1249)="B",UPPER(H1249)="M"),
          EINSTELLUNGEN!$D$22,
          IF(OR(UPPER(H1249)="C",UPPER(H1249)="S"),
            EINSTELLUNGEN!$D$23,
            IF(UPPER(H1249)="D",
              EINSTELLUNGEN!$D$24,
              IF(UPPER(H1249)="E",
                EINSTELLUNGEN!$D$25,
                UPPER(H1249)))))),
      IF(ISNUMBER(H1249),
        EINSTELLUNGEN!$D$20&amp;H1249,
        UPPER(H1249)))),
  "")</f>
        <v/>
      </c>
      <c r="AQ1249" s="2" t="str">
        <f t="shared" si="665"/>
        <v/>
      </c>
      <c r="AR1249" s="2">
        <f t="shared" si="666"/>
        <v>0</v>
      </c>
      <c r="AS1249" s="145">
        <f t="shared" si="667"/>
        <v>0.33333333333333331</v>
      </c>
      <c r="AT1249" s="2">
        <f t="shared" si="668"/>
        <v>0</v>
      </c>
      <c r="AU1249" s="2">
        <f t="shared" si="669"/>
        <v>0</v>
      </c>
      <c r="AV1249" s="2">
        <f t="shared" si="670"/>
        <v>0</v>
      </c>
      <c r="AW1249" s="2">
        <f t="shared" si="671"/>
        <v>0</v>
      </c>
      <c r="AX1249" s="2">
        <f t="shared" si="652"/>
        <v>0</v>
      </c>
      <c r="AY1249" s="2">
        <f t="shared" si="672"/>
        <v>0</v>
      </c>
      <c r="AZ1249" s="145" t="e">
        <f t="shared" si="673"/>
        <v>#N/A</v>
      </c>
      <c r="BA1249" s="145" t="e">
        <f t="shared" si="674"/>
        <v>#N/A</v>
      </c>
      <c r="BB1249" s="145">
        <f t="shared" si="675"/>
        <v>2.083333333333337E-2</v>
      </c>
      <c r="BC1249" s="2">
        <f>IF(AM1249,
  IF(AND(AL1249=$J$31,_xlfn.DAYS(AH1249,DATE(AI1249,1,1))&lt;7),
    MAX(0,EINSTELLUNGEN!$D$12+1-WEEKDAY(DATE(EINSTELLUNGEN!$D$9,EINSTELLUNGEN!$D$10,1),2)),
    IF(AL1249=$J$33,
      MIN(EINSTELLUNGEN!$D$12,WEEKDAY(DATE(EINSTELLUNGEN!$D$9,12,31),2)),
      EINSTELLUNGEN!$D$12
  )) - SUMIF(AL$50:AL$2500,"="&amp;AL1249,AX$50:AX$2500),
  0)</f>
        <v>3</v>
      </c>
      <c r="BD1249" s="2">
        <f t="shared" si="676"/>
        <v>0.33333333333333331</v>
      </c>
      <c r="BE1249" s="2">
        <f t="shared" si="677"/>
        <v>0</v>
      </c>
    </row>
    <row r="1250" spans="1:57" ht="10.5" customHeight="1">
      <c r="A1250" s="1" t="str">
        <f t="shared" ca="1" si="653"/>
        <v/>
      </c>
      <c r="B1250" s="1" t="str">
        <f t="shared" ca="1" si="654"/>
        <v/>
      </c>
      <c r="C1250" s="1" t="str">
        <f t="shared" ca="1" si="655"/>
        <v/>
      </c>
      <c r="D1250" s="1" t="str">
        <f t="shared" ca="1" si="656"/>
        <v/>
      </c>
      <c r="F1250" s="10"/>
      <c r="G1250" s="136" t="str">
        <f t="shared" si="657"/>
        <v/>
      </c>
      <c r="H1250" s="27"/>
      <c r="I1250" s="28"/>
      <c r="J1250" s="28"/>
      <c r="K1250" s="29"/>
      <c r="L1250" s="136"/>
      <c r="M1250" s="136"/>
      <c r="N1250" s="136"/>
      <c r="O1250" s="26" t="str">
        <f t="shared" si="658"/>
        <v/>
      </c>
      <c r="P1250" s="218" t="str">
        <f t="shared" si="659"/>
        <v/>
      </c>
      <c r="Q1250" s="26" t="str">
        <f t="shared" si="660"/>
        <v/>
      </c>
      <c r="R1250" s="22"/>
      <c r="S1250" s="99"/>
      <c r="T1250" s="10"/>
      <c r="U1250" s="229" t="str">
        <f t="shared" si="661"/>
        <v/>
      </c>
      <c r="V1250" s="230"/>
      <c r="W1250" s="230"/>
      <c r="X1250" s="230"/>
      <c r="Y1250" s="230"/>
      <c r="Z1250" s="22" t="str">
        <f>""</f>
        <v/>
      </c>
      <c r="AB1250" s="23" t="str">
        <f t="shared" si="662"/>
        <v/>
      </c>
      <c r="AC1250" s="2" t="b">
        <f>COUNT(Q1250:Q$2500)&gt;0</f>
        <v>0</v>
      </c>
      <c r="AD1250" s="2" t="b">
        <f t="shared" si="645"/>
        <v>0</v>
      </c>
      <c r="AE1250" s="2" t="b">
        <f t="shared" si="646"/>
        <v>0</v>
      </c>
      <c r="AF1250" s="2" t="b">
        <f t="shared" si="647"/>
        <v>0</v>
      </c>
      <c r="AG1250" s="2" t="b">
        <f>OR(
  AND(AC1250,NOT(AC1251)),
  AND(AF1250,WEEKDAY(AH1249,2)=EINSTELLUNGEN!$D$12),
  AND(AF1250,AH1250=$J$35)
)</f>
        <v>0</v>
      </c>
      <c r="AH1250" s="2">
        <f>IF(AE1250,AH1249+IF(WEEKDAY(AH1249+1,2)&lt;=EINSTELLUNGEN!$D$12,1,$J$36),AH1249)</f>
        <v>42020</v>
      </c>
      <c r="AI1250" s="2">
        <f t="shared" si="648"/>
        <v>2019</v>
      </c>
      <c r="AJ1250" s="2">
        <f t="shared" si="649"/>
        <v>201901</v>
      </c>
      <c r="AK1250" s="2">
        <f t="shared" si="650"/>
        <v>201901</v>
      </c>
      <c r="AL1250" s="2">
        <f t="shared" si="678"/>
        <v>201903</v>
      </c>
      <c r="AM1250" s="2" t="b">
        <f t="shared" si="651"/>
        <v>1</v>
      </c>
      <c r="AN1250" s="4" t="e">
        <f t="shared" si="663"/>
        <v>#N/A</v>
      </c>
      <c r="AO1250" s="4" t="e">
        <f t="shared" si="664"/>
        <v>#N/A</v>
      </c>
      <c r="AP1250" s="2" t="str">
        <f>IF(AD1250,
  IF(ISBLANK(H1250),
    AP1249,
    IF(LEN(H1250)=1,
      IF(OR(UPPER(H1250)="A",UPPER(H1250)="I"),
        EINSTELLUNGEN!$D$21,
        IF(OR(UPPER(H1250)="B",UPPER(H1250)="M"),
          EINSTELLUNGEN!$D$22,
          IF(OR(UPPER(H1250)="C",UPPER(H1250)="S"),
            EINSTELLUNGEN!$D$23,
            IF(UPPER(H1250)="D",
              EINSTELLUNGEN!$D$24,
              IF(UPPER(H1250)="E",
                EINSTELLUNGEN!$D$25,
                UPPER(H1250)))))),
      IF(ISNUMBER(H1250),
        EINSTELLUNGEN!$D$20&amp;H1250,
        UPPER(H1250)))),
  "")</f>
        <v/>
      </c>
      <c r="AQ1250" s="2" t="str">
        <f t="shared" si="665"/>
        <v/>
      </c>
      <c r="AR1250" s="2">
        <f t="shared" si="666"/>
        <v>0</v>
      </c>
      <c r="AS1250" s="145">
        <f t="shared" si="667"/>
        <v>0.33333333333333331</v>
      </c>
      <c r="AT1250" s="2">
        <f t="shared" si="668"/>
        <v>0</v>
      </c>
      <c r="AU1250" s="2">
        <f t="shared" si="669"/>
        <v>0</v>
      </c>
      <c r="AV1250" s="2">
        <f t="shared" si="670"/>
        <v>0</v>
      </c>
      <c r="AW1250" s="2">
        <f t="shared" si="671"/>
        <v>0</v>
      </c>
      <c r="AX1250" s="2">
        <f t="shared" si="652"/>
        <v>0</v>
      </c>
      <c r="AY1250" s="2">
        <f t="shared" si="672"/>
        <v>0</v>
      </c>
      <c r="AZ1250" s="145" t="e">
        <f t="shared" si="673"/>
        <v>#N/A</v>
      </c>
      <c r="BA1250" s="145" t="e">
        <f t="shared" si="674"/>
        <v>#N/A</v>
      </c>
      <c r="BB1250" s="145">
        <f t="shared" si="675"/>
        <v>2.083333333333337E-2</v>
      </c>
      <c r="BC1250" s="2">
        <f>IF(AM1250,
  IF(AND(AL1250=$J$31,_xlfn.DAYS(AH1250,DATE(AI1250,1,1))&lt;7),
    MAX(0,EINSTELLUNGEN!$D$12+1-WEEKDAY(DATE(EINSTELLUNGEN!$D$9,EINSTELLUNGEN!$D$10,1),2)),
    IF(AL1250=$J$33,
      MIN(EINSTELLUNGEN!$D$12,WEEKDAY(DATE(EINSTELLUNGEN!$D$9,12,31),2)),
      EINSTELLUNGEN!$D$12
  )) - SUMIF(AL$50:AL$2500,"="&amp;AL1250,AX$50:AX$2500),
  0)</f>
        <v>3</v>
      </c>
      <c r="BD1250" s="2">
        <f t="shared" si="676"/>
        <v>0.33333333333333331</v>
      </c>
      <c r="BE1250" s="2">
        <f t="shared" si="677"/>
        <v>0</v>
      </c>
    </row>
    <row r="1251" spans="1:57" ht="10.5" customHeight="1">
      <c r="A1251" s="1" t="str">
        <f t="shared" ca="1" si="653"/>
        <v/>
      </c>
      <c r="B1251" s="1" t="str">
        <f t="shared" ca="1" si="654"/>
        <v/>
      </c>
      <c r="C1251" s="1" t="str">
        <f t="shared" ca="1" si="655"/>
        <v/>
      </c>
      <c r="D1251" s="1" t="str">
        <f t="shared" ca="1" si="656"/>
        <v/>
      </c>
      <c r="F1251" s="10"/>
      <c r="G1251" s="136" t="str">
        <f t="shared" si="657"/>
        <v/>
      </c>
      <c r="H1251" s="27"/>
      <c r="I1251" s="28"/>
      <c r="J1251" s="28"/>
      <c r="K1251" s="29"/>
      <c r="L1251" s="136"/>
      <c r="M1251" s="136"/>
      <c r="N1251" s="136"/>
      <c r="O1251" s="26" t="str">
        <f t="shared" si="658"/>
        <v/>
      </c>
      <c r="P1251" s="218" t="str">
        <f t="shared" si="659"/>
        <v/>
      </c>
      <c r="Q1251" s="26" t="str">
        <f t="shared" si="660"/>
        <v/>
      </c>
      <c r="R1251" s="22"/>
      <c r="S1251" s="99"/>
      <c r="T1251" s="10"/>
      <c r="U1251" s="229" t="str">
        <f t="shared" si="661"/>
        <v/>
      </c>
      <c r="V1251" s="230"/>
      <c r="W1251" s="230"/>
      <c r="X1251" s="230"/>
      <c r="Y1251" s="230"/>
      <c r="Z1251" s="22" t="str">
        <f>""</f>
        <v/>
      </c>
      <c r="AB1251" s="23" t="str">
        <f t="shared" si="662"/>
        <v/>
      </c>
      <c r="AC1251" s="2" t="b">
        <f>COUNT(Q1251:Q$2500)&gt;0</f>
        <v>0</v>
      </c>
      <c r="AD1251" s="2" t="b">
        <f t="shared" si="645"/>
        <v>0</v>
      </c>
      <c r="AE1251" s="2" t="b">
        <f t="shared" si="646"/>
        <v>0</v>
      </c>
      <c r="AF1251" s="2" t="b">
        <f t="shared" si="647"/>
        <v>0</v>
      </c>
      <c r="AG1251" s="2" t="b">
        <f>OR(
  AND(AC1251,NOT(AC1252)),
  AND(AF1251,WEEKDAY(AH1250,2)=EINSTELLUNGEN!$D$12),
  AND(AF1251,AH1251=$J$35)
)</f>
        <v>0</v>
      </c>
      <c r="AH1251" s="2">
        <f>IF(AE1251,AH1250+IF(WEEKDAY(AH1250+1,2)&lt;=EINSTELLUNGEN!$D$12,1,$J$36),AH1250)</f>
        <v>42020</v>
      </c>
      <c r="AI1251" s="2">
        <f t="shared" si="648"/>
        <v>2019</v>
      </c>
      <c r="AJ1251" s="2">
        <f t="shared" si="649"/>
        <v>201901</v>
      </c>
      <c r="AK1251" s="2">
        <f t="shared" si="650"/>
        <v>201901</v>
      </c>
      <c r="AL1251" s="2">
        <f t="shared" si="678"/>
        <v>201903</v>
      </c>
      <c r="AM1251" s="2" t="b">
        <f t="shared" si="651"/>
        <v>1</v>
      </c>
      <c r="AN1251" s="4" t="e">
        <f t="shared" si="663"/>
        <v>#N/A</v>
      </c>
      <c r="AO1251" s="4" t="e">
        <f t="shared" si="664"/>
        <v>#N/A</v>
      </c>
      <c r="AP1251" s="2" t="str">
        <f>IF(AD1251,
  IF(ISBLANK(H1251),
    AP1250,
    IF(LEN(H1251)=1,
      IF(OR(UPPER(H1251)="A",UPPER(H1251)="I"),
        EINSTELLUNGEN!$D$21,
        IF(OR(UPPER(H1251)="B",UPPER(H1251)="M"),
          EINSTELLUNGEN!$D$22,
          IF(OR(UPPER(H1251)="C",UPPER(H1251)="S"),
            EINSTELLUNGEN!$D$23,
            IF(UPPER(H1251)="D",
              EINSTELLUNGEN!$D$24,
              IF(UPPER(H1251)="E",
                EINSTELLUNGEN!$D$25,
                UPPER(H1251)))))),
      IF(ISNUMBER(H1251),
        EINSTELLUNGEN!$D$20&amp;H1251,
        UPPER(H1251)))),
  "")</f>
        <v/>
      </c>
      <c r="AQ1251" s="2" t="str">
        <f t="shared" si="665"/>
        <v/>
      </c>
      <c r="AR1251" s="2">
        <f t="shared" si="666"/>
        <v>0</v>
      </c>
      <c r="AS1251" s="145">
        <f t="shared" si="667"/>
        <v>0.33333333333333331</v>
      </c>
      <c r="AT1251" s="2">
        <f t="shared" si="668"/>
        <v>0</v>
      </c>
      <c r="AU1251" s="2">
        <f t="shared" si="669"/>
        <v>0</v>
      </c>
      <c r="AV1251" s="2">
        <f t="shared" si="670"/>
        <v>0</v>
      </c>
      <c r="AW1251" s="2">
        <f t="shared" si="671"/>
        <v>0</v>
      </c>
      <c r="AX1251" s="2">
        <f t="shared" si="652"/>
        <v>0</v>
      </c>
      <c r="AY1251" s="2">
        <f t="shared" si="672"/>
        <v>0</v>
      </c>
      <c r="AZ1251" s="145" t="e">
        <f t="shared" si="673"/>
        <v>#N/A</v>
      </c>
      <c r="BA1251" s="145" t="e">
        <f t="shared" si="674"/>
        <v>#N/A</v>
      </c>
      <c r="BB1251" s="145">
        <f t="shared" si="675"/>
        <v>2.083333333333337E-2</v>
      </c>
      <c r="BC1251" s="2">
        <f>IF(AM1251,
  IF(AND(AL1251=$J$31,_xlfn.DAYS(AH1251,DATE(AI1251,1,1))&lt;7),
    MAX(0,EINSTELLUNGEN!$D$12+1-WEEKDAY(DATE(EINSTELLUNGEN!$D$9,EINSTELLUNGEN!$D$10,1),2)),
    IF(AL1251=$J$33,
      MIN(EINSTELLUNGEN!$D$12,WEEKDAY(DATE(EINSTELLUNGEN!$D$9,12,31),2)),
      EINSTELLUNGEN!$D$12
  )) - SUMIF(AL$50:AL$2500,"="&amp;AL1251,AX$50:AX$2500),
  0)</f>
        <v>3</v>
      </c>
      <c r="BD1251" s="2">
        <f t="shared" si="676"/>
        <v>0.33333333333333331</v>
      </c>
      <c r="BE1251" s="2">
        <f t="shared" si="677"/>
        <v>0</v>
      </c>
    </row>
    <row r="1252" spans="1:57" ht="10.5" customHeight="1">
      <c r="A1252" s="1" t="str">
        <f t="shared" ca="1" si="653"/>
        <v/>
      </c>
      <c r="B1252" s="1" t="str">
        <f t="shared" ca="1" si="654"/>
        <v/>
      </c>
      <c r="C1252" s="1" t="str">
        <f t="shared" ca="1" si="655"/>
        <v/>
      </c>
      <c r="D1252" s="1" t="str">
        <f t="shared" ca="1" si="656"/>
        <v/>
      </c>
      <c r="F1252" s="10"/>
      <c r="G1252" s="136" t="str">
        <f t="shared" si="657"/>
        <v/>
      </c>
      <c r="H1252" s="27"/>
      <c r="I1252" s="28"/>
      <c r="J1252" s="28"/>
      <c r="K1252" s="29"/>
      <c r="L1252" s="136"/>
      <c r="M1252" s="136"/>
      <c r="N1252" s="136"/>
      <c r="O1252" s="26" t="str">
        <f t="shared" si="658"/>
        <v/>
      </c>
      <c r="P1252" s="218" t="str">
        <f t="shared" si="659"/>
        <v/>
      </c>
      <c r="Q1252" s="26" t="str">
        <f t="shared" si="660"/>
        <v/>
      </c>
      <c r="R1252" s="22"/>
      <c r="S1252" s="99"/>
      <c r="T1252" s="10"/>
      <c r="U1252" s="229" t="str">
        <f t="shared" si="661"/>
        <v/>
      </c>
      <c r="V1252" s="230"/>
      <c r="W1252" s="230"/>
      <c r="X1252" s="230"/>
      <c r="Y1252" s="230"/>
      <c r="Z1252" s="22" t="str">
        <f>""</f>
        <v/>
      </c>
      <c r="AB1252" s="23" t="str">
        <f t="shared" si="662"/>
        <v/>
      </c>
      <c r="AC1252" s="2" t="b">
        <f>COUNT(Q1252:Q$2500)&gt;0</f>
        <v>0</v>
      </c>
      <c r="AD1252" s="2" t="b">
        <f t="shared" si="645"/>
        <v>0</v>
      </c>
      <c r="AE1252" s="2" t="b">
        <f t="shared" si="646"/>
        <v>0</v>
      </c>
      <c r="AF1252" s="2" t="b">
        <f t="shared" si="647"/>
        <v>0</v>
      </c>
      <c r="AG1252" s="2" t="b">
        <f>OR(
  AND(AC1252,NOT(AC1253)),
  AND(AF1252,WEEKDAY(AH1251,2)=EINSTELLUNGEN!$D$12),
  AND(AF1252,AH1252=$J$35)
)</f>
        <v>0</v>
      </c>
      <c r="AH1252" s="2">
        <f>IF(AE1252,AH1251+IF(WEEKDAY(AH1251+1,2)&lt;=EINSTELLUNGEN!$D$12,1,$J$36),AH1251)</f>
        <v>42020</v>
      </c>
      <c r="AI1252" s="2">
        <f t="shared" si="648"/>
        <v>2019</v>
      </c>
      <c r="AJ1252" s="2">
        <f t="shared" si="649"/>
        <v>201901</v>
      </c>
      <c r="AK1252" s="2">
        <f t="shared" si="650"/>
        <v>201901</v>
      </c>
      <c r="AL1252" s="2">
        <f t="shared" si="678"/>
        <v>201903</v>
      </c>
      <c r="AM1252" s="2" t="b">
        <f t="shared" si="651"/>
        <v>1</v>
      </c>
      <c r="AN1252" s="4" t="e">
        <f t="shared" si="663"/>
        <v>#N/A</v>
      </c>
      <c r="AO1252" s="4" t="e">
        <f t="shared" si="664"/>
        <v>#N/A</v>
      </c>
      <c r="AP1252" s="2" t="str">
        <f>IF(AD1252,
  IF(ISBLANK(H1252),
    AP1251,
    IF(LEN(H1252)=1,
      IF(OR(UPPER(H1252)="A",UPPER(H1252)="I"),
        EINSTELLUNGEN!$D$21,
        IF(OR(UPPER(H1252)="B",UPPER(H1252)="M"),
          EINSTELLUNGEN!$D$22,
          IF(OR(UPPER(H1252)="C",UPPER(H1252)="S"),
            EINSTELLUNGEN!$D$23,
            IF(UPPER(H1252)="D",
              EINSTELLUNGEN!$D$24,
              IF(UPPER(H1252)="E",
                EINSTELLUNGEN!$D$25,
                UPPER(H1252)))))),
      IF(ISNUMBER(H1252),
        EINSTELLUNGEN!$D$20&amp;H1252,
        UPPER(H1252)))),
  "")</f>
        <v/>
      </c>
      <c r="AQ1252" s="2" t="str">
        <f t="shared" si="665"/>
        <v/>
      </c>
      <c r="AR1252" s="2">
        <f t="shared" si="666"/>
        <v>0</v>
      </c>
      <c r="AS1252" s="145">
        <f t="shared" si="667"/>
        <v>0.33333333333333331</v>
      </c>
      <c r="AT1252" s="2">
        <f t="shared" si="668"/>
        <v>0</v>
      </c>
      <c r="AU1252" s="2">
        <f t="shared" si="669"/>
        <v>0</v>
      </c>
      <c r="AV1252" s="2">
        <f t="shared" si="670"/>
        <v>0</v>
      </c>
      <c r="AW1252" s="2">
        <f t="shared" si="671"/>
        <v>0</v>
      </c>
      <c r="AX1252" s="2">
        <f t="shared" si="652"/>
        <v>0</v>
      </c>
      <c r="AY1252" s="2">
        <f t="shared" si="672"/>
        <v>0</v>
      </c>
      <c r="AZ1252" s="145" t="e">
        <f t="shared" si="673"/>
        <v>#N/A</v>
      </c>
      <c r="BA1252" s="145" t="e">
        <f t="shared" si="674"/>
        <v>#N/A</v>
      </c>
      <c r="BB1252" s="145">
        <f t="shared" si="675"/>
        <v>2.083333333333337E-2</v>
      </c>
      <c r="BC1252" s="2">
        <f>IF(AM1252,
  IF(AND(AL1252=$J$31,_xlfn.DAYS(AH1252,DATE(AI1252,1,1))&lt;7),
    MAX(0,EINSTELLUNGEN!$D$12+1-WEEKDAY(DATE(EINSTELLUNGEN!$D$9,EINSTELLUNGEN!$D$10,1),2)),
    IF(AL1252=$J$33,
      MIN(EINSTELLUNGEN!$D$12,WEEKDAY(DATE(EINSTELLUNGEN!$D$9,12,31),2)),
      EINSTELLUNGEN!$D$12
  )) - SUMIF(AL$50:AL$2500,"="&amp;AL1252,AX$50:AX$2500),
  0)</f>
        <v>3</v>
      </c>
      <c r="BD1252" s="2">
        <f t="shared" si="676"/>
        <v>0.33333333333333331</v>
      </c>
      <c r="BE1252" s="2">
        <f t="shared" si="677"/>
        <v>0</v>
      </c>
    </row>
    <row r="1253" spans="1:57" ht="10.5" customHeight="1">
      <c r="A1253" s="1" t="str">
        <f t="shared" ca="1" si="653"/>
        <v/>
      </c>
      <c r="B1253" s="1" t="str">
        <f t="shared" ca="1" si="654"/>
        <v/>
      </c>
      <c r="C1253" s="1" t="str">
        <f t="shared" ca="1" si="655"/>
        <v/>
      </c>
      <c r="D1253" s="1" t="str">
        <f t="shared" ca="1" si="656"/>
        <v/>
      </c>
      <c r="F1253" s="10"/>
      <c r="G1253" s="136" t="str">
        <f t="shared" si="657"/>
        <v/>
      </c>
      <c r="H1253" s="27"/>
      <c r="I1253" s="28"/>
      <c r="J1253" s="28"/>
      <c r="K1253" s="29"/>
      <c r="L1253" s="136"/>
      <c r="M1253" s="136"/>
      <c r="N1253" s="136"/>
      <c r="O1253" s="26" t="str">
        <f t="shared" si="658"/>
        <v/>
      </c>
      <c r="P1253" s="218" t="str">
        <f t="shared" si="659"/>
        <v/>
      </c>
      <c r="Q1253" s="26" t="str">
        <f t="shared" si="660"/>
        <v/>
      </c>
      <c r="R1253" s="22"/>
      <c r="S1253" s="99"/>
      <c r="T1253" s="10"/>
      <c r="U1253" s="229" t="str">
        <f t="shared" si="661"/>
        <v/>
      </c>
      <c r="V1253" s="230"/>
      <c r="W1253" s="230"/>
      <c r="X1253" s="230"/>
      <c r="Y1253" s="230"/>
      <c r="Z1253" s="22" t="str">
        <f>""</f>
        <v/>
      </c>
      <c r="AB1253" s="23" t="str">
        <f t="shared" si="662"/>
        <v/>
      </c>
      <c r="AC1253" s="2" t="b">
        <f>COUNT(Q1253:Q$2500)&gt;0</f>
        <v>0</v>
      </c>
      <c r="AD1253" s="2" t="b">
        <f t="shared" si="645"/>
        <v>0</v>
      </c>
      <c r="AE1253" s="2" t="b">
        <f t="shared" si="646"/>
        <v>0</v>
      </c>
      <c r="AF1253" s="2" t="b">
        <f t="shared" si="647"/>
        <v>0</v>
      </c>
      <c r="AG1253" s="2" t="b">
        <f>OR(
  AND(AC1253,NOT(AC1254)),
  AND(AF1253,WEEKDAY(AH1252,2)=EINSTELLUNGEN!$D$12),
  AND(AF1253,AH1253=$J$35)
)</f>
        <v>0</v>
      </c>
      <c r="AH1253" s="2">
        <f>IF(AE1253,AH1252+IF(WEEKDAY(AH1252+1,2)&lt;=EINSTELLUNGEN!$D$12,1,$J$36),AH1252)</f>
        <v>42020</v>
      </c>
      <c r="AI1253" s="2">
        <f t="shared" si="648"/>
        <v>2019</v>
      </c>
      <c r="AJ1253" s="2">
        <f t="shared" si="649"/>
        <v>201901</v>
      </c>
      <c r="AK1253" s="2">
        <f t="shared" si="650"/>
        <v>201901</v>
      </c>
      <c r="AL1253" s="2">
        <f t="shared" si="678"/>
        <v>201903</v>
      </c>
      <c r="AM1253" s="2" t="b">
        <f t="shared" si="651"/>
        <v>1</v>
      </c>
      <c r="AN1253" s="4" t="e">
        <f t="shared" si="663"/>
        <v>#N/A</v>
      </c>
      <c r="AO1253" s="4" t="e">
        <f t="shared" si="664"/>
        <v>#N/A</v>
      </c>
      <c r="AP1253" s="2" t="str">
        <f>IF(AD1253,
  IF(ISBLANK(H1253),
    AP1252,
    IF(LEN(H1253)=1,
      IF(OR(UPPER(H1253)="A",UPPER(H1253)="I"),
        EINSTELLUNGEN!$D$21,
        IF(OR(UPPER(H1253)="B",UPPER(H1253)="M"),
          EINSTELLUNGEN!$D$22,
          IF(OR(UPPER(H1253)="C",UPPER(H1253)="S"),
            EINSTELLUNGEN!$D$23,
            IF(UPPER(H1253)="D",
              EINSTELLUNGEN!$D$24,
              IF(UPPER(H1253)="E",
                EINSTELLUNGEN!$D$25,
                UPPER(H1253)))))),
      IF(ISNUMBER(H1253),
        EINSTELLUNGEN!$D$20&amp;H1253,
        UPPER(H1253)))),
  "")</f>
        <v/>
      </c>
      <c r="AQ1253" s="2" t="str">
        <f t="shared" si="665"/>
        <v/>
      </c>
      <c r="AR1253" s="2">
        <f t="shared" si="666"/>
        <v>0</v>
      </c>
      <c r="AS1253" s="145">
        <f t="shared" si="667"/>
        <v>0.33333333333333331</v>
      </c>
      <c r="AT1253" s="2">
        <f t="shared" si="668"/>
        <v>0</v>
      </c>
      <c r="AU1253" s="2">
        <f t="shared" si="669"/>
        <v>0</v>
      </c>
      <c r="AV1253" s="2">
        <f t="shared" si="670"/>
        <v>0</v>
      </c>
      <c r="AW1253" s="2">
        <f t="shared" si="671"/>
        <v>0</v>
      </c>
      <c r="AX1253" s="2">
        <f t="shared" si="652"/>
        <v>0</v>
      </c>
      <c r="AY1253" s="2">
        <f t="shared" si="672"/>
        <v>0</v>
      </c>
      <c r="AZ1253" s="145" t="e">
        <f t="shared" si="673"/>
        <v>#N/A</v>
      </c>
      <c r="BA1253" s="145" t="e">
        <f t="shared" si="674"/>
        <v>#N/A</v>
      </c>
      <c r="BB1253" s="145">
        <f t="shared" si="675"/>
        <v>2.083333333333337E-2</v>
      </c>
      <c r="BC1253" s="2">
        <f>IF(AM1253,
  IF(AND(AL1253=$J$31,_xlfn.DAYS(AH1253,DATE(AI1253,1,1))&lt;7),
    MAX(0,EINSTELLUNGEN!$D$12+1-WEEKDAY(DATE(EINSTELLUNGEN!$D$9,EINSTELLUNGEN!$D$10,1),2)),
    IF(AL1253=$J$33,
      MIN(EINSTELLUNGEN!$D$12,WEEKDAY(DATE(EINSTELLUNGEN!$D$9,12,31),2)),
      EINSTELLUNGEN!$D$12
  )) - SUMIF(AL$50:AL$2500,"="&amp;AL1253,AX$50:AX$2500),
  0)</f>
        <v>3</v>
      </c>
      <c r="BD1253" s="2">
        <f t="shared" si="676"/>
        <v>0.33333333333333331</v>
      </c>
      <c r="BE1253" s="2">
        <f t="shared" si="677"/>
        <v>0</v>
      </c>
    </row>
    <row r="1254" spans="1:57" ht="10.5" customHeight="1">
      <c r="A1254" s="1" t="str">
        <f t="shared" ca="1" si="653"/>
        <v/>
      </c>
      <c r="B1254" s="1" t="str">
        <f t="shared" ca="1" si="654"/>
        <v/>
      </c>
      <c r="C1254" s="1" t="str">
        <f t="shared" ca="1" si="655"/>
        <v/>
      </c>
      <c r="D1254" s="1" t="str">
        <f t="shared" ca="1" si="656"/>
        <v/>
      </c>
      <c r="F1254" s="10"/>
      <c r="G1254" s="136" t="str">
        <f t="shared" si="657"/>
        <v/>
      </c>
      <c r="H1254" s="27"/>
      <c r="I1254" s="28"/>
      <c r="J1254" s="28"/>
      <c r="K1254" s="29"/>
      <c r="L1254" s="136"/>
      <c r="M1254" s="136"/>
      <c r="N1254" s="136"/>
      <c r="O1254" s="26" t="str">
        <f t="shared" si="658"/>
        <v/>
      </c>
      <c r="P1254" s="218" t="str">
        <f t="shared" si="659"/>
        <v/>
      </c>
      <c r="Q1254" s="26" t="str">
        <f t="shared" si="660"/>
        <v/>
      </c>
      <c r="R1254" s="22"/>
      <c r="S1254" s="99"/>
      <c r="T1254" s="10"/>
      <c r="U1254" s="229" t="str">
        <f t="shared" si="661"/>
        <v/>
      </c>
      <c r="V1254" s="230"/>
      <c r="W1254" s="230"/>
      <c r="X1254" s="230"/>
      <c r="Y1254" s="230"/>
      <c r="Z1254" s="22" t="str">
        <f>""</f>
        <v/>
      </c>
      <c r="AB1254" s="23" t="str">
        <f t="shared" si="662"/>
        <v/>
      </c>
      <c r="AC1254" s="2" t="b">
        <f>COUNT(Q1254:Q$2500)&gt;0</f>
        <v>0</v>
      </c>
      <c r="AD1254" s="2" t="b">
        <f t="shared" si="645"/>
        <v>0</v>
      </c>
      <c r="AE1254" s="2" t="b">
        <f t="shared" si="646"/>
        <v>0</v>
      </c>
      <c r="AF1254" s="2" t="b">
        <f t="shared" si="647"/>
        <v>0</v>
      </c>
      <c r="AG1254" s="2" t="b">
        <f>OR(
  AND(AC1254,NOT(AC1255)),
  AND(AF1254,WEEKDAY(AH1253,2)=EINSTELLUNGEN!$D$12),
  AND(AF1254,AH1254=$J$35)
)</f>
        <v>0</v>
      </c>
      <c r="AH1254" s="2">
        <f>IF(AE1254,AH1253+IF(WEEKDAY(AH1253+1,2)&lt;=EINSTELLUNGEN!$D$12,1,$J$36),AH1253)</f>
        <v>42020</v>
      </c>
      <c r="AI1254" s="2">
        <f t="shared" si="648"/>
        <v>2019</v>
      </c>
      <c r="AJ1254" s="2">
        <f t="shared" si="649"/>
        <v>201901</v>
      </c>
      <c r="AK1254" s="2">
        <f t="shared" si="650"/>
        <v>201901</v>
      </c>
      <c r="AL1254" s="2">
        <f t="shared" si="678"/>
        <v>201903</v>
      </c>
      <c r="AM1254" s="2" t="b">
        <f t="shared" si="651"/>
        <v>1</v>
      </c>
      <c r="AN1254" s="4" t="e">
        <f t="shared" si="663"/>
        <v>#N/A</v>
      </c>
      <c r="AO1254" s="4" t="e">
        <f t="shared" si="664"/>
        <v>#N/A</v>
      </c>
      <c r="AP1254" s="2" t="str">
        <f>IF(AD1254,
  IF(ISBLANK(H1254),
    AP1253,
    IF(LEN(H1254)=1,
      IF(OR(UPPER(H1254)="A",UPPER(H1254)="I"),
        EINSTELLUNGEN!$D$21,
        IF(OR(UPPER(H1254)="B",UPPER(H1254)="M"),
          EINSTELLUNGEN!$D$22,
          IF(OR(UPPER(H1254)="C",UPPER(H1254)="S"),
            EINSTELLUNGEN!$D$23,
            IF(UPPER(H1254)="D",
              EINSTELLUNGEN!$D$24,
              IF(UPPER(H1254)="E",
                EINSTELLUNGEN!$D$25,
                UPPER(H1254)))))),
      IF(ISNUMBER(H1254),
        EINSTELLUNGEN!$D$20&amp;H1254,
        UPPER(H1254)))),
  "")</f>
        <v/>
      </c>
      <c r="AQ1254" s="2" t="str">
        <f t="shared" si="665"/>
        <v/>
      </c>
      <c r="AR1254" s="2">
        <f t="shared" si="666"/>
        <v>0</v>
      </c>
      <c r="AS1254" s="145">
        <f t="shared" si="667"/>
        <v>0.33333333333333331</v>
      </c>
      <c r="AT1254" s="2">
        <f t="shared" si="668"/>
        <v>0</v>
      </c>
      <c r="AU1254" s="2">
        <f t="shared" si="669"/>
        <v>0</v>
      </c>
      <c r="AV1254" s="2">
        <f t="shared" si="670"/>
        <v>0</v>
      </c>
      <c r="AW1254" s="2">
        <f t="shared" si="671"/>
        <v>0</v>
      </c>
      <c r="AX1254" s="2">
        <f t="shared" si="652"/>
        <v>0</v>
      </c>
      <c r="AY1254" s="2">
        <f t="shared" si="672"/>
        <v>0</v>
      </c>
      <c r="AZ1254" s="145" t="e">
        <f t="shared" si="673"/>
        <v>#N/A</v>
      </c>
      <c r="BA1254" s="145" t="e">
        <f t="shared" si="674"/>
        <v>#N/A</v>
      </c>
      <c r="BB1254" s="145">
        <f t="shared" si="675"/>
        <v>2.083333333333337E-2</v>
      </c>
      <c r="BC1254" s="2">
        <f>IF(AM1254,
  IF(AND(AL1254=$J$31,_xlfn.DAYS(AH1254,DATE(AI1254,1,1))&lt;7),
    MAX(0,EINSTELLUNGEN!$D$12+1-WEEKDAY(DATE(EINSTELLUNGEN!$D$9,EINSTELLUNGEN!$D$10,1),2)),
    IF(AL1254=$J$33,
      MIN(EINSTELLUNGEN!$D$12,WEEKDAY(DATE(EINSTELLUNGEN!$D$9,12,31),2)),
      EINSTELLUNGEN!$D$12
  )) - SUMIF(AL$50:AL$2500,"="&amp;AL1254,AX$50:AX$2500),
  0)</f>
        <v>3</v>
      </c>
      <c r="BD1254" s="2">
        <f t="shared" si="676"/>
        <v>0.33333333333333331</v>
      </c>
      <c r="BE1254" s="2">
        <f t="shared" si="677"/>
        <v>0</v>
      </c>
    </row>
    <row r="1255" spans="1:57" ht="10.5" customHeight="1">
      <c r="A1255" s="1" t="str">
        <f t="shared" ca="1" si="653"/>
        <v/>
      </c>
      <c r="B1255" s="1" t="str">
        <f t="shared" ca="1" si="654"/>
        <v/>
      </c>
      <c r="C1255" s="1" t="str">
        <f t="shared" ca="1" si="655"/>
        <v/>
      </c>
      <c r="D1255" s="1" t="str">
        <f t="shared" ca="1" si="656"/>
        <v/>
      </c>
      <c r="F1255" s="10"/>
      <c r="G1255" s="136" t="str">
        <f t="shared" si="657"/>
        <v/>
      </c>
      <c r="H1255" s="27"/>
      <c r="I1255" s="28"/>
      <c r="J1255" s="28"/>
      <c r="K1255" s="29"/>
      <c r="L1255" s="136"/>
      <c r="M1255" s="136"/>
      <c r="N1255" s="136"/>
      <c r="O1255" s="26" t="str">
        <f t="shared" si="658"/>
        <v/>
      </c>
      <c r="P1255" s="218" t="str">
        <f t="shared" si="659"/>
        <v/>
      </c>
      <c r="Q1255" s="26" t="str">
        <f t="shared" si="660"/>
        <v/>
      </c>
      <c r="R1255" s="22"/>
      <c r="S1255" s="99"/>
      <c r="T1255" s="10"/>
      <c r="U1255" s="229" t="str">
        <f t="shared" si="661"/>
        <v/>
      </c>
      <c r="V1255" s="230"/>
      <c r="W1255" s="230"/>
      <c r="X1255" s="230"/>
      <c r="Y1255" s="230"/>
      <c r="Z1255" s="22" t="str">
        <f>""</f>
        <v/>
      </c>
      <c r="AB1255" s="23" t="str">
        <f t="shared" si="662"/>
        <v/>
      </c>
      <c r="AC1255" s="2" t="b">
        <f>COUNT(Q1255:Q$2500)&gt;0</f>
        <v>0</v>
      </c>
      <c r="AD1255" s="2" t="b">
        <f t="shared" si="645"/>
        <v>0</v>
      </c>
      <c r="AE1255" s="2" t="b">
        <f t="shared" si="646"/>
        <v>0</v>
      </c>
      <c r="AF1255" s="2" t="b">
        <f t="shared" si="647"/>
        <v>0</v>
      </c>
      <c r="AG1255" s="2" t="b">
        <f>OR(
  AND(AC1255,NOT(AC1256)),
  AND(AF1255,WEEKDAY(AH1254,2)=EINSTELLUNGEN!$D$12),
  AND(AF1255,AH1255=$J$35)
)</f>
        <v>0</v>
      </c>
      <c r="AH1255" s="2">
        <f>IF(AE1255,AH1254+IF(WEEKDAY(AH1254+1,2)&lt;=EINSTELLUNGEN!$D$12,1,$J$36),AH1254)</f>
        <v>42020</v>
      </c>
      <c r="AI1255" s="2">
        <f t="shared" si="648"/>
        <v>2019</v>
      </c>
      <c r="AJ1255" s="2">
        <f t="shared" si="649"/>
        <v>201901</v>
      </c>
      <c r="AK1255" s="2">
        <f t="shared" si="650"/>
        <v>201901</v>
      </c>
      <c r="AL1255" s="2">
        <f t="shared" si="678"/>
        <v>201903</v>
      </c>
      <c r="AM1255" s="2" t="b">
        <f t="shared" si="651"/>
        <v>1</v>
      </c>
      <c r="AN1255" s="4" t="e">
        <f t="shared" si="663"/>
        <v>#N/A</v>
      </c>
      <c r="AO1255" s="4" t="e">
        <f t="shared" si="664"/>
        <v>#N/A</v>
      </c>
      <c r="AP1255" s="2" t="str">
        <f>IF(AD1255,
  IF(ISBLANK(H1255),
    AP1254,
    IF(LEN(H1255)=1,
      IF(OR(UPPER(H1255)="A",UPPER(H1255)="I"),
        EINSTELLUNGEN!$D$21,
        IF(OR(UPPER(H1255)="B",UPPER(H1255)="M"),
          EINSTELLUNGEN!$D$22,
          IF(OR(UPPER(H1255)="C",UPPER(H1255)="S"),
            EINSTELLUNGEN!$D$23,
            IF(UPPER(H1255)="D",
              EINSTELLUNGEN!$D$24,
              IF(UPPER(H1255)="E",
                EINSTELLUNGEN!$D$25,
                UPPER(H1255)))))),
      IF(ISNUMBER(H1255),
        EINSTELLUNGEN!$D$20&amp;H1255,
        UPPER(H1255)))),
  "")</f>
        <v/>
      </c>
      <c r="AQ1255" s="2" t="str">
        <f t="shared" si="665"/>
        <v/>
      </c>
      <c r="AR1255" s="2">
        <f t="shared" si="666"/>
        <v>0</v>
      </c>
      <c r="AS1255" s="145">
        <f t="shared" si="667"/>
        <v>0.33333333333333331</v>
      </c>
      <c r="AT1255" s="2">
        <f t="shared" si="668"/>
        <v>0</v>
      </c>
      <c r="AU1255" s="2">
        <f t="shared" si="669"/>
        <v>0</v>
      </c>
      <c r="AV1255" s="2">
        <f t="shared" si="670"/>
        <v>0</v>
      </c>
      <c r="AW1255" s="2">
        <f t="shared" si="671"/>
        <v>0</v>
      </c>
      <c r="AX1255" s="2">
        <f t="shared" si="652"/>
        <v>0</v>
      </c>
      <c r="AY1255" s="2">
        <f t="shared" si="672"/>
        <v>0</v>
      </c>
      <c r="AZ1255" s="145" t="e">
        <f t="shared" si="673"/>
        <v>#N/A</v>
      </c>
      <c r="BA1255" s="145" t="e">
        <f t="shared" si="674"/>
        <v>#N/A</v>
      </c>
      <c r="BB1255" s="145">
        <f t="shared" si="675"/>
        <v>2.083333333333337E-2</v>
      </c>
      <c r="BC1255" s="2">
        <f>IF(AM1255,
  IF(AND(AL1255=$J$31,_xlfn.DAYS(AH1255,DATE(AI1255,1,1))&lt;7),
    MAX(0,EINSTELLUNGEN!$D$12+1-WEEKDAY(DATE(EINSTELLUNGEN!$D$9,EINSTELLUNGEN!$D$10,1),2)),
    IF(AL1255=$J$33,
      MIN(EINSTELLUNGEN!$D$12,WEEKDAY(DATE(EINSTELLUNGEN!$D$9,12,31),2)),
      EINSTELLUNGEN!$D$12
  )) - SUMIF(AL$50:AL$2500,"="&amp;AL1255,AX$50:AX$2500),
  0)</f>
        <v>3</v>
      </c>
      <c r="BD1255" s="2">
        <f t="shared" si="676"/>
        <v>0.33333333333333331</v>
      </c>
      <c r="BE1255" s="2">
        <f t="shared" si="677"/>
        <v>0</v>
      </c>
    </row>
    <row r="1256" spans="1:57" ht="10.5" customHeight="1">
      <c r="A1256" s="1" t="str">
        <f t="shared" ca="1" si="653"/>
        <v/>
      </c>
      <c r="B1256" s="1" t="str">
        <f t="shared" ca="1" si="654"/>
        <v/>
      </c>
      <c r="C1256" s="1" t="str">
        <f t="shared" ca="1" si="655"/>
        <v/>
      </c>
      <c r="D1256" s="1" t="str">
        <f t="shared" ca="1" si="656"/>
        <v/>
      </c>
      <c r="F1256" s="10"/>
      <c r="G1256" s="136" t="str">
        <f t="shared" si="657"/>
        <v/>
      </c>
      <c r="H1256" s="27"/>
      <c r="I1256" s="28"/>
      <c r="J1256" s="28"/>
      <c r="K1256" s="29"/>
      <c r="L1256" s="136"/>
      <c r="M1256" s="136"/>
      <c r="N1256" s="136"/>
      <c r="O1256" s="26" t="str">
        <f t="shared" si="658"/>
        <v/>
      </c>
      <c r="P1256" s="218" t="str">
        <f t="shared" si="659"/>
        <v/>
      </c>
      <c r="Q1256" s="26" t="str">
        <f t="shared" si="660"/>
        <v/>
      </c>
      <c r="R1256" s="22"/>
      <c r="S1256" s="99"/>
      <c r="T1256" s="10"/>
      <c r="U1256" s="229" t="str">
        <f t="shared" si="661"/>
        <v/>
      </c>
      <c r="V1256" s="230"/>
      <c r="W1256" s="230"/>
      <c r="X1256" s="230"/>
      <c r="Y1256" s="230"/>
      <c r="Z1256" s="22" t="str">
        <f>""</f>
        <v/>
      </c>
      <c r="AB1256" s="23" t="str">
        <f t="shared" si="662"/>
        <v/>
      </c>
      <c r="AC1256" s="2" t="b">
        <f>COUNT(Q1256:Q$2500)&gt;0</f>
        <v>0</v>
      </c>
      <c r="AD1256" s="2" t="b">
        <f t="shared" si="645"/>
        <v>0</v>
      </c>
      <c r="AE1256" s="2" t="b">
        <f t="shared" si="646"/>
        <v>0</v>
      </c>
      <c r="AF1256" s="2" t="b">
        <f t="shared" si="647"/>
        <v>0</v>
      </c>
      <c r="AG1256" s="2" t="b">
        <f>OR(
  AND(AC1256,NOT(AC1257)),
  AND(AF1256,WEEKDAY(AH1255,2)=EINSTELLUNGEN!$D$12),
  AND(AF1256,AH1256=$J$35)
)</f>
        <v>0</v>
      </c>
      <c r="AH1256" s="2">
        <f>IF(AE1256,AH1255+IF(WEEKDAY(AH1255+1,2)&lt;=EINSTELLUNGEN!$D$12,1,$J$36),AH1255)</f>
        <v>42020</v>
      </c>
      <c r="AI1256" s="2">
        <f t="shared" si="648"/>
        <v>2019</v>
      </c>
      <c r="AJ1256" s="2">
        <f t="shared" si="649"/>
        <v>201901</v>
      </c>
      <c r="AK1256" s="2">
        <f t="shared" si="650"/>
        <v>201901</v>
      </c>
      <c r="AL1256" s="2">
        <f t="shared" si="678"/>
        <v>201903</v>
      </c>
      <c r="AM1256" s="2" t="b">
        <f t="shared" si="651"/>
        <v>1</v>
      </c>
      <c r="AN1256" s="4" t="e">
        <f t="shared" si="663"/>
        <v>#N/A</v>
      </c>
      <c r="AO1256" s="4" t="e">
        <f t="shared" si="664"/>
        <v>#N/A</v>
      </c>
      <c r="AP1256" s="2" t="str">
        <f>IF(AD1256,
  IF(ISBLANK(H1256),
    AP1255,
    IF(LEN(H1256)=1,
      IF(OR(UPPER(H1256)="A",UPPER(H1256)="I"),
        EINSTELLUNGEN!$D$21,
        IF(OR(UPPER(H1256)="B",UPPER(H1256)="M"),
          EINSTELLUNGEN!$D$22,
          IF(OR(UPPER(H1256)="C",UPPER(H1256)="S"),
            EINSTELLUNGEN!$D$23,
            IF(UPPER(H1256)="D",
              EINSTELLUNGEN!$D$24,
              IF(UPPER(H1256)="E",
                EINSTELLUNGEN!$D$25,
                UPPER(H1256)))))),
      IF(ISNUMBER(H1256),
        EINSTELLUNGEN!$D$20&amp;H1256,
        UPPER(H1256)))),
  "")</f>
        <v/>
      </c>
      <c r="AQ1256" s="2" t="str">
        <f t="shared" si="665"/>
        <v/>
      </c>
      <c r="AR1256" s="2">
        <f t="shared" si="666"/>
        <v>0</v>
      </c>
      <c r="AS1256" s="145">
        <f t="shared" si="667"/>
        <v>0.33333333333333331</v>
      </c>
      <c r="AT1256" s="2">
        <f t="shared" si="668"/>
        <v>0</v>
      </c>
      <c r="AU1256" s="2">
        <f t="shared" si="669"/>
        <v>0</v>
      </c>
      <c r="AV1256" s="2">
        <f t="shared" si="670"/>
        <v>0</v>
      </c>
      <c r="AW1256" s="2">
        <f t="shared" si="671"/>
        <v>0</v>
      </c>
      <c r="AX1256" s="2">
        <f t="shared" si="652"/>
        <v>0</v>
      </c>
      <c r="AY1256" s="2">
        <f t="shared" si="672"/>
        <v>0</v>
      </c>
      <c r="AZ1256" s="145" t="e">
        <f t="shared" si="673"/>
        <v>#N/A</v>
      </c>
      <c r="BA1256" s="145" t="e">
        <f t="shared" si="674"/>
        <v>#N/A</v>
      </c>
      <c r="BB1256" s="145">
        <f t="shared" si="675"/>
        <v>2.083333333333337E-2</v>
      </c>
      <c r="BC1256" s="2">
        <f>IF(AM1256,
  IF(AND(AL1256=$J$31,_xlfn.DAYS(AH1256,DATE(AI1256,1,1))&lt;7),
    MAX(0,EINSTELLUNGEN!$D$12+1-WEEKDAY(DATE(EINSTELLUNGEN!$D$9,EINSTELLUNGEN!$D$10,1),2)),
    IF(AL1256=$J$33,
      MIN(EINSTELLUNGEN!$D$12,WEEKDAY(DATE(EINSTELLUNGEN!$D$9,12,31),2)),
      EINSTELLUNGEN!$D$12
  )) - SUMIF(AL$50:AL$2500,"="&amp;AL1256,AX$50:AX$2500),
  0)</f>
        <v>3</v>
      </c>
      <c r="BD1256" s="2">
        <f t="shared" si="676"/>
        <v>0.33333333333333331</v>
      </c>
      <c r="BE1256" s="2">
        <f t="shared" si="677"/>
        <v>0</v>
      </c>
    </row>
    <row r="1257" spans="1:57" ht="10.5" customHeight="1">
      <c r="A1257" s="1" t="str">
        <f t="shared" ca="1" si="653"/>
        <v/>
      </c>
      <c r="B1257" s="1" t="str">
        <f t="shared" ca="1" si="654"/>
        <v/>
      </c>
      <c r="C1257" s="1" t="str">
        <f t="shared" ca="1" si="655"/>
        <v/>
      </c>
      <c r="D1257" s="1" t="str">
        <f t="shared" ca="1" si="656"/>
        <v/>
      </c>
      <c r="F1257" s="10"/>
      <c r="G1257" s="136" t="str">
        <f t="shared" si="657"/>
        <v/>
      </c>
      <c r="H1257" s="27"/>
      <c r="I1257" s="28"/>
      <c r="J1257" s="28"/>
      <c r="K1257" s="29"/>
      <c r="L1257" s="136"/>
      <c r="M1257" s="136"/>
      <c r="N1257" s="136"/>
      <c r="O1257" s="26" t="str">
        <f t="shared" si="658"/>
        <v/>
      </c>
      <c r="P1257" s="218" t="str">
        <f t="shared" si="659"/>
        <v/>
      </c>
      <c r="Q1257" s="26" t="str">
        <f t="shared" si="660"/>
        <v/>
      </c>
      <c r="R1257" s="22"/>
      <c r="S1257" s="99"/>
      <c r="T1257" s="10"/>
      <c r="U1257" s="229" t="str">
        <f t="shared" si="661"/>
        <v/>
      </c>
      <c r="V1257" s="230"/>
      <c r="W1257" s="230"/>
      <c r="X1257" s="230"/>
      <c r="Y1257" s="230"/>
      <c r="Z1257" s="22" t="str">
        <f>""</f>
        <v/>
      </c>
      <c r="AB1257" s="23" t="str">
        <f t="shared" si="662"/>
        <v/>
      </c>
      <c r="AC1257" s="2" t="b">
        <f>COUNT(Q1257:Q$2500)&gt;0</f>
        <v>0</v>
      </c>
      <c r="AD1257" s="2" t="b">
        <f t="shared" si="645"/>
        <v>0</v>
      </c>
      <c r="AE1257" s="2" t="b">
        <f t="shared" si="646"/>
        <v>0</v>
      </c>
      <c r="AF1257" s="2" t="b">
        <f t="shared" si="647"/>
        <v>0</v>
      </c>
      <c r="AG1257" s="2" t="b">
        <f>OR(
  AND(AC1257,NOT(AC1258)),
  AND(AF1257,WEEKDAY(AH1256,2)=EINSTELLUNGEN!$D$12),
  AND(AF1257,AH1257=$J$35)
)</f>
        <v>0</v>
      </c>
      <c r="AH1257" s="2">
        <f>IF(AE1257,AH1256+IF(WEEKDAY(AH1256+1,2)&lt;=EINSTELLUNGEN!$D$12,1,$J$36),AH1256)</f>
        <v>42020</v>
      </c>
      <c r="AI1257" s="2">
        <f t="shared" si="648"/>
        <v>2019</v>
      </c>
      <c r="AJ1257" s="2">
        <f t="shared" si="649"/>
        <v>201901</v>
      </c>
      <c r="AK1257" s="2">
        <f t="shared" si="650"/>
        <v>201901</v>
      </c>
      <c r="AL1257" s="2">
        <f t="shared" si="678"/>
        <v>201903</v>
      </c>
      <c r="AM1257" s="2" t="b">
        <f t="shared" si="651"/>
        <v>1</v>
      </c>
      <c r="AN1257" s="4" t="e">
        <f t="shared" si="663"/>
        <v>#N/A</v>
      </c>
      <c r="AO1257" s="4" t="e">
        <f t="shared" si="664"/>
        <v>#N/A</v>
      </c>
      <c r="AP1257" s="2" t="str">
        <f>IF(AD1257,
  IF(ISBLANK(H1257),
    AP1256,
    IF(LEN(H1257)=1,
      IF(OR(UPPER(H1257)="A",UPPER(H1257)="I"),
        EINSTELLUNGEN!$D$21,
        IF(OR(UPPER(H1257)="B",UPPER(H1257)="M"),
          EINSTELLUNGEN!$D$22,
          IF(OR(UPPER(H1257)="C",UPPER(H1257)="S"),
            EINSTELLUNGEN!$D$23,
            IF(UPPER(H1257)="D",
              EINSTELLUNGEN!$D$24,
              IF(UPPER(H1257)="E",
                EINSTELLUNGEN!$D$25,
                UPPER(H1257)))))),
      IF(ISNUMBER(H1257),
        EINSTELLUNGEN!$D$20&amp;H1257,
        UPPER(H1257)))),
  "")</f>
        <v/>
      </c>
      <c r="AQ1257" s="2" t="str">
        <f t="shared" si="665"/>
        <v/>
      </c>
      <c r="AR1257" s="2">
        <f t="shared" si="666"/>
        <v>0</v>
      </c>
      <c r="AS1257" s="145">
        <f t="shared" si="667"/>
        <v>0.33333333333333331</v>
      </c>
      <c r="AT1257" s="2">
        <f t="shared" si="668"/>
        <v>0</v>
      </c>
      <c r="AU1257" s="2">
        <f t="shared" si="669"/>
        <v>0</v>
      </c>
      <c r="AV1257" s="2">
        <f t="shared" si="670"/>
        <v>0</v>
      </c>
      <c r="AW1257" s="2">
        <f t="shared" si="671"/>
        <v>0</v>
      </c>
      <c r="AX1257" s="2">
        <f t="shared" si="652"/>
        <v>0</v>
      </c>
      <c r="AY1257" s="2">
        <f t="shared" si="672"/>
        <v>0</v>
      </c>
      <c r="AZ1257" s="145" t="e">
        <f t="shared" si="673"/>
        <v>#N/A</v>
      </c>
      <c r="BA1257" s="145" t="e">
        <f t="shared" si="674"/>
        <v>#N/A</v>
      </c>
      <c r="BB1257" s="145">
        <f t="shared" si="675"/>
        <v>2.083333333333337E-2</v>
      </c>
      <c r="BC1257" s="2">
        <f>IF(AM1257,
  IF(AND(AL1257=$J$31,_xlfn.DAYS(AH1257,DATE(AI1257,1,1))&lt;7),
    MAX(0,EINSTELLUNGEN!$D$12+1-WEEKDAY(DATE(EINSTELLUNGEN!$D$9,EINSTELLUNGEN!$D$10,1),2)),
    IF(AL1257=$J$33,
      MIN(EINSTELLUNGEN!$D$12,WEEKDAY(DATE(EINSTELLUNGEN!$D$9,12,31),2)),
      EINSTELLUNGEN!$D$12
  )) - SUMIF(AL$50:AL$2500,"="&amp;AL1257,AX$50:AX$2500),
  0)</f>
        <v>3</v>
      </c>
      <c r="BD1257" s="2">
        <f t="shared" si="676"/>
        <v>0.33333333333333331</v>
      </c>
      <c r="BE1257" s="2">
        <f t="shared" si="677"/>
        <v>0</v>
      </c>
    </row>
    <row r="1258" spans="1:57" ht="10.5" customHeight="1">
      <c r="A1258" s="1" t="str">
        <f t="shared" ca="1" si="653"/>
        <v/>
      </c>
      <c r="B1258" s="1" t="str">
        <f t="shared" ca="1" si="654"/>
        <v/>
      </c>
      <c r="C1258" s="1" t="str">
        <f t="shared" ca="1" si="655"/>
        <v/>
      </c>
      <c r="D1258" s="1" t="str">
        <f t="shared" ca="1" si="656"/>
        <v/>
      </c>
      <c r="F1258" s="10"/>
      <c r="G1258" s="136" t="str">
        <f t="shared" si="657"/>
        <v/>
      </c>
      <c r="H1258" s="27"/>
      <c r="I1258" s="28"/>
      <c r="J1258" s="28"/>
      <c r="K1258" s="29"/>
      <c r="L1258" s="136"/>
      <c r="M1258" s="136"/>
      <c r="N1258" s="136"/>
      <c r="O1258" s="26" t="str">
        <f t="shared" si="658"/>
        <v/>
      </c>
      <c r="P1258" s="218" t="str">
        <f t="shared" si="659"/>
        <v/>
      </c>
      <c r="Q1258" s="26" t="str">
        <f t="shared" si="660"/>
        <v/>
      </c>
      <c r="R1258" s="22"/>
      <c r="S1258" s="99"/>
      <c r="T1258" s="10"/>
      <c r="U1258" s="229" t="str">
        <f t="shared" si="661"/>
        <v/>
      </c>
      <c r="V1258" s="230"/>
      <c r="W1258" s="230"/>
      <c r="X1258" s="230"/>
      <c r="Y1258" s="230"/>
      <c r="Z1258" s="22" t="str">
        <f>""</f>
        <v/>
      </c>
      <c r="AB1258" s="23" t="str">
        <f t="shared" si="662"/>
        <v/>
      </c>
      <c r="AC1258" s="2" t="b">
        <f>COUNT(Q1258:Q$2500)&gt;0</f>
        <v>0</v>
      </c>
      <c r="AD1258" s="2" t="b">
        <f t="shared" si="645"/>
        <v>0</v>
      </c>
      <c r="AE1258" s="2" t="b">
        <f t="shared" si="646"/>
        <v>0</v>
      </c>
      <c r="AF1258" s="2" t="b">
        <f t="shared" si="647"/>
        <v>0</v>
      </c>
      <c r="AG1258" s="2" t="b">
        <f>OR(
  AND(AC1258,NOT(AC1259)),
  AND(AF1258,WEEKDAY(AH1257,2)=EINSTELLUNGEN!$D$12),
  AND(AF1258,AH1258=$J$35)
)</f>
        <v>0</v>
      </c>
      <c r="AH1258" s="2">
        <f>IF(AE1258,AH1257+IF(WEEKDAY(AH1257+1,2)&lt;=EINSTELLUNGEN!$D$12,1,$J$36),AH1257)</f>
        <v>42020</v>
      </c>
      <c r="AI1258" s="2">
        <f t="shared" si="648"/>
        <v>2019</v>
      </c>
      <c r="AJ1258" s="2">
        <f t="shared" si="649"/>
        <v>201901</v>
      </c>
      <c r="AK1258" s="2">
        <f t="shared" si="650"/>
        <v>201901</v>
      </c>
      <c r="AL1258" s="2">
        <f t="shared" si="678"/>
        <v>201903</v>
      </c>
      <c r="AM1258" s="2" t="b">
        <f t="shared" si="651"/>
        <v>1</v>
      </c>
      <c r="AN1258" s="4" t="e">
        <f t="shared" si="663"/>
        <v>#N/A</v>
      </c>
      <c r="AO1258" s="4" t="e">
        <f t="shared" si="664"/>
        <v>#N/A</v>
      </c>
      <c r="AP1258" s="2" t="str">
        <f>IF(AD1258,
  IF(ISBLANK(H1258),
    AP1257,
    IF(LEN(H1258)=1,
      IF(OR(UPPER(H1258)="A",UPPER(H1258)="I"),
        EINSTELLUNGEN!$D$21,
        IF(OR(UPPER(H1258)="B",UPPER(H1258)="M"),
          EINSTELLUNGEN!$D$22,
          IF(OR(UPPER(H1258)="C",UPPER(H1258)="S"),
            EINSTELLUNGEN!$D$23,
            IF(UPPER(H1258)="D",
              EINSTELLUNGEN!$D$24,
              IF(UPPER(H1258)="E",
                EINSTELLUNGEN!$D$25,
                UPPER(H1258)))))),
      IF(ISNUMBER(H1258),
        EINSTELLUNGEN!$D$20&amp;H1258,
        UPPER(H1258)))),
  "")</f>
        <v/>
      </c>
      <c r="AQ1258" s="2" t="str">
        <f t="shared" si="665"/>
        <v/>
      </c>
      <c r="AR1258" s="2">
        <f t="shared" si="666"/>
        <v>0</v>
      </c>
      <c r="AS1258" s="145">
        <f t="shared" si="667"/>
        <v>0.33333333333333331</v>
      </c>
      <c r="AT1258" s="2">
        <f t="shared" si="668"/>
        <v>0</v>
      </c>
      <c r="AU1258" s="2">
        <f t="shared" si="669"/>
        <v>0</v>
      </c>
      <c r="AV1258" s="2">
        <f t="shared" si="670"/>
        <v>0</v>
      </c>
      <c r="AW1258" s="2">
        <f t="shared" si="671"/>
        <v>0</v>
      </c>
      <c r="AX1258" s="2">
        <f t="shared" si="652"/>
        <v>0</v>
      </c>
      <c r="AY1258" s="2">
        <f t="shared" si="672"/>
        <v>0</v>
      </c>
      <c r="AZ1258" s="145" t="e">
        <f t="shared" si="673"/>
        <v>#N/A</v>
      </c>
      <c r="BA1258" s="145" t="e">
        <f t="shared" si="674"/>
        <v>#N/A</v>
      </c>
      <c r="BB1258" s="145">
        <f t="shared" si="675"/>
        <v>2.083333333333337E-2</v>
      </c>
      <c r="BC1258" s="2">
        <f>IF(AM1258,
  IF(AND(AL1258=$J$31,_xlfn.DAYS(AH1258,DATE(AI1258,1,1))&lt;7),
    MAX(0,EINSTELLUNGEN!$D$12+1-WEEKDAY(DATE(EINSTELLUNGEN!$D$9,EINSTELLUNGEN!$D$10,1),2)),
    IF(AL1258=$J$33,
      MIN(EINSTELLUNGEN!$D$12,WEEKDAY(DATE(EINSTELLUNGEN!$D$9,12,31),2)),
      EINSTELLUNGEN!$D$12
  )) - SUMIF(AL$50:AL$2500,"="&amp;AL1258,AX$50:AX$2500),
  0)</f>
        <v>3</v>
      </c>
      <c r="BD1258" s="2">
        <f t="shared" si="676"/>
        <v>0.33333333333333331</v>
      </c>
      <c r="BE1258" s="2">
        <f t="shared" si="677"/>
        <v>0</v>
      </c>
    </row>
    <row r="1259" spans="1:57" ht="10.5" customHeight="1">
      <c r="A1259" s="1" t="str">
        <f t="shared" ca="1" si="653"/>
        <v/>
      </c>
      <c r="B1259" s="1" t="str">
        <f t="shared" ca="1" si="654"/>
        <v/>
      </c>
      <c r="C1259" s="1" t="str">
        <f t="shared" ca="1" si="655"/>
        <v/>
      </c>
      <c r="D1259" s="1" t="str">
        <f t="shared" ca="1" si="656"/>
        <v/>
      </c>
      <c r="F1259" s="10"/>
      <c r="G1259" s="136" t="str">
        <f t="shared" si="657"/>
        <v/>
      </c>
      <c r="H1259" s="27"/>
      <c r="I1259" s="28"/>
      <c r="J1259" s="28"/>
      <c r="K1259" s="29"/>
      <c r="L1259" s="136"/>
      <c r="M1259" s="136"/>
      <c r="N1259" s="136"/>
      <c r="O1259" s="26" t="str">
        <f t="shared" si="658"/>
        <v/>
      </c>
      <c r="P1259" s="218" t="str">
        <f t="shared" si="659"/>
        <v/>
      </c>
      <c r="Q1259" s="26" t="str">
        <f t="shared" si="660"/>
        <v/>
      </c>
      <c r="R1259" s="22"/>
      <c r="S1259" s="99"/>
      <c r="T1259" s="10"/>
      <c r="U1259" s="229" t="str">
        <f t="shared" si="661"/>
        <v/>
      </c>
      <c r="V1259" s="230"/>
      <c r="W1259" s="230"/>
      <c r="X1259" s="230"/>
      <c r="Y1259" s="230"/>
      <c r="Z1259" s="22" t="str">
        <f>""</f>
        <v/>
      </c>
      <c r="AB1259" s="23" t="str">
        <f t="shared" si="662"/>
        <v/>
      </c>
      <c r="AC1259" s="2" t="b">
        <f>COUNT(Q1259:Q$2500)&gt;0</f>
        <v>0</v>
      </c>
      <c r="AD1259" s="2" t="b">
        <f t="shared" ref="AD1259:AD1322" si="679">LEN(CONCATENATE(H1259,I1259,J1259,K1259))&gt;0</f>
        <v>0</v>
      </c>
      <c r="AE1259" s="2" t="b">
        <f t="shared" ref="AE1259:AE1322" si="680">AND(NOT(AD1259),AD1260)</f>
        <v>0</v>
      </c>
      <c r="AF1259" s="2" t="b">
        <f t="shared" ref="AF1259:AF1322" si="681">AND(NOT(AD1259),AD1258)</f>
        <v>0</v>
      </c>
      <c r="AG1259" s="2" t="b">
        <f>OR(
  AND(AC1259,NOT(AC1260)),
  AND(AF1259,WEEKDAY(AH1258,2)=EINSTELLUNGEN!$D$12),
  AND(AF1259,AH1259=$J$35)
)</f>
        <v>0</v>
      </c>
      <c r="AH1259" s="2">
        <f>IF(AE1259,AH1258+IF(WEEKDAY(AH1258+1,2)&lt;=EINSTELLUNGEN!$D$12,1,$J$36),AH1258)</f>
        <v>42020</v>
      </c>
      <c r="AI1259" s="2">
        <f t="shared" ref="AI1259:AI1322" si="682">YEAR(AH1259)</f>
        <v>2019</v>
      </c>
      <c r="AJ1259" s="2">
        <f t="shared" ref="AJ1259:AJ1322" si="683">AI1259*100+ROUNDUP(MONTH(AH1259)/3,0)</f>
        <v>201901</v>
      </c>
      <c r="AK1259" s="2">
        <f t="shared" ref="AK1259:AK1322" si="684">AI1259*100+MONTH(AH1259)</f>
        <v>201901</v>
      </c>
      <c r="AL1259" s="2">
        <f t="shared" si="678"/>
        <v>201903</v>
      </c>
      <c r="AM1259" s="2" t="b">
        <f t="shared" ref="AM1259:AM1322" si="685">AND(AH1259&gt;=$J$34,AH1259&lt;=$J$35)</f>
        <v>1</v>
      </c>
      <c r="AN1259" s="4" t="e">
        <f t="shared" si="663"/>
        <v>#N/A</v>
      </c>
      <c r="AO1259" s="4" t="e">
        <f t="shared" si="664"/>
        <v>#N/A</v>
      </c>
      <c r="AP1259" s="2" t="str">
        <f>IF(AD1259,
  IF(ISBLANK(H1259),
    AP1258,
    IF(LEN(H1259)=1,
      IF(OR(UPPER(H1259)="A",UPPER(H1259)="I"),
        EINSTELLUNGEN!$D$21,
        IF(OR(UPPER(H1259)="B",UPPER(H1259)="M"),
          EINSTELLUNGEN!$D$22,
          IF(OR(UPPER(H1259)="C",UPPER(H1259)="S"),
            EINSTELLUNGEN!$D$23,
            IF(UPPER(H1259)="D",
              EINSTELLUNGEN!$D$24,
              IF(UPPER(H1259)="E",
                EINSTELLUNGEN!$D$25,
                UPPER(H1259)))))),
      IF(ISNUMBER(H1259),
        EINSTELLUNGEN!$D$20&amp;H1259,
        UPPER(H1259)))),
  "")</f>
        <v/>
      </c>
      <c r="AQ1259" s="2" t="str">
        <f t="shared" si="665"/>
        <v/>
      </c>
      <c r="AR1259" s="2">
        <f t="shared" si="666"/>
        <v>0</v>
      </c>
      <c r="AS1259" s="145">
        <f t="shared" si="667"/>
        <v>0.33333333333333331</v>
      </c>
      <c r="AT1259" s="2">
        <f t="shared" si="668"/>
        <v>0</v>
      </c>
      <c r="AU1259" s="2">
        <f t="shared" si="669"/>
        <v>0</v>
      </c>
      <c r="AV1259" s="2">
        <f t="shared" si="670"/>
        <v>0</v>
      </c>
      <c r="AW1259" s="2">
        <f t="shared" si="671"/>
        <v>0</v>
      </c>
      <c r="AX1259" s="2">
        <f t="shared" ref="AX1259:AX1322" si="686">IF(SUM(AT1259:AV1259)=0,0,1)</f>
        <v>0</v>
      </c>
      <c r="AY1259" s="2">
        <f t="shared" si="672"/>
        <v>0</v>
      </c>
      <c r="AZ1259" s="145" t="e">
        <f t="shared" si="673"/>
        <v>#N/A</v>
      </c>
      <c r="BA1259" s="145" t="e">
        <f t="shared" si="674"/>
        <v>#N/A</v>
      </c>
      <c r="BB1259" s="145">
        <f t="shared" si="675"/>
        <v>2.083333333333337E-2</v>
      </c>
      <c r="BC1259" s="2">
        <f>IF(AM1259,
  IF(AND(AL1259=$J$31,_xlfn.DAYS(AH1259,DATE(AI1259,1,1))&lt;7),
    MAX(0,EINSTELLUNGEN!$D$12+1-WEEKDAY(DATE(EINSTELLUNGEN!$D$9,EINSTELLUNGEN!$D$10,1),2)),
    IF(AL1259=$J$33,
      MIN(EINSTELLUNGEN!$D$12,WEEKDAY(DATE(EINSTELLUNGEN!$D$9,12,31),2)),
      EINSTELLUNGEN!$D$12
  )) - SUMIF(AL$50:AL$2500,"="&amp;AL1259,AX$50:AX$2500),
  0)</f>
        <v>3</v>
      </c>
      <c r="BD1259" s="2">
        <f t="shared" si="676"/>
        <v>0.33333333333333331</v>
      </c>
      <c r="BE1259" s="2">
        <f t="shared" si="677"/>
        <v>0</v>
      </c>
    </row>
    <row r="1260" spans="1:57" ht="10.5" customHeight="1">
      <c r="A1260" s="1" t="str">
        <f t="shared" ca="1" si="653"/>
        <v/>
      </c>
      <c r="B1260" s="1" t="str">
        <f t="shared" ca="1" si="654"/>
        <v/>
      </c>
      <c r="C1260" s="1" t="str">
        <f t="shared" ca="1" si="655"/>
        <v/>
      </c>
      <c r="D1260" s="1" t="str">
        <f t="shared" ca="1" si="656"/>
        <v/>
      </c>
      <c r="F1260" s="10"/>
      <c r="G1260" s="136" t="str">
        <f t="shared" si="657"/>
        <v/>
      </c>
      <c r="H1260" s="27"/>
      <c r="I1260" s="28"/>
      <c r="J1260" s="28"/>
      <c r="K1260" s="29"/>
      <c r="L1260" s="136"/>
      <c r="M1260" s="136"/>
      <c r="N1260" s="136"/>
      <c r="O1260" s="26" t="str">
        <f t="shared" si="658"/>
        <v/>
      </c>
      <c r="P1260" s="218" t="str">
        <f t="shared" si="659"/>
        <v/>
      </c>
      <c r="Q1260" s="26" t="str">
        <f t="shared" si="660"/>
        <v/>
      </c>
      <c r="R1260" s="22"/>
      <c r="S1260" s="99"/>
      <c r="T1260" s="10"/>
      <c r="U1260" s="229" t="str">
        <f t="shared" si="661"/>
        <v/>
      </c>
      <c r="V1260" s="230"/>
      <c r="W1260" s="230"/>
      <c r="X1260" s="230"/>
      <c r="Y1260" s="230"/>
      <c r="Z1260" s="22" t="str">
        <f>""</f>
        <v/>
      </c>
      <c r="AB1260" s="23" t="str">
        <f t="shared" si="662"/>
        <v/>
      </c>
      <c r="AC1260" s="2" t="b">
        <f>COUNT(Q1260:Q$2500)&gt;0</f>
        <v>0</v>
      </c>
      <c r="AD1260" s="2" t="b">
        <f t="shared" si="679"/>
        <v>0</v>
      </c>
      <c r="AE1260" s="2" t="b">
        <f t="shared" si="680"/>
        <v>0</v>
      </c>
      <c r="AF1260" s="2" t="b">
        <f t="shared" si="681"/>
        <v>0</v>
      </c>
      <c r="AG1260" s="2" t="b">
        <f>OR(
  AND(AC1260,NOT(AC1261)),
  AND(AF1260,WEEKDAY(AH1259,2)=EINSTELLUNGEN!$D$12),
  AND(AF1260,AH1260=$J$35)
)</f>
        <v>0</v>
      </c>
      <c r="AH1260" s="2">
        <f>IF(AE1260,AH1259+IF(WEEKDAY(AH1259+1,2)&lt;=EINSTELLUNGEN!$D$12,1,$J$36),AH1259)</f>
        <v>42020</v>
      </c>
      <c r="AI1260" s="2">
        <f t="shared" si="682"/>
        <v>2019</v>
      </c>
      <c r="AJ1260" s="2">
        <f t="shared" si="683"/>
        <v>201901</v>
      </c>
      <c r="AK1260" s="2">
        <f t="shared" si="684"/>
        <v>201901</v>
      </c>
      <c r="AL1260" s="2">
        <f t="shared" si="678"/>
        <v>201903</v>
      </c>
      <c r="AM1260" s="2" t="b">
        <f t="shared" si="685"/>
        <v>1</v>
      </c>
      <c r="AN1260" s="4" t="e">
        <f t="shared" si="663"/>
        <v>#N/A</v>
      </c>
      <c r="AO1260" s="4" t="e">
        <f t="shared" si="664"/>
        <v>#N/A</v>
      </c>
      <c r="AP1260" s="2" t="str">
        <f>IF(AD1260,
  IF(ISBLANK(H1260),
    AP1259,
    IF(LEN(H1260)=1,
      IF(OR(UPPER(H1260)="A",UPPER(H1260)="I"),
        EINSTELLUNGEN!$D$21,
        IF(OR(UPPER(H1260)="B",UPPER(H1260)="M"),
          EINSTELLUNGEN!$D$22,
          IF(OR(UPPER(H1260)="C",UPPER(H1260)="S"),
            EINSTELLUNGEN!$D$23,
            IF(UPPER(H1260)="D",
              EINSTELLUNGEN!$D$24,
              IF(UPPER(H1260)="E",
                EINSTELLUNGEN!$D$25,
                UPPER(H1260)))))),
      IF(ISNUMBER(H1260),
        EINSTELLUNGEN!$D$20&amp;H1260,
        UPPER(H1260)))),
  "")</f>
        <v/>
      </c>
      <c r="AQ1260" s="2" t="str">
        <f t="shared" si="665"/>
        <v/>
      </c>
      <c r="AR1260" s="2">
        <f t="shared" si="666"/>
        <v>0</v>
      </c>
      <c r="AS1260" s="145">
        <f t="shared" si="667"/>
        <v>0.33333333333333331</v>
      </c>
      <c r="AT1260" s="2">
        <f t="shared" si="668"/>
        <v>0</v>
      </c>
      <c r="AU1260" s="2">
        <f t="shared" si="669"/>
        <v>0</v>
      </c>
      <c r="AV1260" s="2">
        <f t="shared" si="670"/>
        <v>0</v>
      </c>
      <c r="AW1260" s="2">
        <f t="shared" si="671"/>
        <v>0</v>
      </c>
      <c r="AX1260" s="2">
        <f t="shared" si="686"/>
        <v>0</v>
      </c>
      <c r="AY1260" s="2">
        <f t="shared" si="672"/>
        <v>0</v>
      </c>
      <c r="AZ1260" s="145" t="e">
        <f t="shared" si="673"/>
        <v>#N/A</v>
      </c>
      <c r="BA1260" s="145" t="e">
        <f t="shared" si="674"/>
        <v>#N/A</v>
      </c>
      <c r="BB1260" s="145">
        <f t="shared" si="675"/>
        <v>2.083333333333337E-2</v>
      </c>
      <c r="BC1260" s="2">
        <f>IF(AM1260,
  IF(AND(AL1260=$J$31,_xlfn.DAYS(AH1260,DATE(AI1260,1,1))&lt;7),
    MAX(0,EINSTELLUNGEN!$D$12+1-WEEKDAY(DATE(EINSTELLUNGEN!$D$9,EINSTELLUNGEN!$D$10,1),2)),
    IF(AL1260=$J$33,
      MIN(EINSTELLUNGEN!$D$12,WEEKDAY(DATE(EINSTELLUNGEN!$D$9,12,31),2)),
      EINSTELLUNGEN!$D$12
  )) - SUMIF(AL$50:AL$2500,"="&amp;AL1260,AX$50:AX$2500),
  0)</f>
        <v>3</v>
      </c>
      <c r="BD1260" s="2">
        <f t="shared" si="676"/>
        <v>0.33333333333333331</v>
      </c>
      <c r="BE1260" s="2">
        <f t="shared" si="677"/>
        <v>0</v>
      </c>
    </row>
    <row r="1261" spans="1:57" ht="10.5" customHeight="1">
      <c r="A1261" s="1" t="str">
        <f t="shared" ca="1" si="653"/>
        <v/>
      </c>
      <c r="B1261" s="1" t="str">
        <f t="shared" ca="1" si="654"/>
        <v/>
      </c>
      <c r="C1261" s="1" t="str">
        <f t="shared" ca="1" si="655"/>
        <v/>
      </c>
      <c r="D1261" s="1" t="str">
        <f t="shared" ca="1" si="656"/>
        <v/>
      </c>
      <c r="F1261" s="10"/>
      <c r="G1261" s="136" t="str">
        <f t="shared" si="657"/>
        <v/>
      </c>
      <c r="H1261" s="27"/>
      <c r="I1261" s="28"/>
      <c r="J1261" s="28"/>
      <c r="K1261" s="29"/>
      <c r="L1261" s="136"/>
      <c r="M1261" s="136"/>
      <c r="N1261" s="136"/>
      <c r="O1261" s="26" t="str">
        <f t="shared" si="658"/>
        <v/>
      </c>
      <c r="P1261" s="218" t="str">
        <f t="shared" si="659"/>
        <v/>
      </c>
      <c r="Q1261" s="26" t="str">
        <f t="shared" si="660"/>
        <v/>
      </c>
      <c r="R1261" s="22"/>
      <c r="S1261" s="99"/>
      <c r="T1261" s="10"/>
      <c r="U1261" s="229" t="str">
        <f t="shared" si="661"/>
        <v/>
      </c>
      <c r="V1261" s="230"/>
      <c r="W1261" s="230"/>
      <c r="X1261" s="230"/>
      <c r="Y1261" s="230"/>
      <c r="Z1261" s="22" t="str">
        <f>""</f>
        <v/>
      </c>
      <c r="AB1261" s="23" t="str">
        <f t="shared" si="662"/>
        <v/>
      </c>
      <c r="AC1261" s="2" t="b">
        <f>COUNT(Q1261:Q$2500)&gt;0</f>
        <v>0</v>
      </c>
      <c r="AD1261" s="2" t="b">
        <f t="shared" si="679"/>
        <v>0</v>
      </c>
      <c r="AE1261" s="2" t="b">
        <f t="shared" si="680"/>
        <v>0</v>
      </c>
      <c r="AF1261" s="2" t="b">
        <f t="shared" si="681"/>
        <v>0</v>
      </c>
      <c r="AG1261" s="2" t="b">
        <f>OR(
  AND(AC1261,NOT(AC1262)),
  AND(AF1261,WEEKDAY(AH1260,2)=EINSTELLUNGEN!$D$12),
  AND(AF1261,AH1261=$J$35)
)</f>
        <v>0</v>
      </c>
      <c r="AH1261" s="2">
        <f>IF(AE1261,AH1260+IF(WEEKDAY(AH1260+1,2)&lt;=EINSTELLUNGEN!$D$12,1,$J$36),AH1260)</f>
        <v>42020</v>
      </c>
      <c r="AI1261" s="2">
        <f t="shared" si="682"/>
        <v>2019</v>
      </c>
      <c r="AJ1261" s="2">
        <f t="shared" si="683"/>
        <v>201901</v>
      </c>
      <c r="AK1261" s="2">
        <f t="shared" si="684"/>
        <v>201901</v>
      </c>
      <c r="AL1261" s="2">
        <f t="shared" si="678"/>
        <v>201903</v>
      </c>
      <c r="AM1261" s="2" t="b">
        <f t="shared" si="685"/>
        <v>1</v>
      </c>
      <c r="AN1261" s="4" t="e">
        <f t="shared" si="663"/>
        <v>#N/A</v>
      </c>
      <c r="AO1261" s="4" t="e">
        <f t="shared" si="664"/>
        <v>#N/A</v>
      </c>
      <c r="AP1261" s="2" t="str">
        <f>IF(AD1261,
  IF(ISBLANK(H1261),
    AP1260,
    IF(LEN(H1261)=1,
      IF(OR(UPPER(H1261)="A",UPPER(H1261)="I"),
        EINSTELLUNGEN!$D$21,
        IF(OR(UPPER(H1261)="B",UPPER(H1261)="M"),
          EINSTELLUNGEN!$D$22,
          IF(OR(UPPER(H1261)="C",UPPER(H1261)="S"),
            EINSTELLUNGEN!$D$23,
            IF(UPPER(H1261)="D",
              EINSTELLUNGEN!$D$24,
              IF(UPPER(H1261)="E",
                EINSTELLUNGEN!$D$25,
                UPPER(H1261)))))),
      IF(ISNUMBER(H1261),
        EINSTELLUNGEN!$D$20&amp;H1261,
        UPPER(H1261)))),
  "")</f>
        <v/>
      </c>
      <c r="AQ1261" s="2" t="str">
        <f t="shared" si="665"/>
        <v/>
      </c>
      <c r="AR1261" s="2">
        <f t="shared" si="666"/>
        <v>0</v>
      </c>
      <c r="AS1261" s="145">
        <f t="shared" si="667"/>
        <v>0.33333333333333331</v>
      </c>
      <c r="AT1261" s="2">
        <f t="shared" si="668"/>
        <v>0</v>
      </c>
      <c r="AU1261" s="2">
        <f t="shared" si="669"/>
        <v>0</v>
      </c>
      <c r="AV1261" s="2">
        <f t="shared" si="670"/>
        <v>0</v>
      </c>
      <c r="AW1261" s="2">
        <f t="shared" si="671"/>
        <v>0</v>
      </c>
      <c r="AX1261" s="2">
        <f t="shared" si="686"/>
        <v>0</v>
      </c>
      <c r="AY1261" s="2">
        <f t="shared" si="672"/>
        <v>0</v>
      </c>
      <c r="AZ1261" s="145" t="e">
        <f t="shared" si="673"/>
        <v>#N/A</v>
      </c>
      <c r="BA1261" s="145" t="e">
        <f t="shared" si="674"/>
        <v>#N/A</v>
      </c>
      <c r="BB1261" s="145">
        <f t="shared" si="675"/>
        <v>2.083333333333337E-2</v>
      </c>
      <c r="BC1261" s="2">
        <f>IF(AM1261,
  IF(AND(AL1261=$J$31,_xlfn.DAYS(AH1261,DATE(AI1261,1,1))&lt;7),
    MAX(0,EINSTELLUNGEN!$D$12+1-WEEKDAY(DATE(EINSTELLUNGEN!$D$9,EINSTELLUNGEN!$D$10,1),2)),
    IF(AL1261=$J$33,
      MIN(EINSTELLUNGEN!$D$12,WEEKDAY(DATE(EINSTELLUNGEN!$D$9,12,31),2)),
      EINSTELLUNGEN!$D$12
  )) - SUMIF(AL$50:AL$2500,"="&amp;AL1261,AX$50:AX$2500),
  0)</f>
        <v>3</v>
      </c>
      <c r="BD1261" s="2">
        <f t="shared" si="676"/>
        <v>0.33333333333333331</v>
      </c>
      <c r="BE1261" s="2">
        <f t="shared" si="677"/>
        <v>0</v>
      </c>
    </row>
    <row r="1262" spans="1:57" ht="10.5" customHeight="1">
      <c r="A1262" s="1" t="str">
        <f t="shared" ca="1" si="653"/>
        <v/>
      </c>
      <c r="B1262" s="1" t="str">
        <f t="shared" ca="1" si="654"/>
        <v/>
      </c>
      <c r="C1262" s="1" t="str">
        <f t="shared" ca="1" si="655"/>
        <v/>
      </c>
      <c r="D1262" s="1" t="str">
        <f t="shared" ca="1" si="656"/>
        <v/>
      </c>
      <c r="F1262" s="10"/>
      <c r="G1262" s="136" t="str">
        <f t="shared" si="657"/>
        <v/>
      </c>
      <c r="H1262" s="27"/>
      <c r="I1262" s="28"/>
      <c r="J1262" s="28"/>
      <c r="K1262" s="29"/>
      <c r="L1262" s="136"/>
      <c r="M1262" s="136"/>
      <c r="N1262" s="136"/>
      <c r="O1262" s="26" t="str">
        <f t="shared" si="658"/>
        <v/>
      </c>
      <c r="P1262" s="218" t="str">
        <f t="shared" si="659"/>
        <v/>
      </c>
      <c r="Q1262" s="26" t="str">
        <f t="shared" si="660"/>
        <v/>
      </c>
      <c r="R1262" s="22"/>
      <c r="S1262" s="99"/>
      <c r="T1262" s="10"/>
      <c r="U1262" s="229" t="str">
        <f t="shared" si="661"/>
        <v/>
      </c>
      <c r="V1262" s="230"/>
      <c r="W1262" s="230"/>
      <c r="X1262" s="230"/>
      <c r="Y1262" s="230"/>
      <c r="Z1262" s="22" t="str">
        <f>""</f>
        <v/>
      </c>
      <c r="AB1262" s="23" t="str">
        <f t="shared" si="662"/>
        <v/>
      </c>
      <c r="AC1262" s="2" t="b">
        <f>COUNT(Q1262:Q$2500)&gt;0</f>
        <v>0</v>
      </c>
      <c r="AD1262" s="2" t="b">
        <f t="shared" si="679"/>
        <v>0</v>
      </c>
      <c r="AE1262" s="2" t="b">
        <f t="shared" si="680"/>
        <v>0</v>
      </c>
      <c r="AF1262" s="2" t="b">
        <f t="shared" si="681"/>
        <v>0</v>
      </c>
      <c r="AG1262" s="2" t="b">
        <f>OR(
  AND(AC1262,NOT(AC1263)),
  AND(AF1262,WEEKDAY(AH1261,2)=EINSTELLUNGEN!$D$12),
  AND(AF1262,AH1262=$J$35)
)</f>
        <v>0</v>
      </c>
      <c r="AH1262" s="2">
        <f>IF(AE1262,AH1261+IF(WEEKDAY(AH1261+1,2)&lt;=EINSTELLUNGEN!$D$12,1,$J$36),AH1261)</f>
        <v>42020</v>
      </c>
      <c r="AI1262" s="2">
        <f t="shared" si="682"/>
        <v>2019</v>
      </c>
      <c r="AJ1262" s="2">
        <f t="shared" si="683"/>
        <v>201901</v>
      </c>
      <c r="AK1262" s="2">
        <f t="shared" si="684"/>
        <v>201901</v>
      </c>
      <c r="AL1262" s="2">
        <f t="shared" si="678"/>
        <v>201903</v>
      </c>
      <c r="AM1262" s="2" t="b">
        <f t="shared" si="685"/>
        <v>1</v>
      </c>
      <c r="AN1262" s="4" t="e">
        <f t="shared" si="663"/>
        <v>#N/A</v>
      </c>
      <c r="AO1262" s="4" t="e">
        <f t="shared" si="664"/>
        <v>#N/A</v>
      </c>
      <c r="AP1262" s="2" t="str">
        <f>IF(AD1262,
  IF(ISBLANK(H1262),
    AP1261,
    IF(LEN(H1262)=1,
      IF(OR(UPPER(H1262)="A",UPPER(H1262)="I"),
        EINSTELLUNGEN!$D$21,
        IF(OR(UPPER(H1262)="B",UPPER(H1262)="M"),
          EINSTELLUNGEN!$D$22,
          IF(OR(UPPER(H1262)="C",UPPER(H1262)="S"),
            EINSTELLUNGEN!$D$23,
            IF(UPPER(H1262)="D",
              EINSTELLUNGEN!$D$24,
              IF(UPPER(H1262)="E",
                EINSTELLUNGEN!$D$25,
                UPPER(H1262)))))),
      IF(ISNUMBER(H1262),
        EINSTELLUNGEN!$D$20&amp;H1262,
        UPPER(H1262)))),
  "")</f>
        <v/>
      </c>
      <c r="AQ1262" s="2" t="str">
        <f t="shared" si="665"/>
        <v/>
      </c>
      <c r="AR1262" s="2">
        <f t="shared" si="666"/>
        <v>0</v>
      </c>
      <c r="AS1262" s="145">
        <f t="shared" si="667"/>
        <v>0.33333333333333331</v>
      </c>
      <c r="AT1262" s="2">
        <f t="shared" si="668"/>
        <v>0</v>
      </c>
      <c r="AU1262" s="2">
        <f t="shared" si="669"/>
        <v>0</v>
      </c>
      <c r="AV1262" s="2">
        <f t="shared" si="670"/>
        <v>0</v>
      </c>
      <c r="AW1262" s="2">
        <f t="shared" si="671"/>
        <v>0</v>
      </c>
      <c r="AX1262" s="2">
        <f t="shared" si="686"/>
        <v>0</v>
      </c>
      <c r="AY1262" s="2">
        <f t="shared" si="672"/>
        <v>0</v>
      </c>
      <c r="AZ1262" s="145" t="e">
        <f t="shared" si="673"/>
        <v>#N/A</v>
      </c>
      <c r="BA1262" s="145" t="e">
        <f t="shared" si="674"/>
        <v>#N/A</v>
      </c>
      <c r="BB1262" s="145">
        <f t="shared" si="675"/>
        <v>2.083333333333337E-2</v>
      </c>
      <c r="BC1262" s="2">
        <f>IF(AM1262,
  IF(AND(AL1262=$J$31,_xlfn.DAYS(AH1262,DATE(AI1262,1,1))&lt;7),
    MAX(0,EINSTELLUNGEN!$D$12+1-WEEKDAY(DATE(EINSTELLUNGEN!$D$9,EINSTELLUNGEN!$D$10,1),2)),
    IF(AL1262=$J$33,
      MIN(EINSTELLUNGEN!$D$12,WEEKDAY(DATE(EINSTELLUNGEN!$D$9,12,31),2)),
      EINSTELLUNGEN!$D$12
  )) - SUMIF(AL$50:AL$2500,"="&amp;AL1262,AX$50:AX$2500),
  0)</f>
        <v>3</v>
      </c>
      <c r="BD1262" s="2">
        <f t="shared" si="676"/>
        <v>0.33333333333333331</v>
      </c>
      <c r="BE1262" s="2">
        <f t="shared" si="677"/>
        <v>0</v>
      </c>
    </row>
    <row r="1263" spans="1:57" ht="10.5" customHeight="1">
      <c r="A1263" s="1" t="str">
        <f t="shared" ca="1" si="653"/>
        <v/>
      </c>
      <c r="B1263" s="1" t="str">
        <f t="shared" ca="1" si="654"/>
        <v/>
      </c>
      <c r="C1263" s="1" t="str">
        <f t="shared" ca="1" si="655"/>
        <v/>
      </c>
      <c r="D1263" s="1" t="str">
        <f t="shared" ca="1" si="656"/>
        <v/>
      </c>
      <c r="F1263" s="10"/>
      <c r="G1263" s="136" t="str">
        <f t="shared" si="657"/>
        <v/>
      </c>
      <c r="H1263" s="27"/>
      <c r="I1263" s="28"/>
      <c r="J1263" s="28"/>
      <c r="K1263" s="29"/>
      <c r="L1263" s="136"/>
      <c r="M1263" s="136"/>
      <c r="N1263" s="136"/>
      <c r="O1263" s="26" t="str">
        <f t="shared" si="658"/>
        <v/>
      </c>
      <c r="P1263" s="218" t="str">
        <f t="shared" si="659"/>
        <v/>
      </c>
      <c r="Q1263" s="26" t="str">
        <f t="shared" si="660"/>
        <v/>
      </c>
      <c r="R1263" s="22"/>
      <c r="S1263" s="99"/>
      <c r="T1263" s="10"/>
      <c r="U1263" s="229" t="str">
        <f t="shared" si="661"/>
        <v/>
      </c>
      <c r="V1263" s="230"/>
      <c r="W1263" s="230"/>
      <c r="X1263" s="230"/>
      <c r="Y1263" s="230"/>
      <c r="Z1263" s="22" t="str">
        <f>""</f>
        <v/>
      </c>
      <c r="AB1263" s="23" t="str">
        <f t="shared" si="662"/>
        <v/>
      </c>
      <c r="AC1263" s="2" t="b">
        <f>COUNT(Q1263:Q$2500)&gt;0</f>
        <v>0</v>
      </c>
      <c r="AD1263" s="2" t="b">
        <f t="shared" si="679"/>
        <v>0</v>
      </c>
      <c r="AE1263" s="2" t="b">
        <f t="shared" si="680"/>
        <v>0</v>
      </c>
      <c r="AF1263" s="2" t="b">
        <f t="shared" si="681"/>
        <v>0</v>
      </c>
      <c r="AG1263" s="2" t="b">
        <f>OR(
  AND(AC1263,NOT(AC1264)),
  AND(AF1263,WEEKDAY(AH1262,2)=EINSTELLUNGEN!$D$12),
  AND(AF1263,AH1263=$J$35)
)</f>
        <v>0</v>
      </c>
      <c r="AH1263" s="2">
        <f>IF(AE1263,AH1262+IF(WEEKDAY(AH1262+1,2)&lt;=EINSTELLUNGEN!$D$12,1,$J$36),AH1262)</f>
        <v>42020</v>
      </c>
      <c r="AI1263" s="2">
        <f t="shared" si="682"/>
        <v>2019</v>
      </c>
      <c r="AJ1263" s="2">
        <f t="shared" si="683"/>
        <v>201901</v>
      </c>
      <c r="AK1263" s="2">
        <f t="shared" si="684"/>
        <v>201901</v>
      </c>
      <c r="AL1263" s="2">
        <f t="shared" si="678"/>
        <v>201903</v>
      </c>
      <c r="AM1263" s="2" t="b">
        <f t="shared" si="685"/>
        <v>1</v>
      </c>
      <c r="AN1263" s="4" t="e">
        <f t="shared" si="663"/>
        <v>#N/A</v>
      </c>
      <c r="AO1263" s="4" t="e">
        <f t="shared" si="664"/>
        <v>#N/A</v>
      </c>
      <c r="AP1263" s="2" t="str">
        <f>IF(AD1263,
  IF(ISBLANK(H1263),
    AP1262,
    IF(LEN(H1263)=1,
      IF(OR(UPPER(H1263)="A",UPPER(H1263)="I"),
        EINSTELLUNGEN!$D$21,
        IF(OR(UPPER(H1263)="B",UPPER(H1263)="M"),
          EINSTELLUNGEN!$D$22,
          IF(OR(UPPER(H1263)="C",UPPER(H1263)="S"),
            EINSTELLUNGEN!$D$23,
            IF(UPPER(H1263)="D",
              EINSTELLUNGEN!$D$24,
              IF(UPPER(H1263)="E",
                EINSTELLUNGEN!$D$25,
                UPPER(H1263)))))),
      IF(ISNUMBER(H1263),
        EINSTELLUNGEN!$D$20&amp;H1263,
        UPPER(H1263)))),
  "")</f>
        <v/>
      </c>
      <c r="AQ1263" s="2" t="str">
        <f t="shared" si="665"/>
        <v/>
      </c>
      <c r="AR1263" s="2">
        <f t="shared" si="666"/>
        <v>0</v>
      </c>
      <c r="AS1263" s="145">
        <f t="shared" si="667"/>
        <v>0.33333333333333331</v>
      </c>
      <c r="AT1263" s="2">
        <f t="shared" si="668"/>
        <v>0</v>
      </c>
      <c r="AU1263" s="2">
        <f t="shared" si="669"/>
        <v>0</v>
      </c>
      <c r="AV1263" s="2">
        <f t="shared" si="670"/>
        <v>0</v>
      </c>
      <c r="AW1263" s="2">
        <f t="shared" si="671"/>
        <v>0</v>
      </c>
      <c r="AX1263" s="2">
        <f t="shared" si="686"/>
        <v>0</v>
      </c>
      <c r="AY1263" s="2">
        <f t="shared" si="672"/>
        <v>0</v>
      </c>
      <c r="AZ1263" s="145" t="e">
        <f t="shared" si="673"/>
        <v>#N/A</v>
      </c>
      <c r="BA1263" s="145" t="e">
        <f t="shared" si="674"/>
        <v>#N/A</v>
      </c>
      <c r="BB1263" s="145">
        <f t="shared" si="675"/>
        <v>2.083333333333337E-2</v>
      </c>
      <c r="BC1263" s="2">
        <f>IF(AM1263,
  IF(AND(AL1263=$J$31,_xlfn.DAYS(AH1263,DATE(AI1263,1,1))&lt;7),
    MAX(0,EINSTELLUNGEN!$D$12+1-WEEKDAY(DATE(EINSTELLUNGEN!$D$9,EINSTELLUNGEN!$D$10,1),2)),
    IF(AL1263=$J$33,
      MIN(EINSTELLUNGEN!$D$12,WEEKDAY(DATE(EINSTELLUNGEN!$D$9,12,31),2)),
      EINSTELLUNGEN!$D$12
  )) - SUMIF(AL$50:AL$2500,"="&amp;AL1263,AX$50:AX$2500),
  0)</f>
        <v>3</v>
      </c>
      <c r="BD1263" s="2">
        <f t="shared" si="676"/>
        <v>0.33333333333333331</v>
      </c>
      <c r="BE1263" s="2">
        <f t="shared" si="677"/>
        <v>0</v>
      </c>
    </row>
    <row r="1264" spans="1:57" ht="10.5" customHeight="1">
      <c r="A1264" s="1" t="str">
        <f t="shared" ca="1" si="653"/>
        <v/>
      </c>
      <c r="B1264" s="1" t="str">
        <f t="shared" ca="1" si="654"/>
        <v/>
      </c>
      <c r="C1264" s="1" t="str">
        <f t="shared" ca="1" si="655"/>
        <v/>
      </c>
      <c r="D1264" s="1" t="str">
        <f t="shared" ca="1" si="656"/>
        <v/>
      </c>
      <c r="F1264" s="10"/>
      <c r="G1264" s="136" t="str">
        <f t="shared" si="657"/>
        <v/>
      </c>
      <c r="H1264" s="27"/>
      <c r="I1264" s="28"/>
      <c r="J1264" s="28"/>
      <c r="K1264" s="29"/>
      <c r="L1264" s="136"/>
      <c r="M1264" s="136"/>
      <c r="N1264" s="136"/>
      <c r="O1264" s="26" t="str">
        <f t="shared" si="658"/>
        <v/>
      </c>
      <c r="P1264" s="218" t="str">
        <f t="shared" si="659"/>
        <v/>
      </c>
      <c r="Q1264" s="26" t="str">
        <f t="shared" si="660"/>
        <v/>
      </c>
      <c r="R1264" s="22"/>
      <c r="S1264" s="99"/>
      <c r="T1264" s="10"/>
      <c r="U1264" s="229" t="str">
        <f t="shared" si="661"/>
        <v/>
      </c>
      <c r="V1264" s="230"/>
      <c r="W1264" s="230"/>
      <c r="X1264" s="230"/>
      <c r="Y1264" s="230"/>
      <c r="Z1264" s="22" t="str">
        <f>""</f>
        <v/>
      </c>
      <c r="AB1264" s="23" t="str">
        <f t="shared" si="662"/>
        <v/>
      </c>
      <c r="AC1264" s="2" t="b">
        <f>COUNT(Q1264:Q$2500)&gt;0</f>
        <v>0</v>
      </c>
      <c r="AD1264" s="2" t="b">
        <f t="shared" si="679"/>
        <v>0</v>
      </c>
      <c r="AE1264" s="2" t="b">
        <f t="shared" si="680"/>
        <v>0</v>
      </c>
      <c r="AF1264" s="2" t="b">
        <f t="shared" si="681"/>
        <v>0</v>
      </c>
      <c r="AG1264" s="2" t="b">
        <f>OR(
  AND(AC1264,NOT(AC1265)),
  AND(AF1264,WEEKDAY(AH1263,2)=EINSTELLUNGEN!$D$12),
  AND(AF1264,AH1264=$J$35)
)</f>
        <v>0</v>
      </c>
      <c r="AH1264" s="2">
        <f>IF(AE1264,AH1263+IF(WEEKDAY(AH1263+1,2)&lt;=EINSTELLUNGEN!$D$12,1,$J$36),AH1263)</f>
        <v>42020</v>
      </c>
      <c r="AI1264" s="2">
        <f t="shared" si="682"/>
        <v>2019</v>
      </c>
      <c r="AJ1264" s="2">
        <f t="shared" si="683"/>
        <v>201901</v>
      </c>
      <c r="AK1264" s="2">
        <f t="shared" si="684"/>
        <v>201901</v>
      </c>
      <c r="AL1264" s="2">
        <f t="shared" si="678"/>
        <v>201903</v>
      </c>
      <c r="AM1264" s="2" t="b">
        <f t="shared" si="685"/>
        <v>1</v>
      </c>
      <c r="AN1264" s="4" t="e">
        <f t="shared" si="663"/>
        <v>#N/A</v>
      </c>
      <c r="AO1264" s="4" t="e">
        <f t="shared" si="664"/>
        <v>#N/A</v>
      </c>
      <c r="AP1264" s="2" t="str">
        <f>IF(AD1264,
  IF(ISBLANK(H1264),
    AP1263,
    IF(LEN(H1264)=1,
      IF(OR(UPPER(H1264)="A",UPPER(H1264)="I"),
        EINSTELLUNGEN!$D$21,
        IF(OR(UPPER(H1264)="B",UPPER(H1264)="M"),
          EINSTELLUNGEN!$D$22,
          IF(OR(UPPER(H1264)="C",UPPER(H1264)="S"),
            EINSTELLUNGEN!$D$23,
            IF(UPPER(H1264)="D",
              EINSTELLUNGEN!$D$24,
              IF(UPPER(H1264)="E",
                EINSTELLUNGEN!$D$25,
                UPPER(H1264)))))),
      IF(ISNUMBER(H1264),
        EINSTELLUNGEN!$D$20&amp;H1264,
        UPPER(H1264)))),
  "")</f>
        <v/>
      </c>
      <c r="AQ1264" s="2" t="str">
        <f t="shared" si="665"/>
        <v/>
      </c>
      <c r="AR1264" s="2">
        <f t="shared" si="666"/>
        <v>0</v>
      </c>
      <c r="AS1264" s="145">
        <f t="shared" si="667"/>
        <v>0.33333333333333331</v>
      </c>
      <c r="AT1264" s="2">
        <f t="shared" si="668"/>
        <v>0</v>
      </c>
      <c r="AU1264" s="2">
        <f t="shared" si="669"/>
        <v>0</v>
      </c>
      <c r="AV1264" s="2">
        <f t="shared" si="670"/>
        <v>0</v>
      </c>
      <c r="AW1264" s="2">
        <f t="shared" si="671"/>
        <v>0</v>
      </c>
      <c r="AX1264" s="2">
        <f t="shared" si="686"/>
        <v>0</v>
      </c>
      <c r="AY1264" s="2">
        <f t="shared" si="672"/>
        <v>0</v>
      </c>
      <c r="AZ1264" s="145" t="e">
        <f t="shared" si="673"/>
        <v>#N/A</v>
      </c>
      <c r="BA1264" s="145" t="e">
        <f t="shared" si="674"/>
        <v>#N/A</v>
      </c>
      <c r="BB1264" s="145">
        <f t="shared" si="675"/>
        <v>2.083333333333337E-2</v>
      </c>
      <c r="BC1264" s="2">
        <f>IF(AM1264,
  IF(AND(AL1264=$J$31,_xlfn.DAYS(AH1264,DATE(AI1264,1,1))&lt;7),
    MAX(0,EINSTELLUNGEN!$D$12+1-WEEKDAY(DATE(EINSTELLUNGEN!$D$9,EINSTELLUNGEN!$D$10,1),2)),
    IF(AL1264=$J$33,
      MIN(EINSTELLUNGEN!$D$12,WEEKDAY(DATE(EINSTELLUNGEN!$D$9,12,31),2)),
      EINSTELLUNGEN!$D$12
  )) - SUMIF(AL$50:AL$2500,"="&amp;AL1264,AX$50:AX$2500),
  0)</f>
        <v>3</v>
      </c>
      <c r="BD1264" s="2">
        <f t="shared" si="676"/>
        <v>0.33333333333333331</v>
      </c>
      <c r="BE1264" s="2">
        <f t="shared" si="677"/>
        <v>0</v>
      </c>
    </row>
    <row r="1265" spans="1:57" ht="10.5" customHeight="1">
      <c r="A1265" s="1" t="str">
        <f t="shared" ca="1" si="653"/>
        <v/>
      </c>
      <c r="B1265" s="1" t="str">
        <f t="shared" ca="1" si="654"/>
        <v/>
      </c>
      <c r="C1265" s="1" t="str">
        <f t="shared" ca="1" si="655"/>
        <v/>
      </c>
      <c r="D1265" s="1" t="str">
        <f t="shared" ca="1" si="656"/>
        <v/>
      </c>
      <c r="F1265" s="10"/>
      <c r="G1265" s="136" t="str">
        <f t="shared" si="657"/>
        <v/>
      </c>
      <c r="H1265" s="27"/>
      <c r="I1265" s="28"/>
      <c r="J1265" s="28"/>
      <c r="K1265" s="29"/>
      <c r="L1265" s="136"/>
      <c r="M1265" s="136"/>
      <c r="N1265" s="136"/>
      <c r="O1265" s="26" t="str">
        <f t="shared" si="658"/>
        <v/>
      </c>
      <c r="P1265" s="218" t="str">
        <f t="shared" si="659"/>
        <v/>
      </c>
      <c r="Q1265" s="26" t="str">
        <f t="shared" si="660"/>
        <v/>
      </c>
      <c r="R1265" s="22"/>
      <c r="S1265" s="99"/>
      <c r="T1265" s="10"/>
      <c r="U1265" s="229" t="str">
        <f t="shared" si="661"/>
        <v/>
      </c>
      <c r="V1265" s="230"/>
      <c r="W1265" s="230"/>
      <c r="X1265" s="230"/>
      <c r="Y1265" s="230"/>
      <c r="Z1265" s="22" t="str">
        <f>""</f>
        <v/>
      </c>
      <c r="AB1265" s="23" t="str">
        <f t="shared" si="662"/>
        <v/>
      </c>
      <c r="AC1265" s="2" t="b">
        <f>COUNT(Q1265:Q$2500)&gt;0</f>
        <v>0</v>
      </c>
      <c r="AD1265" s="2" t="b">
        <f t="shared" si="679"/>
        <v>0</v>
      </c>
      <c r="AE1265" s="2" t="b">
        <f t="shared" si="680"/>
        <v>0</v>
      </c>
      <c r="AF1265" s="2" t="b">
        <f t="shared" si="681"/>
        <v>0</v>
      </c>
      <c r="AG1265" s="2" t="b">
        <f>OR(
  AND(AC1265,NOT(AC1266)),
  AND(AF1265,WEEKDAY(AH1264,2)=EINSTELLUNGEN!$D$12),
  AND(AF1265,AH1265=$J$35)
)</f>
        <v>0</v>
      </c>
      <c r="AH1265" s="2">
        <f>IF(AE1265,AH1264+IF(WEEKDAY(AH1264+1,2)&lt;=EINSTELLUNGEN!$D$12,1,$J$36),AH1264)</f>
        <v>42020</v>
      </c>
      <c r="AI1265" s="2">
        <f t="shared" si="682"/>
        <v>2019</v>
      </c>
      <c r="AJ1265" s="2">
        <f t="shared" si="683"/>
        <v>201901</v>
      </c>
      <c r="AK1265" s="2">
        <f t="shared" si="684"/>
        <v>201901</v>
      </c>
      <c r="AL1265" s="2">
        <f t="shared" si="678"/>
        <v>201903</v>
      </c>
      <c r="AM1265" s="2" t="b">
        <f t="shared" si="685"/>
        <v>1</v>
      </c>
      <c r="AN1265" s="4" t="e">
        <f t="shared" si="663"/>
        <v>#N/A</v>
      </c>
      <c r="AO1265" s="4" t="e">
        <f t="shared" si="664"/>
        <v>#N/A</v>
      </c>
      <c r="AP1265" s="2" t="str">
        <f>IF(AD1265,
  IF(ISBLANK(H1265),
    AP1264,
    IF(LEN(H1265)=1,
      IF(OR(UPPER(H1265)="A",UPPER(H1265)="I"),
        EINSTELLUNGEN!$D$21,
        IF(OR(UPPER(H1265)="B",UPPER(H1265)="M"),
          EINSTELLUNGEN!$D$22,
          IF(OR(UPPER(H1265)="C",UPPER(H1265)="S"),
            EINSTELLUNGEN!$D$23,
            IF(UPPER(H1265)="D",
              EINSTELLUNGEN!$D$24,
              IF(UPPER(H1265)="E",
                EINSTELLUNGEN!$D$25,
                UPPER(H1265)))))),
      IF(ISNUMBER(H1265),
        EINSTELLUNGEN!$D$20&amp;H1265,
        UPPER(H1265)))),
  "")</f>
        <v/>
      </c>
      <c r="AQ1265" s="2" t="str">
        <f t="shared" si="665"/>
        <v/>
      </c>
      <c r="AR1265" s="2">
        <f t="shared" si="666"/>
        <v>0</v>
      </c>
      <c r="AS1265" s="145">
        <f t="shared" si="667"/>
        <v>0.33333333333333331</v>
      </c>
      <c r="AT1265" s="2">
        <f t="shared" si="668"/>
        <v>0</v>
      </c>
      <c r="AU1265" s="2">
        <f t="shared" si="669"/>
        <v>0</v>
      </c>
      <c r="AV1265" s="2">
        <f t="shared" si="670"/>
        <v>0</v>
      </c>
      <c r="AW1265" s="2">
        <f t="shared" si="671"/>
        <v>0</v>
      </c>
      <c r="AX1265" s="2">
        <f t="shared" si="686"/>
        <v>0</v>
      </c>
      <c r="AY1265" s="2">
        <f t="shared" si="672"/>
        <v>0</v>
      </c>
      <c r="AZ1265" s="145" t="e">
        <f t="shared" si="673"/>
        <v>#N/A</v>
      </c>
      <c r="BA1265" s="145" t="e">
        <f t="shared" si="674"/>
        <v>#N/A</v>
      </c>
      <c r="BB1265" s="145">
        <f t="shared" si="675"/>
        <v>2.083333333333337E-2</v>
      </c>
      <c r="BC1265" s="2">
        <f>IF(AM1265,
  IF(AND(AL1265=$J$31,_xlfn.DAYS(AH1265,DATE(AI1265,1,1))&lt;7),
    MAX(0,EINSTELLUNGEN!$D$12+1-WEEKDAY(DATE(EINSTELLUNGEN!$D$9,EINSTELLUNGEN!$D$10,1),2)),
    IF(AL1265=$J$33,
      MIN(EINSTELLUNGEN!$D$12,WEEKDAY(DATE(EINSTELLUNGEN!$D$9,12,31),2)),
      EINSTELLUNGEN!$D$12
  )) - SUMIF(AL$50:AL$2500,"="&amp;AL1265,AX$50:AX$2500),
  0)</f>
        <v>3</v>
      </c>
      <c r="BD1265" s="2">
        <f t="shared" si="676"/>
        <v>0.33333333333333331</v>
      </c>
      <c r="BE1265" s="2">
        <f t="shared" si="677"/>
        <v>0</v>
      </c>
    </row>
    <row r="1266" spans="1:57" ht="10.5" customHeight="1">
      <c r="A1266" s="1" t="str">
        <f t="shared" ref="A1266:A1329" ca="1" si="687">IF(AND(AC1266,AJ1266=$A$48),"Q","")</f>
        <v/>
      </c>
      <c r="B1266" s="1" t="str">
        <f t="shared" ref="B1266:B1329" ca="1" si="688">IF(AND(AC1266,AK1266=$B$48),"M","")</f>
        <v/>
      </c>
      <c r="C1266" s="1" t="str">
        <f t="shared" ref="C1266:C1329" ca="1" si="689">IF(AND(AC1266,AL1266=$C$48),"W","")</f>
        <v/>
      </c>
      <c r="D1266" s="1" t="str">
        <f t="shared" ref="D1266:D1329" ca="1" si="690">IF(AND(AC1266,AH1266=$D$48),"T","")</f>
        <v/>
      </c>
      <c r="F1266" s="10"/>
      <c r="G1266" s="136" t="str">
        <f t="shared" ref="G1266:G1329" si="691">IF(AE1266,INDEX($L$29:$L$35,WEEKDAY(AH1266,2),1)&amp;", "&amp;DAY(AH1266)&amp;" "&amp;INDEX($N$29:$N$40,MONTH(AH1266),1)&amp;" "&amp;YEAR(AH1266),"")</f>
        <v/>
      </c>
      <c r="H1266" s="27"/>
      <c r="I1266" s="28"/>
      <c r="J1266" s="28"/>
      <c r="K1266" s="29"/>
      <c r="L1266" s="136"/>
      <c r="M1266" s="136"/>
      <c r="N1266" s="136"/>
      <c r="O1266" s="26" t="str">
        <f t="shared" ref="O1266:O1329" si="692">IF(AD1266,AR1266,"")</f>
        <v/>
      </c>
      <c r="P1266" s="218" t="str">
        <f t="shared" ref="P1266:P1329" si="693">IF(AF1266,
IF(AS1265&gt;0,
  TEXT(AS1265*24,"0,000")&amp;" h",
  TEXT(0,"0,000")&amp;" h"),
"")</f>
        <v/>
      </c>
      <c r="Q1266" s="26" t="str">
        <f t="shared" ref="Q1266:Q1329" si="694">IF(AF1266,BB1265,"")</f>
        <v/>
      </c>
      <c r="R1266" s="22"/>
      <c r="S1266" s="99"/>
      <c r="T1266" s="10"/>
      <c r="U1266" s="229" t="str">
        <f t="shared" ref="U1266:U1329" si="695">IF(AND(AD1266,AR1266,LEN(AQ1266)&gt;0),
IF(AQ1266&lt;&gt;FALSE,
  TEXT(AH1266,"yyyy-mm-dd")
    &amp;"|"&amp;TEXT(AN1266,"hh:mm")
    &amp;"|"&amp;TEXT(AO1266,"hh:mm")
    &amp;"|"&amp;AP1266
    &amp;"|"&amp;AQ1266,
  $J$39),
"")</f>
        <v/>
      </c>
      <c r="V1266" s="230"/>
      <c r="W1266" s="230"/>
      <c r="X1266" s="230"/>
      <c r="Y1266" s="230"/>
      <c r="Z1266" s="22" t="str">
        <f>""</f>
        <v/>
      </c>
      <c r="AB1266" s="23" t="str">
        <f t="shared" ref="AB1266:AB1329" si="696">IF(AG1266,"W"&amp;RIGHT(AL1265,2)&amp;"  "&amp;TEXT(BE1265*24,"+0,00;−0,00;0,00")&amp;"  (S="&amp;TEXT(BC1265*$J$37,"00,00")&amp;"  H="&amp;TEXT(BD1265*24,"00,00")&amp;")","")</f>
        <v/>
      </c>
      <c r="AC1266" s="2" t="b">
        <f>COUNT(Q1266:Q$2500)&gt;0</f>
        <v>0</v>
      </c>
      <c r="AD1266" s="2" t="b">
        <f t="shared" si="679"/>
        <v>0</v>
      </c>
      <c r="AE1266" s="2" t="b">
        <f t="shared" si="680"/>
        <v>0</v>
      </c>
      <c r="AF1266" s="2" t="b">
        <f t="shared" si="681"/>
        <v>0</v>
      </c>
      <c r="AG1266" s="2" t="b">
        <f>OR(
  AND(AC1266,NOT(AC1267)),
  AND(AF1266,WEEKDAY(AH1265,2)=EINSTELLUNGEN!$D$12),
  AND(AF1266,AH1266=$J$35)
)</f>
        <v>0</v>
      </c>
      <c r="AH1266" s="2">
        <f>IF(AE1266,AH1265+IF(WEEKDAY(AH1265+1,2)&lt;=EINSTELLUNGEN!$D$12,1,$J$36),AH1265)</f>
        <v>42020</v>
      </c>
      <c r="AI1266" s="2">
        <f t="shared" si="682"/>
        <v>2019</v>
      </c>
      <c r="AJ1266" s="2">
        <f t="shared" si="683"/>
        <v>201901</v>
      </c>
      <c r="AK1266" s="2">
        <f t="shared" si="684"/>
        <v>201901</v>
      </c>
      <c r="AL1266" s="2">
        <f t="shared" si="678"/>
        <v>201903</v>
      </c>
      <c r="AM1266" s="2" t="b">
        <f t="shared" si="685"/>
        <v>1</v>
      </c>
      <c r="AN1266" s="4" t="e">
        <f t="shared" ref="AN1266:AN1329" si="697">IF(NOT(AD1266),NA(),IF(ISNUMBER(I1266),I1266,AO1265))</f>
        <v>#N/A</v>
      </c>
      <c r="AO1266" s="4" t="e">
        <f t="shared" ref="AO1266:AO1329" si="698">IF(ISNA(AN1266),NA(),IF(ISNUMBER(J1266),MAX(J1266,AN1266),AN1266))</f>
        <v>#N/A</v>
      </c>
      <c r="AP1266" s="2" t="str">
        <f>IF(AD1266,
  IF(ISBLANK(H1266),
    AP1265,
    IF(LEN(H1266)=1,
      IF(OR(UPPER(H1266)="A",UPPER(H1266)="I"),
        EINSTELLUNGEN!$D$21,
        IF(OR(UPPER(H1266)="B",UPPER(H1266)="M"),
          EINSTELLUNGEN!$D$22,
          IF(OR(UPPER(H1266)="C",UPPER(H1266)="S"),
            EINSTELLUNGEN!$D$23,
            IF(UPPER(H1266)="D",
              EINSTELLUNGEN!$D$24,
              IF(UPPER(H1266)="E",
                EINSTELLUNGEN!$D$25,
                UPPER(H1266)))))),
      IF(ISNUMBER(H1266),
        EINSTELLUNGEN!$D$20&amp;H1266,
        UPPER(H1266)))),
  "")</f>
        <v/>
      </c>
      <c r="AQ1266" s="2" t="str">
        <f t="shared" ref="AQ1266:AQ1329" si="699">IF(LEN(AP1266)&gt;0,
IF(LEN(TRIM(K1266))&gt;0,K1266,
IF(AND(AP1265=AP1266,LEN(TRIM(K1265))&gt;0),K1265,
  IF(AND(AP1264=AP1266,LEN(TRIM(K1264))&gt;0),K1264,
    IF(AND(AP1263=AP1266,LEN(TRIM(K1263))&gt;0),K1263,
      IF(AND(AP1262=AP1266,LEN(TRIM(K1262))&gt;0),K1262,
        IF(AND(AP1261=AP1266,LEN(TRIM(K1261))&gt;0),K1261,
          IF(AND(AP1260=AP1266,LEN(TRIM(K1260))&gt;0),K1260,
            IF(AND(AP1259=AP1266,LEN(TRIM(K1259))&gt;0),K1259,
              IF(AND(AP1258=AP1266,LEN(TRIM(K1258))&gt;0),K1258,
                IF(AND(AP1257=AP1266,LEN(TRIM(K1257))&gt;0),K1257,
                  IF(AND(AP1256=AP1266,LEN(TRIM(K1256))&gt;0),K1256,FALSE)
)))))))))),"")</f>
        <v/>
      </c>
      <c r="AR1266" s="2">
        <f t="shared" ref="AR1266:AR1329" si="700">IF(OR(ISNA(AN1266),ISNA(AO1266)),0,MAX(0,AO1266-AN1266))</f>
        <v>0</v>
      </c>
      <c r="AS1266" s="145">
        <f t="shared" ref="AS1266:AS1329" si="701">SUMIF(AH$50:AH$2500,"="&amp;AH1266,AR$50:AR$2500)</f>
        <v>0.33333333333333331</v>
      </c>
      <c r="AT1266" s="2">
        <f t="shared" ref="AT1266:AT1329" si="702">IF(AND(AF1267,AP1266="F"),1,0)</f>
        <v>0</v>
      </c>
      <c r="AU1266" s="2">
        <f t="shared" ref="AU1266:AU1329" si="703">IF(AND(AF1267,AP1266="U"),1,0)</f>
        <v>0</v>
      </c>
      <c r="AV1266" s="2">
        <f t="shared" ref="AV1266:AV1329" si="704">IF(AND(AF1267,AP1266="K"),1,0)</f>
        <v>0</v>
      </c>
      <c r="AW1266" s="2">
        <f t="shared" ref="AW1266:AW1329" si="705">IF(AND(AF1267,AP1266="Z"),1,0)</f>
        <v>0</v>
      </c>
      <c r="AX1266" s="2">
        <f t="shared" si="686"/>
        <v>0</v>
      </c>
      <c r="AY1266" s="2">
        <f t="shared" ref="AY1266:AY1329" si="706">IF(AF1267,IF(AX1266=0,1,0),0)</f>
        <v>0</v>
      </c>
      <c r="AZ1266" s="145" t="e">
        <f t="shared" ref="AZ1266:AZ1329" si="707">IF(NOT(AD1266),NA(),IF(ISNA(AZ1265),AN1266,IF(AND(ISNUMBER(AN1266),AN1266&lt;AZ1265),AN1266,AZ1265)))</f>
        <v>#N/A</v>
      </c>
      <c r="BA1266" s="145" t="e">
        <f t="shared" ref="BA1266:BA1329" si="708">IF(NOT(AD1266),NA(),IF(ISNA(BA1265),AO1266,IF(AND(ISNUMBER(AO1266),AO1266&gt;BA1265),AO1266,BA1265)))</f>
        <v>#N/A</v>
      </c>
      <c r="BB1266" s="145">
        <f t="shared" ref="BB1266:BB1329" si="709">IF(AE1265,
  0,
  IF(OR(ISNA(AZ1266),ISNA(BA1266)),
    BB1265,
    MAX(0,(BA1266-AZ1266)-AS1266)))</f>
        <v>2.083333333333337E-2</v>
      </c>
      <c r="BC1266" s="2">
        <f>IF(AM1266,
  IF(AND(AL1266=$J$31,_xlfn.DAYS(AH1266,DATE(AI1266,1,1))&lt;7),
    MAX(0,EINSTELLUNGEN!$D$12+1-WEEKDAY(DATE(EINSTELLUNGEN!$D$9,EINSTELLUNGEN!$D$10,1),2)),
    IF(AL1266=$J$33,
      MIN(EINSTELLUNGEN!$D$12,WEEKDAY(DATE(EINSTELLUNGEN!$D$9,12,31),2)),
      EINSTELLUNGEN!$D$12
  )) - SUMIF(AL$50:AL$2500,"="&amp;AL1266,AX$50:AX$2500),
  0)</f>
        <v>3</v>
      </c>
      <c r="BD1266" s="2">
        <f t="shared" ref="BD1266:BD1329" si="710">SUMIF(AL$50:AL$2500,"="&amp;AL1266,AR$50:AR$2500)</f>
        <v>0.33333333333333331</v>
      </c>
      <c r="BE1266" s="2">
        <f t="shared" ref="BE1266:BE1329" si="711">IF(AG1267,BD1266-BC1266*$J$37/24,0)</f>
        <v>0</v>
      </c>
    </row>
    <row r="1267" spans="1:57" ht="10.5" customHeight="1">
      <c r="A1267" s="1" t="str">
        <f t="shared" ca="1" si="687"/>
        <v/>
      </c>
      <c r="B1267" s="1" t="str">
        <f t="shared" ca="1" si="688"/>
        <v/>
      </c>
      <c r="C1267" s="1" t="str">
        <f t="shared" ca="1" si="689"/>
        <v/>
      </c>
      <c r="D1267" s="1" t="str">
        <f t="shared" ca="1" si="690"/>
        <v/>
      </c>
      <c r="F1267" s="10"/>
      <c r="G1267" s="136" t="str">
        <f t="shared" si="691"/>
        <v/>
      </c>
      <c r="H1267" s="27"/>
      <c r="I1267" s="28"/>
      <c r="J1267" s="28"/>
      <c r="K1267" s="29"/>
      <c r="L1267" s="136"/>
      <c r="M1267" s="136"/>
      <c r="N1267" s="136"/>
      <c r="O1267" s="26" t="str">
        <f t="shared" si="692"/>
        <v/>
      </c>
      <c r="P1267" s="218" t="str">
        <f t="shared" si="693"/>
        <v/>
      </c>
      <c r="Q1267" s="26" t="str">
        <f t="shared" si="694"/>
        <v/>
      </c>
      <c r="R1267" s="22"/>
      <c r="S1267" s="99"/>
      <c r="T1267" s="10"/>
      <c r="U1267" s="229" t="str">
        <f t="shared" si="695"/>
        <v/>
      </c>
      <c r="V1267" s="230"/>
      <c r="W1267" s="230"/>
      <c r="X1267" s="230"/>
      <c r="Y1267" s="230"/>
      <c r="Z1267" s="22" t="str">
        <f>""</f>
        <v/>
      </c>
      <c r="AB1267" s="23" t="str">
        <f t="shared" si="696"/>
        <v/>
      </c>
      <c r="AC1267" s="2" t="b">
        <f>COUNT(Q1267:Q$2500)&gt;0</f>
        <v>0</v>
      </c>
      <c r="AD1267" s="2" t="b">
        <f t="shared" si="679"/>
        <v>0</v>
      </c>
      <c r="AE1267" s="2" t="b">
        <f t="shared" si="680"/>
        <v>0</v>
      </c>
      <c r="AF1267" s="2" t="b">
        <f t="shared" si="681"/>
        <v>0</v>
      </c>
      <c r="AG1267" s="2" t="b">
        <f>OR(
  AND(AC1267,NOT(AC1268)),
  AND(AF1267,WEEKDAY(AH1266,2)=EINSTELLUNGEN!$D$12),
  AND(AF1267,AH1267=$J$35)
)</f>
        <v>0</v>
      </c>
      <c r="AH1267" s="2">
        <f>IF(AE1267,AH1266+IF(WEEKDAY(AH1266+1,2)&lt;=EINSTELLUNGEN!$D$12,1,$J$36),AH1266)</f>
        <v>42020</v>
      </c>
      <c r="AI1267" s="2">
        <f t="shared" si="682"/>
        <v>2019</v>
      </c>
      <c r="AJ1267" s="2">
        <f t="shared" si="683"/>
        <v>201901</v>
      </c>
      <c r="AK1267" s="2">
        <f t="shared" si="684"/>
        <v>201901</v>
      </c>
      <c r="AL1267" s="2">
        <f t="shared" ref="AL1267:AL1330" si="712">AI1267*100-IF(AND(_xlfn.ISOWEEKNUM(AH1267)&gt;=52,MONTH(AH1267)=1),100,0)+_xlfn.ISOWEEKNUM(AH1267)</f>
        <v>201903</v>
      </c>
      <c r="AM1267" s="2" t="b">
        <f t="shared" si="685"/>
        <v>1</v>
      </c>
      <c r="AN1267" s="4" t="e">
        <f t="shared" si="697"/>
        <v>#N/A</v>
      </c>
      <c r="AO1267" s="4" t="e">
        <f t="shared" si="698"/>
        <v>#N/A</v>
      </c>
      <c r="AP1267" s="2" t="str">
        <f>IF(AD1267,
  IF(ISBLANK(H1267),
    AP1266,
    IF(LEN(H1267)=1,
      IF(OR(UPPER(H1267)="A",UPPER(H1267)="I"),
        EINSTELLUNGEN!$D$21,
        IF(OR(UPPER(H1267)="B",UPPER(H1267)="M"),
          EINSTELLUNGEN!$D$22,
          IF(OR(UPPER(H1267)="C",UPPER(H1267)="S"),
            EINSTELLUNGEN!$D$23,
            IF(UPPER(H1267)="D",
              EINSTELLUNGEN!$D$24,
              IF(UPPER(H1267)="E",
                EINSTELLUNGEN!$D$25,
                UPPER(H1267)))))),
      IF(ISNUMBER(H1267),
        EINSTELLUNGEN!$D$20&amp;H1267,
        UPPER(H1267)))),
  "")</f>
        <v/>
      </c>
      <c r="AQ1267" s="2" t="str">
        <f t="shared" si="699"/>
        <v/>
      </c>
      <c r="AR1267" s="2">
        <f t="shared" si="700"/>
        <v>0</v>
      </c>
      <c r="AS1267" s="145">
        <f t="shared" si="701"/>
        <v>0.33333333333333331</v>
      </c>
      <c r="AT1267" s="2">
        <f t="shared" si="702"/>
        <v>0</v>
      </c>
      <c r="AU1267" s="2">
        <f t="shared" si="703"/>
        <v>0</v>
      </c>
      <c r="AV1267" s="2">
        <f t="shared" si="704"/>
        <v>0</v>
      </c>
      <c r="AW1267" s="2">
        <f t="shared" si="705"/>
        <v>0</v>
      </c>
      <c r="AX1267" s="2">
        <f t="shared" si="686"/>
        <v>0</v>
      </c>
      <c r="AY1267" s="2">
        <f t="shared" si="706"/>
        <v>0</v>
      </c>
      <c r="AZ1267" s="145" t="e">
        <f t="shared" si="707"/>
        <v>#N/A</v>
      </c>
      <c r="BA1267" s="145" t="e">
        <f t="shared" si="708"/>
        <v>#N/A</v>
      </c>
      <c r="BB1267" s="145">
        <f t="shared" si="709"/>
        <v>2.083333333333337E-2</v>
      </c>
      <c r="BC1267" s="2">
        <f>IF(AM1267,
  IF(AND(AL1267=$J$31,_xlfn.DAYS(AH1267,DATE(AI1267,1,1))&lt;7),
    MAX(0,EINSTELLUNGEN!$D$12+1-WEEKDAY(DATE(EINSTELLUNGEN!$D$9,EINSTELLUNGEN!$D$10,1),2)),
    IF(AL1267=$J$33,
      MIN(EINSTELLUNGEN!$D$12,WEEKDAY(DATE(EINSTELLUNGEN!$D$9,12,31),2)),
      EINSTELLUNGEN!$D$12
  )) - SUMIF(AL$50:AL$2500,"="&amp;AL1267,AX$50:AX$2500),
  0)</f>
        <v>3</v>
      </c>
      <c r="BD1267" s="2">
        <f t="shared" si="710"/>
        <v>0.33333333333333331</v>
      </c>
      <c r="BE1267" s="2">
        <f t="shared" si="711"/>
        <v>0</v>
      </c>
    </row>
    <row r="1268" spans="1:57" ht="10.5" customHeight="1">
      <c r="A1268" s="1" t="str">
        <f t="shared" ca="1" si="687"/>
        <v/>
      </c>
      <c r="B1268" s="1" t="str">
        <f t="shared" ca="1" si="688"/>
        <v/>
      </c>
      <c r="C1268" s="1" t="str">
        <f t="shared" ca="1" si="689"/>
        <v/>
      </c>
      <c r="D1268" s="1" t="str">
        <f t="shared" ca="1" si="690"/>
        <v/>
      </c>
      <c r="F1268" s="10"/>
      <c r="G1268" s="136" t="str">
        <f t="shared" si="691"/>
        <v/>
      </c>
      <c r="H1268" s="27"/>
      <c r="I1268" s="28"/>
      <c r="J1268" s="28"/>
      <c r="K1268" s="29"/>
      <c r="L1268" s="136"/>
      <c r="M1268" s="136"/>
      <c r="N1268" s="136"/>
      <c r="O1268" s="26" t="str">
        <f t="shared" si="692"/>
        <v/>
      </c>
      <c r="P1268" s="218" t="str">
        <f t="shared" si="693"/>
        <v/>
      </c>
      <c r="Q1268" s="26" t="str">
        <f t="shared" si="694"/>
        <v/>
      </c>
      <c r="R1268" s="22"/>
      <c r="S1268" s="99"/>
      <c r="T1268" s="10"/>
      <c r="U1268" s="229" t="str">
        <f t="shared" si="695"/>
        <v/>
      </c>
      <c r="V1268" s="230"/>
      <c r="W1268" s="230"/>
      <c r="X1268" s="230"/>
      <c r="Y1268" s="230"/>
      <c r="Z1268" s="22" t="str">
        <f>""</f>
        <v/>
      </c>
      <c r="AB1268" s="23" t="str">
        <f t="shared" si="696"/>
        <v/>
      </c>
      <c r="AC1268" s="2" t="b">
        <f>COUNT(Q1268:Q$2500)&gt;0</f>
        <v>0</v>
      </c>
      <c r="AD1268" s="2" t="b">
        <f t="shared" si="679"/>
        <v>0</v>
      </c>
      <c r="AE1268" s="2" t="b">
        <f t="shared" si="680"/>
        <v>0</v>
      </c>
      <c r="AF1268" s="2" t="b">
        <f t="shared" si="681"/>
        <v>0</v>
      </c>
      <c r="AG1268" s="2" t="b">
        <f>OR(
  AND(AC1268,NOT(AC1269)),
  AND(AF1268,WEEKDAY(AH1267,2)=EINSTELLUNGEN!$D$12),
  AND(AF1268,AH1268=$J$35)
)</f>
        <v>0</v>
      </c>
      <c r="AH1268" s="2">
        <f>IF(AE1268,AH1267+IF(WEEKDAY(AH1267+1,2)&lt;=EINSTELLUNGEN!$D$12,1,$J$36),AH1267)</f>
        <v>42020</v>
      </c>
      <c r="AI1268" s="2">
        <f t="shared" si="682"/>
        <v>2019</v>
      </c>
      <c r="AJ1268" s="2">
        <f t="shared" si="683"/>
        <v>201901</v>
      </c>
      <c r="AK1268" s="2">
        <f t="shared" si="684"/>
        <v>201901</v>
      </c>
      <c r="AL1268" s="2">
        <f t="shared" si="712"/>
        <v>201903</v>
      </c>
      <c r="AM1268" s="2" t="b">
        <f t="shared" si="685"/>
        <v>1</v>
      </c>
      <c r="AN1268" s="4" t="e">
        <f t="shared" si="697"/>
        <v>#N/A</v>
      </c>
      <c r="AO1268" s="4" t="e">
        <f t="shared" si="698"/>
        <v>#N/A</v>
      </c>
      <c r="AP1268" s="2" t="str">
        <f>IF(AD1268,
  IF(ISBLANK(H1268),
    AP1267,
    IF(LEN(H1268)=1,
      IF(OR(UPPER(H1268)="A",UPPER(H1268)="I"),
        EINSTELLUNGEN!$D$21,
        IF(OR(UPPER(H1268)="B",UPPER(H1268)="M"),
          EINSTELLUNGEN!$D$22,
          IF(OR(UPPER(H1268)="C",UPPER(H1268)="S"),
            EINSTELLUNGEN!$D$23,
            IF(UPPER(H1268)="D",
              EINSTELLUNGEN!$D$24,
              IF(UPPER(H1268)="E",
                EINSTELLUNGEN!$D$25,
                UPPER(H1268)))))),
      IF(ISNUMBER(H1268),
        EINSTELLUNGEN!$D$20&amp;H1268,
        UPPER(H1268)))),
  "")</f>
        <v/>
      </c>
      <c r="AQ1268" s="2" t="str">
        <f t="shared" si="699"/>
        <v/>
      </c>
      <c r="AR1268" s="2">
        <f t="shared" si="700"/>
        <v>0</v>
      </c>
      <c r="AS1268" s="145">
        <f t="shared" si="701"/>
        <v>0.33333333333333331</v>
      </c>
      <c r="AT1268" s="2">
        <f t="shared" si="702"/>
        <v>0</v>
      </c>
      <c r="AU1268" s="2">
        <f t="shared" si="703"/>
        <v>0</v>
      </c>
      <c r="AV1268" s="2">
        <f t="shared" si="704"/>
        <v>0</v>
      </c>
      <c r="AW1268" s="2">
        <f t="shared" si="705"/>
        <v>0</v>
      </c>
      <c r="AX1268" s="2">
        <f t="shared" si="686"/>
        <v>0</v>
      </c>
      <c r="AY1268" s="2">
        <f t="shared" si="706"/>
        <v>0</v>
      </c>
      <c r="AZ1268" s="145" t="e">
        <f t="shared" si="707"/>
        <v>#N/A</v>
      </c>
      <c r="BA1268" s="145" t="e">
        <f t="shared" si="708"/>
        <v>#N/A</v>
      </c>
      <c r="BB1268" s="145">
        <f t="shared" si="709"/>
        <v>2.083333333333337E-2</v>
      </c>
      <c r="BC1268" s="2">
        <f>IF(AM1268,
  IF(AND(AL1268=$J$31,_xlfn.DAYS(AH1268,DATE(AI1268,1,1))&lt;7),
    MAX(0,EINSTELLUNGEN!$D$12+1-WEEKDAY(DATE(EINSTELLUNGEN!$D$9,EINSTELLUNGEN!$D$10,1),2)),
    IF(AL1268=$J$33,
      MIN(EINSTELLUNGEN!$D$12,WEEKDAY(DATE(EINSTELLUNGEN!$D$9,12,31),2)),
      EINSTELLUNGEN!$D$12
  )) - SUMIF(AL$50:AL$2500,"="&amp;AL1268,AX$50:AX$2500),
  0)</f>
        <v>3</v>
      </c>
      <c r="BD1268" s="2">
        <f t="shared" si="710"/>
        <v>0.33333333333333331</v>
      </c>
      <c r="BE1268" s="2">
        <f t="shared" si="711"/>
        <v>0</v>
      </c>
    </row>
    <row r="1269" spans="1:57" ht="10.5" customHeight="1">
      <c r="A1269" s="1" t="str">
        <f t="shared" ca="1" si="687"/>
        <v/>
      </c>
      <c r="B1269" s="1" t="str">
        <f t="shared" ca="1" si="688"/>
        <v/>
      </c>
      <c r="C1269" s="1" t="str">
        <f t="shared" ca="1" si="689"/>
        <v/>
      </c>
      <c r="D1269" s="1" t="str">
        <f t="shared" ca="1" si="690"/>
        <v/>
      </c>
      <c r="F1269" s="10"/>
      <c r="G1269" s="136" t="str">
        <f t="shared" si="691"/>
        <v/>
      </c>
      <c r="H1269" s="27"/>
      <c r="I1269" s="28"/>
      <c r="J1269" s="28"/>
      <c r="K1269" s="29"/>
      <c r="L1269" s="136"/>
      <c r="M1269" s="136"/>
      <c r="N1269" s="136"/>
      <c r="O1269" s="26" t="str">
        <f t="shared" si="692"/>
        <v/>
      </c>
      <c r="P1269" s="218" t="str">
        <f t="shared" si="693"/>
        <v/>
      </c>
      <c r="Q1269" s="26" t="str">
        <f t="shared" si="694"/>
        <v/>
      </c>
      <c r="R1269" s="22"/>
      <c r="S1269" s="99"/>
      <c r="T1269" s="10"/>
      <c r="U1269" s="229" t="str">
        <f t="shared" si="695"/>
        <v/>
      </c>
      <c r="V1269" s="230"/>
      <c r="W1269" s="230"/>
      <c r="X1269" s="230"/>
      <c r="Y1269" s="230"/>
      <c r="Z1269" s="22" t="str">
        <f>""</f>
        <v/>
      </c>
      <c r="AB1269" s="23" t="str">
        <f t="shared" si="696"/>
        <v/>
      </c>
      <c r="AC1269" s="2" t="b">
        <f>COUNT(Q1269:Q$2500)&gt;0</f>
        <v>0</v>
      </c>
      <c r="AD1269" s="2" t="b">
        <f t="shared" si="679"/>
        <v>0</v>
      </c>
      <c r="AE1269" s="2" t="b">
        <f t="shared" si="680"/>
        <v>0</v>
      </c>
      <c r="AF1269" s="2" t="b">
        <f t="shared" si="681"/>
        <v>0</v>
      </c>
      <c r="AG1269" s="2" t="b">
        <f>OR(
  AND(AC1269,NOT(AC1270)),
  AND(AF1269,WEEKDAY(AH1268,2)=EINSTELLUNGEN!$D$12),
  AND(AF1269,AH1269=$J$35)
)</f>
        <v>0</v>
      </c>
      <c r="AH1269" s="2">
        <f>IF(AE1269,AH1268+IF(WEEKDAY(AH1268+1,2)&lt;=EINSTELLUNGEN!$D$12,1,$J$36),AH1268)</f>
        <v>42020</v>
      </c>
      <c r="AI1269" s="2">
        <f t="shared" si="682"/>
        <v>2019</v>
      </c>
      <c r="AJ1269" s="2">
        <f t="shared" si="683"/>
        <v>201901</v>
      </c>
      <c r="AK1269" s="2">
        <f t="shared" si="684"/>
        <v>201901</v>
      </c>
      <c r="AL1269" s="2">
        <f t="shared" si="712"/>
        <v>201903</v>
      </c>
      <c r="AM1269" s="2" t="b">
        <f t="shared" si="685"/>
        <v>1</v>
      </c>
      <c r="AN1269" s="4" t="e">
        <f t="shared" si="697"/>
        <v>#N/A</v>
      </c>
      <c r="AO1269" s="4" t="e">
        <f t="shared" si="698"/>
        <v>#N/A</v>
      </c>
      <c r="AP1269" s="2" t="str">
        <f>IF(AD1269,
  IF(ISBLANK(H1269),
    AP1268,
    IF(LEN(H1269)=1,
      IF(OR(UPPER(H1269)="A",UPPER(H1269)="I"),
        EINSTELLUNGEN!$D$21,
        IF(OR(UPPER(H1269)="B",UPPER(H1269)="M"),
          EINSTELLUNGEN!$D$22,
          IF(OR(UPPER(H1269)="C",UPPER(H1269)="S"),
            EINSTELLUNGEN!$D$23,
            IF(UPPER(H1269)="D",
              EINSTELLUNGEN!$D$24,
              IF(UPPER(H1269)="E",
                EINSTELLUNGEN!$D$25,
                UPPER(H1269)))))),
      IF(ISNUMBER(H1269),
        EINSTELLUNGEN!$D$20&amp;H1269,
        UPPER(H1269)))),
  "")</f>
        <v/>
      </c>
      <c r="AQ1269" s="2" t="str">
        <f t="shared" si="699"/>
        <v/>
      </c>
      <c r="AR1269" s="2">
        <f t="shared" si="700"/>
        <v>0</v>
      </c>
      <c r="AS1269" s="145">
        <f t="shared" si="701"/>
        <v>0.33333333333333331</v>
      </c>
      <c r="AT1269" s="2">
        <f t="shared" si="702"/>
        <v>0</v>
      </c>
      <c r="AU1269" s="2">
        <f t="shared" si="703"/>
        <v>0</v>
      </c>
      <c r="AV1269" s="2">
        <f t="shared" si="704"/>
        <v>0</v>
      </c>
      <c r="AW1269" s="2">
        <f t="shared" si="705"/>
        <v>0</v>
      </c>
      <c r="AX1269" s="2">
        <f t="shared" si="686"/>
        <v>0</v>
      </c>
      <c r="AY1269" s="2">
        <f t="shared" si="706"/>
        <v>0</v>
      </c>
      <c r="AZ1269" s="145" t="e">
        <f t="shared" si="707"/>
        <v>#N/A</v>
      </c>
      <c r="BA1269" s="145" t="e">
        <f t="shared" si="708"/>
        <v>#N/A</v>
      </c>
      <c r="BB1269" s="145">
        <f t="shared" si="709"/>
        <v>2.083333333333337E-2</v>
      </c>
      <c r="BC1269" s="2">
        <f>IF(AM1269,
  IF(AND(AL1269=$J$31,_xlfn.DAYS(AH1269,DATE(AI1269,1,1))&lt;7),
    MAX(0,EINSTELLUNGEN!$D$12+1-WEEKDAY(DATE(EINSTELLUNGEN!$D$9,EINSTELLUNGEN!$D$10,1),2)),
    IF(AL1269=$J$33,
      MIN(EINSTELLUNGEN!$D$12,WEEKDAY(DATE(EINSTELLUNGEN!$D$9,12,31),2)),
      EINSTELLUNGEN!$D$12
  )) - SUMIF(AL$50:AL$2500,"="&amp;AL1269,AX$50:AX$2500),
  0)</f>
        <v>3</v>
      </c>
      <c r="BD1269" s="2">
        <f t="shared" si="710"/>
        <v>0.33333333333333331</v>
      </c>
      <c r="BE1269" s="2">
        <f t="shared" si="711"/>
        <v>0</v>
      </c>
    </row>
    <row r="1270" spans="1:57" ht="10.5" customHeight="1">
      <c r="A1270" s="1" t="str">
        <f t="shared" ca="1" si="687"/>
        <v/>
      </c>
      <c r="B1270" s="1" t="str">
        <f t="shared" ca="1" si="688"/>
        <v/>
      </c>
      <c r="C1270" s="1" t="str">
        <f t="shared" ca="1" si="689"/>
        <v/>
      </c>
      <c r="D1270" s="1" t="str">
        <f t="shared" ca="1" si="690"/>
        <v/>
      </c>
      <c r="F1270" s="10"/>
      <c r="G1270" s="136" t="str">
        <f t="shared" si="691"/>
        <v/>
      </c>
      <c r="H1270" s="27"/>
      <c r="I1270" s="28"/>
      <c r="J1270" s="28"/>
      <c r="K1270" s="29"/>
      <c r="L1270" s="136"/>
      <c r="M1270" s="136"/>
      <c r="N1270" s="136"/>
      <c r="O1270" s="26" t="str">
        <f t="shared" si="692"/>
        <v/>
      </c>
      <c r="P1270" s="218" t="str">
        <f t="shared" si="693"/>
        <v/>
      </c>
      <c r="Q1270" s="26" t="str">
        <f t="shared" si="694"/>
        <v/>
      </c>
      <c r="R1270" s="22"/>
      <c r="S1270" s="99"/>
      <c r="T1270" s="10"/>
      <c r="U1270" s="229" t="str">
        <f t="shared" si="695"/>
        <v/>
      </c>
      <c r="V1270" s="230"/>
      <c r="W1270" s="230"/>
      <c r="X1270" s="230"/>
      <c r="Y1270" s="230"/>
      <c r="Z1270" s="22" t="str">
        <f>""</f>
        <v/>
      </c>
      <c r="AB1270" s="23" t="str">
        <f t="shared" si="696"/>
        <v/>
      </c>
      <c r="AC1270" s="2" t="b">
        <f>COUNT(Q1270:Q$2500)&gt;0</f>
        <v>0</v>
      </c>
      <c r="AD1270" s="2" t="b">
        <f t="shared" si="679"/>
        <v>0</v>
      </c>
      <c r="AE1270" s="2" t="b">
        <f t="shared" si="680"/>
        <v>0</v>
      </c>
      <c r="AF1270" s="2" t="b">
        <f t="shared" si="681"/>
        <v>0</v>
      </c>
      <c r="AG1270" s="2" t="b">
        <f>OR(
  AND(AC1270,NOT(AC1271)),
  AND(AF1270,WEEKDAY(AH1269,2)=EINSTELLUNGEN!$D$12),
  AND(AF1270,AH1270=$J$35)
)</f>
        <v>0</v>
      </c>
      <c r="AH1270" s="2">
        <f>IF(AE1270,AH1269+IF(WEEKDAY(AH1269+1,2)&lt;=EINSTELLUNGEN!$D$12,1,$J$36),AH1269)</f>
        <v>42020</v>
      </c>
      <c r="AI1270" s="2">
        <f t="shared" si="682"/>
        <v>2019</v>
      </c>
      <c r="AJ1270" s="2">
        <f t="shared" si="683"/>
        <v>201901</v>
      </c>
      <c r="AK1270" s="2">
        <f t="shared" si="684"/>
        <v>201901</v>
      </c>
      <c r="AL1270" s="2">
        <f t="shared" si="712"/>
        <v>201903</v>
      </c>
      <c r="AM1270" s="2" t="b">
        <f t="shared" si="685"/>
        <v>1</v>
      </c>
      <c r="AN1270" s="4" t="e">
        <f t="shared" si="697"/>
        <v>#N/A</v>
      </c>
      <c r="AO1270" s="4" t="e">
        <f t="shared" si="698"/>
        <v>#N/A</v>
      </c>
      <c r="AP1270" s="2" t="str">
        <f>IF(AD1270,
  IF(ISBLANK(H1270),
    AP1269,
    IF(LEN(H1270)=1,
      IF(OR(UPPER(H1270)="A",UPPER(H1270)="I"),
        EINSTELLUNGEN!$D$21,
        IF(OR(UPPER(H1270)="B",UPPER(H1270)="M"),
          EINSTELLUNGEN!$D$22,
          IF(OR(UPPER(H1270)="C",UPPER(H1270)="S"),
            EINSTELLUNGEN!$D$23,
            IF(UPPER(H1270)="D",
              EINSTELLUNGEN!$D$24,
              IF(UPPER(H1270)="E",
                EINSTELLUNGEN!$D$25,
                UPPER(H1270)))))),
      IF(ISNUMBER(H1270),
        EINSTELLUNGEN!$D$20&amp;H1270,
        UPPER(H1270)))),
  "")</f>
        <v/>
      </c>
      <c r="AQ1270" s="2" t="str">
        <f t="shared" si="699"/>
        <v/>
      </c>
      <c r="AR1270" s="2">
        <f t="shared" si="700"/>
        <v>0</v>
      </c>
      <c r="AS1270" s="145">
        <f t="shared" si="701"/>
        <v>0.33333333333333331</v>
      </c>
      <c r="AT1270" s="2">
        <f t="shared" si="702"/>
        <v>0</v>
      </c>
      <c r="AU1270" s="2">
        <f t="shared" si="703"/>
        <v>0</v>
      </c>
      <c r="AV1270" s="2">
        <f t="shared" si="704"/>
        <v>0</v>
      </c>
      <c r="AW1270" s="2">
        <f t="shared" si="705"/>
        <v>0</v>
      </c>
      <c r="AX1270" s="2">
        <f t="shared" si="686"/>
        <v>0</v>
      </c>
      <c r="AY1270" s="2">
        <f t="shared" si="706"/>
        <v>0</v>
      </c>
      <c r="AZ1270" s="145" t="e">
        <f t="shared" si="707"/>
        <v>#N/A</v>
      </c>
      <c r="BA1270" s="145" t="e">
        <f t="shared" si="708"/>
        <v>#N/A</v>
      </c>
      <c r="BB1270" s="145">
        <f t="shared" si="709"/>
        <v>2.083333333333337E-2</v>
      </c>
      <c r="BC1270" s="2">
        <f>IF(AM1270,
  IF(AND(AL1270=$J$31,_xlfn.DAYS(AH1270,DATE(AI1270,1,1))&lt;7),
    MAX(0,EINSTELLUNGEN!$D$12+1-WEEKDAY(DATE(EINSTELLUNGEN!$D$9,EINSTELLUNGEN!$D$10,1),2)),
    IF(AL1270=$J$33,
      MIN(EINSTELLUNGEN!$D$12,WEEKDAY(DATE(EINSTELLUNGEN!$D$9,12,31),2)),
      EINSTELLUNGEN!$D$12
  )) - SUMIF(AL$50:AL$2500,"="&amp;AL1270,AX$50:AX$2500),
  0)</f>
        <v>3</v>
      </c>
      <c r="BD1270" s="2">
        <f t="shared" si="710"/>
        <v>0.33333333333333331</v>
      </c>
      <c r="BE1270" s="2">
        <f t="shared" si="711"/>
        <v>0</v>
      </c>
    </row>
    <row r="1271" spans="1:57" ht="10.5" customHeight="1">
      <c r="A1271" s="1" t="str">
        <f t="shared" ca="1" si="687"/>
        <v/>
      </c>
      <c r="B1271" s="1" t="str">
        <f t="shared" ca="1" si="688"/>
        <v/>
      </c>
      <c r="C1271" s="1" t="str">
        <f t="shared" ca="1" si="689"/>
        <v/>
      </c>
      <c r="D1271" s="1" t="str">
        <f t="shared" ca="1" si="690"/>
        <v/>
      </c>
      <c r="F1271" s="10"/>
      <c r="G1271" s="136" t="str">
        <f t="shared" si="691"/>
        <v/>
      </c>
      <c r="H1271" s="27"/>
      <c r="I1271" s="28"/>
      <c r="J1271" s="28"/>
      <c r="K1271" s="29"/>
      <c r="L1271" s="136"/>
      <c r="M1271" s="136"/>
      <c r="N1271" s="136"/>
      <c r="O1271" s="26" t="str">
        <f t="shared" si="692"/>
        <v/>
      </c>
      <c r="P1271" s="218" t="str">
        <f t="shared" si="693"/>
        <v/>
      </c>
      <c r="Q1271" s="26" t="str">
        <f t="shared" si="694"/>
        <v/>
      </c>
      <c r="R1271" s="22"/>
      <c r="S1271" s="99"/>
      <c r="T1271" s="10"/>
      <c r="U1271" s="229" t="str">
        <f t="shared" si="695"/>
        <v/>
      </c>
      <c r="V1271" s="230"/>
      <c r="W1271" s="230"/>
      <c r="X1271" s="230"/>
      <c r="Y1271" s="230"/>
      <c r="Z1271" s="22" t="str">
        <f>""</f>
        <v/>
      </c>
      <c r="AB1271" s="23" t="str">
        <f t="shared" si="696"/>
        <v/>
      </c>
      <c r="AC1271" s="2" t="b">
        <f>COUNT(Q1271:Q$2500)&gt;0</f>
        <v>0</v>
      </c>
      <c r="AD1271" s="2" t="b">
        <f t="shared" si="679"/>
        <v>0</v>
      </c>
      <c r="AE1271" s="2" t="b">
        <f t="shared" si="680"/>
        <v>0</v>
      </c>
      <c r="AF1271" s="2" t="b">
        <f t="shared" si="681"/>
        <v>0</v>
      </c>
      <c r="AG1271" s="2" t="b">
        <f>OR(
  AND(AC1271,NOT(AC1272)),
  AND(AF1271,WEEKDAY(AH1270,2)=EINSTELLUNGEN!$D$12),
  AND(AF1271,AH1271=$J$35)
)</f>
        <v>0</v>
      </c>
      <c r="AH1271" s="2">
        <f>IF(AE1271,AH1270+IF(WEEKDAY(AH1270+1,2)&lt;=EINSTELLUNGEN!$D$12,1,$J$36),AH1270)</f>
        <v>42020</v>
      </c>
      <c r="AI1271" s="2">
        <f t="shared" si="682"/>
        <v>2019</v>
      </c>
      <c r="AJ1271" s="2">
        <f t="shared" si="683"/>
        <v>201901</v>
      </c>
      <c r="AK1271" s="2">
        <f t="shared" si="684"/>
        <v>201901</v>
      </c>
      <c r="AL1271" s="2">
        <f t="shared" si="712"/>
        <v>201903</v>
      </c>
      <c r="AM1271" s="2" t="b">
        <f t="shared" si="685"/>
        <v>1</v>
      </c>
      <c r="AN1271" s="4" t="e">
        <f t="shared" si="697"/>
        <v>#N/A</v>
      </c>
      <c r="AO1271" s="4" t="e">
        <f t="shared" si="698"/>
        <v>#N/A</v>
      </c>
      <c r="AP1271" s="2" t="str">
        <f>IF(AD1271,
  IF(ISBLANK(H1271),
    AP1270,
    IF(LEN(H1271)=1,
      IF(OR(UPPER(H1271)="A",UPPER(H1271)="I"),
        EINSTELLUNGEN!$D$21,
        IF(OR(UPPER(H1271)="B",UPPER(H1271)="M"),
          EINSTELLUNGEN!$D$22,
          IF(OR(UPPER(H1271)="C",UPPER(H1271)="S"),
            EINSTELLUNGEN!$D$23,
            IF(UPPER(H1271)="D",
              EINSTELLUNGEN!$D$24,
              IF(UPPER(H1271)="E",
                EINSTELLUNGEN!$D$25,
                UPPER(H1271)))))),
      IF(ISNUMBER(H1271),
        EINSTELLUNGEN!$D$20&amp;H1271,
        UPPER(H1271)))),
  "")</f>
        <v/>
      </c>
      <c r="AQ1271" s="2" t="str">
        <f t="shared" si="699"/>
        <v/>
      </c>
      <c r="AR1271" s="2">
        <f t="shared" si="700"/>
        <v>0</v>
      </c>
      <c r="AS1271" s="145">
        <f t="shared" si="701"/>
        <v>0.33333333333333331</v>
      </c>
      <c r="AT1271" s="2">
        <f t="shared" si="702"/>
        <v>0</v>
      </c>
      <c r="AU1271" s="2">
        <f t="shared" si="703"/>
        <v>0</v>
      </c>
      <c r="AV1271" s="2">
        <f t="shared" si="704"/>
        <v>0</v>
      </c>
      <c r="AW1271" s="2">
        <f t="shared" si="705"/>
        <v>0</v>
      </c>
      <c r="AX1271" s="2">
        <f t="shared" si="686"/>
        <v>0</v>
      </c>
      <c r="AY1271" s="2">
        <f t="shared" si="706"/>
        <v>0</v>
      </c>
      <c r="AZ1271" s="145" t="e">
        <f t="shared" si="707"/>
        <v>#N/A</v>
      </c>
      <c r="BA1271" s="145" t="e">
        <f t="shared" si="708"/>
        <v>#N/A</v>
      </c>
      <c r="BB1271" s="145">
        <f t="shared" si="709"/>
        <v>2.083333333333337E-2</v>
      </c>
      <c r="BC1271" s="2">
        <f>IF(AM1271,
  IF(AND(AL1271=$J$31,_xlfn.DAYS(AH1271,DATE(AI1271,1,1))&lt;7),
    MAX(0,EINSTELLUNGEN!$D$12+1-WEEKDAY(DATE(EINSTELLUNGEN!$D$9,EINSTELLUNGEN!$D$10,1),2)),
    IF(AL1271=$J$33,
      MIN(EINSTELLUNGEN!$D$12,WEEKDAY(DATE(EINSTELLUNGEN!$D$9,12,31),2)),
      EINSTELLUNGEN!$D$12
  )) - SUMIF(AL$50:AL$2500,"="&amp;AL1271,AX$50:AX$2500),
  0)</f>
        <v>3</v>
      </c>
      <c r="BD1271" s="2">
        <f t="shared" si="710"/>
        <v>0.33333333333333331</v>
      </c>
      <c r="BE1271" s="2">
        <f t="shared" si="711"/>
        <v>0</v>
      </c>
    </row>
    <row r="1272" spans="1:57" ht="10.5" customHeight="1">
      <c r="A1272" s="1" t="str">
        <f t="shared" ca="1" si="687"/>
        <v/>
      </c>
      <c r="B1272" s="1" t="str">
        <f t="shared" ca="1" si="688"/>
        <v/>
      </c>
      <c r="C1272" s="1" t="str">
        <f t="shared" ca="1" si="689"/>
        <v/>
      </c>
      <c r="D1272" s="1" t="str">
        <f t="shared" ca="1" si="690"/>
        <v/>
      </c>
      <c r="F1272" s="10"/>
      <c r="G1272" s="136" t="str">
        <f t="shared" si="691"/>
        <v/>
      </c>
      <c r="H1272" s="27"/>
      <c r="I1272" s="28"/>
      <c r="J1272" s="28"/>
      <c r="K1272" s="29"/>
      <c r="L1272" s="136"/>
      <c r="M1272" s="136"/>
      <c r="N1272" s="136"/>
      <c r="O1272" s="26" t="str">
        <f t="shared" si="692"/>
        <v/>
      </c>
      <c r="P1272" s="218" t="str">
        <f t="shared" si="693"/>
        <v/>
      </c>
      <c r="Q1272" s="26" t="str">
        <f t="shared" si="694"/>
        <v/>
      </c>
      <c r="R1272" s="22"/>
      <c r="S1272" s="99"/>
      <c r="T1272" s="10"/>
      <c r="U1272" s="229" t="str">
        <f t="shared" si="695"/>
        <v/>
      </c>
      <c r="V1272" s="230"/>
      <c r="W1272" s="230"/>
      <c r="X1272" s="230"/>
      <c r="Y1272" s="230"/>
      <c r="Z1272" s="22" t="str">
        <f>""</f>
        <v/>
      </c>
      <c r="AB1272" s="23" t="str">
        <f t="shared" si="696"/>
        <v/>
      </c>
      <c r="AC1272" s="2" t="b">
        <f>COUNT(Q1272:Q$2500)&gt;0</f>
        <v>0</v>
      </c>
      <c r="AD1272" s="2" t="b">
        <f t="shared" si="679"/>
        <v>0</v>
      </c>
      <c r="AE1272" s="2" t="b">
        <f t="shared" si="680"/>
        <v>0</v>
      </c>
      <c r="AF1272" s="2" t="b">
        <f t="shared" si="681"/>
        <v>0</v>
      </c>
      <c r="AG1272" s="2" t="b">
        <f>OR(
  AND(AC1272,NOT(AC1273)),
  AND(AF1272,WEEKDAY(AH1271,2)=EINSTELLUNGEN!$D$12),
  AND(AF1272,AH1272=$J$35)
)</f>
        <v>0</v>
      </c>
      <c r="AH1272" s="2">
        <f>IF(AE1272,AH1271+IF(WEEKDAY(AH1271+1,2)&lt;=EINSTELLUNGEN!$D$12,1,$J$36),AH1271)</f>
        <v>42020</v>
      </c>
      <c r="AI1272" s="2">
        <f t="shared" si="682"/>
        <v>2019</v>
      </c>
      <c r="AJ1272" s="2">
        <f t="shared" si="683"/>
        <v>201901</v>
      </c>
      <c r="AK1272" s="2">
        <f t="shared" si="684"/>
        <v>201901</v>
      </c>
      <c r="AL1272" s="2">
        <f t="shared" si="712"/>
        <v>201903</v>
      </c>
      <c r="AM1272" s="2" t="b">
        <f t="shared" si="685"/>
        <v>1</v>
      </c>
      <c r="AN1272" s="4" t="e">
        <f t="shared" si="697"/>
        <v>#N/A</v>
      </c>
      <c r="AO1272" s="4" t="e">
        <f t="shared" si="698"/>
        <v>#N/A</v>
      </c>
      <c r="AP1272" s="2" t="str">
        <f>IF(AD1272,
  IF(ISBLANK(H1272),
    AP1271,
    IF(LEN(H1272)=1,
      IF(OR(UPPER(H1272)="A",UPPER(H1272)="I"),
        EINSTELLUNGEN!$D$21,
        IF(OR(UPPER(H1272)="B",UPPER(H1272)="M"),
          EINSTELLUNGEN!$D$22,
          IF(OR(UPPER(H1272)="C",UPPER(H1272)="S"),
            EINSTELLUNGEN!$D$23,
            IF(UPPER(H1272)="D",
              EINSTELLUNGEN!$D$24,
              IF(UPPER(H1272)="E",
                EINSTELLUNGEN!$D$25,
                UPPER(H1272)))))),
      IF(ISNUMBER(H1272),
        EINSTELLUNGEN!$D$20&amp;H1272,
        UPPER(H1272)))),
  "")</f>
        <v/>
      </c>
      <c r="AQ1272" s="2" t="str">
        <f t="shared" si="699"/>
        <v/>
      </c>
      <c r="AR1272" s="2">
        <f t="shared" si="700"/>
        <v>0</v>
      </c>
      <c r="AS1272" s="145">
        <f t="shared" si="701"/>
        <v>0.33333333333333331</v>
      </c>
      <c r="AT1272" s="2">
        <f t="shared" si="702"/>
        <v>0</v>
      </c>
      <c r="AU1272" s="2">
        <f t="shared" si="703"/>
        <v>0</v>
      </c>
      <c r="AV1272" s="2">
        <f t="shared" si="704"/>
        <v>0</v>
      </c>
      <c r="AW1272" s="2">
        <f t="shared" si="705"/>
        <v>0</v>
      </c>
      <c r="AX1272" s="2">
        <f t="shared" si="686"/>
        <v>0</v>
      </c>
      <c r="AY1272" s="2">
        <f t="shared" si="706"/>
        <v>0</v>
      </c>
      <c r="AZ1272" s="145" t="e">
        <f t="shared" si="707"/>
        <v>#N/A</v>
      </c>
      <c r="BA1272" s="145" t="e">
        <f t="shared" si="708"/>
        <v>#N/A</v>
      </c>
      <c r="BB1272" s="145">
        <f t="shared" si="709"/>
        <v>2.083333333333337E-2</v>
      </c>
      <c r="BC1272" s="2">
        <f>IF(AM1272,
  IF(AND(AL1272=$J$31,_xlfn.DAYS(AH1272,DATE(AI1272,1,1))&lt;7),
    MAX(0,EINSTELLUNGEN!$D$12+1-WEEKDAY(DATE(EINSTELLUNGEN!$D$9,EINSTELLUNGEN!$D$10,1),2)),
    IF(AL1272=$J$33,
      MIN(EINSTELLUNGEN!$D$12,WEEKDAY(DATE(EINSTELLUNGEN!$D$9,12,31),2)),
      EINSTELLUNGEN!$D$12
  )) - SUMIF(AL$50:AL$2500,"="&amp;AL1272,AX$50:AX$2500),
  0)</f>
        <v>3</v>
      </c>
      <c r="BD1272" s="2">
        <f t="shared" si="710"/>
        <v>0.33333333333333331</v>
      </c>
      <c r="BE1272" s="2">
        <f t="shared" si="711"/>
        <v>0</v>
      </c>
    </row>
    <row r="1273" spans="1:57" ht="10.5" customHeight="1">
      <c r="A1273" s="1" t="str">
        <f t="shared" ca="1" si="687"/>
        <v/>
      </c>
      <c r="B1273" s="1" t="str">
        <f t="shared" ca="1" si="688"/>
        <v/>
      </c>
      <c r="C1273" s="1" t="str">
        <f t="shared" ca="1" si="689"/>
        <v/>
      </c>
      <c r="D1273" s="1" t="str">
        <f t="shared" ca="1" si="690"/>
        <v/>
      </c>
      <c r="F1273" s="10"/>
      <c r="G1273" s="136" t="str">
        <f t="shared" si="691"/>
        <v/>
      </c>
      <c r="H1273" s="27"/>
      <c r="I1273" s="28"/>
      <c r="J1273" s="28"/>
      <c r="K1273" s="29"/>
      <c r="L1273" s="136"/>
      <c r="M1273" s="136"/>
      <c r="N1273" s="136"/>
      <c r="O1273" s="26" t="str">
        <f t="shared" si="692"/>
        <v/>
      </c>
      <c r="P1273" s="218" t="str">
        <f t="shared" si="693"/>
        <v/>
      </c>
      <c r="Q1273" s="26" t="str">
        <f t="shared" si="694"/>
        <v/>
      </c>
      <c r="R1273" s="22"/>
      <c r="S1273" s="99"/>
      <c r="T1273" s="10"/>
      <c r="U1273" s="229" t="str">
        <f t="shared" si="695"/>
        <v/>
      </c>
      <c r="V1273" s="230"/>
      <c r="W1273" s="230"/>
      <c r="X1273" s="230"/>
      <c r="Y1273" s="230"/>
      <c r="Z1273" s="22" t="str">
        <f>""</f>
        <v/>
      </c>
      <c r="AB1273" s="23" t="str">
        <f t="shared" si="696"/>
        <v/>
      </c>
      <c r="AC1273" s="2" t="b">
        <f>COUNT(Q1273:Q$2500)&gt;0</f>
        <v>0</v>
      </c>
      <c r="AD1273" s="2" t="b">
        <f t="shared" si="679"/>
        <v>0</v>
      </c>
      <c r="AE1273" s="2" t="b">
        <f t="shared" si="680"/>
        <v>0</v>
      </c>
      <c r="AF1273" s="2" t="b">
        <f t="shared" si="681"/>
        <v>0</v>
      </c>
      <c r="AG1273" s="2" t="b">
        <f>OR(
  AND(AC1273,NOT(AC1274)),
  AND(AF1273,WEEKDAY(AH1272,2)=EINSTELLUNGEN!$D$12),
  AND(AF1273,AH1273=$J$35)
)</f>
        <v>0</v>
      </c>
      <c r="AH1273" s="2">
        <f>IF(AE1273,AH1272+IF(WEEKDAY(AH1272+1,2)&lt;=EINSTELLUNGEN!$D$12,1,$J$36),AH1272)</f>
        <v>42020</v>
      </c>
      <c r="AI1273" s="2">
        <f t="shared" si="682"/>
        <v>2019</v>
      </c>
      <c r="AJ1273" s="2">
        <f t="shared" si="683"/>
        <v>201901</v>
      </c>
      <c r="AK1273" s="2">
        <f t="shared" si="684"/>
        <v>201901</v>
      </c>
      <c r="AL1273" s="2">
        <f t="shared" si="712"/>
        <v>201903</v>
      </c>
      <c r="AM1273" s="2" t="b">
        <f t="shared" si="685"/>
        <v>1</v>
      </c>
      <c r="AN1273" s="4" t="e">
        <f t="shared" si="697"/>
        <v>#N/A</v>
      </c>
      <c r="AO1273" s="4" t="e">
        <f t="shared" si="698"/>
        <v>#N/A</v>
      </c>
      <c r="AP1273" s="2" t="str">
        <f>IF(AD1273,
  IF(ISBLANK(H1273),
    AP1272,
    IF(LEN(H1273)=1,
      IF(OR(UPPER(H1273)="A",UPPER(H1273)="I"),
        EINSTELLUNGEN!$D$21,
        IF(OR(UPPER(H1273)="B",UPPER(H1273)="M"),
          EINSTELLUNGEN!$D$22,
          IF(OR(UPPER(H1273)="C",UPPER(H1273)="S"),
            EINSTELLUNGEN!$D$23,
            IF(UPPER(H1273)="D",
              EINSTELLUNGEN!$D$24,
              IF(UPPER(H1273)="E",
                EINSTELLUNGEN!$D$25,
                UPPER(H1273)))))),
      IF(ISNUMBER(H1273),
        EINSTELLUNGEN!$D$20&amp;H1273,
        UPPER(H1273)))),
  "")</f>
        <v/>
      </c>
      <c r="AQ1273" s="2" t="str">
        <f t="shared" si="699"/>
        <v/>
      </c>
      <c r="AR1273" s="2">
        <f t="shared" si="700"/>
        <v>0</v>
      </c>
      <c r="AS1273" s="145">
        <f t="shared" si="701"/>
        <v>0.33333333333333331</v>
      </c>
      <c r="AT1273" s="2">
        <f t="shared" si="702"/>
        <v>0</v>
      </c>
      <c r="AU1273" s="2">
        <f t="shared" si="703"/>
        <v>0</v>
      </c>
      <c r="AV1273" s="2">
        <f t="shared" si="704"/>
        <v>0</v>
      </c>
      <c r="AW1273" s="2">
        <f t="shared" si="705"/>
        <v>0</v>
      </c>
      <c r="AX1273" s="2">
        <f t="shared" si="686"/>
        <v>0</v>
      </c>
      <c r="AY1273" s="2">
        <f t="shared" si="706"/>
        <v>0</v>
      </c>
      <c r="AZ1273" s="145" t="e">
        <f t="shared" si="707"/>
        <v>#N/A</v>
      </c>
      <c r="BA1273" s="145" t="e">
        <f t="shared" si="708"/>
        <v>#N/A</v>
      </c>
      <c r="BB1273" s="145">
        <f t="shared" si="709"/>
        <v>2.083333333333337E-2</v>
      </c>
      <c r="BC1273" s="2">
        <f>IF(AM1273,
  IF(AND(AL1273=$J$31,_xlfn.DAYS(AH1273,DATE(AI1273,1,1))&lt;7),
    MAX(0,EINSTELLUNGEN!$D$12+1-WEEKDAY(DATE(EINSTELLUNGEN!$D$9,EINSTELLUNGEN!$D$10,1),2)),
    IF(AL1273=$J$33,
      MIN(EINSTELLUNGEN!$D$12,WEEKDAY(DATE(EINSTELLUNGEN!$D$9,12,31),2)),
      EINSTELLUNGEN!$D$12
  )) - SUMIF(AL$50:AL$2500,"="&amp;AL1273,AX$50:AX$2500),
  0)</f>
        <v>3</v>
      </c>
      <c r="BD1273" s="2">
        <f t="shared" si="710"/>
        <v>0.33333333333333331</v>
      </c>
      <c r="BE1273" s="2">
        <f t="shared" si="711"/>
        <v>0</v>
      </c>
    </row>
    <row r="1274" spans="1:57" ht="10.5" customHeight="1">
      <c r="A1274" s="1" t="str">
        <f t="shared" ca="1" si="687"/>
        <v/>
      </c>
      <c r="B1274" s="1" t="str">
        <f t="shared" ca="1" si="688"/>
        <v/>
      </c>
      <c r="C1274" s="1" t="str">
        <f t="shared" ca="1" si="689"/>
        <v/>
      </c>
      <c r="D1274" s="1" t="str">
        <f t="shared" ca="1" si="690"/>
        <v/>
      </c>
      <c r="F1274" s="10"/>
      <c r="G1274" s="136" t="str">
        <f t="shared" si="691"/>
        <v/>
      </c>
      <c r="H1274" s="27"/>
      <c r="I1274" s="28"/>
      <c r="J1274" s="28"/>
      <c r="K1274" s="29"/>
      <c r="L1274" s="136"/>
      <c r="M1274" s="136"/>
      <c r="N1274" s="136"/>
      <c r="O1274" s="26" t="str">
        <f t="shared" si="692"/>
        <v/>
      </c>
      <c r="P1274" s="218" t="str">
        <f t="shared" si="693"/>
        <v/>
      </c>
      <c r="Q1274" s="26" t="str">
        <f t="shared" si="694"/>
        <v/>
      </c>
      <c r="R1274" s="22"/>
      <c r="S1274" s="99"/>
      <c r="T1274" s="10"/>
      <c r="U1274" s="229" t="str">
        <f t="shared" si="695"/>
        <v/>
      </c>
      <c r="V1274" s="230"/>
      <c r="W1274" s="230"/>
      <c r="X1274" s="230"/>
      <c r="Y1274" s="230"/>
      <c r="Z1274" s="22" t="str">
        <f>""</f>
        <v/>
      </c>
      <c r="AB1274" s="23" t="str">
        <f t="shared" si="696"/>
        <v/>
      </c>
      <c r="AC1274" s="2" t="b">
        <f>COUNT(Q1274:Q$2500)&gt;0</f>
        <v>0</v>
      </c>
      <c r="AD1274" s="2" t="b">
        <f t="shared" si="679"/>
        <v>0</v>
      </c>
      <c r="AE1274" s="2" t="b">
        <f t="shared" si="680"/>
        <v>0</v>
      </c>
      <c r="AF1274" s="2" t="b">
        <f t="shared" si="681"/>
        <v>0</v>
      </c>
      <c r="AG1274" s="2" t="b">
        <f>OR(
  AND(AC1274,NOT(AC1275)),
  AND(AF1274,WEEKDAY(AH1273,2)=EINSTELLUNGEN!$D$12),
  AND(AF1274,AH1274=$J$35)
)</f>
        <v>0</v>
      </c>
      <c r="AH1274" s="2">
        <f>IF(AE1274,AH1273+IF(WEEKDAY(AH1273+1,2)&lt;=EINSTELLUNGEN!$D$12,1,$J$36),AH1273)</f>
        <v>42020</v>
      </c>
      <c r="AI1274" s="2">
        <f t="shared" si="682"/>
        <v>2019</v>
      </c>
      <c r="AJ1274" s="2">
        <f t="shared" si="683"/>
        <v>201901</v>
      </c>
      <c r="AK1274" s="2">
        <f t="shared" si="684"/>
        <v>201901</v>
      </c>
      <c r="AL1274" s="2">
        <f t="shared" si="712"/>
        <v>201903</v>
      </c>
      <c r="AM1274" s="2" t="b">
        <f t="shared" si="685"/>
        <v>1</v>
      </c>
      <c r="AN1274" s="4" t="e">
        <f t="shared" si="697"/>
        <v>#N/A</v>
      </c>
      <c r="AO1274" s="4" t="e">
        <f t="shared" si="698"/>
        <v>#N/A</v>
      </c>
      <c r="AP1274" s="2" t="str">
        <f>IF(AD1274,
  IF(ISBLANK(H1274),
    AP1273,
    IF(LEN(H1274)=1,
      IF(OR(UPPER(H1274)="A",UPPER(H1274)="I"),
        EINSTELLUNGEN!$D$21,
        IF(OR(UPPER(H1274)="B",UPPER(H1274)="M"),
          EINSTELLUNGEN!$D$22,
          IF(OR(UPPER(H1274)="C",UPPER(H1274)="S"),
            EINSTELLUNGEN!$D$23,
            IF(UPPER(H1274)="D",
              EINSTELLUNGEN!$D$24,
              IF(UPPER(H1274)="E",
                EINSTELLUNGEN!$D$25,
                UPPER(H1274)))))),
      IF(ISNUMBER(H1274),
        EINSTELLUNGEN!$D$20&amp;H1274,
        UPPER(H1274)))),
  "")</f>
        <v/>
      </c>
      <c r="AQ1274" s="2" t="str">
        <f t="shared" si="699"/>
        <v/>
      </c>
      <c r="AR1274" s="2">
        <f t="shared" si="700"/>
        <v>0</v>
      </c>
      <c r="AS1274" s="145">
        <f t="shared" si="701"/>
        <v>0.33333333333333331</v>
      </c>
      <c r="AT1274" s="2">
        <f t="shared" si="702"/>
        <v>0</v>
      </c>
      <c r="AU1274" s="2">
        <f t="shared" si="703"/>
        <v>0</v>
      </c>
      <c r="AV1274" s="2">
        <f t="shared" si="704"/>
        <v>0</v>
      </c>
      <c r="AW1274" s="2">
        <f t="shared" si="705"/>
        <v>0</v>
      </c>
      <c r="AX1274" s="2">
        <f t="shared" si="686"/>
        <v>0</v>
      </c>
      <c r="AY1274" s="2">
        <f t="shared" si="706"/>
        <v>0</v>
      </c>
      <c r="AZ1274" s="145" t="e">
        <f t="shared" si="707"/>
        <v>#N/A</v>
      </c>
      <c r="BA1274" s="145" t="e">
        <f t="shared" si="708"/>
        <v>#N/A</v>
      </c>
      <c r="BB1274" s="145">
        <f t="shared" si="709"/>
        <v>2.083333333333337E-2</v>
      </c>
      <c r="BC1274" s="2">
        <f>IF(AM1274,
  IF(AND(AL1274=$J$31,_xlfn.DAYS(AH1274,DATE(AI1274,1,1))&lt;7),
    MAX(0,EINSTELLUNGEN!$D$12+1-WEEKDAY(DATE(EINSTELLUNGEN!$D$9,EINSTELLUNGEN!$D$10,1),2)),
    IF(AL1274=$J$33,
      MIN(EINSTELLUNGEN!$D$12,WEEKDAY(DATE(EINSTELLUNGEN!$D$9,12,31),2)),
      EINSTELLUNGEN!$D$12
  )) - SUMIF(AL$50:AL$2500,"="&amp;AL1274,AX$50:AX$2500),
  0)</f>
        <v>3</v>
      </c>
      <c r="BD1274" s="2">
        <f t="shared" si="710"/>
        <v>0.33333333333333331</v>
      </c>
      <c r="BE1274" s="2">
        <f t="shared" si="711"/>
        <v>0</v>
      </c>
    </row>
    <row r="1275" spans="1:57" ht="10.5" customHeight="1">
      <c r="A1275" s="1" t="str">
        <f t="shared" ca="1" si="687"/>
        <v/>
      </c>
      <c r="B1275" s="1" t="str">
        <f t="shared" ca="1" si="688"/>
        <v/>
      </c>
      <c r="C1275" s="1" t="str">
        <f t="shared" ca="1" si="689"/>
        <v/>
      </c>
      <c r="D1275" s="1" t="str">
        <f t="shared" ca="1" si="690"/>
        <v/>
      </c>
      <c r="F1275" s="10"/>
      <c r="G1275" s="136" t="str">
        <f t="shared" si="691"/>
        <v/>
      </c>
      <c r="H1275" s="27"/>
      <c r="I1275" s="28"/>
      <c r="J1275" s="28"/>
      <c r="K1275" s="29"/>
      <c r="L1275" s="136"/>
      <c r="M1275" s="136"/>
      <c r="N1275" s="136"/>
      <c r="O1275" s="26" t="str">
        <f t="shared" si="692"/>
        <v/>
      </c>
      <c r="P1275" s="218" t="str">
        <f t="shared" si="693"/>
        <v/>
      </c>
      <c r="Q1275" s="26" t="str">
        <f t="shared" si="694"/>
        <v/>
      </c>
      <c r="R1275" s="22"/>
      <c r="S1275" s="99"/>
      <c r="T1275" s="10"/>
      <c r="U1275" s="229" t="str">
        <f t="shared" si="695"/>
        <v/>
      </c>
      <c r="V1275" s="230"/>
      <c r="W1275" s="230"/>
      <c r="X1275" s="230"/>
      <c r="Y1275" s="230"/>
      <c r="Z1275" s="22" t="str">
        <f>""</f>
        <v/>
      </c>
      <c r="AB1275" s="23" t="str">
        <f t="shared" si="696"/>
        <v/>
      </c>
      <c r="AC1275" s="2" t="b">
        <f>COUNT(Q1275:Q$2500)&gt;0</f>
        <v>0</v>
      </c>
      <c r="AD1275" s="2" t="b">
        <f t="shared" si="679"/>
        <v>0</v>
      </c>
      <c r="AE1275" s="2" t="b">
        <f t="shared" si="680"/>
        <v>0</v>
      </c>
      <c r="AF1275" s="2" t="b">
        <f t="shared" si="681"/>
        <v>0</v>
      </c>
      <c r="AG1275" s="2" t="b">
        <f>OR(
  AND(AC1275,NOT(AC1276)),
  AND(AF1275,WEEKDAY(AH1274,2)=EINSTELLUNGEN!$D$12),
  AND(AF1275,AH1275=$J$35)
)</f>
        <v>0</v>
      </c>
      <c r="AH1275" s="2">
        <f>IF(AE1275,AH1274+IF(WEEKDAY(AH1274+1,2)&lt;=EINSTELLUNGEN!$D$12,1,$J$36),AH1274)</f>
        <v>42020</v>
      </c>
      <c r="AI1275" s="2">
        <f t="shared" si="682"/>
        <v>2019</v>
      </c>
      <c r="AJ1275" s="2">
        <f t="shared" si="683"/>
        <v>201901</v>
      </c>
      <c r="AK1275" s="2">
        <f t="shared" si="684"/>
        <v>201901</v>
      </c>
      <c r="AL1275" s="2">
        <f t="shared" si="712"/>
        <v>201903</v>
      </c>
      <c r="AM1275" s="2" t="b">
        <f t="shared" si="685"/>
        <v>1</v>
      </c>
      <c r="AN1275" s="4" t="e">
        <f t="shared" si="697"/>
        <v>#N/A</v>
      </c>
      <c r="AO1275" s="4" t="e">
        <f t="shared" si="698"/>
        <v>#N/A</v>
      </c>
      <c r="AP1275" s="2" t="str">
        <f>IF(AD1275,
  IF(ISBLANK(H1275),
    AP1274,
    IF(LEN(H1275)=1,
      IF(OR(UPPER(H1275)="A",UPPER(H1275)="I"),
        EINSTELLUNGEN!$D$21,
        IF(OR(UPPER(H1275)="B",UPPER(H1275)="M"),
          EINSTELLUNGEN!$D$22,
          IF(OR(UPPER(H1275)="C",UPPER(H1275)="S"),
            EINSTELLUNGEN!$D$23,
            IF(UPPER(H1275)="D",
              EINSTELLUNGEN!$D$24,
              IF(UPPER(H1275)="E",
                EINSTELLUNGEN!$D$25,
                UPPER(H1275)))))),
      IF(ISNUMBER(H1275),
        EINSTELLUNGEN!$D$20&amp;H1275,
        UPPER(H1275)))),
  "")</f>
        <v/>
      </c>
      <c r="AQ1275" s="2" t="str">
        <f t="shared" si="699"/>
        <v/>
      </c>
      <c r="AR1275" s="2">
        <f t="shared" si="700"/>
        <v>0</v>
      </c>
      <c r="AS1275" s="145">
        <f t="shared" si="701"/>
        <v>0.33333333333333331</v>
      </c>
      <c r="AT1275" s="2">
        <f t="shared" si="702"/>
        <v>0</v>
      </c>
      <c r="AU1275" s="2">
        <f t="shared" si="703"/>
        <v>0</v>
      </c>
      <c r="AV1275" s="2">
        <f t="shared" si="704"/>
        <v>0</v>
      </c>
      <c r="AW1275" s="2">
        <f t="shared" si="705"/>
        <v>0</v>
      </c>
      <c r="AX1275" s="2">
        <f t="shared" si="686"/>
        <v>0</v>
      </c>
      <c r="AY1275" s="2">
        <f t="shared" si="706"/>
        <v>0</v>
      </c>
      <c r="AZ1275" s="145" t="e">
        <f t="shared" si="707"/>
        <v>#N/A</v>
      </c>
      <c r="BA1275" s="145" t="e">
        <f t="shared" si="708"/>
        <v>#N/A</v>
      </c>
      <c r="BB1275" s="145">
        <f t="shared" si="709"/>
        <v>2.083333333333337E-2</v>
      </c>
      <c r="BC1275" s="2">
        <f>IF(AM1275,
  IF(AND(AL1275=$J$31,_xlfn.DAYS(AH1275,DATE(AI1275,1,1))&lt;7),
    MAX(0,EINSTELLUNGEN!$D$12+1-WEEKDAY(DATE(EINSTELLUNGEN!$D$9,EINSTELLUNGEN!$D$10,1),2)),
    IF(AL1275=$J$33,
      MIN(EINSTELLUNGEN!$D$12,WEEKDAY(DATE(EINSTELLUNGEN!$D$9,12,31),2)),
      EINSTELLUNGEN!$D$12
  )) - SUMIF(AL$50:AL$2500,"="&amp;AL1275,AX$50:AX$2500),
  0)</f>
        <v>3</v>
      </c>
      <c r="BD1275" s="2">
        <f t="shared" si="710"/>
        <v>0.33333333333333331</v>
      </c>
      <c r="BE1275" s="2">
        <f t="shared" si="711"/>
        <v>0</v>
      </c>
    </row>
    <row r="1276" spans="1:57" ht="10.5" customHeight="1">
      <c r="A1276" s="1" t="str">
        <f t="shared" ca="1" si="687"/>
        <v/>
      </c>
      <c r="B1276" s="1" t="str">
        <f t="shared" ca="1" si="688"/>
        <v/>
      </c>
      <c r="C1276" s="1" t="str">
        <f t="shared" ca="1" si="689"/>
        <v/>
      </c>
      <c r="D1276" s="1" t="str">
        <f t="shared" ca="1" si="690"/>
        <v/>
      </c>
      <c r="F1276" s="10"/>
      <c r="G1276" s="136" t="str">
        <f t="shared" si="691"/>
        <v/>
      </c>
      <c r="H1276" s="27"/>
      <c r="I1276" s="28"/>
      <c r="J1276" s="28"/>
      <c r="K1276" s="29"/>
      <c r="L1276" s="136"/>
      <c r="M1276" s="136"/>
      <c r="N1276" s="136"/>
      <c r="O1276" s="26" t="str">
        <f t="shared" si="692"/>
        <v/>
      </c>
      <c r="P1276" s="218" t="str">
        <f t="shared" si="693"/>
        <v/>
      </c>
      <c r="Q1276" s="26" t="str">
        <f t="shared" si="694"/>
        <v/>
      </c>
      <c r="R1276" s="22"/>
      <c r="S1276" s="99"/>
      <c r="T1276" s="10"/>
      <c r="U1276" s="229" t="str">
        <f t="shared" si="695"/>
        <v/>
      </c>
      <c r="V1276" s="230"/>
      <c r="W1276" s="230"/>
      <c r="X1276" s="230"/>
      <c r="Y1276" s="230"/>
      <c r="Z1276" s="22" t="str">
        <f>""</f>
        <v/>
      </c>
      <c r="AB1276" s="23" t="str">
        <f t="shared" si="696"/>
        <v/>
      </c>
      <c r="AC1276" s="2" t="b">
        <f>COUNT(Q1276:Q$2500)&gt;0</f>
        <v>0</v>
      </c>
      <c r="AD1276" s="2" t="b">
        <f t="shared" si="679"/>
        <v>0</v>
      </c>
      <c r="AE1276" s="2" t="b">
        <f t="shared" si="680"/>
        <v>0</v>
      </c>
      <c r="AF1276" s="2" t="b">
        <f t="shared" si="681"/>
        <v>0</v>
      </c>
      <c r="AG1276" s="2" t="b">
        <f>OR(
  AND(AC1276,NOT(AC1277)),
  AND(AF1276,WEEKDAY(AH1275,2)=EINSTELLUNGEN!$D$12),
  AND(AF1276,AH1276=$J$35)
)</f>
        <v>0</v>
      </c>
      <c r="AH1276" s="2">
        <f>IF(AE1276,AH1275+IF(WEEKDAY(AH1275+1,2)&lt;=EINSTELLUNGEN!$D$12,1,$J$36),AH1275)</f>
        <v>42020</v>
      </c>
      <c r="AI1276" s="2">
        <f t="shared" si="682"/>
        <v>2019</v>
      </c>
      <c r="AJ1276" s="2">
        <f t="shared" si="683"/>
        <v>201901</v>
      </c>
      <c r="AK1276" s="2">
        <f t="shared" si="684"/>
        <v>201901</v>
      </c>
      <c r="AL1276" s="2">
        <f t="shared" si="712"/>
        <v>201903</v>
      </c>
      <c r="AM1276" s="2" t="b">
        <f t="shared" si="685"/>
        <v>1</v>
      </c>
      <c r="AN1276" s="4" t="e">
        <f t="shared" si="697"/>
        <v>#N/A</v>
      </c>
      <c r="AO1276" s="4" t="e">
        <f t="shared" si="698"/>
        <v>#N/A</v>
      </c>
      <c r="AP1276" s="2" t="str">
        <f>IF(AD1276,
  IF(ISBLANK(H1276),
    AP1275,
    IF(LEN(H1276)=1,
      IF(OR(UPPER(H1276)="A",UPPER(H1276)="I"),
        EINSTELLUNGEN!$D$21,
        IF(OR(UPPER(H1276)="B",UPPER(H1276)="M"),
          EINSTELLUNGEN!$D$22,
          IF(OR(UPPER(H1276)="C",UPPER(H1276)="S"),
            EINSTELLUNGEN!$D$23,
            IF(UPPER(H1276)="D",
              EINSTELLUNGEN!$D$24,
              IF(UPPER(H1276)="E",
                EINSTELLUNGEN!$D$25,
                UPPER(H1276)))))),
      IF(ISNUMBER(H1276),
        EINSTELLUNGEN!$D$20&amp;H1276,
        UPPER(H1276)))),
  "")</f>
        <v/>
      </c>
      <c r="AQ1276" s="2" t="str">
        <f t="shared" si="699"/>
        <v/>
      </c>
      <c r="AR1276" s="2">
        <f t="shared" si="700"/>
        <v>0</v>
      </c>
      <c r="AS1276" s="145">
        <f t="shared" si="701"/>
        <v>0.33333333333333331</v>
      </c>
      <c r="AT1276" s="2">
        <f t="shared" si="702"/>
        <v>0</v>
      </c>
      <c r="AU1276" s="2">
        <f t="shared" si="703"/>
        <v>0</v>
      </c>
      <c r="AV1276" s="2">
        <f t="shared" si="704"/>
        <v>0</v>
      </c>
      <c r="AW1276" s="2">
        <f t="shared" si="705"/>
        <v>0</v>
      </c>
      <c r="AX1276" s="2">
        <f t="shared" si="686"/>
        <v>0</v>
      </c>
      <c r="AY1276" s="2">
        <f t="shared" si="706"/>
        <v>0</v>
      </c>
      <c r="AZ1276" s="145" t="e">
        <f t="shared" si="707"/>
        <v>#N/A</v>
      </c>
      <c r="BA1276" s="145" t="e">
        <f t="shared" si="708"/>
        <v>#N/A</v>
      </c>
      <c r="BB1276" s="145">
        <f t="shared" si="709"/>
        <v>2.083333333333337E-2</v>
      </c>
      <c r="BC1276" s="2">
        <f>IF(AM1276,
  IF(AND(AL1276=$J$31,_xlfn.DAYS(AH1276,DATE(AI1276,1,1))&lt;7),
    MAX(0,EINSTELLUNGEN!$D$12+1-WEEKDAY(DATE(EINSTELLUNGEN!$D$9,EINSTELLUNGEN!$D$10,1),2)),
    IF(AL1276=$J$33,
      MIN(EINSTELLUNGEN!$D$12,WEEKDAY(DATE(EINSTELLUNGEN!$D$9,12,31),2)),
      EINSTELLUNGEN!$D$12
  )) - SUMIF(AL$50:AL$2500,"="&amp;AL1276,AX$50:AX$2500),
  0)</f>
        <v>3</v>
      </c>
      <c r="BD1276" s="2">
        <f t="shared" si="710"/>
        <v>0.33333333333333331</v>
      </c>
      <c r="BE1276" s="2">
        <f t="shared" si="711"/>
        <v>0</v>
      </c>
    </row>
    <row r="1277" spans="1:57" ht="10.5" customHeight="1">
      <c r="A1277" s="1" t="str">
        <f t="shared" ca="1" si="687"/>
        <v/>
      </c>
      <c r="B1277" s="1" t="str">
        <f t="shared" ca="1" si="688"/>
        <v/>
      </c>
      <c r="C1277" s="1" t="str">
        <f t="shared" ca="1" si="689"/>
        <v/>
      </c>
      <c r="D1277" s="1" t="str">
        <f t="shared" ca="1" si="690"/>
        <v/>
      </c>
      <c r="F1277" s="10"/>
      <c r="G1277" s="136" t="str">
        <f t="shared" si="691"/>
        <v/>
      </c>
      <c r="H1277" s="27"/>
      <c r="I1277" s="28"/>
      <c r="J1277" s="28"/>
      <c r="K1277" s="29"/>
      <c r="L1277" s="136"/>
      <c r="M1277" s="136"/>
      <c r="N1277" s="136"/>
      <c r="O1277" s="26" t="str">
        <f t="shared" si="692"/>
        <v/>
      </c>
      <c r="P1277" s="218" t="str">
        <f t="shared" si="693"/>
        <v/>
      </c>
      <c r="Q1277" s="26" t="str">
        <f t="shared" si="694"/>
        <v/>
      </c>
      <c r="R1277" s="22"/>
      <c r="S1277" s="99"/>
      <c r="T1277" s="10"/>
      <c r="U1277" s="229" t="str">
        <f t="shared" si="695"/>
        <v/>
      </c>
      <c r="V1277" s="230"/>
      <c r="W1277" s="230"/>
      <c r="X1277" s="230"/>
      <c r="Y1277" s="230"/>
      <c r="Z1277" s="22" t="str">
        <f>""</f>
        <v/>
      </c>
      <c r="AB1277" s="23" t="str">
        <f t="shared" si="696"/>
        <v/>
      </c>
      <c r="AC1277" s="2" t="b">
        <f>COUNT(Q1277:Q$2500)&gt;0</f>
        <v>0</v>
      </c>
      <c r="AD1277" s="2" t="b">
        <f t="shared" si="679"/>
        <v>0</v>
      </c>
      <c r="AE1277" s="2" t="b">
        <f t="shared" si="680"/>
        <v>0</v>
      </c>
      <c r="AF1277" s="2" t="b">
        <f t="shared" si="681"/>
        <v>0</v>
      </c>
      <c r="AG1277" s="2" t="b">
        <f>OR(
  AND(AC1277,NOT(AC1278)),
  AND(AF1277,WEEKDAY(AH1276,2)=EINSTELLUNGEN!$D$12),
  AND(AF1277,AH1277=$J$35)
)</f>
        <v>0</v>
      </c>
      <c r="AH1277" s="2">
        <f>IF(AE1277,AH1276+IF(WEEKDAY(AH1276+1,2)&lt;=EINSTELLUNGEN!$D$12,1,$J$36),AH1276)</f>
        <v>42020</v>
      </c>
      <c r="AI1277" s="2">
        <f t="shared" si="682"/>
        <v>2019</v>
      </c>
      <c r="AJ1277" s="2">
        <f t="shared" si="683"/>
        <v>201901</v>
      </c>
      <c r="AK1277" s="2">
        <f t="shared" si="684"/>
        <v>201901</v>
      </c>
      <c r="AL1277" s="2">
        <f t="shared" si="712"/>
        <v>201903</v>
      </c>
      <c r="AM1277" s="2" t="b">
        <f t="shared" si="685"/>
        <v>1</v>
      </c>
      <c r="AN1277" s="4" t="e">
        <f t="shared" si="697"/>
        <v>#N/A</v>
      </c>
      <c r="AO1277" s="4" t="e">
        <f t="shared" si="698"/>
        <v>#N/A</v>
      </c>
      <c r="AP1277" s="2" t="str">
        <f>IF(AD1277,
  IF(ISBLANK(H1277),
    AP1276,
    IF(LEN(H1277)=1,
      IF(OR(UPPER(H1277)="A",UPPER(H1277)="I"),
        EINSTELLUNGEN!$D$21,
        IF(OR(UPPER(H1277)="B",UPPER(H1277)="M"),
          EINSTELLUNGEN!$D$22,
          IF(OR(UPPER(H1277)="C",UPPER(H1277)="S"),
            EINSTELLUNGEN!$D$23,
            IF(UPPER(H1277)="D",
              EINSTELLUNGEN!$D$24,
              IF(UPPER(H1277)="E",
                EINSTELLUNGEN!$D$25,
                UPPER(H1277)))))),
      IF(ISNUMBER(H1277),
        EINSTELLUNGEN!$D$20&amp;H1277,
        UPPER(H1277)))),
  "")</f>
        <v/>
      </c>
      <c r="AQ1277" s="2" t="str">
        <f t="shared" si="699"/>
        <v/>
      </c>
      <c r="AR1277" s="2">
        <f t="shared" si="700"/>
        <v>0</v>
      </c>
      <c r="AS1277" s="145">
        <f t="shared" si="701"/>
        <v>0.33333333333333331</v>
      </c>
      <c r="AT1277" s="2">
        <f t="shared" si="702"/>
        <v>0</v>
      </c>
      <c r="AU1277" s="2">
        <f t="shared" si="703"/>
        <v>0</v>
      </c>
      <c r="AV1277" s="2">
        <f t="shared" si="704"/>
        <v>0</v>
      </c>
      <c r="AW1277" s="2">
        <f t="shared" si="705"/>
        <v>0</v>
      </c>
      <c r="AX1277" s="2">
        <f t="shared" si="686"/>
        <v>0</v>
      </c>
      <c r="AY1277" s="2">
        <f t="shared" si="706"/>
        <v>0</v>
      </c>
      <c r="AZ1277" s="145" t="e">
        <f t="shared" si="707"/>
        <v>#N/A</v>
      </c>
      <c r="BA1277" s="145" t="e">
        <f t="shared" si="708"/>
        <v>#N/A</v>
      </c>
      <c r="BB1277" s="145">
        <f t="shared" si="709"/>
        <v>2.083333333333337E-2</v>
      </c>
      <c r="BC1277" s="2">
        <f>IF(AM1277,
  IF(AND(AL1277=$J$31,_xlfn.DAYS(AH1277,DATE(AI1277,1,1))&lt;7),
    MAX(0,EINSTELLUNGEN!$D$12+1-WEEKDAY(DATE(EINSTELLUNGEN!$D$9,EINSTELLUNGEN!$D$10,1),2)),
    IF(AL1277=$J$33,
      MIN(EINSTELLUNGEN!$D$12,WEEKDAY(DATE(EINSTELLUNGEN!$D$9,12,31),2)),
      EINSTELLUNGEN!$D$12
  )) - SUMIF(AL$50:AL$2500,"="&amp;AL1277,AX$50:AX$2500),
  0)</f>
        <v>3</v>
      </c>
      <c r="BD1277" s="2">
        <f t="shared" si="710"/>
        <v>0.33333333333333331</v>
      </c>
      <c r="BE1277" s="2">
        <f t="shared" si="711"/>
        <v>0</v>
      </c>
    </row>
    <row r="1278" spans="1:57" ht="10.5" customHeight="1">
      <c r="A1278" s="1" t="str">
        <f t="shared" ca="1" si="687"/>
        <v/>
      </c>
      <c r="B1278" s="1" t="str">
        <f t="shared" ca="1" si="688"/>
        <v/>
      </c>
      <c r="C1278" s="1" t="str">
        <f t="shared" ca="1" si="689"/>
        <v/>
      </c>
      <c r="D1278" s="1" t="str">
        <f t="shared" ca="1" si="690"/>
        <v/>
      </c>
      <c r="F1278" s="10"/>
      <c r="G1278" s="136" t="str">
        <f t="shared" si="691"/>
        <v/>
      </c>
      <c r="H1278" s="27"/>
      <c r="I1278" s="28"/>
      <c r="J1278" s="28"/>
      <c r="K1278" s="29"/>
      <c r="L1278" s="136"/>
      <c r="M1278" s="136"/>
      <c r="N1278" s="136"/>
      <c r="O1278" s="26" t="str">
        <f t="shared" si="692"/>
        <v/>
      </c>
      <c r="P1278" s="218" t="str">
        <f t="shared" si="693"/>
        <v/>
      </c>
      <c r="Q1278" s="26" t="str">
        <f t="shared" si="694"/>
        <v/>
      </c>
      <c r="R1278" s="22"/>
      <c r="S1278" s="99"/>
      <c r="T1278" s="10"/>
      <c r="U1278" s="229" t="str">
        <f t="shared" si="695"/>
        <v/>
      </c>
      <c r="V1278" s="230"/>
      <c r="W1278" s="230"/>
      <c r="X1278" s="230"/>
      <c r="Y1278" s="230"/>
      <c r="Z1278" s="22" t="str">
        <f>""</f>
        <v/>
      </c>
      <c r="AB1278" s="23" t="str">
        <f t="shared" si="696"/>
        <v/>
      </c>
      <c r="AC1278" s="2" t="b">
        <f>COUNT(Q1278:Q$2500)&gt;0</f>
        <v>0</v>
      </c>
      <c r="AD1278" s="2" t="b">
        <f t="shared" si="679"/>
        <v>0</v>
      </c>
      <c r="AE1278" s="2" t="b">
        <f t="shared" si="680"/>
        <v>0</v>
      </c>
      <c r="AF1278" s="2" t="b">
        <f t="shared" si="681"/>
        <v>0</v>
      </c>
      <c r="AG1278" s="2" t="b">
        <f>OR(
  AND(AC1278,NOT(AC1279)),
  AND(AF1278,WEEKDAY(AH1277,2)=EINSTELLUNGEN!$D$12),
  AND(AF1278,AH1278=$J$35)
)</f>
        <v>0</v>
      </c>
      <c r="AH1278" s="2">
        <f>IF(AE1278,AH1277+IF(WEEKDAY(AH1277+1,2)&lt;=EINSTELLUNGEN!$D$12,1,$J$36),AH1277)</f>
        <v>42020</v>
      </c>
      <c r="AI1278" s="2">
        <f t="shared" si="682"/>
        <v>2019</v>
      </c>
      <c r="AJ1278" s="2">
        <f t="shared" si="683"/>
        <v>201901</v>
      </c>
      <c r="AK1278" s="2">
        <f t="shared" si="684"/>
        <v>201901</v>
      </c>
      <c r="AL1278" s="2">
        <f t="shared" si="712"/>
        <v>201903</v>
      </c>
      <c r="AM1278" s="2" t="b">
        <f t="shared" si="685"/>
        <v>1</v>
      </c>
      <c r="AN1278" s="4" t="e">
        <f t="shared" si="697"/>
        <v>#N/A</v>
      </c>
      <c r="AO1278" s="4" t="e">
        <f t="shared" si="698"/>
        <v>#N/A</v>
      </c>
      <c r="AP1278" s="2" t="str">
        <f>IF(AD1278,
  IF(ISBLANK(H1278),
    AP1277,
    IF(LEN(H1278)=1,
      IF(OR(UPPER(H1278)="A",UPPER(H1278)="I"),
        EINSTELLUNGEN!$D$21,
        IF(OR(UPPER(H1278)="B",UPPER(H1278)="M"),
          EINSTELLUNGEN!$D$22,
          IF(OR(UPPER(H1278)="C",UPPER(H1278)="S"),
            EINSTELLUNGEN!$D$23,
            IF(UPPER(H1278)="D",
              EINSTELLUNGEN!$D$24,
              IF(UPPER(H1278)="E",
                EINSTELLUNGEN!$D$25,
                UPPER(H1278)))))),
      IF(ISNUMBER(H1278),
        EINSTELLUNGEN!$D$20&amp;H1278,
        UPPER(H1278)))),
  "")</f>
        <v/>
      </c>
      <c r="AQ1278" s="2" t="str">
        <f t="shared" si="699"/>
        <v/>
      </c>
      <c r="AR1278" s="2">
        <f t="shared" si="700"/>
        <v>0</v>
      </c>
      <c r="AS1278" s="145">
        <f t="shared" si="701"/>
        <v>0.33333333333333331</v>
      </c>
      <c r="AT1278" s="2">
        <f t="shared" si="702"/>
        <v>0</v>
      </c>
      <c r="AU1278" s="2">
        <f t="shared" si="703"/>
        <v>0</v>
      </c>
      <c r="AV1278" s="2">
        <f t="shared" si="704"/>
        <v>0</v>
      </c>
      <c r="AW1278" s="2">
        <f t="shared" si="705"/>
        <v>0</v>
      </c>
      <c r="AX1278" s="2">
        <f t="shared" si="686"/>
        <v>0</v>
      </c>
      <c r="AY1278" s="2">
        <f t="shared" si="706"/>
        <v>0</v>
      </c>
      <c r="AZ1278" s="145" t="e">
        <f t="shared" si="707"/>
        <v>#N/A</v>
      </c>
      <c r="BA1278" s="145" t="e">
        <f t="shared" si="708"/>
        <v>#N/A</v>
      </c>
      <c r="BB1278" s="145">
        <f t="shared" si="709"/>
        <v>2.083333333333337E-2</v>
      </c>
      <c r="BC1278" s="2">
        <f>IF(AM1278,
  IF(AND(AL1278=$J$31,_xlfn.DAYS(AH1278,DATE(AI1278,1,1))&lt;7),
    MAX(0,EINSTELLUNGEN!$D$12+1-WEEKDAY(DATE(EINSTELLUNGEN!$D$9,EINSTELLUNGEN!$D$10,1),2)),
    IF(AL1278=$J$33,
      MIN(EINSTELLUNGEN!$D$12,WEEKDAY(DATE(EINSTELLUNGEN!$D$9,12,31),2)),
      EINSTELLUNGEN!$D$12
  )) - SUMIF(AL$50:AL$2500,"="&amp;AL1278,AX$50:AX$2500),
  0)</f>
        <v>3</v>
      </c>
      <c r="BD1278" s="2">
        <f t="shared" si="710"/>
        <v>0.33333333333333331</v>
      </c>
      <c r="BE1278" s="2">
        <f t="shared" si="711"/>
        <v>0</v>
      </c>
    </row>
    <row r="1279" spans="1:57" ht="10.5" customHeight="1">
      <c r="A1279" s="1" t="str">
        <f t="shared" ca="1" si="687"/>
        <v/>
      </c>
      <c r="B1279" s="1" t="str">
        <f t="shared" ca="1" si="688"/>
        <v/>
      </c>
      <c r="C1279" s="1" t="str">
        <f t="shared" ca="1" si="689"/>
        <v/>
      </c>
      <c r="D1279" s="1" t="str">
        <f t="shared" ca="1" si="690"/>
        <v/>
      </c>
      <c r="F1279" s="10"/>
      <c r="G1279" s="136" t="str">
        <f t="shared" si="691"/>
        <v/>
      </c>
      <c r="H1279" s="27"/>
      <c r="I1279" s="28"/>
      <c r="J1279" s="28"/>
      <c r="K1279" s="29"/>
      <c r="L1279" s="136"/>
      <c r="M1279" s="136"/>
      <c r="N1279" s="136"/>
      <c r="O1279" s="26" t="str">
        <f t="shared" si="692"/>
        <v/>
      </c>
      <c r="P1279" s="218" t="str">
        <f t="shared" si="693"/>
        <v/>
      </c>
      <c r="Q1279" s="26" t="str">
        <f t="shared" si="694"/>
        <v/>
      </c>
      <c r="R1279" s="22"/>
      <c r="S1279" s="99"/>
      <c r="T1279" s="10"/>
      <c r="U1279" s="229" t="str">
        <f t="shared" si="695"/>
        <v/>
      </c>
      <c r="V1279" s="230"/>
      <c r="W1279" s="230"/>
      <c r="X1279" s="230"/>
      <c r="Y1279" s="230"/>
      <c r="Z1279" s="22" t="str">
        <f>""</f>
        <v/>
      </c>
      <c r="AB1279" s="23" t="str">
        <f t="shared" si="696"/>
        <v/>
      </c>
      <c r="AC1279" s="2" t="b">
        <f>COUNT(Q1279:Q$2500)&gt;0</f>
        <v>0</v>
      </c>
      <c r="AD1279" s="2" t="b">
        <f t="shared" si="679"/>
        <v>0</v>
      </c>
      <c r="AE1279" s="2" t="b">
        <f t="shared" si="680"/>
        <v>0</v>
      </c>
      <c r="AF1279" s="2" t="b">
        <f t="shared" si="681"/>
        <v>0</v>
      </c>
      <c r="AG1279" s="2" t="b">
        <f>OR(
  AND(AC1279,NOT(AC1280)),
  AND(AF1279,WEEKDAY(AH1278,2)=EINSTELLUNGEN!$D$12),
  AND(AF1279,AH1279=$J$35)
)</f>
        <v>0</v>
      </c>
      <c r="AH1279" s="2">
        <f>IF(AE1279,AH1278+IF(WEEKDAY(AH1278+1,2)&lt;=EINSTELLUNGEN!$D$12,1,$J$36),AH1278)</f>
        <v>42020</v>
      </c>
      <c r="AI1279" s="2">
        <f t="shared" si="682"/>
        <v>2019</v>
      </c>
      <c r="AJ1279" s="2">
        <f t="shared" si="683"/>
        <v>201901</v>
      </c>
      <c r="AK1279" s="2">
        <f t="shared" si="684"/>
        <v>201901</v>
      </c>
      <c r="AL1279" s="2">
        <f t="shared" si="712"/>
        <v>201903</v>
      </c>
      <c r="AM1279" s="2" t="b">
        <f t="shared" si="685"/>
        <v>1</v>
      </c>
      <c r="AN1279" s="4" t="e">
        <f t="shared" si="697"/>
        <v>#N/A</v>
      </c>
      <c r="AO1279" s="4" t="e">
        <f t="shared" si="698"/>
        <v>#N/A</v>
      </c>
      <c r="AP1279" s="2" t="str">
        <f>IF(AD1279,
  IF(ISBLANK(H1279),
    AP1278,
    IF(LEN(H1279)=1,
      IF(OR(UPPER(H1279)="A",UPPER(H1279)="I"),
        EINSTELLUNGEN!$D$21,
        IF(OR(UPPER(H1279)="B",UPPER(H1279)="M"),
          EINSTELLUNGEN!$D$22,
          IF(OR(UPPER(H1279)="C",UPPER(H1279)="S"),
            EINSTELLUNGEN!$D$23,
            IF(UPPER(H1279)="D",
              EINSTELLUNGEN!$D$24,
              IF(UPPER(H1279)="E",
                EINSTELLUNGEN!$D$25,
                UPPER(H1279)))))),
      IF(ISNUMBER(H1279),
        EINSTELLUNGEN!$D$20&amp;H1279,
        UPPER(H1279)))),
  "")</f>
        <v/>
      </c>
      <c r="AQ1279" s="2" t="str">
        <f t="shared" si="699"/>
        <v/>
      </c>
      <c r="AR1279" s="2">
        <f t="shared" si="700"/>
        <v>0</v>
      </c>
      <c r="AS1279" s="145">
        <f t="shared" si="701"/>
        <v>0.33333333333333331</v>
      </c>
      <c r="AT1279" s="2">
        <f t="shared" si="702"/>
        <v>0</v>
      </c>
      <c r="AU1279" s="2">
        <f t="shared" si="703"/>
        <v>0</v>
      </c>
      <c r="AV1279" s="2">
        <f t="shared" si="704"/>
        <v>0</v>
      </c>
      <c r="AW1279" s="2">
        <f t="shared" si="705"/>
        <v>0</v>
      </c>
      <c r="AX1279" s="2">
        <f t="shared" si="686"/>
        <v>0</v>
      </c>
      <c r="AY1279" s="2">
        <f t="shared" si="706"/>
        <v>0</v>
      </c>
      <c r="AZ1279" s="145" t="e">
        <f t="shared" si="707"/>
        <v>#N/A</v>
      </c>
      <c r="BA1279" s="145" t="e">
        <f t="shared" si="708"/>
        <v>#N/A</v>
      </c>
      <c r="BB1279" s="145">
        <f t="shared" si="709"/>
        <v>2.083333333333337E-2</v>
      </c>
      <c r="BC1279" s="2">
        <f>IF(AM1279,
  IF(AND(AL1279=$J$31,_xlfn.DAYS(AH1279,DATE(AI1279,1,1))&lt;7),
    MAX(0,EINSTELLUNGEN!$D$12+1-WEEKDAY(DATE(EINSTELLUNGEN!$D$9,EINSTELLUNGEN!$D$10,1),2)),
    IF(AL1279=$J$33,
      MIN(EINSTELLUNGEN!$D$12,WEEKDAY(DATE(EINSTELLUNGEN!$D$9,12,31),2)),
      EINSTELLUNGEN!$D$12
  )) - SUMIF(AL$50:AL$2500,"="&amp;AL1279,AX$50:AX$2500),
  0)</f>
        <v>3</v>
      </c>
      <c r="BD1279" s="2">
        <f t="shared" si="710"/>
        <v>0.33333333333333331</v>
      </c>
      <c r="BE1279" s="2">
        <f t="shared" si="711"/>
        <v>0</v>
      </c>
    </row>
    <row r="1280" spans="1:57" ht="10.5" customHeight="1">
      <c r="A1280" s="1" t="str">
        <f t="shared" ca="1" si="687"/>
        <v/>
      </c>
      <c r="B1280" s="1" t="str">
        <f t="shared" ca="1" si="688"/>
        <v/>
      </c>
      <c r="C1280" s="1" t="str">
        <f t="shared" ca="1" si="689"/>
        <v/>
      </c>
      <c r="D1280" s="1" t="str">
        <f t="shared" ca="1" si="690"/>
        <v/>
      </c>
      <c r="F1280" s="10"/>
      <c r="G1280" s="136" t="str">
        <f t="shared" si="691"/>
        <v/>
      </c>
      <c r="H1280" s="27"/>
      <c r="I1280" s="28"/>
      <c r="J1280" s="28"/>
      <c r="K1280" s="29"/>
      <c r="L1280" s="136"/>
      <c r="M1280" s="136"/>
      <c r="N1280" s="136"/>
      <c r="O1280" s="26" t="str">
        <f t="shared" si="692"/>
        <v/>
      </c>
      <c r="P1280" s="218" t="str">
        <f t="shared" si="693"/>
        <v/>
      </c>
      <c r="Q1280" s="26" t="str">
        <f t="shared" si="694"/>
        <v/>
      </c>
      <c r="R1280" s="22"/>
      <c r="S1280" s="99"/>
      <c r="T1280" s="10"/>
      <c r="U1280" s="229" t="str">
        <f t="shared" si="695"/>
        <v/>
      </c>
      <c r="V1280" s="230"/>
      <c r="W1280" s="230"/>
      <c r="X1280" s="230"/>
      <c r="Y1280" s="230"/>
      <c r="Z1280" s="22" t="str">
        <f>""</f>
        <v/>
      </c>
      <c r="AB1280" s="23" t="str">
        <f t="shared" si="696"/>
        <v/>
      </c>
      <c r="AC1280" s="2" t="b">
        <f>COUNT(Q1280:Q$2500)&gt;0</f>
        <v>0</v>
      </c>
      <c r="AD1280" s="2" t="b">
        <f t="shared" si="679"/>
        <v>0</v>
      </c>
      <c r="AE1280" s="2" t="b">
        <f t="shared" si="680"/>
        <v>0</v>
      </c>
      <c r="AF1280" s="2" t="b">
        <f t="shared" si="681"/>
        <v>0</v>
      </c>
      <c r="AG1280" s="2" t="b">
        <f>OR(
  AND(AC1280,NOT(AC1281)),
  AND(AF1280,WEEKDAY(AH1279,2)=EINSTELLUNGEN!$D$12),
  AND(AF1280,AH1280=$J$35)
)</f>
        <v>0</v>
      </c>
      <c r="AH1280" s="2">
        <f>IF(AE1280,AH1279+IF(WEEKDAY(AH1279+1,2)&lt;=EINSTELLUNGEN!$D$12,1,$J$36),AH1279)</f>
        <v>42020</v>
      </c>
      <c r="AI1280" s="2">
        <f t="shared" si="682"/>
        <v>2019</v>
      </c>
      <c r="AJ1280" s="2">
        <f t="shared" si="683"/>
        <v>201901</v>
      </c>
      <c r="AK1280" s="2">
        <f t="shared" si="684"/>
        <v>201901</v>
      </c>
      <c r="AL1280" s="2">
        <f t="shared" si="712"/>
        <v>201903</v>
      </c>
      <c r="AM1280" s="2" t="b">
        <f t="shared" si="685"/>
        <v>1</v>
      </c>
      <c r="AN1280" s="4" t="e">
        <f t="shared" si="697"/>
        <v>#N/A</v>
      </c>
      <c r="AO1280" s="4" t="e">
        <f t="shared" si="698"/>
        <v>#N/A</v>
      </c>
      <c r="AP1280" s="2" t="str">
        <f>IF(AD1280,
  IF(ISBLANK(H1280),
    AP1279,
    IF(LEN(H1280)=1,
      IF(OR(UPPER(H1280)="A",UPPER(H1280)="I"),
        EINSTELLUNGEN!$D$21,
        IF(OR(UPPER(H1280)="B",UPPER(H1280)="M"),
          EINSTELLUNGEN!$D$22,
          IF(OR(UPPER(H1280)="C",UPPER(H1280)="S"),
            EINSTELLUNGEN!$D$23,
            IF(UPPER(H1280)="D",
              EINSTELLUNGEN!$D$24,
              IF(UPPER(H1280)="E",
                EINSTELLUNGEN!$D$25,
                UPPER(H1280)))))),
      IF(ISNUMBER(H1280),
        EINSTELLUNGEN!$D$20&amp;H1280,
        UPPER(H1280)))),
  "")</f>
        <v/>
      </c>
      <c r="AQ1280" s="2" t="str">
        <f t="shared" si="699"/>
        <v/>
      </c>
      <c r="AR1280" s="2">
        <f t="shared" si="700"/>
        <v>0</v>
      </c>
      <c r="AS1280" s="145">
        <f t="shared" si="701"/>
        <v>0.33333333333333331</v>
      </c>
      <c r="AT1280" s="2">
        <f t="shared" si="702"/>
        <v>0</v>
      </c>
      <c r="AU1280" s="2">
        <f t="shared" si="703"/>
        <v>0</v>
      </c>
      <c r="AV1280" s="2">
        <f t="shared" si="704"/>
        <v>0</v>
      </c>
      <c r="AW1280" s="2">
        <f t="shared" si="705"/>
        <v>0</v>
      </c>
      <c r="AX1280" s="2">
        <f t="shared" si="686"/>
        <v>0</v>
      </c>
      <c r="AY1280" s="2">
        <f t="shared" si="706"/>
        <v>0</v>
      </c>
      <c r="AZ1280" s="145" t="e">
        <f t="shared" si="707"/>
        <v>#N/A</v>
      </c>
      <c r="BA1280" s="145" t="e">
        <f t="shared" si="708"/>
        <v>#N/A</v>
      </c>
      <c r="BB1280" s="145">
        <f t="shared" si="709"/>
        <v>2.083333333333337E-2</v>
      </c>
      <c r="BC1280" s="2">
        <f>IF(AM1280,
  IF(AND(AL1280=$J$31,_xlfn.DAYS(AH1280,DATE(AI1280,1,1))&lt;7),
    MAX(0,EINSTELLUNGEN!$D$12+1-WEEKDAY(DATE(EINSTELLUNGEN!$D$9,EINSTELLUNGEN!$D$10,1),2)),
    IF(AL1280=$J$33,
      MIN(EINSTELLUNGEN!$D$12,WEEKDAY(DATE(EINSTELLUNGEN!$D$9,12,31),2)),
      EINSTELLUNGEN!$D$12
  )) - SUMIF(AL$50:AL$2500,"="&amp;AL1280,AX$50:AX$2500),
  0)</f>
        <v>3</v>
      </c>
      <c r="BD1280" s="2">
        <f t="shared" si="710"/>
        <v>0.33333333333333331</v>
      </c>
      <c r="BE1280" s="2">
        <f t="shared" si="711"/>
        <v>0</v>
      </c>
    </row>
    <row r="1281" spans="1:57" ht="10.5" customHeight="1">
      <c r="A1281" s="1" t="str">
        <f t="shared" ca="1" si="687"/>
        <v/>
      </c>
      <c r="B1281" s="1" t="str">
        <f t="shared" ca="1" si="688"/>
        <v/>
      </c>
      <c r="C1281" s="1" t="str">
        <f t="shared" ca="1" si="689"/>
        <v/>
      </c>
      <c r="D1281" s="1" t="str">
        <f t="shared" ca="1" si="690"/>
        <v/>
      </c>
      <c r="F1281" s="10"/>
      <c r="G1281" s="136" t="str">
        <f t="shared" si="691"/>
        <v/>
      </c>
      <c r="H1281" s="27"/>
      <c r="I1281" s="28"/>
      <c r="J1281" s="28"/>
      <c r="K1281" s="29"/>
      <c r="L1281" s="136"/>
      <c r="M1281" s="136"/>
      <c r="N1281" s="136"/>
      <c r="O1281" s="26" t="str">
        <f t="shared" si="692"/>
        <v/>
      </c>
      <c r="P1281" s="218" t="str">
        <f t="shared" si="693"/>
        <v/>
      </c>
      <c r="Q1281" s="26" t="str">
        <f t="shared" si="694"/>
        <v/>
      </c>
      <c r="R1281" s="22"/>
      <c r="S1281" s="99"/>
      <c r="T1281" s="10"/>
      <c r="U1281" s="229" t="str">
        <f t="shared" si="695"/>
        <v/>
      </c>
      <c r="V1281" s="230"/>
      <c r="W1281" s="230"/>
      <c r="X1281" s="230"/>
      <c r="Y1281" s="230"/>
      <c r="Z1281" s="22" t="str">
        <f>""</f>
        <v/>
      </c>
      <c r="AB1281" s="23" t="str">
        <f t="shared" si="696"/>
        <v/>
      </c>
      <c r="AC1281" s="2" t="b">
        <f>COUNT(Q1281:Q$2500)&gt;0</f>
        <v>0</v>
      </c>
      <c r="AD1281" s="2" t="b">
        <f t="shared" si="679"/>
        <v>0</v>
      </c>
      <c r="AE1281" s="2" t="b">
        <f t="shared" si="680"/>
        <v>0</v>
      </c>
      <c r="AF1281" s="2" t="b">
        <f t="shared" si="681"/>
        <v>0</v>
      </c>
      <c r="AG1281" s="2" t="b">
        <f>OR(
  AND(AC1281,NOT(AC1282)),
  AND(AF1281,WEEKDAY(AH1280,2)=EINSTELLUNGEN!$D$12),
  AND(AF1281,AH1281=$J$35)
)</f>
        <v>0</v>
      </c>
      <c r="AH1281" s="2">
        <f>IF(AE1281,AH1280+IF(WEEKDAY(AH1280+1,2)&lt;=EINSTELLUNGEN!$D$12,1,$J$36),AH1280)</f>
        <v>42020</v>
      </c>
      <c r="AI1281" s="2">
        <f t="shared" si="682"/>
        <v>2019</v>
      </c>
      <c r="AJ1281" s="2">
        <f t="shared" si="683"/>
        <v>201901</v>
      </c>
      <c r="AK1281" s="2">
        <f t="shared" si="684"/>
        <v>201901</v>
      </c>
      <c r="AL1281" s="2">
        <f t="shared" si="712"/>
        <v>201903</v>
      </c>
      <c r="AM1281" s="2" t="b">
        <f t="shared" si="685"/>
        <v>1</v>
      </c>
      <c r="AN1281" s="4" t="e">
        <f t="shared" si="697"/>
        <v>#N/A</v>
      </c>
      <c r="AO1281" s="4" t="e">
        <f t="shared" si="698"/>
        <v>#N/A</v>
      </c>
      <c r="AP1281" s="2" t="str">
        <f>IF(AD1281,
  IF(ISBLANK(H1281),
    AP1280,
    IF(LEN(H1281)=1,
      IF(OR(UPPER(H1281)="A",UPPER(H1281)="I"),
        EINSTELLUNGEN!$D$21,
        IF(OR(UPPER(H1281)="B",UPPER(H1281)="M"),
          EINSTELLUNGEN!$D$22,
          IF(OR(UPPER(H1281)="C",UPPER(H1281)="S"),
            EINSTELLUNGEN!$D$23,
            IF(UPPER(H1281)="D",
              EINSTELLUNGEN!$D$24,
              IF(UPPER(H1281)="E",
                EINSTELLUNGEN!$D$25,
                UPPER(H1281)))))),
      IF(ISNUMBER(H1281),
        EINSTELLUNGEN!$D$20&amp;H1281,
        UPPER(H1281)))),
  "")</f>
        <v/>
      </c>
      <c r="AQ1281" s="2" t="str">
        <f t="shared" si="699"/>
        <v/>
      </c>
      <c r="AR1281" s="2">
        <f t="shared" si="700"/>
        <v>0</v>
      </c>
      <c r="AS1281" s="145">
        <f t="shared" si="701"/>
        <v>0.33333333333333331</v>
      </c>
      <c r="AT1281" s="2">
        <f t="shared" si="702"/>
        <v>0</v>
      </c>
      <c r="AU1281" s="2">
        <f t="shared" si="703"/>
        <v>0</v>
      </c>
      <c r="AV1281" s="2">
        <f t="shared" si="704"/>
        <v>0</v>
      </c>
      <c r="AW1281" s="2">
        <f t="shared" si="705"/>
        <v>0</v>
      </c>
      <c r="AX1281" s="2">
        <f t="shared" si="686"/>
        <v>0</v>
      </c>
      <c r="AY1281" s="2">
        <f t="shared" si="706"/>
        <v>0</v>
      </c>
      <c r="AZ1281" s="145" t="e">
        <f t="shared" si="707"/>
        <v>#N/A</v>
      </c>
      <c r="BA1281" s="145" t="e">
        <f t="shared" si="708"/>
        <v>#N/A</v>
      </c>
      <c r="BB1281" s="145">
        <f t="shared" si="709"/>
        <v>2.083333333333337E-2</v>
      </c>
      <c r="BC1281" s="2">
        <f>IF(AM1281,
  IF(AND(AL1281=$J$31,_xlfn.DAYS(AH1281,DATE(AI1281,1,1))&lt;7),
    MAX(0,EINSTELLUNGEN!$D$12+1-WEEKDAY(DATE(EINSTELLUNGEN!$D$9,EINSTELLUNGEN!$D$10,1),2)),
    IF(AL1281=$J$33,
      MIN(EINSTELLUNGEN!$D$12,WEEKDAY(DATE(EINSTELLUNGEN!$D$9,12,31),2)),
      EINSTELLUNGEN!$D$12
  )) - SUMIF(AL$50:AL$2500,"="&amp;AL1281,AX$50:AX$2500),
  0)</f>
        <v>3</v>
      </c>
      <c r="BD1281" s="2">
        <f t="shared" si="710"/>
        <v>0.33333333333333331</v>
      </c>
      <c r="BE1281" s="2">
        <f t="shared" si="711"/>
        <v>0</v>
      </c>
    </row>
    <row r="1282" spans="1:57" ht="10.5" customHeight="1">
      <c r="A1282" s="1" t="str">
        <f t="shared" ca="1" si="687"/>
        <v/>
      </c>
      <c r="B1282" s="1" t="str">
        <f t="shared" ca="1" si="688"/>
        <v/>
      </c>
      <c r="C1282" s="1" t="str">
        <f t="shared" ca="1" si="689"/>
        <v/>
      </c>
      <c r="D1282" s="1" t="str">
        <f t="shared" ca="1" si="690"/>
        <v/>
      </c>
      <c r="F1282" s="10"/>
      <c r="G1282" s="136" t="str">
        <f t="shared" si="691"/>
        <v/>
      </c>
      <c r="H1282" s="27"/>
      <c r="I1282" s="28"/>
      <c r="J1282" s="28"/>
      <c r="K1282" s="29"/>
      <c r="L1282" s="136"/>
      <c r="M1282" s="136"/>
      <c r="N1282" s="136"/>
      <c r="O1282" s="26" t="str">
        <f t="shared" si="692"/>
        <v/>
      </c>
      <c r="P1282" s="218" t="str">
        <f t="shared" si="693"/>
        <v/>
      </c>
      <c r="Q1282" s="26" t="str">
        <f t="shared" si="694"/>
        <v/>
      </c>
      <c r="R1282" s="22"/>
      <c r="S1282" s="99"/>
      <c r="T1282" s="10"/>
      <c r="U1282" s="229" t="str">
        <f t="shared" si="695"/>
        <v/>
      </c>
      <c r="V1282" s="230"/>
      <c r="W1282" s="230"/>
      <c r="X1282" s="230"/>
      <c r="Y1282" s="230"/>
      <c r="Z1282" s="22" t="str">
        <f>""</f>
        <v/>
      </c>
      <c r="AB1282" s="23" t="str">
        <f t="shared" si="696"/>
        <v/>
      </c>
      <c r="AC1282" s="2" t="b">
        <f>COUNT(Q1282:Q$2500)&gt;0</f>
        <v>0</v>
      </c>
      <c r="AD1282" s="2" t="b">
        <f t="shared" si="679"/>
        <v>0</v>
      </c>
      <c r="AE1282" s="2" t="b">
        <f t="shared" si="680"/>
        <v>0</v>
      </c>
      <c r="AF1282" s="2" t="b">
        <f t="shared" si="681"/>
        <v>0</v>
      </c>
      <c r="AG1282" s="2" t="b">
        <f>OR(
  AND(AC1282,NOT(AC1283)),
  AND(AF1282,WEEKDAY(AH1281,2)=EINSTELLUNGEN!$D$12),
  AND(AF1282,AH1282=$J$35)
)</f>
        <v>0</v>
      </c>
      <c r="AH1282" s="2">
        <f>IF(AE1282,AH1281+IF(WEEKDAY(AH1281+1,2)&lt;=EINSTELLUNGEN!$D$12,1,$J$36),AH1281)</f>
        <v>42020</v>
      </c>
      <c r="AI1282" s="2">
        <f t="shared" si="682"/>
        <v>2019</v>
      </c>
      <c r="AJ1282" s="2">
        <f t="shared" si="683"/>
        <v>201901</v>
      </c>
      <c r="AK1282" s="2">
        <f t="shared" si="684"/>
        <v>201901</v>
      </c>
      <c r="AL1282" s="2">
        <f t="shared" si="712"/>
        <v>201903</v>
      </c>
      <c r="AM1282" s="2" t="b">
        <f t="shared" si="685"/>
        <v>1</v>
      </c>
      <c r="AN1282" s="4" t="e">
        <f t="shared" si="697"/>
        <v>#N/A</v>
      </c>
      <c r="AO1282" s="4" t="e">
        <f t="shared" si="698"/>
        <v>#N/A</v>
      </c>
      <c r="AP1282" s="2" t="str">
        <f>IF(AD1282,
  IF(ISBLANK(H1282),
    AP1281,
    IF(LEN(H1282)=1,
      IF(OR(UPPER(H1282)="A",UPPER(H1282)="I"),
        EINSTELLUNGEN!$D$21,
        IF(OR(UPPER(H1282)="B",UPPER(H1282)="M"),
          EINSTELLUNGEN!$D$22,
          IF(OR(UPPER(H1282)="C",UPPER(H1282)="S"),
            EINSTELLUNGEN!$D$23,
            IF(UPPER(H1282)="D",
              EINSTELLUNGEN!$D$24,
              IF(UPPER(H1282)="E",
                EINSTELLUNGEN!$D$25,
                UPPER(H1282)))))),
      IF(ISNUMBER(H1282),
        EINSTELLUNGEN!$D$20&amp;H1282,
        UPPER(H1282)))),
  "")</f>
        <v/>
      </c>
      <c r="AQ1282" s="2" t="str">
        <f t="shared" si="699"/>
        <v/>
      </c>
      <c r="AR1282" s="2">
        <f t="shared" si="700"/>
        <v>0</v>
      </c>
      <c r="AS1282" s="145">
        <f t="shared" si="701"/>
        <v>0.33333333333333331</v>
      </c>
      <c r="AT1282" s="2">
        <f t="shared" si="702"/>
        <v>0</v>
      </c>
      <c r="AU1282" s="2">
        <f t="shared" si="703"/>
        <v>0</v>
      </c>
      <c r="AV1282" s="2">
        <f t="shared" si="704"/>
        <v>0</v>
      </c>
      <c r="AW1282" s="2">
        <f t="shared" si="705"/>
        <v>0</v>
      </c>
      <c r="AX1282" s="2">
        <f t="shared" si="686"/>
        <v>0</v>
      </c>
      <c r="AY1282" s="2">
        <f t="shared" si="706"/>
        <v>0</v>
      </c>
      <c r="AZ1282" s="145" t="e">
        <f t="shared" si="707"/>
        <v>#N/A</v>
      </c>
      <c r="BA1282" s="145" t="e">
        <f t="shared" si="708"/>
        <v>#N/A</v>
      </c>
      <c r="BB1282" s="145">
        <f t="shared" si="709"/>
        <v>2.083333333333337E-2</v>
      </c>
      <c r="BC1282" s="2">
        <f>IF(AM1282,
  IF(AND(AL1282=$J$31,_xlfn.DAYS(AH1282,DATE(AI1282,1,1))&lt;7),
    MAX(0,EINSTELLUNGEN!$D$12+1-WEEKDAY(DATE(EINSTELLUNGEN!$D$9,EINSTELLUNGEN!$D$10,1),2)),
    IF(AL1282=$J$33,
      MIN(EINSTELLUNGEN!$D$12,WEEKDAY(DATE(EINSTELLUNGEN!$D$9,12,31),2)),
      EINSTELLUNGEN!$D$12
  )) - SUMIF(AL$50:AL$2500,"="&amp;AL1282,AX$50:AX$2500),
  0)</f>
        <v>3</v>
      </c>
      <c r="BD1282" s="2">
        <f t="shared" si="710"/>
        <v>0.33333333333333331</v>
      </c>
      <c r="BE1282" s="2">
        <f t="shared" si="711"/>
        <v>0</v>
      </c>
    </row>
    <row r="1283" spans="1:57" ht="10.5" customHeight="1">
      <c r="A1283" s="1" t="str">
        <f t="shared" ca="1" si="687"/>
        <v/>
      </c>
      <c r="B1283" s="1" t="str">
        <f t="shared" ca="1" si="688"/>
        <v/>
      </c>
      <c r="C1283" s="1" t="str">
        <f t="shared" ca="1" si="689"/>
        <v/>
      </c>
      <c r="D1283" s="1" t="str">
        <f t="shared" ca="1" si="690"/>
        <v/>
      </c>
      <c r="F1283" s="10"/>
      <c r="G1283" s="136" t="str">
        <f t="shared" si="691"/>
        <v/>
      </c>
      <c r="H1283" s="27"/>
      <c r="I1283" s="28"/>
      <c r="J1283" s="28"/>
      <c r="K1283" s="29"/>
      <c r="L1283" s="136"/>
      <c r="M1283" s="136"/>
      <c r="N1283" s="136"/>
      <c r="O1283" s="26" t="str">
        <f t="shared" si="692"/>
        <v/>
      </c>
      <c r="P1283" s="218" t="str">
        <f t="shared" si="693"/>
        <v/>
      </c>
      <c r="Q1283" s="26" t="str">
        <f t="shared" si="694"/>
        <v/>
      </c>
      <c r="R1283" s="22"/>
      <c r="S1283" s="99"/>
      <c r="T1283" s="10"/>
      <c r="U1283" s="229" t="str">
        <f t="shared" si="695"/>
        <v/>
      </c>
      <c r="V1283" s="230"/>
      <c r="W1283" s="230"/>
      <c r="X1283" s="230"/>
      <c r="Y1283" s="230"/>
      <c r="Z1283" s="22" t="str">
        <f>""</f>
        <v/>
      </c>
      <c r="AB1283" s="23" t="str">
        <f t="shared" si="696"/>
        <v/>
      </c>
      <c r="AC1283" s="2" t="b">
        <f>COUNT(Q1283:Q$2500)&gt;0</f>
        <v>0</v>
      </c>
      <c r="AD1283" s="2" t="b">
        <f t="shared" si="679"/>
        <v>0</v>
      </c>
      <c r="AE1283" s="2" t="b">
        <f t="shared" si="680"/>
        <v>0</v>
      </c>
      <c r="AF1283" s="2" t="b">
        <f t="shared" si="681"/>
        <v>0</v>
      </c>
      <c r="AG1283" s="2" t="b">
        <f>OR(
  AND(AC1283,NOT(AC1284)),
  AND(AF1283,WEEKDAY(AH1282,2)=EINSTELLUNGEN!$D$12),
  AND(AF1283,AH1283=$J$35)
)</f>
        <v>0</v>
      </c>
      <c r="AH1283" s="2">
        <f>IF(AE1283,AH1282+IF(WEEKDAY(AH1282+1,2)&lt;=EINSTELLUNGEN!$D$12,1,$J$36),AH1282)</f>
        <v>42020</v>
      </c>
      <c r="AI1283" s="2">
        <f t="shared" si="682"/>
        <v>2019</v>
      </c>
      <c r="AJ1283" s="2">
        <f t="shared" si="683"/>
        <v>201901</v>
      </c>
      <c r="AK1283" s="2">
        <f t="shared" si="684"/>
        <v>201901</v>
      </c>
      <c r="AL1283" s="2">
        <f t="shared" si="712"/>
        <v>201903</v>
      </c>
      <c r="AM1283" s="2" t="b">
        <f t="shared" si="685"/>
        <v>1</v>
      </c>
      <c r="AN1283" s="4" t="e">
        <f t="shared" si="697"/>
        <v>#N/A</v>
      </c>
      <c r="AO1283" s="4" t="e">
        <f t="shared" si="698"/>
        <v>#N/A</v>
      </c>
      <c r="AP1283" s="2" t="str">
        <f>IF(AD1283,
  IF(ISBLANK(H1283),
    AP1282,
    IF(LEN(H1283)=1,
      IF(OR(UPPER(H1283)="A",UPPER(H1283)="I"),
        EINSTELLUNGEN!$D$21,
        IF(OR(UPPER(H1283)="B",UPPER(H1283)="M"),
          EINSTELLUNGEN!$D$22,
          IF(OR(UPPER(H1283)="C",UPPER(H1283)="S"),
            EINSTELLUNGEN!$D$23,
            IF(UPPER(H1283)="D",
              EINSTELLUNGEN!$D$24,
              IF(UPPER(H1283)="E",
                EINSTELLUNGEN!$D$25,
                UPPER(H1283)))))),
      IF(ISNUMBER(H1283),
        EINSTELLUNGEN!$D$20&amp;H1283,
        UPPER(H1283)))),
  "")</f>
        <v/>
      </c>
      <c r="AQ1283" s="2" t="str">
        <f t="shared" si="699"/>
        <v/>
      </c>
      <c r="AR1283" s="2">
        <f t="shared" si="700"/>
        <v>0</v>
      </c>
      <c r="AS1283" s="145">
        <f t="shared" si="701"/>
        <v>0.33333333333333331</v>
      </c>
      <c r="AT1283" s="2">
        <f t="shared" si="702"/>
        <v>0</v>
      </c>
      <c r="AU1283" s="2">
        <f t="shared" si="703"/>
        <v>0</v>
      </c>
      <c r="AV1283" s="2">
        <f t="shared" si="704"/>
        <v>0</v>
      </c>
      <c r="AW1283" s="2">
        <f t="shared" si="705"/>
        <v>0</v>
      </c>
      <c r="AX1283" s="2">
        <f t="shared" si="686"/>
        <v>0</v>
      </c>
      <c r="AY1283" s="2">
        <f t="shared" si="706"/>
        <v>0</v>
      </c>
      <c r="AZ1283" s="145" t="e">
        <f t="shared" si="707"/>
        <v>#N/A</v>
      </c>
      <c r="BA1283" s="145" t="e">
        <f t="shared" si="708"/>
        <v>#N/A</v>
      </c>
      <c r="BB1283" s="145">
        <f t="shared" si="709"/>
        <v>2.083333333333337E-2</v>
      </c>
      <c r="BC1283" s="2">
        <f>IF(AM1283,
  IF(AND(AL1283=$J$31,_xlfn.DAYS(AH1283,DATE(AI1283,1,1))&lt;7),
    MAX(0,EINSTELLUNGEN!$D$12+1-WEEKDAY(DATE(EINSTELLUNGEN!$D$9,EINSTELLUNGEN!$D$10,1),2)),
    IF(AL1283=$J$33,
      MIN(EINSTELLUNGEN!$D$12,WEEKDAY(DATE(EINSTELLUNGEN!$D$9,12,31),2)),
      EINSTELLUNGEN!$D$12
  )) - SUMIF(AL$50:AL$2500,"="&amp;AL1283,AX$50:AX$2500),
  0)</f>
        <v>3</v>
      </c>
      <c r="BD1283" s="2">
        <f t="shared" si="710"/>
        <v>0.33333333333333331</v>
      </c>
      <c r="BE1283" s="2">
        <f t="shared" si="711"/>
        <v>0</v>
      </c>
    </row>
    <row r="1284" spans="1:57" ht="10.5" customHeight="1">
      <c r="A1284" s="1" t="str">
        <f t="shared" ca="1" si="687"/>
        <v/>
      </c>
      <c r="B1284" s="1" t="str">
        <f t="shared" ca="1" si="688"/>
        <v/>
      </c>
      <c r="C1284" s="1" t="str">
        <f t="shared" ca="1" si="689"/>
        <v/>
      </c>
      <c r="D1284" s="1" t="str">
        <f t="shared" ca="1" si="690"/>
        <v/>
      </c>
      <c r="F1284" s="10"/>
      <c r="G1284" s="136" t="str">
        <f t="shared" si="691"/>
        <v/>
      </c>
      <c r="H1284" s="27"/>
      <c r="I1284" s="28"/>
      <c r="J1284" s="28"/>
      <c r="K1284" s="29"/>
      <c r="L1284" s="136"/>
      <c r="M1284" s="136"/>
      <c r="N1284" s="136"/>
      <c r="O1284" s="26" t="str">
        <f t="shared" si="692"/>
        <v/>
      </c>
      <c r="P1284" s="218" t="str">
        <f t="shared" si="693"/>
        <v/>
      </c>
      <c r="Q1284" s="26" t="str">
        <f t="shared" si="694"/>
        <v/>
      </c>
      <c r="R1284" s="22"/>
      <c r="S1284" s="99"/>
      <c r="T1284" s="10"/>
      <c r="U1284" s="229" t="str">
        <f t="shared" si="695"/>
        <v/>
      </c>
      <c r="V1284" s="230"/>
      <c r="W1284" s="230"/>
      <c r="X1284" s="230"/>
      <c r="Y1284" s="230"/>
      <c r="Z1284" s="22" t="str">
        <f>""</f>
        <v/>
      </c>
      <c r="AB1284" s="23" t="str">
        <f t="shared" si="696"/>
        <v/>
      </c>
      <c r="AC1284" s="2" t="b">
        <f>COUNT(Q1284:Q$2500)&gt;0</f>
        <v>0</v>
      </c>
      <c r="AD1284" s="2" t="b">
        <f t="shared" si="679"/>
        <v>0</v>
      </c>
      <c r="AE1284" s="2" t="b">
        <f t="shared" si="680"/>
        <v>0</v>
      </c>
      <c r="AF1284" s="2" t="b">
        <f t="shared" si="681"/>
        <v>0</v>
      </c>
      <c r="AG1284" s="2" t="b">
        <f>OR(
  AND(AC1284,NOT(AC1285)),
  AND(AF1284,WEEKDAY(AH1283,2)=EINSTELLUNGEN!$D$12),
  AND(AF1284,AH1284=$J$35)
)</f>
        <v>0</v>
      </c>
      <c r="AH1284" s="2">
        <f>IF(AE1284,AH1283+IF(WEEKDAY(AH1283+1,2)&lt;=EINSTELLUNGEN!$D$12,1,$J$36),AH1283)</f>
        <v>42020</v>
      </c>
      <c r="AI1284" s="2">
        <f t="shared" si="682"/>
        <v>2019</v>
      </c>
      <c r="AJ1284" s="2">
        <f t="shared" si="683"/>
        <v>201901</v>
      </c>
      <c r="AK1284" s="2">
        <f t="shared" si="684"/>
        <v>201901</v>
      </c>
      <c r="AL1284" s="2">
        <f t="shared" si="712"/>
        <v>201903</v>
      </c>
      <c r="AM1284" s="2" t="b">
        <f t="shared" si="685"/>
        <v>1</v>
      </c>
      <c r="AN1284" s="4" t="e">
        <f t="shared" si="697"/>
        <v>#N/A</v>
      </c>
      <c r="AO1284" s="4" t="e">
        <f t="shared" si="698"/>
        <v>#N/A</v>
      </c>
      <c r="AP1284" s="2" t="str">
        <f>IF(AD1284,
  IF(ISBLANK(H1284),
    AP1283,
    IF(LEN(H1284)=1,
      IF(OR(UPPER(H1284)="A",UPPER(H1284)="I"),
        EINSTELLUNGEN!$D$21,
        IF(OR(UPPER(H1284)="B",UPPER(H1284)="M"),
          EINSTELLUNGEN!$D$22,
          IF(OR(UPPER(H1284)="C",UPPER(H1284)="S"),
            EINSTELLUNGEN!$D$23,
            IF(UPPER(H1284)="D",
              EINSTELLUNGEN!$D$24,
              IF(UPPER(H1284)="E",
                EINSTELLUNGEN!$D$25,
                UPPER(H1284)))))),
      IF(ISNUMBER(H1284),
        EINSTELLUNGEN!$D$20&amp;H1284,
        UPPER(H1284)))),
  "")</f>
        <v/>
      </c>
      <c r="AQ1284" s="2" t="str">
        <f t="shared" si="699"/>
        <v/>
      </c>
      <c r="AR1284" s="2">
        <f t="shared" si="700"/>
        <v>0</v>
      </c>
      <c r="AS1284" s="145">
        <f t="shared" si="701"/>
        <v>0.33333333333333331</v>
      </c>
      <c r="AT1284" s="2">
        <f t="shared" si="702"/>
        <v>0</v>
      </c>
      <c r="AU1284" s="2">
        <f t="shared" si="703"/>
        <v>0</v>
      </c>
      <c r="AV1284" s="2">
        <f t="shared" si="704"/>
        <v>0</v>
      </c>
      <c r="AW1284" s="2">
        <f t="shared" si="705"/>
        <v>0</v>
      </c>
      <c r="AX1284" s="2">
        <f t="shared" si="686"/>
        <v>0</v>
      </c>
      <c r="AY1284" s="2">
        <f t="shared" si="706"/>
        <v>0</v>
      </c>
      <c r="AZ1284" s="145" t="e">
        <f t="shared" si="707"/>
        <v>#N/A</v>
      </c>
      <c r="BA1284" s="145" t="e">
        <f t="shared" si="708"/>
        <v>#N/A</v>
      </c>
      <c r="BB1284" s="145">
        <f t="shared" si="709"/>
        <v>2.083333333333337E-2</v>
      </c>
      <c r="BC1284" s="2">
        <f>IF(AM1284,
  IF(AND(AL1284=$J$31,_xlfn.DAYS(AH1284,DATE(AI1284,1,1))&lt;7),
    MAX(0,EINSTELLUNGEN!$D$12+1-WEEKDAY(DATE(EINSTELLUNGEN!$D$9,EINSTELLUNGEN!$D$10,1),2)),
    IF(AL1284=$J$33,
      MIN(EINSTELLUNGEN!$D$12,WEEKDAY(DATE(EINSTELLUNGEN!$D$9,12,31),2)),
      EINSTELLUNGEN!$D$12
  )) - SUMIF(AL$50:AL$2500,"="&amp;AL1284,AX$50:AX$2500),
  0)</f>
        <v>3</v>
      </c>
      <c r="BD1284" s="2">
        <f t="shared" si="710"/>
        <v>0.33333333333333331</v>
      </c>
      <c r="BE1284" s="2">
        <f t="shared" si="711"/>
        <v>0</v>
      </c>
    </row>
    <row r="1285" spans="1:57" ht="10.5" customHeight="1">
      <c r="A1285" s="1" t="str">
        <f t="shared" ca="1" si="687"/>
        <v/>
      </c>
      <c r="B1285" s="1" t="str">
        <f t="shared" ca="1" si="688"/>
        <v/>
      </c>
      <c r="C1285" s="1" t="str">
        <f t="shared" ca="1" si="689"/>
        <v/>
      </c>
      <c r="D1285" s="1" t="str">
        <f t="shared" ca="1" si="690"/>
        <v/>
      </c>
      <c r="F1285" s="10"/>
      <c r="G1285" s="136" t="str">
        <f t="shared" si="691"/>
        <v/>
      </c>
      <c r="H1285" s="27"/>
      <c r="I1285" s="28"/>
      <c r="J1285" s="28"/>
      <c r="K1285" s="29"/>
      <c r="L1285" s="136"/>
      <c r="M1285" s="136"/>
      <c r="N1285" s="136"/>
      <c r="O1285" s="26" t="str">
        <f t="shared" si="692"/>
        <v/>
      </c>
      <c r="P1285" s="218" t="str">
        <f t="shared" si="693"/>
        <v/>
      </c>
      <c r="Q1285" s="26" t="str">
        <f t="shared" si="694"/>
        <v/>
      </c>
      <c r="R1285" s="22"/>
      <c r="S1285" s="99"/>
      <c r="T1285" s="10"/>
      <c r="U1285" s="229" t="str">
        <f t="shared" si="695"/>
        <v/>
      </c>
      <c r="V1285" s="230"/>
      <c r="W1285" s="230"/>
      <c r="X1285" s="230"/>
      <c r="Y1285" s="230"/>
      <c r="Z1285" s="22" t="str">
        <f>""</f>
        <v/>
      </c>
      <c r="AB1285" s="23" t="str">
        <f t="shared" si="696"/>
        <v/>
      </c>
      <c r="AC1285" s="2" t="b">
        <f>COUNT(Q1285:Q$2500)&gt;0</f>
        <v>0</v>
      </c>
      <c r="AD1285" s="2" t="b">
        <f t="shared" si="679"/>
        <v>0</v>
      </c>
      <c r="AE1285" s="2" t="b">
        <f t="shared" si="680"/>
        <v>0</v>
      </c>
      <c r="AF1285" s="2" t="b">
        <f t="shared" si="681"/>
        <v>0</v>
      </c>
      <c r="AG1285" s="2" t="b">
        <f>OR(
  AND(AC1285,NOT(AC1286)),
  AND(AF1285,WEEKDAY(AH1284,2)=EINSTELLUNGEN!$D$12),
  AND(AF1285,AH1285=$J$35)
)</f>
        <v>0</v>
      </c>
      <c r="AH1285" s="2">
        <f>IF(AE1285,AH1284+IF(WEEKDAY(AH1284+1,2)&lt;=EINSTELLUNGEN!$D$12,1,$J$36),AH1284)</f>
        <v>42020</v>
      </c>
      <c r="AI1285" s="2">
        <f t="shared" si="682"/>
        <v>2019</v>
      </c>
      <c r="AJ1285" s="2">
        <f t="shared" si="683"/>
        <v>201901</v>
      </c>
      <c r="AK1285" s="2">
        <f t="shared" si="684"/>
        <v>201901</v>
      </c>
      <c r="AL1285" s="2">
        <f t="shared" si="712"/>
        <v>201903</v>
      </c>
      <c r="AM1285" s="2" t="b">
        <f t="shared" si="685"/>
        <v>1</v>
      </c>
      <c r="AN1285" s="4" t="e">
        <f t="shared" si="697"/>
        <v>#N/A</v>
      </c>
      <c r="AO1285" s="4" t="e">
        <f t="shared" si="698"/>
        <v>#N/A</v>
      </c>
      <c r="AP1285" s="2" t="str">
        <f>IF(AD1285,
  IF(ISBLANK(H1285),
    AP1284,
    IF(LEN(H1285)=1,
      IF(OR(UPPER(H1285)="A",UPPER(H1285)="I"),
        EINSTELLUNGEN!$D$21,
        IF(OR(UPPER(H1285)="B",UPPER(H1285)="M"),
          EINSTELLUNGEN!$D$22,
          IF(OR(UPPER(H1285)="C",UPPER(H1285)="S"),
            EINSTELLUNGEN!$D$23,
            IF(UPPER(H1285)="D",
              EINSTELLUNGEN!$D$24,
              IF(UPPER(H1285)="E",
                EINSTELLUNGEN!$D$25,
                UPPER(H1285)))))),
      IF(ISNUMBER(H1285),
        EINSTELLUNGEN!$D$20&amp;H1285,
        UPPER(H1285)))),
  "")</f>
        <v/>
      </c>
      <c r="AQ1285" s="2" t="str">
        <f t="shared" si="699"/>
        <v/>
      </c>
      <c r="AR1285" s="2">
        <f t="shared" si="700"/>
        <v>0</v>
      </c>
      <c r="AS1285" s="145">
        <f t="shared" si="701"/>
        <v>0.33333333333333331</v>
      </c>
      <c r="AT1285" s="2">
        <f t="shared" si="702"/>
        <v>0</v>
      </c>
      <c r="AU1285" s="2">
        <f t="shared" si="703"/>
        <v>0</v>
      </c>
      <c r="AV1285" s="2">
        <f t="shared" si="704"/>
        <v>0</v>
      </c>
      <c r="AW1285" s="2">
        <f t="shared" si="705"/>
        <v>0</v>
      </c>
      <c r="AX1285" s="2">
        <f t="shared" si="686"/>
        <v>0</v>
      </c>
      <c r="AY1285" s="2">
        <f t="shared" si="706"/>
        <v>0</v>
      </c>
      <c r="AZ1285" s="145" t="e">
        <f t="shared" si="707"/>
        <v>#N/A</v>
      </c>
      <c r="BA1285" s="145" t="e">
        <f t="shared" si="708"/>
        <v>#N/A</v>
      </c>
      <c r="BB1285" s="145">
        <f t="shared" si="709"/>
        <v>2.083333333333337E-2</v>
      </c>
      <c r="BC1285" s="2">
        <f>IF(AM1285,
  IF(AND(AL1285=$J$31,_xlfn.DAYS(AH1285,DATE(AI1285,1,1))&lt;7),
    MAX(0,EINSTELLUNGEN!$D$12+1-WEEKDAY(DATE(EINSTELLUNGEN!$D$9,EINSTELLUNGEN!$D$10,1),2)),
    IF(AL1285=$J$33,
      MIN(EINSTELLUNGEN!$D$12,WEEKDAY(DATE(EINSTELLUNGEN!$D$9,12,31),2)),
      EINSTELLUNGEN!$D$12
  )) - SUMIF(AL$50:AL$2500,"="&amp;AL1285,AX$50:AX$2500),
  0)</f>
        <v>3</v>
      </c>
      <c r="BD1285" s="2">
        <f t="shared" si="710"/>
        <v>0.33333333333333331</v>
      </c>
      <c r="BE1285" s="2">
        <f t="shared" si="711"/>
        <v>0</v>
      </c>
    </row>
    <row r="1286" spans="1:57" ht="10.5" customHeight="1">
      <c r="A1286" s="1" t="str">
        <f t="shared" ca="1" si="687"/>
        <v/>
      </c>
      <c r="B1286" s="1" t="str">
        <f t="shared" ca="1" si="688"/>
        <v/>
      </c>
      <c r="C1286" s="1" t="str">
        <f t="shared" ca="1" si="689"/>
        <v/>
      </c>
      <c r="D1286" s="1" t="str">
        <f t="shared" ca="1" si="690"/>
        <v/>
      </c>
      <c r="F1286" s="10"/>
      <c r="G1286" s="136" t="str">
        <f t="shared" si="691"/>
        <v/>
      </c>
      <c r="H1286" s="27"/>
      <c r="I1286" s="28"/>
      <c r="J1286" s="28"/>
      <c r="K1286" s="29"/>
      <c r="L1286" s="136"/>
      <c r="M1286" s="136"/>
      <c r="N1286" s="136"/>
      <c r="O1286" s="26" t="str">
        <f t="shared" si="692"/>
        <v/>
      </c>
      <c r="P1286" s="218" t="str">
        <f t="shared" si="693"/>
        <v/>
      </c>
      <c r="Q1286" s="26" t="str">
        <f t="shared" si="694"/>
        <v/>
      </c>
      <c r="R1286" s="22"/>
      <c r="S1286" s="99"/>
      <c r="T1286" s="10"/>
      <c r="U1286" s="229" t="str">
        <f t="shared" si="695"/>
        <v/>
      </c>
      <c r="V1286" s="230"/>
      <c r="W1286" s="230"/>
      <c r="X1286" s="230"/>
      <c r="Y1286" s="230"/>
      <c r="Z1286" s="22" t="str">
        <f>""</f>
        <v/>
      </c>
      <c r="AB1286" s="23" t="str">
        <f t="shared" si="696"/>
        <v/>
      </c>
      <c r="AC1286" s="2" t="b">
        <f>COUNT(Q1286:Q$2500)&gt;0</f>
        <v>0</v>
      </c>
      <c r="AD1286" s="2" t="b">
        <f t="shared" si="679"/>
        <v>0</v>
      </c>
      <c r="AE1286" s="2" t="b">
        <f t="shared" si="680"/>
        <v>0</v>
      </c>
      <c r="AF1286" s="2" t="b">
        <f t="shared" si="681"/>
        <v>0</v>
      </c>
      <c r="AG1286" s="2" t="b">
        <f>OR(
  AND(AC1286,NOT(AC1287)),
  AND(AF1286,WEEKDAY(AH1285,2)=EINSTELLUNGEN!$D$12),
  AND(AF1286,AH1286=$J$35)
)</f>
        <v>0</v>
      </c>
      <c r="AH1286" s="2">
        <f>IF(AE1286,AH1285+IF(WEEKDAY(AH1285+1,2)&lt;=EINSTELLUNGEN!$D$12,1,$J$36),AH1285)</f>
        <v>42020</v>
      </c>
      <c r="AI1286" s="2">
        <f t="shared" si="682"/>
        <v>2019</v>
      </c>
      <c r="AJ1286" s="2">
        <f t="shared" si="683"/>
        <v>201901</v>
      </c>
      <c r="AK1286" s="2">
        <f t="shared" si="684"/>
        <v>201901</v>
      </c>
      <c r="AL1286" s="2">
        <f t="shared" si="712"/>
        <v>201903</v>
      </c>
      <c r="AM1286" s="2" t="b">
        <f t="shared" si="685"/>
        <v>1</v>
      </c>
      <c r="AN1286" s="4" t="e">
        <f t="shared" si="697"/>
        <v>#N/A</v>
      </c>
      <c r="AO1286" s="4" t="e">
        <f t="shared" si="698"/>
        <v>#N/A</v>
      </c>
      <c r="AP1286" s="2" t="str">
        <f>IF(AD1286,
  IF(ISBLANK(H1286),
    AP1285,
    IF(LEN(H1286)=1,
      IF(OR(UPPER(H1286)="A",UPPER(H1286)="I"),
        EINSTELLUNGEN!$D$21,
        IF(OR(UPPER(H1286)="B",UPPER(H1286)="M"),
          EINSTELLUNGEN!$D$22,
          IF(OR(UPPER(H1286)="C",UPPER(H1286)="S"),
            EINSTELLUNGEN!$D$23,
            IF(UPPER(H1286)="D",
              EINSTELLUNGEN!$D$24,
              IF(UPPER(H1286)="E",
                EINSTELLUNGEN!$D$25,
                UPPER(H1286)))))),
      IF(ISNUMBER(H1286),
        EINSTELLUNGEN!$D$20&amp;H1286,
        UPPER(H1286)))),
  "")</f>
        <v/>
      </c>
      <c r="AQ1286" s="2" t="str">
        <f t="shared" si="699"/>
        <v/>
      </c>
      <c r="AR1286" s="2">
        <f t="shared" si="700"/>
        <v>0</v>
      </c>
      <c r="AS1286" s="145">
        <f t="shared" si="701"/>
        <v>0.33333333333333331</v>
      </c>
      <c r="AT1286" s="2">
        <f t="shared" si="702"/>
        <v>0</v>
      </c>
      <c r="AU1286" s="2">
        <f t="shared" si="703"/>
        <v>0</v>
      </c>
      <c r="AV1286" s="2">
        <f t="shared" si="704"/>
        <v>0</v>
      </c>
      <c r="AW1286" s="2">
        <f t="shared" si="705"/>
        <v>0</v>
      </c>
      <c r="AX1286" s="2">
        <f t="shared" si="686"/>
        <v>0</v>
      </c>
      <c r="AY1286" s="2">
        <f t="shared" si="706"/>
        <v>0</v>
      </c>
      <c r="AZ1286" s="145" t="e">
        <f t="shared" si="707"/>
        <v>#N/A</v>
      </c>
      <c r="BA1286" s="145" t="e">
        <f t="shared" si="708"/>
        <v>#N/A</v>
      </c>
      <c r="BB1286" s="145">
        <f t="shared" si="709"/>
        <v>2.083333333333337E-2</v>
      </c>
      <c r="BC1286" s="2">
        <f>IF(AM1286,
  IF(AND(AL1286=$J$31,_xlfn.DAYS(AH1286,DATE(AI1286,1,1))&lt;7),
    MAX(0,EINSTELLUNGEN!$D$12+1-WEEKDAY(DATE(EINSTELLUNGEN!$D$9,EINSTELLUNGEN!$D$10,1),2)),
    IF(AL1286=$J$33,
      MIN(EINSTELLUNGEN!$D$12,WEEKDAY(DATE(EINSTELLUNGEN!$D$9,12,31),2)),
      EINSTELLUNGEN!$D$12
  )) - SUMIF(AL$50:AL$2500,"="&amp;AL1286,AX$50:AX$2500),
  0)</f>
        <v>3</v>
      </c>
      <c r="BD1286" s="2">
        <f t="shared" si="710"/>
        <v>0.33333333333333331</v>
      </c>
      <c r="BE1286" s="2">
        <f t="shared" si="711"/>
        <v>0</v>
      </c>
    </row>
    <row r="1287" spans="1:57" ht="10.5" customHeight="1">
      <c r="A1287" s="1" t="str">
        <f t="shared" ca="1" si="687"/>
        <v/>
      </c>
      <c r="B1287" s="1" t="str">
        <f t="shared" ca="1" si="688"/>
        <v/>
      </c>
      <c r="C1287" s="1" t="str">
        <f t="shared" ca="1" si="689"/>
        <v/>
      </c>
      <c r="D1287" s="1" t="str">
        <f t="shared" ca="1" si="690"/>
        <v/>
      </c>
      <c r="F1287" s="10"/>
      <c r="G1287" s="136" t="str">
        <f t="shared" si="691"/>
        <v/>
      </c>
      <c r="H1287" s="27"/>
      <c r="I1287" s="28"/>
      <c r="J1287" s="28"/>
      <c r="K1287" s="29"/>
      <c r="L1287" s="136"/>
      <c r="M1287" s="136"/>
      <c r="N1287" s="136"/>
      <c r="O1287" s="26" t="str">
        <f t="shared" si="692"/>
        <v/>
      </c>
      <c r="P1287" s="218" t="str">
        <f t="shared" si="693"/>
        <v/>
      </c>
      <c r="Q1287" s="26" t="str">
        <f t="shared" si="694"/>
        <v/>
      </c>
      <c r="R1287" s="22"/>
      <c r="S1287" s="99"/>
      <c r="T1287" s="10"/>
      <c r="U1287" s="229" t="str">
        <f t="shared" si="695"/>
        <v/>
      </c>
      <c r="V1287" s="230"/>
      <c r="W1287" s="230"/>
      <c r="X1287" s="230"/>
      <c r="Y1287" s="230"/>
      <c r="Z1287" s="22" t="str">
        <f>""</f>
        <v/>
      </c>
      <c r="AB1287" s="23" t="str">
        <f t="shared" si="696"/>
        <v/>
      </c>
      <c r="AC1287" s="2" t="b">
        <f>COUNT(Q1287:Q$2500)&gt;0</f>
        <v>0</v>
      </c>
      <c r="AD1287" s="2" t="b">
        <f t="shared" si="679"/>
        <v>0</v>
      </c>
      <c r="AE1287" s="2" t="b">
        <f t="shared" si="680"/>
        <v>0</v>
      </c>
      <c r="AF1287" s="2" t="b">
        <f t="shared" si="681"/>
        <v>0</v>
      </c>
      <c r="AG1287" s="2" t="b">
        <f>OR(
  AND(AC1287,NOT(AC1288)),
  AND(AF1287,WEEKDAY(AH1286,2)=EINSTELLUNGEN!$D$12),
  AND(AF1287,AH1287=$J$35)
)</f>
        <v>0</v>
      </c>
      <c r="AH1287" s="2">
        <f>IF(AE1287,AH1286+IF(WEEKDAY(AH1286+1,2)&lt;=EINSTELLUNGEN!$D$12,1,$J$36),AH1286)</f>
        <v>42020</v>
      </c>
      <c r="AI1287" s="2">
        <f t="shared" si="682"/>
        <v>2019</v>
      </c>
      <c r="AJ1287" s="2">
        <f t="shared" si="683"/>
        <v>201901</v>
      </c>
      <c r="AK1287" s="2">
        <f t="shared" si="684"/>
        <v>201901</v>
      </c>
      <c r="AL1287" s="2">
        <f t="shared" si="712"/>
        <v>201903</v>
      </c>
      <c r="AM1287" s="2" t="b">
        <f t="shared" si="685"/>
        <v>1</v>
      </c>
      <c r="AN1287" s="4" t="e">
        <f t="shared" si="697"/>
        <v>#N/A</v>
      </c>
      <c r="AO1287" s="4" t="e">
        <f t="shared" si="698"/>
        <v>#N/A</v>
      </c>
      <c r="AP1287" s="2" t="str">
        <f>IF(AD1287,
  IF(ISBLANK(H1287),
    AP1286,
    IF(LEN(H1287)=1,
      IF(OR(UPPER(H1287)="A",UPPER(H1287)="I"),
        EINSTELLUNGEN!$D$21,
        IF(OR(UPPER(H1287)="B",UPPER(H1287)="M"),
          EINSTELLUNGEN!$D$22,
          IF(OR(UPPER(H1287)="C",UPPER(H1287)="S"),
            EINSTELLUNGEN!$D$23,
            IF(UPPER(H1287)="D",
              EINSTELLUNGEN!$D$24,
              IF(UPPER(H1287)="E",
                EINSTELLUNGEN!$D$25,
                UPPER(H1287)))))),
      IF(ISNUMBER(H1287),
        EINSTELLUNGEN!$D$20&amp;H1287,
        UPPER(H1287)))),
  "")</f>
        <v/>
      </c>
      <c r="AQ1287" s="2" t="str">
        <f t="shared" si="699"/>
        <v/>
      </c>
      <c r="AR1287" s="2">
        <f t="shared" si="700"/>
        <v>0</v>
      </c>
      <c r="AS1287" s="145">
        <f t="shared" si="701"/>
        <v>0.33333333333333331</v>
      </c>
      <c r="AT1287" s="2">
        <f t="shared" si="702"/>
        <v>0</v>
      </c>
      <c r="AU1287" s="2">
        <f t="shared" si="703"/>
        <v>0</v>
      </c>
      <c r="AV1287" s="2">
        <f t="shared" si="704"/>
        <v>0</v>
      </c>
      <c r="AW1287" s="2">
        <f t="shared" si="705"/>
        <v>0</v>
      </c>
      <c r="AX1287" s="2">
        <f t="shared" si="686"/>
        <v>0</v>
      </c>
      <c r="AY1287" s="2">
        <f t="shared" si="706"/>
        <v>0</v>
      </c>
      <c r="AZ1287" s="145" t="e">
        <f t="shared" si="707"/>
        <v>#N/A</v>
      </c>
      <c r="BA1287" s="145" t="e">
        <f t="shared" si="708"/>
        <v>#N/A</v>
      </c>
      <c r="BB1287" s="145">
        <f t="shared" si="709"/>
        <v>2.083333333333337E-2</v>
      </c>
      <c r="BC1287" s="2">
        <f>IF(AM1287,
  IF(AND(AL1287=$J$31,_xlfn.DAYS(AH1287,DATE(AI1287,1,1))&lt;7),
    MAX(0,EINSTELLUNGEN!$D$12+1-WEEKDAY(DATE(EINSTELLUNGEN!$D$9,EINSTELLUNGEN!$D$10,1),2)),
    IF(AL1287=$J$33,
      MIN(EINSTELLUNGEN!$D$12,WEEKDAY(DATE(EINSTELLUNGEN!$D$9,12,31),2)),
      EINSTELLUNGEN!$D$12
  )) - SUMIF(AL$50:AL$2500,"="&amp;AL1287,AX$50:AX$2500),
  0)</f>
        <v>3</v>
      </c>
      <c r="BD1287" s="2">
        <f t="shared" si="710"/>
        <v>0.33333333333333331</v>
      </c>
      <c r="BE1287" s="2">
        <f t="shared" si="711"/>
        <v>0</v>
      </c>
    </row>
    <row r="1288" spans="1:57" ht="10.5" customHeight="1">
      <c r="A1288" s="1" t="str">
        <f t="shared" ca="1" si="687"/>
        <v/>
      </c>
      <c r="B1288" s="1" t="str">
        <f t="shared" ca="1" si="688"/>
        <v/>
      </c>
      <c r="C1288" s="1" t="str">
        <f t="shared" ca="1" si="689"/>
        <v/>
      </c>
      <c r="D1288" s="1" t="str">
        <f t="shared" ca="1" si="690"/>
        <v/>
      </c>
      <c r="F1288" s="10"/>
      <c r="G1288" s="136" t="str">
        <f t="shared" si="691"/>
        <v/>
      </c>
      <c r="H1288" s="27"/>
      <c r="I1288" s="28"/>
      <c r="J1288" s="28"/>
      <c r="K1288" s="29"/>
      <c r="L1288" s="136"/>
      <c r="M1288" s="136"/>
      <c r="N1288" s="136"/>
      <c r="O1288" s="26" t="str">
        <f t="shared" si="692"/>
        <v/>
      </c>
      <c r="P1288" s="218" t="str">
        <f t="shared" si="693"/>
        <v/>
      </c>
      <c r="Q1288" s="26" t="str">
        <f t="shared" si="694"/>
        <v/>
      </c>
      <c r="R1288" s="22"/>
      <c r="S1288" s="99"/>
      <c r="T1288" s="10"/>
      <c r="U1288" s="229" t="str">
        <f t="shared" si="695"/>
        <v/>
      </c>
      <c r="V1288" s="230"/>
      <c r="W1288" s="230"/>
      <c r="X1288" s="230"/>
      <c r="Y1288" s="230"/>
      <c r="Z1288" s="22" t="str">
        <f>""</f>
        <v/>
      </c>
      <c r="AB1288" s="23" t="str">
        <f t="shared" si="696"/>
        <v/>
      </c>
      <c r="AC1288" s="2" t="b">
        <f>COUNT(Q1288:Q$2500)&gt;0</f>
        <v>0</v>
      </c>
      <c r="AD1288" s="2" t="b">
        <f t="shared" si="679"/>
        <v>0</v>
      </c>
      <c r="AE1288" s="2" t="b">
        <f t="shared" si="680"/>
        <v>0</v>
      </c>
      <c r="AF1288" s="2" t="b">
        <f t="shared" si="681"/>
        <v>0</v>
      </c>
      <c r="AG1288" s="2" t="b">
        <f>OR(
  AND(AC1288,NOT(AC1289)),
  AND(AF1288,WEEKDAY(AH1287,2)=EINSTELLUNGEN!$D$12),
  AND(AF1288,AH1288=$J$35)
)</f>
        <v>0</v>
      </c>
      <c r="AH1288" s="2">
        <f>IF(AE1288,AH1287+IF(WEEKDAY(AH1287+1,2)&lt;=EINSTELLUNGEN!$D$12,1,$J$36),AH1287)</f>
        <v>42020</v>
      </c>
      <c r="AI1288" s="2">
        <f t="shared" si="682"/>
        <v>2019</v>
      </c>
      <c r="AJ1288" s="2">
        <f t="shared" si="683"/>
        <v>201901</v>
      </c>
      <c r="AK1288" s="2">
        <f t="shared" si="684"/>
        <v>201901</v>
      </c>
      <c r="AL1288" s="2">
        <f t="shared" si="712"/>
        <v>201903</v>
      </c>
      <c r="AM1288" s="2" t="b">
        <f t="shared" si="685"/>
        <v>1</v>
      </c>
      <c r="AN1288" s="4" t="e">
        <f t="shared" si="697"/>
        <v>#N/A</v>
      </c>
      <c r="AO1288" s="4" t="e">
        <f t="shared" si="698"/>
        <v>#N/A</v>
      </c>
      <c r="AP1288" s="2" t="str">
        <f>IF(AD1288,
  IF(ISBLANK(H1288),
    AP1287,
    IF(LEN(H1288)=1,
      IF(OR(UPPER(H1288)="A",UPPER(H1288)="I"),
        EINSTELLUNGEN!$D$21,
        IF(OR(UPPER(H1288)="B",UPPER(H1288)="M"),
          EINSTELLUNGEN!$D$22,
          IF(OR(UPPER(H1288)="C",UPPER(H1288)="S"),
            EINSTELLUNGEN!$D$23,
            IF(UPPER(H1288)="D",
              EINSTELLUNGEN!$D$24,
              IF(UPPER(H1288)="E",
                EINSTELLUNGEN!$D$25,
                UPPER(H1288)))))),
      IF(ISNUMBER(H1288),
        EINSTELLUNGEN!$D$20&amp;H1288,
        UPPER(H1288)))),
  "")</f>
        <v/>
      </c>
      <c r="AQ1288" s="2" t="str">
        <f t="shared" si="699"/>
        <v/>
      </c>
      <c r="AR1288" s="2">
        <f t="shared" si="700"/>
        <v>0</v>
      </c>
      <c r="AS1288" s="145">
        <f t="shared" si="701"/>
        <v>0.33333333333333331</v>
      </c>
      <c r="AT1288" s="2">
        <f t="shared" si="702"/>
        <v>0</v>
      </c>
      <c r="AU1288" s="2">
        <f t="shared" si="703"/>
        <v>0</v>
      </c>
      <c r="AV1288" s="2">
        <f t="shared" si="704"/>
        <v>0</v>
      </c>
      <c r="AW1288" s="2">
        <f t="shared" si="705"/>
        <v>0</v>
      </c>
      <c r="AX1288" s="2">
        <f t="shared" si="686"/>
        <v>0</v>
      </c>
      <c r="AY1288" s="2">
        <f t="shared" si="706"/>
        <v>0</v>
      </c>
      <c r="AZ1288" s="145" t="e">
        <f t="shared" si="707"/>
        <v>#N/A</v>
      </c>
      <c r="BA1288" s="145" t="e">
        <f t="shared" si="708"/>
        <v>#N/A</v>
      </c>
      <c r="BB1288" s="145">
        <f t="shared" si="709"/>
        <v>2.083333333333337E-2</v>
      </c>
      <c r="BC1288" s="2">
        <f>IF(AM1288,
  IF(AND(AL1288=$J$31,_xlfn.DAYS(AH1288,DATE(AI1288,1,1))&lt;7),
    MAX(0,EINSTELLUNGEN!$D$12+1-WEEKDAY(DATE(EINSTELLUNGEN!$D$9,EINSTELLUNGEN!$D$10,1),2)),
    IF(AL1288=$J$33,
      MIN(EINSTELLUNGEN!$D$12,WEEKDAY(DATE(EINSTELLUNGEN!$D$9,12,31),2)),
      EINSTELLUNGEN!$D$12
  )) - SUMIF(AL$50:AL$2500,"="&amp;AL1288,AX$50:AX$2500),
  0)</f>
        <v>3</v>
      </c>
      <c r="BD1288" s="2">
        <f t="shared" si="710"/>
        <v>0.33333333333333331</v>
      </c>
      <c r="BE1288" s="2">
        <f t="shared" si="711"/>
        <v>0</v>
      </c>
    </row>
    <row r="1289" spans="1:57" ht="10.5" customHeight="1">
      <c r="A1289" s="1" t="str">
        <f t="shared" ca="1" si="687"/>
        <v/>
      </c>
      <c r="B1289" s="1" t="str">
        <f t="shared" ca="1" si="688"/>
        <v/>
      </c>
      <c r="C1289" s="1" t="str">
        <f t="shared" ca="1" si="689"/>
        <v/>
      </c>
      <c r="D1289" s="1" t="str">
        <f t="shared" ca="1" si="690"/>
        <v/>
      </c>
      <c r="F1289" s="10"/>
      <c r="G1289" s="136" t="str">
        <f t="shared" si="691"/>
        <v/>
      </c>
      <c r="H1289" s="27"/>
      <c r="I1289" s="28"/>
      <c r="J1289" s="28"/>
      <c r="K1289" s="29"/>
      <c r="L1289" s="136"/>
      <c r="M1289" s="136"/>
      <c r="N1289" s="136"/>
      <c r="O1289" s="26" t="str">
        <f t="shared" si="692"/>
        <v/>
      </c>
      <c r="P1289" s="218" t="str">
        <f t="shared" si="693"/>
        <v/>
      </c>
      <c r="Q1289" s="26" t="str">
        <f t="shared" si="694"/>
        <v/>
      </c>
      <c r="R1289" s="22"/>
      <c r="S1289" s="99"/>
      <c r="T1289" s="10"/>
      <c r="U1289" s="229" t="str">
        <f t="shared" si="695"/>
        <v/>
      </c>
      <c r="V1289" s="230"/>
      <c r="W1289" s="230"/>
      <c r="X1289" s="230"/>
      <c r="Y1289" s="230"/>
      <c r="Z1289" s="22" t="str">
        <f>""</f>
        <v/>
      </c>
      <c r="AB1289" s="23" t="str">
        <f t="shared" si="696"/>
        <v/>
      </c>
      <c r="AC1289" s="2" t="b">
        <f>COUNT(Q1289:Q$2500)&gt;0</f>
        <v>0</v>
      </c>
      <c r="AD1289" s="2" t="b">
        <f t="shared" si="679"/>
        <v>0</v>
      </c>
      <c r="AE1289" s="2" t="b">
        <f t="shared" si="680"/>
        <v>0</v>
      </c>
      <c r="AF1289" s="2" t="b">
        <f t="shared" si="681"/>
        <v>0</v>
      </c>
      <c r="AG1289" s="2" t="b">
        <f>OR(
  AND(AC1289,NOT(AC1290)),
  AND(AF1289,WEEKDAY(AH1288,2)=EINSTELLUNGEN!$D$12),
  AND(AF1289,AH1289=$J$35)
)</f>
        <v>0</v>
      </c>
      <c r="AH1289" s="2">
        <f>IF(AE1289,AH1288+IF(WEEKDAY(AH1288+1,2)&lt;=EINSTELLUNGEN!$D$12,1,$J$36),AH1288)</f>
        <v>42020</v>
      </c>
      <c r="AI1289" s="2">
        <f t="shared" si="682"/>
        <v>2019</v>
      </c>
      <c r="AJ1289" s="2">
        <f t="shared" si="683"/>
        <v>201901</v>
      </c>
      <c r="AK1289" s="2">
        <f t="shared" si="684"/>
        <v>201901</v>
      </c>
      <c r="AL1289" s="2">
        <f t="shared" si="712"/>
        <v>201903</v>
      </c>
      <c r="AM1289" s="2" t="b">
        <f t="shared" si="685"/>
        <v>1</v>
      </c>
      <c r="AN1289" s="4" t="e">
        <f t="shared" si="697"/>
        <v>#N/A</v>
      </c>
      <c r="AO1289" s="4" t="e">
        <f t="shared" si="698"/>
        <v>#N/A</v>
      </c>
      <c r="AP1289" s="2" t="str">
        <f>IF(AD1289,
  IF(ISBLANK(H1289),
    AP1288,
    IF(LEN(H1289)=1,
      IF(OR(UPPER(H1289)="A",UPPER(H1289)="I"),
        EINSTELLUNGEN!$D$21,
        IF(OR(UPPER(H1289)="B",UPPER(H1289)="M"),
          EINSTELLUNGEN!$D$22,
          IF(OR(UPPER(H1289)="C",UPPER(H1289)="S"),
            EINSTELLUNGEN!$D$23,
            IF(UPPER(H1289)="D",
              EINSTELLUNGEN!$D$24,
              IF(UPPER(H1289)="E",
                EINSTELLUNGEN!$D$25,
                UPPER(H1289)))))),
      IF(ISNUMBER(H1289),
        EINSTELLUNGEN!$D$20&amp;H1289,
        UPPER(H1289)))),
  "")</f>
        <v/>
      </c>
      <c r="AQ1289" s="2" t="str">
        <f t="shared" si="699"/>
        <v/>
      </c>
      <c r="AR1289" s="2">
        <f t="shared" si="700"/>
        <v>0</v>
      </c>
      <c r="AS1289" s="145">
        <f t="shared" si="701"/>
        <v>0.33333333333333331</v>
      </c>
      <c r="AT1289" s="2">
        <f t="shared" si="702"/>
        <v>0</v>
      </c>
      <c r="AU1289" s="2">
        <f t="shared" si="703"/>
        <v>0</v>
      </c>
      <c r="AV1289" s="2">
        <f t="shared" si="704"/>
        <v>0</v>
      </c>
      <c r="AW1289" s="2">
        <f t="shared" si="705"/>
        <v>0</v>
      </c>
      <c r="AX1289" s="2">
        <f t="shared" si="686"/>
        <v>0</v>
      </c>
      <c r="AY1289" s="2">
        <f t="shared" si="706"/>
        <v>0</v>
      </c>
      <c r="AZ1289" s="145" t="e">
        <f t="shared" si="707"/>
        <v>#N/A</v>
      </c>
      <c r="BA1289" s="145" t="e">
        <f t="shared" si="708"/>
        <v>#N/A</v>
      </c>
      <c r="BB1289" s="145">
        <f t="shared" si="709"/>
        <v>2.083333333333337E-2</v>
      </c>
      <c r="BC1289" s="2">
        <f>IF(AM1289,
  IF(AND(AL1289=$J$31,_xlfn.DAYS(AH1289,DATE(AI1289,1,1))&lt;7),
    MAX(0,EINSTELLUNGEN!$D$12+1-WEEKDAY(DATE(EINSTELLUNGEN!$D$9,EINSTELLUNGEN!$D$10,1),2)),
    IF(AL1289=$J$33,
      MIN(EINSTELLUNGEN!$D$12,WEEKDAY(DATE(EINSTELLUNGEN!$D$9,12,31),2)),
      EINSTELLUNGEN!$D$12
  )) - SUMIF(AL$50:AL$2500,"="&amp;AL1289,AX$50:AX$2500),
  0)</f>
        <v>3</v>
      </c>
      <c r="BD1289" s="2">
        <f t="shared" si="710"/>
        <v>0.33333333333333331</v>
      </c>
      <c r="BE1289" s="2">
        <f t="shared" si="711"/>
        <v>0</v>
      </c>
    </row>
    <row r="1290" spans="1:57" ht="10.5" customHeight="1">
      <c r="A1290" s="1" t="str">
        <f t="shared" ca="1" si="687"/>
        <v/>
      </c>
      <c r="B1290" s="1" t="str">
        <f t="shared" ca="1" si="688"/>
        <v/>
      </c>
      <c r="C1290" s="1" t="str">
        <f t="shared" ca="1" si="689"/>
        <v/>
      </c>
      <c r="D1290" s="1" t="str">
        <f t="shared" ca="1" si="690"/>
        <v/>
      </c>
      <c r="F1290" s="10"/>
      <c r="G1290" s="136" t="str">
        <f t="shared" si="691"/>
        <v/>
      </c>
      <c r="H1290" s="27"/>
      <c r="I1290" s="28"/>
      <c r="J1290" s="28"/>
      <c r="K1290" s="29"/>
      <c r="L1290" s="136"/>
      <c r="M1290" s="136"/>
      <c r="N1290" s="136"/>
      <c r="O1290" s="26" t="str">
        <f t="shared" si="692"/>
        <v/>
      </c>
      <c r="P1290" s="218" t="str">
        <f t="shared" si="693"/>
        <v/>
      </c>
      <c r="Q1290" s="26" t="str">
        <f t="shared" si="694"/>
        <v/>
      </c>
      <c r="R1290" s="22"/>
      <c r="S1290" s="99"/>
      <c r="T1290" s="10"/>
      <c r="U1290" s="229" t="str">
        <f t="shared" si="695"/>
        <v/>
      </c>
      <c r="V1290" s="230"/>
      <c r="W1290" s="230"/>
      <c r="X1290" s="230"/>
      <c r="Y1290" s="230"/>
      <c r="Z1290" s="22" t="str">
        <f>""</f>
        <v/>
      </c>
      <c r="AB1290" s="23" t="str">
        <f t="shared" si="696"/>
        <v/>
      </c>
      <c r="AC1290" s="2" t="b">
        <f>COUNT(Q1290:Q$2500)&gt;0</f>
        <v>0</v>
      </c>
      <c r="AD1290" s="2" t="b">
        <f t="shared" si="679"/>
        <v>0</v>
      </c>
      <c r="AE1290" s="2" t="b">
        <f t="shared" si="680"/>
        <v>0</v>
      </c>
      <c r="AF1290" s="2" t="b">
        <f t="shared" si="681"/>
        <v>0</v>
      </c>
      <c r="AG1290" s="2" t="b">
        <f>OR(
  AND(AC1290,NOT(AC1291)),
  AND(AF1290,WEEKDAY(AH1289,2)=EINSTELLUNGEN!$D$12),
  AND(AF1290,AH1290=$J$35)
)</f>
        <v>0</v>
      </c>
      <c r="AH1290" s="2">
        <f>IF(AE1290,AH1289+IF(WEEKDAY(AH1289+1,2)&lt;=EINSTELLUNGEN!$D$12,1,$J$36),AH1289)</f>
        <v>42020</v>
      </c>
      <c r="AI1290" s="2">
        <f t="shared" si="682"/>
        <v>2019</v>
      </c>
      <c r="AJ1290" s="2">
        <f t="shared" si="683"/>
        <v>201901</v>
      </c>
      <c r="AK1290" s="2">
        <f t="shared" si="684"/>
        <v>201901</v>
      </c>
      <c r="AL1290" s="2">
        <f t="shared" si="712"/>
        <v>201903</v>
      </c>
      <c r="AM1290" s="2" t="b">
        <f t="shared" si="685"/>
        <v>1</v>
      </c>
      <c r="AN1290" s="4" t="e">
        <f t="shared" si="697"/>
        <v>#N/A</v>
      </c>
      <c r="AO1290" s="4" t="e">
        <f t="shared" si="698"/>
        <v>#N/A</v>
      </c>
      <c r="AP1290" s="2" t="str">
        <f>IF(AD1290,
  IF(ISBLANK(H1290),
    AP1289,
    IF(LEN(H1290)=1,
      IF(OR(UPPER(H1290)="A",UPPER(H1290)="I"),
        EINSTELLUNGEN!$D$21,
        IF(OR(UPPER(H1290)="B",UPPER(H1290)="M"),
          EINSTELLUNGEN!$D$22,
          IF(OR(UPPER(H1290)="C",UPPER(H1290)="S"),
            EINSTELLUNGEN!$D$23,
            IF(UPPER(H1290)="D",
              EINSTELLUNGEN!$D$24,
              IF(UPPER(H1290)="E",
                EINSTELLUNGEN!$D$25,
                UPPER(H1290)))))),
      IF(ISNUMBER(H1290),
        EINSTELLUNGEN!$D$20&amp;H1290,
        UPPER(H1290)))),
  "")</f>
        <v/>
      </c>
      <c r="AQ1290" s="2" t="str">
        <f t="shared" si="699"/>
        <v/>
      </c>
      <c r="AR1290" s="2">
        <f t="shared" si="700"/>
        <v>0</v>
      </c>
      <c r="AS1290" s="145">
        <f t="shared" si="701"/>
        <v>0.33333333333333331</v>
      </c>
      <c r="AT1290" s="2">
        <f t="shared" si="702"/>
        <v>0</v>
      </c>
      <c r="AU1290" s="2">
        <f t="shared" si="703"/>
        <v>0</v>
      </c>
      <c r="AV1290" s="2">
        <f t="shared" si="704"/>
        <v>0</v>
      </c>
      <c r="AW1290" s="2">
        <f t="shared" si="705"/>
        <v>0</v>
      </c>
      <c r="AX1290" s="2">
        <f t="shared" si="686"/>
        <v>0</v>
      </c>
      <c r="AY1290" s="2">
        <f t="shared" si="706"/>
        <v>0</v>
      </c>
      <c r="AZ1290" s="145" t="e">
        <f t="shared" si="707"/>
        <v>#N/A</v>
      </c>
      <c r="BA1290" s="145" t="e">
        <f t="shared" si="708"/>
        <v>#N/A</v>
      </c>
      <c r="BB1290" s="145">
        <f t="shared" si="709"/>
        <v>2.083333333333337E-2</v>
      </c>
      <c r="BC1290" s="2">
        <f>IF(AM1290,
  IF(AND(AL1290=$J$31,_xlfn.DAYS(AH1290,DATE(AI1290,1,1))&lt;7),
    MAX(0,EINSTELLUNGEN!$D$12+1-WEEKDAY(DATE(EINSTELLUNGEN!$D$9,EINSTELLUNGEN!$D$10,1),2)),
    IF(AL1290=$J$33,
      MIN(EINSTELLUNGEN!$D$12,WEEKDAY(DATE(EINSTELLUNGEN!$D$9,12,31),2)),
      EINSTELLUNGEN!$D$12
  )) - SUMIF(AL$50:AL$2500,"="&amp;AL1290,AX$50:AX$2500),
  0)</f>
        <v>3</v>
      </c>
      <c r="BD1290" s="2">
        <f t="shared" si="710"/>
        <v>0.33333333333333331</v>
      </c>
      <c r="BE1290" s="2">
        <f t="shared" si="711"/>
        <v>0</v>
      </c>
    </row>
    <row r="1291" spans="1:57" ht="10.5" customHeight="1">
      <c r="A1291" s="1" t="str">
        <f t="shared" ca="1" si="687"/>
        <v/>
      </c>
      <c r="B1291" s="1" t="str">
        <f t="shared" ca="1" si="688"/>
        <v/>
      </c>
      <c r="C1291" s="1" t="str">
        <f t="shared" ca="1" si="689"/>
        <v/>
      </c>
      <c r="D1291" s="1" t="str">
        <f t="shared" ca="1" si="690"/>
        <v/>
      </c>
      <c r="F1291" s="10"/>
      <c r="G1291" s="136" t="str">
        <f t="shared" si="691"/>
        <v/>
      </c>
      <c r="H1291" s="27"/>
      <c r="I1291" s="28"/>
      <c r="J1291" s="28"/>
      <c r="K1291" s="29"/>
      <c r="L1291" s="136"/>
      <c r="M1291" s="136"/>
      <c r="N1291" s="136"/>
      <c r="O1291" s="26" t="str">
        <f t="shared" si="692"/>
        <v/>
      </c>
      <c r="P1291" s="218" t="str">
        <f t="shared" si="693"/>
        <v/>
      </c>
      <c r="Q1291" s="26" t="str">
        <f t="shared" si="694"/>
        <v/>
      </c>
      <c r="R1291" s="22"/>
      <c r="S1291" s="99"/>
      <c r="T1291" s="10"/>
      <c r="U1291" s="229" t="str">
        <f t="shared" si="695"/>
        <v/>
      </c>
      <c r="V1291" s="230"/>
      <c r="W1291" s="230"/>
      <c r="X1291" s="230"/>
      <c r="Y1291" s="230"/>
      <c r="Z1291" s="22" t="str">
        <f>""</f>
        <v/>
      </c>
      <c r="AB1291" s="23" t="str">
        <f t="shared" si="696"/>
        <v/>
      </c>
      <c r="AC1291" s="2" t="b">
        <f>COUNT(Q1291:Q$2500)&gt;0</f>
        <v>0</v>
      </c>
      <c r="AD1291" s="2" t="b">
        <f t="shared" si="679"/>
        <v>0</v>
      </c>
      <c r="AE1291" s="2" t="b">
        <f t="shared" si="680"/>
        <v>0</v>
      </c>
      <c r="AF1291" s="2" t="b">
        <f t="shared" si="681"/>
        <v>0</v>
      </c>
      <c r="AG1291" s="2" t="b">
        <f>OR(
  AND(AC1291,NOT(AC1292)),
  AND(AF1291,WEEKDAY(AH1290,2)=EINSTELLUNGEN!$D$12),
  AND(AF1291,AH1291=$J$35)
)</f>
        <v>0</v>
      </c>
      <c r="AH1291" s="2">
        <f>IF(AE1291,AH1290+IF(WEEKDAY(AH1290+1,2)&lt;=EINSTELLUNGEN!$D$12,1,$J$36),AH1290)</f>
        <v>42020</v>
      </c>
      <c r="AI1291" s="2">
        <f t="shared" si="682"/>
        <v>2019</v>
      </c>
      <c r="AJ1291" s="2">
        <f t="shared" si="683"/>
        <v>201901</v>
      </c>
      <c r="AK1291" s="2">
        <f t="shared" si="684"/>
        <v>201901</v>
      </c>
      <c r="AL1291" s="2">
        <f t="shared" si="712"/>
        <v>201903</v>
      </c>
      <c r="AM1291" s="2" t="b">
        <f t="shared" si="685"/>
        <v>1</v>
      </c>
      <c r="AN1291" s="4" t="e">
        <f t="shared" si="697"/>
        <v>#N/A</v>
      </c>
      <c r="AO1291" s="4" t="e">
        <f t="shared" si="698"/>
        <v>#N/A</v>
      </c>
      <c r="AP1291" s="2" t="str">
        <f>IF(AD1291,
  IF(ISBLANK(H1291),
    AP1290,
    IF(LEN(H1291)=1,
      IF(OR(UPPER(H1291)="A",UPPER(H1291)="I"),
        EINSTELLUNGEN!$D$21,
        IF(OR(UPPER(H1291)="B",UPPER(H1291)="M"),
          EINSTELLUNGEN!$D$22,
          IF(OR(UPPER(H1291)="C",UPPER(H1291)="S"),
            EINSTELLUNGEN!$D$23,
            IF(UPPER(H1291)="D",
              EINSTELLUNGEN!$D$24,
              IF(UPPER(H1291)="E",
                EINSTELLUNGEN!$D$25,
                UPPER(H1291)))))),
      IF(ISNUMBER(H1291),
        EINSTELLUNGEN!$D$20&amp;H1291,
        UPPER(H1291)))),
  "")</f>
        <v/>
      </c>
      <c r="AQ1291" s="2" t="str">
        <f t="shared" si="699"/>
        <v/>
      </c>
      <c r="AR1291" s="2">
        <f t="shared" si="700"/>
        <v>0</v>
      </c>
      <c r="AS1291" s="145">
        <f t="shared" si="701"/>
        <v>0.33333333333333331</v>
      </c>
      <c r="AT1291" s="2">
        <f t="shared" si="702"/>
        <v>0</v>
      </c>
      <c r="AU1291" s="2">
        <f t="shared" si="703"/>
        <v>0</v>
      </c>
      <c r="AV1291" s="2">
        <f t="shared" si="704"/>
        <v>0</v>
      </c>
      <c r="AW1291" s="2">
        <f t="shared" si="705"/>
        <v>0</v>
      </c>
      <c r="AX1291" s="2">
        <f t="shared" si="686"/>
        <v>0</v>
      </c>
      <c r="AY1291" s="2">
        <f t="shared" si="706"/>
        <v>0</v>
      </c>
      <c r="AZ1291" s="145" t="e">
        <f t="shared" si="707"/>
        <v>#N/A</v>
      </c>
      <c r="BA1291" s="145" t="e">
        <f t="shared" si="708"/>
        <v>#N/A</v>
      </c>
      <c r="BB1291" s="145">
        <f t="shared" si="709"/>
        <v>2.083333333333337E-2</v>
      </c>
      <c r="BC1291" s="2">
        <f>IF(AM1291,
  IF(AND(AL1291=$J$31,_xlfn.DAYS(AH1291,DATE(AI1291,1,1))&lt;7),
    MAX(0,EINSTELLUNGEN!$D$12+1-WEEKDAY(DATE(EINSTELLUNGEN!$D$9,EINSTELLUNGEN!$D$10,1),2)),
    IF(AL1291=$J$33,
      MIN(EINSTELLUNGEN!$D$12,WEEKDAY(DATE(EINSTELLUNGEN!$D$9,12,31),2)),
      EINSTELLUNGEN!$D$12
  )) - SUMIF(AL$50:AL$2500,"="&amp;AL1291,AX$50:AX$2500),
  0)</f>
        <v>3</v>
      </c>
      <c r="BD1291" s="2">
        <f t="shared" si="710"/>
        <v>0.33333333333333331</v>
      </c>
      <c r="BE1291" s="2">
        <f t="shared" si="711"/>
        <v>0</v>
      </c>
    </row>
    <row r="1292" spans="1:57" ht="10.5" customHeight="1">
      <c r="A1292" s="1" t="str">
        <f t="shared" ca="1" si="687"/>
        <v/>
      </c>
      <c r="B1292" s="1" t="str">
        <f t="shared" ca="1" si="688"/>
        <v/>
      </c>
      <c r="C1292" s="1" t="str">
        <f t="shared" ca="1" si="689"/>
        <v/>
      </c>
      <c r="D1292" s="1" t="str">
        <f t="shared" ca="1" si="690"/>
        <v/>
      </c>
      <c r="F1292" s="10"/>
      <c r="G1292" s="136" t="str">
        <f t="shared" si="691"/>
        <v/>
      </c>
      <c r="H1292" s="27"/>
      <c r="I1292" s="28"/>
      <c r="J1292" s="28"/>
      <c r="K1292" s="29"/>
      <c r="L1292" s="136"/>
      <c r="M1292" s="136"/>
      <c r="N1292" s="136"/>
      <c r="O1292" s="26" t="str">
        <f t="shared" si="692"/>
        <v/>
      </c>
      <c r="P1292" s="218" t="str">
        <f t="shared" si="693"/>
        <v/>
      </c>
      <c r="Q1292" s="26" t="str">
        <f t="shared" si="694"/>
        <v/>
      </c>
      <c r="R1292" s="22"/>
      <c r="S1292" s="99"/>
      <c r="T1292" s="10"/>
      <c r="U1292" s="229" t="str">
        <f t="shared" si="695"/>
        <v/>
      </c>
      <c r="V1292" s="230"/>
      <c r="W1292" s="230"/>
      <c r="X1292" s="230"/>
      <c r="Y1292" s="230"/>
      <c r="Z1292" s="22" t="str">
        <f>""</f>
        <v/>
      </c>
      <c r="AB1292" s="23" t="str">
        <f t="shared" si="696"/>
        <v/>
      </c>
      <c r="AC1292" s="2" t="b">
        <f>COUNT(Q1292:Q$2500)&gt;0</f>
        <v>0</v>
      </c>
      <c r="AD1292" s="2" t="b">
        <f t="shared" si="679"/>
        <v>0</v>
      </c>
      <c r="AE1292" s="2" t="b">
        <f t="shared" si="680"/>
        <v>0</v>
      </c>
      <c r="AF1292" s="2" t="b">
        <f t="shared" si="681"/>
        <v>0</v>
      </c>
      <c r="AG1292" s="2" t="b">
        <f>OR(
  AND(AC1292,NOT(AC1293)),
  AND(AF1292,WEEKDAY(AH1291,2)=EINSTELLUNGEN!$D$12),
  AND(AF1292,AH1292=$J$35)
)</f>
        <v>0</v>
      </c>
      <c r="AH1292" s="2">
        <f>IF(AE1292,AH1291+IF(WEEKDAY(AH1291+1,2)&lt;=EINSTELLUNGEN!$D$12,1,$J$36),AH1291)</f>
        <v>42020</v>
      </c>
      <c r="AI1292" s="2">
        <f t="shared" si="682"/>
        <v>2019</v>
      </c>
      <c r="AJ1292" s="2">
        <f t="shared" si="683"/>
        <v>201901</v>
      </c>
      <c r="AK1292" s="2">
        <f t="shared" si="684"/>
        <v>201901</v>
      </c>
      <c r="AL1292" s="2">
        <f t="shared" si="712"/>
        <v>201903</v>
      </c>
      <c r="AM1292" s="2" t="b">
        <f t="shared" si="685"/>
        <v>1</v>
      </c>
      <c r="AN1292" s="4" t="e">
        <f t="shared" si="697"/>
        <v>#N/A</v>
      </c>
      <c r="AO1292" s="4" t="e">
        <f t="shared" si="698"/>
        <v>#N/A</v>
      </c>
      <c r="AP1292" s="2" t="str">
        <f>IF(AD1292,
  IF(ISBLANK(H1292),
    AP1291,
    IF(LEN(H1292)=1,
      IF(OR(UPPER(H1292)="A",UPPER(H1292)="I"),
        EINSTELLUNGEN!$D$21,
        IF(OR(UPPER(H1292)="B",UPPER(H1292)="M"),
          EINSTELLUNGEN!$D$22,
          IF(OR(UPPER(H1292)="C",UPPER(H1292)="S"),
            EINSTELLUNGEN!$D$23,
            IF(UPPER(H1292)="D",
              EINSTELLUNGEN!$D$24,
              IF(UPPER(H1292)="E",
                EINSTELLUNGEN!$D$25,
                UPPER(H1292)))))),
      IF(ISNUMBER(H1292),
        EINSTELLUNGEN!$D$20&amp;H1292,
        UPPER(H1292)))),
  "")</f>
        <v/>
      </c>
      <c r="AQ1292" s="2" t="str">
        <f t="shared" si="699"/>
        <v/>
      </c>
      <c r="AR1292" s="2">
        <f t="shared" si="700"/>
        <v>0</v>
      </c>
      <c r="AS1292" s="145">
        <f t="shared" si="701"/>
        <v>0.33333333333333331</v>
      </c>
      <c r="AT1292" s="2">
        <f t="shared" si="702"/>
        <v>0</v>
      </c>
      <c r="AU1292" s="2">
        <f t="shared" si="703"/>
        <v>0</v>
      </c>
      <c r="AV1292" s="2">
        <f t="shared" si="704"/>
        <v>0</v>
      </c>
      <c r="AW1292" s="2">
        <f t="shared" si="705"/>
        <v>0</v>
      </c>
      <c r="AX1292" s="2">
        <f t="shared" si="686"/>
        <v>0</v>
      </c>
      <c r="AY1292" s="2">
        <f t="shared" si="706"/>
        <v>0</v>
      </c>
      <c r="AZ1292" s="145" t="e">
        <f t="shared" si="707"/>
        <v>#N/A</v>
      </c>
      <c r="BA1292" s="145" t="e">
        <f t="shared" si="708"/>
        <v>#N/A</v>
      </c>
      <c r="BB1292" s="145">
        <f t="shared" si="709"/>
        <v>2.083333333333337E-2</v>
      </c>
      <c r="BC1292" s="2">
        <f>IF(AM1292,
  IF(AND(AL1292=$J$31,_xlfn.DAYS(AH1292,DATE(AI1292,1,1))&lt;7),
    MAX(0,EINSTELLUNGEN!$D$12+1-WEEKDAY(DATE(EINSTELLUNGEN!$D$9,EINSTELLUNGEN!$D$10,1),2)),
    IF(AL1292=$J$33,
      MIN(EINSTELLUNGEN!$D$12,WEEKDAY(DATE(EINSTELLUNGEN!$D$9,12,31),2)),
      EINSTELLUNGEN!$D$12
  )) - SUMIF(AL$50:AL$2500,"="&amp;AL1292,AX$50:AX$2500),
  0)</f>
        <v>3</v>
      </c>
      <c r="BD1292" s="2">
        <f t="shared" si="710"/>
        <v>0.33333333333333331</v>
      </c>
      <c r="BE1292" s="2">
        <f t="shared" si="711"/>
        <v>0</v>
      </c>
    </row>
    <row r="1293" spans="1:57" ht="10.5" customHeight="1">
      <c r="A1293" s="1" t="str">
        <f t="shared" ca="1" si="687"/>
        <v/>
      </c>
      <c r="B1293" s="1" t="str">
        <f t="shared" ca="1" si="688"/>
        <v/>
      </c>
      <c r="C1293" s="1" t="str">
        <f t="shared" ca="1" si="689"/>
        <v/>
      </c>
      <c r="D1293" s="1" t="str">
        <f t="shared" ca="1" si="690"/>
        <v/>
      </c>
      <c r="F1293" s="10"/>
      <c r="G1293" s="136" t="str">
        <f t="shared" si="691"/>
        <v/>
      </c>
      <c r="H1293" s="27"/>
      <c r="I1293" s="28"/>
      <c r="J1293" s="28"/>
      <c r="K1293" s="29"/>
      <c r="L1293" s="136"/>
      <c r="M1293" s="136"/>
      <c r="N1293" s="136"/>
      <c r="O1293" s="26" t="str">
        <f t="shared" si="692"/>
        <v/>
      </c>
      <c r="P1293" s="218" t="str">
        <f t="shared" si="693"/>
        <v/>
      </c>
      <c r="Q1293" s="26" t="str">
        <f t="shared" si="694"/>
        <v/>
      </c>
      <c r="R1293" s="22"/>
      <c r="S1293" s="99"/>
      <c r="T1293" s="10"/>
      <c r="U1293" s="229" t="str">
        <f t="shared" si="695"/>
        <v/>
      </c>
      <c r="V1293" s="230"/>
      <c r="W1293" s="230"/>
      <c r="X1293" s="230"/>
      <c r="Y1293" s="230"/>
      <c r="Z1293" s="22" t="str">
        <f>""</f>
        <v/>
      </c>
      <c r="AB1293" s="23" t="str">
        <f t="shared" si="696"/>
        <v/>
      </c>
      <c r="AC1293" s="2" t="b">
        <f>COUNT(Q1293:Q$2500)&gt;0</f>
        <v>0</v>
      </c>
      <c r="AD1293" s="2" t="b">
        <f t="shared" si="679"/>
        <v>0</v>
      </c>
      <c r="AE1293" s="2" t="b">
        <f t="shared" si="680"/>
        <v>0</v>
      </c>
      <c r="AF1293" s="2" t="b">
        <f t="shared" si="681"/>
        <v>0</v>
      </c>
      <c r="AG1293" s="2" t="b">
        <f>OR(
  AND(AC1293,NOT(AC1294)),
  AND(AF1293,WEEKDAY(AH1292,2)=EINSTELLUNGEN!$D$12),
  AND(AF1293,AH1293=$J$35)
)</f>
        <v>0</v>
      </c>
      <c r="AH1293" s="2">
        <f>IF(AE1293,AH1292+IF(WEEKDAY(AH1292+1,2)&lt;=EINSTELLUNGEN!$D$12,1,$J$36),AH1292)</f>
        <v>42020</v>
      </c>
      <c r="AI1293" s="2">
        <f t="shared" si="682"/>
        <v>2019</v>
      </c>
      <c r="AJ1293" s="2">
        <f t="shared" si="683"/>
        <v>201901</v>
      </c>
      <c r="AK1293" s="2">
        <f t="shared" si="684"/>
        <v>201901</v>
      </c>
      <c r="AL1293" s="2">
        <f t="shared" si="712"/>
        <v>201903</v>
      </c>
      <c r="AM1293" s="2" t="b">
        <f t="shared" si="685"/>
        <v>1</v>
      </c>
      <c r="AN1293" s="4" t="e">
        <f t="shared" si="697"/>
        <v>#N/A</v>
      </c>
      <c r="AO1293" s="4" t="e">
        <f t="shared" si="698"/>
        <v>#N/A</v>
      </c>
      <c r="AP1293" s="2" t="str">
        <f>IF(AD1293,
  IF(ISBLANK(H1293),
    AP1292,
    IF(LEN(H1293)=1,
      IF(OR(UPPER(H1293)="A",UPPER(H1293)="I"),
        EINSTELLUNGEN!$D$21,
        IF(OR(UPPER(H1293)="B",UPPER(H1293)="M"),
          EINSTELLUNGEN!$D$22,
          IF(OR(UPPER(H1293)="C",UPPER(H1293)="S"),
            EINSTELLUNGEN!$D$23,
            IF(UPPER(H1293)="D",
              EINSTELLUNGEN!$D$24,
              IF(UPPER(H1293)="E",
                EINSTELLUNGEN!$D$25,
                UPPER(H1293)))))),
      IF(ISNUMBER(H1293),
        EINSTELLUNGEN!$D$20&amp;H1293,
        UPPER(H1293)))),
  "")</f>
        <v/>
      </c>
      <c r="AQ1293" s="2" t="str">
        <f t="shared" si="699"/>
        <v/>
      </c>
      <c r="AR1293" s="2">
        <f t="shared" si="700"/>
        <v>0</v>
      </c>
      <c r="AS1293" s="145">
        <f t="shared" si="701"/>
        <v>0.33333333333333331</v>
      </c>
      <c r="AT1293" s="2">
        <f t="shared" si="702"/>
        <v>0</v>
      </c>
      <c r="AU1293" s="2">
        <f t="shared" si="703"/>
        <v>0</v>
      </c>
      <c r="AV1293" s="2">
        <f t="shared" si="704"/>
        <v>0</v>
      </c>
      <c r="AW1293" s="2">
        <f t="shared" si="705"/>
        <v>0</v>
      </c>
      <c r="AX1293" s="2">
        <f t="shared" si="686"/>
        <v>0</v>
      </c>
      <c r="AY1293" s="2">
        <f t="shared" si="706"/>
        <v>0</v>
      </c>
      <c r="AZ1293" s="145" t="e">
        <f t="shared" si="707"/>
        <v>#N/A</v>
      </c>
      <c r="BA1293" s="145" t="e">
        <f t="shared" si="708"/>
        <v>#N/A</v>
      </c>
      <c r="BB1293" s="145">
        <f t="shared" si="709"/>
        <v>2.083333333333337E-2</v>
      </c>
      <c r="BC1293" s="2">
        <f>IF(AM1293,
  IF(AND(AL1293=$J$31,_xlfn.DAYS(AH1293,DATE(AI1293,1,1))&lt;7),
    MAX(0,EINSTELLUNGEN!$D$12+1-WEEKDAY(DATE(EINSTELLUNGEN!$D$9,EINSTELLUNGEN!$D$10,1),2)),
    IF(AL1293=$J$33,
      MIN(EINSTELLUNGEN!$D$12,WEEKDAY(DATE(EINSTELLUNGEN!$D$9,12,31),2)),
      EINSTELLUNGEN!$D$12
  )) - SUMIF(AL$50:AL$2500,"="&amp;AL1293,AX$50:AX$2500),
  0)</f>
        <v>3</v>
      </c>
      <c r="BD1293" s="2">
        <f t="shared" si="710"/>
        <v>0.33333333333333331</v>
      </c>
      <c r="BE1293" s="2">
        <f t="shared" si="711"/>
        <v>0</v>
      </c>
    </row>
    <row r="1294" spans="1:57" ht="10.5" customHeight="1">
      <c r="A1294" s="1" t="str">
        <f t="shared" ca="1" si="687"/>
        <v/>
      </c>
      <c r="B1294" s="1" t="str">
        <f t="shared" ca="1" si="688"/>
        <v/>
      </c>
      <c r="C1294" s="1" t="str">
        <f t="shared" ca="1" si="689"/>
        <v/>
      </c>
      <c r="D1294" s="1" t="str">
        <f t="shared" ca="1" si="690"/>
        <v/>
      </c>
      <c r="F1294" s="10"/>
      <c r="G1294" s="136" t="str">
        <f t="shared" si="691"/>
        <v/>
      </c>
      <c r="H1294" s="27"/>
      <c r="I1294" s="28"/>
      <c r="J1294" s="28"/>
      <c r="K1294" s="29"/>
      <c r="L1294" s="136"/>
      <c r="M1294" s="136"/>
      <c r="N1294" s="136"/>
      <c r="O1294" s="26" t="str">
        <f t="shared" si="692"/>
        <v/>
      </c>
      <c r="P1294" s="218" t="str">
        <f t="shared" si="693"/>
        <v/>
      </c>
      <c r="Q1294" s="26" t="str">
        <f t="shared" si="694"/>
        <v/>
      </c>
      <c r="R1294" s="22"/>
      <c r="S1294" s="99"/>
      <c r="T1294" s="10"/>
      <c r="U1294" s="229" t="str">
        <f t="shared" si="695"/>
        <v/>
      </c>
      <c r="V1294" s="230"/>
      <c r="W1294" s="230"/>
      <c r="X1294" s="230"/>
      <c r="Y1294" s="230"/>
      <c r="Z1294" s="22" t="str">
        <f>""</f>
        <v/>
      </c>
      <c r="AB1294" s="23" t="str">
        <f t="shared" si="696"/>
        <v/>
      </c>
      <c r="AC1294" s="2" t="b">
        <f>COUNT(Q1294:Q$2500)&gt;0</f>
        <v>0</v>
      </c>
      <c r="AD1294" s="2" t="b">
        <f t="shared" si="679"/>
        <v>0</v>
      </c>
      <c r="AE1294" s="2" t="b">
        <f t="shared" si="680"/>
        <v>0</v>
      </c>
      <c r="AF1294" s="2" t="b">
        <f t="shared" si="681"/>
        <v>0</v>
      </c>
      <c r="AG1294" s="2" t="b">
        <f>OR(
  AND(AC1294,NOT(AC1295)),
  AND(AF1294,WEEKDAY(AH1293,2)=EINSTELLUNGEN!$D$12),
  AND(AF1294,AH1294=$J$35)
)</f>
        <v>0</v>
      </c>
      <c r="AH1294" s="2">
        <f>IF(AE1294,AH1293+IF(WEEKDAY(AH1293+1,2)&lt;=EINSTELLUNGEN!$D$12,1,$J$36),AH1293)</f>
        <v>42020</v>
      </c>
      <c r="AI1294" s="2">
        <f t="shared" si="682"/>
        <v>2019</v>
      </c>
      <c r="AJ1294" s="2">
        <f t="shared" si="683"/>
        <v>201901</v>
      </c>
      <c r="AK1294" s="2">
        <f t="shared" si="684"/>
        <v>201901</v>
      </c>
      <c r="AL1294" s="2">
        <f t="shared" si="712"/>
        <v>201903</v>
      </c>
      <c r="AM1294" s="2" t="b">
        <f t="shared" si="685"/>
        <v>1</v>
      </c>
      <c r="AN1294" s="4" t="e">
        <f t="shared" si="697"/>
        <v>#N/A</v>
      </c>
      <c r="AO1294" s="4" t="e">
        <f t="shared" si="698"/>
        <v>#N/A</v>
      </c>
      <c r="AP1294" s="2" t="str">
        <f>IF(AD1294,
  IF(ISBLANK(H1294),
    AP1293,
    IF(LEN(H1294)=1,
      IF(OR(UPPER(H1294)="A",UPPER(H1294)="I"),
        EINSTELLUNGEN!$D$21,
        IF(OR(UPPER(H1294)="B",UPPER(H1294)="M"),
          EINSTELLUNGEN!$D$22,
          IF(OR(UPPER(H1294)="C",UPPER(H1294)="S"),
            EINSTELLUNGEN!$D$23,
            IF(UPPER(H1294)="D",
              EINSTELLUNGEN!$D$24,
              IF(UPPER(H1294)="E",
                EINSTELLUNGEN!$D$25,
                UPPER(H1294)))))),
      IF(ISNUMBER(H1294),
        EINSTELLUNGEN!$D$20&amp;H1294,
        UPPER(H1294)))),
  "")</f>
        <v/>
      </c>
      <c r="AQ1294" s="2" t="str">
        <f t="shared" si="699"/>
        <v/>
      </c>
      <c r="AR1294" s="2">
        <f t="shared" si="700"/>
        <v>0</v>
      </c>
      <c r="AS1294" s="145">
        <f t="shared" si="701"/>
        <v>0.33333333333333331</v>
      </c>
      <c r="AT1294" s="2">
        <f t="shared" si="702"/>
        <v>0</v>
      </c>
      <c r="AU1294" s="2">
        <f t="shared" si="703"/>
        <v>0</v>
      </c>
      <c r="AV1294" s="2">
        <f t="shared" si="704"/>
        <v>0</v>
      </c>
      <c r="AW1294" s="2">
        <f t="shared" si="705"/>
        <v>0</v>
      </c>
      <c r="AX1294" s="2">
        <f t="shared" si="686"/>
        <v>0</v>
      </c>
      <c r="AY1294" s="2">
        <f t="shared" si="706"/>
        <v>0</v>
      </c>
      <c r="AZ1294" s="145" t="e">
        <f t="shared" si="707"/>
        <v>#N/A</v>
      </c>
      <c r="BA1294" s="145" t="e">
        <f t="shared" si="708"/>
        <v>#N/A</v>
      </c>
      <c r="BB1294" s="145">
        <f t="shared" si="709"/>
        <v>2.083333333333337E-2</v>
      </c>
      <c r="BC1294" s="2">
        <f>IF(AM1294,
  IF(AND(AL1294=$J$31,_xlfn.DAYS(AH1294,DATE(AI1294,1,1))&lt;7),
    MAX(0,EINSTELLUNGEN!$D$12+1-WEEKDAY(DATE(EINSTELLUNGEN!$D$9,EINSTELLUNGEN!$D$10,1),2)),
    IF(AL1294=$J$33,
      MIN(EINSTELLUNGEN!$D$12,WEEKDAY(DATE(EINSTELLUNGEN!$D$9,12,31),2)),
      EINSTELLUNGEN!$D$12
  )) - SUMIF(AL$50:AL$2500,"="&amp;AL1294,AX$50:AX$2500),
  0)</f>
        <v>3</v>
      </c>
      <c r="BD1294" s="2">
        <f t="shared" si="710"/>
        <v>0.33333333333333331</v>
      </c>
      <c r="BE1294" s="2">
        <f t="shared" si="711"/>
        <v>0</v>
      </c>
    </row>
    <row r="1295" spans="1:57" ht="10.5" customHeight="1">
      <c r="A1295" s="1" t="str">
        <f t="shared" ca="1" si="687"/>
        <v/>
      </c>
      <c r="B1295" s="1" t="str">
        <f t="shared" ca="1" si="688"/>
        <v/>
      </c>
      <c r="C1295" s="1" t="str">
        <f t="shared" ca="1" si="689"/>
        <v/>
      </c>
      <c r="D1295" s="1" t="str">
        <f t="shared" ca="1" si="690"/>
        <v/>
      </c>
      <c r="F1295" s="10"/>
      <c r="G1295" s="136" t="str">
        <f t="shared" si="691"/>
        <v/>
      </c>
      <c r="H1295" s="27"/>
      <c r="I1295" s="28"/>
      <c r="J1295" s="28"/>
      <c r="K1295" s="29"/>
      <c r="L1295" s="136"/>
      <c r="M1295" s="136"/>
      <c r="N1295" s="136"/>
      <c r="O1295" s="26" t="str">
        <f t="shared" si="692"/>
        <v/>
      </c>
      <c r="P1295" s="218" t="str">
        <f t="shared" si="693"/>
        <v/>
      </c>
      <c r="Q1295" s="26" t="str">
        <f t="shared" si="694"/>
        <v/>
      </c>
      <c r="R1295" s="22"/>
      <c r="S1295" s="99"/>
      <c r="T1295" s="10"/>
      <c r="U1295" s="229" t="str">
        <f t="shared" si="695"/>
        <v/>
      </c>
      <c r="V1295" s="230"/>
      <c r="W1295" s="230"/>
      <c r="X1295" s="230"/>
      <c r="Y1295" s="230"/>
      <c r="Z1295" s="22" t="str">
        <f>""</f>
        <v/>
      </c>
      <c r="AB1295" s="23" t="str">
        <f t="shared" si="696"/>
        <v/>
      </c>
      <c r="AC1295" s="2" t="b">
        <f>COUNT(Q1295:Q$2500)&gt;0</f>
        <v>0</v>
      </c>
      <c r="AD1295" s="2" t="b">
        <f t="shared" si="679"/>
        <v>0</v>
      </c>
      <c r="AE1295" s="2" t="b">
        <f t="shared" si="680"/>
        <v>0</v>
      </c>
      <c r="AF1295" s="2" t="b">
        <f t="shared" si="681"/>
        <v>0</v>
      </c>
      <c r="AG1295" s="2" t="b">
        <f>OR(
  AND(AC1295,NOT(AC1296)),
  AND(AF1295,WEEKDAY(AH1294,2)=EINSTELLUNGEN!$D$12),
  AND(AF1295,AH1295=$J$35)
)</f>
        <v>0</v>
      </c>
      <c r="AH1295" s="2">
        <f>IF(AE1295,AH1294+IF(WEEKDAY(AH1294+1,2)&lt;=EINSTELLUNGEN!$D$12,1,$J$36),AH1294)</f>
        <v>42020</v>
      </c>
      <c r="AI1295" s="2">
        <f t="shared" si="682"/>
        <v>2019</v>
      </c>
      <c r="AJ1295" s="2">
        <f t="shared" si="683"/>
        <v>201901</v>
      </c>
      <c r="AK1295" s="2">
        <f t="shared" si="684"/>
        <v>201901</v>
      </c>
      <c r="AL1295" s="2">
        <f t="shared" si="712"/>
        <v>201903</v>
      </c>
      <c r="AM1295" s="2" t="b">
        <f t="shared" si="685"/>
        <v>1</v>
      </c>
      <c r="AN1295" s="4" t="e">
        <f t="shared" si="697"/>
        <v>#N/A</v>
      </c>
      <c r="AO1295" s="4" t="e">
        <f t="shared" si="698"/>
        <v>#N/A</v>
      </c>
      <c r="AP1295" s="2" t="str">
        <f>IF(AD1295,
  IF(ISBLANK(H1295),
    AP1294,
    IF(LEN(H1295)=1,
      IF(OR(UPPER(H1295)="A",UPPER(H1295)="I"),
        EINSTELLUNGEN!$D$21,
        IF(OR(UPPER(H1295)="B",UPPER(H1295)="M"),
          EINSTELLUNGEN!$D$22,
          IF(OR(UPPER(H1295)="C",UPPER(H1295)="S"),
            EINSTELLUNGEN!$D$23,
            IF(UPPER(H1295)="D",
              EINSTELLUNGEN!$D$24,
              IF(UPPER(H1295)="E",
                EINSTELLUNGEN!$D$25,
                UPPER(H1295)))))),
      IF(ISNUMBER(H1295),
        EINSTELLUNGEN!$D$20&amp;H1295,
        UPPER(H1295)))),
  "")</f>
        <v/>
      </c>
      <c r="AQ1295" s="2" t="str">
        <f t="shared" si="699"/>
        <v/>
      </c>
      <c r="AR1295" s="2">
        <f t="shared" si="700"/>
        <v>0</v>
      </c>
      <c r="AS1295" s="145">
        <f t="shared" si="701"/>
        <v>0.33333333333333331</v>
      </c>
      <c r="AT1295" s="2">
        <f t="shared" si="702"/>
        <v>0</v>
      </c>
      <c r="AU1295" s="2">
        <f t="shared" si="703"/>
        <v>0</v>
      </c>
      <c r="AV1295" s="2">
        <f t="shared" si="704"/>
        <v>0</v>
      </c>
      <c r="AW1295" s="2">
        <f t="shared" si="705"/>
        <v>0</v>
      </c>
      <c r="AX1295" s="2">
        <f t="shared" si="686"/>
        <v>0</v>
      </c>
      <c r="AY1295" s="2">
        <f t="shared" si="706"/>
        <v>0</v>
      </c>
      <c r="AZ1295" s="145" t="e">
        <f t="shared" si="707"/>
        <v>#N/A</v>
      </c>
      <c r="BA1295" s="145" t="e">
        <f t="shared" si="708"/>
        <v>#N/A</v>
      </c>
      <c r="BB1295" s="145">
        <f t="shared" si="709"/>
        <v>2.083333333333337E-2</v>
      </c>
      <c r="BC1295" s="2">
        <f>IF(AM1295,
  IF(AND(AL1295=$J$31,_xlfn.DAYS(AH1295,DATE(AI1295,1,1))&lt;7),
    MAX(0,EINSTELLUNGEN!$D$12+1-WEEKDAY(DATE(EINSTELLUNGEN!$D$9,EINSTELLUNGEN!$D$10,1),2)),
    IF(AL1295=$J$33,
      MIN(EINSTELLUNGEN!$D$12,WEEKDAY(DATE(EINSTELLUNGEN!$D$9,12,31),2)),
      EINSTELLUNGEN!$D$12
  )) - SUMIF(AL$50:AL$2500,"="&amp;AL1295,AX$50:AX$2500),
  0)</f>
        <v>3</v>
      </c>
      <c r="BD1295" s="2">
        <f t="shared" si="710"/>
        <v>0.33333333333333331</v>
      </c>
      <c r="BE1295" s="2">
        <f t="shared" si="711"/>
        <v>0</v>
      </c>
    </row>
    <row r="1296" spans="1:57" ht="10.5" customHeight="1">
      <c r="A1296" s="1" t="str">
        <f t="shared" ca="1" si="687"/>
        <v/>
      </c>
      <c r="B1296" s="1" t="str">
        <f t="shared" ca="1" si="688"/>
        <v/>
      </c>
      <c r="C1296" s="1" t="str">
        <f t="shared" ca="1" si="689"/>
        <v/>
      </c>
      <c r="D1296" s="1" t="str">
        <f t="shared" ca="1" si="690"/>
        <v/>
      </c>
      <c r="F1296" s="10"/>
      <c r="G1296" s="136" t="str">
        <f t="shared" si="691"/>
        <v/>
      </c>
      <c r="H1296" s="27"/>
      <c r="I1296" s="28"/>
      <c r="J1296" s="28"/>
      <c r="K1296" s="29"/>
      <c r="L1296" s="136"/>
      <c r="M1296" s="136"/>
      <c r="N1296" s="136"/>
      <c r="O1296" s="26" t="str">
        <f t="shared" si="692"/>
        <v/>
      </c>
      <c r="P1296" s="218" t="str">
        <f t="shared" si="693"/>
        <v/>
      </c>
      <c r="Q1296" s="26" t="str">
        <f t="shared" si="694"/>
        <v/>
      </c>
      <c r="R1296" s="22"/>
      <c r="S1296" s="99"/>
      <c r="T1296" s="10"/>
      <c r="U1296" s="229" t="str">
        <f t="shared" si="695"/>
        <v/>
      </c>
      <c r="V1296" s="230"/>
      <c r="W1296" s="230"/>
      <c r="X1296" s="230"/>
      <c r="Y1296" s="230"/>
      <c r="Z1296" s="22" t="str">
        <f>""</f>
        <v/>
      </c>
      <c r="AB1296" s="23" t="str">
        <f t="shared" si="696"/>
        <v/>
      </c>
      <c r="AC1296" s="2" t="b">
        <f>COUNT(Q1296:Q$2500)&gt;0</f>
        <v>0</v>
      </c>
      <c r="AD1296" s="2" t="b">
        <f t="shared" si="679"/>
        <v>0</v>
      </c>
      <c r="AE1296" s="2" t="b">
        <f t="shared" si="680"/>
        <v>0</v>
      </c>
      <c r="AF1296" s="2" t="b">
        <f t="shared" si="681"/>
        <v>0</v>
      </c>
      <c r="AG1296" s="2" t="b">
        <f>OR(
  AND(AC1296,NOT(AC1297)),
  AND(AF1296,WEEKDAY(AH1295,2)=EINSTELLUNGEN!$D$12),
  AND(AF1296,AH1296=$J$35)
)</f>
        <v>0</v>
      </c>
      <c r="AH1296" s="2">
        <f>IF(AE1296,AH1295+IF(WEEKDAY(AH1295+1,2)&lt;=EINSTELLUNGEN!$D$12,1,$J$36),AH1295)</f>
        <v>42020</v>
      </c>
      <c r="AI1296" s="2">
        <f t="shared" si="682"/>
        <v>2019</v>
      </c>
      <c r="AJ1296" s="2">
        <f t="shared" si="683"/>
        <v>201901</v>
      </c>
      <c r="AK1296" s="2">
        <f t="shared" si="684"/>
        <v>201901</v>
      </c>
      <c r="AL1296" s="2">
        <f t="shared" si="712"/>
        <v>201903</v>
      </c>
      <c r="AM1296" s="2" t="b">
        <f t="shared" si="685"/>
        <v>1</v>
      </c>
      <c r="AN1296" s="4" t="e">
        <f t="shared" si="697"/>
        <v>#N/A</v>
      </c>
      <c r="AO1296" s="4" t="e">
        <f t="shared" si="698"/>
        <v>#N/A</v>
      </c>
      <c r="AP1296" s="2" t="str">
        <f>IF(AD1296,
  IF(ISBLANK(H1296),
    AP1295,
    IF(LEN(H1296)=1,
      IF(OR(UPPER(H1296)="A",UPPER(H1296)="I"),
        EINSTELLUNGEN!$D$21,
        IF(OR(UPPER(H1296)="B",UPPER(H1296)="M"),
          EINSTELLUNGEN!$D$22,
          IF(OR(UPPER(H1296)="C",UPPER(H1296)="S"),
            EINSTELLUNGEN!$D$23,
            IF(UPPER(H1296)="D",
              EINSTELLUNGEN!$D$24,
              IF(UPPER(H1296)="E",
                EINSTELLUNGEN!$D$25,
                UPPER(H1296)))))),
      IF(ISNUMBER(H1296),
        EINSTELLUNGEN!$D$20&amp;H1296,
        UPPER(H1296)))),
  "")</f>
        <v/>
      </c>
      <c r="AQ1296" s="2" t="str">
        <f t="shared" si="699"/>
        <v/>
      </c>
      <c r="AR1296" s="2">
        <f t="shared" si="700"/>
        <v>0</v>
      </c>
      <c r="AS1296" s="145">
        <f t="shared" si="701"/>
        <v>0.33333333333333331</v>
      </c>
      <c r="AT1296" s="2">
        <f t="shared" si="702"/>
        <v>0</v>
      </c>
      <c r="AU1296" s="2">
        <f t="shared" si="703"/>
        <v>0</v>
      </c>
      <c r="AV1296" s="2">
        <f t="shared" si="704"/>
        <v>0</v>
      </c>
      <c r="AW1296" s="2">
        <f t="shared" si="705"/>
        <v>0</v>
      </c>
      <c r="AX1296" s="2">
        <f t="shared" si="686"/>
        <v>0</v>
      </c>
      <c r="AY1296" s="2">
        <f t="shared" si="706"/>
        <v>0</v>
      </c>
      <c r="AZ1296" s="145" t="e">
        <f t="shared" si="707"/>
        <v>#N/A</v>
      </c>
      <c r="BA1296" s="145" t="e">
        <f t="shared" si="708"/>
        <v>#N/A</v>
      </c>
      <c r="BB1296" s="145">
        <f t="shared" si="709"/>
        <v>2.083333333333337E-2</v>
      </c>
      <c r="BC1296" s="2">
        <f>IF(AM1296,
  IF(AND(AL1296=$J$31,_xlfn.DAYS(AH1296,DATE(AI1296,1,1))&lt;7),
    MAX(0,EINSTELLUNGEN!$D$12+1-WEEKDAY(DATE(EINSTELLUNGEN!$D$9,EINSTELLUNGEN!$D$10,1),2)),
    IF(AL1296=$J$33,
      MIN(EINSTELLUNGEN!$D$12,WEEKDAY(DATE(EINSTELLUNGEN!$D$9,12,31),2)),
      EINSTELLUNGEN!$D$12
  )) - SUMIF(AL$50:AL$2500,"="&amp;AL1296,AX$50:AX$2500),
  0)</f>
        <v>3</v>
      </c>
      <c r="BD1296" s="2">
        <f t="shared" si="710"/>
        <v>0.33333333333333331</v>
      </c>
      <c r="BE1296" s="2">
        <f t="shared" si="711"/>
        <v>0</v>
      </c>
    </row>
    <row r="1297" spans="1:57" ht="10.5" customHeight="1">
      <c r="A1297" s="1" t="str">
        <f t="shared" ca="1" si="687"/>
        <v/>
      </c>
      <c r="B1297" s="1" t="str">
        <f t="shared" ca="1" si="688"/>
        <v/>
      </c>
      <c r="C1297" s="1" t="str">
        <f t="shared" ca="1" si="689"/>
        <v/>
      </c>
      <c r="D1297" s="1" t="str">
        <f t="shared" ca="1" si="690"/>
        <v/>
      </c>
      <c r="F1297" s="10"/>
      <c r="G1297" s="136" t="str">
        <f t="shared" si="691"/>
        <v/>
      </c>
      <c r="H1297" s="27"/>
      <c r="I1297" s="28"/>
      <c r="J1297" s="28"/>
      <c r="K1297" s="29"/>
      <c r="L1297" s="136"/>
      <c r="M1297" s="136"/>
      <c r="N1297" s="136"/>
      <c r="O1297" s="26" t="str">
        <f t="shared" si="692"/>
        <v/>
      </c>
      <c r="P1297" s="218" t="str">
        <f t="shared" si="693"/>
        <v/>
      </c>
      <c r="Q1297" s="26" t="str">
        <f t="shared" si="694"/>
        <v/>
      </c>
      <c r="R1297" s="22"/>
      <c r="S1297" s="99"/>
      <c r="T1297" s="10"/>
      <c r="U1297" s="229" t="str">
        <f t="shared" si="695"/>
        <v/>
      </c>
      <c r="V1297" s="230"/>
      <c r="W1297" s="230"/>
      <c r="X1297" s="230"/>
      <c r="Y1297" s="230"/>
      <c r="Z1297" s="22" t="str">
        <f>""</f>
        <v/>
      </c>
      <c r="AB1297" s="23" t="str">
        <f t="shared" si="696"/>
        <v/>
      </c>
      <c r="AC1297" s="2" t="b">
        <f>COUNT(Q1297:Q$2500)&gt;0</f>
        <v>0</v>
      </c>
      <c r="AD1297" s="2" t="b">
        <f t="shared" si="679"/>
        <v>0</v>
      </c>
      <c r="AE1297" s="2" t="b">
        <f t="shared" si="680"/>
        <v>0</v>
      </c>
      <c r="AF1297" s="2" t="b">
        <f t="shared" si="681"/>
        <v>0</v>
      </c>
      <c r="AG1297" s="2" t="b">
        <f>OR(
  AND(AC1297,NOT(AC1298)),
  AND(AF1297,WEEKDAY(AH1296,2)=EINSTELLUNGEN!$D$12),
  AND(AF1297,AH1297=$J$35)
)</f>
        <v>0</v>
      </c>
      <c r="AH1297" s="2">
        <f>IF(AE1297,AH1296+IF(WEEKDAY(AH1296+1,2)&lt;=EINSTELLUNGEN!$D$12,1,$J$36),AH1296)</f>
        <v>42020</v>
      </c>
      <c r="AI1297" s="2">
        <f t="shared" si="682"/>
        <v>2019</v>
      </c>
      <c r="AJ1297" s="2">
        <f t="shared" si="683"/>
        <v>201901</v>
      </c>
      <c r="AK1297" s="2">
        <f t="shared" si="684"/>
        <v>201901</v>
      </c>
      <c r="AL1297" s="2">
        <f t="shared" si="712"/>
        <v>201903</v>
      </c>
      <c r="AM1297" s="2" t="b">
        <f t="shared" si="685"/>
        <v>1</v>
      </c>
      <c r="AN1297" s="4" t="e">
        <f t="shared" si="697"/>
        <v>#N/A</v>
      </c>
      <c r="AO1297" s="4" t="e">
        <f t="shared" si="698"/>
        <v>#N/A</v>
      </c>
      <c r="AP1297" s="2" t="str">
        <f>IF(AD1297,
  IF(ISBLANK(H1297),
    AP1296,
    IF(LEN(H1297)=1,
      IF(OR(UPPER(H1297)="A",UPPER(H1297)="I"),
        EINSTELLUNGEN!$D$21,
        IF(OR(UPPER(H1297)="B",UPPER(H1297)="M"),
          EINSTELLUNGEN!$D$22,
          IF(OR(UPPER(H1297)="C",UPPER(H1297)="S"),
            EINSTELLUNGEN!$D$23,
            IF(UPPER(H1297)="D",
              EINSTELLUNGEN!$D$24,
              IF(UPPER(H1297)="E",
                EINSTELLUNGEN!$D$25,
                UPPER(H1297)))))),
      IF(ISNUMBER(H1297),
        EINSTELLUNGEN!$D$20&amp;H1297,
        UPPER(H1297)))),
  "")</f>
        <v/>
      </c>
      <c r="AQ1297" s="2" t="str">
        <f t="shared" si="699"/>
        <v/>
      </c>
      <c r="AR1297" s="2">
        <f t="shared" si="700"/>
        <v>0</v>
      </c>
      <c r="AS1297" s="145">
        <f t="shared" si="701"/>
        <v>0.33333333333333331</v>
      </c>
      <c r="AT1297" s="2">
        <f t="shared" si="702"/>
        <v>0</v>
      </c>
      <c r="AU1297" s="2">
        <f t="shared" si="703"/>
        <v>0</v>
      </c>
      <c r="AV1297" s="2">
        <f t="shared" si="704"/>
        <v>0</v>
      </c>
      <c r="AW1297" s="2">
        <f t="shared" si="705"/>
        <v>0</v>
      </c>
      <c r="AX1297" s="2">
        <f t="shared" si="686"/>
        <v>0</v>
      </c>
      <c r="AY1297" s="2">
        <f t="shared" si="706"/>
        <v>0</v>
      </c>
      <c r="AZ1297" s="145" t="e">
        <f t="shared" si="707"/>
        <v>#N/A</v>
      </c>
      <c r="BA1297" s="145" t="e">
        <f t="shared" si="708"/>
        <v>#N/A</v>
      </c>
      <c r="BB1297" s="145">
        <f t="shared" si="709"/>
        <v>2.083333333333337E-2</v>
      </c>
      <c r="BC1297" s="2">
        <f>IF(AM1297,
  IF(AND(AL1297=$J$31,_xlfn.DAYS(AH1297,DATE(AI1297,1,1))&lt;7),
    MAX(0,EINSTELLUNGEN!$D$12+1-WEEKDAY(DATE(EINSTELLUNGEN!$D$9,EINSTELLUNGEN!$D$10,1),2)),
    IF(AL1297=$J$33,
      MIN(EINSTELLUNGEN!$D$12,WEEKDAY(DATE(EINSTELLUNGEN!$D$9,12,31),2)),
      EINSTELLUNGEN!$D$12
  )) - SUMIF(AL$50:AL$2500,"="&amp;AL1297,AX$50:AX$2500),
  0)</f>
        <v>3</v>
      </c>
      <c r="BD1297" s="2">
        <f t="shared" si="710"/>
        <v>0.33333333333333331</v>
      </c>
      <c r="BE1297" s="2">
        <f t="shared" si="711"/>
        <v>0</v>
      </c>
    </row>
    <row r="1298" spans="1:57" ht="10.5" customHeight="1">
      <c r="A1298" s="1" t="str">
        <f t="shared" ca="1" si="687"/>
        <v/>
      </c>
      <c r="B1298" s="1" t="str">
        <f t="shared" ca="1" si="688"/>
        <v/>
      </c>
      <c r="C1298" s="1" t="str">
        <f t="shared" ca="1" si="689"/>
        <v/>
      </c>
      <c r="D1298" s="1" t="str">
        <f t="shared" ca="1" si="690"/>
        <v/>
      </c>
      <c r="F1298" s="10"/>
      <c r="G1298" s="136" t="str">
        <f t="shared" si="691"/>
        <v/>
      </c>
      <c r="H1298" s="27"/>
      <c r="I1298" s="28"/>
      <c r="J1298" s="28"/>
      <c r="K1298" s="29"/>
      <c r="L1298" s="136"/>
      <c r="M1298" s="136"/>
      <c r="N1298" s="136"/>
      <c r="O1298" s="26" t="str">
        <f t="shared" si="692"/>
        <v/>
      </c>
      <c r="P1298" s="218" t="str">
        <f t="shared" si="693"/>
        <v/>
      </c>
      <c r="Q1298" s="26" t="str">
        <f t="shared" si="694"/>
        <v/>
      </c>
      <c r="R1298" s="22"/>
      <c r="S1298" s="99"/>
      <c r="T1298" s="10"/>
      <c r="U1298" s="229" t="str">
        <f t="shared" si="695"/>
        <v/>
      </c>
      <c r="V1298" s="230"/>
      <c r="W1298" s="230"/>
      <c r="X1298" s="230"/>
      <c r="Y1298" s="230"/>
      <c r="Z1298" s="22" t="str">
        <f>""</f>
        <v/>
      </c>
      <c r="AB1298" s="23" t="str">
        <f t="shared" si="696"/>
        <v/>
      </c>
      <c r="AC1298" s="2" t="b">
        <f>COUNT(Q1298:Q$2500)&gt;0</f>
        <v>0</v>
      </c>
      <c r="AD1298" s="2" t="b">
        <f t="shared" si="679"/>
        <v>0</v>
      </c>
      <c r="AE1298" s="2" t="b">
        <f t="shared" si="680"/>
        <v>0</v>
      </c>
      <c r="AF1298" s="2" t="b">
        <f t="shared" si="681"/>
        <v>0</v>
      </c>
      <c r="AG1298" s="2" t="b">
        <f>OR(
  AND(AC1298,NOT(AC1299)),
  AND(AF1298,WEEKDAY(AH1297,2)=EINSTELLUNGEN!$D$12),
  AND(AF1298,AH1298=$J$35)
)</f>
        <v>0</v>
      </c>
      <c r="AH1298" s="2">
        <f>IF(AE1298,AH1297+IF(WEEKDAY(AH1297+1,2)&lt;=EINSTELLUNGEN!$D$12,1,$J$36),AH1297)</f>
        <v>42020</v>
      </c>
      <c r="AI1298" s="2">
        <f t="shared" si="682"/>
        <v>2019</v>
      </c>
      <c r="AJ1298" s="2">
        <f t="shared" si="683"/>
        <v>201901</v>
      </c>
      <c r="AK1298" s="2">
        <f t="shared" si="684"/>
        <v>201901</v>
      </c>
      <c r="AL1298" s="2">
        <f t="shared" si="712"/>
        <v>201903</v>
      </c>
      <c r="AM1298" s="2" t="b">
        <f t="shared" si="685"/>
        <v>1</v>
      </c>
      <c r="AN1298" s="4" t="e">
        <f t="shared" si="697"/>
        <v>#N/A</v>
      </c>
      <c r="AO1298" s="4" t="e">
        <f t="shared" si="698"/>
        <v>#N/A</v>
      </c>
      <c r="AP1298" s="2" t="str">
        <f>IF(AD1298,
  IF(ISBLANK(H1298),
    AP1297,
    IF(LEN(H1298)=1,
      IF(OR(UPPER(H1298)="A",UPPER(H1298)="I"),
        EINSTELLUNGEN!$D$21,
        IF(OR(UPPER(H1298)="B",UPPER(H1298)="M"),
          EINSTELLUNGEN!$D$22,
          IF(OR(UPPER(H1298)="C",UPPER(H1298)="S"),
            EINSTELLUNGEN!$D$23,
            IF(UPPER(H1298)="D",
              EINSTELLUNGEN!$D$24,
              IF(UPPER(H1298)="E",
                EINSTELLUNGEN!$D$25,
                UPPER(H1298)))))),
      IF(ISNUMBER(H1298),
        EINSTELLUNGEN!$D$20&amp;H1298,
        UPPER(H1298)))),
  "")</f>
        <v/>
      </c>
      <c r="AQ1298" s="2" t="str">
        <f t="shared" si="699"/>
        <v/>
      </c>
      <c r="AR1298" s="2">
        <f t="shared" si="700"/>
        <v>0</v>
      </c>
      <c r="AS1298" s="145">
        <f t="shared" si="701"/>
        <v>0.33333333333333331</v>
      </c>
      <c r="AT1298" s="2">
        <f t="shared" si="702"/>
        <v>0</v>
      </c>
      <c r="AU1298" s="2">
        <f t="shared" si="703"/>
        <v>0</v>
      </c>
      <c r="AV1298" s="2">
        <f t="shared" si="704"/>
        <v>0</v>
      </c>
      <c r="AW1298" s="2">
        <f t="shared" si="705"/>
        <v>0</v>
      </c>
      <c r="AX1298" s="2">
        <f t="shared" si="686"/>
        <v>0</v>
      </c>
      <c r="AY1298" s="2">
        <f t="shared" si="706"/>
        <v>0</v>
      </c>
      <c r="AZ1298" s="145" t="e">
        <f t="shared" si="707"/>
        <v>#N/A</v>
      </c>
      <c r="BA1298" s="145" t="e">
        <f t="shared" si="708"/>
        <v>#N/A</v>
      </c>
      <c r="BB1298" s="145">
        <f t="shared" si="709"/>
        <v>2.083333333333337E-2</v>
      </c>
      <c r="BC1298" s="2">
        <f>IF(AM1298,
  IF(AND(AL1298=$J$31,_xlfn.DAYS(AH1298,DATE(AI1298,1,1))&lt;7),
    MAX(0,EINSTELLUNGEN!$D$12+1-WEEKDAY(DATE(EINSTELLUNGEN!$D$9,EINSTELLUNGEN!$D$10,1),2)),
    IF(AL1298=$J$33,
      MIN(EINSTELLUNGEN!$D$12,WEEKDAY(DATE(EINSTELLUNGEN!$D$9,12,31),2)),
      EINSTELLUNGEN!$D$12
  )) - SUMIF(AL$50:AL$2500,"="&amp;AL1298,AX$50:AX$2500),
  0)</f>
        <v>3</v>
      </c>
      <c r="BD1298" s="2">
        <f t="shared" si="710"/>
        <v>0.33333333333333331</v>
      </c>
      <c r="BE1298" s="2">
        <f t="shared" si="711"/>
        <v>0</v>
      </c>
    </row>
    <row r="1299" spans="1:57" ht="10.5" customHeight="1">
      <c r="A1299" s="1" t="str">
        <f t="shared" ca="1" si="687"/>
        <v/>
      </c>
      <c r="B1299" s="1" t="str">
        <f t="shared" ca="1" si="688"/>
        <v/>
      </c>
      <c r="C1299" s="1" t="str">
        <f t="shared" ca="1" si="689"/>
        <v/>
      </c>
      <c r="D1299" s="1" t="str">
        <f t="shared" ca="1" si="690"/>
        <v/>
      </c>
      <c r="F1299" s="10"/>
      <c r="G1299" s="136" t="str">
        <f t="shared" si="691"/>
        <v/>
      </c>
      <c r="H1299" s="27"/>
      <c r="I1299" s="28"/>
      <c r="J1299" s="28"/>
      <c r="K1299" s="29"/>
      <c r="L1299" s="136"/>
      <c r="M1299" s="136"/>
      <c r="N1299" s="136"/>
      <c r="O1299" s="26" t="str">
        <f t="shared" si="692"/>
        <v/>
      </c>
      <c r="P1299" s="218" t="str">
        <f t="shared" si="693"/>
        <v/>
      </c>
      <c r="Q1299" s="26" t="str">
        <f t="shared" si="694"/>
        <v/>
      </c>
      <c r="R1299" s="22"/>
      <c r="S1299" s="99"/>
      <c r="T1299" s="10"/>
      <c r="U1299" s="229" t="str">
        <f t="shared" si="695"/>
        <v/>
      </c>
      <c r="V1299" s="230"/>
      <c r="W1299" s="230"/>
      <c r="X1299" s="230"/>
      <c r="Y1299" s="230"/>
      <c r="Z1299" s="22" t="str">
        <f>""</f>
        <v/>
      </c>
      <c r="AB1299" s="23" t="str">
        <f t="shared" si="696"/>
        <v/>
      </c>
      <c r="AC1299" s="2" t="b">
        <f>COUNT(Q1299:Q$2500)&gt;0</f>
        <v>0</v>
      </c>
      <c r="AD1299" s="2" t="b">
        <f t="shared" si="679"/>
        <v>0</v>
      </c>
      <c r="AE1299" s="2" t="b">
        <f t="shared" si="680"/>
        <v>0</v>
      </c>
      <c r="AF1299" s="2" t="b">
        <f t="shared" si="681"/>
        <v>0</v>
      </c>
      <c r="AG1299" s="2" t="b">
        <f>OR(
  AND(AC1299,NOT(AC1300)),
  AND(AF1299,WEEKDAY(AH1298,2)=EINSTELLUNGEN!$D$12),
  AND(AF1299,AH1299=$J$35)
)</f>
        <v>0</v>
      </c>
      <c r="AH1299" s="2">
        <f>IF(AE1299,AH1298+IF(WEEKDAY(AH1298+1,2)&lt;=EINSTELLUNGEN!$D$12,1,$J$36),AH1298)</f>
        <v>42020</v>
      </c>
      <c r="AI1299" s="2">
        <f t="shared" si="682"/>
        <v>2019</v>
      </c>
      <c r="AJ1299" s="2">
        <f t="shared" si="683"/>
        <v>201901</v>
      </c>
      <c r="AK1299" s="2">
        <f t="shared" si="684"/>
        <v>201901</v>
      </c>
      <c r="AL1299" s="2">
        <f t="shared" si="712"/>
        <v>201903</v>
      </c>
      <c r="AM1299" s="2" t="b">
        <f t="shared" si="685"/>
        <v>1</v>
      </c>
      <c r="AN1299" s="4" t="e">
        <f t="shared" si="697"/>
        <v>#N/A</v>
      </c>
      <c r="AO1299" s="4" t="e">
        <f t="shared" si="698"/>
        <v>#N/A</v>
      </c>
      <c r="AP1299" s="2" t="str">
        <f>IF(AD1299,
  IF(ISBLANK(H1299),
    AP1298,
    IF(LEN(H1299)=1,
      IF(OR(UPPER(H1299)="A",UPPER(H1299)="I"),
        EINSTELLUNGEN!$D$21,
        IF(OR(UPPER(H1299)="B",UPPER(H1299)="M"),
          EINSTELLUNGEN!$D$22,
          IF(OR(UPPER(H1299)="C",UPPER(H1299)="S"),
            EINSTELLUNGEN!$D$23,
            IF(UPPER(H1299)="D",
              EINSTELLUNGEN!$D$24,
              IF(UPPER(H1299)="E",
                EINSTELLUNGEN!$D$25,
                UPPER(H1299)))))),
      IF(ISNUMBER(H1299),
        EINSTELLUNGEN!$D$20&amp;H1299,
        UPPER(H1299)))),
  "")</f>
        <v/>
      </c>
      <c r="AQ1299" s="2" t="str">
        <f t="shared" si="699"/>
        <v/>
      </c>
      <c r="AR1299" s="2">
        <f t="shared" si="700"/>
        <v>0</v>
      </c>
      <c r="AS1299" s="145">
        <f t="shared" si="701"/>
        <v>0.33333333333333331</v>
      </c>
      <c r="AT1299" s="2">
        <f t="shared" si="702"/>
        <v>0</v>
      </c>
      <c r="AU1299" s="2">
        <f t="shared" si="703"/>
        <v>0</v>
      </c>
      <c r="AV1299" s="2">
        <f t="shared" si="704"/>
        <v>0</v>
      </c>
      <c r="AW1299" s="2">
        <f t="shared" si="705"/>
        <v>0</v>
      </c>
      <c r="AX1299" s="2">
        <f t="shared" si="686"/>
        <v>0</v>
      </c>
      <c r="AY1299" s="2">
        <f t="shared" si="706"/>
        <v>0</v>
      </c>
      <c r="AZ1299" s="145" t="e">
        <f t="shared" si="707"/>
        <v>#N/A</v>
      </c>
      <c r="BA1299" s="145" t="e">
        <f t="shared" si="708"/>
        <v>#N/A</v>
      </c>
      <c r="BB1299" s="145">
        <f t="shared" si="709"/>
        <v>2.083333333333337E-2</v>
      </c>
      <c r="BC1299" s="2">
        <f>IF(AM1299,
  IF(AND(AL1299=$J$31,_xlfn.DAYS(AH1299,DATE(AI1299,1,1))&lt;7),
    MAX(0,EINSTELLUNGEN!$D$12+1-WEEKDAY(DATE(EINSTELLUNGEN!$D$9,EINSTELLUNGEN!$D$10,1),2)),
    IF(AL1299=$J$33,
      MIN(EINSTELLUNGEN!$D$12,WEEKDAY(DATE(EINSTELLUNGEN!$D$9,12,31),2)),
      EINSTELLUNGEN!$D$12
  )) - SUMIF(AL$50:AL$2500,"="&amp;AL1299,AX$50:AX$2500),
  0)</f>
        <v>3</v>
      </c>
      <c r="BD1299" s="2">
        <f t="shared" si="710"/>
        <v>0.33333333333333331</v>
      </c>
      <c r="BE1299" s="2">
        <f t="shared" si="711"/>
        <v>0</v>
      </c>
    </row>
    <row r="1300" spans="1:57" ht="10.5" customHeight="1">
      <c r="A1300" s="1" t="str">
        <f t="shared" ca="1" si="687"/>
        <v/>
      </c>
      <c r="B1300" s="1" t="str">
        <f t="shared" ca="1" si="688"/>
        <v/>
      </c>
      <c r="C1300" s="1" t="str">
        <f t="shared" ca="1" si="689"/>
        <v/>
      </c>
      <c r="D1300" s="1" t="str">
        <f t="shared" ca="1" si="690"/>
        <v/>
      </c>
      <c r="F1300" s="10"/>
      <c r="G1300" s="136" t="str">
        <f t="shared" si="691"/>
        <v/>
      </c>
      <c r="H1300" s="27"/>
      <c r="I1300" s="28"/>
      <c r="J1300" s="28"/>
      <c r="K1300" s="29"/>
      <c r="L1300" s="136"/>
      <c r="M1300" s="136"/>
      <c r="N1300" s="136"/>
      <c r="O1300" s="26" t="str">
        <f t="shared" si="692"/>
        <v/>
      </c>
      <c r="P1300" s="218" t="str">
        <f t="shared" si="693"/>
        <v/>
      </c>
      <c r="Q1300" s="26" t="str">
        <f t="shared" si="694"/>
        <v/>
      </c>
      <c r="R1300" s="22"/>
      <c r="S1300" s="99"/>
      <c r="T1300" s="10"/>
      <c r="U1300" s="229" t="str">
        <f t="shared" si="695"/>
        <v/>
      </c>
      <c r="V1300" s="230"/>
      <c r="W1300" s="230"/>
      <c r="X1300" s="230"/>
      <c r="Y1300" s="230"/>
      <c r="Z1300" s="22" t="str">
        <f>""</f>
        <v/>
      </c>
      <c r="AB1300" s="23" t="str">
        <f t="shared" si="696"/>
        <v/>
      </c>
      <c r="AC1300" s="2" t="b">
        <f>COUNT(Q1300:Q$2500)&gt;0</f>
        <v>0</v>
      </c>
      <c r="AD1300" s="2" t="b">
        <f t="shared" si="679"/>
        <v>0</v>
      </c>
      <c r="AE1300" s="2" t="b">
        <f t="shared" si="680"/>
        <v>0</v>
      </c>
      <c r="AF1300" s="2" t="b">
        <f t="shared" si="681"/>
        <v>0</v>
      </c>
      <c r="AG1300" s="2" t="b">
        <f>OR(
  AND(AC1300,NOT(AC1301)),
  AND(AF1300,WEEKDAY(AH1299,2)=EINSTELLUNGEN!$D$12),
  AND(AF1300,AH1300=$J$35)
)</f>
        <v>0</v>
      </c>
      <c r="AH1300" s="2">
        <f>IF(AE1300,AH1299+IF(WEEKDAY(AH1299+1,2)&lt;=EINSTELLUNGEN!$D$12,1,$J$36),AH1299)</f>
        <v>42020</v>
      </c>
      <c r="AI1300" s="2">
        <f t="shared" si="682"/>
        <v>2019</v>
      </c>
      <c r="AJ1300" s="2">
        <f t="shared" si="683"/>
        <v>201901</v>
      </c>
      <c r="AK1300" s="2">
        <f t="shared" si="684"/>
        <v>201901</v>
      </c>
      <c r="AL1300" s="2">
        <f t="shared" si="712"/>
        <v>201903</v>
      </c>
      <c r="AM1300" s="2" t="b">
        <f t="shared" si="685"/>
        <v>1</v>
      </c>
      <c r="AN1300" s="4" t="e">
        <f t="shared" si="697"/>
        <v>#N/A</v>
      </c>
      <c r="AO1300" s="4" t="e">
        <f t="shared" si="698"/>
        <v>#N/A</v>
      </c>
      <c r="AP1300" s="2" t="str">
        <f>IF(AD1300,
  IF(ISBLANK(H1300),
    AP1299,
    IF(LEN(H1300)=1,
      IF(OR(UPPER(H1300)="A",UPPER(H1300)="I"),
        EINSTELLUNGEN!$D$21,
        IF(OR(UPPER(H1300)="B",UPPER(H1300)="M"),
          EINSTELLUNGEN!$D$22,
          IF(OR(UPPER(H1300)="C",UPPER(H1300)="S"),
            EINSTELLUNGEN!$D$23,
            IF(UPPER(H1300)="D",
              EINSTELLUNGEN!$D$24,
              IF(UPPER(H1300)="E",
                EINSTELLUNGEN!$D$25,
                UPPER(H1300)))))),
      IF(ISNUMBER(H1300),
        EINSTELLUNGEN!$D$20&amp;H1300,
        UPPER(H1300)))),
  "")</f>
        <v/>
      </c>
      <c r="AQ1300" s="2" t="str">
        <f t="shared" si="699"/>
        <v/>
      </c>
      <c r="AR1300" s="2">
        <f t="shared" si="700"/>
        <v>0</v>
      </c>
      <c r="AS1300" s="145">
        <f t="shared" si="701"/>
        <v>0.33333333333333331</v>
      </c>
      <c r="AT1300" s="2">
        <f t="shared" si="702"/>
        <v>0</v>
      </c>
      <c r="AU1300" s="2">
        <f t="shared" si="703"/>
        <v>0</v>
      </c>
      <c r="AV1300" s="2">
        <f t="shared" si="704"/>
        <v>0</v>
      </c>
      <c r="AW1300" s="2">
        <f t="shared" si="705"/>
        <v>0</v>
      </c>
      <c r="AX1300" s="2">
        <f t="shared" si="686"/>
        <v>0</v>
      </c>
      <c r="AY1300" s="2">
        <f t="shared" si="706"/>
        <v>0</v>
      </c>
      <c r="AZ1300" s="145" t="e">
        <f t="shared" si="707"/>
        <v>#N/A</v>
      </c>
      <c r="BA1300" s="145" t="e">
        <f t="shared" si="708"/>
        <v>#N/A</v>
      </c>
      <c r="BB1300" s="145">
        <f t="shared" si="709"/>
        <v>2.083333333333337E-2</v>
      </c>
      <c r="BC1300" s="2">
        <f>IF(AM1300,
  IF(AND(AL1300=$J$31,_xlfn.DAYS(AH1300,DATE(AI1300,1,1))&lt;7),
    MAX(0,EINSTELLUNGEN!$D$12+1-WEEKDAY(DATE(EINSTELLUNGEN!$D$9,EINSTELLUNGEN!$D$10,1),2)),
    IF(AL1300=$J$33,
      MIN(EINSTELLUNGEN!$D$12,WEEKDAY(DATE(EINSTELLUNGEN!$D$9,12,31),2)),
      EINSTELLUNGEN!$D$12
  )) - SUMIF(AL$50:AL$2500,"="&amp;AL1300,AX$50:AX$2500),
  0)</f>
        <v>3</v>
      </c>
      <c r="BD1300" s="2">
        <f t="shared" si="710"/>
        <v>0.33333333333333331</v>
      </c>
      <c r="BE1300" s="2">
        <f t="shared" si="711"/>
        <v>0</v>
      </c>
    </row>
    <row r="1301" spans="1:57" ht="10.5" customHeight="1">
      <c r="A1301" s="1" t="str">
        <f t="shared" ca="1" si="687"/>
        <v/>
      </c>
      <c r="B1301" s="1" t="str">
        <f t="shared" ca="1" si="688"/>
        <v/>
      </c>
      <c r="C1301" s="1" t="str">
        <f t="shared" ca="1" si="689"/>
        <v/>
      </c>
      <c r="D1301" s="1" t="str">
        <f t="shared" ca="1" si="690"/>
        <v/>
      </c>
      <c r="F1301" s="10"/>
      <c r="G1301" s="136" t="str">
        <f t="shared" si="691"/>
        <v/>
      </c>
      <c r="H1301" s="27"/>
      <c r="I1301" s="28"/>
      <c r="J1301" s="28"/>
      <c r="K1301" s="29"/>
      <c r="L1301" s="136"/>
      <c r="M1301" s="136"/>
      <c r="N1301" s="136"/>
      <c r="O1301" s="26" t="str">
        <f t="shared" si="692"/>
        <v/>
      </c>
      <c r="P1301" s="218" t="str">
        <f t="shared" si="693"/>
        <v/>
      </c>
      <c r="Q1301" s="26" t="str">
        <f t="shared" si="694"/>
        <v/>
      </c>
      <c r="R1301" s="22"/>
      <c r="S1301" s="99"/>
      <c r="T1301" s="10"/>
      <c r="U1301" s="229" t="str">
        <f t="shared" si="695"/>
        <v/>
      </c>
      <c r="V1301" s="230"/>
      <c r="W1301" s="230"/>
      <c r="X1301" s="230"/>
      <c r="Y1301" s="230"/>
      <c r="Z1301" s="22" t="str">
        <f>""</f>
        <v/>
      </c>
      <c r="AB1301" s="23" t="str">
        <f t="shared" si="696"/>
        <v/>
      </c>
      <c r="AC1301" s="2" t="b">
        <f>COUNT(Q1301:Q$2500)&gt;0</f>
        <v>0</v>
      </c>
      <c r="AD1301" s="2" t="b">
        <f t="shared" si="679"/>
        <v>0</v>
      </c>
      <c r="AE1301" s="2" t="b">
        <f t="shared" si="680"/>
        <v>0</v>
      </c>
      <c r="AF1301" s="2" t="b">
        <f t="shared" si="681"/>
        <v>0</v>
      </c>
      <c r="AG1301" s="2" t="b">
        <f>OR(
  AND(AC1301,NOT(AC1302)),
  AND(AF1301,WEEKDAY(AH1300,2)=EINSTELLUNGEN!$D$12),
  AND(AF1301,AH1301=$J$35)
)</f>
        <v>0</v>
      </c>
      <c r="AH1301" s="2">
        <f>IF(AE1301,AH1300+IF(WEEKDAY(AH1300+1,2)&lt;=EINSTELLUNGEN!$D$12,1,$J$36),AH1300)</f>
        <v>42020</v>
      </c>
      <c r="AI1301" s="2">
        <f t="shared" si="682"/>
        <v>2019</v>
      </c>
      <c r="AJ1301" s="2">
        <f t="shared" si="683"/>
        <v>201901</v>
      </c>
      <c r="AK1301" s="2">
        <f t="shared" si="684"/>
        <v>201901</v>
      </c>
      <c r="AL1301" s="2">
        <f t="shared" si="712"/>
        <v>201903</v>
      </c>
      <c r="AM1301" s="2" t="b">
        <f t="shared" si="685"/>
        <v>1</v>
      </c>
      <c r="AN1301" s="4" t="e">
        <f t="shared" si="697"/>
        <v>#N/A</v>
      </c>
      <c r="AO1301" s="4" t="e">
        <f t="shared" si="698"/>
        <v>#N/A</v>
      </c>
      <c r="AP1301" s="2" t="str">
        <f>IF(AD1301,
  IF(ISBLANK(H1301),
    AP1300,
    IF(LEN(H1301)=1,
      IF(OR(UPPER(H1301)="A",UPPER(H1301)="I"),
        EINSTELLUNGEN!$D$21,
        IF(OR(UPPER(H1301)="B",UPPER(H1301)="M"),
          EINSTELLUNGEN!$D$22,
          IF(OR(UPPER(H1301)="C",UPPER(H1301)="S"),
            EINSTELLUNGEN!$D$23,
            IF(UPPER(H1301)="D",
              EINSTELLUNGEN!$D$24,
              IF(UPPER(H1301)="E",
                EINSTELLUNGEN!$D$25,
                UPPER(H1301)))))),
      IF(ISNUMBER(H1301),
        EINSTELLUNGEN!$D$20&amp;H1301,
        UPPER(H1301)))),
  "")</f>
        <v/>
      </c>
      <c r="AQ1301" s="2" t="str">
        <f t="shared" si="699"/>
        <v/>
      </c>
      <c r="AR1301" s="2">
        <f t="shared" si="700"/>
        <v>0</v>
      </c>
      <c r="AS1301" s="145">
        <f t="shared" si="701"/>
        <v>0.33333333333333331</v>
      </c>
      <c r="AT1301" s="2">
        <f t="shared" si="702"/>
        <v>0</v>
      </c>
      <c r="AU1301" s="2">
        <f t="shared" si="703"/>
        <v>0</v>
      </c>
      <c r="AV1301" s="2">
        <f t="shared" si="704"/>
        <v>0</v>
      </c>
      <c r="AW1301" s="2">
        <f t="shared" si="705"/>
        <v>0</v>
      </c>
      <c r="AX1301" s="2">
        <f t="shared" si="686"/>
        <v>0</v>
      </c>
      <c r="AY1301" s="2">
        <f t="shared" si="706"/>
        <v>0</v>
      </c>
      <c r="AZ1301" s="145" t="e">
        <f t="shared" si="707"/>
        <v>#N/A</v>
      </c>
      <c r="BA1301" s="145" t="e">
        <f t="shared" si="708"/>
        <v>#N/A</v>
      </c>
      <c r="BB1301" s="145">
        <f t="shared" si="709"/>
        <v>2.083333333333337E-2</v>
      </c>
      <c r="BC1301" s="2">
        <f>IF(AM1301,
  IF(AND(AL1301=$J$31,_xlfn.DAYS(AH1301,DATE(AI1301,1,1))&lt;7),
    MAX(0,EINSTELLUNGEN!$D$12+1-WEEKDAY(DATE(EINSTELLUNGEN!$D$9,EINSTELLUNGEN!$D$10,1),2)),
    IF(AL1301=$J$33,
      MIN(EINSTELLUNGEN!$D$12,WEEKDAY(DATE(EINSTELLUNGEN!$D$9,12,31),2)),
      EINSTELLUNGEN!$D$12
  )) - SUMIF(AL$50:AL$2500,"="&amp;AL1301,AX$50:AX$2500),
  0)</f>
        <v>3</v>
      </c>
      <c r="BD1301" s="2">
        <f t="shared" si="710"/>
        <v>0.33333333333333331</v>
      </c>
      <c r="BE1301" s="2">
        <f t="shared" si="711"/>
        <v>0</v>
      </c>
    </row>
    <row r="1302" spans="1:57" ht="10.5" customHeight="1">
      <c r="A1302" s="1" t="str">
        <f t="shared" ca="1" si="687"/>
        <v/>
      </c>
      <c r="B1302" s="1" t="str">
        <f t="shared" ca="1" si="688"/>
        <v/>
      </c>
      <c r="C1302" s="1" t="str">
        <f t="shared" ca="1" si="689"/>
        <v/>
      </c>
      <c r="D1302" s="1" t="str">
        <f t="shared" ca="1" si="690"/>
        <v/>
      </c>
      <c r="F1302" s="10"/>
      <c r="G1302" s="136" t="str">
        <f t="shared" si="691"/>
        <v/>
      </c>
      <c r="H1302" s="27"/>
      <c r="I1302" s="28"/>
      <c r="J1302" s="28"/>
      <c r="K1302" s="29"/>
      <c r="L1302" s="136"/>
      <c r="M1302" s="136"/>
      <c r="N1302" s="136"/>
      <c r="O1302" s="26" t="str">
        <f t="shared" si="692"/>
        <v/>
      </c>
      <c r="P1302" s="218" t="str">
        <f t="shared" si="693"/>
        <v/>
      </c>
      <c r="Q1302" s="26" t="str">
        <f t="shared" si="694"/>
        <v/>
      </c>
      <c r="R1302" s="22"/>
      <c r="S1302" s="99"/>
      <c r="T1302" s="10"/>
      <c r="U1302" s="229" t="str">
        <f t="shared" si="695"/>
        <v/>
      </c>
      <c r="V1302" s="230"/>
      <c r="W1302" s="230"/>
      <c r="X1302" s="230"/>
      <c r="Y1302" s="230"/>
      <c r="Z1302" s="22" t="str">
        <f>""</f>
        <v/>
      </c>
      <c r="AB1302" s="23" t="str">
        <f t="shared" si="696"/>
        <v/>
      </c>
      <c r="AC1302" s="2" t="b">
        <f>COUNT(Q1302:Q$2500)&gt;0</f>
        <v>0</v>
      </c>
      <c r="AD1302" s="2" t="b">
        <f t="shared" si="679"/>
        <v>0</v>
      </c>
      <c r="AE1302" s="2" t="b">
        <f t="shared" si="680"/>
        <v>0</v>
      </c>
      <c r="AF1302" s="2" t="b">
        <f t="shared" si="681"/>
        <v>0</v>
      </c>
      <c r="AG1302" s="2" t="b">
        <f>OR(
  AND(AC1302,NOT(AC1303)),
  AND(AF1302,WEEKDAY(AH1301,2)=EINSTELLUNGEN!$D$12),
  AND(AF1302,AH1302=$J$35)
)</f>
        <v>0</v>
      </c>
      <c r="AH1302" s="2">
        <f>IF(AE1302,AH1301+IF(WEEKDAY(AH1301+1,2)&lt;=EINSTELLUNGEN!$D$12,1,$J$36),AH1301)</f>
        <v>42020</v>
      </c>
      <c r="AI1302" s="2">
        <f t="shared" si="682"/>
        <v>2019</v>
      </c>
      <c r="AJ1302" s="2">
        <f t="shared" si="683"/>
        <v>201901</v>
      </c>
      <c r="AK1302" s="2">
        <f t="shared" si="684"/>
        <v>201901</v>
      </c>
      <c r="AL1302" s="2">
        <f t="shared" si="712"/>
        <v>201903</v>
      </c>
      <c r="AM1302" s="2" t="b">
        <f t="shared" si="685"/>
        <v>1</v>
      </c>
      <c r="AN1302" s="4" t="e">
        <f t="shared" si="697"/>
        <v>#N/A</v>
      </c>
      <c r="AO1302" s="4" t="e">
        <f t="shared" si="698"/>
        <v>#N/A</v>
      </c>
      <c r="AP1302" s="2" t="str">
        <f>IF(AD1302,
  IF(ISBLANK(H1302),
    AP1301,
    IF(LEN(H1302)=1,
      IF(OR(UPPER(H1302)="A",UPPER(H1302)="I"),
        EINSTELLUNGEN!$D$21,
        IF(OR(UPPER(H1302)="B",UPPER(H1302)="M"),
          EINSTELLUNGEN!$D$22,
          IF(OR(UPPER(H1302)="C",UPPER(H1302)="S"),
            EINSTELLUNGEN!$D$23,
            IF(UPPER(H1302)="D",
              EINSTELLUNGEN!$D$24,
              IF(UPPER(H1302)="E",
                EINSTELLUNGEN!$D$25,
                UPPER(H1302)))))),
      IF(ISNUMBER(H1302),
        EINSTELLUNGEN!$D$20&amp;H1302,
        UPPER(H1302)))),
  "")</f>
        <v/>
      </c>
      <c r="AQ1302" s="2" t="str">
        <f t="shared" si="699"/>
        <v/>
      </c>
      <c r="AR1302" s="2">
        <f t="shared" si="700"/>
        <v>0</v>
      </c>
      <c r="AS1302" s="145">
        <f t="shared" si="701"/>
        <v>0.33333333333333331</v>
      </c>
      <c r="AT1302" s="2">
        <f t="shared" si="702"/>
        <v>0</v>
      </c>
      <c r="AU1302" s="2">
        <f t="shared" si="703"/>
        <v>0</v>
      </c>
      <c r="AV1302" s="2">
        <f t="shared" si="704"/>
        <v>0</v>
      </c>
      <c r="AW1302" s="2">
        <f t="shared" si="705"/>
        <v>0</v>
      </c>
      <c r="AX1302" s="2">
        <f t="shared" si="686"/>
        <v>0</v>
      </c>
      <c r="AY1302" s="2">
        <f t="shared" si="706"/>
        <v>0</v>
      </c>
      <c r="AZ1302" s="145" t="e">
        <f t="shared" si="707"/>
        <v>#N/A</v>
      </c>
      <c r="BA1302" s="145" t="e">
        <f t="shared" si="708"/>
        <v>#N/A</v>
      </c>
      <c r="BB1302" s="145">
        <f t="shared" si="709"/>
        <v>2.083333333333337E-2</v>
      </c>
      <c r="BC1302" s="2">
        <f>IF(AM1302,
  IF(AND(AL1302=$J$31,_xlfn.DAYS(AH1302,DATE(AI1302,1,1))&lt;7),
    MAX(0,EINSTELLUNGEN!$D$12+1-WEEKDAY(DATE(EINSTELLUNGEN!$D$9,EINSTELLUNGEN!$D$10,1),2)),
    IF(AL1302=$J$33,
      MIN(EINSTELLUNGEN!$D$12,WEEKDAY(DATE(EINSTELLUNGEN!$D$9,12,31),2)),
      EINSTELLUNGEN!$D$12
  )) - SUMIF(AL$50:AL$2500,"="&amp;AL1302,AX$50:AX$2500),
  0)</f>
        <v>3</v>
      </c>
      <c r="BD1302" s="2">
        <f t="shared" si="710"/>
        <v>0.33333333333333331</v>
      </c>
      <c r="BE1302" s="2">
        <f t="shared" si="711"/>
        <v>0</v>
      </c>
    </row>
    <row r="1303" spans="1:57" ht="10.5" customHeight="1">
      <c r="A1303" s="1" t="str">
        <f t="shared" ca="1" si="687"/>
        <v/>
      </c>
      <c r="B1303" s="1" t="str">
        <f t="shared" ca="1" si="688"/>
        <v/>
      </c>
      <c r="C1303" s="1" t="str">
        <f t="shared" ca="1" si="689"/>
        <v/>
      </c>
      <c r="D1303" s="1" t="str">
        <f t="shared" ca="1" si="690"/>
        <v/>
      </c>
      <c r="F1303" s="10"/>
      <c r="G1303" s="136" t="str">
        <f t="shared" si="691"/>
        <v/>
      </c>
      <c r="H1303" s="27"/>
      <c r="I1303" s="28"/>
      <c r="J1303" s="28"/>
      <c r="K1303" s="29"/>
      <c r="L1303" s="136"/>
      <c r="M1303" s="136"/>
      <c r="N1303" s="136"/>
      <c r="O1303" s="26" t="str">
        <f t="shared" si="692"/>
        <v/>
      </c>
      <c r="P1303" s="218" t="str">
        <f t="shared" si="693"/>
        <v/>
      </c>
      <c r="Q1303" s="26" t="str">
        <f t="shared" si="694"/>
        <v/>
      </c>
      <c r="R1303" s="22"/>
      <c r="S1303" s="99"/>
      <c r="T1303" s="10"/>
      <c r="U1303" s="229" t="str">
        <f t="shared" si="695"/>
        <v/>
      </c>
      <c r="V1303" s="230"/>
      <c r="W1303" s="230"/>
      <c r="X1303" s="230"/>
      <c r="Y1303" s="230"/>
      <c r="Z1303" s="22" t="str">
        <f>""</f>
        <v/>
      </c>
      <c r="AB1303" s="23" t="str">
        <f t="shared" si="696"/>
        <v/>
      </c>
      <c r="AC1303" s="2" t="b">
        <f>COUNT(Q1303:Q$2500)&gt;0</f>
        <v>0</v>
      </c>
      <c r="AD1303" s="2" t="b">
        <f t="shared" si="679"/>
        <v>0</v>
      </c>
      <c r="AE1303" s="2" t="b">
        <f t="shared" si="680"/>
        <v>0</v>
      </c>
      <c r="AF1303" s="2" t="b">
        <f t="shared" si="681"/>
        <v>0</v>
      </c>
      <c r="AG1303" s="2" t="b">
        <f>OR(
  AND(AC1303,NOT(AC1304)),
  AND(AF1303,WEEKDAY(AH1302,2)=EINSTELLUNGEN!$D$12),
  AND(AF1303,AH1303=$J$35)
)</f>
        <v>0</v>
      </c>
      <c r="AH1303" s="2">
        <f>IF(AE1303,AH1302+IF(WEEKDAY(AH1302+1,2)&lt;=EINSTELLUNGEN!$D$12,1,$J$36),AH1302)</f>
        <v>42020</v>
      </c>
      <c r="AI1303" s="2">
        <f t="shared" si="682"/>
        <v>2019</v>
      </c>
      <c r="AJ1303" s="2">
        <f t="shared" si="683"/>
        <v>201901</v>
      </c>
      <c r="AK1303" s="2">
        <f t="shared" si="684"/>
        <v>201901</v>
      </c>
      <c r="AL1303" s="2">
        <f t="shared" si="712"/>
        <v>201903</v>
      </c>
      <c r="AM1303" s="2" t="b">
        <f t="shared" si="685"/>
        <v>1</v>
      </c>
      <c r="AN1303" s="4" t="e">
        <f t="shared" si="697"/>
        <v>#N/A</v>
      </c>
      <c r="AO1303" s="4" t="e">
        <f t="shared" si="698"/>
        <v>#N/A</v>
      </c>
      <c r="AP1303" s="2" t="str">
        <f>IF(AD1303,
  IF(ISBLANK(H1303),
    AP1302,
    IF(LEN(H1303)=1,
      IF(OR(UPPER(H1303)="A",UPPER(H1303)="I"),
        EINSTELLUNGEN!$D$21,
        IF(OR(UPPER(H1303)="B",UPPER(H1303)="M"),
          EINSTELLUNGEN!$D$22,
          IF(OR(UPPER(H1303)="C",UPPER(H1303)="S"),
            EINSTELLUNGEN!$D$23,
            IF(UPPER(H1303)="D",
              EINSTELLUNGEN!$D$24,
              IF(UPPER(H1303)="E",
                EINSTELLUNGEN!$D$25,
                UPPER(H1303)))))),
      IF(ISNUMBER(H1303),
        EINSTELLUNGEN!$D$20&amp;H1303,
        UPPER(H1303)))),
  "")</f>
        <v/>
      </c>
      <c r="AQ1303" s="2" t="str">
        <f t="shared" si="699"/>
        <v/>
      </c>
      <c r="AR1303" s="2">
        <f t="shared" si="700"/>
        <v>0</v>
      </c>
      <c r="AS1303" s="145">
        <f t="shared" si="701"/>
        <v>0.33333333333333331</v>
      </c>
      <c r="AT1303" s="2">
        <f t="shared" si="702"/>
        <v>0</v>
      </c>
      <c r="AU1303" s="2">
        <f t="shared" si="703"/>
        <v>0</v>
      </c>
      <c r="AV1303" s="2">
        <f t="shared" si="704"/>
        <v>0</v>
      </c>
      <c r="AW1303" s="2">
        <f t="shared" si="705"/>
        <v>0</v>
      </c>
      <c r="AX1303" s="2">
        <f t="shared" si="686"/>
        <v>0</v>
      </c>
      <c r="AY1303" s="2">
        <f t="shared" si="706"/>
        <v>0</v>
      </c>
      <c r="AZ1303" s="145" t="e">
        <f t="shared" si="707"/>
        <v>#N/A</v>
      </c>
      <c r="BA1303" s="145" t="e">
        <f t="shared" si="708"/>
        <v>#N/A</v>
      </c>
      <c r="BB1303" s="145">
        <f t="shared" si="709"/>
        <v>2.083333333333337E-2</v>
      </c>
      <c r="BC1303" s="2">
        <f>IF(AM1303,
  IF(AND(AL1303=$J$31,_xlfn.DAYS(AH1303,DATE(AI1303,1,1))&lt;7),
    MAX(0,EINSTELLUNGEN!$D$12+1-WEEKDAY(DATE(EINSTELLUNGEN!$D$9,EINSTELLUNGEN!$D$10,1),2)),
    IF(AL1303=$J$33,
      MIN(EINSTELLUNGEN!$D$12,WEEKDAY(DATE(EINSTELLUNGEN!$D$9,12,31),2)),
      EINSTELLUNGEN!$D$12
  )) - SUMIF(AL$50:AL$2500,"="&amp;AL1303,AX$50:AX$2500),
  0)</f>
        <v>3</v>
      </c>
      <c r="BD1303" s="2">
        <f t="shared" si="710"/>
        <v>0.33333333333333331</v>
      </c>
      <c r="BE1303" s="2">
        <f t="shared" si="711"/>
        <v>0</v>
      </c>
    </row>
    <row r="1304" spans="1:57" ht="10.5" customHeight="1">
      <c r="A1304" s="1" t="str">
        <f t="shared" ca="1" si="687"/>
        <v/>
      </c>
      <c r="B1304" s="1" t="str">
        <f t="shared" ca="1" si="688"/>
        <v/>
      </c>
      <c r="C1304" s="1" t="str">
        <f t="shared" ca="1" si="689"/>
        <v/>
      </c>
      <c r="D1304" s="1" t="str">
        <f t="shared" ca="1" si="690"/>
        <v/>
      </c>
      <c r="F1304" s="10"/>
      <c r="G1304" s="136" t="str">
        <f t="shared" si="691"/>
        <v/>
      </c>
      <c r="H1304" s="27"/>
      <c r="I1304" s="28"/>
      <c r="J1304" s="28"/>
      <c r="K1304" s="29"/>
      <c r="L1304" s="136"/>
      <c r="M1304" s="136"/>
      <c r="N1304" s="136"/>
      <c r="O1304" s="26" t="str">
        <f t="shared" si="692"/>
        <v/>
      </c>
      <c r="P1304" s="218" t="str">
        <f t="shared" si="693"/>
        <v/>
      </c>
      <c r="Q1304" s="26" t="str">
        <f t="shared" si="694"/>
        <v/>
      </c>
      <c r="R1304" s="22"/>
      <c r="S1304" s="99"/>
      <c r="T1304" s="10"/>
      <c r="U1304" s="229" t="str">
        <f t="shared" si="695"/>
        <v/>
      </c>
      <c r="V1304" s="230"/>
      <c r="W1304" s="230"/>
      <c r="X1304" s="230"/>
      <c r="Y1304" s="230"/>
      <c r="Z1304" s="22" t="str">
        <f>""</f>
        <v/>
      </c>
      <c r="AB1304" s="23" t="str">
        <f t="shared" si="696"/>
        <v/>
      </c>
      <c r="AC1304" s="2" t="b">
        <f>COUNT(Q1304:Q$2500)&gt;0</f>
        <v>0</v>
      </c>
      <c r="AD1304" s="2" t="b">
        <f t="shared" si="679"/>
        <v>0</v>
      </c>
      <c r="AE1304" s="2" t="b">
        <f t="shared" si="680"/>
        <v>0</v>
      </c>
      <c r="AF1304" s="2" t="b">
        <f t="shared" si="681"/>
        <v>0</v>
      </c>
      <c r="AG1304" s="2" t="b">
        <f>OR(
  AND(AC1304,NOT(AC1305)),
  AND(AF1304,WEEKDAY(AH1303,2)=EINSTELLUNGEN!$D$12),
  AND(AF1304,AH1304=$J$35)
)</f>
        <v>0</v>
      </c>
      <c r="AH1304" s="2">
        <f>IF(AE1304,AH1303+IF(WEEKDAY(AH1303+1,2)&lt;=EINSTELLUNGEN!$D$12,1,$J$36),AH1303)</f>
        <v>42020</v>
      </c>
      <c r="AI1304" s="2">
        <f t="shared" si="682"/>
        <v>2019</v>
      </c>
      <c r="AJ1304" s="2">
        <f t="shared" si="683"/>
        <v>201901</v>
      </c>
      <c r="AK1304" s="2">
        <f t="shared" si="684"/>
        <v>201901</v>
      </c>
      <c r="AL1304" s="2">
        <f t="shared" si="712"/>
        <v>201903</v>
      </c>
      <c r="AM1304" s="2" t="b">
        <f t="shared" si="685"/>
        <v>1</v>
      </c>
      <c r="AN1304" s="4" t="e">
        <f t="shared" si="697"/>
        <v>#N/A</v>
      </c>
      <c r="AO1304" s="4" t="e">
        <f t="shared" si="698"/>
        <v>#N/A</v>
      </c>
      <c r="AP1304" s="2" t="str">
        <f>IF(AD1304,
  IF(ISBLANK(H1304),
    AP1303,
    IF(LEN(H1304)=1,
      IF(OR(UPPER(H1304)="A",UPPER(H1304)="I"),
        EINSTELLUNGEN!$D$21,
        IF(OR(UPPER(H1304)="B",UPPER(H1304)="M"),
          EINSTELLUNGEN!$D$22,
          IF(OR(UPPER(H1304)="C",UPPER(H1304)="S"),
            EINSTELLUNGEN!$D$23,
            IF(UPPER(H1304)="D",
              EINSTELLUNGEN!$D$24,
              IF(UPPER(H1304)="E",
                EINSTELLUNGEN!$D$25,
                UPPER(H1304)))))),
      IF(ISNUMBER(H1304),
        EINSTELLUNGEN!$D$20&amp;H1304,
        UPPER(H1304)))),
  "")</f>
        <v/>
      </c>
      <c r="AQ1304" s="2" t="str">
        <f t="shared" si="699"/>
        <v/>
      </c>
      <c r="AR1304" s="2">
        <f t="shared" si="700"/>
        <v>0</v>
      </c>
      <c r="AS1304" s="145">
        <f t="shared" si="701"/>
        <v>0.33333333333333331</v>
      </c>
      <c r="AT1304" s="2">
        <f t="shared" si="702"/>
        <v>0</v>
      </c>
      <c r="AU1304" s="2">
        <f t="shared" si="703"/>
        <v>0</v>
      </c>
      <c r="AV1304" s="2">
        <f t="shared" si="704"/>
        <v>0</v>
      </c>
      <c r="AW1304" s="2">
        <f t="shared" si="705"/>
        <v>0</v>
      </c>
      <c r="AX1304" s="2">
        <f t="shared" si="686"/>
        <v>0</v>
      </c>
      <c r="AY1304" s="2">
        <f t="shared" si="706"/>
        <v>0</v>
      </c>
      <c r="AZ1304" s="145" t="e">
        <f t="shared" si="707"/>
        <v>#N/A</v>
      </c>
      <c r="BA1304" s="145" t="e">
        <f t="shared" si="708"/>
        <v>#N/A</v>
      </c>
      <c r="BB1304" s="145">
        <f t="shared" si="709"/>
        <v>2.083333333333337E-2</v>
      </c>
      <c r="BC1304" s="2">
        <f>IF(AM1304,
  IF(AND(AL1304=$J$31,_xlfn.DAYS(AH1304,DATE(AI1304,1,1))&lt;7),
    MAX(0,EINSTELLUNGEN!$D$12+1-WEEKDAY(DATE(EINSTELLUNGEN!$D$9,EINSTELLUNGEN!$D$10,1),2)),
    IF(AL1304=$J$33,
      MIN(EINSTELLUNGEN!$D$12,WEEKDAY(DATE(EINSTELLUNGEN!$D$9,12,31),2)),
      EINSTELLUNGEN!$D$12
  )) - SUMIF(AL$50:AL$2500,"="&amp;AL1304,AX$50:AX$2500),
  0)</f>
        <v>3</v>
      </c>
      <c r="BD1304" s="2">
        <f t="shared" si="710"/>
        <v>0.33333333333333331</v>
      </c>
      <c r="BE1304" s="2">
        <f t="shared" si="711"/>
        <v>0</v>
      </c>
    </row>
    <row r="1305" spans="1:57" ht="10.5" customHeight="1">
      <c r="A1305" s="1" t="str">
        <f t="shared" ca="1" si="687"/>
        <v/>
      </c>
      <c r="B1305" s="1" t="str">
        <f t="shared" ca="1" si="688"/>
        <v/>
      </c>
      <c r="C1305" s="1" t="str">
        <f t="shared" ca="1" si="689"/>
        <v/>
      </c>
      <c r="D1305" s="1" t="str">
        <f t="shared" ca="1" si="690"/>
        <v/>
      </c>
      <c r="F1305" s="10"/>
      <c r="G1305" s="136" t="str">
        <f t="shared" si="691"/>
        <v/>
      </c>
      <c r="H1305" s="27"/>
      <c r="I1305" s="28"/>
      <c r="J1305" s="28"/>
      <c r="K1305" s="29"/>
      <c r="L1305" s="136"/>
      <c r="M1305" s="136"/>
      <c r="N1305" s="136"/>
      <c r="O1305" s="26" t="str">
        <f t="shared" si="692"/>
        <v/>
      </c>
      <c r="P1305" s="218" t="str">
        <f t="shared" si="693"/>
        <v/>
      </c>
      <c r="Q1305" s="26" t="str">
        <f t="shared" si="694"/>
        <v/>
      </c>
      <c r="R1305" s="22"/>
      <c r="S1305" s="99"/>
      <c r="T1305" s="10"/>
      <c r="U1305" s="229" t="str">
        <f t="shared" si="695"/>
        <v/>
      </c>
      <c r="V1305" s="230"/>
      <c r="W1305" s="230"/>
      <c r="X1305" s="230"/>
      <c r="Y1305" s="230"/>
      <c r="Z1305" s="22" t="str">
        <f>""</f>
        <v/>
      </c>
      <c r="AB1305" s="23" t="str">
        <f t="shared" si="696"/>
        <v/>
      </c>
      <c r="AC1305" s="2" t="b">
        <f>COUNT(Q1305:Q$2500)&gt;0</f>
        <v>0</v>
      </c>
      <c r="AD1305" s="2" t="b">
        <f t="shared" si="679"/>
        <v>0</v>
      </c>
      <c r="AE1305" s="2" t="b">
        <f t="shared" si="680"/>
        <v>0</v>
      </c>
      <c r="AF1305" s="2" t="b">
        <f t="shared" si="681"/>
        <v>0</v>
      </c>
      <c r="AG1305" s="2" t="b">
        <f>OR(
  AND(AC1305,NOT(AC1306)),
  AND(AF1305,WEEKDAY(AH1304,2)=EINSTELLUNGEN!$D$12),
  AND(AF1305,AH1305=$J$35)
)</f>
        <v>0</v>
      </c>
      <c r="AH1305" s="2">
        <f>IF(AE1305,AH1304+IF(WEEKDAY(AH1304+1,2)&lt;=EINSTELLUNGEN!$D$12,1,$J$36),AH1304)</f>
        <v>42020</v>
      </c>
      <c r="AI1305" s="2">
        <f t="shared" si="682"/>
        <v>2019</v>
      </c>
      <c r="AJ1305" s="2">
        <f t="shared" si="683"/>
        <v>201901</v>
      </c>
      <c r="AK1305" s="2">
        <f t="shared" si="684"/>
        <v>201901</v>
      </c>
      <c r="AL1305" s="2">
        <f t="shared" si="712"/>
        <v>201903</v>
      </c>
      <c r="AM1305" s="2" t="b">
        <f t="shared" si="685"/>
        <v>1</v>
      </c>
      <c r="AN1305" s="4" t="e">
        <f t="shared" si="697"/>
        <v>#N/A</v>
      </c>
      <c r="AO1305" s="4" t="e">
        <f t="shared" si="698"/>
        <v>#N/A</v>
      </c>
      <c r="AP1305" s="2" t="str">
        <f>IF(AD1305,
  IF(ISBLANK(H1305),
    AP1304,
    IF(LEN(H1305)=1,
      IF(OR(UPPER(H1305)="A",UPPER(H1305)="I"),
        EINSTELLUNGEN!$D$21,
        IF(OR(UPPER(H1305)="B",UPPER(H1305)="M"),
          EINSTELLUNGEN!$D$22,
          IF(OR(UPPER(H1305)="C",UPPER(H1305)="S"),
            EINSTELLUNGEN!$D$23,
            IF(UPPER(H1305)="D",
              EINSTELLUNGEN!$D$24,
              IF(UPPER(H1305)="E",
                EINSTELLUNGEN!$D$25,
                UPPER(H1305)))))),
      IF(ISNUMBER(H1305),
        EINSTELLUNGEN!$D$20&amp;H1305,
        UPPER(H1305)))),
  "")</f>
        <v/>
      </c>
      <c r="AQ1305" s="2" t="str">
        <f t="shared" si="699"/>
        <v/>
      </c>
      <c r="AR1305" s="2">
        <f t="shared" si="700"/>
        <v>0</v>
      </c>
      <c r="AS1305" s="145">
        <f t="shared" si="701"/>
        <v>0.33333333333333331</v>
      </c>
      <c r="AT1305" s="2">
        <f t="shared" si="702"/>
        <v>0</v>
      </c>
      <c r="AU1305" s="2">
        <f t="shared" si="703"/>
        <v>0</v>
      </c>
      <c r="AV1305" s="2">
        <f t="shared" si="704"/>
        <v>0</v>
      </c>
      <c r="AW1305" s="2">
        <f t="shared" si="705"/>
        <v>0</v>
      </c>
      <c r="AX1305" s="2">
        <f t="shared" si="686"/>
        <v>0</v>
      </c>
      <c r="AY1305" s="2">
        <f t="shared" si="706"/>
        <v>0</v>
      </c>
      <c r="AZ1305" s="145" t="e">
        <f t="shared" si="707"/>
        <v>#N/A</v>
      </c>
      <c r="BA1305" s="145" t="e">
        <f t="shared" si="708"/>
        <v>#N/A</v>
      </c>
      <c r="BB1305" s="145">
        <f t="shared" si="709"/>
        <v>2.083333333333337E-2</v>
      </c>
      <c r="BC1305" s="2">
        <f>IF(AM1305,
  IF(AND(AL1305=$J$31,_xlfn.DAYS(AH1305,DATE(AI1305,1,1))&lt;7),
    MAX(0,EINSTELLUNGEN!$D$12+1-WEEKDAY(DATE(EINSTELLUNGEN!$D$9,EINSTELLUNGEN!$D$10,1),2)),
    IF(AL1305=$J$33,
      MIN(EINSTELLUNGEN!$D$12,WEEKDAY(DATE(EINSTELLUNGEN!$D$9,12,31),2)),
      EINSTELLUNGEN!$D$12
  )) - SUMIF(AL$50:AL$2500,"="&amp;AL1305,AX$50:AX$2500),
  0)</f>
        <v>3</v>
      </c>
      <c r="BD1305" s="2">
        <f t="shared" si="710"/>
        <v>0.33333333333333331</v>
      </c>
      <c r="BE1305" s="2">
        <f t="shared" si="711"/>
        <v>0</v>
      </c>
    </row>
    <row r="1306" spans="1:57" ht="10.5" customHeight="1">
      <c r="A1306" s="1" t="str">
        <f t="shared" ca="1" si="687"/>
        <v/>
      </c>
      <c r="B1306" s="1" t="str">
        <f t="shared" ca="1" si="688"/>
        <v/>
      </c>
      <c r="C1306" s="1" t="str">
        <f t="shared" ca="1" si="689"/>
        <v/>
      </c>
      <c r="D1306" s="1" t="str">
        <f t="shared" ca="1" si="690"/>
        <v/>
      </c>
      <c r="F1306" s="10"/>
      <c r="G1306" s="136" t="str">
        <f t="shared" si="691"/>
        <v/>
      </c>
      <c r="H1306" s="27"/>
      <c r="I1306" s="28"/>
      <c r="J1306" s="28"/>
      <c r="K1306" s="29"/>
      <c r="L1306" s="136"/>
      <c r="M1306" s="136"/>
      <c r="N1306" s="136"/>
      <c r="O1306" s="26" t="str">
        <f t="shared" si="692"/>
        <v/>
      </c>
      <c r="P1306" s="218" t="str">
        <f t="shared" si="693"/>
        <v/>
      </c>
      <c r="Q1306" s="26" t="str">
        <f t="shared" si="694"/>
        <v/>
      </c>
      <c r="R1306" s="22"/>
      <c r="S1306" s="99"/>
      <c r="T1306" s="10"/>
      <c r="U1306" s="229" t="str">
        <f t="shared" si="695"/>
        <v/>
      </c>
      <c r="V1306" s="230"/>
      <c r="W1306" s="230"/>
      <c r="X1306" s="230"/>
      <c r="Y1306" s="230"/>
      <c r="Z1306" s="22" t="str">
        <f>""</f>
        <v/>
      </c>
      <c r="AB1306" s="23" t="str">
        <f t="shared" si="696"/>
        <v/>
      </c>
      <c r="AC1306" s="2" t="b">
        <f>COUNT(Q1306:Q$2500)&gt;0</f>
        <v>0</v>
      </c>
      <c r="AD1306" s="2" t="b">
        <f t="shared" si="679"/>
        <v>0</v>
      </c>
      <c r="AE1306" s="2" t="b">
        <f t="shared" si="680"/>
        <v>0</v>
      </c>
      <c r="AF1306" s="2" t="b">
        <f t="shared" si="681"/>
        <v>0</v>
      </c>
      <c r="AG1306" s="2" t="b">
        <f>OR(
  AND(AC1306,NOT(AC1307)),
  AND(AF1306,WEEKDAY(AH1305,2)=EINSTELLUNGEN!$D$12),
  AND(AF1306,AH1306=$J$35)
)</f>
        <v>0</v>
      </c>
      <c r="AH1306" s="2">
        <f>IF(AE1306,AH1305+IF(WEEKDAY(AH1305+1,2)&lt;=EINSTELLUNGEN!$D$12,1,$J$36),AH1305)</f>
        <v>42020</v>
      </c>
      <c r="AI1306" s="2">
        <f t="shared" si="682"/>
        <v>2019</v>
      </c>
      <c r="AJ1306" s="2">
        <f t="shared" si="683"/>
        <v>201901</v>
      </c>
      <c r="AK1306" s="2">
        <f t="shared" si="684"/>
        <v>201901</v>
      </c>
      <c r="AL1306" s="2">
        <f t="shared" si="712"/>
        <v>201903</v>
      </c>
      <c r="AM1306" s="2" t="b">
        <f t="shared" si="685"/>
        <v>1</v>
      </c>
      <c r="AN1306" s="4" t="e">
        <f t="shared" si="697"/>
        <v>#N/A</v>
      </c>
      <c r="AO1306" s="4" t="e">
        <f t="shared" si="698"/>
        <v>#N/A</v>
      </c>
      <c r="AP1306" s="2" t="str">
        <f>IF(AD1306,
  IF(ISBLANK(H1306),
    AP1305,
    IF(LEN(H1306)=1,
      IF(OR(UPPER(H1306)="A",UPPER(H1306)="I"),
        EINSTELLUNGEN!$D$21,
        IF(OR(UPPER(H1306)="B",UPPER(H1306)="M"),
          EINSTELLUNGEN!$D$22,
          IF(OR(UPPER(H1306)="C",UPPER(H1306)="S"),
            EINSTELLUNGEN!$D$23,
            IF(UPPER(H1306)="D",
              EINSTELLUNGEN!$D$24,
              IF(UPPER(H1306)="E",
                EINSTELLUNGEN!$D$25,
                UPPER(H1306)))))),
      IF(ISNUMBER(H1306),
        EINSTELLUNGEN!$D$20&amp;H1306,
        UPPER(H1306)))),
  "")</f>
        <v/>
      </c>
      <c r="AQ1306" s="2" t="str">
        <f t="shared" si="699"/>
        <v/>
      </c>
      <c r="AR1306" s="2">
        <f t="shared" si="700"/>
        <v>0</v>
      </c>
      <c r="AS1306" s="145">
        <f t="shared" si="701"/>
        <v>0.33333333333333331</v>
      </c>
      <c r="AT1306" s="2">
        <f t="shared" si="702"/>
        <v>0</v>
      </c>
      <c r="AU1306" s="2">
        <f t="shared" si="703"/>
        <v>0</v>
      </c>
      <c r="AV1306" s="2">
        <f t="shared" si="704"/>
        <v>0</v>
      </c>
      <c r="AW1306" s="2">
        <f t="shared" si="705"/>
        <v>0</v>
      </c>
      <c r="AX1306" s="2">
        <f t="shared" si="686"/>
        <v>0</v>
      </c>
      <c r="AY1306" s="2">
        <f t="shared" si="706"/>
        <v>0</v>
      </c>
      <c r="AZ1306" s="145" t="e">
        <f t="shared" si="707"/>
        <v>#N/A</v>
      </c>
      <c r="BA1306" s="145" t="e">
        <f t="shared" si="708"/>
        <v>#N/A</v>
      </c>
      <c r="BB1306" s="145">
        <f t="shared" si="709"/>
        <v>2.083333333333337E-2</v>
      </c>
      <c r="BC1306" s="2">
        <f>IF(AM1306,
  IF(AND(AL1306=$J$31,_xlfn.DAYS(AH1306,DATE(AI1306,1,1))&lt;7),
    MAX(0,EINSTELLUNGEN!$D$12+1-WEEKDAY(DATE(EINSTELLUNGEN!$D$9,EINSTELLUNGEN!$D$10,1),2)),
    IF(AL1306=$J$33,
      MIN(EINSTELLUNGEN!$D$12,WEEKDAY(DATE(EINSTELLUNGEN!$D$9,12,31),2)),
      EINSTELLUNGEN!$D$12
  )) - SUMIF(AL$50:AL$2500,"="&amp;AL1306,AX$50:AX$2500),
  0)</f>
        <v>3</v>
      </c>
      <c r="BD1306" s="2">
        <f t="shared" si="710"/>
        <v>0.33333333333333331</v>
      </c>
      <c r="BE1306" s="2">
        <f t="shared" si="711"/>
        <v>0</v>
      </c>
    </row>
    <row r="1307" spans="1:57" ht="10.5" customHeight="1">
      <c r="A1307" s="1" t="str">
        <f t="shared" ca="1" si="687"/>
        <v/>
      </c>
      <c r="B1307" s="1" t="str">
        <f t="shared" ca="1" si="688"/>
        <v/>
      </c>
      <c r="C1307" s="1" t="str">
        <f t="shared" ca="1" si="689"/>
        <v/>
      </c>
      <c r="D1307" s="1" t="str">
        <f t="shared" ca="1" si="690"/>
        <v/>
      </c>
      <c r="F1307" s="10"/>
      <c r="G1307" s="136" t="str">
        <f t="shared" si="691"/>
        <v/>
      </c>
      <c r="H1307" s="27"/>
      <c r="I1307" s="28"/>
      <c r="J1307" s="28"/>
      <c r="K1307" s="29"/>
      <c r="L1307" s="136"/>
      <c r="M1307" s="136"/>
      <c r="N1307" s="136"/>
      <c r="O1307" s="26" t="str">
        <f t="shared" si="692"/>
        <v/>
      </c>
      <c r="P1307" s="218" t="str">
        <f t="shared" si="693"/>
        <v/>
      </c>
      <c r="Q1307" s="26" t="str">
        <f t="shared" si="694"/>
        <v/>
      </c>
      <c r="R1307" s="22"/>
      <c r="S1307" s="99"/>
      <c r="T1307" s="10"/>
      <c r="U1307" s="229" t="str">
        <f t="shared" si="695"/>
        <v/>
      </c>
      <c r="V1307" s="230"/>
      <c r="W1307" s="230"/>
      <c r="X1307" s="230"/>
      <c r="Y1307" s="230"/>
      <c r="Z1307" s="22" t="str">
        <f>""</f>
        <v/>
      </c>
      <c r="AB1307" s="23" t="str">
        <f t="shared" si="696"/>
        <v/>
      </c>
      <c r="AC1307" s="2" t="b">
        <f>COUNT(Q1307:Q$2500)&gt;0</f>
        <v>0</v>
      </c>
      <c r="AD1307" s="2" t="b">
        <f t="shared" si="679"/>
        <v>0</v>
      </c>
      <c r="AE1307" s="2" t="b">
        <f t="shared" si="680"/>
        <v>0</v>
      </c>
      <c r="AF1307" s="2" t="b">
        <f t="shared" si="681"/>
        <v>0</v>
      </c>
      <c r="AG1307" s="2" t="b">
        <f>OR(
  AND(AC1307,NOT(AC1308)),
  AND(AF1307,WEEKDAY(AH1306,2)=EINSTELLUNGEN!$D$12),
  AND(AF1307,AH1307=$J$35)
)</f>
        <v>0</v>
      </c>
      <c r="AH1307" s="2">
        <f>IF(AE1307,AH1306+IF(WEEKDAY(AH1306+1,2)&lt;=EINSTELLUNGEN!$D$12,1,$J$36),AH1306)</f>
        <v>42020</v>
      </c>
      <c r="AI1307" s="2">
        <f t="shared" si="682"/>
        <v>2019</v>
      </c>
      <c r="AJ1307" s="2">
        <f t="shared" si="683"/>
        <v>201901</v>
      </c>
      <c r="AK1307" s="2">
        <f t="shared" si="684"/>
        <v>201901</v>
      </c>
      <c r="AL1307" s="2">
        <f t="shared" si="712"/>
        <v>201903</v>
      </c>
      <c r="AM1307" s="2" t="b">
        <f t="shared" si="685"/>
        <v>1</v>
      </c>
      <c r="AN1307" s="4" t="e">
        <f t="shared" si="697"/>
        <v>#N/A</v>
      </c>
      <c r="AO1307" s="4" t="e">
        <f t="shared" si="698"/>
        <v>#N/A</v>
      </c>
      <c r="AP1307" s="2" t="str">
        <f>IF(AD1307,
  IF(ISBLANK(H1307),
    AP1306,
    IF(LEN(H1307)=1,
      IF(OR(UPPER(H1307)="A",UPPER(H1307)="I"),
        EINSTELLUNGEN!$D$21,
        IF(OR(UPPER(H1307)="B",UPPER(H1307)="M"),
          EINSTELLUNGEN!$D$22,
          IF(OR(UPPER(H1307)="C",UPPER(H1307)="S"),
            EINSTELLUNGEN!$D$23,
            IF(UPPER(H1307)="D",
              EINSTELLUNGEN!$D$24,
              IF(UPPER(H1307)="E",
                EINSTELLUNGEN!$D$25,
                UPPER(H1307)))))),
      IF(ISNUMBER(H1307),
        EINSTELLUNGEN!$D$20&amp;H1307,
        UPPER(H1307)))),
  "")</f>
        <v/>
      </c>
      <c r="AQ1307" s="2" t="str">
        <f t="shared" si="699"/>
        <v/>
      </c>
      <c r="AR1307" s="2">
        <f t="shared" si="700"/>
        <v>0</v>
      </c>
      <c r="AS1307" s="145">
        <f t="shared" si="701"/>
        <v>0.33333333333333331</v>
      </c>
      <c r="AT1307" s="2">
        <f t="shared" si="702"/>
        <v>0</v>
      </c>
      <c r="AU1307" s="2">
        <f t="shared" si="703"/>
        <v>0</v>
      </c>
      <c r="AV1307" s="2">
        <f t="shared" si="704"/>
        <v>0</v>
      </c>
      <c r="AW1307" s="2">
        <f t="shared" si="705"/>
        <v>0</v>
      </c>
      <c r="AX1307" s="2">
        <f t="shared" si="686"/>
        <v>0</v>
      </c>
      <c r="AY1307" s="2">
        <f t="shared" si="706"/>
        <v>0</v>
      </c>
      <c r="AZ1307" s="145" t="e">
        <f t="shared" si="707"/>
        <v>#N/A</v>
      </c>
      <c r="BA1307" s="145" t="e">
        <f t="shared" si="708"/>
        <v>#N/A</v>
      </c>
      <c r="BB1307" s="145">
        <f t="shared" si="709"/>
        <v>2.083333333333337E-2</v>
      </c>
      <c r="BC1307" s="2">
        <f>IF(AM1307,
  IF(AND(AL1307=$J$31,_xlfn.DAYS(AH1307,DATE(AI1307,1,1))&lt;7),
    MAX(0,EINSTELLUNGEN!$D$12+1-WEEKDAY(DATE(EINSTELLUNGEN!$D$9,EINSTELLUNGEN!$D$10,1),2)),
    IF(AL1307=$J$33,
      MIN(EINSTELLUNGEN!$D$12,WEEKDAY(DATE(EINSTELLUNGEN!$D$9,12,31),2)),
      EINSTELLUNGEN!$D$12
  )) - SUMIF(AL$50:AL$2500,"="&amp;AL1307,AX$50:AX$2500),
  0)</f>
        <v>3</v>
      </c>
      <c r="BD1307" s="2">
        <f t="shared" si="710"/>
        <v>0.33333333333333331</v>
      </c>
      <c r="BE1307" s="2">
        <f t="shared" si="711"/>
        <v>0</v>
      </c>
    </row>
    <row r="1308" spans="1:57" ht="10.5" customHeight="1">
      <c r="A1308" s="1" t="str">
        <f t="shared" ca="1" si="687"/>
        <v/>
      </c>
      <c r="B1308" s="1" t="str">
        <f t="shared" ca="1" si="688"/>
        <v/>
      </c>
      <c r="C1308" s="1" t="str">
        <f t="shared" ca="1" si="689"/>
        <v/>
      </c>
      <c r="D1308" s="1" t="str">
        <f t="shared" ca="1" si="690"/>
        <v/>
      </c>
      <c r="F1308" s="10"/>
      <c r="G1308" s="136" t="str">
        <f t="shared" si="691"/>
        <v/>
      </c>
      <c r="H1308" s="27"/>
      <c r="I1308" s="28"/>
      <c r="J1308" s="28"/>
      <c r="K1308" s="29"/>
      <c r="L1308" s="136"/>
      <c r="M1308" s="136"/>
      <c r="N1308" s="136"/>
      <c r="O1308" s="26" t="str">
        <f t="shared" si="692"/>
        <v/>
      </c>
      <c r="P1308" s="218" t="str">
        <f t="shared" si="693"/>
        <v/>
      </c>
      <c r="Q1308" s="26" t="str">
        <f t="shared" si="694"/>
        <v/>
      </c>
      <c r="R1308" s="22"/>
      <c r="S1308" s="99"/>
      <c r="T1308" s="10"/>
      <c r="U1308" s="229" t="str">
        <f t="shared" si="695"/>
        <v/>
      </c>
      <c r="V1308" s="230"/>
      <c r="W1308" s="230"/>
      <c r="X1308" s="230"/>
      <c r="Y1308" s="230"/>
      <c r="Z1308" s="22" t="str">
        <f>""</f>
        <v/>
      </c>
      <c r="AB1308" s="23" t="str">
        <f t="shared" si="696"/>
        <v/>
      </c>
      <c r="AC1308" s="2" t="b">
        <f>COUNT(Q1308:Q$2500)&gt;0</f>
        <v>0</v>
      </c>
      <c r="AD1308" s="2" t="b">
        <f t="shared" si="679"/>
        <v>0</v>
      </c>
      <c r="AE1308" s="2" t="b">
        <f t="shared" si="680"/>
        <v>0</v>
      </c>
      <c r="AF1308" s="2" t="b">
        <f t="shared" si="681"/>
        <v>0</v>
      </c>
      <c r="AG1308" s="2" t="b">
        <f>OR(
  AND(AC1308,NOT(AC1309)),
  AND(AF1308,WEEKDAY(AH1307,2)=EINSTELLUNGEN!$D$12),
  AND(AF1308,AH1308=$J$35)
)</f>
        <v>0</v>
      </c>
      <c r="AH1308" s="2">
        <f>IF(AE1308,AH1307+IF(WEEKDAY(AH1307+1,2)&lt;=EINSTELLUNGEN!$D$12,1,$J$36),AH1307)</f>
        <v>42020</v>
      </c>
      <c r="AI1308" s="2">
        <f t="shared" si="682"/>
        <v>2019</v>
      </c>
      <c r="AJ1308" s="2">
        <f t="shared" si="683"/>
        <v>201901</v>
      </c>
      <c r="AK1308" s="2">
        <f t="shared" si="684"/>
        <v>201901</v>
      </c>
      <c r="AL1308" s="2">
        <f t="shared" si="712"/>
        <v>201903</v>
      </c>
      <c r="AM1308" s="2" t="b">
        <f t="shared" si="685"/>
        <v>1</v>
      </c>
      <c r="AN1308" s="4" t="e">
        <f t="shared" si="697"/>
        <v>#N/A</v>
      </c>
      <c r="AO1308" s="4" t="e">
        <f t="shared" si="698"/>
        <v>#N/A</v>
      </c>
      <c r="AP1308" s="2" t="str">
        <f>IF(AD1308,
  IF(ISBLANK(H1308),
    AP1307,
    IF(LEN(H1308)=1,
      IF(OR(UPPER(H1308)="A",UPPER(H1308)="I"),
        EINSTELLUNGEN!$D$21,
        IF(OR(UPPER(H1308)="B",UPPER(H1308)="M"),
          EINSTELLUNGEN!$D$22,
          IF(OR(UPPER(H1308)="C",UPPER(H1308)="S"),
            EINSTELLUNGEN!$D$23,
            IF(UPPER(H1308)="D",
              EINSTELLUNGEN!$D$24,
              IF(UPPER(H1308)="E",
                EINSTELLUNGEN!$D$25,
                UPPER(H1308)))))),
      IF(ISNUMBER(H1308),
        EINSTELLUNGEN!$D$20&amp;H1308,
        UPPER(H1308)))),
  "")</f>
        <v/>
      </c>
      <c r="AQ1308" s="2" t="str">
        <f t="shared" si="699"/>
        <v/>
      </c>
      <c r="AR1308" s="2">
        <f t="shared" si="700"/>
        <v>0</v>
      </c>
      <c r="AS1308" s="145">
        <f t="shared" si="701"/>
        <v>0.33333333333333331</v>
      </c>
      <c r="AT1308" s="2">
        <f t="shared" si="702"/>
        <v>0</v>
      </c>
      <c r="AU1308" s="2">
        <f t="shared" si="703"/>
        <v>0</v>
      </c>
      <c r="AV1308" s="2">
        <f t="shared" si="704"/>
        <v>0</v>
      </c>
      <c r="AW1308" s="2">
        <f t="shared" si="705"/>
        <v>0</v>
      </c>
      <c r="AX1308" s="2">
        <f t="shared" si="686"/>
        <v>0</v>
      </c>
      <c r="AY1308" s="2">
        <f t="shared" si="706"/>
        <v>0</v>
      </c>
      <c r="AZ1308" s="145" t="e">
        <f t="shared" si="707"/>
        <v>#N/A</v>
      </c>
      <c r="BA1308" s="145" t="e">
        <f t="shared" si="708"/>
        <v>#N/A</v>
      </c>
      <c r="BB1308" s="145">
        <f t="shared" si="709"/>
        <v>2.083333333333337E-2</v>
      </c>
      <c r="BC1308" s="2">
        <f>IF(AM1308,
  IF(AND(AL1308=$J$31,_xlfn.DAYS(AH1308,DATE(AI1308,1,1))&lt;7),
    MAX(0,EINSTELLUNGEN!$D$12+1-WEEKDAY(DATE(EINSTELLUNGEN!$D$9,EINSTELLUNGEN!$D$10,1),2)),
    IF(AL1308=$J$33,
      MIN(EINSTELLUNGEN!$D$12,WEEKDAY(DATE(EINSTELLUNGEN!$D$9,12,31),2)),
      EINSTELLUNGEN!$D$12
  )) - SUMIF(AL$50:AL$2500,"="&amp;AL1308,AX$50:AX$2500),
  0)</f>
        <v>3</v>
      </c>
      <c r="BD1308" s="2">
        <f t="shared" si="710"/>
        <v>0.33333333333333331</v>
      </c>
      <c r="BE1308" s="2">
        <f t="shared" si="711"/>
        <v>0</v>
      </c>
    </row>
    <row r="1309" spans="1:57" ht="10.5" customHeight="1">
      <c r="A1309" s="1" t="str">
        <f t="shared" ca="1" si="687"/>
        <v/>
      </c>
      <c r="B1309" s="1" t="str">
        <f t="shared" ca="1" si="688"/>
        <v/>
      </c>
      <c r="C1309" s="1" t="str">
        <f t="shared" ca="1" si="689"/>
        <v/>
      </c>
      <c r="D1309" s="1" t="str">
        <f t="shared" ca="1" si="690"/>
        <v/>
      </c>
      <c r="F1309" s="10"/>
      <c r="G1309" s="136" t="str">
        <f t="shared" si="691"/>
        <v/>
      </c>
      <c r="H1309" s="27"/>
      <c r="I1309" s="28"/>
      <c r="J1309" s="28"/>
      <c r="K1309" s="29"/>
      <c r="L1309" s="136"/>
      <c r="M1309" s="136"/>
      <c r="N1309" s="136"/>
      <c r="O1309" s="26" t="str">
        <f t="shared" si="692"/>
        <v/>
      </c>
      <c r="P1309" s="218" t="str">
        <f t="shared" si="693"/>
        <v/>
      </c>
      <c r="Q1309" s="26" t="str">
        <f t="shared" si="694"/>
        <v/>
      </c>
      <c r="R1309" s="22"/>
      <c r="S1309" s="99"/>
      <c r="T1309" s="10"/>
      <c r="U1309" s="229" t="str">
        <f t="shared" si="695"/>
        <v/>
      </c>
      <c r="V1309" s="230"/>
      <c r="W1309" s="230"/>
      <c r="X1309" s="230"/>
      <c r="Y1309" s="230"/>
      <c r="Z1309" s="22" t="str">
        <f>""</f>
        <v/>
      </c>
      <c r="AB1309" s="23" t="str">
        <f t="shared" si="696"/>
        <v/>
      </c>
      <c r="AC1309" s="2" t="b">
        <f>COUNT(Q1309:Q$2500)&gt;0</f>
        <v>0</v>
      </c>
      <c r="AD1309" s="2" t="b">
        <f t="shared" si="679"/>
        <v>0</v>
      </c>
      <c r="AE1309" s="2" t="b">
        <f t="shared" si="680"/>
        <v>0</v>
      </c>
      <c r="AF1309" s="2" t="b">
        <f t="shared" si="681"/>
        <v>0</v>
      </c>
      <c r="AG1309" s="2" t="b">
        <f>OR(
  AND(AC1309,NOT(AC1310)),
  AND(AF1309,WEEKDAY(AH1308,2)=EINSTELLUNGEN!$D$12),
  AND(AF1309,AH1309=$J$35)
)</f>
        <v>0</v>
      </c>
      <c r="AH1309" s="2">
        <f>IF(AE1309,AH1308+IF(WEEKDAY(AH1308+1,2)&lt;=EINSTELLUNGEN!$D$12,1,$J$36),AH1308)</f>
        <v>42020</v>
      </c>
      <c r="AI1309" s="2">
        <f t="shared" si="682"/>
        <v>2019</v>
      </c>
      <c r="AJ1309" s="2">
        <f t="shared" si="683"/>
        <v>201901</v>
      </c>
      <c r="AK1309" s="2">
        <f t="shared" si="684"/>
        <v>201901</v>
      </c>
      <c r="AL1309" s="2">
        <f t="shared" si="712"/>
        <v>201903</v>
      </c>
      <c r="AM1309" s="2" t="b">
        <f t="shared" si="685"/>
        <v>1</v>
      </c>
      <c r="AN1309" s="4" t="e">
        <f t="shared" si="697"/>
        <v>#N/A</v>
      </c>
      <c r="AO1309" s="4" t="e">
        <f t="shared" si="698"/>
        <v>#N/A</v>
      </c>
      <c r="AP1309" s="2" t="str">
        <f>IF(AD1309,
  IF(ISBLANK(H1309),
    AP1308,
    IF(LEN(H1309)=1,
      IF(OR(UPPER(H1309)="A",UPPER(H1309)="I"),
        EINSTELLUNGEN!$D$21,
        IF(OR(UPPER(H1309)="B",UPPER(H1309)="M"),
          EINSTELLUNGEN!$D$22,
          IF(OR(UPPER(H1309)="C",UPPER(H1309)="S"),
            EINSTELLUNGEN!$D$23,
            IF(UPPER(H1309)="D",
              EINSTELLUNGEN!$D$24,
              IF(UPPER(H1309)="E",
                EINSTELLUNGEN!$D$25,
                UPPER(H1309)))))),
      IF(ISNUMBER(H1309),
        EINSTELLUNGEN!$D$20&amp;H1309,
        UPPER(H1309)))),
  "")</f>
        <v/>
      </c>
      <c r="AQ1309" s="2" t="str">
        <f t="shared" si="699"/>
        <v/>
      </c>
      <c r="AR1309" s="2">
        <f t="shared" si="700"/>
        <v>0</v>
      </c>
      <c r="AS1309" s="145">
        <f t="shared" si="701"/>
        <v>0.33333333333333331</v>
      </c>
      <c r="AT1309" s="2">
        <f t="shared" si="702"/>
        <v>0</v>
      </c>
      <c r="AU1309" s="2">
        <f t="shared" si="703"/>
        <v>0</v>
      </c>
      <c r="AV1309" s="2">
        <f t="shared" si="704"/>
        <v>0</v>
      </c>
      <c r="AW1309" s="2">
        <f t="shared" si="705"/>
        <v>0</v>
      </c>
      <c r="AX1309" s="2">
        <f t="shared" si="686"/>
        <v>0</v>
      </c>
      <c r="AY1309" s="2">
        <f t="shared" si="706"/>
        <v>0</v>
      </c>
      <c r="AZ1309" s="145" t="e">
        <f t="shared" si="707"/>
        <v>#N/A</v>
      </c>
      <c r="BA1309" s="145" t="e">
        <f t="shared" si="708"/>
        <v>#N/A</v>
      </c>
      <c r="BB1309" s="145">
        <f t="shared" si="709"/>
        <v>2.083333333333337E-2</v>
      </c>
      <c r="BC1309" s="2">
        <f>IF(AM1309,
  IF(AND(AL1309=$J$31,_xlfn.DAYS(AH1309,DATE(AI1309,1,1))&lt;7),
    MAX(0,EINSTELLUNGEN!$D$12+1-WEEKDAY(DATE(EINSTELLUNGEN!$D$9,EINSTELLUNGEN!$D$10,1),2)),
    IF(AL1309=$J$33,
      MIN(EINSTELLUNGEN!$D$12,WEEKDAY(DATE(EINSTELLUNGEN!$D$9,12,31),2)),
      EINSTELLUNGEN!$D$12
  )) - SUMIF(AL$50:AL$2500,"="&amp;AL1309,AX$50:AX$2500),
  0)</f>
        <v>3</v>
      </c>
      <c r="BD1309" s="2">
        <f t="shared" si="710"/>
        <v>0.33333333333333331</v>
      </c>
      <c r="BE1309" s="2">
        <f t="shared" si="711"/>
        <v>0</v>
      </c>
    </row>
    <row r="1310" spans="1:57" ht="10.5" customHeight="1">
      <c r="A1310" s="1" t="str">
        <f t="shared" ca="1" si="687"/>
        <v/>
      </c>
      <c r="B1310" s="1" t="str">
        <f t="shared" ca="1" si="688"/>
        <v/>
      </c>
      <c r="C1310" s="1" t="str">
        <f t="shared" ca="1" si="689"/>
        <v/>
      </c>
      <c r="D1310" s="1" t="str">
        <f t="shared" ca="1" si="690"/>
        <v/>
      </c>
      <c r="F1310" s="10"/>
      <c r="G1310" s="136" t="str">
        <f t="shared" si="691"/>
        <v/>
      </c>
      <c r="H1310" s="27"/>
      <c r="I1310" s="28"/>
      <c r="J1310" s="28"/>
      <c r="K1310" s="29"/>
      <c r="L1310" s="136"/>
      <c r="M1310" s="136"/>
      <c r="N1310" s="136"/>
      <c r="O1310" s="26" t="str">
        <f t="shared" si="692"/>
        <v/>
      </c>
      <c r="P1310" s="218" t="str">
        <f t="shared" si="693"/>
        <v/>
      </c>
      <c r="Q1310" s="26" t="str">
        <f t="shared" si="694"/>
        <v/>
      </c>
      <c r="R1310" s="22"/>
      <c r="S1310" s="99"/>
      <c r="T1310" s="10"/>
      <c r="U1310" s="229" t="str">
        <f t="shared" si="695"/>
        <v/>
      </c>
      <c r="V1310" s="230"/>
      <c r="W1310" s="230"/>
      <c r="X1310" s="230"/>
      <c r="Y1310" s="230"/>
      <c r="Z1310" s="22" t="str">
        <f>""</f>
        <v/>
      </c>
      <c r="AB1310" s="23" t="str">
        <f t="shared" si="696"/>
        <v/>
      </c>
      <c r="AC1310" s="2" t="b">
        <f>COUNT(Q1310:Q$2500)&gt;0</f>
        <v>0</v>
      </c>
      <c r="AD1310" s="2" t="b">
        <f t="shared" si="679"/>
        <v>0</v>
      </c>
      <c r="AE1310" s="2" t="b">
        <f t="shared" si="680"/>
        <v>0</v>
      </c>
      <c r="AF1310" s="2" t="b">
        <f t="shared" si="681"/>
        <v>0</v>
      </c>
      <c r="AG1310" s="2" t="b">
        <f>OR(
  AND(AC1310,NOT(AC1311)),
  AND(AF1310,WEEKDAY(AH1309,2)=EINSTELLUNGEN!$D$12),
  AND(AF1310,AH1310=$J$35)
)</f>
        <v>0</v>
      </c>
      <c r="AH1310" s="2">
        <f>IF(AE1310,AH1309+IF(WEEKDAY(AH1309+1,2)&lt;=EINSTELLUNGEN!$D$12,1,$J$36),AH1309)</f>
        <v>42020</v>
      </c>
      <c r="AI1310" s="2">
        <f t="shared" si="682"/>
        <v>2019</v>
      </c>
      <c r="AJ1310" s="2">
        <f t="shared" si="683"/>
        <v>201901</v>
      </c>
      <c r="AK1310" s="2">
        <f t="shared" si="684"/>
        <v>201901</v>
      </c>
      <c r="AL1310" s="2">
        <f t="shared" si="712"/>
        <v>201903</v>
      </c>
      <c r="AM1310" s="2" t="b">
        <f t="shared" si="685"/>
        <v>1</v>
      </c>
      <c r="AN1310" s="4" t="e">
        <f t="shared" si="697"/>
        <v>#N/A</v>
      </c>
      <c r="AO1310" s="4" t="e">
        <f t="shared" si="698"/>
        <v>#N/A</v>
      </c>
      <c r="AP1310" s="2" t="str">
        <f>IF(AD1310,
  IF(ISBLANK(H1310),
    AP1309,
    IF(LEN(H1310)=1,
      IF(OR(UPPER(H1310)="A",UPPER(H1310)="I"),
        EINSTELLUNGEN!$D$21,
        IF(OR(UPPER(H1310)="B",UPPER(H1310)="M"),
          EINSTELLUNGEN!$D$22,
          IF(OR(UPPER(H1310)="C",UPPER(H1310)="S"),
            EINSTELLUNGEN!$D$23,
            IF(UPPER(H1310)="D",
              EINSTELLUNGEN!$D$24,
              IF(UPPER(H1310)="E",
                EINSTELLUNGEN!$D$25,
                UPPER(H1310)))))),
      IF(ISNUMBER(H1310),
        EINSTELLUNGEN!$D$20&amp;H1310,
        UPPER(H1310)))),
  "")</f>
        <v/>
      </c>
      <c r="AQ1310" s="2" t="str">
        <f t="shared" si="699"/>
        <v/>
      </c>
      <c r="AR1310" s="2">
        <f t="shared" si="700"/>
        <v>0</v>
      </c>
      <c r="AS1310" s="145">
        <f t="shared" si="701"/>
        <v>0.33333333333333331</v>
      </c>
      <c r="AT1310" s="2">
        <f t="shared" si="702"/>
        <v>0</v>
      </c>
      <c r="AU1310" s="2">
        <f t="shared" si="703"/>
        <v>0</v>
      </c>
      <c r="AV1310" s="2">
        <f t="shared" si="704"/>
        <v>0</v>
      </c>
      <c r="AW1310" s="2">
        <f t="shared" si="705"/>
        <v>0</v>
      </c>
      <c r="AX1310" s="2">
        <f t="shared" si="686"/>
        <v>0</v>
      </c>
      <c r="AY1310" s="2">
        <f t="shared" si="706"/>
        <v>0</v>
      </c>
      <c r="AZ1310" s="145" t="e">
        <f t="shared" si="707"/>
        <v>#N/A</v>
      </c>
      <c r="BA1310" s="145" t="e">
        <f t="shared" si="708"/>
        <v>#N/A</v>
      </c>
      <c r="BB1310" s="145">
        <f t="shared" si="709"/>
        <v>2.083333333333337E-2</v>
      </c>
      <c r="BC1310" s="2">
        <f>IF(AM1310,
  IF(AND(AL1310=$J$31,_xlfn.DAYS(AH1310,DATE(AI1310,1,1))&lt;7),
    MAX(0,EINSTELLUNGEN!$D$12+1-WEEKDAY(DATE(EINSTELLUNGEN!$D$9,EINSTELLUNGEN!$D$10,1),2)),
    IF(AL1310=$J$33,
      MIN(EINSTELLUNGEN!$D$12,WEEKDAY(DATE(EINSTELLUNGEN!$D$9,12,31),2)),
      EINSTELLUNGEN!$D$12
  )) - SUMIF(AL$50:AL$2500,"="&amp;AL1310,AX$50:AX$2500),
  0)</f>
        <v>3</v>
      </c>
      <c r="BD1310" s="2">
        <f t="shared" si="710"/>
        <v>0.33333333333333331</v>
      </c>
      <c r="BE1310" s="2">
        <f t="shared" si="711"/>
        <v>0</v>
      </c>
    </row>
    <row r="1311" spans="1:57" ht="10.5" customHeight="1">
      <c r="A1311" s="1" t="str">
        <f t="shared" ca="1" si="687"/>
        <v/>
      </c>
      <c r="B1311" s="1" t="str">
        <f t="shared" ca="1" si="688"/>
        <v/>
      </c>
      <c r="C1311" s="1" t="str">
        <f t="shared" ca="1" si="689"/>
        <v/>
      </c>
      <c r="D1311" s="1" t="str">
        <f t="shared" ca="1" si="690"/>
        <v/>
      </c>
      <c r="F1311" s="10"/>
      <c r="G1311" s="136" t="str">
        <f t="shared" si="691"/>
        <v/>
      </c>
      <c r="H1311" s="27"/>
      <c r="I1311" s="28"/>
      <c r="J1311" s="28"/>
      <c r="K1311" s="29"/>
      <c r="L1311" s="136"/>
      <c r="M1311" s="136"/>
      <c r="N1311" s="136"/>
      <c r="O1311" s="26" t="str">
        <f t="shared" si="692"/>
        <v/>
      </c>
      <c r="P1311" s="218" t="str">
        <f t="shared" si="693"/>
        <v/>
      </c>
      <c r="Q1311" s="26" t="str">
        <f t="shared" si="694"/>
        <v/>
      </c>
      <c r="R1311" s="22"/>
      <c r="S1311" s="99"/>
      <c r="T1311" s="10"/>
      <c r="U1311" s="229" t="str">
        <f t="shared" si="695"/>
        <v/>
      </c>
      <c r="V1311" s="230"/>
      <c r="W1311" s="230"/>
      <c r="X1311" s="230"/>
      <c r="Y1311" s="230"/>
      <c r="Z1311" s="22" t="str">
        <f>""</f>
        <v/>
      </c>
      <c r="AB1311" s="23" t="str">
        <f t="shared" si="696"/>
        <v/>
      </c>
      <c r="AC1311" s="2" t="b">
        <f>COUNT(Q1311:Q$2500)&gt;0</f>
        <v>0</v>
      </c>
      <c r="AD1311" s="2" t="b">
        <f t="shared" si="679"/>
        <v>0</v>
      </c>
      <c r="AE1311" s="2" t="b">
        <f t="shared" si="680"/>
        <v>0</v>
      </c>
      <c r="AF1311" s="2" t="b">
        <f t="shared" si="681"/>
        <v>0</v>
      </c>
      <c r="AG1311" s="2" t="b">
        <f>OR(
  AND(AC1311,NOT(AC1312)),
  AND(AF1311,WEEKDAY(AH1310,2)=EINSTELLUNGEN!$D$12),
  AND(AF1311,AH1311=$J$35)
)</f>
        <v>0</v>
      </c>
      <c r="AH1311" s="2">
        <f>IF(AE1311,AH1310+IF(WEEKDAY(AH1310+1,2)&lt;=EINSTELLUNGEN!$D$12,1,$J$36),AH1310)</f>
        <v>42020</v>
      </c>
      <c r="AI1311" s="2">
        <f t="shared" si="682"/>
        <v>2019</v>
      </c>
      <c r="AJ1311" s="2">
        <f t="shared" si="683"/>
        <v>201901</v>
      </c>
      <c r="AK1311" s="2">
        <f t="shared" si="684"/>
        <v>201901</v>
      </c>
      <c r="AL1311" s="2">
        <f t="shared" si="712"/>
        <v>201903</v>
      </c>
      <c r="AM1311" s="2" t="b">
        <f t="shared" si="685"/>
        <v>1</v>
      </c>
      <c r="AN1311" s="4" t="e">
        <f t="shared" si="697"/>
        <v>#N/A</v>
      </c>
      <c r="AO1311" s="4" t="e">
        <f t="shared" si="698"/>
        <v>#N/A</v>
      </c>
      <c r="AP1311" s="2" t="str">
        <f>IF(AD1311,
  IF(ISBLANK(H1311),
    AP1310,
    IF(LEN(H1311)=1,
      IF(OR(UPPER(H1311)="A",UPPER(H1311)="I"),
        EINSTELLUNGEN!$D$21,
        IF(OR(UPPER(H1311)="B",UPPER(H1311)="M"),
          EINSTELLUNGEN!$D$22,
          IF(OR(UPPER(H1311)="C",UPPER(H1311)="S"),
            EINSTELLUNGEN!$D$23,
            IF(UPPER(H1311)="D",
              EINSTELLUNGEN!$D$24,
              IF(UPPER(H1311)="E",
                EINSTELLUNGEN!$D$25,
                UPPER(H1311)))))),
      IF(ISNUMBER(H1311),
        EINSTELLUNGEN!$D$20&amp;H1311,
        UPPER(H1311)))),
  "")</f>
        <v/>
      </c>
      <c r="AQ1311" s="2" t="str">
        <f t="shared" si="699"/>
        <v/>
      </c>
      <c r="AR1311" s="2">
        <f t="shared" si="700"/>
        <v>0</v>
      </c>
      <c r="AS1311" s="145">
        <f t="shared" si="701"/>
        <v>0.33333333333333331</v>
      </c>
      <c r="AT1311" s="2">
        <f t="shared" si="702"/>
        <v>0</v>
      </c>
      <c r="AU1311" s="2">
        <f t="shared" si="703"/>
        <v>0</v>
      </c>
      <c r="AV1311" s="2">
        <f t="shared" si="704"/>
        <v>0</v>
      </c>
      <c r="AW1311" s="2">
        <f t="shared" si="705"/>
        <v>0</v>
      </c>
      <c r="AX1311" s="2">
        <f t="shared" si="686"/>
        <v>0</v>
      </c>
      <c r="AY1311" s="2">
        <f t="shared" si="706"/>
        <v>0</v>
      </c>
      <c r="AZ1311" s="145" t="e">
        <f t="shared" si="707"/>
        <v>#N/A</v>
      </c>
      <c r="BA1311" s="145" t="e">
        <f t="shared" si="708"/>
        <v>#N/A</v>
      </c>
      <c r="BB1311" s="145">
        <f t="shared" si="709"/>
        <v>2.083333333333337E-2</v>
      </c>
      <c r="BC1311" s="2">
        <f>IF(AM1311,
  IF(AND(AL1311=$J$31,_xlfn.DAYS(AH1311,DATE(AI1311,1,1))&lt;7),
    MAX(0,EINSTELLUNGEN!$D$12+1-WEEKDAY(DATE(EINSTELLUNGEN!$D$9,EINSTELLUNGEN!$D$10,1),2)),
    IF(AL1311=$J$33,
      MIN(EINSTELLUNGEN!$D$12,WEEKDAY(DATE(EINSTELLUNGEN!$D$9,12,31),2)),
      EINSTELLUNGEN!$D$12
  )) - SUMIF(AL$50:AL$2500,"="&amp;AL1311,AX$50:AX$2500),
  0)</f>
        <v>3</v>
      </c>
      <c r="BD1311" s="2">
        <f t="shared" si="710"/>
        <v>0.33333333333333331</v>
      </c>
      <c r="BE1311" s="2">
        <f t="shared" si="711"/>
        <v>0</v>
      </c>
    </row>
    <row r="1312" spans="1:57" ht="10.5" customHeight="1">
      <c r="A1312" s="1" t="str">
        <f t="shared" ca="1" si="687"/>
        <v/>
      </c>
      <c r="B1312" s="1" t="str">
        <f t="shared" ca="1" si="688"/>
        <v/>
      </c>
      <c r="C1312" s="1" t="str">
        <f t="shared" ca="1" si="689"/>
        <v/>
      </c>
      <c r="D1312" s="1" t="str">
        <f t="shared" ca="1" si="690"/>
        <v/>
      </c>
      <c r="F1312" s="10"/>
      <c r="G1312" s="136" t="str">
        <f t="shared" si="691"/>
        <v/>
      </c>
      <c r="H1312" s="27"/>
      <c r="I1312" s="28"/>
      <c r="J1312" s="28"/>
      <c r="K1312" s="29"/>
      <c r="L1312" s="136"/>
      <c r="M1312" s="136"/>
      <c r="N1312" s="136"/>
      <c r="O1312" s="26" t="str">
        <f t="shared" si="692"/>
        <v/>
      </c>
      <c r="P1312" s="218" t="str">
        <f t="shared" si="693"/>
        <v/>
      </c>
      <c r="Q1312" s="26" t="str">
        <f t="shared" si="694"/>
        <v/>
      </c>
      <c r="R1312" s="22"/>
      <c r="S1312" s="99"/>
      <c r="T1312" s="10"/>
      <c r="U1312" s="229" t="str">
        <f t="shared" si="695"/>
        <v/>
      </c>
      <c r="V1312" s="230"/>
      <c r="W1312" s="230"/>
      <c r="X1312" s="230"/>
      <c r="Y1312" s="230"/>
      <c r="Z1312" s="22" t="str">
        <f>""</f>
        <v/>
      </c>
      <c r="AB1312" s="23" t="str">
        <f t="shared" si="696"/>
        <v/>
      </c>
      <c r="AC1312" s="2" t="b">
        <f>COUNT(Q1312:Q$2500)&gt;0</f>
        <v>0</v>
      </c>
      <c r="AD1312" s="2" t="b">
        <f t="shared" si="679"/>
        <v>0</v>
      </c>
      <c r="AE1312" s="2" t="b">
        <f t="shared" si="680"/>
        <v>0</v>
      </c>
      <c r="AF1312" s="2" t="b">
        <f t="shared" si="681"/>
        <v>0</v>
      </c>
      <c r="AG1312" s="2" t="b">
        <f>OR(
  AND(AC1312,NOT(AC1313)),
  AND(AF1312,WEEKDAY(AH1311,2)=EINSTELLUNGEN!$D$12),
  AND(AF1312,AH1312=$J$35)
)</f>
        <v>0</v>
      </c>
      <c r="AH1312" s="2">
        <f>IF(AE1312,AH1311+IF(WEEKDAY(AH1311+1,2)&lt;=EINSTELLUNGEN!$D$12,1,$J$36),AH1311)</f>
        <v>42020</v>
      </c>
      <c r="AI1312" s="2">
        <f t="shared" si="682"/>
        <v>2019</v>
      </c>
      <c r="AJ1312" s="2">
        <f t="shared" si="683"/>
        <v>201901</v>
      </c>
      <c r="AK1312" s="2">
        <f t="shared" si="684"/>
        <v>201901</v>
      </c>
      <c r="AL1312" s="2">
        <f t="shared" si="712"/>
        <v>201903</v>
      </c>
      <c r="AM1312" s="2" t="b">
        <f t="shared" si="685"/>
        <v>1</v>
      </c>
      <c r="AN1312" s="4" t="e">
        <f t="shared" si="697"/>
        <v>#N/A</v>
      </c>
      <c r="AO1312" s="4" t="e">
        <f t="shared" si="698"/>
        <v>#N/A</v>
      </c>
      <c r="AP1312" s="2" t="str">
        <f>IF(AD1312,
  IF(ISBLANK(H1312),
    AP1311,
    IF(LEN(H1312)=1,
      IF(OR(UPPER(H1312)="A",UPPER(H1312)="I"),
        EINSTELLUNGEN!$D$21,
        IF(OR(UPPER(H1312)="B",UPPER(H1312)="M"),
          EINSTELLUNGEN!$D$22,
          IF(OR(UPPER(H1312)="C",UPPER(H1312)="S"),
            EINSTELLUNGEN!$D$23,
            IF(UPPER(H1312)="D",
              EINSTELLUNGEN!$D$24,
              IF(UPPER(H1312)="E",
                EINSTELLUNGEN!$D$25,
                UPPER(H1312)))))),
      IF(ISNUMBER(H1312),
        EINSTELLUNGEN!$D$20&amp;H1312,
        UPPER(H1312)))),
  "")</f>
        <v/>
      </c>
      <c r="AQ1312" s="2" t="str">
        <f t="shared" si="699"/>
        <v/>
      </c>
      <c r="AR1312" s="2">
        <f t="shared" si="700"/>
        <v>0</v>
      </c>
      <c r="AS1312" s="145">
        <f t="shared" si="701"/>
        <v>0.33333333333333331</v>
      </c>
      <c r="AT1312" s="2">
        <f t="shared" si="702"/>
        <v>0</v>
      </c>
      <c r="AU1312" s="2">
        <f t="shared" si="703"/>
        <v>0</v>
      </c>
      <c r="AV1312" s="2">
        <f t="shared" si="704"/>
        <v>0</v>
      </c>
      <c r="AW1312" s="2">
        <f t="shared" si="705"/>
        <v>0</v>
      </c>
      <c r="AX1312" s="2">
        <f t="shared" si="686"/>
        <v>0</v>
      </c>
      <c r="AY1312" s="2">
        <f t="shared" si="706"/>
        <v>0</v>
      </c>
      <c r="AZ1312" s="145" t="e">
        <f t="shared" si="707"/>
        <v>#N/A</v>
      </c>
      <c r="BA1312" s="145" t="e">
        <f t="shared" si="708"/>
        <v>#N/A</v>
      </c>
      <c r="BB1312" s="145">
        <f t="shared" si="709"/>
        <v>2.083333333333337E-2</v>
      </c>
      <c r="BC1312" s="2">
        <f>IF(AM1312,
  IF(AND(AL1312=$J$31,_xlfn.DAYS(AH1312,DATE(AI1312,1,1))&lt;7),
    MAX(0,EINSTELLUNGEN!$D$12+1-WEEKDAY(DATE(EINSTELLUNGEN!$D$9,EINSTELLUNGEN!$D$10,1),2)),
    IF(AL1312=$J$33,
      MIN(EINSTELLUNGEN!$D$12,WEEKDAY(DATE(EINSTELLUNGEN!$D$9,12,31),2)),
      EINSTELLUNGEN!$D$12
  )) - SUMIF(AL$50:AL$2500,"="&amp;AL1312,AX$50:AX$2500),
  0)</f>
        <v>3</v>
      </c>
      <c r="BD1312" s="2">
        <f t="shared" si="710"/>
        <v>0.33333333333333331</v>
      </c>
      <c r="BE1312" s="2">
        <f t="shared" si="711"/>
        <v>0</v>
      </c>
    </row>
    <row r="1313" spans="1:57" ht="10.5" customHeight="1">
      <c r="A1313" s="1" t="str">
        <f t="shared" ca="1" si="687"/>
        <v/>
      </c>
      <c r="B1313" s="1" t="str">
        <f t="shared" ca="1" si="688"/>
        <v/>
      </c>
      <c r="C1313" s="1" t="str">
        <f t="shared" ca="1" si="689"/>
        <v/>
      </c>
      <c r="D1313" s="1" t="str">
        <f t="shared" ca="1" si="690"/>
        <v/>
      </c>
      <c r="F1313" s="10"/>
      <c r="G1313" s="136" t="str">
        <f t="shared" si="691"/>
        <v/>
      </c>
      <c r="H1313" s="27"/>
      <c r="I1313" s="28"/>
      <c r="J1313" s="28"/>
      <c r="K1313" s="29"/>
      <c r="L1313" s="136"/>
      <c r="M1313" s="136"/>
      <c r="N1313" s="136"/>
      <c r="O1313" s="26" t="str">
        <f t="shared" si="692"/>
        <v/>
      </c>
      <c r="P1313" s="218" t="str">
        <f t="shared" si="693"/>
        <v/>
      </c>
      <c r="Q1313" s="26" t="str">
        <f t="shared" si="694"/>
        <v/>
      </c>
      <c r="R1313" s="22"/>
      <c r="S1313" s="99"/>
      <c r="T1313" s="10"/>
      <c r="U1313" s="229" t="str">
        <f t="shared" si="695"/>
        <v/>
      </c>
      <c r="V1313" s="230"/>
      <c r="W1313" s="230"/>
      <c r="X1313" s="230"/>
      <c r="Y1313" s="230"/>
      <c r="Z1313" s="22" t="str">
        <f>""</f>
        <v/>
      </c>
      <c r="AB1313" s="23" t="str">
        <f t="shared" si="696"/>
        <v/>
      </c>
      <c r="AC1313" s="2" t="b">
        <f>COUNT(Q1313:Q$2500)&gt;0</f>
        <v>0</v>
      </c>
      <c r="AD1313" s="2" t="b">
        <f t="shared" si="679"/>
        <v>0</v>
      </c>
      <c r="AE1313" s="2" t="b">
        <f t="shared" si="680"/>
        <v>0</v>
      </c>
      <c r="AF1313" s="2" t="b">
        <f t="shared" si="681"/>
        <v>0</v>
      </c>
      <c r="AG1313" s="2" t="b">
        <f>OR(
  AND(AC1313,NOT(AC1314)),
  AND(AF1313,WEEKDAY(AH1312,2)=EINSTELLUNGEN!$D$12),
  AND(AF1313,AH1313=$J$35)
)</f>
        <v>0</v>
      </c>
      <c r="AH1313" s="2">
        <f>IF(AE1313,AH1312+IF(WEEKDAY(AH1312+1,2)&lt;=EINSTELLUNGEN!$D$12,1,$J$36),AH1312)</f>
        <v>42020</v>
      </c>
      <c r="AI1313" s="2">
        <f t="shared" si="682"/>
        <v>2019</v>
      </c>
      <c r="AJ1313" s="2">
        <f t="shared" si="683"/>
        <v>201901</v>
      </c>
      <c r="AK1313" s="2">
        <f t="shared" si="684"/>
        <v>201901</v>
      </c>
      <c r="AL1313" s="2">
        <f t="shared" si="712"/>
        <v>201903</v>
      </c>
      <c r="AM1313" s="2" t="b">
        <f t="shared" si="685"/>
        <v>1</v>
      </c>
      <c r="AN1313" s="4" t="e">
        <f t="shared" si="697"/>
        <v>#N/A</v>
      </c>
      <c r="AO1313" s="4" t="e">
        <f t="shared" si="698"/>
        <v>#N/A</v>
      </c>
      <c r="AP1313" s="2" t="str">
        <f>IF(AD1313,
  IF(ISBLANK(H1313),
    AP1312,
    IF(LEN(H1313)=1,
      IF(OR(UPPER(H1313)="A",UPPER(H1313)="I"),
        EINSTELLUNGEN!$D$21,
        IF(OR(UPPER(H1313)="B",UPPER(H1313)="M"),
          EINSTELLUNGEN!$D$22,
          IF(OR(UPPER(H1313)="C",UPPER(H1313)="S"),
            EINSTELLUNGEN!$D$23,
            IF(UPPER(H1313)="D",
              EINSTELLUNGEN!$D$24,
              IF(UPPER(H1313)="E",
                EINSTELLUNGEN!$D$25,
                UPPER(H1313)))))),
      IF(ISNUMBER(H1313),
        EINSTELLUNGEN!$D$20&amp;H1313,
        UPPER(H1313)))),
  "")</f>
        <v/>
      </c>
      <c r="AQ1313" s="2" t="str">
        <f t="shared" si="699"/>
        <v/>
      </c>
      <c r="AR1313" s="2">
        <f t="shared" si="700"/>
        <v>0</v>
      </c>
      <c r="AS1313" s="145">
        <f t="shared" si="701"/>
        <v>0.33333333333333331</v>
      </c>
      <c r="AT1313" s="2">
        <f t="shared" si="702"/>
        <v>0</v>
      </c>
      <c r="AU1313" s="2">
        <f t="shared" si="703"/>
        <v>0</v>
      </c>
      <c r="AV1313" s="2">
        <f t="shared" si="704"/>
        <v>0</v>
      </c>
      <c r="AW1313" s="2">
        <f t="shared" si="705"/>
        <v>0</v>
      </c>
      <c r="AX1313" s="2">
        <f t="shared" si="686"/>
        <v>0</v>
      </c>
      <c r="AY1313" s="2">
        <f t="shared" si="706"/>
        <v>0</v>
      </c>
      <c r="AZ1313" s="145" t="e">
        <f t="shared" si="707"/>
        <v>#N/A</v>
      </c>
      <c r="BA1313" s="145" t="e">
        <f t="shared" si="708"/>
        <v>#N/A</v>
      </c>
      <c r="BB1313" s="145">
        <f t="shared" si="709"/>
        <v>2.083333333333337E-2</v>
      </c>
      <c r="BC1313" s="2">
        <f>IF(AM1313,
  IF(AND(AL1313=$J$31,_xlfn.DAYS(AH1313,DATE(AI1313,1,1))&lt;7),
    MAX(0,EINSTELLUNGEN!$D$12+1-WEEKDAY(DATE(EINSTELLUNGEN!$D$9,EINSTELLUNGEN!$D$10,1),2)),
    IF(AL1313=$J$33,
      MIN(EINSTELLUNGEN!$D$12,WEEKDAY(DATE(EINSTELLUNGEN!$D$9,12,31),2)),
      EINSTELLUNGEN!$D$12
  )) - SUMIF(AL$50:AL$2500,"="&amp;AL1313,AX$50:AX$2500),
  0)</f>
        <v>3</v>
      </c>
      <c r="BD1313" s="2">
        <f t="shared" si="710"/>
        <v>0.33333333333333331</v>
      </c>
      <c r="BE1313" s="2">
        <f t="shared" si="711"/>
        <v>0</v>
      </c>
    </row>
    <row r="1314" spans="1:57" ht="10.5" customHeight="1">
      <c r="A1314" s="1" t="str">
        <f t="shared" ca="1" si="687"/>
        <v/>
      </c>
      <c r="B1314" s="1" t="str">
        <f t="shared" ca="1" si="688"/>
        <v/>
      </c>
      <c r="C1314" s="1" t="str">
        <f t="shared" ca="1" si="689"/>
        <v/>
      </c>
      <c r="D1314" s="1" t="str">
        <f t="shared" ca="1" si="690"/>
        <v/>
      </c>
      <c r="F1314" s="10"/>
      <c r="G1314" s="136" t="str">
        <f t="shared" si="691"/>
        <v/>
      </c>
      <c r="H1314" s="27"/>
      <c r="I1314" s="28"/>
      <c r="J1314" s="28"/>
      <c r="K1314" s="29"/>
      <c r="L1314" s="136"/>
      <c r="M1314" s="136"/>
      <c r="N1314" s="136"/>
      <c r="O1314" s="26" t="str">
        <f t="shared" si="692"/>
        <v/>
      </c>
      <c r="P1314" s="218" t="str">
        <f t="shared" si="693"/>
        <v/>
      </c>
      <c r="Q1314" s="26" t="str">
        <f t="shared" si="694"/>
        <v/>
      </c>
      <c r="R1314" s="22"/>
      <c r="S1314" s="99"/>
      <c r="T1314" s="10"/>
      <c r="U1314" s="229" t="str">
        <f t="shared" si="695"/>
        <v/>
      </c>
      <c r="V1314" s="230"/>
      <c r="W1314" s="230"/>
      <c r="X1314" s="230"/>
      <c r="Y1314" s="230"/>
      <c r="Z1314" s="22" t="str">
        <f>""</f>
        <v/>
      </c>
      <c r="AB1314" s="23" t="str">
        <f t="shared" si="696"/>
        <v/>
      </c>
      <c r="AC1314" s="2" t="b">
        <f>COUNT(Q1314:Q$2500)&gt;0</f>
        <v>0</v>
      </c>
      <c r="AD1314" s="2" t="b">
        <f t="shared" si="679"/>
        <v>0</v>
      </c>
      <c r="AE1314" s="2" t="b">
        <f t="shared" si="680"/>
        <v>0</v>
      </c>
      <c r="AF1314" s="2" t="b">
        <f t="shared" si="681"/>
        <v>0</v>
      </c>
      <c r="AG1314" s="2" t="b">
        <f>OR(
  AND(AC1314,NOT(AC1315)),
  AND(AF1314,WEEKDAY(AH1313,2)=EINSTELLUNGEN!$D$12),
  AND(AF1314,AH1314=$J$35)
)</f>
        <v>0</v>
      </c>
      <c r="AH1314" s="2">
        <f>IF(AE1314,AH1313+IF(WEEKDAY(AH1313+1,2)&lt;=EINSTELLUNGEN!$D$12,1,$J$36),AH1313)</f>
        <v>42020</v>
      </c>
      <c r="AI1314" s="2">
        <f t="shared" si="682"/>
        <v>2019</v>
      </c>
      <c r="AJ1314" s="2">
        <f t="shared" si="683"/>
        <v>201901</v>
      </c>
      <c r="AK1314" s="2">
        <f t="shared" si="684"/>
        <v>201901</v>
      </c>
      <c r="AL1314" s="2">
        <f t="shared" si="712"/>
        <v>201903</v>
      </c>
      <c r="AM1314" s="2" t="b">
        <f t="shared" si="685"/>
        <v>1</v>
      </c>
      <c r="AN1314" s="4" t="e">
        <f t="shared" si="697"/>
        <v>#N/A</v>
      </c>
      <c r="AO1314" s="4" t="e">
        <f t="shared" si="698"/>
        <v>#N/A</v>
      </c>
      <c r="AP1314" s="2" t="str">
        <f>IF(AD1314,
  IF(ISBLANK(H1314),
    AP1313,
    IF(LEN(H1314)=1,
      IF(OR(UPPER(H1314)="A",UPPER(H1314)="I"),
        EINSTELLUNGEN!$D$21,
        IF(OR(UPPER(H1314)="B",UPPER(H1314)="M"),
          EINSTELLUNGEN!$D$22,
          IF(OR(UPPER(H1314)="C",UPPER(H1314)="S"),
            EINSTELLUNGEN!$D$23,
            IF(UPPER(H1314)="D",
              EINSTELLUNGEN!$D$24,
              IF(UPPER(H1314)="E",
                EINSTELLUNGEN!$D$25,
                UPPER(H1314)))))),
      IF(ISNUMBER(H1314),
        EINSTELLUNGEN!$D$20&amp;H1314,
        UPPER(H1314)))),
  "")</f>
        <v/>
      </c>
      <c r="AQ1314" s="2" t="str">
        <f t="shared" si="699"/>
        <v/>
      </c>
      <c r="AR1314" s="2">
        <f t="shared" si="700"/>
        <v>0</v>
      </c>
      <c r="AS1314" s="145">
        <f t="shared" si="701"/>
        <v>0.33333333333333331</v>
      </c>
      <c r="AT1314" s="2">
        <f t="shared" si="702"/>
        <v>0</v>
      </c>
      <c r="AU1314" s="2">
        <f t="shared" si="703"/>
        <v>0</v>
      </c>
      <c r="AV1314" s="2">
        <f t="shared" si="704"/>
        <v>0</v>
      </c>
      <c r="AW1314" s="2">
        <f t="shared" si="705"/>
        <v>0</v>
      </c>
      <c r="AX1314" s="2">
        <f t="shared" si="686"/>
        <v>0</v>
      </c>
      <c r="AY1314" s="2">
        <f t="shared" si="706"/>
        <v>0</v>
      </c>
      <c r="AZ1314" s="145" t="e">
        <f t="shared" si="707"/>
        <v>#N/A</v>
      </c>
      <c r="BA1314" s="145" t="e">
        <f t="shared" si="708"/>
        <v>#N/A</v>
      </c>
      <c r="BB1314" s="145">
        <f t="shared" si="709"/>
        <v>2.083333333333337E-2</v>
      </c>
      <c r="BC1314" s="2">
        <f>IF(AM1314,
  IF(AND(AL1314=$J$31,_xlfn.DAYS(AH1314,DATE(AI1314,1,1))&lt;7),
    MAX(0,EINSTELLUNGEN!$D$12+1-WEEKDAY(DATE(EINSTELLUNGEN!$D$9,EINSTELLUNGEN!$D$10,1),2)),
    IF(AL1314=$J$33,
      MIN(EINSTELLUNGEN!$D$12,WEEKDAY(DATE(EINSTELLUNGEN!$D$9,12,31),2)),
      EINSTELLUNGEN!$D$12
  )) - SUMIF(AL$50:AL$2500,"="&amp;AL1314,AX$50:AX$2500),
  0)</f>
        <v>3</v>
      </c>
      <c r="BD1314" s="2">
        <f t="shared" si="710"/>
        <v>0.33333333333333331</v>
      </c>
      <c r="BE1314" s="2">
        <f t="shared" si="711"/>
        <v>0</v>
      </c>
    </row>
    <row r="1315" spans="1:57" ht="10.5" customHeight="1">
      <c r="A1315" s="1" t="str">
        <f t="shared" ca="1" si="687"/>
        <v/>
      </c>
      <c r="B1315" s="1" t="str">
        <f t="shared" ca="1" si="688"/>
        <v/>
      </c>
      <c r="C1315" s="1" t="str">
        <f t="shared" ca="1" si="689"/>
        <v/>
      </c>
      <c r="D1315" s="1" t="str">
        <f t="shared" ca="1" si="690"/>
        <v/>
      </c>
      <c r="F1315" s="10"/>
      <c r="G1315" s="136" t="str">
        <f t="shared" si="691"/>
        <v/>
      </c>
      <c r="H1315" s="27"/>
      <c r="I1315" s="28"/>
      <c r="J1315" s="28"/>
      <c r="K1315" s="29"/>
      <c r="L1315" s="136"/>
      <c r="M1315" s="136"/>
      <c r="N1315" s="136"/>
      <c r="O1315" s="26" t="str">
        <f t="shared" si="692"/>
        <v/>
      </c>
      <c r="P1315" s="218" t="str">
        <f t="shared" si="693"/>
        <v/>
      </c>
      <c r="Q1315" s="26" t="str">
        <f t="shared" si="694"/>
        <v/>
      </c>
      <c r="R1315" s="22"/>
      <c r="S1315" s="99"/>
      <c r="T1315" s="10"/>
      <c r="U1315" s="229" t="str">
        <f t="shared" si="695"/>
        <v/>
      </c>
      <c r="V1315" s="230"/>
      <c r="W1315" s="230"/>
      <c r="X1315" s="230"/>
      <c r="Y1315" s="230"/>
      <c r="Z1315" s="22" t="str">
        <f>""</f>
        <v/>
      </c>
      <c r="AB1315" s="23" t="str">
        <f t="shared" si="696"/>
        <v/>
      </c>
      <c r="AC1315" s="2" t="b">
        <f>COUNT(Q1315:Q$2500)&gt;0</f>
        <v>0</v>
      </c>
      <c r="AD1315" s="2" t="b">
        <f t="shared" si="679"/>
        <v>0</v>
      </c>
      <c r="AE1315" s="2" t="b">
        <f t="shared" si="680"/>
        <v>0</v>
      </c>
      <c r="AF1315" s="2" t="b">
        <f t="shared" si="681"/>
        <v>0</v>
      </c>
      <c r="AG1315" s="2" t="b">
        <f>OR(
  AND(AC1315,NOT(AC1316)),
  AND(AF1315,WEEKDAY(AH1314,2)=EINSTELLUNGEN!$D$12),
  AND(AF1315,AH1315=$J$35)
)</f>
        <v>0</v>
      </c>
      <c r="AH1315" s="2">
        <f>IF(AE1315,AH1314+IF(WEEKDAY(AH1314+1,2)&lt;=EINSTELLUNGEN!$D$12,1,$J$36),AH1314)</f>
        <v>42020</v>
      </c>
      <c r="AI1315" s="2">
        <f t="shared" si="682"/>
        <v>2019</v>
      </c>
      <c r="AJ1315" s="2">
        <f t="shared" si="683"/>
        <v>201901</v>
      </c>
      <c r="AK1315" s="2">
        <f t="shared" si="684"/>
        <v>201901</v>
      </c>
      <c r="AL1315" s="2">
        <f t="shared" si="712"/>
        <v>201903</v>
      </c>
      <c r="AM1315" s="2" t="b">
        <f t="shared" si="685"/>
        <v>1</v>
      </c>
      <c r="AN1315" s="4" t="e">
        <f t="shared" si="697"/>
        <v>#N/A</v>
      </c>
      <c r="AO1315" s="4" t="e">
        <f t="shared" si="698"/>
        <v>#N/A</v>
      </c>
      <c r="AP1315" s="2" t="str">
        <f>IF(AD1315,
  IF(ISBLANK(H1315),
    AP1314,
    IF(LEN(H1315)=1,
      IF(OR(UPPER(H1315)="A",UPPER(H1315)="I"),
        EINSTELLUNGEN!$D$21,
        IF(OR(UPPER(H1315)="B",UPPER(H1315)="M"),
          EINSTELLUNGEN!$D$22,
          IF(OR(UPPER(H1315)="C",UPPER(H1315)="S"),
            EINSTELLUNGEN!$D$23,
            IF(UPPER(H1315)="D",
              EINSTELLUNGEN!$D$24,
              IF(UPPER(H1315)="E",
                EINSTELLUNGEN!$D$25,
                UPPER(H1315)))))),
      IF(ISNUMBER(H1315),
        EINSTELLUNGEN!$D$20&amp;H1315,
        UPPER(H1315)))),
  "")</f>
        <v/>
      </c>
      <c r="AQ1315" s="2" t="str">
        <f t="shared" si="699"/>
        <v/>
      </c>
      <c r="AR1315" s="2">
        <f t="shared" si="700"/>
        <v>0</v>
      </c>
      <c r="AS1315" s="145">
        <f t="shared" si="701"/>
        <v>0.33333333333333331</v>
      </c>
      <c r="AT1315" s="2">
        <f t="shared" si="702"/>
        <v>0</v>
      </c>
      <c r="AU1315" s="2">
        <f t="shared" si="703"/>
        <v>0</v>
      </c>
      <c r="AV1315" s="2">
        <f t="shared" si="704"/>
        <v>0</v>
      </c>
      <c r="AW1315" s="2">
        <f t="shared" si="705"/>
        <v>0</v>
      </c>
      <c r="AX1315" s="2">
        <f t="shared" si="686"/>
        <v>0</v>
      </c>
      <c r="AY1315" s="2">
        <f t="shared" si="706"/>
        <v>0</v>
      </c>
      <c r="AZ1315" s="145" t="e">
        <f t="shared" si="707"/>
        <v>#N/A</v>
      </c>
      <c r="BA1315" s="145" t="e">
        <f t="shared" si="708"/>
        <v>#N/A</v>
      </c>
      <c r="BB1315" s="145">
        <f t="shared" si="709"/>
        <v>2.083333333333337E-2</v>
      </c>
      <c r="BC1315" s="2">
        <f>IF(AM1315,
  IF(AND(AL1315=$J$31,_xlfn.DAYS(AH1315,DATE(AI1315,1,1))&lt;7),
    MAX(0,EINSTELLUNGEN!$D$12+1-WEEKDAY(DATE(EINSTELLUNGEN!$D$9,EINSTELLUNGEN!$D$10,1),2)),
    IF(AL1315=$J$33,
      MIN(EINSTELLUNGEN!$D$12,WEEKDAY(DATE(EINSTELLUNGEN!$D$9,12,31),2)),
      EINSTELLUNGEN!$D$12
  )) - SUMIF(AL$50:AL$2500,"="&amp;AL1315,AX$50:AX$2500),
  0)</f>
        <v>3</v>
      </c>
      <c r="BD1315" s="2">
        <f t="shared" si="710"/>
        <v>0.33333333333333331</v>
      </c>
      <c r="BE1315" s="2">
        <f t="shared" si="711"/>
        <v>0</v>
      </c>
    </row>
    <row r="1316" spans="1:57" ht="10.5" customHeight="1">
      <c r="A1316" s="1" t="str">
        <f t="shared" ca="1" si="687"/>
        <v/>
      </c>
      <c r="B1316" s="1" t="str">
        <f t="shared" ca="1" si="688"/>
        <v/>
      </c>
      <c r="C1316" s="1" t="str">
        <f t="shared" ca="1" si="689"/>
        <v/>
      </c>
      <c r="D1316" s="1" t="str">
        <f t="shared" ca="1" si="690"/>
        <v/>
      </c>
      <c r="F1316" s="10"/>
      <c r="G1316" s="136" t="str">
        <f t="shared" si="691"/>
        <v/>
      </c>
      <c r="H1316" s="27"/>
      <c r="I1316" s="28"/>
      <c r="J1316" s="28"/>
      <c r="K1316" s="29"/>
      <c r="L1316" s="136"/>
      <c r="M1316" s="136"/>
      <c r="N1316" s="136"/>
      <c r="O1316" s="26" t="str">
        <f t="shared" si="692"/>
        <v/>
      </c>
      <c r="P1316" s="218" t="str">
        <f t="shared" si="693"/>
        <v/>
      </c>
      <c r="Q1316" s="26" t="str">
        <f t="shared" si="694"/>
        <v/>
      </c>
      <c r="R1316" s="22"/>
      <c r="S1316" s="99"/>
      <c r="T1316" s="10"/>
      <c r="U1316" s="229" t="str">
        <f t="shared" si="695"/>
        <v/>
      </c>
      <c r="V1316" s="230"/>
      <c r="W1316" s="230"/>
      <c r="X1316" s="230"/>
      <c r="Y1316" s="230"/>
      <c r="Z1316" s="22" t="str">
        <f>""</f>
        <v/>
      </c>
      <c r="AB1316" s="23" t="str">
        <f t="shared" si="696"/>
        <v/>
      </c>
      <c r="AC1316" s="2" t="b">
        <f>COUNT(Q1316:Q$2500)&gt;0</f>
        <v>0</v>
      </c>
      <c r="AD1316" s="2" t="b">
        <f t="shared" si="679"/>
        <v>0</v>
      </c>
      <c r="AE1316" s="2" t="b">
        <f t="shared" si="680"/>
        <v>0</v>
      </c>
      <c r="AF1316" s="2" t="b">
        <f t="shared" si="681"/>
        <v>0</v>
      </c>
      <c r="AG1316" s="2" t="b">
        <f>OR(
  AND(AC1316,NOT(AC1317)),
  AND(AF1316,WEEKDAY(AH1315,2)=EINSTELLUNGEN!$D$12),
  AND(AF1316,AH1316=$J$35)
)</f>
        <v>0</v>
      </c>
      <c r="AH1316" s="2">
        <f>IF(AE1316,AH1315+IF(WEEKDAY(AH1315+1,2)&lt;=EINSTELLUNGEN!$D$12,1,$J$36),AH1315)</f>
        <v>42020</v>
      </c>
      <c r="AI1316" s="2">
        <f t="shared" si="682"/>
        <v>2019</v>
      </c>
      <c r="AJ1316" s="2">
        <f t="shared" si="683"/>
        <v>201901</v>
      </c>
      <c r="AK1316" s="2">
        <f t="shared" si="684"/>
        <v>201901</v>
      </c>
      <c r="AL1316" s="2">
        <f t="shared" si="712"/>
        <v>201903</v>
      </c>
      <c r="AM1316" s="2" t="b">
        <f t="shared" si="685"/>
        <v>1</v>
      </c>
      <c r="AN1316" s="4" t="e">
        <f t="shared" si="697"/>
        <v>#N/A</v>
      </c>
      <c r="AO1316" s="4" t="e">
        <f t="shared" si="698"/>
        <v>#N/A</v>
      </c>
      <c r="AP1316" s="2" t="str">
        <f>IF(AD1316,
  IF(ISBLANK(H1316),
    AP1315,
    IF(LEN(H1316)=1,
      IF(OR(UPPER(H1316)="A",UPPER(H1316)="I"),
        EINSTELLUNGEN!$D$21,
        IF(OR(UPPER(H1316)="B",UPPER(H1316)="M"),
          EINSTELLUNGEN!$D$22,
          IF(OR(UPPER(H1316)="C",UPPER(H1316)="S"),
            EINSTELLUNGEN!$D$23,
            IF(UPPER(H1316)="D",
              EINSTELLUNGEN!$D$24,
              IF(UPPER(H1316)="E",
                EINSTELLUNGEN!$D$25,
                UPPER(H1316)))))),
      IF(ISNUMBER(H1316),
        EINSTELLUNGEN!$D$20&amp;H1316,
        UPPER(H1316)))),
  "")</f>
        <v/>
      </c>
      <c r="AQ1316" s="2" t="str">
        <f t="shared" si="699"/>
        <v/>
      </c>
      <c r="AR1316" s="2">
        <f t="shared" si="700"/>
        <v>0</v>
      </c>
      <c r="AS1316" s="145">
        <f t="shared" si="701"/>
        <v>0.33333333333333331</v>
      </c>
      <c r="AT1316" s="2">
        <f t="shared" si="702"/>
        <v>0</v>
      </c>
      <c r="AU1316" s="2">
        <f t="shared" si="703"/>
        <v>0</v>
      </c>
      <c r="AV1316" s="2">
        <f t="shared" si="704"/>
        <v>0</v>
      </c>
      <c r="AW1316" s="2">
        <f t="shared" si="705"/>
        <v>0</v>
      </c>
      <c r="AX1316" s="2">
        <f t="shared" si="686"/>
        <v>0</v>
      </c>
      <c r="AY1316" s="2">
        <f t="shared" si="706"/>
        <v>0</v>
      </c>
      <c r="AZ1316" s="145" t="e">
        <f t="shared" si="707"/>
        <v>#N/A</v>
      </c>
      <c r="BA1316" s="145" t="e">
        <f t="shared" si="708"/>
        <v>#N/A</v>
      </c>
      <c r="BB1316" s="145">
        <f t="shared" si="709"/>
        <v>2.083333333333337E-2</v>
      </c>
      <c r="BC1316" s="2">
        <f>IF(AM1316,
  IF(AND(AL1316=$J$31,_xlfn.DAYS(AH1316,DATE(AI1316,1,1))&lt;7),
    MAX(0,EINSTELLUNGEN!$D$12+1-WEEKDAY(DATE(EINSTELLUNGEN!$D$9,EINSTELLUNGEN!$D$10,1),2)),
    IF(AL1316=$J$33,
      MIN(EINSTELLUNGEN!$D$12,WEEKDAY(DATE(EINSTELLUNGEN!$D$9,12,31),2)),
      EINSTELLUNGEN!$D$12
  )) - SUMIF(AL$50:AL$2500,"="&amp;AL1316,AX$50:AX$2500),
  0)</f>
        <v>3</v>
      </c>
      <c r="BD1316" s="2">
        <f t="shared" si="710"/>
        <v>0.33333333333333331</v>
      </c>
      <c r="BE1316" s="2">
        <f t="shared" si="711"/>
        <v>0</v>
      </c>
    </row>
    <row r="1317" spans="1:57" ht="10.5" customHeight="1">
      <c r="A1317" s="1" t="str">
        <f t="shared" ca="1" si="687"/>
        <v/>
      </c>
      <c r="B1317" s="1" t="str">
        <f t="shared" ca="1" si="688"/>
        <v/>
      </c>
      <c r="C1317" s="1" t="str">
        <f t="shared" ca="1" si="689"/>
        <v/>
      </c>
      <c r="D1317" s="1" t="str">
        <f t="shared" ca="1" si="690"/>
        <v/>
      </c>
      <c r="F1317" s="10"/>
      <c r="G1317" s="136" t="str">
        <f t="shared" si="691"/>
        <v/>
      </c>
      <c r="H1317" s="27"/>
      <c r="I1317" s="28"/>
      <c r="J1317" s="28"/>
      <c r="K1317" s="29"/>
      <c r="L1317" s="136"/>
      <c r="M1317" s="136"/>
      <c r="N1317" s="136"/>
      <c r="O1317" s="26" t="str">
        <f t="shared" si="692"/>
        <v/>
      </c>
      <c r="P1317" s="218" t="str">
        <f t="shared" si="693"/>
        <v/>
      </c>
      <c r="Q1317" s="26" t="str">
        <f t="shared" si="694"/>
        <v/>
      </c>
      <c r="R1317" s="22"/>
      <c r="S1317" s="99"/>
      <c r="T1317" s="10"/>
      <c r="U1317" s="229" t="str">
        <f t="shared" si="695"/>
        <v/>
      </c>
      <c r="V1317" s="230"/>
      <c r="W1317" s="230"/>
      <c r="X1317" s="230"/>
      <c r="Y1317" s="230"/>
      <c r="Z1317" s="22" t="str">
        <f>""</f>
        <v/>
      </c>
      <c r="AB1317" s="23" t="str">
        <f t="shared" si="696"/>
        <v/>
      </c>
      <c r="AC1317" s="2" t="b">
        <f>COUNT(Q1317:Q$2500)&gt;0</f>
        <v>0</v>
      </c>
      <c r="AD1317" s="2" t="b">
        <f t="shared" si="679"/>
        <v>0</v>
      </c>
      <c r="AE1317" s="2" t="b">
        <f t="shared" si="680"/>
        <v>0</v>
      </c>
      <c r="AF1317" s="2" t="b">
        <f t="shared" si="681"/>
        <v>0</v>
      </c>
      <c r="AG1317" s="2" t="b">
        <f>OR(
  AND(AC1317,NOT(AC1318)),
  AND(AF1317,WEEKDAY(AH1316,2)=EINSTELLUNGEN!$D$12),
  AND(AF1317,AH1317=$J$35)
)</f>
        <v>0</v>
      </c>
      <c r="AH1317" s="2">
        <f>IF(AE1317,AH1316+IF(WEEKDAY(AH1316+1,2)&lt;=EINSTELLUNGEN!$D$12,1,$J$36),AH1316)</f>
        <v>42020</v>
      </c>
      <c r="AI1317" s="2">
        <f t="shared" si="682"/>
        <v>2019</v>
      </c>
      <c r="AJ1317" s="2">
        <f t="shared" si="683"/>
        <v>201901</v>
      </c>
      <c r="AK1317" s="2">
        <f t="shared" si="684"/>
        <v>201901</v>
      </c>
      <c r="AL1317" s="2">
        <f t="shared" si="712"/>
        <v>201903</v>
      </c>
      <c r="AM1317" s="2" t="b">
        <f t="shared" si="685"/>
        <v>1</v>
      </c>
      <c r="AN1317" s="4" t="e">
        <f t="shared" si="697"/>
        <v>#N/A</v>
      </c>
      <c r="AO1317" s="4" t="e">
        <f t="shared" si="698"/>
        <v>#N/A</v>
      </c>
      <c r="AP1317" s="2" t="str">
        <f>IF(AD1317,
  IF(ISBLANK(H1317),
    AP1316,
    IF(LEN(H1317)=1,
      IF(OR(UPPER(H1317)="A",UPPER(H1317)="I"),
        EINSTELLUNGEN!$D$21,
        IF(OR(UPPER(H1317)="B",UPPER(H1317)="M"),
          EINSTELLUNGEN!$D$22,
          IF(OR(UPPER(H1317)="C",UPPER(H1317)="S"),
            EINSTELLUNGEN!$D$23,
            IF(UPPER(H1317)="D",
              EINSTELLUNGEN!$D$24,
              IF(UPPER(H1317)="E",
                EINSTELLUNGEN!$D$25,
                UPPER(H1317)))))),
      IF(ISNUMBER(H1317),
        EINSTELLUNGEN!$D$20&amp;H1317,
        UPPER(H1317)))),
  "")</f>
        <v/>
      </c>
      <c r="AQ1317" s="2" t="str">
        <f t="shared" si="699"/>
        <v/>
      </c>
      <c r="AR1317" s="2">
        <f t="shared" si="700"/>
        <v>0</v>
      </c>
      <c r="AS1317" s="145">
        <f t="shared" si="701"/>
        <v>0.33333333333333331</v>
      </c>
      <c r="AT1317" s="2">
        <f t="shared" si="702"/>
        <v>0</v>
      </c>
      <c r="AU1317" s="2">
        <f t="shared" si="703"/>
        <v>0</v>
      </c>
      <c r="AV1317" s="2">
        <f t="shared" si="704"/>
        <v>0</v>
      </c>
      <c r="AW1317" s="2">
        <f t="shared" si="705"/>
        <v>0</v>
      </c>
      <c r="AX1317" s="2">
        <f t="shared" si="686"/>
        <v>0</v>
      </c>
      <c r="AY1317" s="2">
        <f t="shared" si="706"/>
        <v>0</v>
      </c>
      <c r="AZ1317" s="145" t="e">
        <f t="shared" si="707"/>
        <v>#N/A</v>
      </c>
      <c r="BA1317" s="145" t="e">
        <f t="shared" si="708"/>
        <v>#N/A</v>
      </c>
      <c r="BB1317" s="145">
        <f t="shared" si="709"/>
        <v>2.083333333333337E-2</v>
      </c>
      <c r="BC1317" s="2">
        <f>IF(AM1317,
  IF(AND(AL1317=$J$31,_xlfn.DAYS(AH1317,DATE(AI1317,1,1))&lt;7),
    MAX(0,EINSTELLUNGEN!$D$12+1-WEEKDAY(DATE(EINSTELLUNGEN!$D$9,EINSTELLUNGEN!$D$10,1),2)),
    IF(AL1317=$J$33,
      MIN(EINSTELLUNGEN!$D$12,WEEKDAY(DATE(EINSTELLUNGEN!$D$9,12,31),2)),
      EINSTELLUNGEN!$D$12
  )) - SUMIF(AL$50:AL$2500,"="&amp;AL1317,AX$50:AX$2500),
  0)</f>
        <v>3</v>
      </c>
      <c r="BD1317" s="2">
        <f t="shared" si="710"/>
        <v>0.33333333333333331</v>
      </c>
      <c r="BE1317" s="2">
        <f t="shared" si="711"/>
        <v>0</v>
      </c>
    </row>
    <row r="1318" spans="1:57" ht="10.5" customHeight="1">
      <c r="A1318" s="1" t="str">
        <f t="shared" ca="1" si="687"/>
        <v/>
      </c>
      <c r="B1318" s="1" t="str">
        <f t="shared" ca="1" si="688"/>
        <v/>
      </c>
      <c r="C1318" s="1" t="str">
        <f t="shared" ca="1" si="689"/>
        <v/>
      </c>
      <c r="D1318" s="1" t="str">
        <f t="shared" ca="1" si="690"/>
        <v/>
      </c>
      <c r="F1318" s="10"/>
      <c r="G1318" s="136" t="str">
        <f t="shared" si="691"/>
        <v/>
      </c>
      <c r="H1318" s="27"/>
      <c r="I1318" s="28"/>
      <c r="J1318" s="28"/>
      <c r="K1318" s="29"/>
      <c r="L1318" s="136"/>
      <c r="M1318" s="136"/>
      <c r="N1318" s="136"/>
      <c r="O1318" s="26" t="str">
        <f t="shared" si="692"/>
        <v/>
      </c>
      <c r="P1318" s="218" t="str">
        <f t="shared" si="693"/>
        <v/>
      </c>
      <c r="Q1318" s="26" t="str">
        <f t="shared" si="694"/>
        <v/>
      </c>
      <c r="R1318" s="22"/>
      <c r="S1318" s="99"/>
      <c r="T1318" s="10"/>
      <c r="U1318" s="229" t="str">
        <f t="shared" si="695"/>
        <v/>
      </c>
      <c r="V1318" s="230"/>
      <c r="W1318" s="230"/>
      <c r="X1318" s="230"/>
      <c r="Y1318" s="230"/>
      <c r="Z1318" s="22" t="str">
        <f>""</f>
        <v/>
      </c>
      <c r="AB1318" s="23" t="str">
        <f t="shared" si="696"/>
        <v/>
      </c>
      <c r="AC1318" s="2" t="b">
        <f>COUNT(Q1318:Q$2500)&gt;0</f>
        <v>0</v>
      </c>
      <c r="AD1318" s="2" t="b">
        <f t="shared" si="679"/>
        <v>0</v>
      </c>
      <c r="AE1318" s="2" t="b">
        <f t="shared" si="680"/>
        <v>0</v>
      </c>
      <c r="AF1318" s="2" t="b">
        <f t="shared" si="681"/>
        <v>0</v>
      </c>
      <c r="AG1318" s="2" t="b">
        <f>OR(
  AND(AC1318,NOT(AC1319)),
  AND(AF1318,WEEKDAY(AH1317,2)=EINSTELLUNGEN!$D$12),
  AND(AF1318,AH1318=$J$35)
)</f>
        <v>0</v>
      </c>
      <c r="AH1318" s="2">
        <f>IF(AE1318,AH1317+IF(WEEKDAY(AH1317+1,2)&lt;=EINSTELLUNGEN!$D$12,1,$J$36),AH1317)</f>
        <v>42020</v>
      </c>
      <c r="AI1318" s="2">
        <f t="shared" si="682"/>
        <v>2019</v>
      </c>
      <c r="AJ1318" s="2">
        <f t="shared" si="683"/>
        <v>201901</v>
      </c>
      <c r="AK1318" s="2">
        <f t="shared" si="684"/>
        <v>201901</v>
      </c>
      <c r="AL1318" s="2">
        <f t="shared" si="712"/>
        <v>201903</v>
      </c>
      <c r="AM1318" s="2" t="b">
        <f t="shared" si="685"/>
        <v>1</v>
      </c>
      <c r="AN1318" s="4" t="e">
        <f t="shared" si="697"/>
        <v>#N/A</v>
      </c>
      <c r="AO1318" s="4" t="e">
        <f t="shared" si="698"/>
        <v>#N/A</v>
      </c>
      <c r="AP1318" s="2" t="str">
        <f>IF(AD1318,
  IF(ISBLANK(H1318),
    AP1317,
    IF(LEN(H1318)=1,
      IF(OR(UPPER(H1318)="A",UPPER(H1318)="I"),
        EINSTELLUNGEN!$D$21,
        IF(OR(UPPER(H1318)="B",UPPER(H1318)="M"),
          EINSTELLUNGEN!$D$22,
          IF(OR(UPPER(H1318)="C",UPPER(H1318)="S"),
            EINSTELLUNGEN!$D$23,
            IF(UPPER(H1318)="D",
              EINSTELLUNGEN!$D$24,
              IF(UPPER(H1318)="E",
                EINSTELLUNGEN!$D$25,
                UPPER(H1318)))))),
      IF(ISNUMBER(H1318),
        EINSTELLUNGEN!$D$20&amp;H1318,
        UPPER(H1318)))),
  "")</f>
        <v/>
      </c>
      <c r="AQ1318" s="2" t="str">
        <f t="shared" si="699"/>
        <v/>
      </c>
      <c r="AR1318" s="2">
        <f t="shared" si="700"/>
        <v>0</v>
      </c>
      <c r="AS1318" s="145">
        <f t="shared" si="701"/>
        <v>0.33333333333333331</v>
      </c>
      <c r="AT1318" s="2">
        <f t="shared" si="702"/>
        <v>0</v>
      </c>
      <c r="AU1318" s="2">
        <f t="shared" si="703"/>
        <v>0</v>
      </c>
      <c r="AV1318" s="2">
        <f t="shared" si="704"/>
        <v>0</v>
      </c>
      <c r="AW1318" s="2">
        <f t="shared" si="705"/>
        <v>0</v>
      </c>
      <c r="AX1318" s="2">
        <f t="shared" si="686"/>
        <v>0</v>
      </c>
      <c r="AY1318" s="2">
        <f t="shared" si="706"/>
        <v>0</v>
      </c>
      <c r="AZ1318" s="145" t="e">
        <f t="shared" si="707"/>
        <v>#N/A</v>
      </c>
      <c r="BA1318" s="145" t="e">
        <f t="shared" si="708"/>
        <v>#N/A</v>
      </c>
      <c r="BB1318" s="145">
        <f t="shared" si="709"/>
        <v>2.083333333333337E-2</v>
      </c>
      <c r="BC1318" s="2">
        <f>IF(AM1318,
  IF(AND(AL1318=$J$31,_xlfn.DAYS(AH1318,DATE(AI1318,1,1))&lt;7),
    MAX(0,EINSTELLUNGEN!$D$12+1-WEEKDAY(DATE(EINSTELLUNGEN!$D$9,EINSTELLUNGEN!$D$10,1),2)),
    IF(AL1318=$J$33,
      MIN(EINSTELLUNGEN!$D$12,WEEKDAY(DATE(EINSTELLUNGEN!$D$9,12,31),2)),
      EINSTELLUNGEN!$D$12
  )) - SUMIF(AL$50:AL$2500,"="&amp;AL1318,AX$50:AX$2500),
  0)</f>
        <v>3</v>
      </c>
      <c r="BD1318" s="2">
        <f t="shared" si="710"/>
        <v>0.33333333333333331</v>
      </c>
      <c r="BE1318" s="2">
        <f t="shared" si="711"/>
        <v>0</v>
      </c>
    </row>
    <row r="1319" spans="1:57" ht="10.5" customHeight="1">
      <c r="A1319" s="1" t="str">
        <f t="shared" ca="1" si="687"/>
        <v/>
      </c>
      <c r="B1319" s="1" t="str">
        <f t="shared" ca="1" si="688"/>
        <v/>
      </c>
      <c r="C1319" s="1" t="str">
        <f t="shared" ca="1" si="689"/>
        <v/>
      </c>
      <c r="D1319" s="1" t="str">
        <f t="shared" ca="1" si="690"/>
        <v/>
      </c>
      <c r="F1319" s="10"/>
      <c r="G1319" s="136" t="str">
        <f t="shared" si="691"/>
        <v/>
      </c>
      <c r="H1319" s="27"/>
      <c r="I1319" s="28"/>
      <c r="J1319" s="28"/>
      <c r="K1319" s="29"/>
      <c r="L1319" s="136"/>
      <c r="M1319" s="136"/>
      <c r="N1319" s="136"/>
      <c r="O1319" s="26" t="str">
        <f t="shared" si="692"/>
        <v/>
      </c>
      <c r="P1319" s="218" t="str">
        <f t="shared" si="693"/>
        <v/>
      </c>
      <c r="Q1319" s="26" t="str">
        <f t="shared" si="694"/>
        <v/>
      </c>
      <c r="R1319" s="22"/>
      <c r="S1319" s="99"/>
      <c r="T1319" s="10"/>
      <c r="U1319" s="229" t="str">
        <f t="shared" si="695"/>
        <v/>
      </c>
      <c r="V1319" s="230"/>
      <c r="W1319" s="230"/>
      <c r="X1319" s="230"/>
      <c r="Y1319" s="230"/>
      <c r="Z1319" s="22" t="str">
        <f>""</f>
        <v/>
      </c>
      <c r="AB1319" s="23" t="str">
        <f t="shared" si="696"/>
        <v/>
      </c>
      <c r="AC1319" s="2" t="b">
        <f>COUNT(Q1319:Q$2500)&gt;0</f>
        <v>0</v>
      </c>
      <c r="AD1319" s="2" t="b">
        <f t="shared" si="679"/>
        <v>0</v>
      </c>
      <c r="AE1319" s="2" t="b">
        <f t="shared" si="680"/>
        <v>0</v>
      </c>
      <c r="AF1319" s="2" t="b">
        <f t="shared" si="681"/>
        <v>0</v>
      </c>
      <c r="AG1319" s="2" t="b">
        <f>OR(
  AND(AC1319,NOT(AC1320)),
  AND(AF1319,WEEKDAY(AH1318,2)=EINSTELLUNGEN!$D$12),
  AND(AF1319,AH1319=$J$35)
)</f>
        <v>0</v>
      </c>
      <c r="AH1319" s="2">
        <f>IF(AE1319,AH1318+IF(WEEKDAY(AH1318+1,2)&lt;=EINSTELLUNGEN!$D$12,1,$J$36),AH1318)</f>
        <v>42020</v>
      </c>
      <c r="AI1319" s="2">
        <f t="shared" si="682"/>
        <v>2019</v>
      </c>
      <c r="AJ1319" s="2">
        <f t="shared" si="683"/>
        <v>201901</v>
      </c>
      <c r="AK1319" s="2">
        <f t="shared" si="684"/>
        <v>201901</v>
      </c>
      <c r="AL1319" s="2">
        <f t="shared" si="712"/>
        <v>201903</v>
      </c>
      <c r="AM1319" s="2" t="b">
        <f t="shared" si="685"/>
        <v>1</v>
      </c>
      <c r="AN1319" s="4" t="e">
        <f t="shared" si="697"/>
        <v>#N/A</v>
      </c>
      <c r="AO1319" s="4" t="e">
        <f t="shared" si="698"/>
        <v>#N/A</v>
      </c>
      <c r="AP1319" s="2" t="str">
        <f>IF(AD1319,
  IF(ISBLANK(H1319),
    AP1318,
    IF(LEN(H1319)=1,
      IF(OR(UPPER(H1319)="A",UPPER(H1319)="I"),
        EINSTELLUNGEN!$D$21,
        IF(OR(UPPER(H1319)="B",UPPER(H1319)="M"),
          EINSTELLUNGEN!$D$22,
          IF(OR(UPPER(H1319)="C",UPPER(H1319)="S"),
            EINSTELLUNGEN!$D$23,
            IF(UPPER(H1319)="D",
              EINSTELLUNGEN!$D$24,
              IF(UPPER(H1319)="E",
                EINSTELLUNGEN!$D$25,
                UPPER(H1319)))))),
      IF(ISNUMBER(H1319),
        EINSTELLUNGEN!$D$20&amp;H1319,
        UPPER(H1319)))),
  "")</f>
        <v/>
      </c>
      <c r="AQ1319" s="2" t="str">
        <f t="shared" si="699"/>
        <v/>
      </c>
      <c r="AR1319" s="2">
        <f t="shared" si="700"/>
        <v>0</v>
      </c>
      <c r="AS1319" s="145">
        <f t="shared" si="701"/>
        <v>0.33333333333333331</v>
      </c>
      <c r="AT1319" s="2">
        <f t="shared" si="702"/>
        <v>0</v>
      </c>
      <c r="AU1319" s="2">
        <f t="shared" si="703"/>
        <v>0</v>
      </c>
      <c r="AV1319" s="2">
        <f t="shared" si="704"/>
        <v>0</v>
      </c>
      <c r="AW1319" s="2">
        <f t="shared" si="705"/>
        <v>0</v>
      </c>
      <c r="AX1319" s="2">
        <f t="shared" si="686"/>
        <v>0</v>
      </c>
      <c r="AY1319" s="2">
        <f t="shared" si="706"/>
        <v>0</v>
      </c>
      <c r="AZ1319" s="145" t="e">
        <f t="shared" si="707"/>
        <v>#N/A</v>
      </c>
      <c r="BA1319" s="145" t="e">
        <f t="shared" si="708"/>
        <v>#N/A</v>
      </c>
      <c r="BB1319" s="145">
        <f t="shared" si="709"/>
        <v>2.083333333333337E-2</v>
      </c>
      <c r="BC1319" s="2">
        <f>IF(AM1319,
  IF(AND(AL1319=$J$31,_xlfn.DAYS(AH1319,DATE(AI1319,1,1))&lt;7),
    MAX(0,EINSTELLUNGEN!$D$12+1-WEEKDAY(DATE(EINSTELLUNGEN!$D$9,EINSTELLUNGEN!$D$10,1),2)),
    IF(AL1319=$J$33,
      MIN(EINSTELLUNGEN!$D$12,WEEKDAY(DATE(EINSTELLUNGEN!$D$9,12,31),2)),
      EINSTELLUNGEN!$D$12
  )) - SUMIF(AL$50:AL$2500,"="&amp;AL1319,AX$50:AX$2500),
  0)</f>
        <v>3</v>
      </c>
      <c r="BD1319" s="2">
        <f t="shared" si="710"/>
        <v>0.33333333333333331</v>
      </c>
      <c r="BE1319" s="2">
        <f t="shared" si="711"/>
        <v>0</v>
      </c>
    </row>
    <row r="1320" spans="1:57" ht="10.5" customHeight="1">
      <c r="A1320" s="1" t="str">
        <f t="shared" ca="1" si="687"/>
        <v/>
      </c>
      <c r="B1320" s="1" t="str">
        <f t="shared" ca="1" si="688"/>
        <v/>
      </c>
      <c r="C1320" s="1" t="str">
        <f t="shared" ca="1" si="689"/>
        <v/>
      </c>
      <c r="D1320" s="1" t="str">
        <f t="shared" ca="1" si="690"/>
        <v/>
      </c>
      <c r="F1320" s="10"/>
      <c r="G1320" s="136" t="str">
        <f t="shared" si="691"/>
        <v/>
      </c>
      <c r="H1320" s="27"/>
      <c r="I1320" s="28"/>
      <c r="J1320" s="28"/>
      <c r="K1320" s="29"/>
      <c r="L1320" s="136"/>
      <c r="M1320" s="136"/>
      <c r="N1320" s="136"/>
      <c r="O1320" s="26" t="str">
        <f t="shared" si="692"/>
        <v/>
      </c>
      <c r="P1320" s="218" t="str">
        <f t="shared" si="693"/>
        <v/>
      </c>
      <c r="Q1320" s="26" t="str">
        <f t="shared" si="694"/>
        <v/>
      </c>
      <c r="R1320" s="22"/>
      <c r="S1320" s="99"/>
      <c r="T1320" s="10"/>
      <c r="U1320" s="229" t="str">
        <f t="shared" si="695"/>
        <v/>
      </c>
      <c r="V1320" s="230"/>
      <c r="W1320" s="230"/>
      <c r="X1320" s="230"/>
      <c r="Y1320" s="230"/>
      <c r="Z1320" s="22" t="str">
        <f>""</f>
        <v/>
      </c>
      <c r="AB1320" s="23" t="str">
        <f t="shared" si="696"/>
        <v/>
      </c>
      <c r="AC1320" s="2" t="b">
        <f>COUNT(Q1320:Q$2500)&gt;0</f>
        <v>0</v>
      </c>
      <c r="AD1320" s="2" t="b">
        <f t="shared" si="679"/>
        <v>0</v>
      </c>
      <c r="AE1320" s="2" t="b">
        <f t="shared" si="680"/>
        <v>0</v>
      </c>
      <c r="AF1320" s="2" t="b">
        <f t="shared" si="681"/>
        <v>0</v>
      </c>
      <c r="AG1320" s="2" t="b">
        <f>OR(
  AND(AC1320,NOT(AC1321)),
  AND(AF1320,WEEKDAY(AH1319,2)=EINSTELLUNGEN!$D$12),
  AND(AF1320,AH1320=$J$35)
)</f>
        <v>0</v>
      </c>
      <c r="AH1320" s="2">
        <f>IF(AE1320,AH1319+IF(WEEKDAY(AH1319+1,2)&lt;=EINSTELLUNGEN!$D$12,1,$J$36),AH1319)</f>
        <v>42020</v>
      </c>
      <c r="AI1320" s="2">
        <f t="shared" si="682"/>
        <v>2019</v>
      </c>
      <c r="AJ1320" s="2">
        <f t="shared" si="683"/>
        <v>201901</v>
      </c>
      <c r="AK1320" s="2">
        <f t="shared" si="684"/>
        <v>201901</v>
      </c>
      <c r="AL1320" s="2">
        <f t="shared" si="712"/>
        <v>201903</v>
      </c>
      <c r="AM1320" s="2" t="b">
        <f t="shared" si="685"/>
        <v>1</v>
      </c>
      <c r="AN1320" s="4" t="e">
        <f t="shared" si="697"/>
        <v>#N/A</v>
      </c>
      <c r="AO1320" s="4" t="e">
        <f t="shared" si="698"/>
        <v>#N/A</v>
      </c>
      <c r="AP1320" s="2" t="str">
        <f>IF(AD1320,
  IF(ISBLANK(H1320),
    AP1319,
    IF(LEN(H1320)=1,
      IF(OR(UPPER(H1320)="A",UPPER(H1320)="I"),
        EINSTELLUNGEN!$D$21,
        IF(OR(UPPER(H1320)="B",UPPER(H1320)="M"),
          EINSTELLUNGEN!$D$22,
          IF(OR(UPPER(H1320)="C",UPPER(H1320)="S"),
            EINSTELLUNGEN!$D$23,
            IF(UPPER(H1320)="D",
              EINSTELLUNGEN!$D$24,
              IF(UPPER(H1320)="E",
                EINSTELLUNGEN!$D$25,
                UPPER(H1320)))))),
      IF(ISNUMBER(H1320),
        EINSTELLUNGEN!$D$20&amp;H1320,
        UPPER(H1320)))),
  "")</f>
        <v/>
      </c>
      <c r="AQ1320" s="2" t="str">
        <f t="shared" si="699"/>
        <v/>
      </c>
      <c r="AR1320" s="2">
        <f t="shared" si="700"/>
        <v>0</v>
      </c>
      <c r="AS1320" s="145">
        <f t="shared" si="701"/>
        <v>0.33333333333333331</v>
      </c>
      <c r="AT1320" s="2">
        <f t="shared" si="702"/>
        <v>0</v>
      </c>
      <c r="AU1320" s="2">
        <f t="shared" si="703"/>
        <v>0</v>
      </c>
      <c r="AV1320" s="2">
        <f t="shared" si="704"/>
        <v>0</v>
      </c>
      <c r="AW1320" s="2">
        <f t="shared" si="705"/>
        <v>0</v>
      </c>
      <c r="AX1320" s="2">
        <f t="shared" si="686"/>
        <v>0</v>
      </c>
      <c r="AY1320" s="2">
        <f t="shared" si="706"/>
        <v>0</v>
      </c>
      <c r="AZ1320" s="145" t="e">
        <f t="shared" si="707"/>
        <v>#N/A</v>
      </c>
      <c r="BA1320" s="145" t="e">
        <f t="shared" si="708"/>
        <v>#N/A</v>
      </c>
      <c r="BB1320" s="145">
        <f t="shared" si="709"/>
        <v>2.083333333333337E-2</v>
      </c>
      <c r="BC1320" s="2">
        <f>IF(AM1320,
  IF(AND(AL1320=$J$31,_xlfn.DAYS(AH1320,DATE(AI1320,1,1))&lt;7),
    MAX(0,EINSTELLUNGEN!$D$12+1-WEEKDAY(DATE(EINSTELLUNGEN!$D$9,EINSTELLUNGEN!$D$10,1),2)),
    IF(AL1320=$J$33,
      MIN(EINSTELLUNGEN!$D$12,WEEKDAY(DATE(EINSTELLUNGEN!$D$9,12,31),2)),
      EINSTELLUNGEN!$D$12
  )) - SUMIF(AL$50:AL$2500,"="&amp;AL1320,AX$50:AX$2500),
  0)</f>
        <v>3</v>
      </c>
      <c r="BD1320" s="2">
        <f t="shared" si="710"/>
        <v>0.33333333333333331</v>
      </c>
      <c r="BE1320" s="2">
        <f t="shared" si="711"/>
        <v>0</v>
      </c>
    </row>
    <row r="1321" spans="1:57" ht="10.5" customHeight="1">
      <c r="A1321" s="1" t="str">
        <f t="shared" ca="1" si="687"/>
        <v/>
      </c>
      <c r="B1321" s="1" t="str">
        <f t="shared" ca="1" si="688"/>
        <v/>
      </c>
      <c r="C1321" s="1" t="str">
        <f t="shared" ca="1" si="689"/>
        <v/>
      </c>
      <c r="D1321" s="1" t="str">
        <f t="shared" ca="1" si="690"/>
        <v/>
      </c>
      <c r="F1321" s="10"/>
      <c r="G1321" s="136" t="str">
        <f t="shared" si="691"/>
        <v/>
      </c>
      <c r="H1321" s="27"/>
      <c r="I1321" s="28"/>
      <c r="J1321" s="28"/>
      <c r="K1321" s="29"/>
      <c r="L1321" s="136"/>
      <c r="M1321" s="136"/>
      <c r="N1321" s="136"/>
      <c r="O1321" s="26" t="str">
        <f t="shared" si="692"/>
        <v/>
      </c>
      <c r="P1321" s="218" t="str">
        <f t="shared" si="693"/>
        <v/>
      </c>
      <c r="Q1321" s="26" t="str">
        <f t="shared" si="694"/>
        <v/>
      </c>
      <c r="R1321" s="22"/>
      <c r="S1321" s="99"/>
      <c r="T1321" s="10"/>
      <c r="U1321" s="229" t="str">
        <f t="shared" si="695"/>
        <v/>
      </c>
      <c r="V1321" s="230"/>
      <c r="W1321" s="230"/>
      <c r="X1321" s="230"/>
      <c r="Y1321" s="230"/>
      <c r="Z1321" s="22" t="str">
        <f>""</f>
        <v/>
      </c>
      <c r="AB1321" s="23" t="str">
        <f t="shared" si="696"/>
        <v/>
      </c>
      <c r="AC1321" s="2" t="b">
        <f>COUNT(Q1321:Q$2500)&gt;0</f>
        <v>0</v>
      </c>
      <c r="AD1321" s="2" t="b">
        <f t="shared" si="679"/>
        <v>0</v>
      </c>
      <c r="AE1321" s="2" t="b">
        <f t="shared" si="680"/>
        <v>0</v>
      </c>
      <c r="AF1321" s="2" t="b">
        <f t="shared" si="681"/>
        <v>0</v>
      </c>
      <c r="AG1321" s="2" t="b">
        <f>OR(
  AND(AC1321,NOT(AC1322)),
  AND(AF1321,WEEKDAY(AH1320,2)=EINSTELLUNGEN!$D$12),
  AND(AF1321,AH1321=$J$35)
)</f>
        <v>0</v>
      </c>
      <c r="AH1321" s="2">
        <f>IF(AE1321,AH1320+IF(WEEKDAY(AH1320+1,2)&lt;=EINSTELLUNGEN!$D$12,1,$J$36),AH1320)</f>
        <v>42020</v>
      </c>
      <c r="AI1321" s="2">
        <f t="shared" si="682"/>
        <v>2019</v>
      </c>
      <c r="AJ1321" s="2">
        <f t="shared" si="683"/>
        <v>201901</v>
      </c>
      <c r="AK1321" s="2">
        <f t="shared" si="684"/>
        <v>201901</v>
      </c>
      <c r="AL1321" s="2">
        <f t="shared" si="712"/>
        <v>201903</v>
      </c>
      <c r="AM1321" s="2" t="b">
        <f t="shared" si="685"/>
        <v>1</v>
      </c>
      <c r="AN1321" s="4" t="e">
        <f t="shared" si="697"/>
        <v>#N/A</v>
      </c>
      <c r="AO1321" s="4" t="e">
        <f t="shared" si="698"/>
        <v>#N/A</v>
      </c>
      <c r="AP1321" s="2" t="str">
        <f>IF(AD1321,
  IF(ISBLANK(H1321),
    AP1320,
    IF(LEN(H1321)=1,
      IF(OR(UPPER(H1321)="A",UPPER(H1321)="I"),
        EINSTELLUNGEN!$D$21,
        IF(OR(UPPER(H1321)="B",UPPER(H1321)="M"),
          EINSTELLUNGEN!$D$22,
          IF(OR(UPPER(H1321)="C",UPPER(H1321)="S"),
            EINSTELLUNGEN!$D$23,
            IF(UPPER(H1321)="D",
              EINSTELLUNGEN!$D$24,
              IF(UPPER(H1321)="E",
                EINSTELLUNGEN!$D$25,
                UPPER(H1321)))))),
      IF(ISNUMBER(H1321),
        EINSTELLUNGEN!$D$20&amp;H1321,
        UPPER(H1321)))),
  "")</f>
        <v/>
      </c>
      <c r="AQ1321" s="2" t="str">
        <f t="shared" si="699"/>
        <v/>
      </c>
      <c r="AR1321" s="2">
        <f t="shared" si="700"/>
        <v>0</v>
      </c>
      <c r="AS1321" s="145">
        <f t="shared" si="701"/>
        <v>0.33333333333333331</v>
      </c>
      <c r="AT1321" s="2">
        <f t="shared" si="702"/>
        <v>0</v>
      </c>
      <c r="AU1321" s="2">
        <f t="shared" si="703"/>
        <v>0</v>
      </c>
      <c r="AV1321" s="2">
        <f t="shared" si="704"/>
        <v>0</v>
      </c>
      <c r="AW1321" s="2">
        <f t="shared" si="705"/>
        <v>0</v>
      </c>
      <c r="AX1321" s="2">
        <f t="shared" si="686"/>
        <v>0</v>
      </c>
      <c r="AY1321" s="2">
        <f t="shared" si="706"/>
        <v>0</v>
      </c>
      <c r="AZ1321" s="145" t="e">
        <f t="shared" si="707"/>
        <v>#N/A</v>
      </c>
      <c r="BA1321" s="145" t="e">
        <f t="shared" si="708"/>
        <v>#N/A</v>
      </c>
      <c r="BB1321" s="145">
        <f t="shared" si="709"/>
        <v>2.083333333333337E-2</v>
      </c>
      <c r="BC1321" s="2">
        <f>IF(AM1321,
  IF(AND(AL1321=$J$31,_xlfn.DAYS(AH1321,DATE(AI1321,1,1))&lt;7),
    MAX(0,EINSTELLUNGEN!$D$12+1-WEEKDAY(DATE(EINSTELLUNGEN!$D$9,EINSTELLUNGEN!$D$10,1),2)),
    IF(AL1321=$J$33,
      MIN(EINSTELLUNGEN!$D$12,WEEKDAY(DATE(EINSTELLUNGEN!$D$9,12,31),2)),
      EINSTELLUNGEN!$D$12
  )) - SUMIF(AL$50:AL$2500,"="&amp;AL1321,AX$50:AX$2500),
  0)</f>
        <v>3</v>
      </c>
      <c r="BD1321" s="2">
        <f t="shared" si="710"/>
        <v>0.33333333333333331</v>
      </c>
      <c r="BE1321" s="2">
        <f t="shared" si="711"/>
        <v>0</v>
      </c>
    </row>
    <row r="1322" spans="1:57" ht="10.5" customHeight="1">
      <c r="A1322" s="1" t="str">
        <f t="shared" ca="1" si="687"/>
        <v/>
      </c>
      <c r="B1322" s="1" t="str">
        <f t="shared" ca="1" si="688"/>
        <v/>
      </c>
      <c r="C1322" s="1" t="str">
        <f t="shared" ca="1" si="689"/>
        <v/>
      </c>
      <c r="D1322" s="1" t="str">
        <f t="shared" ca="1" si="690"/>
        <v/>
      </c>
      <c r="F1322" s="10"/>
      <c r="G1322" s="136" t="str">
        <f t="shared" si="691"/>
        <v/>
      </c>
      <c r="H1322" s="27"/>
      <c r="I1322" s="28"/>
      <c r="J1322" s="28"/>
      <c r="K1322" s="29"/>
      <c r="L1322" s="136"/>
      <c r="M1322" s="136"/>
      <c r="N1322" s="136"/>
      <c r="O1322" s="26" t="str">
        <f t="shared" si="692"/>
        <v/>
      </c>
      <c r="P1322" s="218" t="str">
        <f t="shared" si="693"/>
        <v/>
      </c>
      <c r="Q1322" s="26" t="str">
        <f t="shared" si="694"/>
        <v/>
      </c>
      <c r="R1322" s="22"/>
      <c r="S1322" s="99"/>
      <c r="T1322" s="10"/>
      <c r="U1322" s="229" t="str">
        <f t="shared" si="695"/>
        <v/>
      </c>
      <c r="V1322" s="230"/>
      <c r="W1322" s="230"/>
      <c r="X1322" s="230"/>
      <c r="Y1322" s="230"/>
      <c r="Z1322" s="22" t="str">
        <f>""</f>
        <v/>
      </c>
      <c r="AB1322" s="23" t="str">
        <f t="shared" si="696"/>
        <v/>
      </c>
      <c r="AC1322" s="2" t="b">
        <f>COUNT(Q1322:Q$2500)&gt;0</f>
        <v>0</v>
      </c>
      <c r="AD1322" s="2" t="b">
        <f t="shared" si="679"/>
        <v>0</v>
      </c>
      <c r="AE1322" s="2" t="b">
        <f t="shared" si="680"/>
        <v>0</v>
      </c>
      <c r="AF1322" s="2" t="b">
        <f t="shared" si="681"/>
        <v>0</v>
      </c>
      <c r="AG1322" s="2" t="b">
        <f>OR(
  AND(AC1322,NOT(AC1323)),
  AND(AF1322,WEEKDAY(AH1321,2)=EINSTELLUNGEN!$D$12),
  AND(AF1322,AH1322=$J$35)
)</f>
        <v>0</v>
      </c>
      <c r="AH1322" s="2">
        <f>IF(AE1322,AH1321+IF(WEEKDAY(AH1321+1,2)&lt;=EINSTELLUNGEN!$D$12,1,$J$36),AH1321)</f>
        <v>42020</v>
      </c>
      <c r="AI1322" s="2">
        <f t="shared" si="682"/>
        <v>2019</v>
      </c>
      <c r="AJ1322" s="2">
        <f t="shared" si="683"/>
        <v>201901</v>
      </c>
      <c r="AK1322" s="2">
        <f t="shared" si="684"/>
        <v>201901</v>
      </c>
      <c r="AL1322" s="2">
        <f t="shared" si="712"/>
        <v>201903</v>
      </c>
      <c r="AM1322" s="2" t="b">
        <f t="shared" si="685"/>
        <v>1</v>
      </c>
      <c r="AN1322" s="4" t="e">
        <f t="shared" si="697"/>
        <v>#N/A</v>
      </c>
      <c r="AO1322" s="4" t="e">
        <f t="shared" si="698"/>
        <v>#N/A</v>
      </c>
      <c r="AP1322" s="2" t="str">
        <f>IF(AD1322,
  IF(ISBLANK(H1322),
    AP1321,
    IF(LEN(H1322)=1,
      IF(OR(UPPER(H1322)="A",UPPER(H1322)="I"),
        EINSTELLUNGEN!$D$21,
        IF(OR(UPPER(H1322)="B",UPPER(H1322)="M"),
          EINSTELLUNGEN!$D$22,
          IF(OR(UPPER(H1322)="C",UPPER(H1322)="S"),
            EINSTELLUNGEN!$D$23,
            IF(UPPER(H1322)="D",
              EINSTELLUNGEN!$D$24,
              IF(UPPER(H1322)="E",
                EINSTELLUNGEN!$D$25,
                UPPER(H1322)))))),
      IF(ISNUMBER(H1322),
        EINSTELLUNGEN!$D$20&amp;H1322,
        UPPER(H1322)))),
  "")</f>
        <v/>
      </c>
      <c r="AQ1322" s="2" t="str">
        <f t="shared" si="699"/>
        <v/>
      </c>
      <c r="AR1322" s="2">
        <f t="shared" si="700"/>
        <v>0</v>
      </c>
      <c r="AS1322" s="145">
        <f t="shared" si="701"/>
        <v>0.33333333333333331</v>
      </c>
      <c r="AT1322" s="2">
        <f t="shared" si="702"/>
        <v>0</v>
      </c>
      <c r="AU1322" s="2">
        <f t="shared" si="703"/>
        <v>0</v>
      </c>
      <c r="AV1322" s="2">
        <f t="shared" si="704"/>
        <v>0</v>
      </c>
      <c r="AW1322" s="2">
        <f t="shared" si="705"/>
        <v>0</v>
      </c>
      <c r="AX1322" s="2">
        <f t="shared" si="686"/>
        <v>0</v>
      </c>
      <c r="AY1322" s="2">
        <f t="shared" si="706"/>
        <v>0</v>
      </c>
      <c r="AZ1322" s="145" t="e">
        <f t="shared" si="707"/>
        <v>#N/A</v>
      </c>
      <c r="BA1322" s="145" t="e">
        <f t="shared" si="708"/>
        <v>#N/A</v>
      </c>
      <c r="BB1322" s="145">
        <f t="shared" si="709"/>
        <v>2.083333333333337E-2</v>
      </c>
      <c r="BC1322" s="2">
        <f>IF(AM1322,
  IF(AND(AL1322=$J$31,_xlfn.DAYS(AH1322,DATE(AI1322,1,1))&lt;7),
    MAX(0,EINSTELLUNGEN!$D$12+1-WEEKDAY(DATE(EINSTELLUNGEN!$D$9,EINSTELLUNGEN!$D$10,1),2)),
    IF(AL1322=$J$33,
      MIN(EINSTELLUNGEN!$D$12,WEEKDAY(DATE(EINSTELLUNGEN!$D$9,12,31),2)),
      EINSTELLUNGEN!$D$12
  )) - SUMIF(AL$50:AL$2500,"="&amp;AL1322,AX$50:AX$2500),
  0)</f>
        <v>3</v>
      </c>
      <c r="BD1322" s="2">
        <f t="shared" si="710"/>
        <v>0.33333333333333331</v>
      </c>
      <c r="BE1322" s="2">
        <f t="shared" si="711"/>
        <v>0</v>
      </c>
    </row>
    <row r="1323" spans="1:57" ht="10.5" customHeight="1">
      <c r="A1323" s="1" t="str">
        <f t="shared" ca="1" si="687"/>
        <v/>
      </c>
      <c r="B1323" s="1" t="str">
        <f t="shared" ca="1" si="688"/>
        <v/>
      </c>
      <c r="C1323" s="1" t="str">
        <f t="shared" ca="1" si="689"/>
        <v/>
      </c>
      <c r="D1323" s="1" t="str">
        <f t="shared" ca="1" si="690"/>
        <v/>
      </c>
      <c r="F1323" s="10"/>
      <c r="G1323" s="136" t="str">
        <f t="shared" si="691"/>
        <v/>
      </c>
      <c r="H1323" s="27"/>
      <c r="I1323" s="28"/>
      <c r="J1323" s="28"/>
      <c r="K1323" s="29"/>
      <c r="L1323" s="136"/>
      <c r="M1323" s="136"/>
      <c r="N1323" s="136"/>
      <c r="O1323" s="26" t="str">
        <f t="shared" si="692"/>
        <v/>
      </c>
      <c r="P1323" s="218" t="str">
        <f t="shared" si="693"/>
        <v/>
      </c>
      <c r="Q1323" s="26" t="str">
        <f t="shared" si="694"/>
        <v/>
      </c>
      <c r="R1323" s="22"/>
      <c r="S1323" s="99"/>
      <c r="T1323" s="10"/>
      <c r="U1323" s="229" t="str">
        <f t="shared" si="695"/>
        <v/>
      </c>
      <c r="V1323" s="230"/>
      <c r="W1323" s="230"/>
      <c r="X1323" s="230"/>
      <c r="Y1323" s="230"/>
      <c r="Z1323" s="22" t="str">
        <f>""</f>
        <v/>
      </c>
      <c r="AB1323" s="23" t="str">
        <f t="shared" si="696"/>
        <v/>
      </c>
      <c r="AC1323" s="2" t="b">
        <f>COUNT(Q1323:Q$2500)&gt;0</f>
        <v>0</v>
      </c>
      <c r="AD1323" s="2" t="b">
        <f t="shared" ref="AD1323:AD1386" si="713">LEN(CONCATENATE(H1323,I1323,J1323,K1323))&gt;0</f>
        <v>0</v>
      </c>
      <c r="AE1323" s="2" t="b">
        <f t="shared" ref="AE1323:AE1386" si="714">AND(NOT(AD1323),AD1324)</f>
        <v>0</v>
      </c>
      <c r="AF1323" s="2" t="b">
        <f t="shared" ref="AF1323:AF1386" si="715">AND(NOT(AD1323),AD1322)</f>
        <v>0</v>
      </c>
      <c r="AG1323" s="2" t="b">
        <f>OR(
  AND(AC1323,NOT(AC1324)),
  AND(AF1323,WEEKDAY(AH1322,2)=EINSTELLUNGEN!$D$12),
  AND(AF1323,AH1323=$J$35)
)</f>
        <v>0</v>
      </c>
      <c r="AH1323" s="2">
        <f>IF(AE1323,AH1322+IF(WEEKDAY(AH1322+1,2)&lt;=EINSTELLUNGEN!$D$12,1,$J$36),AH1322)</f>
        <v>42020</v>
      </c>
      <c r="AI1323" s="2">
        <f t="shared" ref="AI1323:AI1386" si="716">YEAR(AH1323)</f>
        <v>2019</v>
      </c>
      <c r="AJ1323" s="2">
        <f t="shared" ref="AJ1323:AJ1386" si="717">AI1323*100+ROUNDUP(MONTH(AH1323)/3,0)</f>
        <v>201901</v>
      </c>
      <c r="AK1323" s="2">
        <f t="shared" ref="AK1323:AK1386" si="718">AI1323*100+MONTH(AH1323)</f>
        <v>201901</v>
      </c>
      <c r="AL1323" s="2">
        <f t="shared" si="712"/>
        <v>201903</v>
      </c>
      <c r="AM1323" s="2" t="b">
        <f t="shared" ref="AM1323:AM1386" si="719">AND(AH1323&gt;=$J$34,AH1323&lt;=$J$35)</f>
        <v>1</v>
      </c>
      <c r="AN1323" s="4" t="e">
        <f t="shared" si="697"/>
        <v>#N/A</v>
      </c>
      <c r="AO1323" s="4" t="e">
        <f t="shared" si="698"/>
        <v>#N/A</v>
      </c>
      <c r="AP1323" s="2" t="str">
        <f>IF(AD1323,
  IF(ISBLANK(H1323),
    AP1322,
    IF(LEN(H1323)=1,
      IF(OR(UPPER(H1323)="A",UPPER(H1323)="I"),
        EINSTELLUNGEN!$D$21,
        IF(OR(UPPER(H1323)="B",UPPER(H1323)="M"),
          EINSTELLUNGEN!$D$22,
          IF(OR(UPPER(H1323)="C",UPPER(H1323)="S"),
            EINSTELLUNGEN!$D$23,
            IF(UPPER(H1323)="D",
              EINSTELLUNGEN!$D$24,
              IF(UPPER(H1323)="E",
                EINSTELLUNGEN!$D$25,
                UPPER(H1323)))))),
      IF(ISNUMBER(H1323),
        EINSTELLUNGEN!$D$20&amp;H1323,
        UPPER(H1323)))),
  "")</f>
        <v/>
      </c>
      <c r="AQ1323" s="2" t="str">
        <f t="shared" si="699"/>
        <v/>
      </c>
      <c r="AR1323" s="2">
        <f t="shared" si="700"/>
        <v>0</v>
      </c>
      <c r="AS1323" s="145">
        <f t="shared" si="701"/>
        <v>0.33333333333333331</v>
      </c>
      <c r="AT1323" s="2">
        <f t="shared" si="702"/>
        <v>0</v>
      </c>
      <c r="AU1323" s="2">
        <f t="shared" si="703"/>
        <v>0</v>
      </c>
      <c r="AV1323" s="2">
        <f t="shared" si="704"/>
        <v>0</v>
      </c>
      <c r="AW1323" s="2">
        <f t="shared" si="705"/>
        <v>0</v>
      </c>
      <c r="AX1323" s="2">
        <f t="shared" ref="AX1323:AX1386" si="720">IF(SUM(AT1323:AV1323)=0,0,1)</f>
        <v>0</v>
      </c>
      <c r="AY1323" s="2">
        <f t="shared" si="706"/>
        <v>0</v>
      </c>
      <c r="AZ1323" s="145" t="e">
        <f t="shared" si="707"/>
        <v>#N/A</v>
      </c>
      <c r="BA1323" s="145" t="e">
        <f t="shared" si="708"/>
        <v>#N/A</v>
      </c>
      <c r="BB1323" s="145">
        <f t="shared" si="709"/>
        <v>2.083333333333337E-2</v>
      </c>
      <c r="BC1323" s="2">
        <f>IF(AM1323,
  IF(AND(AL1323=$J$31,_xlfn.DAYS(AH1323,DATE(AI1323,1,1))&lt;7),
    MAX(0,EINSTELLUNGEN!$D$12+1-WEEKDAY(DATE(EINSTELLUNGEN!$D$9,EINSTELLUNGEN!$D$10,1),2)),
    IF(AL1323=$J$33,
      MIN(EINSTELLUNGEN!$D$12,WEEKDAY(DATE(EINSTELLUNGEN!$D$9,12,31),2)),
      EINSTELLUNGEN!$D$12
  )) - SUMIF(AL$50:AL$2500,"="&amp;AL1323,AX$50:AX$2500),
  0)</f>
        <v>3</v>
      </c>
      <c r="BD1323" s="2">
        <f t="shared" si="710"/>
        <v>0.33333333333333331</v>
      </c>
      <c r="BE1323" s="2">
        <f t="shared" si="711"/>
        <v>0</v>
      </c>
    </row>
    <row r="1324" spans="1:57" ht="10.5" customHeight="1">
      <c r="A1324" s="1" t="str">
        <f t="shared" ca="1" si="687"/>
        <v/>
      </c>
      <c r="B1324" s="1" t="str">
        <f t="shared" ca="1" si="688"/>
        <v/>
      </c>
      <c r="C1324" s="1" t="str">
        <f t="shared" ca="1" si="689"/>
        <v/>
      </c>
      <c r="D1324" s="1" t="str">
        <f t="shared" ca="1" si="690"/>
        <v/>
      </c>
      <c r="F1324" s="10"/>
      <c r="G1324" s="136" t="str">
        <f t="shared" si="691"/>
        <v/>
      </c>
      <c r="H1324" s="27"/>
      <c r="I1324" s="28"/>
      <c r="J1324" s="28"/>
      <c r="K1324" s="29"/>
      <c r="L1324" s="136"/>
      <c r="M1324" s="136"/>
      <c r="N1324" s="136"/>
      <c r="O1324" s="26" t="str">
        <f t="shared" si="692"/>
        <v/>
      </c>
      <c r="P1324" s="218" t="str">
        <f t="shared" si="693"/>
        <v/>
      </c>
      <c r="Q1324" s="26" t="str">
        <f t="shared" si="694"/>
        <v/>
      </c>
      <c r="R1324" s="22"/>
      <c r="S1324" s="99"/>
      <c r="T1324" s="10"/>
      <c r="U1324" s="229" t="str">
        <f t="shared" si="695"/>
        <v/>
      </c>
      <c r="V1324" s="230"/>
      <c r="W1324" s="230"/>
      <c r="X1324" s="230"/>
      <c r="Y1324" s="230"/>
      <c r="Z1324" s="22" t="str">
        <f>""</f>
        <v/>
      </c>
      <c r="AB1324" s="23" t="str">
        <f t="shared" si="696"/>
        <v/>
      </c>
      <c r="AC1324" s="2" t="b">
        <f>COUNT(Q1324:Q$2500)&gt;0</f>
        <v>0</v>
      </c>
      <c r="AD1324" s="2" t="b">
        <f t="shared" si="713"/>
        <v>0</v>
      </c>
      <c r="AE1324" s="2" t="b">
        <f t="shared" si="714"/>
        <v>0</v>
      </c>
      <c r="AF1324" s="2" t="b">
        <f t="shared" si="715"/>
        <v>0</v>
      </c>
      <c r="AG1324" s="2" t="b">
        <f>OR(
  AND(AC1324,NOT(AC1325)),
  AND(AF1324,WEEKDAY(AH1323,2)=EINSTELLUNGEN!$D$12),
  AND(AF1324,AH1324=$J$35)
)</f>
        <v>0</v>
      </c>
      <c r="AH1324" s="2">
        <f>IF(AE1324,AH1323+IF(WEEKDAY(AH1323+1,2)&lt;=EINSTELLUNGEN!$D$12,1,$J$36),AH1323)</f>
        <v>42020</v>
      </c>
      <c r="AI1324" s="2">
        <f t="shared" si="716"/>
        <v>2019</v>
      </c>
      <c r="AJ1324" s="2">
        <f t="shared" si="717"/>
        <v>201901</v>
      </c>
      <c r="AK1324" s="2">
        <f t="shared" si="718"/>
        <v>201901</v>
      </c>
      <c r="AL1324" s="2">
        <f t="shared" si="712"/>
        <v>201903</v>
      </c>
      <c r="AM1324" s="2" t="b">
        <f t="shared" si="719"/>
        <v>1</v>
      </c>
      <c r="AN1324" s="4" t="e">
        <f t="shared" si="697"/>
        <v>#N/A</v>
      </c>
      <c r="AO1324" s="4" t="e">
        <f t="shared" si="698"/>
        <v>#N/A</v>
      </c>
      <c r="AP1324" s="2" t="str">
        <f>IF(AD1324,
  IF(ISBLANK(H1324),
    AP1323,
    IF(LEN(H1324)=1,
      IF(OR(UPPER(H1324)="A",UPPER(H1324)="I"),
        EINSTELLUNGEN!$D$21,
        IF(OR(UPPER(H1324)="B",UPPER(H1324)="M"),
          EINSTELLUNGEN!$D$22,
          IF(OR(UPPER(H1324)="C",UPPER(H1324)="S"),
            EINSTELLUNGEN!$D$23,
            IF(UPPER(H1324)="D",
              EINSTELLUNGEN!$D$24,
              IF(UPPER(H1324)="E",
                EINSTELLUNGEN!$D$25,
                UPPER(H1324)))))),
      IF(ISNUMBER(H1324),
        EINSTELLUNGEN!$D$20&amp;H1324,
        UPPER(H1324)))),
  "")</f>
        <v/>
      </c>
      <c r="AQ1324" s="2" t="str">
        <f t="shared" si="699"/>
        <v/>
      </c>
      <c r="AR1324" s="2">
        <f t="shared" si="700"/>
        <v>0</v>
      </c>
      <c r="AS1324" s="145">
        <f t="shared" si="701"/>
        <v>0.33333333333333331</v>
      </c>
      <c r="AT1324" s="2">
        <f t="shared" si="702"/>
        <v>0</v>
      </c>
      <c r="AU1324" s="2">
        <f t="shared" si="703"/>
        <v>0</v>
      </c>
      <c r="AV1324" s="2">
        <f t="shared" si="704"/>
        <v>0</v>
      </c>
      <c r="AW1324" s="2">
        <f t="shared" si="705"/>
        <v>0</v>
      </c>
      <c r="AX1324" s="2">
        <f t="shared" si="720"/>
        <v>0</v>
      </c>
      <c r="AY1324" s="2">
        <f t="shared" si="706"/>
        <v>0</v>
      </c>
      <c r="AZ1324" s="145" t="e">
        <f t="shared" si="707"/>
        <v>#N/A</v>
      </c>
      <c r="BA1324" s="145" t="e">
        <f t="shared" si="708"/>
        <v>#N/A</v>
      </c>
      <c r="BB1324" s="145">
        <f t="shared" si="709"/>
        <v>2.083333333333337E-2</v>
      </c>
      <c r="BC1324" s="2">
        <f>IF(AM1324,
  IF(AND(AL1324=$J$31,_xlfn.DAYS(AH1324,DATE(AI1324,1,1))&lt;7),
    MAX(0,EINSTELLUNGEN!$D$12+1-WEEKDAY(DATE(EINSTELLUNGEN!$D$9,EINSTELLUNGEN!$D$10,1),2)),
    IF(AL1324=$J$33,
      MIN(EINSTELLUNGEN!$D$12,WEEKDAY(DATE(EINSTELLUNGEN!$D$9,12,31),2)),
      EINSTELLUNGEN!$D$12
  )) - SUMIF(AL$50:AL$2500,"="&amp;AL1324,AX$50:AX$2500),
  0)</f>
        <v>3</v>
      </c>
      <c r="BD1324" s="2">
        <f t="shared" si="710"/>
        <v>0.33333333333333331</v>
      </c>
      <c r="BE1324" s="2">
        <f t="shared" si="711"/>
        <v>0</v>
      </c>
    </row>
    <row r="1325" spans="1:57" ht="10.5" customHeight="1">
      <c r="A1325" s="1" t="str">
        <f t="shared" ca="1" si="687"/>
        <v/>
      </c>
      <c r="B1325" s="1" t="str">
        <f t="shared" ca="1" si="688"/>
        <v/>
      </c>
      <c r="C1325" s="1" t="str">
        <f t="shared" ca="1" si="689"/>
        <v/>
      </c>
      <c r="D1325" s="1" t="str">
        <f t="shared" ca="1" si="690"/>
        <v/>
      </c>
      <c r="F1325" s="10"/>
      <c r="G1325" s="136" t="str">
        <f t="shared" si="691"/>
        <v/>
      </c>
      <c r="H1325" s="27"/>
      <c r="I1325" s="28"/>
      <c r="J1325" s="28"/>
      <c r="K1325" s="29"/>
      <c r="L1325" s="136"/>
      <c r="M1325" s="136"/>
      <c r="N1325" s="136"/>
      <c r="O1325" s="26" t="str">
        <f t="shared" si="692"/>
        <v/>
      </c>
      <c r="P1325" s="218" t="str">
        <f t="shared" si="693"/>
        <v/>
      </c>
      <c r="Q1325" s="26" t="str">
        <f t="shared" si="694"/>
        <v/>
      </c>
      <c r="R1325" s="22"/>
      <c r="S1325" s="99"/>
      <c r="T1325" s="10"/>
      <c r="U1325" s="229" t="str">
        <f t="shared" si="695"/>
        <v/>
      </c>
      <c r="V1325" s="230"/>
      <c r="W1325" s="230"/>
      <c r="X1325" s="230"/>
      <c r="Y1325" s="230"/>
      <c r="Z1325" s="22" t="str">
        <f>""</f>
        <v/>
      </c>
      <c r="AB1325" s="23" t="str">
        <f t="shared" si="696"/>
        <v/>
      </c>
      <c r="AC1325" s="2" t="b">
        <f>COUNT(Q1325:Q$2500)&gt;0</f>
        <v>0</v>
      </c>
      <c r="AD1325" s="2" t="b">
        <f t="shared" si="713"/>
        <v>0</v>
      </c>
      <c r="AE1325" s="2" t="b">
        <f t="shared" si="714"/>
        <v>0</v>
      </c>
      <c r="AF1325" s="2" t="b">
        <f t="shared" si="715"/>
        <v>0</v>
      </c>
      <c r="AG1325" s="2" t="b">
        <f>OR(
  AND(AC1325,NOT(AC1326)),
  AND(AF1325,WEEKDAY(AH1324,2)=EINSTELLUNGEN!$D$12),
  AND(AF1325,AH1325=$J$35)
)</f>
        <v>0</v>
      </c>
      <c r="AH1325" s="2">
        <f>IF(AE1325,AH1324+IF(WEEKDAY(AH1324+1,2)&lt;=EINSTELLUNGEN!$D$12,1,$J$36),AH1324)</f>
        <v>42020</v>
      </c>
      <c r="AI1325" s="2">
        <f t="shared" si="716"/>
        <v>2019</v>
      </c>
      <c r="AJ1325" s="2">
        <f t="shared" si="717"/>
        <v>201901</v>
      </c>
      <c r="AK1325" s="2">
        <f t="shared" si="718"/>
        <v>201901</v>
      </c>
      <c r="AL1325" s="2">
        <f t="shared" si="712"/>
        <v>201903</v>
      </c>
      <c r="AM1325" s="2" t="b">
        <f t="shared" si="719"/>
        <v>1</v>
      </c>
      <c r="AN1325" s="4" t="e">
        <f t="shared" si="697"/>
        <v>#N/A</v>
      </c>
      <c r="AO1325" s="4" t="e">
        <f t="shared" si="698"/>
        <v>#N/A</v>
      </c>
      <c r="AP1325" s="2" t="str">
        <f>IF(AD1325,
  IF(ISBLANK(H1325),
    AP1324,
    IF(LEN(H1325)=1,
      IF(OR(UPPER(H1325)="A",UPPER(H1325)="I"),
        EINSTELLUNGEN!$D$21,
        IF(OR(UPPER(H1325)="B",UPPER(H1325)="M"),
          EINSTELLUNGEN!$D$22,
          IF(OR(UPPER(H1325)="C",UPPER(H1325)="S"),
            EINSTELLUNGEN!$D$23,
            IF(UPPER(H1325)="D",
              EINSTELLUNGEN!$D$24,
              IF(UPPER(H1325)="E",
                EINSTELLUNGEN!$D$25,
                UPPER(H1325)))))),
      IF(ISNUMBER(H1325),
        EINSTELLUNGEN!$D$20&amp;H1325,
        UPPER(H1325)))),
  "")</f>
        <v/>
      </c>
      <c r="AQ1325" s="2" t="str">
        <f t="shared" si="699"/>
        <v/>
      </c>
      <c r="AR1325" s="2">
        <f t="shared" si="700"/>
        <v>0</v>
      </c>
      <c r="AS1325" s="145">
        <f t="shared" si="701"/>
        <v>0.33333333333333331</v>
      </c>
      <c r="AT1325" s="2">
        <f t="shared" si="702"/>
        <v>0</v>
      </c>
      <c r="AU1325" s="2">
        <f t="shared" si="703"/>
        <v>0</v>
      </c>
      <c r="AV1325" s="2">
        <f t="shared" si="704"/>
        <v>0</v>
      </c>
      <c r="AW1325" s="2">
        <f t="shared" si="705"/>
        <v>0</v>
      </c>
      <c r="AX1325" s="2">
        <f t="shared" si="720"/>
        <v>0</v>
      </c>
      <c r="AY1325" s="2">
        <f t="shared" si="706"/>
        <v>0</v>
      </c>
      <c r="AZ1325" s="145" t="e">
        <f t="shared" si="707"/>
        <v>#N/A</v>
      </c>
      <c r="BA1325" s="145" t="e">
        <f t="shared" si="708"/>
        <v>#N/A</v>
      </c>
      <c r="BB1325" s="145">
        <f t="shared" si="709"/>
        <v>2.083333333333337E-2</v>
      </c>
      <c r="BC1325" s="2">
        <f>IF(AM1325,
  IF(AND(AL1325=$J$31,_xlfn.DAYS(AH1325,DATE(AI1325,1,1))&lt;7),
    MAX(0,EINSTELLUNGEN!$D$12+1-WEEKDAY(DATE(EINSTELLUNGEN!$D$9,EINSTELLUNGEN!$D$10,1),2)),
    IF(AL1325=$J$33,
      MIN(EINSTELLUNGEN!$D$12,WEEKDAY(DATE(EINSTELLUNGEN!$D$9,12,31),2)),
      EINSTELLUNGEN!$D$12
  )) - SUMIF(AL$50:AL$2500,"="&amp;AL1325,AX$50:AX$2500),
  0)</f>
        <v>3</v>
      </c>
      <c r="BD1325" s="2">
        <f t="shared" si="710"/>
        <v>0.33333333333333331</v>
      </c>
      <c r="BE1325" s="2">
        <f t="shared" si="711"/>
        <v>0</v>
      </c>
    </row>
    <row r="1326" spans="1:57" ht="10.5" customHeight="1">
      <c r="A1326" s="1" t="str">
        <f t="shared" ca="1" si="687"/>
        <v/>
      </c>
      <c r="B1326" s="1" t="str">
        <f t="shared" ca="1" si="688"/>
        <v/>
      </c>
      <c r="C1326" s="1" t="str">
        <f t="shared" ca="1" si="689"/>
        <v/>
      </c>
      <c r="D1326" s="1" t="str">
        <f t="shared" ca="1" si="690"/>
        <v/>
      </c>
      <c r="F1326" s="10"/>
      <c r="G1326" s="136" t="str">
        <f t="shared" si="691"/>
        <v/>
      </c>
      <c r="H1326" s="27"/>
      <c r="I1326" s="28"/>
      <c r="J1326" s="28"/>
      <c r="K1326" s="29"/>
      <c r="L1326" s="136"/>
      <c r="M1326" s="136"/>
      <c r="N1326" s="136"/>
      <c r="O1326" s="26" t="str">
        <f t="shared" si="692"/>
        <v/>
      </c>
      <c r="P1326" s="218" t="str">
        <f t="shared" si="693"/>
        <v/>
      </c>
      <c r="Q1326" s="26" t="str">
        <f t="shared" si="694"/>
        <v/>
      </c>
      <c r="R1326" s="22"/>
      <c r="S1326" s="99"/>
      <c r="T1326" s="10"/>
      <c r="U1326" s="229" t="str">
        <f t="shared" si="695"/>
        <v/>
      </c>
      <c r="V1326" s="230"/>
      <c r="W1326" s="230"/>
      <c r="X1326" s="230"/>
      <c r="Y1326" s="230"/>
      <c r="Z1326" s="22" t="str">
        <f>""</f>
        <v/>
      </c>
      <c r="AB1326" s="23" t="str">
        <f t="shared" si="696"/>
        <v/>
      </c>
      <c r="AC1326" s="2" t="b">
        <f>COUNT(Q1326:Q$2500)&gt;0</f>
        <v>0</v>
      </c>
      <c r="AD1326" s="2" t="b">
        <f t="shared" si="713"/>
        <v>0</v>
      </c>
      <c r="AE1326" s="2" t="b">
        <f t="shared" si="714"/>
        <v>0</v>
      </c>
      <c r="AF1326" s="2" t="b">
        <f t="shared" si="715"/>
        <v>0</v>
      </c>
      <c r="AG1326" s="2" t="b">
        <f>OR(
  AND(AC1326,NOT(AC1327)),
  AND(AF1326,WEEKDAY(AH1325,2)=EINSTELLUNGEN!$D$12),
  AND(AF1326,AH1326=$J$35)
)</f>
        <v>0</v>
      </c>
      <c r="AH1326" s="2">
        <f>IF(AE1326,AH1325+IF(WEEKDAY(AH1325+1,2)&lt;=EINSTELLUNGEN!$D$12,1,$J$36),AH1325)</f>
        <v>42020</v>
      </c>
      <c r="AI1326" s="2">
        <f t="shared" si="716"/>
        <v>2019</v>
      </c>
      <c r="AJ1326" s="2">
        <f t="shared" si="717"/>
        <v>201901</v>
      </c>
      <c r="AK1326" s="2">
        <f t="shared" si="718"/>
        <v>201901</v>
      </c>
      <c r="AL1326" s="2">
        <f t="shared" si="712"/>
        <v>201903</v>
      </c>
      <c r="AM1326" s="2" t="b">
        <f t="shared" si="719"/>
        <v>1</v>
      </c>
      <c r="AN1326" s="4" t="e">
        <f t="shared" si="697"/>
        <v>#N/A</v>
      </c>
      <c r="AO1326" s="4" t="e">
        <f t="shared" si="698"/>
        <v>#N/A</v>
      </c>
      <c r="AP1326" s="2" t="str">
        <f>IF(AD1326,
  IF(ISBLANK(H1326),
    AP1325,
    IF(LEN(H1326)=1,
      IF(OR(UPPER(H1326)="A",UPPER(H1326)="I"),
        EINSTELLUNGEN!$D$21,
        IF(OR(UPPER(H1326)="B",UPPER(H1326)="M"),
          EINSTELLUNGEN!$D$22,
          IF(OR(UPPER(H1326)="C",UPPER(H1326)="S"),
            EINSTELLUNGEN!$D$23,
            IF(UPPER(H1326)="D",
              EINSTELLUNGEN!$D$24,
              IF(UPPER(H1326)="E",
                EINSTELLUNGEN!$D$25,
                UPPER(H1326)))))),
      IF(ISNUMBER(H1326),
        EINSTELLUNGEN!$D$20&amp;H1326,
        UPPER(H1326)))),
  "")</f>
        <v/>
      </c>
      <c r="AQ1326" s="2" t="str">
        <f t="shared" si="699"/>
        <v/>
      </c>
      <c r="AR1326" s="2">
        <f t="shared" si="700"/>
        <v>0</v>
      </c>
      <c r="AS1326" s="145">
        <f t="shared" si="701"/>
        <v>0.33333333333333331</v>
      </c>
      <c r="AT1326" s="2">
        <f t="shared" si="702"/>
        <v>0</v>
      </c>
      <c r="AU1326" s="2">
        <f t="shared" si="703"/>
        <v>0</v>
      </c>
      <c r="AV1326" s="2">
        <f t="shared" si="704"/>
        <v>0</v>
      </c>
      <c r="AW1326" s="2">
        <f t="shared" si="705"/>
        <v>0</v>
      </c>
      <c r="AX1326" s="2">
        <f t="shared" si="720"/>
        <v>0</v>
      </c>
      <c r="AY1326" s="2">
        <f t="shared" si="706"/>
        <v>0</v>
      </c>
      <c r="AZ1326" s="145" t="e">
        <f t="shared" si="707"/>
        <v>#N/A</v>
      </c>
      <c r="BA1326" s="145" t="e">
        <f t="shared" si="708"/>
        <v>#N/A</v>
      </c>
      <c r="BB1326" s="145">
        <f t="shared" si="709"/>
        <v>2.083333333333337E-2</v>
      </c>
      <c r="BC1326" s="2">
        <f>IF(AM1326,
  IF(AND(AL1326=$J$31,_xlfn.DAYS(AH1326,DATE(AI1326,1,1))&lt;7),
    MAX(0,EINSTELLUNGEN!$D$12+1-WEEKDAY(DATE(EINSTELLUNGEN!$D$9,EINSTELLUNGEN!$D$10,1),2)),
    IF(AL1326=$J$33,
      MIN(EINSTELLUNGEN!$D$12,WEEKDAY(DATE(EINSTELLUNGEN!$D$9,12,31),2)),
      EINSTELLUNGEN!$D$12
  )) - SUMIF(AL$50:AL$2500,"="&amp;AL1326,AX$50:AX$2500),
  0)</f>
        <v>3</v>
      </c>
      <c r="BD1326" s="2">
        <f t="shared" si="710"/>
        <v>0.33333333333333331</v>
      </c>
      <c r="BE1326" s="2">
        <f t="shared" si="711"/>
        <v>0</v>
      </c>
    </row>
    <row r="1327" spans="1:57" ht="10.5" customHeight="1">
      <c r="A1327" s="1" t="str">
        <f t="shared" ca="1" si="687"/>
        <v/>
      </c>
      <c r="B1327" s="1" t="str">
        <f t="shared" ca="1" si="688"/>
        <v/>
      </c>
      <c r="C1327" s="1" t="str">
        <f t="shared" ca="1" si="689"/>
        <v/>
      </c>
      <c r="D1327" s="1" t="str">
        <f t="shared" ca="1" si="690"/>
        <v/>
      </c>
      <c r="F1327" s="10"/>
      <c r="G1327" s="136" t="str">
        <f t="shared" si="691"/>
        <v/>
      </c>
      <c r="H1327" s="27"/>
      <c r="I1327" s="28"/>
      <c r="J1327" s="28"/>
      <c r="K1327" s="29"/>
      <c r="L1327" s="136"/>
      <c r="M1327" s="136"/>
      <c r="N1327" s="136"/>
      <c r="O1327" s="26" t="str">
        <f t="shared" si="692"/>
        <v/>
      </c>
      <c r="P1327" s="218" t="str">
        <f t="shared" si="693"/>
        <v/>
      </c>
      <c r="Q1327" s="26" t="str">
        <f t="shared" si="694"/>
        <v/>
      </c>
      <c r="R1327" s="22"/>
      <c r="S1327" s="99"/>
      <c r="T1327" s="10"/>
      <c r="U1327" s="229" t="str">
        <f t="shared" si="695"/>
        <v/>
      </c>
      <c r="V1327" s="230"/>
      <c r="W1327" s="230"/>
      <c r="X1327" s="230"/>
      <c r="Y1327" s="230"/>
      <c r="Z1327" s="22" t="str">
        <f>""</f>
        <v/>
      </c>
      <c r="AB1327" s="23" t="str">
        <f t="shared" si="696"/>
        <v/>
      </c>
      <c r="AC1327" s="2" t="b">
        <f>COUNT(Q1327:Q$2500)&gt;0</f>
        <v>0</v>
      </c>
      <c r="AD1327" s="2" t="b">
        <f t="shared" si="713"/>
        <v>0</v>
      </c>
      <c r="AE1327" s="2" t="b">
        <f t="shared" si="714"/>
        <v>0</v>
      </c>
      <c r="AF1327" s="2" t="b">
        <f t="shared" si="715"/>
        <v>0</v>
      </c>
      <c r="AG1327" s="2" t="b">
        <f>OR(
  AND(AC1327,NOT(AC1328)),
  AND(AF1327,WEEKDAY(AH1326,2)=EINSTELLUNGEN!$D$12),
  AND(AF1327,AH1327=$J$35)
)</f>
        <v>0</v>
      </c>
      <c r="AH1327" s="2">
        <f>IF(AE1327,AH1326+IF(WEEKDAY(AH1326+1,2)&lt;=EINSTELLUNGEN!$D$12,1,$J$36),AH1326)</f>
        <v>42020</v>
      </c>
      <c r="AI1327" s="2">
        <f t="shared" si="716"/>
        <v>2019</v>
      </c>
      <c r="AJ1327" s="2">
        <f t="shared" si="717"/>
        <v>201901</v>
      </c>
      <c r="AK1327" s="2">
        <f t="shared" si="718"/>
        <v>201901</v>
      </c>
      <c r="AL1327" s="2">
        <f t="shared" si="712"/>
        <v>201903</v>
      </c>
      <c r="AM1327" s="2" t="b">
        <f t="shared" si="719"/>
        <v>1</v>
      </c>
      <c r="AN1327" s="4" t="e">
        <f t="shared" si="697"/>
        <v>#N/A</v>
      </c>
      <c r="AO1327" s="4" t="e">
        <f t="shared" si="698"/>
        <v>#N/A</v>
      </c>
      <c r="AP1327" s="2" t="str">
        <f>IF(AD1327,
  IF(ISBLANK(H1327),
    AP1326,
    IF(LEN(H1327)=1,
      IF(OR(UPPER(H1327)="A",UPPER(H1327)="I"),
        EINSTELLUNGEN!$D$21,
        IF(OR(UPPER(H1327)="B",UPPER(H1327)="M"),
          EINSTELLUNGEN!$D$22,
          IF(OR(UPPER(H1327)="C",UPPER(H1327)="S"),
            EINSTELLUNGEN!$D$23,
            IF(UPPER(H1327)="D",
              EINSTELLUNGEN!$D$24,
              IF(UPPER(H1327)="E",
                EINSTELLUNGEN!$D$25,
                UPPER(H1327)))))),
      IF(ISNUMBER(H1327),
        EINSTELLUNGEN!$D$20&amp;H1327,
        UPPER(H1327)))),
  "")</f>
        <v/>
      </c>
      <c r="AQ1327" s="2" t="str">
        <f t="shared" si="699"/>
        <v/>
      </c>
      <c r="AR1327" s="2">
        <f t="shared" si="700"/>
        <v>0</v>
      </c>
      <c r="AS1327" s="145">
        <f t="shared" si="701"/>
        <v>0.33333333333333331</v>
      </c>
      <c r="AT1327" s="2">
        <f t="shared" si="702"/>
        <v>0</v>
      </c>
      <c r="AU1327" s="2">
        <f t="shared" si="703"/>
        <v>0</v>
      </c>
      <c r="AV1327" s="2">
        <f t="shared" si="704"/>
        <v>0</v>
      </c>
      <c r="AW1327" s="2">
        <f t="shared" si="705"/>
        <v>0</v>
      </c>
      <c r="AX1327" s="2">
        <f t="shared" si="720"/>
        <v>0</v>
      </c>
      <c r="AY1327" s="2">
        <f t="shared" si="706"/>
        <v>0</v>
      </c>
      <c r="AZ1327" s="145" t="e">
        <f t="shared" si="707"/>
        <v>#N/A</v>
      </c>
      <c r="BA1327" s="145" t="e">
        <f t="shared" si="708"/>
        <v>#N/A</v>
      </c>
      <c r="BB1327" s="145">
        <f t="shared" si="709"/>
        <v>2.083333333333337E-2</v>
      </c>
      <c r="BC1327" s="2">
        <f>IF(AM1327,
  IF(AND(AL1327=$J$31,_xlfn.DAYS(AH1327,DATE(AI1327,1,1))&lt;7),
    MAX(0,EINSTELLUNGEN!$D$12+1-WEEKDAY(DATE(EINSTELLUNGEN!$D$9,EINSTELLUNGEN!$D$10,1),2)),
    IF(AL1327=$J$33,
      MIN(EINSTELLUNGEN!$D$12,WEEKDAY(DATE(EINSTELLUNGEN!$D$9,12,31),2)),
      EINSTELLUNGEN!$D$12
  )) - SUMIF(AL$50:AL$2500,"="&amp;AL1327,AX$50:AX$2500),
  0)</f>
        <v>3</v>
      </c>
      <c r="BD1327" s="2">
        <f t="shared" si="710"/>
        <v>0.33333333333333331</v>
      </c>
      <c r="BE1327" s="2">
        <f t="shared" si="711"/>
        <v>0</v>
      </c>
    </row>
    <row r="1328" spans="1:57" ht="10.5" customHeight="1">
      <c r="A1328" s="1" t="str">
        <f t="shared" ca="1" si="687"/>
        <v/>
      </c>
      <c r="B1328" s="1" t="str">
        <f t="shared" ca="1" si="688"/>
        <v/>
      </c>
      <c r="C1328" s="1" t="str">
        <f t="shared" ca="1" si="689"/>
        <v/>
      </c>
      <c r="D1328" s="1" t="str">
        <f t="shared" ca="1" si="690"/>
        <v/>
      </c>
      <c r="F1328" s="10"/>
      <c r="G1328" s="136" t="str">
        <f t="shared" si="691"/>
        <v/>
      </c>
      <c r="H1328" s="27"/>
      <c r="I1328" s="28"/>
      <c r="J1328" s="28"/>
      <c r="K1328" s="29"/>
      <c r="L1328" s="136"/>
      <c r="M1328" s="136"/>
      <c r="N1328" s="136"/>
      <c r="O1328" s="26" t="str">
        <f t="shared" si="692"/>
        <v/>
      </c>
      <c r="P1328" s="218" t="str">
        <f t="shared" si="693"/>
        <v/>
      </c>
      <c r="Q1328" s="26" t="str">
        <f t="shared" si="694"/>
        <v/>
      </c>
      <c r="R1328" s="22"/>
      <c r="S1328" s="99"/>
      <c r="T1328" s="10"/>
      <c r="U1328" s="229" t="str">
        <f t="shared" si="695"/>
        <v/>
      </c>
      <c r="V1328" s="230"/>
      <c r="W1328" s="230"/>
      <c r="X1328" s="230"/>
      <c r="Y1328" s="230"/>
      <c r="Z1328" s="22" t="str">
        <f>""</f>
        <v/>
      </c>
      <c r="AB1328" s="23" t="str">
        <f t="shared" si="696"/>
        <v/>
      </c>
      <c r="AC1328" s="2" t="b">
        <f>COUNT(Q1328:Q$2500)&gt;0</f>
        <v>0</v>
      </c>
      <c r="AD1328" s="2" t="b">
        <f t="shared" si="713"/>
        <v>0</v>
      </c>
      <c r="AE1328" s="2" t="b">
        <f t="shared" si="714"/>
        <v>0</v>
      </c>
      <c r="AF1328" s="2" t="b">
        <f t="shared" si="715"/>
        <v>0</v>
      </c>
      <c r="AG1328" s="2" t="b">
        <f>OR(
  AND(AC1328,NOT(AC1329)),
  AND(AF1328,WEEKDAY(AH1327,2)=EINSTELLUNGEN!$D$12),
  AND(AF1328,AH1328=$J$35)
)</f>
        <v>0</v>
      </c>
      <c r="AH1328" s="2">
        <f>IF(AE1328,AH1327+IF(WEEKDAY(AH1327+1,2)&lt;=EINSTELLUNGEN!$D$12,1,$J$36),AH1327)</f>
        <v>42020</v>
      </c>
      <c r="AI1328" s="2">
        <f t="shared" si="716"/>
        <v>2019</v>
      </c>
      <c r="AJ1328" s="2">
        <f t="shared" si="717"/>
        <v>201901</v>
      </c>
      <c r="AK1328" s="2">
        <f t="shared" si="718"/>
        <v>201901</v>
      </c>
      <c r="AL1328" s="2">
        <f t="shared" si="712"/>
        <v>201903</v>
      </c>
      <c r="AM1328" s="2" t="b">
        <f t="shared" si="719"/>
        <v>1</v>
      </c>
      <c r="AN1328" s="4" t="e">
        <f t="shared" si="697"/>
        <v>#N/A</v>
      </c>
      <c r="AO1328" s="4" t="e">
        <f t="shared" si="698"/>
        <v>#N/A</v>
      </c>
      <c r="AP1328" s="2" t="str">
        <f>IF(AD1328,
  IF(ISBLANK(H1328),
    AP1327,
    IF(LEN(H1328)=1,
      IF(OR(UPPER(H1328)="A",UPPER(H1328)="I"),
        EINSTELLUNGEN!$D$21,
        IF(OR(UPPER(H1328)="B",UPPER(H1328)="M"),
          EINSTELLUNGEN!$D$22,
          IF(OR(UPPER(H1328)="C",UPPER(H1328)="S"),
            EINSTELLUNGEN!$D$23,
            IF(UPPER(H1328)="D",
              EINSTELLUNGEN!$D$24,
              IF(UPPER(H1328)="E",
                EINSTELLUNGEN!$D$25,
                UPPER(H1328)))))),
      IF(ISNUMBER(H1328),
        EINSTELLUNGEN!$D$20&amp;H1328,
        UPPER(H1328)))),
  "")</f>
        <v/>
      </c>
      <c r="AQ1328" s="2" t="str">
        <f t="shared" si="699"/>
        <v/>
      </c>
      <c r="AR1328" s="2">
        <f t="shared" si="700"/>
        <v>0</v>
      </c>
      <c r="AS1328" s="145">
        <f t="shared" si="701"/>
        <v>0.33333333333333331</v>
      </c>
      <c r="AT1328" s="2">
        <f t="shared" si="702"/>
        <v>0</v>
      </c>
      <c r="AU1328" s="2">
        <f t="shared" si="703"/>
        <v>0</v>
      </c>
      <c r="AV1328" s="2">
        <f t="shared" si="704"/>
        <v>0</v>
      </c>
      <c r="AW1328" s="2">
        <f t="shared" si="705"/>
        <v>0</v>
      </c>
      <c r="AX1328" s="2">
        <f t="shared" si="720"/>
        <v>0</v>
      </c>
      <c r="AY1328" s="2">
        <f t="shared" si="706"/>
        <v>0</v>
      </c>
      <c r="AZ1328" s="145" t="e">
        <f t="shared" si="707"/>
        <v>#N/A</v>
      </c>
      <c r="BA1328" s="145" t="e">
        <f t="shared" si="708"/>
        <v>#N/A</v>
      </c>
      <c r="BB1328" s="145">
        <f t="shared" si="709"/>
        <v>2.083333333333337E-2</v>
      </c>
      <c r="BC1328" s="2">
        <f>IF(AM1328,
  IF(AND(AL1328=$J$31,_xlfn.DAYS(AH1328,DATE(AI1328,1,1))&lt;7),
    MAX(0,EINSTELLUNGEN!$D$12+1-WEEKDAY(DATE(EINSTELLUNGEN!$D$9,EINSTELLUNGEN!$D$10,1),2)),
    IF(AL1328=$J$33,
      MIN(EINSTELLUNGEN!$D$12,WEEKDAY(DATE(EINSTELLUNGEN!$D$9,12,31),2)),
      EINSTELLUNGEN!$D$12
  )) - SUMIF(AL$50:AL$2500,"="&amp;AL1328,AX$50:AX$2500),
  0)</f>
        <v>3</v>
      </c>
      <c r="BD1328" s="2">
        <f t="shared" si="710"/>
        <v>0.33333333333333331</v>
      </c>
      <c r="BE1328" s="2">
        <f t="shared" si="711"/>
        <v>0</v>
      </c>
    </row>
    <row r="1329" spans="1:57" ht="10.5" customHeight="1">
      <c r="A1329" s="1" t="str">
        <f t="shared" ca="1" si="687"/>
        <v/>
      </c>
      <c r="B1329" s="1" t="str">
        <f t="shared" ca="1" si="688"/>
        <v/>
      </c>
      <c r="C1329" s="1" t="str">
        <f t="shared" ca="1" si="689"/>
        <v/>
      </c>
      <c r="D1329" s="1" t="str">
        <f t="shared" ca="1" si="690"/>
        <v/>
      </c>
      <c r="F1329" s="10"/>
      <c r="G1329" s="136" t="str">
        <f t="shared" si="691"/>
        <v/>
      </c>
      <c r="H1329" s="27"/>
      <c r="I1329" s="28"/>
      <c r="J1329" s="28"/>
      <c r="K1329" s="29"/>
      <c r="L1329" s="136"/>
      <c r="M1329" s="136"/>
      <c r="N1329" s="136"/>
      <c r="O1329" s="26" t="str">
        <f t="shared" si="692"/>
        <v/>
      </c>
      <c r="P1329" s="218" t="str">
        <f t="shared" si="693"/>
        <v/>
      </c>
      <c r="Q1329" s="26" t="str">
        <f t="shared" si="694"/>
        <v/>
      </c>
      <c r="R1329" s="22"/>
      <c r="S1329" s="99"/>
      <c r="T1329" s="10"/>
      <c r="U1329" s="229" t="str">
        <f t="shared" si="695"/>
        <v/>
      </c>
      <c r="V1329" s="230"/>
      <c r="W1329" s="230"/>
      <c r="X1329" s="230"/>
      <c r="Y1329" s="230"/>
      <c r="Z1329" s="22" t="str">
        <f>""</f>
        <v/>
      </c>
      <c r="AB1329" s="23" t="str">
        <f t="shared" si="696"/>
        <v/>
      </c>
      <c r="AC1329" s="2" t="b">
        <f>COUNT(Q1329:Q$2500)&gt;0</f>
        <v>0</v>
      </c>
      <c r="AD1329" s="2" t="b">
        <f t="shared" si="713"/>
        <v>0</v>
      </c>
      <c r="AE1329" s="2" t="b">
        <f t="shared" si="714"/>
        <v>0</v>
      </c>
      <c r="AF1329" s="2" t="b">
        <f t="shared" si="715"/>
        <v>0</v>
      </c>
      <c r="AG1329" s="2" t="b">
        <f>OR(
  AND(AC1329,NOT(AC1330)),
  AND(AF1329,WEEKDAY(AH1328,2)=EINSTELLUNGEN!$D$12),
  AND(AF1329,AH1329=$J$35)
)</f>
        <v>0</v>
      </c>
      <c r="AH1329" s="2">
        <f>IF(AE1329,AH1328+IF(WEEKDAY(AH1328+1,2)&lt;=EINSTELLUNGEN!$D$12,1,$J$36),AH1328)</f>
        <v>42020</v>
      </c>
      <c r="AI1329" s="2">
        <f t="shared" si="716"/>
        <v>2019</v>
      </c>
      <c r="AJ1329" s="2">
        <f t="shared" si="717"/>
        <v>201901</v>
      </c>
      <c r="AK1329" s="2">
        <f t="shared" si="718"/>
        <v>201901</v>
      </c>
      <c r="AL1329" s="2">
        <f t="shared" si="712"/>
        <v>201903</v>
      </c>
      <c r="AM1329" s="2" t="b">
        <f t="shared" si="719"/>
        <v>1</v>
      </c>
      <c r="AN1329" s="4" t="e">
        <f t="shared" si="697"/>
        <v>#N/A</v>
      </c>
      <c r="AO1329" s="4" t="e">
        <f t="shared" si="698"/>
        <v>#N/A</v>
      </c>
      <c r="AP1329" s="2" t="str">
        <f>IF(AD1329,
  IF(ISBLANK(H1329),
    AP1328,
    IF(LEN(H1329)=1,
      IF(OR(UPPER(H1329)="A",UPPER(H1329)="I"),
        EINSTELLUNGEN!$D$21,
        IF(OR(UPPER(H1329)="B",UPPER(H1329)="M"),
          EINSTELLUNGEN!$D$22,
          IF(OR(UPPER(H1329)="C",UPPER(H1329)="S"),
            EINSTELLUNGEN!$D$23,
            IF(UPPER(H1329)="D",
              EINSTELLUNGEN!$D$24,
              IF(UPPER(H1329)="E",
                EINSTELLUNGEN!$D$25,
                UPPER(H1329)))))),
      IF(ISNUMBER(H1329),
        EINSTELLUNGEN!$D$20&amp;H1329,
        UPPER(H1329)))),
  "")</f>
        <v/>
      </c>
      <c r="AQ1329" s="2" t="str">
        <f t="shared" si="699"/>
        <v/>
      </c>
      <c r="AR1329" s="2">
        <f t="shared" si="700"/>
        <v>0</v>
      </c>
      <c r="AS1329" s="145">
        <f t="shared" si="701"/>
        <v>0.33333333333333331</v>
      </c>
      <c r="AT1329" s="2">
        <f t="shared" si="702"/>
        <v>0</v>
      </c>
      <c r="AU1329" s="2">
        <f t="shared" si="703"/>
        <v>0</v>
      </c>
      <c r="AV1329" s="2">
        <f t="shared" si="704"/>
        <v>0</v>
      </c>
      <c r="AW1329" s="2">
        <f t="shared" si="705"/>
        <v>0</v>
      </c>
      <c r="AX1329" s="2">
        <f t="shared" si="720"/>
        <v>0</v>
      </c>
      <c r="AY1329" s="2">
        <f t="shared" si="706"/>
        <v>0</v>
      </c>
      <c r="AZ1329" s="145" t="e">
        <f t="shared" si="707"/>
        <v>#N/A</v>
      </c>
      <c r="BA1329" s="145" t="e">
        <f t="shared" si="708"/>
        <v>#N/A</v>
      </c>
      <c r="BB1329" s="145">
        <f t="shared" si="709"/>
        <v>2.083333333333337E-2</v>
      </c>
      <c r="BC1329" s="2">
        <f>IF(AM1329,
  IF(AND(AL1329=$J$31,_xlfn.DAYS(AH1329,DATE(AI1329,1,1))&lt;7),
    MAX(0,EINSTELLUNGEN!$D$12+1-WEEKDAY(DATE(EINSTELLUNGEN!$D$9,EINSTELLUNGEN!$D$10,1),2)),
    IF(AL1329=$J$33,
      MIN(EINSTELLUNGEN!$D$12,WEEKDAY(DATE(EINSTELLUNGEN!$D$9,12,31),2)),
      EINSTELLUNGEN!$D$12
  )) - SUMIF(AL$50:AL$2500,"="&amp;AL1329,AX$50:AX$2500),
  0)</f>
        <v>3</v>
      </c>
      <c r="BD1329" s="2">
        <f t="shared" si="710"/>
        <v>0.33333333333333331</v>
      </c>
      <c r="BE1329" s="2">
        <f t="shared" si="711"/>
        <v>0</v>
      </c>
    </row>
    <row r="1330" spans="1:57" ht="10.5" customHeight="1">
      <c r="A1330" s="1" t="str">
        <f t="shared" ref="A1330:A1393" ca="1" si="721">IF(AND(AC1330,AJ1330=$A$48),"Q","")</f>
        <v/>
      </c>
      <c r="B1330" s="1" t="str">
        <f t="shared" ref="B1330:B1393" ca="1" si="722">IF(AND(AC1330,AK1330=$B$48),"M","")</f>
        <v/>
      </c>
      <c r="C1330" s="1" t="str">
        <f t="shared" ref="C1330:C1393" ca="1" si="723">IF(AND(AC1330,AL1330=$C$48),"W","")</f>
        <v/>
      </c>
      <c r="D1330" s="1" t="str">
        <f t="shared" ref="D1330:D1393" ca="1" si="724">IF(AND(AC1330,AH1330=$D$48),"T","")</f>
        <v/>
      </c>
      <c r="F1330" s="10"/>
      <c r="G1330" s="136" t="str">
        <f t="shared" ref="G1330:G1393" si="725">IF(AE1330,INDEX($L$29:$L$35,WEEKDAY(AH1330,2),1)&amp;", "&amp;DAY(AH1330)&amp;" "&amp;INDEX($N$29:$N$40,MONTH(AH1330),1)&amp;" "&amp;YEAR(AH1330),"")</f>
        <v/>
      </c>
      <c r="H1330" s="27"/>
      <c r="I1330" s="28"/>
      <c r="J1330" s="28"/>
      <c r="K1330" s="29"/>
      <c r="L1330" s="136"/>
      <c r="M1330" s="136"/>
      <c r="N1330" s="136"/>
      <c r="O1330" s="26" t="str">
        <f t="shared" ref="O1330:O1393" si="726">IF(AD1330,AR1330,"")</f>
        <v/>
      </c>
      <c r="P1330" s="218" t="str">
        <f t="shared" ref="P1330:P1393" si="727">IF(AF1330,
IF(AS1329&gt;0,
  TEXT(AS1329*24,"0,000")&amp;" h",
  TEXT(0,"0,000")&amp;" h"),
"")</f>
        <v/>
      </c>
      <c r="Q1330" s="26" t="str">
        <f t="shared" ref="Q1330:Q1393" si="728">IF(AF1330,BB1329,"")</f>
        <v/>
      </c>
      <c r="R1330" s="22"/>
      <c r="S1330" s="99"/>
      <c r="T1330" s="10"/>
      <c r="U1330" s="229" t="str">
        <f t="shared" ref="U1330:U1393" si="729">IF(AND(AD1330,AR1330,LEN(AQ1330)&gt;0),
IF(AQ1330&lt;&gt;FALSE,
  TEXT(AH1330,"yyyy-mm-dd")
    &amp;"|"&amp;TEXT(AN1330,"hh:mm")
    &amp;"|"&amp;TEXT(AO1330,"hh:mm")
    &amp;"|"&amp;AP1330
    &amp;"|"&amp;AQ1330,
  $J$39),
"")</f>
        <v/>
      </c>
      <c r="V1330" s="230"/>
      <c r="W1330" s="230"/>
      <c r="X1330" s="230"/>
      <c r="Y1330" s="230"/>
      <c r="Z1330" s="22" t="str">
        <f>""</f>
        <v/>
      </c>
      <c r="AB1330" s="23" t="str">
        <f t="shared" ref="AB1330:AB1393" si="730">IF(AG1330,"W"&amp;RIGHT(AL1329,2)&amp;"  "&amp;TEXT(BE1329*24,"+0,00;−0,00;0,00")&amp;"  (S="&amp;TEXT(BC1329*$J$37,"00,00")&amp;"  H="&amp;TEXT(BD1329*24,"00,00")&amp;")","")</f>
        <v/>
      </c>
      <c r="AC1330" s="2" t="b">
        <f>COUNT(Q1330:Q$2500)&gt;0</f>
        <v>0</v>
      </c>
      <c r="AD1330" s="2" t="b">
        <f t="shared" si="713"/>
        <v>0</v>
      </c>
      <c r="AE1330" s="2" t="b">
        <f t="shared" si="714"/>
        <v>0</v>
      </c>
      <c r="AF1330" s="2" t="b">
        <f t="shared" si="715"/>
        <v>0</v>
      </c>
      <c r="AG1330" s="2" t="b">
        <f>OR(
  AND(AC1330,NOT(AC1331)),
  AND(AF1330,WEEKDAY(AH1329,2)=EINSTELLUNGEN!$D$12),
  AND(AF1330,AH1330=$J$35)
)</f>
        <v>0</v>
      </c>
      <c r="AH1330" s="2">
        <f>IF(AE1330,AH1329+IF(WEEKDAY(AH1329+1,2)&lt;=EINSTELLUNGEN!$D$12,1,$J$36),AH1329)</f>
        <v>42020</v>
      </c>
      <c r="AI1330" s="2">
        <f t="shared" si="716"/>
        <v>2019</v>
      </c>
      <c r="AJ1330" s="2">
        <f t="shared" si="717"/>
        <v>201901</v>
      </c>
      <c r="AK1330" s="2">
        <f t="shared" si="718"/>
        <v>201901</v>
      </c>
      <c r="AL1330" s="2">
        <f t="shared" si="712"/>
        <v>201903</v>
      </c>
      <c r="AM1330" s="2" t="b">
        <f t="shared" si="719"/>
        <v>1</v>
      </c>
      <c r="AN1330" s="4" t="e">
        <f t="shared" ref="AN1330:AN1393" si="731">IF(NOT(AD1330),NA(),IF(ISNUMBER(I1330),I1330,AO1329))</f>
        <v>#N/A</v>
      </c>
      <c r="AO1330" s="4" t="e">
        <f t="shared" ref="AO1330:AO1393" si="732">IF(ISNA(AN1330),NA(),IF(ISNUMBER(J1330),MAX(J1330,AN1330),AN1330))</f>
        <v>#N/A</v>
      </c>
      <c r="AP1330" s="2" t="str">
        <f>IF(AD1330,
  IF(ISBLANK(H1330),
    AP1329,
    IF(LEN(H1330)=1,
      IF(OR(UPPER(H1330)="A",UPPER(H1330)="I"),
        EINSTELLUNGEN!$D$21,
        IF(OR(UPPER(H1330)="B",UPPER(H1330)="M"),
          EINSTELLUNGEN!$D$22,
          IF(OR(UPPER(H1330)="C",UPPER(H1330)="S"),
            EINSTELLUNGEN!$D$23,
            IF(UPPER(H1330)="D",
              EINSTELLUNGEN!$D$24,
              IF(UPPER(H1330)="E",
                EINSTELLUNGEN!$D$25,
                UPPER(H1330)))))),
      IF(ISNUMBER(H1330),
        EINSTELLUNGEN!$D$20&amp;H1330,
        UPPER(H1330)))),
  "")</f>
        <v/>
      </c>
      <c r="AQ1330" s="2" t="str">
        <f t="shared" ref="AQ1330:AQ1393" si="733">IF(LEN(AP1330)&gt;0,
IF(LEN(TRIM(K1330))&gt;0,K1330,
IF(AND(AP1329=AP1330,LEN(TRIM(K1329))&gt;0),K1329,
  IF(AND(AP1328=AP1330,LEN(TRIM(K1328))&gt;0),K1328,
    IF(AND(AP1327=AP1330,LEN(TRIM(K1327))&gt;0),K1327,
      IF(AND(AP1326=AP1330,LEN(TRIM(K1326))&gt;0),K1326,
        IF(AND(AP1325=AP1330,LEN(TRIM(K1325))&gt;0),K1325,
          IF(AND(AP1324=AP1330,LEN(TRIM(K1324))&gt;0),K1324,
            IF(AND(AP1323=AP1330,LEN(TRIM(K1323))&gt;0),K1323,
              IF(AND(AP1322=AP1330,LEN(TRIM(K1322))&gt;0),K1322,
                IF(AND(AP1321=AP1330,LEN(TRIM(K1321))&gt;0),K1321,
                  IF(AND(AP1320=AP1330,LEN(TRIM(K1320))&gt;0),K1320,FALSE)
)))))))))),"")</f>
        <v/>
      </c>
      <c r="AR1330" s="2">
        <f t="shared" ref="AR1330:AR1393" si="734">IF(OR(ISNA(AN1330),ISNA(AO1330)),0,MAX(0,AO1330-AN1330))</f>
        <v>0</v>
      </c>
      <c r="AS1330" s="145">
        <f t="shared" ref="AS1330:AS1393" si="735">SUMIF(AH$50:AH$2500,"="&amp;AH1330,AR$50:AR$2500)</f>
        <v>0.33333333333333331</v>
      </c>
      <c r="AT1330" s="2">
        <f t="shared" ref="AT1330:AT1393" si="736">IF(AND(AF1331,AP1330="F"),1,0)</f>
        <v>0</v>
      </c>
      <c r="AU1330" s="2">
        <f t="shared" ref="AU1330:AU1393" si="737">IF(AND(AF1331,AP1330="U"),1,0)</f>
        <v>0</v>
      </c>
      <c r="AV1330" s="2">
        <f t="shared" ref="AV1330:AV1393" si="738">IF(AND(AF1331,AP1330="K"),1,0)</f>
        <v>0</v>
      </c>
      <c r="AW1330" s="2">
        <f t="shared" ref="AW1330:AW1393" si="739">IF(AND(AF1331,AP1330="Z"),1,0)</f>
        <v>0</v>
      </c>
      <c r="AX1330" s="2">
        <f t="shared" si="720"/>
        <v>0</v>
      </c>
      <c r="AY1330" s="2">
        <f t="shared" ref="AY1330:AY1393" si="740">IF(AF1331,IF(AX1330=0,1,0),0)</f>
        <v>0</v>
      </c>
      <c r="AZ1330" s="145" t="e">
        <f t="shared" ref="AZ1330:AZ1393" si="741">IF(NOT(AD1330),NA(),IF(ISNA(AZ1329),AN1330,IF(AND(ISNUMBER(AN1330),AN1330&lt;AZ1329),AN1330,AZ1329)))</f>
        <v>#N/A</v>
      </c>
      <c r="BA1330" s="145" t="e">
        <f t="shared" ref="BA1330:BA1393" si="742">IF(NOT(AD1330),NA(),IF(ISNA(BA1329),AO1330,IF(AND(ISNUMBER(AO1330),AO1330&gt;BA1329),AO1330,BA1329)))</f>
        <v>#N/A</v>
      </c>
      <c r="BB1330" s="145">
        <f t="shared" ref="BB1330:BB1393" si="743">IF(AE1329,
  0,
  IF(OR(ISNA(AZ1330),ISNA(BA1330)),
    BB1329,
    MAX(0,(BA1330-AZ1330)-AS1330)))</f>
        <v>2.083333333333337E-2</v>
      </c>
      <c r="BC1330" s="2">
        <f>IF(AM1330,
  IF(AND(AL1330=$J$31,_xlfn.DAYS(AH1330,DATE(AI1330,1,1))&lt;7),
    MAX(0,EINSTELLUNGEN!$D$12+1-WEEKDAY(DATE(EINSTELLUNGEN!$D$9,EINSTELLUNGEN!$D$10,1),2)),
    IF(AL1330=$J$33,
      MIN(EINSTELLUNGEN!$D$12,WEEKDAY(DATE(EINSTELLUNGEN!$D$9,12,31),2)),
      EINSTELLUNGEN!$D$12
  )) - SUMIF(AL$50:AL$2500,"="&amp;AL1330,AX$50:AX$2500),
  0)</f>
        <v>3</v>
      </c>
      <c r="BD1330" s="2">
        <f t="shared" ref="BD1330:BD1393" si="744">SUMIF(AL$50:AL$2500,"="&amp;AL1330,AR$50:AR$2500)</f>
        <v>0.33333333333333331</v>
      </c>
      <c r="BE1330" s="2">
        <f t="shared" ref="BE1330:BE1393" si="745">IF(AG1331,BD1330-BC1330*$J$37/24,0)</f>
        <v>0</v>
      </c>
    </row>
    <row r="1331" spans="1:57" ht="10.5" customHeight="1">
      <c r="A1331" s="1" t="str">
        <f t="shared" ca="1" si="721"/>
        <v/>
      </c>
      <c r="B1331" s="1" t="str">
        <f t="shared" ca="1" si="722"/>
        <v/>
      </c>
      <c r="C1331" s="1" t="str">
        <f t="shared" ca="1" si="723"/>
        <v/>
      </c>
      <c r="D1331" s="1" t="str">
        <f t="shared" ca="1" si="724"/>
        <v/>
      </c>
      <c r="F1331" s="10"/>
      <c r="G1331" s="136" t="str">
        <f t="shared" si="725"/>
        <v/>
      </c>
      <c r="H1331" s="27"/>
      <c r="I1331" s="28"/>
      <c r="J1331" s="28"/>
      <c r="K1331" s="29"/>
      <c r="L1331" s="136"/>
      <c r="M1331" s="136"/>
      <c r="N1331" s="136"/>
      <c r="O1331" s="26" t="str">
        <f t="shared" si="726"/>
        <v/>
      </c>
      <c r="P1331" s="218" t="str">
        <f t="shared" si="727"/>
        <v/>
      </c>
      <c r="Q1331" s="26" t="str">
        <f t="shared" si="728"/>
        <v/>
      </c>
      <c r="R1331" s="22"/>
      <c r="S1331" s="99"/>
      <c r="T1331" s="10"/>
      <c r="U1331" s="229" t="str">
        <f t="shared" si="729"/>
        <v/>
      </c>
      <c r="V1331" s="230"/>
      <c r="W1331" s="230"/>
      <c r="X1331" s="230"/>
      <c r="Y1331" s="230"/>
      <c r="Z1331" s="22" t="str">
        <f>""</f>
        <v/>
      </c>
      <c r="AB1331" s="23" t="str">
        <f t="shared" si="730"/>
        <v/>
      </c>
      <c r="AC1331" s="2" t="b">
        <f>COUNT(Q1331:Q$2500)&gt;0</f>
        <v>0</v>
      </c>
      <c r="AD1331" s="2" t="b">
        <f t="shared" si="713"/>
        <v>0</v>
      </c>
      <c r="AE1331" s="2" t="b">
        <f t="shared" si="714"/>
        <v>0</v>
      </c>
      <c r="AF1331" s="2" t="b">
        <f t="shared" si="715"/>
        <v>0</v>
      </c>
      <c r="AG1331" s="2" t="b">
        <f>OR(
  AND(AC1331,NOT(AC1332)),
  AND(AF1331,WEEKDAY(AH1330,2)=EINSTELLUNGEN!$D$12),
  AND(AF1331,AH1331=$J$35)
)</f>
        <v>0</v>
      </c>
      <c r="AH1331" s="2">
        <f>IF(AE1331,AH1330+IF(WEEKDAY(AH1330+1,2)&lt;=EINSTELLUNGEN!$D$12,1,$J$36),AH1330)</f>
        <v>42020</v>
      </c>
      <c r="AI1331" s="2">
        <f t="shared" si="716"/>
        <v>2019</v>
      </c>
      <c r="AJ1331" s="2">
        <f t="shared" si="717"/>
        <v>201901</v>
      </c>
      <c r="AK1331" s="2">
        <f t="shared" si="718"/>
        <v>201901</v>
      </c>
      <c r="AL1331" s="2">
        <f t="shared" ref="AL1331:AL1394" si="746">AI1331*100-IF(AND(_xlfn.ISOWEEKNUM(AH1331)&gt;=52,MONTH(AH1331)=1),100,0)+_xlfn.ISOWEEKNUM(AH1331)</f>
        <v>201903</v>
      </c>
      <c r="AM1331" s="2" t="b">
        <f t="shared" si="719"/>
        <v>1</v>
      </c>
      <c r="AN1331" s="4" t="e">
        <f t="shared" si="731"/>
        <v>#N/A</v>
      </c>
      <c r="AO1331" s="4" t="e">
        <f t="shared" si="732"/>
        <v>#N/A</v>
      </c>
      <c r="AP1331" s="2" t="str">
        <f>IF(AD1331,
  IF(ISBLANK(H1331),
    AP1330,
    IF(LEN(H1331)=1,
      IF(OR(UPPER(H1331)="A",UPPER(H1331)="I"),
        EINSTELLUNGEN!$D$21,
        IF(OR(UPPER(H1331)="B",UPPER(H1331)="M"),
          EINSTELLUNGEN!$D$22,
          IF(OR(UPPER(H1331)="C",UPPER(H1331)="S"),
            EINSTELLUNGEN!$D$23,
            IF(UPPER(H1331)="D",
              EINSTELLUNGEN!$D$24,
              IF(UPPER(H1331)="E",
                EINSTELLUNGEN!$D$25,
                UPPER(H1331)))))),
      IF(ISNUMBER(H1331),
        EINSTELLUNGEN!$D$20&amp;H1331,
        UPPER(H1331)))),
  "")</f>
        <v/>
      </c>
      <c r="AQ1331" s="2" t="str">
        <f t="shared" si="733"/>
        <v/>
      </c>
      <c r="AR1331" s="2">
        <f t="shared" si="734"/>
        <v>0</v>
      </c>
      <c r="AS1331" s="145">
        <f t="shared" si="735"/>
        <v>0.33333333333333331</v>
      </c>
      <c r="AT1331" s="2">
        <f t="shared" si="736"/>
        <v>0</v>
      </c>
      <c r="AU1331" s="2">
        <f t="shared" si="737"/>
        <v>0</v>
      </c>
      <c r="AV1331" s="2">
        <f t="shared" si="738"/>
        <v>0</v>
      </c>
      <c r="AW1331" s="2">
        <f t="shared" si="739"/>
        <v>0</v>
      </c>
      <c r="AX1331" s="2">
        <f t="shared" si="720"/>
        <v>0</v>
      </c>
      <c r="AY1331" s="2">
        <f t="shared" si="740"/>
        <v>0</v>
      </c>
      <c r="AZ1331" s="145" t="e">
        <f t="shared" si="741"/>
        <v>#N/A</v>
      </c>
      <c r="BA1331" s="145" t="e">
        <f t="shared" si="742"/>
        <v>#N/A</v>
      </c>
      <c r="BB1331" s="145">
        <f t="shared" si="743"/>
        <v>2.083333333333337E-2</v>
      </c>
      <c r="BC1331" s="2">
        <f>IF(AM1331,
  IF(AND(AL1331=$J$31,_xlfn.DAYS(AH1331,DATE(AI1331,1,1))&lt;7),
    MAX(0,EINSTELLUNGEN!$D$12+1-WEEKDAY(DATE(EINSTELLUNGEN!$D$9,EINSTELLUNGEN!$D$10,1),2)),
    IF(AL1331=$J$33,
      MIN(EINSTELLUNGEN!$D$12,WEEKDAY(DATE(EINSTELLUNGEN!$D$9,12,31),2)),
      EINSTELLUNGEN!$D$12
  )) - SUMIF(AL$50:AL$2500,"="&amp;AL1331,AX$50:AX$2500),
  0)</f>
        <v>3</v>
      </c>
      <c r="BD1331" s="2">
        <f t="shared" si="744"/>
        <v>0.33333333333333331</v>
      </c>
      <c r="BE1331" s="2">
        <f t="shared" si="745"/>
        <v>0</v>
      </c>
    </row>
    <row r="1332" spans="1:57" ht="10.5" customHeight="1">
      <c r="A1332" s="1" t="str">
        <f t="shared" ca="1" si="721"/>
        <v/>
      </c>
      <c r="B1332" s="1" t="str">
        <f t="shared" ca="1" si="722"/>
        <v/>
      </c>
      <c r="C1332" s="1" t="str">
        <f t="shared" ca="1" si="723"/>
        <v/>
      </c>
      <c r="D1332" s="1" t="str">
        <f t="shared" ca="1" si="724"/>
        <v/>
      </c>
      <c r="F1332" s="10"/>
      <c r="G1332" s="136" t="str">
        <f t="shared" si="725"/>
        <v/>
      </c>
      <c r="H1332" s="27"/>
      <c r="I1332" s="28"/>
      <c r="J1332" s="28"/>
      <c r="K1332" s="29"/>
      <c r="L1332" s="136"/>
      <c r="M1332" s="136"/>
      <c r="N1332" s="136"/>
      <c r="O1332" s="26" t="str">
        <f t="shared" si="726"/>
        <v/>
      </c>
      <c r="P1332" s="218" t="str">
        <f t="shared" si="727"/>
        <v/>
      </c>
      <c r="Q1332" s="26" t="str">
        <f t="shared" si="728"/>
        <v/>
      </c>
      <c r="R1332" s="22"/>
      <c r="S1332" s="99"/>
      <c r="T1332" s="10"/>
      <c r="U1332" s="229" t="str">
        <f t="shared" si="729"/>
        <v/>
      </c>
      <c r="V1332" s="230"/>
      <c r="W1332" s="230"/>
      <c r="X1332" s="230"/>
      <c r="Y1332" s="230"/>
      <c r="Z1332" s="22" t="str">
        <f>""</f>
        <v/>
      </c>
      <c r="AB1332" s="23" t="str">
        <f t="shared" si="730"/>
        <v/>
      </c>
      <c r="AC1332" s="2" t="b">
        <f>COUNT(Q1332:Q$2500)&gt;0</f>
        <v>0</v>
      </c>
      <c r="AD1332" s="2" t="b">
        <f t="shared" si="713"/>
        <v>0</v>
      </c>
      <c r="AE1332" s="2" t="b">
        <f t="shared" si="714"/>
        <v>0</v>
      </c>
      <c r="AF1332" s="2" t="b">
        <f t="shared" si="715"/>
        <v>0</v>
      </c>
      <c r="AG1332" s="2" t="b">
        <f>OR(
  AND(AC1332,NOT(AC1333)),
  AND(AF1332,WEEKDAY(AH1331,2)=EINSTELLUNGEN!$D$12),
  AND(AF1332,AH1332=$J$35)
)</f>
        <v>0</v>
      </c>
      <c r="AH1332" s="2">
        <f>IF(AE1332,AH1331+IF(WEEKDAY(AH1331+1,2)&lt;=EINSTELLUNGEN!$D$12,1,$J$36),AH1331)</f>
        <v>42020</v>
      </c>
      <c r="AI1332" s="2">
        <f t="shared" si="716"/>
        <v>2019</v>
      </c>
      <c r="AJ1332" s="2">
        <f t="shared" si="717"/>
        <v>201901</v>
      </c>
      <c r="AK1332" s="2">
        <f t="shared" si="718"/>
        <v>201901</v>
      </c>
      <c r="AL1332" s="2">
        <f t="shared" si="746"/>
        <v>201903</v>
      </c>
      <c r="AM1332" s="2" t="b">
        <f t="shared" si="719"/>
        <v>1</v>
      </c>
      <c r="AN1332" s="4" t="e">
        <f t="shared" si="731"/>
        <v>#N/A</v>
      </c>
      <c r="AO1332" s="4" t="e">
        <f t="shared" si="732"/>
        <v>#N/A</v>
      </c>
      <c r="AP1332" s="2" t="str">
        <f>IF(AD1332,
  IF(ISBLANK(H1332),
    AP1331,
    IF(LEN(H1332)=1,
      IF(OR(UPPER(H1332)="A",UPPER(H1332)="I"),
        EINSTELLUNGEN!$D$21,
        IF(OR(UPPER(H1332)="B",UPPER(H1332)="M"),
          EINSTELLUNGEN!$D$22,
          IF(OR(UPPER(H1332)="C",UPPER(H1332)="S"),
            EINSTELLUNGEN!$D$23,
            IF(UPPER(H1332)="D",
              EINSTELLUNGEN!$D$24,
              IF(UPPER(H1332)="E",
                EINSTELLUNGEN!$D$25,
                UPPER(H1332)))))),
      IF(ISNUMBER(H1332),
        EINSTELLUNGEN!$D$20&amp;H1332,
        UPPER(H1332)))),
  "")</f>
        <v/>
      </c>
      <c r="AQ1332" s="2" t="str">
        <f t="shared" si="733"/>
        <v/>
      </c>
      <c r="AR1332" s="2">
        <f t="shared" si="734"/>
        <v>0</v>
      </c>
      <c r="AS1332" s="145">
        <f t="shared" si="735"/>
        <v>0.33333333333333331</v>
      </c>
      <c r="AT1332" s="2">
        <f t="shared" si="736"/>
        <v>0</v>
      </c>
      <c r="AU1332" s="2">
        <f t="shared" si="737"/>
        <v>0</v>
      </c>
      <c r="AV1332" s="2">
        <f t="shared" si="738"/>
        <v>0</v>
      </c>
      <c r="AW1332" s="2">
        <f t="shared" si="739"/>
        <v>0</v>
      </c>
      <c r="AX1332" s="2">
        <f t="shared" si="720"/>
        <v>0</v>
      </c>
      <c r="AY1332" s="2">
        <f t="shared" si="740"/>
        <v>0</v>
      </c>
      <c r="AZ1332" s="145" t="e">
        <f t="shared" si="741"/>
        <v>#N/A</v>
      </c>
      <c r="BA1332" s="145" t="e">
        <f t="shared" si="742"/>
        <v>#N/A</v>
      </c>
      <c r="BB1332" s="145">
        <f t="shared" si="743"/>
        <v>2.083333333333337E-2</v>
      </c>
      <c r="BC1332" s="2">
        <f>IF(AM1332,
  IF(AND(AL1332=$J$31,_xlfn.DAYS(AH1332,DATE(AI1332,1,1))&lt;7),
    MAX(0,EINSTELLUNGEN!$D$12+1-WEEKDAY(DATE(EINSTELLUNGEN!$D$9,EINSTELLUNGEN!$D$10,1),2)),
    IF(AL1332=$J$33,
      MIN(EINSTELLUNGEN!$D$12,WEEKDAY(DATE(EINSTELLUNGEN!$D$9,12,31),2)),
      EINSTELLUNGEN!$D$12
  )) - SUMIF(AL$50:AL$2500,"="&amp;AL1332,AX$50:AX$2500),
  0)</f>
        <v>3</v>
      </c>
      <c r="BD1332" s="2">
        <f t="shared" si="744"/>
        <v>0.33333333333333331</v>
      </c>
      <c r="BE1332" s="2">
        <f t="shared" si="745"/>
        <v>0</v>
      </c>
    </row>
    <row r="1333" spans="1:57" ht="10.5" customHeight="1">
      <c r="A1333" s="1" t="str">
        <f t="shared" ca="1" si="721"/>
        <v/>
      </c>
      <c r="B1333" s="1" t="str">
        <f t="shared" ca="1" si="722"/>
        <v/>
      </c>
      <c r="C1333" s="1" t="str">
        <f t="shared" ca="1" si="723"/>
        <v/>
      </c>
      <c r="D1333" s="1" t="str">
        <f t="shared" ca="1" si="724"/>
        <v/>
      </c>
      <c r="F1333" s="10"/>
      <c r="G1333" s="136" t="str">
        <f t="shared" si="725"/>
        <v/>
      </c>
      <c r="H1333" s="27"/>
      <c r="I1333" s="28"/>
      <c r="J1333" s="28"/>
      <c r="K1333" s="29"/>
      <c r="L1333" s="136"/>
      <c r="M1333" s="136"/>
      <c r="N1333" s="136"/>
      <c r="O1333" s="26" t="str">
        <f t="shared" si="726"/>
        <v/>
      </c>
      <c r="P1333" s="218" t="str">
        <f t="shared" si="727"/>
        <v/>
      </c>
      <c r="Q1333" s="26" t="str">
        <f t="shared" si="728"/>
        <v/>
      </c>
      <c r="R1333" s="22"/>
      <c r="S1333" s="99"/>
      <c r="T1333" s="10"/>
      <c r="U1333" s="229" t="str">
        <f t="shared" si="729"/>
        <v/>
      </c>
      <c r="V1333" s="230"/>
      <c r="W1333" s="230"/>
      <c r="X1333" s="230"/>
      <c r="Y1333" s="230"/>
      <c r="Z1333" s="22" t="str">
        <f>""</f>
        <v/>
      </c>
      <c r="AB1333" s="23" t="str">
        <f t="shared" si="730"/>
        <v/>
      </c>
      <c r="AC1333" s="2" t="b">
        <f>COUNT(Q1333:Q$2500)&gt;0</f>
        <v>0</v>
      </c>
      <c r="AD1333" s="2" t="b">
        <f t="shared" si="713"/>
        <v>0</v>
      </c>
      <c r="AE1333" s="2" t="b">
        <f t="shared" si="714"/>
        <v>0</v>
      </c>
      <c r="AF1333" s="2" t="b">
        <f t="shared" si="715"/>
        <v>0</v>
      </c>
      <c r="AG1333" s="2" t="b">
        <f>OR(
  AND(AC1333,NOT(AC1334)),
  AND(AF1333,WEEKDAY(AH1332,2)=EINSTELLUNGEN!$D$12),
  AND(AF1333,AH1333=$J$35)
)</f>
        <v>0</v>
      </c>
      <c r="AH1333" s="2">
        <f>IF(AE1333,AH1332+IF(WEEKDAY(AH1332+1,2)&lt;=EINSTELLUNGEN!$D$12,1,$J$36),AH1332)</f>
        <v>42020</v>
      </c>
      <c r="AI1333" s="2">
        <f t="shared" si="716"/>
        <v>2019</v>
      </c>
      <c r="AJ1333" s="2">
        <f t="shared" si="717"/>
        <v>201901</v>
      </c>
      <c r="AK1333" s="2">
        <f t="shared" si="718"/>
        <v>201901</v>
      </c>
      <c r="AL1333" s="2">
        <f t="shared" si="746"/>
        <v>201903</v>
      </c>
      <c r="AM1333" s="2" t="b">
        <f t="shared" si="719"/>
        <v>1</v>
      </c>
      <c r="AN1333" s="4" t="e">
        <f t="shared" si="731"/>
        <v>#N/A</v>
      </c>
      <c r="AO1333" s="4" t="e">
        <f t="shared" si="732"/>
        <v>#N/A</v>
      </c>
      <c r="AP1333" s="2" t="str">
        <f>IF(AD1333,
  IF(ISBLANK(H1333),
    AP1332,
    IF(LEN(H1333)=1,
      IF(OR(UPPER(H1333)="A",UPPER(H1333)="I"),
        EINSTELLUNGEN!$D$21,
        IF(OR(UPPER(H1333)="B",UPPER(H1333)="M"),
          EINSTELLUNGEN!$D$22,
          IF(OR(UPPER(H1333)="C",UPPER(H1333)="S"),
            EINSTELLUNGEN!$D$23,
            IF(UPPER(H1333)="D",
              EINSTELLUNGEN!$D$24,
              IF(UPPER(H1333)="E",
                EINSTELLUNGEN!$D$25,
                UPPER(H1333)))))),
      IF(ISNUMBER(H1333),
        EINSTELLUNGEN!$D$20&amp;H1333,
        UPPER(H1333)))),
  "")</f>
        <v/>
      </c>
      <c r="AQ1333" s="2" t="str">
        <f t="shared" si="733"/>
        <v/>
      </c>
      <c r="AR1333" s="2">
        <f t="shared" si="734"/>
        <v>0</v>
      </c>
      <c r="AS1333" s="145">
        <f t="shared" si="735"/>
        <v>0.33333333333333331</v>
      </c>
      <c r="AT1333" s="2">
        <f t="shared" si="736"/>
        <v>0</v>
      </c>
      <c r="AU1333" s="2">
        <f t="shared" si="737"/>
        <v>0</v>
      </c>
      <c r="AV1333" s="2">
        <f t="shared" si="738"/>
        <v>0</v>
      </c>
      <c r="AW1333" s="2">
        <f t="shared" si="739"/>
        <v>0</v>
      </c>
      <c r="AX1333" s="2">
        <f t="shared" si="720"/>
        <v>0</v>
      </c>
      <c r="AY1333" s="2">
        <f t="shared" si="740"/>
        <v>0</v>
      </c>
      <c r="AZ1333" s="145" t="e">
        <f t="shared" si="741"/>
        <v>#N/A</v>
      </c>
      <c r="BA1333" s="145" t="e">
        <f t="shared" si="742"/>
        <v>#N/A</v>
      </c>
      <c r="BB1333" s="145">
        <f t="shared" si="743"/>
        <v>2.083333333333337E-2</v>
      </c>
      <c r="BC1333" s="2">
        <f>IF(AM1333,
  IF(AND(AL1333=$J$31,_xlfn.DAYS(AH1333,DATE(AI1333,1,1))&lt;7),
    MAX(0,EINSTELLUNGEN!$D$12+1-WEEKDAY(DATE(EINSTELLUNGEN!$D$9,EINSTELLUNGEN!$D$10,1),2)),
    IF(AL1333=$J$33,
      MIN(EINSTELLUNGEN!$D$12,WEEKDAY(DATE(EINSTELLUNGEN!$D$9,12,31),2)),
      EINSTELLUNGEN!$D$12
  )) - SUMIF(AL$50:AL$2500,"="&amp;AL1333,AX$50:AX$2500),
  0)</f>
        <v>3</v>
      </c>
      <c r="BD1333" s="2">
        <f t="shared" si="744"/>
        <v>0.33333333333333331</v>
      </c>
      <c r="BE1333" s="2">
        <f t="shared" si="745"/>
        <v>0</v>
      </c>
    </row>
    <row r="1334" spans="1:57" ht="10.5" customHeight="1">
      <c r="A1334" s="1" t="str">
        <f t="shared" ca="1" si="721"/>
        <v/>
      </c>
      <c r="B1334" s="1" t="str">
        <f t="shared" ca="1" si="722"/>
        <v/>
      </c>
      <c r="C1334" s="1" t="str">
        <f t="shared" ca="1" si="723"/>
        <v/>
      </c>
      <c r="D1334" s="1" t="str">
        <f t="shared" ca="1" si="724"/>
        <v/>
      </c>
      <c r="F1334" s="10"/>
      <c r="G1334" s="136" t="str">
        <f t="shared" si="725"/>
        <v/>
      </c>
      <c r="H1334" s="27"/>
      <c r="I1334" s="28"/>
      <c r="J1334" s="28"/>
      <c r="K1334" s="29"/>
      <c r="L1334" s="136"/>
      <c r="M1334" s="136"/>
      <c r="N1334" s="136"/>
      <c r="O1334" s="26" t="str">
        <f t="shared" si="726"/>
        <v/>
      </c>
      <c r="P1334" s="218" t="str">
        <f t="shared" si="727"/>
        <v/>
      </c>
      <c r="Q1334" s="26" t="str">
        <f t="shared" si="728"/>
        <v/>
      </c>
      <c r="R1334" s="22"/>
      <c r="S1334" s="99"/>
      <c r="T1334" s="10"/>
      <c r="U1334" s="229" t="str">
        <f t="shared" si="729"/>
        <v/>
      </c>
      <c r="V1334" s="230"/>
      <c r="W1334" s="230"/>
      <c r="X1334" s="230"/>
      <c r="Y1334" s="230"/>
      <c r="Z1334" s="22" t="str">
        <f>""</f>
        <v/>
      </c>
      <c r="AB1334" s="23" t="str">
        <f t="shared" si="730"/>
        <v/>
      </c>
      <c r="AC1334" s="2" t="b">
        <f>COUNT(Q1334:Q$2500)&gt;0</f>
        <v>0</v>
      </c>
      <c r="AD1334" s="2" t="b">
        <f t="shared" si="713"/>
        <v>0</v>
      </c>
      <c r="AE1334" s="2" t="b">
        <f t="shared" si="714"/>
        <v>0</v>
      </c>
      <c r="AF1334" s="2" t="b">
        <f t="shared" si="715"/>
        <v>0</v>
      </c>
      <c r="AG1334" s="2" t="b">
        <f>OR(
  AND(AC1334,NOT(AC1335)),
  AND(AF1334,WEEKDAY(AH1333,2)=EINSTELLUNGEN!$D$12),
  AND(AF1334,AH1334=$J$35)
)</f>
        <v>0</v>
      </c>
      <c r="AH1334" s="2">
        <f>IF(AE1334,AH1333+IF(WEEKDAY(AH1333+1,2)&lt;=EINSTELLUNGEN!$D$12,1,$J$36),AH1333)</f>
        <v>42020</v>
      </c>
      <c r="AI1334" s="2">
        <f t="shared" si="716"/>
        <v>2019</v>
      </c>
      <c r="AJ1334" s="2">
        <f t="shared" si="717"/>
        <v>201901</v>
      </c>
      <c r="AK1334" s="2">
        <f t="shared" si="718"/>
        <v>201901</v>
      </c>
      <c r="AL1334" s="2">
        <f t="shared" si="746"/>
        <v>201903</v>
      </c>
      <c r="AM1334" s="2" t="b">
        <f t="shared" si="719"/>
        <v>1</v>
      </c>
      <c r="AN1334" s="4" t="e">
        <f t="shared" si="731"/>
        <v>#N/A</v>
      </c>
      <c r="AO1334" s="4" t="e">
        <f t="shared" si="732"/>
        <v>#N/A</v>
      </c>
      <c r="AP1334" s="2" t="str">
        <f>IF(AD1334,
  IF(ISBLANK(H1334),
    AP1333,
    IF(LEN(H1334)=1,
      IF(OR(UPPER(H1334)="A",UPPER(H1334)="I"),
        EINSTELLUNGEN!$D$21,
        IF(OR(UPPER(H1334)="B",UPPER(H1334)="M"),
          EINSTELLUNGEN!$D$22,
          IF(OR(UPPER(H1334)="C",UPPER(H1334)="S"),
            EINSTELLUNGEN!$D$23,
            IF(UPPER(H1334)="D",
              EINSTELLUNGEN!$D$24,
              IF(UPPER(H1334)="E",
                EINSTELLUNGEN!$D$25,
                UPPER(H1334)))))),
      IF(ISNUMBER(H1334),
        EINSTELLUNGEN!$D$20&amp;H1334,
        UPPER(H1334)))),
  "")</f>
        <v/>
      </c>
      <c r="AQ1334" s="2" t="str">
        <f t="shared" si="733"/>
        <v/>
      </c>
      <c r="AR1334" s="2">
        <f t="shared" si="734"/>
        <v>0</v>
      </c>
      <c r="AS1334" s="145">
        <f t="shared" si="735"/>
        <v>0.33333333333333331</v>
      </c>
      <c r="AT1334" s="2">
        <f t="shared" si="736"/>
        <v>0</v>
      </c>
      <c r="AU1334" s="2">
        <f t="shared" si="737"/>
        <v>0</v>
      </c>
      <c r="AV1334" s="2">
        <f t="shared" si="738"/>
        <v>0</v>
      </c>
      <c r="AW1334" s="2">
        <f t="shared" si="739"/>
        <v>0</v>
      </c>
      <c r="AX1334" s="2">
        <f t="shared" si="720"/>
        <v>0</v>
      </c>
      <c r="AY1334" s="2">
        <f t="shared" si="740"/>
        <v>0</v>
      </c>
      <c r="AZ1334" s="145" t="e">
        <f t="shared" si="741"/>
        <v>#N/A</v>
      </c>
      <c r="BA1334" s="145" t="e">
        <f t="shared" si="742"/>
        <v>#N/A</v>
      </c>
      <c r="BB1334" s="145">
        <f t="shared" si="743"/>
        <v>2.083333333333337E-2</v>
      </c>
      <c r="BC1334" s="2">
        <f>IF(AM1334,
  IF(AND(AL1334=$J$31,_xlfn.DAYS(AH1334,DATE(AI1334,1,1))&lt;7),
    MAX(0,EINSTELLUNGEN!$D$12+1-WEEKDAY(DATE(EINSTELLUNGEN!$D$9,EINSTELLUNGEN!$D$10,1),2)),
    IF(AL1334=$J$33,
      MIN(EINSTELLUNGEN!$D$12,WEEKDAY(DATE(EINSTELLUNGEN!$D$9,12,31),2)),
      EINSTELLUNGEN!$D$12
  )) - SUMIF(AL$50:AL$2500,"="&amp;AL1334,AX$50:AX$2500),
  0)</f>
        <v>3</v>
      </c>
      <c r="BD1334" s="2">
        <f t="shared" si="744"/>
        <v>0.33333333333333331</v>
      </c>
      <c r="BE1334" s="2">
        <f t="shared" si="745"/>
        <v>0</v>
      </c>
    </row>
    <row r="1335" spans="1:57" ht="10.5" customHeight="1">
      <c r="A1335" s="1" t="str">
        <f t="shared" ca="1" si="721"/>
        <v/>
      </c>
      <c r="B1335" s="1" t="str">
        <f t="shared" ca="1" si="722"/>
        <v/>
      </c>
      <c r="C1335" s="1" t="str">
        <f t="shared" ca="1" si="723"/>
        <v/>
      </c>
      <c r="D1335" s="1" t="str">
        <f t="shared" ca="1" si="724"/>
        <v/>
      </c>
      <c r="F1335" s="10"/>
      <c r="G1335" s="136" t="str">
        <f t="shared" si="725"/>
        <v/>
      </c>
      <c r="H1335" s="27"/>
      <c r="I1335" s="28"/>
      <c r="J1335" s="28"/>
      <c r="K1335" s="29"/>
      <c r="L1335" s="136"/>
      <c r="M1335" s="136"/>
      <c r="N1335" s="136"/>
      <c r="O1335" s="26" t="str">
        <f t="shared" si="726"/>
        <v/>
      </c>
      <c r="P1335" s="218" t="str">
        <f t="shared" si="727"/>
        <v/>
      </c>
      <c r="Q1335" s="26" t="str">
        <f t="shared" si="728"/>
        <v/>
      </c>
      <c r="R1335" s="22"/>
      <c r="S1335" s="99"/>
      <c r="T1335" s="10"/>
      <c r="U1335" s="229" t="str">
        <f t="shared" si="729"/>
        <v/>
      </c>
      <c r="V1335" s="230"/>
      <c r="W1335" s="230"/>
      <c r="X1335" s="230"/>
      <c r="Y1335" s="230"/>
      <c r="Z1335" s="22" t="str">
        <f>""</f>
        <v/>
      </c>
      <c r="AB1335" s="23" t="str">
        <f t="shared" si="730"/>
        <v/>
      </c>
      <c r="AC1335" s="2" t="b">
        <f>COUNT(Q1335:Q$2500)&gt;0</f>
        <v>0</v>
      </c>
      <c r="AD1335" s="2" t="b">
        <f t="shared" si="713"/>
        <v>0</v>
      </c>
      <c r="AE1335" s="2" t="b">
        <f t="shared" si="714"/>
        <v>0</v>
      </c>
      <c r="AF1335" s="2" t="b">
        <f t="shared" si="715"/>
        <v>0</v>
      </c>
      <c r="AG1335" s="2" t="b">
        <f>OR(
  AND(AC1335,NOT(AC1336)),
  AND(AF1335,WEEKDAY(AH1334,2)=EINSTELLUNGEN!$D$12),
  AND(AF1335,AH1335=$J$35)
)</f>
        <v>0</v>
      </c>
      <c r="AH1335" s="2">
        <f>IF(AE1335,AH1334+IF(WEEKDAY(AH1334+1,2)&lt;=EINSTELLUNGEN!$D$12,1,$J$36),AH1334)</f>
        <v>42020</v>
      </c>
      <c r="AI1335" s="2">
        <f t="shared" si="716"/>
        <v>2019</v>
      </c>
      <c r="AJ1335" s="2">
        <f t="shared" si="717"/>
        <v>201901</v>
      </c>
      <c r="AK1335" s="2">
        <f t="shared" si="718"/>
        <v>201901</v>
      </c>
      <c r="AL1335" s="2">
        <f t="shared" si="746"/>
        <v>201903</v>
      </c>
      <c r="AM1335" s="2" t="b">
        <f t="shared" si="719"/>
        <v>1</v>
      </c>
      <c r="AN1335" s="4" t="e">
        <f t="shared" si="731"/>
        <v>#N/A</v>
      </c>
      <c r="AO1335" s="4" t="e">
        <f t="shared" si="732"/>
        <v>#N/A</v>
      </c>
      <c r="AP1335" s="2" t="str">
        <f>IF(AD1335,
  IF(ISBLANK(H1335),
    AP1334,
    IF(LEN(H1335)=1,
      IF(OR(UPPER(H1335)="A",UPPER(H1335)="I"),
        EINSTELLUNGEN!$D$21,
        IF(OR(UPPER(H1335)="B",UPPER(H1335)="M"),
          EINSTELLUNGEN!$D$22,
          IF(OR(UPPER(H1335)="C",UPPER(H1335)="S"),
            EINSTELLUNGEN!$D$23,
            IF(UPPER(H1335)="D",
              EINSTELLUNGEN!$D$24,
              IF(UPPER(H1335)="E",
                EINSTELLUNGEN!$D$25,
                UPPER(H1335)))))),
      IF(ISNUMBER(H1335),
        EINSTELLUNGEN!$D$20&amp;H1335,
        UPPER(H1335)))),
  "")</f>
        <v/>
      </c>
      <c r="AQ1335" s="2" t="str">
        <f t="shared" si="733"/>
        <v/>
      </c>
      <c r="AR1335" s="2">
        <f t="shared" si="734"/>
        <v>0</v>
      </c>
      <c r="AS1335" s="145">
        <f t="shared" si="735"/>
        <v>0.33333333333333331</v>
      </c>
      <c r="AT1335" s="2">
        <f t="shared" si="736"/>
        <v>0</v>
      </c>
      <c r="AU1335" s="2">
        <f t="shared" si="737"/>
        <v>0</v>
      </c>
      <c r="AV1335" s="2">
        <f t="shared" si="738"/>
        <v>0</v>
      </c>
      <c r="AW1335" s="2">
        <f t="shared" si="739"/>
        <v>0</v>
      </c>
      <c r="AX1335" s="2">
        <f t="shared" si="720"/>
        <v>0</v>
      </c>
      <c r="AY1335" s="2">
        <f t="shared" si="740"/>
        <v>0</v>
      </c>
      <c r="AZ1335" s="145" t="e">
        <f t="shared" si="741"/>
        <v>#N/A</v>
      </c>
      <c r="BA1335" s="145" t="e">
        <f t="shared" si="742"/>
        <v>#N/A</v>
      </c>
      <c r="BB1335" s="145">
        <f t="shared" si="743"/>
        <v>2.083333333333337E-2</v>
      </c>
      <c r="BC1335" s="2">
        <f>IF(AM1335,
  IF(AND(AL1335=$J$31,_xlfn.DAYS(AH1335,DATE(AI1335,1,1))&lt;7),
    MAX(0,EINSTELLUNGEN!$D$12+1-WEEKDAY(DATE(EINSTELLUNGEN!$D$9,EINSTELLUNGEN!$D$10,1),2)),
    IF(AL1335=$J$33,
      MIN(EINSTELLUNGEN!$D$12,WEEKDAY(DATE(EINSTELLUNGEN!$D$9,12,31),2)),
      EINSTELLUNGEN!$D$12
  )) - SUMIF(AL$50:AL$2500,"="&amp;AL1335,AX$50:AX$2500),
  0)</f>
        <v>3</v>
      </c>
      <c r="BD1335" s="2">
        <f t="shared" si="744"/>
        <v>0.33333333333333331</v>
      </c>
      <c r="BE1335" s="2">
        <f t="shared" si="745"/>
        <v>0</v>
      </c>
    </row>
    <row r="1336" spans="1:57" ht="10.5" customHeight="1">
      <c r="A1336" s="1" t="str">
        <f t="shared" ca="1" si="721"/>
        <v/>
      </c>
      <c r="B1336" s="1" t="str">
        <f t="shared" ca="1" si="722"/>
        <v/>
      </c>
      <c r="C1336" s="1" t="str">
        <f t="shared" ca="1" si="723"/>
        <v/>
      </c>
      <c r="D1336" s="1" t="str">
        <f t="shared" ca="1" si="724"/>
        <v/>
      </c>
      <c r="F1336" s="10"/>
      <c r="G1336" s="136" t="str">
        <f t="shared" si="725"/>
        <v/>
      </c>
      <c r="H1336" s="27"/>
      <c r="I1336" s="28"/>
      <c r="J1336" s="28"/>
      <c r="K1336" s="29"/>
      <c r="L1336" s="136"/>
      <c r="M1336" s="136"/>
      <c r="N1336" s="136"/>
      <c r="O1336" s="26" t="str">
        <f t="shared" si="726"/>
        <v/>
      </c>
      <c r="P1336" s="218" t="str">
        <f t="shared" si="727"/>
        <v/>
      </c>
      <c r="Q1336" s="26" t="str">
        <f t="shared" si="728"/>
        <v/>
      </c>
      <c r="R1336" s="22"/>
      <c r="S1336" s="99"/>
      <c r="T1336" s="10"/>
      <c r="U1336" s="229" t="str">
        <f t="shared" si="729"/>
        <v/>
      </c>
      <c r="V1336" s="230"/>
      <c r="W1336" s="230"/>
      <c r="X1336" s="230"/>
      <c r="Y1336" s="230"/>
      <c r="Z1336" s="22" t="str">
        <f>""</f>
        <v/>
      </c>
      <c r="AB1336" s="23" t="str">
        <f t="shared" si="730"/>
        <v/>
      </c>
      <c r="AC1336" s="2" t="b">
        <f>COUNT(Q1336:Q$2500)&gt;0</f>
        <v>0</v>
      </c>
      <c r="AD1336" s="2" t="b">
        <f t="shared" si="713"/>
        <v>0</v>
      </c>
      <c r="AE1336" s="2" t="b">
        <f t="shared" si="714"/>
        <v>0</v>
      </c>
      <c r="AF1336" s="2" t="b">
        <f t="shared" si="715"/>
        <v>0</v>
      </c>
      <c r="AG1336" s="2" t="b">
        <f>OR(
  AND(AC1336,NOT(AC1337)),
  AND(AF1336,WEEKDAY(AH1335,2)=EINSTELLUNGEN!$D$12),
  AND(AF1336,AH1336=$J$35)
)</f>
        <v>0</v>
      </c>
      <c r="AH1336" s="2">
        <f>IF(AE1336,AH1335+IF(WEEKDAY(AH1335+1,2)&lt;=EINSTELLUNGEN!$D$12,1,$J$36),AH1335)</f>
        <v>42020</v>
      </c>
      <c r="AI1336" s="2">
        <f t="shared" si="716"/>
        <v>2019</v>
      </c>
      <c r="AJ1336" s="2">
        <f t="shared" si="717"/>
        <v>201901</v>
      </c>
      <c r="AK1336" s="2">
        <f t="shared" si="718"/>
        <v>201901</v>
      </c>
      <c r="AL1336" s="2">
        <f t="shared" si="746"/>
        <v>201903</v>
      </c>
      <c r="AM1336" s="2" t="b">
        <f t="shared" si="719"/>
        <v>1</v>
      </c>
      <c r="AN1336" s="4" t="e">
        <f t="shared" si="731"/>
        <v>#N/A</v>
      </c>
      <c r="AO1336" s="4" t="e">
        <f t="shared" si="732"/>
        <v>#N/A</v>
      </c>
      <c r="AP1336" s="2" t="str">
        <f>IF(AD1336,
  IF(ISBLANK(H1336),
    AP1335,
    IF(LEN(H1336)=1,
      IF(OR(UPPER(H1336)="A",UPPER(H1336)="I"),
        EINSTELLUNGEN!$D$21,
        IF(OR(UPPER(H1336)="B",UPPER(H1336)="M"),
          EINSTELLUNGEN!$D$22,
          IF(OR(UPPER(H1336)="C",UPPER(H1336)="S"),
            EINSTELLUNGEN!$D$23,
            IF(UPPER(H1336)="D",
              EINSTELLUNGEN!$D$24,
              IF(UPPER(H1336)="E",
                EINSTELLUNGEN!$D$25,
                UPPER(H1336)))))),
      IF(ISNUMBER(H1336),
        EINSTELLUNGEN!$D$20&amp;H1336,
        UPPER(H1336)))),
  "")</f>
        <v/>
      </c>
      <c r="AQ1336" s="2" t="str">
        <f t="shared" si="733"/>
        <v/>
      </c>
      <c r="AR1336" s="2">
        <f t="shared" si="734"/>
        <v>0</v>
      </c>
      <c r="AS1336" s="145">
        <f t="shared" si="735"/>
        <v>0.33333333333333331</v>
      </c>
      <c r="AT1336" s="2">
        <f t="shared" si="736"/>
        <v>0</v>
      </c>
      <c r="AU1336" s="2">
        <f t="shared" si="737"/>
        <v>0</v>
      </c>
      <c r="AV1336" s="2">
        <f t="shared" si="738"/>
        <v>0</v>
      </c>
      <c r="AW1336" s="2">
        <f t="shared" si="739"/>
        <v>0</v>
      </c>
      <c r="AX1336" s="2">
        <f t="shared" si="720"/>
        <v>0</v>
      </c>
      <c r="AY1336" s="2">
        <f t="shared" si="740"/>
        <v>0</v>
      </c>
      <c r="AZ1336" s="145" t="e">
        <f t="shared" si="741"/>
        <v>#N/A</v>
      </c>
      <c r="BA1336" s="145" t="e">
        <f t="shared" si="742"/>
        <v>#N/A</v>
      </c>
      <c r="BB1336" s="145">
        <f t="shared" si="743"/>
        <v>2.083333333333337E-2</v>
      </c>
      <c r="BC1336" s="2">
        <f>IF(AM1336,
  IF(AND(AL1336=$J$31,_xlfn.DAYS(AH1336,DATE(AI1336,1,1))&lt;7),
    MAX(0,EINSTELLUNGEN!$D$12+1-WEEKDAY(DATE(EINSTELLUNGEN!$D$9,EINSTELLUNGEN!$D$10,1),2)),
    IF(AL1336=$J$33,
      MIN(EINSTELLUNGEN!$D$12,WEEKDAY(DATE(EINSTELLUNGEN!$D$9,12,31),2)),
      EINSTELLUNGEN!$D$12
  )) - SUMIF(AL$50:AL$2500,"="&amp;AL1336,AX$50:AX$2500),
  0)</f>
        <v>3</v>
      </c>
      <c r="BD1336" s="2">
        <f t="shared" si="744"/>
        <v>0.33333333333333331</v>
      </c>
      <c r="BE1336" s="2">
        <f t="shared" si="745"/>
        <v>0</v>
      </c>
    </row>
    <row r="1337" spans="1:57" ht="10.5" customHeight="1">
      <c r="A1337" s="1" t="str">
        <f t="shared" ca="1" si="721"/>
        <v/>
      </c>
      <c r="B1337" s="1" t="str">
        <f t="shared" ca="1" si="722"/>
        <v/>
      </c>
      <c r="C1337" s="1" t="str">
        <f t="shared" ca="1" si="723"/>
        <v/>
      </c>
      <c r="D1337" s="1" t="str">
        <f t="shared" ca="1" si="724"/>
        <v/>
      </c>
      <c r="F1337" s="10"/>
      <c r="G1337" s="136" t="str">
        <f t="shared" si="725"/>
        <v/>
      </c>
      <c r="H1337" s="27"/>
      <c r="I1337" s="28"/>
      <c r="J1337" s="28"/>
      <c r="K1337" s="29"/>
      <c r="L1337" s="136"/>
      <c r="M1337" s="136"/>
      <c r="N1337" s="136"/>
      <c r="O1337" s="26" t="str">
        <f t="shared" si="726"/>
        <v/>
      </c>
      <c r="P1337" s="218" t="str">
        <f t="shared" si="727"/>
        <v/>
      </c>
      <c r="Q1337" s="26" t="str">
        <f t="shared" si="728"/>
        <v/>
      </c>
      <c r="R1337" s="22"/>
      <c r="S1337" s="99"/>
      <c r="T1337" s="10"/>
      <c r="U1337" s="229" t="str">
        <f t="shared" si="729"/>
        <v/>
      </c>
      <c r="V1337" s="230"/>
      <c r="W1337" s="230"/>
      <c r="X1337" s="230"/>
      <c r="Y1337" s="230"/>
      <c r="Z1337" s="22" t="str">
        <f>""</f>
        <v/>
      </c>
      <c r="AB1337" s="23" t="str">
        <f t="shared" si="730"/>
        <v/>
      </c>
      <c r="AC1337" s="2" t="b">
        <f>COUNT(Q1337:Q$2500)&gt;0</f>
        <v>0</v>
      </c>
      <c r="AD1337" s="2" t="b">
        <f t="shared" si="713"/>
        <v>0</v>
      </c>
      <c r="AE1337" s="2" t="b">
        <f t="shared" si="714"/>
        <v>0</v>
      </c>
      <c r="AF1337" s="2" t="b">
        <f t="shared" si="715"/>
        <v>0</v>
      </c>
      <c r="AG1337" s="2" t="b">
        <f>OR(
  AND(AC1337,NOT(AC1338)),
  AND(AF1337,WEEKDAY(AH1336,2)=EINSTELLUNGEN!$D$12),
  AND(AF1337,AH1337=$J$35)
)</f>
        <v>0</v>
      </c>
      <c r="AH1337" s="2">
        <f>IF(AE1337,AH1336+IF(WEEKDAY(AH1336+1,2)&lt;=EINSTELLUNGEN!$D$12,1,$J$36),AH1336)</f>
        <v>42020</v>
      </c>
      <c r="AI1337" s="2">
        <f t="shared" si="716"/>
        <v>2019</v>
      </c>
      <c r="AJ1337" s="2">
        <f t="shared" si="717"/>
        <v>201901</v>
      </c>
      <c r="AK1337" s="2">
        <f t="shared" si="718"/>
        <v>201901</v>
      </c>
      <c r="AL1337" s="2">
        <f t="shared" si="746"/>
        <v>201903</v>
      </c>
      <c r="AM1337" s="2" t="b">
        <f t="shared" si="719"/>
        <v>1</v>
      </c>
      <c r="AN1337" s="4" t="e">
        <f t="shared" si="731"/>
        <v>#N/A</v>
      </c>
      <c r="AO1337" s="4" t="e">
        <f t="shared" si="732"/>
        <v>#N/A</v>
      </c>
      <c r="AP1337" s="2" t="str">
        <f>IF(AD1337,
  IF(ISBLANK(H1337),
    AP1336,
    IF(LEN(H1337)=1,
      IF(OR(UPPER(H1337)="A",UPPER(H1337)="I"),
        EINSTELLUNGEN!$D$21,
        IF(OR(UPPER(H1337)="B",UPPER(H1337)="M"),
          EINSTELLUNGEN!$D$22,
          IF(OR(UPPER(H1337)="C",UPPER(H1337)="S"),
            EINSTELLUNGEN!$D$23,
            IF(UPPER(H1337)="D",
              EINSTELLUNGEN!$D$24,
              IF(UPPER(H1337)="E",
                EINSTELLUNGEN!$D$25,
                UPPER(H1337)))))),
      IF(ISNUMBER(H1337),
        EINSTELLUNGEN!$D$20&amp;H1337,
        UPPER(H1337)))),
  "")</f>
        <v/>
      </c>
      <c r="AQ1337" s="2" t="str">
        <f t="shared" si="733"/>
        <v/>
      </c>
      <c r="AR1337" s="2">
        <f t="shared" si="734"/>
        <v>0</v>
      </c>
      <c r="AS1337" s="145">
        <f t="shared" si="735"/>
        <v>0.33333333333333331</v>
      </c>
      <c r="AT1337" s="2">
        <f t="shared" si="736"/>
        <v>0</v>
      </c>
      <c r="AU1337" s="2">
        <f t="shared" si="737"/>
        <v>0</v>
      </c>
      <c r="AV1337" s="2">
        <f t="shared" si="738"/>
        <v>0</v>
      </c>
      <c r="AW1337" s="2">
        <f t="shared" si="739"/>
        <v>0</v>
      </c>
      <c r="AX1337" s="2">
        <f t="shared" si="720"/>
        <v>0</v>
      </c>
      <c r="AY1337" s="2">
        <f t="shared" si="740"/>
        <v>0</v>
      </c>
      <c r="AZ1337" s="145" t="e">
        <f t="shared" si="741"/>
        <v>#N/A</v>
      </c>
      <c r="BA1337" s="145" t="e">
        <f t="shared" si="742"/>
        <v>#N/A</v>
      </c>
      <c r="BB1337" s="145">
        <f t="shared" si="743"/>
        <v>2.083333333333337E-2</v>
      </c>
      <c r="BC1337" s="2">
        <f>IF(AM1337,
  IF(AND(AL1337=$J$31,_xlfn.DAYS(AH1337,DATE(AI1337,1,1))&lt;7),
    MAX(0,EINSTELLUNGEN!$D$12+1-WEEKDAY(DATE(EINSTELLUNGEN!$D$9,EINSTELLUNGEN!$D$10,1),2)),
    IF(AL1337=$J$33,
      MIN(EINSTELLUNGEN!$D$12,WEEKDAY(DATE(EINSTELLUNGEN!$D$9,12,31),2)),
      EINSTELLUNGEN!$D$12
  )) - SUMIF(AL$50:AL$2500,"="&amp;AL1337,AX$50:AX$2500),
  0)</f>
        <v>3</v>
      </c>
      <c r="BD1337" s="2">
        <f t="shared" si="744"/>
        <v>0.33333333333333331</v>
      </c>
      <c r="BE1337" s="2">
        <f t="shared" si="745"/>
        <v>0</v>
      </c>
    </row>
    <row r="1338" spans="1:57" ht="10.5" customHeight="1">
      <c r="A1338" s="1" t="str">
        <f t="shared" ca="1" si="721"/>
        <v/>
      </c>
      <c r="B1338" s="1" t="str">
        <f t="shared" ca="1" si="722"/>
        <v/>
      </c>
      <c r="C1338" s="1" t="str">
        <f t="shared" ca="1" si="723"/>
        <v/>
      </c>
      <c r="D1338" s="1" t="str">
        <f t="shared" ca="1" si="724"/>
        <v/>
      </c>
      <c r="F1338" s="10"/>
      <c r="G1338" s="136" t="str">
        <f t="shared" si="725"/>
        <v/>
      </c>
      <c r="H1338" s="27"/>
      <c r="I1338" s="28"/>
      <c r="J1338" s="28"/>
      <c r="K1338" s="29"/>
      <c r="L1338" s="136"/>
      <c r="M1338" s="136"/>
      <c r="N1338" s="136"/>
      <c r="O1338" s="26" t="str">
        <f t="shared" si="726"/>
        <v/>
      </c>
      <c r="P1338" s="218" t="str">
        <f t="shared" si="727"/>
        <v/>
      </c>
      <c r="Q1338" s="26" t="str">
        <f t="shared" si="728"/>
        <v/>
      </c>
      <c r="R1338" s="22"/>
      <c r="S1338" s="99"/>
      <c r="T1338" s="10"/>
      <c r="U1338" s="229" t="str">
        <f t="shared" si="729"/>
        <v/>
      </c>
      <c r="V1338" s="230"/>
      <c r="W1338" s="230"/>
      <c r="X1338" s="230"/>
      <c r="Y1338" s="230"/>
      <c r="Z1338" s="22" t="str">
        <f>""</f>
        <v/>
      </c>
      <c r="AB1338" s="23" t="str">
        <f t="shared" si="730"/>
        <v/>
      </c>
      <c r="AC1338" s="2" t="b">
        <f>COUNT(Q1338:Q$2500)&gt;0</f>
        <v>0</v>
      </c>
      <c r="AD1338" s="2" t="b">
        <f t="shared" si="713"/>
        <v>0</v>
      </c>
      <c r="AE1338" s="2" t="b">
        <f t="shared" si="714"/>
        <v>0</v>
      </c>
      <c r="AF1338" s="2" t="b">
        <f t="shared" si="715"/>
        <v>0</v>
      </c>
      <c r="AG1338" s="2" t="b">
        <f>OR(
  AND(AC1338,NOT(AC1339)),
  AND(AF1338,WEEKDAY(AH1337,2)=EINSTELLUNGEN!$D$12),
  AND(AF1338,AH1338=$J$35)
)</f>
        <v>0</v>
      </c>
      <c r="AH1338" s="2">
        <f>IF(AE1338,AH1337+IF(WEEKDAY(AH1337+1,2)&lt;=EINSTELLUNGEN!$D$12,1,$J$36),AH1337)</f>
        <v>42020</v>
      </c>
      <c r="AI1338" s="2">
        <f t="shared" si="716"/>
        <v>2019</v>
      </c>
      <c r="AJ1338" s="2">
        <f t="shared" si="717"/>
        <v>201901</v>
      </c>
      <c r="AK1338" s="2">
        <f t="shared" si="718"/>
        <v>201901</v>
      </c>
      <c r="AL1338" s="2">
        <f t="shared" si="746"/>
        <v>201903</v>
      </c>
      <c r="AM1338" s="2" t="b">
        <f t="shared" si="719"/>
        <v>1</v>
      </c>
      <c r="AN1338" s="4" t="e">
        <f t="shared" si="731"/>
        <v>#N/A</v>
      </c>
      <c r="AO1338" s="4" t="e">
        <f t="shared" si="732"/>
        <v>#N/A</v>
      </c>
      <c r="AP1338" s="2" t="str">
        <f>IF(AD1338,
  IF(ISBLANK(H1338),
    AP1337,
    IF(LEN(H1338)=1,
      IF(OR(UPPER(H1338)="A",UPPER(H1338)="I"),
        EINSTELLUNGEN!$D$21,
        IF(OR(UPPER(H1338)="B",UPPER(H1338)="M"),
          EINSTELLUNGEN!$D$22,
          IF(OR(UPPER(H1338)="C",UPPER(H1338)="S"),
            EINSTELLUNGEN!$D$23,
            IF(UPPER(H1338)="D",
              EINSTELLUNGEN!$D$24,
              IF(UPPER(H1338)="E",
                EINSTELLUNGEN!$D$25,
                UPPER(H1338)))))),
      IF(ISNUMBER(H1338),
        EINSTELLUNGEN!$D$20&amp;H1338,
        UPPER(H1338)))),
  "")</f>
        <v/>
      </c>
      <c r="AQ1338" s="2" t="str">
        <f t="shared" si="733"/>
        <v/>
      </c>
      <c r="AR1338" s="2">
        <f t="shared" si="734"/>
        <v>0</v>
      </c>
      <c r="AS1338" s="145">
        <f t="shared" si="735"/>
        <v>0.33333333333333331</v>
      </c>
      <c r="AT1338" s="2">
        <f t="shared" si="736"/>
        <v>0</v>
      </c>
      <c r="AU1338" s="2">
        <f t="shared" si="737"/>
        <v>0</v>
      </c>
      <c r="AV1338" s="2">
        <f t="shared" si="738"/>
        <v>0</v>
      </c>
      <c r="AW1338" s="2">
        <f t="shared" si="739"/>
        <v>0</v>
      </c>
      <c r="AX1338" s="2">
        <f t="shared" si="720"/>
        <v>0</v>
      </c>
      <c r="AY1338" s="2">
        <f t="shared" si="740"/>
        <v>0</v>
      </c>
      <c r="AZ1338" s="145" t="e">
        <f t="shared" si="741"/>
        <v>#N/A</v>
      </c>
      <c r="BA1338" s="145" t="e">
        <f t="shared" si="742"/>
        <v>#N/A</v>
      </c>
      <c r="BB1338" s="145">
        <f t="shared" si="743"/>
        <v>2.083333333333337E-2</v>
      </c>
      <c r="BC1338" s="2">
        <f>IF(AM1338,
  IF(AND(AL1338=$J$31,_xlfn.DAYS(AH1338,DATE(AI1338,1,1))&lt;7),
    MAX(0,EINSTELLUNGEN!$D$12+1-WEEKDAY(DATE(EINSTELLUNGEN!$D$9,EINSTELLUNGEN!$D$10,1),2)),
    IF(AL1338=$J$33,
      MIN(EINSTELLUNGEN!$D$12,WEEKDAY(DATE(EINSTELLUNGEN!$D$9,12,31),2)),
      EINSTELLUNGEN!$D$12
  )) - SUMIF(AL$50:AL$2500,"="&amp;AL1338,AX$50:AX$2500),
  0)</f>
        <v>3</v>
      </c>
      <c r="BD1338" s="2">
        <f t="shared" si="744"/>
        <v>0.33333333333333331</v>
      </c>
      <c r="BE1338" s="2">
        <f t="shared" si="745"/>
        <v>0</v>
      </c>
    </row>
    <row r="1339" spans="1:57" ht="10.5" customHeight="1">
      <c r="A1339" s="1" t="str">
        <f t="shared" ca="1" si="721"/>
        <v/>
      </c>
      <c r="B1339" s="1" t="str">
        <f t="shared" ca="1" si="722"/>
        <v/>
      </c>
      <c r="C1339" s="1" t="str">
        <f t="shared" ca="1" si="723"/>
        <v/>
      </c>
      <c r="D1339" s="1" t="str">
        <f t="shared" ca="1" si="724"/>
        <v/>
      </c>
      <c r="F1339" s="10"/>
      <c r="G1339" s="136" t="str">
        <f t="shared" si="725"/>
        <v/>
      </c>
      <c r="H1339" s="27"/>
      <c r="I1339" s="28"/>
      <c r="J1339" s="28"/>
      <c r="K1339" s="29"/>
      <c r="L1339" s="136"/>
      <c r="M1339" s="136"/>
      <c r="N1339" s="136"/>
      <c r="O1339" s="26" t="str">
        <f t="shared" si="726"/>
        <v/>
      </c>
      <c r="P1339" s="218" t="str">
        <f t="shared" si="727"/>
        <v/>
      </c>
      <c r="Q1339" s="26" t="str">
        <f t="shared" si="728"/>
        <v/>
      </c>
      <c r="R1339" s="22"/>
      <c r="S1339" s="99"/>
      <c r="T1339" s="10"/>
      <c r="U1339" s="229" t="str">
        <f t="shared" si="729"/>
        <v/>
      </c>
      <c r="V1339" s="230"/>
      <c r="W1339" s="230"/>
      <c r="X1339" s="230"/>
      <c r="Y1339" s="230"/>
      <c r="Z1339" s="22" t="str">
        <f>""</f>
        <v/>
      </c>
      <c r="AB1339" s="23" t="str">
        <f t="shared" si="730"/>
        <v/>
      </c>
      <c r="AC1339" s="2" t="b">
        <f>COUNT(Q1339:Q$2500)&gt;0</f>
        <v>0</v>
      </c>
      <c r="AD1339" s="2" t="b">
        <f t="shared" si="713"/>
        <v>0</v>
      </c>
      <c r="AE1339" s="2" t="b">
        <f t="shared" si="714"/>
        <v>0</v>
      </c>
      <c r="AF1339" s="2" t="b">
        <f t="shared" si="715"/>
        <v>0</v>
      </c>
      <c r="AG1339" s="2" t="b">
        <f>OR(
  AND(AC1339,NOT(AC1340)),
  AND(AF1339,WEEKDAY(AH1338,2)=EINSTELLUNGEN!$D$12),
  AND(AF1339,AH1339=$J$35)
)</f>
        <v>0</v>
      </c>
      <c r="AH1339" s="2">
        <f>IF(AE1339,AH1338+IF(WEEKDAY(AH1338+1,2)&lt;=EINSTELLUNGEN!$D$12,1,$J$36),AH1338)</f>
        <v>42020</v>
      </c>
      <c r="AI1339" s="2">
        <f t="shared" si="716"/>
        <v>2019</v>
      </c>
      <c r="AJ1339" s="2">
        <f t="shared" si="717"/>
        <v>201901</v>
      </c>
      <c r="AK1339" s="2">
        <f t="shared" si="718"/>
        <v>201901</v>
      </c>
      <c r="AL1339" s="2">
        <f t="shared" si="746"/>
        <v>201903</v>
      </c>
      <c r="AM1339" s="2" t="b">
        <f t="shared" si="719"/>
        <v>1</v>
      </c>
      <c r="AN1339" s="4" t="e">
        <f t="shared" si="731"/>
        <v>#N/A</v>
      </c>
      <c r="AO1339" s="4" t="e">
        <f t="shared" si="732"/>
        <v>#N/A</v>
      </c>
      <c r="AP1339" s="2" t="str">
        <f>IF(AD1339,
  IF(ISBLANK(H1339),
    AP1338,
    IF(LEN(H1339)=1,
      IF(OR(UPPER(H1339)="A",UPPER(H1339)="I"),
        EINSTELLUNGEN!$D$21,
        IF(OR(UPPER(H1339)="B",UPPER(H1339)="M"),
          EINSTELLUNGEN!$D$22,
          IF(OR(UPPER(H1339)="C",UPPER(H1339)="S"),
            EINSTELLUNGEN!$D$23,
            IF(UPPER(H1339)="D",
              EINSTELLUNGEN!$D$24,
              IF(UPPER(H1339)="E",
                EINSTELLUNGEN!$D$25,
                UPPER(H1339)))))),
      IF(ISNUMBER(H1339),
        EINSTELLUNGEN!$D$20&amp;H1339,
        UPPER(H1339)))),
  "")</f>
        <v/>
      </c>
      <c r="AQ1339" s="2" t="str">
        <f t="shared" si="733"/>
        <v/>
      </c>
      <c r="AR1339" s="2">
        <f t="shared" si="734"/>
        <v>0</v>
      </c>
      <c r="AS1339" s="145">
        <f t="shared" si="735"/>
        <v>0.33333333333333331</v>
      </c>
      <c r="AT1339" s="2">
        <f t="shared" si="736"/>
        <v>0</v>
      </c>
      <c r="AU1339" s="2">
        <f t="shared" si="737"/>
        <v>0</v>
      </c>
      <c r="AV1339" s="2">
        <f t="shared" si="738"/>
        <v>0</v>
      </c>
      <c r="AW1339" s="2">
        <f t="shared" si="739"/>
        <v>0</v>
      </c>
      <c r="AX1339" s="2">
        <f t="shared" si="720"/>
        <v>0</v>
      </c>
      <c r="AY1339" s="2">
        <f t="shared" si="740"/>
        <v>0</v>
      </c>
      <c r="AZ1339" s="145" t="e">
        <f t="shared" si="741"/>
        <v>#N/A</v>
      </c>
      <c r="BA1339" s="145" t="e">
        <f t="shared" si="742"/>
        <v>#N/A</v>
      </c>
      <c r="BB1339" s="145">
        <f t="shared" si="743"/>
        <v>2.083333333333337E-2</v>
      </c>
      <c r="BC1339" s="2">
        <f>IF(AM1339,
  IF(AND(AL1339=$J$31,_xlfn.DAYS(AH1339,DATE(AI1339,1,1))&lt;7),
    MAX(0,EINSTELLUNGEN!$D$12+1-WEEKDAY(DATE(EINSTELLUNGEN!$D$9,EINSTELLUNGEN!$D$10,1),2)),
    IF(AL1339=$J$33,
      MIN(EINSTELLUNGEN!$D$12,WEEKDAY(DATE(EINSTELLUNGEN!$D$9,12,31),2)),
      EINSTELLUNGEN!$D$12
  )) - SUMIF(AL$50:AL$2500,"="&amp;AL1339,AX$50:AX$2500),
  0)</f>
        <v>3</v>
      </c>
      <c r="BD1339" s="2">
        <f t="shared" si="744"/>
        <v>0.33333333333333331</v>
      </c>
      <c r="BE1339" s="2">
        <f t="shared" si="745"/>
        <v>0</v>
      </c>
    </row>
    <row r="1340" spans="1:57" ht="10.5" customHeight="1">
      <c r="A1340" s="1" t="str">
        <f t="shared" ca="1" si="721"/>
        <v/>
      </c>
      <c r="B1340" s="1" t="str">
        <f t="shared" ca="1" si="722"/>
        <v/>
      </c>
      <c r="C1340" s="1" t="str">
        <f t="shared" ca="1" si="723"/>
        <v/>
      </c>
      <c r="D1340" s="1" t="str">
        <f t="shared" ca="1" si="724"/>
        <v/>
      </c>
      <c r="F1340" s="10"/>
      <c r="G1340" s="136" t="str">
        <f t="shared" si="725"/>
        <v/>
      </c>
      <c r="H1340" s="27"/>
      <c r="I1340" s="28"/>
      <c r="J1340" s="28"/>
      <c r="K1340" s="29"/>
      <c r="L1340" s="136"/>
      <c r="M1340" s="136"/>
      <c r="N1340" s="136"/>
      <c r="O1340" s="26" t="str">
        <f t="shared" si="726"/>
        <v/>
      </c>
      <c r="P1340" s="218" t="str">
        <f t="shared" si="727"/>
        <v/>
      </c>
      <c r="Q1340" s="26" t="str">
        <f t="shared" si="728"/>
        <v/>
      </c>
      <c r="R1340" s="22"/>
      <c r="S1340" s="99"/>
      <c r="T1340" s="10"/>
      <c r="U1340" s="229" t="str">
        <f t="shared" si="729"/>
        <v/>
      </c>
      <c r="V1340" s="230"/>
      <c r="W1340" s="230"/>
      <c r="X1340" s="230"/>
      <c r="Y1340" s="230"/>
      <c r="Z1340" s="22" t="str">
        <f>""</f>
        <v/>
      </c>
      <c r="AB1340" s="23" t="str">
        <f t="shared" si="730"/>
        <v/>
      </c>
      <c r="AC1340" s="2" t="b">
        <f>COUNT(Q1340:Q$2500)&gt;0</f>
        <v>0</v>
      </c>
      <c r="AD1340" s="2" t="b">
        <f t="shared" si="713"/>
        <v>0</v>
      </c>
      <c r="AE1340" s="2" t="b">
        <f t="shared" si="714"/>
        <v>0</v>
      </c>
      <c r="AF1340" s="2" t="b">
        <f t="shared" si="715"/>
        <v>0</v>
      </c>
      <c r="AG1340" s="2" t="b">
        <f>OR(
  AND(AC1340,NOT(AC1341)),
  AND(AF1340,WEEKDAY(AH1339,2)=EINSTELLUNGEN!$D$12),
  AND(AF1340,AH1340=$J$35)
)</f>
        <v>0</v>
      </c>
      <c r="AH1340" s="2">
        <f>IF(AE1340,AH1339+IF(WEEKDAY(AH1339+1,2)&lt;=EINSTELLUNGEN!$D$12,1,$J$36),AH1339)</f>
        <v>42020</v>
      </c>
      <c r="AI1340" s="2">
        <f t="shared" si="716"/>
        <v>2019</v>
      </c>
      <c r="AJ1340" s="2">
        <f t="shared" si="717"/>
        <v>201901</v>
      </c>
      <c r="AK1340" s="2">
        <f t="shared" si="718"/>
        <v>201901</v>
      </c>
      <c r="AL1340" s="2">
        <f t="shared" si="746"/>
        <v>201903</v>
      </c>
      <c r="AM1340" s="2" t="b">
        <f t="shared" si="719"/>
        <v>1</v>
      </c>
      <c r="AN1340" s="4" t="e">
        <f t="shared" si="731"/>
        <v>#N/A</v>
      </c>
      <c r="AO1340" s="4" t="e">
        <f t="shared" si="732"/>
        <v>#N/A</v>
      </c>
      <c r="AP1340" s="2" t="str">
        <f>IF(AD1340,
  IF(ISBLANK(H1340),
    AP1339,
    IF(LEN(H1340)=1,
      IF(OR(UPPER(H1340)="A",UPPER(H1340)="I"),
        EINSTELLUNGEN!$D$21,
        IF(OR(UPPER(H1340)="B",UPPER(H1340)="M"),
          EINSTELLUNGEN!$D$22,
          IF(OR(UPPER(H1340)="C",UPPER(H1340)="S"),
            EINSTELLUNGEN!$D$23,
            IF(UPPER(H1340)="D",
              EINSTELLUNGEN!$D$24,
              IF(UPPER(H1340)="E",
                EINSTELLUNGEN!$D$25,
                UPPER(H1340)))))),
      IF(ISNUMBER(H1340),
        EINSTELLUNGEN!$D$20&amp;H1340,
        UPPER(H1340)))),
  "")</f>
        <v/>
      </c>
      <c r="AQ1340" s="2" t="str">
        <f t="shared" si="733"/>
        <v/>
      </c>
      <c r="AR1340" s="2">
        <f t="shared" si="734"/>
        <v>0</v>
      </c>
      <c r="AS1340" s="145">
        <f t="shared" si="735"/>
        <v>0.33333333333333331</v>
      </c>
      <c r="AT1340" s="2">
        <f t="shared" si="736"/>
        <v>0</v>
      </c>
      <c r="AU1340" s="2">
        <f t="shared" si="737"/>
        <v>0</v>
      </c>
      <c r="AV1340" s="2">
        <f t="shared" si="738"/>
        <v>0</v>
      </c>
      <c r="AW1340" s="2">
        <f t="shared" si="739"/>
        <v>0</v>
      </c>
      <c r="AX1340" s="2">
        <f t="shared" si="720"/>
        <v>0</v>
      </c>
      <c r="AY1340" s="2">
        <f t="shared" si="740"/>
        <v>0</v>
      </c>
      <c r="AZ1340" s="145" t="e">
        <f t="shared" si="741"/>
        <v>#N/A</v>
      </c>
      <c r="BA1340" s="145" t="e">
        <f t="shared" si="742"/>
        <v>#N/A</v>
      </c>
      <c r="BB1340" s="145">
        <f t="shared" si="743"/>
        <v>2.083333333333337E-2</v>
      </c>
      <c r="BC1340" s="2">
        <f>IF(AM1340,
  IF(AND(AL1340=$J$31,_xlfn.DAYS(AH1340,DATE(AI1340,1,1))&lt;7),
    MAX(0,EINSTELLUNGEN!$D$12+1-WEEKDAY(DATE(EINSTELLUNGEN!$D$9,EINSTELLUNGEN!$D$10,1),2)),
    IF(AL1340=$J$33,
      MIN(EINSTELLUNGEN!$D$12,WEEKDAY(DATE(EINSTELLUNGEN!$D$9,12,31),2)),
      EINSTELLUNGEN!$D$12
  )) - SUMIF(AL$50:AL$2500,"="&amp;AL1340,AX$50:AX$2500),
  0)</f>
        <v>3</v>
      </c>
      <c r="BD1340" s="2">
        <f t="shared" si="744"/>
        <v>0.33333333333333331</v>
      </c>
      <c r="BE1340" s="2">
        <f t="shared" si="745"/>
        <v>0</v>
      </c>
    </row>
    <row r="1341" spans="1:57" ht="10.5" customHeight="1">
      <c r="A1341" s="1" t="str">
        <f t="shared" ca="1" si="721"/>
        <v/>
      </c>
      <c r="B1341" s="1" t="str">
        <f t="shared" ca="1" si="722"/>
        <v/>
      </c>
      <c r="C1341" s="1" t="str">
        <f t="shared" ca="1" si="723"/>
        <v/>
      </c>
      <c r="D1341" s="1" t="str">
        <f t="shared" ca="1" si="724"/>
        <v/>
      </c>
      <c r="F1341" s="10"/>
      <c r="G1341" s="136" t="str">
        <f t="shared" si="725"/>
        <v/>
      </c>
      <c r="H1341" s="27"/>
      <c r="I1341" s="28"/>
      <c r="J1341" s="28"/>
      <c r="K1341" s="29"/>
      <c r="L1341" s="136"/>
      <c r="M1341" s="136"/>
      <c r="N1341" s="136"/>
      <c r="O1341" s="26" t="str">
        <f t="shared" si="726"/>
        <v/>
      </c>
      <c r="P1341" s="218" t="str">
        <f t="shared" si="727"/>
        <v/>
      </c>
      <c r="Q1341" s="26" t="str">
        <f t="shared" si="728"/>
        <v/>
      </c>
      <c r="R1341" s="22"/>
      <c r="S1341" s="99"/>
      <c r="T1341" s="10"/>
      <c r="U1341" s="229" t="str">
        <f t="shared" si="729"/>
        <v/>
      </c>
      <c r="V1341" s="230"/>
      <c r="W1341" s="230"/>
      <c r="X1341" s="230"/>
      <c r="Y1341" s="230"/>
      <c r="Z1341" s="22" t="str">
        <f>""</f>
        <v/>
      </c>
      <c r="AB1341" s="23" t="str">
        <f t="shared" si="730"/>
        <v/>
      </c>
      <c r="AC1341" s="2" t="b">
        <f>COUNT(Q1341:Q$2500)&gt;0</f>
        <v>0</v>
      </c>
      <c r="AD1341" s="2" t="b">
        <f t="shared" si="713"/>
        <v>0</v>
      </c>
      <c r="AE1341" s="2" t="b">
        <f t="shared" si="714"/>
        <v>0</v>
      </c>
      <c r="AF1341" s="2" t="b">
        <f t="shared" si="715"/>
        <v>0</v>
      </c>
      <c r="AG1341" s="2" t="b">
        <f>OR(
  AND(AC1341,NOT(AC1342)),
  AND(AF1341,WEEKDAY(AH1340,2)=EINSTELLUNGEN!$D$12),
  AND(AF1341,AH1341=$J$35)
)</f>
        <v>0</v>
      </c>
      <c r="AH1341" s="2">
        <f>IF(AE1341,AH1340+IF(WEEKDAY(AH1340+1,2)&lt;=EINSTELLUNGEN!$D$12,1,$J$36),AH1340)</f>
        <v>42020</v>
      </c>
      <c r="AI1341" s="2">
        <f t="shared" si="716"/>
        <v>2019</v>
      </c>
      <c r="AJ1341" s="2">
        <f t="shared" si="717"/>
        <v>201901</v>
      </c>
      <c r="AK1341" s="2">
        <f t="shared" si="718"/>
        <v>201901</v>
      </c>
      <c r="AL1341" s="2">
        <f t="shared" si="746"/>
        <v>201903</v>
      </c>
      <c r="AM1341" s="2" t="b">
        <f t="shared" si="719"/>
        <v>1</v>
      </c>
      <c r="AN1341" s="4" t="e">
        <f t="shared" si="731"/>
        <v>#N/A</v>
      </c>
      <c r="AO1341" s="4" t="e">
        <f t="shared" si="732"/>
        <v>#N/A</v>
      </c>
      <c r="AP1341" s="2" t="str">
        <f>IF(AD1341,
  IF(ISBLANK(H1341),
    AP1340,
    IF(LEN(H1341)=1,
      IF(OR(UPPER(H1341)="A",UPPER(H1341)="I"),
        EINSTELLUNGEN!$D$21,
        IF(OR(UPPER(H1341)="B",UPPER(H1341)="M"),
          EINSTELLUNGEN!$D$22,
          IF(OR(UPPER(H1341)="C",UPPER(H1341)="S"),
            EINSTELLUNGEN!$D$23,
            IF(UPPER(H1341)="D",
              EINSTELLUNGEN!$D$24,
              IF(UPPER(H1341)="E",
                EINSTELLUNGEN!$D$25,
                UPPER(H1341)))))),
      IF(ISNUMBER(H1341),
        EINSTELLUNGEN!$D$20&amp;H1341,
        UPPER(H1341)))),
  "")</f>
        <v/>
      </c>
      <c r="AQ1341" s="2" t="str">
        <f t="shared" si="733"/>
        <v/>
      </c>
      <c r="AR1341" s="2">
        <f t="shared" si="734"/>
        <v>0</v>
      </c>
      <c r="AS1341" s="145">
        <f t="shared" si="735"/>
        <v>0.33333333333333331</v>
      </c>
      <c r="AT1341" s="2">
        <f t="shared" si="736"/>
        <v>0</v>
      </c>
      <c r="AU1341" s="2">
        <f t="shared" si="737"/>
        <v>0</v>
      </c>
      <c r="AV1341" s="2">
        <f t="shared" si="738"/>
        <v>0</v>
      </c>
      <c r="AW1341" s="2">
        <f t="shared" si="739"/>
        <v>0</v>
      </c>
      <c r="AX1341" s="2">
        <f t="shared" si="720"/>
        <v>0</v>
      </c>
      <c r="AY1341" s="2">
        <f t="shared" si="740"/>
        <v>0</v>
      </c>
      <c r="AZ1341" s="145" t="e">
        <f t="shared" si="741"/>
        <v>#N/A</v>
      </c>
      <c r="BA1341" s="145" t="e">
        <f t="shared" si="742"/>
        <v>#N/A</v>
      </c>
      <c r="BB1341" s="145">
        <f t="shared" si="743"/>
        <v>2.083333333333337E-2</v>
      </c>
      <c r="BC1341" s="2">
        <f>IF(AM1341,
  IF(AND(AL1341=$J$31,_xlfn.DAYS(AH1341,DATE(AI1341,1,1))&lt;7),
    MAX(0,EINSTELLUNGEN!$D$12+1-WEEKDAY(DATE(EINSTELLUNGEN!$D$9,EINSTELLUNGEN!$D$10,1),2)),
    IF(AL1341=$J$33,
      MIN(EINSTELLUNGEN!$D$12,WEEKDAY(DATE(EINSTELLUNGEN!$D$9,12,31),2)),
      EINSTELLUNGEN!$D$12
  )) - SUMIF(AL$50:AL$2500,"="&amp;AL1341,AX$50:AX$2500),
  0)</f>
        <v>3</v>
      </c>
      <c r="BD1341" s="2">
        <f t="shared" si="744"/>
        <v>0.33333333333333331</v>
      </c>
      <c r="BE1341" s="2">
        <f t="shared" si="745"/>
        <v>0</v>
      </c>
    </row>
    <row r="1342" spans="1:57" ht="10.5" customHeight="1">
      <c r="A1342" s="1" t="str">
        <f t="shared" ca="1" si="721"/>
        <v/>
      </c>
      <c r="B1342" s="1" t="str">
        <f t="shared" ca="1" si="722"/>
        <v/>
      </c>
      <c r="C1342" s="1" t="str">
        <f t="shared" ca="1" si="723"/>
        <v/>
      </c>
      <c r="D1342" s="1" t="str">
        <f t="shared" ca="1" si="724"/>
        <v/>
      </c>
      <c r="F1342" s="10"/>
      <c r="G1342" s="136" t="str">
        <f t="shared" si="725"/>
        <v/>
      </c>
      <c r="H1342" s="27"/>
      <c r="I1342" s="28"/>
      <c r="J1342" s="28"/>
      <c r="K1342" s="29"/>
      <c r="L1342" s="136"/>
      <c r="M1342" s="136"/>
      <c r="N1342" s="136"/>
      <c r="O1342" s="26" t="str">
        <f t="shared" si="726"/>
        <v/>
      </c>
      <c r="P1342" s="218" t="str">
        <f t="shared" si="727"/>
        <v/>
      </c>
      <c r="Q1342" s="26" t="str">
        <f t="shared" si="728"/>
        <v/>
      </c>
      <c r="R1342" s="22"/>
      <c r="S1342" s="99"/>
      <c r="T1342" s="10"/>
      <c r="U1342" s="229" t="str">
        <f t="shared" si="729"/>
        <v/>
      </c>
      <c r="V1342" s="230"/>
      <c r="W1342" s="230"/>
      <c r="X1342" s="230"/>
      <c r="Y1342" s="230"/>
      <c r="Z1342" s="22" t="str">
        <f>""</f>
        <v/>
      </c>
      <c r="AB1342" s="23" t="str">
        <f t="shared" si="730"/>
        <v/>
      </c>
      <c r="AC1342" s="2" t="b">
        <f>COUNT(Q1342:Q$2500)&gt;0</f>
        <v>0</v>
      </c>
      <c r="AD1342" s="2" t="b">
        <f t="shared" si="713"/>
        <v>0</v>
      </c>
      <c r="AE1342" s="2" t="b">
        <f t="shared" si="714"/>
        <v>0</v>
      </c>
      <c r="AF1342" s="2" t="b">
        <f t="shared" si="715"/>
        <v>0</v>
      </c>
      <c r="AG1342" s="2" t="b">
        <f>OR(
  AND(AC1342,NOT(AC1343)),
  AND(AF1342,WEEKDAY(AH1341,2)=EINSTELLUNGEN!$D$12),
  AND(AF1342,AH1342=$J$35)
)</f>
        <v>0</v>
      </c>
      <c r="AH1342" s="2">
        <f>IF(AE1342,AH1341+IF(WEEKDAY(AH1341+1,2)&lt;=EINSTELLUNGEN!$D$12,1,$J$36),AH1341)</f>
        <v>42020</v>
      </c>
      <c r="AI1342" s="2">
        <f t="shared" si="716"/>
        <v>2019</v>
      </c>
      <c r="AJ1342" s="2">
        <f t="shared" si="717"/>
        <v>201901</v>
      </c>
      <c r="AK1342" s="2">
        <f t="shared" si="718"/>
        <v>201901</v>
      </c>
      <c r="AL1342" s="2">
        <f t="shared" si="746"/>
        <v>201903</v>
      </c>
      <c r="AM1342" s="2" t="b">
        <f t="shared" si="719"/>
        <v>1</v>
      </c>
      <c r="AN1342" s="4" t="e">
        <f t="shared" si="731"/>
        <v>#N/A</v>
      </c>
      <c r="AO1342" s="4" t="e">
        <f t="shared" si="732"/>
        <v>#N/A</v>
      </c>
      <c r="AP1342" s="2" t="str">
        <f>IF(AD1342,
  IF(ISBLANK(H1342),
    AP1341,
    IF(LEN(H1342)=1,
      IF(OR(UPPER(H1342)="A",UPPER(H1342)="I"),
        EINSTELLUNGEN!$D$21,
        IF(OR(UPPER(H1342)="B",UPPER(H1342)="M"),
          EINSTELLUNGEN!$D$22,
          IF(OR(UPPER(H1342)="C",UPPER(H1342)="S"),
            EINSTELLUNGEN!$D$23,
            IF(UPPER(H1342)="D",
              EINSTELLUNGEN!$D$24,
              IF(UPPER(H1342)="E",
                EINSTELLUNGEN!$D$25,
                UPPER(H1342)))))),
      IF(ISNUMBER(H1342),
        EINSTELLUNGEN!$D$20&amp;H1342,
        UPPER(H1342)))),
  "")</f>
        <v/>
      </c>
      <c r="AQ1342" s="2" t="str">
        <f t="shared" si="733"/>
        <v/>
      </c>
      <c r="AR1342" s="2">
        <f t="shared" si="734"/>
        <v>0</v>
      </c>
      <c r="AS1342" s="145">
        <f t="shared" si="735"/>
        <v>0.33333333333333331</v>
      </c>
      <c r="AT1342" s="2">
        <f t="shared" si="736"/>
        <v>0</v>
      </c>
      <c r="AU1342" s="2">
        <f t="shared" si="737"/>
        <v>0</v>
      </c>
      <c r="AV1342" s="2">
        <f t="shared" si="738"/>
        <v>0</v>
      </c>
      <c r="AW1342" s="2">
        <f t="shared" si="739"/>
        <v>0</v>
      </c>
      <c r="AX1342" s="2">
        <f t="shared" si="720"/>
        <v>0</v>
      </c>
      <c r="AY1342" s="2">
        <f t="shared" si="740"/>
        <v>0</v>
      </c>
      <c r="AZ1342" s="145" t="e">
        <f t="shared" si="741"/>
        <v>#N/A</v>
      </c>
      <c r="BA1342" s="145" t="e">
        <f t="shared" si="742"/>
        <v>#N/A</v>
      </c>
      <c r="BB1342" s="145">
        <f t="shared" si="743"/>
        <v>2.083333333333337E-2</v>
      </c>
      <c r="BC1342" s="2">
        <f>IF(AM1342,
  IF(AND(AL1342=$J$31,_xlfn.DAYS(AH1342,DATE(AI1342,1,1))&lt;7),
    MAX(0,EINSTELLUNGEN!$D$12+1-WEEKDAY(DATE(EINSTELLUNGEN!$D$9,EINSTELLUNGEN!$D$10,1),2)),
    IF(AL1342=$J$33,
      MIN(EINSTELLUNGEN!$D$12,WEEKDAY(DATE(EINSTELLUNGEN!$D$9,12,31),2)),
      EINSTELLUNGEN!$D$12
  )) - SUMIF(AL$50:AL$2500,"="&amp;AL1342,AX$50:AX$2500),
  0)</f>
        <v>3</v>
      </c>
      <c r="BD1342" s="2">
        <f t="shared" si="744"/>
        <v>0.33333333333333331</v>
      </c>
      <c r="BE1342" s="2">
        <f t="shared" si="745"/>
        <v>0</v>
      </c>
    </row>
    <row r="1343" spans="1:57" ht="10.5" customHeight="1">
      <c r="A1343" s="1" t="str">
        <f t="shared" ca="1" si="721"/>
        <v/>
      </c>
      <c r="B1343" s="1" t="str">
        <f t="shared" ca="1" si="722"/>
        <v/>
      </c>
      <c r="C1343" s="1" t="str">
        <f t="shared" ca="1" si="723"/>
        <v/>
      </c>
      <c r="D1343" s="1" t="str">
        <f t="shared" ca="1" si="724"/>
        <v/>
      </c>
      <c r="F1343" s="10"/>
      <c r="G1343" s="136" t="str">
        <f t="shared" si="725"/>
        <v/>
      </c>
      <c r="H1343" s="27"/>
      <c r="I1343" s="28"/>
      <c r="J1343" s="28"/>
      <c r="K1343" s="29"/>
      <c r="L1343" s="136"/>
      <c r="M1343" s="136"/>
      <c r="N1343" s="136"/>
      <c r="O1343" s="26" t="str">
        <f t="shared" si="726"/>
        <v/>
      </c>
      <c r="P1343" s="218" t="str">
        <f t="shared" si="727"/>
        <v/>
      </c>
      <c r="Q1343" s="26" t="str">
        <f t="shared" si="728"/>
        <v/>
      </c>
      <c r="R1343" s="22"/>
      <c r="S1343" s="99"/>
      <c r="T1343" s="10"/>
      <c r="U1343" s="229" t="str">
        <f t="shared" si="729"/>
        <v/>
      </c>
      <c r="V1343" s="230"/>
      <c r="W1343" s="230"/>
      <c r="X1343" s="230"/>
      <c r="Y1343" s="230"/>
      <c r="Z1343" s="22" t="str">
        <f>""</f>
        <v/>
      </c>
      <c r="AB1343" s="23" t="str">
        <f t="shared" si="730"/>
        <v/>
      </c>
      <c r="AC1343" s="2" t="b">
        <f>COUNT(Q1343:Q$2500)&gt;0</f>
        <v>0</v>
      </c>
      <c r="AD1343" s="2" t="b">
        <f t="shared" si="713"/>
        <v>0</v>
      </c>
      <c r="AE1343" s="2" t="b">
        <f t="shared" si="714"/>
        <v>0</v>
      </c>
      <c r="AF1343" s="2" t="b">
        <f t="shared" si="715"/>
        <v>0</v>
      </c>
      <c r="AG1343" s="2" t="b">
        <f>OR(
  AND(AC1343,NOT(AC1344)),
  AND(AF1343,WEEKDAY(AH1342,2)=EINSTELLUNGEN!$D$12),
  AND(AF1343,AH1343=$J$35)
)</f>
        <v>0</v>
      </c>
      <c r="AH1343" s="2">
        <f>IF(AE1343,AH1342+IF(WEEKDAY(AH1342+1,2)&lt;=EINSTELLUNGEN!$D$12,1,$J$36),AH1342)</f>
        <v>42020</v>
      </c>
      <c r="AI1343" s="2">
        <f t="shared" si="716"/>
        <v>2019</v>
      </c>
      <c r="AJ1343" s="2">
        <f t="shared" si="717"/>
        <v>201901</v>
      </c>
      <c r="AK1343" s="2">
        <f t="shared" si="718"/>
        <v>201901</v>
      </c>
      <c r="AL1343" s="2">
        <f t="shared" si="746"/>
        <v>201903</v>
      </c>
      <c r="AM1343" s="2" t="b">
        <f t="shared" si="719"/>
        <v>1</v>
      </c>
      <c r="AN1343" s="4" t="e">
        <f t="shared" si="731"/>
        <v>#N/A</v>
      </c>
      <c r="AO1343" s="4" t="e">
        <f t="shared" si="732"/>
        <v>#N/A</v>
      </c>
      <c r="AP1343" s="2" t="str">
        <f>IF(AD1343,
  IF(ISBLANK(H1343),
    AP1342,
    IF(LEN(H1343)=1,
      IF(OR(UPPER(H1343)="A",UPPER(H1343)="I"),
        EINSTELLUNGEN!$D$21,
        IF(OR(UPPER(H1343)="B",UPPER(H1343)="M"),
          EINSTELLUNGEN!$D$22,
          IF(OR(UPPER(H1343)="C",UPPER(H1343)="S"),
            EINSTELLUNGEN!$D$23,
            IF(UPPER(H1343)="D",
              EINSTELLUNGEN!$D$24,
              IF(UPPER(H1343)="E",
                EINSTELLUNGEN!$D$25,
                UPPER(H1343)))))),
      IF(ISNUMBER(H1343),
        EINSTELLUNGEN!$D$20&amp;H1343,
        UPPER(H1343)))),
  "")</f>
        <v/>
      </c>
      <c r="AQ1343" s="2" t="str">
        <f t="shared" si="733"/>
        <v/>
      </c>
      <c r="AR1343" s="2">
        <f t="shared" si="734"/>
        <v>0</v>
      </c>
      <c r="AS1343" s="145">
        <f t="shared" si="735"/>
        <v>0.33333333333333331</v>
      </c>
      <c r="AT1343" s="2">
        <f t="shared" si="736"/>
        <v>0</v>
      </c>
      <c r="AU1343" s="2">
        <f t="shared" si="737"/>
        <v>0</v>
      </c>
      <c r="AV1343" s="2">
        <f t="shared" si="738"/>
        <v>0</v>
      </c>
      <c r="AW1343" s="2">
        <f t="shared" si="739"/>
        <v>0</v>
      </c>
      <c r="AX1343" s="2">
        <f t="shared" si="720"/>
        <v>0</v>
      </c>
      <c r="AY1343" s="2">
        <f t="shared" si="740"/>
        <v>0</v>
      </c>
      <c r="AZ1343" s="145" t="e">
        <f t="shared" si="741"/>
        <v>#N/A</v>
      </c>
      <c r="BA1343" s="145" t="e">
        <f t="shared" si="742"/>
        <v>#N/A</v>
      </c>
      <c r="BB1343" s="145">
        <f t="shared" si="743"/>
        <v>2.083333333333337E-2</v>
      </c>
      <c r="BC1343" s="2">
        <f>IF(AM1343,
  IF(AND(AL1343=$J$31,_xlfn.DAYS(AH1343,DATE(AI1343,1,1))&lt;7),
    MAX(0,EINSTELLUNGEN!$D$12+1-WEEKDAY(DATE(EINSTELLUNGEN!$D$9,EINSTELLUNGEN!$D$10,1),2)),
    IF(AL1343=$J$33,
      MIN(EINSTELLUNGEN!$D$12,WEEKDAY(DATE(EINSTELLUNGEN!$D$9,12,31),2)),
      EINSTELLUNGEN!$D$12
  )) - SUMIF(AL$50:AL$2500,"="&amp;AL1343,AX$50:AX$2500),
  0)</f>
        <v>3</v>
      </c>
      <c r="BD1343" s="2">
        <f t="shared" si="744"/>
        <v>0.33333333333333331</v>
      </c>
      <c r="BE1343" s="2">
        <f t="shared" si="745"/>
        <v>0</v>
      </c>
    </row>
    <row r="1344" spans="1:57" ht="10.5" customHeight="1">
      <c r="A1344" s="1" t="str">
        <f t="shared" ca="1" si="721"/>
        <v/>
      </c>
      <c r="B1344" s="1" t="str">
        <f t="shared" ca="1" si="722"/>
        <v/>
      </c>
      <c r="C1344" s="1" t="str">
        <f t="shared" ca="1" si="723"/>
        <v/>
      </c>
      <c r="D1344" s="1" t="str">
        <f t="shared" ca="1" si="724"/>
        <v/>
      </c>
      <c r="F1344" s="10"/>
      <c r="G1344" s="136" t="str">
        <f t="shared" si="725"/>
        <v/>
      </c>
      <c r="H1344" s="27"/>
      <c r="I1344" s="28"/>
      <c r="J1344" s="28"/>
      <c r="K1344" s="29"/>
      <c r="L1344" s="136"/>
      <c r="M1344" s="136"/>
      <c r="N1344" s="136"/>
      <c r="O1344" s="26" t="str">
        <f t="shared" si="726"/>
        <v/>
      </c>
      <c r="P1344" s="218" t="str">
        <f t="shared" si="727"/>
        <v/>
      </c>
      <c r="Q1344" s="26" t="str">
        <f t="shared" si="728"/>
        <v/>
      </c>
      <c r="R1344" s="22"/>
      <c r="S1344" s="99"/>
      <c r="T1344" s="10"/>
      <c r="U1344" s="229" t="str">
        <f t="shared" si="729"/>
        <v/>
      </c>
      <c r="V1344" s="230"/>
      <c r="W1344" s="230"/>
      <c r="X1344" s="230"/>
      <c r="Y1344" s="230"/>
      <c r="Z1344" s="22" t="str">
        <f>""</f>
        <v/>
      </c>
      <c r="AB1344" s="23" t="str">
        <f t="shared" si="730"/>
        <v/>
      </c>
      <c r="AC1344" s="2" t="b">
        <f>COUNT(Q1344:Q$2500)&gt;0</f>
        <v>0</v>
      </c>
      <c r="AD1344" s="2" t="b">
        <f t="shared" si="713"/>
        <v>0</v>
      </c>
      <c r="AE1344" s="2" t="b">
        <f t="shared" si="714"/>
        <v>0</v>
      </c>
      <c r="AF1344" s="2" t="b">
        <f t="shared" si="715"/>
        <v>0</v>
      </c>
      <c r="AG1344" s="2" t="b">
        <f>OR(
  AND(AC1344,NOT(AC1345)),
  AND(AF1344,WEEKDAY(AH1343,2)=EINSTELLUNGEN!$D$12),
  AND(AF1344,AH1344=$J$35)
)</f>
        <v>0</v>
      </c>
      <c r="AH1344" s="2">
        <f>IF(AE1344,AH1343+IF(WEEKDAY(AH1343+1,2)&lt;=EINSTELLUNGEN!$D$12,1,$J$36),AH1343)</f>
        <v>42020</v>
      </c>
      <c r="AI1344" s="2">
        <f t="shared" si="716"/>
        <v>2019</v>
      </c>
      <c r="AJ1344" s="2">
        <f t="shared" si="717"/>
        <v>201901</v>
      </c>
      <c r="AK1344" s="2">
        <f t="shared" si="718"/>
        <v>201901</v>
      </c>
      <c r="AL1344" s="2">
        <f t="shared" si="746"/>
        <v>201903</v>
      </c>
      <c r="AM1344" s="2" t="b">
        <f t="shared" si="719"/>
        <v>1</v>
      </c>
      <c r="AN1344" s="4" t="e">
        <f t="shared" si="731"/>
        <v>#N/A</v>
      </c>
      <c r="AO1344" s="4" t="e">
        <f t="shared" si="732"/>
        <v>#N/A</v>
      </c>
      <c r="AP1344" s="2" t="str">
        <f>IF(AD1344,
  IF(ISBLANK(H1344),
    AP1343,
    IF(LEN(H1344)=1,
      IF(OR(UPPER(H1344)="A",UPPER(H1344)="I"),
        EINSTELLUNGEN!$D$21,
        IF(OR(UPPER(H1344)="B",UPPER(H1344)="M"),
          EINSTELLUNGEN!$D$22,
          IF(OR(UPPER(H1344)="C",UPPER(H1344)="S"),
            EINSTELLUNGEN!$D$23,
            IF(UPPER(H1344)="D",
              EINSTELLUNGEN!$D$24,
              IF(UPPER(H1344)="E",
                EINSTELLUNGEN!$D$25,
                UPPER(H1344)))))),
      IF(ISNUMBER(H1344),
        EINSTELLUNGEN!$D$20&amp;H1344,
        UPPER(H1344)))),
  "")</f>
        <v/>
      </c>
      <c r="AQ1344" s="2" t="str">
        <f t="shared" si="733"/>
        <v/>
      </c>
      <c r="AR1344" s="2">
        <f t="shared" si="734"/>
        <v>0</v>
      </c>
      <c r="AS1344" s="145">
        <f t="shared" si="735"/>
        <v>0.33333333333333331</v>
      </c>
      <c r="AT1344" s="2">
        <f t="shared" si="736"/>
        <v>0</v>
      </c>
      <c r="AU1344" s="2">
        <f t="shared" si="737"/>
        <v>0</v>
      </c>
      <c r="AV1344" s="2">
        <f t="shared" si="738"/>
        <v>0</v>
      </c>
      <c r="AW1344" s="2">
        <f t="shared" si="739"/>
        <v>0</v>
      </c>
      <c r="AX1344" s="2">
        <f t="shared" si="720"/>
        <v>0</v>
      </c>
      <c r="AY1344" s="2">
        <f t="shared" si="740"/>
        <v>0</v>
      </c>
      <c r="AZ1344" s="145" t="e">
        <f t="shared" si="741"/>
        <v>#N/A</v>
      </c>
      <c r="BA1344" s="145" t="e">
        <f t="shared" si="742"/>
        <v>#N/A</v>
      </c>
      <c r="BB1344" s="145">
        <f t="shared" si="743"/>
        <v>2.083333333333337E-2</v>
      </c>
      <c r="BC1344" s="2">
        <f>IF(AM1344,
  IF(AND(AL1344=$J$31,_xlfn.DAYS(AH1344,DATE(AI1344,1,1))&lt;7),
    MAX(0,EINSTELLUNGEN!$D$12+1-WEEKDAY(DATE(EINSTELLUNGEN!$D$9,EINSTELLUNGEN!$D$10,1),2)),
    IF(AL1344=$J$33,
      MIN(EINSTELLUNGEN!$D$12,WEEKDAY(DATE(EINSTELLUNGEN!$D$9,12,31),2)),
      EINSTELLUNGEN!$D$12
  )) - SUMIF(AL$50:AL$2500,"="&amp;AL1344,AX$50:AX$2500),
  0)</f>
        <v>3</v>
      </c>
      <c r="BD1344" s="2">
        <f t="shared" si="744"/>
        <v>0.33333333333333331</v>
      </c>
      <c r="BE1344" s="2">
        <f t="shared" si="745"/>
        <v>0</v>
      </c>
    </row>
    <row r="1345" spans="1:57" ht="10.5" customHeight="1">
      <c r="A1345" s="1" t="str">
        <f t="shared" ca="1" si="721"/>
        <v/>
      </c>
      <c r="B1345" s="1" t="str">
        <f t="shared" ca="1" si="722"/>
        <v/>
      </c>
      <c r="C1345" s="1" t="str">
        <f t="shared" ca="1" si="723"/>
        <v/>
      </c>
      <c r="D1345" s="1" t="str">
        <f t="shared" ca="1" si="724"/>
        <v/>
      </c>
      <c r="F1345" s="10"/>
      <c r="G1345" s="136" t="str">
        <f t="shared" si="725"/>
        <v/>
      </c>
      <c r="H1345" s="27"/>
      <c r="I1345" s="28"/>
      <c r="J1345" s="28"/>
      <c r="K1345" s="29"/>
      <c r="L1345" s="136"/>
      <c r="M1345" s="136"/>
      <c r="N1345" s="136"/>
      <c r="O1345" s="26" t="str">
        <f t="shared" si="726"/>
        <v/>
      </c>
      <c r="P1345" s="218" t="str">
        <f t="shared" si="727"/>
        <v/>
      </c>
      <c r="Q1345" s="26" t="str">
        <f t="shared" si="728"/>
        <v/>
      </c>
      <c r="R1345" s="22"/>
      <c r="S1345" s="99"/>
      <c r="T1345" s="10"/>
      <c r="U1345" s="229" t="str">
        <f t="shared" si="729"/>
        <v/>
      </c>
      <c r="V1345" s="230"/>
      <c r="W1345" s="230"/>
      <c r="X1345" s="230"/>
      <c r="Y1345" s="230"/>
      <c r="Z1345" s="22" t="str">
        <f>""</f>
        <v/>
      </c>
      <c r="AB1345" s="23" t="str">
        <f t="shared" si="730"/>
        <v/>
      </c>
      <c r="AC1345" s="2" t="b">
        <f>COUNT(Q1345:Q$2500)&gt;0</f>
        <v>0</v>
      </c>
      <c r="AD1345" s="2" t="b">
        <f t="shared" si="713"/>
        <v>0</v>
      </c>
      <c r="AE1345" s="2" t="b">
        <f t="shared" si="714"/>
        <v>0</v>
      </c>
      <c r="AF1345" s="2" t="b">
        <f t="shared" si="715"/>
        <v>0</v>
      </c>
      <c r="AG1345" s="2" t="b">
        <f>OR(
  AND(AC1345,NOT(AC1346)),
  AND(AF1345,WEEKDAY(AH1344,2)=EINSTELLUNGEN!$D$12),
  AND(AF1345,AH1345=$J$35)
)</f>
        <v>0</v>
      </c>
      <c r="AH1345" s="2">
        <f>IF(AE1345,AH1344+IF(WEEKDAY(AH1344+1,2)&lt;=EINSTELLUNGEN!$D$12,1,$J$36),AH1344)</f>
        <v>42020</v>
      </c>
      <c r="AI1345" s="2">
        <f t="shared" si="716"/>
        <v>2019</v>
      </c>
      <c r="AJ1345" s="2">
        <f t="shared" si="717"/>
        <v>201901</v>
      </c>
      <c r="AK1345" s="2">
        <f t="shared" si="718"/>
        <v>201901</v>
      </c>
      <c r="AL1345" s="2">
        <f t="shared" si="746"/>
        <v>201903</v>
      </c>
      <c r="AM1345" s="2" t="b">
        <f t="shared" si="719"/>
        <v>1</v>
      </c>
      <c r="AN1345" s="4" t="e">
        <f t="shared" si="731"/>
        <v>#N/A</v>
      </c>
      <c r="AO1345" s="4" t="e">
        <f t="shared" si="732"/>
        <v>#N/A</v>
      </c>
      <c r="AP1345" s="2" t="str">
        <f>IF(AD1345,
  IF(ISBLANK(H1345),
    AP1344,
    IF(LEN(H1345)=1,
      IF(OR(UPPER(H1345)="A",UPPER(H1345)="I"),
        EINSTELLUNGEN!$D$21,
        IF(OR(UPPER(H1345)="B",UPPER(H1345)="M"),
          EINSTELLUNGEN!$D$22,
          IF(OR(UPPER(H1345)="C",UPPER(H1345)="S"),
            EINSTELLUNGEN!$D$23,
            IF(UPPER(H1345)="D",
              EINSTELLUNGEN!$D$24,
              IF(UPPER(H1345)="E",
                EINSTELLUNGEN!$D$25,
                UPPER(H1345)))))),
      IF(ISNUMBER(H1345),
        EINSTELLUNGEN!$D$20&amp;H1345,
        UPPER(H1345)))),
  "")</f>
        <v/>
      </c>
      <c r="AQ1345" s="2" t="str">
        <f t="shared" si="733"/>
        <v/>
      </c>
      <c r="AR1345" s="2">
        <f t="shared" si="734"/>
        <v>0</v>
      </c>
      <c r="AS1345" s="145">
        <f t="shared" si="735"/>
        <v>0.33333333333333331</v>
      </c>
      <c r="AT1345" s="2">
        <f t="shared" si="736"/>
        <v>0</v>
      </c>
      <c r="AU1345" s="2">
        <f t="shared" si="737"/>
        <v>0</v>
      </c>
      <c r="AV1345" s="2">
        <f t="shared" si="738"/>
        <v>0</v>
      </c>
      <c r="AW1345" s="2">
        <f t="shared" si="739"/>
        <v>0</v>
      </c>
      <c r="AX1345" s="2">
        <f t="shared" si="720"/>
        <v>0</v>
      </c>
      <c r="AY1345" s="2">
        <f t="shared" si="740"/>
        <v>0</v>
      </c>
      <c r="AZ1345" s="145" t="e">
        <f t="shared" si="741"/>
        <v>#N/A</v>
      </c>
      <c r="BA1345" s="145" t="e">
        <f t="shared" si="742"/>
        <v>#N/A</v>
      </c>
      <c r="BB1345" s="145">
        <f t="shared" si="743"/>
        <v>2.083333333333337E-2</v>
      </c>
      <c r="BC1345" s="2">
        <f>IF(AM1345,
  IF(AND(AL1345=$J$31,_xlfn.DAYS(AH1345,DATE(AI1345,1,1))&lt;7),
    MAX(0,EINSTELLUNGEN!$D$12+1-WEEKDAY(DATE(EINSTELLUNGEN!$D$9,EINSTELLUNGEN!$D$10,1),2)),
    IF(AL1345=$J$33,
      MIN(EINSTELLUNGEN!$D$12,WEEKDAY(DATE(EINSTELLUNGEN!$D$9,12,31),2)),
      EINSTELLUNGEN!$D$12
  )) - SUMIF(AL$50:AL$2500,"="&amp;AL1345,AX$50:AX$2500),
  0)</f>
        <v>3</v>
      </c>
      <c r="BD1345" s="2">
        <f t="shared" si="744"/>
        <v>0.33333333333333331</v>
      </c>
      <c r="BE1345" s="2">
        <f t="shared" si="745"/>
        <v>0</v>
      </c>
    </row>
    <row r="1346" spans="1:57" ht="10.5" customHeight="1">
      <c r="A1346" s="1" t="str">
        <f t="shared" ca="1" si="721"/>
        <v/>
      </c>
      <c r="B1346" s="1" t="str">
        <f t="shared" ca="1" si="722"/>
        <v/>
      </c>
      <c r="C1346" s="1" t="str">
        <f t="shared" ca="1" si="723"/>
        <v/>
      </c>
      <c r="D1346" s="1" t="str">
        <f t="shared" ca="1" si="724"/>
        <v/>
      </c>
      <c r="F1346" s="10"/>
      <c r="G1346" s="136" t="str">
        <f t="shared" si="725"/>
        <v/>
      </c>
      <c r="H1346" s="27"/>
      <c r="I1346" s="28"/>
      <c r="J1346" s="28"/>
      <c r="K1346" s="29"/>
      <c r="L1346" s="136"/>
      <c r="M1346" s="136"/>
      <c r="N1346" s="136"/>
      <c r="O1346" s="26" t="str">
        <f t="shared" si="726"/>
        <v/>
      </c>
      <c r="P1346" s="218" t="str">
        <f t="shared" si="727"/>
        <v/>
      </c>
      <c r="Q1346" s="26" t="str">
        <f t="shared" si="728"/>
        <v/>
      </c>
      <c r="R1346" s="22"/>
      <c r="S1346" s="99"/>
      <c r="T1346" s="10"/>
      <c r="U1346" s="229" t="str">
        <f t="shared" si="729"/>
        <v/>
      </c>
      <c r="V1346" s="230"/>
      <c r="W1346" s="230"/>
      <c r="X1346" s="230"/>
      <c r="Y1346" s="230"/>
      <c r="Z1346" s="22" t="str">
        <f>""</f>
        <v/>
      </c>
      <c r="AB1346" s="23" t="str">
        <f t="shared" si="730"/>
        <v/>
      </c>
      <c r="AC1346" s="2" t="b">
        <f>COUNT(Q1346:Q$2500)&gt;0</f>
        <v>0</v>
      </c>
      <c r="AD1346" s="2" t="b">
        <f t="shared" si="713"/>
        <v>0</v>
      </c>
      <c r="AE1346" s="2" t="b">
        <f t="shared" si="714"/>
        <v>0</v>
      </c>
      <c r="AF1346" s="2" t="b">
        <f t="shared" si="715"/>
        <v>0</v>
      </c>
      <c r="AG1346" s="2" t="b">
        <f>OR(
  AND(AC1346,NOT(AC1347)),
  AND(AF1346,WEEKDAY(AH1345,2)=EINSTELLUNGEN!$D$12),
  AND(AF1346,AH1346=$J$35)
)</f>
        <v>0</v>
      </c>
      <c r="AH1346" s="2">
        <f>IF(AE1346,AH1345+IF(WEEKDAY(AH1345+1,2)&lt;=EINSTELLUNGEN!$D$12,1,$J$36),AH1345)</f>
        <v>42020</v>
      </c>
      <c r="AI1346" s="2">
        <f t="shared" si="716"/>
        <v>2019</v>
      </c>
      <c r="AJ1346" s="2">
        <f t="shared" si="717"/>
        <v>201901</v>
      </c>
      <c r="AK1346" s="2">
        <f t="shared" si="718"/>
        <v>201901</v>
      </c>
      <c r="AL1346" s="2">
        <f t="shared" si="746"/>
        <v>201903</v>
      </c>
      <c r="AM1346" s="2" t="b">
        <f t="shared" si="719"/>
        <v>1</v>
      </c>
      <c r="AN1346" s="4" t="e">
        <f t="shared" si="731"/>
        <v>#N/A</v>
      </c>
      <c r="AO1346" s="4" t="e">
        <f t="shared" si="732"/>
        <v>#N/A</v>
      </c>
      <c r="AP1346" s="2" t="str">
        <f>IF(AD1346,
  IF(ISBLANK(H1346),
    AP1345,
    IF(LEN(H1346)=1,
      IF(OR(UPPER(H1346)="A",UPPER(H1346)="I"),
        EINSTELLUNGEN!$D$21,
        IF(OR(UPPER(H1346)="B",UPPER(H1346)="M"),
          EINSTELLUNGEN!$D$22,
          IF(OR(UPPER(H1346)="C",UPPER(H1346)="S"),
            EINSTELLUNGEN!$D$23,
            IF(UPPER(H1346)="D",
              EINSTELLUNGEN!$D$24,
              IF(UPPER(H1346)="E",
                EINSTELLUNGEN!$D$25,
                UPPER(H1346)))))),
      IF(ISNUMBER(H1346),
        EINSTELLUNGEN!$D$20&amp;H1346,
        UPPER(H1346)))),
  "")</f>
        <v/>
      </c>
      <c r="AQ1346" s="2" t="str">
        <f t="shared" si="733"/>
        <v/>
      </c>
      <c r="AR1346" s="2">
        <f t="shared" si="734"/>
        <v>0</v>
      </c>
      <c r="AS1346" s="145">
        <f t="shared" si="735"/>
        <v>0.33333333333333331</v>
      </c>
      <c r="AT1346" s="2">
        <f t="shared" si="736"/>
        <v>0</v>
      </c>
      <c r="AU1346" s="2">
        <f t="shared" si="737"/>
        <v>0</v>
      </c>
      <c r="AV1346" s="2">
        <f t="shared" si="738"/>
        <v>0</v>
      </c>
      <c r="AW1346" s="2">
        <f t="shared" si="739"/>
        <v>0</v>
      </c>
      <c r="AX1346" s="2">
        <f t="shared" si="720"/>
        <v>0</v>
      </c>
      <c r="AY1346" s="2">
        <f t="shared" si="740"/>
        <v>0</v>
      </c>
      <c r="AZ1346" s="145" t="e">
        <f t="shared" si="741"/>
        <v>#N/A</v>
      </c>
      <c r="BA1346" s="145" t="e">
        <f t="shared" si="742"/>
        <v>#N/A</v>
      </c>
      <c r="BB1346" s="145">
        <f t="shared" si="743"/>
        <v>2.083333333333337E-2</v>
      </c>
      <c r="BC1346" s="2">
        <f>IF(AM1346,
  IF(AND(AL1346=$J$31,_xlfn.DAYS(AH1346,DATE(AI1346,1,1))&lt;7),
    MAX(0,EINSTELLUNGEN!$D$12+1-WEEKDAY(DATE(EINSTELLUNGEN!$D$9,EINSTELLUNGEN!$D$10,1),2)),
    IF(AL1346=$J$33,
      MIN(EINSTELLUNGEN!$D$12,WEEKDAY(DATE(EINSTELLUNGEN!$D$9,12,31),2)),
      EINSTELLUNGEN!$D$12
  )) - SUMIF(AL$50:AL$2500,"="&amp;AL1346,AX$50:AX$2500),
  0)</f>
        <v>3</v>
      </c>
      <c r="BD1346" s="2">
        <f t="shared" si="744"/>
        <v>0.33333333333333331</v>
      </c>
      <c r="BE1346" s="2">
        <f t="shared" si="745"/>
        <v>0</v>
      </c>
    </row>
    <row r="1347" spans="1:57" ht="10.5" customHeight="1">
      <c r="A1347" s="1" t="str">
        <f t="shared" ca="1" si="721"/>
        <v/>
      </c>
      <c r="B1347" s="1" t="str">
        <f t="shared" ca="1" si="722"/>
        <v/>
      </c>
      <c r="C1347" s="1" t="str">
        <f t="shared" ca="1" si="723"/>
        <v/>
      </c>
      <c r="D1347" s="1" t="str">
        <f t="shared" ca="1" si="724"/>
        <v/>
      </c>
      <c r="F1347" s="10"/>
      <c r="G1347" s="136" t="str">
        <f t="shared" si="725"/>
        <v/>
      </c>
      <c r="H1347" s="27"/>
      <c r="I1347" s="28"/>
      <c r="J1347" s="28"/>
      <c r="K1347" s="29"/>
      <c r="L1347" s="136"/>
      <c r="M1347" s="136"/>
      <c r="N1347" s="136"/>
      <c r="O1347" s="26" t="str">
        <f t="shared" si="726"/>
        <v/>
      </c>
      <c r="P1347" s="218" t="str">
        <f t="shared" si="727"/>
        <v/>
      </c>
      <c r="Q1347" s="26" t="str">
        <f t="shared" si="728"/>
        <v/>
      </c>
      <c r="R1347" s="22"/>
      <c r="S1347" s="99"/>
      <c r="T1347" s="10"/>
      <c r="U1347" s="229" t="str">
        <f t="shared" si="729"/>
        <v/>
      </c>
      <c r="V1347" s="230"/>
      <c r="W1347" s="230"/>
      <c r="X1347" s="230"/>
      <c r="Y1347" s="230"/>
      <c r="Z1347" s="22" t="str">
        <f>""</f>
        <v/>
      </c>
      <c r="AB1347" s="23" t="str">
        <f t="shared" si="730"/>
        <v/>
      </c>
      <c r="AC1347" s="2" t="b">
        <f>COUNT(Q1347:Q$2500)&gt;0</f>
        <v>0</v>
      </c>
      <c r="AD1347" s="2" t="b">
        <f t="shared" si="713"/>
        <v>0</v>
      </c>
      <c r="AE1347" s="2" t="b">
        <f t="shared" si="714"/>
        <v>0</v>
      </c>
      <c r="AF1347" s="2" t="b">
        <f t="shared" si="715"/>
        <v>0</v>
      </c>
      <c r="AG1347" s="2" t="b">
        <f>OR(
  AND(AC1347,NOT(AC1348)),
  AND(AF1347,WEEKDAY(AH1346,2)=EINSTELLUNGEN!$D$12),
  AND(AF1347,AH1347=$J$35)
)</f>
        <v>0</v>
      </c>
      <c r="AH1347" s="2">
        <f>IF(AE1347,AH1346+IF(WEEKDAY(AH1346+1,2)&lt;=EINSTELLUNGEN!$D$12,1,$J$36),AH1346)</f>
        <v>42020</v>
      </c>
      <c r="AI1347" s="2">
        <f t="shared" si="716"/>
        <v>2019</v>
      </c>
      <c r="AJ1347" s="2">
        <f t="shared" si="717"/>
        <v>201901</v>
      </c>
      <c r="AK1347" s="2">
        <f t="shared" si="718"/>
        <v>201901</v>
      </c>
      <c r="AL1347" s="2">
        <f t="shared" si="746"/>
        <v>201903</v>
      </c>
      <c r="AM1347" s="2" t="b">
        <f t="shared" si="719"/>
        <v>1</v>
      </c>
      <c r="AN1347" s="4" t="e">
        <f t="shared" si="731"/>
        <v>#N/A</v>
      </c>
      <c r="AO1347" s="4" t="e">
        <f t="shared" si="732"/>
        <v>#N/A</v>
      </c>
      <c r="AP1347" s="2" t="str">
        <f>IF(AD1347,
  IF(ISBLANK(H1347),
    AP1346,
    IF(LEN(H1347)=1,
      IF(OR(UPPER(H1347)="A",UPPER(H1347)="I"),
        EINSTELLUNGEN!$D$21,
        IF(OR(UPPER(H1347)="B",UPPER(H1347)="M"),
          EINSTELLUNGEN!$D$22,
          IF(OR(UPPER(H1347)="C",UPPER(H1347)="S"),
            EINSTELLUNGEN!$D$23,
            IF(UPPER(H1347)="D",
              EINSTELLUNGEN!$D$24,
              IF(UPPER(H1347)="E",
                EINSTELLUNGEN!$D$25,
                UPPER(H1347)))))),
      IF(ISNUMBER(H1347),
        EINSTELLUNGEN!$D$20&amp;H1347,
        UPPER(H1347)))),
  "")</f>
        <v/>
      </c>
      <c r="AQ1347" s="2" t="str">
        <f t="shared" si="733"/>
        <v/>
      </c>
      <c r="AR1347" s="2">
        <f t="shared" si="734"/>
        <v>0</v>
      </c>
      <c r="AS1347" s="145">
        <f t="shared" si="735"/>
        <v>0.33333333333333331</v>
      </c>
      <c r="AT1347" s="2">
        <f t="shared" si="736"/>
        <v>0</v>
      </c>
      <c r="AU1347" s="2">
        <f t="shared" si="737"/>
        <v>0</v>
      </c>
      <c r="AV1347" s="2">
        <f t="shared" si="738"/>
        <v>0</v>
      </c>
      <c r="AW1347" s="2">
        <f t="shared" si="739"/>
        <v>0</v>
      </c>
      <c r="AX1347" s="2">
        <f t="shared" si="720"/>
        <v>0</v>
      </c>
      <c r="AY1347" s="2">
        <f t="shared" si="740"/>
        <v>0</v>
      </c>
      <c r="AZ1347" s="145" t="e">
        <f t="shared" si="741"/>
        <v>#N/A</v>
      </c>
      <c r="BA1347" s="145" t="e">
        <f t="shared" si="742"/>
        <v>#N/A</v>
      </c>
      <c r="BB1347" s="145">
        <f t="shared" si="743"/>
        <v>2.083333333333337E-2</v>
      </c>
      <c r="BC1347" s="2">
        <f>IF(AM1347,
  IF(AND(AL1347=$J$31,_xlfn.DAYS(AH1347,DATE(AI1347,1,1))&lt;7),
    MAX(0,EINSTELLUNGEN!$D$12+1-WEEKDAY(DATE(EINSTELLUNGEN!$D$9,EINSTELLUNGEN!$D$10,1),2)),
    IF(AL1347=$J$33,
      MIN(EINSTELLUNGEN!$D$12,WEEKDAY(DATE(EINSTELLUNGEN!$D$9,12,31),2)),
      EINSTELLUNGEN!$D$12
  )) - SUMIF(AL$50:AL$2500,"="&amp;AL1347,AX$50:AX$2500),
  0)</f>
        <v>3</v>
      </c>
      <c r="BD1347" s="2">
        <f t="shared" si="744"/>
        <v>0.33333333333333331</v>
      </c>
      <c r="BE1347" s="2">
        <f t="shared" si="745"/>
        <v>0</v>
      </c>
    </row>
    <row r="1348" spans="1:57" ht="10.5" customHeight="1">
      <c r="A1348" s="1" t="str">
        <f t="shared" ca="1" si="721"/>
        <v/>
      </c>
      <c r="B1348" s="1" t="str">
        <f t="shared" ca="1" si="722"/>
        <v/>
      </c>
      <c r="C1348" s="1" t="str">
        <f t="shared" ca="1" si="723"/>
        <v/>
      </c>
      <c r="D1348" s="1" t="str">
        <f t="shared" ca="1" si="724"/>
        <v/>
      </c>
      <c r="F1348" s="10"/>
      <c r="G1348" s="136" t="str">
        <f t="shared" si="725"/>
        <v/>
      </c>
      <c r="H1348" s="27"/>
      <c r="I1348" s="28"/>
      <c r="J1348" s="28"/>
      <c r="K1348" s="29"/>
      <c r="L1348" s="136"/>
      <c r="M1348" s="136"/>
      <c r="N1348" s="136"/>
      <c r="O1348" s="26" t="str">
        <f t="shared" si="726"/>
        <v/>
      </c>
      <c r="P1348" s="218" t="str">
        <f t="shared" si="727"/>
        <v/>
      </c>
      <c r="Q1348" s="26" t="str">
        <f t="shared" si="728"/>
        <v/>
      </c>
      <c r="R1348" s="22"/>
      <c r="S1348" s="99"/>
      <c r="T1348" s="10"/>
      <c r="U1348" s="229" t="str">
        <f t="shared" si="729"/>
        <v/>
      </c>
      <c r="V1348" s="230"/>
      <c r="W1348" s="230"/>
      <c r="X1348" s="230"/>
      <c r="Y1348" s="230"/>
      <c r="Z1348" s="22" t="str">
        <f>""</f>
        <v/>
      </c>
      <c r="AB1348" s="23" t="str">
        <f t="shared" si="730"/>
        <v/>
      </c>
      <c r="AC1348" s="2" t="b">
        <f>COUNT(Q1348:Q$2500)&gt;0</f>
        <v>0</v>
      </c>
      <c r="AD1348" s="2" t="b">
        <f t="shared" si="713"/>
        <v>0</v>
      </c>
      <c r="AE1348" s="2" t="b">
        <f t="shared" si="714"/>
        <v>0</v>
      </c>
      <c r="AF1348" s="2" t="b">
        <f t="shared" si="715"/>
        <v>0</v>
      </c>
      <c r="AG1348" s="2" t="b">
        <f>OR(
  AND(AC1348,NOT(AC1349)),
  AND(AF1348,WEEKDAY(AH1347,2)=EINSTELLUNGEN!$D$12),
  AND(AF1348,AH1348=$J$35)
)</f>
        <v>0</v>
      </c>
      <c r="AH1348" s="2">
        <f>IF(AE1348,AH1347+IF(WEEKDAY(AH1347+1,2)&lt;=EINSTELLUNGEN!$D$12,1,$J$36),AH1347)</f>
        <v>42020</v>
      </c>
      <c r="AI1348" s="2">
        <f t="shared" si="716"/>
        <v>2019</v>
      </c>
      <c r="AJ1348" s="2">
        <f t="shared" si="717"/>
        <v>201901</v>
      </c>
      <c r="AK1348" s="2">
        <f t="shared" si="718"/>
        <v>201901</v>
      </c>
      <c r="AL1348" s="2">
        <f t="shared" si="746"/>
        <v>201903</v>
      </c>
      <c r="AM1348" s="2" t="b">
        <f t="shared" si="719"/>
        <v>1</v>
      </c>
      <c r="AN1348" s="4" t="e">
        <f t="shared" si="731"/>
        <v>#N/A</v>
      </c>
      <c r="AO1348" s="4" t="e">
        <f t="shared" si="732"/>
        <v>#N/A</v>
      </c>
      <c r="AP1348" s="2" t="str">
        <f>IF(AD1348,
  IF(ISBLANK(H1348),
    AP1347,
    IF(LEN(H1348)=1,
      IF(OR(UPPER(H1348)="A",UPPER(H1348)="I"),
        EINSTELLUNGEN!$D$21,
        IF(OR(UPPER(H1348)="B",UPPER(H1348)="M"),
          EINSTELLUNGEN!$D$22,
          IF(OR(UPPER(H1348)="C",UPPER(H1348)="S"),
            EINSTELLUNGEN!$D$23,
            IF(UPPER(H1348)="D",
              EINSTELLUNGEN!$D$24,
              IF(UPPER(H1348)="E",
                EINSTELLUNGEN!$D$25,
                UPPER(H1348)))))),
      IF(ISNUMBER(H1348),
        EINSTELLUNGEN!$D$20&amp;H1348,
        UPPER(H1348)))),
  "")</f>
        <v/>
      </c>
      <c r="AQ1348" s="2" t="str">
        <f t="shared" si="733"/>
        <v/>
      </c>
      <c r="AR1348" s="2">
        <f t="shared" si="734"/>
        <v>0</v>
      </c>
      <c r="AS1348" s="145">
        <f t="shared" si="735"/>
        <v>0.33333333333333331</v>
      </c>
      <c r="AT1348" s="2">
        <f t="shared" si="736"/>
        <v>0</v>
      </c>
      <c r="AU1348" s="2">
        <f t="shared" si="737"/>
        <v>0</v>
      </c>
      <c r="AV1348" s="2">
        <f t="shared" si="738"/>
        <v>0</v>
      </c>
      <c r="AW1348" s="2">
        <f t="shared" si="739"/>
        <v>0</v>
      </c>
      <c r="AX1348" s="2">
        <f t="shared" si="720"/>
        <v>0</v>
      </c>
      <c r="AY1348" s="2">
        <f t="shared" si="740"/>
        <v>0</v>
      </c>
      <c r="AZ1348" s="145" t="e">
        <f t="shared" si="741"/>
        <v>#N/A</v>
      </c>
      <c r="BA1348" s="145" t="e">
        <f t="shared" si="742"/>
        <v>#N/A</v>
      </c>
      <c r="BB1348" s="145">
        <f t="shared" si="743"/>
        <v>2.083333333333337E-2</v>
      </c>
      <c r="BC1348" s="2">
        <f>IF(AM1348,
  IF(AND(AL1348=$J$31,_xlfn.DAYS(AH1348,DATE(AI1348,1,1))&lt;7),
    MAX(0,EINSTELLUNGEN!$D$12+1-WEEKDAY(DATE(EINSTELLUNGEN!$D$9,EINSTELLUNGEN!$D$10,1),2)),
    IF(AL1348=$J$33,
      MIN(EINSTELLUNGEN!$D$12,WEEKDAY(DATE(EINSTELLUNGEN!$D$9,12,31),2)),
      EINSTELLUNGEN!$D$12
  )) - SUMIF(AL$50:AL$2500,"="&amp;AL1348,AX$50:AX$2500),
  0)</f>
        <v>3</v>
      </c>
      <c r="BD1348" s="2">
        <f t="shared" si="744"/>
        <v>0.33333333333333331</v>
      </c>
      <c r="BE1348" s="2">
        <f t="shared" si="745"/>
        <v>0</v>
      </c>
    </row>
    <row r="1349" spans="1:57" ht="10.5" customHeight="1">
      <c r="A1349" s="1" t="str">
        <f t="shared" ca="1" si="721"/>
        <v/>
      </c>
      <c r="B1349" s="1" t="str">
        <f t="shared" ca="1" si="722"/>
        <v/>
      </c>
      <c r="C1349" s="1" t="str">
        <f t="shared" ca="1" si="723"/>
        <v/>
      </c>
      <c r="D1349" s="1" t="str">
        <f t="shared" ca="1" si="724"/>
        <v/>
      </c>
      <c r="F1349" s="10"/>
      <c r="G1349" s="136" t="str">
        <f t="shared" si="725"/>
        <v/>
      </c>
      <c r="H1349" s="27"/>
      <c r="I1349" s="28"/>
      <c r="J1349" s="28"/>
      <c r="K1349" s="29"/>
      <c r="L1349" s="136"/>
      <c r="M1349" s="136"/>
      <c r="N1349" s="136"/>
      <c r="O1349" s="26" t="str">
        <f t="shared" si="726"/>
        <v/>
      </c>
      <c r="P1349" s="218" t="str">
        <f t="shared" si="727"/>
        <v/>
      </c>
      <c r="Q1349" s="26" t="str">
        <f t="shared" si="728"/>
        <v/>
      </c>
      <c r="R1349" s="22"/>
      <c r="S1349" s="99"/>
      <c r="T1349" s="10"/>
      <c r="U1349" s="229" t="str">
        <f t="shared" si="729"/>
        <v/>
      </c>
      <c r="V1349" s="230"/>
      <c r="W1349" s="230"/>
      <c r="X1349" s="230"/>
      <c r="Y1349" s="230"/>
      <c r="Z1349" s="22" t="str">
        <f>""</f>
        <v/>
      </c>
      <c r="AB1349" s="23" t="str">
        <f t="shared" si="730"/>
        <v/>
      </c>
      <c r="AC1349" s="2" t="b">
        <f>COUNT(Q1349:Q$2500)&gt;0</f>
        <v>0</v>
      </c>
      <c r="AD1349" s="2" t="b">
        <f t="shared" si="713"/>
        <v>0</v>
      </c>
      <c r="AE1349" s="2" t="b">
        <f t="shared" si="714"/>
        <v>0</v>
      </c>
      <c r="AF1349" s="2" t="b">
        <f t="shared" si="715"/>
        <v>0</v>
      </c>
      <c r="AG1349" s="2" t="b">
        <f>OR(
  AND(AC1349,NOT(AC1350)),
  AND(AF1349,WEEKDAY(AH1348,2)=EINSTELLUNGEN!$D$12),
  AND(AF1349,AH1349=$J$35)
)</f>
        <v>0</v>
      </c>
      <c r="AH1349" s="2">
        <f>IF(AE1349,AH1348+IF(WEEKDAY(AH1348+1,2)&lt;=EINSTELLUNGEN!$D$12,1,$J$36),AH1348)</f>
        <v>42020</v>
      </c>
      <c r="AI1349" s="2">
        <f t="shared" si="716"/>
        <v>2019</v>
      </c>
      <c r="AJ1349" s="2">
        <f t="shared" si="717"/>
        <v>201901</v>
      </c>
      <c r="AK1349" s="2">
        <f t="shared" si="718"/>
        <v>201901</v>
      </c>
      <c r="AL1349" s="2">
        <f t="shared" si="746"/>
        <v>201903</v>
      </c>
      <c r="AM1349" s="2" t="b">
        <f t="shared" si="719"/>
        <v>1</v>
      </c>
      <c r="AN1349" s="4" t="e">
        <f t="shared" si="731"/>
        <v>#N/A</v>
      </c>
      <c r="AO1349" s="4" t="e">
        <f t="shared" si="732"/>
        <v>#N/A</v>
      </c>
      <c r="AP1349" s="2" t="str">
        <f>IF(AD1349,
  IF(ISBLANK(H1349),
    AP1348,
    IF(LEN(H1349)=1,
      IF(OR(UPPER(H1349)="A",UPPER(H1349)="I"),
        EINSTELLUNGEN!$D$21,
        IF(OR(UPPER(H1349)="B",UPPER(H1349)="M"),
          EINSTELLUNGEN!$D$22,
          IF(OR(UPPER(H1349)="C",UPPER(H1349)="S"),
            EINSTELLUNGEN!$D$23,
            IF(UPPER(H1349)="D",
              EINSTELLUNGEN!$D$24,
              IF(UPPER(H1349)="E",
                EINSTELLUNGEN!$D$25,
                UPPER(H1349)))))),
      IF(ISNUMBER(H1349),
        EINSTELLUNGEN!$D$20&amp;H1349,
        UPPER(H1349)))),
  "")</f>
        <v/>
      </c>
      <c r="AQ1349" s="2" t="str">
        <f t="shared" si="733"/>
        <v/>
      </c>
      <c r="AR1349" s="2">
        <f t="shared" si="734"/>
        <v>0</v>
      </c>
      <c r="AS1349" s="145">
        <f t="shared" si="735"/>
        <v>0.33333333333333331</v>
      </c>
      <c r="AT1349" s="2">
        <f t="shared" si="736"/>
        <v>0</v>
      </c>
      <c r="AU1349" s="2">
        <f t="shared" si="737"/>
        <v>0</v>
      </c>
      <c r="AV1349" s="2">
        <f t="shared" si="738"/>
        <v>0</v>
      </c>
      <c r="AW1349" s="2">
        <f t="shared" si="739"/>
        <v>0</v>
      </c>
      <c r="AX1349" s="2">
        <f t="shared" si="720"/>
        <v>0</v>
      </c>
      <c r="AY1349" s="2">
        <f t="shared" si="740"/>
        <v>0</v>
      </c>
      <c r="AZ1349" s="145" t="e">
        <f t="shared" si="741"/>
        <v>#N/A</v>
      </c>
      <c r="BA1349" s="145" t="e">
        <f t="shared" si="742"/>
        <v>#N/A</v>
      </c>
      <c r="BB1349" s="145">
        <f t="shared" si="743"/>
        <v>2.083333333333337E-2</v>
      </c>
      <c r="BC1349" s="2">
        <f>IF(AM1349,
  IF(AND(AL1349=$J$31,_xlfn.DAYS(AH1349,DATE(AI1349,1,1))&lt;7),
    MAX(0,EINSTELLUNGEN!$D$12+1-WEEKDAY(DATE(EINSTELLUNGEN!$D$9,EINSTELLUNGEN!$D$10,1),2)),
    IF(AL1349=$J$33,
      MIN(EINSTELLUNGEN!$D$12,WEEKDAY(DATE(EINSTELLUNGEN!$D$9,12,31),2)),
      EINSTELLUNGEN!$D$12
  )) - SUMIF(AL$50:AL$2500,"="&amp;AL1349,AX$50:AX$2500),
  0)</f>
        <v>3</v>
      </c>
      <c r="BD1349" s="2">
        <f t="shared" si="744"/>
        <v>0.33333333333333331</v>
      </c>
      <c r="BE1349" s="2">
        <f t="shared" si="745"/>
        <v>0</v>
      </c>
    </row>
    <row r="1350" spans="1:57" ht="10.5" customHeight="1">
      <c r="A1350" s="1" t="str">
        <f t="shared" ca="1" si="721"/>
        <v/>
      </c>
      <c r="B1350" s="1" t="str">
        <f t="shared" ca="1" si="722"/>
        <v/>
      </c>
      <c r="C1350" s="1" t="str">
        <f t="shared" ca="1" si="723"/>
        <v/>
      </c>
      <c r="D1350" s="1" t="str">
        <f t="shared" ca="1" si="724"/>
        <v/>
      </c>
      <c r="F1350" s="10"/>
      <c r="G1350" s="136" t="str">
        <f t="shared" si="725"/>
        <v/>
      </c>
      <c r="H1350" s="27"/>
      <c r="I1350" s="28"/>
      <c r="J1350" s="28"/>
      <c r="K1350" s="29"/>
      <c r="L1350" s="136"/>
      <c r="M1350" s="136"/>
      <c r="N1350" s="136"/>
      <c r="O1350" s="26" t="str">
        <f t="shared" si="726"/>
        <v/>
      </c>
      <c r="P1350" s="218" t="str">
        <f t="shared" si="727"/>
        <v/>
      </c>
      <c r="Q1350" s="26" t="str">
        <f t="shared" si="728"/>
        <v/>
      </c>
      <c r="R1350" s="22"/>
      <c r="S1350" s="99"/>
      <c r="T1350" s="10"/>
      <c r="U1350" s="229" t="str">
        <f t="shared" si="729"/>
        <v/>
      </c>
      <c r="V1350" s="230"/>
      <c r="W1350" s="230"/>
      <c r="X1350" s="230"/>
      <c r="Y1350" s="230"/>
      <c r="Z1350" s="22" t="str">
        <f>""</f>
        <v/>
      </c>
      <c r="AB1350" s="23" t="str">
        <f t="shared" si="730"/>
        <v/>
      </c>
      <c r="AC1350" s="2" t="b">
        <f>COUNT(Q1350:Q$2500)&gt;0</f>
        <v>0</v>
      </c>
      <c r="AD1350" s="2" t="b">
        <f t="shared" si="713"/>
        <v>0</v>
      </c>
      <c r="AE1350" s="2" t="b">
        <f t="shared" si="714"/>
        <v>0</v>
      </c>
      <c r="AF1350" s="2" t="b">
        <f t="shared" si="715"/>
        <v>0</v>
      </c>
      <c r="AG1350" s="2" t="b">
        <f>OR(
  AND(AC1350,NOT(AC1351)),
  AND(AF1350,WEEKDAY(AH1349,2)=EINSTELLUNGEN!$D$12),
  AND(AF1350,AH1350=$J$35)
)</f>
        <v>0</v>
      </c>
      <c r="AH1350" s="2">
        <f>IF(AE1350,AH1349+IF(WEEKDAY(AH1349+1,2)&lt;=EINSTELLUNGEN!$D$12,1,$J$36),AH1349)</f>
        <v>42020</v>
      </c>
      <c r="AI1350" s="2">
        <f t="shared" si="716"/>
        <v>2019</v>
      </c>
      <c r="AJ1350" s="2">
        <f t="shared" si="717"/>
        <v>201901</v>
      </c>
      <c r="AK1350" s="2">
        <f t="shared" si="718"/>
        <v>201901</v>
      </c>
      <c r="AL1350" s="2">
        <f t="shared" si="746"/>
        <v>201903</v>
      </c>
      <c r="AM1350" s="2" t="b">
        <f t="shared" si="719"/>
        <v>1</v>
      </c>
      <c r="AN1350" s="4" t="e">
        <f t="shared" si="731"/>
        <v>#N/A</v>
      </c>
      <c r="AO1350" s="4" t="e">
        <f t="shared" si="732"/>
        <v>#N/A</v>
      </c>
      <c r="AP1350" s="2" t="str">
        <f>IF(AD1350,
  IF(ISBLANK(H1350),
    AP1349,
    IF(LEN(H1350)=1,
      IF(OR(UPPER(H1350)="A",UPPER(H1350)="I"),
        EINSTELLUNGEN!$D$21,
        IF(OR(UPPER(H1350)="B",UPPER(H1350)="M"),
          EINSTELLUNGEN!$D$22,
          IF(OR(UPPER(H1350)="C",UPPER(H1350)="S"),
            EINSTELLUNGEN!$D$23,
            IF(UPPER(H1350)="D",
              EINSTELLUNGEN!$D$24,
              IF(UPPER(H1350)="E",
                EINSTELLUNGEN!$D$25,
                UPPER(H1350)))))),
      IF(ISNUMBER(H1350),
        EINSTELLUNGEN!$D$20&amp;H1350,
        UPPER(H1350)))),
  "")</f>
        <v/>
      </c>
      <c r="AQ1350" s="2" t="str">
        <f t="shared" si="733"/>
        <v/>
      </c>
      <c r="AR1350" s="2">
        <f t="shared" si="734"/>
        <v>0</v>
      </c>
      <c r="AS1350" s="145">
        <f t="shared" si="735"/>
        <v>0.33333333333333331</v>
      </c>
      <c r="AT1350" s="2">
        <f t="shared" si="736"/>
        <v>0</v>
      </c>
      <c r="AU1350" s="2">
        <f t="shared" si="737"/>
        <v>0</v>
      </c>
      <c r="AV1350" s="2">
        <f t="shared" si="738"/>
        <v>0</v>
      </c>
      <c r="AW1350" s="2">
        <f t="shared" si="739"/>
        <v>0</v>
      </c>
      <c r="AX1350" s="2">
        <f t="shared" si="720"/>
        <v>0</v>
      </c>
      <c r="AY1350" s="2">
        <f t="shared" si="740"/>
        <v>0</v>
      </c>
      <c r="AZ1350" s="145" t="e">
        <f t="shared" si="741"/>
        <v>#N/A</v>
      </c>
      <c r="BA1350" s="145" t="e">
        <f t="shared" si="742"/>
        <v>#N/A</v>
      </c>
      <c r="BB1350" s="145">
        <f t="shared" si="743"/>
        <v>2.083333333333337E-2</v>
      </c>
      <c r="BC1350" s="2">
        <f>IF(AM1350,
  IF(AND(AL1350=$J$31,_xlfn.DAYS(AH1350,DATE(AI1350,1,1))&lt;7),
    MAX(0,EINSTELLUNGEN!$D$12+1-WEEKDAY(DATE(EINSTELLUNGEN!$D$9,EINSTELLUNGEN!$D$10,1),2)),
    IF(AL1350=$J$33,
      MIN(EINSTELLUNGEN!$D$12,WEEKDAY(DATE(EINSTELLUNGEN!$D$9,12,31),2)),
      EINSTELLUNGEN!$D$12
  )) - SUMIF(AL$50:AL$2500,"="&amp;AL1350,AX$50:AX$2500),
  0)</f>
        <v>3</v>
      </c>
      <c r="BD1350" s="2">
        <f t="shared" si="744"/>
        <v>0.33333333333333331</v>
      </c>
      <c r="BE1350" s="2">
        <f t="shared" si="745"/>
        <v>0</v>
      </c>
    </row>
    <row r="1351" spans="1:57" ht="10.5" customHeight="1">
      <c r="A1351" s="1" t="str">
        <f t="shared" ca="1" si="721"/>
        <v/>
      </c>
      <c r="B1351" s="1" t="str">
        <f t="shared" ca="1" si="722"/>
        <v/>
      </c>
      <c r="C1351" s="1" t="str">
        <f t="shared" ca="1" si="723"/>
        <v/>
      </c>
      <c r="D1351" s="1" t="str">
        <f t="shared" ca="1" si="724"/>
        <v/>
      </c>
      <c r="F1351" s="10"/>
      <c r="G1351" s="136" t="str">
        <f t="shared" si="725"/>
        <v/>
      </c>
      <c r="H1351" s="27"/>
      <c r="I1351" s="28"/>
      <c r="J1351" s="28"/>
      <c r="K1351" s="29"/>
      <c r="L1351" s="136"/>
      <c r="M1351" s="136"/>
      <c r="N1351" s="136"/>
      <c r="O1351" s="26" t="str">
        <f t="shared" si="726"/>
        <v/>
      </c>
      <c r="P1351" s="218" t="str">
        <f t="shared" si="727"/>
        <v/>
      </c>
      <c r="Q1351" s="26" t="str">
        <f t="shared" si="728"/>
        <v/>
      </c>
      <c r="R1351" s="22"/>
      <c r="S1351" s="99"/>
      <c r="T1351" s="10"/>
      <c r="U1351" s="229" t="str">
        <f t="shared" si="729"/>
        <v/>
      </c>
      <c r="V1351" s="230"/>
      <c r="W1351" s="230"/>
      <c r="X1351" s="230"/>
      <c r="Y1351" s="230"/>
      <c r="Z1351" s="22" t="str">
        <f>""</f>
        <v/>
      </c>
      <c r="AB1351" s="23" t="str">
        <f t="shared" si="730"/>
        <v/>
      </c>
      <c r="AC1351" s="2" t="b">
        <f>COUNT(Q1351:Q$2500)&gt;0</f>
        <v>0</v>
      </c>
      <c r="AD1351" s="2" t="b">
        <f t="shared" si="713"/>
        <v>0</v>
      </c>
      <c r="AE1351" s="2" t="b">
        <f t="shared" si="714"/>
        <v>0</v>
      </c>
      <c r="AF1351" s="2" t="b">
        <f t="shared" si="715"/>
        <v>0</v>
      </c>
      <c r="AG1351" s="2" t="b">
        <f>OR(
  AND(AC1351,NOT(AC1352)),
  AND(AF1351,WEEKDAY(AH1350,2)=EINSTELLUNGEN!$D$12),
  AND(AF1351,AH1351=$J$35)
)</f>
        <v>0</v>
      </c>
      <c r="AH1351" s="2">
        <f>IF(AE1351,AH1350+IF(WEEKDAY(AH1350+1,2)&lt;=EINSTELLUNGEN!$D$12,1,$J$36),AH1350)</f>
        <v>42020</v>
      </c>
      <c r="AI1351" s="2">
        <f t="shared" si="716"/>
        <v>2019</v>
      </c>
      <c r="AJ1351" s="2">
        <f t="shared" si="717"/>
        <v>201901</v>
      </c>
      <c r="AK1351" s="2">
        <f t="shared" si="718"/>
        <v>201901</v>
      </c>
      <c r="AL1351" s="2">
        <f t="shared" si="746"/>
        <v>201903</v>
      </c>
      <c r="AM1351" s="2" t="b">
        <f t="shared" si="719"/>
        <v>1</v>
      </c>
      <c r="AN1351" s="4" t="e">
        <f t="shared" si="731"/>
        <v>#N/A</v>
      </c>
      <c r="AO1351" s="4" t="e">
        <f t="shared" si="732"/>
        <v>#N/A</v>
      </c>
      <c r="AP1351" s="2" t="str">
        <f>IF(AD1351,
  IF(ISBLANK(H1351),
    AP1350,
    IF(LEN(H1351)=1,
      IF(OR(UPPER(H1351)="A",UPPER(H1351)="I"),
        EINSTELLUNGEN!$D$21,
        IF(OR(UPPER(H1351)="B",UPPER(H1351)="M"),
          EINSTELLUNGEN!$D$22,
          IF(OR(UPPER(H1351)="C",UPPER(H1351)="S"),
            EINSTELLUNGEN!$D$23,
            IF(UPPER(H1351)="D",
              EINSTELLUNGEN!$D$24,
              IF(UPPER(H1351)="E",
                EINSTELLUNGEN!$D$25,
                UPPER(H1351)))))),
      IF(ISNUMBER(H1351),
        EINSTELLUNGEN!$D$20&amp;H1351,
        UPPER(H1351)))),
  "")</f>
        <v/>
      </c>
      <c r="AQ1351" s="2" t="str">
        <f t="shared" si="733"/>
        <v/>
      </c>
      <c r="AR1351" s="2">
        <f t="shared" si="734"/>
        <v>0</v>
      </c>
      <c r="AS1351" s="145">
        <f t="shared" si="735"/>
        <v>0.33333333333333331</v>
      </c>
      <c r="AT1351" s="2">
        <f t="shared" si="736"/>
        <v>0</v>
      </c>
      <c r="AU1351" s="2">
        <f t="shared" si="737"/>
        <v>0</v>
      </c>
      <c r="AV1351" s="2">
        <f t="shared" si="738"/>
        <v>0</v>
      </c>
      <c r="AW1351" s="2">
        <f t="shared" si="739"/>
        <v>0</v>
      </c>
      <c r="AX1351" s="2">
        <f t="shared" si="720"/>
        <v>0</v>
      </c>
      <c r="AY1351" s="2">
        <f t="shared" si="740"/>
        <v>0</v>
      </c>
      <c r="AZ1351" s="145" t="e">
        <f t="shared" si="741"/>
        <v>#N/A</v>
      </c>
      <c r="BA1351" s="145" t="e">
        <f t="shared" si="742"/>
        <v>#N/A</v>
      </c>
      <c r="BB1351" s="145">
        <f t="shared" si="743"/>
        <v>2.083333333333337E-2</v>
      </c>
      <c r="BC1351" s="2">
        <f>IF(AM1351,
  IF(AND(AL1351=$J$31,_xlfn.DAYS(AH1351,DATE(AI1351,1,1))&lt;7),
    MAX(0,EINSTELLUNGEN!$D$12+1-WEEKDAY(DATE(EINSTELLUNGEN!$D$9,EINSTELLUNGEN!$D$10,1),2)),
    IF(AL1351=$J$33,
      MIN(EINSTELLUNGEN!$D$12,WEEKDAY(DATE(EINSTELLUNGEN!$D$9,12,31),2)),
      EINSTELLUNGEN!$D$12
  )) - SUMIF(AL$50:AL$2500,"="&amp;AL1351,AX$50:AX$2500),
  0)</f>
        <v>3</v>
      </c>
      <c r="BD1351" s="2">
        <f t="shared" si="744"/>
        <v>0.33333333333333331</v>
      </c>
      <c r="BE1351" s="2">
        <f t="shared" si="745"/>
        <v>0</v>
      </c>
    </row>
    <row r="1352" spans="1:57" ht="10.5" customHeight="1">
      <c r="A1352" s="1" t="str">
        <f t="shared" ca="1" si="721"/>
        <v/>
      </c>
      <c r="B1352" s="1" t="str">
        <f t="shared" ca="1" si="722"/>
        <v/>
      </c>
      <c r="C1352" s="1" t="str">
        <f t="shared" ca="1" si="723"/>
        <v/>
      </c>
      <c r="D1352" s="1" t="str">
        <f t="shared" ca="1" si="724"/>
        <v/>
      </c>
      <c r="F1352" s="10"/>
      <c r="G1352" s="136" t="str">
        <f t="shared" si="725"/>
        <v/>
      </c>
      <c r="H1352" s="27"/>
      <c r="I1352" s="28"/>
      <c r="J1352" s="28"/>
      <c r="K1352" s="29"/>
      <c r="L1352" s="136"/>
      <c r="M1352" s="136"/>
      <c r="N1352" s="136"/>
      <c r="O1352" s="26" t="str">
        <f t="shared" si="726"/>
        <v/>
      </c>
      <c r="P1352" s="218" t="str">
        <f t="shared" si="727"/>
        <v/>
      </c>
      <c r="Q1352" s="26" t="str">
        <f t="shared" si="728"/>
        <v/>
      </c>
      <c r="R1352" s="22"/>
      <c r="S1352" s="99"/>
      <c r="T1352" s="10"/>
      <c r="U1352" s="229" t="str">
        <f t="shared" si="729"/>
        <v/>
      </c>
      <c r="V1352" s="230"/>
      <c r="W1352" s="230"/>
      <c r="X1352" s="230"/>
      <c r="Y1352" s="230"/>
      <c r="Z1352" s="22" t="str">
        <f>""</f>
        <v/>
      </c>
      <c r="AB1352" s="23" t="str">
        <f t="shared" si="730"/>
        <v/>
      </c>
      <c r="AC1352" s="2" t="b">
        <f>COUNT(Q1352:Q$2500)&gt;0</f>
        <v>0</v>
      </c>
      <c r="AD1352" s="2" t="b">
        <f t="shared" si="713"/>
        <v>0</v>
      </c>
      <c r="AE1352" s="2" t="b">
        <f t="shared" si="714"/>
        <v>0</v>
      </c>
      <c r="AF1352" s="2" t="b">
        <f t="shared" si="715"/>
        <v>0</v>
      </c>
      <c r="AG1352" s="2" t="b">
        <f>OR(
  AND(AC1352,NOT(AC1353)),
  AND(AF1352,WEEKDAY(AH1351,2)=EINSTELLUNGEN!$D$12),
  AND(AF1352,AH1352=$J$35)
)</f>
        <v>0</v>
      </c>
      <c r="AH1352" s="2">
        <f>IF(AE1352,AH1351+IF(WEEKDAY(AH1351+1,2)&lt;=EINSTELLUNGEN!$D$12,1,$J$36),AH1351)</f>
        <v>42020</v>
      </c>
      <c r="AI1352" s="2">
        <f t="shared" si="716"/>
        <v>2019</v>
      </c>
      <c r="AJ1352" s="2">
        <f t="shared" si="717"/>
        <v>201901</v>
      </c>
      <c r="AK1352" s="2">
        <f t="shared" si="718"/>
        <v>201901</v>
      </c>
      <c r="AL1352" s="2">
        <f t="shared" si="746"/>
        <v>201903</v>
      </c>
      <c r="AM1352" s="2" t="b">
        <f t="shared" si="719"/>
        <v>1</v>
      </c>
      <c r="AN1352" s="4" t="e">
        <f t="shared" si="731"/>
        <v>#N/A</v>
      </c>
      <c r="AO1352" s="4" t="e">
        <f t="shared" si="732"/>
        <v>#N/A</v>
      </c>
      <c r="AP1352" s="2" t="str">
        <f>IF(AD1352,
  IF(ISBLANK(H1352),
    AP1351,
    IF(LEN(H1352)=1,
      IF(OR(UPPER(H1352)="A",UPPER(H1352)="I"),
        EINSTELLUNGEN!$D$21,
        IF(OR(UPPER(H1352)="B",UPPER(H1352)="M"),
          EINSTELLUNGEN!$D$22,
          IF(OR(UPPER(H1352)="C",UPPER(H1352)="S"),
            EINSTELLUNGEN!$D$23,
            IF(UPPER(H1352)="D",
              EINSTELLUNGEN!$D$24,
              IF(UPPER(H1352)="E",
                EINSTELLUNGEN!$D$25,
                UPPER(H1352)))))),
      IF(ISNUMBER(H1352),
        EINSTELLUNGEN!$D$20&amp;H1352,
        UPPER(H1352)))),
  "")</f>
        <v/>
      </c>
      <c r="AQ1352" s="2" t="str">
        <f t="shared" si="733"/>
        <v/>
      </c>
      <c r="AR1352" s="2">
        <f t="shared" si="734"/>
        <v>0</v>
      </c>
      <c r="AS1352" s="145">
        <f t="shared" si="735"/>
        <v>0.33333333333333331</v>
      </c>
      <c r="AT1352" s="2">
        <f t="shared" si="736"/>
        <v>0</v>
      </c>
      <c r="AU1352" s="2">
        <f t="shared" si="737"/>
        <v>0</v>
      </c>
      <c r="AV1352" s="2">
        <f t="shared" si="738"/>
        <v>0</v>
      </c>
      <c r="AW1352" s="2">
        <f t="shared" si="739"/>
        <v>0</v>
      </c>
      <c r="AX1352" s="2">
        <f t="shared" si="720"/>
        <v>0</v>
      </c>
      <c r="AY1352" s="2">
        <f t="shared" si="740"/>
        <v>0</v>
      </c>
      <c r="AZ1352" s="145" t="e">
        <f t="shared" si="741"/>
        <v>#N/A</v>
      </c>
      <c r="BA1352" s="145" t="e">
        <f t="shared" si="742"/>
        <v>#N/A</v>
      </c>
      <c r="BB1352" s="145">
        <f t="shared" si="743"/>
        <v>2.083333333333337E-2</v>
      </c>
      <c r="BC1352" s="2">
        <f>IF(AM1352,
  IF(AND(AL1352=$J$31,_xlfn.DAYS(AH1352,DATE(AI1352,1,1))&lt;7),
    MAX(0,EINSTELLUNGEN!$D$12+1-WEEKDAY(DATE(EINSTELLUNGEN!$D$9,EINSTELLUNGEN!$D$10,1),2)),
    IF(AL1352=$J$33,
      MIN(EINSTELLUNGEN!$D$12,WEEKDAY(DATE(EINSTELLUNGEN!$D$9,12,31),2)),
      EINSTELLUNGEN!$D$12
  )) - SUMIF(AL$50:AL$2500,"="&amp;AL1352,AX$50:AX$2500),
  0)</f>
        <v>3</v>
      </c>
      <c r="BD1352" s="2">
        <f t="shared" si="744"/>
        <v>0.33333333333333331</v>
      </c>
      <c r="BE1352" s="2">
        <f t="shared" si="745"/>
        <v>0</v>
      </c>
    </row>
    <row r="1353" spans="1:57" ht="10.5" customHeight="1">
      <c r="A1353" s="1" t="str">
        <f t="shared" ca="1" si="721"/>
        <v/>
      </c>
      <c r="B1353" s="1" t="str">
        <f t="shared" ca="1" si="722"/>
        <v/>
      </c>
      <c r="C1353" s="1" t="str">
        <f t="shared" ca="1" si="723"/>
        <v/>
      </c>
      <c r="D1353" s="1" t="str">
        <f t="shared" ca="1" si="724"/>
        <v/>
      </c>
      <c r="F1353" s="10"/>
      <c r="G1353" s="136" t="str">
        <f t="shared" si="725"/>
        <v/>
      </c>
      <c r="H1353" s="27"/>
      <c r="I1353" s="28"/>
      <c r="J1353" s="28"/>
      <c r="K1353" s="29"/>
      <c r="L1353" s="136"/>
      <c r="M1353" s="136"/>
      <c r="N1353" s="136"/>
      <c r="O1353" s="26" t="str">
        <f t="shared" si="726"/>
        <v/>
      </c>
      <c r="P1353" s="218" t="str">
        <f t="shared" si="727"/>
        <v/>
      </c>
      <c r="Q1353" s="26" t="str">
        <f t="shared" si="728"/>
        <v/>
      </c>
      <c r="R1353" s="22"/>
      <c r="S1353" s="99"/>
      <c r="T1353" s="10"/>
      <c r="U1353" s="229" t="str">
        <f t="shared" si="729"/>
        <v/>
      </c>
      <c r="V1353" s="230"/>
      <c r="W1353" s="230"/>
      <c r="X1353" s="230"/>
      <c r="Y1353" s="230"/>
      <c r="Z1353" s="22" t="str">
        <f>""</f>
        <v/>
      </c>
      <c r="AB1353" s="23" t="str">
        <f t="shared" si="730"/>
        <v/>
      </c>
      <c r="AC1353" s="2" t="b">
        <f>COUNT(Q1353:Q$2500)&gt;0</f>
        <v>0</v>
      </c>
      <c r="AD1353" s="2" t="b">
        <f t="shared" si="713"/>
        <v>0</v>
      </c>
      <c r="AE1353" s="2" t="b">
        <f t="shared" si="714"/>
        <v>0</v>
      </c>
      <c r="AF1353" s="2" t="b">
        <f t="shared" si="715"/>
        <v>0</v>
      </c>
      <c r="AG1353" s="2" t="b">
        <f>OR(
  AND(AC1353,NOT(AC1354)),
  AND(AF1353,WEEKDAY(AH1352,2)=EINSTELLUNGEN!$D$12),
  AND(AF1353,AH1353=$J$35)
)</f>
        <v>0</v>
      </c>
      <c r="AH1353" s="2">
        <f>IF(AE1353,AH1352+IF(WEEKDAY(AH1352+1,2)&lt;=EINSTELLUNGEN!$D$12,1,$J$36),AH1352)</f>
        <v>42020</v>
      </c>
      <c r="AI1353" s="2">
        <f t="shared" si="716"/>
        <v>2019</v>
      </c>
      <c r="AJ1353" s="2">
        <f t="shared" si="717"/>
        <v>201901</v>
      </c>
      <c r="AK1353" s="2">
        <f t="shared" si="718"/>
        <v>201901</v>
      </c>
      <c r="AL1353" s="2">
        <f t="shared" si="746"/>
        <v>201903</v>
      </c>
      <c r="AM1353" s="2" t="b">
        <f t="shared" si="719"/>
        <v>1</v>
      </c>
      <c r="AN1353" s="4" t="e">
        <f t="shared" si="731"/>
        <v>#N/A</v>
      </c>
      <c r="AO1353" s="4" t="e">
        <f t="shared" si="732"/>
        <v>#N/A</v>
      </c>
      <c r="AP1353" s="2" t="str">
        <f>IF(AD1353,
  IF(ISBLANK(H1353),
    AP1352,
    IF(LEN(H1353)=1,
      IF(OR(UPPER(H1353)="A",UPPER(H1353)="I"),
        EINSTELLUNGEN!$D$21,
        IF(OR(UPPER(H1353)="B",UPPER(H1353)="M"),
          EINSTELLUNGEN!$D$22,
          IF(OR(UPPER(H1353)="C",UPPER(H1353)="S"),
            EINSTELLUNGEN!$D$23,
            IF(UPPER(H1353)="D",
              EINSTELLUNGEN!$D$24,
              IF(UPPER(H1353)="E",
                EINSTELLUNGEN!$D$25,
                UPPER(H1353)))))),
      IF(ISNUMBER(H1353),
        EINSTELLUNGEN!$D$20&amp;H1353,
        UPPER(H1353)))),
  "")</f>
        <v/>
      </c>
      <c r="AQ1353" s="2" t="str">
        <f t="shared" si="733"/>
        <v/>
      </c>
      <c r="AR1353" s="2">
        <f t="shared" si="734"/>
        <v>0</v>
      </c>
      <c r="AS1353" s="145">
        <f t="shared" si="735"/>
        <v>0.33333333333333331</v>
      </c>
      <c r="AT1353" s="2">
        <f t="shared" si="736"/>
        <v>0</v>
      </c>
      <c r="AU1353" s="2">
        <f t="shared" si="737"/>
        <v>0</v>
      </c>
      <c r="AV1353" s="2">
        <f t="shared" si="738"/>
        <v>0</v>
      </c>
      <c r="AW1353" s="2">
        <f t="shared" si="739"/>
        <v>0</v>
      </c>
      <c r="AX1353" s="2">
        <f t="shared" si="720"/>
        <v>0</v>
      </c>
      <c r="AY1353" s="2">
        <f t="shared" si="740"/>
        <v>0</v>
      </c>
      <c r="AZ1353" s="145" t="e">
        <f t="shared" si="741"/>
        <v>#N/A</v>
      </c>
      <c r="BA1353" s="145" t="e">
        <f t="shared" si="742"/>
        <v>#N/A</v>
      </c>
      <c r="BB1353" s="145">
        <f t="shared" si="743"/>
        <v>2.083333333333337E-2</v>
      </c>
      <c r="BC1353" s="2">
        <f>IF(AM1353,
  IF(AND(AL1353=$J$31,_xlfn.DAYS(AH1353,DATE(AI1353,1,1))&lt;7),
    MAX(0,EINSTELLUNGEN!$D$12+1-WEEKDAY(DATE(EINSTELLUNGEN!$D$9,EINSTELLUNGEN!$D$10,1),2)),
    IF(AL1353=$J$33,
      MIN(EINSTELLUNGEN!$D$12,WEEKDAY(DATE(EINSTELLUNGEN!$D$9,12,31),2)),
      EINSTELLUNGEN!$D$12
  )) - SUMIF(AL$50:AL$2500,"="&amp;AL1353,AX$50:AX$2500),
  0)</f>
        <v>3</v>
      </c>
      <c r="BD1353" s="2">
        <f t="shared" si="744"/>
        <v>0.33333333333333331</v>
      </c>
      <c r="BE1353" s="2">
        <f t="shared" si="745"/>
        <v>0</v>
      </c>
    </row>
    <row r="1354" spans="1:57" ht="10.5" customHeight="1">
      <c r="A1354" s="1" t="str">
        <f t="shared" ca="1" si="721"/>
        <v/>
      </c>
      <c r="B1354" s="1" t="str">
        <f t="shared" ca="1" si="722"/>
        <v/>
      </c>
      <c r="C1354" s="1" t="str">
        <f t="shared" ca="1" si="723"/>
        <v/>
      </c>
      <c r="D1354" s="1" t="str">
        <f t="shared" ca="1" si="724"/>
        <v/>
      </c>
      <c r="F1354" s="10"/>
      <c r="G1354" s="136" t="str">
        <f t="shared" si="725"/>
        <v/>
      </c>
      <c r="H1354" s="27"/>
      <c r="I1354" s="28"/>
      <c r="J1354" s="28"/>
      <c r="K1354" s="29"/>
      <c r="L1354" s="136"/>
      <c r="M1354" s="136"/>
      <c r="N1354" s="136"/>
      <c r="O1354" s="26" t="str">
        <f t="shared" si="726"/>
        <v/>
      </c>
      <c r="P1354" s="218" t="str">
        <f t="shared" si="727"/>
        <v/>
      </c>
      <c r="Q1354" s="26" t="str">
        <f t="shared" si="728"/>
        <v/>
      </c>
      <c r="R1354" s="22"/>
      <c r="S1354" s="99"/>
      <c r="T1354" s="10"/>
      <c r="U1354" s="229" t="str">
        <f t="shared" si="729"/>
        <v/>
      </c>
      <c r="V1354" s="230"/>
      <c r="W1354" s="230"/>
      <c r="X1354" s="230"/>
      <c r="Y1354" s="230"/>
      <c r="Z1354" s="22" t="str">
        <f>""</f>
        <v/>
      </c>
      <c r="AB1354" s="23" t="str">
        <f t="shared" si="730"/>
        <v/>
      </c>
      <c r="AC1354" s="2" t="b">
        <f>COUNT(Q1354:Q$2500)&gt;0</f>
        <v>0</v>
      </c>
      <c r="AD1354" s="2" t="b">
        <f t="shared" si="713"/>
        <v>0</v>
      </c>
      <c r="AE1354" s="2" t="b">
        <f t="shared" si="714"/>
        <v>0</v>
      </c>
      <c r="AF1354" s="2" t="b">
        <f t="shared" si="715"/>
        <v>0</v>
      </c>
      <c r="AG1354" s="2" t="b">
        <f>OR(
  AND(AC1354,NOT(AC1355)),
  AND(AF1354,WEEKDAY(AH1353,2)=EINSTELLUNGEN!$D$12),
  AND(AF1354,AH1354=$J$35)
)</f>
        <v>0</v>
      </c>
      <c r="AH1354" s="2">
        <f>IF(AE1354,AH1353+IF(WEEKDAY(AH1353+1,2)&lt;=EINSTELLUNGEN!$D$12,1,$J$36),AH1353)</f>
        <v>42020</v>
      </c>
      <c r="AI1354" s="2">
        <f t="shared" si="716"/>
        <v>2019</v>
      </c>
      <c r="AJ1354" s="2">
        <f t="shared" si="717"/>
        <v>201901</v>
      </c>
      <c r="AK1354" s="2">
        <f t="shared" si="718"/>
        <v>201901</v>
      </c>
      <c r="AL1354" s="2">
        <f t="shared" si="746"/>
        <v>201903</v>
      </c>
      <c r="AM1354" s="2" t="b">
        <f t="shared" si="719"/>
        <v>1</v>
      </c>
      <c r="AN1354" s="4" t="e">
        <f t="shared" si="731"/>
        <v>#N/A</v>
      </c>
      <c r="AO1354" s="4" t="e">
        <f t="shared" si="732"/>
        <v>#N/A</v>
      </c>
      <c r="AP1354" s="2" t="str">
        <f>IF(AD1354,
  IF(ISBLANK(H1354),
    AP1353,
    IF(LEN(H1354)=1,
      IF(OR(UPPER(H1354)="A",UPPER(H1354)="I"),
        EINSTELLUNGEN!$D$21,
        IF(OR(UPPER(H1354)="B",UPPER(H1354)="M"),
          EINSTELLUNGEN!$D$22,
          IF(OR(UPPER(H1354)="C",UPPER(H1354)="S"),
            EINSTELLUNGEN!$D$23,
            IF(UPPER(H1354)="D",
              EINSTELLUNGEN!$D$24,
              IF(UPPER(H1354)="E",
                EINSTELLUNGEN!$D$25,
                UPPER(H1354)))))),
      IF(ISNUMBER(H1354),
        EINSTELLUNGEN!$D$20&amp;H1354,
        UPPER(H1354)))),
  "")</f>
        <v/>
      </c>
      <c r="AQ1354" s="2" t="str">
        <f t="shared" si="733"/>
        <v/>
      </c>
      <c r="AR1354" s="2">
        <f t="shared" si="734"/>
        <v>0</v>
      </c>
      <c r="AS1354" s="145">
        <f t="shared" si="735"/>
        <v>0.33333333333333331</v>
      </c>
      <c r="AT1354" s="2">
        <f t="shared" si="736"/>
        <v>0</v>
      </c>
      <c r="AU1354" s="2">
        <f t="shared" si="737"/>
        <v>0</v>
      </c>
      <c r="AV1354" s="2">
        <f t="shared" si="738"/>
        <v>0</v>
      </c>
      <c r="AW1354" s="2">
        <f t="shared" si="739"/>
        <v>0</v>
      </c>
      <c r="AX1354" s="2">
        <f t="shared" si="720"/>
        <v>0</v>
      </c>
      <c r="AY1354" s="2">
        <f t="shared" si="740"/>
        <v>0</v>
      </c>
      <c r="AZ1354" s="145" t="e">
        <f t="shared" si="741"/>
        <v>#N/A</v>
      </c>
      <c r="BA1354" s="145" t="e">
        <f t="shared" si="742"/>
        <v>#N/A</v>
      </c>
      <c r="BB1354" s="145">
        <f t="shared" si="743"/>
        <v>2.083333333333337E-2</v>
      </c>
      <c r="BC1354" s="2">
        <f>IF(AM1354,
  IF(AND(AL1354=$J$31,_xlfn.DAYS(AH1354,DATE(AI1354,1,1))&lt;7),
    MAX(0,EINSTELLUNGEN!$D$12+1-WEEKDAY(DATE(EINSTELLUNGEN!$D$9,EINSTELLUNGEN!$D$10,1),2)),
    IF(AL1354=$J$33,
      MIN(EINSTELLUNGEN!$D$12,WEEKDAY(DATE(EINSTELLUNGEN!$D$9,12,31),2)),
      EINSTELLUNGEN!$D$12
  )) - SUMIF(AL$50:AL$2500,"="&amp;AL1354,AX$50:AX$2500),
  0)</f>
        <v>3</v>
      </c>
      <c r="BD1354" s="2">
        <f t="shared" si="744"/>
        <v>0.33333333333333331</v>
      </c>
      <c r="BE1354" s="2">
        <f t="shared" si="745"/>
        <v>0</v>
      </c>
    </row>
    <row r="1355" spans="1:57" ht="10.5" customHeight="1">
      <c r="A1355" s="1" t="str">
        <f t="shared" ca="1" si="721"/>
        <v/>
      </c>
      <c r="B1355" s="1" t="str">
        <f t="shared" ca="1" si="722"/>
        <v/>
      </c>
      <c r="C1355" s="1" t="str">
        <f t="shared" ca="1" si="723"/>
        <v/>
      </c>
      <c r="D1355" s="1" t="str">
        <f t="shared" ca="1" si="724"/>
        <v/>
      </c>
      <c r="F1355" s="10"/>
      <c r="G1355" s="136" t="str">
        <f t="shared" si="725"/>
        <v/>
      </c>
      <c r="H1355" s="27"/>
      <c r="I1355" s="28"/>
      <c r="J1355" s="28"/>
      <c r="K1355" s="29"/>
      <c r="L1355" s="136"/>
      <c r="M1355" s="136"/>
      <c r="N1355" s="136"/>
      <c r="O1355" s="26" t="str">
        <f t="shared" si="726"/>
        <v/>
      </c>
      <c r="P1355" s="218" t="str">
        <f t="shared" si="727"/>
        <v/>
      </c>
      <c r="Q1355" s="26" t="str">
        <f t="shared" si="728"/>
        <v/>
      </c>
      <c r="R1355" s="22"/>
      <c r="S1355" s="99"/>
      <c r="T1355" s="10"/>
      <c r="U1355" s="229" t="str">
        <f t="shared" si="729"/>
        <v/>
      </c>
      <c r="V1355" s="230"/>
      <c r="W1355" s="230"/>
      <c r="X1355" s="230"/>
      <c r="Y1355" s="230"/>
      <c r="Z1355" s="22" t="str">
        <f>""</f>
        <v/>
      </c>
      <c r="AB1355" s="23" t="str">
        <f t="shared" si="730"/>
        <v/>
      </c>
      <c r="AC1355" s="2" t="b">
        <f>COUNT(Q1355:Q$2500)&gt;0</f>
        <v>0</v>
      </c>
      <c r="AD1355" s="2" t="b">
        <f t="shared" si="713"/>
        <v>0</v>
      </c>
      <c r="AE1355" s="2" t="b">
        <f t="shared" si="714"/>
        <v>0</v>
      </c>
      <c r="AF1355" s="2" t="b">
        <f t="shared" si="715"/>
        <v>0</v>
      </c>
      <c r="AG1355" s="2" t="b">
        <f>OR(
  AND(AC1355,NOT(AC1356)),
  AND(AF1355,WEEKDAY(AH1354,2)=EINSTELLUNGEN!$D$12),
  AND(AF1355,AH1355=$J$35)
)</f>
        <v>0</v>
      </c>
      <c r="AH1355" s="2">
        <f>IF(AE1355,AH1354+IF(WEEKDAY(AH1354+1,2)&lt;=EINSTELLUNGEN!$D$12,1,$J$36),AH1354)</f>
        <v>42020</v>
      </c>
      <c r="AI1355" s="2">
        <f t="shared" si="716"/>
        <v>2019</v>
      </c>
      <c r="AJ1355" s="2">
        <f t="shared" si="717"/>
        <v>201901</v>
      </c>
      <c r="AK1355" s="2">
        <f t="shared" si="718"/>
        <v>201901</v>
      </c>
      <c r="AL1355" s="2">
        <f t="shared" si="746"/>
        <v>201903</v>
      </c>
      <c r="AM1355" s="2" t="b">
        <f t="shared" si="719"/>
        <v>1</v>
      </c>
      <c r="AN1355" s="4" t="e">
        <f t="shared" si="731"/>
        <v>#N/A</v>
      </c>
      <c r="AO1355" s="4" t="e">
        <f t="shared" si="732"/>
        <v>#N/A</v>
      </c>
      <c r="AP1355" s="2" t="str">
        <f>IF(AD1355,
  IF(ISBLANK(H1355),
    AP1354,
    IF(LEN(H1355)=1,
      IF(OR(UPPER(H1355)="A",UPPER(H1355)="I"),
        EINSTELLUNGEN!$D$21,
        IF(OR(UPPER(H1355)="B",UPPER(H1355)="M"),
          EINSTELLUNGEN!$D$22,
          IF(OR(UPPER(H1355)="C",UPPER(H1355)="S"),
            EINSTELLUNGEN!$D$23,
            IF(UPPER(H1355)="D",
              EINSTELLUNGEN!$D$24,
              IF(UPPER(H1355)="E",
                EINSTELLUNGEN!$D$25,
                UPPER(H1355)))))),
      IF(ISNUMBER(H1355),
        EINSTELLUNGEN!$D$20&amp;H1355,
        UPPER(H1355)))),
  "")</f>
        <v/>
      </c>
      <c r="AQ1355" s="2" t="str">
        <f t="shared" si="733"/>
        <v/>
      </c>
      <c r="AR1355" s="2">
        <f t="shared" si="734"/>
        <v>0</v>
      </c>
      <c r="AS1355" s="145">
        <f t="shared" si="735"/>
        <v>0.33333333333333331</v>
      </c>
      <c r="AT1355" s="2">
        <f t="shared" si="736"/>
        <v>0</v>
      </c>
      <c r="AU1355" s="2">
        <f t="shared" si="737"/>
        <v>0</v>
      </c>
      <c r="AV1355" s="2">
        <f t="shared" si="738"/>
        <v>0</v>
      </c>
      <c r="AW1355" s="2">
        <f t="shared" si="739"/>
        <v>0</v>
      </c>
      <c r="AX1355" s="2">
        <f t="shared" si="720"/>
        <v>0</v>
      </c>
      <c r="AY1355" s="2">
        <f t="shared" si="740"/>
        <v>0</v>
      </c>
      <c r="AZ1355" s="145" t="e">
        <f t="shared" si="741"/>
        <v>#N/A</v>
      </c>
      <c r="BA1355" s="145" t="e">
        <f t="shared" si="742"/>
        <v>#N/A</v>
      </c>
      <c r="BB1355" s="145">
        <f t="shared" si="743"/>
        <v>2.083333333333337E-2</v>
      </c>
      <c r="BC1355" s="2">
        <f>IF(AM1355,
  IF(AND(AL1355=$J$31,_xlfn.DAYS(AH1355,DATE(AI1355,1,1))&lt;7),
    MAX(0,EINSTELLUNGEN!$D$12+1-WEEKDAY(DATE(EINSTELLUNGEN!$D$9,EINSTELLUNGEN!$D$10,1),2)),
    IF(AL1355=$J$33,
      MIN(EINSTELLUNGEN!$D$12,WEEKDAY(DATE(EINSTELLUNGEN!$D$9,12,31),2)),
      EINSTELLUNGEN!$D$12
  )) - SUMIF(AL$50:AL$2500,"="&amp;AL1355,AX$50:AX$2500),
  0)</f>
        <v>3</v>
      </c>
      <c r="BD1355" s="2">
        <f t="shared" si="744"/>
        <v>0.33333333333333331</v>
      </c>
      <c r="BE1355" s="2">
        <f t="shared" si="745"/>
        <v>0</v>
      </c>
    </row>
    <row r="1356" spans="1:57" ht="10.5" customHeight="1">
      <c r="A1356" s="1" t="str">
        <f t="shared" ca="1" si="721"/>
        <v/>
      </c>
      <c r="B1356" s="1" t="str">
        <f t="shared" ca="1" si="722"/>
        <v/>
      </c>
      <c r="C1356" s="1" t="str">
        <f t="shared" ca="1" si="723"/>
        <v/>
      </c>
      <c r="D1356" s="1" t="str">
        <f t="shared" ca="1" si="724"/>
        <v/>
      </c>
      <c r="F1356" s="10"/>
      <c r="G1356" s="136" t="str">
        <f t="shared" si="725"/>
        <v/>
      </c>
      <c r="H1356" s="27"/>
      <c r="I1356" s="28"/>
      <c r="J1356" s="28"/>
      <c r="K1356" s="29"/>
      <c r="L1356" s="136"/>
      <c r="M1356" s="136"/>
      <c r="N1356" s="136"/>
      <c r="O1356" s="26" t="str">
        <f t="shared" si="726"/>
        <v/>
      </c>
      <c r="P1356" s="218" t="str">
        <f t="shared" si="727"/>
        <v/>
      </c>
      <c r="Q1356" s="26" t="str">
        <f t="shared" si="728"/>
        <v/>
      </c>
      <c r="R1356" s="22"/>
      <c r="S1356" s="99"/>
      <c r="T1356" s="10"/>
      <c r="U1356" s="229" t="str">
        <f t="shared" si="729"/>
        <v/>
      </c>
      <c r="V1356" s="230"/>
      <c r="W1356" s="230"/>
      <c r="X1356" s="230"/>
      <c r="Y1356" s="230"/>
      <c r="Z1356" s="22" t="str">
        <f>""</f>
        <v/>
      </c>
      <c r="AB1356" s="23" t="str">
        <f t="shared" si="730"/>
        <v/>
      </c>
      <c r="AC1356" s="2" t="b">
        <f>COUNT(Q1356:Q$2500)&gt;0</f>
        <v>0</v>
      </c>
      <c r="AD1356" s="2" t="b">
        <f t="shared" si="713"/>
        <v>0</v>
      </c>
      <c r="AE1356" s="2" t="b">
        <f t="shared" si="714"/>
        <v>0</v>
      </c>
      <c r="AF1356" s="2" t="b">
        <f t="shared" si="715"/>
        <v>0</v>
      </c>
      <c r="AG1356" s="2" t="b">
        <f>OR(
  AND(AC1356,NOT(AC1357)),
  AND(AF1356,WEEKDAY(AH1355,2)=EINSTELLUNGEN!$D$12),
  AND(AF1356,AH1356=$J$35)
)</f>
        <v>0</v>
      </c>
      <c r="AH1356" s="2">
        <f>IF(AE1356,AH1355+IF(WEEKDAY(AH1355+1,2)&lt;=EINSTELLUNGEN!$D$12,1,$J$36),AH1355)</f>
        <v>42020</v>
      </c>
      <c r="AI1356" s="2">
        <f t="shared" si="716"/>
        <v>2019</v>
      </c>
      <c r="AJ1356" s="2">
        <f t="shared" si="717"/>
        <v>201901</v>
      </c>
      <c r="AK1356" s="2">
        <f t="shared" si="718"/>
        <v>201901</v>
      </c>
      <c r="AL1356" s="2">
        <f t="shared" si="746"/>
        <v>201903</v>
      </c>
      <c r="AM1356" s="2" t="b">
        <f t="shared" si="719"/>
        <v>1</v>
      </c>
      <c r="AN1356" s="4" t="e">
        <f t="shared" si="731"/>
        <v>#N/A</v>
      </c>
      <c r="AO1356" s="4" t="e">
        <f t="shared" si="732"/>
        <v>#N/A</v>
      </c>
      <c r="AP1356" s="2" t="str">
        <f>IF(AD1356,
  IF(ISBLANK(H1356),
    AP1355,
    IF(LEN(H1356)=1,
      IF(OR(UPPER(H1356)="A",UPPER(H1356)="I"),
        EINSTELLUNGEN!$D$21,
        IF(OR(UPPER(H1356)="B",UPPER(H1356)="M"),
          EINSTELLUNGEN!$D$22,
          IF(OR(UPPER(H1356)="C",UPPER(H1356)="S"),
            EINSTELLUNGEN!$D$23,
            IF(UPPER(H1356)="D",
              EINSTELLUNGEN!$D$24,
              IF(UPPER(H1356)="E",
                EINSTELLUNGEN!$D$25,
                UPPER(H1356)))))),
      IF(ISNUMBER(H1356),
        EINSTELLUNGEN!$D$20&amp;H1356,
        UPPER(H1356)))),
  "")</f>
        <v/>
      </c>
      <c r="AQ1356" s="2" t="str">
        <f t="shared" si="733"/>
        <v/>
      </c>
      <c r="AR1356" s="2">
        <f t="shared" si="734"/>
        <v>0</v>
      </c>
      <c r="AS1356" s="145">
        <f t="shared" si="735"/>
        <v>0.33333333333333331</v>
      </c>
      <c r="AT1356" s="2">
        <f t="shared" si="736"/>
        <v>0</v>
      </c>
      <c r="AU1356" s="2">
        <f t="shared" si="737"/>
        <v>0</v>
      </c>
      <c r="AV1356" s="2">
        <f t="shared" si="738"/>
        <v>0</v>
      </c>
      <c r="AW1356" s="2">
        <f t="shared" si="739"/>
        <v>0</v>
      </c>
      <c r="AX1356" s="2">
        <f t="shared" si="720"/>
        <v>0</v>
      </c>
      <c r="AY1356" s="2">
        <f t="shared" si="740"/>
        <v>0</v>
      </c>
      <c r="AZ1356" s="145" t="e">
        <f t="shared" si="741"/>
        <v>#N/A</v>
      </c>
      <c r="BA1356" s="145" t="e">
        <f t="shared" si="742"/>
        <v>#N/A</v>
      </c>
      <c r="BB1356" s="145">
        <f t="shared" si="743"/>
        <v>2.083333333333337E-2</v>
      </c>
      <c r="BC1356" s="2">
        <f>IF(AM1356,
  IF(AND(AL1356=$J$31,_xlfn.DAYS(AH1356,DATE(AI1356,1,1))&lt;7),
    MAX(0,EINSTELLUNGEN!$D$12+1-WEEKDAY(DATE(EINSTELLUNGEN!$D$9,EINSTELLUNGEN!$D$10,1),2)),
    IF(AL1356=$J$33,
      MIN(EINSTELLUNGEN!$D$12,WEEKDAY(DATE(EINSTELLUNGEN!$D$9,12,31),2)),
      EINSTELLUNGEN!$D$12
  )) - SUMIF(AL$50:AL$2500,"="&amp;AL1356,AX$50:AX$2500),
  0)</f>
        <v>3</v>
      </c>
      <c r="BD1356" s="2">
        <f t="shared" si="744"/>
        <v>0.33333333333333331</v>
      </c>
      <c r="BE1356" s="2">
        <f t="shared" si="745"/>
        <v>0</v>
      </c>
    </row>
    <row r="1357" spans="1:57" ht="10.5" customHeight="1">
      <c r="A1357" s="1" t="str">
        <f t="shared" ca="1" si="721"/>
        <v/>
      </c>
      <c r="B1357" s="1" t="str">
        <f t="shared" ca="1" si="722"/>
        <v/>
      </c>
      <c r="C1357" s="1" t="str">
        <f t="shared" ca="1" si="723"/>
        <v/>
      </c>
      <c r="D1357" s="1" t="str">
        <f t="shared" ca="1" si="724"/>
        <v/>
      </c>
      <c r="F1357" s="10"/>
      <c r="G1357" s="136" t="str">
        <f t="shared" si="725"/>
        <v/>
      </c>
      <c r="H1357" s="27"/>
      <c r="I1357" s="28"/>
      <c r="J1357" s="28"/>
      <c r="K1357" s="29"/>
      <c r="L1357" s="136"/>
      <c r="M1357" s="136"/>
      <c r="N1357" s="136"/>
      <c r="O1357" s="26" t="str">
        <f t="shared" si="726"/>
        <v/>
      </c>
      <c r="P1357" s="218" t="str">
        <f t="shared" si="727"/>
        <v/>
      </c>
      <c r="Q1357" s="26" t="str">
        <f t="shared" si="728"/>
        <v/>
      </c>
      <c r="R1357" s="22"/>
      <c r="S1357" s="99"/>
      <c r="T1357" s="10"/>
      <c r="U1357" s="229" t="str">
        <f t="shared" si="729"/>
        <v/>
      </c>
      <c r="V1357" s="230"/>
      <c r="W1357" s="230"/>
      <c r="X1357" s="230"/>
      <c r="Y1357" s="230"/>
      <c r="Z1357" s="22" t="str">
        <f>""</f>
        <v/>
      </c>
      <c r="AB1357" s="23" t="str">
        <f t="shared" si="730"/>
        <v/>
      </c>
      <c r="AC1357" s="2" t="b">
        <f>COUNT(Q1357:Q$2500)&gt;0</f>
        <v>0</v>
      </c>
      <c r="AD1357" s="2" t="b">
        <f t="shared" si="713"/>
        <v>0</v>
      </c>
      <c r="AE1357" s="2" t="b">
        <f t="shared" si="714"/>
        <v>0</v>
      </c>
      <c r="AF1357" s="2" t="b">
        <f t="shared" si="715"/>
        <v>0</v>
      </c>
      <c r="AG1357" s="2" t="b">
        <f>OR(
  AND(AC1357,NOT(AC1358)),
  AND(AF1357,WEEKDAY(AH1356,2)=EINSTELLUNGEN!$D$12),
  AND(AF1357,AH1357=$J$35)
)</f>
        <v>0</v>
      </c>
      <c r="AH1357" s="2">
        <f>IF(AE1357,AH1356+IF(WEEKDAY(AH1356+1,2)&lt;=EINSTELLUNGEN!$D$12,1,$J$36),AH1356)</f>
        <v>42020</v>
      </c>
      <c r="AI1357" s="2">
        <f t="shared" si="716"/>
        <v>2019</v>
      </c>
      <c r="AJ1357" s="2">
        <f t="shared" si="717"/>
        <v>201901</v>
      </c>
      <c r="AK1357" s="2">
        <f t="shared" si="718"/>
        <v>201901</v>
      </c>
      <c r="AL1357" s="2">
        <f t="shared" si="746"/>
        <v>201903</v>
      </c>
      <c r="AM1357" s="2" t="b">
        <f t="shared" si="719"/>
        <v>1</v>
      </c>
      <c r="AN1357" s="4" t="e">
        <f t="shared" si="731"/>
        <v>#N/A</v>
      </c>
      <c r="AO1357" s="4" t="e">
        <f t="shared" si="732"/>
        <v>#N/A</v>
      </c>
      <c r="AP1357" s="2" t="str">
        <f>IF(AD1357,
  IF(ISBLANK(H1357),
    AP1356,
    IF(LEN(H1357)=1,
      IF(OR(UPPER(H1357)="A",UPPER(H1357)="I"),
        EINSTELLUNGEN!$D$21,
        IF(OR(UPPER(H1357)="B",UPPER(H1357)="M"),
          EINSTELLUNGEN!$D$22,
          IF(OR(UPPER(H1357)="C",UPPER(H1357)="S"),
            EINSTELLUNGEN!$D$23,
            IF(UPPER(H1357)="D",
              EINSTELLUNGEN!$D$24,
              IF(UPPER(H1357)="E",
                EINSTELLUNGEN!$D$25,
                UPPER(H1357)))))),
      IF(ISNUMBER(H1357),
        EINSTELLUNGEN!$D$20&amp;H1357,
        UPPER(H1357)))),
  "")</f>
        <v/>
      </c>
      <c r="AQ1357" s="2" t="str">
        <f t="shared" si="733"/>
        <v/>
      </c>
      <c r="AR1357" s="2">
        <f t="shared" si="734"/>
        <v>0</v>
      </c>
      <c r="AS1357" s="145">
        <f t="shared" si="735"/>
        <v>0.33333333333333331</v>
      </c>
      <c r="AT1357" s="2">
        <f t="shared" si="736"/>
        <v>0</v>
      </c>
      <c r="AU1357" s="2">
        <f t="shared" si="737"/>
        <v>0</v>
      </c>
      <c r="AV1357" s="2">
        <f t="shared" si="738"/>
        <v>0</v>
      </c>
      <c r="AW1357" s="2">
        <f t="shared" si="739"/>
        <v>0</v>
      </c>
      <c r="AX1357" s="2">
        <f t="shared" si="720"/>
        <v>0</v>
      </c>
      <c r="AY1357" s="2">
        <f t="shared" si="740"/>
        <v>0</v>
      </c>
      <c r="AZ1357" s="145" t="e">
        <f t="shared" si="741"/>
        <v>#N/A</v>
      </c>
      <c r="BA1357" s="145" t="e">
        <f t="shared" si="742"/>
        <v>#N/A</v>
      </c>
      <c r="BB1357" s="145">
        <f t="shared" si="743"/>
        <v>2.083333333333337E-2</v>
      </c>
      <c r="BC1357" s="2">
        <f>IF(AM1357,
  IF(AND(AL1357=$J$31,_xlfn.DAYS(AH1357,DATE(AI1357,1,1))&lt;7),
    MAX(0,EINSTELLUNGEN!$D$12+1-WEEKDAY(DATE(EINSTELLUNGEN!$D$9,EINSTELLUNGEN!$D$10,1),2)),
    IF(AL1357=$J$33,
      MIN(EINSTELLUNGEN!$D$12,WEEKDAY(DATE(EINSTELLUNGEN!$D$9,12,31),2)),
      EINSTELLUNGEN!$D$12
  )) - SUMIF(AL$50:AL$2500,"="&amp;AL1357,AX$50:AX$2500),
  0)</f>
        <v>3</v>
      </c>
      <c r="BD1357" s="2">
        <f t="shared" si="744"/>
        <v>0.33333333333333331</v>
      </c>
      <c r="BE1357" s="2">
        <f t="shared" si="745"/>
        <v>0</v>
      </c>
    </row>
    <row r="1358" spans="1:57" ht="10.5" customHeight="1">
      <c r="A1358" s="1" t="str">
        <f t="shared" ca="1" si="721"/>
        <v/>
      </c>
      <c r="B1358" s="1" t="str">
        <f t="shared" ca="1" si="722"/>
        <v/>
      </c>
      <c r="C1358" s="1" t="str">
        <f t="shared" ca="1" si="723"/>
        <v/>
      </c>
      <c r="D1358" s="1" t="str">
        <f t="shared" ca="1" si="724"/>
        <v/>
      </c>
      <c r="F1358" s="10"/>
      <c r="G1358" s="136" t="str">
        <f t="shared" si="725"/>
        <v/>
      </c>
      <c r="H1358" s="27"/>
      <c r="I1358" s="28"/>
      <c r="J1358" s="28"/>
      <c r="K1358" s="29"/>
      <c r="L1358" s="136"/>
      <c r="M1358" s="136"/>
      <c r="N1358" s="136"/>
      <c r="O1358" s="26" t="str">
        <f t="shared" si="726"/>
        <v/>
      </c>
      <c r="P1358" s="218" t="str">
        <f t="shared" si="727"/>
        <v/>
      </c>
      <c r="Q1358" s="26" t="str">
        <f t="shared" si="728"/>
        <v/>
      </c>
      <c r="R1358" s="22"/>
      <c r="S1358" s="99"/>
      <c r="T1358" s="10"/>
      <c r="U1358" s="229" t="str">
        <f t="shared" si="729"/>
        <v/>
      </c>
      <c r="V1358" s="230"/>
      <c r="W1358" s="230"/>
      <c r="X1358" s="230"/>
      <c r="Y1358" s="230"/>
      <c r="Z1358" s="22" t="str">
        <f>""</f>
        <v/>
      </c>
      <c r="AB1358" s="23" t="str">
        <f t="shared" si="730"/>
        <v/>
      </c>
      <c r="AC1358" s="2" t="b">
        <f>COUNT(Q1358:Q$2500)&gt;0</f>
        <v>0</v>
      </c>
      <c r="AD1358" s="2" t="b">
        <f t="shared" si="713"/>
        <v>0</v>
      </c>
      <c r="AE1358" s="2" t="b">
        <f t="shared" si="714"/>
        <v>0</v>
      </c>
      <c r="AF1358" s="2" t="b">
        <f t="shared" si="715"/>
        <v>0</v>
      </c>
      <c r="AG1358" s="2" t="b">
        <f>OR(
  AND(AC1358,NOT(AC1359)),
  AND(AF1358,WEEKDAY(AH1357,2)=EINSTELLUNGEN!$D$12),
  AND(AF1358,AH1358=$J$35)
)</f>
        <v>0</v>
      </c>
      <c r="AH1358" s="2">
        <f>IF(AE1358,AH1357+IF(WEEKDAY(AH1357+1,2)&lt;=EINSTELLUNGEN!$D$12,1,$J$36),AH1357)</f>
        <v>42020</v>
      </c>
      <c r="AI1358" s="2">
        <f t="shared" si="716"/>
        <v>2019</v>
      </c>
      <c r="AJ1358" s="2">
        <f t="shared" si="717"/>
        <v>201901</v>
      </c>
      <c r="AK1358" s="2">
        <f t="shared" si="718"/>
        <v>201901</v>
      </c>
      <c r="AL1358" s="2">
        <f t="shared" si="746"/>
        <v>201903</v>
      </c>
      <c r="AM1358" s="2" t="b">
        <f t="shared" si="719"/>
        <v>1</v>
      </c>
      <c r="AN1358" s="4" t="e">
        <f t="shared" si="731"/>
        <v>#N/A</v>
      </c>
      <c r="AO1358" s="4" t="e">
        <f t="shared" si="732"/>
        <v>#N/A</v>
      </c>
      <c r="AP1358" s="2" t="str">
        <f>IF(AD1358,
  IF(ISBLANK(H1358),
    AP1357,
    IF(LEN(H1358)=1,
      IF(OR(UPPER(H1358)="A",UPPER(H1358)="I"),
        EINSTELLUNGEN!$D$21,
        IF(OR(UPPER(H1358)="B",UPPER(H1358)="M"),
          EINSTELLUNGEN!$D$22,
          IF(OR(UPPER(H1358)="C",UPPER(H1358)="S"),
            EINSTELLUNGEN!$D$23,
            IF(UPPER(H1358)="D",
              EINSTELLUNGEN!$D$24,
              IF(UPPER(H1358)="E",
                EINSTELLUNGEN!$D$25,
                UPPER(H1358)))))),
      IF(ISNUMBER(H1358),
        EINSTELLUNGEN!$D$20&amp;H1358,
        UPPER(H1358)))),
  "")</f>
        <v/>
      </c>
      <c r="AQ1358" s="2" t="str">
        <f t="shared" si="733"/>
        <v/>
      </c>
      <c r="AR1358" s="2">
        <f t="shared" si="734"/>
        <v>0</v>
      </c>
      <c r="AS1358" s="145">
        <f t="shared" si="735"/>
        <v>0.33333333333333331</v>
      </c>
      <c r="AT1358" s="2">
        <f t="shared" si="736"/>
        <v>0</v>
      </c>
      <c r="AU1358" s="2">
        <f t="shared" si="737"/>
        <v>0</v>
      </c>
      <c r="AV1358" s="2">
        <f t="shared" si="738"/>
        <v>0</v>
      </c>
      <c r="AW1358" s="2">
        <f t="shared" si="739"/>
        <v>0</v>
      </c>
      <c r="AX1358" s="2">
        <f t="shared" si="720"/>
        <v>0</v>
      </c>
      <c r="AY1358" s="2">
        <f t="shared" si="740"/>
        <v>0</v>
      </c>
      <c r="AZ1358" s="145" t="e">
        <f t="shared" si="741"/>
        <v>#N/A</v>
      </c>
      <c r="BA1358" s="145" t="e">
        <f t="shared" si="742"/>
        <v>#N/A</v>
      </c>
      <c r="BB1358" s="145">
        <f t="shared" si="743"/>
        <v>2.083333333333337E-2</v>
      </c>
      <c r="BC1358" s="2">
        <f>IF(AM1358,
  IF(AND(AL1358=$J$31,_xlfn.DAYS(AH1358,DATE(AI1358,1,1))&lt;7),
    MAX(0,EINSTELLUNGEN!$D$12+1-WEEKDAY(DATE(EINSTELLUNGEN!$D$9,EINSTELLUNGEN!$D$10,1),2)),
    IF(AL1358=$J$33,
      MIN(EINSTELLUNGEN!$D$12,WEEKDAY(DATE(EINSTELLUNGEN!$D$9,12,31),2)),
      EINSTELLUNGEN!$D$12
  )) - SUMIF(AL$50:AL$2500,"="&amp;AL1358,AX$50:AX$2500),
  0)</f>
        <v>3</v>
      </c>
      <c r="BD1358" s="2">
        <f t="shared" si="744"/>
        <v>0.33333333333333331</v>
      </c>
      <c r="BE1358" s="2">
        <f t="shared" si="745"/>
        <v>0</v>
      </c>
    </row>
    <row r="1359" spans="1:57" ht="10.5" customHeight="1">
      <c r="A1359" s="1" t="str">
        <f t="shared" ca="1" si="721"/>
        <v/>
      </c>
      <c r="B1359" s="1" t="str">
        <f t="shared" ca="1" si="722"/>
        <v/>
      </c>
      <c r="C1359" s="1" t="str">
        <f t="shared" ca="1" si="723"/>
        <v/>
      </c>
      <c r="D1359" s="1" t="str">
        <f t="shared" ca="1" si="724"/>
        <v/>
      </c>
      <c r="F1359" s="10"/>
      <c r="G1359" s="136" t="str">
        <f t="shared" si="725"/>
        <v/>
      </c>
      <c r="H1359" s="27"/>
      <c r="I1359" s="28"/>
      <c r="J1359" s="28"/>
      <c r="K1359" s="29"/>
      <c r="L1359" s="136"/>
      <c r="M1359" s="136"/>
      <c r="N1359" s="136"/>
      <c r="O1359" s="26" t="str">
        <f t="shared" si="726"/>
        <v/>
      </c>
      <c r="P1359" s="218" t="str">
        <f t="shared" si="727"/>
        <v/>
      </c>
      <c r="Q1359" s="26" t="str">
        <f t="shared" si="728"/>
        <v/>
      </c>
      <c r="R1359" s="22"/>
      <c r="S1359" s="99"/>
      <c r="T1359" s="10"/>
      <c r="U1359" s="229" t="str">
        <f t="shared" si="729"/>
        <v/>
      </c>
      <c r="V1359" s="230"/>
      <c r="W1359" s="230"/>
      <c r="X1359" s="230"/>
      <c r="Y1359" s="230"/>
      <c r="Z1359" s="22" t="str">
        <f>""</f>
        <v/>
      </c>
      <c r="AB1359" s="23" t="str">
        <f t="shared" si="730"/>
        <v/>
      </c>
      <c r="AC1359" s="2" t="b">
        <f>COUNT(Q1359:Q$2500)&gt;0</f>
        <v>0</v>
      </c>
      <c r="AD1359" s="2" t="b">
        <f t="shared" si="713"/>
        <v>0</v>
      </c>
      <c r="AE1359" s="2" t="b">
        <f t="shared" si="714"/>
        <v>0</v>
      </c>
      <c r="AF1359" s="2" t="b">
        <f t="shared" si="715"/>
        <v>0</v>
      </c>
      <c r="AG1359" s="2" t="b">
        <f>OR(
  AND(AC1359,NOT(AC1360)),
  AND(AF1359,WEEKDAY(AH1358,2)=EINSTELLUNGEN!$D$12),
  AND(AF1359,AH1359=$J$35)
)</f>
        <v>0</v>
      </c>
      <c r="AH1359" s="2">
        <f>IF(AE1359,AH1358+IF(WEEKDAY(AH1358+1,2)&lt;=EINSTELLUNGEN!$D$12,1,$J$36),AH1358)</f>
        <v>42020</v>
      </c>
      <c r="AI1359" s="2">
        <f t="shared" si="716"/>
        <v>2019</v>
      </c>
      <c r="AJ1359" s="2">
        <f t="shared" si="717"/>
        <v>201901</v>
      </c>
      <c r="AK1359" s="2">
        <f t="shared" si="718"/>
        <v>201901</v>
      </c>
      <c r="AL1359" s="2">
        <f t="shared" si="746"/>
        <v>201903</v>
      </c>
      <c r="AM1359" s="2" t="b">
        <f t="shared" si="719"/>
        <v>1</v>
      </c>
      <c r="AN1359" s="4" t="e">
        <f t="shared" si="731"/>
        <v>#N/A</v>
      </c>
      <c r="AO1359" s="4" t="e">
        <f t="shared" si="732"/>
        <v>#N/A</v>
      </c>
      <c r="AP1359" s="2" t="str">
        <f>IF(AD1359,
  IF(ISBLANK(H1359),
    AP1358,
    IF(LEN(H1359)=1,
      IF(OR(UPPER(H1359)="A",UPPER(H1359)="I"),
        EINSTELLUNGEN!$D$21,
        IF(OR(UPPER(H1359)="B",UPPER(H1359)="M"),
          EINSTELLUNGEN!$D$22,
          IF(OR(UPPER(H1359)="C",UPPER(H1359)="S"),
            EINSTELLUNGEN!$D$23,
            IF(UPPER(H1359)="D",
              EINSTELLUNGEN!$D$24,
              IF(UPPER(H1359)="E",
                EINSTELLUNGEN!$D$25,
                UPPER(H1359)))))),
      IF(ISNUMBER(H1359),
        EINSTELLUNGEN!$D$20&amp;H1359,
        UPPER(H1359)))),
  "")</f>
        <v/>
      </c>
      <c r="AQ1359" s="2" t="str">
        <f t="shared" si="733"/>
        <v/>
      </c>
      <c r="AR1359" s="2">
        <f t="shared" si="734"/>
        <v>0</v>
      </c>
      <c r="AS1359" s="145">
        <f t="shared" si="735"/>
        <v>0.33333333333333331</v>
      </c>
      <c r="AT1359" s="2">
        <f t="shared" si="736"/>
        <v>0</v>
      </c>
      <c r="AU1359" s="2">
        <f t="shared" si="737"/>
        <v>0</v>
      </c>
      <c r="AV1359" s="2">
        <f t="shared" si="738"/>
        <v>0</v>
      </c>
      <c r="AW1359" s="2">
        <f t="shared" si="739"/>
        <v>0</v>
      </c>
      <c r="AX1359" s="2">
        <f t="shared" si="720"/>
        <v>0</v>
      </c>
      <c r="AY1359" s="2">
        <f t="shared" si="740"/>
        <v>0</v>
      </c>
      <c r="AZ1359" s="145" t="e">
        <f t="shared" si="741"/>
        <v>#N/A</v>
      </c>
      <c r="BA1359" s="145" t="e">
        <f t="shared" si="742"/>
        <v>#N/A</v>
      </c>
      <c r="BB1359" s="145">
        <f t="shared" si="743"/>
        <v>2.083333333333337E-2</v>
      </c>
      <c r="BC1359" s="2">
        <f>IF(AM1359,
  IF(AND(AL1359=$J$31,_xlfn.DAYS(AH1359,DATE(AI1359,1,1))&lt;7),
    MAX(0,EINSTELLUNGEN!$D$12+1-WEEKDAY(DATE(EINSTELLUNGEN!$D$9,EINSTELLUNGEN!$D$10,1),2)),
    IF(AL1359=$J$33,
      MIN(EINSTELLUNGEN!$D$12,WEEKDAY(DATE(EINSTELLUNGEN!$D$9,12,31),2)),
      EINSTELLUNGEN!$D$12
  )) - SUMIF(AL$50:AL$2500,"="&amp;AL1359,AX$50:AX$2500),
  0)</f>
        <v>3</v>
      </c>
      <c r="BD1359" s="2">
        <f t="shared" si="744"/>
        <v>0.33333333333333331</v>
      </c>
      <c r="BE1359" s="2">
        <f t="shared" si="745"/>
        <v>0</v>
      </c>
    </row>
    <row r="1360" spans="1:57" ht="10.5" customHeight="1">
      <c r="A1360" s="1" t="str">
        <f t="shared" ca="1" si="721"/>
        <v/>
      </c>
      <c r="B1360" s="1" t="str">
        <f t="shared" ca="1" si="722"/>
        <v/>
      </c>
      <c r="C1360" s="1" t="str">
        <f t="shared" ca="1" si="723"/>
        <v/>
      </c>
      <c r="D1360" s="1" t="str">
        <f t="shared" ca="1" si="724"/>
        <v/>
      </c>
      <c r="F1360" s="10"/>
      <c r="G1360" s="136" t="str">
        <f t="shared" si="725"/>
        <v/>
      </c>
      <c r="H1360" s="27"/>
      <c r="I1360" s="28"/>
      <c r="J1360" s="28"/>
      <c r="K1360" s="29"/>
      <c r="L1360" s="136"/>
      <c r="M1360" s="136"/>
      <c r="N1360" s="136"/>
      <c r="O1360" s="26" t="str">
        <f t="shared" si="726"/>
        <v/>
      </c>
      <c r="P1360" s="218" t="str">
        <f t="shared" si="727"/>
        <v/>
      </c>
      <c r="Q1360" s="26" t="str">
        <f t="shared" si="728"/>
        <v/>
      </c>
      <c r="R1360" s="22"/>
      <c r="S1360" s="99"/>
      <c r="T1360" s="10"/>
      <c r="U1360" s="229" t="str">
        <f t="shared" si="729"/>
        <v/>
      </c>
      <c r="V1360" s="230"/>
      <c r="W1360" s="230"/>
      <c r="X1360" s="230"/>
      <c r="Y1360" s="230"/>
      <c r="Z1360" s="22" t="str">
        <f>""</f>
        <v/>
      </c>
      <c r="AB1360" s="23" t="str">
        <f t="shared" si="730"/>
        <v/>
      </c>
      <c r="AC1360" s="2" t="b">
        <f>COUNT(Q1360:Q$2500)&gt;0</f>
        <v>0</v>
      </c>
      <c r="AD1360" s="2" t="b">
        <f t="shared" si="713"/>
        <v>0</v>
      </c>
      <c r="AE1360" s="2" t="b">
        <f t="shared" si="714"/>
        <v>0</v>
      </c>
      <c r="AF1360" s="2" t="b">
        <f t="shared" si="715"/>
        <v>0</v>
      </c>
      <c r="AG1360" s="2" t="b">
        <f>OR(
  AND(AC1360,NOT(AC1361)),
  AND(AF1360,WEEKDAY(AH1359,2)=EINSTELLUNGEN!$D$12),
  AND(AF1360,AH1360=$J$35)
)</f>
        <v>0</v>
      </c>
      <c r="AH1360" s="2">
        <f>IF(AE1360,AH1359+IF(WEEKDAY(AH1359+1,2)&lt;=EINSTELLUNGEN!$D$12,1,$J$36),AH1359)</f>
        <v>42020</v>
      </c>
      <c r="AI1360" s="2">
        <f t="shared" si="716"/>
        <v>2019</v>
      </c>
      <c r="AJ1360" s="2">
        <f t="shared" si="717"/>
        <v>201901</v>
      </c>
      <c r="AK1360" s="2">
        <f t="shared" si="718"/>
        <v>201901</v>
      </c>
      <c r="AL1360" s="2">
        <f t="shared" si="746"/>
        <v>201903</v>
      </c>
      <c r="AM1360" s="2" t="b">
        <f t="shared" si="719"/>
        <v>1</v>
      </c>
      <c r="AN1360" s="4" t="e">
        <f t="shared" si="731"/>
        <v>#N/A</v>
      </c>
      <c r="AO1360" s="4" t="e">
        <f t="shared" si="732"/>
        <v>#N/A</v>
      </c>
      <c r="AP1360" s="2" t="str">
        <f>IF(AD1360,
  IF(ISBLANK(H1360),
    AP1359,
    IF(LEN(H1360)=1,
      IF(OR(UPPER(H1360)="A",UPPER(H1360)="I"),
        EINSTELLUNGEN!$D$21,
        IF(OR(UPPER(H1360)="B",UPPER(H1360)="M"),
          EINSTELLUNGEN!$D$22,
          IF(OR(UPPER(H1360)="C",UPPER(H1360)="S"),
            EINSTELLUNGEN!$D$23,
            IF(UPPER(H1360)="D",
              EINSTELLUNGEN!$D$24,
              IF(UPPER(H1360)="E",
                EINSTELLUNGEN!$D$25,
                UPPER(H1360)))))),
      IF(ISNUMBER(H1360),
        EINSTELLUNGEN!$D$20&amp;H1360,
        UPPER(H1360)))),
  "")</f>
        <v/>
      </c>
      <c r="AQ1360" s="2" t="str">
        <f t="shared" si="733"/>
        <v/>
      </c>
      <c r="AR1360" s="2">
        <f t="shared" si="734"/>
        <v>0</v>
      </c>
      <c r="AS1360" s="145">
        <f t="shared" si="735"/>
        <v>0.33333333333333331</v>
      </c>
      <c r="AT1360" s="2">
        <f t="shared" si="736"/>
        <v>0</v>
      </c>
      <c r="AU1360" s="2">
        <f t="shared" si="737"/>
        <v>0</v>
      </c>
      <c r="AV1360" s="2">
        <f t="shared" si="738"/>
        <v>0</v>
      </c>
      <c r="AW1360" s="2">
        <f t="shared" si="739"/>
        <v>0</v>
      </c>
      <c r="AX1360" s="2">
        <f t="shared" si="720"/>
        <v>0</v>
      </c>
      <c r="AY1360" s="2">
        <f t="shared" si="740"/>
        <v>0</v>
      </c>
      <c r="AZ1360" s="145" t="e">
        <f t="shared" si="741"/>
        <v>#N/A</v>
      </c>
      <c r="BA1360" s="145" t="e">
        <f t="shared" si="742"/>
        <v>#N/A</v>
      </c>
      <c r="BB1360" s="145">
        <f t="shared" si="743"/>
        <v>2.083333333333337E-2</v>
      </c>
      <c r="BC1360" s="2">
        <f>IF(AM1360,
  IF(AND(AL1360=$J$31,_xlfn.DAYS(AH1360,DATE(AI1360,1,1))&lt;7),
    MAX(0,EINSTELLUNGEN!$D$12+1-WEEKDAY(DATE(EINSTELLUNGEN!$D$9,EINSTELLUNGEN!$D$10,1),2)),
    IF(AL1360=$J$33,
      MIN(EINSTELLUNGEN!$D$12,WEEKDAY(DATE(EINSTELLUNGEN!$D$9,12,31),2)),
      EINSTELLUNGEN!$D$12
  )) - SUMIF(AL$50:AL$2500,"="&amp;AL1360,AX$50:AX$2500),
  0)</f>
        <v>3</v>
      </c>
      <c r="BD1360" s="2">
        <f t="shared" si="744"/>
        <v>0.33333333333333331</v>
      </c>
      <c r="BE1360" s="2">
        <f t="shared" si="745"/>
        <v>0</v>
      </c>
    </row>
    <row r="1361" spans="1:57" ht="10.5" customHeight="1">
      <c r="A1361" s="1" t="str">
        <f t="shared" ca="1" si="721"/>
        <v/>
      </c>
      <c r="B1361" s="1" t="str">
        <f t="shared" ca="1" si="722"/>
        <v/>
      </c>
      <c r="C1361" s="1" t="str">
        <f t="shared" ca="1" si="723"/>
        <v/>
      </c>
      <c r="D1361" s="1" t="str">
        <f t="shared" ca="1" si="724"/>
        <v/>
      </c>
      <c r="F1361" s="10"/>
      <c r="G1361" s="136" t="str">
        <f t="shared" si="725"/>
        <v/>
      </c>
      <c r="H1361" s="27"/>
      <c r="I1361" s="28"/>
      <c r="J1361" s="28"/>
      <c r="K1361" s="29"/>
      <c r="L1361" s="136"/>
      <c r="M1361" s="136"/>
      <c r="N1361" s="136"/>
      <c r="O1361" s="26" t="str">
        <f t="shared" si="726"/>
        <v/>
      </c>
      <c r="P1361" s="218" t="str">
        <f t="shared" si="727"/>
        <v/>
      </c>
      <c r="Q1361" s="26" t="str">
        <f t="shared" si="728"/>
        <v/>
      </c>
      <c r="R1361" s="22"/>
      <c r="S1361" s="99"/>
      <c r="T1361" s="10"/>
      <c r="U1361" s="229" t="str">
        <f t="shared" si="729"/>
        <v/>
      </c>
      <c r="V1361" s="230"/>
      <c r="W1361" s="230"/>
      <c r="X1361" s="230"/>
      <c r="Y1361" s="230"/>
      <c r="Z1361" s="22" t="str">
        <f>""</f>
        <v/>
      </c>
      <c r="AB1361" s="23" t="str">
        <f t="shared" si="730"/>
        <v/>
      </c>
      <c r="AC1361" s="2" t="b">
        <f>COUNT(Q1361:Q$2500)&gt;0</f>
        <v>0</v>
      </c>
      <c r="AD1361" s="2" t="b">
        <f t="shared" si="713"/>
        <v>0</v>
      </c>
      <c r="AE1361" s="2" t="b">
        <f t="shared" si="714"/>
        <v>0</v>
      </c>
      <c r="AF1361" s="2" t="b">
        <f t="shared" si="715"/>
        <v>0</v>
      </c>
      <c r="AG1361" s="2" t="b">
        <f>OR(
  AND(AC1361,NOT(AC1362)),
  AND(AF1361,WEEKDAY(AH1360,2)=EINSTELLUNGEN!$D$12),
  AND(AF1361,AH1361=$J$35)
)</f>
        <v>0</v>
      </c>
      <c r="AH1361" s="2">
        <f>IF(AE1361,AH1360+IF(WEEKDAY(AH1360+1,2)&lt;=EINSTELLUNGEN!$D$12,1,$J$36),AH1360)</f>
        <v>42020</v>
      </c>
      <c r="AI1361" s="2">
        <f t="shared" si="716"/>
        <v>2019</v>
      </c>
      <c r="AJ1361" s="2">
        <f t="shared" si="717"/>
        <v>201901</v>
      </c>
      <c r="AK1361" s="2">
        <f t="shared" si="718"/>
        <v>201901</v>
      </c>
      <c r="AL1361" s="2">
        <f t="shared" si="746"/>
        <v>201903</v>
      </c>
      <c r="AM1361" s="2" t="b">
        <f t="shared" si="719"/>
        <v>1</v>
      </c>
      <c r="AN1361" s="4" t="e">
        <f t="shared" si="731"/>
        <v>#N/A</v>
      </c>
      <c r="AO1361" s="4" t="e">
        <f t="shared" si="732"/>
        <v>#N/A</v>
      </c>
      <c r="AP1361" s="2" t="str">
        <f>IF(AD1361,
  IF(ISBLANK(H1361),
    AP1360,
    IF(LEN(H1361)=1,
      IF(OR(UPPER(H1361)="A",UPPER(H1361)="I"),
        EINSTELLUNGEN!$D$21,
        IF(OR(UPPER(H1361)="B",UPPER(H1361)="M"),
          EINSTELLUNGEN!$D$22,
          IF(OR(UPPER(H1361)="C",UPPER(H1361)="S"),
            EINSTELLUNGEN!$D$23,
            IF(UPPER(H1361)="D",
              EINSTELLUNGEN!$D$24,
              IF(UPPER(H1361)="E",
                EINSTELLUNGEN!$D$25,
                UPPER(H1361)))))),
      IF(ISNUMBER(H1361),
        EINSTELLUNGEN!$D$20&amp;H1361,
        UPPER(H1361)))),
  "")</f>
        <v/>
      </c>
      <c r="AQ1361" s="2" t="str">
        <f t="shared" si="733"/>
        <v/>
      </c>
      <c r="AR1361" s="2">
        <f t="shared" si="734"/>
        <v>0</v>
      </c>
      <c r="AS1361" s="145">
        <f t="shared" si="735"/>
        <v>0.33333333333333331</v>
      </c>
      <c r="AT1361" s="2">
        <f t="shared" si="736"/>
        <v>0</v>
      </c>
      <c r="AU1361" s="2">
        <f t="shared" si="737"/>
        <v>0</v>
      </c>
      <c r="AV1361" s="2">
        <f t="shared" si="738"/>
        <v>0</v>
      </c>
      <c r="AW1361" s="2">
        <f t="shared" si="739"/>
        <v>0</v>
      </c>
      <c r="AX1361" s="2">
        <f t="shared" si="720"/>
        <v>0</v>
      </c>
      <c r="AY1361" s="2">
        <f t="shared" si="740"/>
        <v>0</v>
      </c>
      <c r="AZ1361" s="145" t="e">
        <f t="shared" si="741"/>
        <v>#N/A</v>
      </c>
      <c r="BA1361" s="145" t="e">
        <f t="shared" si="742"/>
        <v>#N/A</v>
      </c>
      <c r="BB1361" s="145">
        <f t="shared" si="743"/>
        <v>2.083333333333337E-2</v>
      </c>
      <c r="BC1361" s="2">
        <f>IF(AM1361,
  IF(AND(AL1361=$J$31,_xlfn.DAYS(AH1361,DATE(AI1361,1,1))&lt;7),
    MAX(0,EINSTELLUNGEN!$D$12+1-WEEKDAY(DATE(EINSTELLUNGEN!$D$9,EINSTELLUNGEN!$D$10,1),2)),
    IF(AL1361=$J$33,
      MIN(EINSTELLUNGEN!$D$12,WEEKDAY(DATE(EINSTELLUNGEN!$D$9,12,31),2)),
      EINSTELLUNGEN!$D$12
  )) - SUMIF(AL$50:AL$2500,"="&amp;AL1361,AX$50:AX$2500),
  0)</f>
        <v>3</v>
      </c>
      <c r="BD1361" s="2">
        <f t="shared" si="744"/>
        <v>0.33333333333333331</v>
      </c>
      <c r="BE1361" s="2">
        <f t="shared" si="745"/>
        <v>0</v>
      </c>
    </row>
    <row r="1362" spans="1:57" ht="10.5" customHeight="1">
      <c r="A1362" s="1" t="str">
        <f t="shared" ca="1" si="721"/>
        <v/>
      </c>
      <c r="B1362" s="1" t="str">
        <f t="shared" ca="1" si="722"/>
        <v/>
      </c>
      <c r="C1362" s="1" t="str">
        <f t="shared" ca="1" si="723"/>
        <v/>
      </c>
      <c r="D1362" s="1" t="str">
        <f t="shared" ca="1" si="724"/>
        <v/>
      </c>
      <c r="F1362" s="10"/>
      <c r="G1362" s="136" t="str">
        <f t="shared" si="725"/>
        <v/>
      </c>
      <c r="H1362" s="27"/>
      <c r="I1362" s="28"/>
      <c r="J1362" s="28"/>
      <c r="K1362" s="29"/>
      <c r="L1362" s="136"/>
      <c r="M1362" s="136"/>
      <c r="N1362" s="136"/>
      <c r="O1362" s="26" t="str">
        <f t="shared" si="726"/>
        <v/>
      </c>
      <c r="P1362" s="218" t="str">
        <f t="shared" si="727"/>
        <v/>
      </c>
      <c r="Q1362" s="26" t="str">
        <f t="shared" si="728"/>
        <v/>
      </c>
      <c r="R1362" s="22"/>
      <c r="S1362" s="99"/>
      <c r="T1362" s="10"/>
      <c r="U1362" s="229" t="str">
        <f t="shared" si="729"/>
        <v/>
      </c>
      <c r="V1362" s="230"/>
      <c r="W1362" s="230"/>
      <c r="X1362" s="230"/>
      <c r="Y1362" s="230"/>
      <c r="Z1362" s="22" t="str">
        <f>""</f>
        <v/>
      </c>
      <c r="AB1362" s="23" t="str">
        <f t="shared" si="730"/>
        <v/>
      </c>
      <c r="AC1362" s="2" t="b">
        <f>COUNT(Q1362:Q$2500)&gt;0</f>
        <v>0</v>
      </c>
      <c r="AD1362" s="2" t="b">
        <f t="shared" si="713"/>
        <v>0</v>
      </c>
      <c r="AE1362" s="2" t="b">
        <f t="shared" si="714"/>
        <v>0</v>
      </c>
      <c r="AF1362" s="2" t="b">
        <f t="shared" si="715"/>
        <v>0</v>
      </c>
      <c r="AG1362" s="2" t="b">
        <f>OR(
  AND(AC1362,NOT(AC1363)),
  AND(AF1362,WEEKDAY(AH1361,2)=EINSTELLUNGEN!$D$12),
  AND(AF1362,AH1362=$J$35)
)</f>
        <v>0</v>
      </c>
      <c r="AH1362" s="2">
        <f>IF(AE1362,AH1361+IF(WEEKDAY(AH1361+1,2)&lt;=EINSTELLUNGEN!$D$12,1,$J$36),AH1361)</f>
        <v>42020</v>
      </c>
      <c r="AI1362" s="2">
        <f t="shared" si="716"/>
        <v>2019</v>
      </c>
      <c r="AJ1362" s="2">
        <f t="shared" si="717"/>
        <v>201901</v>
      </c>
      <c r="AK1362" s="2">
        <f t="shared" si="718"/>
        <v>201901</v>
      </c>
      <c r="AL1362" s="2">
        <f t="shared" si="746"/>
        <v>201903</v>
      </c>
      <c r="AM1362" s="2" t="b">
        <f t="shared" si="719"/>
        <v>1</v>
      </c>
      <c r="AN1362" s="4" t="e">
        <f t="shared" si="731"/>
        <v>#N/A</v>
      </c>
      <c r="AO1362" s="4" t="e">
        <f t="shared" si="732"/>
        <v>#N/A</v>
      </c>
      <c r="AP1362" s="2" t="str">
        <f>IF(AD1362,
  IF(ISBLANK(H1362),
    AP1361,
    IF(LEN(H1362)=1,
      IF(OR(UPPER(H1362)="A",UPPER(H1362)="I"),
        EINSTELLUNGEN!$D$21,
        IF(OR(UPPER(H1362)="B",UPPER(H1362)="M"),
          EINSTELLUNGEN!$D$22,
          IF(OR(UPPER(H1362)="C",UPPER(H1362)="S"),
            EINSTELLUNGEN!$D$23,
            IF(UPPER(H1362)="D",
              EINSTELLUNGEN!$D$24,
              IF(UPPER(H1362)="E",
                EINSTELLUNGEN!$D$25,
                UPPER(H1362)))))),
      IF(ISNUMBER(H1362),
        EINSTELLUNGEN!$D$20&amp;H1362,
        UPPER(H1362)))),
  "")</f>
        <v/>
      </c>
      <c r="AQ1362" s="2" t="str">
        <f t="shared" si="733"/>
        <v/>
      </c>
      <c r="AR1362" s="2">
        <f t="shared" si="734"/>
        <v>0</v>
      </c>
      <c r="AS1362" s="145">
        <f t="shared" si="735"/>
        <v>0.33333333333333331</v>
      </c>
      <c r="AT1362" s="2">
        <f t="shared" si="736"/>
        <v>0</v>
      </c>
      <c r="AU1362" s="2">
        <f t="shared" si="737"/>
        <v>0</v>
      </c>
      <c r="AV1362" s="2">
        <f t="shared" si="738"/>
        <v>0</v>
      </c>
      <c r="AW1362" s="2">
        <f t="shared" si="739"/>
        <v>0</v>
      </c>
      <c r="AX1362" s="2">
        <f t="shared" si="720"/>
        <v>0</v>
      </c>
      <c r="AY1362" s="2">
        <f t="shared" si="740"/>
        <v>0</v>
      </c>
      <c r="AZ1362" s="145" t="e">
        <f t="shared" si="741"/>
        <v>#N/A</v>
      </c>
      <c r="BA1362" s="145" t="e">
        <f t="shared" si="742"/>
        <v>#N/A</v>
      </c>
      <c r="BB1362" s="145">
        <f t="shared" si="743"/>
        <v>2.083333333333337E-2</v>
      </c>
      <c r="BC1362" s="2">
        <f>IF(AM1362,
  IF(AND(AL1362=$J$31,_xlfn.DAYS(AH1362,DATE(AI1362,1,1))&lt;7),
    MAX(0,EINSTELLUNGEN!$D$12+1-WEEKDAY(DATE(EINSTELLUNGEN!$D$9,EINSTELLUNGEN!$D$10,1),2)),
    IF(AL1362=$J$33,
      MIN(EINSTELLUNGEN!$D$12,WEEKDAY(DATE(EINSTELLUNGEN!$D$9,12,31),2)),
      EINSTELLUNGEN!$D$12
  )) - SUMIF(AL$50:AL$2500,"="&amp;AL1362,AX$50:AX$2500),
  0)</f>
        <v>3</v>
      </c>
      <c r="BD1362" s="2">
        <f t="shared" si="744"/>
        <v>0.33333333333333331</v>
      </c>
      <c r="BE1362" s="2">
        <f t="shared" si="745"/>
        <v>0</v>
      </c>
    </row>
    <row r="1363" spans="1:57" ht="10.5" customHeight="1">
      <c r="A1363" s="1" t="str">
        <f t="shared" ca="1" si="721"/>
        <v/>
      </c>
      <c r="B1363" s="1" t="str">
        <f t="shared" ca="1" si="722"/>
        <v/>
      </c>
      <c r="C1363" s="1" t="str">
        <f t="shared" ca="1" si="723"/>
        <v/>
      </c>
      <c r="D1363" s="1" t="str">
        <f t="shared" ca="1" si="724"/>
        <v/>
      </c>
      <c r="F1363" s="10"/>
      <c r="G1363" s="136" t="str">
        <f t="shared" si="725"/>
        <v/>
      </c>
      <c r="H1363" s="27"/>
      <c r="I1363" s="28"/>
      <c r="J1363" s="28"/>
      <c r="K1363" s="29"/>
      <c r="L1363" s="136"/>
      <c r="M1363" s="136"/>
      <c r="N1363" s="136"/>
      <c r="O1363" s="26" t="str">
        <f t="shared" si="726"/>
        <v/>
      </c>
      <c r="P1363" s="218" t="str">
        <f t="shared" si="727"/>
        <v/>
      </c>
      <c r="Q1363" s="26" t="str">
        <f t="shared" si="728"/>
        <v/>
      </c>
      <c r="R1363" s="22"/>
      <c r="S1363" s="99"/>
      <c r="T1363" s="10"/>
      <c r="U1363" s="229" t="str">
        <f t="shared" si="729"/>
        <v/>
      </c>
      <c r="V1363" s="230"/>
      <c r="W1363" s="230"/>
      <c r="X1363" s="230"/>
      <c r="Y1363" s="230"/>
      <c r="Z1363" s="22" t="str">
        <f>""</f>
        <v/>
      </c>
      <c r="AB1363" s="23" t="str">
        <f t="shared" si="730"/>
        <v/>
      </c>
      <c r="AC1363" s="2" t="b">
        <f>COUNT(Q1363:Q$2500)&gt;0</f>
        <v>0</v>
      </c>
      <c r="AD1363" s="2" t="b">
        <f t="shared" si="713"/>
        <v>0</v>
      </c>
      <c r="AE1363" s="2" t="b">
        <f t="shared" si="714"/>
        <v>0</v>
      </c>
      <c r="AF1363" s="2" t="b">
        <f t="shared" si="715"/>
        <v>0</v>
      </c>
      <c r="AG1363" s="2" t="b">
        <f>OR(
  AND(AC1363,NOT(AC1364)),
  AND(AF1363,WEEKDAY(AH1362,2)=EINSTELLUNGEN!$D$12),
  AND(AF1363,AH1363=$J$35)
)</f>
        <v>0</v>
      </c>
      <c r="AH1363" s="2">
        <f>IF(AE1363,AH1362+IF(WEEKDAY(AH1362+1,2)&lt;=EINSTELLUNGEN!$D$12,1,$J$36),AH1362)</f>
        <v>42020</v>
      </c>
      <c r="AI1363" s="2">
        <f t="shared" si="716"/>
        <v>2019</v>
      </c>
      <c r="AJ1363" s="2">
        <f t="shared" si="717"/>
        <v>201901</v>
      </c>
      <c r="AK1363" s="2">
        <f t="shared" si="718"/>
        <v>201901</v>
      </c>
      <c r="AL1363" s="2">
        <f t="shared" si="746"/>
        <v>201903</v>
      </c>
      <c r="AM1363" s="2" t="b">
        <f t="shared" si="719"/>
        <v>1</v>
      </c>
      <c r="AN1363" s="4" t="e">
        <f t="shared" si="731"/>
        <v>#N/A</v>
      </c>
      <c r="AO1363" s="4" t="e">
        <f t="shared" si="732"/>
        <v>#N/A</v>
      </c>
      <c r="AP1363" s="2" t="str">
        <f>IF(AD1363,
  IF(ISBLANK(H1363),
    AP1362,
    IF(LEN(H1363)=1,
      IF(OR(UPPER(H1363)="A",UPPER(H1363)="I"),
        EINSTELLUNGEN!$D$21,
        IF(OR(UPPER(H1363)="B",UPPER(H1363)="M"),
          EINSTELLUNGEN!$D$22,
          IF(OR(UPPER(H1363)="C",UPPER(H1363)="S"),
            EINSTELLUNGEN!$D$23,
            IF(UPPER(H1363)="D",
              EINSTELLUNGEN!$D$24,
              IF(UPPER(H1363)="E",
                EINSTELLUNGEN!$D$25,
                UPPER(H1363)))))),
      IF(ISNUMBER(H1363),
        EINSTELLUNGEN!$D$20&amp;H1363,
        UPPER(H1363)))),
  "")</f>
        <v/>
      </c>
      <c r="AQ1363" s="2" t="str">
        <f t="shared" si="733"/>
        <v/>
      </c>
      <c r="AR1363" s="2">
        <f t="shared" si="734"/>
        <v>0</v>
      </c>
      <c r="AS1363" s="145">
        <f t="shared" si="735"/>
        <v>0.33333333333333331</v>
      </c>
      <c r="AT1363" s="2">
        <f t="shared" si="736"/>
        <v>0</v>
      </c>
      <c r="AU1363" s="2">
        <f t="shared" si="737"/>
        <v>0</v>
      </c>
      <c r="AV1363" s="2">
        <f t="shared" si="738"/>
        <v>0</v>
      </c>
      <c r="AW1363" s="2">
        <f t="shared" si="739"/>
        <v>0</v>
      </c>
      <c r="AX1363" s="2">
        <f t="shared" si="720"/>
        <v>0</v>
      </c>
      <c r="AY1363" s="2">
        <f t="shared" si="740"/>
        <v>0</v>
      </c>
      <c r="AZ1363" s="145" t="e">
        <f t="shared" si="741"/>
        <v>#N/A</v>
      </c>
      <c r="BA1363" s="145" t="e">
        <f t="shared" si="742"/>
        <v>#N/A</v>
      </c>
      <c r="BB1363" s="145">
        <f t="shared" si="743"/>
        <v>2.083333333333337E-2</v>
      </c>
      <c r="BC1363" s="2">
        <f>IF(AM1363,
  IF(AND(AL1363=$J$31,_xlfn.DAYS(AH1363,DATE(AI1363,1,1))&lt;7),
    MAX(0,EINSTELLUNGEN!$D$12+1-WEEKDAY(DATE(EINSTELLUNGEN!$D$9,EINSTELLUNGEN!$D$10,1),2)),
    IF(AL1363=$J$33,
      MIN(EINSTELLUNGEN!$D$12,WEEKDAY(DATE(EINSTELLUNGEN!$D$9,12,31),2)),
      EINSTELLUNGEN!$D$12
  )) - SUMIF(AL$50:AL$2500,"="&amp;AL1363,AX$50:AX$2500),
  0)</f>
        <v>3</v>
      </c>
      <c r="BD1363" s="2">
        <f t="shared" si="744"/>
        <v>0.33333333333333331</v>
      </c>
      <c r="BE1363" s="2">
        <f t="shared" si="745"/>
        <v>0</v>
      </c>
    </row>
    <row r="1364" spans="1:57" ht="10.5" customHeight="1">
      <c r="A1364" s="1" t="str">
        <f t="shared" ca="1" si="721"/>
        <v/>
      </c>
      <c r="B1364" s="1" t="str">
        <f t="shared" ca="1" si="722"/>
        <v/>
      </c>
      <c r="C1364" s="1" t="str">
        <f t="shared" ca="1" si="723"/>
        <v/>
      </c>
      <c r="D1364" s="1" t="str">
        <f t="shared" ca="1" si="724"/>
        <v/>
      </c>
      <c r="F1364" s="10"/>
      <c r="G1364" s="136" t="str">
        <f t="shared" si="725"/>
        <v/>
      </c>
      <c r="H1364" s="27"/>
      <c r="I1364" s="28"/>
      <c r="J1364" s="28"/>
      <c r="K1364" s="29"/>
      <c r="L1364" s="136"/>
      <c r="M1364" s="136"/>
      <c r="N1364" s="136"/>
      <c r="O1364" s="26" t="str">
        <f t="shared" si="726"/>
        <v/>
      </c>
      <c r="P1364" s="218" t="str">
        <f t="shared" si="727"/>
        <v/>
      </c>
      <c r="Q1364" s="26" t="str">
        <f t="shared" si="728"/>
        <v/>
      </c>
      <c r="R1364" s="22"/>
      <c r="S1364" s="99"/>
      <c r="T1364" s="10"/>
      <c r="U1364" s="229" t="str">
        <f t="shared" si="729"/>
        <v/>
      </c>
      <c r="V1364" s="230"/>
      <c r="W1364" s="230"/>
      <c r="X1364" s="230"/>
      <c r="Y1364" s="230"/>
      <c r="Z1364" s="22" t="str">
        <f>""</f>
        <v/>
      </c>
      <c r="AB1364" s="23" t="str">
        <f t="shared" si="730"/>
        <v/>
      </c>
      <c r="AC1364" s="2" t="b">
        <f>COUNT(Q1364:Q$2500)&gt;0</f>
        <v>0</v>
      </c>
      <c r="AD1364" s="2" t="b">
        <f t="shared" si="713"/>
        <v>0</v>
      </c>
      <c r="AE1364" s="2" t="b">
        <f t="shared" si="714"/>
        <v>0</v>
      </c>
      <c r="AF1364" s="2" t="b">
        <f t="shared" si="715"/>
        <v>0</v>
      </c>
      <c r="AG1364" s="2" t="b">
        <f>OR(
  AND(AC1364,NOT(AC1365)),
  AND(AF1364,WEEKDAY(AH1363,2)=EINSTELLUNGEN!$D$12),
  AND(AF1364,AH1364=$J$35)
)</f>
        <v>0</v>
      </c>
      <c r="AH1364" s="2">
        <f>IF(AE1364,AH1363+IF(WEEKDAY(AH1363+1,2)&lt;=EINSTELLUNGEN!$D$12,1,$J$36),AH1363)</f>
        <v>42020</v>
      </c>
      <c r="AI1364" s="2">
        <f t="shared" si="716"/>
        <v>2019</v>
      </c>
      <c r="AJ1364" s="2">
        <f t="shared" si="717"/>
        <v>201901</v>
      </c>
      <c r="AK1364" s="2">
        <f t="shared" si="718"/>
        <v>201901</v>
      </c>
      <c r="AL1364" s="2">
        <f t="shared" si="746"/>
        <v>201903</v>
      </c>
      <c r="AM1364" s="2" t="b">
        <f t="shared" si="719"/>
        <v>1</v>
      </c>
      <c r="AN1364" s="4" t="e">
        <f t="shared" si="731"/>
        <v>#N/A</v>
      </c>
      <c r="AO1364" s="4" t="e">
        <f t="shared" si="732"/>
        <v>#N/A</v>
      </c>
      <c r="AP1364" s="2" t="str">
        <f>IF(AD1364,
  IF(ISBLANK(H1364),
    AP1363,
    IF(LEN(H1364)=1,
      IF(OR(UPPER(H1364)="A",UPPER(H1364)="I"),
        EINSTELLUNGEN!$D$21,
        IF(OR(UPPER(H1364)="B",UPPER(H1364)="M"),
          EINSTELLUNGEN!$D$22,
          IF(OR(UPPER(H1364)="C",UPPER(H1364)="S"),
            EINSTELLUNGEN!$D$23,
            IF(UPPER(H1364)="D",
              EINSTELLUNGEN!$D$24,
              IF(UPPER(H1364)="E",
                EINSTELLUNGEN!$D$25,
                UPPER(H1364)))))),
      IF(ISNUMBER(H1364),
        EINSTELLUNGEN!$D$20&amp;H1364,
        UPPER(H1364)))),
  "")</f>
        <v/>
      </c>
      <c r="AQ1364" s="2" t="str">
        <f t="shared" si="733"/>
        <v/>
      </c>
      <c r="AR1364" s="2">
        <f t="shared" si="734"/>
        <v>0</v>
      </c>
      <c r="AS1364" s="145">
        <f t="shared" si="735"/>
        <v>0.33333333333333331</v>
      </c>
      <c r="AT1364" s="2">
        <f t="shared" si="736"/>
        <v>0</v>
      </c>
      <c r="AU1364" s="2">
        <f t="shared" si="737"/>
        <v>0</v>
      </c>
      <c r="AV1364" s="2">
        <f t="shared" si="738"/>
        <v>0</v>
      </c>
      <c r="AW1364" s="2">
        <f t="shared" si="739"/>
        <v>0</v>
      </c>
      <c r="AX1364" s="2">
        <f t="shared" si="720"/>
        <v>0</v>
      </c>
      <c r="AY1364" s="2">
        <f t="shared" si="740"/>
        <v>0</v>
      </c>
      <c r="AZ1364" s="145" t="e">
        <f t="shared" si="741"/>
        <v>#N/A</v>
      </c>
      <c r="BA1364" s="145" t="e">
        <f t="shared" si="742"/>
        <v>#N/A</v>
      </c>
      <c r="BB1364" s="145">
        <f t="shared" si="743"/>
        <v>2.083333333333337E-2</v>
      </c>
      <c r="BC1364" s="2">
        <f>IF(AM1364,
  IF(AND(AL1364=$J$31,_xlfn.DAYS(AH1364,DATE(AI1364,1,1))&lt;7),
    MAX(0,EINSTELLUNGEN!$D$12+1-WEEKDAY(DATE(EINSTELLUNGEN!$D$9,EINSTELLUNGEN!$D$10,1),2)),
    IF(AL1364=$J$33,
      MIN(EINSTELLUNGEN!$D$12,WEEKDAY(DATE(EINSTELLUNGEN!$D$9,12,31),2)),
      EINSTELLUNGEN!$D$12
  )) - SUMIF(AL$50:AL$2500,"="&amp;AL1364,AX$50:AX$2500),
  0)</f>
        <v>3</v>
      </c>
      <c r="BD1364" s="2">
        <f t="shared" si="744"/>
        <v>0.33333333333333331</v>
      </c>
      <c r="BE1364" s="2">
        <f t="shared" si="745"/>
        <v>0</v>
      </c>
    </row>
    <row r="1365" spans="1:57" ht="10.5" customHeight="1">
      <c r="A1365" s="1" t="str">
        <f t="shared" ca="1" si="721"/>
        <v/>
      </c>
      <c r="B1365" s="1" t="str">
        <f t="shared" ca="1" si="722"/>
        <v/>
      </c>
      <c r="C1365" s="1" t="str">
        <f t="shared" ca="1" si="723"/>
        <v/>
      </c>
      <c r="D1365" s="1" t="str">
        <f t="shared" ca="1" si="724"/>
        <v/>
      </c>
      <c r="F1365" s="10"/>
      <c r="G1365" s="136" t="str">
        <f t="shared" si="725"/>
        <v/>
      </c>
      <c r="H1365" s="27"/>
      <c r="I1365" s="28"/>
      <c r="J1365" s="28"/>
      <c r="K1365" s="29"/>
      <c r="L1365" s="136"/>
      <c r="M1365" s="136"/>
      <c r="N1365" s="136"/>
      <c r="O1365" s="26" t="str">
        <f t="shared" si="726"/>
        <v/>
      </c>
      <c r="P1365" s="218" t="str">
        <f t="shared" si="727"/>
        <v/>
      </c>
      <c r="Q1365" s="26" t="str">
        <f t="shared" si="728"/>
        <v/>
      </c>
      <c r="R1365" s="22"/>
      <c r="S1365" s="99"/>
      <c r="T1365" s="10"/>
      <c r="U1365" s="229" t="str">
        <f t="shared" si="729"/>
        <v/>
      </c>
      <c r="V1365" s="230"/>
      <c r="W1365" s="230"/>
      <c r="X1365" s="230"/>
      <c r="Y1365" s="230"/>
      <c r="Z1365" s="22" t="str">
        <f>""</f>
        <v/>
      </c>
      <c r="AB1365" s="23" t="str">
        <f t="shared" si="730"/>
        <v/>
      </c>
      <c r="AC1365" s="2" t="b">
        <f>COUNT(Q1365:Q$2500)&gt;0</f>
        <v>0</v>
      </c>
      <c r="AD1365" s="2" t="b">
        <f t="shared" si="713"/>
        <v>0</v>
      </c>
      <c r="AE1365" s="2" t="b">
        <f t="shared" si="714"/>
        <v>0</v>
      </c>
      <c r="AF1365" s="2" t="b">
        <f t="shared" si="715"/>
        <v>0</v>
      </c>
      <c r="AG1365" s="2" t="b">
        <f>OR(
  AND(AC1365,NOT(AC1366)),
  AND(AF1365,WEEKDAY(AH1364,2)=EINSTELLUNGEN!$D$12),
  AND(AF1365,AH1365=$J$35)
)</f>
        <v>0</v>
      </c>
      <c r="AH1365" s="2">
        <f>IF(AE1365,AH1364+IF(WEEKDAY(AH1364+1,2)&lt;=EINSTELLUNGEN!$D$12,1,$J$36),AH1364)</f>
        <v>42020</v>
      </c>
      <c r="AI1365" s="2">
        <f t="shared" si="716"/>
        <v>2019</v>
      </c>
      <c r="AJ1365" s="2">
        <f t="shared" si="717"/>
        <v>201901</v>
      </c>
      <c r="AK1365" s="2">
        <f t="shared" si="718"/>
        <v>201901</v>
      </c>
      <c r="AL1365" s="2">
        <f t="shared" si="746"/>
        <v>201903</v>
      </c>
      <c r="AM1365" s="2" t="b">
        <f t="shared" si="719"/>
        <v>1</v>
      </c>
      <c r="AN1365" s="4" t="e">
        <f t="shared" si="731"/>
        <v>#N/A</v>
      </c>
      <c r="AO1365" s="4" t="e">
        <f t="shared" si="732"/>
        <v>#N/A</v>
      </c>
      <c r="AP1365" s="2" t="str">
        <f>IF(AD1365,
  IF(ISBLANK(H1365),
    AP1364,
    IF(LEN(H1365)=1,
      IF(OR(UPPER(H1365)="A",UPPER(H1365)="I"),
        EINSTELLUNGEN!$D$21,
        IF(OR(UPPER(H1365)="B",UPPER(H1365)="M"),
          EINSTELLUNGEN!$D$22,
          IF(OR(UPPER(H1365)="C",UPPER(H1365)="S"),
            EINSTELLUNGEN!$D$23,
            IF(UPPER(H1365)="D",
              EINSTELLUNGEN!$D$24,
              IF(UPPER(H1365)="E",
                EINSTELLUNGEN!$D$25,
                UPPER(H1365)))))),
      IF(ISNUMBER(H1365),
        EINSTELLUNGEN!$D$20&amp;H1365,
        UPPER(H1365)))),
  "")</f>
        <v/>
      </c>
      <c r="AQ1365" s="2" t="str">
        <f t="shared" si="733"/>
        <v/>
      </c>
      <c r="AR1365" s="2">
        <f t="shared" si="734"/>
        <v>0</v>
      </c>
      <c r="AS1365" s="145">
        <f t="shared" si="735"/>
        <v>0.33333333333333331</v>
      </c>
      <c r="AT1365" s="2">
        <f t="shared" si="736"/>
        <v>0</v>
      </c>
      <c r="AU1365" s="2">
        <f t="shared" si="737"/>
        <v>0</v>
      </c>
      <c r="AV1365" s="2">
        <f t="shared" si="738"/>
        <v>0</v>
      </c>
      <c r="AW1365" s="2">
        <f t="shared" si="739"/>
        <v>0</v>
      </c>
      <c r="AX1365" s="2">
        <f t="shared" si="720"/>
        <v>0</v>
      </c>
      <c r="AY1365" s="2">
        <f t="shared" si="740"/>
        <v>0</v>
      </c>
      <c r="AZ1365" s="145" t="e">
        <f t="shared" si="741"/>
        <v>#N/A</v>
      </c>
      <c r="BA1365" s="145" t="e">
        <f t="shared" si="742"/>
        <v>#N/A</v>
      </c>
      <c r="BB1365" s="145">
        <f t="shared" si="743"/>
        <v>2.083333333333337E-2</v>
      </c>
      <c r="BC1365" s="2">
        <f>IF(AM1365,
  IF(AND(AL1365=$J$31,_xlfn.DAYS(AH1365,DATE(AI1365,1,1))&lt;7),
    MAX(0,EINSTELLUNGEN!$D$12+1-WEEKDAY(DATE(EINSTELLUNGEN!$D$9,EINSTELLUNGEN!$D$10,1),2)),
    IF(AL1365=$J$33,
      MIN(EINSTELLUNGEN!$D$12,WEEKDAY(DATE(EINSTELLUNGEN!$D$9,12,31),2)),
      EINSTELLUNGEN!$D$12
  )) - SUMIF(AL$50:AL$2500,"="&amp;AL1365,AX$50:AX$2500),
  0)</f>
        <v>3</v>
      </c>
      <c r="BD1365" s="2">
        <f t="shared" si="744"/>
        <v>0.33333333333333331</v>
      </c>
      <c r="BE1365" s="2">
        <f t="shared" si="745"/>
        <v>0</v>
      </c>
    </row>
    <row r="1366" spans="1:57" ht="10.5" customHeight="1">
      <c r="A1366" s="1" t="str">
        <f t="shared" ca="1" si="721"/>
        <v/>
      </c>
      <c r="B1366" s="1" t="str">
        <f t="shared" ca="1" si="722"/>
        <v/>
      </c>
      <c r="C1366" s="1" t="str">
        <f t="shared" ca="1" si="723"/>
        <v/>
      </c>
      <c r="D1366" s="1" t="str">
        <f t="shared" ca="1" si="724"/>
        <v/>
      </c>
      <c r="F1366" s="10"/>
      <c r="G1366" s="136" t="str">
        <f t="shared" si="725"/>
        <v/>
      </c>
      <c r="H1366" s="27"/>
      <c r="I1366" s="28"/>
      <c r="J1366" s="28"/>
      <c r="K1366" s="29"/>
      <c r="L1366" s="136"/>
      <c r="M1366" s="136"/>
      <c r="N1366" s="136"/>
      <c r="O1366" s="26" t="str">
        <f t="shared" si="726"/>
        <v/>
      </c>
      <c r="P1366" s="218" t="str">
        <f t="shared" si="727"/>
        <v/>
      </c>
      <c r="Q1366" s="26" t="str">
        <f t="shared" si="728"/>
        <v/>
      </c>
      <c r="R1366" s="22"/>
      <c r="S1366" s="99"/>
      <c r="T1366" s="10"/>
      <c r="U1366" s="229" t="str">
        <f t="shared" si="729"/>
        <v/>
      </c>
      <c r="V1366" s="230"/>
      <c r="W1366" s="230"/>
      <c r="X1366" s="230"/>
      <c r="Y1366" s="230"/>
      <c r="Z1366" s="22" t="str">
        <f>""</f>
        <v/>
      </c>
      <c r="AB1366" s="23" t="str">
        <f t="shared" si="730"/>
        <v/>
      </c>
      <c r="AC1366" s="2" t="b">
        <f>COUNT(Q1366:Q$2500)&gt;0</f>
        <v>0</v>
      </c>
      <c r="AD1366" s="2" t="b">
        <f t="shared" si="713"/>
        <v>0</v>
      </c>
      <c r="AE1366" s="2" t="b">
        <f t="shared" si="714"/>
        <v>0</v>
      </c>
      <c r="AF1366" s="2" t="b">
        <f t="shared" si="715"/>
        <v>0</v>
      </c>
      <c r="AG1366" s="2" t="b">
        <f>OR(
  AND(AC1366,NOT(AC1367)),
  AND(AF1366,WEEKDAY(AH1365,2)=EINSTELLUNGEN!$D$12),
  AND(AF1366,AH1366=$J$35)
)</f>
        <v>0</v>
      </c>
      <c r="AH1366" s="2">
        <f>IF(AE1366,AH1365+IF(WEEKDAY(AH1365+1,2)&lt;=EINSTELLUNGEN!$D$12,1,$J$36),AH1365)</f>
        <v>42020</v>
      </c>
      <c r="AI1366" s="2">
        <f t="shared" si="716"/>
        <v>2019</v>
      </c>
      <c r="AJ1366" s="2">
        <f t="shared" si="717"/>
        <v>201901</v>
      </c>
      <c r="AK1366" s="2">
        <f t="shared" si="718"/>
        <v>201901</v>
      </c>
      <c r="AL1366" s="2">
        <f t="shared" si="746"/>
        <v>201903</v>
      </c>
      <c r="AM1366" s="2" t="b">
        <f t="shared" si="719"/>
        <v>1</v>
      </c>
      <c r="AN1366" s="4" t="e">
        <f t="shared" si="731"/>
        <v>#N/A</v>
      </c>
      <c r="AO1366" s="4" t="e">
        <f t="shared" si="732"/>
        <v>#N/A</v>
      </c>
      <c r="AP1366" s="2" t="str">
        <f>IF(AD1366,
  IF(ISBLANK(H1366),
    AP1365,
    IF(LEN(H1366)=1,
      IF(OR(UPPER(H1366)="A",UPPER(H1366)="I"),
        EINSTELLUNGEN!$D$21,
        IF(OR(UPPER(H1366)="B",UPPER(H1366)="M"),
          EINSTELLUNGEN!$D$22,
          IF(OR(UPPER(H1366)="C",UPPER(H1366)="S"),
            EINSTELLUNGEN!$D$23,
            IF(UPPER(H1366)="D",
              EINSTELLUNGEN!$D$24,
              IF(UPPER(H1366)="E",
                EINSTELLUNGEN!$D$25,
                UPPER(H1366)))))),
      IF(ISNUMBER(H1366),
        EINSTELLUNGEN!$D$20&amp;H1366,
        UPPER(H1366)))),
  "")</f>
        <v/>
      </c>
      <c r="AQ1366" s="2" t="str">
        <f t="shared" si="733"/>
        <v/>
      </c>
      <c r="AR1366" s="2">
        <f t="shared" si="734"/>
        <v>0</v>
      </c>
      <c r="AS1366" s="145">
        <f t="shared" si="735"/>
        <v>0.33333333333333331</v>
      </c>
      <c r="AT1366" s="2">
        <f t="shared" si="736"/>
        <v>0</v>
      </c>
      <c r="AU1366" s="2">
        <f t="shared" si="737"/>
        <v>0</v>
      </c>
      <c r="AV1366" s="2">
        <f t="shared" si="738"/>
        <v>0</v>
      </c>
      <c r="AW1366" s="2">
        <f t="shared" si="739"/>
        <v>0</v>
      </c>
      <c r="AX1366" s="2">
        <f t="shared" si="720"/>
        <v>0</v>
      </c>
      <c r="AY1366" s="2">
        <f t="shared" si="740"/>
        <v>0</v>
      </c>
      <c r="AZ1366" s="145" t="e">
        <f t="shared" si="741"/>
        <v>#N/A</v>
      </c>
      <c r="BA1366" s="145" t="e">
        <f t="shared" si="742"/>
        <v>#N/A</v>
      </c>
      <c r="BB1366" s="145">
        <f t="shared" si="743"/>
        <v>2.083333333333337E-2</v>
      </c>
      <c r="BC1366" s="2">
        <f>IF(AM1366,
  IF(AND(AL1366=$J$31,_xlfn.DAYS(AH1366,DATE(AI1366,1,1))&lt;7),
    MAX(0,EINSTELLUNGEN!$D$12+1-WEEKDAY(DATE(EINSTELLUNGEN!$D$9,EINSTELLUNGEN!$D$10,1),2)),
    IF(AL1366=$J$33,
      MIN(EINSTELLUNGEN!$D$12,WEEKDAY(DATE(EINSTELLUNGEN!$D$9,12,31),2)),
      EINSTELLUNGEN!$D$12
  )) - SUMIF(AL$50:AL$2500,"="&amp;AL1366,AX$50:AX$2500),
  0)</f>
        <v>3</v>
      </c>
      <c r="BD1366" s="2">
        <f t="shared" si="744"/>
        <v>0.33333333333333331</v>
      </c>
      <c r="BE1366" s="2">
        <f t="shared" si="745"/>
        <v>0</v>
      </c>
    </row>
    <row r="1367" spans="1:57" ht="10.5" customHeight="1">
      <c r="A1367" s="1" t="str">
        <f t="shared" ca="1" si="721"/>
        <v/>
      </c>
      <c r="B1367" s="1" t="str">
        <f t="shared" ca="1" si="722"/>
        <v/>
      </c>
      <c r="C1367" s="1" t="str">
        <f t="shared" ca="1" si="723"/>
        <v/>
      </c>
      <c r="D1367" s="1" t="str">
        <f t="shared" ca="1" si="724"/>
        <v/>
      </c>
      <c r="F1367" s="10"/>
      <c r="G1367" s="136" t="str">
        <f t="shared" si="725"/>
        <v/>
      </c>
      <c r="H1367" s="27"/>
      <c r="I1367" s="28"/>
      <c r="J1367" s="28"/>
      <c r="K1367" s="29"/>
      <c r="L1367" s="136"/>
      <c r="M1367" s="136"/>
      <c r="N1367" s="136"/>
      <c r="O1367" s="26" t="str">
        <f t="shared" si="726"/>
        <v/>
      </c>
      <c r="P1367" s="218" t="str">
        <f t="shared" si="727"/>
        <v/>
      </c>
      <c r="Q1367" s="26" t="str">
        <f t="shared" si="728"/>
        <v/>
      </c>
      <c r="R1367" s="22"/>
      <c r="S1367" s="99"/>
      <c r="T1367" s="10"/>
      <c r="U1367" s="229" t="str">
        <f t="shared" si="729"/>
        <v/>
      </c>
      <c r="V1367" s="230"/>
      <c r="W1367" s="230"/>
      <c r="X1367" s="230"/>
      <c r="Y1367" s="230"/>
      <c r="Z1367" s="22" t="str">
        <f>""</f>
        <v/>
      </c>
      <c r="AB1367" s="23" t="str">
        <f t="shared" si="730"/>
        <v/>
      </c>
      <c r="AC1367" s="2" t="b">
        <f>COUNT(Q1367:Q$2500)&gt;0</f>
        <v>0</v>
      </c>
      <c r="AD1367" s="2" t="b">
        <f t="shared" si="713"/>
        <v>0</v>
      </c>
      <c r="AE1367" s="2" t="b">
        <f t="shared" si="714"/>
        <v>0</v>
      </c>
      <c r="AF1367" s="2" t="b">
        <f t="shared" si="715"/>
        <v>0</v>
      </c>
      <c r="AG1367" s="2" t="b">
        <f>OR(
  AND(AC1367,NOT(AC1368)),
  AND(AF1367,WEEKDAY(AH1366,2)=EINSTELLUNGEN!$D$12),
  AND(AF1367,AH1367=$J$35)
)</f>
        <v>0</v>
      </c>
      <c r="AH1367" s="2">
        <f>IF(AE1367,AH1366+IF(WEEKDAY(AH1366+1,2)&lt;=EINSTELLUNGEN!$D$12,1,$J$36),AH1366)</f>
        <v>42020</v>
      </c>
      <c r="AI1367" s="2">
        <f t="shared" si="716"/>
        <v>2019</v>
      </c>
      <c r="AJ1367" s="2">
        <f t="shared" si="717"/>
        <v>201901</v>
      </c>
      <c r="AK1367" s="2">
        <f t="shared" si="718"/>
        <v>201901</v>
      </c>
      <c r="AL1367" s="2">
        <f t="shared" si="746"/>
        <v>201903</v>
      </c>
      <c r="AM1367" s="2" t="b">
        <f t="shared" si="719"/>
        <v>1</v>
      </c>
      <c r="AN1367" s="4" t="e">
        <f t="shared" si="731"/>
        <v>#N/A</v>
      </c>
      <c r="AO1367" s="4" t="e">
        <f t="shared" si="732"/>
        <v>#N/A</v>
      </c>
      <c r="AP1367" s="2" t="str">
        <f>IF(AD1367,
  IF(ISBLANK(H1367),
    AP1366,
    IF(LEN(H1367)=1,
      IF(OR(UPPER(H1367)="A",UPPER(H1367)="I"),
        EINSTELLUNGEN!$D$21,
        IF(OR(UPPER(H1367)="B",UPPER(H1367)="M"),
          EINSTELLUNGEN!$D$22,
          IF(OR(UPPER(H1367)="C",UPPER(H1367)="S"),
            EINSTELLUNGEN!$D$23,
            IF(UPPER(H1367)="D",
              EINSTELLUNGEN!$D$24,
              IF(UPPER(H1367)="E",
                EINSTELLUNGEN!$D$25,
                UPPER(H1367)))))),
      IF(ISNUMBER(H1367),
        EINSTELLUNGEN!$D$20&amp;H1367,
        UPPER(H1367)))),
  "")</f>
        <v/>
      </c>
      <c r="AQ1367" s="2" t="str">
        <f t="shared" si="733"/>
        <v/>
      </c>
      <c r="AR1367" s="2">
        <f t="shared" si="734"/>
        <v>0</v>
      </c>
      <c r="AS1367" s="145">
        <f t="shared" si="735"/>
        <v>0.33333333333333331</v>
      </c>
      <c r="AT1367" s="2">
        <f t="shared" si="736"/>
        <v>0</v>
      </c>
      <c r="AU1367" s="2">
        <f t="shared" si="737"/>
        <v>0</v>
      </c>
      <c r="AV1367" s="2">
        <f t="shared" si="738"/>
        <v>0</v>
      </c>
      <c r="AW1367" s="2">
        <f t="shared" si="739"/>
        <v>0</v>
      </c>
      <c r="AX1367" s="2">
        <f t="shared" si="720"/>
        <v>0</v>
      </c>
      <c r="AY1367" s="2">
        <f t="shared" si="740"/>
        <v>0</v>
      </c>
      <c r="AZ1367" s="145" t="e">
        <f t="shared" si="741"/>
        <v>#N/A</v>
      </c>
      <c r="BA1367" s="145" t="e">
        <f t="shared" si="742"/>
        <v>#N/A</v>
      </c>
      <c r="BB1367" s="145">
        <f t="shared" si="743"/>
        <v>2.083333333333337E-2</v>
      </c>
      <c r="BC1367" s="2">
        <f>IF(AM1367,
  IF(AND(AL1367=$J$31,_xlfn.DAYS(AH1367,DATE(AI1367,1,1))&lt;7),
    MAX(0,EINSTELLUNGEN!$D$12+1-WEEKDAY(DATE(EINSTELLUNGEN!$D$9,EINSTELLUNGEN!$D$10,1),2)),
    IF(AL1367=$J$33,
      MIN(EINSTELLUNGEN!$D$12,WEEKDAY(DATE(EINSTELLUNGEN!$D$9,12,31),2)),
      EINSTELLUNGEN!$D$12
  )) - SUMIF(AL$50:AL$2500,"="&amp;AL1367,AX$50:AX$2500),
  0)</f>
        <v>3</v>
      </c>
      <c r="BD1367" s="2">
        <f t="shared" si="744"/>
        <v>0.33333333333333331</v>
      </c>
      <c r="BE1367" s="2">
        <f t="shared" si="745"/>
        <v>0</v>
      </c>
    </row>
    <row r="1368" spans="1:57" ht="10.5" customHeight="1">
      <c r="A1368" s="1" t="str">
        <f t="shared" ca="1" si="721"/>
        <v/>
      </c>
      <c r="B1368" s="1" t="str">
        <f t="shared" ca="1" si="722"/>
        <v/>
      </c>
      <c r="C1368" s="1" t="str">
        <f t="shared" ca="1" si="723"/>
        <v/>
      </c>
      <c r="D1368" s="1" t="str">
        <f t="shared" ca="1" si="724"/>
        <v/>
      </c>
      <c r="F1368" s="10"/>
      <c r="G1368" s="136" t="str">
        <f t="shared" si="725"/>
        <v/>
      </c>
      <c r="H1368" s="27"/>
      <c r="I1368" s="28"/>
      <c r="J1368" s="28"/>
      <c r="K1368" s="29"/>
      <c r="L1368" s="136"/>
      <c r="M1368" s="136"/>
      <c r="N1368" s="136"/>
      <c r="O1368" s="26" t="str">
        <f t="shared" si="726"/>
        <v/>
      </c>
      <c r="P1368" s="218" t="str">
        <f t="shared" si="727"/>
        <v/>
      </c>
      <c r="Q1368" s="26" t="str">
        <f t="shared" si="728"/>
        <v/>
      </c>
      <c r="R1368" s="22"/>
      <c r="S1368" s="99"/>
      <c r="T1368" s="10"/>
      <c r="U1368" s="229" t="str">
        <f t="shared" si="729"/>
        <v/>
      </c>
      <c r="V1368" s="230"/>
      <c r="W1368" s="230"/>
      <c r="X1368" s="230"/>
      <c r="Y1368" s="230"/>
      <c r="Z1368" s="22" t="str">
        <f>""</f>
        <v/>
      </c>
      <c r="AB1368" s="23" t="str">
        <f t="shared" si="730"/>
        <v/>
      </c>
      <c r="AC1368" s="2" t="b">
        <f>COUNT(Q1368:Q$2500)&gt;0</f>
        <v>0</v>
      </c>
      <c r="AD1368" s="2" t="b">
        <f t="shared" si="713"/>
        <v>0</v>
      </c>
      <c r="AE1368" s="2" t="b">
        <f t="shared" si="714"/>
        <v>0</v>
      </c>
      <c r="AF1368" s="2" t="b">
        <f t="shared" si="715"/>
        <v>0</v>
      </c>
      <c r="AG1368" s="2" t="b">
        <f>OR(
  AND(AC1368,NOT(AC1369)),
  AND(AF1368,WEEKDAY(AH1367,2)=EINSTELLUNGEN!$D$12),
  AND(AF1368,AH1368=$J$35)
)</f>
        <v>0</v>
      </c>
      <c r="AH1368" s="2">
        <f>IF(AE1368,AH1367+IF(WEEKDAY(AH1367+1,2)&lt;=EINSTELLUNGEN!$D$12,1,$J$36),AH1367)</f>
        <v>42020</v>
      </c>
      <c r="AI1368" s="2">
        <f t="shared" si="716"/>
        <v>2019</v>
      </c>
      <c r="AJ1368" s="2">
        <f t="shared" si="717"/>
        <v>201901</v>
      </c>
      <c r="AK1368" s="2">
        <f t="shared" si="718"/>
        <v>201901</v>
      </c>
      <c r="AL1368" s="2">
        <f t="shared" si="746"/>
        <v>201903</v>
      </c>
      <c r="AM1368" s="2" t="b">
        <f t="shared" si="719"/>
        <v>1</v>
      </c>
      <c r="AN1368" s="4" t="e">
        <f t="shared" si="731"/>
        <v>#N/A</v>
      </c>
      <c r="AO1368" s="4" t="e">
        <f t="shared" si="732"/>
        <v>#N/A</v>
      </c>
      <c r="AP1368" s="2" t="str">
        <f>IF(AD1368,
  IF(ISBLANK(H1368),
    AP1367,
    IF(LEN(H1368)=1,
      IF(OR(UPPER(H1368)="A",UPPER(H1368)="I"),
        EINSTELLUNGEN!$D$21,
        IF(OR(UPPER(H1368)="B",UPPER(H1368)="M"),
          EINSTELLUNGEN!$D$22,
          IF(OR(UPPER(H1368)="C",UPPER(H1368)="S"),
            EINSTELLUNGEN!$D$23,
            IF(UPPER(H1368)="D",
              EINSTELLUNGEN!$D$24,
              IF(UPPER(H1368)="E",
                EINSTELLUNGEN!$D$25,
                UPPER(H1368)))))),
      IF(ISNUMBER(H1368),
        EINSTELLUNGEN!$D$20&amp;H1368,
        UPPER(H1368)))),
  "")</f>
        <v/>
      </c>
      <c r="AQ1368" s="2" t="str">
        <f t="shared" si="733"/>
        <v/>
      </c>
      <c r="AR1368" s="2">
        <f t="shared" si="734"/>
        <v>0</v>
      </c>
      <c r="AS1368" s="145">
        <f t="shared" si="735"/>
        <v>0.33333333333333331</v>
      </c>
      <c r="AT1368" s="2">
        <f t="shared" si="736"/>
        <v>0</v>
      </c>
      <c r="AU1368" s="2">
        <f t="shared" si="737"/>
        <v>0</v>
      </c>
      <c r="AV1368" s="2">
        <f t="shared" si="738"/>
        <v>0</v>
      </c>
      <c r="AW1368" s="2">
        <f t="shared" si="739"/>
        <v>0</v>
      </c>
      <c r="AX1368" s="2">
        <f t="shared" si="720"/>
        <v>0</v>
      </c>
      <c r="AY1368" s="2">
        <f t="shared" si="740"/>
        <v>0</v>
      </c>
      <c r="AZ1368" s="145" t="e">
        <f t="shared" si="741"/>
        <v>#N/A</v>
      </c>
      <c r="BA1368" s="145" t="e">
        <f t="shared" si="742"/>
        <v>#N/A</v>
      </c>
      <c r="BB1368" s="145">
        <f t="shared" si="743"/>
        <v>2.083333333333337E-2</v>
      </c>
      <c r="BC1368" s="2">
        <f>IF(AM1368,
  IF(AND(AL1368=$J$31,_xlfn.DAYS(AH1368,DATE(AI1368,1,1))&lt;7),
    MAX(0,EINSTELLUNGEN!$D$12+1-WEEKDAY(DATE(EINSTELLUNGEN!$D$9,EINSTELLUNGEN!$D$10,1),2)),
    IF(AL1368=$J$33,
      MIN(EINSTELLUNGEN!$D$12,WEEKDAY(DATE(EINSTELLUNGEN!$D$9,12,31),2)),
      EINSTELLUNGEN!$D$12
  )) - SUMIF(AL$50:AL$2500,"="&amp;AL1368,AX$50:AX$2500),
  0)</f>
        <v>3</v>
      </c>
      <c r="BD1368" s="2">
        <f t="shared" si="744"/>
        <v>0.33333333333333331</v>
      </c>
      <c r="BE1368" s="2">
        <f t="shared" si="745"/>
        <v>0</v>
      </c>
    </row>
    <row r="1369" spans="1:57" ht="10.5" customHeight="1">
      <c r="A1369" s="1" t="str">
        <f t="shared" ca="1" si="721"/>
        <v/>
      </c>
      <c r="B1369" s="1" t="str">
        <f t="shared" ca="1" si="722"/>
        <v/>
      </c>
      <c r="C1369" s="1" t="str">
        <f t="shared" ca="1" si="723"/>
        <v/>
      </c>
      <c r="D1369" s="1" t="str">
        <f t="shared" ca="1" si="724"/>
        <v/>
      </c>
      <c r="F1369" s="10"/>
      <c r="G1369" s="136" t="str">
        <f t="shared" si="725"/>
        <v/>
      </c>
      <c r="H1369" s="27"/>
      <c r="I1369" s="28"/>
      <c r="J1369" s="28"/>
      <c r="K1369" s="29"/>
      <c r="L1369" s="136"/>
      <c r="M1369" s="136"/>
      <c r="N1369" s="136"/>
      <c r="O1369" s="26" t="str">
        <f t="shared" si="726"/>
        <v/>
      </c>
      <c r="P1369" s="218" t="str">
        <f t="shared" si="727"/>
        <v/>
      </c>
      <c r="Q1369" s="26" t="str">
        <f t="shared" si="728"/>
        <v/>
      </c>
      <c r="R1369" s="22"/>
      <c r="S1369" s="99"/>
      <c r="T1369" s="10"/>
      <c r="U1369" s="229" t="str">
        <f t="shared" si="729"/>
        <v/>
      </c>
      <c r="V1369" s="230"/>
      <c r="W1369" s="230"/>
      <c r="X1369" s="230"/>
      <c r="Y1369" s="230"/>
      <c r="Z1369" s="22" t="str">
        <f>""</f>
        <v/>
      </c>
      <c r="AB1369" s="23" t="str">
        <f t="shared" si="730"/>
        <v/>
      </c>
      <c r="AC1369" s="2" t="b">
        <f>COUNT(Q1369:Q$2500)&gt;0</f>
        <v>0</v>
      </c>
      <c r="AD1369" s="2" t="b">
        <f t="shared" si="713"/>
        <v>0</v>
      </c>
      <c r="AE1369" s="2" t="b">
        <f t="shared" si="714"/>
        <v>0</v>
      </c>
      <c r="AF1369" s="2" t="b">
        <f t="shared" si="715"/>
        <v>0</v>
      </c>
      <c r="AG1369" s="2" t="b">
        <f>OR(
  AND(AC1369,NOT(AC1370)),
  AND(AF1369,WEEKDAY(AH1368,2)=EINSTELLUNGEN!$D$12),
  AND(AF1369,AH1369=$J$35)
)</f>
        <v>0</v>
      </c>
      <c r="AH1369" s="2">
        <f>IF(AE1369,AH1368+IF(WEEKDAY(AH1368+1,2)&lt;=EINSTELLUNGEN!$D$12,1,$J$36),AH1368)</f>
        <v>42020</v>
      </c>
      <c r="AI1369" s="2">
        <f t="shared" si="716"/>
        <v>2019</v>
      </c>
      <c r="AJ1369" s="2">
        <f t="shared" si="717"/>
        <v>201901</v>
      </c>
      <c r="AK1369" s="2">
        <f t="shared" si="718"/>
        <v>201901</v>
      </c>
      <c r="AL1369" s="2">
        <f t="shared" si="746"/>
        <v>201903</v>
      </c>
      <c r="AM1369" s="2" t="b">
        <f t="shared" si="719"/>
        <v>1</v>
      </c>
      <c r="AN1369" s="4" t="e">
        <f t="shared" si="731"/>
        <v>#N/A</v>
      </c>
      <c r="AO1369" s="4" t="e">
        <f t="shared" si="732"/>
        <v>#N/A</v>
      </c>
      <c r="AP1369" s="2" t="str">
        <f>IF(AD1369,
  IF(ISBLANK(H1369),
    AP1368,
    IF(LEN(H1369)=1,
      IF(OR(UPPER(H1369)="A",UPPER(H1369)="I"),
        EINSTELLUNGEN!$D$21,
        IF(OR(UPPER(H1369)="B",UPPER(H1369)="M"),
          EINSTELLUNGEN!$D$22,
          IF(OR(UPPER(H1369)="C",UPPER(H1369)="S"),
            EINSTELLUNGEN!$D$23,
            IF(UPPER(H1369)="D",
              EINSTELLUNGEN!$D$24,
              IF(UPPER(H1369)="E",
                EINSTELLUNGEN!$D$25,
                UPPER(H1369)))))),
      IF(ISNUMBER(H1369),
        EINSTELLUNGEN!$D$20&amp;H1369,
        UPPER(H1369)))),
  "")</f>
        <v/>
      </c>
      <c r="AQ1369" s="2" t="str">
        <f t="shared" si="733"/>
        <v/>
      </c>
      <c r="AR1369" s="2">
        <f t="shared" si="734"/>
        <v>0</v>
      </c>
      <c r="AS1369" s="145">
        <f t="shared" si="735"/>
        <v>0.33333333333333331</v>
      </c>
      <c r="AT1369" s="2">
        <f t="shared" si="736"/>
        <v>0</v>
      </c>
      <c r="AU1369" s="2">
        <f t="shared" si="737"/>
        <v>0</v>
      </c>
      <c r="AV1369" s="2">
        <f t="shared" si="738"/>
        <v>0</v>
      </c>
      <c r="AW1369" s="2">
        <f t="shared" si="739"/>
        <v>0</v>
      </c>
      <c r="AX1369" s="2">
        <f t="shared" si="720"/>
        <v>0</v>
      </c>
      <c r="AY1369" s="2">
        <f t="shared" si="740"/>
        <v>0</v>
      </c>
      <c r="AZ1369" s="145" t="e">
        <f t="shared" si="741"/>
        <v>#N/A</v>
      </c>
      <c r="BA1369" s="145" t="e">
        <f t="shared" si="742"/>
        <v>#N/A</v>
      </c>
      <c r="BB1369" s="145">
        <f t="shared" si="743"/>
        <v>2.083333333333337E-2</v>
      </c>
      <c r="BC1369" s="2">
        <f>IF(AM1369,
  IF(AND(AL1369=$J$31,_xlfn.DAYS(AH1369,DATE(AI1369,1,1))&lt;7),
    MAX(0,EINSTELLUNGEN!$D$12+1-WEEKDAY(DATE(EINSTELLUNGEN!$D$9,EINSTELLUNGEN!$D$10,1),2)),
    IF(AL1369=$J$33,
      MIN(EINSTELLUNGEN!$D$12,WEEKDAY(DATE(EINSTELLUNGEN!$D$9,12,31),2)),
      EINSTELLUNGEN!$D$12
  )) - SUMIF(AL$50:AL$2500,"="&amp;AL1369,AX$50:AX$2500),
  0)</f>
        <v>3</v>
      </c>
      <c r="BD1369" s="2">
        <f t="shared" si="744"/>
        <v>0.33333333333333331</v>
      </c>
      <c r="BE1369" s="2">
        <f t="shared" si="745"/>
        <v>0</v>
      </c>
    </row>
    <row r="1370" spans="1:57" ht="10.5" customHeight="1">
      <c r="A1370" s="1" t="str">
        <f t="shared" ca="1" si="721"/>
        <v/>
      </c>
      <c r="B1370" s="1" t="str">
        <f t="shared" ca="1" si="722"/>
        <v/>
      </c>
      <c r="C1370" s="1" t="str">
        <f t="shared" ca="1" si="723"/>
        <v/>
      </c>
      <c r="D1370" s="1" t="str">
        <f t="shared" ca="1" si="724"/>
        <v/>
      </c>
      <c r="F1370" s="10"/>
      <c r="G1370" s="136" t="str">
        <f t="shared" si="725"/>
        <v/>
      </c>
      <c r="H1370" s="27"/>
      <c r="I1370" s="28"/>
      <c r="J1370" s="28"/>
      <c r="K1370" s="29"/>
      <c r="L1370" s="136"/>
      <c r="M1370" s="136"/>
      <c r="N1370" s="136"/>
      <c r="O1370" s="26" t="str">
        <f t="shared" si="726"/>
        <v/>
      </c>
      <c r="P1370" s="218" t="str">
        <f t="shared" si="727"/>
        <v/>
      </c>
      <c r="Q1370" s="26" t="str">
        <f t="shared" si="728"/>
        <v/>
      </c>
      <c r="R1370" s="22"/>
      <c r="S1370" s="99"/>
      <c r="T1370" s="10"/>
      <c r="U1370" s="229" t="str">
        <f t="shared" si="729"/>
        <v/>
      </c>
      <c r="V1370" s="230"/>
      <c r="W1370" s="230"/>
      <c r="X1370" s="230"/>
      <c r="Y1370" s="230"/>
      <c r="Z1370" s="22" t="str">
        <f>""</f>
        <v/>
      </c>
      <c r="AB1370" s="23" t="str">
        <f t="shared" si="730"/>
        <v/>
      </c>
      <c r="AC1370" s="2" t="b">
        <f>COUNT(Q1370:Q$2500)&gt;0</f>
        <v>0</v>
      </c>
      <c r="AD1370" s="2" t="b">
        <f t="shared" si="713"/>
        <v>0</v>
      </c>
      <c r="AE1370" s="2" t="b">
        <f t="shared" si="714"/>
        <v>0</v>
      </c>
      <c r="AF1370" s="2" t="b">
        <f t="shared" si="715"/>
        <v>0</v>
      </c>
      <c r="AG1370" s="2" t="b">
        <f>OR(
  AND(AC1370,NOT(AC1371)),
  AND(AF1370,WEEKDAY(AH1369,2)=EINSTELLUNGEN!$D$12),
  AND(AF1370,AH1370=$J$35)
)</f>
        <v>0</v>
      </c>
      <c r="AH1370" s="2">
        <f>IF(AE1370,AH1369+IF(WEEKDAY(AH1369+1,2)&lt;=EINSTELLUNGEN!$D$12,1,$J$36),AH1369)</f>
        <v>42020</v>
      </c>
      <c r="AI1370" s="2">
        <f t="shared" si="716"/>
        <v>2019</v>
      </c>
      <c r="AJ1370" s="2">
        <f t="shared" si="717"/>
        <v>201901</v>
      </c>
      <c r="AK1370" s="2">
        <f t="shared" si="718"/>
        <v>201901</v>
      </c>
      <c r="AL1370" s="2">
        <f t="shared" si="746"/>
        <v>201903</v>
      </c>
      <c r="AM1370" s="2" t="b">
        <f t="shared" si="719"/>
        <v>1</v>
      </c>
      <c r="AN1370" s="4" t="e">
        <f t="shared" si="731"/>
        <v>#N/A</v>
      </c>
      <c r="AO1370" s="4" t="e">
        <f t="shared" si="732"/>
        <v>#N/A</v>
      </c>
      <c r="AP1370" s="2" t="str">
        <f>IF(AD1370,
  IF(ISBLANK(H1370),
    AP1369,
    IF(LEN(H1370)=1,
      IF(OR(UPPER(H1370)="A",UPPER(H1370)="I"),
        EINSTELLUNGEN!$D$21,
        IF(OR(UPPER(H1370)="B",UPPER(H1370)="M"),
          EINSTELLUNGEN!$D$22,
          IF(OR(UPPER(H1370)="C",UPPER(H1370)="S"),
            EINSTELLUNGEN!$D$23,
            IF(UPPER(H1370)="D",
              EINSTELLUNGEN!$D$24,
              IF(UPPER(H1370)="E",
                EINSTELLUNGEN!$D$25,
                UPPER(H1370)))))),
      IF(ISNUMBER(H1370),
        EINSTELLUNGEN!$D$20&amp;H1370,
        UPPER(H1370)))),
  "")</f>
        <v/>
      </c>
      <c r="AQ1370" s="2" t="str">
        <f t="shared" si="733"/>
        <v/>
      </c>
      <c r="AR1370" s="2">
        <f t="shared" si="734"/>
        <v>0</v>
      </c>
      <c r="AS1370" s="145">
        <f t="shared" si="735"/>
        <v>0.33333333333333331</v>
      </c>
      <c r="AT1370" s="2">
        <f t="shared" si="736"/>
        <v>0</v>
      </c>
      <c r="AU1370" s="2">
        <f t="shared" si="737"/>
        <v>0</v>
      </c>
      <c r="AV1370" s="2">
        <f t="shared" si="738"/>
        <v>0</v>
      </c>
      <c r="AW1370" s="2">
        <f t="shared" si="739"/>
        <v>0</v>
      </c>
      <c r="AX1370" s="2">
        <f t="shared" si="720"/>
        <v>0</v>
      </c>
      <c r="AY1370" s="2">
        <f t="shared" si="740"/>
        <v>0</v>
      </c>
      <c r="AZ1370" s="145" t="e">
        <f t="shared" si="741"/>
        <v>#N/A</v>
      </c>
      <c r="BA1370" s="145" t="e">
        <f t="shared" si="742"/>
        <v>#N/A</v>
      </c>
      <c r="BB1370" s="145">
        <f t="shared" si="743"/>
        <v>2.083333333333337E-2</v>
      </c>
      <c r="BC1370" s="2">
        <f>IF(AM1370,
  IF(AND(AL1370=$J$31,_xlfn.DAYS(AH1370,DATE(AI1370,1,1))&lt;7),
    MAX(0,EINSTELLUNGEN!$D$12+1-WEEKDAY(DATE(EINSTELLUNGEN!$D$9,EINSTELLUNGEN!$D$10,1),2)),
    IF(AL1370=$J$33,
      MIN(EINSTELLUNGEN!$D$12,WEEKDAY(DATE(EINSTELLUNGEN!$D$9,12,31),2)),
      EINSTELLUNGEN!$D$12
  )) - SUMIF(AL$50:AL$2500,"="&amp;AL1370,AX$50:AX$2500),
  0)</f>
        <v>3</v>
      </c>
      <c r="BD1370" s="2">
        <f t="shared" si="744"/>
        <v>0.33333333333333331</v>
      </c>
      <c r="BE1370" s="2">
        <f t="shared" si="745"/>
        <v>0</v>
      </c>
    </row>
    <row r="1371" spans="1:57" ht="10.5" customHeight="1">
      <c r="A1371" s="1" t="str">
        <f t="shared" ca="1" si="721"/>
        <v/>
      </c>
      <c r="B1371" s="1" t="str">
        <f t="shared" ca="1" si="722"/>
        <v/>
      </c>
      <c r="C1371" s="1" t="str">
        <f t="shared" ca="1" si="723"/>
        <v/>
      </c>
      <c r="D1371" s="1" t="str">
        <f t="shared" ca="1" si="724"/>
        <v/>
      </c>
      <c r="F1371" s="10"/>
      <c r="G1371" s="136" t="str">
        <f t="shared" si="725"/>
        <v/>
      </c>
      <c r="H1371" s="27"/>
      <c r="I1371" s="28"/>
      <c r="J1371" s="28"/>
      <c r="K1371" s="29"/>
      <c r="L1371" s="136"/>
      <c r="M1371" s="136"/>
      <c r="N1371" s="136"/>
      <c r="O1371" s="26" t="str">
        <f t="shared" si="726"/>
        <v/>
      </c>
      <c r="P1371" s="218" t="str">
        <f t="shared" si="727"/>
        <v/>
      </c>
      <c r="Q1371" s="26" t="str">
        <f t="shared" si="728"/>
        <v/>
      </c>
      <c r="R1371" s="22"/>
      <c r="S1371" s="99"/>
      <c r="T1371" s="10"/>
      <c r="U1371" s="229" t="str">
        <f t="shared" si="729"/>
        <v/>
      </c>
      <c r="V1371" s="230"/>
      <c r="W1371" s="230"/>
      <c r="X1371" s="230"/>
      <c r="Y1371" s="230"/>
      <c r="Z1371" s="22" t="str">
        <f>""</f>
        <v/>
      </c>
      <c r="AB1371" s="23" t="str">
        <f t="shared" si="730"/>
        <v/>
      </c>
      <c r="AC1371" s="2" t="b">
        <f>COUNT(Q1371:Q$2500)&gt;0</f>
        <v>0</v>
      </c>
      <c r="AD1371" s="2" t="b">
        <f t="shared" si="713"/>
        <v>0</v>
      </c>
      <c r="AE1371" s="2" t="b">
        <f t="shared" si="714"/>
        <v>0</v>
      </c>
      <c r="AF1371" s="2" t="b">
        <f t="shared" si="715"/>
        <v>0</v>
      </c>
      <c r="AG1371" s="2" t="b">
        <f>OR(
  AND(AC1371,NOT(AC1372)),
  AND(AF1371,WEEKDAY(AH1370,2)=EINSTELLUNGEN!$D$12),
  AND(AF1371,AH1371=$J$35)
)</f>
        <v>0</v>
      </c>
      <c r="AH1371" s="2">
        <f>IF(AE1371,AH1370+IF(WEEKDAY(AH1370+1,2)&lt;=EINSTELLUNGEN!$D$12,1,$J$36),AH1370)</f>
        <v>42020</v>
      </c>
      <c r="AI1371" s="2">
        <f t="shared" si="716"/>
        <v>2019</v>
      </c>
      <c r="AJ1371" s="2">
        <f t="shared" si="717"/>
        <v>201901</v>
      </c>
      <c r="AK1371" s="2">
        <f t="shared" si="718"/>
        <v>201901</v>
      </c>
      <c r="AL1371" s="2">
        <f t="shared" si="746"/>
        <v>201903</v>
      </c>
      <c r="AM1371" s="2" t="b">
        <f t="shared" si="719"/>
        <v>1</v>
      </c>
      <c r="AN1371" s="4" t="e">
        <f t="shared" si="731"/>
        <v>#N/A</v>
      </c>
      <c r="AO1371" s="4" t="e">
        <f t="shared" si="732"/>
        <v>#N/A</v>
      </c>
      <c r="AP1371" s="2" t="str">
        <f>IF(AD1371,
  IF(ISBLANK(H1371),
    AP1370,
    IF(LEN(H1371)=1,
      IF(OR(UPPER(H1371)="A",UPPER(H1371)="I"),
        EINSTELLUNGEN!$D$21,
        IF(OR(UPPER(H1371)="B",UPPER(H1371)="M"),
          EINSTELLUNGEN!$D$22,
          IF(OR(UPPER(H1371)="C",UPPER(H1371)="S"),
            EINSTELLUNGEN!$D$23,
            IF(UPPER(H1371)="D",
              EINSTELLUNGEN!$D$24,
              IF(UPPER(H1371)="E",
                EINSTELLUNGEN!$D$25,
                UPPER(H1371)))))),
      IF(ISNUMBER(H1371),
        EINSTELLUNGEN!$D$20&amp;H1371,
        UPPER(H1371)))),
  "")</f>
        <v/>
      </c>
      <c r="AQ1371" s="2" t="str">
        <f t="shared" si="733"/>
        <v/>
      </c>
      <c r="AR1371" s="2">
        <f t="shared" si="734"/>
        <v>0</v>
      </c>
      <c r="AS1371" s="145">
        <f t="shared" si="735"/>
        <v>0.33333333333333331</v>
      </c>
      <c r="AT1371" s="2">
        <f t="shared" si="736"/>
        <v>0</v>
      </c>
      <c r="AU1371" s="2">
        <f t="shared" si="737"/>
        <v>0</v>
      </c>
      <c r="AV1371" s="2">
        <f t="shared" si="738"/>
        <v>0</v>
      </c>
      <c r="AW1371" s="2">
        <f t="shared" si="739"/>
        <v>0</v>
      </c>
      <c r="AX1371" s="2">
        <f t="shared" si="720"/>
        <v>0</v>
      </c>
      <c r="AY1371" s="2">
        <f t="shared" si="740"/>
        <v>0</v>
      </c>
      <c r="AZ1371" s="145" t="e">
        <f t="shared" si="741"/>
        <v>#N/A</v>
      </c>
      <c r="BA1371" s="145" t="e">
        <f t="shared" si="742"/>
        <v>#N/A</v>
      </c>
      <c r="BB1371" s="145">
        <f t="shared" si="743"/>
        <v>2.083333333333337E-2</v>
      </c>
      <c r="BC1371" s="2">
        <f>IF(AM1371,
  IF(AND(AL1371=$J$31,_xlfn.DAYS(AH1371,DATE(AI1371,1,1))&lt;7),
    MAX(0,EINSTELLUNGEN!$D$12+1-WEEKDAY(DATE(EINSTELLUNGEN!$D$9,EINSTELLUNGEN!$D$10,1),2)),
    IF(AL1371=$J$33,
      MIN(EINSTELLUNGEN!$D$12,WEEKDAY(DATE(EINSTELLUNGEN!$D$9,12,31),2)),
      EINSTELLUNGEN!$D$12
  )) - SUMIF(AL$50:AL$2500,"="&amp;AL1371,AX$50:AX$2500),
  0)</f>
        <v>3</v>
      </c>
      <c r="BD1371" s="2">
        <f t="shared" si="744"/>
        <v>0.33333333333333331</v>
      </c>
      <c r="BE1371" s="2">
        <f t="shared" si="745"/>
        <v>0</v>
      </c>
    </row>
    <row r="1372" spans="1:57" ht="10.5" customHeight="1">
      <c r="A1372" s="1" t="str">
        <f t="shared" ca="1" si="721"/>
        <v/>
      </c>
      <c r="B1372" s="1" t="str">
        <f t="shared" ca="1" si="722"/>
        <v/>
      </c>
      <c r="C1372" s="1" t="str">
        <f t="shared" ca="1" si="723"/>
        <v/>
      </c>
      <c r="D1372" s="1" t="str">
        <f t="shared" ca="1" si="724"/>
        <v/>
      </c>
      <c r="F1372" s="10"/>
      <c r="G1372" s="136" t="str">
        <f t="shared" si="725"/>
        <v/>
      </c>
      <c r="H1372" s="27"/>
      <c r="I1372" s="28"/>
      <c r="J1372" s="28"/>
      <c r="K1372" s="29"/>
      <c r="L1372" s="136"/>
      <c r="M1372" s="136"/>
      <c r="N1372" s="136"/>
      <c r="O1372" s="26" t="str">
        <f t="shared" si="726"/>
        <v/>
      </c>
      <c r="P1372" s="218" t="str">
        <f t="shared" si="727"/>
        <v/>
      </c>
      <c r="Q1372" s="26" t="str">
        <f t="shared" si="728"/>
        <v/>
      </c>
      <c r="R1372" s="22"/>
      <c r="S1372" s="99"/>
      <c r="T1372" s="10"/>
      <c r="U1372" s="229" t="str">
        <f t="shared" si="729"/>
        <v/>
      </c>
      <c r="V1372" s="230"/>
      <c r="W1372" s="230"/>
      <c r="X1372" s="230"/>
      <c r="Y1372" s="230"/>
      <c r="Z1372" s="22" t="str">
        <f>""</f>
        <v/>
      </c>
      <c r="AB1372" s="23" t="str">
        <f t="shared" si="730"/>
        <v/>
      </c>
      <c r="AC1372" s="2" t="b">
        <f>COUNT(Q1372:Q$2500)&gt;0</f>
        <v>0</v>
      </c>
      <c r="AD1372" s="2" t="b">
        <f t="shared" si="713"/>
        <v>0</v>
      </c>
      <c r="AE1372" s="2" t="b">
        <f t="shared" si="714"/>
        <v>0</v>
      </c>
      <c r="AF1372" s="2" t="b">
        <f t="shared" si="715"/>
        <v>0</v>
      </c>
      <c r="AG1372" s="2" t="b">
        <f>OR(
  AND(AC1372,NOT(AC1373)),
  AND(AF1372,WEEKDAY(AH1371,2)=EINSTELLUNGEN!$D$12),
  AND(AF1372,AH1372=$J$35)
)</f>
        <v>0</v>
      </c>
      <c r="AH1372" s="2">
        <f>IF(AE1372,AH1371+IF(WEEKDAY(AH1371+1,2)&lt;=EINSTELLUNGEN!$D$12,1,$J$36),AH1371)</f>
        <v>42020</v>
      </c>
      <c r="AI1372" s="2">
        <f t="shared" si="716"/>
        <v>2019</v>
      </c>
      <c r="AJ1372" s="2">
        <f t="shared" si="717"/>
        <v>201901</v>
      </c>
      <c r="AK1372" s="2">
        <f t="shared" si="718"/>
        <v>201901</v>
      </c>
      <c r="AL1372" s="2">
        <f t="shared" si="746"/>
        <v>201903</v>
      </c>
      <c r="AM1372" s="2" t="b">
        <f t="shared" si="719"/>
        <v>1</v>
      </c>
      <c r="AN1372" s="4" t="e">
        <f t="shared" si="731"/>
        <v>#N/A</v>
      </c>
      <c r="AO1372" s="4" t="e">
        <f t="shared" si="732"/>
        <v>#N/A</v>
      </c>
      <c r="AP1372" s="2" t="str">
        <f>IF(AD1372,
  IF(ISBLANK(H1372),
    AP1371,
    IF(LEN(H1372)=1,
      IF(OR(UPPER(H1372)="A",UPPER(H1372)="I"),
        EINSTELLUNGEN!$D$21,
        IF(OR(UPPER(H1372)="B",UPPER(H1372)="M"),
          EINSTELLUNGEN!$D$22,
          IF(OR(UPPER(H1372)="C",UPPER(H1372)="S"),
            EINSTELLUNGEN!$D$23,
            IF(UPPER(H1372)="D",
              EINSTELLUNGEN!$D$24,
              IF(UPPER(H1372)="E",
                EINSTELLUNGEN!$D$25,
                UPPER(H1372)))))),
      IF(ISNUMBER(H1372),
        EINSTELLUNGEN!$D$20&amp;H1372,
        UPPER(H1372)))),
  "")</f>
        <v/>
      </c>
      <c r="AQ1372" s="2" t="str">
        <f t="shared" si="733"/>
        <v/>
      </c>
      <c r="AR1372" s="2">
        <f t="shared" si="734"/>
        <v>0</v>
      </c>
      <c r="AS1372" s="145">
        <f t="shared" si="735"/>
        <v>0.33333333333333331</v>
      </c>
      <c r="AT1372" s="2">
        <f t="shared" si="736"/>
        <v>0</v>
      </c>
      <c r="AU1372" s="2">
        <f t="shared" si="737"/>
        <v>0</v>
      </c>
      <c r="AV1372" s="2">
        <f t="shared" si="738"/>
        <v>0</v>
      </c>
      <c r="AW1372" s="2">
        <f t="shared" si="739"/>
        <v>0</v>
      </c>
      <c r="AX1372" s="2">
        <f t="shared" si="720"/>
        <v>0</v>
      </c>
      <c r="AY1372" s="2">
        <f t="shared" si="740"/>
        <v>0</v>
      </c>
      <c r="AZ1372" s="145" t="e">
        <f t="shared" si="741"/>
        <v>#N/A</v>
      </c>
      <c r="BA1372" s="145" t="e">
        <f t="shared" si="742"/>
        <v>#N/A</v>
      </c>
      <c r="BB1372" s="145">
        <f t="shared" si="743"/>
        <v>2.083333333333337E-2</v>
      </c>
      <c r="BC1372" s="2">
        <f>IF(AM1372,
  IF(AND(AL1372=$J$31,_xlfn.DAYS(AH1372,DATE(AI1372,1,1))&lt;7),
    MAX(0,EINSTELLUNGEN!$D$12+1-WEEKDAY(DATE(EINSTELLUNGEN!$D$9,EINSTELLUNGEN!$D$10,1),2)),
    IF(AL1372=$J$33,
      MIN(EINSTELLUNGEN!$D$12,WEEKDAY(DATE(EINSTELLUNGEN!$D$9,12,31),2)),
      EINSTELLUNGEN!$D$12
  )) - SUMIF(AL$50:AL$2500,"="&amp;AL1372,AX$50:AX$2500),
  0)</f>
        <v>3</v>
      </c>
      <c r="BD1372" s="2">
        <f t="shared" si="744"/>
        <v>0.33333333333333331</v>
      </c>
      <c r="BE1372" s="2">
        <f t="shared" si="745"/>
        <v>0</v>
      </c>
    </row>
    <row r="1373" spans="1:57" ht="10.5" customHeight="1">
      <c r="A1373" s="1" t="str">
        <f t="shared" ca="1" si="721"/>
        <v/>
      </c>
      <c r="B1373" s="1" t="str">
        <f t="shared" ca="1" si="722"/>
        <v/>
      </c>
      <c r="C1373" s="1" t="str">
        <f t="shared" ca="1" si="723"/>
        <v/>
      </c>
      <c r="D1373" s="1" t="str">
        <f t="shared" ca="1" si="724"/>
        <v/>
      </c>
      <c r="F1373" s="10"/>
      <c r="G1373" s="136" t="str">
        <f t="shared" si="725"/>
        <v/>
      </c>
      <c r="H1373" s="27"/>
      <c r="I1373" s="28"/>
      <c r="J1373" s="28"/>
      <c r="K1373" s="29"/>
      <c r="L1373" s="136"/>
      <c r="M1373" s="136"/>
      <c r="N1373" s="136"/>
      <c r="O1373" s="26" t="str">
        <f t="shared" si="726"/>
        <v/>
      </c>
      <c r="P1373" s="218" t="str">
        <f t="shared" si="727"/>
        <v/>
      </c>
      <c r="Q1373" s="26" t="str">
        <f t="shared" si="728"/>
        <v/>
      </c>
      <c r="R1373" s="22"/>
      <c r="S1373" s="99"/>
      <c r="T1373" s="10"/>
      <c r="U1373" s="229" t="str">
        <f t="shared" si="729"/>
        <v/>
      </c>
      <c r="V1373" s="230"/>
      <c r="W1373" s="230"/>
      <c r="X1373" s="230"/>
      <c r="Y1373" s="230"/>
      <c r="Z1373" s="22" t="str">
        <f>""</f>
        <v/>
      </c>
      <c r="AB1373" s="23" t="str">
        <f t="shared" si="730"/>
        <v/>
      </c>
      <c r="AC1373" s="2" t="b">
        <f>COUNT(Q1373:Q$2500)&gt;0</f>
        <v>0</v>
      </c>
      <c r="AD1373" s="2" t="b">
        <f t="shared" si="713"/>
        <v>0</v>
      </c>
      <c r="AE1373" s="2" t="b">
        <f t="shared" si="714"/>
        <v>0</v>
      </c>
      <c r="AF1373" s="2" t="b">
        <f t="shared" si="715"/>
        <v>0</v>
      </c>
      <c r="AG1373" s="2" t="b">
        <f>OR(
  AND(AC1373,NOT(AC1374)),
  AND(AF1373,WEEKDAY(AH1372,2)=EINSTELLUNGEN!$D$12),
  AND(AF1373,AH1373=$J$35)
)</f>
        <v>0</v>
      </c>
      <c r="AH1373" s="2">
        <f>IF(AE1373,AH1372+IF(WEEKDAY(AH1372+1,2)&lt;=EINSTELLUNGEN!$D$12,1,$J$36),AH1372)</f>
        <v>42020</v>
      </c>
      <c r="AI1373" s="2">
        <f t="shared" si="716"/>
        <v>2019</v>
      </c>
      <c r="AJ1373" s="2">
        <f t="shared" si="717"/>
        <v>201901</v>
      </c>
      <c r="AK1373" s="2">
        <f t="shared" si="718"/>
        <v>201901</v>
      </c>
      <c r="AL1373" s="2">
        <f t="shared" si="746"/>
        <v>201903</v>
      </c>
      <c r="AM1373" s="2" t="b">
        <f t="shared" si="719"/>
        <v>1</v>
      </c>
      <c r="AN1373" s="4" t="e">
        <f t="shared" si="731"/>
        <v>#N/A</v>
      </c>
      <c r="AO1373" s="4" t="e">
        <f t="shared" si="732"/>
        <v>#N/A</v>
      </c>
      <c r="AP1373" s="2" t="str">
        <f>IF(AD1373,
  IF(ISBLANK(H1373),
    AP1372,
    IF(LEN(H1373)=1,
      IF(OR(UPPER(H1373)="A",UPPER(H1373)="I"),
        EINSTELLUNGEN!$D$21,
        IF(OR(UPPER(H1373)="B",UPPER(H1373)="M"),
          EINSTELLUNGEN!$D$22,
          IF(OR(UPPER(H1373)="C",UPPER(H1373)="S"),
            EINSTELLUNGEN!$D$23,
            IF(UPPER(H1373)="D",
              EINSTELLUNGEN!$D$24,
              IF(UPPER(H1373)="E",
                EINSTELLUNGEN!$D$25,
                UPPER(H1373)))))),
      IF(ISNUMBER(H1373),
        EINSTELLUNGEN!$D$20&amp;H1373,
        UPPER(H1373)))),
  "")</f>
        <v/>
      </c>
      <c r="AQ1373" s="2" t="str">
        <f t="shared" si="733"/>
        <v/>
      </c>
      <c r="AR1373" s="2">
        <f t="shared" si="734"/>
        <v>0</v>
      </c>
      <c r="AS1373" s="145">
        <f t="shared" si="735"/>
        <v>0.33333333333333331</v>
      </c>
      <c r="AT1373" s="2">
        <f t="shared" si="736"/>
        <v>0</v>
      </c>
      <c r="AU1373" s="2">
        <f t="shared" si="737"/>
        <v>0</v>
      </c>
      <c r="AV1373" s="2">
        <f t="shared" si="738"/>
        <v>0</v>
      </c>
      <c r="AW1373" s="2">
        <f t="shared" si="739"/>
        <v>0</v>
      </c>
      <c r="AX1373" s="2">
        <f t="shared" si="720"/>
        <v>0</v>
      </c>
      <c r="AY1373" s="2">
        <f t="shared" si="740"/>
        <v>0</v>
      </c>
      <c r="AZ1373" s="145" t="e">
        <f t="shared" si="741"/>
        <v>#N/A</v>
      </c>
      <c r="BA1373" s="145" t="e">
        <f t="shared" si="742"/>
        <v>#N/A</v>
      </c>
      <c r="BB1373" s="145">
        <f t="shared" si="743"/>
        <v>2.083333333333337E-2</v>
      </c>
      <c r="BC1373" s="2">
        <f>IF(AM1373,
  IF(AND(AL1373=$J$31,_xlfn.DAYS(AH1373,DATE(AI1373,1,1))&lt;7),
    MAX(0,EINSTELLUNGEN!$D$12+1-WEEKDAY(DATE(EINSTELLUNGEN!$D$9,EINSTELLUNGEN!$D$10,1),2)),
    IF(AL1373=$J$33,
      MIN(EINSTELLUNGEN!$D$12,WEEKDAY(DATE(EINSTELLUNGEN!$D$9,12,31),2)),
      EINSTELLUNGEN!$D$12
  )) - SUMIF(AL$50:AL$2500,"="&amp;AL1373,AX$50:AX$2500),
  0)</f>
        <v>3</v>
      </c>
      <c r="BD1373" s="2">
        <f t="shared" si="744"/>
        <v>0.33333333333333331</v>
      </c>
      <c r="BE1373" s="2">
        <f t="shared" si="745"/>
        <v>0</v>
      </c>
    </row>
    <row r="1374" spans="1:57" ht="10.5" customHeight="1">
      <c r="A1374" s="1" t="str">
        <f t="shared" ca="1" si="721"/>
        <v/>
      </c>
      <c r="B1374" s="1" t="str">
        <f t="shared" ca="1" si="722"/>
        <v/>
      </c>
      <c r="C1374" s="1" t="str">
        <f t="shared" ca="1" si="723"/>
        <v/>
      </c>
      <c r="D1374" s="1" t="str">
        <f t="shared" ca="1" si="724"/>
        <v/>
      </c>
      <c r="F1374" s="10"/>
      <c r="G1374" s="136" t="str">
        <f t="shared" si="725"/>
        <v/>
      </c>
      <c r="H1374" s="27"/>
      <c r="I1374" s="28"/>
      <c r="J1374" s="28"/>
      <c r="K1374" s="29"/>
      <c r="L1374" s="136"/>
      <c r="M1374" s="136"/>
      <c r="N1374" s="136"/>
      <c r="O1374" s="26" t="str">
        <f t="shared" si="726"/>
        <v/>
      </c>
      <c r="P1374" s="218" t="str">
        <f t="shared" si="727"/>
        <v/>
      </c>
      <c r="Q1374" s="26" t="str">
        <f t="shared" si="728"/>
        <v/>
      </c>
      <c r="R1374" s="22"/>
      <c r="S1374" s="99"/>
      <c r="T1374" s="10"/>
      <c r="U1374" s="229" t="str">
        <f t="shared" si="729"/>
        <v/>
      </c>
      <c r="V1374" s="230"/>
      <c r="W1374" s="230"/>
      <c r="X1374" s="230"/>
      <c r="Y1374" s="230"/>
      <c r="Z1374" s="22" t="str">
        <f>""</f>
        <v/>
      </c>
      <c r="AB1374" s="23" t="str">
        <f t="shared" si="730"/>
        <v/>
      </c>
      <c r="AC1374" s="2" t="b">
        <f>COUNT(Q1374:Q$2500)&gt;0</f>
        <v>0</v>
      </c>
      <c r="AD1374" s="2" t="b">
        <f t="shared" si="713"/>
        <v>0</v>
      </c>
      <c r="AE1374" s="2" t="b">
        <f t="shared" si="714"/>
        <v>0</v>
      </c>
      <c r="AF1374" s="2" t="b">
        <f t="shared" si="715"/>
        <v>0</v>
      </c>
      <c r="AG1374" s="2" t="b">
        <f>OR(
  AND(AC1374,NOT(AC1375)),
  AND(AF1374,WEEKDAY(AH1373,2)=EINSTELLUNGEN!$D$12),
  AND(AF1374,AH1374=$J$35)
)</f>
        <v>0</v>
      </c>
      <c r="AH1374" s="2">
        <f>IF(AE1374,AH1373+IF(WEEKDAY(AH1373+1,2)&lt;=EINSTELLUNGEN!$D$12,1,$J$36),AH1373)</f>
        <v>42020</v>
      </c>
      <c r="AI1374" s="2">
        <f t="shared" si="716"/>
        <v>2019</v>
      </c>
      <c r="AJ1374" s="2">
        <f t="shared" si="717"/>
        <v>201901</v>
      </c>
      <c r="AK1374" s="2">
        <f t="shared" si="718"/>
        <v>201901</v>
      </c>
      <c r="AL1374" s="2">
        <f t="shared" si="746"/>
        <v>201903</v>
      </c>
      <c r="AM1374" s="2" t="b">
        <f t="shared" si="719"/>
        <v>1</v>
      </c>
      <c r="AN1374" s="4" t="e">
        <f t="shared" si="731"/>
        <v>#N/A</v>
      </c>
      <c r="AO1374" s="4" t="e">
        <f t="shared" si="732"/>
        <v>#N/A</v>
      </c>
      <c r="AP1374" s="2" t="str">
        <f>IF(AD1374,
  IF(ISBLANK(H1374),
    AP1373,
    IF(LEN(H1374)=1,
      IF(OR(UPPER(H1374)="A",UPPER(H1374)="I"),
        EINSTELLUNGEN!$D$21,
        IF(OR(UPPER(H1374)="B",UPPER(H1374)="M"),
          EINSTELLUNGEN!$D$22,
          IF(OR(UPPER(H1374)="C",UPPER(H1374)="S"),
            EINSTELLUNGEN!$D$23,
            IF(UPPER(H1374)="D",
              EINSTELLUNGEN!$D$24,
              IF(UPPER(H1374)="E",
                EINSTELLUNGEN!$D$25,
                UPPER(H1374)))))),
      IF(ISNUMBER(H1374),
        EINSTELLUNGEN!$D$20&amp;H1374,
        UPPER(H1374)))),
  "")</f>
        <v/>
      </c>
      <c r="AQ1374" s="2" t="str">
        <f t="shared" si="733"/>
        <v/>
      </c>
      <c r="AR1374" s="2">
        <f t="shared" si="734"/>
        <v>0</v>
      </c>
      <c r="AS1374" s="145">
        <f t="shared" si="735"/>
        <v>0.33333333333333331</v>
      </c>
      <c r="AT1374" s="2">
        <f t="shared" si="736"/>
        <v>0</v>
      </c>
      <c r="AU1374" s="2">
        <f t="shared" si="737"/>
        <v>0</v>
      </c>
      <c r="AV1374" s="2">
        <f t="shared" si="738"/>
        <v>0</v>
      </c>
      <c r="AW1374" s="2">
        <f t="shared" si="739"/>
        <v>0</v>
      </c>
      <c r="AX1374" s="2">
        <f t="shared" si="720"/>
        <v>0</v>
      </c>
      <c r="AY1374" s="2">
        <f t="shared" si="740"/>
        <v>0</v>
      </c>
      <c r="AZ1374" s="145" t="e">
        <f t="shared" si="741"/>
        <v>#N/A</v>
      </c>
      <c r="BA1374" s="145" t="e">
        <f t="shared" si="742"/>
        <v>#N/A</v>
      </c>
      <c r="BB1374" s="145">
        <f t="shared" si="743"/>
        <v>2.083333333333337E-2</v>
      </c>
      <c r="BC1374" s="2">
        <f>IF(AM1374,
  IF(AND(AL1374=$J$31,_xlfn.DAYS(AH1374,DATE(AI1374,1,1))&lt;7),
    MAX(0,EINSTELLUNGEN!$D$12+1-WEEKDAY(DATE(EINSTELLUNGEN!$D$9,EINSTELLUNGEN!$D$10,1),2)),
    IF(AL1374=$J$33,
      MIN(EINSTELLUNGEN!$D$12,WEEKDAY(DATE(EINSTELLUNGEN!$D$9,12,31),2)),
      EINSTELLUNGEN!$D$12
  )) - SUMIF(AL$50:AL$2500,"="&amp;AL1374,AX$50:AX$2500),
  0)</f>
        <v>3</v>
      </c>
      <c r="BD1374" s="2">
        <f t="shared" si="744"/>
        <v>0.33333333333333331</v>
      </c>
      <c r="BE1374" s="2">
        <f t="shared" si="745"/>
        <v>0</v>
      </c>
    </row>
    <row r="1375" spans="1:57" ht="10.5" customHeight="1">
      <c r="A1375" s="1" t="str">
        <f t="shared" ca="1" si="721"/>
        <v/>
      </c>
      <c r="B1375" s="1" t="str">
        <f t="shared" ca="1" si="722"/>
        <v/>
      </c>
      <c r="C1375" s="1" t="str">
        <f t="shared" ca="1" si="723"/>
        <v/>
      </c>
      <c r="D1375" s="1" t="str">
        <f t="shared" ca="1" si="724"/>
        <v/>
      </c>
      <c r="F1375" s="10"/>
      <c r="G1375" s="136" t="str">
        <f t="shared" si="725"/>
        <v/>
      </c>
      <c r="H1375" s="27"/>
      <c r="I1375" s="28"/>
      <c r="J1375" s="28"/>
      <c r="K1375" s="29"/>
      <c r="L1375" s="136"/>
      <c r="M1375" s="136"/>
      <c r="N1375" s="136"/>
      <c r="O1375" s="26" t="str">
        <f t="shared" si="726"/>
        <v/>
      </c>
      <c r="P1375" s="218" t="str">
        <f t="shared" si="727"/>
        <v/>
      </c>
      <c r="Q1375" s="26" t="str">
        <f t="shared" si="728"/>
        <v/>
      </c>
      <c r="R1375" s="22"/>
      <c r="S1375" s="99"/>
      <c r="T1375" s="10"/>
      <c r="U1375" s="229" t="str">
        <f t="shared" si="729"/>
        <v/>
      </c>
      <c r="V1375" s="230"/>
      <c r="W1375" s="230"/>
      <c r="X1375" s="230"/>
      <c r="Y1375" s="230"/>
      <c r="Z1375" s="22" t="str">
        <f>""</f>
        <v/>
      </c>
      <c r="AB1375" s="23" t="str">
        <f t="shared" si="730"/>
        <v/>
      </c>
      <c r="AC1375" s="2" t="b">
        <f>COUNT(Q1375:Q$2500)&gt;0</f>
        <v>0</v>
      </c>
      <c r="AD1375" s="2" t="b">
        <f t="shared" si="713"/>
        <v>0</v>
      </c>
      <c r="AE1375" s="2" t="b">
        <f t="shared" si="714"/>
        <v>0</v>
      </c>
      <c r="AF1375" s="2" t="b">
        <f t="shared" si="715"/>
        <v>0</v>
      </c>
      <c r="AG1375" s="2" t="b">
        <f>OR(
  AND(AC1375,NOT(AC1376)),
  AND(AF1375,WEEKDAY(AH1374,2)=EINSTELLUNGEN!$D$12),
  AND(AF1375,AH1375=$J$35)
)</f>
        <v>0</v>
      </c>
      <c r="AH1375" s="2">
        <f>IF(AE1375,AH1374+IF(WEEKDAY(AH1374+1,2)&lt;=EINSTELLUNGEN!$D$12,1,$J$36),AH1374)</f>
        <v>42020</v>
      </c>
      <c r="AI1375" s="2">
        <f t="shared" si="716"/>
        <v>2019</v>
      </c>
      <c r="AJ1375" s="2">
        <f t="shared" si="717"/>
        <v>201901</v>
      </c>
      <c r="AK1375" s="2">
        <f t="shared" si="718"/>
        <v>201901</v>
      </c>
      <c r="AL1375" s="2">
        <f t="shared" si="746"/>
        <v>201903</v>
      </c>
      <c r="AM1375" s="2" t="b">
        <f t="shared" si="719"/>
        <v>1</v>
      </c>
      <c r="AN1375" s="4" t="e">
        <f t="shared" si="731"/>
        <v>#N/A</v>
      </c>
      <c r="AO1375" s="4" t="e">
        <f t="shared" si="732"/>
        <v>#N/A</v>
      </c>
      <c r="AP1375" s="2" t="str">
        <f>IF(AD1375,
  IF(ISBLANK(H1375),
    AP1374,
    IF(LEN(H1375)=1,
      IF(OR(UPPER(H1375)="A",UPPER(H1375)="I"),
        EINSTELLUNGEN!$D$21,
        IF(OR(UPPER(H1375)="B",UPPER(H1375)="M"),
          EINSTELLUNGEN!$D$22,
          IF(OR(UPPER(H1375)="C",UPPER(H1375)="S"),
            EINSTELLUNGEN!$D$23,
            IF(UPPER(H1375)="D",
              EINSTELLUNGEN!$D$24,
              IF(UPPER(H1375)="E",
                EINSTELLUNGEN!$D$25,
                UPPER(H1375)))))),
      IF(ISNUMBER(H1375),
        EINSTELLUNGEN!$D$20&amp;H1375,
        UPPER(H1375)))),
  "")</f>
        <v/>
      </c>
      <c r="AQ1375" s="2" t="str">
        <f t="shared" si="733"/>
        <v/>
      </c>
      <c r="AR1375" s="2">
        <f t="shared" si="734"/>
        <v>0</v>
      </c>
      <c r="AS1375" s="145">
        <f t="shared" si="735"/>
        <v>0.33333333333333331</v>
      </c>
      <c r="AT1375" s="2">
        <f t="shared" si="736"/>
        <v>0</v>
      </c>
      <c r="AU1375" s="2">
        <f t="shared" si="737"/>
        <v>0</v>
      </c>
      <c r="AV1375" s="2">
        <f t="shared" si="738"/>
        <v>0</v>
      </c>
      <c r="AW1375" s="2">
        <f t="shared" si="739"/>
        <v>0</v>
      </c>
      <c r="AX1375" s="2">
        <f t="shared" si="720"/>
        <v>0</v>
      </c>
      <c r="AY1375" s="2">
        <f t="shared" si="740"/>
        <v>0</v>
      </c>
      <c r="AZ1375" s="145" t="e">
        <f t="shared" si="741"/>
        <v>#N/A</v>
      </c>
      <c r="BA1375" s="145" t="e">
        <f t="shared" si="742"/>
        <v>#N/A</v>
      </c>
      <c r="BB1375" s="145">
        <f t="shared" si="743"/>
        <v>2.083333333333337E-2</v>
      </c>
      <c r="BC1375" s="2">
        <f>IF(AM1375,
  IF(AND(AL1375=$J$31,_xlfn.DAYS(AH1375,DATE(AI1375,1,1))&lt;7),
    MAX(0,EINSTELLUNGEN!$D$12+1-WEEKDAY(DATE(EINSTELLUNGEN!$D$9,EINSTELLUNGEN!$D$10,1),2)),
    IF(AL1375=$J$33,
      MIN(EINSTELLUNGEN!$D$12,WEEKDAY(DATE(EINSTELLUNGEN!$D$9,12,31),2)),
      EINSTELLUNGEN!$D$12
  )) - SUMIF(AL$50:AL$2500,"="&amp;AL1375,AX$50:AX$2500),
  0)</f>
        <v>3</v>
      </c>
      <c r="BD1375" s="2">
        <f t="shared" si="744"/>
        <v>0.33333333333333331</v>
      </c>
      <c r="BE1375" s="2">
        <f t="shared" si="745"/>
        <v>0</v>
      </c>
    </row>
    <row r="1376" spans="1:57" ht="10.5" customHeight="1">
      <c r="A1376" s="1" t="str">
        <f t="shared" ca="1" si="721"/>
        <v/>
      </c>
      <c r="B1376" s="1" t="str">
        <f t="shared" ca="1" si="722"/>
        <v/>
      </c>
      <c r="C1376" s="1" t="str">
        <f t="shared" ca="1" si="723"/>
        <v/>
      </c>
      <c r="D1376" s="1" t="str">
        <f t="shared" ca="1" si="724"/>
        <v/>
      </c>
      <c r="F1376" s="10"/>
      <c r="G1376" s="136" t="str">
        <f t="shared" si="725"/>
        <v/>
      </c>
      <c r="H1376" s="27"/>
      <c r="I1376" s="28"/>
      <c r="J1376" s="28"/>
      <c r="K1376" s="29"/>
      <c r="L1376" s="136"/>
      <c r="M1376" s="136"/>
      <c r="N1376" s="136"/>
      <c r="O1376" s="26" t="str">
        <f t="shared" si="726"/>
        <v/>
      </c>
      <c r="P1376" s="218" t="str">
        <f t="shared" si="727"/>
        <v/>
      </c>
      <c r="Q1376" s="26" t="str">
        <f t="shared" si="728"/>
        <v/>
      </c>
      <c r="R1376" s="22"/>
      <c r="S1376" s="99"/>
      <c r="T1376" s="10"/>
      <c r="U1376" s="229" t="str">
        <f t="shared" si="729"/>
        <v/>
      </c>
      <c r="V1376" s="230"/>
      <c r="W1376" s="230"/>
      <c r="X1376" s="230"/>
      <c r="Y1376" s="230"/>
      <c r="Z1376" s="22" t="str">
        <f>""</f>
        <v/>
      </c>
      <c r="AB1376" s="23" t="str">
        <f t="shared" si="730"/>
        <v/>
      </c>
      <c r="AC1376" s="2" t="b">
        <f>COUNT(Q1376:Q$2500)&gt;0</f>
        <v>0</v>
      </c>
      <c r="AD1376" s="2" t="b">
        <f t="shared" si="713"/>
        <v>0</v>
      </c>
      <c r="AE1376" s="2" t="b">
        <f t="shared" si="714"/>
        <v>0</v>
      </c>
      <c r="AF1376" s="2" t="b">
        <f t="shared" si="715"/>
        <v>0</v>
      </c>
      <c r="AG1376" s="2" t="b">
        <f>OR(
  AND(AC1376,NOT(AC1377)),
  AND(AF1376,WEEKDAY(AH1375,2)=EINSTELLUNGEN!$D$12),
  AND(AF1376,AH1376=$J$35)
)</f>
        <v>0</v>
      </c>
      <c r="AH1376" s="2">
        <f>IF(AE1376,AH1375+IF(WEEKDAY(AH1375+1,2)&lt;=EINSTELLUNGEN!$D$12,1,$J$36),AH1375)</f>
        <v>42020</v>
      </c>
      <c r="AI1376" s="2">
        <f t="shared" si="716"/>
        <v>2019</v>
      </c>
      <c r="AJ1376" s="2">
        <f t="shared" si="717"/>
        <v>201901</v>
      </c>
      <c r="AK1376" s="2">
        <f t="shared" si="718"/>
        <v>201901</v>
      </c>
      <c r="AL1376" s="2">
        <f t="shared" si="746"/>
        <v>201903</v>
      </c>
      <c r="AM1376" s="2" t="b">
        <f t="shared" si="719"/>
        <v>1</v>
      </c>
      <c r="AN1376" s="4" t="e">
        <f t="shared" si="731"/>
        <v>#N/A</v>
      </c>
      <c r="AO1376" s="4" t="e">
        <f t="shared" si="732"/>
        <v>#N/A</v>
      </c>
      <c r="AP1376" s="2" t="str">
        <f>IF(AD1376,
  IF(ISBLANK(H1376),
    AP1375,
    IF(LEN(H1376)=1,
      IF(OR(UPPER(H1376)="A",UPPER(H1376)="I"),
        EINSTELLUNGEN!$D$21,
        IF(OR(UPPER(H1376)="B",UPPER(H1376)="M"),
          EINSTELLUNGEN!$D$22,
          IF(OR(UPPER(H1376)="C",UPPER(H1376)="S"),
            EINSTELLUNGEN!$D$23,
            IF(UPPER(H1376)="D",
              EINSTELLUNGEN!$D$24,
              IF(UPPER(H1376)="E",
                EINSTELLUNGEN!$D$25,
                UPPER(H1376)))))),
      IF(ISNUMBER(H1376),
        EINSTELLUNGEN!$D$20&amp;H1376,
        UPPER(H1376)))),
  "")</f>
        <v/>
      </c>
      <c r="AQ1376" s="2" t="str">
        <f t="shared" si="733"/>
        <v/>
      </c>
      <c r="AR1376" s="2">
        <f t="shared" si="734"/>
        <v>0</v>
      </c>
      <c r="AS1376" s="145">
        <f t="shared" si="735"/>
        <v>0.33333333333333331</v>
      </c>
      <c r="AT1376" s="2">
        <f t="shared" si="736"/>
        <v>0</v>
      </c>
      <c r="AU1376" s="2">
        <f t="shared" si="737"/>
        <v>0</v>
      </c>
      <c r="AV1376" s="2">
        <f t="shared" si="738"/>
        <v>0</v>
      </c>
      <c r="AW1376" s="2">
        <f t="shared" si="739"/>
        <v>0</v>
      </c>
      <c r="AX1376" s="2">
        <f t="shared" si="720"/>
        <v>0</v>
      </c>
      <c r="AY1376" s="2">
        <f t="shared" si="740"/>
        <v>0</v>
      </c>
      <c r="AZ1376" s="145" t="e">
        <f t="shared" si="741"/>
        <v>#N/A</v>
      </c>
      <c r="BA1376" s="145" t="e">
        <f t="shared" si="742"/>
        <v>#N/A</v>
      </c>
      <c r="BB1376" s="145">
        <f t="shared" si="743"/>
        <v>2.083333333333337E-2</v>
      </c>
      <c r="BC1376" s="2">
        <f>IF(AM1376,
  IF(AND(AL1376=$J$31,_xlfn.DAYS(AH1376,DATE(AI1376,1,1))&lt;7),
    MAX(0,EINSTELLUNGEN!$D$12+1-WEEKDAY(DATE(EINSTELLUNGEN!$D$9,EINSTELLUNGEN!$D$10,1),2)),
    IF(AL1376=$J$33,
      MIN(EINSTELLUNGEN!$D$12,WEEKDAY(DATE(EINSTELLUNGEN!$D$9,12,31),2)),
      EINSTELLUNGEN!$D$12
  )) - SUMIF(AL$50:AL$2500,"="&amp;AL1376,AX$50:AX$2500),
  0)</f>
        <v>3</v>
      </c>
      <c r="BD1376" s="2">
        <f t="shared" si="744"/>
        <v>0.33333333333333331</v>
      </c>
      <c r="BE1376" s="2">
        <f t="shared" si="745"/>
        <v>0</v>
      </c>
    </row>
    <row r="1377" spans="1:57" ht="10.5" customHeight="1">
      <c r="A1377" s="1" t="str">
        <f t="shared" ca="1" si="721"/>
        <v/>
      </c>
      <c r="B1377" s="1" t="str">
        <f t="shared" ca="1" si="722"/>
        <v/>
      </c>
      <c r="C1377" s="1" t="str">
        <f t="shared" ca="1" si="723"/>
        <v/>
      </c>
      <c r="D1377" s="1" t="str">
        <f t="shared" ca="1" si="724"/>
        <v/>
      </c>
      <c r="F1377" s="10"/>
      <c r="G1377" s="136" t="str">
        <f t="shared" si="725"/>
        <v/>
      </c>
      <c r="H1377" s="27"/>
      <c r="I1377" s="28"/>
      <c r="J1377" s="28"/>
      <c r="K1377" s="29"/>
      <c r="L1377" s="136"/>
      <c r="M1377" s="136"/>
      <c r="N1377" s="136"/>
      <c r="O1377" s="26" t="str">
        <f t="shared" si="726"/>
        <v/>
      </c>
      <c r="P1377" s="218" t="str">
        <f t="shared" si="727"/>
        <v/>
      </c>
      <c r="Q1377" s="26" t="str">
        <f t="shared" si="728"/>
        <v/>
      </c>
      <c r="R1377" s="22"/>
      <c r="S1377" s="99"/>
      <c r="T1377" s="10"/>
      <c r="U1377" s="229" t="str">
        <f t="shared" si="729"/>
        <v/>
      </c>
      <c r="V1377" s="230"/>
      <c r="W1377" s="230"/>
      <c r="X1377" s="230"/>
      <c r="Y1377" s="230"/>
      <c r="Z1377" s="22" t="str">
        <f>""</f>
        <v/>
      </c>
      <c r="AB1377" s="23" t="str">
        <f t="shared" si="730"/>
        <v/>
      </c>
      <c r="AC1377" s="2" t="b">
        <f>COUNT(Q1377:Q$2500)&gt;0</f>
        <v>0</v>
      </c>
      <c r="AD1377" s="2" t="b">
        <f t="shared" si="713"/>
        <v>0</v>
      </c>
      <c r="AE1377" s="2" t="b">
        <f t="shared" si="714"/>
        <v>0</v>
      </c>
      <c r="AF1377" s="2" t="b">
        <f t="shared" si="715"/>
        <v>0</v>
      </c>
      <c r="AG1377" s="2" t="b">
        <f>OR(
  AND(AC1377,NOT(AC1378)),
  AND(AF1377,WEEKDAY(AH1376,2)=EINSTELLUNGEN!$D$12),
  AND(AF1377,AH1377=$J$35)
)</f>
        <v>0</v>
      </c>
      <c r="AH1377" s="2">
        <f>IF(AE1377,AH1376+IF(WEEKDAY(AH1376+1,2)&lt;=EINSTELLUNGEN!$D$12,1,$J$36),AH1376)</f>
        <v>42020</v>
      </c>
      <c r="AI1377" s="2">
        <f t="shared" si="716"/>
        <v>2019</v>
      </c>
      <c r="AJ1377" s="2">
        <f t="shared" si="717"/>
        <v>201901</v>
      </c>
      <c r="AK1377" s="2">
        <f t="shared" si="718"/>
        <v>201901</v>
      </c>
      <c r="AL1377" s="2">
        <f t="shared" si="746"/>
        <v>201903</v>
      </c>
      <c r="AM1377" s="2" t="b">
        <f t="shared" si="719"/>
        <v>1</v>
      </c>
      <c r="AN1377" s="4" t="e">
        <f t="shared" si="731"/>
        <v>#N/A</v>
      </c>
      <c r="AO1377" s="4" t="e">
        <f t="shared" si="732"/>
        <v>#N/A</v>
      </c>
      <c r="AP1377" s="2" t="str">
        <f>IF(AD1377,
  IF(ISBLANK(H1377),
    AP1376,
    IF(LEN(H1377)=1,
      IF(OR(UPPER(H1377)="A",UPPER(H1377)="I"),
        EINSTELLUNGEN!$D$21,
        IF(OR(UPPER(H1377)="B",UPPER(H1377)="M"),
          EINSTELLUNGEN!$D$22,
          IF(OR(UPPER(H1377)="C",UPPER(H1377)="S"),
            EINSTELLUNGEN!$D$23,
            IF(UPPER(H1377)="D",
              EINSTELLUNGEN!$D$24,
              IF(UPPER(H1377)="E",
                EINSTELLUNGEN!$D$25,
                UPPER(H1377)))))),
      IF(ISNUMBER(H1377),
        EINSTELLUNGEN!$D$20&amp;H1377,
        UPPER(H1377)))),
  "")</f>
        <v/>
      </c>
      <c r="AQ1377" s="2" t="str">
        <f t="shared" si="733"/>
        <v/>
      </c>
      <c r="AR1377" s="2">
        <f t="shared" si="734"/>
        <v>0</v>
      </c>
      <c r="AS1377" s="145">
        <f t="shared" si="735"/>
        <v>0.33333333333333331</v>
      </c>
      <c r="AT1377" s="2">
        <f t="shared" si="736"/>
        <v>0</v>
      </c>
      <c r="AU1377" s="2">
        <f t="shared" si="737"/>
        <v>0</v>
      </c>
      <c r="AV1377" s="2">
        <f t="shared" si="738"/>
        <v>0</v>
      </c>
      <c r="AW1377" s="2">
        <f t="shared" si="739"/>
        <v>0</v>
      </c>
      <c r="AX1377" s="2">
        <f t="shared" si="720"/>
        <v>0</v>
      </c>
      <c r="AY1377" s="2">
        <f t="shared" si="740"/>
        <v>0</v>
      </c>
      <c r="AZ1377" s="145" t="e">
        <f t="shared" si="741"/>
        <v>#N/A</v>
      </c>
      <c r="BA1377" s="145" t="e">
        <f t="shared" si="742"/>
        <v>#N/A</v>
      </c>
      <c r="BB1377" s="145">
        <f t="shared" si="743"/>
        <v>2.083333333333337E-2</v>
      </c>
      <c r="BC1377" s="2">
        <f>IF(AM1377,
  IF(AND(AL1377=$J$31,_xlfn.DAYS(AH1377,DATE(AI1377,1,1))&lt;7),
    MAX(0,EINSTELLUNGEN!$D$12+1-WEEKDAY(DATE(EINSTELLUNGEN!$D$9,EINSTELLUNGEN!$D$10,1),2)),
    IF(AL1377=$J$33,
      MIN(EINSTELLUNGEN!$D$12,WEEKDAY(DATE(EINSTELLUNGEN!$D$9,12,31),2)),
      EINSTELLUNGEN!$D$12
  )) - SUMIF(AL$50:AL$2500,"="&amp;AL1377,AX$50:AX$2500),
  0)</f>
        <v>3</v>
      </c>
      <c r="BD1377" s="2">
        <f t="shared" si="744"/>
        <v>0.33333333333333331</v>
      </c>
      <c r="BE1377" s="2">
        <f t="shared" si="745"/>
        <v>0</v>
      </c>
    </row>
    <row r="1378" spans="1:57" ht="10.5" customHeight="1">
      <c r="A1378" s="1" t="str">
        <f t="shared" ca="1" si="721"/>
        <v/>
      </c>
      <c r="B1378" s="1" t="str">
        <f t="shared" ca="1" si="722"/>
        <v/>
      </c>
      <c r="C1378" s="1" t="str">
        <f t="shared" ca="1" si="723"/>
        <v/>
      </c>
      <c r="D1378" s="1" t="str">
        <f t="shared" ca="1" si="724"/>
        <v/>
      </c>
      <c r="F1378" s="10"/>
      <c r="G1378" s="136" t="str">
        <f t="shared" si="725"/>
        <v/>
      </c>
      <c r="H1378" s="27"/>
      <c r="I1378" s="28"/>
      <c r="J1378" s="28"/>
      <c r="K1378" s="29"/>
      <c r="L1378" s="136"/>
      <c r="M1378" s="136"/>
      <c r="N1378" s="136"/>
      <c r="O1378" s="26" t="str">
        <f t="shared" si="726"/>
        <v/>
      </c>
      <c r="P1378" s="218" t="str">
        <f t="shared" si="727"/>
        <v/>
      </c>
      <c r="Q1378" s="26" t="str">
        <f t="shared" si="728"/>
        <v/>
      </c>
      <c r="R1378" s="22"/>
      <c r="S1378" s="99"/>
      <c r="T1378" s="10"/>
      <c r="U1378" s="229" t="str">
        <f t="shared" si="729"/>
        <v/>
      </c>
      <c r="V1378" s="230"/>
      <c r="W1378" s="230"/>
      <c r="X1378" s="230"/>
      <c r="Y1378" s="230"/>
      <c r="Z1378" s="22" t="str">
        <f>""</f>
        <v/>
      </c>
      <c r="AB1378" s="23" t="str">
        <f t="shared" si="730"/>
        <v/>
      </c>
      <c r="AC1378" s="2" t="b">
        <f>COUNT(Q1378:Q$2500)&gt;0</f>
        <v>0</v>
      </c>
      <c r="AD1378" s="2" t="b">
        <f t="shared" si="713"/>
        <v>0</v>
      </c>
      <c r="AE1378" s="2" t="b">
        <f t="shared" si="714"/>
        <v>0</v>
      </c>
      <c r="AF1378" s="2" t="b">
        <f t="shared" si="715"/>
        <v>0</v>
      </c>
      <c r="AG1378" s="2" t="b">
        <f>OR(
  AND(AC1378,NOT(AC1379)),
  AND(AF1378,WEEKDAY(AH1377,2)=EINSTELLUNGEN!$D$12),
  AND(AF1378,AH1378=$J$35)
)</f>
        <v>0</v>
      </c>
      <c r="AH1378" s="2">
        <f>IF(AE1378,AH1377+IF(WEEKDAY(AH1377+1,2)&lt;=EINSTELLUNGEN!$D$12,1,$J$36),AH1377)</f>
        <v>42020</v>
      </c>
      <c r="AI1378" s="2">
        <f t="shared" si="716"/>
        <v>2019</v>
      </c>
      <c r="AJ1378" s="2">
        <f t="shared" si="717"/>
        <v>201901</v>
      </c>
      <c r="AK1378" s="2">
        <f t="shared" si="718"/>
        <v>201901</v>
      </c>
      <c r="AL1378" s="2">
        <f t="shared" si="746"/>
        <v>201903</v>
      </c>
      <c r="AM1378" s="2" t="b">
        <f t="shared" si="719"/>
        <v>1</v>
      </c>
      <c r="AN1378" s="4" t="e">
        <f t="shared" si="731"/>
        <v>#N/A</v>
      </c>
      <c r="AO1378" s="4" t="e">
        <f t="shared" si="732"/>
        <v>#N/A</v>
      </c>
      <c r="AP1378" s="2" t="str">
        <f>IF(AD1378,
  IF(ISBLANK(H1378),
    AP1377,
    IF(LEN(H1378)=1,
      IF(OR(UPPER(H1378)="A",UPPER(H1378)="I"),
        EINSTELLUNGEN!$D$21,
        IF(OR(UPPER(H1378)="B",UPPER(H1378)="M"),
          EINSTELLUNGEN!$D$22,
          IF(OR(UPPER(H1378)="C",UPPER(H1378)="S"),
            EINSTELLUNGEN!$D$23,
            IF(UPPER(H1378)="D",
              EINSTELLUNGEN!$D$24,
              IF(UPPER(H1378)="E",
                EINSTELLUNGEN!$D$25,
                UPPER(H1378)))))),
      IF(ISNUMBER(H1378),
        EINSTELLUNGEN!$D$20&amp;H1378,
        UPPER(H1378)))),
  "")</f>
        <v/>
      </c>
      <c r="AQ1378" s="2" t="str">
        <f t="shared" si="733"/>
        <v/>
      </c>
      <c r="AR1378" s="2">
        <f t="shared" si="734"/>
        <v>0</v>
      </c>
      <c r="AS1378" s="145">
        <f t="shared" si="735"/>
        <v>0.33333333333333331</v>
      </c>
      <c r="AT1378" s="2">
        <f t="shared" si="736"/>
        <v>0</v>
      </c>
      <c r="AU1378" s="2">
        <f t="shared" si="737"/>
        <v>0</v>
      </c>
      <c r="AV1378" s="2">
        <f t="shared" si="738"/>
        <v>0</v>
      </c>
      <c r="AW1378" s="2">
        <f t="shared" si="739"/>
        <v>0</v>
      </c>
      <c r="AX1378" s="2">
        <f t="shared" si="720"/>
        <v>0</v>
      </c>
      <c r="AY1378" s="2">
        <f t="shared" si="740"/>
        <v>0</v>
      </c>
      <c r="AZ1378" s="145" t="e">
        <f t="shared" si="741"/>
        <v>#N/A</v>
      </c>
      <c r="BA1378" s="145" t="e">
        <f t="shared" si="742"/>
        <v>#N/A</v>
      </c>
      <c r="BB1378" s="145">
        <f t="shared" si="743"/>
        <v>2.083333333333337E-2</v>
      </c>
      <c r="BC1378" s="2">
        <f>IF(AM1378,
  IF(AND(AL1378=$J$31,_xlfn.DAYS(AH1378,DATE(AI1378,1,1))&lt;7),
    MAX(0,EINSTELLUNGEN!$D$12+1-WEEKDAY(DATE(EINSTELLUNGEN!$D$9,EINSTELLUNGEN!$D$10,1),2)),
    IF(AL1378=$J$33,
      MIN(EINSTELLUNGEN!$D$12,WEEKDAY(DATE(EINSTELLUNGEN!$D$9,12,31),2)),
      EINSTELLUNGEN!$D$12
  )) - SUMIF(AL$50:AL$2500,"="&amp;AL1378,AX$50:AX$2500),
  0)</f>
        <v>3</v>
      </c>
      <c r="BD1378" s="2">
        <f t="shared" si="744"/>
        <v>0.33333333333333331</v>
      </c>
      <c r="BE1378" s="2">
        <f t="shared" si="745"/>
        <v>0</v>
      </c>
    </row>
    <row r="1379" spans="1:57" ht="10.5" customHeight="1">
      <c r="A1379" s="1" t="str">
        <f t="shared" ca="1" si="721"/>
        <v/>
      </c>
      <c r="B1379" s="1" t="str">
        <f t="shared" ca="1" si="722"/>
        <v/>
      </c>
      <c r="C1379" s="1" t="str">
        <f t="shared" ca="1" si="723"/>
        <v/>
      </c>
      <c r="D1379" s="1" t="str">
        <f t="shared" ca="1" si="724"/>
        <v/>
      </c>
      <c r="F1379" s="10"/>
      <c r="G1379" s="136" t="str">
        <f t="shared" si="725"/>
        <v/>
      </c>
      <c r="H1379" s="27"/>
      <c r="I1379" s="28"/>
      <c r="J1379" s="28"/>
      <c r="K1379" s="29"/>
      <c r="L1379" s="136"/>
      <c r="M1379" s="136"/>
      <c r="N1379" s="136"/>
      <c r="O1379" s="26" t="str">
        <f t="shared" si="726"/>
        <v/>
      </c>
      <c r="P1379" s="218" t="str">
        <f t="shared" si="727"/>
        <v/>
      </c>
      <c r="Q1379" s="26" t="str">
        <f t="shared" si="728"/>
        <v/>
      </c>
      <c r="R1379" s="22"/>
      <c r="S1379" s="99"/>
      <c r="T1379" s="10"/>
      <c r="U1379" s="229" t="str">
        <f t="shared" si="729"/>
        <v/>
      </c>
      <c r="V1379" s="230"/>
      <c r="W1379" s="230"/>
      <c r="X1379" s="230"/>
      <c r="Y1379" s="230"/>
      <c r="Z1379" s="22" t="str">
        <f>""</f>
        <v/>
      </c>
      <c r="AB1379" s="23" t="str">
        <f t="shared" si="730"/>
        <v/>
      </c>
      <c r="AC1379" s="2" t="b">
        <f>COUNT(Q1379:Q$2500)&gt;0</f>
        <v>0</v>
      </c>
      <c r="AD1379" s="2" t="b">
        <f t="shared" si="713"/>
        <v>0</v>
      </c>
      <c r="AE1379" s="2" t="b">
        <f t="shared" si="714"/>
        <v>0</v>
      </c>
      <c r="AF1379" s="2" t="b">
        <f t="shared" si="715"/>
        <v>0</v>
      </c>
      <c r="AG1379" s="2" t="b">
        <f>OR(
  AND(AC1379,NOT(AC1380)),
  AND(AF1379,WEEKDAY(AH1378,2)=EINSTELLUNGEN!$D$12),
  AND(AF1379,AH1379=$J$35)
)</f>
        <v>0</v>
      </c>
      <c r="AH1379" s="2">
        <f>IF(AE1379,AH1378+IF(WEEKDAY(AH1378+1,2)&lt;=EINSTELLUNGEN!$D$12,1,$J$36),AH1378)</f>
        <v>42020</v>
      </c>
      <c r="AI1379" s="2">
        <f t="shared" si="716"/>
        <v>2019</v>
      </c>
      <c r="AJ1379" s="2">
        <f t="shared" si="717"/>
        <v>201901</v>
      </c>
      <c r="AK1379" s="2">
        <f t="shared" si="718"/>
        <v>201901</v>
      </c>
      <c r="AL1379" s="2">
        <f t="shared" si="746"/>
        <v>201903</v>
      </c>
      <c r="AM1379" s="2" t="b">
        <f t="shared" si="719"/>
        <v>1</v>
      </c>
      <c r="AN1379" s="4" t="e">
        <f t="shared" si="731"/>
        <v>#N/A</v>
      </c>
      <c r="AO1379" s="4" t="e">
        <f t="shared" si="732"/>
        <v>#N/A</v>
      </c>
      <c r="AP1379" s="2" t="str">
        <f>IF(AD1379,
  IF(ISBLANK(H1379),
    AP1378,
    IF(LEN(H1379)=1,
      IF(OR(UPPER(H1379)="A",UPPER(H1379)="I"),
        EINSTELLUNGEN!$D$21,
        IF(OR(UPPER(H1379)="B",UPPER(H1379)="M"),
          EINSTELLUNGEN!$D$22,
          IF(OR(UPPER(H1379)="C",UPPER(H1379)="S"),
            EINSTELLUNGEN!$D$23,
            IF(UPPER(H1379)="D",
              EINSTELLUNGEN!$D$24,
              IF(UPPER(H1379)="E",
                EINSTELLUNGEN!$D$25,
                UPPER(H1379)))))),
      IF(ISNUMBER(H1379),
        EINSTELLUNGEN!$D$20&amp;H1379,
        UPPER(H1379)))),
  "")</f>
        <v/>
      </c>
      <c r="AQ1379" s="2" t="str">
        <f t="shared" si="733"/>
        <v/>
      </c>
      <c r="AR1379" s="2">
        <f t="shared" si="734"/>
        <v>0</v>
      </c>
      <c r="AS1379" s="145">
        <f t="shared" si="735"/>
        <v>0.33333333333333331</v>
      </c>
      <c r="AT1379" s="2">
        <f t="shared" si="736"/>
        <v>0</v>
      </c>
      <c r="AU1379" s="2">
        <f t="shared" si="737"/>
        <v>0</v>
      </c>
      <c r="AV1379" s="2">
        <f t="shared" si="738"/>
        <v>0</v>
      </c>
      <c r="AW1379" s="2">
        <f t="shared" si="739"/>
        <v>0</v>
      </c>
      <c r="AX1379" s="2">
        <f t="shared" si="720"/>
        <v>0</v>
      </c>
      <c r="AY1379" s="2">
        <f t="shared" si="740"/>
        <v>0</v>
      </c>
      <c r="AZ1379" s="145" t="e">
        <f t="shared" si="741"/>
        <v>#N/A</v>
      </c>
      <c r="BA1379" s="145" t="e">
        <f t="shared" si="742"/>
        <v>#N/A</v>
      </c>
      <c r="BB1379" s="145">
        <f t="shared" si="743"/>
        <v>2.083333333333337E-2</v>
      </c>
      <c r="BC1379" s="2">
        <f>IF(AM1379,
  IF(AND(AL1379=$J$31,_xlfn.DAYS(AH1379,DATE(AI1379,1,1))&lt;7),
    MAX(0,EINSTELLUNGEN!$D$12+1-WEEKDAY(DATE(EINSTELLUNGEN!$D$9,EINSTELLUNGEN!$D$10,1),2)),
    IF(AL1379=$J$33,
      MIN(EINSTELLUNGEN!$D$12,WEEKDAY(DATE(EINSTELLUNGEN!$D$9,12,31),2)),
      EINSTELLUNGEN!$D$12
  )) - SUMIF(AL$50:AL$2500,"="&amp;AL1379,AX$50:AX$2500),
  0)</f>
        <v>3</v>
      </c>
      <c r="BD1379" s="2">
        <f t="shared" si="744"/>
        <v>0.33333333333333331</v>
      </c>
      <c r="BE1379" s="2">
        <f t="shared" si="745"/>
        <v>0</v>
      </c>
    </row>
    <row r="1380" spans="1:57" ht="10.5" customHeight="1">
      <c r="A1380" s="1" t="str">
        <f t="shared" ca="1" si="721"/>
        <v/>
      </c>
      <c r="B1380" s="1" t="str">
        <f t="shared" ca="1" si="722"/>
        <v/>
      </c>
      <c r="C1380" s="1" t="str">
        <f t="shared" ca="1" si="723"/>
        <v/>
      </c>
      <c r="D1380" s="1" t="str">
        <f t="shared" ca="1" si="724"/>
        <v/>
      </c>
      <c r="F1380" s="10"/>
      <c r="G1380" s="136" t="str">
        <f t="shared" si="725"/>
        <v/>
      </c>
      <c r="H1380" s="27"/>
      <c r="I1380" s="28"/>
      <c r="J1380" s="28"/>
      <c r="K1380" s="29"/>
      <c r="L1380" s="136"/>
      <c r="M1380" s="136"/>
      <c r="N1380" s="136"/>
      <c r="O1380" s="26" t="str">
        <f t="shared" si="726"/>
        <v/>
      </c>
      <c r="P1380" s="218" t="str">
        <f t="shared" si="727"/>
        <v/>
      </c>
      <c r="Q1380" s="26" t="str">
        <f t="shared" si="728"/>
        <v/>
      </c>
      <c r="R1380" s="22"/>
      <c r="S1380" s="99"/>
      <c r="T1380" s="10"/>
      <c r="U1380" s="229" t="str">
        <f t="shared" si="729"/>
        <v/>
      </c>
      <c r="V1380" s="230"/>
      <c r="W1380" s="230"/>
      <c r="X1380" s="230"/>
      <c r="Y1380" s="230"/>
      <c r="Z1380" s="22" t="str">
        <f>""</f>
        <v/>
      </c>
      <c r="AB1380" s="23" t="str">
        <f t="shared" si="730"/>
        <v/>
      </c>
      <c r="AC1380" s="2" t="b">
        <f>COUNT(Q1380:Q$2500)&gt;0</f>
        <v>0</v>
      </c>
      <c r="AD1380" s="2" t="b">
        <f t="shared" si="713"/>
        <v>0</v>
      </c>
      <c r="AE1380" s="2" t="b">
        <f t="shared" si="714"/>
        <v>0</v>
      </c>
      <c r="AF1380" s="2" t="b">
        <f t="shared" si="715"/>
        <v>0</v>
      </c>
      <c r="AG1380" s="2" t="b">
        <f>OR(
  AND(AC1380,NOT(AC1381)),
  AND(AF1380,WEEKDAY(AH1379,2)=EINSTELLUNGEN!$D$12),
  AND(AF1380,AH1380=$J$35)
)</f>
        <v>0</v>
      </c>
      <c r="AH1380" s="2">
        <f>IF(AE1380,AH1379+IF(WEEKDAY(AH1379+1,2)&lt;=EINSTELLUNGEN!$D$12,1,$J$36),AH1379)</f>
        <v>42020</v>
      </c>
      <c r="AI1380" s="2">
        <f t="shared" si="716"/>
        <v>2019</v>
      </c>
      <c r="AJ1380" s="2">
        <f t="shared" si="717"/>
        <v>201901</v>
      </c>
      <c r="AK1380" s="2">
        <f t="shared" si="718"/>
        <v>201901</v>
      </c>
      <c r="AL1380" s="2">
        <f t="shared" si="746"/>
        <v>201903</v>
      </c>
      <c r="AM1380" s="2" t="b">
        <f t="shared" si="719"/>
        <v>1</v>
      </c>
      <c r="AN1380" s="4" t="e">
        <f t="shared" si="731"/>
        <v>#N/A</v>
      </c>
      <c r="AO1380" s="4" t="e">
        <f t="shared" si="732"/>
        <v>#N/A</v>
      </c>
      <c r="AP1380" s="2" t="str">
        <f>IF(AD1380,
  IF(ISBLANK(H1380),
    AP1379,
    IF(LEN(H1380)=1,
      IF(OR(UPPER(H1380)="A",UPPER(H1380)="I"),
        EINSTELLUNGEN!$D$21,
        IF(OR(UPPER(H1380)="B",UPPER(H1380)="M"),
          EINSTELLUNGEN!$D$22,
          IF(OR(UPPER(H1380)="C",UPPER(H1380)="S"),
            EINSTELLUNGEN!$D$23,
            IF(UPPER(H1380)="D",
              EINSTELLUNGEN!$D$24,
              IF(UPPER(H1380)="E",
                EINSTELLUNGEN!$D$25,
                UPPER(H1380)))))),
      IF(ISNUMBER(H1380),
        EINSTELLUNGEN!$D$20&amp;H1380,
        UPPER(H1380)))),
  "")</f>
        <v/>
      </c>
      <c r="AQ1380" s="2" t="str">
        <f t="shared" si="733"/>
        <v/>
      </c>
      <c r="AR1380" s="2">
        <f t="shared" si="734"/>
        <v>0</v>
      </c>
      <c r="AS1380" s="145">
        <f t="shared" si="735"/>
        <v>0.33333333333333331</v>
      </c>
      <c r="AT1380" s="2">
        <f t="shared" si="736"/>
        <v>0</v>
      </c>
      <c r="AU1380" s="2">
        <f t="shared" si="737"/>
        <v>0</v>
      </c>
      <c r="AV1380" s="2">
        <f t="shared" si="738"/>
        <v>0</v>
      </c>
      <c r="AW1380" s="2">
        <f t="shared" si="739"/>
        <v>0</v>
      </c>
      <c r="AX1380" s="2">
        <f t="shared" si="720"/>
        <v>0</v>
      </c>
      <c r="AY1380" s="2">
        <f t="shared" si="740"/>
        <v>0</v>
      </c>
      <c r="AZ1380" s="145" t="e">
        <f t="shared" si="741"/>
        <v>#N/A</v>
      </c>
      <c r="BA1380" s="145" t="e">
        <f t="shared" si="742"/>
        <v>#N/A</v>
      </c>
      <c r="BB1380" s="145">
        <f t="shared" si="743"/>
        <v>2.083333333333337E-2</v>
      </c>
      <c r="BC1380" s="2">
        <f>IF(AM1380,
  IF(AND(AL1380=$J$31,_xlfn.DAYS(AH1380,DATE(AI1380,1,1))&lt;7),
    MAX(0,EINSTELLUNGEN!$D$12+1-WEEKDAY(DATE(EINSTELLUNGEN!$D$9,EINSTELLUNGEN!$D$10,1),2)),
    IF(AL1380=$J$33,
      MIN(EINSTELLUNGEN!$D$12,WEEKDAY(DATE(EINSTELLUNGEN!$D$9,12,31),2)),
      EINSTELLUNGEN!$D$12
  )) - SUMIF(AL$50:AL$2500,"="&amp;AL1380,AX$50:AX$2500),
  0)</f>
        <v>3</v>
      </c>
      <c r="BD1380" s="2">
        <f t="shared" si="744"/>
        <v>0.33333333333333331</v>
      </c>
      <c r="BE1380" s="2">
        <f t="shared" si="745"/>
        <v>0</v>
      </c>
    </row>
    <row r="1381" spans="1:57" ht="10.5" customHeight="1">
      <c r="A1381" s="1" t="str">
        <f t="shared" ca="1" si="721"/>
        <v/>
      </c>
      <c r="B1381" s="1" t="str">
        <f t="shared" ca="1" si="722"/>
        <v/>
      </c>
      <c r="C1381" s="1" t="str">
        <f t="shared" ca="1" si="723"/>
        <v/>
      </c>
      <c r="D1381" s="1" t="str">
        <f t="shared" ca="1" si="724"/>
        <v/>
      </c>
      <c r="F1381" s="10"/>
      <c r="G1381" s="136" t="str">
        <f t="shared" si="725"/>
        <v/>
      </c>
      <c r="H1381" s="27"/>
      <c r="I1381" s="28"/>
      <c r="J1381" s="28"/>
      <c r="K1381" s="29"/>
      <c r="L1381" s="136"/>
      <c r="M1381" s="136"/>
      <c r="N1381" s="136"/>
      <c r="O1381" s="26" t="str">
        <f t="shared" si="726"/>
        <v/>
      </c>
      <c r="P1381" s="218" t="str">
        <f t="shared" si="727"/>
        <v/>
      </c>
      <c r="Q1381" s="26" t="str">
        <f t="shared" si="728"/>
        <v/>
      </c>
      <c r="R1381" s="22"/>
      <c r="S1381" s="99"/>
      <c r="T1381" s="10"/>
      <c r="U1381" s="229" t="str">
        <f t="shared" si="729"/>
        <v/>
      </c>
      <c r="V1381" s="230"/>
      <c r="W1381" s="230"/>
      <c r="X1381" s="230"/>
      <c r="Y1381" s="230"/>
      <c r="Z1381" s="22" t="str">
        <f>""</f>
        <v/>
      </c>
      <c r="AB1381" s="23" t="str">
        <f t="shared" si="730"/>
        <v/>
      </c>
      <c r="AC1381" s="2" t="b">
        <f>COUNT(Q1381:Q$2500)&gt;0</f>
        <v>0</v>
      </c>
      <c r="AD1381" s="2" t="b">
        <f t="shared" si="713"/>
        <v>0</v>
      </c>
      <c r="AE1381" s="2" t="b">
        <f t="shared" si="714"/>
        <v>0</v>
      </c>
      <c r="AF1381" s="2" t="b">
        <f t="shared" si="715"/>
        <v>0</v>
      </c>
      <c r="AG1381" s="2" t="b">
        <f>OR(
  AND(AC1381,NOT(AC1382)),
  AND(AF1381,WEEKDAY(AH1380,2)=EINSTELLUNGEN!$D$12),
  AND(AF1381,AH1381=$J$35)
)</f>
        <v>0</v>
      </c>
      <c r="AH1381" s="2">
        <f>IF(AE1381,AH1380+IF(WEEKDAY(AH1380+1,2)&lt;=EINSTELLUNGEN!$D$12,1,$J$36),AH1380)</f>
        <v>42020</v>
      </c>
      <c r="AI1381" s="2">
        <f t="shared" si="716"/>
        <v>2019</v>
      </c>
      <c r="AJ1381" s="2">
        <f t="shared" si="717"/>
        <v>201901</v>
      </c>
      <c r="AK1381" s="2">
        <f t="shared" si="718"/>
        <v>201901</v>
      </c>
      <c r="AL1381" s="2">
        <f t="shared" si="746"/>
        <v>201903</v>
      </c>
      <c r="AM1381" s="2" t="b">
        <f t="shared" si="719"/>
        <v>1</v>
      </c>
      <c r="AN1381" s="4" t="e">
        <f t="shared" si="731"/>
        <v>#N/A</v>
      </c>
      <c r="AO1381" s="4" t="e">
        <f t="shared" si="732"/>
        <v>#N/A</v>
      </c>
      <c r="AP1381" s="2" t="str">
        <f>IF(AD1381,
  IF(ISBLANK(H1381),
    AP1380,
    IF(LEN(H1381)=1,
      IF(OR(UPPER(H1381)="A",UPPER(H1381)="I"),
        EINSTELLUNGEN!$D$21,
        IF(OR(UPPER(H1381)="B",UPPER(H1381)="M"),
          EINSTELLUNGEN!$D$22,
          IF(OR(UPPER(H1381)="C",UPPER(H1381)="S"),
            EINSTELLUNGEN!$D$23,
            IF(UPPER(H1381)="D",
              EINSTELLUNGEN!$D$24,
              IF(UPPER(H1381)="E",
                EINSTELLUNGEN!$D$25,
                UPPER(H1381)))))),
      IF(ISNUMBER(H1381),
        EINSTELLUNGEN!$D$20&amp;H1381,
        UPPER(H1381)))),
  "")</f>
        <v/>
      </c>
      <c r="AQ1381" s="2" t="str">
        <f t="shared" si="733"/>
        <v/>
      </c>
      <c r="AR1381" s="2">
        <f t="shared" si="734"/>
        <v>0</v>
      </c>
      <c r="AS1381" s="145">
        <f t="shared" si="735"/>
        <v>0.33333333333333331</v>
      </c>
      <c r="AT1381" s="2">
        <f t="shared" si="736"/>
        <v>0</v>
      </c>
      <c r="AU1381" s="2">
        <f t="shared" si="737"/>
        <v>0</v>
      </c>
      <c r="AV1381" s="2">
        <f t="shared" si="738"/>
        <v>0</v>
      </c>
      <c r="AW1381" s="2">
        <f t="shared" si="739"/>
        <v>0</v>
      </c>
      <c r="AX1381" s="2">
        <f t="shared" si="720"/>
        <v>0</v>
      </c>
      <c r="AY1381" s="2">
        <f t="shared" si="740"/>
        <v>0</v>
      </c>
      <c r="AZ1381" s="145" t="e">
        <f t="shared" si="741"/>
        <v>#N/A</v>
      </c>
      <c r="BA1381" s="145" t="e">
        <f t="shared" si="742"/>
        <v>#N/A</v>
      </c>
      <c r="BB1381" s="145">
        <f t="shared" si="743"/>
        <v>2.083333333333337E-2</v>
      </c>
      <c r="BC1381" s="2">
        <f>IF(AM1381,
  IF(AND(AL1381=$J$31,_xlfn.DAYS(AH1381,DATE(AI1381,1,1))&lt;7),
    MAX(0,EINSTELLUNGEN!$D$12+1-WEEKDAY(DATE(EINSTELLUNGEN!$D$9,EINSTELLUNGEN!$D$10,1),2)),
    IF(AL1381=$J$33,
      MIN(EINSTELLUNGEN!$D$12,WEEKDAY(DATE(EINSTELLUNGEN!$D$9,12,31),2)),
      EINSTELLUNGEN!$D$12
  )) - SUMIF(AL$50:AL$2500,"="&amp;AL1381,AX$50:AX$2500),
  0)</f>
        <v>3</v>
      </c>
      <c r="BD1381" s="2">
        <f t="shared" si="744"/>
        <v>0.33333333333333331</v>
      </c>
      <c r="BE1381" s="2">
        <f t="shared" si="745"/>
        <v>0</v>
      </c>
    </row>
    <row r="1382" spans="1:57" ht="10.5" customHeight="1">
      <c r="A1382" s="1" t="str">
        <f t="shared" ca="1" si="721"/>
        <v/>
      </c>
      <c r="B1382" s="1" t="str">
        <f t="shared" ca="1" si="722"/>
        <v/>
      </c>
      <c r="C1382" s="1" t="str">
        <f t="shared" ca="1" si="723"/>
        <v/>
      </c>
      <c r="D1382" s="1" t="str">
        <f t="shared" ca="1" si="724"/>
        <v/>
      </c>
      <c r="F1382" s="10"/>
      <c r="G1382" s="136" t="str">
        <f t="shared" si="725"/>
        <v/>
      </c>
      <c r="H1382" s="27"/>
      <c r="I1382" s="28"/>
      <c r="J1382" s="28"/>
      <c r="K1382" s="29"/>
      <c r="L1382" s="136"/>
      <c r="M1382" s="136"/>
      <c r="N1382" s="136"/>
      <c r="O1382" s="26" t="str">
        <f t="shared" si="726"/>
        <v/>
      </c>
      <c r="P1382" s="218" t="str">
        <f t="shared" si="727"/>
        <v/>
      </c>
      <c r="Q1382" s="26" t="str">
        <f t="shared" si="728"/>
        <v/>
      </c>
      <c r="R1382" s="22"/>
      <c r="S1382" s="99"/>
      <c r="T1382" s="10"/>
      <c r="U1382" s="229" t="str">
        <f t="shared" si="729"/>
        <v/>
      </c>
      <c r="V1382" s="230"/>
      <c r="W1382" s="230"/>
      <c r="X1382" s="230"/>
      <c r="Y1382" s="230"/>
      <c r="Z1382" s="22" t="str">
        <f>""</f>
        <v/>
      </c>
      <c r="AB1382" s="23" t="str">
        <f t="shared" si="730"/>
        <v/>
      </c>
      <c r="AC1382" s="2" t="b">
        <f>COUNT(Q1382:Q$2500)&gt;0</f>
        <v>0</v>
      </c>
      <c r="AD1382" s="2" t="b">
        <f t="shared" si="713"/>
        <v>0</v>
      </c>
      <c r="AE1382" s="2" t="b">
        <f t="shared" si="714"/>
        <v>0</v>
      </c>
      <c r="AF1382" s="2" t="b">
        <f t="shared" si="715"/>
        <v>0</v>
      </c>
      <c r="AG1382" s="2" t="b">
        <f>OR(
  AND(AC1382,NOT(AC1383)),
  AND(AF1382,WEEKDAY(AH1381,2)=EINSTELLUNGEN!$D$12),
  AND(AF1382,AH1382=$J$35)
)</f>
        <v>0</v>
      </c>
      <c r="AH1382" s="2">
        <f>IF(AE1382,AH1381+IF(WEEKDAY(AH1381+1,2)&lt;=EINSTELLUNGEN!$D$12,1,$J$36),AH1381)</f>
        <v>42020</v>
      </c>
      <c r="AI1382" s="2">
        <f t="shared" si="716"/>
        <v>2019</v>
      </c>
      <c r="AJ1382" s="2">
        <f t="shared" si="717"/>
        <v>201901</v>
      </c>
      <c r="AK1382" s="2">
        <f t="shared" si="718"/>
        <v>201901</v>
      </c>
      <c r="AL1382" s="2">
        <f t="shared" si="746"/>
        <v>201903</v>
      </c>
      <c r="AM1382" s="2" t="b">
        <f t="shared" si="719"/>
        <v>1</v>
      </c>
      <c r="AN1382" s="4" t="e">
        <f t="shared" si="731"/>
        <v>#N/A</v>
      </c>
      <c r="AO1382" s="4" t="e">
        <f t="shared" si="732"/>
        <v>#N/A</v>
      </c>
      <c r="AP1382" s="2" t="str">
        <f>IF(AD1382,
  IF(ISBLANK(H1382),
    AP1381,
    IF(LEN(H1382)=1,
      IF(OR(UPPER(H1382)="A",UPPER(H1382)="I"),
        EINSTELLUNGEN!$D$21,
        IF(OR(UPPER(H1382)="B",UPPER(H1382)="M"),
          EINSTELLUNGEN!$D$22,
          IF(OR(UPPER(H1382)="C",UPPER(H1382)="S"),
            EINSTELLUNGEN!$D$23,
            IF(UPPER(H1382)="D",
              EINSTELLUNGEN!$D$24,
              IF(UPPER(H1382)="E",
                EINSTELLUNGEN!$D$25,
                UPPER(H1382)))))),
      IF(ISNUMBER(H1382),
        EINSTELLUNGEN!$D$20&amp;H1382,
        UPPER(H1382)))),
  "")</f>
        <v/>
      </c>
      <c r="AQ1382" s="2" t="str">
        <f t="shared" si="733"/>
        <v/>
      </c>
      <c r="AR1382" s="2">
        <f t="shared" si="734"/>
        <v>0</v>
      </c>
      <c r="AS1382" s="145">
        <f t="shared" si="735"/>
        <v>0.33333333333333331</v>
      </c>
      <c r="AT1382" s="2">
        <f t="shared" si="736"/>
        <v>0</v>
      </c>
      <c r="AU1382" s="2">
        <f t="shared" si="737"/>
        <v>0</v>
      </c>
      <c r="AV1382" s="2">
        <f t="shared" si="738"/>
        <v>0</v>
      </c>
      <c r="AW1382" s="2">
        <f t="shared" si="739"/>
        <v>0</v>
      </c>
      <c r="AX1382" s="2">
        <f t="shared" si="720"/>
        <v>0</v>
      </c>
      <c r="AY1382" s="2">
        <f t="shared" si="740"/>
        <v>0</v>
      </c>
      <c r="AZ1382" s="145" t="e">
        <f t="shared" si="741"/>
        <v>#N/A</v>
      </c>
      <c r="BA1382" s="145" t="e">
        <f t="shared" si="742"/>
        <v>#N/A</v>
      </c>
      <c r="BB1382" s="145">
        <f t="shared" si="743"/>
        <v>2.083333333333337E-2</v>
      </c>
      <c r="BC1382" s="2">
        <f>IF(AM1382,
  IF(AND(AL1382=$J$31,_xlfn.DAYS(AH1382,DATE(AI1382,1,1))&lt;7),
    MAX(0,EINSTELLUNGEN!$D$12+1-WEEKDAY(DATE(EINSTELLUNGEN!$D$9,EINSTELLUNGEN!$D$10,1),2)),
    IF(AL1382=$J$33,
      MIN(EINSTELLUNGEN!$D$12,WEEKDAY(DATE(EINSTELLUNGEN!$D$9,12,31),2)),
      EINSTELLUNGEN!$D$12
  )) - SUMIF(AL$50:AL$2500,"="&amp;AL1382,AX$50:AX$2500),
  0)</f>
        <v>3</v>
      </c>
      <c r="BD1382" s="2">
        <f t="shared" si="744"/>
        <v>0.33333333333333331</v>
      </c>
      <c r="BE1382" s="2">
        <f t="shared" si="745"/>
        <v>0</v>
      </c>
    </row>
    <row r="1383" spans="1:57" ht="10.5" customHeight="1">
      <c r="A1383" s="1" t="str">
        <f t="shared" ca="1" si="721"/>
        <v/>
      </c>
      <c r="B1383" s="1" t="str">
        <f t="shared" ca="1" si="722"/>
        <v/>
      </c>
      <c r="C1383" s="1" t="str">
        <f t="shared" ca="1" si="723"/>
        <v/>
      </c>
      <c r="D1383" s="1" t="str">
        <f t="shared" ca="1" si="724"/>
        <v/>
      </c>
      <c r="F1383" s="10"/>
      <c r="G1383" s="136" t="str">
        <f t="shared" si="725"/>
        <v/>
      </c>
      <c r="H1383" s="27"/>
      <c r="I1383" s="28"/>
      <c r="J1383" s="28"/>
      <c r="K1383" s="29"/>
      <c r="L1383" s="136"/>
      <c r="M1383" s="136"/>
      <c r="N1383" s="136"/>
      <c r="O1383" s="26" t="str">
        <f t="shared" si="726"/>
        <v/>
      </c>
      <c r="P1383" s="218" t="str">
        <f t="shared" si="727"/>
        <v/>
      </c>
      <c r="Q1383" s="26" t="str">
        <f t="shared" si="728"/>
        <v/>
      </c>
      <c r="R1383" s="22"/>
      <c r="S1383" s="99"/>
      <c r="T1383" s="10"/>
      <c r="U1383" s="229" t="str">
        <f t="shared" si="729"/>
        <v/>
      </c>
      <c r="V1383" s="230"/>
      <c r="W1383" s="230"/>
      <c r="X1383" s="230"/>
      <c r="Y1383" s="230"/>
      <c r="Z1383" s="22" t="str">
        <f>""</f>
        <v/>
      </c>
      <c r="AB1383" s="23" t="str">
        <f t="shared" si="730"/>
        <v/>
      </c>
      <c r="AC1383" s="2" t="b">
        <f>COUNT(Q1383:Q$2500)&gt;0</f>
        <v>0</v>
      </c>
      <c r="AD1383" s="2" t="b">
        <f t="shared" si="713"/>
        <v>0</v>
      </c>
      <c r="AE1383" s="2" t="b">
        <f t="shared" si="714"/>
        <v>0</v>
      </c>
      <c r="AF1383" s="2" t="b">
        <f t="shared" si="715"/>
        <v>0</v>
      </c>
      <c r="AG1383" s="2" t="b">
        <f>OR(
  AND(AC1383,NOT(AC1384)),
  AND(AF1383,WEEKDAY(AH1382,2)=EINSTELLUNGEN!$D$12),
  AND(AF1383,AH1383=$J$35)
)</f>
        <v>0</v>
      </c>
      <c r="AH1383" s="2">
        <f>IF(AE1383,AH1382+IF(WEEKDAY(AH1382+1,2)&lt;=EINSTELLUNGEN!$D$12,1,$J$36),AH1382)</f>
        <v>42020</v>
      </c>
      <c r="AI1383" s="2">
        <f t="shared" si="716"/>
        <v>2019</v>
      </c>
      <c r="AJ1383" s="2">
        <f t="shared" si="717"/>
        <v>201901</v>
      </c>
      <c r="AK1383" s="2">
        <f t="shared" si="718"/>
        <v>201901</v>
      </c>
      <c r="AL1383" s="2">
        <f t="shared" si="746"/>
        <v>201903</v>
      </c>
      <c r="AM1383" s="2" t="b">
        <f t="shared" si="719"/>
        <v>1</v>
      </c>
      <c r="AN1383" s="4" t="e">
        <f t="shared" si="731"/>
        <v>#N/A</v>
      </c>
      <c r="AO1383" s="4" t="e">
        <f t="shared" si="732"/>
        <v>#N/A</v>
      </c>
      <c r="AP1383" s="2" t="str">
        <f>IF(AD1383,
  IF(ISBLANK(H1383),
    AP1382,
    IF(LEN(H1383)=1,
      IF(OR(UPPER(H1383)="A",UPPER(H1383)="I"),
        EINSTELLUNGEN!$D$21,
        IF(OR(UPPER(H1383)="B",UPPER(H1383)="M"),
          EINSTELLUNGEN!$D$22,
          IF(OR(UPPER(H1383)="C",UPPER(H1383)="S"),
            EINSTELLUNGEN!$D$23,
            IF(UPPER(H1383)="D",
              EINSTELLUNGEN!$D$24,
              IF(UPPER(H1383)="E",
                EINSTELLUNGEN!$D$25,
                UPPER(H1383)))))),
      IF(ISNUMBER(H1383),
        EINSTELLUNGEN!$D$20&amp;H1383,
        UPPER(H1383)))),
  "")</f>
        <v/>
      </c>
      <c r="AQ1383" s="2" t="str">
        <f t="shared" si="733"/>
        <v/>
      </c>
      <c r="AR1383" s="2">
        <f t="shared" si="734"/>
        <v>0</v>
      </c>
      <c r="AS1383" s="145">
        <f t="shared" si="735"/>
        <v>0.33333333333333331</v>
      </c>
      <c r="AT1383" s="2">
        <f t="shared" si="736"/>
        <v>0</v>
      </c>
      <c r="AU1383" s="2">
        <f t="shared" si="737"/>
        <v>0</v>
      </c>
      <c r="AV1383" s="2">
        <f t="shared" si="738"/>
        <v>0</v>
      </c>
      <c r="AW1383" s="2">
        <f t="shared" si="739"/>
        <v>0</v>
      </c>
      <c r="AX1383" s="2">
        <f t="shared" si="720"/>
        <v>0</v>
      </c>
      <c r="AY1383" s="2">
        <f t="shared" si="740"/>
        <v>0</v>
      </c>
      <c r="AZ1383" s="145" t="e">
        <f t="shared" si="741"/>
        <v>#N/A</v>
      </c>
      <c r="BA1383" s="145" t="e">
        <f t="shared" si="742"/>
        <v>#N/A</v>
      </c>
      <c r="BB1383" s="145">
        <f t="shared" si="743"/>
        <v>2.083333333333337E-2</v>
      </c>
      <c r="BC1383" s="2">
        <f>IF(AM1383,
  IF(AND(AL1383=$J$31,_xlfn.DAYS(AH1383,DATE(AI1383,1,1))&lt;7),
    MAX(0,EINSTELLUNGEN!$D$12+1-WEEKDAY(DATE(EINSTELLUNGEN!$D$9,EINSTELLUNGEN!$D$10,1),2)),
    IF(AL1383=$J$33,
      MIN(EINSTELLUNGEN!$D$12,WEEKDAY(DATE(EINSTELLUNGEN!$D$9,12,31),2)),
      EINSTELLUNGEN!$D$12
  )) - SUMIF(AL$50:AL$2500,"="&amp;AL1383,AX$50:AX$2500),
  0)</f>
        <v>3</v>
      </c>
      <c r="BD1383" s="2">
        <f t="shared" si="744"/>
        <v>0.33333333333333331</v>
      </c>
      <c r="BE1383" s="2">
        <f t="shared" si="745"/>
        <v>0</v>
      </c>
    </row>
    <row r="1384" spans="1:57" ht="10.5" customHeight="1">
      <c r="A1384" s="1" t="str">
        <f t="shared" ca="1" si="721"/>
        <v/>
      </c>
      <c r="B1384" s="1" t="str">
        <f t="shared" ca="1" si="722"/>
        <v/>
      </c>
      <c r="C1384" s="1" t="str">
        <f t="shared" ca="1" si="723"/>
        <v/>
      </c>
      <c r="D1384" s="1" t="str">
        <f t="shared" ca="1" si="724"/>
        <v/>
      </c>
      <c r="F1384" s="10"/>
      <c r="G1384" s="136" t="str">
        <f t="shared" si="725"/>
        <v/>
      </c>
      <c r="H1384" s="27"/>
      <c r="I1384" s="28"/>
      <c r="J1384" s="28"/>
      <c r="K1384" s="29"/>
      <c r="L1384" s="136"/>
      <c r="M1384" s="136"/>
      <c r="N1384" s="136"/>
      <c r="O1384" s="26" t="str">
        <f t="shared" si="726"/>
        <v/>
      </c>
      <c r="P1384" s="218" t="str">
        <f t="shared" si="727"/>
        <v/>
      </c>
      <c r="Q1384" s="26" t="str">
        <f t="shared" si="728"/>
        <v/>
      </c>
      <c r="R1384" s="22"/>
      <c r="S1384" s="99"/>
      <c r="T1384" s="10"/>
      <c r="U1384" s="229" t="str">
        <f t="shared" si="729"/>
        <v/>
      </c>
      <c r="V1384" s="230"/>
      <c r="W1384" s="230"/>
      <c r="X1384" s="230"/>
      <c r="Y1384" s="230"/>
      <c r="Z1384" s="22" t="str">
        <f>""</f>
        <v/>
      </c>
      <c r="AB1384" s="23" t="str">
        <f t="shared" si="730"/>
        <v/>
      </c>
      <c r="AC1384" s="2" t="b">
        <f>COUNT(Q1384:Q$2500)&gt;0</f>
        <v>0</v>
      </c>
      <c r="AD1384" s="2" t="b">
        <f t="shared" si="713"/>
        <v>0</v>
      </c>
      <c r="AE1384" s="2" t="b">
        <f t="shared" si="714"/>
        <v>0</v>
      </c>
      <c r="AF1384" s="2" t="b">
        <f t="shared" si="715"/>
        <v>0</v>
      </c>
      <c r="AG1384" s="2" t="b">
        <f>OR(
  AND(AC1384,NOT(AC1385)),
  AND(AF1384,WEEKDAY(AH1383,2)=EINSTELLUNGEN!$D$12),
  AND(AF1384,AH1384=$J$35)
)</f>
        <v>0</v>
      </c>
      <c r="AH1384" s="2">
        <f>IF(AE1384,AH1383+IF(WEEKDAY(AH1383+1,2)&lt;=EINSTELLUNGEN!$D$12,1,$J$36),AH1383)</f>
        <v>42020</v>
      </c>
      <c r="AI1384" s="2">
        <f t="shared" si="716"/>
        <v>2019</v>
      </c>
      <c r="AJ1384" s="2">
        <f t="shared" si="717"/>
        <v>201901</v>
      </c>
      <c r="AK1384" s="2">
        <f t="shared" si="718"/>
        <v>201901</v>
      </c>
      <c r="AL1384" s="2">
        <f t="shared" si="746"/>
        <v>201903</v>
      </c>
      <c r="AM1384" s="2" t="b">
        <f t="shared" si="719"/>
        <v>1</v>
      </c>
      <c r="AN1384" s="4" t="e">
        <f t="shared" si="731"/>
        <v>#N/A</v>
      </c>
      <c r="AO1384" s="4" t="e">
        <f t="shared" si="732"/>
        <v>#N/A</v>
      </c>
      <c r="AP1384" s="2" t="str">
        <f>IF(AD1384,
  IF(ISBLANK(H1384),
    AP1383,
    IF(LEN(H1384)=1,
      IF(OR(UPPER(H1384)="A",UPPER(H1384)="I"),
        EINSTELLUNGEN!$D$21,
        IF(OR(UPPER(H1384)="B",UPPER(H1384)="M"),
          EINSTELLUNGEN!$D$22,
          IF(OR(UPPER(H1384)="C",UPPER(H1384)="S"),
            EINSTELLUNGEN!$D$23,
            IF(UPPER(H1384)="D",
              EINSTELLUNGEN!$D$24,
              IF(UPPER(H1384)="E",
                EINSTELLUNGEN!$D$25,
                UPPER(H1384)))))),
      IF(ISNUMBER(H1384),
        EINSTELLUNGEN!$D$20&amp;H1384,
        UPPER(H1384)))),
  "")</f>
        <v/>
      </c>
      <c r="AQ1384" s="2" t="str">
        <f t="shared" si="733"/>
        <v/>
      </c>
      <c r="AR1384" s="2">
        <f t="shared" si="734"/>
        <v>0</v>
      </c>
      <c r="AS1384" s="145">
        <f t="shared" si="735"/>
        <v>0.33333333333333331</v>
      </c>
      <c r="AT1384" s="2">
        <f t="shared" si="736"/>
        <v>0</v>
      </c>
      <c r="AU1384" s="2">
        <f t="shared" si="737"/>
        <v>0</v>
      </c>
      <c r="AV1384" s="2">
        <f t="shared" si="738"/>
        <v>0</v>
      </c>
      <c r="AW1384" s="2">
        <f t="shared" si="739"/>
        <v>0</v>
      </c>
      <c r="AX1384" s="2">
        <f t="shared" si="720"/>
        <v>0</v>
      </c>
      <c r="AY1384" s="2">
        <f t="shared" si="740"/>
        <v>0</v>
      </c>
      <c r="AZ1384" s="145" t="e">
        <f t="shared" si="741"/>
        <v>#N/A</v>
      </c>
      <c r="BA1384" s="145" t="e">
        <f t="shared" si="742"/>
        <v>#N/A</v>
      </c>
      <c r="BB1384" s="145">
        <f t="shared" si="743"/>
        <v>2.083333333333337E-2</v>
      </c>
      <c r="BC1384" s="2">
        <f>IF(AM1384,
  IF(AND(AL1384=$J$31,_xlfn.DAYS(AH1384,DATE(AI1384,1,1))&lt;7),
    MAX(0,EINSTELLUNGEN!$D$12+1-WEEKDAY(DATE(EINSTELLUNGEN!$D$9,EINSTELLUNGEN!$D$10,1),2)),
    IF(AL1384=$J$33,
      MIN(EINSTELLUNGEN!$D$12,WEEKDAY(DATE(EINSTELLUNGEN!$D$9,12,31),2)),
      EINSTELLUNGEN!$D$12
  )) - SUMIF(AL$50:AL$2500,"="&amp;AL1384,AX$50:AX$2500),
  0)</f>
        <v>3</v>
      </c>
      <c r="BD1384" s="2">
        <f t="shared" si="744"/>
        <v>0.33333333333333331</v>
      </c>
      <c r="BE1384" s="2">
        <f t="shared" si="745"/>
        <v>0</v>
      </c>
    </row>
    <row r="1385" spans="1:57" ht="10.5" customHeight="1">
      <c r="A1385" s="1" t="str">
        <f t="shared" ca="1" si="721"/>
        <v/>
      </c>
      <c r="B1385" s="1" t="str">
        <f t="shared" ca="1" si="722"/>
        <v/>
      </c>
      <c r="C1385" s="1" t="str">
        <f t="shared" ca="1" si="723"/>
        <v/>
      </c>
      <c r="D1385" s="1" t="str">
        <f t="shared" ca="1" si="724"/>
        <v/>
      </c>
      <c r="F1385" s="10"/>
      <c r="G1385" s="136" t="str">
        <f t="shared" si="725"/>
        <v/>
      </c>
      <c r="H1385" s="27"/>
      <c r="I1385" s="28"/>
      <c r="J1385" s="28"/>
      <c r="K1385" s="29"/>
      <c r="L1385" s="136"/>
      <c r="M1385" s="136"/>
      <c r="N1385" s="136"/>
      <c r="O1385" s="26" t="str">
        <f t="shared" si="726"/>
        <v/>
      </c>
      <c r="P1385" s="218" t="str">
        <f t="shared" si="727"/>
        <v/>
      </c>
      <c r="Q1385" s="26" t="str">
        <f t="shared" si="728"/>
        <v/>
      </c>
      <c r="R1385" s="22"/>
      <c r="S1385" s="99"/>
      <c r="T1385" s="10"/>
      <c r="U1385" s="229" t="str">
        <f t="shared" si="729"/>
        <v/>
      </c>
      <c r="V1385" s="230"/>
      <c r="W1385" s="230"/>
      <c r="X1385" s="230"/>
      <c r="Y1385" s="230"/>
      <c r="Z1385" s="22" t="str">
        <f>""</f>
        <v/>
      </c>
      <c r="AB1385" s="23" t="str">
        <f t="shared" si="730"/>
        <v/>
      </c>
      <c r="AC1385" s="2" t="b">
        <f>COUNT(Q1385:Q$2500)&gt;0</f>
        <v>0</v>
      </c>
      <c r="AD1385" s="2" t="b">
        <f t="shared" si="713"/>
        <v>0</v>
      </c>
      <c r="AE1385" s="2" t="b">
        <f t="shared" si="714"/>
        <v>0</v>
      </c>
      <c r="AF1385" s="2" t="b">
        <f t="shared" si="715"/>
        <v>0</v>
      </c>
      <c r="AG1385" s="2" t="b">
        <f>OR(
  AND(AC1385,NOT(AC1386)),
  AND(AF1385,WEEKDAY(AH1384,2)=EINSTELLUNGEN!$D$12),
  AND(AF1385,AH1385=$J$35)
)</f>
        <v>0</v>
      </c>
      <c r="AH1385" s="2">
        <f>IF(AE1385,AH1384+IF(WEEKDAY(AH1384+1,2)&lt;=EINSTELLUNGEN!$D$12,1,$J$36),AH1384)</f>
        <v>42020</v>
      </c>
      <c r="AI1385" s="2">
        <f t="shared" si="716"/>
        <v>2019</v>
      </c>
      <c r="AJ1385" s="2">
        <f t="shared" si="717"/>
        <v>201901</v>
      </c>
      <c r="AK1385" s="2">
        <f t="shared" si="718"/>
        <v>201901</v>
      </c>
      <c r="AL1385" s="2">
        <f t="shared" si="746"/>
        <v>201903</v>
      </c>
      <c r="AM1385" s="2" t="b">
        <f t="shared" si="719"/>
        <v>1</v>
      </c>
      <c r="AN1385" s="4" t="e">
        <f t="shared" si="731"/>
        <v>#N/A</v>
      </c>
      <c r="AO1385" s="4" t="e">
        <f t="shared" si="732"/>
        <v>#N/A</v>
      </c>
      <c r="AP1385" s="2" t="str">
        <f>IF(AD1385,
  IF(ISBLANK(H1385),
    AP1384,
    IF(LEN(H1385)=1,
      IF(OR(UPPER(H1385)="A",UPPER(H1385)="I"),
        EINSTELLUNGEN!$D$21,
        IF(OR(UPPER(H1385)="B",UPPER(H1385)="M"),
          EINSTELLUNGEN!$D$22,
          IF(OR(UPPER(H1385)="C",UPPER(H1385)="S"),
            EINSTELLUNGEN!$D$23,
            IF(UPPER(H1385)="D",
              EINSTELLUNGEN!$D$24,
              IF(UPPER(H1385)="E",
                EINSTELLUNGEN!$D$25,
                UPPER(H1385)))))),
      IF(ISNUMBER(H1385),
        EINSTELLUNGEN!$D$20&amp;H1385,
        UPPER(H1385)))),
  "")</f>
        <v/>
      </c>
      <c r="AQ1385" s="2" t="str">
        <f t="shared" si="733"/>
        <v/>
      </c>
      <c r="AR1385" s="2">
        <f t="shared" si="734"/>
        <v>0</v>
      </c>
      <c r="AS1385" s="145">
        <f t="shared" si="735"/>
        <v>0.33333333333333331</v>
      </c>
      <c r="AT1385" s="2">
        <f t="shared" si="736"/>
        <v>0</v>
      </c>
      <c r="AU1385" s="2">
        <f t="shared" si="737"/>
        <v>0</v>
      </c>
      <c r="AV1385" s="2">
        <f t="shared" si="738"/>
        <v>0</v>
      </c>
      <c r="AW1385" s="2">
        <f t="shared" si="739"/>
        <v>0</v>
      </c>
      <c r="AX1385" s="2">
        <f t="shared" si="720"/>
        <v>0</v>
      </c>
      <c r="AY1385" s="2">
        <f t="shared" si="740"/>
        <v>0</v>
      </c>
      <c r="AZ1385" s="145" t="e">
        <f t="shared" si="741"/>
        <v>#N/A</v>
      </c>
      <c r="BA1385" s="145" t="e">
        <f t="shared" si="742"/>
        <v>#N/A</v>
      </c>
      <c r="BB1385" s="145">
        <f t="shared" si="743"/>
        <v>2.083333333333337E-2</v>
      </c>
      <c r="BC1385" s="2">
        <f>IF(AM1385,
  IF(AND(AL1385=$J$31,_xlfn.DAYS(AH1385,DATE(AI1385,1,1))&lt;7),
    MAX(0,EINSTELLUNGEN!$D$12+1-WEEKDAY(DATE(EINSTELLUNGEN!$D$9,EINSTELLUNGEN!$D$10,1),2)),
    IF(AL1385=$J$33,
      MIN(EINSTELLUNGEN!$D$12,WEEKDAY(DATE(EINSTELLUNGEN!$D$9,12,31),2)),
      EINSTELLUNGEN!$D$12
  )) - SUMIF(AL$50:AL$2500,"="&amp;AL1385,AX$50:AX$2500),
  0)</f>
        <v>3</v>
      </c>
      <c r="BD1385" s="2">
        <f t="shared" si="744"/>
        <v>0.33333333333333331</v>
      </c>
      <c r="BE1385" s="2">
        <f t="shared" si="745"/>
        <v>0</v>
      </c>
    </row>
    <row r="1386" spans="1:57" ht="10.5" customHeight="1">
      <c r="A1386" s="1" t="str">
        <f t="shared" ca="1" si="721"/>
        <v/>
      </c>
      <c r="B1386" s="1" t="str">
        <f t="shared" ca="1" si="722"/>
        <v/>
      </c>
      <c r="C1386" s="1" t="str">
        <f t="shared" ca="1" si="723"/>
        <v/>
      </c>
      <c r="D1386" s="1" t="str">
        <f t="shared" ca="1" si="724"/>
        <v/>
      </c>
      <c r="F1386" s="10"/>
      <c r="G1386" s="136" t="str">
        <f t="shared" si="725"/>
        <v/>
      </c>
      <c r="H1386" s="27"/>
      <c r="I1386" s="28"/>
      <c r="J1386" s="28"/>
      <c r="K1386" s="29"/>
      <c r="L1386" s="136"/>
      <c r="M1386" s="136"/>
      <c r="N1386" s="136"/>
      <c r="O1386" s="26" t="str">
        <f t="shared" si="726"/>
        <v/>
      </c>
      <c r="P1386" s="218" t="str">
        <f t="shared" si="727"/>
        <v/>
      </c>
      <c r="Q1386" s="26" t="str">
        <f t="shared" si="728"/>
        <v/>
      </c>
      <c r="R1386" s="22"/>
      <c r="S1386" s="99"/>
      <c r="T1386" s="10"/>
      <c r="U1386" s="229" t="str">
        <f t="shared" si="729"/>
        <v/>
      </c>
      <c r="V1386" s="230"/>
      <c r="W1386" s="230"/>
      <c r="X1386" s="230"/>
      <c r="Y1386" s="230"/>
      <c r="Z1386" s="22" t="str">
        <f>""</f>
        <v/>
      </c>
      <c r="AB1386" s="23" t="str">
        <f t="shared" si="730"/>
        <v/>
      </c>
      <c r="AC1386" s="2" t="b">
        <f>COUNT(Q1386:Q$2500)&gt;0</f>
        <v>0</v>
      </c>
      <c r="AD1386" s="2" t="b">
        <f t="shared" si="713"/>
        <v>0</v>
      </c>
      <c r="AE1386" s="2" t="b">
        <f t="shared" si="714"/>
        <v>0</v>
      </c>
      <c r="AF1386" s="2" t="b">
        <f t="shared" si="715"/>
        <v>0</v>
      </c>
      <c r="AG1386" s="2" t="b">
        <f>OR(
  AND(AC1386,NOT(AC1387)),
  AND(AF1386,WEEKDAY(AH1385,2)=EINSTELLUNGEN!$D$12),
  AND(AF1386,AH1386=$J$35)
)</f>
        <v>0</v>
      </c>
      <c r="AH1386" s="2">
        <f>IF(AE1386,AH1385+IF(WEEKDAY(AH1385+1,2)&lt;=EINSTELLUNGEN!$D$12,1,$J$36),AH1385)</f>
        <v>42020</v>
      </c>
      <c r="AI1386" s="2">
        <f t="shared" si="716"/>
        <v>2019</v>
      </c>
      <c r="AJ1386" s="2">
        <f t="shared" si="717"/>
        <v>201901</v>
      </c>
      <c r="AK1386" s="2">
        <f t="shared" si="718"/>
        <v>201901</v>
      </c>
      <c r="AL1386" s="2">
        <f t="shared" si="746"/>
        <v>201903</v>
      </c>
      <c r="AM1386" s="2" t="b">
        <f t="shared" si="719"/>
        <v>1</v>
      </c>
      <c r="AN1386" s="4" t="e">
        <f t="shared" si="731"/>
        <v>#N/A</v>
      </c>
      <c r="AO1386" s="4" t="e">
        <f t="shared" si="732"/>
        <v>#N/A</v>
      </c>
      <c r="AP1386" s="2" t="str">
        <f>IF(AD1386,
  IF(ISBLANK(H1386),
    AP1385,
    IF(LEN(H1386)=1,
      IF(OR(UPPER(H1386)="A",UPPER(H1386)="I"),
        EINSTELLUNGEN!$D$21,
        IF(OR(UPPER(H1386)="B",UPPER(H1386)="M"),
          EINSTELLUNGEN!$D$22,
          IF(OR(UPPER(H1386)="C",UPPER(H1386)="S"),
            EINSTELLUNGEN!$D$23,
            IF(UPPER(H1386)="D",
              EINSTELLUNGEN!$D$24,
              IF(UPPER(H1386)="E",
                EINSTELLUNGEN!$D$25,
                UPPER(H1386)))))),
      IF(ISNUMBER(H1386),
        EINSTELLUNGEN!$D$20&amp;H1386,
        UPPER(H1386)))),
  "")</f>
        <v/>
      </c>
      <c r="AQ1386" s="2" t="str">
        <f t="shared" si="733"/>
        <v/>
      </c>
      <c r="AR1386" s="2">
        <f t="shared" si="734"/>
        <v>0</v>
      </c>
      <c r="AS1386" s="145">
        <f t="shared" si="735"/>
        <v>0.33333333333333331</v>
      </c>
      <c r="AT1386" s="2">
        <f t="shared" si="736"/>
        <v>0</v>
      </c>
      <c r="AU1386" s="2">
        <f t="shared" si="737"/>
        <v>0</v>
      </c>
      <c r="AV1386" s="2">
        <f t="shared" si="738"/>
        <v>0</v>
      </c>
      <c r="AW1386" s="2">
        <f t="shared" si="739"/>
        <v>0</v>
      </c>
      <c r="AX1386" s="2">
        <f t="shared" si="720"/>
        <v>0</v>
      </c>
      <c r="AY1386" s="2">
        <f t="shared" si="740"/>
        <v>0</v>
      </c>
      <c r="AZ1386" s="145" t="e">
        <f t="shared" si="741"/>
        <v>#N/A</v>
      </c>
      <c r="BA1386" s="145" t="e">
        <f t="shared" si="742"/>
        <v>#N/A</v>
      </c>
      <c r="BB1386" s="145">
        <f t="shared" si="743"/>
        <v>2.083333333333337E-2</v>
      </c>
      <c r="BC1386" s="2">
        <f>IF(AM1386,
  IF(AND(AL1386=$J$31,_xlfn.DAYS(AH1386,DATE(AI1386,1,1))&lt;7),
    MAX(0,EINSTELLUNGEN!$D$12+1-WEEKDAY(DATE(EINSTELLUNGEN!$D$9,EINSTELLUNGEN!$D$10,1),2)),
    IF(AL1386=$J$33,
      MIN(EINSTELLUNGEN!$D$12,WEEKDAY(DATE(EINSTELLUNGEN!$D$9,12,31),2)),
      EINSTELLUNGEN!$D$12
  )) - SUMIF(AL$50:AL$2500,"="&amp;AL1386,AX$50:AX$2500),
  0)</f>
        <v>3</v>
      </c>
      <c r="BD1386" s="2">
        <f t="shared" si="744"/>
        <v>0.33333333333333331</v>
      </c>
      <c r="BE1386" s="2">
        <f t="shared" si="745"/>
        <v>0</v>
      </c>
    </row>
    <row r="1387" spans="1:57" ht="10.5" customHeight="1">
      <c r="A1387" s="1" t="str">
        <f t="shared" ca="1" si="721"/>
        <v/>
      </c>
      <c r="B1387" s="1" t="str">
        <f t="shared" ca="1" si="722"/>
        <v/>
      </c>
      <c r="C1387" s="1" t="str">
        <f t="shared" ca="1" si="723"/>
        <v/>
      </c>
      <c r="D1387" s="1" t="str">
        <f t="shared" ca="1" si="724"/>
        <v/>
      </c>
      <c r="F1387" s="10"/>
      <c r="G1387" s="136" t="str">
        <f t="shared" si="725"/>
        <v/>
      </c>
      <c r="H1387" s="27"/>
      <c r="I1387" s="28"/>
      <c r="J1387" s="28"/>
      <c r="K1387" s="29"/>
      <c r="L1387" s="136"/>
      <c r="M1387" s="136"/>
      <c r="N1387" s="136"/>
      <c r="O1387" s="26" t="str">
        <f t="shared" si="726"/>
        <v/>
      </c>
      <c r="P1387" s="218" t="str">
        <f t="shared" si="727"/>
        <v/>
      </c>
      <c r="Q1387" s="26" t="str">
        <f t="shared" si="728"/>
        <v/>
      </c>
      <c r="R1387" s="22"/>
      <c r="S1387" s="99"/>
      <c r="T1387" s="10"/>
      <c r="U1387" s="229" t="str">
        <f t="shared" si="729"/>
        <v/>
      </c>
      <c r="V1387" s="230"/>
      <c r="W1387" s="230"/>
      <c r="X1387" s="230"/>
      <c r="Y1387" s="230"/>
      <c r="Z1387" s="22" t="str">
        <f>""</f>
        <v/>
      </c>
      <c r="AB1387" s="23" t="str">
        <f t="shared" si="730"/>
        <v/>
      </c>
      <c r="AC1387" s="2" t="b">
        <f>COUNT(Q1387:Q$2500)&gt;0</f>
        <v>0</v>
      </c>
      <c r="AD1387" s="2" t="b">
        <f t="shared" ref="AD1387:AD1450" si="747">LEN(CONCATENATE(H1387,I1387,J1387,K1387))&gt;0</f>
        <v>0</v>
      </c>
      <c r="AE1387" s="2" t="b">
        <f t="shared" ref="AE1387:AE1450" si="748">AND(NOT(AD1387),AD1388)</f>
        <v>0</v>
      </c>
      <c r="AF1387" s="2" t="b">
        <f t="shared" ref="AF1387:AF1450" si="749">AND(NOT(AD1387),AD1386)</f>
        <v>0</v>
      </c>
      <c r="AG1387" s="2" t="b">
        <f>OR(
  AND(AC1387,NOT(AC1388)),
  AND(AF1387,WEEKDAY(AH1386,2)=EINSTELLUNGEN!$D$12),
  AND(AF1387,AH1387=$J$35)
)</f>
        <v>0</v>
      </c>
      <c r="AH1387" s="2">
        <f>IF(AE1387,AH1386+IF(WEEKDAY(AH1386+1,2)&lt;=EINSTELLUNGEN!$D$12,1,$J$36),AH1386)</f>
        <v>42020</v>
      </c>
      <c r="AI1387" s="2">
        <f t="shared" ref="AI1387:AI1450" si="750">YEAR(AH1387)</f>
        <v>2019</v>
      </c>
      <c r="AJ1387" s="2">
        <f t="shared" ref="AJ1387:AJ1450" si="751">AI1387*100+ROUNDUP(MONTH(AH1387)/3,0)</f>
        <v>201901</v>
      </c>
      <c r="AK1387" s="2">
        <f t="shared" ref="AK1387:AK1450" si="752">AI1387*100+MONTH(AH1387)</f>
        <v>201901</v>
      </c>
      <c r="AL1387" s="2">
        <f t="shared" si="746"/>
        <v>201903</v>
      </c>
      <c r="AM1387" s="2" t="b">
        <f t="shared" ref="AM1387:AM1450" si="753">AND(AH1387&gt;=$J$34,AH1387&lt;=$J$35)</f>
        <v>1</v>
      </c>
      <c r="AN1387" s="4" t="e">
        <f t="shared" si="731"/>
        <v>#N/A</v>
      </c>
      <c r="AO1387" s="4" t="e">
        <f t="shared" si="732"/>
        <v>#N/A</v>
      </c>
      <c r="AP1387" s="2" t="str">
        <f>IF(AD1387,
  IF(ISBLANK(H1387),
    AP1386,
    IF(LEN(H1387)=1,
      IF(OR(UPPER(H1387)="A",UPPER(H1387)="I"),
        EINSTELLUNGEN!$D$21,
        IF(OR(UPPER(H1387)="B",UPPER(H1387)="M"),
          EINSTELLUNGEN!$D$22,
          IF(OR(UPPER(H1387)="C",UPPER(H1387)="S"),
            EINSTELLUNGEN!$D$23,
            IF(UPPER(H1387)="D",
              EINSTELLUNGEN!$D$24,
              IF(UPPER(H1387)="E",
                EINSTELLUNGEN!$D$25,
                UPPER(H1387)))))),
      IF(ISNUMBER(H1387),
        EINSTELLUNGEN!$D$20&amp;H1387,
        UPPER(H1387)))),
  "")</f>
        <v/>
      </c>
      <c r="AQ1387" s="2" t="str">
        <f t="shared" si="733"/>
        <v/>
      </c>
      <c r="AR1387" s="2">
        <f t="shared" si="734"/>
        <v>0</v>
      </c>
      <c r="AS1387" s="145">
        <f t="shared" si="735"/>
        <v>0.33333333333333331</v>
      </c>
      <c r="AT1387" s="2">
        <f t="shared" si="736"/>
        <v>0</v>
      </c>
      <c r="AU1387" s="2">
        <f t="shared" si="737"/>
        <v>0</v>
      </c>
      <c r="AV1387" s="2">
        <f t="shared" si="738"/>
        <v>0</v>
      </c>
      <c r="AW1387" s="2">
        <f t="shared" si="739"/>
        <v>0</v>
      </c>
      <c r="AX1387" s="2">
        <f t="shared" ref="AX1387:AX1450" si="754">IF(SUM(AT1387:AV1387)=0,0,1)</f>
        <v>0</v>
      </c>
      <c r="AY1387" s="2">
        <f t="shared" si="740"/>
        <v>0</v>
      </c>
      <c r="AZ1387" s="145" t="e">
        <f t="shared" si="741"/>
        <v>#N/A</v>
      </c>
      <c r="BA1387" s="145" t="e">
        <f t="shared" si="742"/>
        <v>#N/A</v>
      </c>
      <c r="BB1387" s="145">
        <f t="shared" si="743"/>
        <v>2.083333333333337E-2</v>
      </c>
      <c r="BC1387" s="2">
        <f>IF(AM1387,
  IF(AND(AL1387=$J$31,_xlfn.DAYS(AH1387,DATE(AI1387,1,1))&lt;7),
    MAX(0,EINSTELLUNGEN!$D$12+1-WEEKDAY(DATE(EINSTELLUNGEN!$D$9,EINSTELLUNGEN!$D$10,1),2)),
    IF(AL1387=$J$33,
      MIN(EINSTELLUNGEN!$D$12,WEEKDAY(DATE(EINSTELLUNGEN!$D$9,12,31),2)),
      EINSTELLUNGEN!$D$12
  )) - SUMIF(AL$50:AL$2500,"="&amp;AL1387,AX$50:AX$2500),
  0)</f>
        <v>3</v>
      </c>
      <c r="BD1387" s="2">
        <f t="shared" si="744"/>
        <v>0.33333333333333331</v>
      </c>
      <c r="BE1387" s="2">
        <f t="shared" si="745"/>
        <v>0</v>
      </c>
    </row>
    <row r="1388" spans="1:57" ht="10.5" customHeight="1">
      <c r="A1388" s="1" t="str">
        <f t="shared" ca="1" si="721"/>
        <v/>
      </c>
      <c r="B1388" s="1" t="str">
        <f t="shared" ca="1" si="722"/>
        <v/>
      </c>
      <c r="C1388" s="1" t="str">
        <f t="shared" ca="1" si="723"/>
        <v/>
      </c>
      <c r="D1388" s="1" t="str">
        <f t="shared" ca="1" si="724"/>
        <v/>
      </c>
      <c r="F1388" s="10"/>
      <c r="G1388" s="136" t="str">
        <f t="shared" si="725"/>
        <v/>
      </c>
      <c r="H1388" s="27"/>
      <c r="I1388" s="28"/>
      <c r="J1388" s="28"/>
      <c r="K1388" s="29"/>
      <c r="L1388" s="136"/>
      <c r="M1388" s="136"/>
      <c r="N1388" s="136"/>
      <c r="O1388" s="26" t="str">
        <f t="shared" si="726"/>
        <v/>
      </c>
      <c r="P1388" s="218" t="str">
        <f t="shared" si="727"/>
        <v/>
      </c>
      <c r="Q1388" s="26" t="str">
        <f t="shared" si="728"/>
        <v/>
      </c>
      <c r="R1388" s="22"/>
      <c r="S1388" s="99"/>
      <c r="T1388" s="10"/>
      <c r="U1388" s="229" t="str">
        <f t="shared" si="729"/>
        <v/>
      </c>
      <c r="V1388" s="230"/>
      <c r="W1388" s="230"/>
      <c r="X1388" s="230"/>
      <c r="Y1388" s="230"/>
      <c r="Z1388" s="22" t="str">
        <f>""</f>
        <v/>
      </c>
      <c r="AB1388" s="23" t="str">
        <f t="shared" si="730"/>
        <v/>
      </c>
      <c r="AC1388" s="2" t="b">
        <f>COUNT(Q1388:Q$2500)&gt;0</f>
        <v>0</v>
      </c>
      <c r="AD1388" s="2" t="b">
        <f t="shared" si="747"/>
        <v>0</v>
      </c>
      <c r="AE1388" s="2" t="b">
        <f t="shared" si="748"/>
        <v>0</v>
      </c>
      <c r="AF1388" s="2" t="b">
        <f t="shared" si="749"/>
        <v>0</v>
      </c>
      <c r="AG1388" s="2" t="b">
        <f>OR(
  AND(AC1388,NOT(AC1389)),
  AND(AF1388,WEEKDAY(AH1387,2)=EINSTELLUNGEN!$D$12),
  AND(AF1388,AH1388=$J$35)
)</f>
        <v>0</v>
      </c>
      <c r="AH1388" s="2">
        <f>IF(AE1388,AH1387+IF(WEEKDAY(AH1387+1,2)&lt;=EINSTELLUNGEN!$D$12,1,$J$36),AH1387)</f>
        <v>42020</v>
      </c>
      <c r="AI1388" s="2">
        <f t="shared" si="750"/>
        <v>2019</v>
      </c>
      <c r="AJ1388" s="2">
        <f t="shared" si="751"/>
        <v>201901</v>
      </c>
      <c r="AK1388" s="2">
        <f t="shared" si="752"/>
        <v>201901</v>
      </c>
      <c r="AL1388" s="2">
        <f t="shared" si="746"/>
        <v>201903</v>
      </c>
      <c r="AM1388" s="2" t="b">
        <f t="shared" si="753"/>
        <v>1</v>
      </c>
      <c r="AN1388" s="4" t="e">
        <f t="shared" si="731"/>
        <v>#N/A</v>
      </c>
      <c r="AO1388" s="4" t="e">
        <f t="shared" si="732"/>
        <v>#N/A</v>
      </c>
      <c r="AP1388" s="2" t="str">
        <f>IF(AD1388,
  IF(ISBLANK(H1388),
    AP1387,
    IF(LEN(H1388)=1,
      IF(OR(UPPER(H1388)="A",UPPER(H1388)="I"),
        EINSTELLUNGEN!$D$21,
        IF(OR(UPPER(H1388)="B",UPPER(H1388)="M"),
          EINSTELLUNGEN!$D$22,
          IF(OR(UPPER(H1388)="C",UPPER(H1388)="S"),
            EINSTELLUNGEN!$D$23,
            IF(UPPER(H1388)="D",
              EINSTELLUNGEN!$D$24,
              IF(UPPER(H1388)="E",
                EINSTELLUNGEN!$D$25,
                UPPER(H1388)))))),
      IF(ISNUMBER(H1388),
        EINSTELLUNGEN!$D$20&amp;H1388,
        UPPER(H1388)))),
  "")</f>
        <v/>
      </c>
      <c r="AQ1388" s="2" t="str">
        <f t="shared" si="733"/>
        <v/>
      </c>
      <c r="AR1388" s="2">
        <f t="shared" si="734"/>
        <v>0</v>
      </c>
      <c r="AS1388" s="145">
        <f t="shared" si="735"/>
        <v>0.33333333333333331</v>
      </c>
      <c r="AT1388" s="2">
        <f t="shared" si="736"/>
        <v>0</v>
      </c>
      <c r="AU1388" s="2">
        <f t="shared" si="737"/>
        <v>0</v>
      </c>
      <c r="AV1388" s="2">
        <f t="shared" si="738"/>
        <v>0</v>
      </c>
      <c r="AW1388" s="2">
        <f t="shared" si="739"/>
        <v>0</v>
      </c>
      <c r="AX1388" s="2">
        <f t="shared" si="754"/>
        <v>0</v>
      </c>
      <c r="AY1388" s="2">
        <f t="shared" si="740"/>
        <v>0</v>
      </c>
      <c r="AZ1388" s="145" t="e">
        <f t="shared" si="741"/>
        <v>#N/A</v>
      </c>
      <c r="BA1388" s="145" t="e">
        <f t="shared" si="742"/>
        <v>#N/A</v>
      </c>
      <c r="BB1388" s="145">
        <f t="shared" si="743"/>
        <v>2.083333333333337E-2</v>
      </c>
      <c r="BC1388" s="2">
        <f>IF(AM1388,
  IF(AND(AL1388=$J$31,_xlfn.DAYS(AH1388,DATE(AI1388,1,1))&lt;7),
    MAX(0,EINSTELLUNGEN!$D$12+1-WEEKDAY(DATE(EINSTELLUNGEN!$D$9,EINSTELLUNGEN!$D$10,1),2)),
    IF(AL1388=$J$33,
      MIN(EINSTELLUNGEN!$D$12,WEEKDAY(DATE(EINSTELLUNGEN!$D$9,12,31),2)),
      EINSTELLUNGEN!$D$12
  )) - SUMIF(AL$50:AL$2500,"="&amp;AL1388,AX$50:AX$2500),
  0)</f>
        <v>3</v>
      </c>
      <c r="BD1388" s="2">
        <f t="shared" si="744"/>
        <v>0.33333333333333331</v>
      </c>
      <c r="BE1388" s="2">
        <f t="shared" si="745"/>
        <v>0</v>
      </c>
    </row>
    <row r="1389" spans="1:57" ht="10.5" customHeight="1">
      <c r="A1389" s="1" t="str">
        <f t="shared" ca="1" si="721"/>
        <v/>
      </c>
      <c r="B1389" s="1" t="str">
        <f t="shared" ca="1" si="722"/>
        <v/>
      </c>
      <c r="C1389" s="1" t="str">
        <f t="shared" ca="1" si="723"/>
        <v/>
      </c>
      <c r="D1389" s="1" t="str">
        <f t="shared" ca="1" si="724"/>
        <v/>
      </c>
      <c r="F1389" s="10"/>
      <c r="G1389" s="136" t="str">
        <f t="shared" si="725"/>
        <v/>
      </c>
      <c r="H1389" s="27"/>
      <c r="I1389" s="28"/>
      <c r="J1389" s="28"/>
      <c r="K1389" s="29"/>
      <c r="L1389" s="136"/>
      <c r="M1389" s="136"/>
      <c r="N1389" s="136"/>
      <c r="O1389" s="26" t="str">
        <f t="shared" si="726"/>
        <v/>
      </c>
      <c r="P1389" s="218" t="str">
        <f t="shared" si="727"/>
        <v/>
      </c>
      <c r="Q1389" s="26" t="str">
        <f t="shared" si="728"/>
        <v/>
      </c>
      <c r="R1389" s="22"/>
      <c r="S1389" s="99"/>
      <c r="T1389" s="10"/>
      <c r="U1389" s="229" t="str">
        <f t="shared" si="729"/>
        <v/>
      </c>
      <c r="V1389" s="230"/>
      <c r="W1389" s="230"/>
      <c r="X1389" s="230"/>
      <c r="Y1389" s="230"/>
      <c r="Z1389" s="22" t="str">
        <f>""</f>
        <v/>
      </c>
      <c r="AB1389" s="23" t="str">
        <f t="shared" si="730"/>
        <v/>
      </c>
      <c r="AC1389" s="2" t="b">
        <f>COUNT(Q1389:Q$2500)&gt;0</f>
        <v>0</v>
      </c>
      <c r="AD1389" s="2" t="b">
        <f t="shared" si="747"/>
        <v>0</v>
      </c>
      <c r="AE1389" s="2" t="b">
        <f t="shared" si="748"/>
        <v>0</v>
      </c>
      <c r="AF1389" s="2" t="b">
        <f t="shared" si="749"/>
        <v>0</v>
      </c>
      <c r="AG1389" s="2" t="b">
        <f>OR(
  AND(AC1389,NOT(AC1390)),
  AND(AF1389,WEEKDAY(AH1388,2)=EINSTELLUNGEN!$D$12),
  AND(AF1389,AH1389=$J$35)
)</f>
        <v>0</v>
      </c>
      <c r="AH1389" s="2">
        <f>IF(AE1389,AH1388+IF(WEEKDAY(AH1388+1,2)&lt;=EINSTELLUNGEN!$D$12,1,$J$36),AH1388)</f>
        <v>42020</v>
      </c>
      <c r="AI1389" s="2">
        <f t="shared" si="750"/>
        <v>2019</v>
      </c>
      <c r="AJ1389" s="2">
        <f t="shared" si="751"/>
        <v>201901</v>
      </c>
      <c r="AK1389" s="2">
        <f t="shared" si="752"/>
        <v>201901</v>
      </c>
      <c r="AL1389" s="2">
        <f t="shared" si="746"/>
        <v>201903</v>
      </c>
      <c r="AM1389" s="2" t="b">
        <f t="shared" si="753"/>
        <v>1</v>
      </c>
      <c r="AN1389" s="4" t="e">
        <f t="shared" si="731"/>
        <v>#N/A</v>
      </c>
      <c r="AO1389" s="4" t="e">
        <f t="shared" si="732"/>
        <v>#N/A</v>
      </c>
      <c r="AP1389" s="2" t="str">
        <f>IF(AD1389,
  IF(ISBLANK(H1389),
    AP1388,
    IF(LEN(H1389)=1,
      IF(OR(UPPER(H1389)="A",UPPER(H1389)="I"),
        EINSTELLUNGEN!$D$21,
        IF(OR(UPPER(H1389)="B",UPPER(H1389)="M"),
          EINSTELLUNGEN!$D$22,
          IF(OR(UPPER(H1389)="C",UPPER(H1389)="S"),
            EINSTELLUNGEN!$D$23,
            IF(UPPER(H1389)="D",
              EINSTELLUNGEN!$D$24,
              IF(UPPER(H1389)="E",
                EINSTELLUNGEN!$D$25,
                UPPER(H1389)))))),
      IF(ISNUMBER(H1389),
        EINSTELLUNGEN!$D$20&amp;H1389,
        UPPER(H1389)))),
  "")</f>
        <v/>
      </c>
      <c r="AQ1389" s="2" t="str">
        <f t="shared" si="733"/>
        <v/>
      </c>
      <c r="AR1389" s="2">
        <f t="shared" si="734"/>
        <v>0</v>
      </c>
      <c r="AS1389" s="145">
        <f t="shared" si="735"/>
        <v>0.33333333333333331</v>
      </c>
      <c r="AT1389" s="2">
        <f t="shared" si="736"/>
        <v>0</v>
      </c>
      <c r="AU1389" s="2">
        <f t="shared" si="737"/>
        <v>0</v>
      </c>
      <c r="AV1389" s="2">
        <f t="shared" si="738"/>
        <v>0</v>
      </c>
      <c r="AW1389" s="2">
        <f t="shared" si="739"/>
        <v>0</v>
      </c>
      <c r="AX1389" s="2">
        <f t="shared" si="754"/>
        <v>0</v>
      </c>
      <c r="AY1389" s="2">
        <f t="shared" si="740"/>
        <v>0</v>
      </c>
      <c r="AZ1389" s="145" t="e">
        <f t="shared" si="741"/>
        <v>#N/A</v>
      </c>
      <c r="BA1389" s="145" t="e">
        <f t="shared" si="742"/>
        <v>#N/A</v>
      </c>
      <c r="BB1389" s="145">
        <f t="shared" si="743"/>
        <v>2.083333333333337E-2</v>
      </c>
      <c r="BC1389" s="2">
        <f>IF(AM1389,
  IF(AND(AL1389=$J$31,_xlfn.DAYS(AH1389,DATE(AI1389,1,1))&lt;7),
    MAX(0,EINSTELLUNGEN!$D$12+1-WEEKDAY(DATE(EINSTELLUNGEN!$D$9,EINSTELLUNGEN!$D$10,1),2)),
    IF(AL1389=$J$33,
      MIN(EINSTELLUNGEN!$D$12,WEEKDAY(DATE(EINSTELLUNGEN!$D$9,12,31),2)),
      EINSTELLUNGEN!$D$12
  )) - SUMIF(AL$50:AL$2500,"="&amp;AL1389,AX$50:AX$2500),
  0)</f>
        <v>3</v>
      </c>
      <c r="BD1389" s="2">
        <f t="shared" si="744"/>
        <v>0.33333333333333331</v>
      </c>
      <c r="BE1389" s="2">
        <f t="shared" si="745"/>
        <v>0</v>
      </c>
    </row>
    <row r="1390" spans="1:57" ht="10.5" customHeight="1">
      <c r="A1390" s="1" t="str">
        <f t="shared" ca="1" si="721"/>
        <v/>
      </c>
      <c r="B1390" s="1" t="str">
        <f t="shared" ca="1" si="722"/>
        <v/>
      </c>
      <c r="C1390" s="1" t="str">
        <f t="shared" ca="1" si="723"/>
        <v/>
      </c>
      <c r="D1390" s="1" t="str">
        <f t="shared" ca="1" si="724"/>
        <v/>
      </c>
      <c r="F1390" s="10"/>
      <c r="G1390" s="136" t="str">
        <f t="shared" si="725"/>
        <v/>
      </c>
      <c r="H1390" s="27"/>
      <c r="I1390" s="28"/>
      <c r="J1390" s="28"/>
      <c r="K1390" s="29"/>
      <c r="L1390" s="136"/>
      <c r="M1390" s="136"/>
      <c r="N1390" s="136"/>
      <c r="O1390" s="26" t="str">
        <f t="shared" si="726"/>
        <v/>
      </c>
      <c r="P1390" s="218" t="str">
        <f t="shared" si="727"/>
        <v/>
      </c>
      <c r="Q1390" s="26" t="str">
        <f t="shared" si="728"/>
        <v/>
      </c>
      <c r="R1390" s="22"/>
      <c r="S1390" s="99"/>
      <c r="T1390" s="10"/>
      <c r="U1390" s="229" t="str">
        <f t="shared" si="729"/>
        <v/>
      </c>
      <c r="V1390" s="230"/>
      <c r="W1390" s="230"/>
      <c r="X1390" s="230"/>
      <c r="Y1390" s="230"/>
      <c r="Z1390" s="22" t="str">
        <f>""</f>
        <v/>
      </c>
      <c r="AB1390" s="23" t="str">
        <f t="shared" si="730"/>
        <v/>
      </c>
      <c r="AC1390" s="2" t="b">
        <f>COUNT(Q1390:Q$2500)&gt;0</f>
        <v>0</v>
      </c>
      <c r="AD1390" s="2" t="b">
        <f t="shared" si="747"/>
        <v>0</v>
      </c>
      <c r="AE1390" s="2" t="b">
        <f t="shared" si="748"/>
        <v>0</v>
      </c>
      <c r="AF1390" s="2" t="b">
        <f t="shared" si="749"/>
        <v>0</v>
      </c>
      <c r="AG1390" s="2" t="b">
        <f>OR(
  AND(AC1390,NOT(AC1391)),
  AND(AF1390,WEEKDAY(AH1389,2)=EINSTELLUNGEN!$D$12),
  AND(AF1390,AH1390=$J$35)
)</f>
        <v>0</v>
      </c>
      <c r="AH1390" s="2">
        <f>IF(AE1390,AH1389+IF(WEEKDAY(AH1389+1,2)&lt;=EINSTELLUNGEN!$D$12,1,$J$36),AH1389)</f>
        <v>42020</v>
      </c>
      <c r="AI1390" s="2">
        <f t="shared" si="750"/>
        <v>2019</v>
      </c>
      <c r="AJ1390" s="2">
        <f t="shared" si="751"/>
        <v>201901</v>
      </c>
      <c r="AK1390" s="2">
        <f t="shared" si="752"/>
        <v>201901</v>
      </c>
      <c r="AL1390" s="2">
        <f t="shared" si="746"/>
        <v>201903</v>
      </c>
      <c r="AM1390" s="2" t="b">
        <f t="shared" si="753"/>
        <v>1</v>
      </c>
      <c r="AN1390" s="4" t="e">
        <f t="shared" si="731"/>
        <v>#N/A</v>
      </c>
      <c r="AO1390" s="4" t="e">
        <f t="shared" si="732"/>
        <v>#N/A</v>
      </c>
      <c r="AP1390" s="2" t="str">
        <f>IF(AD1390,
  IF(ISBLANK(H1390),
    AP1389,
    IF(LEN(H1390)=1,
      IF(OR(UPPER(H1390)="A",UPPER(H1390)="I"),
        EINSTELLUNGEN!$D$21,
        IF(OR(UPPER(H1390)="B",UPPER(H1390)="M"),
          EINSTELLUNGEN!$D$22,
          IF(OR(UPPER(H1390)="C",UPPER(H1390)="S"),
            EINSTELLUNGEN!$D$23,
            IF(UPPER(H1390)="D",
              EINSTELLUNGEN!$D$24,
              IF(UPPER(H1390)="E",
                EINSTELLUNGEN!$D$25,
                UPPER(H1390)))))),
      IF(ISNUMBER(H1390),
        EINSTELLUNGEN!$D$20&amp;H1390,
        UPPER(H1390)))),
  "")</f>
        <v/>
      </c>
      <c r="AQ1390" s="2" t="str">
        <f t="shared" si="733"/>
        <v/>
      </c>
      <c r="AR1390" s="2">
        <f t="shared" si="734"/>
        <v>0</v>
      </c>
      <c r="AS1390" s="145">
        <f t="shared" si="735"/>
        <v>0.33333333333333331</v>
      </c>
      <c r="AT1390" s="2">
        <f t="shared" si="736"/>
        <v>0</v>
      </c>
      <c r="AU1390" s="2">
        <f t="shared" si="737"/>
        <v>0</v>
      </c>
      <c r="AV1390" s="2">
        <f t="shared" si="738"/>
        <v>0</v>
      </c>
      <c r="AW1390" s="2">
        <f t="shared" si="739"/>
        <v>0</v>
      </c>
      <c r="AX1390" s="2">
        <f t="shared" si="754"/>
        <v>0</v>
      </c>
      <c r="AY1390" s="2">
        <f t="shared" si="740"/>
        <v>0</v>
      </c>
      <c r="AZ1390" s="145" t="e">
        <f t="shared" si="741"/>
        <v>#N/A</v>
      </c>
      <c r="BA1390" s="145" t="e">
        <f t="shared" si="742"/>
        <v>#N/A</v>
      </c>
      <c r="BB1390" s="145">
        <f t="shared" si="743"/>
        <v>2.083333333333337E-2</v>
      </c>
      <c r="BC1390" s="2">
        <f>IF(AM1390,
  IF(AND(AL1390=$J$31,_xlfn.DAYS(AH1390,DATE(AI1390,1,1))&lt;7),
    MAX(0,EINSTELLUNGEN!$D$12+1-WEEKDAY(DATE(EINSTELLUNGEN!$D$9,EINSTELLUNGEN!$D$10,1),2)),
    IF(AL1390=$J$33,
      MIN(EINSTELLUNGEN!$D$12,WEEKDAY(DATE(EINSTELLUNGEN!$D$9,12,31),2)),
      EINSTELLUNGEN!$D$12
  )) - SUMIF(AL$50:AL$2500,"="&amp;AL1390,AX$50:AX$2500),
  0)</f>
        <v>3</v>
      </c>
      <c r="BD1390" s="2">
        <f t="shared" si="744"/>
        <v>0.33333333333333331</v>
      </c>
      <c r="BE1390" s="2">
        <f t="shared" si="745"/>
        <v>0</v>
      </c>
    </row>
    <row r="1391" spans="1:57" ht="10.5" customHeight="1">
      <c r="A1391" s="1" t="str">
        <f t="shared" ca="1" si="721"/>
        <v/>
      </c>
      <c r="B1391" s="1" t="str">
        <f t="shared" ca="1" si="722"/>
        <v/>
      </c>
      <c r="C1391" s="1" t="str">
        <f t="shared" ca="1" si="723"/>
        <v/>
      </c>
      <c r="D1391" s="1" t="str">
        <f t="shared" ca="1" si="724"/>
        <v/>
      </c>
      <c r="F1391" s="10"/>
      <c r="G1391" s="136" t="str">
        <f t="shared" si="725"/>
        <v/>
      </c>
      <c r="H1391" s="27"/>
      <c r="I1391" s="28"/>
      <c r="J1391" s="28"/>
      <c r="K1391" s="29"/>
      <c r="L1391" s="136"/>
      <c r="M1391" s="136"/>
      <c r="N1391" s="136"/>
      <c r="O1391" s="26" t="str">
        <f t="shared" si="726"/>
        <v/>
      </c>
      <c r="P1391" s="218" t="str">
        <f t="shared" si="727"/>
        <v/>
      </c>
      <c r="Q1391" s="26" t="str">
        <f t="shared" si="728"/>
        <v/>
      </c>
      <c r="R1391" s="22"/>
      <c r="S1391" s="99"/>
      <c r="T1391" s="10"/>
      <c r="U1391" s="229" t="str">
        <f t="shared" si="729"/>
        <v/>
      </c>
      <c r="V1391" s="230"/>
      <c r="W1391" s="230"/>
      <c r="X1391" s="230"/>
      <c r="Y1391" s="230"/>
      <c r="Z1391" s="22" t="str">
        <f>""</f>
        <v/>
      </c>
      <c r="AB1391" s="23" t="str">
        <f t="shared" si="730"/>
        <v/>
      </c>
      <c r="AC1391" s="2" t="b">
        <f>COUNT(Q1391:Q$2500)&gt;0</f>
        <v>0</v>
      </c>
      <c r="AD1391" s="2" t="b">
        <f t="shared" si="747"/>
        <v>0</v>
      </c>
      <c r="AE1391" s="2" t="b">
        <f t="shared" si="748"/>
        <v>0</v>
      </c>
      <c r="AF1391" s="2" t="b">
        <f t="shared" si="749"/>
        <v>0</v>
      </c>
      <c r="AG1391" s="2" t="b">
        <f>OR(
  AND(AC1391,NOT(AC1392)),
  AND(AF1391,WEEKDAY(AH1390,2)=EINSTELLUNGEN!$D$12),
  AND(AF1391,AH1391=$J$35)
)</f>
        <v>0</v>
      </c>
      <c r="AH1391" s="2">
        <f>IF(AE1391,AH1390+IF(WEEKDAY(AH1390+1,2)&lt;=EINSTELLUNGEN!$D$12,1,$J$36),AH1390)</f>
        <v>42020</v>
      </c>
      <c r="AI1391" s="2">
        <f t="shared" si="750"/>
        <v>2019</v>
      </c>
      <c r="AJ1391" s="2">
        <f t="shared" si="751"/>
        <v>201901</v>
      </c>
      <c r="AK1391" s="2">
        <f t="shared" si="752"/>
        <v>201901</v>
      </c>
      <c r="AL1391" s="2">
        <f t="shared" si="746"/>
        <v>201903</v>
      </c>
      <c r="AM1391" s="2" t="b">
        <f t="shared" si="753"/>
        <v>1</v>
      </c>
      <c r="AN1391" s="4" t="e">
        <f t="shared" si="731"/>
        <v>#N/A</v>
      </c>
      <c r="AO1391" s="4" t="e">
        <f t="shared" si="732"/>
        <v>#N/A</v>
      </c>
      <c r="AP1391" s="2" t="str">
        <f>IF(AD1391,
  IF(ISBLANK(H1391),
    AP1390,
    IF(LEN(H1391)=1,
      IF(OR(UPPER(H1391)="A",UPPER(H1391)="I"),
        EINSTELLUNGEN!$D$21,
        IF(OR(UPPER(H1391)="B",UPPER(H1391)="M"),
          EINSTELLUNGEN!$D$22,
          IF(OR(UPPER(H1391)="C",UPPER(H1391)="S"),
            EINSTELLUNGEN!$D$23,
            IF(UPPER(H1391)="D",
              EINSTELLUNGEN!$D$24,
              IF(UPPER(H1391)="E",
                EINSTELLUNGEN!$D$25,
                UPPER(H1391)))))),
      IF(ISNUMBER(H1391),
        EINSTELLUNGEN!$D$20&amp;H1391,
        UPPER(H1391)))),
  "")</f>
        <v/>
      </c>
      <c r="AQ1391" s="2" t="str">
        <f t="shared" si="733"/>
        <v/>
      </c>
      <c r="AR1391" s="2">
        <f t="shared" si="734"/>
        <v>0</v>
      </c>
      <c r="AS1391" s="145">
        <f t="shared" si="735"/>
        <v>0.33333333333333331</v>
      </c>
      <c r="AT1391" s="2">
        <f t="shared" si="736"/>
        <v>0</v>
      </c>
      <c r="AU1391" s="2">
        <f t="shared" si="737"/>
        <v>0</v>
      </c>
      <c r="AV1391" s="2">
        <f t="shared" si="738"/>
        <v>0</v>
      </c>
      <c r="AW1391" s="2">
        <f t="shared" si="739"/>
        <v>0</v>
      </c>
      <c r="AX1391" s="2">
        <f t="shared" si="754"/>
        <v>0</v>
      </c>
      <c r="AY1391" s="2">
        <f t="shared" si="740"/>
        <v>0</v>
      </c>
      <c r="AZ1391" s="145" t="e">
        <f t="shared" si="741"/>
        <v>#N/A</v>
      </c>
      <c r="BA1391" s="145" t="e">
        <f t="shared" si="742"/>
        <v>#N/A</v>
      </c>
      <c r="BB1391" s="145">
        <f t="shared" si="743"/>
        <v>2.083333333333337E-2</v>
      </c>
      <c r="BC1391" s="2">
        <f>IF(AM1391,
  IF(AND(AL1391=$J$31,_xlfn.DAYS(AH1391,DATE(AI1391,1,1))&lt;7),
    MAX(0,EINSTELLUNGEN!$D$12+1-WEEKDAY(DATE(EINSTELLUNGEN!$D$9,EINSTELLUNGEN!$D$10,1),2)),
    IF(AL1391=$J$33,
      MIN(EINSTELLUNGEN!$D$12,WEEKDAY(DATE(EINSTELLUNGEN!$D$9,12,31),2)),
      EINSTELLUNGEN!$D$12
  )) - SUMIF(AL$50:AL$2500,"="&amp;AL1391,AX$50:AX$2500),
  0)</f>
        <v>3</v>
      </c>
      <c r="BD1391" s="2">
        <f t="shared" si="744"/>
        <v>0.33333333333333331</v>
      </c>
      <c r="BE1391" s="2">
        <f t="shared" si="745"/>
        <v>0</v>
      </c>
    </row>
    <row r="1392" spans="1:57" ht="10.5" customHeight="1">
      <c r="A1392" s="1" t="str">
        <f t="shared" ca="1" si="721"/>
        <v/>
      </c>
      <c r="B1392" s="1" t="str">
        <f t="shared" ca="1" si="722"/>
        <v/>
      </c>
      <c r="C1392" s="1" t="str">
        <f t="shared" ca="1" si="723"/>
        <v/>
      </c>
      <c r="D1392" s="1" t="str">
        <f t="shared" ca="1" si="724"/>
        <v/>
      </c>
      <c r="F1392" s="10"/>
      <c r="G1392" s="136" t="str">
        <f t="shared" si="725"/>
        <v/>
      </c>
      <c r="H1392" s="27"/>
      <c r="I1392" s="28"/>
      <c r="J1392" s="28"/>
      <c r="K1392" s="29"/>
      <c r="L1392" s="136"/>
      <c r="M1392" s="136"/>
      <c r="N1392" s="136"/>
      <c r="O1392" s="26" t="str">
        <f t="shared" si="726"/>
        <v/>
      </c>
      <c r="P1392" s="218" t="str">
        <f t="shared" si="727"/>
        <v/>
      </c>
      <c r="Q1392" s="26" t="str">
        <f t="shared" si="728"/>
        <v/>
      </c>
      <c r="R1392" s="22"/>
      <c r="S1392" s="99"/>
      <c r="T1392" s="10"/>
      <c r="U1392" s="229" t="str">
        <f t="shared" si="729"/>
        <v/>
      </c>
      <c r="V1392" s="230"/>
      <c r="W1392" s="230"/>
      <c r="X1392" s="230"/>
      <c r="Y1392" s="230"/>
      <c r="Z1392" s="22" t="str">
        <f>""</f>
        <v/>
      </c>
      <c r="AB1392" s="23" t="str">
        <f t="shared" si="730"/>
        <v/>
      </c>
      <c r="AC1392" s="2" t="b">
        <f>COUNT(Q1392:Q$2500)&gt;0</f>
        <v>0</v>
      </c>
      <c r="AD1392" s="2" t="b">
        <f t="shared" si="747"/>
        <v>0</v>
      </c>
      <c r="AE1392" s="2" t="b">
        <f t="shared" si="748"/>
        <v>0</v>
      </c>
      <c r="AF1392" s="2" t="b">
        <f t="shared" si="749"/>
        <v>0</v>
      </c>
      <c r="AG1392" s="2" t="b">
        <f>OR(
  AND(AC1392,NOT(AC1393)),
  AND(AF1392,WEEKDAY(AH1391,2)=EINSTELLUNGEN!$D$12),
  AND(AF1392,AH1392=$J$35)
)</f>
        <v>0</v>
      </c>
      <c r="AH1392" s="2">
        <f>IF(AE1392,AH1391+IF(WEEKDAY(AH1391+1,2)&lt;=EINSTELLUNGEN!$D$12,1,$J$36),AH1391)</f>
        <v>42020</v>
      </c>
      <c r="AI1392" s="2">
        <f t="shared" si="750"/>
        <v>2019</v>
      </c>
      <c r="AJ1392" s="2">
        <f t="shared" si="751"/>
        <v>201901</v>
      </c>
      <c r="AK1392" s="2">
        <f t="shared" si="752"/>
        <v>201901</v>
      </c>
      <c r="AL1392" s="2">
        <f t="shared" si="746"/>
        <v>201903</v>
      </c>
      <c r="AM1392" s="2" t="b">
        <f t="shared" si="753"/>
        <v>1</v>
      </c>
      <c r="AN1392" s="4" t="e">
        <f t="shared" si="731"/>
        <v>#N/A</v>
      </c>
      <c r="AO1392" s="4" t="e">
        <f t="shared" si="732"/>
        <v>#N/A</v>
      </c>
      <c r="AP1392" s="2" t="str">
        <f>IF(AD1392,
  IF(ISBLANK(H1392),
    AP1391,
    IF(LEN(H1392)=1,
      IF(OR(UPPER(H1392)="A",UPPER(H1392)="I"),
        EINSTELLUNGEN!$D$21,
        IF(OR(UPPER(H1392)="B",UPPER(H1392)="M"),
          EINSTELLUNGEN!$D$22,
          IF(OR(UPPER(H1392)="C",UPPER(H1392)="S"),
            EINSTELLUNGEN!$D$23,
            IF(UPPER(H1392)="D",
              EINSTELLUNGEN!$D$24,
              IF(UPPER(H1392)="E",
                EINSTELLUNGEN!$D$25,
                UPPER(H1392)))))),
      IF(ISNUMBER(H1392),
        EINSTELLUNGEN!$D$20&amp;H1392,
        UPPER(H1392)))),
  "")</f>
        <v/>
      </c>
      <c r="AQ1392" s="2" t="str">
        <f t="shared" si="733"/>
        <v/>
      </c>
      <c r="AR1392" s="2">
        <f t="shared" si="734"/>
        <v>0</v>
      </c>
      <c r="AS1392" s="145">
        <f t="shared" si="735"/>
        <v>0.33333333333333331</v>
      </c>
      <c r="AT1392" s="2">
        <f t="shared" si="736"/>
        <v>0</v>
      </c>
      <c r="AU1392" s="2">
        <f t="shared" si="737"/>
        <v>0</v>
      </c>
      <c r="AV1392" s="2">
        <f t="shared" si="738"/>
        <v>0</v>
      </c>
      <c r="AW1392" s="2">
        <f t="shared" si="739"/>
        <v>0</v>
      </c>
      <c r="AX1392" s="2">
        <f t="shared" si="754"/>
        <v>0</v>
      </c>
      <c r="AY1392" s="2">
        <f t="shared" si="740"/>
        <v>0</v>
      </c>
      <c r="AZ1392" s="145" t="e">
        <f t="shared" si="741"/>
        <v>#N/A</v>
      </c>
      <c r="BA1392" s="145" t="e">
        <f t="shared" si="742"/>
        <v>#N/A</v>
      </c>
      <c r="BB1392" s="145">
        <f t="shared" si="743"/>
        <v>2.083333333333337E-2</v>
      </c>
      <c r="BC1392" s="2">
        <f>IF(AM1392,
  IF(AND(AL1392=$J$31,_xlfn.DAYS(AH1392,DATE(AI1392,1,1))&lt;7),
    MAX(0,EINSTELLUNGEN!$D$12+1-WEEKDAY(DATE(EINSTELLUNGEN!$D$9,EINSTELLUNGEN!$D$10,1),2)),
    IF(AL1392=$J$33,
      MIN(EINSTELLUNGEN!$D$12,WEEKDAY(DATE(EINSTELLUNGEN!$D$9,12,31),2)),
      EINSTELLUNGEN!$D$12
  )) - SUMIF(AL$50:AL$2500,"="&amp;AL1392,AX$50:AX$2500),
  0)</f>
        <v>3</v>
      </c>
      <c r="BD1392" s="2">
        <f t="shared" si="744"/>
        <v>0.33333333333333331</v>
      </c>
      <c r="BE1392" s="2">
        <f t="shared" si="745"/>
        <v>0</v>
      </c>
    </row>
    <row r="1393" spans="1:57" ht="10.5" customHeight="1">
      <c r="A1393" s="1" t="str">
        <f t="shared" ca="1" si="721"/>
        <v/>
      </c>
      <c r="B1393" s="1" t="str">
        <f t="shared" ca="1" si="722"/>
        <v/>
      </c>
      <c r="C1393" s="1" t="str">
        <f t="shared" ca="1" si="723"/>
        <v/>
      </c>
      <c r="D1393" s="1" t="str">
        <f t="shared" ca="1" si="724"/>
        <v/>
      </c>
      <c r="F1393" s="10"/>
      <c r="G1393" s="136" t="str">
        <f t="shared" si="725"/>
        <v/>
      </c>
      <c r="H1393" s="27"/>
      <c r="I1393" s="28"/>
      <c r="J1393" s="28"/>
      <c r="K1393" s="29"/>
      <c r="L1393" s="136"/>
      <c r="M1393" s="136"/>
      <c r="N1393" s="136"/>
      <c r="O1393" s="26" t="str">
        <f t="shared" si="726"/>
        <v/>
      </c>
      <c r="P1393" s="218" t="str">
        <f t="shared" si="727"/>
        <v/>
      </c>
      <c r="Q1393" s="26" t="str">
        <f t="shared" si="728"/>
        <v/>
      </c>
      <c r="R1393" s="22"/>
      <c r="S1393" s="99"/>
      <c r="T1393" s="10"/>
      <c r="U1393" s="229" t="str">
        <f t="shared" si="729"/>
        <v/>
      </c>
      <c r="V1393" s="230"/>
      <c r="W1393" s="230"/>
      <c r="X1393" s="230"/>
      <c r="Y1393" s="230"/>
      <c r="Z1393" s="22" t="str">
        <f>""</f>
        <v/>
      </c>
      <c r="AB1393" s="23" t="str">
        <f t="shared" si="730"/>
        <v/>
      </c>
      <c r="AC1393" s="2" t="b">
        <f>COUNT(Q1393:Q$2500)&gt;0</f>
        <v>0</v>
      </c>
      <c r="AD1393" s="2" t="b">
        <f t="shared" si="747"/>
        <v>0</v>
      </c>
      <c r="AE1393" s="2" t="b">
        <f t="shared" si="748"/>
        <v>0</v>
      </c>
      <c r="AF1393" s="2" t="b">
        <f t="shared" si="749"/>
        <v>0</v>
      </c>
      <c r="AG1393" s="2" t="b">
        <f>OR(
  AND(AC1393,NOT(AC1394)),
  AND(AF1393,WEEKDAY(AH1392,2)=EINSTELLUNGEN!$D$12),
  AND(AF1393,AH1393=$J$35)
)</f>
        <v>0</v>
      </c>
      <c r="AH1393" s="2">
        <f>IF(AE1393,AH1392+IF(WEEKDAY(AH1392+1,2)&lt;=EINSTELLUNGEN!$D$12,1,$J$36),AH1392)</f>
        <v>42020</v>
      </c>
      <c r="AI1393" s="2">
        <f t="shared" si="750"/>
        <v>2019</v>
      </c>
      <c r="AJ1393" s="2">
        <f t="shared" si="751"/>
        <v>201901</v>
      </c>
      <c r="AK1393" s="2">
        <f t="shared" si="752"/>
        <v>201901</v>
      </c>
      <c r="AL1393" s="2">
        <f t="shared" si="746"/>
        <v>201903</v>
      </c>
      <c r="AM1393" s="2" t="b">
        <f t="shared" si="753"/>
        <v>1</v>
      </c>
      <c r="AN1393" s="4" t="e">
        <f t="shared" si="731"/>
        <v>#N/A</v>
      </c>
      <c r="AO1393" s="4" t="e">
        <f t="shared" si="732"/>
        <v>#N/A</v>
      </c>
      <c r="AP1393" s="2" t="str">
        <f>IF(AD1393,
  IF(ISBLANK(H1393),
    AP1392,
    IF(LEN(H1393)=1,
      IF(OR(UPPER(H1393)="A",UPPER(H1393)="I"),
        EINSTELLUNGEN!$D$21,
        IF(OR(UPPER(H1393)="B",UPPER(H1393)="M"),
          EINSTELLUNGEN!$D$22,
          IF(OR(UPPER(H1393)="C",UPPER(H1393)="S"),
            EINSTELLUNGEN!$D$23,
            IF(UPPER(H1393)="D",
              EINSTELLUNGEN!$D$24,
              IF(UPPER(H1393)="E",
                EINSTELLUNGEN!$D$25,
                UPPER(H1393)))))),
      IF(ISNUMBER(H1393),
        EINSTELLUNGEN!$D$20&amp;H1393,
        UPPER(H1393)))),
  "")</f>
        <v/>
      </c>
      <c r="AQ1393" s="2" t="str">
        <f t="shared" si="733"/>
        <v/>
      </c>
      <c r="AR1393" s="2">
        <f t="shared" si="734"/>
        <v>0</v>
      </c>
      <c r="AS1393" s="145">
        <f t="shared" si="735"/>
        <v>0.33333333333333331</v>
      </c>
      <c r="AT1393" s="2">
        <f t="shared" si="736"/>
        <v>0</v>
      </c>
      <c r="AU1393" s="2">
        <f t="shared" si="737"/>
        <v>0</v>
      </c>
      <c r="AV1393" s="2">
        <f t="shared" si="738"/>
        <v>0</v>
      </c>
      <c r="AW1393" s="2">
        <f t="shared" si="739"/>
        <v>0</v>
      </c>
      <c r="AX1393" s="2">
        <f t="shared" si="754"/>
        <v>0</v>
      </c>
      <c r="AY1393" s="2">
        <f t="shared" si="740"/>
        <v>0</v>
      </c>
      <c r="AZ1393" s="145" t="e">
        <f t="shared" si="741"/>
        <v>#N/A</v>
      </c>
      <c r="BA1393" s="145" t="e">
        <f t="shared" si="742"/>
        <v>#N/A</v>
      </c>
      <c r="BB1393" s="145">
        <f t="shared" si="743"/>
        <v>2.083333333333337E-2</v>
      </c>
      <c r="BC1393" s="2">
        <f>IF(AM1393,
  IF(AND(AL1393=$J$31,_xlfn.DAYS(AH1393,DATE(AI1393,1,1))&lt;7),
    MAX(0,EINSTELLUNGEN!$D$12+1-WEEKDAY(DATE(EINSTELLUNGEN!$D$9,EINSTELLUNGEN!$D$10,1),2)),
    IF(AL1393=$J$33,
      MIN(EINSTELLUNGEN!$D$12,WEEKDAY(DATE(EINSTELLUNGEN!$D$9,12,31),2)),
      EINSTELLUNGEN!$D$12
  )) - SUMIF(AL$50:AL$2500,"="&amp;AL1393,AX$50:AX$2500),
  0)</f>
        <v>3</v>
      </c>
      <c r="BD1393" s="2">
        <f t="shared" si="744"/>
        <v>0.33333333333333331</v>
      </c>
      <c r="BE1393" s="2">
        <f t="shared" si="745"/>
        <v>0</v>
      </c>
    </row>
    <row r="1394" spans="1:57" ht="10.5" customHeight="1">
      <c r="A1394" s="1" t="str">
        <f t="shared" ref="A1394:A1457" ca="1" si="755">IF(AND(AC1394,AJ1394=$A$48),"Q","")</f>
        <v/>
      </c>
      <c r="B1394" s="1" t="str">
        <f t="shared" ref="B1394:B1457" ca="1" si="756">IF(AND(AC1394,AK1394=$B$48),"M","")</f>
        <v/>
      </c>
      <c r="C1394" s="1" t="str">
        <f t="shared" ref="C1394:C1457" ca="1" si="757">IF(AND(AC1394,AL1394=$C$48),"W","")</f>
        <v/>
      </c>
      <c r="D1394" s="1" t="str">
        <f t="shared" ref="D1394:D1457" ca="1" si="758">IF(AND(AC1394,AH1394=$D$48),"T","")</f>
        <v/>
      </c>
      <c r="F1394" s="10"/>
      <c r="G1394" s="136" t="str">
        <f t="shared" ref="G1394:G1457" si="759">IF(AE1394,INDEX($L$29:$L$35,WEEKDAY(AH1394,2),1)&amp;", "&amp;DAY(AH1394)&amp;" "&amp;INDEX($N$29:$N$40,MONTH(AH1394),1)&amp;" "&amp;YEAR(AH1394),"")</f>
        <v/>
      </c>
      <c r="H1394" s="27"/>
      <c r="I1394" s="28"/>
      <c r="J1394" s="28"/>
      <c r="K1394" s="29"/>
      <c r="L1394" s="136"/>
      <c r="M1394" s="136"/>
      <c r="N1394" s="136"/>
      <c r="O1394" s="26" t="str">
        <f t="shared" ref="O1394:O1457" si="760">IF(AD1394,AR1394,"")</f>
        <v/>
      </c>
      <c r="P1394" s="218" t="str">
        <f t="shared" ref="P1394:P1457" si="761">IF(AF1394,
IF(AS1393&gt;0,
  TEXT(AS1393*24,"0,000")&amp;" h",
  TEXT(0,"0,000")&amp;" h"),
"")</f>
        <v/>
      </c>
      <c r="Q1394" s="26" t="str">
        <f t="shared" ref="Q1394:Q1457" si="762">IF(AF1394,BB1393,"")</f>
        <v/>
      </c>
      <c r="R1394" s="22"/>
      <c r="S1394" s="99"/>
      <c r="T1394" s="10"/>
      <c r="U1394" s="229" t="str">
        <f t="shared" ref="U1394:U1457" si="763">IF(AND(AD1394,AR1394,LEN(AQ1394)&gt;0),
IF(AQ1394&lt;&gt;FALSE,
  TEXT(AH1394,"yyyy-mm-dd")
    &amp;"|"&amp;TEXT(AN1394,"hh:mm")
    &amp;"|"&amp;TEXT(AO1394,"hh:mm")
    &amp;"|"&amp;AP1394
    &amp;"|"&amp;AQ1394,
  $J$39),
"")</f>
        <v/>
      </c>
      <c r="V1394" s="230"/>
      <c r="W1394" s="230"/>
      <c r="X1394" s="230"/>
      <c r="Y1394" s="230"/>
      <c r="Z1394" s="22" t="str">
        <f>""</f>
        <v/>
      </c>
      <c r="AB1394" s="23" t="str">
        <f t="shared" ref="AB1394:AB1457" si="764">IF(AG1394,"W"&amp;RIGHT(AL1393,2)&amp;"  "&amp;TEXT(BE1393*24,"+0,00;−0,00;0,00")&amp;"  (S="&amp;TEXT(BC1393*$J$37,"00,00")&amp;"  H="&amp;TEXT(BD1393*24,"00,00")&amp;")","")</f>
        <v/>
      </c>
      <c r="AC1394" s="2" t="b">
        <f>COUNT(Q1394:Q$2500)&gt;0</f>
        <v>0</v>
      </c>
      <c r="AD1394" s="2" t="b">
        <f t="shared" si="747"/>
        <v>0</v>
      </c>
      <c r="AE1394" s="2" t="b">
        <f t="shared" si="748"/>
        <v>0</v>
      </c>
      <c r="AF1394" s="2" t="b">
        <f t="shared" si="749"/>
        <v>0</v>
      </c>
      <c r="AG1394" s="2" t="b">
        <f>OR(
  AND(AC1394,NOT(AC1395)),
  AND(AF1394,WEEKDAY(AH1393,2)=EINSTELLUNGEN!$D$12),
  AND(AF1394,AH1394=$J$35)
)</f>
        <v>0</v>
      </c>
      <c r="AH1394" s="2">
        <f>IF(AE1394,AH1393+IF(WEEKDAY(AH1393+1,2)&lt;=EINSTELLUNGEN!$D$12,1,$J$36),AH1393)</f>
        <v>42020</v>
      </c>
      <c r="AI1394" s="2">
        <f t="shared" si="750"/>
        <v>2019</v>
      </c>
      <c r="AJ1394" s="2">
        <f t="shared" si="751"/>
        <v>201901</v>
      </c>
      <c r="AK1394" s="2">
        <f t="shared" si="752"/>
        <v>201901</v>
      </c>
      <c r="AL1394" s="2">
        <f t="shared" si="746"/>
        <v>201903</v>
      </c>
      <c r="AM1394" s="2" t="b">
        <f t="shared" si="753"/>
        <v>1</v>
      </c>
      <c r="AN1394" s="4" t="e">
        <f t="shared" ref="AN1394:AN1457" si="765">IF(NOT(AD1394),NA(),IF(ISNUMBER(I1394),I1394,AO1393))</f>
        <v>#N/A</v>
      </c>
      <c r="AO1394" s="4" t="e">
        <f t="shared" ref="AO1394:AO1457" si="766">IF(ISNA(AN1394),NA(),IF(ISNUMBER(J1394),MAX(J1394,AN1394),AN1394))</f>
        <v>#N/A</v>
      </c>
      <c r="AP1394" s="2" t="str">
        <f>IF(AD1394,
  IF(ISBLANK(H1394),
    AP1393,
    IF(LEN(H1394)=1,
      IF(OR(UPPER(H1394)="A",UPPER(H1394)="I"),
        EINSTELLUNGEN!$D$21,
        IF(OR(UPPER(H1394)="B",UPPER(H1394)="M"),
          EINSTELLUNGEN!$D$22,
          IF(OR(UPPER(H1394)="C",UPPER(H1394)="S"),
            EINSTELLUNGEN!$D$23,
            IF(UPPER(H1394)="D",
              EINSTELLUNGEN!$D$24,
              IF(UPPER(H1394)="E",
                EINSTELLUNGEN!$D$25,
                UPPER(H1394)))))),
      IF(ISNUMBER(H1394),
        EINSTELLUNGEN!$D$20&amp;H1394,
        UPPER(H1394)))),
  "")</f>
        <v/>
      </c>
      <c r="AQ1394" s="2" t="str">
        <f t="shared" ref="AQ1394:AQ1457" si="767">IF(LEN(AP1394)&gt;0,
IF(LEN(TRIM(K1394))&gt;0,K1394,
IF(AND(AP1393=AP1394,LEN(TRIM(K1393))&gt;0),K1393,
  IF(AND(AP1392=AP1394,LEN(TRIM(K1392))&gt;0),K1392,
    IF(AND(AP1391=AP1394,LEN(TRIM(K1391))&gt;0),K1391,
      IF(AND(AP1390=AP1394,LEN(TRIM(K1390))&gt;0),K1390,
        IF(AND(AP1389=AP1394,LEN(TRIM(K1389))&gt;0),K1389,
          IF(AND(AP1388=AP1394,LEN(TRIM(K1388))&gt;0),K1388,
            IF(AND(AP1387=AP1394,LEN(TRIM(K1387))&gt;0),K1387,
              IF(AND(AP1386=AP1394,LEN(TRIM(K1386))&gt;0),K1386,
                IF(AND(AP1385=AP1394,LEN(TRIM(K1385))&gt;0),K1385,
                  IF(AND(AP1384=AP1394,LEN(TRIM(K1384))&gt;0),K1384,FALSE)
)))))))))),"")</f>
        <v/>
      </c>
      <c r="AR1394" s="2">
        <f t="shared" ref="AR1394:AR1457" si="768">IF(OR(ISNA(AN1394),ISNA(AO1394)),0,MAX(0,AO1394-AN1394))</f>
        <v>0</v>
      </c>
      <c r="AS1394" s="145">
        <f t="shared" ref="AS1394:AS1457" si="769">SUMIF(AH$50:AH$2500,"="&amp;AH1394,AR$50:AR$2500)</f>
        <v>0.33333333333333331</v>
      </c>
      <c r="AT1394" s="2">
        <f t="shared" ref="AT1394:AT1457" si="770">IF(AND(AF1395,AP1394="F"),1,0)</f>
        <v>0</v>
      </c>
      <c r="AU1394" s="2">
        <f t="shared" ref="AU1394:AU1457" si="771">IF(AND(AF1395,AP1394="U"),1,0)</f>
        <v>0</v>
      </c>
      <c r="AV1394" s="2">
        <f t="shared" ref="AV1394:AV1457" si="772">IF(AND(AF1395,AP1394="K"),1,0)</f>
        <v>0</v>
      </c>
      <c r="AW1394" s="2">
        <f t="shared" ref="AW1394:AW1457" si="773">IF(AND(AF1395,AP1394="Z"),1,0)</f>
        <v>0</v>
      </c>
      <c r="AX1394" s="2">
        <f t="shared" si="754"/>
        <v>0</v>
      </c>
      <c r="AY1394" s="2">
        <f t="shared" ref="AY1394:AY1457" si="774">IF(AF1395,IF(AX1394=0,1,0),0)</f>
        <v>0</v>
      </c>
      <c r="AZ1394" s="145" t="e">
        <f t="shared" ref="AZ1394:AZ1457" si="775">IF(NOT(AD1394),NA(),IF(ISNA(AZ1393),AN1394,IF(AND(ISNUMBER(AN1394),AN1394&lt;AZ1393),AN1394,AZ1393)))</f>
        <v>#N/A</v>
      </c>
      <c r="BA1394" s="145" t="e">
        <f t="shared" ref="BA1394:BA1457" si="776">IF(NOT(AD1394),NA(),IF(ISNA(BA1393),AO1394,IF(AND(ISNUMBER(AO1394),AO1394&gt;BA1393),AO1394,BA1393)))</f>
        <v>#N/A</v>
      </c>
      <c r="BB1394" s="145">
        <f t="shared" ref="BB1394:BB1457" si="777">IF(AE1393,
  0,
  IF(OR(ISNA(AZ1394),ISNA(BA1394)),
    BB1393,
    MAX(0,(BA1394-AZ1394)-AS1394)))</f>
        <v>2.083333333333337E-2</v>
      </c>
      <c r="BC1394" s="2">
        <f>IF(AM1394,
  IF(AND(AL1394=$J$31,_xlfn.DAYS(AH1394,DATE(AI1394,1,1))&lt;7),
    MAX(0,EINSTELLUNGEN!$D$12+1-WEEKDAY(DATE(EINSTELLUNGEN!$D$9,EINSTELLUNGEN!$D$10,1),2)),
    IF(AL1394=$J$33,
      MIN(EINSTELLUNGEN!$D$12,WEEKDAY(DATE(EINSTELLUNGEN!$D$9,12,31),2)),
      EINSTELLUNGEN!$D$12
  )) - SUMIF(AL$50:AL$2500,"="&amp;AL1394,AX$50:AX$2500),
  0)</f>
        <v>3</v>
      </c>
      <c r="BD1394" s="2">
        <f t="shared" ref="BD1394:BD1457" si="778">SUMIF(AL$50:AL$2500,"="&amp;AL1394,AR$50:AR$2500)</f>
        <v>0.33333333333333331</v>
      </c>
      <c r="BE1394" s="2">
        <f t="shared" ref="BE1394:BE1457" si="779">IF(AG1395,BD1394-BC1394*$J$37/24,0)</f>
        <v>0</v>
      </c>
    </row>
    <row r="1395" spans="1:57" ht="10.5" customHeight="1">
      <c r="A1395" s="1" t="str">
        <f t="shared" ca="1" si="755"/>
        <v/>
      </c>
      <c r="B1395" s="1" t="str">
        <f t="shared" ca="1" si="756"/>
        <v/>
      </c>
      <c r="C1395" s="1" t="str">
        <f t="shared" ca="1" si="757"/>
        <v/>
      </c>
      <c r="D1395" s="1" t="str">
        <f t="shared" ca="1" si="758"/>
        <v/>
      </c>
      <c r="F1395" s="10"/>
      <c r="G1395" s="136" t="str">
        <f t="shared" si="759"/>
        <v/>
      </c>
      <c r="H1395" s="27"/>
      <c r="I1395" s="28"/>
      <c r="J1395" s="28"/>
      <c r="K1395" s="29"/>
      <c r="L1395" s="136"/>
      <c r="M1395" s="136"/>
      <c r="N1395" s="136"/>
      <c r="O1395" s="26" t="str">
        <f t="shared" si="760"/>
        <v/>
      </c>
      <c r="P1395" s="218" t="str">
        <f t="shared" si="761"/>
        <v/>
      </c>
      <c r="Q1395" s="26" t="str">
        <f t="shared" si="762"/>
        <v/>
      </c>
      <c r="R1395" s="22"/>
      <c r="S1395" s="99"/>
      <c r="T1395" s="10"/>
      <c r="U1395" s="229" t="str">
        <f t="shared" si="763"/>
        <v/>
      </c>
      <c r="V1395" s="230"/>
      <c r="W1395" s="230"/>
      <c r="X1395" s="230"/>
      <c r="Y1395" s="230"/>
      <c r="Z1395" s="22" t="str">
        <f>""</f>
        <v/>
      </c>
      <c r="AB1395" s="23" t="str">
        <f t="shared" si="764"/>
        <v/>
      </c>
      <c r="AC1395" s="2" t="b">
        <f>COUNT(Q1395:Q$2500)&gt;0</f>
        <v>0</v>
      </c>
      <c r="AD1395" s="2" t="b">
        <f t="shared" si="747"/>
        <v>0</v>
      </c>
      <c r="AE1395" s="2" t="b">
        <f t="shared" si="748"/>
        <v>0</v>
      </c>
      <c r="AF1395" s="2" t="b">
        <f t="shared" si="749"/>
        <v>0</v>
      </c>
      <c r="AG1395" s="2" t="b">
        <f>OR(
  AND(AC1395,NOT(AC1396)),
  AND(AF1395,WEEKDAY(AH1394,2)=EINSTELLUNGEN!$D$12),
  AND(AF1395,AH1395=$J$35)
)</f>
        <v>0</v>
      </c>
      <c r="AH1395" s="2">
        <f>IF(AE1395,AH1394+IF(WEEKDAY(AH1394+1,2)&lt;=EINSTELLUNGEN!$D$12,1,$J$36),AH1394)</f>
        <v>42020</v>
      </c>
      <c r="AI1395" s="2">
        <f t="shared" si="750"/>
        <v>2019</v>
      </c>
      <c r="AJ1395" s="2">
        <f t="shared" si="751"/>
        <v>201901</v>
      </c>
      <c r="AK1395" s="2">
        <f t="shared" si="752"/>
        <v>201901</v>
      </c>
      <c r="AL1395" s="2">
        <f t="shared" ref="AL1395:AL1458" si="780">AI1395*100-IF(AND(_xlfn.ISOWEEKNUM(AH1395)&gt;=52,MONTH(AH1395)=1),100,0)+_xlfn.ISOWEEKNUM(AH1395)</f>
        <v>201903</v>
      </c>
      <c r="AM1395" s="2" t="b">
        <f t="shared" si="753"/>
        <v>1</v>
      </c>
      <c r="AN1395" s="4" t="e">
        <f t="shared" si="765"/>
        <v>#N/A</v>
      </c>
      <c r="AO1395" s="4" t="e">
        <f t="shared" si="766"/>
        <v>#N/A</v>
      </c>
      <c r="AP1395" s="2" t="str">
        <f>IF(AD1395,
  IF(ISBLANK(H1395),
    AP1394,
    IF(LEN(H1395)=1,
      IF(OR(UPPER(H1395)="A",UPPER(H1395)="I"),
        EINSTELLUNGEN!$D$21,
        IF(OR(UPPER(H1395)="B",UPPER(H1395)="M"),
          EINSTELLUNGEN!$D$22,
          IF(OR(UPPER(H1395)="C",UPPER(H1395)="S"),
            EINSTELLUNGEN!$D$23,
            IF(UPPER(H1395)="D",
              EINSTELLUNGEN!$D$24,
              IF(UPPER(H1395)="E",
                EINSTELLUNGEN!$D$25,
                UPPER(H1395)))))),
      IF(ISNUMBER(H1395),
        EINSTELLUNGEN!$D$20&amp;H1395,
        UPPER(H1395)))),
  "")</f>
        <v/>
      </c>
      <c r="AQ1395" s="2" t="str">
        <f t="shared" si="767"/>
        <v/>
      </c>
      <c r="AR1395" s="2">
        <f t="shared" si="768"/>
        <v>0</v>
      </c>
      <c r="AS1395" s="145">
        <f t="shared" si="769"/>
        <v>0.33333333333333331</v>
      </c>
      <c r="AT1395" s="2">
        <f t="shared" si="770"/>
        <v>0</v>
      </c>
      <c r="AU1395" s="2">
        <f t="shared" si="771"/>
        <v>0</v>
      </c>
      <c r="AV1395" s="2">
        <f t="shared" si="772"/>
        <v>0</v>
      </c>
      <c r="AW1395" s="2">
        <f t="shared" si="773"/>
        <v>0</v>
      </c>
      <c r="AX1395" s="2">
        <f t="shared" si="754"/>
        <v>0</v>
      </c>
      <c r="AY1395" s="2">
        <f t="shared" si="774"/>
        <v>0</v>
      </c>
      <c r="AZ1395" s="145" t="e">
        <f t="shared" si="775"/>
        <v>#N/A</v>
      </c>
      <c r="BA1395" s="145" t="e">
        <f t="shared" si="776"/>
        <v>#N/A</v>
      </c>
      <c r="BB1395" s="145">
        <f t="shared" si="777"/>
        <v>2.083333333333337E-2</v>
      </c>
      <c r="BC1395" s="2">
        <f>IF(AM1395,
  IF(AND(AL1395=$J$31,_xlfn.DAYS(AH1395,DATE(AI1395,1,1))&lt;7),
    MAX(0,EINSTELLUNGEN!$D$12+1-WEEKDAY(DATE(EINSTELLUNGEN!$D$9,EINSTELLUNGEN!$D$10,1),2)),
    IF(AL1395=$J$33,
      MIN(EINSTELLUNGEN!$D$12,WEEKDAY(DATE(EINSTELLUNGEN!$D$9,12,31),2)),
      EINSTELLUNGEN!$D$12
  )) - SUMIF(AL$50:AL$2500,"="&amp;AL1395,AX$50:AX$2500),
  0)</f>
        <v>3</v>
      </c>
      <c r="BD1395" s="2">
        <f t="shared" si="778"/>
        <v>0.33333333333333331</v>
      </c>
      <c r="BE1395" s="2">
        <f t="shared" si="779"/>
        <v>0</v>
      </c>
    </row>
    <row r="1396" spans="1:57" ht="10.5" customHeight="1">
      <c r="A1396" s="1" t="str">
        <f t="shared" ca="1" si="755"/>
        <v/>
      </c>
      <c r="B1396" s="1" t="str">
        <f t="shared" ca="1" si="756"/>
        <v/>
      </c>
      <c r="C1396" s="1" t="str">
        <f t="shared" ca="1" si="757"/>
        <v/>
      </c>
      <c r="D1396" s="1" t="str">
        <f t="shared" ca="1" si="758"/>
        <v/>
      </c>
      <c r="F1396" s="10"/>
      <c r="G1396" s="136" t="str">
        <f t="shared" si="759"/>
        <v/>
      </c>
      <c r="H1396" s="27"/>
      <c r="I1396" s="28"/>
      <c r="J1396" s="28"/>
      <c r="K1396" s="29"/>
      <c r="L1396" s="136"/>
      <c r="M1396" s="136"/>
      <c r="N1396" s="136"/>
      <c r="O1396" s="26" t="str">
        <f t="shared" si="760"/>
        <v/>
      </c>
      <c r="P1396" s="218" t="str">
        <f t="shared" si="761"/>
        <v/>
      </c>
      <c r="Q1396" s="26" t="str">
        <f t="shared" si="762"/>
        <v/>
      </c>
      <c r="R1396" s="22"/>
      <c r="S1396" s="99"/>
      <c r="T1396" s="10"/>
      <c r="U1396" s="229" t="str">
        <f t="shared" si="763"/>
        <v/>
      </c>
      <c r="V1396" s="230"/>
      <c r="W1396" s="230"/>
      <c r="X1396" s="230"/>
      <c r="Y1396" s="230"/>
      <c r="Z1396" s="22" t="str">
        <f>""</f>
        <v/>
      </c>
      <c r="AB1396" s="23" t="str">
        <f t="shared" si="764"/>
        <v/>
      </c>
      <c r="AC1396" s="2" t="b">
        <f>COUNT(Q1396:Q$2500)&gt;0</f>
        <v>0</v>
      </c>
      <c r="AD1396" s="2" t="b">
        <f t="shared" si="747"/>
        <v>0</v>
      </c>
      <c r="AE1396" s="2" t="b">
        <f t="shared" si="748"/>
        <v>0</v>
      </c>
      <c r="AF1396" s="2" t="b">
        <f t="shared" si="749"/>
        <v>0</v>
      </c>
      <c r="AG1396" s="2" t="b">
        <f>OR(
  AND(AC1396,NOT(AC1397)),
  AND(AF1396,WEEKDAY(AH1395,2)=EINSTELLUNGEN!$D$12),
  AND(AF1396,AH1396=$J$35)
)</f>
        <v>0</v>
      </c>
      <c r="AH1396" s="2">
        <f>IF(AE1396,AH1395+IF(WEEKDAY(AH1395+1,2)&lt;=EINSTELLUNGEN!$D$12,1,$J$36),AH1395)</f>
        <v>42020</v>
      </c>
      <c r="AI1396" s="2">
        <f t="shared" si="750"/>
        <v>2019</v>
      </c>
      <c r="AJ1396" s="2">
        <f t="shared" si="751"/>
        <v>201901</v>
      </c>
      <c r="AK1396" s="2">
        <f t="shared" si="752"/>
        <v>201901</v>
      </c>
      <c r="AL1396" s="2">
        <f t="shared" si="780"/>
        <v>201903</v>
      </c>
      <c r="AM1396" s="2" t="b">
        <f t="shared" si="753"/>
        <v>1</v>
      </c>
      <c r="AN1396" s="4" t="e">
        <f t="shared" si="765"/>
        <v>#N/A</v>
      </c>
      <c r="AO1396" s="4" t="e">
        <f t="shared" si="766"/>
        <v>#N/A</v>
      </c>
      <c r="AP1396" s="2" t="str">
        <f>IF(AD1396,
  IF(ISBLANK(H1396),
    AP1395,
    IF(LEN(H1396)=1,
      IF(OR(UPPER(H1396)="A",UPPER(H1396)="I"),
        EINSTELLUNGEN!$D$21,
        IF(OR(UPPER(H1396)="B",UPPER(H1396)="M"),
          EINSTELLUNGEN!$D$22,
          IF(OR(UPPER(H1396)="C",UPPER(H1396)="S"),
            EINSTELLUNGEN!$D$23,
            IF(UPPER(H1396)="D",
              EINSTELLUNGEN!$D$24,
              IF(UPPER(H1396)="E",
                EINSTELLUNGEN!$D$25,
                UPPER(H1396)))))),
      IF(ISNUMBER(H1396),
        EINSTELLUNGEN!$D$20&amp;H1396,
        UPPER(H1396)))),
  "")</f>
        <v/>
      </c>
      <c r="AQ1396" s="2" t="str">
        <f t="shared" si="767"/>
        <v/>
      </c>
      <c r="AR1396" s="2">
        <f t="shared" si="768"/>
        <v>0</v>
      </c>
      <c r="AS1396" s="145">
        <f t="shared" si="769"/>
        <v>0.33333333333333331</v>
      </c>
      <c r="AT1396" s="2">
        <f t="shared" si="770"/>
        <v>0</v>
      </c>
      <c r="AU1396" s="2">
        <f t="shared" si="771"/>
        <v>0</v>
      </c>
      <c r="AV1396" s="2">
        <f t="shared" si="772"/>
        <v>0</v>
      </c>
      <c r="AW1396" s="2">
        <f t="shared" si="773"/>
        <v>0</v>
      </c>
      <c r="AX1396" s="2">
        <f t="shared" si="754"/>
        <v>0</v>
      </c>
      <c r="AY1396" s="2">
        <f t="shared" si="774"/>
        <v>0</v>
      </c>
      <c r="AZ1396" s="145" t="e">
        <f t="shared" si="775"/>
        <v>#N/A</v>
      </c>
      <c r="BA1396" s="145" t="e">
        <f t="shared" si="776"/>
        <v>#N/A</v>
      </c>
      <c r="BB1396" s="145">
        <f t="shared" si="777"/>
        <v>2.083333333333337E-2</v>
      </c>
      <c r="BC1396" s="2">
        <f>IF(AM1396,
  IF(AND(AL1396=$J$31,_xlfn.DAYS(AH1396,DATE(AI1396,1,1))&lt;7),
    MAX(0,EINSTELLUNGEN!$D$12+1-WEEKDAY(DATE(EINSTELLUNGEN!$D$9,EINSTELLUNGEN!$D$10,1),2)),
    IF(AL1396=$J$33,
      MIN(EINSTELLUNGEN!$D$12,WEEKDAY(DATE(EINSTELLUNGEN!$D$9,12,31),2)),
      EINSTELLUNGEN!$D$12
  )) - SUMIF(AL$50:AL$2500,"="&amp;AL1396,AX$50:AX$2500),
  0)</f>
        <v>3</v>
      </c>
      <c r="BD1396" s="2">
        <f t="shared" si="778"/>
        <v>0.33333333333333331</v>
      </c>
      <c r="BE1396" s="2">
        <f t="shared" si="779"/>
        <v>0</v>
      </c>
    </row>
    <row r="1397" spans="1:57" ht="10.5" customHeight="1">
      <c r="A1397" s="1" t="str">
        <f t="shared" ca="1" si="755"/>
        <v/>
      </c>
      <c r="B1397" s="1" t="str">
        <f t="shared" ca="1" si="756"/>
        <v/>
      </c>
      <c r="C1397" s="1" t="str">
        <f t="shared" ca="1" si="757"/>
        <v/>
      </c>
      <c r="D1397" s="1" t="str">
        <f t="shared" ca="1" si="758"/>
        <v/>
      </c>
      <c r="F1397" s="10"/>
      <c r="G1397" s="136" t="str">
        <f t="shared" si="759"/>
        <v/>
      </c>
      <c r="H1397" s="27"/>
      <c r="I1397" s="28"/>
      <c r="J1397" s="28"/>
      <c r="K1397" s="29"/>
      <c r="L1397" s="136"/>
      <c r="M1397" s="136"/>
      <c r="N1397" s="136"/>
      <c r="O1397" s="26" t="str">
        <f t="shared" si="760"/>
        <v/>
      </c>
      <c r="P1397" s="218" t="str">
        <f t="shared" si="761"/>
        <v/>
      </c>
      <c r="Q1397" s="26" t="str">
        <f t="shared" si="762"/>
        <v/>
      </c>
      <c r="R1397" s="22"/>
      <c r="S1397" s="99"/>
      <c r="T1397" s="10"/>
      <c r="U1397" s="229" t="str">
        <f t="shared" si="763"/>
        <v/>
      </c>
      <c r="V1397" s="230"/>
      <c r="W1397" s="230"/>
      <c r="X1397" s="230"/>
      <c r="Y1397" s="230"/>
      <c r="Z1397" s="22" t="str">
        <f>""</f>
        <v/>
      </c>
      <c r="AB1397" s="23" t="str">
        <f t="shared" si="764"/>
        <v/>
      </c>
      <c r="AC1397" s="2" t="b">
        <f>COUNT(Q1397:Q$2500)&gt;0</f>
        <v>0</v>
      </c>
      <c r="AD1397" s="2" t="b">
        <f t="shared" si="747"/>
        <v>0</v>
      </c>
      <c r="AE1397" s="2" t="b">
        <f t="shared" si="748"/>
        <v>0</v>
      </c>
      <c r="AF1397" s="2" t="b">
        <f t="shared" si="749"/>
        <v>0</v>
      </c>
      <c r="AG1397" s="2" t="b">
        <f>OR(
  AND(AC1397,NOT(AC1398)),
  AND(AF1397,WEEKDAY(AH1396,2)=EINSTELLUNGEN!$D$12),
  AND(AF1397,AH1397=$J$35)
)</f>
        <v>0</v>
      </c>
      <c r="AH1397" s="2">
        <f>IF(AE1397,AH1396+IF(WEEKDAY(AH1396+1,2)&lt;=EINSTELLUNGEN!$D$12,1,$J$36),AH1396)</f>
        <v>42020</v>
      </c>
      <c r="AI1397" s="2">
        <f t="shared" si="750"/>
        <v>2019</v>
      </c>
      <c r="AJ1397" s="2">
        <f t="shared" si="751"/>
        <v>201901</v>
      </c>
      <c r="AK1397" s="2">
        <f t="shared" si="752"/>
        <v>201901</v>
      </c>
      <c r="AL1397" s="2">
        <f t="shared" si="780"/>
        <v>201903</v>
      </c>
      <c r="AM1397" s="2" t="b">
        <f t="shared" si="753"/>
        <v>1</v>
      </c>
      <c r="AN1397" s="4" t="e">
        <f t="shared" si="765"/>
        <v>#N/A</v>
      </c>
      <c r="AO1397" s="4" t="e">
        <f t="shared" si="766"/>
        <v>#N/A</v>
      </c>
      <c r="AP1397" s="2" t="str">
        <f>IF(AD1397,
  IF(ISBLANK(H1397),
    AP1396,
    IF(LEN(H1397)=1,
      IF(OR(UPPER(H1397)="A",UPPER(H1397)="I"),
        EINSTELLUNGEN!$D$21,
        IF(OR(UPPER(H1397)="B",UPPER(H1397)="M"),
          EINSTELLUNGEN!$D$22,
          IF(OR(UPPER(H1397)="C",UPPER(H1397)="S"),
            EINSTELLUNGEN!$D$23,
            IF(UPPER(H1397)="D",
              EINSTELLUNGEN!$D$24,
              IF(UPPER(H1397)="E",
                EINSTELLUNGEN!$D$25,
                UPPER(H1397)))))),
      IF(ISNUMBER(H1397),
        EINSTELLUNGEN!$D$20&amp;H1397,
        UPPER(H1397)))),
  "")</f>
        <v/>
      </c>
      <c r="AQ1397" s="2" t="str">
        <f t="shared" si="767"/>
        <v/>
      </c>
      <c r="AR1397" s="2">
        <f t="shared" si="768"/>
        <v>0</v>
      </c>
      <c r="AS1397" s="145">
        <f t="shared" si="769"/>
        <v>0.33333333333333331</v>
      </c>
      <c r="AT1397" s="2">
        <f t="shared" si="770"/>
        <v>0</v>
      </c>
      <c r="AU1397" s="2">
        <f t="shared" si="771"/>
        <v>0</v>
      </c>
      <c r="AV1397" s="2">
        <f t="shared" si="772"/>
        <v>0</v>
      </c>
      <c r="AW1397" s="2">
        <f t="shared" si="773"/>
        <v>0</v>
      </c>
      <c r="AX1397" s="2">
        <f t="shared" si="754"/>
        <v>0</v>
      </c>
      <c r="AY1397" s="2">
        <f t="shared" si="774"/>
        <v>0</v>
      </c>
      <c r="AZ1397" s="145" t="e">
        <f t="shared" si="775"/>
        <v>#N/A</v>
      </c>
      <c r="BA1397" s="145" t="e">
        <f t="shared" si="776"/>
        <v>#N/A</v>
      </c>
      <c r="BB1397" s="145">
        <f t="shared" si="777"/>
        <v>2.083333333333337E-2</v>
      </c>
      <c r="BC1397" s="2">
        <f>IF(AM1397,
  IF(AND(AL1397=$J$31,_xlfn.DAYS(AH1397,DATE(AI1397,1,1))&lt;7),
    MAX(0,EINSTELLUNGEN!$D$12+1-WEEKDAY(DATE(EINSTELLUNGEN!$D$9,EINSTELLUNGEN!$D$10,1),2)),
    IF(AL1397=$J$33,
      MIN(EINSTELLUNGEN!$D$12,WEEKDAY(DATE(EINSTELLUNGEN!$D$9,12,31),2)),
      EINSTELLUNGEN!$D$12
  )) - SUMIF(AL$50:AL$2500,"="&amp;AL1397,AX$50:AX$2500),
  0)</f>
        <v>3</v>
      </c>
      <c r="BD1397" s="2">
        <f t="shared" si="778"/>
        <v>0.33333333333333331</v>
      </c>
      <c r="BE1397" s="2">
        <f t="shared" si="779"/>
        <v>0</v>
      </c>
    </row>
    <row r="1398" spans="1:57" ht="10.5" customHeight="1">
      <c r="A1398" s="1" t="str">
        <f t="shared" ca="1" si="755"/>
        <v/>
      </c>
      <c r="B1398" s="1" t="str">
        <f t="shared" ca="1" si="756"/>
        <v/>
      </c>
      <c r="C1398" s="1" t="str">
        <f t="shared" ca="1" si="757"/>
        <v/>
      </c>
      <c r="D1398" s="1" t="str">
        <f t="shared" ca="1" si="758"/>
        <v/>
      </c>
      <c r="F1398" s="10"/>
      <c r="G1398" s="136" t="str">
        <f t="shared" si="759"/>
        <v/>
      </c>
      <c r="H1398" s="27"/>
      <c r="I1398" s="28"/>
      <c r="J1398" s="28"/>
      <c r="K1398" s="29"/>
      <c r="L1398" s="136"/>
      <c r="M1398" s="136"/>
      <c r="N1398" s="136"/>
      <c r="O1398" s="26" t="str">
        <f t="shared" si="760"/>
        <v/>
      </c>
      <c r="P1398" s="218" t="str">
        <f t="shared" si="761"/>
        <v/>
      </c>
      <c r="Q1398" s="26" t="str">
        <f t="shared" si="762"/>
        <v/>
      </c>
      <c r="R1398" s="22"/>
      <c r="S1398" s="99"/>
      <c r="T1398" s="10"/>
      <c r="U1398" s="229" t="str">
        <f t="shared" si="763"/>
        <v/>
      </c>
      <c r="V1398" s="230"/>
      <c r="W1398" s="230"/>
      <c r="X1398" s="230"/>
      <c r="Y1398" s="230"/>
      <c r="Z1398" s="22" t="str">
        <f>""</f>
        <v/>
      </c>
      <c r="AB1398" s="23" t="str">
        <f t="shared" si="764"/>
        <v/>
      </c>
      <c r="AC1398" s="2" t="b">
        <f>COUNT(Q1398:Q$2500)&gt;0</f>
        <v>0</v>
      </c>
      <c r="AD1398" s="2" t="b">
        <f t="shared" si="747"/>
        <v>0</v>
      </c>
      <c r="AE1398" s="2" t="b">
        <f t="shared" si="748"/>
        <v>0</v>
      </c>
      <c r="AF1398" s="2" t="b">
        <f t="shared" si="749"/>
        <v>0</v>
      </c>
      <c r="AG1398" s="2" t="b">
        <f>OR(
  AND(AC1398,NOT(AC1399)),
  AND(AF1398,WEEKDAY(AH1397,2)=EINSTELLUNGEN!$D$12),
  AND(AF1398,AH1398=$J$35)
)</f>
        <v>0</v>
      </c>
      <c r="AH1398" s="2">
        <f>IF(AE1398,AH1397+IF(WEEKDAY(AH1397+1,2)&lt;=EINSTELLUNGEN!$D$12,1,$J$36),AH1397)</f>
        <v>42020</v>
      </c>
      <c r="AI1398" s="2">
        <f t="shared" si="750"/>
        <v>2019</v>
      </c>
      <c r="AJ1398" s="2">
        <f t="shared" si="751"/>
        <v>201901</v>
      </c>
      <c r="AK1398" s="2">
        <f t="shared" si="752"/>
        <v>201901</v>
      </c>
      <c r="AL1398" s="2">
        <f t="shared" si="780"/>
        <v>201903</v>
      </c>
      <c r="AM1398" s="2" t="b">
        <f t="shared" si="753"/>
        <v>1</v>
      </c>
      <c r="AN1398" s="4" t="e">
        <f t="shared" si="765"/>
        <v>#N/A</v>
      </c>
      <c r="AO1398" s="4" t="e">
        <f t="shared" si="766"/>
        <v>#N/A</v>
      </c>
      <c r="AP1398" s="2" t="str">
        <f>IF(AD1398,
  IF(ISBLANK(H1398),
    AP1397,
    IF(LEN(H1398)=1,
      IF(OR(UPPER(H1398)="A",UPPER(H1398)="I"),
        EINSTELLUNGEN!$D$21,
        IF(OR(UPPER(H1398)="B",UPPER(H1398)="M"),
          EINSTELLUNGEN!$D$22,
          IF(OR(UPPER(H1398)="C",UPPER(H1398)="S"),
            EINSTELLUNGEN!$D$23,
            IF(UPPER(H1398)="D",
              EINSTELLUNGEN!$D$24,
              IF(UPPER(H1398)="E",
                EINSTELLUNGEN!$D$25,
                UPPER(H1398)))))),
      IF(ISNUMBER(H1398),
        EINSTELLUNGEN!$D$20&amp;H1398,
        UPPER(H1398)))),
  "")</f>
        <v/>
      </c>
      <c r="AQ1398" s="2" t="str">
        <f t="shared" si="767"/>
        <v/>
      </c>
      <c r="AR1398" s="2">
        <f t="shared" si="768"/>
        <v>0</v>
      </c>
      <c r="AS1398" s="145">
        <f t="shared" si="769"/>
        <v>0.33333333333333331</v>
      </c>
      <c r="AT1398" s="2">
        <f t="shared" si="770"/>
        <v>0</v>
      </c>
      <c r="AU1398" s="2">
        <f t="shared" si="771"/>
        <v>0</v>
      </c>
      <c r="AV1398" s="2">
        <f t="shared" si="772"/>
        <v>0</v>
      </c>
      <c r="AW1398" s="2">
        <f t="shared" si="773"/>
        <v>0</v>
      </c>
      <c r="AX1398" s="2">
        <f t="shared" si="754"/>
        <v>0</v>
      </c>
      <c r="AY1398" s="2">
        <f t="shared" si="774"/>
        <v>0</v>
      </c>
      <c r="AZ1398" s="145" t="e">
        <f t="shared" si="775"/>
        <v>#N/A</v>
      </c>
      <c r="BA1398" s="145" t="e">
        <f t="shared" si="776"/>
        <v>#N/A</v>
      </c>
      <c r="BB1398" s="145">
        <f t="shared" si="777"/>
        <v>2.083333333333337E-2</v>
      </c>
      <c r="BC1398" s="2">
        <f>IF(AM1398,
  IF(AND(AL1398=$J$31,_xlfn.DAYS(AH1398,DATE(AI1398,1,1))&lt;7),
    MAX(0,EINSTELLUNGEN!$D$12+1-WEEKDAY(DATE(EINSTELLUNGEN!$D$9,EINSTELLUNGEN!$D$10,1),2)),
    IF(AL1398=$J$33,
      MIN(EINSTELLUNGEN!$D$12,WEEKDAY(DATE(EINSTELLUNGEN!$D$9,12,31),2)),
      EINSTELLUNGEN!$D$12
  )) - SUMIF(AL$50:AL$2500,"="&amp;AL1398,AX$50:AX$2500),
  0)</f>
        <v>3</v>
      </c>
      <c r="BD1398" s="2">
        <f t="shared" si="778"/>
        <v>0.33333333333333331</v>
      </c>
      <c r="BE1398" s="2">
        <f t="shared" si="779"/>
        <v>0</v>
      </c>
    </row>
    <row r="1399" spans="1:57" ht="10.5" customHeight="1">
      <c r="A1399" s="1" t="str">
        <f t="shared" ca="1" si="755"/>
        <v/>
      </c>
      <c r="B1399" s="1" t="str">
        <f t="shared" ca="1" si="756"/>
        <v/>
      </c>
      <c r="C1399" s="1" t="str">
        <f t="shared" ca="1" si="757"/>
        <v/>
      </c>
      <c r="D1399" s="1" t="str">
        <f t="shared" ca="1" si="758"/>
        <v/>
      </c>
      <c r="F1399" s="10"/>
      <c r="G1399" s="136" t="str">
        <f t="shared" si="759"/>
        <v/>
      </c>
      <c r="H1399" s="27"/>
      <c r="I1399" s="28"/>
      <c r="J1399" s="28"/>
      <c r="K1399" s="29"/>
      <c r="L1399" s="136"/>
      <c r="M1399" s="136"/>
      <c r="N1399" s="136"/>
      <c r="O1399" s="26" t="str">
        <f t="shared" si="760"/>
        <v/>
      </c>
      <c r="P1399" s="218" t="str">
        <f t="shared" si="761"/>
        <v/>
      </c>
      <c r="Q1399" s="26" t="str">
        <f t="shared" si="762"/>
        <v/>
      </c>
      <c r="R1399" s="22"/>
      <c r="S1399" s="99"/>
      <c r="T1399" s="10"/>
      <c r="U1399" s="229" t="str">
        <f t="shared" si="763"/>
        <v/>
      </c>
      <c r="V1399" s="230"/>
      <c r="W1399" s="230"/>
      <c r="X1399" s="230"/>
      <c r="Y1399" s="230"/>
      <c r="Z1399" s="22" t="str">
        <f>""</f>
        <v/>
      </c>
      <c r="AB1399" s="23" t="str">
        <f t="shared" si="764"/>
        <v/>
      </c>
      <c r="AC1399" s="2" t="b">
        <f>COUNT(Q1399:Q$2500)&gt;0</f>
        <v>0</v>
      </c>
      <c r="AD1399" s="2" t="b">
        <f t="shared" si="747"/>
        <v>0</v>
      </c>
      <c r="AE1399" s="2" t="b">
        <f t="shared" si="748"/>
        <v>0</v>
      </c>
      <c r="AF1399" s="2" t="b">
        <f t="shared" si="749"/>
        <v>0</v>
      </c>
      <c r="AG1399" s="2" t="b">
        <f>OR(
  AND(AC1399,NOT(AC1400)),
  AND(AF1399,WEEKDAY(AH1398,2)=EINSTELLUNGEN!$D$12),
  AND(AF1399,AH1399=$J$35)
)</f>
        <v>0</v>
      </c>
      <c r="AH1399" s="2">
        <f>IF(AE1399,AH1398+IF(WEEKDAY(AH1398+1,2)&lt;=EINSTELLUNGEN!$D$12,1,$J$36),AH1398)</f>
        <v>42020</v>
      </c>
      <c r="AI1399" s="2">
        <f t="shared" si="750"/>
        <v>2019</v>
      </c>
      <c r="AJ1399" s="2">
        <f t="shared" si="751"/>
        <v>201901</v>
      </c>
      <c r="AK1399" s="2">
        <f t="shared" si="752"/>
        <v>201901</v>
      </c>
      <c r="AL1399" s="2">
        <f t="shared" si="780"/>
        <v>201903</v>
      </c>
      <c r="AM1399" s="2" t="b">
        <f t="shared" si="753"/>
        <v>1</v>
      </c>
      <c r="AN1399" s="4" t="e">
        <f t="shared" si="765"/>
        <v>#N/A</v>
      </c>
      <c r="AO1399" s="4" t="e">
        <f t="shared" si="766"/>
        <v>#N/A</v>
      </c>
      <c r="AP1399" s="2" t="str">
        <f>IF(AD1399,
  IF(ISBLANK(H1399),
    AP1398,
    IF(LEN(H1399)=1,
      IF(OR(UPPER(H1399)="A",UPPER(H1399)="I"),
        EINSTELLUNGEN!$D$21,
        IF(OR(UPPER(H1399)="B",UPPER(H1399)="M"),
          EINSTELLUNGEN!$D$22,
          IF(OR(UPPER(H1399)="C",UPPER(H1399)="S"),
            EINSTELLUNGEN!$D$23,
            IF(UPPER(H1399)="D",
              EINSTELLUNGEN!$D$24,
              IF(UPPER(H1399)="E",
                EINSTELLUNGEN!$D$25,
                UPPER(H1399)))))),
      IF(ISNUMBER(H1399),
        EINSTELLUNGEN!$D$20&amp;H1399,
        UPPER(H1399)))),
  "")</f>
        <v/>
      </c>
      <c r="AQ1399" s="2" t="str">
        <f t="shared" si="767"/>
        <v/>
      </c>
      <c r="AR1399" s="2">
        <f t="shared" si="768"/>
        <v>0</v>
      </c>
      <c r="AS1399" s="145">
        <f t="shared" si="769"/>
        <v>0.33333333333333331</v>
      </c>
      <c r="AT1399" s="2">
        <f t="shared" si="770"/>
        <v>0</v>
      </c>
      <c r="AU1399" s="2">
        <f t="shared" si="771"/>
        <v>0</v>
      </c>
      <c r="AV1399" s="2">
        <f t="shared" si="772"/>
        <v>0</v>
      </c>
      <c r="AW1399" s="2">
        <f t="shared" si="773"/>
        <v>0</v>
      </c>
      <c r="AX1399" s="2">
        <f t="shared" si="754"/>
        <v>0</v>
      </c>
      <c r="AY1399" s="2">
        <f t="shared" si="774"/>
        <v>0</v>
      </c>
      <c r="AZ1399" s="145" t="e">
        <f t="shared" si="775"/>
        <v>#N/A</v>
      </c>
      <c r="BA1399" s="145" t="e">
        <f t="shared" si="776"/>
        <v>#N/A</v>
      </c>
      <c r="BB1399" s="145">
        <f t="shared" si="777"/>
        <v>2.083333333333337E-2</v>
      </c>
      <c r="BC1399" s="2">
        <f>IF(AM1399,
  IF(AND(AL1399=$J$31,_xlfn.DAYS(AH1399,DATE(AI1399,1,1))&lt;7),
    MAX(0,EINSTELLUNGEN!$D$12+1-WEEKDAY(DATE(EINSTELLUNGEN!$D$9,EINSTELLUNGEN!$D$10,1),2)),
    IF(AL1399=$J$33,
      MIN(EINSTELLUNGEN!$D$12,WEEKDAY(DATE(EINSTELLUNGEN!$D$9,12,31),2)),
      EINSTELLUNGEN!$D$12
  )) - SUMIF(AL$50:AL$2500,"="&amp;AL1399,AX$50:AX$2500),
  0)</f>
        <v>3</v>
      </c>
      <c r="BD1399" s="2">
        <f t="shared" si="778"/>
        <v>0.33333333333333331</v>
      </c>
      <c r="BE1399" s="2">
        <f t="shared" si="779"/>
        <v>0</v>
      </c>
    </row>
    <row r="1400" spans="1:57" ht="10.5" customHeight="1">
      <c r="A1400" s="1" t="str">
        <f t="shared" ca="1" si="755"/>
        <v/>
      </c>
      <c r="B1400" s="1" t="str">
        <f t="shared" ca="1" si="756"/>
        <v/>
      </c>
      <c r="C1400" s="1" t="str">
        <f t="shared" ca="1" si="757"/>
        <v/>
      </c>
      <c r="D1400" s="1" t="str">
        <f t="shared" ca="1" si="758"/>
        <v/>
      </c>
      <c r="F1400" s="10"/>
      <c r="G1400" s="136" t="str">
        <f t="shared" si="759"/>
        <v/>
      </c>
      <c r="H1400" s="27"/>
      <c r="I1400" s="28"/>
      <c r="J1400" s="28"/>
      <c r="K1400" s="29"/>
      <c r="L1400" s="136"/>
      <c r="M1400" s="136"/>
      <c r="N1400" s="136"/>
      <c r="O1400" s="26" t="str">
        <f t="shared" si="760"/>
        <v/>
      </c>
      <c r="P1400" s="218" t="str">
        <f t="shared" si="761"/>
        <v/>
      </c>
      <c r="Q1400" s="26" t="str">
        <f t="shared" si="762"/>
        <v/>
      </c>
      <c r="R1400" s="22"/>
      <c r="S1400" s="99"/>
      <c r="T1400" s="10"/>
      <c r="U1400" s="229" t="str">
        <f t="shared" si="763"/>
        <v/>
      </c>
      <c r="V1400" s="230"/>
      <c r="W1400" s="230"/>
      <c r="X1400" s="230"/>
      <c r="Y1400" s="230"/>
      <c r="Z1400" s="22" t="str">
        <f>""</f>
        <v/>
      </c>
      <c r="AB1400" s="23" t="str">
        <f t="shared" si="764"/>
        <v/>
      </c>
      <c r="AC1400" s="2" t="b">
        <f>COUNT(Q1400:Q$2500)&gt;0</f>
        <v>0</v>
      </c>
      <c r="AD1400" s="2" t="b">
        <f t="shared" si="747"/>
        <v>0</v>
      </c>
      <c r="AE1400" s="2" t="b">
        <f t="shared" si="748"/>
        <v>0</v>
      </c>
      <c r="AF1400" s="2" t="b">
        <f t="shared" si="749"/>
        <v>0</v>
      </c>
      <c r="AG1400" s="2" t="b">
        <f>OR(
  AND(AC1400,NOT(AC1401)),
  AND(AF1400,WEEKDAY(AH1399,2)=EINSTELLUNGEN!$D$12),
  AND(AF1400,AH1400=$J$35)
)</f>
        <v>0</v>
      </c>
      <c r="AH1400" s="2">
        <f>IF(AE1400,AH1399+IF(WEEKDAY(AH1399+1,2)&lt;=EINSTELLUNGEN!$D$12,1,$J$36),AH1399)</f>
        <v>42020</v>
      </c>
      <c r="AI1400" s="2">
        <f t="shared" si="750"/>
        <v>2019</v>
      </c>
      <c r="AJ1400" s="2">
        <f t="shared" si="751"/>
        <v>201901</v>
      </c>
      <c r="AK1400" s="2">
        <f t="shared" si="752"/>
        <v>201901</v>
      </c>
      <c r="AL1400" s="2">
        <f t="shared" si="780"/>
        <v>201903</v>
      </c>
      <c r="AM1400" s="2" t="b">
        <f t="shared" si="753"/>
        <v>1</v>
      </c>
      <c r="AN1400" s="4" t="e">
        <f t="shared" si="765"/>
        <v>#N/A</v>
      </c>
      <c r="AO1400" s="4" t="e">
        <f t="shared" si="766"/>
        <v>#N/A</v>
      </c>
      <c r="AP1400" s="2" t="str">
        <f>IF(AD1400,
  IF(ISBLANK(H1400),
    AP1399,
    IF(LEN(H1400)=1,
      IF(OR(UPPER(H1400)="A",UPPER(H1400)="I"),
        EINSTELLUNGEN!$D$21,
        IF(OR(UPPER(H1400)="B",UPPER(H1400)="M"),
          EINSTELLUNGEN!$D$22,
          IF(OR(UPPER(H1400)="C",UPPER(H1400)="S"),
            EINSTELLUNGEN!$D$23,
            IF(UPPER(H1400)="D",
              EINSTELLUNGEN!$D$24,
              IF(UPPER(H1400)="E",
                EINSTELLUNGEN!$D$25,
                UPPER(H1400)))))),
      IF(ISNUMBER(H1400),
        EINSTELLUNGEN!$D$20&amp;H1400,
        UPPER(H1400)))),
  "")</f>
        <v/>
      </c>
      <c r="AQ1400" s="2" t="str">
        <f t="shared" si="767"/>
        <v/>
      </c>
      <c r="AR1400" s="2">
        <f t="shared" si="768"/>
        <v>0</v>
      </c>
      <c r="AS1400" s="145">
        <f t="shared" si="769"/>
        <v>0.33333333333333331</v>
      </c>
      <c r="AT1400" s="2">
        <f t="shared" si="770"/>
        <v>0</v>
      </c>
      <c r="AU1400" s="2">
        <f t="shared" si="771"/>
        <v>0</v>
      </c>
      <c r="AV1400" s="2">
        <f t="shared" si="772"/>
        <v>0</v>
      </c>
      <c r="AW1400" s="2">
        <f t="shared" si="773"/>
        <v>0</v>
      </c>
      <c r="AX1400" s="2">
        <f t="shared" si="754"/>
        <v>0</v>
      </c>
      <c r="AY1400" s="2">
        <f t="shared" si="774"/>
        <v>0</v>
      </c>
      <c r="AZ1400" s="145" t="e">
        <f t="shared" si="775"/>
        <v>#N/A</v>
      </c>
      <c r="BA1400" s="145" t="e">
        <f t="shared" si="776"/>
        <v>#N/A</v>
      </c>
      <c r="BB1400" s="145">
        <f t="shared" si="777"/>
        <v>2.083333333333337E-2</v>
      </c>
      <c r="BC1400" s="2">
        <f>IF(AM1400,
  IF(AND(AL1400=$J$31,_xlfn.DAYS(AH1400,DATE(AI1400,1,1))&lt;7),
    MAX(0,EINSTELLUNGEN!$D$12+1-WEEKDAY(DATE(EINSTELLUNGEN!$D$9,EINSTELLUNGEN!$D$10,1),2)),
    IF(AL1400=$J$33,
      MIN(EINSTELLUNGEN!$D$12,WEEKDAY(DATE(EINSTELLUNGEN!$D$9,12,31),2)),
      EINSTELLUNGEN!$D$12
  )) - SUMIF(AL$50:AL$2500,"="&amp;AL1400,AX$50:AX$2500),
  0)</f>
        <v>3</v>
      </c>
      <c r="BD1400" s="2">
        <f t="shared" si="778"/>
        <v>0.33333333333333331</v>
      </c>
      <c r="BE1400" s="2">
        <f t="shared" si="779"/>
        <v>0</v>
      </c>
    </row>
    <row r="1401" spans="1:57" ht="10.5" customHeight="1">
      <c r="A1401" s="1" t="str">
        <f t="shared" ca="1" si="755"/>
        <v/>
      </c>
      <c r="B1401" s="1" t="str">
        <f t="shared" ca="1" si="756"/>
        <v/>
      </c>
      <c r="C1401" s="1" t="str">
        <f t="shared" ca="1" si="757"/>
        <v/>
      </c>
      <c r="D1401" s="1" t="str">
        <f t="shared" ca="1" si="758"/>
        <v/>
      </c>
      <c r="F1401" s="10"/>
      <c r="G1401" s="136" t="str">
        <f t="shared" si="759"/>
        <v/>
      </c>
      <c r="H1401" s="27"/>
      <c r="I1401" s="28"/>
      <c r="J1401" s="28"/>
      <c r="K1401" s="29"/>
      <c r="L1401" s="136"/>
      <c r="M1401" s="136"/>
      <c r="N1401" s="136"/>
      <c r="O1401" s="26" t="str">
        <f t="shared" si="760"/>
        <v/>
      </c>
      <c r="P1401" s="218" t="str">
        <f t="shared" si="761"/>
        <v/>
      </c>
      <c r="Q1401" s="26" t="str">
        <f t="shared" si="762"/>
        <v/>
      </c>
      <c r="R1401" s="22"/>
      <c r="S1401" s="99"/>
      <c r="T1401" s="10"/>
      <c r="U1401" s="229" t="str">
        <f t="shared" si="763"/>
        <v/>
      </c>
      <c r="V1401" s="230"/>
      <c r="W1401" s="230"/>
      <c r="X1401" s="230"/>
      <c r="Y1401" s="230"/>
      <c r="Z1401" s="22" t="str">
        <f>""</f>
        <v/>
      </c>
      <c r="AB1401" s="23" t="str">
        <f t="shared" si="764"/>
        <v/>
      </c>
      <c r="AC1401" s="2" t="b">
        <f>COUNT(Q1401:Q$2500)&gt;0</f>
        <v>0</v>
      </c>
      <c r="AD1401" s="2" t="b">
        <f t="shared" si="747"/>
        <v>0</v>
      </c>
      <c r="AE1401" s="2" t="b">
        <f t="shared" si="748"/>
        <v>0</v>
      </c>
      <c r="AF1401" s="2" t="b">
        <f t="shared" si="749"/>
        <v>0</v>
      </c>
      <c r="AG1401" s="2" t="b">
        <f>OR(
  AND(AC1401,NOT(AC1402)),
  AND(AF1401,WEEKDAY(AH1400,2)=EINSTELLUNGEN!$D$12),
  AND(AF1401,AH1401=$J$35)
)</f>
        <v>0</v>
      </c>
      <c r="AH1401" s="2">
        <f>IF(AE1401,AH1400+IF(WEEKDAY(AH1400+1,2)&lt;=EINSTELLUNGEN!$D$12,1,$J$36),AH1400)</f>
        <v>42020</v>
      </c>
      <c r="AI1401" s="2">
        <f t="shared" si="750"/>
        <v>2019</v>
      </c>
      <c r="AJ1401" s="2">
        <f t="shared" si="751"/>
        <v>201901</v>
      </c>
      <c r="AK1401" s="2">
        <f t="shared" si="752"/>
        <v>201901</v>
      </c>
      <c r="AL1401" s="2">
        <f t="shared" si="780"/>
        <v>201903</v>
      </c>
      <c r="AM1401" s="2" t="b">
        <f t="shared" si="753"/>
        <v>1</v>
      </c>
      <c r="AN1401" s="4" t="e">
        <f t="shared" si="765"/>
        <v>#N/A</v>
      </c>
      <c r="AO1401" s="4" t="e">
        <f t="shared" si="766"/>
        <v>#N/A</v>
      </c>
      <c r="AP1401" s="2" t="str">
        <f>IF(AD1401,
  IF(ISBLANK(H1401),
    AP1400,
    IF(LEN(H1401)=1,
      IF(OR(UPPER(H1401)="A",UPPER(H1401)="I"),
        EINSTELLUNGEN!$D$21,
        IF(OR(UPPER(H1401)="B",UPPER(H1401)="M"),
          EINSTELLUNGEN!$D$22,
          IF(OR(UPPER(H1401)="C",UPPER(H1401)="S"),
            EINSTELLUNGEN!$D$23,
            IF(UPPER(H1401)="D",
              EINSTELLUNGEN!$D$24,
              IF(UPPER(H1401)="E",
                EINSTELLUNGEN!$D$25,
                UPPER(H1401)))))),
      IF(ISNUMBER(H1401),
        EINSTELLUNGEN!$D$20&amp;H1401,
        UPPER(H1401)))),
  "")</f>
        <v/>
      </c>
      <c r="AQ1401" s="2" t="str">
        <f t="shared" si="767"/>
        <v/>
      </c>
      <c r="AR1401" s="2">
        <f t="shared" si="768"/>
        <v>0</v>
      </c>
      <c r="AS1401" s="145">
        <f t="shared" si="769"/>
        <v>0.33333333333333331</v>
      </c>
      <c r="AT1401" s="2">
        <f t="shared" si="770"/>
        <v>0</v>
      </c>
      <c r="AU1401" s="2">
        <f t="shared" si="771"/>
        <v>0</v>
      </c>
      <c r="AV1401" s="2">
        <f t="shared" si="772"/>
        <v>0</v>
      </c>
      <c r="AW1401" s="2">
        <f t="shared" si="773"/>
        <v>0</v>
      </c>
      <c r="AX1401" s="2">
        <f t="shared" si="754"/>
        <v>0</v>
      </c>
      <c r="AY1401" s="2">
        <f t="shared" si="774"/>
        <v>0</v>
      </c>
      <c r="AZ1401" s="145" t="e">
        <f t="shared" si="775"/>
        <v>#N/A</v>
      </c>
      <c r="BA1401" s="145" t="e">
        <f t="shared" si="776"/>
        <v>#N/A</v>
      </c>
      <c r="BB1401" s="145">
        <f t="shared" si="777"/>
        <v>2.083333333333337E-2</v>
      </c>
      <c r="BC1401" s="2">
        <f>IF(AM1401,
  IF(AND(AL1401=$J$31,_xlfn.DAYS(AH1401,DATE(AI1401,1,1))&lt;7),
    MAX(0,EINSTELLUNGEN!$D$12+1-WEEKDAY(DATE(EINSTELLUNGEN!$D$9,EINSTELLUNGEN!$D$10,1),2)),
    IF(AL1401=$J$33,
      MIN(EINSTELLUNGEN!$D$12,WEEKDAY(DATE(EINSTELLUNGEN!$D$9,12,31),2)),
      EINSTELLUNGEN!$D$12
  )) - SUMIF(AL$50:AL$2500,"="&amp;AL1401,AX$50:AX$2500),
  0)</f>
        <v>3</v>
      </c>
      <c r="BD1401" s="2">
        <f t="shared" si="778"/>
        <v>0.33333333333333331</v>
      </c>
      <c r="BE1401" s="2">
        <f t="shared" si="779"/>
        <v>0</v>
      </c>
    </row>
    <row r="1402" spans="1:57" ht="10.5" customHeight="1">
      <c r="A1402" s="1" t="str">
        <f t="shared" ca="1" si="755"/>
        <v/>
      </c>
      <c r="B1402" s="1" t="str">
        <f t="shared" ca="1" si="756"/>
        <v/>
      </c>
      <c r="C1402" s="1" t="str">
        <f t="shared" ca="1" si="757"/>
        <v/>
      </c>
      <c r="D1402" s="1" t="str">
        <f t="shared" ca="1" si="758"/>
        <v/>
      </c>
      <c r="F1402" s="10"/>
      <c r="G1402" s="136" t="str">
        <f t="shared" si="759"/>
        <v/>
      </c>
      <c r="H1402" s="27"/>
      <c r="I1402" s="28"/>
      <c r="J1402" s="28"/>
      <c r="K1402" s="29"/>
      <c r="L1402" s="136"/>
      <c r="M1402" s="136"/>
      <c r="N1402" s="136"/>
      <c r="O1402" s="26" t="str">
        <f t="shared" si="760"/>
        <v/>
      </c>
      <c r="P1402" s="218" t="str">
        <f t="shared" si="761"/>
        <v/>
      </c>
      <c r="Q1402" s="26" t="str">
        <f t="shared" si="762"/>
        <v/>
      </c>
      <c r="R1402" s="22"/>
      <c r="S1402" s="99"/>
      <c r="T1402" s="10"/>
      <c r="U1402" s="229" t="str">
        <f t="shared" si="763"/>
        <v/>
      </c>
      <c r="V1402" s="230"/>
      <c r="W1402" s="230"/>
      <c r="X1402" s="230"/>
      <c r="Y1402" s="230"/>
      <c r="Z1402" s="22" t="str">
        <f>""</f>
        <v/>
      </c>
      <c r="AB1402" s="23" t="str">
        <f t="shared" si="764"/>
        <v/>
      </c>
      <c r="AC1402" s="2" t="b">
        <f>COUNT(Q1402:Q$2500)&gt;0</f>
        <v>0</v>
      </c>
      <c r="AD1402" s="2" t="b">
        <f t="shared" si="747"/>
        <v>0</v>
      </c>
      <c r="AE1402" s="2" t="b">
        <f t="shared" si="748"/>
        <v>0</v>
      </c>
      <c r="AF1402" s="2" t="b">
        <f t="shared" si="749"/>
        <v>0</v>
      </c>
      <c r="AG1402" s="2" t="b">
        <f>OR(
  AND(AC1402,NOT(AC1403)),
  AND(AF1402,WEEKDAY(AH1401,2)=EINSTELLUNGEN!$D$12),
  AND(AF1402,AH1402=$J$35)
)</f>
        <v>0</v>
      </c>
      <c r="AH1402" s="2">
        <f>IF(AE1402,AH1401+IF(WEEKDAY(AH1401+1,2)&lt;=EINSTELLUNGEN!$D$12,1,$J$36),AH1401)</f>
        <v>42020</v>
      </c>
      <c r="AI1402" s="2">
        <f t="shared" si="750"/>
        <v>2019</v>
      </c>
      <c r="AJ1402" s="2">
        <f t="shared" si="751"/>
        <v>201901</v>
      </c>
      <c r="AK1402" s="2">
        <f t="shared" si="752"/>
        <v>201901</v>
      </c>
      <c r="AL1402" s="2">
        <f t="shared" si="780"/>
        <v>201903</v>
      </c>
      <c r="AM1402" s="2" t="b">
        <f t="shared" si="753"/>
        <v>1</v>
      </c>
      <c r="AN1402" s="4" t="e">
        <f t="shared" si="765"/>
        <v>#N/A</v>
      </c>
      <c r="AO1402" s="4" t="e">
        <f t="shared" si="766"/>
        <v>#N/A</v>
      </c>
      <c r="AP1402" s="2" t="str">
        <f>IF(AD1402,
  IF(ISBLANK(H1402),
    AP1401,
    IF(LEN(H1402)=1,
      IF(OR(UPPER(H1402)="A",UPPER(H1402)="I"),
        EINSTELLUNGEN!$D$21,
        IF(OR(UPPER(H1402)="B",UPPER(H1402)="M"),
          EINSTELLUNGEN!$D$22,
          IF(OR(UPPER(H1402)="C",UPPER(H1402)="S"),
            EINSTELLUNGEN!$D$23,
            IF(UPPER(H1402)="D",
              EINSTELLUNGEN!$D$24,
              IF(UPPER(H1402)="E",
                EINSTELLUNGEN!$D$25,
                UPPER(H1402)))))),
      IF(ISNUMBER(H1402),
        EINSTELLUNGEN!$D$20&amp;H1402,
        UPPER(H1402)))),
  "")</f>
        <v/>
      </c>
      <c r="AQ1402" s="2" t="str">
        <f t="shared" si="767"/>
        <v/>
      </c>
      <c r="AR1402" s="2">
        <f t="shared" si="768"/>
        <v>0</v>
      </c>
      <c r="AS1402" s="145">
        <f t="shared" si="769"/>
        <v>0.33333333333333331</v>
      </c>
      <c r="AT1402" s="2">
        <f t="shared" si="770"/>
        <v>0</v>
      </c>
      <c r="AU1402" s="2">
        <f t="shared" si="771"/>
        <v>0</v>
      </c>
      <c r="AV1402" s="2">
        <f t="shared" si="772"/>
        <v>0</v>
      </c>
      <c r="AW1402" s="2">
        <f t="shared" si="773"/>
        <v>0</v>
      </c>
      <c r="AX1402" s="2">
        <f t="shared" si="754"/>
        <v>0</v>
      </c>
      <c r="AY1402" s="2">
        <f t="shared" si="774"/>
        <v>0</v>
      </c>
      <c r="AZ1402" s="145" t="e">
        <f t="shared" si="775"/>
        <v>#N/A</v>
      </c>
      <c r="BA1402" s="145" t="e">
        <f t="shared" si="776"/>
        <v>#N/A</v>
      </c>
      <c r="BB1402" s="145">
        <f t="shared" si="777"/>
        <v>2.083333333333337E-2</v>
      </c>
      <c r="BC1402" s="2">
        <f>IF(AM1402,
  IF(AND(AL1402=$J$31,_xlfn.DAYS(AH1402,DATE(AI1402,1,1))&lt;7),
    MAX(0,EINSTELLUNGEN!$D$12+1-WEEKDAY(DATE(EINSTELLUNGEN!$D$9,EINSTELLUNGEN!$D$10,1),2)),
    IF(AL1402=$J$33,
      MIN(EINSTELLUNGEN!$D$12,WEEKDAY(DATE(EINSTELLUNGEN!$D$9,12,31),2)),
      EINSTELLUNGEN!$D$12
  )) - SUMIF(AL$50:AL$2500,"="&amp;AL1402,AX$50:AX$2500),
  0)</f>
        <v>3</v>
      </c>
      <c r="BD1402" s="2">
        <f t="shared" si="778"/>
        <v>0.33333333333333331</v>
      </c>
      <c r="BE1402" s="2">
        <f t="shared" si="779"/>
        <v>0</v>
      </c>
    </row>
    <row r="1403" spans="1:57" ht="10.5" customHeight="1">
      <c r="A1403" s="1" t="str">
        <f t="shared" ca="1" si="755"/>
        <v/>
      </c>
      <c r="B1403" s="1" t="str">
        <f t="shared" ca="1" si="756"/>
        <v/>
      </c>
      <c r="C1403" s="1" t="str">
        <f t="shared" ca="1" si="757"/>
        <v/>
      </c>
      <c r="D1403" s="1" t="str">
        <f t="shared" ca="1" si="758"/>
        <v/>
      </c>
      <c r="F1403" s="10"/>
      <c r="G1403" s="136" t="str">
        <f t="shared" si="759"/>
        <v/>
      </c>
      <c r="H1403" s="27"/>
      <c r="I1403" s="28"/>
      <c r="J1403" s="28"/>
      <c r="K1403" s="29"/>
      <c r="L1403" s="136"/>
      <c r="M1403" s="136"/>
      <c r="N1403" s="136"/>
      <c r="O1403" s="26" t="str">
        <f t="shared" si="760"/>
        <v/>
      </c>
      <c r="P1403" s="218" t="str">
        <f t="shared" si="761"/>
        <v/>
      </c>
      <c r="Q1403" s="26" t="str">
        <f t="shared" si="762"/>
        <v/>
      </c>
      <c r="R1403" s="22"/>
      <c r="S1403" s="99"/>
      <c r="T1403" s="10"/>
      <c r="U1403" s="229" t="str">
        <f t="shared" si="763"/>
        <v/>
      </c>
      <c r="V1403" s="230"/>
      <c r="W1403" s="230"/>
      <c r="X1403" s="230"/>
      <c r="Y1403" s="230"/>
      <c r="Z1403" s="22" t="str">
        <f>""</f>
        <v/>
      </c>
      <c r="AB1403" s="23" t="str">
        <f t="shared" si="764"/>
        <v/>
      </c>
      <c r="AC1403" s="2" t="b">
        <f>COUNT(Q1403:Q$2500)&gt;0</f>
        <v>0</v>
      </c>
      <c r="AD1403" s="2" t="b">
        <f t="shared" si="747"/>
        <v>0</v>
      </c>
      <c r="AE1403" s="2" t="b">
        <f t="shared" si="748"/>
        <v>0</v>
      </c>
      <c r="AF1403" s="2" t="b">
        <f t="shared" si="749"/>
        <v>0</v>
      </c>
      <c r="AG1403" s="2" t="b">
        <f>OR(
  AND(AC1403,NOT(AC1404)),
  AND(AF1403,WEEKDAY(AH1402,2)=EINSTELLUNGEN!$D$12),
  AND(AF1403,AH1403=$J$35)
)</f>
        <v>0</v>
      </c>
      <c r="AH1403" s="2">
        <f>IF(AE1403,AH1402+IF(WEEKDAY(AH1402+1,2)&lt;=EINSTELLUNGEN!$D$12,1,$J$36),AH1402)</f>
        <v>42020</v>
      </c>
      <c r="AI1403" s="2">
        <f t="shared" si="750"/>
        <v>2019</v>
      </c>
      <c r="AJ1403" s="2">
        <f t="shared" si="751"/>
        <v>201901</v>
      </c>
      <c r="AK1403" s="2">
        <f t="shared" si="752"/>
        <v>201901</v>
      </c>
      <c r="AL1403" s="2">
        <f t="shared" si="780"/>
        <v>201903</v>
      </c>
      <c r="AM1403" s="2" t="b">
        <f t="shared" si="753"/>
        <v>1</v>
      </c>
      <c r="AN1403" s="4" t="e">
        <f t="shared" si="765"/>
        <v>#N/A</v>
      </c>
      <c r="AO1403" s="4" t="e">
        <f t="shared" si="766"/>
        <v>#N/A</v>
      </c>
      <c r="AP1403" s="2" t="str">
        <f>IF(AD1403,
  IF(ISBLANK(H1403),
    AP1402,
    IF(LEN(H1403)=1,
      IF(OR(UPPER(H1403)="A",UPPER(H1403)="I"),
        EINSTELLUNGEN!$D$21,
        IF(OR(UPPER(H1403)="B",UPPER(H1403)="M"),
          EINSTELLUNGEN!$D$22,
          IF(OR(UPPER(H1403)="C",UPPER(H1403)="S"),
            EINSTELLUNGEN!$D$23,
            IF(UPPER(H1403)="D",
              EINSTELLUNGEN!$D$24,
              IF(UPPER(H1403)="E",
                EINSTELLUNGEN!$D$25,
                UPPER(H1403)))))),
      IF(ISNUMBER(H1403),
        EINSTELLUNGEN!$D$20&amp;H1403,
        UPPER(H1403)))),
  "")</f>
        <v/>
      </c>
      <c r="AQ1403" s="2" t="str">
        <f t="shared" si="767"/>
        <v/>
      </c>
      <c r="AR1403" s="2">
        <f t="shared" si="768"/>
        <v>0</v>
      </c>
      <c r="AS1403" s="145">
        <f t="shared" si="769"/>
        <v>0.33333333333333331</v>
      </c>
      <c r="AT1403" s="2">
        <f t="shared" si="770"/>
        <v>0</v>
      </c>
      <c r="AU1403" s="2">
        <f t="shared" si="771"/>
        <v>0</v>
      </c>
      <c r="AV1403" s="2">
        <f t="shared" si="772"/>
        <v>0</v>
      </c>
      <c r="AW1403" s="2">
        <f t="shared" si="773"/>
        <v>0</v>
      </c>
      <c r="AX1403" s="2">
        <f t="shared" si="754"/>
        <v>0</v>
      </c>
      <c r="AY1403" s="2">
        <f t="shared" si="774"/>
        <v>0</v>
      </c>
      <c r="AZ1403" s="145" t="e">
        <f t="shared" si="775"/>
        <v>#N/A</v>
      </c>
      <c r="BA1403" s="145" t="e">
        <f t="shared" si="776"/>
        <v>#N/A</v>
      </c>
      <c r="BB1403" s="145">
        <f t="shared" si="777"/>
        <v>2.083333333333337E-2</v>
      </c>
      <c r="BC1403" s="2">
        <f>IF(AM1403,
  IF(AND(AL1403=$J$31,_xlfn.DAYS(AH1403,DATE(AI1403,1,1))&lt;7),
    MAX(0,EINSTELLUNGEN!$D$12+1-WEEKDAY(DATE(EINSTELLUNGEN!$D$9,EINSTELLUNGEN!$D$10,1),2)),
    IF(AL1403=$J$33,
      MIN(EINSTELLUNGEN!$D$12,WEEKDAY(DATE(EINSTELLUNGEN!$D$9,12,31),2)),
      EINSTELLUNGEN!$D$12
  )) - SUMIF(AL$50:AL$2500,"="&amp;AL1403,AX$50:AX$2500),
  0)</f>
        <v>3</v>
      </c>
      <c r="BD1403" s="2">
        <f t="shared" si="778"/>
        <v>0.33333333333333331</v>
      </c>
      <c r="BE1403" s="2">
        <f t="shared" si="779"/>
        <v>0</v>
      </c>
    </row>
    <row r="1404" spans="1:57" ht="10.5" customHeight="1">
      <c r="A1404" s="1" t="str">
        <f t="shared" ca="1" si="755"/>
        <v/>
      </c>
      <c r="B1404" s="1" t="str">
        <f t="shared" ca="1" si="756"/>
        <v/>
      </c>
      <c r="C1404" s="1" t="str">
        <f t="shared" ca="1" si="757"/>
        <v/>
      </c>
      <c r="D1404" s="1" t="str">
        <f t="shared" ca="1" si="758"/>
        <v/>
      </c>
      <c r="F1404" s="10"/>
      <c r="G1404" s="136" t="str">
        <f t="shared" si="759"/>
        <v/>
      </c>
      <c r="H1404" s="27"/>
      <c r="I1404" s="28"/>
      <c r="J1404" s="28"/>
      <c r="K1404" s="29"/>
      <c r="L1404" s="136"/>
      <c r="M1404" s="136"/>
      <c r="N1404" s="136"/>
      <c r="O1404" s="26" t="str">
        <f t="shared" si="760"/>
        <v/>
      </c>
      <c r="P1404" s="218" t="str">
        <f t="shared" si="761"/>
        <v/>
      </c>
      <c r="Q1404" s="26" t="str">
        <f t="shared" si="762"/>
        <v/>
      </c>
      <c r="R1404" s="22"/>
      <c r="S1404" s="99"/>
      <c r="T1404" s="10"/>
      <c r="U1404" s="229" t="str">
        <f t="shared" si="763"/>
        <v/>
      </c>
      <c r="V1404" s="230"/>
      <c r="W1404" s="230"/>
      <c r="X1404" s="230"/>
      <c r="Y1404" s="230"/>
      <c r="Z1404" s="22" t="str">
        <f>""</f>
        <v/>
      </c>
      <c r="AB1404" s="23" t="str">
        <f t="shared" si="764"/>
        <v/>
      </c>
      <c r="AC1404" s="2" t="b">
        <f>COUNT(Q1404:Q$2500)&gt;0</f>
        <v>0</v>
      </c>
      <c r="AD1404" s="2" t="b">
        <f t="shared" si="747"/>
        <v>0</v>
      </c>
      <c r="AE1404" s="2" t="b">
        <f t="shared" si="748"/>
        <v>0</v>
      </c>
      <c r="AF1404" s="2" t="b">
        <f t="shared" si="749"/>
        <v>0</v>
      </c>
      <c r="AG1404" s="2" t="b">
        <f>OR(
  AND(AC1404,NOT(AC1405)),
  AND(AF1404,WEEKDAY(AH1403,2)=EINSTELLUNGEN!$D$12),
  AND(AF1404,AH1404=$J$35)
)</f>
        <v>0</v>
      </c>
      <c r="AH1404" s="2">
        <f>IF(AE1404,AH1403+IF(WEEKDAY(AH1403+1,2)&lt;=EINSTELLUNGEN!$D$12,1,$J$36),AH1403)</f>
        <v>42020</v>
      </c>
      <c r="AI1404" s="2">
        <f t="shared" si="750"/>
        <v>2019</v>
      </c>
      <c r="AJ1404" s="2">
        <f t="shared" si="751"/>
        <v>201901</v>
      </c>
      <c r="AK1404" s="2">
        <f t="shared" si="752"/>
        <v>201901</v>
      </c>
      <c r="AL1404" s="2">
        <f t="shared" si="780"/>
        <v>201903</v>
      </c>
      <c r="AM1404" s="2" t="b">
        <f t="shared" si="753"/>
        <v>1</v>
      </c>
      <c r="AN1404" s="4" t="e">
        <f t="shared" si="765"/>
        <v>#N/A</v>
      </c>
      <c r="AO1404" s="4" t="e">
        <f t="shared" si="766"/>
        <v>#N/A</v>
      </c>
      <c r="AP1404" s="2" t="str">
        <f>IF(AD1404,
  IF(ISBLANK(H1404),
    AP1403,
    IF(LEN(H1404)=1,
      IF(OR(UPPER(H1404)="A",UPPER(H1404)="I"),
        EINSTELLUNGEN!$D$21,
        IF(OR(UPPER(H1404)="B",UPPER(H1404)="M"),
          EINSTELLUNGEN!$D$22,
          IF(OR(UPPER(H1404)="C",UPPER(H1404)="S"),
            EINSTELLUNGEN!$D$23,
            IF(UPPER(H1404)="D",
              EINSTELLUNGEN!$D$24,
              IF(UPPER(H1404)="E",
                EINSTELLUNGEN!$D$25,
                UPPER(H1404)))))),
      IF(ISNUMBER(H1404),
        EINSTELLUNGEN!$D$20&amp;H1404,
        UPPER(H1404)))),
  "")</f>
        <v/>
      </c>
      <c r="AQ1404" s="2" t="str">
        <f t="shared" si="767"/>
        <v/>
      </c>
      <c r="AR1404" s="2">
        <f t="shared" si="768"/>
        <v>0</v>
      </c>
      <c r="AS1404" s="145">
        <f t="shared" si="769"/>
        <v>0.33333333333333331</v>
      </c>
      <c r="AT1404" s="2">
        <f t="shared" si="770"/>
        <v>0</v>
      </c>
      <c r="AU1404" s="2">
        <f t="shared" si="771"/>
        <v>0</v>
      </c>
      <c r="AV1404" s="2">
        <f t="shared" si="772"/>
        <v>0</v>
      </c>
      <c r="AW1404" s="2">
        <f t="shared" si="773"/>
        <v>0</v>
      </c>
      <c r="AX1404" s="2">
        <f t="shared" si="754"/>
        <v>0</v>
      </c>
      <c r="AY1404" s="2">
        <f t="shared" si="774"/>
        <v>0</v>
      </c>
      <c r="AZ1404" s="145" t="e">
        <f t="shared" si="775"/>
        <v>#N/A</v>
      </c>
      <c r="BA1404" s="145" t="e">
        <f t="shared" si="776"/>
        <v>#N/A</v>
      </c>
      <c r="BB1404" s="145">
        <f t="shared" si="777"/>
        <v>2.083333333333337E-2</v>
      </c>
      <c r="BC1404" s="2">
        <f>IF(AM1404,
  IF(AND(AL1404=$J$31,_xlfn.DAYS(AH1404,DATE(AI1404,1,1))&lt;7),
    MAX(0,EINSTELLUNGEN!$D$12+1-WEEKDAY(DATE(EINSTELLUNGEN!$D$9,EINSTELLUNGEN!$D$10,1),2)),
    IF(AL1404=$J$33,
      MIN(EINSTELLUNGEN!$D$12,WEEKDAY(DATE(EINSTELLUNGEN!$D$9,12,31),2)),
      EINSTELLUNGEN!$D$12
  )) - SUMIF(AL$50:AL$2500,"="&amp;AL1404,AX$50:AX$2500),
  0)</f>
        <v>3</v>
      </c>
      <c r="BD1404" s="2">
        <f t="shared" si="778"/>
        <v>0.33333333333333331</v>
      </c>
      <c r="BE1404" s="2">
        <f t="shared" si="779"/>
        <v>0</v>
      </c>
    </row>
    <row r="1405" spans="1:57" ht="10.5" customHeight="1">
      <c r="A1405" s="1" t="str">
        <f t="shared" ca="1" si="755"/>
        <v/>
      </c>
      <c r="B1405" s="1" t="str">
        <f t="shared" ca="1" si="756"/>
        <v/>
      </c>
      <c r="C1405" s="1" t="str">
        <f t="shared" ca="1" si="757"/>
        <v/>
      </c>
      <c r="D1405" s="1" t="str">
        <f t="shared" ca="1" si="758"/>
        <v/>
      </c>
      <c r="F1405" s="10"/>
      <c r="G1405" s="136" t="str">
        <f t="shared" si="759"/>
        <v/>
      </c>
      <c r="H1405" s="27"/>
      <c r="I1405" s="28"/>
      <c r="J1405" s="28"/>
      <c r="K1405" s="29"/>
      <c r="L1405" s="136"/>
      <c r="M1405" s="136"/>
      <c r="N1405" s="136"/>
      <c r="O1405" s="26" t="str">
        <f t="shared" si="760"/>
        <v/>
      </c>
      <c r="P1405" s="218" t="str">
        <f t="shared" si="761"/>
        <v/>
      </c>
      <c r="Q1405" s="26" t="str">
        <f t="shared" si="762"/>
        <v/>
      </c>
      <c r="R1405" s="22"/>
      <c r="S1405" s="99"/>
      <c r="T1405" s="10"/>
      <c r="U1405" s="229" t="str">
        <f t="shared" si="763"/>
        <v/>
      </c>
      <c r="V1405" s="230"/>
      <c r="W1405" s="230"/>
      <c r="X1405" s="230"/>
      <c r="Y1405" s="230"/>
      <c r="Z1405" s="22" t="str">
        <f>""</f>
        <v/>
      </c>
      <c r="AB1405" s="23" t="str">
        <f t="shared" si="764"/>
        <v/>
      </c>
      <c r="AC1405" s="2" t="b">
        <f>COUNT(Q1405:Q$2500)&gt;0</f>
        <v>0</v>
      </c>
      <c r="AD1405" s="2" t="b">
        <f t="shared" si="747"/>
        <v>0</v>
      </c>
      <c r="AE1405" s="2" t="b">
        <f t="shared" si="748"/>
        <v>0</v>
      </c>
      <c r="AF1405" s="2" t="b">
        <f t="shared" si="749"/>
        <v>0</v>
      </c>
      <c r="AG1405" s="2" t="b">
        <f>OR(
  AND(AC1405,NOT(AC1406)),
  AND(AF1405,WEEKDAY(AH1404,2)=EINSTELLUNGEN!$D$12),
  AND(AF1405,AH1405=$J$35)
)</f>
        <v>0</v>
      </c>
      <c r="AH1405" s="2">
        <f>IF(AE1405,AH1404+IF(WEEKDAY(AH1404+1,2)&lt;=EINSTELLUNGEN!$D$12,1,$J$36),AH1404)</f>
        <v>42020</v>
      </c>
      <c r="AI1405" s="2">
        <f t="shared" si="750"/>
        <v>2019</v>
      </c>
      <c r="AJ1405" s="2">
        <f t="shared" si="751"/>
        <v>201901</v>
      </c>
      <c r="AK1405" s="2">
        <f t="shared" si="752"/>
        <v>201901</v>
      </c>
      <c r="AL1405" s="2">
        <f t="shared" si="780"/>
        <v>201903</v>
      </c>
      <c r="AM1405" s="2" t="b">
        <f t="shared" si="753"/>
        <v>1</v>
      </c>
      <c r="AN1405" s="4" t="e">
        <f t="shared" si="765"/>
        <v>#N/A</v>
      </c>
      <c r="AO1405" s="4" t="e">
        <f t="shared" si="766"/>
        <v>#N/A</v>
      </c>
      <c r="AP1405" s="2" t="str">
        <f>IF(AD1405,
  IF(ISBLANK(H1405),
    AP1404,
    IF(LEN(H1405)=1,
      IF(OR(UPPER(H1405)="A",UPPER(H1405)="I"),
        EINSTELLUNGEN!$D$21,
        IF(OR(UPPER(H1405)="B",UPPER(H1405)="M"),
          EINSTELLUNGEN!$D$22,
          IF(OR(UPPER(H1405)="C",UPPER(H1405)="S"),
            EINSTELLUNGEN!$D$23,
            IF(UPPER(H1405)="D",
              EINSTELLUNGEN!$D$24,
              IF(UPPER(H1405)="E",
                EINSTELLUNGEN!$D$25,
                UPPER(H1405)))))),
      IF(ISNUMBER(H1405),
        EINSTELLUNGEN!$D$20&amp;H1405,
        UPPER(H1405)))),
  "")</f>
        <v/>
      </c>
      <c r="AQ1405" s="2" t="str">
        <f t="shared" si="767"/>
        <v/>
      </c>
      <c r="AR1405" s="2">
        <f t="shared" si="768"/>
        <v>0</v>
      </c>
      <c r="AS1405" s="145">
        <f t="shared" si="769"/>
        <v>0.33333333333333331</v>
      </c>
      <c r="AT1405" s="2">
        <f t="shared" si="770"/>
        <v>0</v>
      </c>
      <c r="AU1405" s="2">
        <f t="shared" si="771"/>
        <v>0</v>
      </c>
      <c r="AV1405" s="2">
        <f t="shared" si="772"/>
        <v>0</v>
      </c>
      <c r="AW1405" s="2">
        <f t="shared" si="773"/>
        <v>0</v>
      </c>
      <c r="AX1405" s="2">
        <f t="shared" si="754"/>
        <v>0</v>
      </c>
      <c r="AY1405" s="2">
        <f t="shared" si="774"/>
        <v>0</v>
      </c>
      <c r="AZ1405" s="145" t="e">
        <f t="shared" si="775"/>
        <v>#N/A</v>
      </c>
      <c r="BA1405" s="145" t="e">
        <f t="shared" si="776"/>
        <v>#N/A</v>
      </c>
      <c r="BB1405" s="145">
        <f t="shared" si="777"/>
        <v>2.083333333333337E-2</v>
      </c>
      <c r="BC1405" s="2">
        <f>IF(AM1405,
  IF(AND(AL1405=$J$31,_xlfn.DAYS(AH1405,DATE(AI1405,1,1))&lt;7),
    MAX(0,EINSTELLUNGEN!$D$12+1-WEEKDAY(DATE(EINSTELLUNGEN!$D$9,EINSTELLUNGEN!$D$10,1),2)),
    IF(AL1405=$J$33,
      MIN(EINSTELLUNGEN!$D$12,WEEKDAY(DATE(EINSTELLUNGEN!$D$9,12,31),2)),
      EINSTELLUNGEN!$D$12
  )) - SUMIF(AL$50:AL$2500,"="&amp;AL1405,AX$50:AX$2500),
  0)</f>
        <v>3</v>
      </c>
      <c r="BD1405" s="2">
        <f t="shared" si="778"/>
        <v>0.33333333333333331</v>
      </c>
      <c r="BE1405" s="2">
        <f t="shared" si="779"/>
        <v>0</v>
      </c>
    </row>
    <row r="1406" spans="1:57" ht="10.5" customHeight="1">
      <c r="A1406" s="1" t="str">
        <f t="shared" ca="1" si="755"/>
        <v/>
      </c>
      <c r="B1406" s="1" t="str">
        <f t="shared" ca="1" si="756"/>
        <v/>
      </c>
      <c r="C1406" s="1" t="str">
        <f t="shared" ca="1" si="757"/>
        <v/>
      </c>
      <c r="D1406" s="1" t="str">
        <f t="shared" ca="1" si="758"/>
        <v/>
      </c>
      <c r="F1406" s="10"/>
      <c r="G1406" s="136" t="str">
        <f t="shared" si="759"/>
        <v/>
      </c>
      <c r="H1406" s="27"/>
      <c r="I1406" s="28"/>
      <c r="J1406" s="28"/>
      <c r="K1406" s="29"/>
      <c r="L1406" s="136"/>
      <c r="M1406" s="136"/>
      <c r="N1406" s="136"/>
      <c r="O1406" s="26" t="str">
        <f t="shared" si="760"/>
        <v/>
      </c>
      <c r="P1406" s="218" t="str">
        <f t="shared" si="761"/>
        <v/>
      </c>
      <c r="Q1406" s="26" t="str">
        <f t="shared" si="762"/>
        <v/>
      </c>
      <c r="R1406" s="22"/>
      <c r="S1406" s="99"/>
      <c r="T1406" s="10"/>
      <c r="U1406" s="229" t="str">
        <f t="shared" si="763"/>
        <v/>
      </c>
      <c r="V1406" s="230"/>
      <c r="W1406" s="230"/>
      <c r="X1406" s="230"/>
      <c r="Y1406" s="230"/>
      <c r="Z1406" s="22" t="str">
        <f>""</f>
        <v/>
      </c>
      <c r="AB1406" s="23" t="str">
        <f t="shared" si="764"/>
        <v/>
      </c>
      <c r="AC1406" s="2" t="b">
        <f>COUNT(Q1406:Q$2500)&gt;0</f>
        <v>0</v>
      </c>
      <c r="AD1406" s="2" t="b">
        <f t="shared" si="747"/>
        <v>0</v>
      </c>
      <c r="AE1406" s="2" t="b">
        <f t="shared" si="748"/>
        <v>0</v>
      </c>
      <c r="AF1406" s="2" t="b">
        <f t="shared" si="749"/>
        <v>0</v>
      </c>
      <c r="AG1406" s="2" t="b">
        <f>OR(
  AND(AC1406,NOT(AC1407)),
  AND(AF1406,WEEKDAY(AH1405,2)=EINSTELLUNGEN!$D$12),
  AND(AF1406,AH1406=$J$35)
)</f>
        <v>0</v>
      </c>
      <c r="AH1406" s="2">
        <f>IF(AE1406,AH1405+IF(WEEKDAY(AH1405+1,2)&lt;=EINSTELLUNGEN!$D$12,1,$J$36),AH1405)</f>
        <v>42020</v>
      </c>
      <c r="AI1406" s="2">
        <f t="shared" si="750"/>
        <v>2019</v>
      </c>
      <c r="AJ1406" s="2">
        <f t="shared" si="751"/>
        <v>201901</v>
      </c>
      <c r="AK1406" s="2">
        <f t="shared" si="752"/>
        <v>201901</v>
      </c>
      <c r="AL1406" s="2">
        <f t="shared" si="780"/>
        <v>201903</v>
      </c>
      <c r="AM1406" s="2" t="b">
        <f t="shared" si="753"/>
        <v>1</v>
      </c>
      <c r="AN1406" s="4" t="e">
        <f t="shared" si="765"/>
        <v>#N/A</v>
      </c>
      <c r="AO1406" s="4" t="e">
        <f t="shared" si="766"/>
        <v>#N/A</v>
      </c>
      <c r="AP1406" s="2" t="str">
        <f>IF(AD1406,
  IF(ISBLANK(H1406),
    AP1405,
    IF(LEN(H1406)=1,
      IF(OR(UPPER(H1406)="A",UPPER(H1406)="I"),
        EINSTELLUNGEN!$D$21,
        IF(OR(UPPER(H1406)="B",UPPER(H1406)="M"),
          EINSTELLUNGEN!$D$22,
          IF(OR(UPPER(H1406)="C",UPPER(H1406)="S"),
            EINSTELLUNGEN!$D$23,
            IF(UPPER(H1406)="D",
              EINSTELLUNGEN!$D$24,
              IF(UPPER(H1406)="E",
                EINSTELLUNGEN!$D$25,
                UPPER(H1406)))))),
      IF(ISNUMBER(H1406),
        EINSTELLUNGEN!$D$20&amp;H1406,
        UPPER(H1406)))),
  "")</f>
        <v/>
      </c>
      <c r="AQ1406" s="2" t="str">
        <f t="shared" si="767"/>
        <v/>
      </c>
      <c r="AR1406" s="2">
        <f t="shared" si="768"/>
        <v>0</v>
      </c>
      <c r="AS1406" s="145">
        <f t="shared" si="769"/>
        <v>0.33333333333333331</v>
      </c>
      <c r="AT1406" s="2">
        <f t="shared" si="770"/>
        <v>0</v>
      </c>
      <c r="AU1406" s="2">
        <f t="shared" si="771"/>
        <v>0</v>
      </c>
      <c r="AV1406" s="2">
        <f t="shared" si="772"/>
        <v>0</v>
      </c>
      <c r="AW1406" s="2">
        <f t="shared" si="773"/>
        <v>0</v>
      </c>
      <c r="AX1406" s="2">
        <f t="shared" si="754"/>
        <v>0</v>
      </c>
      <c r="AY1406" s="2">
        <f t="shared" si="774"/>
        <v>0</v>
      </c>
      <c r="AZ1406" s="145" t="e">
        <f t="shared" si="775"/>
        <v>#N/A</v>
      </c>
      <c r="BA1406" s="145" t="e">
        <f t="shared" si="776"/>
        <v>#N/A</v>
      </c>
      <c r="BB1406" s="145">
        <f t="shared" si="777"/>
        <v>2.083333333333337E-2</v>
      </c>
      <c r="BC1406" s="2">
        <f>IF(AM1406,
  IF(AND(AL1406=$J$31,_xlfn.DAYS(AH1406,DATE(AI1406,1,1))&lt;7),
    MAX(0,EINSTELLUNGEN!$D$12+1-WEEKDAY(DATE(EINSTELLUNGEN!$D$9,EINSTELLUNGEN!$D$10,1),2)),
    IF(AL1406=$J$33,
      MIN(EINSTELLUNGEN!$D$12,WEEKDAY(DATE(EINSTELLUNGEN!$D$9,12,31),2)),
      EINSTELLUNGEN!$D$12
  )) - SUMIF(AL$50:AL$2500,"="&amp;AL1406,AX$50:AX$2500),
  0)</f>
        <v>3</v>
      </c>
      <c r="BD1406" s="2">
        <f t="shared" si="778"/>
        <v>0.33333333333333331</v>
      </c>
      <c r="BE1406" s="2">
        <f t="shared" si="779"/>
        <v>0</v>
      </c>
    </row>
    <row r="1407" spans="1:57" ht="10.5" customHeight="1">
      <c r="A1407" s="1" t="str">
        <f t="shared" ca="1" si="755"/>
        <v/>
      </c>
      <c r="B1407" s="1" t="str">
        <f t="shared" ca="1" si="756"/>
        <v/>
      </c>
      <c r="C1407" s="1" t="str">
        <f t="shared" ca="1" si="757"/>
        <v/>
      </c>
      <c r="D1407" s="1" t="str">
        <f t="shared" ca="1" si="758"/>
        <v/>
      </c>
      <c r="F1407" s="10"/>
      <c r="G1407" s="136" t="str">
        <f t="shared" si="759"/>
        <v/>
      </c>
      <c r="H1407" s="27"/>
      <c r="I1407" s="28"/>
      <c r="J1407" s="28"/>
      <c r="K1407" s="29"/>
      <c r="L1407" s="136"/>
      <c r="M1407" s="136"/>
      <c r="N1407" s="136"/>
      <c r="O1407" s="26" t="str">
        <f t="shared" si="760"/>
        <v/>
      </c>
      <c r="P1407" s="218" t="str">
        <f t="shared" si="761"/>
        <v/>
      </c>
      <c r="Q1407" s="26" t="str">
        <f t="shared" si="762"/>
        <v/>
      </c>
      <c r="R1407" s="22"/>
      <c r="S1407" s="99"/>
      <c r="T1407" s="10"/>
      <c r="U1407" s="229" t="str">
        <f t="shared" si="763"/>
        <v/>
      </c>
      <c r="V1407" s="230"/>
      <c r="W1407" s="230"/>
      <c r="X1407" s="230"/>
      <c r="Y1407" s="230"/>
      <c r="Z1407" s="22" t="str">
        <f>""</f>
        <v/>
      </c>
      <c r="AB1407" s="23" t="str">
        <f t="shared" si="764"/>
        <v/>
      </c>
      <c r="AC1407" s="2" t="b">
        <f>COUNT(Q1407:Q$2500)&gt;0</f>
        <v>0</v>
      </c>
      <c r="AD1407" s="2" t="b">
        <f t="shared" si="747"/>
        <v>0</v>
      </c>
      <c r="AE1407" s="2" t="b">
        <f t="shared" si="748"/>
        <v>0</v>
      </c>
      <c r="AF1407" s="2" t="b">
        <f t="shared" si="749"/>
        <v>0</v>
      </c>
      <c r="AG1407" s="2" t="b">
        <f>OR(
  AND(AC1407,NOT(AC1408)),
  AND(AF1407,WEEKDAY(AH1406,2)=EINSTELLUNGEN!$D$12),
  AND(AF1407,AH1407=$J$35)
)</f>
        <v>0</v>
      </c>
      <c r="AH1407" s="2">
        <f>IF(AE1407,AH1406+IF(WEEKDAY(AH1406+1,2)&lt;=EINSTELLUNGEN!$D$12,1,$J$36),AH1406)</f>
        <v>42020</v>
      </c>
      <c r="AI1407" s="2">
        <f t="shared" si="750"/>
        <v>2019</v>
      </c>
      <c r="AJ1407" s="2">
        <f t="shared" si="751"/>
        <v>201901</v>
      </c>
      <c r="AK1407" s="2">
        <f t="shared" si="752"/>
        <v>201901</v>
      </c>
      <c r="AL1407" s="2">
        <f t="shared" si="780"/>
        <v>201903</v>
      </c>
      <c r="AM1407" s="2" t="b">
        <f t="shared" si="753"/>
        <v>1</v>
      </c>
      <c r="AN1407" s="4" t="e">
        <f t="shared" si="765"/>
        <v>#N/A</v>
      </c>
      <c r="AO1407" s="4" t="e">
        <f t="shared" si="766"/>
        <v>#N/A</v>
      </c>
      <c r="AP1407" s="2" t="str">
        <f>IF(AD1407,
  IF(ISBLANK(H1407),
    AP1406,
    IF(LEN(H1407)=1,
      IF(OR(UPPER(H1407)="A",UPPER(H1407)="I"),
        EINSTELLUNGEN!$D$21,
        IF(OR(UPPER(H1407)="B",UPPER(H1407)="M"),
          EINSTELLUNGEN!$D$22,
          IF(OR(UPPER(H1407)="C",UPPER(H1407)="S"),
            EINSTELLUNGEN!$D$23,
            IF(UPPER(H1407)="D",
              EINSTELLUNGEN!$D$24,
              IF(UPPER(H1407)="E",
                EINSTELLUNGEN!$D$25,
                UPPER(H1407)))))),
      IF(ISNUMBER(H1407),
        EINSTELLUNGEN!$D$20&amp;H1407,
        UPPER(H1407)))),
  "")</f>
        <v/>
      </c>
      <c r="AQ1407" s="2" t="str">
        <f t="shared" si="767"/>
        <v/>
      </c>
      <c r="AR1407" s="2">
        <f t="shared" si="768"/>
        <v>0</v>
      </c>
      <c r="AS1407" s="145">
        <f t="shared" si="769"/>
        <v>0.33333333333333331</v>
      </c>
      <c r="AT1407" s="2">
        <f t="shared" si="770"/>
        <v>0</v>
      </c>
      <c r="AU1407" s="2">
        <f t="shared" si="771"/>
        <v>0</v>
      </c>
      <c r="AV1407" s="2">
        <f t="shared" si="772"/>
        <v>0</v>
      </c>
      <c r="AW1407" s="2">
        <f t="shared" si="773"/>
        <v>0</v>
      </c>
      <c r="AX1407" s="2">
        <f t="shared" si="754"/>
        <v>0</v>
      </c>
      <c r="AY1407" s="2">
        <f t="shared" si="774"/>
        <v>0</v>
      </c>
      <c r="AZ1407" s="145" t="e">
        <f t="shared" si="775"/>
        <v>#N/A</v>
      </c>
      <c r="BA1407" s="145" t="e">
        <f t="shared" si="776"/>
        <v>#N/A</v>
      </c>
      <c r="BB1407" s="145">
        <f t="shared" si="777"/>
        <v>2.083333333333337E-2</v>
      </c>
      <c r="BC1407" s="2">
        <f>IF(AM1407,
  IF(AND(AL1407=$J$31,_xlfn.DAYS(AH1407,DATE(AI1407,1,1))&lt;7),
    MAX(0,EINSTELLUNGEN!$D$12+1-WEEKDAY(DATE(EINSTELLUNGEN!$D$9,EINSTELLUNGEN!$D$10,1),2)),
    IF(AL1407=$J$33,
      MIN(EINSTELLUNGEN!$D$12,WEEKDAY(DATE(EINSTELLUNGEN!$D$9,12,31),2)),
      EINSTELLUNGEN!$D$12
  )) - SUMIF(AL$50:AL$2500,"="&amp;AL1407,AX$50:AX$2500),
  0)</f>
        <v>3</v>
      </c>
      <c r="BD1407" s="2">
        <f t="shared" si="778"/>
        <v>0.33333333333333331</v>
      </c>
      <c r="BE1407" s="2">
        <f t="shared" si="779"/>
        <v>0</v>
      </c>
    </row>
    <row r="1408" spans="1:57" ht="10.5" customHeight="1">
      <c r="A1408" s="1" t="str">
        <f t="shared" ca="1" si="755"/>
        <v/>
      </c>
      <c r="B1408" s="1" t="str">
        <f t="shared" ca="1" si="756"/>
        <v/>
      </c>
      <c r="C1408" s="1" t="str">
        <f t="shared" ca="1" si="757"/>
        <v/>
      </c>
      <c r="D1408" s="1" t="str">
        <f t="shared" ca="1" si="758"/>
        <v/>
      </c>
      <c r="F1408" s="10"/>
      <c r="G1408" s="136" t="str">
        <f t="shared" si="759"/>
        <v/>
      </c>
      <c r="H1408" s="27"/>
      <c r="I1408" s="28"/>
      <c r="J1408" s="28"/>
      <c r="K1408" s="29"/>
      <c r="L1408" s="136"/>
      <c r="M1408" s="136"/>
      <c r="N1408" s="136"/>
      <c r="O1408" s="26" t="str">
        <f t="shared" si="760"/>
        <v/>
      </c>
      <c r="P1408" s="218" t="str">
        <f t="shared" si="761"/>
        <v/>
      </c>
      <c r="Q1408" s="26" t="str">
        <f t="shared" si="762"/>
        <v/>
      </c>
      <c r="R1408" s="22"/>
      <c r="S1408" s="99"/>
      <c r="T1408" s="10"/>
      <c r="U1408" s="229" t="str">
        <f t="shared" si="763"/>
        <v/>
      </c>
      <c r="V1408" s="230"/>
      <c r="W1408" s="230"/>
      <c r="X1408" s="230"/>
      <c r="Y1408" s="230"/>
      <c r="Z1408" s="22" t="str">
        <f>""</f>
        <v/>
      </c>
      <c r="AB1408" s="23" t="str">
        <f t="shared" si="764"/>
        <v/>
      </c>
      <c r="AC1408" s="2" t="b">
        <f>COUNT(Q1408:Q$2500)&gt;0</f>
        <v>0</v>
      </c>
      <c r="AD1408" s="2" t="b">
        <f t="shared" si="747"/>
        <v>0</v>
      </c>
      <c r="AE1408" s="2" t="b">
        <f t="shared" si="748"/>
        <v>0</v>
      </c>
      <c r="AF1408" s="2" t="b">
        <f t="shared" si="749"/>
        <v>0</v>
      </c>
      <c r="AG1408" s="2" t="b">
        <f>OR(
  AND(AC1408,NOT(AC1409)),
  AND(AF1408,WEEKDAY(AH1407,2)=EINSTELLUNGEN!$D$12),
  AND(AF1408,AH1408=$J$35)
)</f>
        <v>0</v>
      </c>
      <c r="AH1408" s="2">
        <f>IF(AE1408,AH1407+IF(WEEKDAY(AH1407+1,2)&lt;=EINSTELLUNGEN!$D$12,1,$J$36),AH1407)</f>
        <v>42020</v>
      </c>
      <c r="AI1408" s="2">
        <f t="shared" si="750"/>
        <v>2019</v>
      </c>
      <c r="AJ1408" s="2">
        <f t="shared" si="751"/>
        <v>201901</v>
      </c>
      <c r="AK1408" s="2">
        <f t="shared" si="752"/>
        <v>201901</v>
      </c>
      <c r="AL1408" s="2">
        <f t="shared" si="780"/>
        <v>201903</v>
      </c>
      <c r="AM1408" s="2" t="b">
        <f t="shared" si="753"/>
        <v>1</v>
      </c>
      <c r="AN1408" s="4" t="e">
        <f t="shared" si="765"/>
        <v>#N/A</v>
      </c>
      <c r="AO1408" s="4" t="e">
        <f t="shared" si="766"/>
        <v>#N/A</v>
      </c>
      <c r="AP1408" s="2" t="str">
        <f>IF(AD1408,
  IF(ISBLANK(H1408),
    AP1407,
    IF(LEN(H1408)=1,
      IF(OR(UPPER(H1408)="A",UPPER(H1408)="I"),
        EINSTELLUNGEN!$D$21,
        IF(OR(UPPER(H1408)="B",UPPER(H1408)="M"),
          EINSTELLUNGEN!$D$22,
          IF(OR(UPPER(H1408)="C",UPPER(H1408)="S"),
            EINSTELLUNGEN!$D$23,
            IF(UPPER(H1408)="D",
              EINSTELLUNGEN!$D$24,
              IF(UPPER(H1408)="E",
                EINSTELLUNGEN!$D$25,
                UPPER(H1408)))))),
      IF(ISNUMBER(H1408),
        EINSTELLUNGEN!$D$20&amp;H1408,
        UPPER(H1408)))),
  "")</f>
        <v/>
      </c>
      <c r="AQ1408" s="2" t="str">
        <f t="shared" si="767"/>
        <v/>
      </c>
      <c r="AR1408" s="2">
        <f t="shared" si="768"/>
        <v>0</v>
      </c>
      <c r="AS1408" s="145">
        <f t="shared" si="769"/>
        <v>0.33333333333333331</v>
      </c>
      <c r="AT1408" s="2">
        <f t="shared" si="770"/>
        <v>0</v>
      </c>
      <c r="AU1408" s="2">
        <f t="shared" si="771"/>
        <v>0</v>
      </c>
      <c r="AV1408" s="2">
        <f t="shared" si="772"/>
        <v>0</v>
      </c>
      <c r="AW1408" s="2">
        <f t="shared" si="773"/>
        <v>0</v>
      </c>
      <c r="AX1408" s="2">
        <f t="shared" si="754"/>
        <v>0</v>
      </c>
      <c r="AY1408" s="2">
        <f t="shared" si="774"/>
        <v>0</v>
      </c>
      <c r="AZ1408" s="145" t="e">
        <f t="shared" si="775"/>
        <v>#N/A</v>
      </c>
      <c r="BA1408" s="145" t="e">
        <f t="shared" si="776"/>
        <v>#N/A</v>
      </c>
      <c r="BB1408" s="145">
        <f t="shared" si="777"/>
        <v>2.083333333333337E-2</v>
      </c>
      <c r="BC1408" s="2">
        <f>IF(AM1408,
  IF(AND(AL1408=$J$31,_xlfn.DAYS(AH1408,DATE(AI1408,1,1))&lt;7),
    MAX(0,EINSTELLUNGEN!$D$12+1-WEEKDAY(DATE(EINSTELLUNGEN!$D$9,EINSTELLUNGEN!$D$10,1),2)),
    IF(AL1408=$J$33,
      MIN(EINSTELLUNGEN!$D$12,WEEKDAY(DATE(EINSTELLUNGEN!$D$9,12,31),2)),
      EINSTELLUNGEN!$D$12
  )) - SUMIF(AL$50:AL$2500,"="&amp;AL1408,AX$50:AX$2500),
  0)</f>
        <v>3</v>
      </c>
      <c r="BD1408" s="2">
        <f t="shared" si="778"/>
        <v>0.33333333333333331</v>
      </c>
      <c r="BE1408" s="2">
        <f t="shared" si="779"/>
        <v>0</v>
      </c>
    </row>
    <row r="1409" spans="1:57" ht="10.5" customHeight="1">
      <c r="A1409" s="1" t="str">
        <f t="shared" ca="1" si="755"/>
        <v/>
      </c>
      <c r="B1409" s="1" t="str">
        <f t="shared" ca="1" si="756"/>
        <v/>
      </c>
      <c r="C1409" s="1" t="str">
        <f t="shared" ca="1" si="757"/>
        <v/>
      </c>
      <c r="D1409" s="1" t="str">
        <f t="shared" ca="1" si="758"/>
        <v/>
      </c>
      <c r="F1409" s="10"/>
      <c r="G1409" s="136" t="str">
        <f t="shared" si="759"/>
        <v/>
      </c>
      <c r="H1409" s="27"/>
      <c r="I1409" s="28"/>
      <c r="J1409" s="28"/>
      <c r="K1409" s="29"/>
      <c r="L1409" s="136"/>
      <c r="M1409" s="136"/>
      <c r="N1409" s="136"/>
      <c r="O1409" s="26" t="str">
        <f t="shared" si="760"/>
        <v/>
      </c>
      <c r="P1409" s="218" t="str">
        <f t="shared" si="761"/>
        <v/>
      </c>
      <c r="Q1409" s="26" t="str">
        <f t="shared" si="762"/>
        <v/>
      </c>
      <c r="R1409" s="22"/>
      <c r="S1409" s="99"/>
      <c r="T1409" s="10"/>
      <c r="U1409" s="229" t="str">
        <f t="shared" si="763"/>
        <v/>
      </c>
      <c r="V1409" s="230"/>
      <c r="W1409" s="230"/>
      <c r="X1409" s="230"/>
      <c r="Y1409" s="230"/>
      <c r="Z1409" s="22" t="str">
        <f>""</f>
        <v/>
      </c>
      <c r="AB1409" s="23" t="str">
        <f t="shared" si="764"/>
        <v/>
      </c>
      <c r="AC1409" s="2" t="b">
        <f>COUNT(Q1409:Q$2500)&gt;0</f>
        <v>0</v>
      </c>
      <c r="AD1409" s="2" t="b">
        <f t="shared" si="747"/>
        <v>0</v>
      </c>
      <c r="AE1409" s="2" t="b">
        <f t="shared" si="748"/>
        <v>0</v>
      </c>
      <c r="AF1409" s="2" t="b">
        <f t="shared" si="749"/>
        <v>0</v>
      </c>
      <c r="AG1409" s="2" t="b">
        <f>OR(
  AND(AC1409,NOT(AC1410)),
  AND(AF1409,WEEKDAY(AH1408,2)=EINSTELLUNGEN!$D$12),
  AND(AF1409,AH1409=$J$35)
)</f>
        <v>0</v>
      </c>
      <c r="AH1409" s="2">
        <f>IF(AE1409,AH1408+IF(WEEKDAY(AH1408+1,2)&lt;=EINSTELLUNGEN!$D$12,1,$J$36),AH1408)</f>
        <v>42020</v>
      </c>
      <c r="AI1409" s="2">
        <f t="shared" si="750"/>
        <v>2019</v>
      </c>
      <c r="AJ1409" s="2">
        <f t="shared" si="751"/>
        <v>201901</v>
      </c>
      <c r="AK1409" s="2">
        <f t="shared" si="752"/>
        <v>201901</v>
      </c>
      <c r="AL1409" s="2">
        <f t="shared" si="780"/>
        <v>201903</v>
      </c>
      <c r="AM1409" s="2" t="b">
        <f t="shared" si="753"/>
        <v>1</v>
      </c>
      <c r="AN1409" s="4" t="e">
        <f t="shared" si="765"/>
        <v>#N/A</v>
      </c>
      <c r="AO1409" s="4" t="e">
        <f t="shared" si="766"/>
        <v>#N/A</v>
      </c>
      <c r="AP1409" s="2" t="str">
        <f>IF(AD1409,
  IF(ISBLANK(H1409),
    AP1408,
    IF(LEN(H1409)=1,
      IF(OR(UPPER(H1409)="A",UPPER(H1409)="I"),
        EINSTELLUNGEN!$D$21,
        IF(OR(UPPER(H1409)="B",UPPER(H1409)="M"),
          EINSTELLUNGEN!$D$22,
          IF(OR(UPPER(H1409)="C",UPPER(H1409)="S"),
            EINSTELLUNGEN!$D$23,
            IF(UPPER(H1409)="D",
              EINSTELLUNGEN!$D$24,
              IF(UPPER(H1409)="E",
                EINSTELLUNGEN!$D$25,
                UPPER(H1409)))))),
      IF(ISNUMBER(H1409),
        EINSTELLUNGEN!$D$20&amp;H1409,
        UPPER(H1409)))),
  "")</f>
        <v/>
      </c>
      <c r="AQ1409" s="2" t="str">
        <f t="shared" si="767"/>
        <v/>
      </c>
      <c r="AR1409" s="2">
        <f t="shared" si="768"/>
        <v>0</v>
      </c>
      <c r="AS1409" s="145">
        <f t="shared" si="769"/>
        <v>0.33333333333333331</v>
      </c>
      <c r="AT1409" s="2">
        <f t="shared" si="770"/>
        <v>0</v>
      </c>
      <c r="AU1409" s="2">
        <f t="shared" si="771"/>
        <v>0</v>
      </c>
      <c r="AV1409" s="2">
        <f t="shared" si="772"/>
        <v>0</v>
      </c>
      <c r="AW1409" s="2">
        <f t="shared" si="773"/>
        <v>0</v>
      </c>
      <c r="AX1409" s="2">
        <f t="shared" si="754"/>
        <v>0</v>
      </c>
      <c r="AY1409" s="2">
        <f t="shared" si="774"/>
        <v>0</v>
      </c>
      <c r="AZ1409" s="145" t="e">
        <f t="shared" si="775"/>
        <v>#N/A</v>
      </c>
      <c r="BA1409" s="145" t="e">
        <f t="shared" si="776"/>
        <v>#N/A</v>
      </c>
      <c r="BB1409" s="145">
        <f t="shared" si="777"/>
        <v>2.083333333333337E-2</v>
      </c>
      <c r="BC1409" s="2">
        <f>IF(AM1409,
  IF(AND(AL1409=$J$31,_xlfn.DAYS(AH1409,DATE(AI1409,1,1))&lt;7),
    MAX(0,EINSTELLUNGEN!$D$12+1-WEEKDAY(DATE(EINSTELLUNGEN!$D$9,EINSTELLUNGEN!$D$10,1),2)),
    IF(AL1409=$J$33,
      MIN(EINSTELLUNGEN!$D$12,WEEKDAY(DATE(EINSTELLUNGEN!$D$9,12,31),2)),
      EINSTELLUNGEN!$D$12
  )) - SUMIF(AL$50:AL$2500,"="&amp;AL1409,AX$50:AX$2500),
  0)</f>
        <v>3</v>
      </c>
      <c r="BD1409" s="2">
        <f t="shared" si="778"/>
        <v>0.33333333333333331</v>
      </c>
      <c r="BE1409" s="2">
        <f t="shared" si="779"/>
        <v>0</v>
      </c>
    </row>
    <row r="1410" spans="1:57" ht="10.5" customHeight="1">
      <c r="A1410" s="1" t="str">
        <f t="shared" ca="1" si="755"/>
        <v/>
      </c>
      <c r="B1410" s="1" t="str">
        <f t="shared" ca="1" si="756"/>
        <v/>
      </c>
      <c r="C1410" s="1" t="str">
        <f t="shared" ca="1" si="757"/>
        <v/>
      </c>
      <c r="D1410" s="1" t="str">
        <f t="shared" ca="1" si="758"/>
        <v/>
      </c>
      <c r="F1410" s="10"/>
      <c r="G1410" s="136" t="str">
        <f t="shared" si="759"/>
        <v/>
      </c>
      <c r="H1410" s="27"/>
      <c r="I1410" s="28"/>
      <c r="J1410" s="28"/>
      <c r="K1410" s="29"/>
      <c r="L1410" s="136"/>
      <c r="M1410" s="136"/>
      <c r="N1410" s="136"/>
      <c r="O1410" s="26" t="str">
        <f t="shared" si="760"/>
        <v/>
      </c>
      <c r="P1410" s="218" t="str">
        <f t="shared" si="761"/>
        <v/>
      </c>
      <c r="Q1410" s="26" t="str">
        <f t="shared" si="762"/>
        <v/>
      </c>
      <c r="R1410" s="22"/>
      <c r="S1410" s="99"/>
      <c r="T1410" s="10"/>
      <c r="U1410" s="229" t="str">
        <f t="shared" si="763"/>
        <v/>
      </c>
      <c r="V1410" s="230"/>
      <c r="W1410" s="230"/>
      <c r="X1410" s="230"/>
      <c r="Y1410" s="230"/>
      <c r="Z1410" s="22" t="str">
        <f>""</f>
        <v/>
      </c>
      <c r="AB1410" s="23" t="str">
        <f t="shared" si="764"/>
        <v/>
      </c>
      <c r="AC1410" s="2" t="b">
        <f>COUNT(Q1410:Q$2500)&gt;0</f>
        <v>0</v>
      </c>
      <c r="AD1410" s="2" t="b">
        <f t="shared" si="747"/>
        <v>0</v>
      </c>
      <c r="AE1410" s="2" t="b">
        <f t="shared" si="748"/>
        <v>0</v>
      </c>
      <c r="AF1410" s="2" t="b">
        <f t="shared" si="749"/>
        <v>0</v>
      </c>
      <c r="AG1410" s="2" t="b">
        <f>OR(
  AND(AC1410,NOT(AC1411)),
  AND(AF1410,WEEKDAY(AH1409,2)=EINSTELLUNGEN!$D$12),
  AND(AF1410,AH1410=$J$35)
)</f>
        <v>0</v>
      </c>
      <c r="AH1410" s="2">
        <f>IF(AE1410,AH1409+IF(WEEKDAY(AH1409+1,2)&lt;=EINSTELLUNGEN!$D$12,1,$J$36),AH1409)</f>
        <v>42020</v>
      </c>
      <c r="AI1410" s="2">
        <f t="shared" si="750"/>
        <v>2019</v>
      </c>
      <c r="AJ1410" s="2">
        <f t="shared" si="751"/>
        <v>201901</v>
      </c>
      <c r="AK1410" s="2">
        <f t="shared" si="752"/>
        <v>201901</v>
      </c>
      <c r="AL1410" s="2">
        <f t="shared" si="780"/>
        <v>201903</v>
      </c>
      <c r="AM1410" s="2" t="b">
        <f t="shared" si="753"/>
        <v>1</v>
      </c>
      <c r="AN1410" s="4" t="e">
        <f t="shared" si="765"/>
        <v>#N/A</v>
      </c>
      <c r="AO1410" s="4" t="e">
        <f t="shared" si="766"/>
        <v>#N/A</v>
      </c>
      <c r="AP1410" s="2" t="str">
        <f>IF(AD1410,
  IF(ISBLANK(H1410),
    AP1409,
    IF(LEN(H1410)=1,
      IF(OR(UPPER(H1410)="A",UPPER(H1410)="I"),
        EINSTELLUNGEN!$D$21,
        IF(OR(UPPER(H1410)="B",UPPER(H1410)="M"),
          EINSTELLUNGEN!$D$22,
          IF(OR(UPPER(H1410)="C",UPPER(H1410)="S"),
            EINSTELLUNGEN!$D$23,
            IF(UPPER(H1410)="D",
              EINSTELLUNGEN!$D$24,
              IF(UPPER(H1410)="E",
                EINSTELLUNGEN!$D$25,
                UPPER(H1410)))))),
      IF(ISNUMBER(H1410),
        EINSTELLUNGEN!$D$20&amp;H1410,
        UPPER(H1410)))),
  "")</f>
        <v/>
      </c>
      <c r="AQ1410" s="2" t="str">
        <f t="shared" si="767"/>
        <v/>
      </c>
      <c r="AR1410" s="2">
        <f t="shared" si="768"/>
        <v>0</v>
      </c>
      <c r="AS1410" s="145">
        <f t="shared" si="769"/>
        <v>0.33333333333333331</v>
      </c>
      <c r="AT1410" s="2">
        <f t="shared" si="770"/>
        <v>0</v>
      </c>
      <c r="AU1410" s="2">
        <f t="shared" si="771"/>
        <v>0</v>
      </c>
      <c r="AV1410" s="2">
        <f t="shared" si="772"/>
        <v>0</v>
      </c>
      <c r="AW1410" s="2">
        <f t="shared" si="773"/>
        <v>0</v>
      </c>
      <c r="AX1410" s="2">
        <f t="shared" si="754"/>
        <v>0</v>
      </c>
      <c r="AY1410" s="2">
        <f t="shared" si="774"/>
        <v>0</v>
      </c>
      <c r="AZ1410" s="145" t="e">
        <f t="shared" si="775"/>
        <v>#N/A</v>
      </c>
      <c r="BA1410" s="145" t="e">
        <f t="shared" si="776"/>
        <v>#N/A</v>
      </c>
      <c r="BB1410" s="145">
        <f t="shared" si="777"/>
        <v>2.083333333333337E-2</v>
      </c>
      <c r="BC1410" s="2">
        <f>IF(AM1410,
  IF(AND(AL1410=$J$31,_xlfn.DAYS(AH1410,DATE(AI1410,1,1))&lt;7),
    MAX(0,EINSTELLUNGEN!$D$12+1-WEEKDAY(DATE(EINSTELLUNGEN!$D$9,EINSTELLUNGEN!$D$10,1),2)),
    IF(AL1410=$J$33,
      MIN(EINSTELLUNGEN!$D$12,WEEKDAY(DATE(EINSTELLUNGEN!$D$9,12,31),2)),
      EINSTELLUNGEN!$D$12
  )) - SUMIF(AL$50:AL$2500,"="&amp;AL1410,AX$50:AX$2500),
  0)</f>
        <v>3</v>
      </c>
      <c r="BD1410" s="2">
        <f t="shared" si="778"/>
        <v>0.33333333333333331</v>
      </c>
      <c r="BE1410" s="2">
        <f t="shared" si="779"/>
        <v>0</v>
      </c>
    </row>
    <row r="1411" spans="1:57" ht="10.5" customHeight="1">
      <c r="A1411" s="1" t="str">
        <f t="shared" ca="1" si="755"/>
        <v/>
      </c>
      <c r="B1411" s="1" t="str">
        <f t="shared" ca="1" si="756"/>
        <v/>
      </c>
      <c r="C1411" s="1" t="str">
        <f t="shared" ca="1" si="757"/>
        <v/>
      </c>
      <c r="D1411" s="1" t="str">
        <f t="shared" ca="1" si="758"/>
        <v/>
      </c>
      <c r="F1411" s="10"/>
      <c r="G1411" s="136" t="str">
        <f t="shared" si="759"/>
        <v/>
      </c>
      <c r="H1411" s="27"/>
      <c r="I1411" s="28"/>
      <c r="J1411" s="28"/>
      <c r="K1411" s="29"/>
      <c r="L1411" s="136"/>
      <c r="M1411" s="136"/>
      <c r="N1411" s="136"/>
      <c r="O1411" s="26" t="str">
        <f t="shared" si="760"/>
        <v/>
      </c>
      <c r="P1411" s="218" t="str">
        <f t="shared" si="761"/>
        <v/>
      </c>
      <c r="Q1411" s="26" t="str">
        <f t="shared" si="762"/>
        <v/>
      </c>
      <c r="R1411" s="22"/>
      <c r="S1411" s="99"/>
      <c r="T1411" s="10"/>
      <c r="U1411" s="229" t="str">
        <f t="shared" si="763"/>
        <v/>
      </c>
      <c r="V1411" s="230"/>
      <c r="W1411" s="230"/>
      <c r="X1411" s="230"/>
      <c r="Y1411" s="230"/>
      <c r="Z1411" s="22" t="str">
        <f>""</f>
        <v/>
      </c>
      <c r="AB1411" s="23" t="str">
        <f t="shared" si="764"/>
        <v/>
      </c>
      <c r="AC1411" s="2" t="b">
        <f>COUNT(Q1411:Q$2500)&gt;0</f>
        <v>0</v>
      </c>
      <c r="AD1411" s="2" t="b">
        <f t="shared" si="747"/>
        <v>0</v>
      </c>
      <c r="AE1411" s="2" t="b">
        <f t="shared" si="748"/>
        <v>0</v>
      </c>
      <c r="AF1411" s="2" t="b">
        <f t="shared" si="749"/>
        <v>0</v>
      </c>
      <c r="AG1411" s="2" t="b">
        <f>OR(
  AND(AC1411,NOT(AC1412)),
  AND(AF1411,WEEKDAY(AH1410,2)=EINSTELLUNGEN!$D$12),
  AND(AF1411,AH1411=$J$35)
)</f>
        <v>0</v>
      </c>
      <c r="AH1411" s="2">
        <f>IF(AE1411,AH1410+IF(WEEKDAY(AH1410+1,2)&lt;=EINSTELLUNGEN!$D$12,1,$J$36),AH1410)</f>
        <v>42020</v>
      </c>
      <c r="AI1411" s="2">
        <f t="shared" si="750"/>
        <v>2019</v>
      </c>
      <c r="AJ1411" s="2">
        <f t="shared" si="751"/>
        <v>201901</v>
      </c>
      <c r="AK1411" s="2">
        <f t="shared" si="752"/>
        <v>201901</v>
      </c>
      <c r="AL1411" s="2">
        <f t="shared" si="780"/>
        <v>201903</v>
      </c>
      <c r="AM1411" s="2" t="b">
        <f t="shared" si="753"/>
        <v>1</v>
      </c>
      <c r="AN1411" s="4" t="e">
        <f t="shared" si="765"/>
        <v>#N/A</v>
      </c>
      <c r="AO1411" s="4" t="e">
        <f t="shared" si="766"/>
        <v>#N/A</v>
      </c>
      <c r="AP1411" s="2" t="str">
        <f>IF(AD1411,
  IF(ISBLANK(H1411),
    AP1410,
    IF(LEN(H1411)=1,
      IF(OR(UPPER(H1411)="A",UPPER(H1411)="I"),
        EINSTELLUNGEN!$D$21,
        IF(OR(UPPER(H1411)="B",UPPER(H1411)="M"),
          EINSTELLUNGEN!$D$22,
          IF(OR(UPPER(H1411)="C",UPPER(H1411)="S"),
            EINSTELLUNGEN!$D$23,
            IF(UPPER(H1411)="D",
              EINSTELLUNGEN!$D$24,
              IF(UPPER(H1411)="E",
                EINSTELLUNGEN!$D$25,
                UPPER(H1411)))))),
      IF(ISNUMBER(H1411),
        EINSTELLUNGEN!$D$20&amp;H1411,
        UPPER(H1411)))),
  "")</f>
        <v/>
      </c>
      <c r="AQ1411" s="2" t="str">
        <f t="shared" si="767"/>
        <v/>
      </c>
      <c r="AR1411" s="2">
        <f t="shared" si="768"/>
        <v>0</v>
      </c>
      <c r="AS1411" s="145">
        <f t="shared" si="769"/>
        <v>0.33333333333333331</v>
      </c>
      <c r="AT1411" s="2">
        <f t="shared" si="770"/>
        <v>0</v>
      </c>
      <c r="AU1411" s="2">
        <f t="shared" si="771"/>
        <v>0</v>
      </c>
      <c r="AV1411" s="2">
        <f t="shared" si="772"/>
        <v>0</v>
      </c>
      <c r="AW1411" s="2">
        <f t="shared" si="773"/>
        <v>0</v>
      </c>
      <c r="AX1411" s="2">
        <f t="shared" si="754"/>
        <v>0</v>
      </c>
      <c r="AY1411" s="2">
        <f t="shared" si="774"/>
        <v>0</v>
      </c>
      <c r="AZ1411" s="145" t="e">
        <f t="shared" si="775"/>
        <v>#N/A</v>
      </c>
      <c r="BA1411" s="145" t="e">
        <f t="shared" si="776"/>
        <v>#N/A</v>
      </c>
      <c r="BB1411" s="145">
        <f t="shared" si="777"/>
        <v>2.083333333333337E-2</v>
      </c>
      <c r="BC1411" s="2">
        <f>IF(AM1411,
  IF(AND(AL1411=$J$31,_xlfn.DAYS(AH1411,DATE(AI1411,1,1))&lt;7),
    MAX(0,EINSTELLUNGEN!$D$12+1-WEEKDAY(DATE(EINSTELLUNGEN!$D$9,EINSTELLUNGEN!$D$10,1),2)),
    IF(AL1411=$J$33,
      MIN(EINSTELLUNGEN!$D$12,WEEKDAY(DATE(EINSTELLUNGEN!$D$9,12,31),2)),
      EINSTELLUNGEN!$D$12
  )) - SUMIF(AL$50:AL$2500,"="&amp;AL1411,AX$50:AX$2500),
  0)</f>
        <v>3</v>
      </c>
      <c r="BD1411" s="2">
        <f t="shared" si="778"/>
        <v>0.33333333333333331</v>
      </c>
      <c r="BE1411" s="2">
        <f t="shared" si="779"/>
        <v>0</v>
      </c>
    </row>
    <row r="1412" spans="1:57" ht="10.5" customHeight="1">
      <c r="A1412" s="1" t="str">
        <f t="shared" ca="1" si="755"/>
        <v/>
      </c>
      <c r="B1412" s="1" t="str">
        <f t="shared" ca="1" si="756"/>
        <v/>
      </c>
      <c r="C1412" s="1" t="str">
        <f t="shared" ca="1" si="757"/>
        <v/>
      </c>
      <c r="D1412" s="1" t="str">
        <f t="shared" ca="1" si="758"/>
        <v/>
      </c>
      <c r="F1412" s="10"/>
      <c r="G1412" s="136" t="str">
        <f t="shared" si="759"/>
        <v/>
      </c>
      <c r="H1412" s="27"/>
      <c r="I1412" s="28"/>
      <c r="J1412" s="28"/>
      <c r="K1412" s="29"/>
      <c r="L1412" s="136"/>
      <c r="M1412" s="136"/>
      <c r="N1412" s="136"/>
      <c r="O1412" s="26" t="str">
        <f t="shared" si="760"/>
        <v/>
      </c>
      <c r="P1412" s="218" t="str">
        <f t="shared" si="761"/>
        <v/>
      </c>
      <c r="Q1412" s="26" t="str">
        <f t="shared" si="762"/>
        <v/>
      </c>
      <c r="R1412" s="22"/>
      <c r="S1412" s="99"/>
      <c r="T1412" s="10"/>
      <c r="U1412" s="229" t="str">
        <f t="shared" si="763"/>
        <v/>
      </c>
      <c r="V1412" s="230"/>
      <c r="W1412" s="230"/>
      <c r="X1412" s="230"/>
      <c r="Y1412" s="230"/>
      <c r="Z1412" s="22" t="str">
        <f>""</f>
        <v/>
      </c>
      <c r="AB1412" s="23" t="str">
        <f t="shared" si="764"/>
        <v/>
      </c>
      <c r="AC1412" s="2" t="b">
        <f>COUNT(Q1412:Q$2500)&gt;0</f>
        <v>0</v>
      </c>
      <c r="AD1412" s="2" t="b">
        <f t="shared" si="747"/>
        <v>0</v>
      </c>
      <c r="AE1412" s="2" t="b">
        <f t="shared" si="748"/>
        <v>0</v>
      </c>
      <c r="AF1412" s="2" t="b">
        <f t="shared" si="749"/>
        <v>0</v>
      </c>
      <c r="AG1412" s="2" t="b">
        <f>OR(
  AND(AC1412,NOT(AC1413)),
  AND(AF1412,WEEKDAY(AH1411,2)=EINSTELLUNGEN!$D$12),
  AND(AF1412,AH1412=$J$35)
)</f>
        <v>0</v>
      </c>
      <c r="AH1412" s="2">
        <f>IF(AE1412,AH1411+IF(WEEKDAY(AH1411+1,2)&lt;=EINSTELLUNGEN!$D$12,1,$J$36),AH1411)</f>
        <v>42020</v>
      </c>
      <c r="AI1412" s="2">
        <f t="shared" si="750"/>
        <v>2019</v>
      </c>
      <c r="AJ1412" s="2">
        <f t="shared" si="751"/>
        <v>201901</v>
      </c>
      <c r="AK1412" s="2">
        <f t="shared" si="752"/>
        <v>201901</v>
      </c>
      <c r="AL1412" s="2">
        <f t="shared" si="780"/>
        <v>201903</v>
      </c>
      <c r="AM1412" s="2" t="b">
        <f t="shared" si="753"/>
        <v>1</v>
      </c>
      <c r="AN1412" s="4" t="e">
        <f t="shared" si="765"/>
        <v>#N/A</v>
      </c>
      <c r="AO1412" s="4" t="e">
        <f t="shared" si="766"/>
        <v>#N/A</v>
      </c>
      <c r="AP1412" s="2" t="str">
        <f>IF(AD1412,
  IF(ISBLANK(H1412),
    AP1411,
    IF(LEN(H1412)=1,
      IF(OR(UPPER(H1412)="A",UPPER(H1412)="I"),
        EINSTELLUNGEN!$D$21,
        IF(OR(UPPER(H1412)="B",UPPER(H1412)="M"),
          EINSTELLUNGEN!$D$22,
          IF(OR(UPPER(H1412)="C",UPPER(H1412)="S"),
            EINSTELLUNGEN!$D$23,
            IF(UPPER(H1412)="D",
              EINSTELLUNGEN!$D$24,
              IF(UPPER(H1412)="E",
                EINSTELLUNGEN!$D$25,
                UPPER(H1412)))))),
      IF(ISNUMBER(H1412),
        EINSTELLUNGEN!$D$20&amp;H1412,
        UPPER(H1412)))),
  "")</f>
        <v/>
      </c>
      <c r="AQ1412" s="2" t="str">
        <f t="shared" si="767"/>
        <v/>
      </c>
      <c r="AR1412" s="2">
        <f t="shared" si="768"/>
        <v>0</v>
      </c>
      <c r="AS1412" s="145">
        <f t="shared" si="769"/>
        <v>0.33333333333333331</v>
      </c>
      <c r="AT1412" s="2">
        <f t="shared" si="770"/>
        <v>0</v>
      </c>
      <c r="AU1412" s="2">
        <f t="shared" si="771"/>
        <v>0</v>
      </c>
      <c r="AV1412" s="2">
        <f t="shared" si="772"/>
        <v>0</v>
      </c>
      <c r="AW1412" s="2">
        <f t="shared" si="773"/>
        <v>0</v>
      </c>
      <c r="AX1412" s="2">
        <f t="shared" si="754"/>
        <v>0</v>
      </c>
      <c r="AY1412" s="2">
        <f t="shared" si="774"/>
        <v>0</v>
      </c>
      <c r="AZ1412" s="145" t="e">
        <f t="shared" si="775"/>
        <v>#N/A</v>
      </c>
      <c r="BA1412" s="145" t="e">
        <f t="shared" si="776"/>
        <v>#N/A</v>
      </c>
      <c r="BB1412" s="145">
        <f t="shared" si="777"/>
        <v>2.083333333333337E-2</v>
      </c>
      <c r="BC1412" s="2">
        <f>IF(AM1412,
  IF(AND(AL1412=$J$31,_xlfn.DAYS(AH1412,DATE(AI1412,1,1))&lt;7),
    MAX(0,EINSTELLUNGEN!$D$12+1-WEEKDAY(DATE(EINSTELLUNGEN!$D$9,EINSTELLUNGEN!$D$10,1),2)),
    IF(AL1412=$J$33,
      MIN(EINSTELLUNGEN!$D$12,WEEKDAY(DATE(EINSTELLUNGEN!$D$9,12,31),2)),
      EINSTELLUNGEN!$D$12
  )) - SUMIF(AL$50:AL$2500,"="&amp;AL1412,AX$50:AX$2500),
  0)</f>
        <v>3</v>
      </c>
      <c r="BD1412" s="2">
        <f t="shared" si="778"/>
        <v>0.33333333333333331</v>
      </c>
      <c r="BE1412" s="2">
        <f t="shared" si="779"/>
        <v>0</v>
      </c>
    </row>
    <row r="1413" spans="1:57" ht="10.5" customHeight="1">
      <c r="A1413" s="1" t="str">
        <f t="shared" ca="1" si="755"/>
        <v/>
      </c>
      <c r="B1413" s="1" t="str">
        <f t="shared" ca="1" si="756"/>
        <v/>
      </c>
      <c r="C1413" s="1" t="str">
        <f t="shared" ca="1" si="757"/>
        <v/>
      </c>
      <c r="D1413" s="1" t="str">
        <f t="shared" ca="1" si="758"/>
        <v/>
      </c>
      <c r="F1413" s="10"/>
      <c r="G1413" s="136" t="str">
        <f t="shared" si="759"/>
        <v/>
      </c>
      <c r="H1413" s="27"/>
      <c r="I1413" s="28"/>
      <c r="J1413" s="28"/>
      <c r="K1413" s="29"/>
      <c r="L1413" s="136"/>
      <c r="M1413" s="136"/>
      <c r="N1413" s="136"/>
      <c r="O1413" s="26" t="str">
        <f t="shared" si="760"/>
        <v/>
      </c>
      <c r="P1413" s="218" t="str">
        <f t="shared" si="761"/>
        <v/>
      </c>
      <c r="Q1413" s="26" t="str">
        <f t="shared" si="762"/>
        <v/>
      </c>
      <c r="R1413" s="22"/>
      <c r="S1413" s="99"/>
      <c r="T1413" s="10"/>
      <c r="U1413" s="229" t="str">
        <f t="shared" si="763"/>
        <v/>
      </c>
      <c r="V1413" s="230"/>
      <c r="W1413" s="230"/>
      <c r="X1413" s="230"/>
      <c r="Y1413" s="230"/>
      <c r="Z1413" s="22" t="str">
        <f>""</f>
        <v/>
      </c>
      <c r="AB1413" s="23" t="str">
        <f t="shared" si="764"/>
        <v/>
      </c>
      <c r="AC1413" s="2" t="b">
        <f>COUNT(Q1413:Q$2500)&gt;0</f>
        <v>0</v>
      </c>
      <c r="AD1413" s="2" t="b">
        <f t="shared" si="747"/>
        <v>0</v>
      </c>
      <c r="AE1413" s="2" t="b">
        <f t="shared" si="748"/>
        <v>0</v>
      </c>
      <c r="AF1413" s="2" t="b">
        <f t="shared" si="749"/>
        <v>0</v>
      </c>
      <c r="AG1413" s="2" t="b">
        <f>OR(
  AND(AC1413,NOT(AC1414)),
  AND(AF1413,WEEKDAY(AH1412,2)=EINSTELLUNGEN!$D$12),
  AND(AF1413,AH1413=$J$35)
)</f>
        <v>0</v>
      </c>
      <c r="AH1413" s="2">
        <f>IF(AE1413,AH1412+IF(WEEKDAY(AH1412+1,2)&lt;=EINSTELLUNGEN!$D$12,1,$J$36),AH1412)</f>
        <v>42020</v>
      </c>
      <c r="AI1413" s="2">
        <f t="shared" si="750"/>
        <v>2019</v>
      </c>
      <c r="AJ1413" s="2">
        <f t="shared" si="751"/>
        <v>201901</v>
      </c>
      <c r="AK1413" s="2">
        <f t="shared" si="752"/>
        <v>201901</v>
      </c>
      <c r="AL1413" s="2">
        <f t="shared" si="780"/>
        <v>201903</v>
      </c>
      <c r="AM1413" s="2" t="b">
        <f t="shared" si="753"/>
        <v>1</v>
      </c>
      <c r="AN1413" s="4" t="e">
        <f t="shared" si="765"/>
        <v>#N/A</v>
      </c>
      <c r="AO1413" s="4" t="e">
        <f t="shared" si="766"/>
        <v>#N/A</v>
      </c>
      <c r="AP1413" s="2" t="str">
        <f>IF(AD1413,
  IF(ISBLANK(H1413),
    AP1412,
    IF(LEN(H1413)=1,
      IF(OR(UPPER(H1413)="A",UPPER(H1413)="I"),
        EINSTELLUNGEN!$D$21,
        IF(OR(UPPER(H1413)="B",UPPER(H1413)="M"),
          EINSTELLUNGEN!$D$22,
          IF(OR(UPPER(H1413)="C",UPPER(H1413)="S"),
            EINSTELLUNGEN!$D$23,
            IF(UPPER(H1413)="D",
              EINSTELLUNGEN!$D$24,
              IF(UPPER(H1413)="E",
                EINSTELLUNGEN!$D$25,
                UPPER(H1413)))))),
      IF(ISNUMBER(H1413),
        EINSTELLUNGEN!$D$20&amp;H1413,
        UPPER(H1413)))),
  "")</f>
        <v/>
      </c>
      <c r="AQ1413" s="2" t="str">
        <f t="shared" si="767"/>
        <v/>
      </c>
      <c r="AR1413" s="2">
        <f t="shared" si="768"/>
        <v>0</v>
      </c>
      <c r="AS1413" s="145">
        <f t="shared" si="769"/>
        <v>0.33333333333333331</v>
      </c>
      <c r="AT1413" s="2">
        <f t="shared" si="770"/>
        <v>0</v>
      </c>
      <c r="AU1413" s="2">
        <f t="shared" si="771"/>
        <v>0</v>
      </c>
      <c r="AV1413" s="2">
        <f t="shared" si="772"/>
        <v>0</v>
      </c>
      <c r="AW1413" s="2">
        <f t="shared" si="773"/>
        <v>0</v>
      </c>
      <c r="AX1413" s="2">
        <f t="shared" si="754"/>
        <v>0</v>
      </c>
      <c r="AY1413" s="2">
        <f t="shared" si="774"/>
        <v>0</v>
      </c>
      <c r="AZ1413" s="145" t="e">
        <f t="shared" si="775"/>
        <v>#N/A</v>
      </c>
      <c r="BA1413" s="145" t="e">
        <f t="shared" si="776"/>
        <v>#N/A</v>
      </c>
      <c r="BB1413" s="145">
        <f t="shared" si="777"/>
        <v>2.083333333333337E-2</v>
      </c>
      <c r="BC1413" s="2">
        <f>IF(AM1413,
  IF(AND(AL1413=$J$31,_xlfn.DAYS(AH1413,DATE(AI1413,1,1))&lt;7),
    MAX(0,EINSTELLUNGEN!$D$12+1-WEEKDAY(DATE(EINSTELLUNGEN!$D$9,EINSTELLUNGEN!$D$10,1),2)),
    IF(AL1413=$J$33,
      MIN(EINSTELLUNGEN!$D$12,WEEKDAY(DATE(EINSTELLUNGEN!$D$9,12,31),2)),
      EINSTELLUNGEN!$D$12
  )) - SUMIF(AL$50:AL$2500,"="&amp;AL1413,AX$50:AX$2500),
  0)</f>
        <v>3</v>
      </c>
      <c r="BD1413" s="2">
        <f t="shared" si="778"/>
        <v>0.33333333333333331</v>
      </c>
      <c r="BE1413" s="2">
        <f t="shared" si="779"/>
        <v>0</v>
      </c>
    </row>
    <row r="1414" spans="1:57" ht="10.5" customHeight="1">
      <c r="A1414" s="1" t="str">
        <f t="shared" ca="1" si="755"/>
        <v/>
      </c>
      <c r="B1414" s="1" t="str">
        <f t="shared" ca="1" si="756"/>
        <v/>
      </c>
      <c r="C1414" s="1" t="str">
        <f t="shared" ca="1" si="757"/>
        <v/>
      </c>
      <c r="D1414" s="1" t="str">
        <f t="shared" ca="1" si="758"/>
        <v/>
      </c>
      <c r="F1414" s="10"/>
      <c r="G1414" s="136" t="str">
        <f t="shared" si="759"/>
        <v/>
      </c>
      <c r="H1414" s="27"/>
      <c r="I1414" s="28"/>
      <c r="J1414" s="28"/>
      <c r="K1414" s="29"/>
      <c r="L1414" s="136"/>
      <c r="M1414" s="136"/>
      <c r="N1414" s="136"/>
      <c r="O1414" s="26" t="str">
        <f t="shared" si="760"/>
        <v/>
      </c>
      <c r="P1414" s="218" t="str">
        <f t="shared" si="761"/>
        <v/>
      </c>
      <c r="Q1414" s="26" t="str">
        <f t="shared" si="762"/>
        <v/>
      </c>
      <c r="R1414" s="22"/>
      <c r="S1414" s="99"/>
      <c r="T1414" s="10"/>
      <c r="U1414" s="229" t="str">
        <f t="shared" si="763"/>
        <v/>
      </c>
      <c r="V1414" s="230"/>
      <c r="W1414" s="230"/>
      <c r="X1414" s="230"/>
      <c r="Y1414" s="230"/>
      <c r="Z1414" s="22" t="str">
        <f>""</f>
        <v/>
      </c>
      <c r="AB1414" s="23" t="str">
        <f t="shared" si="764"/>
        <v/>
      </c>
      <c r="AC1414" s="2" t="b">
        <f>COUNT(Q1414:Q$2500)&gt;0</f>
        <v>0</v>
      </c>
      <c r="AD1414" s="2" t="b">
        <f t="shared" si="747"/>
        <v>0</v>
      </c>
      <c r="AE1414" s="2" t="b">
        <f t="shared" si="748"/>
        <v>0</v>
      </c>
      <c r="AF1414" s="2" t="b">
        <f t="shared" si="749"/>
        <v>0</v>
      </c>
      <c r="AG1414" s="2" t="b">
        <f>OR(
  AND(AC1414,NOT(AC1415)),
  AND(AF1414,WEEKDAY(AH1413,2)=EINSTELLUNGEN!$D$12),
  AND(AF1414,AH1414=$J$35)
)</f>
        <v>0</v>
      </c>
      <c r="AH1414" s="2">
        <f>IF(AE1414,AH1413+IF(WEEKDAY(AH1413+1,2)&lt;=EINSTELLUNGEN!$D$12,1,$J$36),AH1413)</f>
        <v>42020</v>
      </c>
      <c r="AI1414" s="2">
        <f t="shared" si="750"/>
        <v>2019</v>
      </c>
      <c r="AJ1414" s="2">
        <f t="shared" si="751"/>
        <v>201901</v>
      </c>
      <c r="AK1414" s="2">
        <f t="shared" si="752"/>
        <v>201901</v>
      </c>
      <c r="AL1414" s="2">
        <f t="shared" si="780"/>
        <v>201903</v>
      </c>
      <c r="AM1414" s="2" t="b">
        <f t="shared" si="753"/>
        <v>1</v>
      </c>
      <c r="AN1414" s="4" t="e">
        <f t="shared" si="765"/>
        <v>#N/A</v>
      </c>
      <c r="AO1414" s="4" t="e">
        <f t="shared" si="766"/>
        <v>#N/A</v>
      </c>
      <c r="AP1414" s="2" t="str">
        <f>IF(AD1414,
  IF(ISBLANK(H1414),
    AP1413,
    IF(LEN(H1414)=1,
      IF(OR(UPPER(H1414)="A",UPPER(H1414)="I"),
        EINSTELLUNGEN!$D$21,
        IF(OR(UPPER(H1414)="B",UPPER(H1414)="M"),
          EINSTELLUNGEN!$D$22,
          IF(OR(UPPER(H1414)="C",UPPER(H1414)="S"),
            EINSTELLUNGEN!$D$23,
            IF(UPPER(H1414)="D",
              EINSTELLUNGEN!$D$24,
              IF(UPPER(H1414)="E",
                EINSTELLUNGEN!$D$25,
                UPPER(H1414)))))),
      IF(ISNUMBER(H1414),
        EINSTELLUNGEN!$D$20&amp;H1414,
        UPPER(H1414)))),
  "")</f>
        <v/>
      </c>
      <c r="AQ1414" s="2" t="str">
        <f t="shared" si="767"/>
        <v/>
      </c>
      <c r="AR1414" s="2">
        <f t="shared" si="768"/>
        <v>0</v>
      </c>
      <c r="AS1414" s="145">
        <f t="shared" si="769"/>
        <v>0.33333333333333331</v>
      </c>
      <c r="AT1414" s="2">
        <f t="shared" si="770"/>
        <v>0</v>
      </c>
      <c r="AU1414" s="2">
        <f t="shared" si="771"/>
        <v>0</v>
      </c>
      <c r="AV1414" s="2">
        <f t="shared" si="772"/>
        <v>0</v>
      </c>
      <c r="AW1414" s="2">
        <f t="shared" si="773"/>
        <v>0</v>
      </c>
      <c r="AX1414" s="2">
        <f t="shared" si="754"/>
        <v>0</v>
      </c>
      <c r="AY1414" s="2">
        <f t="shared" si="774"/>
        <v>0</v>
      </c>
      <c r="AZ1414" s="145" t="e">
        <f t="shared" si="775"/>
        <v>#N/A</v>
      </c>
      <c r="BA1414" s="145" t="e">
        <f t="shared" si="776"/>
        <v>#N/A</v>
      </c>
      <c r="BB1414" s="145">
        <f t="shared" si="777"/>
        <v>2.083333333333337E-2</v>
      </c>
      <c r="BC1414" s="2">
        <f>IF(AM1414,
  IF(AND(AL1414=$J$31,_xlfn.DAYS(AH1414,DATE(AI1414,1,1))&lt;7),
    MAX(0,EINSTELLUNGEN!$D$12+1-WEEKDAY(DATE(EINSTELLUNGEN!$D$9,EINSTELLUNGEN!$D$10,1),2)),
    IF(AL1414=$J$33,
      MIN(EINSTELLUNGEN!$D$12,WEEKDAY(DATE(EINSTELLUNGEN!$D$9,12,31),2)),
      EINSTELLUNGEN!$D$12
  )) - SUMIF(AL$50:AL$2500,"="&amp;AL1414,AX$50:AX$2500),
  0)</f>
        <v>3</v>
      </c>
      <c r="BD1414" s="2">
        <f t="shared" si="778"/>
        <v>0.33333333333333331</v>
      </c>
      <c r="BE1414" s="2">
        <f t="shared" si="779"/>
        <v>0</v>
      </c>
    </row>
    <row r="1415" spans="1:57" ht="10.5" customHeight="1">
      <c r="A1415" s="1" t="str">
        <f t="shared" ca="1" si="755"/>
        <v/>
      </c>
      <c r="B1415" s="1" t="str">
        <f t="shared" ca="1" si="756"/>
        <v/>
      </c>
      <c r="C1415" s="1" t="str">
        <f t="shared" ca="1" si="757"/>
        <v/>
      </c>
      <c r="D1415" s="1" t="str">
        <f t="shared" ca="1" si="758"/>
        <v/>
      </c>
      <c r="F1415" s="10"/>
      <c r="G1415" s="136" t="str">
        <f t="shared" si="759"/>
        <v/>
      </c>
      <c r="H1415" s="27"/>
      <c r="I1415" s="28"/>
      <c r="J1415" s="28"/>
      <c r="K1415" s="29"/>
      <c r="L1415" s="136"/>
      <c r="M1415" s="136"/>
      <c r="N1415" s="136"/>
      <c r="O1415" s="26" t="str">
        <f t="shared" si="760"/>
        <v/>
      </c>
      <c r="P1415" s="218" t="str">
        <f t="shared" si="761"/>
        <v/>
      </c>
      <c r="Q1415" s="26" t="str">
        <f t="shared" si="762"/>
        <v/>
      </c>
      <c r="R1415" s="22"/>
      <c r="S1415" s="99"/>
      <c r="T1415" s="10"/>
      <c r="U1415" s="229" t="str">
        <f t="shared" si="763"/>
        <v/>
      </c>
      <c r="V1415" s="230"/>
      <c r="W1415" s="230"/>
      <c r="X1415" s="230"/>
      <c r="Y1415" s="230"/>
      <c r="Z1415" s="22" t="str">
        <f>""</f>
        <v/>
      </c>
      <c r="AB1415" s="23" t="str">
        <f t="shared" si="764"/>
        <v/>
      </c>
      <c r="AC1415" s="2" t="b">
        <f>COUNT(Q1415:Q$2500)&gt;0</f>
        <v>0</v>
      </c>
      <c r="AD1415" s="2" t="b">
        <f t="shared" si="747"/>
        <v>0</v>
      </c>
      <c r="AE1415" s="2" t="b">
        <f t="shared" si="748"/>
        <v>0</v>
      </c>
      <c r="AF1415" s="2" t="b">
        <f t="shared" si="749"/>
        <v>0</v>
      </c>
      <c r="AG1415" s="2" t="b">
        <f>OR(
  AND(AC1415,NOT(AC1416)),
  AND(AF1415,WEEKDAY(AH1414,2)=EINSTELLUNGEN!$D$12),
  AND(AF1415,AH1415=$J$35)
)</f>
        <v>0</v>
      </c>
      <c r="AH1415" s="2">
        <f>IF(AE1415,AH1414+IF(WEEKDAY(AH1414+1,2)&lt;=EINSTELLUNGEN!$D$12,1,$J$36),AH1414)</f>
        <v>42020</v>
      </c>
      <c r="AI1415" s="2">
        <f t="shared" si="750"/>
        <v>2019</v>
      </c>
      <c r="AJ1415" s="2">
        <f t="shared" si="751"/>
        <v>201901</v>
      </c>
      <c r="AK1415" s="2">
        <f t="shared" si="752"/>
        <v>201901</v>
      </c>
      <c r="AL1415" s="2">
        <f t="shared" si="780"/>
        <v>201903</v>
      </c>
      <c r="AM1415" s="2" t="b">
        <f t="shared" si="753"/>
        <v>1</v>
      </c>
      <c r="AN1415" s="4" t="e">
        <f t="shared" si="765"/>
        <v>#N/A</v>
      </c>
      <c r="AO1415" s="4" t="e">
        <f t="shared" si="766"/>
        <v>#N/A</v>
      </c>
      <c r="AP1415" s="2" t="str">
        <f>IF(AD1415,
  IF(ISBLANK(H1415),
    AP1414,
    IF(LEN(H1415)=1,
      IF(OR(UPPER(H1415)="A",UPPER(H1415)="I"),
        EINSTELLUNGEN!$D$21,
        IF(OR(UPPER(H1415)="B",UPPER(H1415)="M"),
          EINSTELLUNGEN!$D$22,
          IF(OR(UPPER(H1415)="C",UPPER(H1415)="S"),
            EINSTELLUNGEN!$D$23,
            IF(UPPER(H1415)="D",
              EINSTELLUNGEN!$D$24,
              IF(UPPER(H1415)="E",
                EINSTELLUNGEN!$D$25,
                UPPER(H1415)))))),
      IF(ISNUMBER(H1415),
        EINSTELLUNGEN!$D$20&amp;H1415,
        UPPER(H1415)))),
  "")</f>
        <v/>
      </c>
      <c r="AQ1415" s="2" t="str">
        <f t="shared" si="767"/>
        <v/>
      </c>
      <c r="AR1415" s="2">
        <f t="shared" si="768"/>
        <v>0</v>
      </c>
      <c r="AS1415" s="145">
        <f t="shared" si="769"/>
        <v>0.33333333333333331</v>
      </c>
      <c r="AT1415" s="2">
        <f t="shared" si="770"/>
        <v>0</v>
      </c>
      <c r="AU1415" s="2">
        <f t="shared" si="771"/>
        <v>0</v>
      </c>
      <c r="AV1415" s="2">
        <f t="shared" si="772"/>
        <v>0</v>
      </c>
      <c r="AW1415" s="2">
        <f t="shared" si="773"/>
        <v>0</v>
      </c>
      <c r="AX1415" s="2">
        <f t="shared" si="754"/>
        <v>0</v>
      </c>
      <c r="AY1415" s="2">
        <f t="shared" si="774"/>
        <v>0</v>
      </c>
      <c r="AZ1415" s="145" t="e">
        <f t="shared" si="775"/>
        <v>#N/A</v>
      </c>
      <c r="BA1415" s="145" t="e">
        <f t="shared" si="776"/>
        <v>#N/A</v>
      </c>
      <c r="BB1415" s="145">
        <f t="shared" si="777"/>
        <v>2.083333333333337E-2</v>
      </c>
      <c r="BC1415" s="2">
        <f>IF(AM1415,
  IF(AND(AL1415=$J$31,_xlfn.DAYS(AH1415,DATE(AI1415,1,1))&lt;7),
    MAX(0,EINSTELLUNGEN!$D$12+1-WEEKDAY(DATE(EINSTELLUNGEN!$D$9,EINSTELLUNGEN!$D$10,1),2)),
    IF(AL1415=$J$33,
      MIN(EINSTELLUNGEN!$D$12,WEEKDAY(DATE(EINSTELLUNGEN!$D$9,12,31),2)),
      EINSTELLUNGEN!$D$12
  )) - SUMIF(AL$50:AL$2500,"="&amp;AL1415,AX$50:AX$2500),
  0)</f>
        <v>3</v>
      </c>
      <c r="BD1415" s="2">
        <f t="shared" si="778"/>
        <v>0.33333333333333331</v>
      </c>
      <c r="BE1415" s="2">
        <f t="shared" si="779"/>
        <v>0</v>
      </c>
    </row>
    <row r="1416" spans="1:57" ht="10.5" customHeight="1">
      <c r="A1416" s="1" t="str">
        <f t="shared" ca="1" si="755"/>
        <v/>
      </c>
      <c r="B1416" s="1" t="str">
        <f t="shared" ca="1" si="756"/>
        <v/>
      </c>
      <c r="C1416" s="1" t="str">
        <f t="shared" ca="1" si="757"/>
        <v/>
      </c>
      <c r="D1416" s="1" t="str">
        <f t="shared" ca="1" si="758"/>
        <v/>
      </c>
      <c r="F1416" s="10"/>
      <c r="G1416" s="136" t="str">
        <f t="shared" si="759"/>
        <v/>
      </c>
      <c r="H1416" s="27"/>
      <c r="I1416" s="28"/>
      <c r="J1416" s="28"/>
      <c r="K1416" s="29"/>
      <c r="L1416" s="136"/>
      <c r="M1416" s="136"/>
      <c r="N1416" s="136"/>
      <c r="O1416" s="26" t="str">
        <f t="shared" si="760"/>
        <v/>
      </c>
      <c r="P1416" s="218" t="str">
        <f t="shared" si="761"/>
        <v/>
      </c>
      <c r="Q1416" s="26" t="str">
        <f t="shared" si="762"/>
        <v/>
      </c>
      <c r="R1416" s="22"/>
      <c r="S1416" s="99"/>
      <c r="T1416" s="10"/>
      <c r="U1416" s="229" t="str">
        <f t="shared" si="763"/>
        <v/>
      </c>
      <c r="V1416" s="230"/>
      <c r="W1416" s="230"/>
      <c r="X1416" s="230"/>
      <c r="Y1416" s="230"/>
      <c r="Z1416" s="22" t="str">
        <f>""</f>
        <v/>
      </c>
      <c r="AB1416" s="23" t="str">
        <f t="shared" si="764"/>
        <v/>
      </c>
      <c r="AC1416" s="2" t="b">
        <f>COUNT(Q1416:Q$2500)&gt;0</f>
        <v>0</v>
      </c>
      <c r="AD1416" s="2" t="b">
        <f t="shared" si="747"/>
        <v>0</v>
      </c>
      <c r="AE1416" s="2" t="b">
        <f t="shared" si="748"/>
        <v>0</v>
      </c>
      <c r="AF1416" s="2" t="b">
        <f t="shared" si="749"/>
        <v>0</v>
      </c>
      <c r="AG1416" s="2" t="b">
        <f>OR(
  AND(AC1416,NOT(AC1417)),
  AND(AF1416,WEEKDAY(AH1415,2)=EINSTELLUNGEN!$D$12),
  AND(AF1416,AH1416=$J$35)
)</f>
        <v>0</v>
      </c>
      <c r="AH1416" s="2">
        <f>IF(AE1416,AH1415+IF(WEEKDAY(AH1415+1,2)&lt;=EINSTELLUNGEN!$D$12,1,$J$36),AH1415)</f>
        <v>42020</v>
      </c>
      <c r="AI1416" s="2">
        <f t="shared" si="750"/>
        <v>2019</v>
      </c>
      <c r="AJ1416" s="2">
        <f t="shared" si="751"/>
        <v>201901</v>
      </c>
      <c r="AK1416" s="2">
        <f t="shared" si="752"/>
        <v>201901</v>
      </c>
      <c r="AL1416" s="2">
        <f t="shared" si="780"/>
        <v>201903</v>
      </c>
      <c r="AM1416" s="2" t="b">
        <f t="shared" si="753"/>
        <v>1</v>
      </c>
      <c r="AN1416" s="4" t="e">
        <f t="shared" si="765"/>
        <v>#N/A</v>
      </c>
      <c r="AO1416" s="4" t="e">
        <f t="shared" si="766"/>
        <v>#N/A</v>
      </c>
      <c r="AP1416" s="2" t="str">
        <f>IF(AD1416,
  IF(ISBLANK(H1416),
    AP1415,
    IF(LEN(H1416)=1,
      IF(OR(UPPER(H1416)="A",UPPER(H1416)="I"),
        EINSTELLUNGEN!$D$21,
        IF(OR(UPPER(H1416)="B",UPPER(H1416)="M"),
          EINSTELLUNGEN!$D$22,
          IF(OR(UPPER(H1416)="C",UPPER(H1416)="S"),
            EINSTELLUNGEN!$D$23,
            IF(UPPER(H1416)="D",
              EINSTELLUNGEN!$D$24,
              IF(UPPER(H1416)="E",
                EINSTELLUNGEN!$D$25,
                UPPER(H1416)))))),
      IF(ISNUMBER(H1416),
        EINSTELLUNGEN!$D$20&amp;H1416,
        UPPER(H1416)))),
  "")</f>
        <v/>
      </c>
      <c r="AQ1416" s="2" t="str">
        <f t="shared" si="767"/>
        <v/>
      </c>
      <c r="AR1416" s="2">
        <f t="shared" si="768"/>
        <v>0</v>
      </c>
      <c r="AS1416" s="145">
        <f t="shared" si="769"/>
        <v>0.33333333333333331</v>
      </c>
      <c r="AT1416" s="2">
        <f t="shared" si="770"/>
        <v>0</v>
      </c>
      <c r="AU1416" s="2">
        <f t="shared" si="771"/>
        <v>0</v>
      </c>
      <c r="AV1416" s="2">
        <f t="shared" si="772"/>
        <v>0</v>
      </c>
      <c r="AW1416" s="2">
        <f t="shared" si="773"/>
        <v>0</v>
      </c>
      <c r="AX1416" s="2">
        <f t="shared" si="754"/>
        <v>0</v>
      </c>
      <c r="AY1416" s="2">
        <f t="shared" si="774"/>
        <v>0</v>
      </c>
      <c r="AZ1416" s="145" t="e">
        <f t="shared" si="775"/>
        <v>#N/A</v>
      </c>
      <c r="BA1416" s="145" t="e">
        <f t="shared" si="776"/>
        <v>#N/A</v>
      </c>
      <c r="BB1416" s="145">
        <f t="shared" si="777"/>
        <v>2.083333333333337E-2</v>
      </c>
      <c r="BC1416" s="2">
        <f>IF(AM1416,
  IF(AND(AL1416=$J$31,_xlfn.DAYS(AH1416,DATE(AI1416,1,1))&lt;7),
    MAX(0,EINSTELLUNGEN!$D$12+1-WEEKDAY(DATE(EINSTELLUNGEN!$D$9,EINSTELLUNGEN!$D$10,1),2)),
    IF(AL1416=$J$33,
      MIN(EINSTELLUNGEN!$D$12,WEEKDAY(DATE(EINSTELLUNGEN!$D$9,12,31),2)),
      EINSTELLUNGEN!$D$12
  )) - SUMIF(AL$50:AL$2500,"="&amp;AL1416,AX$50:AX$2500),
  0)</f>
        <v>3</v>
      </c>
      <c r="BD1416" s="2">
        <f t="shared" si="778"/>
        <v>0.33333333333333331</v>
      </c>
      <c r="BE1416" s="2">
        <f t="shared" si="779"/>
        <v>0</v>
      </c>
    </row>
    <row r="1417" spans="1:57" ht="10.5" customHeight="1">
      <c r="A1417" s="1" t="str">
        <f t="shared" ca="1" si="755"/>
        <v/>
      </c>
      <c r="B1417" s="1" t="str">
        <f t="shared" ca="1" si="756"/>
        <v/>
      </c>
      <c r="C1417" s="1" t="str">
        <f t="shared" ca="1" si="757"/>
        <v/>
      </c>
      <c r="D1417" s="1" t="str">
        <f t="shared" ca="1" si="758"/>
        <v/>
      </c>
      <c r="F1417" s="10"/>
      <c r="G1417" s="136" t="str">
        <f t="shared" si="759"/>
        <v/>
      </c>
      <c r="H1417" s="27"/>
      <c r="I1417" s="28"/>
      <c r="J1417" s="28"/>
      <c r="K1417" s="29"/>
      <c r="L1417" s="136"/>
      <c r="M1417" s="136"/>
      <c r="N1417" s="136"/>
      <c r="O1417" s="26" t="str">
        <f t="shared" si="760"/>
        <v/>
      </c>
      <c r="P1417" s="218" t="str">
        <f t="shared" si="761"/>
        <v/>
      </c>
      <c r="Q1417" s="26" t="str">
        <f t="shared" si="762"/>
        <v/>
      </c>
      <c r="R1417" s="22"/>
      <c r="S1417" s="99"/>
      <c r="T1417" s="10"/>
      <c r="U1417" s="229" t="str">
        <f t="shared" si="763"/>
        <v/>
      </c>
      <c r="V1417" s="230"/>
      <c r="W1417" s="230"/>
      <c r="X1417" s="230"/>
      <c r="Y1417" s="230"/>
      <c r="Z1417" s="22" t="str">
        <f>""</f>
        <v/>
      </c>
      <c r="AB1417" s="23" t="str">
        <f t="shared" si="764"/>
        <v/>
      </c>
      <c r="AC1417" s="2" t="b">
        <f>COUNT(Q1417:Q$2500)&gt;0</f>
        <v>0</v>
      </c>
      <c r="AD1417" s="2" t="b">
        <f t="shared" si="747"/>
        <v>0</v>
      </c>
      <c r="AE1417" s="2" t="b">
        <f t="shared" si="748"/>
        <v>0</v>
      </c>
      <c r="AF1417" s="2" t="b">
        <f t="shared" si="749"/>
        <v>0</v>
      </c>
      <c r="AG1417" s="2" t="b">
        <f>OR(
  AND(AC1417,NOT(AC1418)),
  AND(AF1417,WEEKDAY(AH1416,2)=EINSTELLUNGEN!$D$12),
  AND(AF1417,AH1417=$J$35)
)</f>
        <v>0</v>
      </c>
      <c r="AH1417" s="2">
        <f>IF(AE1417,AH1416+IF(WEEKDAY(AH1416+1,2)&lt;=EINSTELLUNGEN!$D$12,1,$J$36),AH1416)</f>
        <v>42020</v>
      </c>
      <c r="AI1417" s="2">
        <f t="shared" si="750"/>
        <v>2019</v>
      </c>
      <c r="AJ1417" s="2">
        <f t="shared" si="751"/>
        <v>201901</v>
      </c>
      <c r="AK1417" s="2">
        <f t="shared" si="752"/>
        <v>201901</v>
      </c>
      <c r="AL1417" s="2">
        <f t="shared" si="780"/>
        <v>201903</v>
      </c>
      <c r="AM1417" s="2" t="b">
        <f t="shared" si="753"/>
        <v>1</v>
      </c>
      <c r="AN1417" s="4" t="e">
        <f t="shared" si="765"/>
        <v>#N/A</v>
      </c>
      <c r="AO1417" s="4" t="e">
        <f t="shared" si="766"/>
        <v>#N/A</v>
      </c>
      <c r="AP1417" s="2" t="str">
        <f>IF(AD1417,
  IF(ISBLANK(H1417),
    AP1416,
    IF(LEN(H1417)=1,
      IF(OR(UPPER(H1417)="A",UPPER(H1417)="I"),
        EINSTELLUNGEN!$D$21,
        IF(OR(UPPER(H1417)="B",UPPER(H1417)="M"),
          EINSTELLUNGEN!$D$22,
          IF(OR(UPPER(H1417)="C",UPPER(H1417)="S"),
            EINSTELLUNGEN!$D$23,
            IF(UPPER(H1417)="D",
              EINSTELLUNGEN!$D$24,
              IF(UPPER(H1417)="E",
                EINSTELLUNGEN!$D$25,
                UPPER(H1417)))))),
      IF(ISNUMBER(H1417),
        EINSTELLUNGEN!$D$20&amp;H1417,
        UPPER(H1417)))),
  "")</f>
        <v/>
      </c>
      <c r="AQ1417" s="2" t="str">
        <f t="shared" si="767"/>
        <v/>
      </c>
      <c r="AR1417" s="2">
        <f t="shared" si="768"/>
        <v>0</v>
      </c>
      <c r="AS1417" s="145">
        <f t="shared" si="769"/>
        <v>0.33333333333333331</v>
      </c>
      <c r="AT1417" s="2">
        <f t="shared" si="770"/>
        <v>0</v>
      </c>
      <c r="AU1417" s="2">
        <f t="shared" si="771"/>
        <v>0</v>
      </c>
      <c r="AV1417" s="2">
        <f t="shared" si="772"/>
        <v>0</v>
      </c>
      <c r="AW1417" s="2">
        <f t="shared" si="773"/>
        <v>0</v>
      </c>
      <c r="AX1417" s="2">
        <f t="shared" si="754"/>
        <v>0</v>
      </c>
      <c r="AY1417" s="2">
        <f t="shared" si="774"/>
        <v>0</v>
      </c>
      <c r="AZ1417" s="145" t="e">
        <f t="shared" si="775"/>
        <v>#N/A</v>
      </c>
      <c r="BA1417" s="145" t="e">
        <f t="shared" si="776"/>
        <v>#N/A</v>
      </c>
      <c r="BB1417" s="145">
        <f t="shared" si="777"/>
        <v>2.083333333333337E-2</v>
      </c>
      <c r="BC1417" s="2">
        <f>IF(AM1417,
  IF(AND(AL1417=$J$31,_xlfn.DAYS(AH1417,DATE(AI1417,1,1))&lt;7),
    MAX(0,EINSTELLUNGEN!$D$12+1-WEEKDAY(DATE(EINSTELLUNGEN!$D$9,EINSTELLUNGEN!$D$10,1),2)),
    IF(AL1417=$J$33,
      MIN(EINSTELLUNGEN!$D$12,WEEKDAY(DATE(EINSTELLUNGEN!$D$9,12,31),2)),
      EINSTELLUNGEN!$D$12
  )) - SUMIF(AL$50:AL$2500,"="&amp;AL1417,AX$50:AX$2500),
  0)</f>
        <v>3</v>
      </c>
      <c r="BD1417" s="2">
        <f t="shared" si="778"/>
        <v>0.33333333333333331</v>
      </c>
      <c r="BE1417" s="2">
        <f t="shared" si="779"/>
        <v>0</v>
      </c>
    </row>
    <row r="1418" spans="1:57" ht="10.5" customHeight="1">
      <c r="A1418" s="1" t="str">
        <f t="shared" ca="1" si="755"/>
        <v/>
      </c>
      <c r="B1418" s="1" t="str">
        <f t="shared" ca="1" si="756"/>
        <v/>
      </c>
      <c r="C1418" s="1" t="str">
        <f t="shared" ca="1" si="757"/>
        <v/>
      </c>
      <c r="D1418" s="1" t="str">
        <f t="shared" ca="1" si="758"/>
        <v/>
      </c>
      <c r="F1418" s="10"/>
      <c r="G1418" s="136" t="str">
        <f t="shared" si="759"/>
        <v/>
      </c>
      <c r="H1418" s="27"/>
      <c r="I1418" s="28"/>
      <c r="J1418" s="28"/>
      <c r="K1418" s="29"/>
      <c r="L1418" s="136"/>
      <c r="M1418" s="136"/>
      <c r="N1418" s="136"/>
      <c r="O1418" s="26" t="str">
        <f t="shared" si="760"/>
        <v/>
      </c>
      <c r="P1418" s="218" t="str">
        <f t="shared" si="761"/>
        <v/>
      </c>
      <c r="Q1418" s="26" t="str">
        <f t="shared" si="762"/>
        <v/>
      </c>
      <c r="R1418" s="22"/>
      <c r="S1418" s="99"/>
      <c r="T1418" s="10"/>
      <c r="U1418" s="229" t="str">
        <f t="shared" si="763"/>
        <v/>
      </c>
      <c r="V1418" s="230"/>
      <c r="W1418" s="230"/>
      <c r="X1418" s="230"/>
      <c r="Y1418" s="230"/>
      <c r="Z1418" s="22" t="str">
        <f>""</f>
        <v/>
      </c>
      <c r="AB1418" s="23" t="str">
        <f t="shared" si="764"/>
        <v/>
      </c>
      <c r="AC1418" s="2" t="b">
        <f>COUNT(Q1418:Q$2500)&gt;0</f>
        <v>0</v>
      </c>
      <c r="AD1418" s="2" t="b">
        <f t="shared" si="747"/>
        <v>0</v>
      </c>
      <c r="AE1418" s="2" t="b">
        <f t="shared" si="748"/>
        <v>0</v>
      </c>
      <c r="AF1418" s="2" t="b">
        <f t="shared" si="749"/>
        <v>0</v>
      </c>
      <c r="AG1418" s="2" t="b">
        <f>OR(
  AND(AC1418,NOT(AC1419)),
  AND(AF1418,WEEKDAY(AH1417,2)=EINSTELLUNGEN!$D$12),
  AND(AF1418,AH1418=$J$35)
)</f>
        <v>0</v>
      </c>
      <c r="AH1418" s="2">
        <f>IF(AE1418,AH1417+IF(WEEKDAY(AH1417+1,2)&lt;=EINSTELLUNGEN!$D$12,1,$J$36),AH1417)</f>
        <v>42020</v>
      </c>
      <c r="AI1418" s="2">
        <f t="shared" si="750"/>
        <v>2019</v>
      </c>
      <c r="AJ1418" s="2">
        <f t="shared" si="751"/>
        <v>201901</v>
      </c>
      <c r="AK1418" s="2">
        <f t="shared" si="752"/>
        <v>201901</v>
      </c>
      <c r="AL1418" s="2">
        <f t="shared" si="780"/>
        <v>201903</v>
      </c>
      <c r="AM1418" s="2" t="b">
        <f t="shared" si="753"/>
        <v>1</v>
      </c>
      <c r="AN1418" s="4" t="e">
        <f t="shared" si="765"/>
        <v>#N/A</v>
      </c>
      <c r="AO1418" s="4" t="e">
        <f t="shared" si="766"/>
        <v>#N/A</v>
      </c>
      <c r="AP1418" s="2" t="str">
        <f>IF(AD1418,
  IF(ISBLANK(H1418),
    AP1417,
    IF(LEN(H1418)=1,
      IF(OR(UPPER(H1418)="A",UPPER(H1418)="I"),
        EINSTELLUNGEN!$D$21,
        IF(OR(UPPER(H1418)="B",UPPER(H1418)="M"),
          EINSTELLUNGEN!$D$22,
          IF(OR(UPPER(H1418)="C",UPPER(H1418)="S"),
            EINSTELLUNGEN!$D$23,
            IF(UPPER(H1418)="D",
              EINSTELLUNGEN!$D$24,
              IF(UPPER(H1418)="E",
                EINSTELLUNGEN!$D$25,
                UPPER(H1418)))))),
      IF(ISNUMBER(H1418),
        EINSTELLUNGEN!$D$20&amp;H1418,
        UPPER(H1418)))),
  "")</f>
        <v/>
      </c>
      <c r="AQ1418" s="2" t="str">
        <f t="shared" si="767"/>
        <v/>
      </c>
      <c r="AR1418" s="2">
        <f t="shared" si="768"/>
        <v>0</v>
      </c>
      <c r="AS1418" s="145">
        <f t="shared" si="769"/>
        <v>0.33333333333333331</v>
      </c>
      <c r="AT1418" s="2">
        <f t="shared" si="770"/>
        <v>0</v>
      </c>
      <c r="AU1418" s="2">
        <f t="shared" si="771"/>
        <v>0</v>
      </c>
      <c r="AV1418" s="2">
        <f t="shared" si="772"/>
        <v>0</v>
      </c>
      <c r="AW1418" s="2">
        <f t="shared" si="773"/>
        <v>0</v>
      </c>
      <c r="AX1418" s="2">
        <f t="shared" si="754"/>
        <v>0</v>
      </c>
      <c r="AY1418" s="2">
        <f t="shared" si="774"/>
        <v>0</v>
      </c>
      <c r="AZ1418" s="145" t="e">
        <f t="shared" si="775"/>
        <v>#N/A</v>
      </c>
      <c r="BA1418" s="145" t="e">
        <f t="shared" si="776"/>
        <v>#N/A</v>
      </c>
      <c r="BB1418" s="145">
        <f t="shared" si="777"/>
        <v>2.083333333333337E-2</v>
      </c>
      <c r="BC1418" s="2">
        <f>IF(AM1418,
  IF(AND(AL1418=$J$31,_xlfn.DAYS(AH1418,DATE(AI1418,1,1))&lt;7),
    MAX(0,EINSTELLUNGEN!$D$12+1-WEEKDAY(DATE(EINSTELLUNGEN!$D$9,EINSTELLUNGEN!$D$10,1),2)),
    IF(AL1418=$J$33,
      MIN(EINSTELLUNGEN!$D$12,WEEKDAY(DATE(EINSTELLUNGEN!$D$9,12,31),2)),
      EINSTELLUNGEN!$D$12
  )) - SUMIF(AL$50:AL$2500,"="&amp;AL1418,AX$50:AX$2500),
  0)</f>
        <v>3</v>
      </c>
      <c r="BD1418" s="2">
        <f t="shared" si="778"/>
        <v>0.33333333333333331</v>
      </c>
      <c r="BE1418" s="2">
        <f t="shared" si="779"/>
        <v>0</v>
      </c>
    </row>
    <row r="1419" spans="1:57" ht="10.5" customHeight="1">
      <c r="A1419" s="1" t="str">
        <f t="shared" ca="1" si="755"/>
        <v/>
      </c>
      <c r="B1419" s="1" t="str">
        <f t="shared" ca="1" si="756"/>
        <v/>
      </c>
      <c r="C1419" s="1" t="str">
        <f t="shared" ca="1" si="757"/>
        <v/>
      </c>
      <c r="D1419" s="1" t="str">
        <f t="shared" ca="1" si="758"/>
        <v/>
      </c>
      <c r="F1419" s="10"/>
      <c r="G1419" s="136" t="str">
        <f t="shared" si="759"/>
        <v/>
      </c>
      <c r="H1419" s="27"/>
      <c r="I1419" s="28"/>
      <c r="J1419" s="28"/>
      <c r="K1419" s="29"/>
      <c r="L1419" s="136"/>
      <c r="M1419" s="136"/>
      <c r="N1419" s="136"/>
      <c r="O1419" s="26" t="str">
        <f t="shared" si="760"/>
        <v/>
      </c>
      <c r="P1419" s="218" t="str">
        <f t="shared" si="761"/>
        <v/>
      </c>
      <c r="Q1419" s="26" t="str">
        <f t="shared" si="762"/>
        <v/>
      </c>
      <c r="R1419" s="22"/>
      <c r="S1419" s="99"/>
      <c r="T1419" s="10"/>
      <c r="U1419" s="229" t="str">
        <f t="shared" si="763"/>
        <v/>
      </c>
      <c r="V1419" s="230"/>
      <c r="W1419" s="230"/>
      <c r="X1419" s="230"/>
      <c r="Y1419" s="230"/>
      <c r="Z1419" s="22" t="str">
        <f>""</f>
        <v/>
      </c>
      <c r="AB1419" s="23" t="str">
        <f t="shared" si="764"/>
        <v/>
      </c>
      <c r="AC1419" s="2" t="b">
        <f>COUNT(Q1419:Q$2500)&gt;0</f>
        <v>0</v>
      </c>
      <c r="AD1419" s="2" t="b">
        <f t="shared" si="747"/>
        <v>0</v>
      </c>
      <c r="AE1419" s="2" t="b">
        <f t="shared" si="748"/>
        <v>0</v>
      </c>
      <c r="AF1419" s="2" t="b">
        <f t="shared" si="749"/>
        <v>0</v>
      </c>
      <c r="AG1419" s="2" t="b">
        <f>OR(
  AND(AC1419,NOT(AC1420)),
  AND(AF1419,WEEKDAY(AH1418,2)=EINSTELLUNGEN!$D$12),
  AND(AF1419,AH1419=$J$35)
)</f>
        <v>0</v>
      </c>
      <c r="AH1419" s="2">
        <f>IF(AE1419,AH1418+IF(WEEKDAY(AH1418+1,2)&lt;=EINSTELLUNGEN!$D$12,1,$J$36),AH1418)</f>
        <v>42020</v>
      </c>
      <c r="AI1419" s="2">
        <f t="shared" si="750"/>
        <v>2019</v>
      </c>
      <c r="AJ1419" s="2">
        <f t="shared" si="751"/>
        <v>201901</v>
      </c>
      <c r="AK1419" s="2">
        <f t="shared" si="752"/>
        <v>201901</v>
      </c>
      <c r="AL1419" s="2">
        <f t="shared" si="780"/>
        <v>201903</v>
      </c>
      <c r="AM1419" s="2" t="b">
        <f t="shared" si="753"/>
        <v>1</v>
      </c>
      <c r="AN1419" s="4" t="e">
        <f t="shared" si="765"/>
        <v>#N/A</v>
      </c>
      <c r="AO1419" s="4" t="e">
        <f t="shared" si="766"/>
        <v>#N/A</v>
      </c>
      <c r="AP1419" s="2" t="str">
        <f>IF(AD1419,
  IF(ISBLANK(H1419),
    AP1418,
    IF(LEN(H1419)=1,
      IF(OR(UPPER(H1419)="A",UPPER(H1419)="I"),
        EINSTELLUNGEN!$D$21,
        IF(OR(UPPER(H1419)="B",UPPER(H1419)="M"),
          EINSTELLUNGEN!$D$22,
          IF(OR(UPPER(H1419)="C",UPPER(H1419)="S"),
            EINSTELLUNGEN!$D$23,
            IF(UPPER(H1419)="D",
              EINSTELLUNGEN!$D$24,
              IF(UPPER(H1419)="E",
                EINSTELLUNGEN!$D$25,
                UPPER(H1419)))))),
      IF(ISNUMBER(H1419),
        EINSTELLUNGEN!$D$20&amp;H1419,
        UPPER(H1419)))),
  "")</f>
        <v/>
      </c>
      <c r="AQ1419" s="2" t="str">
        <f t="shared" si="767"/>
        <v/>
      </c>
      <c r="AR1419" s="2">
        <f t="shared" si="768"/>
        <v>0</v>
      </c>
      <c r="AS1419" s="145">
        <f t="shared" si="769"/>
        <v>0.33333333333333331</v>
      </c>
      <c r="AT1419" s="2">
        <f t="shared" si="770"/>
        <v>0</v>
      </c>
      <c r="AU1419" s="2">
        <f t="shared" si="771"/>
        <v>0</v>
      </c>
      <c r="AV1419" s="2">
        <f t="shared" si="772"/>
        <v>0</v>
      </c>
      <c r="AW1419" s="2">
        <f t="shared" si="773"/>
        <v>0</v>
      </c>
      <c r="AX1419" s="2">
        <f t="shared" si="754"/>
        <v>0</v>
      </c>
      <c r="AY1419" s="2">
        <f t="shared" si="774"/>
        <v>0</v>
      </c>
      <c r="AZ1419" s="145" t="e">
        <f t="shared" si="775"/>
        <v>#N/A</v>
      </c>
      <c r="BA1419" s="145" t="e">
        <f t="shared" si="776"/>
        <v>#N/A</v>
      </c>
      <c r="BB1419" s="145">
        <f t="shared" si="777"/>
        <v>2.083333333333337E-2</v>
      </c>
      <c r="BC1419" s="2">
        <f>IF(AM1419,
  IF(AND(AL1419=$J$31,_xlfn.DAYS(AH1419,DATE(AI1419,1,1))&lt;7),
    MAX(0,EINSTELLUNGEN!$D$12+1-WEEKDAY(DATE(EINSTELLUNGEN!$D$9,EINSTELLUNGEN!$D$10,1),2)),
    IF(AL1419=$J$33,
      MIN(EINSTELLUNGEN!$D$12,WEEKDAY(DATE(EINSTELLUNGEN!$D$9,12,31),2)),
      EINSTELLUNGEN!$D$12
  )) - SUMIF(AL$50:AL$2500,"="&amp;AL1419,AX$50:AX$2500),
  0)</f>
        <v>3</v>
      </c>
      <c r="BD1419" s="2">
        <f t="shared" si="778"/>
        <v>0.33333333333333331</v>
      </c>
      <c r="BE1419" s="2">
        <f t="shared" si="779"/>
        <v>0</v>
      </c>
    </row>
    <row r="1420" spans="1:57" ht="10.5" customHeight="1">
      <c r="A1420" s="1" t="str">
        <f t="shared" ca="1" si="755"/>
        <v/>
      </c>
      <c r="B1420" s="1" t="str">
        <f t="shared" ca="1" si="756"/>
        <v/>
      </c>
      <c r="C1420" s="1" t="str">
        <f t="shared" ca="1" si="757"/>
        <v/>
      </c>
      <c r="D1420" s="1" t="str">
        <f t="shared" ca="1" si="758"/>
        <v/>
      </c>
      <c r="F1420" s="10"/>
      <c r="G1420" s="136" t="str">
        <f t="shared" si="759"/>
        <v/>
      </c>
      <c r="H1420" s="27"/>
      <c r="I1420" s="28"/>
      <c r="J1420" s="28"/>
      <c r="K1420" s="29"/>
      <c r="L1420" s="136"/>
      <c r="M1420" s="136"/>
      <c r="N1420" s="136"/>
      <c r="O1420" s="26" t="str">
        <f t="shared" si="760"/>
        <v/>
      </c>
      <c r="P1420" s="218" t="str">
        <f t="shared" si="761"/>
        <v/>
      </c>
      <c r="Q1420" s="26" t="str">
        <f t="shared" si="762"/>
        <v/>
      </c>
      <c r="R1420" s="22"/>
      <c r="S1420" s="99"/>
      <c r="T1420" s="10"/>
      <c r="U1420" s="229" t="str">
        <f t="shared" si="763"/>
        <v/>
      </c>
      <c r="V1420" s="230"/>
      <c r="W1420" s="230"/>
      <c r="X1420" s="230"/>
      <c r="Y1420" s="230"/>
      <c r="Z1420" s="22" t="str">
        <f>""</f>
        <v/>
      </c>
      <c r="AB1420" s="23" t="str">
        <f t="shared" si="764"/>
        <v/>
      </c>
      <c r="AC1420" s="2" t="b">
        <f>COUNT(Q1420:Q$2500)&gt;0</f>
        <v>0</v>
      </c>
      <c r="AD1420" s="2" t="b">
        <f t="shared" si="747"/>
        <v>0</v>
      </c>
      <c r="AE1420" s="2" t="b">
        <f t="shared" si="748"/>
        <v>0</v>
      </c>
      <c r="AF1420" s="2" t="b">
        <f t="shared" si="749"/>
        <v>0</v>
      </c>
      <c r="AG1420" s="2" t="b">
        <f>OR(
  AND(AC1420,NOT(AC1421)),
  AND(AF1420,WEEKDAY(AH1419,2)=EINSTELLUNGEN!$D$12),
  AND(AF1420,AH1420=$J$35)
)</f>
        <v>0</v>
      </c>
      <c r="AH1420" s="2">
        <f>IF(AE1420,AH1419+IF(WEEKDAY(AH1419+1,2)&lt;=EINSTELLUNGEN!$D$12,1,$J$36),AH1419)</f>
        <v>42020</v>
      </c>
      <c r="AI1420" s="2">
        <f t="shared" si="750"/>
        <v>2019</v>
      </c>
      <c r="AJ1420" s="2">
        <f t="shared" si="751"/>
        <v>201901</v>
      </c>
      <c r="AK1420" s="2">
        <f t="shared" si="752"/>
        <v>201901</v>
      </c>
      <c r="AL1420" s="2">
        <f t="shared" si="780"/>
        <v>201903</v>
      </c>
      <c r="AM1420" s="2" t="b">
        <f t="shared" si="753"/>
        <v>1</v>
      </c>
      <c r="AN1420" s="4" t="e">
        <f t="shared" si="765"/>
        <v>#N/A</v>
      </c>
      <c r="AO1420" s="4" t="e">
        <f t="shared" si="766"/>
        <v>#N/A</v>
      </c>
      <c r="AP1420" s="2" t="str">
        <f>IF(AD1420,
  IF(ISBLANK(H1420),
    AP1419,
    IF(LEN(H1420)=1,
      IF(OR(UPPER(H1420)="A",UPPER(H1420)="I"),
        EINSTELLUNGEN!$D$21,
        IF(OR(UPPER(H1420)="B",UPPER(H1420)="M"),
          EINSTELLUNGEN!$D$22,
          IF(OR(UPPER(H1420)="C",UPPER(H1420)="S"),
            EINSTELLUNGEN!$D$23,
            IF(UPPER(H1420)="D",
              EINSTELLUNGEN!$D$24,
              IF(UPPER(H1420)="E",
                EINSTELLUNGEN!$D$25,
                UPPER(H1420)))))),
      IF(ISNUMBER(H1420),
        EINSTELLUNGEN!$D$20&amp;H1420,
        UPPER(H1420)))),
  "")</f>
        <v/>
      </c>
      <c r="AQ1420" s="2" t="str">
        <f t="shared" si="767"/>
        <v/>
      </c>
      <c r="AR1420" s="2">
        <f t="shared" si="768"/>
        <v>0</v>
      </c>
      <c r="AS1420" s="145">
        <f t="shared" si="769"/>
        <v>0.33333333333333331</v>
      </c>
      <c r="AT1420" s="2">
        <f t="shared" si="770"/>
        <v>0</v>
      </c>
      <c r="AU1420" s="2">
        <f t="shared" si="771"/>
        <v>0</v>
      </c>
      <c r="AV1420" s="2">
        <f t="shared" si="772"/>
        <v>0</v>
      </c>
      <c r="AW1420" s="2">
        <f t="shared" si="773"/>
        <v>0</v>
      </c>
      <c r="AX1420" s="2">
        <f t="shared" si="754"/>
        <v>0</v>
      </c>
      <c r="AY1420" s="2">
        <f t="shared" si="774"/>
        <v>0</v>
      </c>
      <c r="AZ1420" s="145" t="e">
        <f t="shared" si="775"/>
        <v>#N/A</v>
      </c>
      <c r="BA1420" s="145" t="e">
        <f t="shared" si="776"/>
        <v>#N/A</v>
      </c>
      <c r="BB1420" s="145">
        <f t="shared" si="777"/>
        <v>2.083333333333337E-2</v>
      </c>
      <c r="BC1420" s="2">
        <f>IF(AM1420,
  IF(AND(AL1420=$J$31,_xlfn.DAYS(AH1420,DATE(AI1420,1,1))&lt;7),
    MAX(0,EINSTELLUNGEN!$D$12+1-WEEKDAY(DATE(EINSTELLUNGEN!$D$9,EINSTELLUNGEN!$D$10,1),2)),
    IF(AL1420=$J$33,
      MIN(EINSTELLUNGEN!$D$12,WEEKDAY(DATE(EINSTELLUNGEN!$D$9,12,31),2)),
      EINSTELLUNGEN!$D$12
  )) - SUMIF(AL$50:AL$2500,"="&amp;AL1420,AX$50:AX$2500),
  0)</f>
        <v>3</v>
      </c>
      <c r="BD1420" s="2">
        <f t="shared" si="778"/>
        <v>0.33333333333333331</v>
      </c>
      <c r="BE1420" s="2">
        <f t="shared" si="779"/>
        <v>0</v>
      </c>
    </row>
    <row r="1421" spans="1:57" ht="10.5" customHeight="1">
      <c r="A1421" s="1" t="str">
        <f t="shared" ca="1" si="755"/>
        <v/>
      </c>
      <c r="B1421" s="1" t="str">
        <f t="shared" ca="1" si="756"/>
        <v/>
      </c>
      <c r="C1421" s="1" t="str">
        <f t="shared" ca="1" si="757"/>
        <v/>
      </c>
      <c r="D1421" s="1" t="str">
        <f t="shared" ca="1" si="758"/>
        <v/>
      </c>
      <c r="F1421" s="10"/>
      <c r="G1421" s="136" t="str">
        <f t="shared" si="759"/>
        <v/>
      </c>
      <c r="H1421" s="27"/>
      <c r="I1421" s="28"/>
      <c r="J1421" s="28"/>
      <c r="K1421" s="29"/>
      <c r="L1421" s="136"/>
      <c r="M1421" s="136"/>
      <c r="N1421" s="136"/>
      <c r="O1421" s="26" t="str">
        <f t="shared" si="760"/>
        <v/>
      </c>
      <c r="P1421" s="218" t="str">
        <f t="shared" si="761"/>
        <v/>
      </c>
      <c r="Q1421" s="26" t="str">
        <f t="shared" si="762"/>
        <v/>
      </c>
      <c r="R1421" s="22"/>
      <c r="S1421" s="99"/>
      <c r="T1421" s="10"/>
      <c r="U1421" s="229" t="str">
        <f t="shared" si="763"/>
        <v/>
      </c>
      <c r="V1421" s="230"/>
      <c r="W1421" s="230"/>
      <c r="X1421" s="230"/>
      <c r="Y1421" s="230"/>
      <c r="Z1421" s="22" t="str">
        <f>""</f>
        <v/>
      </c>
      <c r="AB1421" s="23" t="str">
        <f t="shared" si="764"/>
        <v/>
      </c>
      <c r="AC1421" s="2" t="b">
        <f>COUNT(Q1421:Q$2500)&gt;0</f>
        <v>0</v>
      </c>
      <c r="AD1421" s="2" t="b">
        <f t="shared" si="747"/>
        <v>0</v>
      </c>
      <c r="AE1421" s="2" t="b">
        <f t="shared" si="748"/>
        <v>0</v>
      </c>
      <c r="AF1421" s="2" t="b">
        <f t="shared" si="749"/>
        <v>0</v>
      </c>
      <c r="AG1421" s="2" t="b">
        <f>OR(
  AND(AC1421,NOT(AC1422)),
  AND(AF1421,WEEKDAY(AH1420,2)=EINSTELLUNGEN!$D$12),
  AND(AF1421,AH1421=$J$35)
)</f>
        <v>0</v>
      </c>
      <c r="AH1421" s="2">
        <f>IF(AE1421,AH1420+IF(WEEKDAY(AH1420+1,2)&lt;=EINSTELLUNGEN!$D$12,1,$J$36),AH1420)</f>
        <v>42020</v>
      </c>
      <c r="AI1421" s="2">
        <f t="shared" si="750"/>
        <v>2019</v>
      </c>
      <c r="AJ1421" s="2">
        <f t="shared" si="751"/>
        <v>201901</v>
      </c>
      <c r="AK1421" s="2">
        <f t="shared" si="752"/>
        <v>201901</v>
      </c>
      <c r="AL1421" s="2">
        <f t="shared" si="780"/>
        <v>201903</v>
      </c>
      <c r="AM1421" s="2" t="b">
        <f t="shared" si="753"/>
        <v>1</v>
      </c>
      <c r="AN1421" s="4" t="e">
        <f t="shared" si="765"/>
        <v>#N/A</v>
      </c>
      <c r="AO1421" s="4" t="e">
        <f t="shared" si="766"/>
        <v>#N/A</v>
      </c>
      <c r="AP1421" s="2" t="str">
        <f>IF(AD1421,
  IF(ISBLANK(H1421),
    AP1420,
    IF(LEN(H1421)=1,
      IF(OR(UPPER(H1421)="A",UPPER(H1421)="I"),
        EINSTELLUNGEN!$D$21,
        IF(OR(UPPER(H1421)="B",UPPER(H1421)="M"),
          EINSTELLUNGEN!$D$22,
          IF(OR(UPPER(H1421)="C",UPPER(H1421)="S"),
            EINSTELLUNGEN!$D$23,
            IF(UPPER(H1421)="D",
              EINSTELLUNGEN!$D$24,
              IF(UPPER(H1421)="E",
                EINSTELLUNGEN!$D$25,
                UPPER(H1421)))))),
      IF(ISNUMBER(H1421),
        EINSTELLUNGEN!$D$20&amp;H1421,
        UPPER(H1421)))),
  "")</f>
        <v/>
      </c>
      <c r="AQ1421" s="2" t="str">
        <f t="shared" si="767"/>
        <v/>
      </c>
      <c r="AR1421" s="2">
        <f t="shared" si="768"/>
        <v>0</v>
      </c>
      <c r="AS1421" s="145">
        <f t="shared" si="769"/>
        <v>0.33333333333333331</v>
      </c>
      <c r="AT1421" s="2">
        <f t="shared" si="770"/>
        <v>0</v>
      </c>
      <c r="AU1421" s="2">
        <f t="shared" si="771"/>
        <v>0</v>
      </c>
      <c r="AV1421" s="2">
        <f t="shared" si="772"/>
        <v>0</v>
      </c>
      <c r="AW1421" s="2">
        <f t="shared" si="773"/>
        <v>0</v>
      </c>
      <c r="AX1421" s="2">
        <f t="shared" si="754"/>
        <v>0</v>
      </c>
      <c r="AY1421" s="2">
        <f t="shared" si="774"/>
        <v>0</v>
      </c>
      <c r="AZ1421" s="145" t="e">
        <f t="shared" si="775"/>
        <v>#N/A</v>
      </c>
      <c r="BA1421" s="145" t="e">
        <f t="shared" si="776"/>
        <v>#N/A</v>
      </c>
      <c r="BB1421" s="145">
        <f t="shared" si="777"/>
        <v>2.083333333333337E-2</v>
      </c>
      <c r="BC1421" s="2">
        <f>IF(AM1421,
  IF(AND(AL1421=$J$31,_xlfn.DAYS(AH1421,DATE(AI1421,1,1))&lt;7),
    MAX(0,EINSTELLUNGEN!$D$12+1-WEEKDAY(DATE(EINSTELLUNGEN!$D$9,EINSTELLUNGEN!$D$10,1),2)),
    IF(AL1421=$J$33,
      MIN(EINSTELLUNGEN!$D$12,WEEKDAY(DATE(EINSTELLUNGEN!$D$9,12,31),2)),
      EINSTELLUNGEN!$D$12
  )) - SUMIF(AL$50:AL$2500,"="&amp;AL1421,AX$50:AX$2500),
  0)</f>
        <v>3</v>
      </c>
      <c r="BD1421" s="2">
        <f t="shared" si="778"/>
        <v>0.33333333333333331</v>
      </c>
      <c r="BE1421" s="2">
        <f t="shared" si="779"/>
        <v>0</v>
      </c>
    </row>
    <row r="1422" spans="1:57" ht="10.5" customHeight="1">
      <c r="A1422" s="1" t="str">
        <f t="shared" ca="1" si="755"/>
        <v/>
      </c>
      <c r="B1422" s="1" t="str">
        <f t="shared" ca="1" si="756"/>
        <v/>
      </c>
      <c r="C1422" s="1" t="str">
        <f t="shared" ca="1" si="757"/>
        <v/>
      </c>
      <c r="D1422" s="1" t="str">
        <f t="shared" ca="1" si="758"/>
        <v/>
      </c>
      <c r="F1422" s="10"/>
      <c r="G1422" s="136" t="str">
        <f t="shared" si="759"/>
        <v/>
      </c>
      <c r="H1422" s="27"/>
      <c r="I1422" s="28"/>
      <c r="J1422" s="28"/>
      <c r="K1422" s="29"/>
      <c r="L1422" s="136"/>
      <c r="M1422" s="136"/>
      <c r="N1422" s="136"/>
      <c r="O1422" s="26" t="str">
        <f t="shared" si="760"/>
        <v/>
      </c>
      <c r="P1422" s="218" t="str">
        <f t="shared" si="761"/>
        <v/>
      </c>
      <c r="Q1422" s="26" t="str">
        <f t="shared" si="762"/>
        <v/>
      </c>
      <c r="R1422" s="22"/>
      <c r="S1422" s="99"/>
      <c r="T1422" s="10"/>
      <c r="U1422" s="229" t="str">
        <f t="shared" si="763"/>
        <v/>
      </c>
      <c r="V1422" s="230"/>
      <c r="W1422" s="230"/>
      <c r="X1422" s="230"/>
      <c r="Y1422" s="230"/>
      <c r="Z1422" s="22" t="str">
        <f>""</f>
        <v/>
      </c>
      <c r="AB1422" s="23" t="str">
        <f t="shared" si="764"/>
        <v/>
      </c>
      <c r="AC1422" s="2" t="b">
        <f>COUNT(Q1422:Q$2500)&gt;0</f>
        <v>0</v>
      </c>
      <c r="AD1422" s="2" t="b">
        <f t="shared" si="747"/>
        <v>0</v>
      </c>
      <c r="AE1422" s="2" t="b">
        <f t="shared" si="748"/>
        <v>0</v>
      </c>
      <c r="AF1422" s="2" t="b">
        <f t="shared" si="749"/>
        <v>0</v>
      </c>
      <c r="AG1422" s="2" t="b">
        <f>OR(
  AND(AC1422,NOT(AC1423)),
  AND(AF1422,WEEKDAY(AH1421,2)=EINSTELLUNGEN!$D$12),
  AND(AF1422,AH1422=$J$35)
)</f>
        <v>0</v>
      </c>
      <c r="AH1422" s="2">
        <f>IF(AE1422,AH1421+IF(WEEKDAY(AH1421+1,2)&lt;=EINSTELLUNGEN!$D$12,1,$J$36),AH1421)</f>
        <v>42020</v>
      </c>
      <c r="AI1422" s="2">
        <f t="shared" si="750"/>
        <v>2019</v>
      </c>
      <c r="AJ1422" s="2">
        <f t="shared" si="751"/>
        <v>201901</v>
      </c>
      <c r="AK1422" s="2">
        <f t="shared" si="752"/>
        <v>201901</v>
      </c>
      <c r="AL1422" s="2">
        <f t="shared" si="780"/>
        <v>201903</v>
      </c>
      <c r="AM1422" s="2" t="b">
        <f t="shared" si="753"/>
        <v>1</v>
      </c>
      <c r="AN1422" s="4" t="e">
        <f t="shared" si="765"/>
        <v>#N/A</v>
      </c>
      <c r="AO1422" s="4" t="e">
        <f t="shared" si="766"/>
        <v>#N/A</v>
      </c>
      <c r="AP1422" s="2" t="str">
        <f>IF(AD1422,
  IF(ISBLANK(H1422),
    AP1421,
    IF(LEN(H1422)=1,
      IF(OR(UPPER(H1422)="A",UPPER(H1422)="I"),
        EINSTELLUNGEN!$D$21,
        IF(OR(UPPER(H1422)="B",UPPER(H1422)="M"),
          EINSTELLUNGEN!$D$22,
          IF(OR(UPPER(H1422)="C",UPPER(H1422)="S"),
            EINSTELLUNGEN!$D$23,
            IF(UPPER(H1422)="D",
              EINSTELLUNGEN!$D$24,
              IF(UPPER(H1422)="E",
                EINSTELLUNGEN!$D$25,
                UPPER(H1422)))))),
      IF(ISNUMBER(H1422),
        EINSTELLUNGEN!$D$20&amp;H1422,
        UPPER(H1422)))),
  "")</f>
        <v/>
      </c>
      <c r="AQ1422" s="2" t="str">
        <f t="shared" si="767"/>
        <v/>
      </c>
      <c r="AR1422" s="2">
        <f t="shared" si="768"/>
        <v>0</v>
      </c>
      <c r="AS1422" s="145">
        <f t="shared" si="769"/>
        <v>0.33333333333333331</v>
      </c>
      <c r="AT1422" s="2">
        <f t="shared" si="770"/>
        <v>0</v>
      </c>
      <c r="AU1422" s="2">
        <f t="shared" si="771"/>
        <v>0</v>
      </c>
      <c r="AV1422" s="2">
        <f t="shared" si="772"/>
        <v>0</v>
      </c>
      <c r="AW1422" s="2">
        <f t="shared" si="773"/>
        <v>0</v>
      </c>
      <c r="AX1422" s="2">
        <f t="shared" si="754"/>
        <v>0</v>
      </c>
      <c r="AY1422" s="2">
        <f t="shared" si="774"/>
        <v>0</v>
      </c>
      <c r="AZ1422" s="145" t="e">
        <f t="shared" si="775"/>
        <v>#N/A</v>
      </c>
      <c r="BA1422" s="145" t="e">
        <f t="shared" si="776"/>
        <v>#N/A</v>
      </c>
      <c r="BB1422" s="145">
        <f t="shared" si="777"/>
        <v>2.083333333333337E-2</v>
      </c>
      <c r="BC1422" s="2">
        <f>IF(AM1422,
  IF(AND(AL1422=$J$31,_xlfn.DAYS(AH1422,DATE(AI1422,1,1))&lt;7),
    MAX(0,EINSTELLUNGEN!$D$12+1-WEEKDAY(DATE(EINSTELLUNGEN!$D$9,EINSTELLUNGEN!$D$10,1),2)),
    IF(AL1422=$J$33,
      MIN(EINSTELLUNGEN!$D$12,WEEKDAY(DATE(EINSTELLUNGEN!$D$9,12,31),2)),
      EINSTELLUNGEN!$D$12
  )) - SUMIF(AL$50:AL$2500,"="&amp;AL1422,AX$50:AX$2500),
  0)</f>
        <v>3</v>
      </c>
      <c r="BD1422" s="2">
        <f t="shared" si="778"/>
        <v>0.33333333333333331</v>
      </c>
      <c r="BE1422" s="2">
        <f t="shared" si="779"/>
        <v>0</v>
      </c>
    </row>
    <row r="1423" spans="1:57" ht="10.5" customHeight="1">
      <c r="A1423" s="1" t="str">
        <f t="shared" ca="1" si="755"/>
        <v/>
      </c>
      <c r="B1423" s="1" t="str">
        <f t="shared" ca="1" si="756"/>
        <v/>
      </c>
      <c r="C1423" s="1" t="str">
        <f t="shared" ca="1" si="757"/>
        <v/>
      </c>
      <c r="D1423" s="1" t="str">
        <f t="shared" ca="1" si="758"/>
        <v/>
      </c>
      <c r="F1423" s="10"/>
      <c r="G1423" s="136" t="str">
        <f t="shared" si="759"/>
        <v/>
      </c>
      <c r="H1423" s="27"/>
      <c r="I1423" s="28"/>
      <c r="J1423" s="28"/>
      <c r="K1423" s="29"/>
      <c r="L1423" s="136"/>
      <c r="M1423" s="136"/>
      <c r="N1423" s="136"/>
      <c r="O1423" s="26" t="str">
        <f t="shared" si="760"/>
        <v/>
      </c>
      <c r="P1423" s="218" t="str">
        <f t="shared" si="761"/>
        <v/>
      </c>
      <c r="Q1423" s="26" t="str">
        <f t="shared" si="762"/>
        <v/>
      </c>
      <c r="R1423" s="22"/>
      <c r="S1423" s="99"/>
      <c r="T1423" s="10"/>
      <c r="U1423" s="229" t="str">
        <f t="shared" si="763"/>
        <v/>
      </c>
      <c r="V1423" s="230"/>
      <c r="W1423" s="230"/>
      <c r="X1423" s="230"/>
      <c r="Y1423" s="230"/>
      <c r="Z1423" s="22" t="str">
        <f>""</f>
        <v/>
      </c>
      <c r="AB1423" s="23" t="str">
        <f t="shared" si="764"/>
        <v/>
      </c>
      <c r="AC1423" s="2" t="b">
        <f>COUNT(Q1423:Q$2500)&gt;0</f>
        <v>0</v>
      </c>
      <c r="AD1423" s="2" t="b">
        <f t="shared" si="747"/>
        <v>0</v>
      </c>
      <c r="AE1423" s="2" t="b">
        <f t="shared" si="748"/>
        <v>0</v>
      </c>
      <c r="AF1423" s="2" t="b">
        <f t="shared" si="749"/>
        <v>0</v>
      </c>
      <c r="AG1423" s="2" t="b">
        <f>OR(
  AND(AC1423,NOT(AC1424)),
  AND(AF1423,WEEKDAY(AH1422,2)=EINSTELLUNGEN!$D$12),
  AND(AF1423,AH1423=$J$35)
)</f>
        <v>0</v>
      </c>
      <c r="AH1423" s="2">
        <f>IF(AE1423,AH1422+IF(WEEKDAY(AH1422+1,2)&lt;=EINSTELLUNGEN!$D$12,1,$J$36),AH1422)</f>
        <v>42020</v>
      </c>
      <c r="AI1423" s="2">
        <f t="shared" si="750"/>
        <v>2019</v>
      </c>
      <c r="AJ1423" s="2">
        <f t="shared" si="751"/>
        <v>201901</v>
      </c>
      <c r="AK1423" s="2">
        <f t="shared" si="752"/>
        <v>201901</v>
      </c>
      <c r="AL1423" s="2">
        <f t="shared" si="780"/>
        <v>201903</v>
      </c>
      <c r="AM1423" s="2" t="b">
        <f t="shared" si="753"/>
        <v>1</v>
      </c>
      <c r="AN1423" s="4" t="e">
        <f t="shared" si="765"/>
        <v>#N/A</v>
      </c>
      <c r="AO1423" s="4" t="e">
        <f t="shared" si="766"/>
        <v>#N/A</v>
      </c>
      <c r="AP1423" s="2" t="str">
        <f>IF(AD1423,
  IF(ISBLANK(H1423),
    AP1422,
    IF(LEN(H1423)=1,
      IF(OR(UPPER(H1423)="A",UPPER(H1423)="I"),
        EINSTELLUNGEN!$D$21,
        IF(OR(UPPER(H1423)="B",UPPER(H1423)="M"),
          EINSTELLUNGEN!$D$22,
          IF(OR(UPPER(H1423)="C",UPPER(H1423)="S"),
            EINSTELLUNGEN!$D$23,
            IF(UPPER(H1423)="D",
              EINSTELLUNGEN!$D$24,
              IF(UPPER(H1423)="E",
                EINSTELLUNGEN!$D$25,
                UPPER(H1423)))))),
      IF(ISNUMBER(H1423),
        EINSTELLUNGEN!$D$20&amp;H1423,
        UPPER(H1423)))),
  "")</f>
        <v/>
      </c>
      <c r="AQ1423" s="2" t="str">
        <f t="shared" si="767"/>
        <v/>
      </c>
      <c r="AR1423" s="2">
        <f t="shared" si="768"/>
        <v>0</v>
      </c>
      <c r="AS1423" s="145">
        <f t="shared" si="769"/>
        <v>0.33333333333333331</v>
      </c>
      <c r="AT1423" s="2">
        <f t="shared" si="770"/>
        <v>0</v>
      </c>
      <c r="AU1423" s="2">
        <f t="shared" si="771"/>
        <v>0</v>
      </c>
      <c r="AV1423" s="2">
        <f t="shared" si="772"/>
        <v>0</v>
      </c>
      <c r="AW1423" s="2">
        <f t="shared" si="773"/>
        <v>0</v>
      </c>
      <c r="AX1423" s="2">
        <f t="shared" si="754"/>
        <v>0</v>
      </c>
      <c r="AY1423" s="2">
        <f t="shared" si="774"/>
        <v>0</v>
      </c>
      <c r="AZ1423" s="145" t="e">
        <f t="shared" si="775"/>
        <v>#N/A</v>
      </c>
      <c r="BA1423" s="145" t="e">
        <f t="shared" si="776"/>
        <v>#N/A</v>
      </c>
      <c r="BB1423" s="145">
        <f t="shared" si="777"/>
        <v>2.083333333333337E-2</v>
      </c>
      <c r="BC1423" s="2">
        <f>IF(AM1423,
  IF(AND(AL1423=$J$31,_xlfn.DAYS(AH1423,DATE(AI1423,1,1))&lt;7),
    MAX(0,EINSTELLUNGEN!$D$12+1-WEEKDAY(DATE(EINSTELLUNGEN!$D$9,EINSTELLUNGEN!$D$10,1),2)),
    IF(AL1423=$J$33,
      MIN(EINSTELLUNGEN!$D$12,WEEKDAY(DATE(EINSTELLUNGEN!$D$9,12,31),2)),
      EINSTELLUNGEN!$D$12
  )) - SUMIF(AL$50:AL$2500,"="&amp;AL1423,AX$50:AX$2500),
  0)</f>
        <v>3</v>
      </c>
      <c r="BD1423" s="2">
        <f t="shared" si="778"/>
        <v>0.33333333333333331</v>
      </c>
      <c r="BE1423" s="2">
        <f t="shared" si="779"/>
        <v>0</v>
      </c>
    </row>
    <row r="1424" spans="1:57" ht="10.5" customHeight="1">
      <c r="A1424" s="1" t="str">
        <f t="shared" ca="1" si="755"/>
        <v/>
      </c>
      <c r="B1424" s="1" t="str">
        <f t="shared" ca="1" si="756"/>
        <v/>
      </c>
      <c r="C1424" s="1" t="str">
        <f t="shared" ca="1" si="757"/>
        <v/>
      </c>
      <c r="D1424" s="1" t="str">
        <f t="shared" ca="1" si="758"/>
        <v/>
      </c>
      <c r="F1424" s="10"/>
      <c r="G1424" s="136" t="str">
        <f t="shared" si="759"/>
        <v/>
      </c>
      <c r="H1424" s="27"/>
      <c r="I1424" s="28"/>
      <c r="J1424" s="28"/>
      <c r="K1424" s="29"/>
      <c r="L1424" s="136"/>
      <c r="M1424" s="136"/>
      <c r="N1424" s="136"/>
      <c r="O1424" s="26" t="str">
        <f t="shared" si="760"/>
        <v/>
      </c>
      <c r="P1424" s="218" t="str">
        <f t="shared" si="761"/>
        <v/>
      </c>
      <c r="Q1424" s="26" t="str">
        <f t="shared" si="762"/>
        <v/>
      </c>
      <c r="R1424" s="22"/>
      <c r="S1424" s="99"/>
      <c r="T1424" s="10"/>
      <c r="U1424" s="229" t="str">
        <f t="shared" si="763"/>
        <v/>
      </c>
      <c r="V1424" s="230"/>
      <c r="W1424" s="230"/>
      <c r="X1424" s="230"/>
      <c r="Y1424" s="230"/>
      <c r="Z1424" s="22" t="str">
        <f>""</f>
        <v/>
      </c>
      <c r="AB1424" s="23" t="str">
        <f t="shared" si="764"/>
        <v/>
      </c>
      <c r="AC1424" s="2" t="b">
        <f>COUNT(Q1424:Q$2500)&gt;0</f>
        <v>0</v>
      </c>
      <c r="AD1424" s="2" t="b">
        <f t="shared" si="747"/>
        <v>0</v>
      </c>
      <c r="AE1424" s="2" t="b">
        <f t="shared" si="748"/>
        <v>0</v>
      </c>
      <c r="AF1424" s="2" t="b">
        <f t="shared" si="749"/>
        <v>0</v>
      </c>
      <c r="AG1424" s="2" t="b">
        <f>OR(
  AND(AC1424,NOT(AC1425)),
  AND(AF1424,WEEKDAY(AH1423,2)=EINSTELLUNGEN!$D$12),
  AND(AF1424,AH1424=$J$35)
)</f>
        <v>0</v>
      </c>
      <c r="AH1424" s="2">
        <f>IF(AE1424,AH1423+IF(WEEKDAY(AH1423+1,2)&lt;=EINSTELLUNGEN!$D$12,1,$J$36),AH1423)</f>
        <v>42020</v>
      </c>
      <c r="AI1424" s="2">
        <f t="shared" si="750"/>
        <v>2019</v>
      </c>
      <c r="AJ1424" s="2">
        <f t="shared" si="751"/>
        <v>201901</v>
      </c>
      <c r="AK1424" s="2">
        <f t="shared" si="752"/>
        <v>201901</v>
      </c>
      <c r="AL1424" s="2">
        <f t="shared" si="780"/>
        <v>201903</v>
      </c>
      <c r="AM1424" s="2" t="b">
        <f t="shared" si="753"/>
        <v>1</v>
      </c>
      <c r="AN1424" s="4" t="e">
        <f t="shared" si="765"/>
        <v>#N/A</v>
      </c>
      <c r="AO1424" s="4" t="e">
        <f t="shared" si="766"/>
        <v>#N/A</v>
      </c>
      <c r="AP1424" s="2" t="str">
        <f>IF(AD1424,
  IF(ISBLANK(H1424),
    AP1423,
    IF(LEN(H1424)=1,
      IF(OR(UPPER(H1424)="A",UPPER(H1424)="I"),
        EINSTELLUNGEN!$D$21,
        IF(OR(UPPER(H1424)="B",UPPER(H1424)="M"),
          EINSTELLUNGEN!$D$22,
          IF(OR(UPPER(H1424)="C",UPPER(H1424)="S"),
            EINSTELLUNGEN!$D$23,
            IF(UPPER(H1424)="D",
              EINSTELLUNGEN!$D$24,
              IF(UPPER(H1424)="E",
                EINSTELLUNGEN!$D$25,
                UPPER(H1424)))))),
      IF(ISNUMBER(H1424),
        EINSTELLUNGEN!$D$20&amp;H1424,
        UPPER(H1424)))),
  "")</f>
        <v/>
      </c>
      <c r="AQ1424" s="2" t="str">
        <f t="shared" si="767"/>
        <v/>
      </c>
      <c r="AR1424" s="2">
        <f t="shared" si="768"/>
        <v>0</v>
      </c>
      <c r="AS1424" s="145">
        <f t="shared" si="769"/>
        <v>0.33333333333333331</v>
      </c>
      <c r="AT1424" s="2">
        <f t="shared" si="770"/>
        <v>0</v>
      </c>
      <c r="AU1424" s="2">
        <f t="shared" si="771"/>
        <v>0</v>
      </c>
      <c r="AV1424" s="2">
        <f t="shared" si="772"/>
        <v>0</v>
      </c>
      <c r="AW1424" s="2">
        <f t="shared" si="773"/>
        <v>0</v>
      </c>
      <c r="AX1424" s="2">
        <f t="shared" si="754"/>
        <v>0</v>
      </c>
      <c r="AY1424" s="2">
        <f t="shared" si="774"/>
        <v>0</v>
      </c>
      <c r="AZ1424" s="145" t="e">
        <f t="shared" si="775"/>
        <v>#N/A</v>
      </c>
      <c r="BA1424" s="145" t="e">
        <f t="shared" si="776"/>
        <v>#N/A</v>
      </c>
      <c r="BB1424" s="145">
        <f t="shared" si="777"/>
        <v>2.083333333333337E-2</v>
      </c>
      <c r="BC1424" s="2">
        <f>IF(AM1424,
  IF(AND(AL1424=$J$31,_xlfn.DAYS(AH1424,DATE(AI1424,1,1))&lt;7),
    MAX(0,EINSTELLUNGEN!$D$12+1-WEEKDAY(DATE(EINSTELLUNGEN!$D$9,EINSTELLUNGEN!$D$10,1),2)),
    IF(AL1424=$J$33,
      MIN(EINSTELLUNGEN!$D$12,WEEKDAY(DATE(EINSTELLUNGEN!$D$9,12,31),2)),
      EINSTELLUNGEN!$D$12
  )) - SUMIF(AL$50:AL$2500,"="&amp;AL1424,AX$50:AX$2500),
  0)</f>
        <v>3</v>
      </c>
      <c r="BD1424" s="2">
        <f t="shared" si="778"/>
        <v>0.33333333333333331</v>
      </c>
      <c r="BE1424" s="2">
        <f t="shared" si="779"/>
        <v>0</v>
      </c>
    </row>
    <row r="1425" spans="1:57" ht="10.5" customHeight="1">
      <c r="A1425" s="1" t="str">
        <f t="shared" ca="1" si="755"/>
        <v/>
      </c>
      <c r="B1425" s="1" t="str">
        <f t="shared" ca="1" si="756"/>
        <v/>
      </c>
      <c r="C1425" s="1" t="str">
        <f t="shared" ca="1" si="757"/>
        <v/>
      </c>
      <c r="D1425" s="1" t="str">
        <f t="shared" ca="1" si="758"/>
        <v/>
      </c>
      <c r="F1425" s="10"/>
      <c r="G1425" s="136" t="str">
        <f t="shared" si="759"/>
        <v/>
      </c>
      <c r="H1425" s="27"/>
      <c r="I1425" s="28"/>
      <c r="J1425" s="28"/>
      <c r="K1425" s="29"/>
      <c r="L1425" s="136"/>
      <c r="M1425" s="136"/>
      <c r="N1425" s="136"/>
      <c r="O1425" s="26" t="str">
        <f t="shared" si="760"/>
        <v/>
      </c>
      <c r="P1425" s="218" t="str">
        <f t="shared" si="761"/>
        <v/>
      </c>
      <c r="Q1425" s="26" t="str">
        <f t="shared" si="762"/>
        <v/>
      </c>
      <c r="R1425" s="22"/>
      <c r="S1425" s="99"/>
      <c r="T1425" s="10"/>
      <c r="U1425" s="229" t="str">
        <f t="shared" si="763"/>
        <v/>
      </c>
      <c r="V1425" s="230"/>
      <c r="W1425" s="230"/>
      <c r="X1425" s="230"/>
      <c r="Y1425" s="230"/>
      <c r="Z1425" s="22" t="str">
        <f>""</f>
        <v/>
      </c>
      <c r="AB1425" s="23" t="str">
        <f t="shared" si="764"/>
        <v/>
      </c>
      <c r="AC1425" s="2" t="b">
        <f>COUNT(Q1425:Q$2500)&gt;0</f>
        <v>0</v>
      </c>
      <c r="AD1425" s="2" t="b">
        <f t="shared" si="747"/>
        <v>0</v>
      </c>
      <c r="AE1425" s="2" t="b">
        <f t="shared" si="748"/>
        <v>0</v>
      </c>
      <c r="AF1425" s="2" t="b">
        <f t="shared" si="749"/>
        <v>0</v>
      </c>
      <c r="AG1425" s="2" t="b">
        <f>OR(
  AND(AC1425,NOT(AC1426)),
  AND(AF1425,WEEKDAY(AH1424,2)=EINSTELLUNGEN!$D$12),
  AND(AF1425,AH1425=$J$35)
)</f>
        <v>0</v>
      </c>
      <c r="AH1425" s="2">
        <f>IF(AE1425,AH1424+IF(WEEKDAY(AH1424+1,2)&lt;=EINSTELLUNGEN!$D$12,1,$J$36),AH1424)</f>
        <v>42020</v>
      </c>
      <c r="AI1425" s="2">
        <f t="shared" si="750"/>
        <v>2019</v>
      </c>
      <c r="AJ1425" s="2">
        <f t="shared" si="751"/>
        <v>201901</v>
      </c>
      <c r="AK1425" s="2">
        <f t="shared" si="752"/>
        <v>201901</v>
      </c>
      <c r="AL1425" s="2">
        <f t="shared" si="780"/>
        <v>201903</v>
      </c>
      <c r="AM1425" s="2" t="b">
        <f t="shared" si="753"/>
        <v>1</v>
      </c>
      <c r="AN1425" s="4" t="e">
        <f t="shared" si="765"/>
        <v>#N/A</v>
      </c>
      <c r="AO1425" s="4" t="e">
        <f t="shared" si="766"/>
        <v>#N/A</v>
      </c>
      <c r="AP1425" s="2" t="str">
        <f>IF(AD1425,
  IF(ISBLANK(H1425),
    AP1424,
    IF(LEN(H1425)=1,
      IF(OR(UPPER(H1425)="A",UPPER(H1425)="I"),
        EINSTELLUNGEN!$D$21,
        IF(OR(UPPER(H1425)="B",UPPER(H1425)="M"),
          EINSTELLUNGEN!$D$22,
          IF(OR(UPPER(H1425)="C",UPPER(H1425)="S"),
            EINSTELLUNGEN!$D$23,
            IF(UPPER(H1425)="D",
              EINSTELLUNGEN!$D$24,
              IF(UPPER(H1425)="E",
                EINSTELLUNGEN!$D$25,
                UPPER(H1425)))))),
      IF(ISNUMBER(H1425),
        EINSTELLUNGEN!$D$20&amp;H1425,
        UPPER(H1425)))),
  "")</f>
        <v/>
      </c>
      <c r="AQ1425" s="2" t="str">
        <f t="shared" si="767"/>
        <v/>
      </c>
      <c r="AR1425" s="2">
        <f t="shared" si="768"/>
        <v>0</v>
      </c>
      <c r="AS1425" s="145">
        <f t="shared" si="769"/>
        <v>0.33333333333333331</v>
      </c>
      <c r="AT1425" s="2">
        <f t="shared" si="770"/>
        <v>0</v>
      </c>
      <c r="AU1425" s="2">
        <f t="shared" si="771"/>
        <v>0</v>
      </c>
      <c r="AV1425" s="2">
        <f t="shared" si="772"/>
        <v>0</v>
      </c>
      <c r="AW1425" s="2">
        <f t="shared" si="773"/>
        <v>0</v>
      </c>
      <c r="AX1425" s="2">
        <f t="shared" si="754"/>
        <v>0</v>
      </c>
      <c r="AY1425" s="2">
        <f t="shared" si="774"/>
        <v>0</v>
      </c>
      <c r="AZ1425" s="145" t="e">
        <f t="shared" si="775"/>
        <v>#N/A</v>
      </c>
      <c r="BA1425" s="145" t="e">
        <f t="shared" si="776"/>
        <v>#N/A</v>
      </c>
      <c r="BB1425" s="145">
        <f t="shared" si="777"/>
        <v>2.083333333333337E-2</v>
      </c>
      <c r="BC1425" s="2">
        <f>IF(AM1425,
  IF(AND(AL1425=$J$31,_xlfn.DAYS(AH1425,DATE(AI1425,1,1))&lt;7),
    MAX(0,EINSTELLUNGEN!$D$12+1-WEEKDAY(DATE(EINSTELLUNGEN!$D$9,EINSTELLUNGEN!$D$10,1),2)),
    IF(AL1425=$J$33,
      MIN(EINSTELLUNGEN!$D$12,WEEKDAY(DATE(EINSTELLUNGEN!$D$9,12,31),2)),
      EINSTELLUNGEN!$D$12
  )) - SUMIF(AL$50:AL$2500,"="&amp;AL1425,AX$50:AX$2500),
  0)</f>
        <v>3</v>
      </c>
      <c r="BD1425" s="2">
        <f t="shared" si="778"/>
        <v>0.33333333333333331</v>
      </c>
      <c r="BE1425" s="2">
        <f t="shared" si="779"/>
        <v>0</v>
      </c>
    </row>
    <row r="1426" spans="1:57" ht="10.5" customHeight="1">
      <c r="A1426" s="1" t="str">
        <f t="shared" ca="1" si="755"/>
        <v/>
      </c>
      <c r="B1426" s="1" t="str">
        <f t="shared" ca="1" si="756"/>
        <v/>
      </c>
      <c r="C1426" s="1" t="str">
        <f t="shared" ca="1" si="757"/>
        <v/>
      </c>
      <c r="D1426" s="1" t="str">
        <f t="shared" ca="1" si="758"/>
        <v/>
      </c>
      <c r="F1426" s="10"/>
      <c r="G1426" s="136" t="str">
        <f t="shared" si="759"/>
        <v/>
      </c>
      <c r="H1426" s="27"/>
      <c r="I1426" s="28"/>
      <c r="J1426" s="28"/>
      <c r="K1426" s="29"/>
      <c r="L1426" s="136"/>
      <c r="M1426" s="136"/>
      <c r="N1426" s="136"/>
      <c r="O1426" s="26" t="str">
        <f t="shared" si="760"/>
        <v/>
      </c>
      <c r="P1426" s="218" t="str">
        <f t="shared" si="761"/>
        <v/>
      </c>
      <c r="Q1426" s="26" t="str">
        <f t="shared" si="762"/>
        <v/>
      </c>
      <c r="R1426" s="22"/>
      <c r="S1426" s="99"/>
      <c r="T1426" s="10"/>
      <c r="U1426" s="229" t="str">
        <f t="shared" si="763"/>
        <v/>
      </c>
      <c r="V1426" s="230"/>
      <c r="W1426" s="230"/>
      <c r="X1426" s="230"/>
      <c r="Y1426" s="230"/>
      <c r="Z1426" s="22" t="str">
        <f>""</f>
        <v/>
      </c>
      <c r="AB1426" s="23" t="str">
        <f t="shared" si="764"/>
        <v/>
      </c>
      <c r="AC1426" s="2" t="b">
        <f>COUNT(Q1426:Q$2500)&gt;0</f>
        <v>0</v>
      </c>
      <c r="AD1426" s="2" t="b">
        <f t="shared" si="747"/>
        <v>0</v>
      </c>
      <c r="AE1426" s="2" t="b">
        <f t="shared" si="748"/>
        <v>0</v>
      </c>
      <c r="AF1426" s="2" t="b">
        <f t="shared" si="749"/>
        <v>0</v>
      </c>
      <c r="AG1426" s="2" t="b">
        <f>OR(
  AND(AC1426,NOT(AC1427)),
  AND(AF1426,WEEKDAY(AH1425,2)=EINSTELLUNGEN!$D$12),
  AND(AF1426,AH1426=$J$35)
)</f>
        <v>0</v>
      </c>
      <c r="AH1426" s="2">
        <f>IF(AE1426,AH1425+IF(WEEKDAY(AH1425+1,2)&lt;=EINSTELLUNGEN!$D$12,1,$J$36),AH1425)</f>
        <v>42020</v>
      </c>
      <c r="AI1426" s="2">
        <f t="shared" si="750"/>
        <v>2019</v>
      </c>
      <c r="AJ1426" s="2">
        <f t="shared" si="751"/>
        <v>201901</v>
      </c>
      <c r="AK1426" s="2">
        <f t="shared" si="752"/>
        <v>201901</v>
      </c>
      <c r="AL1426" s="2">
        <f t="shared" si="780"/>
        <v>201903</v>
      </c>
      <c r="AM1426" s="2" t="b">
        <f t="shared" si="753"/>
        <v>1</v>
      </c>
      <c r="AN1426" s="4" t="e">
        <f t="shared" si="765"/>
        <v>#N/A</v>
      </c>
      <c r="AO1426" s="4" t="e">
        <f t="shared" si="766"/>
        <v>#N/A</v>
      </c>
      <c r="AP1426" s="2" t="str">
        <f>IF(AD1426,
  IF(ISBLANK(H1426),
    AP1425,
    IF(LEN(H1426)=1,
      IF(OR(UPPER(H1426)="A",UPPER(H1426)="I"),
        EINSTELLUNGEN!$D$21,
        IF(OR(UPPER(H1426)="B",UPPER(H1426)="M"),
          EINSTELLUNGEN!$D$22,
          IF(OR(UPPER(H1426)="C",UPPER(H1426)="S"),
            EINSTELLUNGEN!$D$23,
            IF(UPPER(H1426)="D",
              EINSTELLUNGEN!$D$24,
              IF(UPPER(H1426)="E",
                EINSTELLUNGEN!$D$25,
                UPPER(H1426)))))),
      IF(ISNUMBER(H1426),
        EINSTELLUNGEN!$D$20&amp;H1426,
        UPPER(H1426)))),
  "")</f>
        <v/>
      </c>
      <c r="AQ1426" s="2" t="str">
        <f t="shared" si="767"/>
        <v/>
      </c>
      <c r="AR1426" s="2">
        <f t="shared" si="768"/>
        <v>0</v>
      </c>
      <c r="AS1426" s="145">
        <f t="shared" si="769"/>
        <v>0.33333333333333331</v>
      </c>
      <c r="AT1426" s="2">
        <f t="shared" si="770"/>
        <v>0</v>
      </c>
      <c r="AU1426" s="2">
        <f t="shared" si="771"/>
        <v>0</v>
      </c>
      <c r="AV1426" s="2">
        <f t="shared" si="772"/>
        <v>0</v>
      </c>
      <c r="AW1426" s="2">
        <f t="shared" si="773"/>
        <v>0</v>
      </c>
      <c r="AX1426" s="2">
        <f t="shared" si="754"/>
        <v>0</v>
      </c>
      <c r="AY1426" s="2">
        <f t="shared" si="774"/>
        <v>0</v>
      </c>
      <c r="AZ1426" s="145" t="e">
        <f t="shared" si="775"/>
        <v>#N/A</v>
      </c>
      <c r="BA1426" s="145" t="e">
        <f t="shared" si="776"/>
        <v>#N/A</v>
      </c>
      <c r="BB1426" s="145">
        <f t="shared" si="777"/>
        <v>2.083333333333337E-2</v>
      </c>
      <c r="BC1426" s="2">
        <f>IF(AM1426,
  IF(AND(AL1426=$J$31,_xlfn.DAYS(AH1426,DATE(AI1426,1,1))&lt;7),
    MAX(0,EINSTELLUNGEN!$D$12+1-WEEKDAY(DATE(EINSTELLUNGEN!$D$9,EINSTELLUNGEN!$D$10,1),2)),
    IF(AL1426=$J$33,
      MIN(EINSTELLUNGEN!$D$12,WEEKDAY(DATE(EINSTELLUNGEN!$D$9,12,31),2)),
      EINSTELLUNGEN!$D$12
  )) - SUMIF(AL$50:AL$2500,"="&amp;AL1426,AX$50:AX$2500),
  0)</f>
        <v>3</v>
      </c>
      <c r="BD1426" s="2">
        <f t="shared" si="778"/>
        <v>0.33333333333333331</v>
      </c>
      <c r="BE1426" s="2">
        <f t="shared" si="779"/>
        <v>0</v>
      </c>
    </row>
    <row r="1427" spans="1:57" ht="10.5" customHeight="1">
      <c r="A1427" s="1" t="str">
        <f t="shared" ca="1" si="755"/>
        <v/>
      </c>
      <c r="B1427" s="1" t="str">
        <f t="shared" ca="1" si="756"/>
        <v/>
      </c>
      <c r="C1427" s="1" t="str">
        <f t="shared" ca="1" si="757"/>
        <v/>
      </c>
      <c r="D1427" s="1" t="str">
        <f t="shared" ca="1" si="758"/>
        <v/>
      </c>
      <c r="F1427" s="10"/>
      <c r="G1427" s="136" t="str">
        <f t="shared" si="759"/>
        <v/>
      </c>
      <c r="H1427" s="27"/>
      <c r="I1427" s="28"/>
      <c r="J1427" s="28"/>
      <c r="K1427" s="29"/>
      <c r="L1427" s="136"/>
      <c r="M1427" s="136"/>
      <c r="N1427" s="136"/>
      <c r="O1427" s="26" t="str">
        <f t="shared" si="760"/>
        <v/>
      </c>
      <c r="P1427" s="218" t="str">
        <f t="shared" si="761"/>
        <v/>
      </c>
      <c r="Q1427" s="26" t="str">
        <f t="shared" si="762"/>
        <v/>
      </c>
      <c r="R1427" s="22"/>
      <c r="S1427" s="99"/>
      <c r="T1427" s="10"/>
      <c r="U1427" s="229" t="str">
        <f t="shared" si="763"/>
        <v/>
      </c>
      <c r="V1427" s="230"/>
      <c r="W1427" s="230"/>
      <c r="X1427" s="230"/>
      <c r="Y1427" s="230"/>
      <c r="Z1427" s="22" t="str">
        <f>""</f>
        <v/>
      </c>
      <c r="AB1427" s="23" t="str">
        <f t="shared" si="764"/>
        <v/>
      </c>
      <c r="AC1427" s="2" t="b">
        <f>COUNT(Q1427:Q$2500)&gt;0</f>
        <v>0</v>
      </c>
      <c r="AD1427" s="2" t="b">
        <f t="shared" si="747"/>
        <v>0</v>
      </c>
      <c r="AE1427" s="2" t="b">
        <f t="shared" si="748"/>
        <v>0</v>
      </c>
      <c r="AF1427" s="2" t="b">
        <f t="shared" si="749"/>
        <v>0</v>
      </c>
      <c r="AG1427" s="2" t="b">
        <f>OR(
  AND(AC1427,NOT(AC1428)),
  AND(AF1427,WEEKDAY(AH1426,2)=EINSTELLUNGEN!$D$12),
  AND(AF1427,AH1427=$J$35)
)</f>
        <v>0</v>
      </c>
      <c r="AH1427" s="2">
        <f>IF(AE1427,AH1426+IF(WEEKDAY(AH1426+1,2)&lt;=EINSTELLUNGEN!$D$12,1,$J$36),AH1426)</f>
        <v>42020</v>
      </c>
      <c r="AI1427" s="2">
        <f t="shared" si="750"/>
        <v>2019</v>
      </c>
      <c r="AJ1427" s="2">
        <f t="shared" si="751"/>
        <v>201901</v>
      </c>
      <c r="AK1427" s="2">
        <f t="shared" si="752"/>
        <v>201901</v>
      </c>
      <c r="AL1427" s="2">
        <f t="shared" si="780"/>
        <v>201903</v>
      </c>
      <c r="AM1427" s="2" t="b">
        <f t="shared" si="753"/>
        <v>1</v>
      </c>
      <c r="AN1427" s="4" t="e">
        <f t="shared" si="765"/>
        <v>#N/A</v>
      </c>
      <c r="AO1427" s="4" t="e">
        <f t="shared" si="766"/>
        <v>#N/A</v>
      </c>
      <c r="AP1427" s="2" t="str">
        <f>IF(AD1427,
  IF(ISBLANK(H1427),
    AP1426,
    IF(LEN(H1427)=1,
      IF(OR(UPPER(H1427)="A",UPPER(H1427)="I"),
        EINSTELLUNGEN!$D$21,
        IF(OR(UPPER(H1427)="B",UPPER(H1427)="M"),
          EINSTELLUNGEN!$D$22,
          IF(OR(UPPER(H1427)="C",UPPER(H1427)="S"),
            EINSTELLUNGEN!$D$23,
            IF(UPPER(H1427)="D",
              EINSTELLUNGEN!$D$24,
              IF(UPPER(H1427)="E",
                EINSTELLUNGEN!$D$25,
                UPPER(H1427)))))),
      IF(ISNUMBER(H1427),
        EINSTELLUNGEN!$D$20&amp;H1427,
        UPPER(H1427)))),
  "")</f>
        <v/>
      </c>
      <c r="AQ1427" s="2" t="str">
        <f t="shared" si="767"/>
        <v/>
      </c>
      <c r="AR1427" s="2">
        <f t="shared" si="768"/>
        <v>0</v>
      </c>
      <c r="AS1427" s="145">
        <f t="shared" si="769"/>
        <v>0.33333333333333331</v>
      </c>
      <c r="AT1427" s="2">
        <f t="shared" si="770"/>
        <v>0</v>
      </c>
      <c r="AU1427" s="2">
        <f t="shared" si="771"/>
        <v>0</v>
      </c>
      <c r="AV1427" s="2">
        <f t="shared" si="772"/>
        <v>0</v>
      </c>
      <c r="AW1427" s="2">
        <f t="shared" si="773"/>
        <v>0</v>
      </c>
      <c r="AX1427" s="2">
        <f t="shared" si="754"/>
        <v>0</v>
      </c>
      <c r="AY1427" s="2">
        <f t="shared" si="774"/>
        <v>0</v>
      </c>
      <c r="AZ1427" s="145" t="e">
        <f t="shared" si="775"/>
        <v>#N/A</v>
      </c>
      <c r="BA1427" s="145" t="e">
        <f t="shared" si="776"/>
        <v>#N/A</v>
      </c>
      <c r="BB1427" s="145">
        <f t="shared" si="777"/>
        <v>2.083333333333337E-2</v>
      </c>
      <c r="BC1427" s="2">
        <f>IF(AM1427,
  IF(AND(AL1427=$J$31,_xlfn.DAYS(AH1427,DATE(AI1427,1,1))&lt;7),
    MAX(0,EINSTELLUNGEN!$D$12+1-WEEKDAY(DATE(EINSTELLUNGEN!$D$9,EINSTELLUNGEN!$D$10,1),2)),
    IF(AL1427=$J$33,
      MIN(EINSTELLUNGEN!$D$12,WEEKDAY(DATE(EINSTELLUNGEN!$D$9,12,31),2)),
      EINSTELLUNGEN!$D$12
  )) - SUMIF(AL$50:AL$2500,"="&amp;AL1427,AX$50:AX$2500),
  0)</f>
        <v>3</v>
      </c>
      <c r="BD1427" s="2">
        <f t="shared" si="778"/>
        <v>0.33333333333333331</v>
      </c>
      <c r="BE1427" s="2">
        <f t="shared" si="779"/>
        <v>0</v>
      </c>
    </row>
    <row r="1428" spans="1:57" ht="10.5" customHeight="1">
      <c r="A1428" s="1" t="str">
        <f t="shared" ca="1" si="755"/>
        <v/>
      </c>
      <c r="B1428" s="1" t="str">
        <f t="shared" ca="1" si="756"/>
        <v/>
      </c>
      <c r="C1428" s="1" t="str">
        <f t="shared" ca="1" si="757"/>
        <v/>
      </c>
      <c r="D1428" s="1" t="str">
        <f t="shared" ca="1" si="758"/>
        <v/>
      </c>
      <c r="F1428" s="10"/>
      <c r="G1428" s="136" t="str">
        <f t="shared" si="759"/>
        <v/>
      </c>
      <c r="H1428" s="27"/>
      <c r="I1428" s="28"/>
      <c r="J1428" s="28"/>
      <c r="K1428" s="29"/>
      <c r="L1428" s="136"/>
      <c r="M1428" s="136"/>
      <c r="N1428" s="136"/>
      <c r="O1428" s="26" t="str">
        <f t="shared" si="760"/>
        <v/>
      </c>
      <c r="P1428" s="218" t="str">
        <f t="shared" si="761"/>
        <v/>
      </c>
      <c r="Q1428" s="26" t="str">
        <f t="shared" si="762"/>
        <v/>
      </c>
      <c r="R1428" s="22"/>
      <c r="S1428" s="99"/>
      <c r="T1428" s="10"/>
      <c r="U1428" s="229" t="str">
        <f t="shared" si="763"/>
        <v/>
      </c>
      <c r="V1428" s="230"/>
      <c r="W1428" s="230"/>
      <c r="X1428" s="230"/>
      <c r="Y1428" s="230"/>
      <c r="Z1428" s="22" t="str">
        <f>""</f>
        <v/>
      </c>
      <c r="AB1428" s="23" t="str">
        <f t="shared" si="764"/>
        <v/>
      </c>
      <c r="AC1428" s="2" t="b">
        <f>COUNT(Q1428:Q$2500)&gt;0</f>
        <v>0</v>
      </c>
      <c r="AD1428" s="2" t="b">
        <f t="shared" si="747"/>
        <v>0</v>
      </c>
      <c r="AE1428" s="2" t="b">
        <f t="shared" si="748"/>
        <v>0</v>
      </c>
      <c r="AF1428" s="2" t="b">
        <f t="shared" si="749"/>
        <v>0</v>
      </c>
      <c r="AG1428" s="2" t="b">
        <f>OR(
  AND(AC1428,NOT(AC1429)),
  AND(AF1428,WEEKDAY(AH1427,2)=EINSTELLUNGEN!$D$12),
  AND(AF1428,AH1428=$J$35)
)</f>
        <v>0</v>
      </c>
      <c r="AH1428" s="2">
        <f>IF(AE1428,AH1427+IF(WEEKDAY(AH1427+1,2)&lt;=EINSTELLUNGEN!$D$12,1,$J$36),AH1427)</f>
        <v>42020</v>
      </c>
      <c r="AI1428" s="2">
        <f t="shared" si="750"/>
        <v>2019</v>
      </c>
      <c r="AJ1428" s="2">
        <f t="shared" si="751"/>
        <v>201901</v>
      </c>
      <c r="AK1428" s="2">
        <f t="shared" si="752"/>
        <v>201901</v>
      </c>
      <c r="AL1428" s="2">
        <f t="shared" si="780"/>
        <v>201903</v>
      </c>
      <c r="AM1428" s="2" t="b">
        <f t="shared" si="753"/>
        <v>1</v>
      </c>
      <c r="AN1428" s="4" t="e">
        <f t="shared" si="765"/>
        <v>#N/A</v>
      </c>
      <c r="AO1428" s="4" t="e">
        <f t="shared" si="766"/>
        <v>#N/A</v>
      </c>
      <c r="AP1428" s="2" t="str">
        <f>IF(AD1428,
  IF(ISBLANK(H1428),
    AP1427,
    IF(LEN(H1428)=1,
      IF(OR(UPPER(H1428)="A",UPPER(H1428)="I"),
        EINSTELLUNGEN!$D$21,
        IF(OR(UPPER(H1428)="B",UPPER(H1428)="M"),
          EINSTELLUNGEN!$D$22,
          IF(OR(UPPER(H1428)="C",UPPER(H1428)="S"),
            EINSTELLUNGEN!$D$23,
            IF(UPPER(H1428)="D",
              EINSTELLUNGEN!$D$24,
              IF(UPPER(H1428)="E",
                EINSTELLUNGEN!$D$25,
                UPPER(H1428)))))),
      IF(ISNUMBER(H1428),
        EINSTELLUNGEN!$D$20&amp;H1428,
        UPPER(H1428)))),
  "")</f>
        <v/>
      </c>
      <c r="AQ1428" s="2" t="str">
        <f t="shared" si="767"/>
        <v/>
      </c>
      <c r="AR1428" s="2">
        <f t="shared" si="768"/>
        <v>0</v>
      </c>
      <c r="AS1428" s="145">
        <f t="shared" si="769"/>
        <v>0.33333333333333331</v>
      </c>
      <c r="AT1428" s="2">
        <f t="shared" si="770"/>
        <v>0</v>
      </c>
      <c r="AU1428" s="2">
        <f t="shared" si="771"/>
        <v>0</v>
      </c>
      <c r="AV1428" s="2">
        <f t="shared" si="772"/>
        <v>0</v>
      </c>
      <c r="AW1428" s="2">
        <f t="shared" si="773"/>
        <v>0</v>
      </c>
      <c r="AX1428" s="2">
        <f t="shared" si="754"/>
        <v>0</v>
      </c>
      <c r="AY1428" s="2">
        <f t="shared" si="774"/>
        <v>0</v>
      </c>
      <c r="AZ1428" s="145" t="e">
        <f t="shared" si="775"/>
        <v>#N/A</v>
      </c>
      <c r="BA1428" s="145" t="e">
        <f t="shared" si="776"/>
        <v>#N/A</v>
      </c>
      <c r="BB1428" s="145">
        <f t="shared" si="777"/>
        <v>2.083333333333337E-2</v>
      </c>
      <c r="BC1428" s="2">
        <f>IF(AM1428,
  IF(AND(AL1428=$J$31,_xlfn.DAYS(AH1428,DATE(AI1428,1,1))&lt;7),
    MAX(0,EINSTELLUNGEN!$D$12+1-WEEKDAY(DATE(EINSTELLUNGEN!$D$9,EINSTELLUNGEN!$D$10,1),2)),
    IF(AL1428=$J$33,
      MIN(EINSTELLUNGEN!$D$12,WEEKDAY(DATE(EINSTELLUNGEN!$D$9,12,31),2)),
      EINSTELLUNGEN!$D$12
  )) - SUMIF(AL$50:AL$2500,"="&amp;AL1428,AX$50:AX$2500),
  0)</f>
        <v>3</v>
      </c>
      <c r="BD1428" s="2">
        <f t="shared" si="778"/>
        <v>0.33333333333333331</v>
      </c>
      <c r="BE1428" s="2">
        <f t="shared" si="779"/>
        <v>0</v>
      </c>
    </row>
    <row r="1429" spans="1:57" ht="10.5" customHeight="1">
      <c r="A1429" s="1" t="str">
        <f t="shared" ca="1" si="755"/>
        <v/>
      </c>
      <c r="B1429" s="1" t="str">
        <f t="shared" ca="1" si="756"/>
        <v/>
      </c>
      <c r="C1429" s="1" t="str">
        <f t="shared" ca="1" si="757"/>
        <v/>
      </c>
      <c r="D1429" s="1" t="str">
        <f t="shared" ca="1" si="758"/>
        <v/>
      </c>
      <c r="F1429" s="10"/>
      <c r="G1429" s="136" t="str">
        <f t="shared" si="759"/>
        <v/>
      </c>
      <c r="H1429" s="27"/>
      <c r="I1429" s="28"/>
      <c r="J1429" s="28"/>
      <c r="K1429" s="29"/>
      <c r="L1429" s="136"/>
      <c r="M1429" s="136"/>
      <c r="N1429" s="136"/>
      <c r="O1429" s="26" t="str">
        <f t="shared" si="760"/>
        <v/>
      </c>
      <c r="P1429" s="218" t="str">
        <f t="shared" si="761"/>
        <v/>
      </c>
      <c r="Q1429" s="26" t="str">
        <f t="shared" si="762"/>
        <v/>
      </c>
      <c r="R1429" s="22"/>
      <c r="S1429" s="99"/>
      <c r="T1429" s="10"/>
      <c r="U1429" s="229" t="str">
        <f t="shared" si="763"/>
        <v/>
      </c>
      <c r="V1429" s="230"/>
      <c r="W1429" s="230"/>
      <c r="X1429" s="230"/>
      <c r="Y1429" s="230"/>
      <c r="Z1429" s="22" t="str">
        <f>""</f>
        <v/>
      </c>
      <c r="AB1429" s="23" t="str">
        <f t="shared" si="764"/>
        <v/>
      </c>
      <c r="AC1429" s="2" t="b">
        <f>COUNT(Q1429:Q$2500)&gt;0</f>
        <v>0</v>
      </c>
      <c r="AD1429" s="2" t="b">
        <f t="shared" si="747"/>
        <v>0</v>
      </c>
      <c r="AE1429" s="2" t="b">
        <f t="shared" si="748"/>
        <v>0</v>
      </c>
      <c r="AF1429" s="2" t="b">
        <f t="shared" si="749"/>
        <v>0</v>
      </c>
      <c r="AG1429" s="2" t="b">
        <f>OR(
  AND(AC1429,NOT(AC1430)),
  AND(AF1429,WEEKDAY(AH1428,2)=EINSTELLUNGEN!$D$12),
  AND(AF1429,AH1429=$J$35)
)</f>
        <v>0</v>
      </c>
      <c r="AH1429" s="2">
        <f>IF(AE1429,AH1428+IF(WEEKDAY(AH1428+1,2)&lt;=EINSTELLUNGEN!$D$12,1,$J$36),AH1428)</f>
        <v>42020</v>
      </c>
      <c r="AI1429" s="2">
        <f t="shared" si="750"/>
        <v>2019</v>
      </c>
      <c r="AJ1429" s="2">
        <f t="shared" si="751"/>
        <v>201901</v>
      </c>
      <c r="AK1429" s="2">
        <f t="shared" si="752"/>
        <v>201901</v>
      </c>
      <c r="AL1429" s="2">
        <f t="shared" si="780"/>
        <v>201903</v>
      </c>
      <c r="AM1429" s="2" t="b">
        <f t="shared" si="753"/>
        <v>1</v>
      </c>
      <c r="AN1429" s="4" t="e">
        <f t="shared" si="765"/>
        <v>#N/A</v>
      </c>
      <c r="AO1429" s="4" t="e">
        <f t="shared" si="766"/>
        <v>#N/A</v>
      </c>
      <c r="AP1429" s="2" t="str">
        <f>IF(AD1429,
  IF(ISBLANK(H1429),
    AP1428,
    IF(LEN(H1429)=1,
      IF(OR(UPPER(H1429)="A",UPPER(H1429)="I"),
        EINSTELLUNGEN!$D$21,
        IF(OR(UPPER(H1429)="B",UPPER(H1429)="M"),
          EINSTELLUNGEN!$D$22,
          IF(OR(UPPER(H1429)="C",UPPER(H1429)="S"),
            EINSTELLUNGEN!$D$23,
            IF(UPPER(H1429)="D",
              EINSTELLUNGEN!$D$24,
              IF(UPPER(H1429)="E",
                EINSTELLUNGEN!$D$25,
                UPPER(H1429)))))),
      IF(ISNUMBER(H1429),
        EINSTELLUNGEN!$D$20&amp;H1429,
        UPPER(H1429)))),
  "")</f>
        <v/>
      </c>
      <c r="AQ1429" s="2" t="str">
        <f t="shared" si="767"/>
        <v/>
      </c>
      <c r="AR1429" s="2">
        <f t="shared" si="768"/>
        <v>0</v>
      </c>
      <c r="AS1429" s="145">
        <f t="shared" si="769"/>
        <v>0.33333333333333331</v>
      </c>
      <c r="AT1429" s="2">
        <f t="shared" si="770"/>
        <v>0</v>
      </c>
      <c r="AU1429" s="2">
        <f t="shared" si="771"/>
        <v>0</v>
      </c>
      <c r="AV1429" s="2">
        <f t="shared" si="772"/>
        <v>0</v>
      </c>
      <c r="AW1429" s="2">
        <f t="shared" si="773"/>
        <v>0</v>
      </c>
      <c r="AX1429" s="2">
        <f t="shared" si="754"/>
        <v>0</v>
      </c>
      <c r="AY1429" s="2">
        <f t="shared" si="774"/>
        <v>0</v>
      </c>
      <c r="AZ1429" s="145" t="e">
        <f t="shared" si="775"/>
        <v>#N/A</v>
      </c>
      <c r="BA1429" s="145" t="e">
        <f t="shared" si="776"/>
        <v>#N/A</v>
      </c>
      <c r="BB1429" s="145">
        <f t="shared" si="777"/>
        <v>2.083333333333337E-2</v>
      </c>
      <c r="BC1429" s="2">
        <f>IF(AM1429,
  IF(AND(AL1429=$J$31,_xlfn.DAYS(AH1429,DATE(AI1429,1,1))&lt;7),
    MAX(0,EINSTELLUNGEN!$D$12+1-WEEKDAY(DATE(EINSTELLUNGEN!$D$9,EINSTELLUNGEN!$D$10,1),2)),
    IF(AL1429=$J$33,
      MIN(EINSTELLUNGEN!$D$12,WEEKDAY(DATE(EINSTELLUNGEN!$D$9,12,31),2)),
      EINSTELLUNGEN!$D$12
  )) - SUMIF(AL$50:AL$2500,"="&amp;AL1429,AX$50:AX$2500),
  0)</f>
        <v>3</v>
      </c>
      <c r="BD1429" s="2">
        <f t="shared" si="778"/>
        <v>0.33333333333333331</v>
      </c>
      <c r="BE1429" s="2">
        <f t="shared" si="779"/>
        <v>0</v>
      </c>
    </row>
    <row r="1430" spans="1:57" ht="10.5" customHeight="1">
      <c r="A1430" s="1" t="str">
        <f t="shared" ca="1" si="755"/>
        <v/>
      </c>
      <c r="B1430" s="1" t="str">
        <f t="shared" ca="1" si="756"/>
        <v/>
      </c>
      <c r="C1430" s="1" t="str">
        <f t="shared" ca="1" si="757"/>
        <v/>
      </c>
      <c r="D1430" s="1" t="str">
        <f t="shared" ca="1" si="758"/>
        <v/>
      </c>
      <c r="F1430" s="10"/>
      <c r="G1430" s="136" t="str">
        <f t="shared" si="759"/>
        <v/>
      </c>
      <c r="H1430" s="27"/>
      <c r="I1430" s="28"/>
      <c r="J1430" s="28"/>
      <c r="K1430" s="29"/>
      <c r="L1430" s="136"/>
      <c r="M1430" s="136"/>
      <c r="N1430" s="136"/>
      <c r="O1430" s="26" t="str">
        <f t="shared" si="760"/>
        <v/>
      </c>
      <c r="P1430" s="218" t="str">
        <f t="shared" si="761"/>
        <v/>
      </c>
      <c r="Q1430" s="26" t="str">
        <f t="shared" si="762"/>
        <v/>
      </c>
      <c r="R1430" s="22"/>
      <c r="S1430" s="99"/>
      <c r="T1430" s="10"/>
      <c r="U1430" s="229" t="str">
        <f t="shared" si="763"/>
        <v/>
      </c>
      <c r="V1430" s="230"/>
      <c r="W1430" s="230"/>
      <c r="X1430" s="230"/>
      <c r="Y1430" s="230"/>
      <c r="Z1430" s="22" t="str">
        <f>""</f>
        <v/>
      </c>
      <c r="AB1430" s="23" t="str">
        <f t="shared" si="764"/>
        <v/>
      </c>
      <c r="AC1430" s="2" t="b">
        <f>COUNT(Q1430:Q$2500)&gt;0</f>
        <v>0</v>
      </c>
      <c r="AD1430" s="2" t="b">
        <f t="shared" si="747"/>
        <v>0</v>
      </c>
      <c r="AE1430" s="2" t="b">
        <f t="shared" si="748"/>
        <v>0</v>
      </c>
      <c r="AF1430" s="2" t="b">
        <f t="shared" si="749"/>
        <v>0</v>
      </c>
      <c r="AG1430" s="2" t="b">
        <f>OR(
  AND(AC1430,NOT(AC1431)),
  AND(AF1430,WEEKDAY(AH1429,2)=EINSTELLUNGEN!$D$12),
  AND(AF1430,AH1430=$J$35)
)</f>
        <v>0</v>
      </c>
      <c r="AH1430" s="2">
        <f>IF(AE1430,AH1429+IF(WEEKDAY(AH1429+1,2)&lt;=EINSTELLUNGEN!$D$12,1,$J$36),AH1429)</f>
        <v>42020</v>
      </c>
      <c r="AI1430" s="2">
        <f t="shared" si="750"/>
        <v>2019</v>
      </c>
      <c r="AJ1430" s="2">
        <f t="shared" si="751"/>
        <v>201901</v>
      </c>
      <c r="AK1430" s="2">
        <f t="shared" si="752"/>
        <v>201901</v>
      </c>
      <c r="AL1430" s="2">
        <f t="shared" si="780"/>
        <v>201903</v>
      </c>
      <c r="AM1430" s="2" t="b">
        <f t="shared" si="753"/>
        <v>1</v>
      </c>
      <c r="AN1430" s="4" t="e">
        <f t="shared" si="765"/>
        <v>#N/A</v>
      </c>
      <c r="AO1430" s="4" t="e">
        <f t="shared" si="766"/>
        <v>#N/A</v>
      </c>
      <c r="AP1430" s="2" t="str">
        <f>IF(AD1430,
  IF(ISBLANK(H1430),
    AP1429,
    IF(LEN(H1430)=1,
      IF(OR(UPPER(H1430)="A",UPPER(H1430)="I"),
        EINSTELLUNGEN!$D$21,
        IF(OR(UPPER(H1430)="B",UPPER(H1430)="M"),
          EINSTELLUNGEN!$D$22,
          IF(OR(UPPER(H1430)="C",UPPER(H1430)="S"),
            EINSTELLUNGEN!$D$23,
            IF(UPPER(H1430)="D",
              EINSTELLUNGEN!$D$24,
              IF(UPPER(H1430)="E",
                EINSTELLUNGEN!$D$25,
                UPPER(H1430)))))),
      IF(ISNUMBER(H1430),
        EINSTELLUNGEN!$D$20&amp;H1430,
        UPPER(H1430)))),
  "")</f>
        <v/>
      </c>
      <c r="AQ1430" s="2" t="str">
        <f t="shared" si="767"/>
        <v/>
      </c>
      <c r="AR1430" s="2">
        <f t="shared" si="768"/>
        <v>0</v>
      </c>
      <c r="AS1430" s="145">
        <f t="shared" si="769"/>
        <v>0.33333333333333331</v>
      </c>
      <c r="AT1430" s="2">
        <f t="shared" si="770"/>
        <v>0</v>
      </c>
      <c r="AU1430" s="2">
        <f t="shared" si="771"/>
        <v>0</v>
      </c>
      <c r="AV1430" s="2">
        <f t="shared" si="772"/>
        <v>0</v>
      </c>
      <c r="AW1430" s="2">
        <f t="shared" si="773"/>
        <v>0</v>
      </c>
      <c r="AX1430" s="2">
        <f t="shared" si="754"/>
        <v>0</v>
      </c>
      <c r="AY1430" s="2">
        <f t="shared" si="774"/>
        <v>0</v>
      </c>
      <c r="AZ1430" s="145" t="e">
        <f t="shared" si="775"/>
        <v>#N/A</v>
      </c>
      <c r="BA1430" s="145" t="e">
        <f t="shared" si="776"/>
        <v>#N/A</v>
      </c>
      <c r="BB1430" s="145">
        <f t="shared" si="777"/>
        <v>2.083333333333337E-2</v>
      </c>
      <c r="BC1430" s="2">
        <f>IF(AM1430,
  IF(AND(AL1430=$J$31,_xlfn.DAYS(AH1430,DATE(AI1430,1,1))&lt;7),
    MAX(0,EINSTELLUNGEN!$D$12+1-WEEKDAY(DATE(EINSTELLUNGEN!$D$9,EINSTELLUNGEN!$D$10,1),2)),
    IF(AL1430=$J$33,
      MIN(EINSTELLUNGEN!$D$12,WEEKDAY(DATE(EINSTELLUNGEN!$D$9,12,31),2)),
      EINSTELLUNGEN!$D$12
  )) - SUMIF(AL$50:AL$2500,"="&amp;AL1430,AX$50:AX$2500),
  0)</f>
        <v>3</v>
      </c>
      <c r="BD1430" s="2">
        <f t="shared" si="778"/>
        <v>0.33333333333333331</v>
      </c>
      <c r="BE1430" s="2">
        <f t="shared" si="779"/>
        <v>0</v>
      </c>
    </row>
    <row r="1431" spans="1:57" ht="10.5" customHeight="1">
      <c r="A1431" s="1" t="str">
        <f t="shared" ca="1" si="755"/>
        <v/>
      </c>
      <c r="B1431" s="1" t="str">
        <f t="shared" ca="1" si="756"/>
        <v/>
      </c>
      <c r="C1431" s="1" t="str">
        <f t="shared" ca="1" si="757"/>
        <v/>
      </c>
      <c r="D1431" s="1" t="str">
        <f t="shared" ca="1" si="758"/>
        <v/>
      </c>
      <c r="F1431" s="10"/>
      <c r="G1431" s="136" t="str">
        <f t="shared" si="759"/>
        <v/>
      </c>
      <c r="H1431" s="27"/>
      <c r="I1431" s="28"/>
      <c r="J1431" s="28"/>
      <c r="K1431" s="29"/>
      <c r="L1431" s="136"/>
      <c r="M1431" s="136"/>
      <c r="N1431" s="136"/>
      <c r="O1431" s="26" t="str">
        <f t="shared" si="760"/>
        <v/>
      </c>
      <c r="P1431" s="218" t="str">
        <f t="shared" si="761"/>
        <v/>
      </c>
      <c r="Q1431" s="26" t="str">
        <f t="shared" si="762"/>
        <v/>
      </c>
      <c r="R1431" s="22"/>
      <c r="S1431" s="99"/>
      <c r="T1431" s="10"/>
      <c r="U1431" s="229" t="str">
        <f t="shared" si="763"/>
        <v/>
      </c>
      <c r="V1431" s="230"/>
      <c r="W1431" s="230"/>
      <c r="X1431" s="230"/>
      <c r="Y1431" s="230"/>
      <c r="Z1431" s="22" t="str">
        <f>""</f>
        <v/>
      </c>
      <c r="AB1431" s="23" t="str">
        <f t="shared" si="764"/>
        <v/>
      </c>
      <c r="AC1431" s="2" t="b">
        <f>COUNT(Q1431:Q$2500)&gt;0</f>
        <v>0</v>
      </c>
      <c r="AD1431" s="2" t="b">
        <f t="shared" si="747"/>
        <v>0</v>
      </c>
      <c r="AE1431" s="2" t="b">
        <f t="shared" si="748"/>
        <v>0</v>
      </c>
      <c r="AF1431" s="2" t="b">
        <f t="shared" si="749"/>
        <v>0</v>
      </c>
      <c r="AG1431" s="2" t="b">
        <f>OR(
  AND(AC1431,NOT(AC1432)),
  AND(AF1431,WEEKDAY(AH1430,2)=EINSTELLUNGEN!$D$12),
  AND(AF1431,AH1431=$J$35)
)</f>
        <v>0</v>
      </c>
      <c r="AH1431" s="2">
        <f>IF(AE1431,AH1430+IF(WEEKDAY(AH1430+1,2)&lt;=EINSTELLUNGEN!$D$12,1,$J$36),AH1430)</f>
        <v>42020</v>
      </c>
      <c r="AI1431" s="2">
        <f t="shared" si="750"/>
        <v>2019</v>
      </c>
      <c r="AJ1431" s="2">
        <f t="shared" si="751"/>
        <v>201901</v>
      </c>
      <c r="AK1431" s="2">
        <f t="shared" si="752"/>
        <v>201901</v>
      </c>
      <c r="AL1431" s="2">
        <f t="shared" si="780"/>
        <v>201903</v>
      </c>
      <c r="AM1431" s="2" t="b">
        <f t="shared" si="753"/>
        <v>1</v>
      </c>
      <c r="AN1431" s="4" t="e">
        <f t="shared" si="765"/>
        <v>#N/A</v>
      </c>
      <c r="AO1431" s="4" t="e">
        <f t="shared" si="766"/>
        <v>#N/A</v>
      </c>
      <c r="AP1431" s="2" t="str">
        <f>IF(AD1431,
  IF(ISBLANK(H1431),
    AP1430,
    IF(LEN(H1431)=1,
      IF(OR(UPPER(H1431)="A",UPPER(H1431)="I"),
        EINSTELLUNGEN!$D$21,
        IF(OR(UPPER(H1431)="B",UPPER(H1431)="M"),
          EINSTELLUNGEN!$D$22,
          IF(OR(UPPER(H1431)="C",UPPER(H1431)="S"),
            EINSTELLUNGEN!$D$23,
            IF(UPPER(H1431)="D",
              EINSTELLUNGEN!$D$24,
              IF(UPPER(H1431)="E",
                EINSTELLUNGEN!$D$25,
                UPPER(H1431)))))),
      IF(ISNUMBER(H1431),
        EINSTELLUNGEN!$D$20&amp;H1431,
        UPPER(H1431)))),
  "")</f>
        <v/>
      </c>
      <c r="AQ1431" s="2" t="str">
        <f t="shared" si="767"/>
        <v/>
      </c>
      <c r="AR1431" s="2">
        <f t="shared" si="768"/>
        <v>0</v>
      </c>
      <c r="AS1431" s="145">
        <f t="shared" si="769"/>
        <v>0.33333333333333331</v>
      </c>
      <c r="AT1431" s="2">
        <f t="shared" si="770"/>
        <v>0</v>
      </c>
      <c r="AU1431" s="2">
        <f t="shared" si="771"/>
        <v>0</v>
      </c>
      <c r="AV1431" s="2">
        <f t="shared" si="772"/>
        <v>0</v>
      </c>
      <c r="AW1431" s="2">
        <f t="shared" si="773"/>
        <v>0</v>
      </c>
      <c r="AX1431" s="2">
        <f t="shared" si="754"/>
        <v>0</v>
      </c>
      <c r="AY1431" s="2">
        <f t="shared" si="774"/>
        <v>0</v>
      </c>
      <c r="AZ1431" s="145" t="e">
        <f t="shared" si="775"/>
        <v>#N/A</v>
      </c>
      <c r="BA1431" s="145" t="e">
        <f t="shared" si="776"/>
        <v>#N/A</v>
      </c>
      <c r="BB1431" s="145">
        <f t="shared" si="777"/>
        <v>2.083333333333337E-2</v>
      </c>
      <c r="BC1431" s="2">
        <f>IF(AM1431,
  IF(AND(AL1431=$J$31,_xlfn.DAYS(AH1431,DATE(AI1431,1,1))&lt;7),
    MAX(0,EINSTELLUNGEN!$D$12+1-WEEKDAY(DATE(EINSTELLUNGEN!$D$9,EINSTELLUNGEN!$D$10,1),2)),
    IF(AL1431=$J$33,
      MIN(EINSTELLUNGEN!$D$12,WEEKDAY(DATE(EINSTELLUNGEN!$D$9,12,31),2)),
      EINSTELLUNGEN!$D$12
  )) - SUMIF(AL$50:AL$2500,"="&amp;AL1431,AX$50:AX$2500),
  0)</f>
        <v>3</v>
      </c>
      <c r="BD1431" s="2">
        <f t="shared" si="778"/>
        <v>0.33333333333333331</v>
      </c>
      <c r="BE1431" s="2">
        <f t="shared" si="779"/>
        <v>0</v>
      </c>
    </row>
    <row r="1432" spans="1:57" ht="10.5" customHeight="1">
      <c r="A1432" s="1" t="str">
        <f t="shared" ca="1" si="755"/>
        <v/>
      </c>
      <c r="B1432" s="1" t="str">
        <f t="shared" ca="1" si="756"/>
        <v/>
      </c>
      <c r="C1432" s="1" t="str">
        <f t="shared" ca="1" si="757"/>
        <v/>
      </c>
      <c r="D1432" s="1" t="str">
        <f t="shared" ca="1" si="758"/>
        <v/>
      </c>
      <c r="F1432" s="10"/>
      <c r="G1432" s="136" t="str">
        <f t="shared" si="759"/>
        <v/>
      </c>
      <c r="H1432" s="27"/>
      <c r="I1432" s="28"/>
      <c r="J1432" s="28"/>
      <c r="K1432" s="29"/>
      <c r="L1432" s="136"/>
      <c r="M1432" s="136"/>
      <c r="N1432" s="136"/>
      <c r="O1432" s="26" t="str">
        <f t="shared" si="760"/>
        <v/>
      </c>
      <c r="P1432" s="218" t="str">
        <f t="shared" si="761"/>
        <v/>
      </c>
      <c r="Q1432" s="26" t="str">
        <f t="shared" si="762"/>
        <v/>
      </c>
      <c r="R1432" s="22"/>
      <c r="S1432" s="99"/>
      <c r="T1432" s="10"/>
      <c r="U1432" s="229" t="str">
        <f t="shared" si="763"/>
        <v/>
      </c>
      <c r="V1432" s="230"/>
      <c r="W1432" s="230"/>
      <c r="X1432" s="230"/>
      <c r="Y1432" s="230"/>
      <c r="Z1432" s="22" t="str">
        <f>""</f>
        <v/>
      </c>
      <c r="AB1432" s="23" t="str">
        <f t="shared" si="764"/>
        <v/>
      </c>
      <c r="AC1432" s="2" t="b">
        <f>COUNT(Q1432:Q$2500)&gt;0</f>
        <v>0</v>
      </c>
      <c r="AD1432" s="2" t="b">
        <f t="shared" si="747"/>
        <v>0</v>
      </c>
      <c r="AE1432" s="2" t="b">
        <f t="shared" si="748"/>
        <v>0</v>
      </c>
      <c r="AF1432" s="2" t="b">
        <f t="shared" si="749"/>
        <v>0</v>
      </c>
      <c r="AG1432" s="2" t="b">
        <f>OR(
  AND(AC1432,NOT(AC1433)),
  AND(AF1432,WEEKDAY(AH1431,2)=EINSTELLUNGEN!$D$12),
  AND(AF1432,AH1432=$J$35)
)</f>
        <v>0</v>
      </c>
      <c r="AH1432" s="2">
        <f>IF(AE1432,AH1431+IF(WEEKDAY(AH1431+1,2)&lt;=EINSTELLUNGEN!$D$12,1,$J$36),AH1431)</f>
        <v>42020</v>
      </c>
      <c r="AI1432" s="2">
        <f t="shared" si="750"/>
        <v>2019</v>
      </c>
      <c r="AJ1432" s="2">
        <f t="shared" si="751"/>
        <v>201901</v>
      </c>
      <c r="AK1432" s="2">
        <f t="shared" si="752"/>
        <v>201901</v>
      </c>
      <c r="AL1432" s="2">
        <f t="shared" si="780"/>
        <v>201903</v>
      </c>
      <c r="AM1432" s="2" t="b">
        <f t="shared" si="753"/>
        <v>1</v>
      </c>
      <c r="AN1432" s="4" t="e">
        <f t="shared" si="765"/>
        <v>#N/A</v>
      </c>
      <c r="AO1432" s="4" t="e">
        <f t="shared" si="766"/>
        <v>#N/A</v>
      </c>
      <c r="AP1432" s="2" t="str">
        <f>IF(AD1432,
  IF(ISBLANK(H1432),
    AP1431,
    IF(LEN(H1432)=1,
      IF(OR(UPPER(H1432)="A",UPPER(H1432)="I"),
        EINSTELLUNGEN!$D$21,
        IF(OR(UPPER(H1432)="B",UPPER(H1432)="M"),
          EINSTELLUNGEN!$D$22,
          IF(OR(UPPER(H1432)="C",UPPER(H1432)="S"),
            EINSTELLUNGEN!$D$23,
            IF(UPPER(H1432)="D",
              EINSTELLUNGEN!$D$24,
              IF(UPPER(H1432)="E",
                EINSTELLUNGEN!$D$25,
                UPPER(H1432)))))),
      IF(ISNUMBER(H1432),
        EINSTELLUNGEN!$D$20&amp;H1432,
        UPPER(H1432)))),
  "")</f>
        <v/>
      </c>
      <c r="AQ1432" s="2" t="str">
        <f t="shared" si="767"/>
        <v/>
      </c>
      <c r="AR1432" s="2">
        <f t="shared" si="768"/>
        <v>0</v>
      </c>
      <c r="AS1432" s="145">
        <f t="shared" si="769"/>
        <v>0.33333333333333331</v>
      </c>
      <c r="AT1432" s="2">
        <f t="shared" si="770"/>
        <v>0</v>
      </c>
      <c r="AU1432" s="2">
        <f t="shared" si="771"/>
        <v>0</v>
      </c>
      <c r="AV1432" s="2">
        <f t="shared" si="772"/>
        <v>0</v>
      </c>
      <c r="AW1432" s="2">
        <f t="shared" si="773"/>
        <v>0</v>
      </c>
      <c r="AX1432" s="2">
        <f t="shared" si="754"/>
        <v>0</v>
      </c>
      <c r="AY1432" s="2">
        <f t="shared" si="774"/>
        <v>0</v>
      </c>
      <c r="AZ1432" s="145" t="e">
        <f t="shared" si="775"/>
        <v>#N/A</v>
      </c>
      <c r="BA1432" s="145" t="e">
        <f t="shared" si="776"/>
        <v>#N/A</v>
      </c>
      <c r="BB1432" s="145">
        <f t="shared" si="777"/>
        <v>2.083333333333337E-2</v>
      </c>
      <c r="BC1432" s="2">
        <f>IF(AM1432,
  IF(AND(AL1432=$J$31,_xlfn.DAYS(AH1432,DATE(AI1432,1,1))&lt;7),
    MAX(0,EINSTELLUNGEN!$D$12+1-WEEKDAY(DATE(EINSTELLUNGEN!$D$9,EINSTELLUNGEN!$D$10,1),2)),
    IF(AL1432=$J$33,
      MIN(EINSTELLUNGEN!$D$12,WEEKDAY(DATE(EINSTELLUNGEN!$D$9,12,31),2)),
      EINSTELLUNGEN!$D$12
  )) - SUMIF(AL$50:AL$2500,"="&amp;AL1432,AX$50:AX$2500),
  0)</f>
        <v>3</v>
      </c>
      <c r="BD1432" s="2">
        <f t="shared" si="778"/>
        <v>0.33333333333333331</v>
      </c>
      <c r="BE1432" s="2">
        <f t="shared" si="779"/>
        <v>0</v>
      </c>
    </row>
    <row r="1433" spans="1:57" ht="10.5" customHeight="1">
      <c r="A1433" s="1" t="str">
        <f t="shared" ca="1" si="755"/>
        <v/>
      </c>
      <c r="B1433" s="1" t="str">
        <f t="shared" ca="1" si="756"/>
        <v/>
      </c>
      <c r="C1433" s="1" t="str">
        <f t="shared" ca="1" si="757"/>
        <v/>
      </c>
      <c r="D1433" s="1" t="str">
        <f t="shared" ca="1" si="758"/>
        <v/>
      </c>
      <c r="F1433" s="10"/>
      <c r="G1433" s="136" t="str">
        <f t="shared" si="759"/>
        <v/>
      </c>
      <c r="H1433" s="27"/>
      <c r="I1433" s="28"/>
      <c r="J1433" s="28"/>
      <c r="K1433" s="29"/>
      <c r="L1433" s="136"/>
      <c r="M1433" s="136"/>
      <c r="N1433" s="136"/>
      <c r="O1433" s="26" t="str">
        <f t="shared" si="760"/>
        <v/>
      </c>
      <c r="P1433" s="218" t="str">
        <f t="shared" si="761"/>
        <v/>
      </c>
      <c r="Q1433" s="26" t="str">
        <f t="shared" si="762"/>
        <v/>
      </c>
      <c r="R1433" s="22"/>
      <c r="S1433" s="99"/>
      <c r="T1433" s="10"/>
      <c r="U1433" s="229" t="str">
        <f t="shared" si="763"/>
        <v/>
      </c>
      <c r="V1433" s="230"/>
      <c r="W1433" s="230"/>
      <c r="X1433" s="230"/>
      <c r="Y1433" s="230"/>
      <c r="Z1433" s="22" t="str">
        <f>""</f>
        <v/>
      </c>
      <c r="AB1433" s="23" t="str">
        <f t="shared" si="764"/>
        <v/>
      </c>
      <c r="AC1433" s="2" t="b">
        <f>COUNT(Q1433:Q$2500)&gt;0</f>
        <v>0</v>
      </c>
      <c r="AD1433" s="2" t="b">
        <f t="shared" si="747"/>
        <v>0</v>
      </c>
      <c r="AE1433" s="2" t="b">
        <f t="shared" si="748"/>
        <v>0</v>
      </c>
      <c r="AF1433" s="2" t="b">
        <f t="shared" si="749"/>
        <v>0</v>
      </c>
      <c r="AG1433" s="2" t="b">
        <f>OR(
  AND(AC1433,NOT(AC1434)),
  AND(AF1433,WEEKDAY(AH1432,2)=EINSTELLUNGEN!$D$12),
  AND(AF1433,AH1433=$J$35)
)</f>
        <v>0</v>
      </c>
      <c r="AH1433" s="2">
        <f>IF(AE1433,AH1432+IF(WEEKDAY(AH1432+1,2)&lt;=EINSTELLUNGEN!$D$12,1,$J$36),AH1432)</f>
        <v>42020</v>
      </c>
      <c r="AI1433" s="2">
        <f t="shared" si="750"/>
        <v>2019</v>
      </c>
      <c r="AJ1433" s="2">
        <f t="shared" si="751"/>
        <v>201901</v>
      </c>
      <c r="AK1433" s="2">
        <f t="shared" si="752"/>
        <v>201901</v>
      </c>
      <c r="AL1433" s="2">
        <f t="shared" si="780"/>
        <v>201903</v>
      </c>
      <c r="AM1433" s="2" t="b">
        <f t="shared" si="753"/>
        <v>1</v>
      </c>
      <c r="AN1433" s="4" t="e">
        <f t="shared" si="765"/>
        <v>#N/A</v>
      </c>
      <c r="AO1433" s="4" t="e">
        <f t="shared" si="766"/>
        <v>#N/A</v>
      </c>
      <c r="AP1433" s="2" t="str">
        <f>IF(AD1433,
  IF(ISBLANK(H1433),
    AP1432,
    IF(LEN(H1433)=1,
      IF(OR(UPPER(H1433)="A",UPPER(H1433)="I"),
        EINSTELLUNGEN!$D$21,
        IF(OR(UPPER(H1433)="B",UPPER(H1433)="M"),
          EINSTELLUNGEN!$D$22,
          IF(OR(UPPER(H1433)="C",UPPER(H1433)="S"),
            EINSTELLUNGEN!$D$23,
            IF(UPPER(H1433)="D",
              EINSTELLUNGEN!$D$24,
              IF(UPPER(H1433)="E",
                EINSTELLUNGEN!$D$25,
                UPPER(H1433)))))),
      IF(ISNUMBER(H1433),
        EINSTELLUNGEN!$D$20&amp;H1433,
        UPPER(H1433)))),
  "")</f>
        <v/>
      </c>
      <c r="AQ1433" s="2" t="str">
        <f t="shared" si="767"/>
        <v/>
      </c>
      <c r="AR1433" s="2">
        <f t="shared" si="768"/>
        <v>0</v>
      </c>
      <c r="AS1433" s="145">
        <f t="shared" si="769"/>
        <v>0.33333333333333331</v>
      </c>
      <c r="AT1433" s="2">
        <f t="shared" si="770"/>
        <v>0</v>
      </c>
      <c r="AU1433" s="2">
        <f t="shared" si="771"/>
        <v>0</v>
      </c>
      <c r="AV1433" s="2">
        <f t="shared" si="772"/>
        <v>0</v>
      </c>
      <c r="AW1433" s="2">
        <f t="shared" si="773"/>
        <v>0</v>
      </c>
      <c r="AX1433" s="2">
        <f t="shared" si="754"/>
        <v>0</v>
      </c>
      <c r="AY1433" s="2">
        <f t="shared" si="774"/>
        <v>0</v>
      </c>
      <c r="AZ1433" s="145" t="e">
        <f t="shared" si="775"/>
        <v>#N/A</v>
      </c>
      <c r="BA1433" s="145" t="e">
        <f t="shared" si="776"/>
        <v>#N/A</v>
      </c>
      <c r="BB1433" s="145">
        <f t="shared" si="777"/>
        <v>2.083333333333337E-2</v>
      </c>
      <c r="BC1433" s="2">
        <f>IF(AM1433,
  IF(AND(AL1433=$J$31,_xlfn.DAYS(AH1433,DATE(AI1433,1,1))&lt;7),
    MAX(0,EINSTELLUNGEN!$D$12+1-WEEKDAY(DATE(EINSTELLUNGEN!$D$9,EINSTELLUNGEN!$D$10,1),2)),
    IF(AL1433=$J$33,
      MIN(EINSTELLUNGEN!$D$12,WEEKDAY(DATE(EINSTELLUNGEN!$D$9,12,31),2)),
      EINSTELLUNGEN!$D$12
  )) - SUMIF(AL$50:AL$2500,"="&amp;AL1433,AX$50:AX$2500),
  0)</f>
        <v>3</v>
      </c>
      <c r="BD1433" s="2">
        <f t="shared" si="778"/>
        <v>0.33333333333333331</v>
      </c>
      <c r="BE1433" s="2">
        <f t="shared" si="779"/>
        <v>0</v>
      </c>
    </row>
    <row r="1434" spans="1:57" ht="10.5" customHeight="1">
      <c r="A1434" s="1" t="str">
        <f t="shared" ca="1" si="755"/>
        <v/>
      </c>
      <c r="B1434" s="1" t="str">
        <f t="shared" ca="1" si="756"/>
        <v/>
      </c>
      <c r="C1434" s="1" t="str">
        <f t="shared" ca="1" si="757"/>
        <v/>
      </c>
      <c r="D1434" s="1" t="str">
        <f t="shared" ca="1" si="758"/>
        <v/>
      </c>
      <c r="F1434" s="10"/>
      <c r="G1434" s="136" t="str">
        <f t="shared" si="759"/>
        <v/>
      </c>
      <c r="H1434" s="27"/>
      <c r="I1434" s="28"/>
      <c r="J1434" s="28"/>
      <c r="K1434" s="29"/>
      <c r="L1434" s="136"/>
      <c r="M1434" s="136"/>
      <c r="N1434" s="136"/>
      <c r="O1434" s="26" t="str">
        <f t="shared" si="760"/>
        <v/>
      </c>
      <c r="P1434" s="218" t="str">
        <f t="shared" si="761"/>
        <v/>
      </c>
      <c r="Q1434" s="26" t="str">
        <f t="shared" si="762"/>
        <v/>
      </c>
      <c r="R1434" s="22"/>
      <c r="S1434" s="99"/>
      <c r="T1434" s="10"/>
      <c r="U1434" s="229" t="str">
        <f t="shared" si="763"/>
        <v/>
      </c>
      <c r="V1434" s="230"/>
      <c r="W1434" s="230"/>
      <c r="X1434" s="230"/>
      <c r="Y1434" s="230"/>
      <c r="Z1434" s="22" t="str">
        <f>""</f>
        <v/>
      </c>
      <c r="AB1434" s="23" t="str">
        <f t="shared" si="764"/>
        <v/>
      </c>
      <c r="AC1434" s="2" t="b">
        <f>COUNT(Q1434:Q$2500)&gt;0</f>
        <v>0</v>
      </c>
      <c r="AD1434" s="2" t="b">
        <f t="shared" si="747"/>
        <v>0</v>
      </c>
      <c r="AE1434" s="2" t="b">
        <f t="shared" si="748"/>
        <v>0</v>
      </c>
      <c r="AF1434" s="2" t="b">
        <f t="shared" si="749"/>
        <v>0</v>
      </c>
      <c r="AG1434" s="2" t="b">
        <f>OR(
  AND(AC1434,NOT(AC1435)),
  AND(AF1434,WEEKDAY(AH1433,2)=EINSTELLUNGEN!$D$12),
  AND(AF1434,AH1434=$J$35)
)</f>
        <v>0</v>
      </c>
      <c r="AH1434" s="2">
        <f>IF(AE1434,AH1433+IF(WEEKDAY(AH1433+1,2)&lt;=EINSTELLUNGEN!$D$12,1,$J$36),AH1433)</f>
        <v>42020</v>
      </c>
      <c r="AI1434" s="2">
        <f t="shared" si="750"/>
        <v>2019</v>
      </c>
      <c r="AJ1434" s="2">
        <f t="shared" si="751"/>
        <v>201901</v>
      </c>
      <c r="AK1434" s="2">
        <f t="shared" si="752"/>
        <v>201901</v>
      </c>
      <c r="AL1434" s="2">
        <f t="shared" si="780"/>
        <v>201903</v>
      </c>
      <c r="AM1434" s="2" t="b">
        <f t="shared" si="753"/>
        <v>1</v>
      </c>
      <c r="AN1434" s="4" t="e">
        <f t="shared" si="765"/>
        <v>#N/A</v>
      </c>
      <c r="AO1434" s="4" t="e">
        <f t="shared" si="766"/>
        <v>#N/A</v>
      </c>
      <c r="AP1434" s="2" t="str">
        <f>IF(AD1434,
  IF(ISBLANK(H1434),
    AP1433,
    IF(LEN(H1434)=1,
      IF(OR(UPPER(H1434)="A",UPPER(H1434)="I"),
        EINSTELLUNGEN!$D$21,
        IF(OR(UPPER(H1434)="B",UPPER(H1434)="M"),
          EINSTELLUNGEN!$D$22,
          IF(OR(UPPER(H1434)="C",UPPER(H1434)="S"),
            EINSTELLUNGEN!$D$23,
            IF(UPPER(H1434)="D",
              EINSTELLUNGEN!$D$24,
              IF(UPPER(H1434)="E",
                EINSTELLUNGEN!$D$25,
                UPPER(H1434)))))),
      IF(ISNUMBER(H1434),
        EINSTELLUNGEN!$D$20&amp;H1434,
        UPPER(H1434)))),
  "")</f>
        <v/>
      </c>
      <c r="AQ1434" s="2" t="str">
        <f t="shared" si="767"/>
        <v/>
      </c>
      <c r="AR1434" s="2">
        <f t="shared" si="768"/>
        <v>0</v>
      </c>
      <c r="AS1434" s="145">
        <f t="shared" si="769"/>
        <v>0.33333333333333331</v>
      </c>
      <c r="AT1434" s="2">
        <f t="shared" si="770"/>
        <v>0</v>
      </c>
      <c r="AU1434" s="2">
        <f t="shared" si="771"/>
        <v>0</v>
      </c>
      <c r="AV1434" s="2">
        <f t="shared" si="772"/>
        <v>0</v>
      </c>
      <c r="AW1434" s="2">
        <f t="shared" si="773"/>
        <v>0</v>
      </c>
      <c r="AX1434" s="2">
        <f t="shared" si="754"/>
        <v>0</v>
      </c>
      <c r="AY1434" s="2">
        <f t="shared" si="774"/>
        <v>0</v>
      </c>
      <c r="AZ1434" s="145" t="e">
        <f t="shared" si="775"/>
        <v>#N/A</v>
      </c>
      <c r="BA1434" s="145" t="e">
        <f t="shared" si="776"/>
        <v>#N/A</v>
      </c>
      <c r="BB1434" s="145">
        <f t="shared" si="777"/>
        <v>2.083333333333337E-2</v>
      </c>
      <c r="BC1434" s="2">
        <f>IF(AM1434,
  IF(AND(AL1434=$J$31,_xlfn.DAYS(AH1434,DATE(AI1434,1,1))&lt;7),
    MAX(0,EINSTELLUNGEN!$D$12+1-WEEKDAY(DATE(EINSTELLUNGEN!$D$9,EINSTELLUNGEN!$D$10,1),2)),
    IF(AL1434=$J$33,
      MIN(EINSTELLUNGEN!$D$12,WEEKDAY(DATE(EINSTELLUNGEN!$D$9,12,31),2)),
      EINSTELLUNGEN!$D$12
  )) - SUMIF(AL$50:AL$2500,"="&amp;AL1434,AX$50:AX$2500),
  0)</f>
        <v>3</v>
      </c>
      <c r="BD1434" s="2">
        <f t="shared" si="778"/>
        <v>0.33333333333333331</v>
      </c>
      <c r="BE1434" s="2">
        <f t="shared" si="779"/>
        <v>0</v>
      </c>
    </row>
    <row r="1435" spans="1:57" ht="10.5" customHeight="1">
      <c r="A1435" s="1" t="str">
        <f t="shared" ca="1" si="755"/>
        <v/>
      </c>
      <c r="B1435" s="1" t="str">
        <f t="shared" ca="1" si="756"/>
        <v/>
      </c>
      <c r="C1435" s="1" t="str">
        <f t="shared" ca="1" si="757"/>
        <v/>
      </c>
      <c r="D1435" s="1" t="str">
        <f t="shared" ca="1" si="758"/>
        <v/>
      </c>
      <c r="F1435" s="10"/>
      <c r="G1435" s="136" t="str">
        <f t="shared" si="759"/>
        <v/>
      </c>
      <c r="H1435" s="27"/>
      <c r="I1435" s="28"/>
      <c r="J1435" s="28"/>
      <c r="K1435" s="29"/>
      <c r="L1435" s="136"/>
      <c r="M1435" s="136"/>
      <c r="N1435" s="136"/>
      <c r="O1435" s="26" t="str">
        <f t="shared" si="760"/>
        <v/>
      </c>
      <c r="P1435" s="218" t="str">
        <f t="shared" si="761"/>
        <v/>
      </c>
      <c r="Q1435" s="26" t="str">
        <f t="shared" si="762"/>
        <v/>
      </c>
      <c r="R1435" s="22"/>
      <c r="S1435" s="99"/>
      <c r="T1435" s="10"/>
      <c r="U1435" s="229" t="str">
        <f t="shared" si="763"/>
        <v/>
      </c>
      <c r="V1435" s="230"/>
      <c r="W1435" s="230"/>
      <c r="X1435" s="230"/>
      <c r="Y1435" s="230"/>
      <c r="Z1435" s="22" t="str">
        <f>""</f>
        <v/>
      </c>
      <c r="AB1435" s="23" t="str">
        <f t="shared" si="764"/>
        <v/>
      </c>
      <c r="AC1435" s="2" t="b">
        <f>COUNT(Q1435:Q$2500)&gt;0</f>
        <v>0</v>
      </c>
      <c r="AD1435" s="2" t="b">
        <f t="shared" si="747"/>
        <v>0</v>
      </c>
      <c r="AE1435" s="2" t="b">
        <f t="shared" si="748"/>
        <v>0</v>
      </c>
      <c r="AF1435" s="2" t="b">
        <f t="shared" si="749"/>
        <v>0</v>
      </c>
      <c r="AG1435" s="2" t="b">
        <f>OR(
  AND(AC1435,NOT(AC1436)),
  AND(AF1435,WEEKDAY(AH1434,2)=EINSTELLUNGEN!$D$12),
  AND(AF1435,AH1435=$J$35)
)</f>
        <v>0</v>
      </c>
      <c r="AH1435" s="2">
        <f>IF(AE1435,AH1434+IF(WEEKDAY(AH1434+1,2)&lt;=EINSTELLUNGEN!$D$12,1,$J$36),AH1434)</f>
        <v>42020</v>
      </c>
      <c r="AI1435" s="2">
        <f t="shared" si="750"/>
        <v>2019</v>
      </c>
      <c r="AJ1435" s="2">
        <f t="shared" si="751"/>
        <v>201901</v>
      </c>
      <c r="AK1435" s="2">
        <f t="shared" si="752"/>
        <v>201901</v>
      </c>
      <c r="AL1435" s="2">
        <f t="shared" si="780"/>
        <v>201903</v>
      </c>
      <c r="AM1435" s="2" t="b">
        <f t="shared" si="753"/>
        <v>1</v>
      </c>
      <c r="AN1435" s="4" t="e">
        <f t="shared" si="765"/>
        <v>#N/A</v>
      </c>
      <c r="AO1435" s="4" t="e">
        <f t="shared" si="766"/>
        <v>#N/A</v>
      </c>
      <c r="AP1435" s="2" t="str">
        <f>IF(AD1435,
  IF(ISBLANK(H1435),
    AP1434,
    IF(LEN(H1435)=1,
      IF(OR(UPPER(H1435)="A",UPPER(H1435)="I"),
        EINSTELLUNGEN!$D$21,
        IF(OR(UPPER(H1435)="B",UPPER(H1435)="M"),
          EINSTELLUNGEN!$D$22,
          IF(OR(UPPER(H1435)="C",UPPER(H1435)="S"),
            EINSTELLUNGEN!$D$23,
            IF(UPPER(H1435)="D",
              EINSTELLUNGEN!$D$24,
              IF(UPPER(H1435)="E",
                EINSTELLUNGEN!$D$25,
                UPPER(H1435)))))),
      IF(ISNUMBER(H1435),
        EINSTELLUNGEN!$D$20&amp;H1435,
        UPPER(H1435)))),
  "")</f>
        <v/>
      </c>
      <c r="AQ1435" s="2" t="str">
        <f t="shared" si="767"/>
        <v/>
      </c>
      <c r="AR1435" s="2">
        <f t="shared" si="768"/>
        <v>0</v>
      </c>
      <c r="AS1435" s="145">
        <f t="shared" si="769"/>
        <v>0.33333333333333331</v>
      </c>
      <c r="AT1435" s="2">
        <f t="shared" si="770"/>
        <v>0</v>
      </c>
      <c r="AU1435" s="2">
        <f t="shared" si="771"/>
        <v>0</v>
      </c>
      <c r="AV1435" s="2">
        <f t="shared" si="772"/>
        <v>0</v>
      </c>
      <c r="AW1435" s="2">
        <f t="shared" si="773"/>
        <v>0</v>
      </c>
      <c r="AX1435" s="2">
        <f t="shared" si="754"/>
        <v>0</v>
      </c>
      <c r="AY1435" s="2">
        <f t="shared" si="774"/>
        <v>0</v>
      </c>
      <c r="AZ1435" s="145" t="e">
        <f t="shared" si="775"/>
        <v>#N/A</v>
      </c>
      <c r="BA1435" s="145" t="e">
        <f t="shared" si="776"/>
        <v>#N/A</v>
      </c>
      <c r="BB1435" s="145">
        <f t="shared" si="777"/>
        <v>2.083333333333337E-2</v>
      </c>
      <c r="BC1435" s="2">
        <f>IF(AM1435,
  IF(AND(AL1435=$J$31,_xlfn.DAYS(AH1435,DATE(AI1435,1,1))&lt;7),
    MAX(0,EINSTELLUNGEN!$D$12+1-WEEKDAY(DATE(EINSTELLUNGEN!$D$9,EINSTELLUNGEN!$D$10,1),2)),
    IF(AL1435=$J$33,
      MIN(EINSTELLUNGEN!$D$12,WEEKDAY(DATE(EINSTELLUNGEN!$D$9,12,31),2)),
      EINSTELLUNGEN!$D$12
  )) - SUMIF(AL$50:AL$2500,"="&amp;AL1435,AX$50:AX$2500),
  0)</f>
        <v>3</v>
      </c>
      <c r="BD1435" s="2">
        <f t="shared" si="778"/>
        <v>0.33333333333333331</v>
      </c>
      <c r="BE1435" s="2">
        <f t="shared" si="779"/>
        <v>0</v>
      </c>
    </row>
    <row r="1436" spans="1:57" ht="10.5" customHeight="1">
      <c r="A1436" s="1" t="str">
        <f t="shared" ca="1" si="755"/>
        <v/>
      </c>
      <c r="B1436" s="1" t="str">
        <f t="shared" ca="1" si="756"/>
        <v/>
      </c>
      <c r="C1436" s="1" t="str">
        <f t="shared" ca="1" si="757"/>
        <v/>
      </c>
      <c r="D1436" s="1" t="str">
        <f t="shared" ca="1" si="758"/>
        <v/>
      </c>
      <c r="F1436" s="10"/>
      <c r="G1436" s="136" t="str">
        <f t="shared" si="759"/>
        <v/>
      </c>
      <c r="H1436" s="27"/>
      <c r="I1436" s="28"/>
      <c r="J1436" s="28"/>
      <c r="K1436" s="29"/>
      <c r="L1436" s="136"/>
      <c r="M1436" s="136"/>
      <c r="N1436" s="136"/>
      <c r="O1436" s="26" t="str">
        <f t="shared" si="760"/>
        <v/>
      </c>
      <c r="P1436" s="218" t="str">
        <f t="shared" si="761"/>
        <v/>
      </c>
      <c r="Q1436" s="26" t="str">
        <f t="shared" si="762"/>
        <v/>
      </c>
      <c r="R1436" s="22"/>
      <c r="S1436" s="99"/>
      <c r="T1436" s="10"/>
      <c r="U1436" s="229" t="str">
        <f t="shared" si="763"/>
        <v/>
      </c>
      <c r="V1436" s="230"/>
      <c r="W1436" s="230"/>
      <c r="X1436" s="230"/>
      <c r="Y1436" s="230"/>
      <c r="Z1436" s="22" t="str">
        <f>""</f>
        <v/>
      </c>
      <c r="AB1436" s="23" t="str">
        <f t="shared" si="764"/>
        <v/>
      </c>
      <c r="AC1436" s="2" t="b">
        <f>COUNT(Q1436:Q$2500)&gt;0</f>
        <v>0</v>
      </c>
      <c r="AD1436" s="2" t="b">
        <f t="shared" si="747"/>
        <v>0</v>
      </c>
      <c r="AE1436" s="2" t="b">
        <f t="shared" si="748"/>
        <v>0</v>
      </c>
      <c r="AF1436" s="2" t="b">
        <f t="shared" si="749"/>
        <v>0</v>
      </c>
      <c r="AG1436" s="2" t="b">
        <f>OR(
  AND(AC1436,NOT(AC1437)),
  AND(AF1436,WEEKDAY(AH1435,2)=EINSTELLUNGEN!$D$12),
  AND(AF1436,AH1436=$J$35)
)</f>
        <v>0</v>
      </c>
      <c r="AH1436" s="2">
        <f>IF(AE1436,AH1435+IF(WEEKDAY(AH1435+1,2)&lt;=EINSTELLUNGEN!$D$12,1,$J$36),AH1435)</f>
        <v>42020</v>
      </c>
      <c r="AI1436" s="2">
        <f t="shared" si="750"/>
        <v>2019</v>
      </c>
      <c r="AJ1436" s="2">
        <f t="shared" si="751"/>
        <v>201901</v>
      </c>
      <c r="AK1436" s="2">
        <f t="shared" si="752"/>
        <v>201901</v>
      </c>
      <c r="AL1436" s="2">
        <f t="shared" si="780"/>
        <v>201903</v>
      </c>
      <c r="AM1436" s="2" t="b">
        <f t="shared" si="753"/>
        <v>1</v>
      </c>
      <c r="AN1436" s="4" t="e">
        <f t="shared" si="765"/>
        <v>#N/A</v>
      </c>
      <c r="AO1436" s="4" t="e">
        <f t="shared" si="766"/>
        <v>#N/A</v>
      </c>
      <c r="AP1436" s="2" t="str">
        <f>IF(AD1436,
  IF(ISBLANK(H1436),
    AP1435,
    IF(LEN(H1436)=1,
      IF(OR(UPPER(H1436)="A",UPPER(H1436)="I"),
        EINSTELLUNGEN!$D$21,
        IF(OR(UPPER(H1436)="B",UPPER(H1436)="M"),
          EINSTELLUNGEN!$D$22,
          IF(OR(UPPER(H1436)="C",UPPER(H1436)="S"),
            EINSTELLUNGEN!$D$23,
            IF(UPPER(H1436)="D",
              EINSTELLUNGEN!$D$24,
              IF(UPPER(H1436)="E",
                EINSTELLUNGEN!$D$25,
                UPPER(H1436)))))),
      IF(ISNUMBER(H1436),
        EINSTELLUNGEN!$D$20&amp;H1436,
        UPPER(H1436)))),
  "")</f>
        <v/>
      </c>
      <c r="AQ1436" s="2" t="str">
        <f t="shared" si="767"/>
        <v/>
      </c>
      <c r="AR1436" s="2">
        <f t="shared" si="768"/>
        <v>0</v>
      </c>
      <c r="AS1436" s="145">
        <f t="shared" si="769"/>
        <v>0.33333333333333331</v>
      </c>
      <c r="AT1436" s="2">
        <f t="shared" si="770"/>
        <v>0</v>
      </c>
      <c r="AU1436" s="2">
        <f t="shared" si="771"/>
        <v>0</v>
      </c>
      <c r="AV1436" s="2">
        <f t="shared" si="772"/>
        <v>0</v>
      </c>
      <c r="AW1436" s="2">
        <f t="shared" si="773"/>
        <v>0</v>
      </c>
      <c r="AX1436" s="2">
        <f t="shared" si="754"/>
        <v>0</v>
      </c>
      <c r="AY1436" s="2">
        <f t="shared" si="774"/>
        <v>0</v>
      </c>
      <c r="AZ1436" s="145" t="e">
        <f t="shared" si="775"/>
        <v>#N/A</v>
      </c>
      <c r="BA1436" s="145" t="e">
        <f t="shared" si="776"/>
        <v>#N/A</v>
      </c>
      <c r="BB1436" s="145">
        <f t="shared" si="777"/>
        <v>2.083333333333337E-2</v>
      </c>
      <c r="BC1436" s="2">
        <f>IF(AM1436,
  IF(AND(AL1436=$J$31,_xlfn.DAYS(AH1436,DATE(AI1436,1,1))&lt;7),
    MAX(0,EINSTELLUNGEN!$D$12+1-WEEKDAY(DATE(EINSTELLUNGEN!$D$9,EINSTELLUNGEN!$D$10,1),2)),
    IF(AL1436=$J$33,
      MIN(EINSTELLUNGEN!$D$12,WEEKDAY(DATE(EINSTELLUNGEN!$D$9,12,31),2)),
      EINSTELLUNGEN!$D$12
  )) - SUMIF(AL$50:AL$2500,"="&amp;AL1436,AX$50:AX$2500),
  0)</f>
        <v>3</v>
      </c>
      <c r="BD1436" s="2">
        <f t="shared" si="778"/>
        <v>0.33333333333333331</v>
      </c>
      <c r="BE1436" s="2">
        <f t="shared" si="779"/>
        <v>0</v>
      </c>
    </row>
    <row r="1437" spans="1:57" ht="10.5" customHeight="1">
      <c r="A1437" s="1" t="str">
        <f t="shared" ca="1" si="755"/>
        <v/>
      </c>
      <c r="B1437" s="1" t="str">
        <f t="shared" ca="1" si="756"/>
        <v/>
      </c>
      <c r="C1437" s="1" t="str">
        <f t="shared" ca="1" si="757"/>
        <v/>
      </c>
      <c r="D1437" s="1" t="str">
        <f t="shared" ca="1" si="758"/>
        <v/>
      </c>
      <c r="F1437" s="10"/>
      <c r="G1437" s="136" t="str">
        <f t="shared" si="759"/>
        <v/>
      </c>
      <c r="H1437" s="27"/>
      <c r="I1437" s="28"/>
      <c r="J1437" s="28"/>
      <c r="K1437" s="29"/>
      <c r="L1437" s="136"/>
      <c r="M1437" s="136"/>
      <c r="N1437" s="136"/>
      <c r="O1437" s="26" t="str">
        <f t="shared" si="760"/>
        <v/>
      </c>
      <c r="P1437" s="218" t="str">
        <f t="shared" si="761"/>
        <v/>
      </c>
      <c r="Q1437" s="26" t="str">
        <f t="shared" si="762"/>
        <v/>
      </c>
      <c r="R1437" s="22"/>
      <c r="S1437" s="99"/>
      <c r="T1437" s="10"/>
      <c r="U1437" s="229" t="str">
        <f t="shared" si="763"/>
        <v/>
      </c>
      <c r="V1437" s="230"/>
      <c r="W1437" s="230"/>
      <c r="X1437" s="230"/>
      <c r="Y1437" s="230"/>
      <c r="Z1437" s="22" t="str">
        <f>""</f>
        <v/>
      </c>
      <c r="AB1437" s="23" t="str">
        <f t="shared" si="764"/>
        <v/>
      </c>
      <c r="AC1437" s="2" t="b">
        <f>COUNT(Q1437:Q$2500)&gt;0</f>
        <v>0</v>
      </c>
      <c r="AD1437" s="2" t="b">
        <f t="shared" si="747"/>
        <v>0</v>
      </c>
      <c r="AE1437" s="2" t="b">
        <f t="shared" si="748"/>
        <v>0</v>
      </c>
      <c r="AF1437" s="2" t="b">
        <f t="shared" si="749"/>
        <v>0</v>
      </c>
      <c r="AG1437" s="2" t="b">
        <f>OR(
  AND(AC1437,NOT(AC1438)),
  AND(AF1437,WEEKDAY(AH1436,2)=EINSTELLUNGEN!$D$12),
  AND(AF1437,AH1437=$J$35)
)</f>
        <v>0</v>
      </c>
      <c r="AH1437" s="2">
        <f>IF(AE1437,AH1436+IF(WEEKDAY(AH1436+1,2)&lt;=EINSTELLUNGEN!$D$12,1,$J$36),AH1436)</f>
        <v>42020</v>
      </c>
      <c r="AI1437" s="2">
        <f t="shared" si="750"/>
        <v>2019</v>
      </c>
      <c r="AJ1437" s="2">
        <f t="shared" si="751"/>
        <v>201901</v>
      </c>
      <c r="AK1437" s="2">
        <f t="shared" si="752"/>
        <v>201901</v>
      </c>
      <c r="AL1437" s="2">
        <f t="shared" si="780"/>
        <v>201903</v>
      </c>
      <c r="AM1437" s="2" t="b">
        <f t="shared" si="753"/>
        <v>1</v>
      </c>
      <c r="AN1437" s="4" t="e">
        <f t="shared" si="765"/>
        <v>#N/A</v>
      </c>
      <c r="AO1437" s="4" t="e">
        <f t="shared" si="766"/>
        <v>#N/A</v>
      </c>
      <c r="AP1437" s="2" t="str">
        <f>IF(AD1437,
  IF(ISBLANK(H1437),
    AP1436,
    IF(LEN(H1437)=1,
      IF(OR(UPPER(H1437)="A",UPPER(H1437)="I"),
        EINSTELLUNGEN!$D$21,
        IF(OR(UPPER(H1437)="B",UPPER(H1437)="M"),
          EINSTELLUNGEN!$D$22,
          IF(OR(UPPER(H1437)="C",UPPER(H1437)="S"),
            EINSTELLUNGEN!$D$23,
            IF(UPPER(H1437)="D",
              EINSTELLUNGEN!$D$24,
              IF(UPPER(H1437)="E",
                EINSTELLUNGEN!$D$25,
                UPPER(H1437)))))),
      IF(ISNUMBER(H1437),
        EINSTELLUNGEN!$D$20&amp;H1437,
        UPPER(H1437)))),
  "")</f>
        <v/>
      </c>
      <c r="AQ1437" s="2" t="str">
        <f t="shared" si="767"/>
        <v/>
      </c>
      <c r="AR1437" s="2">
        <f t="shared" si="768"/>
        <v>0</v>
      </c>
      <c r="AS1437" s="145">
        <f t="shared" si="769"/>
        <v>0.33333333333333331</v>
      </c>
      <c r="AT1437" s="2">
        <f t="shared" si="770"/>
        <v>0</v>
      </c>
      <c r="AU1437" s="2">
        <f t="shared" si="771"/>
        <v>0</v>
      </c>
      <c r="AV1437" s="2">
        <f t="shared" si="772"/>
        <v>0</v>
      </c>
      <c r="AW1437" s="2">
        <f t="shared" si="773"/>
        <v>0</v>
      </c>
      <c r="AX1437" s="2">
        <f t="shared" si="754"/>
        <v>0</v>
      </c>
      <c r="AY1437" s="2">
        <f t="shared" si="774"/>
        <v>0</v>
      </c>
      <c r="AZ1437" s="145" t="e">
        <f t="shared" si="775"/>
        <v>#N/A</v>
      </c>
      <c r="BA1437" s="145" t="e">
        <f t="shared" si="776"/>
        <v>#N/A</v>
      </c>
      <c r="BB1437" s="145">
        <f t="shared" si="777"/>
        <v>2.083333333333337E-2</v>
      </c>
      <c r="BC1437" s="2">
        <f>IF(AM1437,
  IF(AND(AL1437=$J$31,_xlfn.DAYS(AH1437,DATE(AI1437,1,1))&lt;7),
    MAX(0,EINSTELLUNGEN!$D$12+1-WEEKDAY(DATE(EINSTELLUNGEN!$D$9,EINSTELLUNGEN!$D$10,1),2)),
    IF(AL1437=$J$33,
      MIN(EINSTELLUNGEN!$D$12,WEEKDAY(DATE(EINSTELLUNGEN!$D$9,12,31),2)),
      EINSTELLUNGEN!$D$12
  )) - SUMIF(AL$50:AL$2500,"="&amp;AL1437,AX$50:AX$2500),
  0)</f>
        <v>3</v>
      </c>
      <c r="BD1437" s="2">
        <f t="shared" si="778"/>
        <v>0.33333333333333331</v>
      </c>
      <c r="BE1437" s="2">
        <f t="shared" si="779"/>
        <v>0</v>
      </c>
    </row>
    <row r="1438" spans="1:57" ht="10.5" customHeight="1">
      <c r="A1438" s="1" t="str">
        <f t="shared" ca="1" si="755"/>
        <v/>
      </c>
      <c r="B1438" s="1" t="str">
        <f t="shared" ca="1" si="756"/>
        <v/>
      </c>
      <c r="C1438" s="1" t="str">
        <f t="shared" ca="1" si="757"/>
        <v/>
      </c>
      <c r="D1438" s="1" t="str">
        <f t="shared" ca="1" si="758"/>
        <v/>
      </c>
      <c r="F1438" s="10"/>
      <c r="G1438" s="136" t="str">
        <f t="shared" si="759"/>
        <v/>
      </c>
      <c r="H1438" s="27"/>
      <c r="I1438" s="28"/>
      <c r="J1438" s="28"/>
      <c r="K1438" s="29"/>
      <c r="L1438" s="136"/>
      <c r="M1438" s="136"/>
      <c r="N1438" s="136"/>
      <c r="O1438" s="26" t="str">
        <f t="shared" si="760"/>
        <v/>
      </c>
      <c r="P1438" s="218" t="str">
        <f t="shared" si="761"/>
        <v/>
      </c>
      <c r="Q1438" s="26" t="str">
        <f t="shared" si="762"/>
        <v/>
      </c>
      <c r="R1438" s="22"/>
      <c r="S1438" s="99"/>
      <c r="T1438" s="10"/>
      <c r="U1438" s="229" t="str">
        <f t="shared" si="763"/>
        <v/>
      </c>
      <c r="V1438" s="230"/>
      <c r="W1438" s="230"/>
      <c r="X1438" s="230"/>
      <c r="Y1438" s="230"/>
      <c r="Z1438" s="22" t="str">
        <f>""</f>
        <v/>
      </c>
      <c r="AB1438" s="23" t="str">
        <f t="shared" si="764"/>
        <v/>
      </c>
      <c r="AC1438" s="2" t="b">
        <f>COUNT(Q1438:Q$2500)&gt;0</f>
        <v>0</v>
      </c>
      <c r="AD1438" s="2" t="b">
        <f t="shared" si="747"/>
        <v>0</v>
      </c>
      <c r="AE1438" s="2" t="b">
        <f t="shared" si="748"/>
        <v>0</v>
      </c>
      <c r="AF1438" s="2" t="b">
        <f t="shared" si="749"/>
        <v>0</v>
      </c>
      <c r="AG1438" s="2" t="b">
        <f>OR(
  AND(AC1438,NOT(AC1439)),
  AND(AF1438,WEEKDAY(AH1437,2)=EINSTELLUNGEN!$D$12),
  AND(AF1438,AH1438=$J$35)
)</f>
        <v>0</v>
      </c>
      <c r="AH1438" s="2">
        <f>IF(AE1438,AH1437+IF(WEEKDAY(AH1437+1,2)&lt;=EINSTELLUNGEN!$D$12,1,$J$36),AH1437)</f>
        <v>42020</v>
      </c>
      <c r="AI1438" s="2">
        <f t="shared" si="750"/>
        <v>2019</v>
      </c>
      <c r="AJ1438" s="2">
        <f t="shared" si="751"/>
        <v>201901</v>
      </c>
      <c r="AK1438" s="2">
        <f t="shared" si="752"/>
        <v>201901</v>
      </c>
      <c r="AL1438" s="2">
        <f t="shared" si="780"/>
        <v>201903</v>
      </c>
      <c r="AM1438" s="2" t="b">
        <f t="shared" si="753"/>
        <v>1</v>
      </c>
      <c r="AN1438" s="4" t="e">
        <f t="shared" si="765"/>
        <v>#N/A</v>
      </c>
      <c r="AO1438" s="4" t="e">
        <f t="shared" si="766"/>
        <v>#N/A</v>
      </c>
      <c r="AP1438" s="2" t="str">
        <f>IF(AD1438,
  IF(ISBLANK(H1438),
    AP1437,
    IF(LEN(H1438)=1,
      IF(OR(UPPER(H1438)="A",UPPER(H1438)="I"),
        EINSTELLUNGEN!$D$21,
        IF(OR(UPPER(H1438)="B",UPPER(H1438)="M"),
          EINSTELLUNGEN!$D$22,
          IF(OR(UPPER(H1438)="C",UPPER(H1438)="S"),
            EINSTELLUNGEN!$D$23,
            IF(UPPER(H1438)="D",
              EINSTELLUNGEN!$D$24,
              IF(UPPER(H1438)="E",
                EINSTELLUNGEN!$D$25,
                UPPER(H1438)))))),
      IF(ISNUMBER(H1438),
        EINSTELLUNGEN!$D$20&amp;H1438,
        UPPER(H1438)))),
  "")</f>
        <v/>
      </c>
      <c r="AQ1438" s="2" t="str">
        <f t="shared" si="767"/>
        <v/>
      </c>
      <c r="AR1438" s="2">
        <f t="shared" si="768"/>
        <v>0</v>
      </c>
      <c r="AS1438" s="145">
        <f t="shared" si="769"/>
        <v>0.33333333333333331</v>
      </c>
      <c r="AT1438" s="2">
        <f t="shared" si="770"/>
        <v>0</v>
      </c>
      <c r="AU1438" s="2">
        <f t="shared" si="771"/>
        <v>0</v>
      </c>
      <c r="AV1438" s="2">
        <f t="shared" si="772"/>
        <v>0</v>
      </c>
      <c r="AW1438" s="2">
        <f t="shared" si="773"/>
        <v>0</v>
      </c>
      <c r="AX1438" s="2">
        <f t="shared" si="754"/>
        <v>0</v>
      </c>
      <c r="AY1438" s="2">
        <f t="shared" si="774"/>
        <v>0</v>
      </c>
      <c r="AZ1438" s="145" t="e">
        <f t="shared" si="775"/>
        <v>#N/A</v>
      </c>
      <c r="BA1438" s="145" t="e">
        <f t="shared" si="776"/>
        <v>#N/A</v>
      </c>
      <c r="BB1438" s="145">
        <f t="shared" si="777"/>
        <v>2.083333333333337E-2</v>
      </c>
      <c r="BC1438" s="2">
        <f>IF(AM1438,
  IF(AND(AL1438=$J$31,_xlfn.DAYS(AH1438,DATE(AI1438,1,1))&lt;7),
    MAX(0,EINSTELLUNGEN!$D$12+1-WEEKDAY(DATE(EINSTELLUNGEN!$D$9,EINSTELLUNGEN!$D$10,1),2)),
    IF(AL1438=$J$33,
      MIN(EINSTELLUNGEN!$D$12,WEEKDAY(DATE(EINSTELLUNGEN!$D$9,12,31),2)),
      EINSTELLUNGEN!$D$12
  )) - SUMIF(AL$50:AL$2500,"="&amp;AL1438,AX$50:AX$2500),
  0)</f>
        <v>3</v>
      </c>
      <c r="BD1438" s="2">
        <f t="shared" si="778"/>
        <v>0.33333333333333331</v>
      </c>
      <c r="BE1438" s="2">
        <f t="shared" si="779"/>
        <v>0</v>
      </c>
    </row>
    <row r="1439" spans="1:57" ht="10.5" customHeight="1">
      <c r="A1439" s="1" t="str">
        <f t="shared" ca="1" si="755"/>
        <v/>
      </c>
      <c r="B1439" s="1" t="str">
        <f t="shared" ca="1" si="756"/>
        <v/>
      </c>
      <c r="C1439" s="1" t="str">
        <f t="shared" ca="1" si="757"/>
        <v/>
      </c>
      <c r="D1439" s="1" t="str">
        <f t="shared" ca="1" si="758"/>
        <v/>
      </c>
      <c r="F1439" s="10"/>
      <c r="G1439" s="136" t="str">
        <f t="shared" si="759"/>
        <v/>
      </c>
      <c r="H1439" s="27"/>
      <c r="I1439" s="28"/>
      <c r="J1439" s="28"/>
      <c r="K1439" s="29"/>
      <c r="L1439" s="136"/>
      <c r="M1439" s="136"/>
      <c r="N1439" s="136"/>
      <c r="O1439" s="26" t="str">
        <f t="shared" si="760"/>
        <v/>
      </c>
      <c r="P1439" s="218" t="str">
        <f t="shared" si="761"/>
        <v/>
      </c>
      <c r="Q1439" s="26" t="str">
        <f t="shared" si="762"/>
        <v/>
      </c>
      <c r="R1439" s="22"/>
      <c r="S1439" s="99"/>
      <c r="T1439" s="10"/>
      <c r="U1439" s="229" t="str">
        <f t="shared" si="763"/>
        <v/>
      </c>
      <c r="V1439" s="230"/>
      <c r="W1439" s="230"/>
      <c r="X1439" s="230"/>
      <c r="Y1439" s="230"/>
      <c r="Z1439" s="22" t="str">
        <f>""</f>
        <v/>
      </c>
      <c r="AB1439" s="23" t="str">
        <f t="shared" si="764"/>
        <v/>
      </c>
      <c r="AC1439" s="2" t="b">
        <f>COUNT(Q1439:Q$2500)&gt;0</f>
        <v>0</v>
      </c>
      <c r="AD1439" s="2" t="b">
        <f t="shared" si="747"/>
        <v>0</v>
      </c>
      <c r="AE1439" s="2" t="b">
        <f t="shared" si="748"/>
        <v>0</v>
      </c>
      <c r="AF1439" s="2" t="b">
        <f t="shared" si="749"/>
        <v>0</v>
      </c>
      <c r="AG1439" s="2" t="b">
        <f>OR(
  AND(AC1439,NOT(AC1440)),
  AND(AF1439,WEEKDAY(AH1438,2)=EINSTELLUNGEN!$D$12),
  AND(AF1439,AH1439=$J$35)
)</f>
        <v>0</v>
      </c>
      <c r="AH1439" s="2">
        <f>IF(AE1439,AH1438+IF(WEEKDAY(AH1438+1,2)&lt;=EINSTELLUNGEN!$D$12,1,$J$36),AH1438)</f>
        <v>42020</v>
      </c>
      <c r="AI1439" s="2">
        <f t="shared" si="750"/>
        <v>2019</v>
      </c>
      <c r="AJ1439" s="2">
        <f t="shared" si="751"/>
        <v>201901</v>
      </c>
      <c r="AK1439" s="2">
        <f t="shared" si="752"/>
        <v>201901</v>
      </c>
      <c r="AL1439" s="2">
        <f t="shared" si="780"/>
        <v>201903</v>
      </c>
      <c r="AM1439" s="2" t="b">
        <f t="shared" si="753"/>
        <v>1</v>
      </c>
      <c r="AN1439" s="4" t="e">
        <f t="shared" si="765"/>
        <v>#N/A</v>
      </c>
      <c r="AO1439" s="4" t="e">
        <f t="shared" si="766"/>
        <v>#N/A</v>
      </c>
      <c r="AP1439" s="2" t="str">
        <f>IF(AD1439,
  IF(ISBLANK(H1439),
    AP1438,
    IF(LEN(H1439)=1,
      IF(OR(UPPER(H1439)="A",UPPER(H1439)="I"),
        EINSTELLUNGEN!$D$21,
        IF(OR(UPPER(H1439)="B",UPPER(H1439)="M"),
          EINSTELLUNGEN!$D$22,
          IF(OR(UPPER(H1439)="C",UPPER(H1439)="S"),
            EINSTELLUNGEN!$D$23,
            IF(UPPER(H1439)="D",
              EINSTELLUNGEN!$D$24,
              IF(UPPER(H1439)="E",
                EINSTELLUNGEN!$D$25,
                UPPER(H1439)))))),
      IF(ISNUMBER(H1439),
        EINSTELLUNGEN!$D$20&amp;H1439,
        UPPER(H1439)))),
  "")</f>
        <v/>
      </c>
      <c r="AQ1439" s="2" t="str">
        <f t="shared" si="767"/>
        <v/>
      </c>
      <c r="AR1439" s="2">
        <f t="shared" si="768"/>
        <v>0</v>
      </c>
      <c r="AS1439" s="145">
        <f t="shared" si="769"/>
        <v>0.33333333333333331</v>
      </c>
      <c r="AT1439" s="2">
        <f t="shared" si="770"/>
        <v>0</v>
      </c>
      <c r="AU1439" s="2">
        <f t="shared" si="771"/>
        <v>0</v>
      </c>
      <c r="AV1439" s="2">
        <f t="shared" si="772"/>
        <v>0</v>
      </c>
      <c r="AW1439" s="2">
        <f t="shared" si="773"/>
        <v>0</v>
      </c>
      <c r="AX1439" s="2">
        <f t="shared" si="754"/>
        <v>0</v>
      </c>
      <c r="AY1439" s="2">
        <f t="shared" si="774"/>
        <v>0</v>
      </c>
      <c r="AZ1439" s="145" t="e">
        <f t="shared" si="775"/>
        <v>#N/A</v>
      </c>
      <c r="BA1439" s="145" t="e">
        <f t="shared" si="776"/>
        <v>#N/A</v>
      </c>
      <c r="BB1439" s="145">
        <f t="shared" si="777"/>
        <v>2.083333333333337E-2</v>
      </c>
      <c r="BC1439" s="2">
        <f>IF(AM1439,
  IF(AND(AL1439=$J$31,_xlfn.DAYS(AH1439,DATE(AI1439,1,1))&lt;7),
    MAX(0,EINSTELLUNGEN!$D$12+1-WEEKDAY(DATE(EINSTELLUNGEN!$D$9,EINSTELLUNGEN!$D$10,1),2)),
    IF(AL1439=$J$33,
      MIN(EINSTELLUNGEN!$D$12,WEEKDAY(DATE(EINSTELLUNGEN!$D$9,12,31),2)),
      EINSTELLUNGEN!$D$12
  )) - SUMIF(AL$50:AL$2500,"="&amp;AL1439,AX$50:AX$2500),
  0)</f>
        <v>3</v>
      </c>
      <c r="BD1439" s="2">
        <f t="shared" si="778"/>
        <v>0.33333333333333331</v>
      </c>
      <c r="BE1439" s="2">
        <f t="shared" si="779"/>
        <v>0</v>
      </c>
    </row>
    <row r="1440" spans="1:57" ht="10.5" customHeight="1">
      <c r="A1440" s="1" t="str">
        <f t="shared" ca="1" si="755"/>
        <v/>
      </c>
      <c r="B1440" s="1" t="str">
        <f t="shared" ca="1" si="756"/>
        <v/>
      </c>
      <c r="C1440" s="1" t="str">
        <f t="shared" ca="1" si="757"/>
        <v/>
      </c>
      <c r="D1440" s="1" t="str">
        <f t="shared" ca="1" si="758"/>
        <v/>
      </c>
      <c r="F1440" s="10"/>
      <c r="G1440" s="136" t="str">
        <f t="shared" si="759"/>
        <v/>
      </c>
      <c r="H1440" s="27"/>
      <c r="I1440" s="28"/>
      <c r="J1440" s="28"/>
      <c r="K1440" s="29"/>
      <c r="L1440" s="136"/>
      <c r="M1440" s="136"/>
      <c r="N1440" s="136"/>
      <c r="O1440" s="26" t="str">
        <f t="shared" si="760"/>
        <v/>
      </c>
      <c r="P1440" s="218" t="str">
        <f t="shared" si="761"/>
        <v/>
      </c>
      <c r="Q1440" s="26" t="str">
        <f t="shared" si="762"/>
        <v/>
      </c>
      <c r="R1440" s="22"/>
      <c r="S1440" s="99"/>
      <c r="T1440" s="10"/>
      <c r="U1440" s="229" t="str">
        <f t="shared" si="763"/>
        <v/>
      </c>
      <c r="V1440" s="230"/>
      <c r="W1440" s="230"/>
      <c r="X1440" s="230"/>
      <c r="Y1440" s="230"/>
      <c r="Z1440" s="22" t="str">
        <f>""</f>
        <v/>
      </c>
      <c r="AB1440" s="23" t="str">
        <f t="shared" si="764"/>
        <v/>
      </c>
      <c r="AC1440" s="2" t="b">
        <f>COUNT(Q1440:Q$2500)&gt;0</f>
        <v>0</v>
      </c>
      <c r="AD1440" s="2" t="b">
        <f t="shared" si="747"/>
        <v>0</v>
      </c>
      <c r="AE1440" s="2" t="b">
        <f t="shared" si="748"/>
        <v>0</v>
      </c>
      <c r="AF1440" s="2" t="b">
        <f t="shared" si="749"/>
        <v>0</v>
      </c>
      <c r="AG1440" s="2" t="b">
        <f>OR(
  AND(AC1440,NOT(AC1441)),
  AND(AF1440,WEEKDAY(AH1439,2)=EINSTELLUNGEN!$D$12),
  AND(AF1440,AH1440=$J$35)
)</f>
        <v>0</v>
      </c>
      <c r="AH1440" s="2">
        <f>IF(AE1440,AH1439+IF(WEEKDAY(AH1439+1,2)&lt;=EINSTELLUNGEN!$D$12,1,$J$36),AH1439)</f>
        <v>42020</v>
      </c>
      <c r="AI1440" s="2">
        <f t="shared" si="750"/>
        <v>2019</v>
      </c>
      <c r="AJ1440" s="2">
        <f t="shared" si="751"/>
        <v>201901</v>
      </c>
      <c r="AK1440" s="2">
        <f t="shared" si="752"/>
        <v>201901</v>
      </c>
      <c r="AL1440" s="2">
        <f t="shared" si="780"/>
        <v>201903</v>
      </c>
      <c r="AM1440" s="2" t="b">
        <f t="shared" si="753"/>
        <v>1</v>
      </c>
      <c r="AN1440" s="4" t="e">
        <f t="shared" si="765"/>
        <v>#N/A</v>
      </c>
      <c r="AO1440" s="4" t="e">
        <f t="shared" si="766"/>
        <v>#N/A</v>
      </c>
      <c r="AP1440" s="2" t="str">
        <f>IF(AD1440,
  IF(ISBLANK(H1440),
    AP1439,
    IF(LEN(H1440)=1,
      IF(OR(UPPER(H1440)="A",UPPER(H1440)="I"),
        EINSTELLUNGEN!$D$21,
        IF(OR(UPPER(H1440)="B",UPPER(H1440)="M"),
          EINSTELLUNGEN!$D$22,
          IF(OR(UPPER(H1440)="C",UPPER(H1440)="S"),
            EINSTELLUNGEN!$D$23,
            IF(UPPER(H1440)="D",
              EINSTELLUNGEN!$D$24,
              IF(UPPER(H1440)="E",
                EINSTELLUNGEN!$D$25,
                UPPER(H1440)))))),
      IF(ISNUMBER(H1440),
        EINSTELLUNGEN!$D$20&amp;H1440,
        UPPER(H1440)))),
  "")</f>
        <v/>
      </c>
      <c r="AQ1440" s="2" t="str">
        <f t="shared" si="767"/>
        <v/>
      </c>
      <c r="AR1440" s="2">
        <f t="shared" si="768"/>
        <v>0</v>
      </c>
      <c r="AS1440" s="145">
        <f t="shared" si="769"/>
        <v>0.33333333333333331</v>
      </c>
      <c r="AT1440" s="2">
        <f t="shared" si="770"/>
        <v>0</v>
      </c>
      <c r="AU1440" s="2">
        <f t="shared" si="771"/>
        <v>0</v>
      </c>
      <c r="AV1440" s="2">
        <f t="shared" si="772"/>
        <v>0</v>
      </c>
      <c r="AW1440" s="2">
        <f t="shared" si="773"/>
        <v>0</v>
      </c>
      <c r="AX1440" s="2">
        <f t="shared" si="754"/>
        <v>0</v>
      </c>
      <c r="AY1440" s="2">
        <f t="shared" si="774"/>
        <v>0</v>
      </c>
      <c r="AZ1440" s="145" t="e">
        <f t="shared" si="775"/>
        <v>#N/A</v>
      </c>
      <c r="BA1440" s="145" t="e">
        <f t="shared" si="776"/>
        <v>#N/A</v>
      </c>
      <c r="BB1440" s="145">
        <f t="shared" si="777"/>
        <v>2.083333333333337E-2</v>
      </c>
      <c r="BC1440" s="2">
        <f>IF(AM1440,
  IF(AND(AL1440=$J$31,_xlfn.DAYS(AH1440,DATE(AI1440,1,1))&lt;7),
    MAX(0,EINSTELLUNGEN!$D$12+1-WEEKDAY(DATE(EINSTELLUNGEN!$D$9,EINSTELLUNGEN!$D$10,1),2)),
    IF(AL1440=$J$33,
      MIN(EINSTELLUNGEN!$D$12,WEEKDAY(DATE(EINSTELLUNGEN!$D$9,12,31),2)),
      EINSTELLUNGEN!$D$12
  )) - SUMIF(AL$50:AL$2500,"="&amp;AL1440,AX$50:AX$2500),
  0)</f>
        <v>3</v>
      </c>
      <c r="BD1440" s="2">
        <f t="shared" si="778"/>
        <v>0.33333333333333331</v>
      </c>
      <c r="BE1440" s="2">
        <f t="shared" si="779"/>
        <v>0</v>
      </c>
    </row>
    <row r="1441" spans="1:57" ht="10.5" customHeight="1">
      <c r="A1441" s="1" t="str">
        <f t="shared" ca="1" si="755"/>
        <v/>
      </c>
      <c r="B1441" s="1" t="str">
        <f t="shared" ca="1" si="756"/>
        <v/>
      </c>
      <c r="C1441" s="1" t="str">
        <f t="shared" ca="1" si="757"/>
        <v/>
      </c>
      <c r="D1441" s="1" t="str">
        <f t="shared" ca="1" si="758"/>
        <v/>
      </c>
      <c r="F1441" s="10"/>
      <c r="G1441" s="136" t="str">
        <f t="shared" si="759"/>
        <v/>
      </c>
      <c r="H1441" s="27"/>
      <c r="I1441" s="28"/>
      <c r="J1441" s="28"/>
      <c r="K1441" s="29"/>
      <c r="L1441" s="136"/>
      <c r="M1441" s="136"/>
      <c r="N1441" s="136"/>
      <c r="O1441" s="26" t="str">
        <f t="shared" si="760"/>
        <v/>
      </c>
      <c r="P1441" s="218" t="str">
        <f t="shared" si="761"/>
        <v/>
      </c>
      <c r="Q1441" s="26" t="str">
        <f t="shared" si="762"/>
        <v/>
      </c>
      <c r="R1441" s="22"/>
      <c r="S1441" s="99"/>
      <c r="T1441" s="10"/>
      <c r="U1441" s="229" t="str">
        <f t="shared" si="763"/>
        <v/>
      </c>
      <c r="V1441" s="230"/>
      <c r="W1441" s="230"/>
      <c r="X1441" s="230"/>
      <c r="Y1441" s="230"/>
      <c r="Z1441" s="22" t="str">
        <f>""</f>
        <v/>
      </c>
      <c r="AB1441" s="23" t="str">
        <f t="shared" si="764"/>
        <v/>
      </c>
      <c r="AC1441" s="2" t="b">
        <f>COUNT(Q1441:Q$2500)&gt;0</f>
        <v>0</v>
      </c>
      <c r="AD1441" s="2" t="b">
        <f t="shared" si="747"/>
        <v>0</v>
      </c>
      <c r="AE1441" s="2" t="b">
        <f t="shared" si="748"/>
        <v>0</v>
      </c>
      <c r="AF1441" s="2" t="b">
        <f t="shared" si="749"/>
        <v>0</v>
      </c>
      <c r="AG1441" s="2" t="b">
        <f>OR(
  AND(AC1441,NOT(AC1442)),
  AND(AF1441,WEEKDAY(AH1440,2)=EINSTELLUNGEN!$D$12),
  AND(AF1441,AH1441=$J$35)
)</f>
        <v>0</v>
      </c>
      <c r="AH1441" s="2">
        <f>IF(AE1441,AH1440+IF(WEEKDAY(AH1440+1,2)&lt;=EINSTELLUNGEN!$D$12,1,$J$36),AH1440)</f>
        <v>42020</v>
      </c>
      <c r="AI1441" s="2">
        <f t="shared" si="750"/>
        <v>2019</v>
      </c>
      <c r="AJ1441" s="2">
        <f t="shared" si="751"/>
        <v>201901</v>
      </c>
      <c r="AK1441" s="2">
        <f t="shared" si="752"/>
        <v>201901</v>
      </c>
      <c r="AL1441" s="2">
        <f t="shared" si="780"/>
        <v>201903</v>
      </c>
      <c r="AM1441" s="2" t="b">
        <f t="shared" si="753"/>
        <v>1</v>
      </c>
      <c r="AN1441" s="4" t="e">
        <f t="shared" si="765"/>
        <v>#N/A</v>
      </c>
      <c r="AO1441" s="4" t="e">
        <f t="shared" si="766"/>
        <v>#N/A</v>
      </c>
      <c r="AP1441" s="2" t="str">
        <f>IF(AD1441,
  IF(ISBLANK(H1441),
    AP1440,
    IF(LEN(H1441)=1,
      IF(OR(UPPER(H1441)="A",UPPER(H1441)="I"),
        EINSTELLUNGEN!$D$21,
        IF(OR(UPPER(H1441)="B",UPPER(H1441)="M"),
          EINSTELLUNGEN!$D$22,
          IF(OR(UPPER(H1441)="C",UPPER(H1441)="S"),
            EINSTELLUNGEN!$D$23,
            IF(UPPER(H1441)="D",
              EINSTELLUNGEN!$D$24,
              IF(UPPER(H1441)="E",
                EINSTELLUNGEN!$D$25,
                UPPER(H1441)))))),
      IF(ISNUMBER(H1441),
        EINSTELLUNGEN!$D$20&amp;H1441,
        UPPER(H1441)))),
  "")</f>
        <v/>
      </c>
      <c r="AQ1441" s="2" t="str">
        <f t="shared" si="767"/>
        <v/>
      </c>
      <c r="AR1441" s="2">
        <f t="shared" si="768"/>
        <v>0</v>
      </c>
      <c r="AS1441" s="145">
        <f t="shared" si="769"/>
        <v>0.33333333333333331</v>
      </c>
      <c r="AT1441" s="2">
        <f t="shared" si="770"/>
        <v>0</v>
      </c>
      <c r="AU1441" s="2">
        <f t="shared" si="771"/>
        <v>0</v>
      </c>
      <c r="AV1441" s="2">
        <f t="shared" si="772"/>
        <v>0</v>
      </c>
      <c r="AW1441" s="2">
        <f t="shared" si="773"/>
        <v>0</v>
      </c>
      <c r="AX1441" s="2">
        <f t="shared" si="754"/>
        <v>0</v>
      </c>
      <c r="AY1441" s="2">
        <f t="shared" si="774"/>
        <v>0</v>
      </c>
      <c r="AZ1441" s="145" t="e">
        <f t="shared" si="775"/>
        <v>#N/A</v>
      </c>
      <c r="BA1441" s="145" t="e">
        <f t="shared" si="776"/>
        <v>#N/A</v>
      </c>
      <c r="BB1441" s="145">
        <f t="shared" si="777"/>
        <v>2.083333333333337E-2</v>
      </c>
      <c r="BC1441" s="2">
        <f>IF(AM1441,
  IF(AND(AL1441=$J$31,_xlfn.DAYS(AH1441,DATE(AI1441,1,1))&lt;7),
    MAX(0,EINSTELLUNGEN!$D$12+1-WEEKDAY(DATE(EINSTELLUNGEN!$D$9,EINSTELLUNGEN!$D$10,1),2)),
    IF(AL1441=$J$33,
      MIN(EINSTELLUNGEN!$D$12,WEEKDAY(DATE(EINSTELLUNGEN!$D$9,12,31),2)),
      EINSTELLUNGEN!$D$12
  )) - SUMIF(AL$50:AL$2500,"="&amp;AL1441,AX$50:AX$2500),
  0)</f>
        <v>3</v>
      </c>
      <c r="BD1441" s="2">
        <f t="shared" si="778"/>
        <v>0.33333333333333331</v>
      </c>
      <c r="BE1441" s="2">
        <f t="shared" si="779"/>
        <v>0</v>
      </c>
    </row>
    <row r="1442" spans="1:57" ht="10.5" customHeight="1">
      <c r="A1442" s="1" t="str">
        <f t="shared" ca="1" si="755"/>
        <v/>
      </c>
      <c r="B1442" s="1" t="str">
        <f t="shared" ca="1" si="756"/>
        <v/>
      </c>
      <c r="C1442" s="1" t="str">
        <f t="shared" ca="1" si="757"/>
        <v/>
      </c>
      <c r="D1442" s="1" t="str">
        <f t="shared" ca="1" si="758"/>
        <v/>
      </c>
      <c r="F1442" s="10"/>
      <c r="G1442" s="136" t="str">
        <f t="shared" si="759"/>
        <v/>
      </c>
      <c r="H1442" s="27"/>
      <c r="I1442" s="28"/>
      <c r="J1442" s="28"/>
      <c r="K1442" s="29"/>
      <c r="L1442" s="136"/>
      <c r="M1442" s="136"/>
      <c r="N1442" s="136"/>
      <c r="O1442" s="26" t="str">
        <f t="shared" si="760"/>
        <v/>
      </c>
      <c r="P1442" s="218" t="str">
        <f t="shared" si="761"/>
        <v/>
      </c>
      <c r="Q1442" s="26" t="str">
        <f t="shared" si="762"/>
        <v/>
      </c>
      <c r="R1442" s="22"/>
      <c r="S1442" s="99"/>
      <c r="T1442" s="10"/>
      <c r="U1442" s="229" t="str">
        <f t="shared" si="763"/>
        <v/>
      </c>
      <c r="V1442" s="230"/>
      <c r="W1442" s="230"/>
      <c r="X1442" s="230"/>
      <c r="Y1442" s="230"/>
      <c r="Z1442" s="22" t="str">
        <f>""</f>
        <v/>
      </c>
      <c r="AB1442" s="23" t="str">
        <f t="shared" si="764"/>
        <v/>
      </c>
      <c r="AC1442" s="2" t="b">
        <f>COUNT(Q1442:Q$2500)&gt;0</f>
        <v>0</v>
      </c>
      <c r="AD1442" s="2" t="b">
        <f t="shared" si="747"/>
        <v>0</v>
      </c>
      <c r="AE1442" s="2" t="b">
        <f t="shared" si="748"/>
        <v>0</v>
      </c>
      <c r="AF1442" s="2" t="b">
        <f t="shared" si="749"/>
        <v>0</v>
      </c>
      <c r="AG1442" s="2" t="b">
        <f>OR(
  AND(AC1442,NOT(AC1443)),
  AND(AF1442,WEEKDAY(AH1441,2)=EINSTELLUNGEN!$D$12),
  AND(AF1442,AH1442=$J$35)
)</f>
        <v>0</v>
      </c>
      <c r="AH1442" s="2">
        <f>IF(AE1442,AH1441+IF(WEEKDAY(AH1441+1,2)&lt;=EINSTELLUNGEN!$D$12,1,$J$36),AH1441)</f>
        <v>42020</v>
      </c>
      <c r="AI1442" s="2">
        <f t="shared" si="750"/>
        <v>2019</v>
      </c>
      <c r="AJ1442" s="2">
        <f t="shared" si="751"/>
        <v>201901</v>
      </c>
      <c r="AK1442" s="2">
        <f t="shared" si="752"/>
        <v>201901</v>
      </c>
      <c r="AL1442" s="2">
        <f t="shared" si="780"/>
        <v>201903</v>
      </c>
      <c r="AM1442" s="2" t="b">
        <f t="shared" si="753"/>
        <v>1</v>
      </c>
      <c r="AN1442" s="4" t="e">
        <f t="shared" si="765"/>
        <v>#N/A</v>
      </c>
      <c r="AO1442" s="4" t="e">
        <f t="shared" si="766"/>
        <v>#N/A</v>
      </c>
      <c r="AP1442" s="2" t="str">
        <f>IF(AD1442,
  IF(ISBLANK(H1442),
    AP1441,
    IF(LEN(H1442)=1,
      IF(OR(UPPER(H1442)="A",UPPER(H1442)="I"),
        EINSTELLUNGEN!$D$21,
        IF(OR(UPPER(H1442)="B",UPPER(H1442)="M"),
          EINSTELLUNGEN!$D$22,
          IF(OR(UPPER(H1442)="C",UPPER(H1442)="S"),
            EINSTELLUNGEN!$D$23,
            IF(UPPER(H1442)="D",
              EINSTELLUNGEN!$D$24,
              IF(UPPER(H1442)="E",
                EINSTELLUNGEN!$D$25,
                UPPER(H1442)))))),
      IF(ISNUMBER(H1442),
        EINSTELLUNGEN!$D$20&amp;H1442,
        UPPER(H1442)))),
  "")</f>
        <v/>
      </c>
      <c r="AQ1442" s="2" t="str">
        <f t="shared" si="767"/>
        <v/>
      </c>
      <c r="AR1442" s="2">
        <f t="shared" si="768"/>
        <v>0</v>
      </c>
      <c r="AS1442" s="145">
        <f t="shared" si="769"/>
        <v>0.33333333333333331</v>
      </c>
      <c r="AT1442" s="2">
        <f t="shared" si="770"/>
        <v>0</v>
      </c>
      <c r="AU1442" s="2">
        <f t="shared" si="771"/>
        <v>0</v>
      </c>
      <c r="AV1442" s="2">
        <f t="shared" si="772"/>
        <v>0</v>
      </c>
      <c r="AW1442" s="2">
        <f t="shared" si="773"/>
        <v>0</v>
      </c>
      <c r="AX1442" s="2">
        <f t="shared" si="754"/>
        <v>0</v>
      </c>
      <c r="AY1442" s="2">
        <f t="shared" si="774"/>
        <v>0</v>
      </c>
      <c r="AZ1442" s="145" t="e">
        <f t="shared" si="775"/>
        <v>#N/A</v>
      </c>
      <c r="BA1442" s="145" t="e">
        <f t="shared" si="776"/>
        <v>#N/A</v>
      </c>
      <c r="BB1442" s="145">
        <f t="shared" si="777"/>
        <v>2.083333333333337E-2</v>
      </c>
      <c r="BC1442" s="2">
        <f>IF(AM1442,
  IF(AND(AL1442=$J$31,_xlfn.DAYS(AH1442,DATE(AI1442,1,1))&lt;7),
    MAX(0,EINSTELLUNGEN!$D$12+1-WEEKDAY(DATE(EINSTELLUNGEN!$D$9,EINSTELLUNGEN!$D$10,1),2)),
    IF(AL1442=$J$33,
      MIN(EINSTELLUNGEN!$D$12,WEEKDAY(DATE(EINSTELLUNGEN!$D$9,12,31),2)),
      EINSTELLUNGEN!$D$12
  )) - SUMIF(AL$50:AL$2500,"="&amp;AL1442,AX$50:AX$2500),
  0)</f>
        <v>3</v>
      </c>
      <c r="BD1442" s="2">
        <f t="shared" si="778"/>
        <v>0.33333333333333331</v>
      </c>
      <c r="BE1442" s="2">
        <f t="shared" si="779"/>
        <v>0</v>
      </c>
    </row>
    <row r="1443" spans="1:57" ht="10.5" customHeight="1">
      <c r="A1443" s="1" t="str">
        <f t="shared" ca="1" si="755"/>
        <v/>
      </c>
      <c r="B1443" s="1" t="str">
        <f t="shared" ca="1" si="756"/>
        <v/>
      </c>
      <c r="C1443" s="1" t="str">
        <f t="shared" ca="1" si="757"/>
        <v/>
      </c>
      <c r="D1443" s="1" t="str">
        <f t="shared" ca="1" si="758"/>
        <v/>
      </c>
      <c r="F1443" s="10"/>
      <c r="G1443" s="136" t="str">
        <f t="shared" si="759"/>
        <v/>
      </c>
      <c r="H1443" s="27"/>
      <c r="I1443" s="28"/>
      <c r="J1443" s="28"/>
      <c r="K1443" s="29"/>
      <c r="L1443" s="136"/>
      <c r="M1443" s="136"/>
      <c r="N1443" s="136"/>
      <c r="O1443" s="26" t="str">
        <f t="shared" si="760"/>
        <v/>
      </c>
      <c r="P1443" s="218" t="str">
        <f t="shared" si="761"/>
        <v/>
      </c>
      <c r="Q1443" s="26" t="str">
        <f t="shared" si="762"/>
        <v/>
      </c>
      <c r="R1443" s="22"/>
      <c r="S1443" s="99"/>
      <c r="T1443" s="10"/>
      <c r="U1443" s="229" t="str">
        <f t="shared" si="763"/>
        <v/>
      </c>
      <c r="V1443" s="230"/>
      <c r="W1443" s="230"/>
      <c r="X1443" s="230"/>
      <c r="Y1443" s="230"/>
      <c r="Z1443" s="22" t="str">
        <f>""</f>
        <v/>
      </c>
      <c r="AB1443" s="23" t="str">
        <f t="shared" si="764"/>
        <v/>
      </c>
      <c r="AC1443" s="2" t="b">
        <f>COUNT(Q1443:Q$2500)&gt;0</f>
        <v>0</v>
      </c>
      <c r="AD1443" s="2" t="b">
        <f t="shared" si="747"/>
        <v>0</v>
      </c>
      <c r="AE1443" s="2" t="b">
        <f t="shared" si="748"/>
        <v>0</v>
      </c>
      <c r="AF1443" s="2" t="b">
        <f t="shared" si="749"/>
        <v>0</v>
      </c>
      <c r="AG1443" s="2" t="b">
        <f>OR(
  AND(AC1443,NOT(AC1444)),
  AND(AF1443,WEEKDAY(AH1442,2)=EINSTELLUNGEN!$D$12),
  AND(AF1443,AH1443=$J$35)
)</f>
        <v>0</v>
      </c>
      <c r="AH1443" s="2">
        <f>IF(AE1443,AH1442+IF(WEEKDAY(AH1442+1,2)&lt;=EINSTELLUNGEN!$D$12,1,$J$36),AH1442)</f>
        <v>42020</v>
      </c>
      <c r="AI1443" s="2">
        <f t="shared" si="750"/>
        <v>2019</v>
      </c>
      <c r="AJ1443" s="2">
        <f t="shared" si="751"/>
        <v>201901</v>
      </c>
      <c r="AK1443" s="2">
        <f t="shared" si="752"/>
        <v>201901</v>
      </c>
      <c r="AL1443" s="2">
        <f t="shared" si="780"/>
        <v>201903</v>
      </c>
      <c r="AM1443" s="2" t="b">
        <f t="shared" si="753"/>
        <v>1</v>
      </c>
      <c r="AN1443" s="4" t="e">
        <f t="shared" si="765"/>
        <v>#N/A</v>
      </c>
      <c r="AO1443" s="4" t="e">
        <f t="shared" si="766"/>
        <v>#N/A</v>
      </c>
      <c r="AP1443" s="2" t="str">
        <f>IF(AD1443,
  IF(ISBLANK(H1443),
    AP1442,
    IF(LEN(H1443)=1,
      IF(OR(UPPER(H1443)="A",UPPER(H1443)="I"),
        EINSTELLUNGEN!$D$21,
        IF(OR(UPPER(H1443)="B",UPPER(H1443)="M"),
          EINSTELLUNGEN!$D$22,
          IF(OR(UPPER(H1443)="C",UPPER(H1443)="S"),
            EINSTELLUNGEN!$D$23,
            IF(UPPER(H1443)="D",
              EINSTELLUNGEN!$D$24,
              IF(UPPER(H1443)="E",
                EINSTELLUNGEN!$D$25,
                UPPER(H1443)))))),
      IF(ISNUMBER(H1443),
        EINSTELLUNGEN!$D$20&amp;H1443,
        UPPER(H1443)))),
  "")</f>
        <v/>
      </c>
      <c r="AQ1443" s="2" t="str">
        <f t="shared" si="767"/>
        <v/>
      </c>
      <c r="AR1443" s="2">
        <f t="shared" si="768"/>
        <v>0</v>
      </c>
      <c r="AS1443" s="145">
        <f t="shared" si="769"/>
        <v>0.33333333333333331</v>
      </c>
      <c r="AT1443" s="2">
        <f t="shared" si="770"/>
        <v>0</v>
      </c>
      <c r="AU1443" s="2">
        <f t="shared" si="771"/>
        <v>0</v>
      </c>
      <c r="AV1443" s="2">
        <f t="shared" si="772"/>
        <v>0</v>
      </c>
      <c r="AW1443" s="2">
        <f t="shared" si="773"/>
        <v>0</v>
      </c>
      <c r="AX1443" s="2">
        <f t="shared" si="754"/>
        <v>0</v>
      </c>
      <c r="AY1443" s="2">
        <f t="shared" si="774"/>
        <v>0</v>
      </c>
      <c r="AZ1443" s="145" t="e">
        <f t="shared" si="775"/>
        <v>#N/A</v>
      </c>
      <c r="BA1443" s="145" t="e">
        <f t="shared" si="776"/>
        <v>#N/A</v>
      </c>
      <c r="BB1443" s="145">
        <f t="shared" si="777"/>
        <v>2.083333333333337E-2</v>
      </c>
      <c r="BC1443" s="2">
        <f>IF(AM1443,
  IF(AND(AL1443=$J$31,_xlfn.DAYS(AH1443,DATE(AI1443,1,1))&lt;7),
    MAX(0,EINSTELLUNGEN!$D$12+1-WEEKDAY(DATE(EINSTELLUNGEN!$D$9,EINSTELLUNGEN!$D$10,1),2)),
    IF(AL1443=$J$33,
      MIN(EINSTELLUNGEN!$D$12,WEEKDAY(DATE(EINSTELLUNGEN!$D$9,12,31),2)),
      EINSTELLUNGEN!$D$12
  )) - SUMIF(AL$50:AL$2500,"="&amp;AL1443,AX$50:AX$2500),
  0)</f>
        <v>3</v>
      </c>
      <c r="BD1443" s="2">
        <f t="shared" si="778"/>
        <v>0.33333333333333331</v>
      </c>
      <c r="BE1443" s="2">
        <f t="shared" si="779"/>
        <v>0</v>
      </c>
    </row>
    <row r="1444" spans="1:57" ht="10.5" customHeight="1">
      <c r="A1444" s="1" t="str">
        <f t="shared" ca="1" si="755"/>
        <v/>
      </c>
      <c r="B1444" s="1" t="str">
        <f t="shared" ca="1" si="756"/>
        <v/>
      </c>
      <c r="C1444" s="1" t="str">
        <f t="shared" ca="1" si="757"/>
        <v/>
      </c>
      <c r="D1444" s="1" t="str">
        <f t="shared" ca="1" si="758"/>
        <v/>
      </c>
      <c r="F1444" s="10"/>
      <c r="G1444" s="136" t="str">
        <f t="shared" si="759"/>
        <v/>
      </c>
      <c r="H1444" s="27"/>
      <c r="I1444" s="28"/>
      <c r="J1444" s="28"/>
      <c r="K1444" s="29"/>
      <c r="L1444" s="136"/>
      <c r="M1444" s="136"/>
      <c r="N1444" s="136"/>
      <c r="O1444" s="26" t="str">
        <f t="shared" si="760"/>
        <v/>
      </c>
      <c r="P1444" s="218" t="str">
        <f t="shared" si="761"/>
        <v/>
      </c>
      <c r="Q1444" s="26" t="str">
        <f t="shared" si="762"/>
        <v/>
      </c>
      <c r="R1444" s="22"/>
      <c r="S1444" s="99"/>
      <c r="T1444" s="10"/>
      <c r="U1444" s="229" t="str">
        <f t="shared" si="763"/>
        <v/>
      </c>
      <c r="V1444" s="230"/>
      <c r="W1444" s="230"/>
      <c r="X1444" s="230"/>
      <c r="Y1444" s="230"/>
      <c r="Z1444" s="22" t="str">
        <f>""</f>
        <v/>
      </c>
      <c r="AB1444" s="23" t="str">
        <f t="shared" si="764"/>
        <v/>
      </c>
      <c r="AC1444" s="2" t="b">
        <f>COUNT(Q1444:Q$2500)&gt;0</f>
        <v>0</v>
      </c>
      <c r="AD1444" s="2" t="b">
        <f t="shared" si="747"/>
        <v>0</v>
      </c>
      <c r="AE1444" s="2" t="b">
        <f t="shared" si="748"/>
        <v>0</v>
      </c>
      <c r="AF1444" s="2" t="b">
        <f t="shared" si="749"/>
        <v>0</v>
      </c>
      <c r="AG1444" s="2" t="b">
        <f>OR(
  AND(AC1444,NOT(AC1445)),
  AND(AF1444,WEEKDAY(AH1443,2)=EINSTELLUNGEN!$D$12),
  AND(AF1444,AH1444=$J$35)
)</f>
        <v>0</v>
      </c>
      <c r="AH1444" s="2">
        <f>IF(AE1444,AH1443+IF(WEEKDAY(AH1443+1,2)&lt;=EINSTELLUNGEN!$D$12,1,$J$36),AH1443)</f>
        <v>42020</v>
      </c>
      <c r="AI1444" s="2">
        <f t="shared" si="750"/>
        <v>2019</v>
      </c>
      <c r="AJ1444" s="2">
        <f t="shared" si="751"/>
        <v>201901</v>
      </c>
      <c r="AK1444" s="2">
        <f t="shared" si="752"/>
        <v>201901</v>
      </c>
      <c r="AL1444" s="2">
        <f t="shared" si="780"/>
        <v>201903</v>
      </c>
      <c r="AM1444" s="2" t="b">
        <f t="shared" si="753"/>
        <v>1</v>
      </c>
      <c r="AN1444" s="4" t="e">
        <f t="shared" si="765"/>
        <v>#N/A</v>
      </c>
      <c r="AO1444" s="4" t="e">
        <f t="shared" si="766"/>
        <v>#N/A</v>
      </c>
      <c r="AP1444" s="2" t="str">
        <f>IF(AD1444,
  IF(ISBLANK(H1444),
    AP1443,
    IF(LEN(H1444)=1,
      IF(OR(UPPER(H1444)="A",UPPER(H1444)="I"),
        EINSTELLUNGEN!$D$21,
        IF(OR(UPPER(H1444)="B",UPPER(H1444)="M"),
          EINSTELLUNGEN!$D$22,
          IF(OR(UPPER(H1444)="C",UPPER(H1444)="S"),
            EINSTELLUNGEN!$D$23,
            IF(UPPER(H1444)="D",
              EINSTELLUNGEN!$D$24,
              IF(UPPER(H1444)="E",
                EINSTELLUNGEN!$D$25,
                UPPER(H1444)))))),
      IF(ISNUMBER(H1444),
        EINSTELLUNGEN!$D$20&amp;H1444,
        UPPER(H1444)))),
  "")</f>
        <v/>
      </c>
      <c r="AQ1444" s="2" t="str">
        <f t="shared" si="767"/>
        <v/>
      </c>
      <c r="AR1444" s="2">
        <f t="shared" si="768"/>
        <v>0</v>
      </c>
      <c r="AS1444" s="145">
        <f t="shared" si="769"/>
        <v>0.33333333333333331</v>
      </c>
      <c r="AT1444" s="2">
        <f t="shared" si="770"/>
        <v>0</v>
      </c>
      <c r="AU1444" s="2">
        <f t="shared" si="771"/>
        <v>0</v>
      </c>
      <c r="AV1444" s="2">
        <f t="shared" si="772"/>
        <v>0</v>
      </c>
      <c r="AW1444" s="2">
        <f t="shared" si="773"/>
        <v>0</v>
      </c>
      <c r="AX1444" s="2">
        <f t="shared" si="754"/>
        <v>0</v>
      </c>
      <c r="AY1444" s="2">
        <f t="shared" si="774"/>
        <v>0</v>
      </c>
      <c r="AZ1444" s="145" t="e">
        <f t="shared" si="775"/>
        <v>#N/A</v>
      </c>
      <c r="BA1444" s="145" t="e">
        <f t="shared" si="776"/>
        <v>#N/A</v>
      </c>
      <c r="BB1444" s="145">
        <f t="shared" si="777"/>
        <v>2.083333333333337E-2</v>
      </c>
      <c r="BC1444" s="2">
        <f>IF(AM1444,
  IF(AND(AL1444=$J$31,_xlfn.DAYS(AH1444,DATE(AI1444,1,1))&lt;7),
    MAX(0,EINSTELLUNGEN!$D$12+1-WEEKDAY(DATE(EINSTELLUNGEN!$D$9,EINSTELLUNGEN!$D$10,1),2)),
    IF(AL1444=$J$33,
      MIN(EINSTELLUNGEN!$D$12,WEEKDAY(DATE(EINSTELLUNGEN!$D$9,12,31),2)),
      EINSTELLUNGEN!$D$12
  )) - SUMIF(AL$50:AL$2500,"="&amp;AL1444,AX$50:AX$2500),
  0)</f>
        <v>3</v>
      </c>
      <c r="BD1444" s="2">
        <f t="shared" si="778"/>
        <v>0.33333333333333331</v>
      </c>
      <c r="BE1444" s="2">
        <f t="shared" si="779"/>
        <v>0</v>
      </c>
    </row>
    <row r="1445" spans="1:57" ht="10.5" customHeight="1">
      <c r="A1445" s="1" t="str">
        <f t="shared" ca="1" si="755"/>
        <v/>
      </c>
      <c r="B1445" s="1" t="str">
        <f t="shared" ca="1" si="756"/>
        <v/>
      </c>
      <c r="C1445" s="1" t="str">
        <f t="shared" ca="1" si="757"/>
        <v/>
      </c>
      <c r="D1445" s="1" t="str">
        <f t="shared" ca="1" si="758"/>
        <v/>
      </c>
      <c r="F1445" s="10"/>
      <c r="G1445" s="136" t="str">
        <f t="shared" si="759"/>
        <v/>
      </c>
      <c r="H1445" s="27"/>
      <c r="I1445" s="28"/>
      <c r="J1445" s="28"/>
      <c r="K1445" s="29"/>
      <c r="L1445" s="136"/>
      <c r="M1445" s="136"/>
      <c r="N1445" s="136"/>
      <c r="O1445" s="26" t="str">
        <f t="shared" si="760"/>
        <v/>
      </c>
      <c r="P1445" s="218" t="str">
        <f t="shared" si="761"/>
        <v/>
      </c>
      <c r="Q1445" s="26" t="str">
        <f t="shared" si="762"/>
        <v/>
      </c>
      <c r="R1445" s="22"/>
      <c r="S1445" s="99"/>
      <c r="T1445" s="10"/>
      <c r="U1445" s="229" t="str">
        <f t="shared" si="763"/>
        <v/>
      </c>
      <c r="V1445" s="230"/>
      <c r="W1445" s="230"/>
      <c r="X1445" s="230"/>
      <c r="Y1445" s="230"/>
      <c r="Z1445" s="22" t="str">
        <f>""</f>
        <v/>
      </c>
      <c r="AB1445" s="23" t="str">
        <f t="shared" si="764"/>
        <v/>
      </c>
      <c r="AC1445" s="2" t="b">
        <f>COUNT(Q1445:Q$2500)&gt;0</f>
        <v>0</v>
      </c>
      <c r="AD1445" s="2" t="b">
        <f t="shared" si="747"/>
        <v>0</v>
      </c>
      <c r="AE1445" s="2" t="b">
        <f t="shared" si="748"/>
        <v>0</v>
      </c>
      <c r="AF1445" s="2" t="b">
        <f t="shared" si="749"/>
        <v>0</v>
      </c>
      <c r="AG1445" s="2" t="b">
        <f>OR(
  AND(AC1445,NOT(AC1446)),
  AND(AF1445,WEEKDAY(AH1444,2)=EINSTELLUNGEN!$D$12),
  AND(AF1445,AH1445=$J$35)
)</f>
        <v>0</v>
      </c>
      <c r="AH1445" s="2">
        <f>IF(AE1445,AH1444+IF(WEEKDAY(AH1444+1,2)&lt;=EINSTELLUNGEN!$D$12,1,$J$36),AH1444)</f>
        <v>42020</v>
      </c>
      <c r="AI1445" s="2">
        <f t="shared" si="750"/>
        <v>2019</v>
      </c>
      <c r="AJ1445" s="2">
        <f t="shared" si="751"/>
        <v>201901</v>
      </c>
      <c r="AK1445" s="2">
        <f t="shared" si="752"/>
        <v>201901</v>
      </c>
      <c r="AL1445" s="2">
        <f t="shared" si="780"/>
        <v>201903</v>
      </c>
      <c r="AM1445" s="2" t="b">
        <f t="shared" si="753"/>
        <v>1</v>
      </c>
      <c r="AN1445" s="4" t="e">
        <f t="shared" si="765"/>
        <v>#N/A</v>
      </c>
      <c r="AO1445" s="4" t="e">
        <f t="shared" si="766"/>
        <v>#N/A</v>
      </c>
      <c r="AP1445" s="2" t="str">
        <f>IF(AD1445,
  IF(ISBLANK(H1445),
    AP1444,
    IF(LEN(H1445)=1,
      IF(OR(UPPER(H1445)="A",UPPER(H1445)="I"),
        EINSTELLUNGEN!$D$21,
        IF(OR(UPPER(H1445)="B",UPPER(H1445)="M"),
          EINSTELLUNGEN!$D$22,
          IF(OR(UPPER(H1445)="C",UPPER(H1445)="S"),
            EINSTELLUNGEN!$D$23,
            IF(UPPER(H1445)="D",
              EINSTELLUNGEN!$D$24,
              IF(UPPER(H1445)="E",
                EINSTELLUNGEN!$D$25,
                UPPER(H1445)))))),
      IF(ISNUMBER(H1445),
        EINSTELLUNGEN!$D$20&amp;H1445,
        UPPER(H1445)))),
  "")</f>
        <v/>
      </c>
      <c r="AQ1445" s="2" t="str">
        <f t="shared" si="767"/>
        <v/>
      </c>
      <c r="AR1445" s="2">
        <f t="shared" si="768"/>
        <v>0</v>
      </c>
      <c r="AS1445" s="145">
        <f t="shared" si="769"/>
        <v>0.33333333333333331</v>
      </c>
      <c r="AT1445" s="2">
        <f t="shared" si="770"/>
        <v>0</v>
      </c>
      <c r="AU1445" s="2">
        <f t="shared" si="771"/>
        <v>0</v>
      </c>
      <c r="AV1445" s="2">
        <f t="shared" si="772"/>
        <v>0</v>
      </c>
      <c r="AW1445" s="2">
        <f t="shared" si="773"/>
        <v>0</v>
      </c>
      <c r="AX1445" s="2">
        <f t="shared" si="754"/>
        <v>0</v>
      </c>
      <c r="AY1445" s="2">
        <f t="shared" si="774"/>
        <v>0</v>
      </c>
      <c r="AZ1445" s="145" t="e">
        <f t="shared" si="775"/>
        <v>#N/A</v>
      </c>
      <c r="BA1445" s="145" t="e">
        <f t="shared" si="776"/>
        <v>#N/A</v>
      </c>
      <c r="BB1445" s="145">
        <f t="shared" si="777"/>
        <v>2.083333333333337E-2</v>
      </c>
      <c r="BC1445" s="2">
        <f>IF(AM1445,
  IF(AND(AL1445=$J$31,_xlfn.DAYS(AH1445,DATE(AI1445,1,1))&lt;7),
    MAX(0,EINSTELLUNGEN!$D$12+1-WEEKDAY(DATE(EINSTELLUNGEN!$D$9,EINSTELLUNGEN!$D$10,1),2)),
    IF(AL1445=$J$33,
      MIN(EINSTELLUNGEN!$D$12,WEEKDAY(DATE(EINSTELLUNGEN!$D$9,12,31),2)),
      EINSTELLUNGEN!$D$12
  )) - SUMIF(AL$50:AL$2500,"="&amp;AL1445,AX$50:AX$2500),
  0)</f>
        <v>3</v>
      </c>
      <c r="BD1445" s="2">
        <f t="shared" si="778"/>
        <v>0.33333333333333331</v>
      </c>
      <c r="BE1445" s="2">
        <f t="shared" si="779"/>
        <v>0</v>
      </c>
    </row>
    <row r="1446" spans="1:57" ht="10.5" customHeight="1">
      <c r="A1446" s="1" t="str">
        <f t="shared" ca="1" si="755"/>
        <v/>
      </c>
      <c r="B1446" s="1" t="str">
        <f t="shared" ca="1" si="756"/>
        <v/>
      </c>
      <c r="C1446" s="1" t="str">
        <f t="shared" ca="1" si="757"/>
        <v/>
      </c>
      <c r="D1446" s="1" t="str">
        <f t="shared" ca="1" si="758"/>
        <v/>
      </c>
      <c r="F1446" s="10"/>
      <c r="G1446" s="136" t="str">
        <f t="shared" si="759"/>
        <v/>
      </c>
      <c r="H1446" s="27"/>
      <c r="I1446" s="28"/>
      <c r="J1446" s="28"/>
      <c r="K1446" s="29"/>
      <c r="L1446" s="136"/>
      <c r="M1446" s="136"/>
      <c r="N1446" s="136"/>
      <c r="O1446" s="26" t="str">
        <f t="shared" si="760"/>
        <v/>
      </c>
      <c r="P1446" s="218" t="str">
        <f t="shared" si="761"/>
        <v/>
      </c>
      <c r="Q1446" s="26" t="str">
        <f t="shared" si="762"/>
        <v/>
      </c>
      <c r="R1446" s="22"/>
      <c r="S1446" s="99"/>
      <c r="T1446" s="10"/>
      <c r="U1446" s="229" t="str">
        <f t="shared" si="763"/>
        <v/>
      </c>
      <c r="V1446" s="230"/>
      <c r="W1446" s="230"/>
      <c r="X1446" s="230"/>
      <c r="Y1446" s="230"/>
      <c r="Z1446" s="22" t="str">
        <f>""</f>
        <v/>
      </c>
      <c r="AB1446" s="23" t="str">
        <f t="shared" si="764"/>
        <v/>
      </c>
      <c r="AC1446" s="2" t="b">
        <f>COUNT(Q1446:Q$2500)&gt;0</f>
        <v>0</v>
      </c>
      <c r="AD1446" s="2" t="b">
        <f t="shared" si="747"/>
        <v>0</v>
      </c>
      <c r="AE1446" s="2" t="b">
        <f t="shared" si="748"/>
        <v>0</v>
      </c>
      <c r="AF1446" s="2" t="b">
        <f t="shared" si="749"/>
        <v>0</v>
      </c>
      <c r="AG1446" s="2" t="b">
        <f>OR(
  AND(AC1446,NOT(AC1447)),
  AND(AF1446,WEEKDAY(AH1445,2)=EINSTELLUNGEN!$D$12),
  AND(AF1446,AH1446=$J$35)
)</f>
        <v>0</v>
      </c>
      <c r="AH1446" s="2">
        <f>IF(AE1446,AH1445+IF(WEEKDAY(AH1445+1,2)&lt;=EINSTELLUNGEN!$D$12,1,$J$36),AH1445)</f>
        <v>42020</v>
      </c>
      <c r="AI1446" s="2">
        <f t="shared" si="750"/>
        <v>2019</v>
      </c>
      <c r="AJ1446" s="2">
        <f t="shared" si="751"/>
        <v>201901</v>
      </c>
      <c r="AK1446" s="2">
        <f t="shared" si="752"/>
        <v>201901</v>
      </c>
      <c r="AL1446" s="2">
        <f t="shared" si="780"/>
        <v>201903</v>
      </c>
      <c r="AM1446" s="2" t="b">
        <f t="shared" si="753"/>
        <v>1</v>
      </c>
      <c r="AN1446" s="4" t="e">
        <f t="shared" si="765"/>
        <v>#N/A</v>
      </c>
      <c r="AO1446" s="4" t="e">
        <f t="shared" si="766"/>
        <v>#N/A</v>
      </c>
      <c r="AP1446" s="2" t="str">
        <f>IF(AD1446,
  IF(ISBLANK(H1446),
    AP1445,
    IF(LEN(H1446)=1,
      IF(OR(UPPER(H1446)="A",UPPER(H1446)="I"),
        EINSTELLUNGEN!$D$21,
        IF(OR(UPPER(H1446)="B",UPPER(H1446)="M"),
          EINSTELLUNGEN!$D$22,
          IF(OR(UPPER(H1446)="C",UPPER(H1446)="S"),
            EINSTELLUNGEN!$D$23,
            IF(UPPER(H1446)="D",
              EINSTELLUNGEN!$D$24,
              IF(UPPER(H1446)="E",
                EINSTELLUNGEN!$D$25,
                UPPER(H1446)))))),
      IF(ISNUMBER(H1446),
        EINSTELLUNGEN!$D$20&amp;H1446,
        UPPER(H1446)))),
  "")</f>
        <v/>
      </c>
      <c r="AQ1446" s="2" t="str">
        <f t="shared" si="767"/>
        <v/>
      </c>
      <c r="AR1446" s="2">
        <f t="shared" si="768"/>
        <v>0</v>
      </c>
      <c r="AS1446" s="145">
        <f t="shared" si="769"/>
        <v>0.33333333333333331</v>
      </c>
      <c r="AT1446" s="2">
        <f t="shared" si="770"/>
        <v>0</v>
      </c>
      <c r="AU1446" s="2">
        <f t="shared" si="771"/>
        <v>0</v>
      </c>
      <c r="AV1446" s="2">
        <f t="shared" si="772"/>
        <v>0</v>
      </c>
      <c r="AW1446" s="2">
        <f t="shared" si="773"/>
        <v>0</v>
      </c>
      <c r="AX1446" s="2">
        <f t="shared" si="754"/>
        <v>0</v>
      </c>
      <c r="AY1446" s="2">
        <f t="shared" si="774"/>
        <v>0</v>
      </c>
      <c r="AZ1446" s="145" t="e">
        <f t="shared" si="775"/>
        <v>#N/A</v>
      </c>
      <c r="BA1446" s="145" t="e">
        <f t="shared" si="776"/>
        <v>#N/A</v>
      </c>
      <c r="BB1446" s="145">
        <f t="shared" si="777"/>
        <v>2.083333333333337E-2</v>
      </c>
      <c r="BC1446" s="2">
        <f>IF(AM1446,
  IF(AND(AL1446=$J$31,_xlfn.DAYS(AH1446,DATE(AI1446,1,1))&lt;7),
    MAX(0,EINSTELLUNGEN!$D$12+1-WEEKDAY(DATE(EINSTELLUNGEN!$D$9,EINSTELLUNGEN!$D$10,1),2)),
    IF(AL1446=$J$33,
      MIN(EINSTELLUNGEN!$D$12,WEEKDAY(DATE(EINSTELLUNGEN!$D$9,12,31),2)),
      EINSTELLUNGEN!$D$12
  )) - SUMIF(AL$50:AL$2500,"="&amp;AL1446,AX$50:AX$2500),
  0)</f>
        <v>3</v>
      </c>
      <c r="BD1446" s="2">
        <f t="shared" si="778"/>
        <v>0.33333333333333331</v>
      </c>
      <c r="BE1446" s="2">
        <f t="shared" si="779"/>
        <v>0</v>
      </c>
    </row>
    <row r="1447" spans="1:57" ht="10.5" customHeight="1">
      <c r="A1447" s="1" t="str">
        <f t="shared" ca="1" si="755"/>
        <v/>
      </c>
      <c r="B1447" s="1" t="str">
        <f t="shared" ca="1" si="756"/>
        <v/>
      </c>
      <c r="C1447" s="1" t="str">
        <f t="shared" ca="1" si="757"/>
        <v/>
      </c>
      <c r="D1447" s="1" t="str">
        <f t="shared" ca="1" si="758"/>
        <v/>
      </c>
      <c r="F1447" s="10"/>
      <c r="G1447" s="136" t="str">
        <f t="shared" si="759"/>
        <v/>
      </c>
      <c r="H1447" s="27"/>
      <c r="I1447" s="28"/>
      <c r="J1447" s="28"/>
      <c r="K1447" s="29"/>
      <c r="L1447" s="136"/>
      <c r="M1447" s="136"/>
      <c r="N1447" s="136"/>
      <c r="O1447" s="26" t="str">
        <f t="shared" si="760"/>
        <v/>
      </c>
      <c r="P1447" s="218" t="str">
        <f t="shared" si="761"/>
        <v/>
      </c>
      <c r="Q1447" s="26" t="str">
        <f t="shared" si="762"/>
        <v/>
      </c>
      <c r="R1447" s="22"/>
      <c r="S1447" s="99"/>
      <c r="T1447" s="10"/>
      <c r="U1447" s="229" t="str">
        <f t="shared" si="763"/>
        <v/>
      </c>
      <c r="V1447" s="230"/>
      <c r="W1447" s="230"/>
      <c r="X1447" s="230"/>
      <c r="Y1447" s="230"/>
      <c r="Z1447" s="22" t="str">
        <f>""</f>
        <v/>
      </c>
      <c r="AB1447" s="23" t="str">
        <f t="shared" si="764"/>
        <v/>
      </c>
      <c r="AC1447" s="2" t="b">
        <f>COUNT(Q1447:Q$2500)&gt;0</f>
        <v>0</v>
      </c>
      <c r="AD1447" s="2" t="b">
        <f t="shared" si="747"/>
        <v>0</v>
      </c>
      <c r="AE1447" s="2" t="b">
        <f t="shared" si="748"/>
        <v>0</v>
      </c>
      <c r="AF1447" s="2" t="b">
        <f t="shared" si="749"/>
        <v>0</v>
      </c>
      <c r="AG1447" s="2" t="b">
        <f>OR(
  AND(AC1447,NOT(AC1448)),
  AND(AF1447,WEEKDAY(AH1446,2)=EINSTELLUNGEN!$D$12),
  AND(AF1447,AH1447=$J$35)
)</f>
        <v>0</v>
      </c>
      <c r="AH1447" s="2">
        <f>IF(AE1447,AH1446+IF(WEEKDAY(AH1446+1,2)&lt;=EINSTELLUNGEN!$D$12,1,$J$36),AH1446)</f>
        <v>42020</v>
      </c>
      <c r="AI1447" s="2">
        <f t="shared" si="750"/>
        <v>2019</v>
      </c>
      <c r="AJ1447" s="2">
        <f t="shared" si="751"/>
        <v>201901</v>
      </c>
      <c r="AK1447" s="2">
        <f t="shared" si="752"/>
        <v>201901</v>
      </c>
      <c r="AL1447" s="2">
        <f t="shared" si="780"/>
        <v>201903</v>
      </c>
      <c r="AM1447" s="2" t="b">
        <f t="shared" si="753"/>
        <v>1</v>
      </c>
      <c r="AN1447" s="4" t="e">
        <f t="shared" si="765"/>
        <v>#N/A</v>
      </c>
      <c r="AO1447" s="4" t="e">
        <f t="shared" si="766"/>
        <v>#N/A</v>
      </c>
      <c r="AP1447" s="2" t="str">
        <f>IF(AD1447,
  IF(ISBLANK(H1447),
    AP1446,
    IF(LEN(H1447)=1,
      IF(OR(UPPER(H1447)="A",UPPER(H1447)="I"),
        EINSTELLUNGEN!$D$21,
        IF(OR(UPPER(H1447)="B",UPPER(H1447)="M"),
          EINSTELLUNGEN!$D$22,
          IF(OR(UPPER(H1447)="C",UPPER(H1447)="S"),
            EINSTELLUNGEN!$D$23,
            IF(UPPER(H1447)="D",
              EINSTELLUNGEN!$D$24,
              IF(UPPER(H1447)="E",
                EINSTELLUNGEN!$D$25,
                UPPER(H1447)))))),
      IF(ISNUMBER(H1447),
        EINSTELLUNGEN!$D$20&amp;H1447,
        UPPER(H1447)))),
  "")</f>
        <v/>
      </c>
      <c r="AQ1447" s="2" t="str">
        <f t="shared" si="767"/>
        <v/>
      </c>
      <c r="AR1447" s="2">
        <f t="shared" si="768"/>
        <v>0</v>
      </c>
      <c r="AS1447" s="145">
        <f t="shared" si="769"/>
        <v>0.33333333333333331</v>
      </c>
      <c r="AT1447" s="2">
        <f t="shared" si="770"/>
        <v>0</v>
      </c>
      <c r="AU1447" s="2">
        <f t="shared" si="771"/>
        <v>0</v>
      </c>
      <c r="AV1447" s="2">
        <f t="shared" si="772"/>
        <v>0</v>
      </c>
      <c r="AW1447" s="2">
        <f t="shared" si="773"/>
        <v>0</v>
      </c>
      <c r="AX1447" s="2">
        <f t="shared" si="754"/>
        <v>0</v>
      </c>
      <c r="AY1447" s="2">
        <f t="shared" si="774"/>
        <v>0</v>
      </c>
      <c r="AZ1447" s="145" t="e">
        <f t="shared" si="775"/>
        <v>#N/A</v>
      </c>
      <c r="BA1447" s="145" t="e">
        <f t="shared" si="776"/>
        <v>#N/A</v>
      </c>
      <c r="BB1447" s="145">
        <f t="shared" si="777"/>
        <v>2.083333333333337E-2</v>
      </c>
      <c r="BC1447" s="2">
        <f>IF(AM1447,
  IF(AND(AL1447=$J$31,_xlfn.DAYS(AH1447,DATE(AI1447,1,1))&lt;7),
    MAX(0,EINSTELLUNGEN!$D$12+1-WEEKDAY(DATE(EINSTELLUNGEN!$D$9,EINSTELLUNGEN!$D$10,1),2)),
    IF(AL1447=$J$33,
      MIN(EINSTELLUNGEN!$D$12,WEEKDAY(DATE(EINSTELLUNGEN!$D$9,12,31),2)),
      EINSTELLUNGEN!$D$12
  )) - SUMIF(AL$50:AL$2500,"="&amp;AL1447,AX$50:AX$2500),
  0)</f>
        <v>3</v>
      </c>
      <c r="BD1447" s="2">
        <f t="shared" si="778"/>
        <v>0.33333333333333331</v>
      </c>
      <c r="BE1447" s="2">
        <f t="shared" si="779"/>
        <v>0</v>
      </c>
    </row>
    <row r="1448" spans="1:57" ht="10.5" customHeight="1">
      <c r="A1448" s="1" t="str">
        <f t="shared" ca="1" si="755"/>
        <v/>
      </c>
      <c r="B1448" s="1" t="str">
        <f t="shared" ca="1" si="756"/>
        <v/>
      </c>
      <c r="C1448" s="1" t="str">
        <f t="shared" ca="1" si="757"/>
        <v/>
      </c>
      <c r="D1448" s="1" t="str">
        <f t="shared" ca="1" si="758"/>
        <v/>
      </c>
      <c r="F1448" s="10"/>
      <c r="G1448" s="136" t="str">
        <f t="shared" si="759"/>
        <v/>
      </c>
      <c r="H1448" s="27"/>
      <c r="I1448" s="28"/>
      <c r="J1448" s="28"/>
      <c r="K1448" s="29"/>
      <c r="L1448" s="136"/>
      <c r="M1448" s="136"/>
      <c r="N1448" s="136"/>
      <c r="O1448" s="26" t="str">
        <f t="shared" si="760"/>
        <v/>
      </c>
      <c r="P1448" s="218" t="str">
        <f t="shared" si="761"/>
        <v/>
      </c>
      <c r="Q1448" s="26" t="str">
        <f t="shared" si="762"/>
        <v/>
      </c>
      <c r="R1448" s="22"/>
      <c r="S1448" s="99"/>
      <c r="T1448" s="10"/>
      <c r="U1448" s="229" t="str">
        <f t="shared" si="763"/>
        <v/>
      </c>
      <c r="V1448" s="230"/>
      <c r="W1448" s="230"/>
      <c r="X1448" s="230"/>
      <c r="Y1448" s="230"/>
      <c r="Z1448" s="22" t="str">
        <f>""</f>
        <v/>
      </c>
      <c r="AB1448" s="23" t="str">
        <f t="shared" si="764"/>
        <v/>
      </c>
      <c r="AC1448" s="2" t="b">
        <f>COUNT(Q1448:Q$2500)&gt;0</f>
        <v>0</v>
      </c>
      <c r="AD1448" s="2" t="b">
        <f t="shared" si="747"/>
        <v>0</v>
      </c>
      <c r="AE1448" s="2" t="b">
        <f t="shared" si="748"/>
        <v>0</v>
      </c>
      <c r="AF1448" s="2" t="b">
        <f t="shared" si="749"/>
        <v>0</v>
      </c>
      <c r="AG1448" s="2" t="b">
        <f>OR(
  AND(AC1448,NOT(AC1449)),
  AND(AF1448,WEEKDAY(AH1447,2)=EINSTELLUNGEN!$D$12),
  AND(AF1448,AH1448=$J$35)
)</f>
        <v>0</v>
      </c>
      <c r="AH1448" s="2">
        <f>IF(AE1448,AH1447+IF(WEEKDAY(AH1447+1,2)&lt;=EINSTELLUNGEN!$D$12,1,$J$36),AH1447)</f>
        <v>42020</v>
      </c>
      <c r="AI1448" s="2">
        <f t="shared" si="750"/>
        <v>2019</v>
      </c>
      <c r="AJ1448" s="2">
        <f t="shared" si="751"/>
        <v>201901</v>
      </c>
      <c r="AK1448" s="2">
        <f t="shared" si="752"/>
        <v>201901</v>
      </c>
      <c r="AL1448" s="2">
        <f t="shared" si="780"/>
        <v>201903</v>
      </c>
      <c r="AM1448" s="2" t="b">
        <f t="shared" si="753"/>
        <v>1</v>
      </c>
      <c r="AN1448" s="4" t="e">
        <f t="shared" si="765"/>
        <v>#N/A</v>
      </c>
      <c r="AO1448" s="4" t="e">
        <f t="shared" si="766"/>
        <v>#N/A</v>
      </c>
      <c r="AP1448" s="2" t="str">
        <f>IF(AD1448,
  IF(ISBLANK(H1448),
    AP1447,
    IF(LEN(H1448)=1,
      IF(OR(UPPER(H1448)="A",UPPER(H1448)="I"),
        EINSTELLUNGEN!$D$21,
        IF(OR(UPPER(H1448)="B",UPPER(H1448)="M"),
          EINSTELLUNGEN!$D$22,
          IF(OR(UPPER(H1448)="C",UPPER(H1448)="S"),
            EINSTELLUNGEN!$D$23,
            IF(UPPER(H1448)="D",
              EINSTELLUNGEN!$D$24,
              IF(UPPER(H1448)="E",
                EINSTELLUNGEN!$D$25,
                UPPER(H1448)))))),
      IF(ISNUMBER(H1448),
        EINSTELLUNGEN!$D$20&amp;H1448,
        UPPER(H1448)))),
  "")</f>
        <v/>
      </c>
      <c r="AQ1448" s="2" t="str">
        <f t="shared" si="767"/>
        <v/>
      </c>
      <c r="AR1448" s="2">
        <f t="shared" si="768"/>
        <v>0</v>
      </c>
      <c r="AS1448" s="145">
        <f t="shared" si="769"/>
        <v>0.33333333333333331</v>
      </c>
      <c r="AT1448" s="2">
        <f t="shared" si="770"/>
        <v>0</v>
      </c>
      <c r="AU1448" s="2">
        <f t="shared" si="771"/>
        <v>0</v>
      </c>
      <c r="AV1448" s="2">
        <f t="shared" si="772"/>
        <v>0</v>
      </c>
      <c r="AW1448" s="2">
        <f t="shared" si="773"/>
        <v>0</v>
      </c>
      <c r="AX1448" s="2">
        <f t="shared" si="754"/>
        <v>0</v>
      </c>
      <c r="AY1448" s="2">
        <f t="shared" si="774"/>
        <v>0</v>
      </c>
      <c r="AZ1448" s="145" t="e">
        <f t="shared" si="775"/>
        <v>#N/A</v>
      </c>
      <c r="BA1448" s="145" t="e">
        <f t="shared" si="776"/>
        <v>#N/A</v>
      </c>
      <c r="BB1448" s="145">
        <f t="shared" si="777"/>
        <v>2.083333333333337E-2</v>
      </c>
      <c r="BC1448" s="2">
        <f>IF(AM1448,
  IF(AND(AL1448=$J$31,_xlfn.DAYS(AH1448,DATE(AI1448,1,1))&lt;7),
    MAX(0,EINSTELLUNGEN!$D$12+1-WEEKDAY(DATE(EINSTELLUNGEN!$D$9,EINSTELLUNGEN!$D$10,1),2)),
    IF(AL1448=$J$33,
      MIN(EINSTELLUNGEN!$D$12,WEEKDAY(DATE(EINSTELLUNGEN!$D$9,12,31),2)),
      EINSTELLUNGEN!$D$12
  )) - SUMIF(AL$50:AL$2500,"="&amp;AL1448,AX$50:AX$2500),
  0)</f>
        <v>3</v>
      </c>
      <c r="BD1448" s="2">
        <f t="shared" si="778"/>
        <v>0.33333333333333331</v>
      </c>
      <c r="BE1448" s="2">
        <f t="shared" si="779"/>
        <v>0</v>
      </c>
    </row>
    <row r="1449" spans="1:57" ht="10.5" customHeight="1">
      <c r="A1449" s="1" t="str">
        <f t="shared" ca="1" si="755"/>
        <v/>
      </c>
      <c r="B1449" s="1" t="str">
        <f t="shared" ca="1" si="756"/>
        <v/>
      </c>
      <c r="C1449" s="1" t="str">
        <f t="shared" ca="1" si="757"/>
        <v/>
      </c>
      <c r="D1449" s="1" t="str">
        <f t="shared" ca="1" si="758"/>
        <v/>
      </c>
      <c r="F1449" s="10"/>
      <c r="G1449" s="136" t="str">
        <f t="shared" si="759"/>
        <v/>
      </c>
      <c r="H1449" s="27"/>
      <c r="I1449" s="28"/>
      <c r="J1449" s="28"/>
      <c r="K1449" s="29"/>
      <c r="L1449" s="136"/>
      <c r="M1449" s="136"/>
      <c r="N1449" s="136"/>
      <c r="O1449" s="26" t="str">
        <f t="shared" si="760"/>
        <v/>
      </c>
      <c r="P1449" s="218" t="str">
        <f t="shared" si="761"/>
        <v/>
      </c>
      <c r="Q1449" s="26" t="str">
        <f t="shared" si="762"/>
        <v/>
      </c>
      <c r="R1449" s="22"/>
      <c r="S1449" s="99"/>
      <c r="T1449" s="10"/>
      <c r="U1449" s="229" t="str">
        <f t="shared" si="763"/>
        <v/>
      </c>
      <c r="V1449" s="230"/>
      <c r="W1449" s="230"/>
      <c r="X1449" s="230"/>
      <c r="Y1449" s="230"/>
      <c r="Z1449" s="22" t="str">
        <f>""</f>
        <v/>
      </c>
      <c r="AB1449" s="23" t="str">
        <f t="shared" si="764"/>
        <v/>
      </c>
      <c r="AC1449" s="2" t="b">
        <f>COUNT(Q1449:Q$2500)&gt;0</f>
        <v>0</v>
      </c>
      <c r="AD1449" s="2" t="b">
        <f t="shared" si="747"/>
        <v>0</v>
      </c>
      <c r="AE1449" s="2" t="b">
        <f t="shared" si="748"/>
        <v>0</v>
      </c>
      <c r="AF1449" s="2" t="b">
        <f t="shared" si="749"/>
        <v>0</v>
      </c>
      <c r="AG1449" s="2" t="b">
        <f>OR(
  AND(AC1449,NOT(AC1450)),
  AND(AF1449,WEEKDAY(AH1448,2)=EINSTELLUNGEN!$D$12),
  AND(AF1449,AH1449=$J$35)
)</f>
        <v>0</v>
      </c>
      <c r="AH1449" s="2">
        <f>IF(AE1449,AH1448+IF(WEEKDAY(AH1448+1,2)&lt;=EINSTELLUNGEN!$D$12,1,$J$36),AH1448)</f>
        <v>42020</v>
      </c>
      <c r="AI1449" s="2">
        <f t="shared" si="750"/>
        <v>2019</v>
      </c>
      <c r="AJ1449" s="2">
        <f t="shared" si="751"/>
        <v>201901</v>
      </c>
      <c r="AK1449" s="2">
        <f t="shared" si="752"/>
        <v>201901</v>
      </c>
      <c r="AL1449" s="2">
        <f t="shared" si="780"/>
        <v>201903</v>
      </c>
      <c r="AM1449" s="2" t="b">
        <f t="shared" si="753"/>
        <v>1</v>
      </c>
      <c r="AN1449" s="4" t="e">
        <f t="shared" si="765"/>
        <v>#N/A</v>
      </c>
      <c r="AO1449" s="4" t="e">
        <f t="shared" si="766"/>
        <v>#N/A</v>
      </c>
      <c r="AP1449" s="2" t="str">
        <f>IF(AD1449,
  IF(ISBLANK(H1449),
    AP1448,
    IF(LEN(H1449)=1,
      IF(OR(UPPER(H1449)="A",UPPER(H1449)="I"),
        EINSTELLUNGEN!$D$21,
        IF(OR(UPPER(H1449)="B",UPPER(H1449)="M"),
          EINSTELLUNGEN!$D$22,
          IF(OR(UPPER(H1449)="C",UPPER(H1449)="S"),
            EINSTELLUNGEN!$D$23,
            IF(UPPER(H1449)="D",
              EINSTELLUNGEN!$D$24,
              IF(UPPER(H1449)="E",
                EINSTELLUNGEN!$D$25,
                UPPER(H1449)))))),
      IF(ISNUMBER(H1449),
        EINSTELLUNGEN!$D$20&amp;H1449,
        UPPER(H1449)))),
  "")</f>
        <v/>
      </c>
      <c r="AQ1449" s="2" t="str">
        <f t="shared" si="767"/>
        <v/>
      </c>
      <c r="AR1449" s="2">
        <f t="shared" si="768"/>
        <v>0</v>
      </c>
      <c r="AS1449" s="145">
        <f t="shared" si="769"/>
        <v>0.33333333333333331</v>
      </c>
      <c r="AT1449" s="2">
        <f t="shared" si="770"/>
        <v>0</v>
      </c>
      <c r="AU1449" s="2">
        <f t="shared" si="771"/>
        <v>0</v>
      </c>
      <c r="AV1449" s="2">
        <f t="shared" si="772"/>
        <v>0</v>
      </c>
      <c r="AW1449" s="2">
        <f t="shared" si="773"/>
        <v>0</v>
      </c>
      <c r="AX1449" s="2">
        <f t="shared" si="754"/>
        <v>0</v>
      </c>
      <c r="AY1449" s="2">
        <f t="shared" si="774"/>
        <v>0</v>
      </c>
      <c r="AZ1449" s="145" t="e">
        <f t="shared" si="775"/>
        <v>#N/A</v>
      </c>
      <c r="BA1449" s="145" t="e">
        <f t="shared" si="776"/>
        <v>#N/A</v>
      </c>
      <c r="BB1449" s="145">
        <f t="shared" si="777"/>
        <v>2.083333333333337E-2</v>
      </c>
      <c r="BC1449" s="2">
        <f>IF(AM1449,
  IF(AND(AL1449=$J$31,_xlfn.DAYS(AH1449,DATE(AI1449,1,1))&lt;7),
    MAX(0,EINSTELLUNGEN!$D$12+1-WEEKDAY(DATE(EINSTELLUNGEN!$D$9,EINSTELLUNGEN!$D$10,1),2)),
    IF(AL1449=$J$33,
      MIN(EINSTELLUNGEN!$D$12,WEEKDAY(DATE(EINSTELLUNGEN!$D$9,12,31),2)),
      EINSTELLUNGEN!$D$12
  )) - SUMIF(AL$50:AL$2500,"="&amp;AL1449,AX$50:AX$2500),
  0)</f>
        <v>3</v>
      </c>
      <c r="BD1449" s="2">
        <f t="shared" si="778"/>
        <v>0.33333333333333331</v>
      </c>
      <c r="BE1449" s="2">
        <f t="shared" si="779"/>
        <v>0</v>
      </c>
    </row>
    <row r="1450" spans="1:57" ht="10.5" customHeight="1">
      <c r="A1450" s="1" t="str">
        <f t="shared" ca="1" si="755"/>
        <v/>
      </c>
      <c r="B1450" s="1" t="str">
        <f t="shared" ca="1" si="756"/>
        <v/>
      </c>
      <c r="C1450" s="1" t="str">
        <f t="shared" ca="1" si="757"/>
        <v/>
      </c>
      <c r="D1450" s="1" t="str">
        <f t="shared" ca="1" si="758"/>
        <v/>
      </c>
      <c r="F1450" s="10"/>
      <c r="G1450" s="136" t="str">
        <f t="shared" si="759"/>
        <v/>
      </c>
      <c r="H1450" s="27"/>
      <c r="I1450" s="28"/>
      <c r="J1450" s="28"/>
      <c r="K1450" s="29"/>
      <c r="L1450" s="136"/>
      <c r="M1450" s="136"/>
      <c r="N1450" s="136"/>
      <c r="O1450" s="26" t="str">
        <f t="shared" si="760"/>
        <v/>
      </c>
      <c r="P1450" s="218" t="str">
        <f t="shared" si="761"/>
        <v/>
      </c>
      <c r="Q1450" s="26" t="str">
        <f t="shared" si="762"/>
        <v/>
      </c>
      <c r="R1450" s="22"/>
      <c r="S1450" s="99"/>
      <c r="T1450" s="10"/>
      <c r="U1450" s="229" t="str">
        <f t="shared" si="763"/>
        <v/>
      </c>
      <c r="V1450" s="230"/>
      <c r="W1450" s="230"/>
      <c r="X1450" s="230"/>
      <c r="Y1450" s="230"/>
      <c r="Z1450" s="22" t="str">
        <f>""</f>
        <v/>
      </c>
      <c r="AB1450" s="23" t="str">
        <f t="shared" si="764"/>
        <v/>
      </c>
      <c r="AC1450" s="2" t="b">
        <f>COUNT(Q1450:Q$2500)&gt;0</f>
        <v>0</v>
      </c>
      <c r="AD1450" s="2" t="b">
        <f t="shared" si="747"/>
        <v>0</v>
      </c>
      <c r="AE1450" s="2" t="b">
        <f t="shared" si="748"/>
        <v>0</v>
      </c>
      <c r="AF1450" s="2" t="b">
        <f t="shared" si="749"/>
        <v>0</v>
      </c>
      <c r="AG1450" s="2" t="b">
        <f>OR(
  AND(AC1450,NOT(AC1451)),
  AND(AF1450,WEEKDAY(AH1449,2)=EINSTELLUNGEN!$D$12),
  AND(AF1450,AH1450=$J$35)
)</f>
        <v>0</v>
      </c>
      <c r="AH1450" s="2">
        <f>IF(AE1450,AH1449+IF(WEEKDAY(AH1449+1,2)&lt;=EINSTELLUNGEN!$D$12,1,$J$36),AH1449)</f>
        <v>42020</v>
      </c>
      <c r="AI1450" s="2">
        <f t="shared" si="750"/>
        <v>2019</v>
      </c>
      <c r="AJ1450" s="2">
        <f t="shared" si="751"/>
        <v>201901</v>
      </c>
      <c r="AK1450" s="2">
        <f t="shared" si="752"/>
        <v>201901</v>
      </c>
      <c r="AL1450" s="2">
        <f t="shared" si="780"/>
        <v>201903</v>
      </c>
      <c r="AM1450" s="2" t="b">
        <f t="shared" si="753"/>
        <v>1</v>
      </c>
      <c r="AN1450" s="4" t="e">
        <f t="shared" si="765"/>
        <v>#N/A</v>
      </c>
      <c r="AO1450" s="4" t="e">
        <f t="shared" si="766"/>
        <v>#N/A</v>
      </c>
      <c r="AP1450" s="2" t="str">
        <f>IF(AD1450,
  IF(ISBLANK(H1450),
    AP1449,
    IF(LEN(H1450)=1,
      IF(OR(UPPER(H1450)="A",UPPER(H1450)="I"),
        EINSTELLUNGEN!$D$21,
        IF(OR(UPPER(H1450)="B",UPPER(H1450)="M"),
          EINSTELLUNGEN!$D$22,
          IF(OR(UPPER(H1450)="C",UPPER(H1450)="S"),
            EINSTELLUNGEN!$D$23,
            IF(UPPER(H1450)="D",
              EINSTELLUNGEN!$D$24,
              IF(UPPER(H1450)="E",
                EINSTELLUNGEN!$D$25,
                UPPER(H1450)))))),
      IF(ISNUMBER(H1450),
        EINSTELLUNGEN!$D$20&amp;H1450,
        UPPER(H1450)))),
  "")</f>
        <v/>
      </c>
      <c r="AQ1450" s="2" t="str">
        <f t="shared" si="767"/>
        <v/>
      </c>
      <c r="AR1450" s="2">
        <f t="shared" si="768"/>
        <v>0</v>
      </c>
      <c r="AS1450" s="145">
        <f t="shared" si="769"/>
        <v>0.33333333333333331</v>
      </c>
      <c r="AT1450" s="2">
        <f t="shared" si="770"/>
        <v>0</v>
      </c>
      <c r="AU1450" s="2">
        <f t="shared" si="771"/>
        <v>0</v>
      </c>
      <c r="AV1450" s="2">
        <f t="shared" si="772"/>
        <v>0</v>
      </c>
      <c r="AW1450" s="2">
        <f t="shared" si="773"/>
        <v>0</v>
      </c>
      <c r="AX1450" s="2">
        <f t="shared" si="754"/>
        <v>0</v>
      </c>
      <c r="AY1450" s="2">
        <f t="shared" si="774"/>
        <v>0</v>
      </c>
      <c r="AZ1450" s="145" t="e">
        <f t="shared" si="775"/>
        <v>#N/A</v>
      </c>
      <c r="BA1450" s="145" t="e">
        <f t="shared" si="776"/>
        <v>#N/A</v>
      </c>
      <c r="BB1450" s="145">
        <f t="shared" si="777"/>
        <v>2.083333333333337E-2</v>
      </c>
      <c r="BC1450" s="2">
        <f>IF(AM1450,
  IF(AND(AL1450=$J$31,_xlfn.DAYS(AH1450,DATE(AI1450,1,1))&lt;7),
    MAX(0,EINSTELLUNGEN!$D$12+1-WEEKDAY(DATE(EINSTELLUNGEN!$D$9,EINSTELLUNGEN!$D$10,1),2)),
    IF(AL1450=$J$33,
      MIN(EINSTELLUNGEN!$D$12,WEEKDAY(DATE(EINSTELLUNGEN!$D$9,12,31),2)),
      EINSTELLUNGEN!$D$12
  )) - SUMIF(AL$50:AL$2500,"="&amp;AL1450,AX$50:AX$2500),
  0)</f>
        <v>3</v>
      </c>
      <c r="BD1450" s="2">
        <f t="shared" si="778"/>
        <v>0.33333333333333331</v>
      </c>
      <c r="BE1450" s="2">
        <f t="shared" si="779"/>
        <v>0</v>
      </c>
    </row>
    <row r="1451" spans="1:57" ht="10.5" customHeight="1">
      <c r="A1451" s="1" t="str">
        <f t="shared" ca="1" si="755"/>
        <v/>
      </c>
      <c r="B1451" s="1" t="str">
        <f t="shared" ca="1" si="756"/>
        <v/>
      </c>
      <c r="C1451" s="1" t="str">
        <f t="shared" ca="1" si="757"/>
        <v/>
      </c>
      <c r="D1451" s="1" t="str">
        <f t="shared" ca="1" si="758"/>
        <v/>
      </c>
      <c r="F1451" s="10"/>
      <c r="G1451" s="136" t="str">
        <f t="shared" si="759"/>
        <v/>
      </c>
      <c r="H1451" s="27"/>
      <c r="I1451" s="28"/>
      <c r="J1451" s="28"/>
      <c r="K1451" s="29"/>
      <c r="L1451" s="136"/>
      <c r="M1451" s="136"/>
      <c r="N1451" s="136"/>
      <c r="O1451" s="26" t="str">
        <f t="shared" si="760"/>
        <v/>
      </c>
      <c r="P1451" s="218" t="str">
        <f t="shared" si="761"/>
        <v/>
      </c>
      <c r="Q1451" s="26" t="str">
        <f t="shared" si="762"/>
        <v/>
      </c>
      <c r="R1451" s="22"/>
      <c r="S1451" s="99"/>
      <c r="T1451" s="10"/>
      <c r="U1451" s="229" t="str">
        <f t="shared" si="763"/>
        <v/>
      </c>
      <c r="V1451" s="230"/>
      <c r="W1451" s="230"/>
      <c r="X1451" s="230"/>
      <c r="Y1451" s="230"/>
      <c r="Z1451" s="22" t="str">
        <f>""</f>
        <v/>
      </c>
      <c r="AB1451" s="23" t="str">
        <f t="shared" si="764"/>
        <v/>
      </c>
      <c r="AC1451" s="2" t="b">
        <f>COUNT(Q1451:Q$2500)&gt;0</f>
        <v>0</v>
      </c>
      <c r="AD1451" s="2" t="b">
        <f t="shared" ref="AD1451:AD1514" si="781">LEN(CONCATENATE(H1451,I1451,J1451,K1451))&gt;0</f>
        <v>0</v>
      </c>
      <c r="AE1451" s="2" t="b">
        <f t="shared" ref="AE1451:AE1514" si="782">AND(NOT(AD1451),AD1452)</f>
        <v>0</v>
      </c>
      <c r="AF1451" s="2" t="b">
        <f t="shared" ref="AF1451:AF1514" si="783">AND(NOT(AD1451),AD1450)</f>
        <v>0</v>
      </c>
      <c r="AG1451" s="2" t="b">
        <f>OR(
  AND(AC1451,NOT(AC1452)),
  AND(AF1451,WEEKDAY(AH1450,2)=EINSTELLUNGEN!$D$12),
  AND(AF1451,AH1451=$J$35)
)</f>
        <v>0</v>
      </c>
      <c r="AH1451" s="2">
        <f>IF(AE1451,AH1450+IF(WEEKDAY(AH1450+1,2)&lt;=EINSTELLUNGEN!$D$12,1,$J$36),AH1450)</f>
        <v>42020</v>
      </c>
      <c r="AI1451" s="2">
        <f t="shared" ref="AI1451:AI1514" si="784">YEAR(AH1451)</f>
        <v>2019</v>
      </c>
      <c r="AJ1451" s="2">
        <f t="shared" ref="AJ1451:AJ1514" si="785">AI1451*100+ROUNDUP(MONTH(AH1451)/3,0)</f>
        <v>201901</v>
      </c>
      <c r="AK1451" s="2">
        <f t="shared" ref="AK1451:AK1514" si="786">AI1451*100+MONTH(AH1451)</f>
        <v>201901</v>
      </c>
      <c r="AL1451" s="2">
        <f t="shared" si="780"/>
        <v>201903</v>
      </c>
      <c r="AM1451" s="2" t="b">
        <f t="shared" ref="AM1451:AM1514" si="787">AND(AH1451&gt;=$J$34,AH1451&lt;=$J$35)</f>
        <v>1</v>
      </c>
      <c r="AN1451" s="4" t="e">
        <f t="shared" si="765"/>
        <v>#N/A</v>
      </c>
      <c r="AO1451" s="4" t="e">
        <f t="shared" si="766"/>
        <v>#N/A</v>
      </c>
      <c r="AP1451" s="2" t="str">
        <f>IF(AD1451,
  IF(ISBLANK(H1451),
    AP1450,
    IF(LEN(H1451)=1,
      IF(OR(UPPER(H1451)="A",UPPER(H1451)="I"),
        EINSTELLUNGEN!$D$21,
        IF(OR(UPPER(H1451)="B",UPPER(H1451)="M"),
          EINSTELLUNGEN!$D$22,
          IF(OR(UPPER(H1451)="C",UPPER(H1451)="S"),
            EINSTELLUNGEN!$D$23,
            IF(UPPER(H1451)="D",
              EINSTELLUNGEN!$D$24,
              IF(UPPER(H1451)="E",
                EINSTELLUNGEN!$D$25,
                UPPER(H1451)))))),
      IF(ISNUMBER(H1451),
        EINSTELLUNGEN!$D$20&amp;H1451,
        UPPER(H1451)))),
  "")</f>
        <v/>
      </c>
      <c r="AQ1451" s="2" t="str">
        <f t="shared" si="767"/>
        <v/>
      </c>
      <c r="AR1451" s="2">
        <f t="shared" si="768"/>
        <v>0</v>
      </c>
      <c r="AS1451" s="145">
        <f t="shared" si="769"/>
        <v>0.33333333333333331</v>
      </c>
      <c r="AT1451" s="2">
        <f t="shared" si="770"/>
        <v>0</v>
      </c>
      <c r="AU1451" s="2">
        <f t="shared" si="771"/>
        <v>0</v>
      </c>
      <c r="AV1451" s="2">
        <f t="shared" si="772"/>
        <v>0</v>
      </c>
      <c r="AW1451" s="2">
        <f t="shared" si="773"/>
        <v>0</v>
      </c>
      <c r="AX1451" s="2">
        <f t="shared" ref="AX1451:AX1514" si="788">IF(SUM(AT1451:AV1451)=0,0,1)</f>
        <v>0</v>
      </c>
      <c r="AY1451" s="2">
        <f t="shared" si="774"/>
        <v>0</v>
      </c>
      <c r="AZ1451" s="145" t="e">
        <f t="shared" si="775"/>
        <v>#N/A</v>
      </c>
      <c r="BA1451" s="145" t="e">
        <f t="shared" si="776"/>
        <v>#N/A</v>
      </c>
      <c r="BB1451" s="145">
        <f t="shared" si="777"/>
        <v>2.083333333333337E-2</v>
      </c>
      <c r="BC1451" s="2">
        <f>IF(AM1451,
  IF(AND(AL1451=$J$31,_xlfn.DAYS(AH1451,DATE(AI1451,1,1))&lt;7),
    MAX(0,EINSTELLUNGEN!$D$12+1-WEEKDAY(DATE(EINSTELLUNGEN!$D$9,EINSTELLUNGEN!$D$10,1),2)),
    IF(AL1451=$J$33,
      MIN(EINSTELLUNGEN!$D$12,WEEKDAY(DATE(EINSTELLUNGEN!$D$9,12,31),2)),
      EINSTELLUNGEN!$D$12
  )) - SUMIF(AL$50:AL$2500,"="&amp;AL1451,AX$50:AX$2500),
  0)</f>
        <v>3</v>
      </c>
      <c r="BD1451" s="2">
        <f t="shared" si="778"/>
        <v>0.33333333333333331</v>
      </c>
      <c r="BE1451" s="2">
        <f t="shared" si="779"/>
        <v>0</v>
      </c>
    </row>
    <row r="1452" spans="1:57" ht="10.5" customHeight="1">
      <c r="A1452" s="1" t="str">
        <f t="shared" ca="1" si="755"/>
        <v/>
      </c>
      <c r="B1452" s="1" t="str">
        <f t="shared" ca="1" si="756"/>
        <v/>
      </c>
      <c r="C1452" s="1" t="str">
        <f t="shared" ca="1" si="757"/>
        <v/>
      </c>
      <c r="D1452" s="1" t="str">
        <f t="shared" ca="1" si="758"/>
        <v/>
      </c>
      <c r="F1452" s="10"/>
      <c r="G1452" s="136" t="str">
        <f t="shared" si="759"/>
        <v/>
      </c>
      <c r="H1452" s="27"/>
      <c r="I1452" s="28"/>
      <c r="J1452" s="28"/>
      <c r="K1452" s="29"/>
      <c r="L1452" s="136"/>
      <c r="M1452" s="136"/>
      <c r="N1452" s="136"/>
      <c r="O1452" s="26" t="str">
        <f t="shared" si="760"/>
        <v/>
      </c>
      <c r="P1452" s="218" t="str">
        <f t="shared" si="761"/>
        <v/>
      </c>
      <c r="Q1452" s="26" t="str">
        <f t="shared" si="762"/>
        <v/>
      </c>
      <c r="R1452" s="22"/>
      <c r="S1452" s="99"/>
      <c r="T1452" s="10"/>
      <c r="U1452" s="229" t="str">
        <f t="shared" si="763"/>
        <v/>
      </c>
      <c r="V1452" s="230"/>
      <c r="W1452" s="230"/>
      <c r="X1452" s="230"/>
      <c r="Y1452" s="230"/>
      <c r="Z1452" s="22" t="str">
        <f>""</f>
        <v/>
      </c>
      <c r="AB1452" s="23" t="str">
        <f t="shared" si="764"/>
        <v/>
      </c>
      <c r="AC1452" s="2" t="b">
        <f>COUNT(Q1452:Q$2500)&gt;0</f>
        <v>0</v>
      </c>
      <c r="AD1452" s="2" t="b">
        <f t="shared" si="781"/>
        <v>0</v>
      </c>
      <c r="AE1452" s="2" t="b">
        <f t="shared" si="782"/>
        <v>0</v>
      </c>
      <c r="AF1452" s="2" t="b">
        <f t="shared" si="783"/>
        <v>0</v>
      </c>
      <c r="AG1452" s="2" t="b">
        <f>OR(
  AND(AC1452,NOT(AC1453)),
  AND(AF1452,WEEKDAY(AH1451,2)=EINSTELLUNGEN!$D$12),
  AND(AF1452,AH1452=$J$35)
)</f>
        <v>0</v>
      </c>
      <c r="AH1452" s="2">
        <f>IF(AE1452,AH1451+IF(WEEKDAY(AH1451+1,2)&lt;=EINSTELLUNGEN!$D$12,1,$J$36),AH1451)</f>
        <v>42020</v>
      </c>
      <c r="AI1452" s="2">
        <f t="shared" si="784"/>
        <v>2019</v>
      </c>
      <c r="AJ1452" s="2">
        <f t="shared" si="785"/>
        <v>201901</v>
      </c>
      <c r="AK1452" s="2">
        <f t="shared" si="786"/>
        <v>201901</v>
      </c>
      <c r="AL1452" s="2">
        <f t="shared" si="780"/>
        <v>201903</v>
      </c>
      <c r="AM1452" s="2" t="b">
        <f t="shared" si="787"/>
        <v>1</v>
      </c>
      <c r="AN1452" s="4" t="e">
        <f t="shared" si="765"/>
        <v>#N/A</v>
      </c>
      <c r="AO1452" s="4" t="e">
        <f t="shared" si="766"/>
        <v>#N/A</v>
      </c>
      <c r="AP1452" s="2" t="str">
        <f>IF(AD1452,
  IF(ISBLANK(H1452),
    AP1451,
    IF(LEN(H1452)=1,
      IF(OR(UPPER(H1452)="A",UPPER(H1452)="I"),
        EINSTELLUNGEN!$D$21,
        IF(OR(UPPER(H1452)="B",UPPER(H1452)="M"),
          EINSTELLUNGEN!$D$22,
          IF(OR(UPPER(H1452)="C",UPPER(H1452)="S"),
            EINSTELLUNGEN!$D$23,
            IF(UPPER(H1452)="D",
              EINSTELLUNGEN!$D$24,
              IF(UPPER(H1452)="E",
                EINSTELLUNGEN!$D$25,
                UPPER(H1452)))))),
      IF(ISNUMBER(H1452),
        EINSTELLUNGEN!$D$20&amp;H1452,
        UPPER(H1452)))),
  "")</f>
        <v/>
      </c>
      <c r="AQ1452" s="2" t="str">
        <f t="shared" si="767"/>
        <v/>
      </c>
      <c r="AR1452" s="2">
        <f t="shared" si="768"/>
        <v>0</v>
      </c>
      <c r="AS1452" s="145">
        <f t="shared" si="769"/>
        <v>0.33333333333333331</v>
      </c>
      <c r="AT1452" s="2">
        <f t="shared" si="770"/>
        <v>0</v>
      </c>
      <c r="AU1452" s="2">
        <f t="shared" si="771"/>
        <v>0</v>
      </c>
      <c r="AV1452" s="2">
        <f t="shared" si="772"/>
        <v>0</v>
      </c>
      <c r="AW1452" s="2">
        <f t="shared" si="773"/>
        <v>0</v>
      </c>
      <c r="AX1452" s="2">
        <f t="shared" si="788"/>
        <v>0</v>
      </c>
      <c r="AY1452" s="2">
        <f t="shared" si="774"/>
        <v>0</v>
      </c>
      <c r="AZ1452" s="145" t="e">
        <f t="shared" si="775"/>
        <v>#N/A</v>
      </c>
      <c r="BA1452" s="145" t="e">
        <f t="shared" si="776"/>
        <v>#N/A</v>
      </c>
      <c r="BB1452" s="145">
        <f t="shared" si="777"/>
        <v>2.083333333333337E-2</v>
      </c>
      <c r="BC1452" s="2">
        <f>IF(AM1452,
  IF(AND(AL1452=$J$31,_xlfn.DAYS(AH1452,DATE(AI1452,1,1))&lt;7),
    MAX(0,EINSTELLUNGEN!$D$12+1-WEEKDAY(DATE(EINSTELLUNGEN!$D$9,EINSTELLUNGEN!$D$10,1),2)),
    IF(AL1452=$J$33,
      MIN(EINSTELLUNGEN!$D$12,WEEKDAY(DATE(EINSTELLUNGEN!$D$9,12,31),2)),
      EINSTELLUNGEN!$D$12
  )) - SUMIF(AL$50:AL$2500,"="&amp;AL1452,AX$50:AX$2500),
  0)</f>
        <v>3</v>
      </c>
      <c r="BD1452" s="2">
        <f t="shared" si="778"/>
        <v>0.33333333333333331</v>
      </c>
      <c r="BE1452" s="2">
        <f t="shared" si="779"/>
        <v>0</v>
      </c>
    </row>
    <row r="1453" spans="1:57" ht="10.5" customHeight="1">
      <c r="A1453" s="1" t="str">
        <f t="shared" ca="1" si="755"/>
        <v/>
      </c>
      <c r="B1453" s="1" t="str">
        <f t="shared" ca="1" si="756"/>
        <v/>
      </c>
      <c r="C1453" s="1" t="str">
        <f t="shared" ca="1" si="757"/>
        <v/>
      </c>
      <c r="D1453" s="1" t="str">
        <f t="shared" ca="1" si="758"/>
        <v/>
      </c>
      <c r="F1453" s="10"/>
      <c r="G1453" s="136" t="str">
        <f t="shared" si="759"/>
        <v/>
      </c>
      <c r="H1453" s="27"/>
      <c r="I1453" s="28"/>
      <c r="J1453" s="28"/>
      <c r="K1453" s="29"/>
      <c r="L1453" s="136"/>
      <c r="M1453" s="136"/>
      <c r="N1453" s="136"/>
      <c r="O1453" s="26" t="str">
        <f t="shared" si="760"/>
        <v/>
      </c>
      <c r="P1453" s="218" t="str">
        <f t="shared" si="761"/>
        <v/>
      </c>
      <c r="Q1453" s="26" t="str">
        <f t="shared" si="762"/>
        <v/>
      </c>
      <c r="R1453" s="22"/>
      <c r="S1453" s="99"/>
      <c r="T1453" s="10"/>
      <c r="U1453" s="229" t="str">
        <f t="shared" si="763"/>
        <v/>
      </c>
      <c r="V1453" s="230"/>
      <c r="W1453" s="230"/>
      <c r="X1453" s="230"/>
      <c r="Y1453" s="230"/>
      <c r="Z1453" s="22" t="str">
        <f>""</f>
        <v/>
      </c>
      <c r="AB1453" s="23" t="str">
        <f t="shared" si="764"/>
        <v/>
      </c>
      <c r="AC1453" s="2" t="b">
        <f>COUNT(Q1453:Q$2500)&gt;0</f>
        <v>0</v>
      </c>
      <c r="AD1453" s="2" t="b">
        <f t="shared" si="781"/>
        <v>0</v>
      </c>
      <c r="AE1453" s="2" t="b">
        <f t="shared" si="782"/>
        <v>0</v>
      </c>
      <c r="AF1453" s="2" t="b">
        <f t="shared" si="783"/>
        <v>0</v>
      </c>
      <c r="AG1453" s="2" t="b">
        <f>OR(
  AND(AC1453,NOT(AC1454)),
  AND(AF1453,WEEKDAY(AH1452,2)=EINSTELLUNGEN!$D$12),
  AND(AF1453,AH1453=$J$35)
)</f>
        <v>0</v>
      </c>
      <c r="AH1453" s="2">
        <f>IF(AE1453,AH1452+IF(WEEKDAY(AH1452+1,2)&lt;=EINSTELLUNGEN!$D$12,1,$J$36),AH1452)</f>
        <v>42020</v>
      </c>
      <c r="AI1453" s="2">
        <f t="shared" si="784"/>
        <v>2019</v>
      </c>
      <c r="AJ1453" s="2">
        <f t="shared" si="785"/>
        <v>201901</v>
      </c>
      <c r="AK1453" s="2">
        <f t="shared" si="786"/>
        <v>201901</v>
      </c>
      <c r="AL1453" s="2">
        <f t="shared" si="780"/>
        <v>201903</v>
      </c>
      <c r="AM1453" s="2" t="b">
        <f t="shared" si="787"/>
        <v>1</v>
      </c>
      <c r="AN1453" s="4" t="e">
        <f t="shared" si="765"/>
        <v>#N/A</v>
      </c>
      <c r="AO1453" s="4" t="e">
        <f t="shared" si="766"/>
        <v>#N/A</v>
      </c>
      <c r="AP1453" s="2" t="str">
        <f>IF(AD1453,
  IF(ISBLANK(H1453),
    AP1452,
    IF(LEN(H1453)=1,
      IF(OR(UPPER(H1453)="A",UPPER(H1453)="I"),
        EINSTELLUNGEN!$D$21,
        IF(OR(UPPER(H1453)="B",UPPER(H1453)="M"),
          EINSTELLUNGEN!$D$22,
          IF(OR(UPPER(H1453)="C",UPPER(H1453)="S"),
            EINSTELLUNGEN!$D$23,
            IF(UPPER(H1453)="D",
              EINSTELLUNGEN!$D$24,
              IF(UPPER(H1453)="E",
                EINSTELLUNGEN!$D$25,
                UPPER(H1453)))))),
      IF(ISNUMBER(H1453),
        EINSTELLUNGEN!$D$20&amp;H1453,
        UPPER(H1453)))),
  "")</f>
        <v/>
      </c>
      <c r="AQ1453" s="2" t="str">
        <f t="shared" si="767"/>
        <v/>
      </c>
      <c r="AR1453" s="2">
        <f t="shared" si="768"/>
        <v>0</v>
      </c>
      <c r="AS1453" s="145">
        <f t="shared" si="769"/>
        <v>0.33333333333333331</v>
      </c>
      <c r="AT1453" s="2">
        <f t="shared" si="770"/>
        <v>0</v>
      </c>
      <c r="AU1453" s="2">
        <f t="shared" si="771"/>
        <v>0</v>
      </c>
      <c r="AV1453" s="2">
        <f t="shared" si="772"/>
        <v>0</v>
      </c>
      <c r="AW1453" s="2">
        <f t="shared" si="773"/>
        <v>0</v>
      </c>
      <c r="AX1453" s="2">
        <f t="shared" si="788"/>
        <v>0</v>
      </c>
      <c r="AY1453" s="2">
        <f t="shared" si="774"/>
        <v>0</v>
      </c>
      <c r="AZ1453" s="145" t="e">
        <f t="shared" si="775"/>
        <v>#N/A</v>
      </c>
      <c r="BA1453" s="145" t="e">
        <f t="shared" si="776"/>
        <v>#N/A</v>
      </c>
      <c r="BB1453" s="145">
        <f t="shared" si="777"/>
        <v>2.083333333333337E-2</v>
      </c>
      <c r="BC1453" s="2">
        <f>IF(AM1453,
  IF(AND(AL1453=$J$31,_xlfn.DAYS(AH1453,DATE(AI1453,1,1))&lt;7),
    MAX(0,EINSTELLUNGEN!$D$12+1-WEEKDAY(DATE(EINSTELLUNGEN!$D$9,EINSTELLUNGEN!$D$10,1),2)),
    IF(AL1453=$J$33,
      MIN(EINSTELLUNGEN!$D$12,WEEKDAY(DATE(EINSTELLUNGEN!$D$9,12,31),2)),
      EINSTELLUNGEN!$D$12
  )) - SUMIF(AL$50:AL$2500,"="&amp;AL1453,AX$50:AX$2500),
  0)</f>
        <v>3</v>
      </c>
      <c r="BD1453" s="2">
        <f t="shared" si="778"/>
        <v>0.33333333333333331</v>
      </c>
      <c r="BE1453" s="2">
        <f t="shared" si="779"/>
        <v>0</v>
      </c>
    </row>
    <row r="1454" spans="1:57" ht="10.5" customHeight="1">
      <c r="A1454" s="1" t="str">
        <f t="shared" ca="1" si="755"/>
        <v/>
      </c>
      <c r="B1454" s="1" t="str">
        <f t="shared" ca="1" si="756"/>
        <v/>
      </c>
      <c r="C1454" s="1" t="str">
        <f t="shared" ca="1" si="757"/>
        <v/>
      </c>
      <c r="D1454" s="1" t="str">
        <f t="shared" ca="1" si="758"/>
        <v/>
      </c>
      <c r="F1454" s="10"/>
      <c r="G1454" s="136" t="str">
        <f t="shared" si="759"/>
        <v/>
      </c>
      <c r="H1454" s="27"/>
      <c r="I1454" s="28"/>
      <c r="J1454" s="28"/>
      <c r="K1454" s="29"/>
      <c r="L1454" s="136"/>
      <c r="M1454" s="136"/>
      <c r="N1454" s="136"/>
      <c r="O1454" s="26" t="str">
        <f t="shared" si="760"/>
        <v/>
      </c>
      <c r="P1454" s="218" t="str">
        <f t="shared" si="761"/>
        <v/>
      </c>
      <c r="Q1454" s="26" t="str">
        <f t="shared" si="762"/>
        <v/>
      </c>
      <c r="R1454" s="22"/>
      <c r="S1454" s="99"/>
      <c r="T1454" s="10"/>
      <c r="U1454" s="229" t="str">
        <f t="shared" si="763"/>
        <v/>
      </c>
      <c r="V1454" s="230"/>
      <c r="W1454" s="230"/>
      <c r="X1454" s="230"/>
      <c r="Y1454" s="230"/>
      <c r="Z1454" s="22" t="str">
        <f>""</f>
        <v/>
      </c>
      <c r="AB1454" s="23" t="str">
        <f t="shared" si="764"/>
        <v/>
      </c>
      <c r="AC1454" s="2" t="b">
        <f>COUNT(Q1454:Q$2500)&gt;0</f>
        <v>0</v>
      </c>
      <c r="AD1454" s="2" t="b">
        <f t="shared" si="781"/>
        <v>0</v>
      </c>
      <c r="AE1454" s="2" t="b">
        <f t="shared" si="782"/>
        <v>0</v>
      </c>
      <c r="AF1454" s="2" t="b">
        <f t="shared" si="783"/>
        <v>0</v>
      </c>
      <c r="AG1454" s="2" t="b">
        <f>OR(
  AND(AC1454,NOT(AC1455)),
  AND(AF1454,WEEKDAY(AH1453,2)=EINSTELLUNGEN!$D$12),
  AND(AF1454,AH1454=$J$35)
)</f>
        <v>0</v>
      </c>
      <c r="AH1454" s="2">
        <f>IF(AE1454,AH1453+IF(WEEKDAY(AH1453+1,2)&lt;=EINSTELLUNGEN!$D$12,1,$J$36),AH1453)</f>
        <v>42020</v>
      </c>
      <c r="AI1454" s="2">
        <f t="shared" si="784"/>
        <v>2019</v>
      </c>
      <c r="AJ1454" s="2">
        <f t="shared" si="785"/>
        <v>201901</v>
      </c>
      <c r="AK1454" s="2">
        <f t="shared" si="786"/>
        <v>201901</v>
      </c>
      <c r="AL1454" s="2">
        <f t="shared" si="780"/>
        <v>201903</v>
      </c>
      <c r="AM1454" s="2" t="b">
        <f t="shared" si="787"/>
        <v>1</v>
      </c>
      <c r="AN1454" s="4" t="e">
        <f t="shared" si="765"/>
        <v>#N/A</v>
      </c>
      <c r="AO1454" s="4" t="e">
        <f t="shared" si="766"/>
        <v>#N/A</v>
      </c>
      <c r="AP1454" s="2" t="str">
        <f>IF(AD1454,
  IF(ISBLANK(H1454),
    AP1453,
    IF(LEN(H1454)=1,
      IF(OR(UPPER(H1454)="A",UPPER(H1454)="I"),
        EINSTELLUNGEN!$D$21,
        IF(OR(UPPER(H1454)="B",UPPER(H1454)="M"),
          EINSTELLUNGEN!$D$22,
          IF(OR(UPPER(H1454)="C",UPPER(H1454)="S"),
            EINSTELLUNGEN!$D$23,
            IF(UPPER(H1454)="D",
              EINSTELLUNGEN!$D$24,
              IF(UPPER(H1454)="E",
                EINSTELLUNGEN!$D$25,
                UPPER(H1454)))))),
      IF(ISNUMBER(H1454),
        EINSTELLUNGEN!$D$20&amp;H1454,
        UPPER(H1454)))),
  "")</f>
        <v/>
      </c>
      <c r="AQ1454" s="2" t="str">
        <f t="shared" si="767"/>
        <v/>
      </c>
      <c r="AR1454" s="2">
        <f t="shared" si="768"/>
        <v>0</v>
      </c>
      <c r="AS1454" s="145">
        <f t="shared" si="769"/>
        <v>0.33333333333333331</v>
      </c>
      <c r="AT1454" s="2">
        <f t="shared" si="770"/>
        <v>0</v>
      </c>
      <c r="AU1454" s="2">
        <f t="shared" si="771"/>
        <v>0</v>
      </c>
      <c r="AV1454" s="2">
        <f t="shared" si="772"/>
        <v>0</v>
      </c>
      <c r="AW1454" s="2">
        <f t="shared" si="773"/>
        <v>0</v>
      </c>
      <c r="AX1454" s="2">
        <f t="shared" si="788"/>
        <v>0</v>
      </c>
      <c r="AY1454" s="2">
        <f t="shared" si="774"/>
        <v>0</v>
      </c>
      <c r="AZ1454" s="145" t="e">
        <f t="shared" si="775"/>
        <v>#N/A</v>
      </c>
      <c r="BA1454" s="145" t="e">
        <f t="shared" si="776"/>
        <v>#N/A</v>
      </c>
      <c r="BB1454" s="145">
        <f t="shared" si="777"/>
        <v>2.083333333333337E-2</v>
      </c>
      <c r="BC1454" s="2">
        <f>IF(AM1454,
  IF(AND(AL1454=$J$31,_xlfn.DAYS(AH1454,DATE(AI1454,1,1))&lt;7),
    MAX(0,EINSTELLUNGEN!$D$12+1-WEEKDAY(DATE(EINSTELLUNGEN!$D$9,EINSTELLUNGEN!$D$10,1),2)),
    IF(AL1454=$J$33,
      MIN(EINSTELLUNGEN!$D$12,WEEKDAY(DATE(EINSTELLUNGEN!$D$9,12,31),2)),
      EINSTELLUNGEN!$D$12
  )) - SUMIF(AL$50:AL$2500,"="&amp;AL1454,AX$50:AX$2500),
  0)</f>
        <v>3</v>
      </c>
      <c r="BD1454" s="2">
        <f t="shared" si="778"/>
        <v>0.33333333333333331</v>
      </c>
      <c r="BE1454" s="2">
        <f t="shared" si="779"/>
        <v>0</v>
      </c>
    </row>
    <row r="1455" spans="1:57" ht="10.5" customHeight="1">
      <c r="A1455" s="1" t="str">
        <f t="shared" ca="1" si="755"/>
        <v/>
      </c>
      <c r="B1455" s="1" t="str">
        <f t="shared" ca="1" si="756"/>
        <v/>
      </c>
      <c r="C1455" s="1" t="str">
        <f t="shared" ca="1" si="757"/>
        <v/>
      </c>
      <c r="D1455" s="1" t="str">
        <f t="shared" ca="1" si="758"/>
        <v/>
      </c>
      <c r="F1455" s="10"/>
      <c r="G1455" s="136" t="str">
        <f t="shared" si="759"/>
        <v/>
      </c>
      <c r="H1455" s="27"/>
      <c r="I1455" s="28"/>
      <c r="J1455" s="28"/>
      <c r="K1455" s="29"/>
      <c r="L1455" s="136"/>
      <c r="M1455" s="136"/>
      <c r="N1455" s="136"/>
      <c r="O1455" s="26" t="str">
        <f t="shared" si="760"/>
        <v/>
      </c>
      <c r="P1455" s="218" t="str">
        <f t="shared" si="761"/>
        <v/>
      </c>
      <c r="Q1455" s="26" t="str">
        <f t="shared" si="762"/>
        <v/>
      </c>
      <c r="R1455" s="22"/>
      <c r="S1455" s="99"/>
      <c r="T1455" s="10"/>
      <c r="U1455" s="229" t="str">
        <f t="shared" si="763"/>
        <v/>
      </c>
      <c r="V1455" s="230"/>
      <c r="W1455" s="230"/>
      <c r="X1455" s="230"/>
      <c r="Y1455" s="230"/>
      <c r="Z1455" s="22" t="str">
        <f>""</f>
        <v/>
      </c>
      <c r="AB1455" s="23" t="str">
        <f t="shared" si="764"/>
        <v/>
      </c>
      <c r="AC1455" s="2" t="b">
        <f>COUNT(Q1455:Q$2500)&gt;0</f>
        <v>0</v>
      </c>
      <c r="AD1455" s="2" t="b">
        <f t="shared" si="781"/>
        <v>0</v>
      </c>
      <c r="AE1455" s="2" t="b">
        <f t="shared" si="782"/>
        <v>0</v>
      </c>
      <c r="AF1455" s="2" t="b">
        <f t="shared" si="783"/>
        <v>0</v>
      </c>
      <c r="AG1455" s="2" t="b">
        <f>OR(
  AND(AC1455,NOT(AC1456)),
  AND(AF1455,WEEKDAY(AH1454,2)=EINSTELLUNGEN!$D$12),
  AND(AF1455,AH1455=$J$35)
)</f>
        <v>0</v>
      </c>
      <c r="AH1455" s="2">
        <f>IF(AE1455,AH1454+IF(WEEKDAY(AH1454+1,2)&lt;=EINSTELLUNGEN!$D$12,1,$J$36),AH1454)</f>
        <v>42020</v>
      </c>
      <c r="AI1455" s="2">
        <f t="shared" si="784"/>
        <v>2019</v>
      </c>
      <c r="AJ1455" s="2">
        <f t="shared" si="785"/>
        <v>201901</v>
      </c>
      <c r="AK1455" s="2">
        <f t="shared" si="786"/>
        <v>201901</v>
      </c>
      <c r="AL1455" s="2">
        <f t="shared" si="780"/>
        <v>201903</v>
      </c>
      <c r="AM1455" s="2" t="b">
        <f t="shared" si="787"/>
        <v>1</v>
      </c>
      <c r="AN1455" s="4" t="e">
        <f t="shared" si="765"/>
        <v>#N/A</v>
      </c>
      <c r="AO1455" s="4" t="e">
        <f t="shared" si="766"/>
        <v>#N/A</v>
      </c>
      <c r="AP1455" s="2" t="str">
        <f>IF(AD1455,
  IF(ISBLANK(H1455),
    AP1454,
    IF(LEN(H1455)=1,
      IF(OR(UPPER(H1455)="A",UPPER(H1455)="I"),
        EINSTELLUNGEN!$D$21,
        IF(OR(UPPER(H1455)="B",UPPER(H1455)="M"),
          EINSTELLUNGEN!$D$22,
          IF(OR(UPPER(H1455)="C",UPPER(H1455)="S"),
            EINSTELLUNGEN!$D$23,
            IF(UPPER(H1455)="D",
              EINSTELLUNGEN!$D$24,
              IF(UPPER(H1455)="E",
                EINSTELLUNGEN!$D$25,
                UPPER(H1455)))))),
      IF(ISNUMBER(H1455),
        EINSTELLUNGEN!$D$20&amp;H1455,
        UPPER(H1455)))),
  "")</f>
        <v/>
      </c>
      <c r="AQ1455" s="2" t="str">
        <f t="shared" si="767"/>
        <v/>
      </c>
      <c r="AR1455" s="2">
        <f t="shared" si="768"/>
        <v>0</v>
      </c>
      <c r="AS1455" s="145">
        <f t="shared" si="769"/>
        <v>0.33333333333333331</v>
      </c>
      <c r="AT1455" s="2">
        <f t="shared" si="770"/>
        <v>0</v>
      </c>
      <c r="AU1455" s="2">
        <f t="shared" si="771"/>
        <v>0</v>
      </c>
      <c r="AV1455" s="2">
        <f t="shared" si="772"/>
        <v>0</v>
      </c>
      <c r="AW1455" s="2">
        <f t="shared" si="773"/>
        <v>0</v>
      </c>
      <c r="AX1455" s="2">
        <f t="shared" si="788"/>
        <v>0</v>
      </c>
      <c r="AY1455" s="2">
        <f t="shared" si="774"/>
        <v>0</v>
      </c>
      <c r="AZ1455" s="145" t="e">
        <f t="shared" si="775"/>
        <v>#N/A</v>
      </c>
      <c r="BA1455" s="145" t="e">
        <f t="shared" si="776"/>
        <v>#N/A</v>
      </c>
      <c r="BB1455" s="145">
        <f t="shared" si="777"/>
        <v>2.083333333333337E-2</v>
      </c>
      <c r="BC1455" s="2">
        <f>IF(AM1455,
  IF(AND(AL1455=$J$31,_xlfn.DAYS(AH1455,DATE(AI1455,1,1))&lt;7),
    MAX(0,EINSTELLUNGEN!$D$12+1-WEEKDAY(DATE(EINSTELLUNGEN!$D$9,EINSTELLUNGEN!$D$10,1),2)),
    IF(AL1455=$J$33,
      MIN(EINSTELLUNGEN!$D$12,WEEKDAY(DATE(EINSTELLUNGEN!$D$9,12,31),2)),
      EINSTELLUNGEN!$D$12
  )) - SUMIF(AL$50:AL$2500,"="&amp;AL1455,AX$50:AX$2500),
  0)</f>
        <v>3</v>
      </c>
      <c r="BD1455" s="2">
        <f t="shared" si="778"/>
        <v>0.33333333333333331</v>
      </c>
      <c r="BE1455" s="2">
        <f t="shared" si="779"/>
        <v>0</v>
      </c>
    </row>
    <row r="1456" spans="1:57" ht="10.5" customHeight="1">
      <c r="A1456" s="1" t="str">
        <f t="shared" ca="1" si="755"/>
        <v/>
      </c>
      <c r="B1456" s="1" t="str">
        <f t="shared" ca="1" si="756"/>
        <v/>
      </c>
      <c r="C1456" s="1" t="str">
        <f t="shared" ca="1" si="757"/>
        <v/>
      </c>
      <c r="D1456" s="1" t="str">
        <f t="shared" ca="1" si="758"/>
        <v/>
      </c>
      <c r="F1456" s="10"/>
      <c r="G1456" s="136" t="str">
        <f t="shared" si="759"/>
        <v/>
      </c>
      <c r="H1456" s="27"/>
      <c r="I1456" s="28"/>
      <c r="J1456" s="28"/>
      <c r="K1456" s="29"/>
      <c r="L1456" s="136"/>
      <c r="M1456" s="136"/>
      <c r="N1456" s="136"/>
      <c r="O1456" s="26" t="str">
        <f t="shared" si="760"/>
        <v/>
      </c>
      <c r="P1456" s="218" t="str">
        <f t="shared" si="761"/>
        <v/>
      </c>
      <c r="Q1456" s="26" t="str">
        <f t="shared" si="762"/>
        <v/>
      </c>
      <c r="R1456" s="22"/>
      <c r="S1456" s="99"/>
      <c r="T1456" s="10"/>
      <c r="U1456" s="229" t="str">
        <f t="shared" si="763"/>
        <v/>
      </c>
      <c r="V1456" s="230"/>
      <c r="W1456" s="230"/>
      <c r="X1456" s="230"/>
      <c r="Y1456" s="230"/>
      <c r="Z1456" s="22" t="str">
        <f>""</f>
        <v/>
      </c>
      <c r="AB1456" s="23" t="str">
        <f t="shared" si="764"/>
        <v/>
      </c>
      <c r="AC1456" s="2" t="b">
        <f>COUNT(Q1456:Q$2500)&gt;0</f>
        <v>0</v>
      </c>
      <c r="AD1456" s="2" t="b">
        <f t="shared" si="781"/>
        <v>0</v>
      </c>
      <c r="AE1456" s="2" t="b">
        <f t="shared" si="782"/>
        <v>0</v>
      </c>
      <c r="AF1456" s="2" t="b">
        <f t="shared" si="783"/>
        <v>0</v>
      </c>
      <c r="AG1456" s="2" t="b">
        <f>OR(
  AND(AC1456,NOT(AC1457)),
  AND(AF1456,WEEKDAY(AH1455,2)=EINSTELLUNGEN!$D$12),
  AND(AF1456,AH1456=$J$35)
)</f>
        <v>0</v>
      </c>
      <c r="AH1456" s="2">
        <f>IF(AE1456,AH1455+IF(WEEKDAY(AH1455+1,2)&lt;=EINSTELLUNGEN!$D$12,1,$J$36),AH1455)</f>
        <v>42020</v>
      </c>
      <c r="AI1456" s="2">
        <f t="shared" si="784"/>
        <v>2019</v>
      </c>
      <c r="AJ1456" s="2">
        <f t="shared" si="785"/>
        <v>201901</v>
      </c>
      <c r="AK1456" s="2">
        <f t="shared" si="786"/>
        <v>201901</v>
      </c>
      <c r="AL1456" s="2">
        <f t="shared" si="780"/>
        <v>201903</v>
      </c>
      <c r="AM1456" s="2" t="b">
        <f t="shared" si="787"/>
        <v>1</v>
      </c>
      <c r="AN1456" s="4" t="e">
        <f t="shared" si="765"/>
        <v>#N/A</v>
      </c>
      <c r="AO1456" s="4" t="e">
        <f t="shared" si="766"/>
        <v>#N/A</v>
      </c>
      <c r="AP1456" s="2" t="str">
        <f>IF(AD1456,
  IF(ISBLANK(H1456),
    AP1455,
    IF(LEN(H1456)=1,
      IF(OR(UPPER(H1456)="A",UPPER(H1456)="I"),
        EINSTELLUNGEN!$D$21,
        IF(OR(UPPER(H1456)="B",UPPER(H1456)="M"),
          EINSTELLUNGEN!$D$22,
          IF(OR(UPPER(H1456)="C",UPPER(H1456)="S"),
            EINSTELLUNGEN!$D$23,
            IF(UPPER(H1456)="D",
              EINSTELLUNGEN!$D$24,
              IF(UPPER(H1456)="E",
                EINSTELLUNGEN!$D$25,
                UPPER(H1456)))))),
      IF(ISNUMBER(H1456),
        EINSTELLUNGEN!$D$20&amp;H1456,
        UPPER(H1456)))),
  "")</f>
        <v/>
      </c>
      <c r="AQ1456" s="2" t="str">
        <f t="shared" si="767"/>
        <v/>
      </c>
      <c r="AR1456" s="2">
        <f t="shared" si="768"/>
        <v>0</v>
      </c>
      <c r="AS1456" s="145">
        <f t="shared" si="769"/>
        <v>0.33333333333333331</v>
      </c>
      <c r="AT1456" s="2">
        <f t="shared" si="770"/>
        <v>0</v>
      </c>
      <c r="AU1456" s="2">
        <f t="shared" si="771"/>
        <v>0</v>
      </c>
      <c r="AV1456" s="2">
        <f t="shared" si="772"/>
        <v>0</v>
      </c>
      <c r="AW1456" s="2">
        <f t="shared" si="773"/>
        <v>0</v>
      </c>
      <c r="AX1456" s="2">
        <f t="shared" si="788"/>
        <v>0</v>
      </c>
      <c r="AY1456" s="2">
        <f t="shared" si="774"/>
        <v>0</v>
      </c>
      <c r="AZ1456" s="145" t="e">
        <f t="shared" si="775"/>
        <v>#N/A</v>
      </c>
      <c r="BA1456" s="145" t="e">
        <f t="shared" si="776"/>
        <v>#N/A</v>
      </c>
      <c r="BB1456" s="145">
        <f t="shared" si="777"/>
        <v>2.083333333333337E-2</v>
      </c>
      <c r="BC1456" s="2">
        <f>IF(AM1456,
  IF(AND(AL1456=$J$31,_xlfn.DAYS(AH1456,DATE(AI1456,1,1))&lt;7),
    MAX(0,EINSTELLUNGEN!$D$12+1-WEEKDAY(DATE(EINSTELLUNGEN!$D$9,EINSTELLUNGEN!$D$10,1),2)),
    IF(AL1456=$J$33,
      MIN(EINSTELLUNGEN!$D$12,WEEKDAY(DATE(EINSTELLUNGEN!$D$9,12,31),2)),
      EINSTELLUNGEN!$D$12
  )) - SUMIF(AL$50:AL$2500,"="&amp;AL1456,AX$50:AX$2500),
  0)</f>
        <v>3</v>
      </c>
      <c r="BD1456" s="2">
        <f t="shared" si="778"/>
        <v>0.33333333333333331</v>
      </c>
      <c r="BE1456" s="2">
        <f t="shared" si="779"/>
        <v>0</v>
      </c>
    </row>
    <row r="1457" spans="1:57" ht="10.5" customHeight="1">
      <c r="A1457" s="1" t="str">
        <f t="shared" ca="1" si="755"/>
        <v/>
      </c>
      <c r="B1457" s="1" t="str">
        <f t="shared" ca="1" si="756"/>
        <v/>
      </c>
      <c r="C1457" s="1" t="str">
        <f t="shared" ca="1" si="757"/>
        <v/>
      </c>
      <c r="D1457" s="1" t="str">
        <f t="shared" ca="1" si="758"/>
        <v/>
      </c>
      <c r="F1457" s="10"/>
      <c r="G1457" s="136" t="str">
        <f t="shared" si="759"/>
        <v/>
      </c>
      <c r="H1457" s="27"/>
      <c r="I1457" s="28"/>
      <c r="J1457" s="28"/>
      <c r="K1457" s="29"/>
      <c r="L1457" s="136"/>
      <c r="M1457" s="136"/>
      <c r="N1457" s="136"/>
      <c r="O1457" s="26" t="str">
        <f t="shared" si="760"/>
        <v/>
      </c>
      <c r="P1457" s="218" t="str">
        <f t="shared" si="761"/>
        <v/>
      </c>
      <c r="Q1457" s="26" t="str">
        <f t="shared" si="762"/>
        <v/>
      </c>
      <c r="R1457" s="22"/>
      <c r="S1457" s="99"/>
      <c r="T1457" s="10"/>
      <c r="U1457" s="229" t="str">
        <f t="shared" si="763"/>
        <v/>
      </c>
      <c r="V1457" s="230"/>
      <c r="W1457" s="230"/>
      <c r="X1457" s="230"/>
      <c r="Y1457" s="230"/>
      <c r="Z1457" s="22" t="str">
        <f>""</f>
        <v/>
      </c>
      <c r="AB1457" s="23" t="str">
        <f t="shared" si="764"/>
        <v/>
      </c>
      <c r="AC1457" s="2" t="b">
        <f>COUNT(Q1457:Q$2500)&gt;0</f>
        <v>0</v>
      </c>
      <c r="AD1457" s="2" t="b">
        <f t="shared" si="781"/>
        <v>0</v>
      </c>
      <c r="AE1457" s="2" t="b">
        <f t="shared" si="782"/>
        <v>0</v>
      </c>
      <c r="AF1457" s="2" t="b">
        <f t="shared" si="783"/>
        <v>0</v>
      </c>
      <c r="AG1457" s="2" t="b">
        <f>OR(
  AND(AC1457,NOT(AC1458)),
  AND(AF1457,WEEKDAY(AH1456,2)=EINSTELLUNGEN!$D$12),
  AND(AF1457,AH1457=$J$35)
)</f>
        <v>0</v>
      </c>
      <c r="AH1457" s="2">
        <f>IF(AE1457,AH1456+IF(WEEKDAY(AH1456+1,2)&lt;=EINSTELLUNGEN!$D$12,1,$J$36),AH1456)</f>
        <v>42020</v>
      </c>
      <c r="AI1457" s="2">
        <f t="shared" si="784"/>
        <v>2019</v>
      </c>
      <c r="AJ1457" s="2">
        <f t="shared" si="785"/>
        <v>201901</v>
      </c>
      <c r="AK1457" s="2">
        <f t="shared" si="786"/>
        <v>201901</v>
      </c>
      <c r="AL1457" s="2">
        <f t="shared" si="780"/>
        <v>201903</v>
      </c>
      <c r="AM1457" s="2" t="b">
        <f t="shared" si="787"/>
        <v>1</v>
      </c>
      <c r="AN1457" s="4" t="e">
        <f t="shared" si="765"/>
        <v>#N/A</v>
      </c>
      <c r="AO1457" s="4" t="e">
        <f t="shared" si="766"/>
        <v>#N/A</v>
      </c>
      <c r="AP1457" s="2" t="str">
        <f>IF(AD1457,
  IF(ISBLANK(H1457),
    AP1456,
    IF(LEN(H1457)=1,
      IF(OR(UPPER(H1457)="A",UPPER(H1457)="I"),
        EINSTELLUNGEN!$D$21,
        IF(OR(UPPER(H1457)="B",UPPER(H1457)="M"),
          EINSTELLUNGEN!$D$22,
          IF(OR(UPPER(H1457)="C",UPPER(H1457)="S"),
            EINSTELLUNGEN!$D$23,
            IF(UPPER(H1457)="D",
              EINSTELLUNGEN!$D$24,
              IF(UPPER(H1457)="E",
                EINSTELLUNGEN!$D$25,
                UPPER(H1457)))))),
      IF(ISNUMBER(H1457),
        EINSTELLUNGEN!$D$20&amp;H1457,
        UPPER(H1457)))),
  "")</f>
        <v/>
      </c>
      <c r="AQ1457" s="2" t="str">
        <f t="shared" si="767"/>
        <v/>
      </c>
      <c r="AR1457" s="2">
        <f t="shared" si="768"/>
        <v>0</v>
      </c>
      <c r="AS1457" s="145">
        <f t="shared" si="769"/>
        <v>0.33333333333333331</v>
      </c>
      <c r="AT1457" s="2">
        <f t="shared" si="770"/>
        <v>0</v>
      </c>
      <c r="AU1457" s="2">
        <f t="shared" si="771"/>
        <v>0</v>
      </c>
      <c r="AV1457" s="2">
        <f t="shared" si="772"/>
        <v>0</v>
      </c>
      <c r="AW1457" s="2">
        <f t="shared" si="773"/>
        <v>0</v>
      </c>
      <c r="AX1457" s="2">
        <f t="shared" si="788"/>
        <v>0</v>
      </c>
      <c r="AY1457" s="2">
        <f t="shared" si="774"/>
        <v>0</v>
      </c>
      <c r="AZ1457" s="145" t="e">
        <f t="shared" si="775"/>
        <v>#N/A</v>
      </c>
      <c r="BA1457" s="145" t="e">
        <f t="shared" si="776"/>
        <v>#N/A</v>
      </c>
      <c r="BB1457" s="145">
        <f t="shared" si="777"/>
        <v>2.083333333333337E-2</v>
      </c>
      <c r="BC1457" s="2">
        <f>IF(AM1457,
  IF(AND(AL1457=$J$31,_xlfn.DAYS(AH1457,DATE(AI1457,1,1))&lt;7),
    MAX(0,EINSTELLUNGEN!$D$12+1-WEEKDAY(DATE(EINSTELLUNGEN!$D$9,EINSTELLUNGEN!$D$10,1),2)),
    IF(AL1457=$J$33,
      MIN(EINSTELLUNGEN!$D$12,WEEKDAY(DATE(EINSTELLUNGEN!$D$9,12,31),2)),
      EINSTELLUNGEN!$D$12
  )) - SUMIF(AL$50:AL$2500,"="&amp;AL1457,AX$50:AX$2500),
  0)</f>
        <v>3</v>
      </c>
      <c r="BD1457" s="2">
        <f t="shared" si="778"/>
        <v>0.33333333333333331</v>
      </c>
      <c r="BE1457" s="2">
        <f t="shared" si="779"/>
        <v>0</v>
      </c>
    </row>
    <row r="1458" spans="1:57" ht="10.5" customHeight="1">
      <c r="A1458" s="1" t="str">
        <f t="shared" ref="A1458:A1521" ca="1" si="789">IF(AND(AC1458,AJ1458=$A$48),"Q","")</f>
        <v/>
      </c>
      <c r="B1458" s="1" t="str">
        <f t="shared" ref="B1458:B1521" ca="1" si="790">IF(AND(AC1458,AK1458=$B$48),"M","")</f>
        <v/>
      </c>
      <c r="C1458" s="1" t="str">
        <f t="shared" ref="C1458:C1521" ca="1" si="791">IF(AND(AC1458,AL1458=$C$48),"W","")</f>
        <v/>
      </c>
      <c r="D1458" s="1" t="str">
        <f t="shared" ref="D1458:D1521" ca="1" si="792">IF(AND(AC1458,AH1458=$D$48),"T","")</f>
        <v/>
      </c>
      <c r="F1458" s="10"/>
      <c r="G1458" s="136" t="str">
        <f t="shared" ref="G1458:G1521" si="793">IF(AE1458,INDEX($L$29:$L$35,WEEKDAY(AH1458,2),1)&amp;", "&amp;DAY(AH1458)&amp;" "&amp;INDEX($N$29:$N$40,MONTH(AH1458),1)&amp;" "&amp;YEAR(AH1458),"")</f>
        <v/>
      </c>
      <c r="H1458" s="27"/>
      <c r="I1458" s="28"/>
      <c r="J1458" s="28"/>
      <c r="K1458" s="29"/>
      <c r="L1458" s="136"/>
      <c r="M1458" s="136"/>
      <c r="N1458" s="136"/>
      <c r="O1458" s="26" t="str">
        <f t="shared" ref="O1458:O1521" si="794">IF(AD1458,AR1458,"")</f>
        <v/>
      </c>
      <c r="P1458" s="218" t="str">
        <f t="shared" ref="P1458:P1521" si="795">IF(AF1458,
IF(AS1457&gt;0,
  TEXT(AS1457*24,"0,000")&amp;" h",
  TEXT(0,"0,000")&amp;" h"),
"")</f>
        <v/>
      </c>
      <c r="Q1458" s="26" t="str">
        <f t="shared" ref="Q1458:Q1521" si="796">IF(AF1458,BB1457,"")</f>
        <v/>
      </c>
      <c r="R1458" s="22"/>
      <c r="S1458" s="99"/>
      <c r="T1458" s="10"/>
      <c r="U1458" s="229" t="str">
        <f t="shared" ref="U1458:U1521" si="797">IF(AND(AD1458,AR1458,LEN(AQ1458)&gt;0),
IF(AQ1458&lt;&gt;FALSE,
  TEXT(AH1458,"yyyy-mm-dd")
    &amp;"|"&amp;TEXT(AN1458,"hh:mm")
    &amp;"|"&amp;TEXT(AO1458,"hh:mm")
    &amp;"|"&amp;AP1458
    &amp;"|"&amp;AQ1458,
  $J$39),
"")</f>
        <v/>
      </c>
      <c r="V1458" s="230"/>
      <c r="W1458" s="230"/>
      <c r="X1458" s="230"/>
      <c r="Y1458" s="230"/>
      <c r="Z1458" s="22" t="str">
        <f>""</f>
        <v/>
      </c>
      <c r="AB1458" s="23" t="str">
        <f t="shared" ref="AB1458:AB1521" si="798">IF(AG1458,"W"&amp;RIGHT(AL1457,2)&amp;"  "&amp;TEXT(BE1457*24,"+0,00;−0,00;0,00")&amp;"  (S="&amp;TEXT(BC1457*$J$37,"00,00")&amp;"  H="&amp;TEXT(BD1457*24,"00,00")&amp;")","")</f>
        <v/>
      </c>
      <c r="AC1458" s="2" t="b">
        <f>COUNT(Q1458:Q$2500)&gt;0</f>
        <v>0</v>
      </c>
      <c r="AD1458" s="2" t="b">
        <f t="shared" si="781"/>
        <v>0</v>
      </c>
      <c r="AE1458" s="2" t="b">
        <f t="shared" si="782"/>
        <v>0</v>
      </c>
      <c r="AF1458" s="2" t="b">
        <f t="shared" si="783"/>
        <v>0</v>
      </c>
      <c r="AG1458" s="2" t="b">
        <f>OR(
  AND(AC1458,NOT(AC1459)),
  AND(AF1458,WEEKDAY(AH1457,2)=EINSTELLUNGEN!$D$12),
  AND(AF1458,AH1458=$J$35)
)</f>
        <v>0</v>
      </c>
      <c r="AH1458" s="2">
        <f>IF(AE1458,AH1457+IF(WEEKDAY(AH1457+1,2)&lt;=EINSTELLUNGEN!$D$12,1,$J$36),AH1457)</f>
        <v>42020</v>
      </c>
      <c r="AI1458" s="2">
        <f t="shared" si="784"/>
        <v>2019</v>
      </c>
      <c r="AJ1458" s="2">
        <f t="shared" si="785"/>
        <v>201901</v>
      </c>
      <c r="AK1458" s="2">
        <f t="shared" si="786"/>
        <v>201901</v>
      </c>
      <c r="AL1458" s="2">
        <f t="shared" si="780"/>
        <v>201903</v>
      </c>
      <c r="AM1458" s="2" t="b">
        <f t="shared" si="787"/>
        <v>1</v>
      </c>
      <c r="AN1458" s="4" t="e">
        <f t="shared" ref="AN1458:AN1521" si="799">IF(NOT(AD1458),NA(),IF(ISNUMBER(I1458),I1458,AO1457))</f>
        <v>#N/A</v>
      </c>
      <c r="AO1458" s="4" t="e">
        <f t="shared" ref="AO1458:AO1521" si="800">IF(ISNA(AN1458),NA(),IF(ISNUMBER(J1458),MAX(J1458,AN1458),AN1458))</f>
        <v>#N/A</v>
      </c>
      <c r="AP1458" s="2" t="str">
        <f>IF(AD1458,
  IF(ISBLANK(H1458),
    AP1457,
    IF(LEN(H1458)=1,
      IF(OR(UPPER(H1458)="A",UPPER(H1458)="I"),
        EINSTELLUNGEN!$D$21,
        IF(OR(UPPER(H1458)="B",UPPER(H1458)="M"),
          EINSTELLUNGEN!$D$22,
          IF(OR(UPPER(H1458)="C",UPPER(H1458)="S"),
            EINSTELLUNGEN!$D$23,
            IF(UPPER(H1458)="D",
              EINSTELLUNGEN!$D$24,
              IF(UPPER(H1458)="E",
                EINSTELLUNGEN!$D$25,
                UPPER(H1458)))))),
      IF(ISNUMBER(H1458),
        EINSTELLUNGEN!$D$20&amp;H1458,
        UPPER(H1458)))),
  "")</f>
        <v/>
      </c>
      <c r="AQ1458" s="2" t="str">
        <f t="shared" ref="AQ1458:AQ1521" si="801">IF(LEN(AP1458)&gt;0,
IF(LEN(TRIM(K1458))&gt;0,K1458,
IF(AND(AP1457=AP1458,LEN(TRIM(K1457))&gt;0),K1457,
  IF(AND(AP1456=AP1458,LEN(TRIM(K1456))&gt;0),K1456,
    IF(AND(AP1455=AP1458,LEN(TRIM(K1455))&gt;0),K1455,
      IF(AND(AP1454=AP1458,LEN(TRIM(K1454))&gt;0),K1454,
        IF(AND(AP1453=AP1458,LEN(TRIM(K1453))&gt;0),K1453,
          IF(AND(AP1452=AP1458,LEN(TRIM(K1452))&gt;0),K1452,
            IF(AND(AP1451=AP1458,LEN(TRIM(K1451))&gt;0),K1451,
              IF(AND(AP1450=AP1458,LEN(TRIM(K1450))&gt;0),K1450,
                IF(AND(AP1449=AP1458,LEN(TRIM(K1449))&gt;0),K1449,
                  IF(AND(AP1448=AP1458,LEN(TRIM(K1448))&gt;0),K1448,FALSE)
)))))))))),"")</f>
        <v/>
      </c>
      <c r="AR1458" s="2">
        <f t="shared" ref="AR1458:AR1521" si="802">IF(OR(ISNA(AN1458),ISNA(AO1458)),0,MAX(0,AO1458-AN1458))</f>
        <v>0</v>
      </c>
      <c r="AS1458" s="145">
        <f t="shared" ref="AS1458:AS1521" si="803">SUMIF(AH$50:AH$2500,"="&amp;AH1458,AR$50:AR$2500)</f>
        <v>0.33333333333333331</v>
      </c>
      <c r="AT1458" s="2">
        <f t="shared" ref="AT1458:AT1521" si="804">IF(AND(AF1459,AP1458="F"),1,0)</f>
        <v>0</v>
      </c>
      <c r="AU1458" s="2">
        <f t="shared" ref="AU1458:AU1521" si="805">IF(AND(AF1459,AP1458="U"),1,0)</f>
        <v>0</v>
      </c>
      <c r="AV1458" s="2">
        <f t="shared" ref="AV1458:AV1521" si="806">IF(AND(AF1459,AP1458="K"),1,0)</f>
        <v>0</v>
      </c>
      <c r="AW1458" s="2">
        <f t="shared" ref="AW1458:AW1521" si="807">IF(AND(AF1459,AP1458="Z"),1,0)</f>
        <v>0</v>
      </c>
      <c r="AX1458" s="2">
        <f t="shared" si="788"/>
        <v>0</v>
      </c>
      <c r="AY1458" s="2">
        <f t="shared" ref="AY1458:AY1521" si="808">IF(AF1459,IF(AX1458=0,1,0),0)</f>
        <v>0</v>
      </c>
      <c r="AZ1458" s="145" t="e">
        <f t="shared" ref="AZ1458:AZ1521" si="809">IF(NOT(AD1458),NA(),IF(ISNA(AZ1457),AN1458,IF(AND(ISNUMBER(AN1458),AN1458&lt;AZ1457),AN1458,AZ1457)))</f>
        <v>#N/A</v>
      </c>
      <c r="BA1458" s="145" t="e">
        <f t="shared" ref="BA1458:BA1521" si="810">IF(NOT(AD1458),NA(),IF(ISNA(BA1457),AO1458,IF(AND(ISNUMBER(AO1458),AO1458&gt;BA1457),AO1458,BA1457)))</f>
        <v>#N/A</v>
      </c>
      <c r="BB1458" s="145">
        <f t="shared" ref="BB1458:BB1521" si="811">IF(AE1457,
  0,
  IF(OR(ISNA(AZ1458),ISNA(BA1458)),
    BB1457,
    MAX(0,(BA1458-AZ1458)-AS1458)))</f>
        <v>2.083333333333337E-2</v>
      </c>
      <c r="BC1458" s="2">
        <f>IF(AM1458,
  IF(AND(AL1458=$J$31,_xlfn.DAYS(AH1458,DATE(AI1458,1,1))&lt;7),
    MAX(0,EINSTELLUNGEN!$D$12+1-WEEKDAY(DATE(EINSTELLUNGEN!$D$9,EINSTELLUNGEN!$D$10,1),2)),
    IF(AL1458=$J$33,
      MIN(EINSTELLUNGEN!$D$12,WEEKDAY(DATE(EINSTELLUNGEN!$D$9,12,31),2)),
      EINSTELLUNGEN!$D$12
  )) - SUMIF(AL$50:AL$2500,"="&amp;AL1458,AX$50:AX$2500),
  0)</f>
        <v>3</v>
      </c>
      <c r="BD1458" s="2">
        <f t="shared" ref="BD1458:BD1521" si="812">SUMIF(AL$50:AL$2500,"="&amp;AL1458,AR$50:AR$2500)</f>
        <v>0.33333333333333331</v>
      </c>
      <c r="BE1458" s="2">
        <f t="shared" ref="BE1458:BE1521" si="813">IF(AG1459,BD1458-BC1458*$J$37/24,0)</f>
        <v>0</v>
      </c>
    </row>
    <row r="1459" spans="1:57" ht="10.5" customHeight="1">
      <c r="A1459" s="1" t="str">
        <f t="shared" ca="1" si="789"/>
        <v/>
      </c>
      <c r="B1459" s="1" t="str">
        <f t="shared" ca="1" si="790"/>
        <v/>
      </c>
      <c r="C1459" s="1" t="str">
        <f t="shared" ca="1" si="791"/>
        <v/>
      </c>
      <c r="D1459" s="1" t="str">
        <f t="shared" ca="1" si="792"/>
        <v/>
      </c>
      <c r="F1459" s="10"/>
      <c r="G1459" s="136" t="str">
        <f t="shared" si="793"/>
        <v/>
      </c>
      <c r="H1459" s="27"/>
      <c r="I1459" s="28"/>
      <c r="J1459" s="28"/>
      <c r="K1459" s="29"/>
      <c r="L1459" s="136"/>
      <c r="M1459" s="136"/>
      <c r="N1459" s="136"/>
      <c r="O1459" s="26" t="str">
        <f t="shared" si="794"/>
        <v/>
      </c>
      <c r="P1459" s="218" t="str">
        <f t="shared" si="795"/>
        <v/>
      </c>
      <c r="Q1459" s="26" t="str">
        <f t="shared" si="796"/>
        <v/>
      </c>
      <c r="R1459" s="22"/>
      <c r="S1459" s="99"/>
      <c r="T1459" s="10"/>
      <c r="U1459" s="229" t="str">
        <f t="shared" si="797"/>
        <v/>
      </c>
      <c r="V1459" s="230"/>
      <c r="W1459" s="230"/>
      <c r="X1459" s="230"/>
      <c r="Y1459" s="230"/>
      <c r="Z1459" s="22" t="str">
        <f>""</f>
        <v/>
      </c>
      <c r="AB1459" s="23" t="str">
        <f t="shared" si="798"/>
        <v/>
      </c>
      <c r="AC1459" s="2" t="b">
        <f>COUNT(Q1459:Q$2500)&gt;0</f>
        <v>0</v>
      </c>
      <c r="AD1459" s="2" t="b">
        <f t="shared" si="781"/>
        <v>0</v>
      </c>
      <c r="AE1459" s="2" t="b">
        <f t="shared" si="782"/>
        <v>0</v>
      </c>
      <c r="AF1459" s="2" t="b">
        <f t="shared" si="783"/>
        <v>0</v>
      </c>
      <c r="AG1459" s="2" t="b">
        <f>OR(
  AND(AC1459,NOT(AC1460)),
  AND(AF1459,WEEKDAY(AH1458,2)=EINSTELLUNGEN!$D$12),
  AND(AF1459,AH1459=$J$35)
)</f>
        <v>0</v>
      </c>
      <c r="AH1459" s="2">
        <f>IF(AE1459,AH1458+IF(WEEKDAY(AH1458+1,2)&lt;=EINSTELLUNGEN!$D$12,1,$J$36),AH1458)</f>
        <v>42020</v>
      </c>
      <c r="AI1459" s="2">
        <f t="shared" si="784"/>
        <v>2019</v>
      </c>
      <c r="AJ1459" s="2">
        <f t="shared" si="785"/>
        <v>201901</v>
      </c>
      <c r="AK1459" s="2">
        <f t="shared" si="786"/>
        <v>201901</v>
      </c>
      <c r="AL1459" s="2">
        <f t="shared" ref="AL1459:AL1522" si="814">AI1459*100-IF(AND(_xlfn.ISOWEEKNUM(AH1459)&gt;=52,MONTH(AH1459)=1),100,0)+_xlfn.ISOWEEKNUM(AH1459)</f>
        <v>201903</v>
      </c>
      <c r="AM1459" s="2" t="b">
        <f t="shared" si="787"/>
        <v>1</v>
      </c>
      <c r="AN1459" s="4" t="e">
        <f t="shared" si="799"/>
        <v>#N/A</v>
      </c>
      <c r="AO1459" s="4" t="e">
        <f t="shared" si="800"/>
        <v>#N/A</v>
      </c>
      <c r="AP1459" s="2" t="str">
        <f>IF(AD1459,
  IF(ISBLANK(H1459),
    AP1458,
    IF(LEN(H1459)=1,
      IF(OR(UPPER(H1459)="A",UPPER(H1459)="I"),
        EINSTELLUNGEN!$D$21,
        IF(OR(UPPER(H1459)="B",UPPER(H1459)="M"),
          EINSTELLUNGEN!$D$22,
          IF(OR(UPPER(H1459)="C",UPPER(H1459)="S"),
            EINSTELLUNGEN!$D$23,
            IF(UPPER(H1459)="D",
              EINSTELLUNGEN!$D$24,
              IF(UPPER(H1459)="E",
                EINSTELLUNGEN!$D$25,
                UPPER(H1459)))))),
      IF(ISNUMBER(H1459),
        EINSTELLUNGEN!$D$20&amp;H1459,
        UPPER(H1459)))),
  "")</f>
        <v/>
      </c>
      <c r="AQ1459" s="2" t="str">
        <f t="shared" si="801"/>
        <v/>
      </c>
      <c r="AR1459" s="2">
        <f t="shared" si="802"/>
        <v>0</v>
      </c>
      <c r="AS1459" s="145">
        <f t="shared" si="803"/>
        <v>0.33333333333333331</v>
      </c>
      <c r="AT1459" s="2">
        <f t="shared" si="804"/>
        <v>0</v>
      </c>
      <c r="AU1459" s="2">
        <f t="shared" si="805"/>
        <v>0</v>
      </c>
      <c r="AV1459" s="2">
        <f t="shared" si="806"/>
        <v>0</v>
      </c>
      <c r="AW1459" s="2">
        <f t="shared" si="807"/>
        <v>0</v>
      </c>
      <c r="AX1459" s="2">
        <f t="shared" si="788"/>
        <v>0</v>
      </c>
      <c r="AY1459" s="2">
        <f t="shared" si="808"/>
        <v>0</v>
      </c>
      <c r="AZ1459" s="145" t="e">
        <f t="shared" si="809"/>
        <v>#N/A</v>
      </c>
      <c r="BA1459" s="145" t="e">
        <f t="shared" si="810"/>
        <v>#N/A</v>
      </c>
      <c r="BB1459" s="145">
        <f t="shared" si="811"/>
        <v>2.083333333333337E-2</v>
      </c>
      <c r="BC1459" s="2">
        <f>IF(AM1459,
  IF(AND(AL1459=$J$31,_xlfn.DAYS(AH1459,DATE(AI1459,1,1))&lt;7),
    MAX(0,EINSTELLUNGEN!$D$12+1-WEEKDAY(DATE(EINSTELLUNGEN!$D$9,EINSTELLUNGEN!$D$10,1),2)),
    IF(AL1459=$J$33,
      MIN(EINSTELLUNGEN!$D$12,WEEKDAY(DATE(EINSTELLUNGEN!$D$9,12,31),2)),
      EINSTELLUNGEN!$D$12
  )) - SUMIF(AL$50:AL$2500,"="&amp;AL1459,AX$50:AX$2500),
  0)</f>
        <v>3</v>
      </c>
      <c r="BD1459" s="2">
        <f t="shared" si="812"/>
        <v>0.33333333333333331</v>
      </c>
      <c r="BE1459" s="2">
        <f t="shared" si="813"/>
        <v>0</v>
      </c>
    </row>
    <row r="1460" spans="1:57" ht="10.5" customHeight="1">
      <c r="A1460" s="1" t="str">
        <f t="shared" ca="1" si="789"/>
        <v/>
      </c>
      <c r="B1460" s="1" t="str">
        <f t="shared" ca="1" si="790"/>
        <v/>
      </c>
      <c r="C1460" s="1" t="str">
        <f t="shared" ca="1" si="791"/>
        <v/>
      </c>
      <c r="D1460" s="1" t="str">
        <f t="shared" ca="1" si="792"/>
        <v/>
      </c>
      <c r="F1460" s="10"/>
      <c r="G1460" s="136" t="str">
        <f t="shared" si="793"/>
        <v/>
      </c>
      <c r="H1460" s="27"/>
      <c r="I1460" s="28"/>
      <c r="J1460" s="28"/>
      <c r="K1460" s="29"/>
      <c r="L1460" s="136"/>
      <c r="M1460" s="136"/>
      <c r="N1460" s="136"/>
      <c r="O1460" s="26" t="str">
        <f t="shared" si="794"/>
        <v/>
      </c>
      <c r="P1460" s="218" t="str">
        <f t="shared" si="795"/>
        <v/>
      </c>
      <c r="Q1460" s="26" t="str">
        <f t="shared" si="796"/>
        <v/>
      </c>
      <c r="R1460" s="22"/>
      <c r="S1460" s="99"/>
      <c r="T1460" s="10"/>
      <c r="U1460" s="229" t="str">
        <f t="shared" si="797"/>
        <v/>
      </c>
      <c r="V1460" s="230"/>
      <c r="W1460" s="230"/>
      <c r="X1460" s="230"/>
      <c r="Y1460" s="230"/>
      <c r="Z1460" s="22" t="str">
        <f>""</f>
        <v/>
      </c>
      <c r="AB1460" s="23" t="str">
        <f t="shared" si="798"/>
        <v/>
      </c>
      <c r="AC1460" s="2" t="b">
        <f>COUNT(Q1460:Q$2500)&gt;0</f>
        <v>0</v>
      </c>
      <c r="AD1460" s="2" t="b">
        <f t="shared" si="781"/>
        <v>0</v>
      </c>
      <c r="AE1460" s="2" t="b">
        <f t="shared" si="782"/>
        <v>0</v>
      </c>
      <c r="AF1460" s="2" t="b">
        <f t="shared" si="783"/>
        <v>0</v>
      </c>
      <c r="AG1460" s="2" t="b">
        <f>OR(
  AND(AC1460,NOT(AC1461)),
  AND(AF1460,WEEKDAY(AH1459,2)=EINSTELLUNGEN!$D$12),
  AND(AF1460,AH1460=$J$35)
)</f>
        <v>0</v>
      </c>
      <c r="AH1460" s="2">
        <f>IF(AE1460,AH1459+IF(WEEKDAY(AH1459+1,2)&lt;=EINSTELLUNGEN!$D$12,1,$J$36),AH1459)</f>
        <v>42020</v>
      </c>
      <c r="AI1460" s="2">
        <f t="shared" si="784"/>
        <v>2019</v>
      </c>
      <c r="AJ1460" s="2">
        <f t="shared" si="785"/>
        <v>201901</v>
      </c>
      <c r="AK1460" s="2">
        <f t="shared" si="786"/>
        <v>201901</v>
      </c>
      <c r="AL1460" s="2">
        <f t="shared" si="814"/>
        <v>201903</v>
      </c>
      <c r="AM1460" s="2" t="b">
        <f t="shared" si="787"/>
        <v>1</v>
      </c>
      <c r="AN1460" s="4" t="e">
        <f t="shared" si="799"/>
        <v>#N/A</v>
      </c>
      <c r="AO1460" s="4" t="e">
        <f t="shared" si="800"/>
        <v>#N/A</v>
      </c>
      <c r="AP1460" s="2" t="str">
        <f>IF(AD1460,
  IF(ISBLANK(H1460),
    AP1459,
    IF(LEN(H1460)=1,
      IF(OR(UPPER(H1460)="A",UPPER(H1460)="I"),
        EINSTELLUNGEN!$D$21,
        IF(OR(UPPER(H1460)="B",UPPER(H1460)="M"),
          EINSTELLUNGEN!$D$22,
          IF(OR(UPPER(H1460)="C",UPPER(H1460)="S"),
            EINSTELLUNGEN!$D$23,
            IF(UPPER(H1460)="D",
              EINSTELLUNGEN!$D$24,
              IF(UPPER(H1460)="E",
                EINSTELLUNGEN!$D$25,
                UPPER(H1460)))))),
      IF(ISNUMBER(H1460),
        EINSTELLUNGEN!$D$20&amp;H1460,
        UPPER(H1460)))),
  "")</f>
        <v/>
      </c>
      <c r="AQ1460" s="2" t="str">
        <f t="shared" si="801"/>
        <v/>
      </c>
      <c r="AR1460" s="2">
        <f t="shared" si="802"/>
        <v>0</v>
      </c>
      <c r="AS1460" s="145">
        <f t="shared" si="803"/>
        <v>0.33333333333333331</v>
      </c>
      <c r="AT1460" s="2">
        <f t="shared" si="804"/>
        <v>0</v>
      </c>
      <c r="AU1460" s="2">
        <f t="shared" si="805"/>
        <v>0</v>
      </c>
      <c r="AV1460" s="2">
        <f t="shared" si="806"/>
        <v>0</v>
      </c>
      <c r="AW1460" s="2">
        <f t="shared" si="807"/>
        <v>0</v>
      </c>
      <c r="AX1460" s="2">
        <f t="shared" si="788"/>
        <v>0</v>
      </c>
      <c r="AY1460" s="2">
        <f t="shared" si="808"/>
        <v>0</v>
      </c>
      <c r="AZ1460" s="145" t="e">
        <f t="shared" si="809"/>
        <v>#N/A</v>
      </c>
      <c r="BA1460" s="145" t="e">
        <f t="shared" si="810"/>
        <v>#N/A</v>
      </c>
      <c r="BB1460" s="145">
        <f t="shared" si="811"/>
        <v>2.083333333333337E-2</v>
      </c>
      <c r="BC1460" s="2">
        <f>IF(AM1460,
  IF(AND(AL1460=$J$31,_xlfn.DAYS(AH1460,DATE(AI1460,1,1))&lt;7),
    MAX(0,EINSTELLUNGEN!$D$12+1-WEEKDAY(DATE(EINSTELLUNGEN!$D$9,EINSTELLUNGEN!$D$10,1),2)),
    IF(AL1460=$J$33,
      MIN(EINSTELLUNGEN!$D$12,WEEKDAY(DATE(EINSTELLUNGEN!$D$9,12,31),2)),
      EINSTELLUNGEN!$D$12
  )) - SUMIF(AL$50:AL$2500,"="&amp;AL1460,AX$50:AX$2500),
  0)</f>
        <v>3</v>
      </c>
      <c r="BD1460" s="2">
        <f t="shared" si="812"/>
        <v>0.33333333333333331</v>
      </c>
      <c r="BE1460" s="2">
        <f t="shared" si="813"/>
        <v>0</v>
      </c>
    </row>
    <row r="1461" spans="1:57" ht="10.5" customHeight="1">
      <c r="A1461" s="1" t="str">
        <f t="shared" ca="1" si="789"/>
        <v/>
      </c>
      <c r="B1461" s="1" t="str">
        <f t="shared" ca="1" si="790"/>
        <v/>
      </c>
      <c r="C1461" s="1" t="str">
        <f t="shared" ca="1" si="791"/>
        <v/>
      </c>
      <c r="D1461" s="1" t="str">
        <f t="shared" ca="1" si="792"/>
        <v/>
      </c>
      <c r="F1461" s="10"/>
      <c r="G1461" s="136" t="str">
        <f t="shared" si="793"/>
        <v/>
      </c>
      <c r="H1461" s="27"/>
      <c r="I1461" s="28"/>
      <c r="J1461" s="28"/>
      <c r="K1461" s="29"/>
      <c r="L1461" s="136"/>
      <c r="M1461" s="136"/>
      <c r="N1461" s="136"/>
      <c r="O1461" s="26" t="str">
        <f t="shared" si="794"/>
        <v/>
      </c>
      <c r="P1461" s="218" t="str">
        <f t="shared" si="795"/>
        <v/>
      </c>
      <c r="Q1461" s="26" t="str">
        <f t="shared" si="796"/>
        <v/>
      </c>
      <c r="R1461" s="22"/>
      <c r="S1461" s="99"/>
      <c r="T1461" s="10"/>
      <c r="U1461" s="229" t="str">
        <f t="shared" si="797"/>
        <v/>
      </c>
      <c r="V1461" s="230"/>
      <c r="W1461" s="230"/>
      <c r="X1461" s="230"/>
      <c r="Y1461" s="230"/>
      <c r="Z1461" s="22" t="str">
        <f>""</f>
        <v/>
      </c>
      <c r="AB1461" s="23" t="str">
        <f t="shared" si="798"/>
        <v/>
      </c>
      <c r="AC1461" s="2" t="b">
        <f>COUNT(Q1461:Q$2500)&gt;0</f>
        <v>0</v>
      </c>
      <c r="AD1461" s="2" t="b">
        <f t="shared" si="781"/>
        <v>0</v>
      </c>
      <c r="AE1461" s="2" t="b">
        <f t="shared" si="782"/>
        <v>0</v>
      </c>
      <c r="AF1461" s="2" t="b">
        <f t="shared" si="783"/>
        <v>0</v>
      </c>
      <c r="AG1461" s="2" t="b">
        <f>OR(
  AND(AC1461,NOT(AC1462)),
  AND(AF1461,WEEKDAY(AH1460,2)=EINSTELLUNGEN!$D$12),
  AND(AF1461,AH1461=$J$35)
)</f>
        <v>0</v>
      </c>
      <c r="AH1461" s="2">
        <f>IF(AE1461,AH1460+IF(WEEKDAY(AH1460+1,2)&lt;=EINSTELLUNGEN!$D$12,1,$J$36),AH1460)</f>
        <v>42020</v>
      </c>
      <c r="AI1461" s="2">
        <f t="shared" si="784"/>
        <v>2019</v>
      </c>
      <c r="AJ1461" s="2">
        <f t="shared" si="785"/>
        <v>201901</v>
      </c>
      <c r="AK1461" s="2">
        <f t="shared" si="786"/>
        <v>201901</v>
      </c>
      <c r="AL1461" s="2">
        <f t="shared" si="814"/>
        <v>201903</v>
      </c>
      <c r="AM1461" s="2" t="b">
        <f t="shared" si="787"/>
        <v>1</v>
      </c>
      <c r="AN1461" s="4" t="e">
        <f t="shared" si="799"/>
        <v>#N/A</v>
      </c>
      <c r="AO1461" s="4" t="e">
        <f t="shared" si="800"/>
        <v>#N/A</v>
      </c>
      <c r="AP1461" s="2" t="str">
        <f>IF(AD1461,
  IF(ISBLANK(H1461),
    AP1460,
    IF(LEN(H1461)=1,
      IF(OR(UPPER(H1461)="A",UPPER(H1461)="I"),
        EINSTELLUNGEN!$D$21,
        IF(OR(UPPER(H1461)="B",UPPER(H1461)="M"),
          EINSTELLUNGEN!$D$22,
          IF(OR(UPPER(H1461)="C",UPPER(H1461)="S"),
            EINSTELLUNGEN!$D$23,
            IF(UPPER(H1461)="D",
              EINSTELLUNGEN!$D$24,
              IF(UPPER(H1461)="E",
                EINSTELLUNGEN!$D$25,
                UPPER(H1461)))))),
      IF(ISNUMBER(H1461),
        EINSTELLUNGEN!$D$20&amp;H1461,
        UPPER(H1461)))),
  "")</f>
        <v/>
      </c>
      <c r="AQ1461" s="2" t="str">
        <f t="shared" si="801"/>
        <v/>
      </c>
      <c r="AR1461" s="2">
        <f t="shared" si="802"/>
        <v>0</v>
      </c>
      <c r="AS1461" s="145">
        <f t="shared" si="803"/>
        <v>0.33333333333333331</v>
      </c>
      <c r="AT1461" s="2">
        <f t="shared" si="804"/>
        <v>0</v>
      </c>
      <c r="AU1461" s="2">
        <f t="shared" si="805"/>
        <v>0</v>
      </c>
      <c r="AV1461" s="2">
        <f t="shared" si="806"/>
        <v>0</v>
      </c>
      <c r="AW1461" s="2">
        <f t="shared" si="807"/>
        <v>0</v>
      </c>
      <c r="AX1461" s="2">
        <f t="shared" si="788"/>
        <v>0</v>
      </c>
      <c r="AY1461" s="2">
        <f t="shared" si="808"/>
        <v>0</v>
      </c>
      <c r="AZ1461" s="145" t="e">
        <f t="shared" si="809"/>
        <v>#N/A</v>
      </c>
      <c r="BA1461" s="145" t="e">
        <f t="shared" si="810"/>
        <v>#N/A</v>
      </c>
      <c r="BB1461" s="145">
        <f t="shared" si="811"/>
        <v>2.083333333333337E-2</v>
      </c>
      <c r="BC1461" s="2">
        <f>IF(AM1461,
  IF(AND(AL1461=$J$31,_xlfn.DAYS(AH1461,DATE(AI1461,1,1))&lt;7),
    MAX(0,EINSTELLUNGEN!$D$12+1-WEEKDAY(DATE(EINSTELLUNGEN!$D$9,EINSTELLUNGEN!$D$10,1),2)),
    IF(AL1461=$J$33,
      MIN(EINSTELLUNGEN!$D$12,WEEKDAY(DATE(EINSTELLUNGEN!$D$9,12,31),2)),
      EINSTELLUNGEN!$D$12
  )) - SUMIF(AL$50:AL$2500,"="&amp;AL1461,AX$50:AX$2500),
  0)</f>
        <v>3</v>
      </c>
      <c r="BD1461" s="2">
        <f t="shared" si="812"/>
        <v>0.33333333333333331</v>
      </c>
      <c r="BE1461" s="2">
        <f t="shared" si="813"/>
        <v>0</v>
      </c>
    </row>
    <row r="1462" spans="1:57" ht="10.5" customHeight="1">
      <c r="A1462" s="1" t="str">
        <f t="shared" ca="1" si="789"/>
        <v/>
      </c>
      <c r="B1462" s="1" t="str">
        <f t="shared" ca="1" si="790"/>
        <v/>
      </c>
      <c r="C1462" s="1" t="str">
        <f t="shared" ca="1" si="791"/>
        <v/>
      </c>
      <c r="D1462" s="1" t="str">
        <f t="shared" ca="1" si="792"/>
        <v/>
      </c>
      <c r="F1462" s="10"/>
      <c r="G1462" s="136" t="str">
        <f t="shared" si="793"/>
        <v/>
      </c>
      <c r="H1462" s="27"/>
      <c r="I1462" s="28"/>
      <c r="J1462" s="28"/>
      <c r="K1462" s="29"/>
      <c r="L1462" s="136"/>
      <c r="M1462" s="136"/>
      <c r="N1462" s="136"/>
      <c r="O1462" s="26" t="str">
        <f t="shared" si="794"/>
        <v/>
      </c>
      <c r="P1462" s="218" t="str">
        <f t="shared" si="795"/>
        <v/>
      </c>
      <c r="Q1462" s="26" t="str">
        <f t="shared" si="796"/>
        <v/>
      </c>
      <c r="R1462" s="22"/>
      <c r="S1462" s="99"/>
      <c r="T1462" s="10"/>
      <c r="U1462" s="229" t="str">
        <f t="shared" si="797"/>
        <v/>
      </c>
      <c r="V1462" s="230"/>
      <c r="W1462" s="230"/>
      <c r="X1462" s="230"/>
      <c r="Y1462" s="230"/>
      <c r="Z1462" s="22" t="str">
        <f>""</f>
        <v/>
      </c>
      <c r="AB1462" s="23" t="str">
        <f t="shared" si="798"/>
        <v/>
      </c>
      <c r="AC1462" s="2" t="b">
        <f>COUNT(Q1462:Q$2500)&gt;0</f>
        <v>0</v>
      </c>
      <c r="AD1462" s="2" t="b">
        <f t="shared" si="781"/>
        <v>0</v>
      </c>
      <c r="AE1462" s="2" t="b">
        <f t="shared" si="782"/>
        <v>0</v>
      </c>
      <c r="AF1462" s="2" t="b">
        <f t="shared" si="783"/>
        <v>0</v>
      </c>
      <c r="AG1462" s="2" t="b">
        <f>OR(
  AND(AC1462,NOT(AC1463)),
  AND(AF1462,WEEKDAY(AH1461,2)=EINSTELLUNGEN!$D$12),
  AND(AF1462,AH1462=$J$35)
)</f>
        <v>0</v>
      </c>
      <c r="AH1462" s="2">
        <f>IF(AE1462,AH1461+IF(WEEKDAY(AH1461+1,2)&lt;=EINSTELLUNGEN!$D$12,1,$J$36),AH1461)</f>
        <v>42020</v>
      </c>
      <c r="AI1462" s="2">
        <f t="shared" si="784"/>
        <v>2019</v>
      </c>
      <c r="AJ1462" s="2">
        <f t="shared" si="785"/>
        <v>201901</v>
      </c>
      <c r="AK1462" s="2">
        <f t="shared" si="786"/>
        <v>201901</v>
      </c>
      <c r="AL1462" s="2">
        <f t="shared" si="814"/>
        <v>201903</v>
      </c>
      <c r="AM1462" s="2" t="b">
        <f t="shared" si="787"/>
        <v>1</v>
      </c>
      <c r="AN1462" s="4" t="e">
        <f t="shared" si="799"/>
        <v>#N/A</v>
      </c>
      <c r="AO1462" s="4" t="e">
        <f t="shared" si="800"/>
        <v>#N/A</v>
      </c>
      <c r="AP1462" s="2" t="str">
        <f>IF(AD1462,
  IF(ISBLANK(H1462),
    AP1461,
    IF(LEN(H1462)=1,
      IF(OR(UPPER(H1462)="A",UPPER(H1462)="I"),
        EINSTELLUNGEN!$D$21,
        IF(OR(UPPER(H1462)="B",UPPER(H1462)="M"),
          EINSTELLUNGEN!$D$22,
          IF(OR(UPPER(H1462)="C",UPPER(H1462)="S"),
            EINSTELLUNGEN!$D$23,
            IF(UPPER(H1462)="D",
              EINSTELLUNGEN!$D$24,
              IF(UPPER(H1462)="E",
                EINSTELLUNGEN!$D$25,
                UPPER(H1462)))))),
      IF(ISNUMBER(H1462),
        EINSTELLUNGEN!$D$20&amp;H1462,
        UPPER(H1462)))),
  "")</f>
        <v/>
      </c>
      <c r="AQ1462" s="2" t="str">
        <f t="shared" si="801"/>
        <v/>
      </c>
      <c r="AR1462" s="2">
        <f t="shared" si="802"/>
        <v>0</v>
      </c>
      <c r="AS1462" s="145">
        <f t="shared" si="803"/>
        <v>0.33333333333333331</v>
      </c>
      <c r="AT1462" s="2">
        <f t="shared" si="804"/>
        <v>0</v>
      </c>
      <c r="AU1462" s="2">
        <f t="shared" si="805"/>
        <v>0</v>
      </c>
      <c r="AV1462" s="2">
        <f t="shared" si="806"/>
        <v>0</v>
      </c>
      <c r="AW1462" s="2">
        <f t="shared" si="807"/>
        <v>0</v>
      </c>
      <c r="AX1462" s="2">
        <f t="shared" si="788"/>
        <v>0</v>
      </c>
      <c r="AY1462" s="2">
        <f t="shared" si="808"/>
        <v>0</v>
      </c>
      <c r="AZ1462" s="145" t="e">
        <f t="shared" si="809"/>
        <v>#N/A</v>
      </c>
      <c r="BA1462" s="145" t="e">
        <f t="shared" si="810"/>
        <v>#N/A</v>
      </c>
      <c r="BB1462" s="145">
        <f t="shared" si="811"/>
        <v>2.083333333333337E-2</v>
      </c>
      <c r="BC1462" s="2">
        <f>IF(AM1462,
  IF(AND(AL1462=$J$31,_xlfn.DAYS(AH1462,DATE(AI1462,1,1))&lt;7),
    MAX(0,EINSTELLUNGEN!$D$12+1-WEEKDAY(DATE(EINSTELLUNGEN!$D$9,EINSTELLUNGEN!$D$10,1),2)),
    IF(AL1462=$J$33,
      MIN(EINSTELLUNGEN!$D$12,WEEKDAY(DATE(EINSTELLUNGEN!$D$9,12,31),2)),
      EINSTELLUNGEN!$D$12
  )) - SUMIF(AL$50:AL$2500,"="&amp;AL1462,AX$50:AX$2500),
  0)</f>
        <v>3</v>
      </c>
      <c r="BD1462" s="2">
        <f t="shared" si="812"/>
        <v>0.33333333333333331</v>
      </c>
      <c r="BE1462" s="2">
        <f t="shared" si="813"/>
        <v>0</v>
      </c>
    </row>
    <row r="1463" spans="1:57" ht="10.5" customHeight="1">
      <c r="A1463" s="1" t="str">
        <f t="shared" ca="1" si="789"/>
        <v/>
      </c>
      <c r="B1463" s="1" t="str">
        <f t="shared" ca="1" si="790"/>
        <v/>
      </c>
      <c r="C1463" s="1" t="str">
        <f t="shared" ca="1" si="791"/>
        <v/>
      </c>
      <c r="D1463" s="1" t="str">
        <f t="shared" ca="1" si="792"/>
        <v/>
      </c>
      <c r="F1463" s="10"/>
      <c r="G1463" s="136" t="str">
        <f t="shared" si="793"/>
        <v/>
      </c>
      <c r="H1463" s="27"/>
      <c r="I1463" s="28"/>
      <c r="J1463" s="28"/>
      <c r="K1463" s="29"/>
      <c r="L1463" s="136"/>
      <c r="M1463" s="136"/>
      <c r="N1463" s="136"/>
      <c r="O1463" s="26" t="str">
        <f t="shared" si="794"/>
        <v/>
      </c>
      <c r="P1463" s="218" t="str">
        <f t="shared" si="795"/>
        <v/>
      </c>
      <c r="Q1463" s="26" t="str">
        <f t="shared" si="796"/>
        <v/>
      </c>
      <c r="R1463" s="22"/>
      <c r="S1463" s="99"/>
      <c r="T1463" s="10"/>
      <c r="U1463" s="229" t="str">
        <f t="shared" si="797"/>
        <v/>
      </c>
      <c r="V1463" s="230"/>
      <c r="W1463" s="230"/>
      <c r="X1463" s="230"/>
      <c r="Y1463" s="230"/>
      <c r="Z1463" s="22" t="str">
        <f>""</f>
        <v/>
      </c>
      <c r="AB1463" s="23" t="str">
        <f t="shared" si="798"/>
        <v/>
      </c>
      <c r="AC1463" s="2" t="b">
        <f>COUNT(Q1463:Q$2500)&gt;0</f>
        <v>0</v>
      </c>
      <c r="AD1463" s="2" t="b">
        <f t="shared" si="781"/>
        <v>0</v>
      </c>
      <c r="AE1463" s="2" t="b">
        <f t="shared" si="782"/>
        <v>0</v>
      </c>
      <c r="AF1463" s="2" t="b">
        <f t="shared" si="783"/>
        <v>0</v>
      </c>
      <c r="AG1463" s="2" t="b">
        <f>OR(
  AND(AC1463,NOT(AC1464)),
  AND(AF1463,WEEKDAY(AH1462,2)=EINSTELLUNGEN!$D$12),
  AND(AF1463,AH1463=$J$35)
)</f>
        <v>0</v>
      </c>
      <c r="AH1463" s="2">
        <f>IF(AE1463,AH1462+IF(WEEKDAY(AH1462+1,2)&lt;=EINSTELLUNGEN!$D$12,1,$J$36),AH1462)</f>
        <v>42020</v>
      </c>
      <c r="AI1463" s="2">
        <f t="shared" si="784"/>
        <v>2019</v>
      </c>
      <c r="AJ1463" s="2">
        <f t="shared" si="785"/>
        <v>201901</v>
      </c>
      <c r="AK1463" s="2">
        <f t="shared" si="786"/>
        <v>201901</v>
      </c>
      <c r="AL1463" s="2">
        <f t="shared" si="814"/>
        <v>201903</v>
      </c>
      <c r="AM1463" s="2" t="b">
        <f t="shared" si="787"/>
        <v>1</v>
      </c>
      <c r="AN1463" s="4" t="e">
        <f t="shared" si="799"/>
        <v>#N/A</v>
      </c>
      <c r="AO1463" s="4" t="e">
        <f t="shared" si="800"/>
        <v>#N/A</v>
      </c>
      <c r="AP1463" s="2" t="str">
        <f>IF(AD1463,
  IF(ISBLANK(H1463),
    AP1462,
    IF(LEN(H1463)=1,
      IF(OR(UPPER(H1463)="A",UPPER(H1463)="I"),
        EINSTELLUNGEN!$D$21,
        IF(OR(UPPER(H1463)="B",UPPER(H1463)="M"),
          EINSTELLUNGEN!$D$22,
          IF(OR(UPPER(H1463)="C",UPPER(H1463)="S"),
            EINSTELLUNGEN!$D$23,
            IF(UPPER(H1463)="D",
              EINSTELLUNGEN!$D$24,
              IF(UPPER(H1463)="E",
                EINSTELLUNGEN!$D$25,
                UPPER(H1463)))))),
      IF(ISNUMBER(H1463),
        EINSTELLUNGEN!$D$20&amp;H1463,
        UPPER(H1463)))),
  "")</f>
        <v/>
      </c>
      <c r="AQ1463" s="2" t="str">
        <f t="shared" si="801"/>
        <v/>
      </c>
      <c r="AR1463" s="2">
        <f t="shared" si="802"/>
        <v>0</v>
      </c>
      <c r="AS1463" s="145">
        <f t="shared" si="803"/>
        <v>0.33333333333333331</v>
      </c>
      <c r="AT1463" s="2">
        <f t="shared" si="804"/>
        <v>0</v>
      </c>
      <c r="AU1463" s="2">
        <f t="shared" si="805"/>
        <v>0</v>
      </c>
      <c r="AV1463" s="2">
        <f t="shared" si="806"/>
        <v>0</v>
      </c>
      <c r="AW1463" s="2">
        <f t="shared" si="807"/>
        <v>0</v>
      </c>
      <c r="AX1463" s="2">
        <f t="shared" si="788"/>
        <v>0</v>
      </c>
      <c r="AY1463" s="2">
        <f t="shared" si="808"/>
        <v>0</v>
      </c>
      <c r="AZ1463" s="145" t="e">
        <f t="shared" si="809"/>
        <v>#N/A</v>
      </c>
      <c r="BA1463" s="145" t="e">
        <f t="shared" si="810"/>
        <v>#N/A</v>
      </c>
      <c r="BB1463" s="145">
        <f t="shared" si="811"/>
        <v>2.083333333333337E-2</v>
      </c>
      <c r="BC1463" s="2">
        <f>IF(AM1463,
  IF(AND(AL1463=$J$31,_xlfn.DAYS(AH1463,DATE(AI1463,1,1))&lt;7),
    MAX(0,EINSTELLUNGEN!$D$12+1-WEEKDAY(DATE(EINSTELLUNGEN!$D$9,EINSTELLUNGEN!$D$10,1),2)),
    IF(AL1463=$J$33,
      MIN(EINSTELLUNGEN!$D$12,WEEKDAY(DATE(EINSTELLUNGEN!$D$9,12,31),2)),
      EINSTELLUNGEN!$D$12
  )) - SUMIF(AL$50:AL$2500,"="&amp;AL1463,AX$50:AX$2500),
  0)</f>
        <v>3</v>
      </c>
      <c r="BD1463" s="2">
        <f t="shared" si="812"/>
        <v>0.33333333333333331</v>
      </c>
      <c r="BE1463" s="2">
        <f t="shared" si="813"/>
        <v>0</v>
      </c>
    </row>
    <row r="1464" spans="1:57" ht="10.5" customHeight="1">
      <c r="A1464" s="1" t="str">
        <f t="shared" ca="1" si="789"/>
        <v/>
      </c>
      <c r="B1464" s="1" t="str">
        <f t="shared" ca="1" si="790"/>
        <v/>
      </c>
      <c r="C1464" s="1" t="str">
        <f t="shared" ca="1" si="791"/>
        <v/>
      </c>
      <c r="D1464" s="1" t="str">
        <f t="shared" ca="1" si="792"/>
        <v/>
      </c>
      <c r="F1464" s="10"/>
      <c r="G1464" s="136" t="str">
        <f t="shared" si="793"/>
        <v/>
      </c>
      <c r="H1464" s="27"/>
      <c r="I1464" s="28"/>
      <c r="J1464" s="28"/>
      <c r="K1464" s="29"/>
      <c r="L1464" s="136"/>
      <c r="M1464" s="136"/>
      <c r="N1464" s="136"/>
      <c r="O1464" s="26" t="str">
        <f t="shared" si="794"/>
        <v/>
      </c>
      <c r="P1464" s="218" t="str">
        <f t="shared" si="795"/>
        <v/>
      </c>
      <c r="Q1464" s="26" t="str">
        <f t="shared" si="796"/>
        <v/>
      </c>
      <c r="R1464" s="22"/>
      <c r="S1464" s="99"/>
      <c r="T1464" s="10"/>
      <c r="U1464" s="229" t="str">
        <f t="shared" si="797"/>
        <v/>
      </c>
      <c r="V1464" s="230"/>
      <c r="W1464" s="230"/>
      <c r="X1464" s="230"/>
      <c r="Y1464" s="230"/>
      <c r="Z1464" s="22" t="str">
        <f>""</f>
        <v/>
      </c>
      <c r="AB1464" s="23" t="str">
        <f t="shared" si="798"/>
        <v/>
      </c>
      <c r="AC1464" s="2" t="b">
        <f>COUNT(Q1464:Q$2500)&gt;0</f>
        <v>0</v>
      </c>
      <c r="AD1464" s="2" t="b">
        <f t="shared" si="781"/>
        <v>0</v>
      </c>
      <c r="AE1464" s="2" t="b">
        <f t="shared" si="782"/>
        <v>0</v>
      </c>
      <c r="AF1464" s="2" t="b">
        <f t="shared" si="783"/>
        <v>0</v>
      </c>
      <c r="AG1464" s="2" t="b">
        <f>OR(
  AND(AC1464,NOT(AC1465)),
  AND(AF1464,WEEKDAY(AH1463,2)=EINSTELLUNGEN!$D$12),
  AND(AF1464,AH1464=$J$35)
)</f>
        <v>0</v>
      </c>
      <c r="AH1464" s="2">
        <f>IF(AE1464,AH1463+IF(WEEKDAY(AH1463+1,2)&lt;=EINSTELLUNGEN!$D$12,1,$J$36),AH1463)</f>
        <v>42020</v>
      </c>
      <c r="AI1464" s="2">
        <f t="shared" si="784"/>
        <v>2019</v>
      </c>
      <c r="AJ1464" s="2">
        <f t="shared" si="785"/>
        <v>201901</v>
      </c>
      <c r="AK1464" s="2">
        <f t="shared" si="786"/>
        <v>201901</v>
      </c>
      <c r="AL1464" s="2">
        <f t="shared" si="814"/>
        <v>201903</v>
      </c>
      <c r="AM1464" s="2" t="b">
        <f t="shared" si="787"/>
        <v>1</v>
      </c>
      <c r="AN1464" s="4" t="e">
        <f t="shared" si="799"/>
        <v>#N/A</v>
      </c>
      <c r="AO1464" s="4" t="e">
        <f t="shared" si="800"/>
        <v>#N/A</v>
      </c>
      <c r="AP1464" s="2" t="str">
        <f>IF(AD1464,
  IF(ISBLANK(H1464),
    AP1463,
    IF(LEN(H1464)=1,
      IF(OR(UPPER(H1464)="A",UPPER(H1464)="I"),
        EINSTELLUNGEN!$D$21,
        IF(OR(UPPER(H1464)="B",UPPER(H1464)="M"),
          EINSTELLUNGEN!$D$22,
          IF(OR(UPPER(H1464)="C",UPPER(H1464)="S"),
            EINSTELLUNGEN!$D$23,
            IF(UPPER(H1464)="D",
              EINSTELLUNGEN!$D$24,
              IF(UPPER(H1464)="E",
                EINSTELLUNGEN!$D$25,
                UPPER(H1464)))))),
      IF(ISNUMBER(H1464),
        EINSTELLUNGEN!$D$20&amp;H1464,
        UPPER(H1464)))),
  "")</f>
        <v/>
      </c>
      <c r="AQ1464" s="2" t="str">
        <f t="shared" si="801"/>
        <v/>
      </c>
      <c r="AR1464" s="2">
        <f t="shared" si="802"/>
        <v>0</v>
      </c>
      <c r="AS1464" s="145">
        <f t="shared" si="803"/>
        <v>0.33333333333333331</v>
      </c>
      <c r="AT1464" s="2">
        <f t="shared" si="804"/>
        <v>0</v>
      </c>
      <c r="AU1464" s="2">
        <f t="shared" si="805"/>
        <v>0</v>
      </c>
      <c r="AV1464" s="2">
        <f t="shared" si="806"/>
        <v>0</v>
      </c>
      <c r="AW1464" s="2">
        <f t="shared" si="807"/>
        <v>0</v>
      </c>
      <c r="AX1464" s="2">
        <f t="shared" si="788"/>
        <v>0</v>
      </c>
      <c r="AY1464" s="2">
        <f t="shared" si="808"/>
        <v>0</v>
      </c>
      <c r="AZ1464" s="145" t="e">
        <f t="shared" si="809"/>
        <v>#N/A</v>
      </c>
      <c r="BA1464" s="145" t="e">
        <f t="shared" si="810"/>
        <v>#N/A</v>
      </c>
      <c r="BB1464" s="145">
        <f t="shared" si="811"/>
        <v>2.083333333333337E-2</v>
      </c>
      <c r="BC1464" s="2">
        <f>IF(AM1464,
  IF(AND(AL1464=$J$31,_xlfn.DAYS(AH1464,DATE(AI1464,1,1))&lt;7),
    MAX(0,EINSTELLUNGEN!$D$12+1-WEEKDAY(DATE(EINSTELLUNGEN!$D$9,EINSTELLUNGEN!$D$10,1),2)),
    IF(AL1464=$J$33,
      MIN(EINSTELLUNGEN!$D$12,WEEKDAY(DATE(EINSTELLUNGEN!$D$9,12,31),2)),
      EINSTELLUNGEN!$D$12
  )) - SUMIF(AL$50:AL$2500,"="&amp;AL1464,AX$50:AX$2500),
  0)</f>
        <v>3</v>
      </c>
      <c r="BD1464" s="2">
        <f t="shared" si="812"/>
        <v>0.33333333333333331</v>
      </c>
      <c r="BE1464" s="2">
        <f t="shared" si="813"/>
        <v>0</v>
      </c>
    </row>
    <row r="1465" spans="1:57" ht="10.5" customHeight="1">
      <c r="A1465" s="1" t="str">
        <f t="shared" ca="1" si="789"/>
        <v/>
      </c>
      <c r="B1465" s="1" t="str">
        <f t="shared" ca="1" si="790"/>
        <v/>
      </c>
      <c r="C1465" s="1" t="str">
        <f t="shared" ca="1" si="791"/>
        <v/>
      </c>
      <c r="D1465" s="1" t="str">
        <f t="shared" ca="1" si="792"/>
        <v/>
      </c>
      <c r="F1465" s="10"/>
      <c r="G1465" s="136" t="str">
        <f t="shared" si="793"/>
        <v/>
      </c>
      <c r="H1465" s="27"/>
      <c r="I1465" s="28"/>
      <c r="J1465" s="28"/>
      <c r="K1465" s="29"/>
      <c r="L1465" s="136"/>
      <c r="M1465" s="136"/>
      <c r="N1465" s="136"/>
      <c r="O1465" s="26" t="str">
        <f t="shared" si="794"/>
        <v/>
      </c>
      <c r="P1465" s="218" t="str">
        <f t="shared" si="795"/>
        <v/>
      </c>
      <c r="Q1465" s="26" t="str">
        <f t="shared" si="796"/>
        <v/>
      </c>
      <c r="R1465" s="22"/>
      <c r="S1465" s="99"/>
      <c r="T1465" s="10"/>
      <c r="U1465" s="229" t="str">
        <f t="shared" si="797"/>
        <v/>
      </c>
      <c r="V1465" s="230"/>
      <c r="W1465" s="230"/>
      <c r="X1465" s="230"/>
      <c r="Y1465" s="230"/>
      <c r="Z1465" s="22" t="str">
        <f>""</f>
        <v/>
      </c>
      <c r="AB1465" s="23" t="str">
        <f t="shared" si="798"/>
        <v/>
      </c>
      <c r="AC1465" s="2" t="b">
        <f>COUNT(Q1465:Q$2500)&gt;0</f>
        <v>0</v>
      </c>
      <c r="AD1465" s="2" t="b">
        <f t="shared" si="781"/>
        <v>0</v>
      </c>
      <c r="AE1465" s="2" t="b">
        <f t="shared" si="782"/>
        <v>0</v>
      </c>
      <c r="AF1465" s="2" t="b">
        <f t="shared" si="783"/>
        <v>0</v>
      </c>
      <c r="AG1465" s="2" t="b">
        <f>OR(
  AND(AC1465,NOT(AC1466)),
  AND(AF1465,WEEKDAY(AH1464,2)=EINSTELLUNGEN!$D$12),
  AND(AF1465,AH1465=$J$35)
)</f>
        <v>0</v>
      </c>
      <c r="AH1465" s="2">
        <f>IF(AE1465,AH1464+IF(WEEKDAY(AH1464+1,2)&lt;=EINSTELLUNGEN!$D$12,1,$J$36),AH1464)</f>
        <v>42020</v>
      </c>
      <c r="AI1465" s="2">
        <f t="shared" si="784"/>
        <v>2019</v>
      </c>
      <c r="AJ1465" s="2">
        <f t="shared" si="785"/>
        <v>201901</v>
      </c>
      <c r="AK1465" s="2">
        <f t="shared" si="786"/>
        <v>201901</v>
      </c>
      <c r="AL1465" s="2">
        <f t="shared" si="814"/>
        <v>201903</v>
      </c>
      <c r="AM1465" s="2" t="b">
        <f t="shared" si="787"/>
        <v>1</v>
      </c>
      <c r="AN1465" s="4" t="e">
        <f t="shared" si="799"/>
        <v>#N/A</v>
      </c>
      <c r="AO1465" s="4" t="e">
        <f t="shared" si="800"/>
        <v>#N/A</v>
      </c>
      <c r="AP1465" s="2" t="str">
        <f>IF(AD1465,
  IF(ISBLANK(H1465),
    AP1464,
    IF(LEN(H1465)=1,
      IF(OR(UPPER(H1465)="A",UPPER(H1465)="I"),
        EINSTELLUNGEN!$D$21,
        IF(OR(UPPER(H1465)="B",UPPER(H1465)="M"),
          EINSTELLUNGEN!$D$22,
          IF(OR(UPPER(H1465)="C",UPPER(H1465)="S"),
            EINSTELLUNGEN!$D$23,
            IF(UPPER(H1465)="D",
              EINSTELLUNGEN!$D$24,
              IF(UPPER(H1465)="E",
                EINSTELLUNGEN!$D$25,
                UPPER(H1465)))))),
      IF(ISNUMBER(H1465),
        EINSTELLUNGEN!$D$20&amp;H1465,
        UPPER(H1465)))),
  "")</f>
        <v/>
      </c>
      <c r="AQ1465" s="2" t="str">
        <f t="shared" si="801"/>
        <v/>
      </c>
      <c r="AR1465" s="2">
        <f t="shared" si="802"/>
        <v>0</v>
      </c>
      <c r="AS1465" s="145">
        <f t="shared" si="803"/>
        <v>0.33333333333333331</v>
      </c>
      <c r="AT1465" s="2">
        <f t="shared" si="804"/>
        <v>0</v>
      </c>
      <c r="AU1465" s="2">
        <f t="shared" si="805"/>
        <v>0</v>
      </c>
      <c r="AV1465" s="2">
        <f t="shared" si="806"/>
        <v>0</v>
      </c>
      <c r="AW1465" s="2">
        <f t="shared" si="807"/>
        <v>0</v>
      </c>
      <c r="AX1465" s="2">
        <f t="shared" si="788"/>
        <v>0</v>
      </c>
      <c r="AY1465" s="2">
        <f t="shared" si="808"/>
        <v>0</v>
      </c>
      <c r="AZ1465" s="145" t="e">
        <f t="shared" si="809"/>
        <v>#N/A</v>
      </c>
      <c r="BA1465" s="145" t="e">
        <f t="shared" si="810"/>
        <v>#N/A</v>
      </c>
      <c r="BB1465" s="145">
        <f t="shared" si="811"/>
        <v>2.083333333333337E-2</v>
      </c>
      <c r="BC1465" s="2">
        <f>IF(AM1465,
  IF(AND(AL1465=$J$31,_xlfn.DAYS(AH1465,DATE(AI1465,1,1))&lt;7),
    MAX(0,EINSTELLUNGEN!$D$12+1-WEEKDAY(DATE(EINSTELLUNGEN!$D$9,EINSTELLUNGEN!$D$10,1),2)),
    IF(AL1465=$J$33,
      MIN(EINSTELLUNGEN!$D$12,WEEKDAY(DATE(EINSTELLUNGEN!$D$9,12,31),2)),
      EINSTELLUNGEN!$D$12
  )) - SUMIF(AL$50:AL$2500,"="&amp;AL1465,AX$50:AX$2500),
  0)</f>
        <v>3</v>
      </c>
      <c r="BD1465" s="2">
        <f t="shared" si="812"/>
        <v>0.33333333333333331</v>
      </c>
      <c r="BE1465" s="2">
        <f t="shared" si="813"/>
        <v>0</v>
      </c>
    </row>
    <row r="1466" spans="1:57" ht="10.5" customHeight="1">
      <c r="A1466" s="1" t="str">
        <f t="shared" ca="1" si="789"/>
        <v/>
      </c>
      <c r="B1466" s="1" t="str">
        <f t="shared" ca="1" si="790"/>
        <v/>
      </c>
      <c r="C1466" s="1" t="str">
        <f t="shared" ca="1" si="791"/>
        <v/>
      </c>
      <c r="D1466" s="1" t="str">
        <f t="shared" ca="1" si="792"/>
        <v/>
      </c>
      <c r="F1466" s="10"/>
      <c r="G1466" s="136" t="str">
        <f t="shared" si="793"/>
        <v/>
      </c>
      <c r="H1466" s="27"/>
      <c r="I1466" s="28"/>
      <c r="J1466" s="28"/>
      <c r="K1466" s="29"/>
      <c r="L1466" s="136"/>
      <c r="M1466" s="136"/>
      <c r="N1466" s="136"/>
      <c r="O1466" s="26" t="str">
        <f t="shared" si="794"/>
        <v/>
      </c>
      <c r="P1466" s="218" t="str">
        <f t="shared" si="795"/>
        <v/>
      </c>
      <c r="Q1466" s="26" t="str">
        <f t="shared" si="796"/>
        <v/>
      </c>
      <c r="R1466" s="22"/>
      <c r="S1466" s="99"/>
      <c r="T1466" s="10"/>
      <c r="U1466" s="229" t="str">
        <f t="shared" si="797"/>
        <v/>
      </c>
      <c r="V1466" s="230"/>
      <c r="W1466" s="230"/>
      <c r="X1466" s="230"/>
      <c r="Y1466" s="230"/>
      <c r="Z1466" s="22" t="str">
        <f>""</f>
        <v/>
      </c>
      <c r="AB1466" s="23" t="str">
        <f t="shared" si="798"/>
        <v/>
      </c>
      <c r="AC1466" s="2" t="b">
        <f>COUNT(Q1466:Q$2500)&gt;0</f>
        <v>0</v>
      </c>
      <c r="AD1466" s="2" t="b">
        <f t="shared" si="781"/>
        <v>0</v>
      </c>
      <c r="AE1466" s="2" t="b">
        <f t="shared" si="782"/>
        <v>0</v>
      </c>
      <c r="AF1466" s="2" t="b">
        <f t="shared" si="783"/>
        <v>0</v>
      </c>
      <c r="AG1466" s="2" t="b">
        <f>OR(
  AND(AC1466,NOT(AC1467)),
  AND(AF1466,WEEKDAY(AH1465,2)=EINSTELLUNGEN!$D$12),
  AND(AF1466,AH1466=$J$35)
)</f>
        <v>0</v>
      </c>
      <c r="AH1466" s="2">
        <f>IF(AE1466,AH1465+IF(WEEKDAY(AH1465+1,2)&lt;=EINSTELLUNGEN!$D$12,1,$J$36),AH1465)</f>
        <v>42020</v>
      </c>
      <c r="AI1466" s="2">
        <f t="shared" si="784"/>
        <v>2019</v>
      </c>
      <c r="AJ1466" s="2">
        <f t="shared" si="785"/>
        <v>201901</v>
      </c>
      <c r="AK1466" s="2">
        <f t="shared" si="786"/>
        <v>201901</v>
      </c>
      <c r="AL1466" s="2">
        <f t="shared" si="814"/>
        <v>201903</v>
      </c>
      <c r="AM1466" s="2" t="b">
        <f t="shared" si="787"/>
        <v>1</v>
      </c>
      <c r="AN1466" s="4" t="e">
        <f t="shared" si="799"/>
        <v>#N/A</v>
      </c>
      <c r="AO1466" s="4" t="e">
        <f t="shared" si="800"/>
        <v>#N/A</v>
      </c>
      <c r="AP1466" s="2" t="str">
        <f>IF(AD1466,
  IF(ISBLANK(H1466),
    AP1465,
    IF(LEN(H1466)=1,
      IF(OR(UPPER(H1466)="A",UPPER(H1466)="I"),
        EINSTELLUNGEN!$D$21,
        IF(OR(UPPER(H1466)="B",UPPER(H1466)="M"),
          EINSTELLUNGEN!$D$22,
          IF(OR(UPPER(H1466)="C",UPPER(H1466)="S"),
            EINSTELLUNGEN!$D$23,
            IF(UPPER(H1466)="D",
              EINSTELLUNGEN!$D$24,
              IF(UPPER(H1466)="E",
                EINSTELLUNGEN!$D$25,
                UPPER(H1466)))))),
      IF(ISNUMBER(H1466),
        EINSTELLUNGEN!$D$20&amp;H1466,
        UPPER(H1466)))),
  "")</f>
        <v/>
      </c>
      <c r="AQ1466" s="2" t="str">
        <f t="shared" si="801"/>
        <v/>
      </c>
      <c r="AR1466" s="2">
        <f t="shared" si="802"/>
        <v>0</v>
      </c>
      <c r="AS1466" s="145">
        <f t="shared" si="803"/>
        <v>0.33333333333333331</v>
      </c>
      <c r="AT1466" s="2">
        <f t="shared" si="804"/>
        <v>0</v>
      </c>
      <c r="AU1466" s="2">
        <f t="shared" si="805"/>
        <v>0</v>
      </c>
      <c r="AV1466" s="2">
        <f t="shared" si="806"/>
        <v>0</v>
      </c>
      <c r="AW1466" s="2">
        <f t="shared" si="807"/>
        <v>0</v>
      </c>
      <c r="AX1466" s="2">
        <f t="shared" si="788"/>
        <v>0</v>
      </c>
      <c r="AY1466" s="2">
        <f t="shared" si="808"/>
        <v>0</v>
      </c>
      <c r="AZ1466" s="145" t="e">
        <f t="shared" si="809"/>
        <v>#N/A</v>
      </c>
      <c r="BA1466" s="145" t="e">
        <f t="shared" si="810"/>
        <v>#N/A</v>
      </c>
      <c r="BB1466" s="145">
        <f t="shared" si="811"/>
        <v>2.083333333333337E-2</v>
      </c>
      <c r="BC1466" s="2">
        <f>IF(AM1466,
  IF(AND(AL1466=$J$31,_xlfn.DAYS(AH1466,DATE(AI1466,1,1))&lt;7),
    MAX(0,EINSTELLUNGEN!$D$12+1-WEEKDAY(DATE(EINSTELLUNGEN!$D$9,EINSTELLUNGEN!$D$10,1),2)),
    IF(AL1466=$J$33,
      MIN(EINSTELLUNGEN!$D$12,WEEKDAY(DATE(EINSTELLUNGEN!$D$9,12,31),2)),
      EINSTELLUNGEN!$D$12
  )) - SUMIF(AL$50:AL$2500,"="&amp;AL1466,AX$50:AX$2500),
  0)</f>
        <v>3</v>
      </c>
      <c r="BD1466" s="2">
        <f t="shared" si="812"/>
        <v>0.33333333333333331</v>
      </c>
      <c r="BE1466" s="2">
        <f t="shared" si="813"/>
        <v>0</v>
      </c>
    </row>
    <row r="1467" spans="1:57" ht="10.5" customHeight="1">
      <c r="A1467" s="1" t="str">
        <f t="shared" ca="1" si="789"/>
        <v/>
      </c>
      <c r="B1467" s="1" t="str">
        <f t="shared" ca="1" si="790"/>
        <v/>
      </c>
      <c r="C1467" s="1" t="str">
        <f t="shared" ca="1" si="791"/>
        <v/>
      </c>
      <c r="D1467" s="1" t="str">
        <f t="shared" ca="1" si="792"/>
        <v/>
      </c>
      <c r="F1467" s="10"/>
      <c r="G1467" s="136" t="str">
        <f t="shared" si="793"/>
        <v/>
      </c>
      <c r="H1467" s="27"/>
      <c r="I1467" s="28"/>
      <c r="J1467" s="28"/>
      <c r="K1467" s="29"/>
      <c r="L1467" s="136"/>
      <c r="M1467" s="136"/>
      <c r="N1467" s="136"/>
      <c r="O1467" s="26" t="str">
        <f t="shared" si="794"/>
        <v/>
      </c>
      <c r="P1467" s="218" t="str">
        <f t="shared" si="795"/>
        <v/>
      </c>
      <c r="Q1467" s="26" t="str">
        <f t="shared" si="796"/>
        <v/>
      </c>
      <c r="R1467" s="22"/>
      <c r="S1467" s="99"/>
      <c r="T1467" s="10"/>
      <c r="U1467" s="229" t="str">
        <f t="shared" si="797"/>
        <v/>
      </c>
      <c r="V1467" s="230"/>
      <c r="W1467" s="230"/>
      <c r="X1467" s="230"/>
      <c r="Y1467" s="230"/>
      <c r="Z1467" s="22" t="str">
        <f>""</f>
        <v/>
      </c>
      <c r="AB1467" s="23" t="str">
        <f t="shared" si="798"/>
        <v/>
      </c>
      <c r="AC1467" s="2" t="b">
        <f>COUNT(Q1467:Q$2500)&gt;0</f>
        <v>0</v>
      </c>
      <c r="AD1467" s="2" t="b">
        <f t="shared" si="781"/>
        <v>0</v>
      </c>
      <c r="AE1467" s="2" t="b">
        <f t="shared" si="782"/>
        <v>0</v>
      </c>
      <c r="AF1467" s="2" t="b">
        <f t="shared" si="783"/>
        <v>0</v>
      </c>
      <c r="AG1467" s="2" t="b">
        <f>OR(
  AND(AC1467,NOT(AC1468)),
  AND(AF1467,WEEKDAY(AH1466,2)=EINSTELLUNGEN!$D$12),
  AND(AF1467,AH1467=$J$35)
)</f>
        <v>0</v>
      </c>
      <c r="AH1467" s="2">
        <f>IF(AE1467,AH1466+IF(WEEKDAY(AH1466+1,2)&lt;=EINSTELLUNGEN!$D$12,1,$J$36),AH1466)</f>
        <v>42020</v>
      </c>
      <c r="AI1467" s="2">
        <f t="shared" si="784"/>
        <v>2019</v>
      </c>
      <c r="AJ1467" s="2">
        <f t="shared" si="785"/>
        <v>201901</v>
      </c>
      <c r="AK1467" s="2">
        <f t="shared" si="786"/>
        <v>201901</v>
      </c>
      <c r="AL1467" s="2">
        <f t="shared" si="814"/>
        <v>201903</v>
      </c>
      <c r="AM1467" s="2" t="b">
        <f t="shared" si="787"/>
        <v>1</v>
      </c>
      <c r="AN1467" s="4" t="e">
        <f t="shared" si="799"/>
        <v>#N/A</v>
      </c>
      <c r="AO1467" s="4" t="e">
        <f t="shared" si="800"/>
        <v>#N/A</v>
      </c>
      <c r="AP1467" s="2" t="str">
        <f>IF(AD1467,
  IF(ISBLANK(H1467),
    AP1466,
    IF(LEN(H1467)=1,
      IF(OR(UPPER(H1467)="A",UPPER(H1467)="I"),
        EINSTELLUNGEN!$D$21,
        IF(OR(UPPER(H1467)="B",UPPER(H1467)="M"),
          EINSTELLUNGEN!$D$22,
          IF(OR(UPPER(H1467)="C",UPPER(H1467)="S"),
            EINSTELLUNGEN!$D$23,
            IF(UPPER(H1467)="D",
              EINSTELLUNGEN!$D$24,
              IF(UPPER(H1467)="E",
                EINSTELLUNGEN!$D$25,
                UPPER(H1467)))))),
      IF(ISNUMBER(H1467),
        EINSTELLUNGEN!$D$20&amp;H1467,
        UPPER(H1467)))),
  "")</f>
        <v/>
      </c>
      <c r="AQ1467" s="2" t="str">
        <f t="shared" si="801"/>
        <v/>
      </c>
      <c r="AR1467" s="2">
        <f t="shared" si="802"/>
        <v>0</v>
      </c>
      <c r="AS1467" s="145">
        <f t="shared" si="803"/>
        <v>0.33333333333333331</v>
      </c>
      <c r="AT1467" s="2">
        <f t="shared" si="804"/>
        <v>0</v>
      </c>
      <c r="AU1467" s="2">
        <f t="shared" si="805"/>
        <v>0</v>
      </c>
      <c r="AV1467" s="2">
        <f t="shared" si="806"/>
        <v>0</v>
      </c>
      <c r="AW1467" s="2">
        <f t="shared" si="807"/>
        <v>0</v>
      </c>
      <c r="AX1467" s="2">
        <f t="shared" si="788"/>
        <v>0</v>
      </c>
      <c r="AY1467" s="2">
        <f t="shared" si="808"/>
        <v>0</v>
      </c>
      <c r="AZ1467" s="145" t="e">
        <f t="shared" si="809"/>
        <v>#N/A</v>
      </c>
      <c r="BA1467" s="145" t="e">
        <f t="shared" si="810"/>
        <v>#N/A</v>
      </c>
      <c r="BB1467" s="145">
        <f t="shared" si="811"/>
        <v>2.083333333333337E-2</v>
      </c>
      <c r="BC1467" s="2">
        <f>IF(AM1467,
  IF(AND(AL1467=$J$31,_xlfn.DAYS(AH1467,DATE(AI1467,1,1))&lt;7),
    MAX(0,EINSTELLUNGEN!$D$12+1-WEEKDAY(DATE(EINSTELLUNGEN!$D$9,EINSTELLUNGEN!$D$10,1),2)),
    IF(AL1467=$J$33,
      MIN(EINSTELLUNGEN!$D$12,WEEKDAY(DATE(EINSTELLUNGEN!$D$9,12,31),2)),
      EINSTELLUNGEN!$D$12
  )) - SUMIF(AL$50:AL$2500,"="&amp;AL1467,AX$50:AX$2500),
  0)</f>
        <v>3</v>
      </c>
      <c r="BD1467" s="2">
        <f t="shared" si="812"/>
        <v>0.33333333333333331</v>
      </c>
      <c r="BE1467" s="2">
        <f t="shared" si="813"/>
        <v>0</v>
      </c>
    </row>
    <row r="1468" spans="1:57" ht="10.5" customHeight="1">
      <c r="A1468" s="1" t="str">
        <f t="shared" ca="1" si="789"/>
        <v/>
      </c>
      <c r="B1468" s="1" t="str">
        <f t="shared" ca="1" si="790"/>
        <v/>
      </c>
      <c r="C1468" s="1" t="str">
        <f t="shared" ca="1" si="791"/>
        <v/>
      </c>
      <c r="D1468" s="1" t="str">
        <f t="shared" ca="1" si="792"/>
        <v/>
      </c>
      <c r="F1468" s="10"/>
      <c r="G1468" s="136" t="str">
        <f t="shared" si="793"/>
        <v/>
      </c>
      <c r="H1468" s="27"/>
      <c r="I1468" s="28"/>
      <c r="J1468" s="28"/>
      <c r="K1468" s="29"/>
      <c r="L1468" s="136"/>
      <c r="M1468" s="136"/>
      <c r="N1468" s="136"/>
      <c r="O1468" s="26" t="str">
        <f t="shared" si="794"/>
        <v/>
      </c>
      <c r="P1468" s="218" t="str">
        <f t="shared" si="795"/>
        <v/>
      </c>
      <c r="Q1468" s="26" t="str">
        <f t="shared" si="796"/>
        <v/>
      </c>
      <c r="R1468" s="22"/>
      <c r="S1468" s="99"/>
      <c r="T1468" s="10"/>
      <c r="U1468" s="229" t="str">
        <f t="shared" si="797"/>
        <v/>
      </c>
      <c r="V1468" s="230"/>
      <c r="W1468" s="230"/>
      <c r="X1468" s="230"/>
      <c r="Y1468" s="230"/>
      <c r="Z1468" s="22" t="str">
        <f>""</f>
        <v/>
      </c>
      <c r="AB1468" s="23" t="str">
        <f t="shared" si="798"/>
        <v/>
      </c>
      <c r="AC1468" s="2" t="b">
        <f>COUNT(Q1468:Q$2500)&gt;0</f>
        <v>0</v>
      </c>
      <c r="AD1468" s="2" t="b">
        <f t="shared" si="781"/>
        <v>0</v>
      </c>
      <c r="AE1468" s="2" t="b">
        <f t="shared" si="782"/>
        <v>0</v>
      </c>
      <c r="AF1468" s="2" t="b">
        <f t="shared" si="783"/>
        <v>0</v>
      </c>
      <c r="AG1468" s="2" t="b">
        <f>OR(
  AND(AC1468,NOT(AC1469)),
  AND(AF1468,WEEKDAY(AH1467,2)=EINSTELLUNGEN!$D$12),
  AND(AF1468,AH1468=$J$35)
)</f>
        <v>0</v>
      </c>
      <c r="AH1468" s="2">
        <f>IF(AE1468,AH1467+IF(WEEKDAY(AH1467+1,2)&lt;=EINSTELLUNGEN!$D$12,1,$J$36),AH1467)</f>
        <v>42020</v>
      </c>
      <c r="AI1468" s="2">
        <f t="shared" si="784"/>
        <v>2019</v>
      </c>
      <c r="AJ1468" s="2">
        <f t="shared" si="785"/>
        <v>201901</v>
      </c>
      <c r="AK1468" s="2">
        <f t="shared" si="786"/>
        <v>201901</v>
      </c>
      <c r="AL1468" s="2">
        <f t="shared" si="814"/>
        <v>201903</v>
      </c>
      <c r="AM1468" s="2" t="b">
        <f t="shared" si="787"/>
        <v>1</v>
      </c>
      <c r="AN1468" s="4" t="e">
        <f t="shared" si="799"/>
        <v>#N/A</v>
      </c>
      <c r="AO1468" s="4" t="e">
        <f t="shared" si="800"/>
        <v>#N/A</v>
      </c>
      <c r="AP1468" s="2" t="str">
        <f>IF(AD1468,
  IF(ISBLANK(H1468),
    AP1467,
    IF(LEN(H1468)=1,
      IF(OR(UPPER(H1468)="A",UPPER(H1468)="I"),
        EINSTELLUNGEN!$D$21,
        IF(OR(UPPER(H1468)="B",UPPER(H1468)="M"),
          EINSTELLUNGEN!$D$22,
          IF(OR(UPPER(H1468)="C",UPPER(H1468)="S"),
            EINSTELLUNGEN!$D$23,
            IF(UPPER(H1468)="D",
              EINSTELLUNGEN!$D$24,
              IF(UPPER(H1468)="E",
                EINSTELLUNGEN!$D$25,
                UPPER(H1468)))))),
      IF(ISNUMBER(H1468),
        EINSTELLUNGEN!$D$20&amp;H1468,
        UPPER(H1468)))),
  "")</f>
        <v/>
      </c>
      <c r="AQ1468" s="2" t="str">
        <f t="shared" si="801"/>
        <v/>
      </c>
      <c r="AR1468" s="2">
        <f t="shared" si="802"/>
        <v>0</v>
      </c>
      <c r="AS1468" s="145">
        <f t="shared" si="803"/>
        <v>0.33333333333333331</v>
      </c>
      <c r="AT1468" s="2">
        <f t="shared" si="804"/>
        <v>0</v>
      </c>
      <c r="AU1468" s="2">
        <f t="shared" si="805"/>
        <v>0</v>
      </c>
      <c r="AV1468" s="2">
        <f t="shared" si="806"/>
        <v>0</v>
      </c>
      <c r="AW1468" s="2">
        <f t="shared" si="807"/>
        <v>0</v>
      </c>
      <c r="AX1468" s="2">
        <f t="shared" si="788"/>
        <v>0</v>
      </c>
      <c r="AY1468" s="2">
        <f t="shared" si="808"/>
        <v>0</v>
      </c>
      <c r="AZ1468" s="145" t="e">
        <f t="shared" si="809"/>
        <v>#N/A</v>
      </c>
      <c r="BA1468" s="145" t="e">
        <f t="shared" si="810"/>
        <v>#N/A</v>
      </c>
      <c r="BB1468" s="145">
        <f t="shared" si="811"/>
        <v>2.083333333333337E-2</v>
      </c>
      <c r="BC1468" s="2">
        <f>IF(AM1468,
  IF(AND(AL1468=$J$31,_xlfn.DAYS(AH1468,DATE(AI1468,1,1))&lt;7),
    MAX(0,EINSTELLUNGEN!$D$12+1-WEEKDAY(DATE(EINSTELLUNGEN!$D$9,EINSTELLUNGEN!$D$10,1),2)),
    IF(AL1468=$J$33,
      MIN(EINSTELLUNGEN!$D$12,WEEKDAY(DATE(EINSTELLUNGEN!$D$9,12,31),2)),
      EINSTELLUNGEN!$D$12
  )) - SUMIF(AL$50:AL$2500,"="&amp;AL1468,AX$50:AX$2500),
  0)</f>
        <v>3</v>
      </c>
      <c r="BD1468" s="2">
        <f t="shared" si="812"/>
        <v>0.33333333333333331</v>
      </c>
      <c r="BE1468" s="2">
        <f t="shared" si="813"/>
        <v>0</v>
      </c>
    </row>
    <row r="1469" spans="1:57" ht="10.5" customHeight="1">
      <c r="A1469" s="1" t="str">
        <f t="shared" ca="1" si="789"/>
        <v/>
      </c>
      <c r="B1469" s="1" t="str">
        <f t="shared" ca="1" si="790"/>
        <v/>
      </c>
      <c r="C1469" s="1" t="str">
        <f t="shared" ca="1" si="791"/>
        <v/>
      </c>
      <c r="D1469" s="1" t="str">
        <f t="shared" ca="1" si="792"/>
        <v/>
      </c>
      <c r="F1469" s="10"/>
      <c r="G1469" s="136" t="str">
        <f t="shared" si="793"/>
        <v/>
      </c>
      <c r="H1469" s="27"/>
      <c r="I1469" s="28"/>
      <c r="J1469" s="28"/>
      <c r="K1469" s="29"/>
      <c r="L1469" s="136"/>
      <c r="M1469" s="136"/>
      <c r="N1469" s="136"/>
      <c r="O1469" s="26" t="str">
        <f t="shared" si="794"/>
        <v/>
      </c>
      <c r="P1469" s="218" t="str">
        <f t="shared" si="795"/>
        <v/>
      </c>
      <c r="Q1469" s="26" t="str">
        <f t="shared" si="796"/>
        <v/>
      </c>
      <c r="R1469" s="22"/>
      <c r="S1469" s="99"/>
      <c r="T1469" s="10"/>
      <c r="U1469" s="229" t="str">
        <f t="shared" si="797"/>
        <v/>
      </c>
      <c r="V1469" s="230"/>
      <c r="W1469" s="230"/>
      <c r="X1469" s="230"/>
      <c r="Y1469" s="230"/>
      <c r="Z1469" s="22" t="str">
        <f>""</f>
        <v/>
      </c>
      <c r="AB1469" s="23" t="str">
        <f t="shared" si="798"/>
        <v/>
      </c>
      <c r="AC1469" s="2" t="b">
        <f>COUNT(Q1469:Q$2500)&gt;0</f>
        <v>0</v>
      </c>
      <c r="AD1469" s="2" t="b">
        <f t="shared" si="781"/>
        <v>0</v>
      </c>
      <c r="AE1469" s="2" t="b">
        <f t="shared" si="782"/>
        <v>0</v>
      </c>
      <c r="AF1469" s="2" t="b">
        <f t="shared" si="783"/>
        <v>0</v>
      </c>
      <c r="AG1469" s="2" t="b">
        <f>OR(
  AND(AC1469,NOT(AC1470)),
  AND(AF1469,WEEKDAY(AH1468,2)=EINSTELLUNGEN!$D$12),
  AND(AF1469,AH1469=$J$35)
)</f>
        <v>0</v>
      </c>
      <c r="AH1469" s="2">
        <f>IF(AE1469,AH1468+IF(WEEKDAY(AH1468+1,2)&lt;=EINSTELLUNGEN!$D$12,1,$J$36),AH1468)</f>
        <v>42020</v>
      </c>
      <c r="AI1469" s="2">
        <f t="shared" si="784"/>
        <v>2019</v>
      </c>
      <c r="AJ1469" s="2">
        <f t="shared" si="785"/>
        <v>201901</v>
      </c>
      <c r="AK1469" s="2">
        <f t="shared" si="786"/>
        <v>201901</v>
      </c>
      <c r="AL1469" s="2">
        <f t="shared" si="814"/>
        <v>201903</v>
      </c>
      <c r="AM1469" s="2" t="b">
        <f t="shared" si="787"/>
        <v>1</v>
      </c>
      <c r="AN1469" s="4" t="e">
        <f t="shared" si="799"/>
        <v>#N/A</v>
      </c>
      <c r="AO1469" s="4" t="e">
        <f t="shared" si="800"/>
        <v>#N/A</v>
      </c>
      <c r="AP1469" s="2" t="str">
        <f>IF(AD1469,
  IF(ISBLANK(H1469),
    AP1468,
    IF(LEN(H1469)=1,
      IF(OR(UPPER(H1469)="A",UPPER(H1469)="I"),
        EINSTELLUNGEN!$D$21,
        IF(OR(UPPER(H1469)="B",UPPER(H1469)="M"),
          EINSTELLUNGEN!$D$22,
          IF(OR(UPPER(H1469)="C",UPPER(H1469)="S"),
            EINSTELLUNGEN!$D$23,
            IF(UPPER(H1469)="D",
              EINSTELLUNGEN!$D$24,
              IF(UPPER(H1469)="E",
                EINSTELLUNGEN!$D$25,
                UPPER(H1469)))))),
      IF(ISNUMBER(H1469),
        EINSTELLUNGEN!$D$20&amp;H1469,
        UPPER(H1469)))),
  "")</f>
        <v/>
      </c>
      <c r="AQ1469" s="2" t="str">
        <f t="shared" si="801"/>
        <v/>
      </c>
      <c r="AR1469" s="2">
        <f t="shared" si="802"/>
        <v>0</v>
      </c>
      <c r="AS1469" s="145">
        <f t="shared" si="803"/>
        <v>0.33333333333333331</v>
      </c>
      <c r="AT1469" s="2">
        <f t="shared" si="804"/>
        <v>0</v>
      </c>
      <c r="AU1469" s="2">
        <f t="shared" si="805"/>
        <v>0</v>
      </c>
      <c r="AV1469" s="2">
        <f t="shared" si="806"/>
        <v>0</v>
      </c>
      <c r="AW1469" s="2">
        <f t="shared" si="807"/>
        <v>0</v>
      </c>
      <c r="AX1469" s="2">
        <f t="shared" si="788"/>
        <v>0</v>
      </c>
      <c r="AY1469" s="2">
        <f t="shared" si="808"/>
        <v>0</v>
      </c>
      <c r="AZ1469" s="145" t="e">
        <f t="shared" si="809"/>
        <v>#N/A</v>
      </c>
      <c r="BA1469" s="145" t="e">
        <f t="shared" si="810"/>
        <v>#N/A</v>
      </c>
      <c r="BB1469" s="145">
        <f t="shared" si="811"/>
        <v>2.083333333333337E-2</v>
      </c>
      <c r="BC1469" s="2">
        <f>IF(AM1469,
  IF(AND(AL1469=$J$31,_xlfn.DAYS(AH1469,DATE(AI1469,1,1))&lt;7),
    MAX(0,EINSTELLUNGEN!$D$12+1-WEEKDAY(DATE(EINSTELLUNGEN!$D$9,EINSTELLUNGEN!$D$10,1),2)),
    IF(AL1469=$J$33,
      MIN(EINSTELLUNGEN!$D$12,WEEKDAY(DATE(EINSTELLUNGEN!$D$9,12,31),2)),
      EINSTELLUNGEN!$D$12
  )) - SUMIF(AL$50:AL$2500,"="&amp;AL1469,AX$50:AX$2500),
  0)</f>
        <v>3</v>
      </c>
      <c r="BD1469" s="2">
        <f t="shared" si="812"/>
        <v>0.33333333333333331</v>
      </c>
      <c r="BE1469" s="2">
        <f t="shared" si="813"/>
        <v>0</v>
      </c>
    </row>
    <row r="1470" spans="1:57" ht="10.5" customHeight="1">
      <c r="A1470" s="1" t="str">
        <f t="shared" ca="1" si="789"/>
        <v/>
      </c>
      <c r="B1470" s="1" t="str">
        <f t="shared" ca="1" si="790"/>
        <v/>
      </c>
      <c r="C1470" s="1" t="str">
        <f t="shared" ca="1" si="791"/>
        <v/>
      </c>
      <c r="D1470" s="1" t="str">
        <f t="shared" ca="1" si="792"/>
        <v/>
      </c>
      <c r="F1470" s="10"/>
      <c r="G1470" s="136" t="str">
        <f t="shared" si="793"/>
        <v/>
      </c>
      <c r="H1470" s="27"/>
      <c r="I1470" s="28"/>
      <c r="J1470" s="28"/>
      <c r="K1470" s="29"/>
      <c r="L1470" s="136"/>
      <c r="M1470" s="136"/>
      <c r="N1470" s="136"/>
      <c r="O1470" s="26" t="str">
        <f t="shared" si="794"/>
        <v/>
      </c>
      <c r="P1470" s="218" t="str">
        <f t="shared" si="795"/>
        <v/>
      </c>
      <c r="Q1470" s="26" t="str">
        <f t="shared" si="796"/>
        <v/>
      </c>
      <c r="R1470" s="22"/>
      <c r="S1470" s="99"/>
      <c r="T1470" s="10"/>
      <c r="U1470" s="229" t="str">
        <f t="shared" si="797"/>
        <v/>
      </c>
      <c r="V1470" s="230"/>
      <c r="W1470" s="230"/>
      <c r="X1470" s="230"/>
      <c r="Y1470" s="230"/>
      <c r="Z1470" s="22" t="str">
        <f>""</f>
        <v/>
      </c>
      <c r="AB1470" s="23" t="str">
        <f t="shared" si="798"/>
        <v/>
      </c>
      <c r="AC1470" s="2" t="b">
        <f>COUNT(Q1470:Q$2500)&gt;0</f>
        <v>0</v>
      </c>
      <c r="AD1470" s="2" t="b">
        <f t="shared" si="781"/>
        <v>0</v>
      </c>
      <c r="AE1470" s="2" t="b">
        <f t="shared" si="782"/>
        <v>0</v>
      </c>
      <c r="AF1470" s="2" t="b">
        <f t="shared" si="783"/>
        <v>0</v>
      </c>
      <c r="AG1470" s="2" t="b">
        <f>OR(
  AND(AC1470,NOT(AC1471)),
  AND(AF1470,WEEKDAY(AH1469,2)=EINSTELLUNGEN!$D$12),
  AND(AF1470,AH1470=$J$35)
)</f>
        <v>0</v>
      </c>
      <c r="AH1470" s="2">
        <f>IF(AE1470,AH1469+IF(WEEKDAY(AH1469+1,2)&lt;=EINSTELLUNGEN!$D$12,1,$J$36),AH1469)</f>
        <v>42020</v>
      </c>
      <c r="AI1470" s="2">
        <f t="shared" si="784"/>
        <v>2019</v>
      </c>
      <c r="AJ1470" s="2">
        <f t="shared" si="785"/>
        <v>201901</v>
      </c>
      <c r="AK1470" s="2">
        <f t="shared" si="786"/>
        <v>201901</v>
      </c>
      <c r="AL1470" s="2">
        <f t="shared" si="814"/>
        <v>201903</v>
      </c>
      <c r="AM1470" s="2" t="b">
        <f t="shared" si="787"/>
        <v>1</v>
      </c>
      <c r="AN1470" s="4" t="e">
        <f t="shared" si="799"/>
        <v>#N/A</v>
      </c>
      <c r="AO1470" s="4" t="e">
        <f t="shared" si="800"/>
        <v>#N/A</v>
      </c>
      <c r="AP1470" s="2" t="str">
        <f>IF(AD1470,
  IF(ISBLANK(H1470),
    AP1469,
    IF(LEN(H1470)=1,
      IF(OR(UPPER(H1470)="A",UPPER(H1470)="I"),
        EINSTELLUNGEN!$D$21,
        IF(OR(UPPER(H1470)="B",UPPER(H1470)="M"),
          EINSTELLUNGEN!$D$22,
          IF(OR(UPPER(H1470)="C",UPPER(H1470)="S"),
            EINSTELLUNGEN!$D$23,
            IF(UPPER(H1470)="D",
              EINSTELLUNGEN!$D$24,
              IF(UPPER(H1470)="E",
                EINSTELLUNGEN!$D$25,
                UPPER(H1470)))))),
      IF(ISNUMBER(H1470),
        EINSTELLUNGEN!$D$20&amp;H1470,
        UPPER(H1470)))),
  "")</f>
        <v/>
      </c>
      <c r="AQ1470" s="2" t="str">
        <f t="shared" si="801"/>
        <v/>
      </c>
      <c r="AR1470" s="2">
        <f t="shared" si="802"/>
        <v>0</v>
      </c>
      <c r="AS1470" s="145">
        <f t="shared" si="803"/>
        <v>0.33333333333333331</v>
      </c>
      <c r="AT1470" s="2">
        <f t="shared" si="804"/>
        <v>0</v>
      </c>
      <c r="AU1470" s="2">
        <f t="shared" si="805"/>
        <v>0</v>
      </c>
      <c r="AV1470" s="2">
        <f t="shared" si="806"/>
        <v>0</v>
      </c>
      <c r="AW1470" s="2">
        <f t="shared" si="807"/>
        <v>0</v>
      </c>
      <c r="AX1470" s="2">
        <f t="shared" si="788"/>
        <v>0</v>
      </c>
      <c r="AY1470" s="2">
        <f t="shared" si="808"/>
        <v>0</v>
      </c>
      <c r="AZ1470" s="145" t="e">
        <f t="shared" si="809"/>
        <v>#N/A</v>
      </c>
      <c r="BA1470" s="145" t="e">
        <f t="shared" si="810"/>
        <v>#N/A</v>
      </c>
      <c r="BB1470" s="145">
        <f t="shared" si="811"/>
        <v>2.083333333333337E-2</v>
      </c>
      <c r="BC1470" s="2">
        <f>IF(AM1470,
  IF(AND(AL1470=$J$31,_xlfn.DAYS(AH1470,DATE(AI1470,1,1))&lt;7),
    MAX(0,EINSTELLUNGEN!$D$12+1-WEEKDAY(DATE(EINSTELLUNGEN!$D$9,EINSTELLUNGEN!$D$10,1),2)),
    IF(AL1470=$J$33,
      MIN(EINSTELLUNGEN!$D$12,WEEKDAY(DATE(EINSTELLUNGEN!$D$9,12,31),2)),
      EINSTELLUNGEN!$D$12
  )) - SUMIF(AL$50:AL$2500,"="&amp;AL1470,AX$50:AX$2500),
  0)</f>
        <v>3</v>
      </c>
      <c r="BD1470" s="2">
        <f t="shared" si="812"/>
        <v>0.33333333333333331</v>
      </c>
      <c r="BE1470" s="2">
        <f t="shared" si="813"/>
        <v>0</v>
      </c>
    </row>
    <row r="1471" spans="1:57" ht="10.5" customHeight="1">
      <c r="A1471" s="1" t="str">
        <f t="shared" ca="1" si="789"/>
        <v/>
      </c>
      <c r="B1471" s="1" t="str">
        <f t="shared" ca="1" si="790"/>
        <v/>
      </c>
      <c r="C1471" s="1" t="str">
        <f t="shared" ca="1" si="791"/>
        <v/>
      </c>
      <c r="D1471" s="1" t="str">
        <f t="shared" ca="1" si="792"/>
        <v/>
      </c>
      <c r="F1471" s="10"/>
      <c r="G1471" s="136" t="str">
        <f t="shared" si="793"/>
        <v/>
      </c>
      <c r="H1471" s="27"/>
      <c r="I1471" s="28"/>
      <c r="J1471" s="28"/>
      <c r="K1471" s="29"/>
      <c r="L1471" s="136"/>
      <c r="M1471" s="136"/>
      <c r="N1471" s="136"/>
      <c r="O1471" s="26" t="str">
        <f t="shared" si="794"/>
        <v/>
      </c>
      <c r="P1471" s="218" t="str">
        <f t="shared" si="795"/>
        <v/>
      </c>
      <c r="Q1471" s="26" t="str">
        <f t="shared" si="796"/>
        <v/>
      </c>
      <c r="R1471" s="22"/>
      <c r="S1471" s="99"/>
      <c r="T1471" s="10"/>
      <c r="U1471" s="229" t="str">
        <f t="shared" si="797"/>
        <v/>
      </c>
      <c r="V1471" s="230"/>
      <c r="W1471" s="230"/>
      <c r="X1471" s="230"/>
      <c r="Y1471" s="230"/>
      <c r="Z1471" s="22" t="str">
        <f>""</f>
        <v/>
      </c>
      <c r="AB1471" s="23" t="str">
        <f t="shared" si="798"/>
        <v/>
      </c>
      <c r="AC1471" s="2" t="b">
        <f>COUNT(Q1471:Q$2500)&gt;0</f>
        <v>0</v>
      </c>
      <c r="AD1471" s="2" t="b">
        <f t="shared" si="781"/>
        <v>0</v>
      </c>
      <c r="AE1471" s="2" t="b">
        <f t="shared" si="782"/>
        <v>0</v>
      </c>
      <c r="AF1471" s="2" t="b">
        <f t="shared" si="783"/>
        <v>0</v>
      </c>
      <c r="AG1471" s="2" t="b">
        <f>OR(
  AND(AC1471,NOT(AC1472)),
  AND(AF1471,WEEKDAY(AH1470,2)=EINSTELLUNGEN!$D$12),
  AND(AF1471,AH1471=$J$35)
)</f>
        <v>0</v>
      </c>
      <c r="AH1471" s="2">
        <f>IF(AE1471,AH1470+IF(WEEKDAY(AH1470+1,2)&lt;=EINSTELLUNGEN!$D$12,1,$J$36),AH1470)</f>
        <v>42020</v>
      </c>
      <c r="AI1471" s="2">
        <f t="shared" si="784"/>
        <v>2019</v>
      </c>
      <c r="AJ1471" s="2">
        <f t="shared" si="785"/>
        <v>201901</v>
      </c>
      <c r="AK1471" s="2">
        <f t="shared" si="786"/>
        <v>201901</v>
      </c>
      <c r="AL1471" s="2">
        <f t="shared" si="814"/>
        <v>201903</v>
      </c>
      <c r="AM1471" s="2" t="b">
        <f t="shared" si="787"/>
        <v>1</v>
      </c>
      <c r="AN1471" s="4" t="e">
        <f t="shared" si="799"/>
        <v>#N/A</v>
      </c>
      <c r="AO1471" s="4" t="e">
        <f t="shared" si="800"/>
        <v>#N/A</v>
      </c>
      <c r="AP1471" s="2" t="str">
        <f>IF(AD1471,
  IF(ISBLANK(H1471),
    AP1470,
    IF(LEN(H1471)=1,
      IF(OR(UPPER(H1471)="A",UPPER(H1471)="I"),
        EINSTELLUNGEN!$D$21,
        IF(OR(UPPER(H1471)="B",UPPER(H1471)="M"),
          EINSTELLUNGEN!$D$22,
          IF(OR(UPPER(H1471)="C",UPPER(H1471)="S"),
            EINSTELLUNGEN!$D$23,
            IF(UPPER(H1471)="D",
              EINSTELLUNGEN!$D$24,
              IF(UPPER(H1471)="E",
                EINSTELLUNGEN!$D$25,
                UPPER(H1471)))))),
      IF(ISNUMBER(H1471),
        EINSTELLUNGEN!$D$20&amp;H1471,
        UPPER(H1471)))),
  "")</f>
        <v/>
      </c>
      <c r="AQ1471" s="2" t="str">
        <f t="shared" si="801"/>
        <v/>
      </c>
      <c r="AR1471" s="2">
        <f t="shared" si="802"/>
        <v>0</v>
      </c>
      <c r="AS1471" s="145">
        <f t="shared" si="803"/>
        <v>0.33333333333333331</v>
      </c>
      <c r="AT1471" s="2">
        <f t="shared" si="804"/>
        <v>0</v>
      </c>
      <c r="AU1471" s="2">
        <f t="shared" si="805"/>
        <v>0</v>
      </c>
      <c r="AV1471" s="2">
        <f t="shared" si="806"/>
        <v>0</v>
      </c>
      <c r="AW1471" s="2">
        <f t="shared" si="807"/>
        <v>0</v>
      </c>
      <c r="AX1471" s="2">
        <f t="shared" si="788"/>
        <v>0</v>
      </c>
      <c r="AY1471" s="2">
        <f t="shared" si="808"/>
        <v>0</v>
      </c>
      <c r="AZ1471" s="145" t="e">
        <f t="shared" si="809"/>
        <v>#N/A</v>
      </c>
      <c r="BA1471" s="145" t="e">
        <f t="shared" si="810"/>
        <v>#N/A</v>
      </c>
      <c r="BB1471" s="145">
        <f t="shared" si="811"/>
        <v>2.083333333333337E-2</v>
      </c>
      <c r="BC1471" s="2">
        <f>IF(AM1471,
  IF(AND(AL1471=$J$31,_xlfn.DAYS(AH1471,DATE(AI1471,1,1))&lt;7),
    MAX(0,EINSTELLUNGEN!$D$12+1-WEEKDAY(DATE(EINSTELLUNGEN!$D$9,EINSTELLUNGEN!$D$10,1),2)),
    IF(AL1471=$J$33,
      MIN(EINSTELLUNGEN!$D$12,WEEKDAY(DATE(EINSTELLUNGEN!$D$9,12,31),2)),
      EINSTELLUNGEN!$D$12
  )) - SUMIF(AL$50:AL$2500,"="&amp;AL1471,AX$50:AX$2500),
  0)</f>
        <v>3</v>
      </c>
      <c r="BD1471" s="2">
        <f t="shared" si="812"/>
        <v>0.33333333333333331</v>
      </c>
      <c r="BE1471" s="2">
        <f t="shared" si="813"/>
        <v>0</v>
      </c>
    </row>
    <row r="1472" spans="1:57" ht="10.5" customHeight="1">
      <c r="A1472" s="1" t="str">
        <f t="shared" ca="1" si="789"/>
        <v/>
      </c>
      <c r="B1472" s="1" t="str">
        <f t="shared" ca="1" si="790"/>
        <v/>
      </c>
      <c r="C1472" s="1" t="str">
        <f t="shared" ca="1" si="791"/>
        <v/>
      </c>
      <c r="D1472" s="1" t="str">
        <f t="shared" ca="1" si="792"/>
        <v/>
      </c>
      <c r="F1472" s="10"/>
      <c r="G1472" s="136" t="str">
        <f t="shared" si="793"/>
        <v/>
      </c>
      <c r="H1472" s="27"/>
      <c r="I1472" s="28"/>
      <c r="J1472" s="28"/>
      <c r="K1472" s="29"/>
      <c r="L1472" s="136"/>
      <c r="M1472" s="136"/>
      <c r="N1472" s="136"/>
      <c r="O1472" s="26" t="str">
        <f t="shared" si="794"/>
        <v/>
      </c>
      <c r="P1472" s="218" t="str">
        <f t="shared" si="795"/>
        <v/>
      </c>
      <c r="Q1472" s="26" t="str">
        <f t="shared" si="796"/>
        <v/>
      </c>
      <c r="R1472" s="22"/>
      <c r="S1472" s="99"/>
      <c r="T1472" s="10"/>
      <c r="U1472" s="229" t="str">
        <f t="shared" si="797"/>
        <v/>
      </c>
      <c r="V1472" s="230"/>
      <c r="W1472" s="230"/>
      <c r="X1472" s="230"/>
      <c r="Y1472" s="230"/>
      <c r="Z1472" s="22" t="str">
        <f>""</f>
        <v/>
      </c>
      <c r="AB1472" s="23" t="str">
        <f t="shared" si="798"/>
        <v/>
      </c>
      <c r="AC1472" s="2" t="b">
        <f>COUNT(Q1472:Q$2500)&gt;0</f>
        <v>0</v>
      </c>
      <c r="AD1472" s="2" t="b">
        <f t="shared" si="781"/>
        <v>0</v>
      </c>
      <c r="AE1472" s="2" t="b">
        <f t="shared" si="782"/>
        <v>0</v>
      </c>
      <c r="AF1472" s="2" t="b">
        <f t="shared" si="783"/>
        <v>0</v>
      </c>
      <c r="AG1472" s="2" t="b">
        <f>OR(
  AND(AC1472,NOT(AC1473)),
  AND(AF1472,WEEKDAY(AH1471,2)=EINSTELLUNGEN!$D$12),
  AND(AF1472,AH1472=$J$35)
)</f>
        <v>0</v>
      </c>
      <c r="AH1472" s="2">
        <f>IF(AE1472,AH1471+IF(WEEKDAY(AH1471+1,2)&lt;=EINSTELLUNGEN!$D$12,1,$J$36),AH1471)</f>
        <v>42020</v>
      </c>
      <c r="AI1472" s="2">
        <f t="shared" si="784"/>
        <v>2019</v>
      </c>
      <c r="AJ1472" s="2">
        <f t="shared" si="785"/>
        <v>201901</v>
      </c>
      <c r="AK1472" s="2">
        <f t="shared" si="786"/>
        <v>201901</v>
      </c>
      <c r="AL1472" s="2">
        <f t="shared" si="814"/>
        <v>201903</v>
      </c>
      <c r="AM1472" s="2" t="b">
        <f t="shared" si="787"/>
        <v>1</v>
      </c>
      <c r="AN1472" s="4" t="e">
        <f t="shared" si="799"/>
        <v>#N/A</v>
      </c>
      <c r="AO1472" s="4" t="e">
        <f t="shared" si="800"/>
        <v>#N/A</v>
      </c>
      <c r="AP1472" s="2" t="str">
        <f>IF(AD1472,
  IF(ISBLANK(H1472),
    AP1471,
    IF(LEN(H1472)=1,
      IF(OR(UPPER(H1472)="A",UPPER(H1472)="I"),
        EINSTELLUNGEN!$D$21,
        IF(OR(UPPER(H1472)="B",UPPER(H1472)="M"),
          EINSTELLUNGEN!$D$22,
          IF(OR(UPPER(H1472)="C",UPPER(H1472)="S"),
            EINSTELLUNGEN!$D$23,
            IF(UPPER(H1472)="D",
              EINSTELLUNGEN!$D$24,
              IF(UPPER(H1472)="E",
                EINSTELLUNGEN!$D$25,
                UPPER(H1472)))))),
      IF(ISNUMBER(H1472),
        EINSTELLUNGEN!$D$20&amp;H1472,
        UPPER(H1472)))),
  "")</f>
        <v/>
      </c>
      <c r="AQ1472" s="2" t="str">
        <f t="shared" si="801"/>
        <v/>
      </c>
      <c r="AR1472" s="2">
        <f t="shared" si="802"/>
        <v>0</v>
      </c>
      <c r="AS1472" s="145">
        <f t="shared" si="803"/>
        <v>0.33333333333333331</v>
      </c>
      <c r="AT1472" s="2">
        <f t="shared" si="804"/>
        <v>0</v>
      </c>
      <c r="AU1472" s="2">
        <f t="shared" si="805"/>
        <v>0</v>
      </c>
      <c r="AV1472" s="2">
        <f t="shared" si="806"/>
        <v>0</v>
      </c>
      <c r="AW1472" s="2">
        <f t="shared" si="807"/>
        <v>0</v>
      </c>
      <c r="AX1472" s="2">
        <f t="shared" si="788"/>
        <v>0</v>
      </c>
      <c r="AY1472" s="2">
        <f t="shared" si="808"/>
        <v>0</v>
      </c>
      <c r="AZ1472" s="145" t="e">
        <f t="shared" si="809"/>
        <v>#N/A</v>
      </c>
      <c r="BA1472" s="145" t="e">
        <f t="shared" si="810"/>
        <v>#N/A</v>
      </c>
      <c r="BB1472" s="145">
        <f t="shared" si="811"/>
        <v>2.083333333333337E-2</v>
      </c>
      <c r="BC1472" s="2">
        <f>IF(AM1472,
  IF(AND(AL1472=$J$31,_xlfn.DAYS(AH1472,DATE(AI1472,1,1))&lt;7),
    MAX(0,EINSTELLUNGEN!$D$12+1-WEEKDAY(DATE(EINSTELLUNGEN!$D$9,EINSTELLUNGEN!$D$10,1),2)),
    IF(AL1472=$J$33,
      MIN(EINSTELLUNGEN!$D$12,WEEKDAY(DATE(EINSTELLUNGEN!$D$9,12,31),2)),
      EINSTELLUNGEN!$D$12
  )) - SUMIF(AL$50:AL$2500,"="&amp;AL1472,AX$50:AX$2500),
  0)</f>
        <v>3</v>
      </c>
      <c r="BD1472" s="2">
        <f t="shared" si="812"/>
        <v>0.33333333333333331</v>
      </c>
      <c r="BE1472" s="2">
        <f t="shared" si="813"/>
        <v>0</v>
      </c>
    </row>
    <row r="1473" spans="1:57" ht="10.5" customHeight="1">
      <c r="A1473" s="1" t="str">
        <f t="shared" ca="1" si="789"/>
        <v/>
      </c>
      <c r="B1473" s="1" t="str">
        <f t="shared" ca="1" si="790"/>
        <v/>
      </c>
      <c r="C1473" s="1" t="str">
        <f t="shared" ca="1" si="791"/>
        <v/>
      </c>
      <c r="D1473" s="1" t="str">
        <f t="shared" ca="1" si="792"/>
        <v/>
      </c>
      <c r="F1473" s="10"/>
      <c r="G1473" s="136" t="str">
        <f t="shared" si="793"/>
        <v/>
      </c>
      <c r="H1473" s="27"/>
      <c r="I1473" s="28"/>
      <c r="J1473" s="28"/>
      <c r="K1473" s="29"/>
      <c r="L1473" s="136"/>
      <c r="M1473" s="136"/>
      <c r="N1473" s="136"/>
      <c r="O1473" s="26" t="str">
        <f t="shared" si="794"/>
        <v/>
      </c>
      <c r="P1473" s="218" t="str">
        <f t="shared" si="795"/>
        <v/>
      </c>
      <c r="Q1473" s="26" t="str">
        <f t="shared" si="796"/>
        <v/>
      </c>
      <c r="R1473" s="22"/>
      <c r="S1473" s="99"/>
      <c r="T1473" s="10"/>
      <c r="U1473" s="229" t="str">
        <f t="shared" si="797"/>
        <v/>
      </c>
      <c r="V1473" s="230"/>
      <c r="W1473" s="230"/>
      <c r="X1473" s="230"/>
      <c r="Y1473" s="230"/>
      <c r="Z1473" s="22" t="str">
        <f>""</f>
        <v/>
      </c>
      <c r="AB1473" s="23" t="str">
        <f t="shared" si="798"/>
        <v/>
      </c>
      <c r="AC1473" s="2" t="b">
        <f>COUNT(Q1473:Q$2500)&gt;0</f>
        <v>0</v>
      </c>
      <c r="AD1473" s="2" t="b">
        <f t="shared" si="781"/>
        <v>0</v>
      </c>
      <c r="AE1473" s="2" t="b">
        <f t="shared" si="782"/>
        <v>0</v>
      </c>
      <c r="AF1473" s="2" t="b">
        <f t="shared" si="783"/>
        <v>0</v>
      </c>
      <c r="AG1473" s="2" t="b">
        <f>OR(
  AND(AC1473,NOT(AC1474)),
  AND(AF1473,WEEKDAY(AH1472,2)=EINSTELLUNGEN!$D$12),
  AND(AF1473,AH1473=$J$35)
)</f>
        <v>0</v>
      </c>
      <c r="AH1473" s="2">
        <f>IF(AE1473,AH1472+IF(WEEKDAY(AH1472+1,2)&lt;=EINSTELLUNGEN!$D$12,1,$J$36),AH1472)</f>
        <v>42020</v>
      </c>
      <c r="AI1473" s="2">
        <f t="shared" si="784"/>
        <v>2019</v>
      </c>
      <c r="AJ1473" s="2">
        <f t="shared" si="785"/>
        <v>201901</v>
      </c>
      <c r="AK1473" s="2">
        <f t="shared" si="786"/>
        <v>201901</v>
      </c>
      <c r="AL1473" s="2">
        <f t="shared" si="814"/>
        <v>201903</v>
      </c>
      <c r="AM1473" s="2" t="b">
        <f t="shared" si="787"/>
        <v>1</v>
      </c>
      <c r="AN1473" s="4" t="e">
        <f t="shared" si="799"/>
        <v>#N/A</v>
      </c>
      <c r="AO1473" s="4" t="e">
        <f t="shared" si="800"/>
        <v>#N/A</v>
      </c>
      <c r="AP1473" s="2" t="str">
        <f>IF(AD1473,
  IF(ISBLANK(H1473),
    AP1472,
    IF(LEN(H1473)=1,
      IF(OR(UPPER(H1473)="A",UPPER(H1473)="I"),
        EINSTELLUNGEN!$D$21,
        IF(OR(UPPER(H1473)="B",UPPER(H1473)="M"),
          EINSTELLUNGEN!$D$22,
          IF(OR(UPPER(H1473)="C",UPPER(H1473)="S"),
            EINSTELLUNGEN!$D$23,
            IF(UPPER(H1473)="D",
              EINSTELLUNGEN!$D$24,
              IF(UPPER(H1473)="E",
                EINSTELLUNGEN!$D$25,
                UPPER(H1473)))))),
      IF(ISNUMBER(H1473),
        EINSTELLUNGEN!$D$20&amp;H1473,
        UPPER(H1473)))),
  "")</f>
        <v/>
      </c>
      <c r="AQ1473" s="2" t="str">
        <f t="shared" si="801"/>
        <v/>
      </c>
      <c r="AR1473" s="2">
        <f t="shared" si="802"/>
        <v>0</v>
      </c>
      <c r="AS1473" s="145">
        <f t="shared" si="803"/>
        <v>0.33333333333333331</v>
      </c>
      <c r="AT1473" s="2">
        <f t="shared" si="804"/>
        <v>0</v>
      </c>
      <c r="AU1473" s="2">
        <f t="shared" si="805"/>
        <v>0</v>
      </c>
      <c r="AV1473" s="2">
        <f t="shared" si="806"/>
        <v>0</v>
      </c>
      <c r="AW1473" s="2">
        <f t="shared" si="807"/>
        <v>0</v>
      </c>
      <c r="AX1473" s="2">
        <f t="shared" si="788"/>
        <v>0</v>
      </c>
      <c r="AY1473" s="2">
        <f t="shared" si="808"/>
        <v>0</v>
      </c>
      <c r="AZ1473" s="145" t="e">
        <f t="shared" si="809"/>
        <v>#N/A</v>
      </c>
      <c r="BA1473" s="145" t="e">
        <f t="shared" si="810"/>
        <v>#N/A</v>
      </c>
      <c r="BB1473" s="145">
        <f t="shared" si="811"/>
        <v>2.083333333333337E-2</v>
      </c>
      <c r="BC1473" s="2">
        <f>IF(AM1473,
  IF(AND(AL1473=$J$31,_xlfn.DAYS(AH1473,DATE(AI1473,1,1))&lt;7),
    MAX(0,EINSTELLUNGEN!$D$12+1-WEEKDAY(DATE(EINSTELLUNGEN!$D$9,EINSTELLUNGEN!$D$10,1),2)),
    IF(AL1473=$J$33,
      MIN(EINSTELLUNGEN!$D$12,WEEKDAY(DATE(EINSTELLUNGEN!$D$9,12,31),2)),
      EINSTELLUNGEN!$D$12
  )) - SUMIF(AL$50:AL$2500,"="&amp;AL1473,AX$50:AX$2500),
  0)</f>
        <v>3</v>
      </c>
      <c r="BD1473" s="2">
        <f t="shared" si="812"/>
        <v>0.33333333333333331</v>
      </c>
      <c r="BE1473" s="2">
        <f t="shared" si="813"/>
        <v>0</v>
      </c>
    </row>
    <row r="1474" spans="1:57" ht="10.5" customHeight="1">
      <c r="A1474" s="1" t="str">
        <f t="shared" ca="1" si="789"/>
        <v/>
      </c>
      <c r="B1474" s="1" t="str">
        <f t="shared" ca="1" si="790"/>
        <v/>
      </c>
      <c r="C1474" s="1" t="str">
        <f t="shared" ca="1" si="791"/>
        <v/>
      </c>
      <c r="D1474" s="1" t="str">
        <f t="shared" ca="1" si="792"/>
        <v/>
      </c>
      <c r="F1474" s="10"/>
      <c r="G1474" s="136" t="str">
        <f t="shared" si="793"/>
        <v/>
      </c>
      <c r="H1474" s="27"/>
      <c r="I1474" s="28"/>
      <c r="J1474" s="28"/>
      <c r="K1474" s="29"/>
      <c r="L1474" s="136"/>
      <c r="M1474" s="136"/>
      <c r="N1474" s="136"/>
      <c r="O1474" s="26" t="str">
        <f t="shared" si="794"/>
        <v/>
      </c>
      <c r="P1474" s="218" t="str">
        <f t="shared" si="795"/>
        <v/>
      </c>
      <c r="Q1474" s="26" t="str">
        <f t="shared" si="796"/>
        <v/>
      </c>
      <c r="R1474" s="22"/>
      <c r="S1474" s="99"/>
      <c r="T1474" s="10"/>
      <c r="U1474" s="229" t="str">
        <f t="shared" si="797"/>
        <v/>
      </c>
      <c r="V1474" s="230"/>
      <c r="W1474" s="230"/>
      <c r="X1474" s="230"/>
      <c r="Y1474" s="230"/>
      <c r="Z1474" s="22" t="str">
        <f>""</f>
        <v/>
      </c>
      <c r="AB1474" s="23" t="str">
        <f t="shared" si="798"/>
        <v/>
      </c>
      <c r="AC1474" s="2" t="b">
        <f>COUNT(Q1474:Q$2500)&gt;0</f>
        <v>0</v>
      </c>
      <c r="AD1474" s="2" t="b">
        <f t="shared" si="781"/>
        <v>0</v>
      </c>
      <c r="AE1474" s="2" t="b">
        <f t="shared" si="782"/>
        <v>0</v>
      </c>
      <c r="AF1474" s="2" t="b">
        <f t="shared" si="783"/>
        <v>0</v>
      </c>
      <c r="AG1474" s="2" t="b">
        <f>OR(
  AND(AC1474,NOT(AC1475)),
  AND(AF1474,WEEKDAY(AH1473,2)=EINSTELLUNGEN!$D$12),
  AND(AF1474,AH1474=$J$35)
)</f>
        <v>0</v>
      </c>
      <c r="AH1474" s="2">
        <f>IF(AE1474,AH1473+IF(WEEKDAY(AH1473+1,2)&lt;=EINSTELLUNGEN!$D$12,1,$J$36),AH1473)</f>
        <v>42020</v>
      </c>
      <c r="AI1474" s="2">
        <f t="shared" si="784"/>
        <v>2019</v>
      </c>
      <c r="AJ1474" s="2">
        <f t="shared" si="785"/>
        <v>201901</v>
      </c>
      <c r="AK1474" s="2">
        <f t="shared" si="786"/>
        <v>201901</v>
      </c>
      <c r="AL1474" s="2">
        <f t="shared" si="814"/>
        <v>201903</v>
      </c>
      <c r="AM1474" s="2" t="b">
        <f t="shared" si="787"/>
        <v>1</v>
      </c>
      <c r="AN1474" s="4" t="e">
        <f t="shared" si="799"/>
        <v>#N/A</v>
      </c>
      <c r="AO1474" s="4" t="e">
        <f t="shared" si="800"/>
        <v>#N/A</v>
      </c>
      <c r="AP1474" s="2" t="str">
        <f>IF(AD1474,
  IF(ISBLANK(H1474),
    AP1473,
    IF(LEN(H1474)=1,
      IF(OR(UPPER(H1474)="A",UPPER(H1474)="I"),
        EINSTELLUNGEN!$D$21,
        IF(OR(UPPER(H1474)="B",UPPER(H1474)="M"),
          EINSTELLUNGEN!$D$22,
          IF(OR(UPPER(H1474)="C",UPPER(H1474)="S"),
            EINSTELLUNGEN!$D$23,
            IF(UPPER(H1474)="D",
              EINSTELLUNGEN!$D$24,
              IF(UPPER(H1474)="E",
                EINSTELLUNGEN!$D$25,
                UPPER(H1474)))))),
      IF(ISNUMBER(H1474),
        EINSTELLUNGEN!$D$20&amp;H1474,
        UPPER(H1474)))),
  "")</f>
        <v/>
      </c>
      <c r="AQ1474" s="2" t="str">
        <f t="shared" si="801"/>
        <v/>
      </c>
      <c r="AR1474" s="2">
        <f t="shared" si="802"/>
        <v>0</v>
      </c>
      <c r="AS1474" s="145">
        <f t="shared" si="803"/>
        <v>0.33333333333333331</v>
      </c>
      <c r="AT1474" s="2">
        <f t="shared" si="804"/>
        <v>0</v>
      </c>
      <c r="AU1474" s="2">
        <f t="shared" si="805"/>
        <v>0</v>
      </c>
      <c r="AV1474" s="2">
        <f t="shared" si="806"/>
        <v>0</v>
      </c>
      <c r="AW1474" s="2">
        <f t="shared" si="807"/>
        <v>0</v>
      </c>
      <c r="AX1474" s="2">
        <f t="shared" si="788"/>
        <v>0</v>
      </c>
      <c r="AY1474" s="2">
        <f t="shared" si="808"/>
        <v>0</v>
      </c>
      <c r="AZ1474" s="145" t="e">
        <f t="shared" si="809"/>
        <v>#N/A</v>
      </c>
      <c r="BA1474" s="145" t="e">
        <f t="shared" si="810"/>
        <v>#N/A</v>
      </c>
      <c r="BB1474" s="145">
        <f t="shared" si="811"/>
        <v>2.083333333333337E-2</v>
      </c>
      <c r="BC1474" s="2">
        <f>IF(AM1474,
  IF(AND(AL1474=$J$31,_xlfn.DAYS(AH1474,DATE(AI1474,1,1))&lt;7),
    MAX(0,EINSTELLUNGEN!$D$12+1-WEEKDAY(DATE(EINSTELLUNGEN!$D$9,EINSTELLUNGEN!$D$10,1),2)),
    IF(AL1474=$J$33,
      MIN(EINSTELLUNGEN!$D$12,WEEKDAY(DATE(EINSTELLUNGEN!$D$9,12,31),2)),
      EINSTELLUNGEN!$D$12
  )) - SUMIF(AL$50:AL$2500,"="&amp;AL1474,AX$50:AX$2500),
  0)</f>
        <v>3</v>
      </c>
      <c r="BD1474" s="2">
        <f t="shared" si="812"/>
        <v>0.33333333333333331</v>
      </c>
      <c r="BE1474" s="2">
        <f t="shared" si="813"/>
        <v>0</v>
      </c>
    </row>
    <row r="1475" spans="1:57" ht="10.5" customHeight="1">
      <c r="A1475" s="1" t="str">
        <f t="shared" ca="1" si="789"/>
        <v/>
      </c>
      <c r="B1475" s="1" t="str">
        <f t="shared" ca="1" si="790"/>
        <v/>
      </c>
      <c r="C1475" s="1" t="str">
        <f t="shared" ca="1" si="791"/>
        <v/>
      </c>
      <c r="D1475" s="1" t="str">
        <f t="shared" ca="1" si="792"/>
        <v/>
      </c>
      <c r="F1475" s="10"/>
      <c r="G1475" s="136" t="str">
        <f t="shared" si="793"/>
        <v/>
      </c>
      <c r="H1475" s="27"/>
      <c r="I1475" s="28"/>
      <c r="J1475" s="28"/>
      <c r="K1475" s="29"/>
      <c r="L1475" s="136"/>
      <c r="M1475" s="136"/>
      <c r="N1475" s="136"/>
      <c r="O1475" s="26" t="str">
        <f t="shared" si="794"/>
        <v/>
      </c>
      <c r="P1475" s="218" t="str">
        <f t="shared" si="795"/>
        <v/>
      </c>
      <c r="Q1475" s="26" t="str">
        <f t="shared" si="796"/>
        <v/>
      </c>
      <c r="R1475" s="22"/>
      <c r="S1475" s="99"/>
      <c r="T1475" s="10"/>
      <c r="U1475" s="229" t="str">
        <f t="shared" si="797"/>
        <v/>
      </c>
      <c r="V1475" s="230"/>
      <c r="W1475" s="230"/>
      <c r="X1475" s="230"/>
      <c r="Y1475" s="230"/>
      <c r="Z1475" s="22" t="str">
        <f>""</f>
        <v/>
      </c>
      <c r="AB1475" s="23" t="str">
        <f t="shared" si="798"/>
        <v/>
      </c>
      <c r="AC1475" s="2" t="b">
        <f>COUNT(Q1475:Q$2500)&gt;0</f>
        <v>0</v>
      </c>
      <c r="AD1475" s="2" t="b">
        <f t="shared" si="781"/>
        <v>0</v>
      </c>
      <c r="AE1475" s="2" t="b">
        <f t="shared" si="782"/>
        <v>0</v>
      </c>
      <c r="AF1475" s="2" t="b">
        <f t="shared" si="783"/>
        <v>0</v>
      </c>
      <c r="AG1475" s="2" t="b">
        <f>OR(
  AND(AC1475,NOT(AC1476)),
  AND(AF1475,WEEKDAY(AH1474,2)=EINSTELLUNGEN!$D$12),
  AND(AF1475,AH1475=$J$35)
)</f>
        <v>0</v>
      </c>
      <c r="AH1475" s="2">
        <f>IF(AE1475,AH1474+IF(WEEKDAY(AH1474+1,2)&lt;=EINSTELLUNGEN!$D$12,1,$J$36),AH1474)</f>
        <v>42020</v>
      </c>
      <c r="AI1475" s="2">
        <f t="shared" si="784"/>
        <v>2019</v>
      </c>
      <c r="AJ1475" s="2">
        <f t="shared" si="785"/>
        <v>201901</v>
      </c>
      <c r="AK1475" s="2">
        <f t="shared" si="786"/>
        <v>201901</v>
      </c>
      <c r="AL1475" s="2">
        <f t="shared" si="814"/>
        <v>201903</v>
      </c>
      <c r="AM1475" s="2" t="b">
        <f t="shared" si="787"/>
        <v>1</v>
      </c>
      <c r="AN1475" s="4" t="e">
        <f t="shared" si="799"/>
        <v>#N/A</v>
      </c>
      <c r="AO1475" s="4" t="e">
        <f t="shared" si="800"/>
        <v>#N/A</v>
      </c>
      <c r="AP1475" s="2" t="str">
        <f>IF(AD1475,
  IF(ISBLANK(H1475),
    AP1474,
    IF(LEN(H1475)=1,
      IF(OR(UPPER(H1475)="A",UPPER(H1475)="I"),
        EINSTELLUNGEN!$D$21,
        IF(OR(UPPER(H1475)="B",UPPER(H1475)="M"),
          EINSTELLUNGEN!$D$22,
          IF(OR(UPPER(H1475)="C",UPPER(H1475)="S"),
            EINSTELLUNGEN!$D$23,
            IF(UPPER(H1475)="D",
              EINSTELLUNGEN!$D$24,
              IF(UPPER(H1475)="E",
                EINSTELLUNGEN!$D$25,
                UPPER(H1475)))))),
      IF(ISNUMBER(H1475),
        EINSTELLUNGEN!$D$20&amp;H1475,
        UPPER(H1475)))),
  "")</f>
        <v/>
      </c>
      <c r="AQ1475" s="2" t="str">
        <f t="shared" si="801"/>
        <v/>
      </c>
      <c r="AR1475" s="2">
        <f t="shared" si="802"/>
        <v>0</v>
      </c>
      <c r="AS1475" s="145">
        <f t="shared" si="803"/>
        <v>0.33333333333333331</v>
      </c>
      <c r="AT1475" s="2">
        <f t="shared" si="804"/>
        <v>0</v>
      </c>
      <c r="AU1475" s="2">
        <f t="shared" si="805"/>
        <v>0</v>
      </c>
      <c r="AV1475" s="2">
        <f t="shared" si="806"/>
        <v>0</v>
      </c>
      <c r="AW1475" s="2">
        <f t="shared" si="807"/>
        <v>0</v>
      </c>
      <c r="AX1475" s="2">
        <f t="shared" si="788"/>
        <v>0</v>
      </c>
      <c r="AY1475" s="2">
        <f t="shared" si="808"/>
        <v>0</v>
      </c>
      <c r="AZ1475" s="145" t="e">
        <f t="shared" si="809"/>
        <v>#N/A</v>
      </c>
      <c r="BA1475" s="145" t="e">
        <f t="shared" si="810"/>
        <v>#N/A</v>
      </c>
      <c r="BB1475" s="145">
        <f t="shared" si="811"/>
        <v>2.083333333333337E-2</v>
      </c>
      <c r="BC1475" s="2">
        <f>IF(AM1475,
  IF(AND(AL1475=$J$31,_xlfn.DAYS(AH1475,DATE(AI1475,1,1))&lt;7),
    MAX(0,EINSTELLUNGEN!$D$12+1-WEEKDAY(DATE(EINSTELLUNGEN!$D$9,EINSTELLUNGEN!$D$10,1),2)),
    IF(AL1475=$J$33,
      MIN(EINSTELLUNGEN!$D$12,WEEKDAY(DATE(EINSTELLUNGEN!$D$9,12,31),2)),
      EINSTELLUNGEN!$D$12
  )) - SUMIF(AL$50:AL$2500,"="&amp;AL1475,AX$50:AX$2500),
  0)</f>
        <v>3</v>
      </c>
      <c r="BD1475" s="2">
        <f t="shared" si="812"/>
        <v>0.33333333333333331</v>
      </c>
      <c r="BE1475" s="2">
        <f t="shared" si="813"/>
        <v>0</v>
      </c>
    </row>
    <row r="1476" spans="1:57" ht="10.5" customHeight="1">
      <c r="A1476" s="1" t="str">
        <f t="shared" ca="1" si="789"/>
        <v/>
      </c>
      <c r="B1476" s="1" t="str">
        <f t="shared" ca="1" si="790"/>
        <v/>
      </c>
      <c r="C1476" s="1" t="str">
        <f t="shared" ca="1" si="791"/>
        <v/>
      </c>
      <c r="D1476" s="1" t="str">
        <f t="shared" ca="1" si="792"/>
        <v/>
      </c>
      <c r="F1476" s="10"/>
      <c r="G1476" s="136" t="str">
        <f t="shared" si="793"/>
        <v/>
      </c>
      <c r="H1476" s="27"/>
      <c r="I1476" s="28"/>
      <c r="J1476" s="28"/>
      <c r="K1476" s="29"/>
      <c r="L1476" s="136"/>
      <c r="M1476" s="136"/>
      <c r="N1476" s="136"/>
      <c r="O1476" s="26" t="str">
        <f t="shared" si="794"/>
        <v/>
      </c>
      <c r="P1476" s="218" t="str">
        <f t="shared" si="795"/>
        <v/>
      </c>
      <c r="Q1476" s="26" t="str">
        <f t="shared" si="796"/>
        <v/>
      </c>
      <c r="R1476" s="22"/>
      <c r="S1476" s="99"/>
      <c r="T1476" s="10"/>
      <c r="U1476" s="229" t="str">
        <f t="shared" si="797"/>
        <v/>
      </c>
      <c r="V1476" s="230"/>
      <c r="W1476" s="230"/>
      <c r="X1476" s="230"/>
      <c r="Y1476" s="230"/>
      <c r="Z1476" s="22" t="str">
        <f>""</f>
        <v/>
      </c>
      <c r="AB1476" s="23" t="str">
        <f t="shared" si="798"/>
        <v/>
      </c>
      <c r="AC1476" s="2" t="b">
        <f>COUNT(Q1476:Q$2500)&gt;0</f>
        <v>0</v>
      </c>
      <c r="AD1476" s="2" t="b">
        <f t="shared" si="781"/>
        <v>0</v>
      </c>
      <c r="AE1476" s="2" t="b">
        <f t="shared" si="782"/>
        <v>0</v>
      </c>
      <c r="AF1476" s="2" t="b">
        <f t="shared" si="783"/>
        <v>0</v>
      </c>
      <c r="AG1476" s="2" t="b">
        <f>OR(
  AND(AC1476,NOT(AC1477)),
  AND(AF1476,WEEKDAY(AH1475,2)=EINSTELLUNGEN!$D$12),
  AND(AF1476,AH1476=$J$35)
)</f>
        <v>0</v>
      </c>
      <c r="AH1476" s="2">
        <f>IF(AE1476,AH1475+IF(WEEKDAY(AH1475+1,2)&lt;=EINSTELLUNGEN!$D$12,1,$J$36),AH1475)</f>
        <v>42020</v>
      </c>
      <c r="AI1476" s="2">
        <f t="shared" si="784"/>
        <v>2019</v>
      </c>
      <c r="AJ1476" s="2">
        <f t="shared" si="785"/>
        <v>201901</v>
      </c>
      <c r="AK1476" s="2">
        <f t="shared" si="786"/>
        <v>201901</v>
      </c>
      <c r="AL1476" s="2">
        <f t="shared" si="814"/>
        <v>201903</v>
      </c>
      <c r="AM1476" s="2" t="b">
        <f t="shared" si="787"/>
        <v>1</v>
      </c>
      <c r="AN1476" s="4" t="e">
        <f t="shared" si="799"/>
        <v>#N/A</v>
      </c>
      <c r="AO1476" s="4" t="e">
        <f t="shared" si="800"/>
        <v>#N/A</v>
      </c>
      <c r="AP1476" s="2" t="str">
        <f>IF(AD1476,
  IF(ISBLANK(H1476),
    AP1475,
    IF(LEN(H1476)=1,
      IF(OR(UPPER(H1476)="A",UPPER(H1476)="I"),
        EINSTELLUNGEN!$D$21,
        IF(OR(UPPER(H1476)="B",UPPER(H1476)="M"),
          EINSTELLUNGEN!$D$22,
          IF(OR(UPPER(H1476)="C",UPPER(H1476)="S"),
            EINSTELLUNGEN!$D$23,
            IF(UPPER(H1476)="D",
              EINSTELLUNGEN!$D$24,
              IF(UPPER(H1476)="E",
                EINSTELLUNGEN!$D$25,
                UPPER(H1476)))))),
      IF(ISNUMBER(H1476),
        EINSTELLUNGEN!$D$20&amp;H1476,
        UPPER(H1476)))),
  "")</f>
        <v/>
      </c>
      <c r="AQ1476" s="2" t="str">
        <f t="shared" si="801"/>
        <v/>
      </c>
      <c r="AR1476" s="2">
        <f t="shared" si="802"/>
        <v>0</v>
      </c>
      <c r="AS1476" s="145">
        <f t="shared" si="803"/>
        <v>0.33333333333333331</v>
      </c>
      <c r="AT1476" s="2">
        <f t="shared" si="804"/>
        <v>0</v>
      </c>
      <c r="AU1476" s="2">
        <f t="shared" si="805"/>
        <v>0</v>
      </c>
      <c r="AV1476" s="2">
        <f t="shared" si="806"/>
        <v>0</v>
      </c>
      <c r="AW1476" s="2">
        <f t="shared" si="807"/>
        <v>0</v>
      </c>
      <c r="AX1476" s="2">
        <f t="shared" si="788"/>
        <v>0</v>
      </c>
      <c r="AY1476" s="2">
        <f t="shared" si="808"/>
        <v>0</v>
      </c>
      <c r="AZ1476" s="145" t="e">
        <f t="shared" si="809"/>
        <v>#N/A</v>
      </c>
      <c r="BA1476" s="145" t="e">
        <f t="shared" si="810"/>
        <v>#N/A</v>
      </c>
      <c r="BB1476" s="145">
        <f t="shared" si="811"/>
        <v>2.083333333333337E-2</v>
      </c>
      <c r="BC1476" s="2">
        <f>IF(AM1476,
  IF(AND(AL1476=$J$31,_xlfn.DAYS(AH1476,DATE(AI1476,1,1))&lt;7),
    MAX(0,EINSTELLUNGEN!$D$12+1-WEEKDAY(DATE(EINSTELLUNGEN!$D$9,EINSTELLUNGEN!$D$10,1),2)),
    IF(AL1476=$J$33,
      MIN(EINSTELLUNGEN!$D$12,WEEKDAY(DATE(EINSTELLUNGEN!$D$9,12,31),2)),
      EINSTELLUNGEN!$D$12
  )) - SUMIF(AL$50:AL$2500,"="&amp;AL1476,AX$50:AX$2500),
  0)</f>
        <v>3</v>
      </c>
      <c r="BD1476" s="2">
        <f t="shared" si="812"/>
        <v>0.33333333333333331</v>
      </c>
      <c r="BE1476" s="2">
        <f t="shared" si="813"/>
        <v>0</v>
      </c>
    </row>
    <row r="1477" spans="1:57" ht="10.5" customHeight="1">
      <c r="A1477" s="1" t="str">
        <f t="shared" ca="1" si="789"/>
        <v/>
      </c>
      <c r="B1477" s="1" t="str">
        <f t="shared" ca="1" si="790"/>
        <v/>
      </c>
      <c r="C1477" s="1" t="str">
        <f t="shared" ca="1" si="791"/>
        <v/>
      </c>
      <c r="D1477" s="1" t="str">
        <f t="shared" ca="1" si="792"/>
        <v/>
      </c>
      <c r="F1477" s="10"/>
      <c r="G1477" s="136" t="str">
        <f t="shared" si="793"/>
        <v/>
      </c>
      <c r="H1477" s="27"/>
      <c r="I1477" s="28"/>
      <c r="J1477" s="28"/>
      <c r="K1477" s="29"/>
      <c r="L1477" s="136"/>
      <c r="M1477" s="136"/>
      <c r="N1477" s="136"/>
      <c r="O1477" s="26" t="str">
        <f t="shared" si="794"/>
        <v/>
      </c>
      <c r="P1477" s="218" t="str">
        <f t="shared" si="795"/>
        <v/>
      </c>
      <c r="Q1477" s="26" t="str">
        <f t="shared" si="796"/>
        <v/>
      </c>
      <c r="R1477" s="22"/>
      <c r="S1477" s="99"/>
      <c r="T1477" s="10"/>
      <c r="U1477" s="229" t="str">
        <f t="shared" si="797"/>
        <v/>
      </c>
      <c r="V1477" s="230"/>
      <c r="W1477" s="230"/>
      <c r="X1477" s="230"/>
      <c r="Y1477" s="230"/>
      <c r="Z1477" s="22" t="str">
        <f>""</f>
        <v/>
      </c>
      <c r="AB1477" s="23" t="str">
        <f t="shared" si="798"/>
        <v/>
      </c>
      <c r="AC1477" s="2" t="b">
        <f>COUNT(Q1477:Q$2500)&gt;0</f>
        <v>0</v>
      </c>
      <c r="AD1477" s="2" t="b">
        <f t="shared" si="781"/>
        <v>0</v>
      </c>
      <c r="AE1477" s="2" t="b">
        <f t="shared" si="782"/>
        <v>0</v>
      </c>
      <c r="AF1477" s="2" t="b">
        <f t="shared" si="783"/>
        <v>0</v>
      </c>
      <c r="AG1477" s="2" t="b">
        <f>OR(
  AND(AC1477,NOT(AC1478)),
  AND(AF1477,WEEKDAY(AH1476,2)=EINSTELLUNGEN!$D$12),
  AND(AF1477,AH1477=$J$35)
)</f>
        <v>0</v>
      </c>
      <c r="AH1477" s="2">
        <f>IF(AE1477,AH1476+IF(WEEKDAY(AH1476+1,2)&lt;=EINSTELLUNGEN!$D$12,1,$J$36),AH1476)</f>
        <v>42020</v>
      </c>
      <c r="AI1477" s="2">
        <f t="shared" si="784"/>
        <v>2019</v>
      </c>
      <c r="AJ1477" s="2">
        <f t="shared" si="785"/>
        <v>201901</v>
      </c>
      <c r="AK1477" s="2">
        <f t="shared" si="786"/>
        <v>201901</v>
      </c>
      <c r="AL1477" s="2">
        <f t="shared" si="814"/>
        <v>201903</v>
      </c>
      <c r="AM1477" s="2" t="b">
        <f t="shared" si="787"/>
        <v>1</v>
      </c>
      <c r="AN1477" s="4" t="e">
        <f t="shared" si="799"/>
        <v>#N/A</v>
      </c>
      <c r="AO1477" s="4" t="e">
        <f t="shared" si="800"/>
        <v>#N/A</v>
      </c>
      <c r="AP1477" s="2" t="str">
        <f>IF(AD1477,
  IF(ISBLANK(H1477),
    AP1476,
    IF(LEN(H1477)=1,
      IF(OR(UPPER(H1477)="A",UPPER(H1477)="I"),
        EINSTELLUNGEN!$D$21,
        IF(OR(UPPER(H1477)="B",UPPER(H1477)="M"),
          EINSTELLUNGEN!$D$22,
          IF(OR(UPPER(H1477)="C",UPPER(H1477)="S"),
            EINSTELLUNGEN!$D$23,
            IF(UPPER(H1477)="D",
              EINSTELLUNGEN!$D$24,
              IF(UPPER(H1477)="E",
                EINSTELLUNGEN!$D$25,
                UPPER(H1477)))))),
      IF(ISNUMBER(H1477),
        EINSTELLUNGEN!$D$20&amp;H1477,
        UPPER(H1477)))),
  "")</f>
        <v/>
      </c>
      <c r="AQ1477" s="2" t="str">
        <f t="shared" si="801"/>
        <v/>
      </c>
      <c r="AR1477" s="2">
        <f t="shared" si="802"/>
        <v>0</v>
      </c>
      <c r="AS1477" s="145">
        <f t="shared" si="803"/>
        <v>0.33333333333333331</v>
      </c>
      <c r="AT1477" s="2">
        <f t="shared" si="804"/>
        <v>0</v>
      </c>
      <c r="AU1477" s="2">
        <f t="shared" si="805"/>
        <v>0</v>
      </c>
      <c r="AV1477" s="2">
        <f t="shared" si="806"/>
        <v>0</v>
      </c>
      <c r="AW1477" s="2">
        <f t="shared" si="807"/>
        <v>0</v>
      </c>
      <c r="AX1477" s="2">
        <f t="shared" si="788"/>
        <v>0</v>
      </c>
      <c r="AY1477" s="2">
        <f t="shared" si="808"/>
        <v>0</v>
      </c>
      <c r="AZ1477" s="145" t="e">
        <f t="shared" si="809"/>
        <v>#N/A</v>
      </c>
      <c r="BA1477" s="145" t="e">
        <f t="shared" si="810"/>
        <v>#N/A</v>
      </c>
      <c r="BB1477" s="145">
        <f t="shared" si="811"/>
        <v>2.083333333333337E-2</v>
      </c>
      <c r="BC1477" s="2">
        <f>IF(AM1477,
  IF(AND(AL1477=$J$31,_xlfn.DAYS(AH1477,DATE(AI1477,1,1))&lt;7),
    MAX(0,EINSTELLUNGEN!$D$12+1-WEEKDAY(DATE(EINSTELLUNGEN!$D$9,EINSTELLUNGEN!$D$10,1),2)),
    IF(AL1477=$J$33,
      MIN(EINSTELLUNGEN!$D$12,WEEKDAY(DATE(EINSTELLUNGEN!$D$9,12,31),2)),
      EINSTELLUNGEN!$D$12
  )) - SUMIF(AL$50:AL$2500,"="&amp;AL1477,AX$50:AX$2500),
  0)</f>
        <v>3</v>
      </c>
      <c r="BD1477" s="2">
        <f t="shared" si="812"/>
        <v>0.33333333333333331</v>
      </c>
      <c r="BE1477" s="2">
        <f t="shared" si="813"/>
        <v>0</v>
      </c>
    </row>
    <row r="1478" spans="1:57" ht="10.5" customHeight="1">
      <c r="A1478" s="1" t="str">
        <f t="shared" ca="1" si="789"/>
        <v/>
      </c>
      <c r="B1478" s="1" t="str">
        <f t="shared" ca="1" si="790"/>
        <v/>
      </c>
      <c r="C1478" s="1" t="str">
        <f t="shared" ca="1" si="791"/>
        <v/>
      </c>
      <c r="D1478" s="1" t="str">
        <f t="shared" ca="1" si="792"/>
        <v/>
      </c>
      <c r="F1478" s="10"/>
      <c r="G1478" s="136" t="str">
        <f t="shared" si="793"/>
        <v/>
      </c>
      <c r="H1478" s="27"/>
      <c r="I1478" s="28"/>
      <c r="J1478" s="28"/>
      <c r="K1478" s="29"/>
      <c r="L1478" s="136"/>
      <c r="M1478" s="136"/>
      <c r="N1478" s="136"/>
      <c r="O1478" s="26" t="str">
        <f t="shared" si="794"/>
        <v/>
      </c>
      <c r="P1478" s="218" t="str">
        <f t="shared" si="795"/>
        <v/>
      </c>
      <c r="Q1478" s="26" t="str">
        <f t="shared" si="796"/>
        <v/>
      </c>
      <c r="R1478" s="22"/>
      <c r="S1478" s="99"/>
      <c r="T1478" s="10"/>
      <c r="U1478" s="229" t="str">
        <f t="shared" si="797"/>
        <v/>
      </c>
      <c r="V1478" s="230"/>
      <c r="W1478" s="230"/>
      <c r="X1478" s="230"/>
      <c r="Y1478" s="230"/>
      <c r="Z1478" s="22" t="str">
        <f>""</f>
        <v/>
      </c>
      <c r="AB1478" s="23" t="str">
        <f t="shared" si="798"/>
        <v/>
      </c>
      <c r="AC1478" s="2" t="b">
        <f>COUNT(Q1478:Q$2500)&gt;0</f>
        <v>0</v>
      </c>
      <c r="AD1478" s="2" t="b">
        <f t="shared" si="781"/>
        <v>0</v>
      </c>
      <c r="AE1478" s="2" t="b">
        <f t="shared" si="782"/>
        <v>0</v>
      </c>
      <c r="AF1478" s="2" t="b">
        <f t="shared" si="783"/>
        <v>0</v>
      </c>
      <c r="AG1478" s="2" t="b">
        <f>OR(
  AND(AC1478,NOT(AC1479)),
  AND(AF1478,WEEKDAY(AH1477,2)=EINSTELLUNGEN!$D$12),
  AND(AF1478,AH1478=$J$35)
)</f>
        <v>0</v>
      </c>
      <c r="AH1478" s="2">
        <f>IF(AE1478,AH1477+IF(WEEKDAY(AH1477+1,2)&lt;=EINSTELLUNGEN!$D$12,1,$J$36),AH1477)</f>
        <v>42020</v>
      </c>
      <c r="AI1478" s="2">
        <f t="shared" si="784"/>
        <v>2019</v>
      </c>
      <c r="AJ1478" s="2">
        <f t="shared" si="785"/>
        <v>201901</v>
      </c>
      <c r="AK1478" s="2">
        <f t="shared" si="786"/>
        <v>201901</v>
      </c>
      <c r="AL1478" s="2">
        <f t="shared" si="814"/>
        <v>201903</v>
      </c>
      <c r="AM1478" s="2" t="b">
        <f t="shared" si="787"/>
        <v>1</v>
      </c>
      <c r="AN1478" s="4" t="e">
        <f t="shared" si="799"/>
        <v>#N/A</v>
      </c>
      <c r="AO1478" s="4" t="e">
        <f t="shared" si="800"/>
        <v>#N/A</v>
      </c>
      <c r="AP1478" s="2" t="str">
        <f>IF(AD1478,
  IF(ISBLANK(H1478),
    AP1477,
    IF(LEN(H1478)=1,
      IF(OR(UPPER(H1478)="A",UPPER(H1478)="I"),
        EINSTELLUNGEN!$D$21,
        IF(OR(UPPER(H1478)="B",UPPER(H1478)="M"),
          EINSTELLUNGEN!$D$22,
          IF(OR(UPPER(H1478)="C",UPPER(H1478)="S"),
            EINSTELLUNGEN!$D$23,
            IF(UPPER(H1478)="D",
              EINSTELLUNGEN!$D$24,
              IF(UPPER(H1478)="E",
                EINSTELLUNGEN!$D$25,
                UPPER(H1478)))))),
      IF(ISNUMBER(H1478),
        EINSTELLUNGEN!$D$20&amp;H1478,
        UPPER(H1478)))),
  "")</f>
        <v/>
      </c>
      <c r="AQ1478" s="2" t="str">
        <f t="shared" si="801"/>
        <v/>
      </c>
      <c r="AR1478" s="2">
        <f t="shared" si="802"/>
        <v>0</v>
      </c>
      <c r="AS1478" s="145">
        <f t="shared" si="803"/>
        <v>0.33333333333333331</v>
      </c>
      <c r="AT1478" s="2">
        <f t="shared" si="804"/>
        <v>0</v>
      </c>
      <c r="AU1478" s="2">
        <f t="shared" si="805"/>
        <v>0</v>
      </c>
      <c r="AV1478" s="2">
        <f t="shared" si="806"/>
        <v>0</v>
      </c>
      <c r="AW1478" s="2">
        <f t="shared" si="807"/>
        <v>0</v>
      </c>
      <c r="AX1478" s="2">
        <f t="shared" si="788"/>
        <v>0</v>
      </c>
      <c r="AY1478" s="2">
        <f t="shared" si="808"/>
        <v>0</v>
      </c>
      <c r="AZ1478" s="145" t="e">
        <f t="shared" si="809"/>
        <v>#N/A</v>
      </c>
      <c r="BA1478" s="145" t="e">
        <f t="shared" si="810"/>
        <v>#N/A</v>
      </c>
      <c r="BB1478" s="145">
        <f t="shared" si="811"/>
        <v>2.083333333333337E-2</v>
      </c>
      <c r="BC1478" s="2">
        <f>IF(AM1478,
  IF(AND(AL1478=$J$31,_xlfn.DAYS(AH1478,DATE(AI1478,1,1))&lt;7),
    MAX(0,EINSTELLUNGEN!$D$12+1-WEEKDAY(DATE(EINSTELLUNGEN!$D$9,EINSTELLUNGEN!$D$10,1),2)),
    IF(AL1478=$J$33,
      MIN(EINSTELLUNGEN!$D$12,WEEKDAY(DATE(EINSTELLUNGEN!$D$9,12,31),2)),
      EINSTELLUNGEN!$D$12
  )) - SUMIF(AL$50:AL$2500,"="&amp;AL1478,AX$50:AX$2500),
  0)</f>
        <v>3</v>
      </c>
      <c r="BD1478" s="2">
        <f t="shared" si="812"/>
        <v>0.33333333333333331</v>
      </c>
      <c r="BE1478" s="2">
        <f t="shared" si="813"/>
        <v>0</v>
      </c>
    </row>
    <row r="1479" spans="1:57" ht="10.5" customHeight="1">
      <c r="A1479" s="1" t="str">
        <f t="shared" ca="1" si="789"/>
        <v/>
      </c>
      <c r="B1479" s="1" t="str">
        <f t="shared" ca="1" si="790"/>
        <v/>
      </c>
      <c r="C1479" s="1" t="str">
        <f t="shared" ca="1" si="791"/>
        <v/>
      </c>
      <c r="D1479" s="1" t="str">
        <f t="shared" ca="1" si="792"/>
        <v/>
      </c>
      <c r="F1479" s="10"/>
      <c r="G1479" s="136" t="str">
        <f t="shared" si="793"/>
        <v/>
      </c>
      <c r="H1479" s="27"/>
      <c r="I1479" s="28"/>
      <c r="J1479" s="28"/>
      <c r="K1479" s="29"/>
      <c r="L1479" s="136"/>
      <c r="M1479" s="136"/>
      <c r="N1479" s="136"/>
      <c r="O1479" s="26" t="str">
        <f t="shared" si="794"/>
        <v/>
      </c>
      <c r="P1479" s="218" t="str">
        <f t="shared" si="795"/>
        <v/>
      </c>
      <c r="Q1479" s="26" t="str">
        <f t="shared" si="796"/>
        <v/>
      </c>
      <c r="R1479" s="22"/>
      <c r="S1479" s="99"/>
      <c r="T1479" s="10"/>
      <c r="U1479" s="229" t="str">
        <f t="shared" si="797"/>
        <v/>
      </c>
      <c r="V1479" s="230"/>
      <c r="W1479" s="230"/>
      <c r="X1479" s="230"/>
      <c r="Y1479" s="230"/>
      <c r="Z1479" s="22" t="str">
        <f>""</f>
        <v/>
      </c>
      <c r="AB1479" s="23" t="str">
        <f t="shared" si="798"/>
        <v/>
      </c>
      <c r="AC1479" s="2" t="b">
        <f>COUNT(Q1479:Q$2500)&gt;0</f>
        <v>0</v>
      </c>
      <c r="AD1479" s="2" t="b">
        <f t="shared" si="781"/>
        <v>0</v>
      </c>
      <c r="AE1479" s="2" t="b">
        <f t="shared" si="782"/>
        <v>0</v>
      </c>
      <c r="AF1479" s="2" t="b">
        <f t="shared" si="783"/>
        <v>0</v>
      </c>
      <c r="AG1479" s="2" t="b">
        <f>OR(
  AND(AC1479,NOT(AC1480)),
  AND(AF1479,WEEKDAY(AH1478,2)=EINSTELLUNGEN!$D$12),
  AND(AF1479,AH1479=$J$35)
)</f>
        <v>0</v>
      </c>
      <c r="AH1479" s="2">
        <f>IF(AE1479,AH1478+IF(WEEKDAY(AH1478+1,2)&lt;=EINSTELLUNGEN!$D$12,1,$J$36),AH1478)</f>
        <v>42020</v>
      </c>
      <c r="AI1479" s="2">
        <f t="shared" si="784"/>
        <v>2019</v>
      </c>
      <c r="AJ1479" s="2">
        <f t="shared" si="785"/>
        <v>201901</v>
      </c>
      <c r="AK1479" s="2">
        <f t="shared" si="786"/>
        <v>201901</v>
      </c>
      <c r="AL1479" s="2">
        <f t="shared" si="814"/>
        <v>201903</v>
      </c>
      <c r="AM1479" s="2" t="b">
        <f t="shared" si="787"/>
        <v>1</v>
      </c>
      <c r="AN1479" s="4" t="e">
        <f t="shared" si="799"/>
        <v>#N/A</v>
      </c>
      <c r="AO1479" s="4" t="e">
        <f t="shared" si="800"/>
        <v>#N/A</v>
      </c>
      <c r="AP1479" s="2" t="str">
        <f>IF(AD1479,
  IF(ISBLANK(H1479),
    AP1478,
    IF(LEN(H1479)=1,
      IF(OR(UPPER(H1479)="A",UPPER(H1479)="I"),
        EINSTELLUNGEN!$D$21,
        IF(OR(UPPER(H1479)="B",UPPER(H1479)="M"),
          EINSTELLUNGEN!$D$22,
          IF(OR(UPPER(H1479)="C",UPPER(H1479)="S"),
            EINSTELLUNGEN!$D$23,
            IF(UPPER(H1479)="D",
              EINSTELLUNGEN!$D$24,
              IF(UPPER(H1479)="E",
                EINSTELLUNGEN!$D$25,
                UPPER(H1479)))))),
      IF(ISNUMBER(H1479),
        EINSTELLUNGEN!$D$20&amp;H1479,
        UPPER(H1479)))),
  "")</f>
        <v/>
      </c>
      <c r="AQ1479" s="2" t="str">
        <f t="shared" si="801"/>
        <v/>
      </c>
      <c r="AR1479" s="2">
        <f t="shared" si="802"/>
        <v>0</v>
      </c>
      <c r="AS1479" s="145">
        <f t="shared" si="803"/>
        <v>0.33333333333333331</v>
      </c>
      <c r="AT1479" s="2">
        <f t="shared" si="804"/>
        <v>0</v>
      </c>
      <c r="AU1479" s="2">
        <f t="shared" si="805"/>
        <v>0</v>
      </c>
      <c r="AV1479" s="2">
        <f t="shared" si="806"/>
        <v>0</v>
      </c>
      <c r="AW1479" s="2">
        <f t="shared" si="807"/>
        <v>0</v>
      </c>
      <c r="AX1479" s="2">
        <f t="shared" si="788"/>
        <v>0</v>
      </c>
      <c r="AY1479" s="2">
        <f t="shared" si="808"/>
        <v>0</v>
      </c>
      <c r="AZ1479" s="145" t="e">
        <f t="shared" si="809"/>
        <v>#N/A</v>
      </c>
      <c r="BA1479" s="145" t="e">
        <f t="shared" si="810"/>
        <v>#N/A</v>
      </c>
      <c r="BB1479" s="145">
        <f t="shared" si="811"/>
        <v>2.083333333333337E-2</v>
      </c>
      <c r="BC1479" s="2">
        <f>IF(AM1479,
  IF(AND(AL1479=$J$31,_xlfn.DAYS(AH1479,DATE(AI1479,1,1))&lt;7),
    MAX(0,EINSTELLUNGEN!$D$12+1-WEEKDAY(DATE(EINSTELLUNGEN!$D$9,EINSTELLUNGEN!$D$10,1),2)),
    IF(AL1479=$J$33,
      MIN(EINSTELLUNGEN!$D$12,WEEKDAY(DATE(EINSTELLUNGEN!$D$9,12,31),2)),
      EINSTELLUNGEN!$D$12
  )) - SUMIF(AL$50:AL$2500,"="&amp;AL1479,AX$50:AX$2500),
  0)</f>
        <v>3</v>
      </c>
      <c r="BD1479" s="2">
        <f t="shared" si="812"/>
        <v>0.33333333333333331</v>
      </c>
      <c r="BE1479" s="2">
        <f t="shared" si="813"/>
        <v>0</v>
      </c>
    </row>
    <row r="1480" spans="1:57" ht="10.5" customHeight="1">
      <c r="A1480" s="1" t="str">
        <f t="shared" ca="1" si="789"/>
        <v/>
      </c>
      <c r="B1480" s="1" t="str">
        <f t="shared" ca="1" si="790"/>
        <v/>
      </c>
      <c r="C1480" s="1" t="str">
        <f t="shared" ca="1" si="791"/>
        <v/>
      </c>
      <c r="D1480" s="1" t="str">
        <f t="shared" ca="1" si="792"/>
        <v/>
      </c>
      <c r="F1480" s="10"/>
      <c r="G1480" s="136" t="str">
        <f t="shared" si="793"/>
        <v/>
      </c>
      <c r="H1480" s="27"/>
      <c r="I1480" s="28"/>
      <c r="J1480" s="28"/>
      <c r="K1480" s="29"/>
      <c r="L1480" s="136"/>
      <c r="M1480" s="136"/>
      <c r="N1480" s="136"/>
      <c r="O1480" s="26" t="str">
        <f t="shared" si="794"/>
        <v/>
      </c>
      <c r="P1480" s="218" t="str">
        <f t="shared" si="795"/>
        <v/>
      </c>
      <c r="Q1480" s="26" t="str">
        <f t="shared" si="796"/>
        <v/>
      </c>
      <c r="R1480" s="22"/>
      <c r="S1480" s="99"/>
      <c r="T1480" s="10"/>
      <c r="U1480" s="229" t="str">
        <f t="shared" si="797"/>
        <v/>
      </c>
      <c r="V1480" s="230"/>
      <c r="W1480" s="230"/>
      <c r="X1480" s="230"/>
      <c r="Y1480" s="230"/>
      <c r="Z1480" s="22" t="str">
        <f>""</f>
        <v/>
      </c>
      <c r="AB1480" s="23" t="str">
        <f t="shared" si="798"/>
        <v/>
      </c>
      <c r="AC1480" s="2" t="b">
        <f>COUNT(Q1480:Q$2500)&gt;0</f>
        <v>0</v>
      </c>
      <c r="AD1480" s="2" t="b">
        <f t="shared" si="781"/>
        <v>0</v>
      </c>
      <c r="AE1480" s="2" t="b">
        <f t="shared" si="782"/>
        <v>0</v>
      </c>
      <c r="AF1480" s="2" t="b">
        <f t="shared" si="783"/>
        <v>0</v>
      </c>
      <c r="AG1480" s="2" t="b">
        <f>OR(
  AND(AC1480,NOT(AC1481)),
  AND(AF1480,WEEKDAY(AH1479,2)=EINSTELLUNGEN!$D$12),
  AND(AF1480,AH1480=$J$35)
)</f>
        <v>0</v>
      </c>
      <c r="AH1480" s="2">
        <f>IF(AE1480,AH1479+IF(WEEKDAY(AH1479+1,2)&lt;=EINSTELLUNGEN!$D$12,1,$J$36),AH1479)</f>
        <v>42020</v>
      </c>
      <c r="AI1480" s="2">
        <f t="shared" si="784"/>
        <v>2019</v>
      </c>
      <c r="AJ1480" s="2">
        <f t="shared" si="785"/>
        <v>201901</v>
      </c>
      <c r="AK1480" s="2">
        <f t="shared" si="786"/>
        <v>201901</v>
      </c>
      <c r="AL1480" s="2">
        <f t="shared" si="814"/>
        <v>201903</v>
      </c>
      <c r="AM1480" s="2" t="b">
        <f t="shared" si="787"/>
        <v>1</v>
      </c>
      <c r="AN1480" s="4" t="e">
        <f t="shared" si="799"/>
        <v>#N/A</v>
      </c>
      <c r="AO1480" s="4" t="e">
        <f t="shared" si="800"/>
        <v>#N/A</v>
      </c>
      <c r="AP1480" s="2" t="str">
        <f>IF(AD1480,
  IF(ISBLANK(H1480),
    AP1479,
    IF(LEN(H1480)=1,
      IF(OR(UPPER(H1480)="A",UPPER(H1480)="I"),
        EINSTELLUNGEN!$D$21,
        IF(OR(UPPER(H1480)="B",UPPER(H1480)="M"),
          EINSTELLUNGEN!$D$22,
          IF(OR(UPPER(H1480)="C",UPPER(H1480)="S"),
            EINSTELLUNGEN!$D$23,
            IF(UPPER(H1480)="D",
              EINSTELLUNGEN!$D$24,
              IF(UPPER(H1480)="E",
                EINSTELLUNGEN!$D$25,
                UPPER(H1480)))))),
      IF(ISNUMBER(H1480),
        EINSTELLUNGEN!$D$20&amp;H1480,
        UPPER(H1480)))),
  "")</f>
        <v/>
      </c>
      <c r="AQ1480" s="2" t="str">
        <f t="shared" si="801"/>
        <v/>
      </c>
      <c r="AR1480" s="2">
        <f t="shared" si="802"/>
        <v>0</v>
      </c>
      <c r="AS1480" s="145">
        <f t="shared" si="803"/>
        <v>0.33333333333333331</v>
      </c>
      <c r="AT1480" s="2">
        <f t="shared" si="804"/>
        <v>0</v>
      </c>
      <c r="AU1480" s="2">
        <f t="shared" si="805"/>
        <v>0</v>
      </c>
      <c r="AV1480" s="2">
        <f t="shared" si="806"/>
        <v>0</v>
      </c>
      <c r="AW1480" s="2">
        <f t="shared" si="807"/>
        <v>0</v>
      </c>
      <c r="AX1480" s="2">
        <f t="shared" si="788"/>
        <v>0</v>
      </c>
      <c r="AY1480" s="2">
        <f t="shared" si="808"/>
        <v>0</v>
      </c>
      <c r="AZ1480" s="145" t="e">
        <f t="shared" si="809"/>
        <v>#N/A</v>
      </c>
      <c r="BA1480" s="145" t="e">
        <f t="shared" si="810"/>
        <v>#N/A</v>
      </c>
      <c r="BB1480" s="145">
        <f t="shared" si="811"/>
        <v>2.083333333333337E-2</v>
      </c>
      <c r="BC1480" s="2">
        <f>IF(AM1480,
  IF(AND(AL1480=$J$31,_xlfn.DAYS(AH1480,DATE(AI1480,1,1))&lt;7),
    MAX(0,EINSTELLUNGEN!$D$12+1-WEEKDAY(DATE(EINSTELLUNGEN!$D$9,EINSTELLUNGEN!$D$10,1),2)),
    IF(AL1480=$J$33,
      MIN(EINSTELLUNGEN!$D$12,WEEKDAY(DATE(EINSTELLUNGEN!$D$9,12,31),2)),
      EINSTELLUNGEN!$D$12
  )) - SUMIF(AL$50:AL$2500,"="&amp;AL1480,AX$50:AX$2500),
  0)</f>
        <v>3</v>
      </c>
      <c r="BD1480" s="2">
        <f t="shared" si="812"/>
        <v>0.33333333333333331</v>
      </c>
      <c r="BE1480" s="2">
        <f t="shared" si="813"/>
        <v>0</v>
      </c>
    </row>
    <row r="1481" spans="1:57" ht="10.5" customHeight="1">
      <c r="A1481" s="1" t="str">
        <f t="shared" ca="1" si="789"/>
        <v/>
      </c>
      <c r="B1481" s="1" t="str">
        <f t="shared" ca="1" si="790"/>
        <v/>
      </c>
      <c r="C1481" s="1" t="str">
        <f t="shared" ca="1" si="791"/>
        <v/>
      </c>
      <c r="D1481" s="1" t="str">
        <f t="shared" ca="1" si="792"/>
        <v/>
      </c>
      <c r="F1481" s="10"/>
      <c r="G1481" s="136" t="str">
        <f t="shared" si="793"/>
        <v/>
      </c>
      <c r="H1481" s="27"/>
      <c r="I1481" s="28"/>
      <c r="J1481" s="28"/>
      <c r="K1481" s="29"/>
      <c r="L1481" s="136"/>
      <c r="M1481" s="136"/>
      <c r="N1481" s="136"/>
      <c r="O1481" s="26" t="str">
        <f t="shared" si="794"/>
        <v/>
      </c>
      <c r="P1481" s="218" t="str">
        <f t="shared" si="795"/>
        <v/>
      </c>
      <c r="Q1481" s="26" t="str">
        <f t="shared" si="796"/>
        <v/>
      </c>
      <c r="R1481" s="22"/>
      <c r="S1481" s="99"/>
      <c r="T1481" s="10"/>
      <c r="U1481" s="229" t="str">
        <f t="shared" si="797"/>
        <v/>
      </c>
      <c r="V1481" s="230"/>
      <c r="W1481" s="230"/>
      <c r="X1481" s="230"/>
      <c r="Y1481" s="230"/>
      <c r="Z1481" s="22" t="str">
        <f>""</f>
        <v/>
      </c>
      <c r="AB1481" s="23" t="str">
        <f t="shared" si="798"/>
        <v/>
      </c>
      <c r="AC1481" s="2" t="b">
        <f>COUNT(Q1481:Q$2500)&gt;0</f>
        <v>0</v>
      </c>
      <c r="AD1481" s="2" t="b">
        <f t="shared" si="781"/>
        <v>0</v>
      </c>
      <c r="AE1481" s="2" t="b">
        <f t="shared" si="782"/>
        <v>0</v>
      </c>
      <c r="AF1481" s="2" t="b">
        <f t="shared" si="783"/>
        <v>0</v>
      </c>
      <c r="AG1481" s="2" t="b">
        <f>OR(
  AND(AC1481,NOT(AC1482)),
  AND(AF1481,WEEKDAY(AH1480,2)=EINSTELLUNGEN!$D$12),
  AND(AF1481,AH1481=$J$35)
)</f>
        <v>0</v>
      </c>
      <c r="AH1481" s="2">
        <f>IF(AE1481,AH1480+IF(WEEKDAY(AH1480+1,2)&lt;=EINSTELLUNGEN!$D$12,1,$J$36),AH1480)</f>
        <v>42020</v>
      </c>
      <c r="AI1481" s="2">
        <f t="shared" si="784"/>
        <v>2019</v>
      </c>
      <c r="AJ1481" s="2">
        <f t="shared" si="785"/>
        <v>201901</v>
      </c>
      <c r="AK1481" s="2">
        <f t="shared" si="786"/>
        <v>201901</v>
      </c>
      <c r="AL1481" s="2">
        <f t="shared" si="814"/>
        <v>201903</v>
      </c>
      <c r="AM1481" s="2" t="b">
        <f t="shared" si="787"/>
        <v>1</v>
      </c>
      <c r="AN1481" s="4" t="e">
        <f t="shared" si="799"/>
        <v>#N/A</v>
      </c>
      <c r="AO1481" s="4" t="e">
        <f t="shared" si="800"/>
        <v>#N/A</v>
      </c>
      <c r="AP1481" s="2" t="str">
        <f>IF(AD1481,
  IF(ISBLANK(H1481),
    AP1480,
    IF(LEN(H1481)=1,
      IF(OR(UPPER(H1481)="A",UPPER(H1481)="I"),
        EINSTELLUNGEN!$D$21,
        IF(OR(UPPER(H1481)="B",UPPER(H1481)="M"),
          EINSTELLUNGEN!$D$22,
          IF(OR(UPPER(H1481)="C",UPPER(H1481)="S"),
            EINSTELLUNGEN!$D$23,
            IF(UPPER(H1481)="D",
              EINSTELLUNGEN!$D$24,
              IF(UPPER(H1481)="E",
                EINSTELLUNGEN!$D$25,
                UPPER(H1481)))))),
      IF(ISNUMBER(H1481),
        EINSTELLUNGEN!$D$20&amp;H1481,
        UPPER(H1481)))),
  "")</f>
        <v/>
      </c>
      <c r="AQ1481" s="2" t="str">
        <f t="shared" si="801"/>
        <v/>
      </c>
      <c r="AR1481" s="2">
        <f t="shared" si="802"/>
        <v>0</v>
      </c>
      <c r="AS1481" s="145">
        <f t="shared" si="803"/>
        <v>0.33333333333333331</v>
      </c>
      <c r="AT1481" s="2">
        <f t="shared" si="804"/>
        <v>0</v>
      </c>
      <c r="AU1481" s="2">
        <f t="shared" si="805"/>
        <v>0</v>
      </c>
      <c r="AV1481" s="2">
        <f t="shared" si="806"/>
        <v>0</v>
      </c>
      <c r="AW1481" s="2">
        <f t="shared" si="807"/>
        <v>0</v>
      </c>
      <c r="AX1481" s="2">
        <f t="shared" si="788"/>
        <v>0</v>
      </c>
      <c r="AY1481" s="2">
        <f t="shared" si="808"/>
        <v>0</v>
      </c>
      <c r="AZ1481" s="145" t="e">
        <f t="shared" si="809"/>
        <v>#N/A</v>
      </c>
      <c r="BA1481" s="145" t="e">
        <f t="shared" si="810"/>
        <v>#N/A</v>
      </c>
      <c r="BB1481" s="145">
        <f t="shared" si="811"/>
        <v>2.083333333333337E-2</v>
      </c>
      <c r="BC1481" s="2">
        <f>IF(AM1481,
  IF(AND(AL1481=$J$31,_xlfn.DAYS(AH1481,DATE(AI1481,1,1))&lt;7),
    MAX(0,EINSTELLUNGEN!$D$12+1-WEEKDAY(DATE(EINSTELLUNGEN!$D$9,EINSTELLUNGEN!$D$10,1),2)),
    IF(AL1481=$J$33,
      MIN(EINSTELLUNGEN!$D$12,WEEKDAY(DATE(EINSTELLUNGEN!$D$9,12,31),2)),
      EINSTELLUNGEN!$D$12
  )) - SUMIF(AL$50:AL$2500,"="&amp;AL1481,AX$50:AX$2500),
  0)</f>
        <v>3</v>
      </c>
      <c r="BD1481" s="2">
        <f t="shared" si="812"/>
        <v>0.33333333333333331</v>
      </c>
      <c r="BE1481" s="2">
        <f t="shared" si="813"/>
        <v>0</v>
      </c>
    </row>
    <row r="1482" spans="1:57" ht="10.5" customHeight="1">
      <c r="A1482" s="1" t="str">
        <f t="shared" ca="1" si="789"/>
        <v/>
      </c>
      <c r="B1482" s="1" t="str">
        <f t="shared" ca="1" si="790"/>
        <v/>
      </c>
      <c r="C1482" s="1" t="str">
        <f t="shared" ca="1" si="791"/>
        <v/>
      </c>
      <c r="D1482" s="1" t="str">
        <f t="shared" ca="1" si="792"/>
        <v/>
      </c>
      <c r="F1482" s="10"/>
      <c r="G1482" s="136" t="str">
        <f t="shared" si="793"/>
        <v/>
      </c>
      <c r="H1482" s="27"/>
      <c r="I1482" s="28"/>
      <c r="J1482" s="28"/>
      <c r="K1482" s="29"/>
      <c r="L1482" s="136"/>
      <c r="M1482" s="136"/>
      <c r="N1482" s="136"/>
      <c r="O1482" s="26" t="str">
        <f t="shared" si="794"/>
        <v/>
      </c>
      <c r="P1482" s="218" t="str">
        <f t="shared" si="795"/>
        <v/>
      </c>
      <c r="Q1482" s="26" t="str">
        <f t="shared" si="796"/>
        <v/>
      </c>
      <c r="R1482" s="22"/>
      <c r="S1482" s="99"/>
      <c r="T1482" s="10"/>
      <c r="U1482" s="229" t="str">
        <f t="shared" si="797"/>
        <v/>
      </c>
      <c r="V1482" s="230"/>
      <c r="W1482" s="230"/>
      <c r="X1482" s="230"/>
      <c r="Y1482" s="230"/>
      <c r="Z1482" s="22" t="str">
        <f>""</f>
        <v/>
      </c>
      <c r="AB1482" s="23" t="str">
        <f t="shared" si="798"/>
        <v/>
      </c>
      <c r="AC1482" s="2" t="b">
        <f>COUNT(Q1482:Q$2500)&gt;0</f>
        <v>0</v>
      </c>
      <c r="AD1482" s="2" t="b">
        <f t="shared" si="781"/>
        <v>0</v>
      </c>
      <c r="AE1482" s="2" t="b">
        <f t="shared" si="782"/>
        <v>0</v>
      </c>
      <c r="AF1482" s="2" t="b">
        <f t="shared" si="783"/>
        <v>0</v>
      </c>
      <c r="AG1482" s="2" t="b">
        <f>OR(
  AND(AC1482,NOT(AC1483)),
  AND(AF1482,WEEKDAY(AH1481,2)=EINSTELLUNGEN!$D$12),
  AND(AF1482,AH1482=$J$35)
)</f>
        <v>0</v>
      </c>
      <c r="AH1482" s="2">
        <f>IF(AE1482,AH1481+IF(WEEKDAY(AH1481+1,2)&lt;=EINSTELLUNGEN!$D$12,1,$J$36),AH1481)</f>
        <v>42020</v>
      </c>
      <c r="AI1482" s="2">
        <f t="shared" si="784"/>
        <v>2019</v>
      </c>
      <c r="AJ1482" s="2">
        <f t="shared" si="785"/>
        <v>201901</v>
      </c>
      <c r="AK1482" s="2">
        <f t="shared" si="786"/>
        <v>201901</v>
      </c>
      <c r="AL1482" s="2">
        <f t="shared" si="814"/>
        <v>201903</v>
      </c>
      <c r="AM1482" s="2" t="b">
        <f t="shared" si="787"/>
        <v>1</v>
      </c>
      <c r="AN1482" s="4" t="e">
        <f t="shared" si="799"/>
        <v>#N/A</v>
      </c>
      <c r="AO1482" s="4" t="e">
        <f t="shared" si="800"/>
        <v>#N/A</v>
      </c>
      <c r="AP1482" s="2" t="str">
        <f>IF(AD1482,
  IF(ISBLANK(H1482),
    AP1481,
    IF(LEN(H1482)=1,
      IF(OR(UPPER(H1482)="A",UPPER(H1482)="I"),
        EINSTELLUNGEN!$D$21,
        IF(OR(UPPER(H1482)="B",UPPER(H1482)="M"),
          EINSTELLUNGEN!$D$22,
          IF(OR(UPPER(H1482)="C",UPPER(H1482)="S"),
            EINSTELLUNGEN!$D$23,
            IF(UPPER(H1482)="D",
              EINSTELLUNGEN!$D$24,
              IF(UPPER(H1482)="E",
                EINSTELLUNGEN!$D$25,
                UPPER(H1482)))))),
      IF(ISNUMBER(H1482),
        EINSTELLUNGEN!$D$20&amp;H1482,
        UPPER(H1482)))),
  "")</f>
        <v/>
      </c>
      <c r="AQ1482" s="2" t="str">
        <f t="shared" si="801"/>
        <v/>
      </c>
      <c r="AR1482" s="2">
        <f t="shared" si="802"/>
        <v>0</v>
      </c>
      <c r="AS1482" s="145">
        <f t="shared" si="803"/>
        <v>0.33333333333333331</v>
      </c>
      <c r="AT1482" s="2">
        <f t="shared" si="804"/>
        <v>0</v>
      </c>
      <c r="AU1482" s="2">
        <f t="shared" si="805"/>
        <v>0</v>
      </c>
      <c r="AV1482" s="2">
        <f t="shared" si="806"/>
        <v>0</v>
      </c>
      <c r="AW1482" s="2">
        <f t="shared" si="807"/>
        <v>0</v>
      </c>
      <c r="AX1482" s="2">
        <f t="shared" si="788"/>
        <v>0</v>
      </c>
      <c r="AY1482" s="2">
        <f t="shared" si="808"/>
        <v>0</v>
      </c>
      <c r="AZ1482" s="145" t="e">
        <f t="shared" si="809"/>
        <v>#N/A</v>
      </c>
      <c r="BA1482" s="145" t="e">
        <f t="shared" si="810"/>
        <v>#N/A</v>
      </c>
      <c r="BB1482" s="145">
        <f t="shared" si="811"/>
        <v>2.083333333333337E-2</v>
      </c>
      <c r="BC1482" s="2">
        <f>IF(AM1482,
  IF(AND(AL1482=$J$31,_xlfn.DAYS(AH1482,DATE(AI1482,1,1))&lt;7),
    MAX(0,EINSTELLUNGEN!$D$12+1-WEEKDAY(DATE(EINSTELLUNGEN!$D$9,EINSTELLUNGEN!$D$10,1),2)),
    IF(AL1482=$J$33,
      MIN(EINSTELLUNGEN!$D$12,WEEKDAY(DATE(EINSTELLUNGEN!$D$9,12,31),2)),
      EINSTELLUNGEN!$D$12
  )) - SUMIF(AL$50:AL$2500,"="&amp;AL1482,AX$50:AX$2500),
  0)</f>
        <v>3</v>
      </c>
      <c r="BD1482" s="2">
        <f t="shared" si="812"/>
        <v>0.33333333333333331</v>
      </c>
      <c r="BE1482" s="2">
        <f t="shared" si="813"/>
        <v>0</v>
      </c>
    </row>
    <row r="1483" spans="1:57" ht="10.5" customHeight="1">
      <c r="A1483" s="1" t="str">
        <f t="shared" ca="1" si="789"/>
        <v/>
      </c>
      <c r="B1483" s="1" t="str">
        <f t="shared" ca="1" si="790"/>
        <v/>
      </c>
      <c r="C1483" s="1" t="str">
        <f t="shared" ca="1" si="791"/>
        <v/>
      </c>
      <c r="D1483" s="1" t="str">
        <f t="shared" ca="1" si="792"/>
        <v/>
      </c>
      <c r="F1483" s="10"/>
      <c r="G1483" s="136" t="str">
        <f t="shared" si="793"/>
        <v/>
      </c>
      <c r="H1483" s="27"/>
      <c r="I1483" s="28"/>
      <c r="J1483" s="28"/>
      <c r="K1483" s="29"/>
      <c r="L1483" s="136"/>
      <c r="M1483" s="136"/>
      <c r="N1483" s="136"/>
      <c r="O1483" s="26" t="str">
        <f t="shared" si="794"/>
        <v/>
      </c>
      <c r="P1483" s="218" t="str">
        <f t="shared" si="795"/>
        <v/>
      </c>
      <c r="Q1483" s="26" t="str">
        <f t="shared" si="796"/>
        <v/>
      </c>
      <c r="R1483" s="22"/>
      <c r="S1483" s="99"/>
      <c r="T1483" s="10"/>
      <c r="U1483" s="229" t="str">
        <f t="shared" si="797"/>
        <v/>
      </c>
      <c r="V1483" s="230"/>
      <c r="W1483" s="230"/>
      <c r="X1483" s="230"/>
      <c r="Y1483" s="230"/>
      <c r="Z1483" s="22" t="str">
        <f>""</f>
        <v/>
      </c>
      <c r="AB1483" s="23" t="str">
        <f t="shared" si="798"/>
        <v/>
      </c>
      <c r="AC1483" s="2" t="b">
        <f>COUNT(Q1483:Q$2500)&gt;0</f>
        <v>0</v>
      </c>
      <c r="AD1483" s="2" t="b">
        <f t="shared" si="781"/>
        <v>0</v>
      </c>
      <c r="AE1483" s="2" t="b">
        <f t="shared" si="782"/>
        <v>0</v>
      </c>
      <c r="AF1483" s="2" t="b">
        <f t="shared" si="783"/>
        <v>0</v>
      </c>
      <c r="AG1483" s="2" t="b">
        <f>OR(
  AND(AC1483,NOT(AC1484)),
  AND(AF1483,WEEKDAY(AH1482,2)=EINSTELLUNGEN!$D$12),
  AND(AF1483,AH1483=$J$35)
)</f>
        <v>0</v>
      </c>
      <c r="AH1483" s="2">
        <f>IF(AE1483,AH1482+IF(WEEKDAY(AH1482+1,2)&lt;=EINSTELLUNGEN!$D$12,1,$J$36),AH1482)</f>
        <v>42020</v>
      </c>
      <c r="AI1483" s="2">
        <f t="shared" si="784"/>
        <v>2019</v>
      </c>
      <c r="AJ1483" s="2">
        <f t="shared" si="785"/>
        <v>201901</v>
      </c>
      <c r="AK1483" s="2">
        <f t="shared" si="786"/>
        <v>201901</v>
      </c>
      <c r="AL1483" s="2">
        <f t="shared" si="814"/>
        <v>201903</v>
      </c>
      <c r="AM1483" s="2" t="b">
        <f t="shared" si="787"/>
        <v>1</v>
      </c>
      <c r="AN1483" s="4" t="e">
        <f t="shared" si="799"/>
        <v>#N/A</v>
      </c>
      <c r="AO1483" s="4" t="e">
        <f t="shared" si="800"/>
        <v>#N/A</v>
      </c>
      <c r="AP1483" s="2" t="str">
        <f>IF(AD1483,
  IF(ISBLANK(H1483),
    AP1482,
    IF(LEN(H1483)=1,
      IF(OR(UPPER(H1483)="A",UPPER(H1483)="I"),
        EINSTELLUNGEN!$D$21,
        IF(OR(UPPER(H1483)="B",UPPER(H1483)="M"),
          EINSTELLUNGEN!$D$22,
          IF(OR(UPPER(H1483)="C",UPPER(H1483)="S"),
            EINSTELLUNGEN!$D$23,
            IF(UPPER(H1483)="D",
              EINSTELLUNGEN!$D$24,
              IF(UPPER(H1483)="E",
                EINSTELLUNGEN!$D$25,
                UPPER(H1483)))))),
      IF(ISNUMBER(H1483),
        EINSTELLUNGEN!$D$20&amp;H1483,
        UPPER(H1483)))),
  "")</f>
        <v/>
      </c>
      <c r="AQ1483" s="2" t="str">
        <f t="shared" si="801"/>
        <v/>
      </c>
      <c r="AR1483" s="2">
        <f t="shared" si="802"/>
        <v>0</v>
      </c>
      <c r="AS1483" s="145">
        <f t="shared" si="803"/>
        <v>0.33333333333333331</v>
      </c>
      <c r="AT1483" s="2">
        <f t="shared" si="804"/>
        <v>0</v>
      </c>
      <c r="AU1483" s="2">
        <f t="shared" si="805"/>
        <v>0</v>
      </c>
      <c r="AV1483" s="2">
        <f t="shared" si="806"/>
        <v>0</v>
      </c>
      <c r="AW1483" s="2">
        <f t="shared" si="807"/>
        <v>0</v>
      </c>
      <c r="AX1483" s="2">
        <f t="shared" si="788"/>
        <v>0</v>
      </c>
      <c r="AY1483" s="2">
        <f t="shared" si="808"/>
        <v>0</v>
      </c>
      <c r="AZ1483" s="145" t="e">
        <f t="shared" si="809"/>
        <v>#N/A</v>
      </c>
      <c r="BA1483" s="145" t="e">
        <f t="shared" si="810"/>
        <v>#N/A</v>
      </c>
      <c r="BB1483" s="145">
        <f t="shared" si="811"/>
        <v>2.083333333333337E-2</v>
      </c>
      <c r="BC1483" s="2">
        <f>IF(AM1483,
  IF(AND(AL1483=$J$31,_xlfn.DAYS(AH1483,DATE(AI1483,1,1))&lt;7),
    MAX(0,EINSTELLUNGEN!$D$12+1-WEEKDAY(DATE(EINSTELLUNGEN!$D$9,EINSTELLUNGEN!$D$10,1),2)),
    IF(AL1483=$J$33,
      MIN(EINSTELLUNGEN!$D$12,WEEKDAY(DATE(EINSTELLUNGEN!$D$9,12,31),2)),
      EINSTELLUNGEN!$D$12
  )) - SUMIF(AL$50:AL$2500,"="&amp;AL1483,AX$50:AX$2500),
  0)</f>
        <v>3</v>
      </c>
      <c r="BD1483" s="2">
        <f t="shared" si="812"/>
        <v>0.33333333333333331</v>
      </c>
      <c r="BE1483" s="2">
        <f t="shared" si="813"/>
        <v>0</v>
      </c>
    </row>
    <row r="1484" spans="1:57" ht="10.5" customHeight="1">
      <c r="A1484" s="1" t="str">
        <f t="shared" ca="1" si="789"/>
        <v/>
      </c>
      <c r="B1484" s="1" t="str">
        <f t="shared" ca="1" si="790"/>
        <v/>
      </c>
      <c r="C1484" s="1" t="str">
        <f t="shared" ca="1" si="791"/>
        <v/>
      </c>
      <c r="D1484" s="1" t="str">
        <f t="shared" ca="1" si="792"/>
        <v/>
      </c>
      <c r="F1484" s="10"/>
      <c r="G1484" s="136" t="str">
        <f t="shared" si="793"/>
        <v/>
      </c>
      <c r="H1484" s="27"/>
      <c r="I1484" s="28"/>
      <c r="J1484" s="28"/>
      <c r="K1484" s="29"/>
      <c r="L1484" s="136"/>
      <c r="M1484" s="136"/>
      <c r="N1484" s="136"/>
      <c r="O1484" s="26" t="str">
        <f t="shared" si="794"/>
        <v/>
      </c>
      <c r="P1484" s="218" t="str">
        <f t="shared" si="795"/>
        <v/>
      </c>
      <c r="Q1484" s="26" t="str">
        <f t="shared" si="796"/>
        <v/>
      </c>
      <c r="R1484" s="22"/>
      <c r="S1484" s="99"/>
      <c r="T1484" s="10"/>
      <c r="U1484" s="229" t="str">
        <f t="shared" si="797"/>
        <v/>
      </c>
      <c r="V1484" s="230"/>
      <c r="W1484" s="230"/>
      <c r="X1484" s="230"/>
      <c r="Y1484" s="230"/>
      <c r="Z1484" s="22" t="str">
        <f>""</f>
        <v/>
      </c>
      <c r="AB1484" s="23" t="str">
        <f t="shared" si="798"/>
        <v/>
      </c>
      <c r="AC1484" s="2" t="b">
        <f>COUNT(Q1484:Q$2500)&gt;0</f>
        <v>0</v>
      </c>
      <c r="AD1484" s="2" t="b">
        <f t="shared" si="781"/>
        <v>0</v>
      </c>
      <c r="AE1484" s="2" t="b">
        <f t="shared" si="782"/>
        <v>0</v>
      </c>
      <c r="AF1484" s="2" t="b">
        <f t="shared" si="783"/>
        <v>0</v>
      </c>
      <c r="AG1484" s="2" t="b">
        <f>OR(
  AND(AC1484,NOT(AC1485)),
  AND(AF1484,WEEKDAY(AH1483,2)=EINSTELLUNGEN!$D$12),
  AND(AF1484,AH1484=$J$35)
)</f>
        <v>0</v>
      </c>
      <c r="AH1484" s="2">
        <f>IF(AE1484,AH1483+IF(WEEKDAY(AH1483+1,2)&lt;=EINSTELLUNGEN!$D$12,1,$J$36),AH1483)</f>
        <v>42020</v>
      </c>
      <c r="AI1484" s="2">
        <f t="shared" si="784"/>
        <v>2019</v>
      </c>
      <c r="AJ1484" s="2">
        <f t="shared" si="785"/>
        <v>201901</v>
      </c>
      <c r="AK1484" s="2">
        <f t="shared" si="786"/>
        <v>201901</v>
      </c>
      <c r="AL1484" s="2">
        <f t="shared" si="814"/>
        <v>201903</v>
      </c>
      <c r="AM1484" s="2" t="b">
        <f t="shared" si="787"/>
        <v>1</v>
      </c>
      <c r="AN1484" s="4" t="e">
        <f t="shared" si="799"/>
        <v>#N/A</v>
      </c>
      <c r="AO1484" s="4" t="e">
        <f t="shared" si="800"/>
        <v>#N/A</v>
      </c>
      <c r="AP1484" s="2" t="str">
        <f>IF(AD1484,
  IF(ISBLANK(H1484),
    AP1483,
    IF(LEN(H1484)=1,
      IF(OR(UPPER(H1484)="A",UPPER(H1484)="I"),
        EINSTELLUNGEN!$D$21,
        IF(OR(UPPER(H1484)="B",UPPER(H1484)="M"),
          EINSTELLUNGEN!$D$22,
          IF(OR(UPPER(H1484)="C",UPPER(H1484)="S"),
            EINSTELLUNGEN!$D$23,
            IF(UPPER(H1484)="D",
              EINSTELLUNGEN!$D$24,
              IF(UPPER(H1484)="E",
                EINSTELLUNGEN!$D$25,
                UPPER(H1484)))))),
      IF(ISNUMBER(H1484),
        EINSTELLUNGEN!$D$20&amp;H1484,
        UPPER(H1484)))),
  "")</f>
        <v/>
      </c>
      <c r="AQ1484" s="2" t="str">
        <f t="shared" si="801"/>
        <v/>
      </c>
      <c r="AR1484" s="2">
        <f t="shared" si="802"/>
        <v>0</v>
      </c>
      <c r="AS1484" s="145">
        <f t="shared" si="803"/>
        <v>0.33333333333333331</v>
      </c>
      <c r="AT1484" s="2">
        <f t="shared" si="804"/>
        <v>0</v>
      </c>
      <c r="AU1484" s="2">
        <f t="shared" si="805"/>
        <v>0</v>
      </c>
      <c r="AV1484" s="2">
        <f t="shared" si="806"/>
        <v>0</v>
      </c>
      <c r="AW1484" s="2">
        <f t="shared" si="807"/>
        <v>0</v>
      </c>
      <c r="AX1484" s="2">
        <f t="shared" si="788"/>
        <v>0</v>
      </c>
      <c r="AY1484" s="2">
        <f t="shared" si="808"/>
        <v>0</v>
      </c>
      <c r="AZ1484" s="145" t="e">
        <f t="shared" si="809"/>
        <v>#N/A</v>
      </c>
      <c r="BA1484" s="145" t="e">
        <f t="shared" si="810"/>
        <v>#N/A</v>
      </c>
      <c r="BB1484" s="145">
        <f t="shared" si="811"/>
        <v>2.083333333333337E-2</v>
      </c>
      <c r="BC1484" s="2">
        <f>IF(AM1484,
  IF(AND(AL1484=$J$31,_xlfn.DAYS(AH1484,DATE(AI1484,1,1))&lt;7),
    MAX(0,EINSTELLUNGEN!$D$12+1-WEEKDAY(DATE(EINSTELLUNGEN!$D$9,EINSTELLUNGEN!$D$10,1),2)),
    IF(AL1484=$J$33,
      MIN(EINSTELLUNGEN!$D$12,WEEKDAY(DATE(EINSTELLUNGEN!$D$9,12,31),2)),
      EINSTELLUNGEN!$D$12
  )) - SUMIF(AL$50:AL$2500,"="&amp;AL1484,AX$50:AX$2500),
  0)</f>
        <v>3</v>
      </c>
      <c r="BD1484" s="2">
        <f t="shared" si="812"/>
        <v>0.33333333333333331</v>
      </c>
      <c r="BE1484" s="2">
        <f t="shared" si="813"/>
        <v>0</v>
      </c>
    </row>
    <row r="1485" spans="1:57" ht="10.5" customHeight="1">
      <c r="A1485" s="1" t="str">
        <f t="shared" ca="1" si="789"/>
        <v/>
      </c>
      <c r="B1485" s="1" t="str">
        <f t="shared" ca="1" si="790"/>
        <v/>
      </c>
      <c r="C1485" s="1" t="str">
        <f t="shared" ca="1" si="791"/>
        <v/>
      </c>
      <c r="D1485" s="1" t="str">
        <f t="shared" ca="1" si="792"/>
        <v/>
      </c>
      <c r="F1485" s="10"/>
      <c r="G1485" s="136" t="str">
        <f t="shared" si="793"/>
        <v/>
      </c>
      <c r="H1485" s="27"/>
      <c r="I1485" s="28"/>
      <c r="J1485" s="28"/>
      <c r="K1485" s="29"/>
      <c r="L1485" s="136"/>
      <c r="M1485" s="136"/>
      <c r="N1485" s="136"/>
      <c r="O1485" s="26" t="str">
        <f t="shared" si="794"/>
        <v/>
      </c>
      <c r="P1485" s="218" t="str">
        <f t="shared" si="795"/>
        <v/>
      </c>
      <c r="Q1485" s="26" t="str">
        <f t="shared" si="796"/>
        <v/>
      </c>
      <c r="R1485" s="22"/>
      <c r="S1485" s="99"/>
      <c r="T1485" s="10"/>
      <c r="U1485" s="229" t="str">
        <f t="shared" si="797"/>
        <v/>
      </c>
      <c r="V1485" s="230"/>
      <c r="W1485" s="230"/>
      <c r="X1485" s="230"/>
      <c r="Y1485" s="230"/>
      <c r="Z1485" s="22" t="str">
        <f>""</f>
        <v/>
      </c>
      <c r="AB1485" s="23" t="str">
        <f t="shared" si="798"/>
        <v/>
      </c>
      <c r="AC1485" s="2" t="b">
        <f>COUNT(Q1485:Q$2500)&gt;0</f>
        <v>0</v>
      </c>
      <c r="AD1485" s="2" t="b">
        <f t="shared" si="781"/>
        <v>0</v>
      </c>
      <c r="AE1485" s="2" t="b">
        <f t="shared" si="782"/>
        <v>0</v>
      </c>
      <c r="AF1485" s="2" t="b">
        <f t="shared" si="783"/>
        <v>0</v>
      </c>
      <c r="AG1485" s="2" t="b">
        <f>OR(
  AND(AC1485,NOT(AC1486)),
  AND(AF1485,WEEKDAY(AH1484,2)=EINSTELLUNGEN!$D$12),
  AND(AF1485,AH1485=$J$35)
)</f>
        <v>0</v>
      </c>
      <c r="AH1485" s="2">
        <f>IF(AE1485,AH1484+IF(WEEKDAY(AH1484+1,2)&lt;=EINSTELLUNGEN!$D$12,1,$J$36),AH1484)</f>
        <v>42020</v>
      </c>
      <c r="AI1485" s="2">
        <f t="shared" si="784"/>
        <v>2019</v>
      </c>
      <c r="AJ1485" s="2">
        <f t="shared" si="785"/>
        <v>201901</v>
      </c>
      <c r="AK1485" s="2">
        <f t="shared" si="786"/>
        <v>201901</v>
      </c>
      <c r="AL1485" s="2">
        <f t="shared" si="814"/>
        <v>201903</v>
      </c>
      <c r="AM1485" s="2" t="b">
        <f t="shared" si="787"/>
        <v>1</v>
      </c>
      <c r="AN1485" s="4" t="e">
        <f t="shared" si="799"/>
        <v>#N/A</v>
      </c>
      <c r="AO1485" s="4" t="e">
        <f t="shared" si="800"/>
        <v>#N/A</v>
      </c>
      <c r="AP1485" s="2" t="str">
        <f>IF(AD1485,
  IF(ISBLANK(H1485),
    AP1484,
    IF(LEN(H1485)=1,
      IF(OR(UPPER(H1485)="A",UPPER(H1485)="I"),
        EINSTELLUNGEN!$D$21,
        IF(OR(UPPER(H1485)="B",UPPER(H1485)="M"),
          EINSTELLUNGEN!$D$22,
          IF(OR(UPPER(H1485)="C",UPPER(H1485)="S"),
            EINSTELLUNGEN!$D$23,
            IF(UPPER(H1485)="D",
              EINSTELLUNGEN!$D$24,
              IF(UPPER(H1485)="E",
                EINSTELLUNGEN!$D$25,
                UPPER(H1485)))))),
      IF(ISNUMBER(H1485),
        EINSTELLUNGEN!$D$20&amp;H1485,
        UPPER(H1485)))),
  "")</f>
        <v/>
      </c>
      <c r="AQ1485" s="2" t="str">
        <f t="shared" si="801"/>
        <v/>
      </c>
      <c r="AR1485" s="2">
        <f t="shared" si="802"/>
        <v>0</v>
      </c>
      <c r="AS1485" s="145">
        <f t="shared" si="803"/>
        <v>0.33333333333333331</v>
      </c>
      <c r="AT1485" s="2">
        <f t="shared" si="804"/>
        <v>0</v>
      </c>
      <c r="AU1485" s="2">
        <f t="shared" si="805"/>
        <v>0</v>
      </c>
      <c r="AV1485" s="2">
        <f t="shared" si="806"/>
        <v>0</v>
      </c>
      <c r="AW1485" s="2">
        <f t="shared" si="807"/>
        <v>0</v>
      </c>
      <c r="AX1485" s="2">
        <f t="shared" si="788"/>
        <v>0</v>
      </c>
      <c r="AY1485" s="2">
        <f t="shared" si="808"/>
        <v>0</v>
      </c>
      <c r="AZ1485" s="145" t="e">
        <f t="shared" si="809"/>
        <v>#N/A</v>
      </c>
      <c r="BA1485" s="145" t="e">
        <f t="shared" si="810"/>
        <v>#N/A</v>
      </c>
      <c r="BB1485" s="145">
        <f t="shared" si="811"/>
        <v>2.083333333333337E-2</v>
      </c>
      <c r="BC1485" s="2">
        <f>IF(AM1485,
  IF(AND(AL1485=$J$31,_xlfn.DAYS(AH1485,DATE(AI1485,1,1))&lt;7),
    MAX(0,EINSTELLUNGEN!$D$12+1-WEEKDAY(DATE(EINSTELLUNGEN!$D$9,EINSTELLUNGEN!$D$10,1),2)),
    IF(AL1485=$J$33,
      MIN(EINSTELLUNGEN!$D$12,WEEKDAY(DATE(EINSTELLUNGEN!$D$9,12,31),2)),
      EINSTELLUNGEN!$D$12
  )) - SUMIF(AL$50:AL$2500,"="&amp;AL1485,AX$50:AX$2500),
  0)</f>
        <v>3</v>
      </c>
      <c r="BD1485" s="2">
        <f t="shared" si="812"/>
        <v>0.33333333333333331</v>
      </c>
      <c r="BE1485" s="2">
        <f t="shared" si="813"/>
        <v>0</v>
      </c>
    </row>
    <row r="1486" spans="1:57" ht="10.5" customHeight="1">
      <c r="A1486" s="1" t="str">
        <f t="shared" ca="1" si="789"/>
        <v/>
      </c>
      <c r="B1486" s="1" t="str">
        <f t="shared" ca="1" si="790"/>
        <v/>
      </c>
      <c r="C1486" s="1" t="str">
        <f t="shared" ca="1" si="791"/>
        <v/>
      </c>
      <c r="D1486" s="1" t="str">
        <f t="shared" ca="1" si="792"/>
        <v/>
      </c>
      <c r="F1486" s="10"/>
      <c r="G1486" s="136" t="str">
        <f t="shared" si="793"/>
        <v/>
      </c>
      <c r="H1486" s="27"/>
      <c r="I1486" s="28"/>
      <c r="J1486" s="28"/>
      <c r="K1486" s="29"/>
      <c r="L1486" s="136"/>
      <c r="M1486" s="136"/>
      <c r="N1486" s="136"/>
      <c r="O1486" s="26" t="str">
        <f t="shared" si="794"/>
        <v/>
      </c>
      <c r="P1486" s="218" t="str">
        <f t="shared" si="795"/>
        <v/>
      </c>
      <c r="Q1486" s="26" t="str">
        <f t="shared" si="796"/>
        <v/>
      </c>
      <c r="R1486" s="22"/>
      <c r="S1486" s="99"/>
      <c r="T1486" s="10"/>
      <c r="U1486" s="229" t="str">
        <f t="shared" si="797"/>
        <v/>
      </c>
      <c r="V1486" s="230"/>
      <c r="W1486" s="230"/>
      <c r="X1486" s="230"/>
      <c r="Y1486" s="230"/>
      <c r="Z1486" s="22" t="str">
        <f>""</f>
        <v/>
      </c>
      <c r="AB1486" s="23" t="str">
        <f t="shared" si="798"/>
        <v/>
      </c>
      <c r="AC1486" s="2" t="b">
        <f>COUNT(Q1486:Q$2500)&gt;0</f>
        <v>0</v>
      </c>
      <c r="AD1486" s="2" t="b">
        <f t="shared" si="781"/>
        <v>0</v>
      </c>
      <c r="AE1486" s="2" t="b">
        <f t="shared" si="782"/>
        <v>0</v>
      </c>
      <c r="AF1486" s="2" t="b">
        <f t="shared" si="783"/>
        <v>0</v>
      </c>
      <c r="AG1486" s="2" t="b">
        <f>OR(
  AND(AC1486,NOT(AC1487)),
  AND(AF1486,WEEKDAY(AH1485,2)=EINSTELLUNGEN!$D$12),
  AND(AF1486,AH1486=$J$35)
)</f>
        <v>0</v>
      </c>
      <c r="AH1486" s="2">
        <f>IF(AE1486,AH1485+IF(WEEKDAY(AH1485+1,2)&lt;=EINSTELLUNGEN!$D$12,1,$J$36),AH1485)</f>
        <v>42020</v>
      </c>
      <c r="AI1486" s="2">
        <f t="shared" si="784"/>
        <v>2019</v>
      </c>
      <c r="AJ1486" s="2">
        <f t="shared" si="785"/>
        <v>201901</v>
      </c>
      <c r="AK1486" s="2">
        <f t="shared" si="786"/>
        <v>201901</v>
      </c>
      <c r="AL1486" s="2">
        <f t="shared" si="814"/>
        <v>201903</v>
      </c>
      <c r="AM1486" s="2" t="b">
        <f t="shared" si="787"/>
        <v>1</v>
      </c>
      <c r="AN1486" s="4" t="e">
        <f t="shared" si="799"/>
        <v>#N/A</v>
      </c>
      <c r="AO1486" s="4" t="e">
        <f t="shared" si="800"/>
        <v>#N/A</v>
      </c>
      <c r="AP1486" s="2" t="str">
        <f>IF(AD1486,
  IF(ISBLANK(H1486),
    AP1485,
    IF(LEN(H1486)=1,
      IF(OR(UPPER(H1486)="A",UPPER(H1486)="I"),
        EINSTELLUNGEN!$D$21,
        IF(OR(UPPER(H1486)="B",UPPER(H1486)="M"),
          EINSTELLUNGEN!$D$22,
          IF(OR(UPPER(H1486)="C",UPPER(H1486)="S"),
            EINSTELLUNGEN!$D$23,
            IF(UPPER(H1486)="D",
              EINSTELLUNGEN!$D$24,
              IF(UPPER(H1486)="E",
                EINSTELLUNGEN!$D$25,
                UPPER(H1486)))))),
      IF(ISNUMBER(H1486),
        EINSTELLUNGEN!$D$20&amp;H1486,
        UPPER(H1486)))),
  "")</f>
        <v/>
      </c>
      <c r="AQ1486" s="2" t="str">
        <f t="shared" si="801"/>
        <v/>
      </c>
      <c r="AR1486" s="2">
        <f t="shared" si="802"/>
        <v>0</v>
      </c>
      <c r="AS1486" s="145">
        <f t="shared" si="803"/>
        <v>0.33333333333333331</v>
      </c>
      <c r="AT1486" s="2">
        <f t="shared" si="804"/>
        <v>0</v>
      </c>
      <c r="AU1486" s="2">
        <f t="shared" si="805"/>
        <v>0</v>
      </c>
      <c r="AV1486" s="2">
        <f t="shared" si="806"/>
        <v>0</v>
      </c>
      <c r="AW1486" s="2">
        <f t="shared" si="807"/>
        <v>0</v>
      </c>
      <c r="AX1486" s="2">
        <f t="shared" si="788"/>
        <v>0</v>
      </c>
      <c r="AY1486" s="2">
        <f t="shared" si="808"/>
        <v>0</v>
      </c>
      <c r="AZ1486" s="145" t="e">
        <f t="shared" si="809"/>
        <v>#N/A</v>
      </c>
      <c r="BA1486" s="145" t="e">
        <f t="shared" si="810"/>
        <v>#N/A</v>
      </c>
      <c r="BB1486" s="145">
        <f t="shared" si="811"/>
        <v>2.083333333333337E-2</v>
      </c>
      <c r="BC1486" s="2">
        <f>IF(AM1486,
  IF(AND(AL1486=$J$31,_xlfn.DAYS(AH1486,DATE(AI1486,1,1))&lt;7),
    MAX(0,EINSTELLUNGEN!$D$12+1-WEEKDAY(DATE(EINSTELLUNGEN!$D$9,EINSTELLUNGEN!$D$10,1),2)),
    IF(AL1486=$J$33,
      MIN(EINSTELLUNGEN!$D$12,WEEKDAY(DATE(EINSTELLUNGEN!$D$9,12,31),2)),
      EINSTELLUNGEN!$D$12
  )) - SUMIF(AL$50:AL$2500,"="&amp;AL1486,AX$50:AX$2500),
  0)</f>
        <v>3</v>
      </c>
      <c r="BD1486" s="2">
        <f t="shared" si="812"/>
        <v>0.33333333333333331</v>
      </c>
      <c r="BE1486" s="2">
        <f t="shared" si="813"/>
        <v>0</v>
      </c>
    </row>
    <row r="1487" spans="1:57" ht="10.5" customHeight="1">
      <c r="A1487" s="1" t="str">
        <f t="shared" ca="1" si="789"/>
        <v/>
      </c>
      <c r="B1487" s="1" t="str">
        <f t="shared" ca="1" si="790"/>
        <v/>
      </c>
      <c r="C1487" s="1" t="str">
        <f t="shared" ca="1" si="791"/>
        <v/>
      </c>
      <c r="D1487" s="1" t="str">
        <f t="shared" ca="1" si="792"/>
        <v/>
      </c>
      <c r="F1487" s="10"/>
      <c r="G1487" s="136" t="str">
        <f t="shared" si="793"/>
        <v/>
      </c>
      <c r="H1487" s="27"/>
      <c r="I1487" s="28"/>
      <c r="J1487" s="28"/>
      <c r="K1487" s="29"/>
      <c r="L1487" s="136"/>
      <c r="M1487" s="136"/>
      <c r="N1487" s="136"/>
      <c r="O1487" s="26" t="str">
        <f t="shared" si="794"/>
        <v/>
      </c>
      <c r="P1487" s="218" t="str">
        <f t="shared" si="795"/>
        <v/>
      </c>
      <c r="Q1487" s="26" t="str">
        <f t="shared" si="796"/>
        <v/>
      </c>
      <c r="R1487" s="22"/>
      <c r="S1487" s="99"/>
      <c r="T1487" s="10"/>
      <c r="U1487" s="229" t="str">
        <f t="shared" si="797"/>
        <v/>
      </c>
      <c r="V1487" s="230"/>
      <c r="W1487" s="230"/>
      <c r="X1487" s="230"/>
      <c r="Y1487" s="230"/>
      <c r="Z1487" s="22" t="str">
        <f>""</f>
        <v/>
      </c>
      <c r="AB1487" s="23" t="str">
        <f t="shared" si="798"/>
        <v/>
      </c>
      <c r="AC1487" s="2" t="b">
        <f>COUNT(Q1487:Q$2500)&gt;0</f>
        <v>0</v>
      </c>
      <c r="AD1487" s="2" t="b">
        <f t="shared" si="781"/>
        <v>0</v>
      </c>
      <c r="AE1487" s="2" t="b">
        <f t="shared" si="782"/>
        <v>0</v>
      </c>
      <c r="AF1487" s="2" t="b">
        <f t="shared" si="783"/>
        <v>0</v>
      </c>
      <c r="AG1487" s="2" t="b">
        <f>OR(
  AND(AC1487,NOT(AC1488)),
  AND(AF1487,WEEKDAY(AH1486,2)=EINSTELLUNGEN!$D$12),
  AND(AF1487,AH1487=$J$35)
)</f>
        <v>0</v>
      </c>
      <c r="AH1487" s="2">
        <f>IF(AE1487,AH1486+IF(WEEKDAY(AH1486+1,2)&lt;=EINSTELLUNGEN!$D$12,1,$J$36),AH1486)</f>
        <v>42020</v>
      </c>
      <c r="AI1487" s="2">
        <f t="shared" si="784"/>
        <v>2019</v>
      </c>
      <c r="AJ1487" s="2">
        <f t="shared" si="785"/>
        <v>201901</v>
      </c>
      <c r="AK1487" s="2">
        <f t="shared" si="786"/>
        <v>201901</v>
      </c>
      <c r="AL1487" s="2">
        <f t="shared" si="814"/>
        <v>201903</v>
      </c>
      <c r="AM1487" s="2" t="b">
        <f t="shared" si="787"/>
        <v>1</v>
      </c>
      <c r="AN1487" s="4" t="e">
        <f t="shared" si="799"/>
        <v>#N/A</v>
      </c>
      <c r="AO1487" s="4" t="e">
        <f t="shared" si="800"/>
        <v>#N/A</v>
      </c>
      <c r="AP1487" s="2" t="str">
        <f>IF(AD1487,
  IF(ISBLANK(H1487),
    AP1486,
    IF(LEN(H1487)=1,
      IF(OR(UPPER(H1487)="A",UPPER(H1487)="I"),
        EINSTELLUNGEN!$D$21,
        IF(OR(UPPER(H1487)="B",UPPER(H1487)="M"),
          EINSTELLUNGEN!$D$22,
          IF(OR(UPPER(H1487)="C",UPPER(H1487)="S"),
            EINSTELLUNGEN!$D$23,
            IF(UPPER(H1487)="D",
              EINSTELLUNGEN!$D$24,
              IF(UPPER(H1487)="E",
                EINSTELLUNGEN!$D$25,
                UPPER(H1487)))))),
      IF(ISNUMBER(H1487),
        EINSTELLUNGEN!$D$20&amp;H1487,
        UPPER(H1487)))),
  "")</f>
        <v/>
      </c>
      <c r="AQ1487" s="2" t="str">
        <f t="shared" si="801"/>
        <v/>
      </c>
      <c r="AR1487" s="2">
        <f t="shared" si="802"/>
        <v>0</v>
      </c>
      <c r="AS1487" s="145">
        <f t="shared" si="803"/>
        <v>0.33333333333333331</v>
      </c>
      <c r="AT1487" s="2">
        <f t="shared" si="804"/>
        <v>0</v>
      </c>
      <c r="AU1487" s="2">
        <f t="shared" si="805"/>
        <v>0</v>
      </c>
      <c r="AV1487" s="2">
        <f t="shared" si="806"/>
        <v>0</v>
      </c>
      <c r="AW1487" s="2">
        <f t="shared" si="807"/>
        <v>0</v>
      </c>
      <c r="AX1487" s="2">
        <f t="shared" si="788"/>
        <v>0</v>
      </c>
      <c r="AY1487" s="2">
        <f t="shared" si="808"/>
        <v>0</v>
      </c>
      <c r="AZ1487" s="145" t="e">
        <f t="shared" si="809"/>
        <v>#N/A</v>
      </c>
      <c r="BA1487" s="145" t="e">
        <f t="shared" si="810"/>
        <v>#N/A</v>
      </c>
      <c r="BB1487" s="145">
        <f t="shared" si="811"/>
        <v>2.083333333333337E-2</v>
      </c>
      <c r="BC1487" s="2">
        <f>IF(AM1487,
  IF(AND(AL1487=$J$31,_xlfn.DAYS(AH1487,DATE(AI1487,1,1))&lt;7),
    MAX(0,EINSTELLUNGEN!$D$12+1-WEEKDAY(DATE(EINSTELLUNGEN!$D$9,EINSTELLUNGEN!$D$10,1),2)),
    IF(AL1487=$J$33,
      MIN(EINSTELLUNGEN!$D$12,WEEKDAY(DATE(EINSTELLUNGEN!$D$9,12,31),2)),
      EINSTELLUNGEN!$D$12
  )) - SUMIF(AL$50:AL$2500,"="&amp;AL1487,AX$50:AX$2500),
  0)</f>
        <v>3</v>
      </c>
      <c r="BD1487" s="2">
        <f t="shared" si="812"/>
        <v>0.33333333333333331</v>
      </c>
      <c r="BE1487" s="2">
        <f t="shared" si="813"/>
        <v>0</v>
      </c>
    </row>
    <row r="1488" spans="1:57" ht="10.5" customHeight="1">
      <c r="A1488" s="1" t="str">
        <f t="shared" ca="1" si="789"/>
        <v/>
      </c>
      <c r="B1488" s="1" t="str">
        <f t="shared" ca="1" si="790"/>
        <v/>
      </c>
      <c r="C1488" s="1" t="str">
        <f t="shared" ca="1" si="791"/>
        <v/>
      </c>
      <c r="D1488" s="1" t="str">
        <f t="shared" ca="1" si="792"/>
        <v/>
      </c>
      <c r="F1488" s="10"/>
      <c r="G1488" s="136" t="str">
        <f t="shared" si="793"/>
        <v/>
      </c>
      <c r="H1488" s="27"/>
      <c r="I1488" s="28"/>
      <c r="J1488" s="28"/>
      <c r="K1488" s="29"/>
      <c r="L1488" s="136"/>
      <c r="M1488" s="136"/>
      <c r="N1488" s="136"/>
      <c r="O1488" s="26" t="str">
        <f t="shared" si="794"/>
        <v/>
      </c>
      <c r="P1488" s="218" t="str">
        <f t="shared" si="795"/>
        <v/>
      </c>
      <c r="Q1488" s="26" t="str">
        <f t="shared" si="796"/>
        <v/>
      </c>
      <c r="R1488" s="22"/>
      <c r="S1488" s="99"/>
      <c r="T1488" s="10"/>
      <c r="U1488" s="229" t="str">
        <f t="shared" si="797"/>
        <v/>
      </c>
      <c r="V1488" s="230"/>
      <c r="W1488" s="230"/>
      <c r="X1488" s="230"/>
      <c r="Y1488" s="230"/>
      <c r="Z1488" s="22" t="str">
        <f>""</f>
        <v/>
      </c>
      <c r="AB1488" s="23" t="str">
        <f t="shared" si="798"/>
        <v/>
      </c>
      <c r="AC1488" s="2" t="b">
        <f>COUNT(Q1488:Q$2500)&gt;0</f>
        <v>0</v>
      </c>
      <c r="AD1488" s="2" t="b">
        <f t="shared" si="781"/>
        <v>0</v>
      </c>
      <c r="AE1488" s="2" t="b">
        <f t="shared" si="782"/>
        <v>0</v>
      </c>
      <c r="AF1488" s="2" t="b">
        <f t="shared" si="783"/>
        <v>0</v>
      </c>
      <c r="AG1488" s="2" t="b">
        <f>OR(
  AND(AC1488,NOT(AC1489)),
  AND(AF1488,WEEKDAY(AH1487,2)=EINSTELLUNGEN!$D$12),
  AND(AF1488,AH1488=$J$35)
)</f>
        <v>0</v>
      </c>
      <c r="AH1488" s="2">
        <f>IF(AE1488,AH1487+IF(WEEKDAY(AH1487+1,2)&lt;=EINSTELLUNGEN!$D$12,1,$J$36),AH1487)</f>
        <v>42020</v>
      </c>
      <c r="AI1488" s="2">
        <f t="shared" si="784"/>
        <v>2019</v>
      </c>
      <c r="AJ1488" s="2">
        <f t="shared" si="785"/>
        <v>201901</v>
      </c>
      <c r="AK1488" s="2">
        <f t="shared" si="786"/>
        <v>201901</v>
      </c>
      <c r="AL1488" s="2">
        <f t="shared" si="814"/>
        <v>201903</v>
      </c>
      <c r="AM1488" s="2" t="b">
        <f t="shared" si="787"/>
        <v>1</v>
      </c>
      <c r="AN1488" s="4" t="e">
        <f t="shared" si="799"/>
        <v>#N/A</v>
      </c>
      <c r="AO1488" s="4" t="e">
        <f t="shared" si="800"/>
        <v>#N/A</v>
      </c>
      <c r="AP1488" s="2" t="str">
        <f>IF(AD1488,
  IF(ISBLANK(H1488),
    AP1487,
    IF(LEN(H1488)=1,
      IF(OR(UPPER(H1488)="A",UPPER(H1488)="I"),
        EINSTELLUNGEN!$D$21,
        IF(OR(UPPER(H1488)="B",UPPER(H1488)="M"),
          EINSTELLUNGEN!$D$22,
          IF(OR(UPPER(H1488)="C",UPPER(H1488)="S"),
            EINSTELLUNGEN!$D$23,
            IF(UPPER(H1488)="D",
              EINSTELLUNGEN!$D$24,
              IF(UPPER(H1488)="E",
                EINSTELLUNGEN!$D$25,
                UPPER(H1488)))))),
      IF(ISNUMBER(H1488),
        EINSTELLUNGEN!$D$20&amp;H1488,
        UPPER(H1488)))),
  "")</f>
        <v/>
      </c>
      <c r="AQ1488" s="2" t="str">
        <f t="shared" si="801"/>
        <v/>
      </c>
      <c r="AR1488" s="2">
        <f t="shared" si="802"/>
        <v>0</v>
      </c>
      <c r="AS1488" s="145">
        <f t="shared" si="803"/>
        <v>0.33333333333333331</v>
      </c>
      <c r="AT1488" s="2">
        <f t="shared" si="804"/>
        <v>0</v>
      </c>
      <c r="AU1488" s="2">
        <f t="shared" si="805"/>
        <v>0</v>
      </c>
      <c r="AV1488" s="2">
        <f t="shared" si="806"/>
        <v>0</v>
      </c>
      <c r="AW1488" s="2">
        <f t="shared" si="807"/>
        <v>0</v>
      </c>
      <c r="AX1488" s="2">
        <f t="shared" si="788"/>
        <v>0</v>
      </c>
      <c r="AY1488" s="2">
        <f t="shared" si="808"/>
        <v>0</v>
      </c>
      <c r="AZ1488" s="145" t="e">
        <f t="shared" si="809"/>
        <v>#N/A</v>
      </c>
      <c r="BA1488" s="145" t="e">
        <f t="shared" si="810"/>
        <v>#N/A</v>
      </c>
      <c r="BB1488" s="145">
        <f t="shared" si="811"/>
        <v>2.083333333333337E-2</v>
      </c>
      <c r="BC1488" s="2">
        <f>IF(AM1488,
  IF(AND(AL1488=$J$31,_xlfn.DAYS(AH1488,DATE(AI1488,1,1))&lt;7),
    MAX(0,EINSTELLUNGEN!$D$12+1-WEEKDAY(DATE(EINSTELLUNGEN!$D$9,EINSTELLUNGEN!$D$10,1),2)),
    IF(AL1488=$J$33,
      MIN(EINSTELLUNGEN!$D$12,WEEKDAY(DATE(EINSTELLUNGEN!$D$9,12,31),2)),
      EINSTELLUNGEN!$D$12
  )) - SUMIF(AL$50:AL$2500,"="&amp;AL1488,AX$50:AX$2500),
  0)</f>
        <v>3</v>
      </c>
      <c r="BD1488" s="2">
        <f t="shared" si="812"/>
        <v>0.33333333333333331</v>
      </c>
      <c r="BE1488" s="2">
        <f t="shared" si="813"/>
        <v>0</v>
      </c>
    </row>
    <row r="1489" spans="1:57" ht="10.5" customHeight="1">
      <c r="A1489" s="1" t="str">
        <f t="shared" ca="1" si="789"/>
        <v/>
      </c>
      <c r="B1489" s="1" t="str">
        <f t="shared" ca="1" si="790"/>
        <v/>
      </c>
      <c r="C1489" s="1" t="str">
        <f t="shared" ca="1" si="791"/>
        <v/>
      </c>
      <c r="D1489" s="1" t="str">
        <f t="shared" ca="1" si="792"/>
        <v/>
      </c>
      <c r="F1489" s="10"/>
      <c r="G1489" s="136" t="str">
        <f t="shared" si="793"/>
        <v/>
      </c>
      <c r="H1489" s="27"/>
      <c r="I1489" s="28"/>
      <c r="J1489" s="28"/>
      <c r="K1489" s="29"/>
      <c r="L1489" s="136"/>
      <c r="M1489" s="136"/>
      <c r="N1489" s="136"/>
      <c r="O1489" s="26" t="str">
        <f t="shared" si="794"/>
        <v/>
      </c>
      <c r="P1489" s="218" t="str">
        <f t="shared" si="795"/>
        <v/>
      </c>
      <c r="Q1489" s="26" t="str">
        <f t="shared" si="796"/>
        <v/>
      </c>
      <c r="R1489" s="22"/>
      <c r="S1489" s="99"/>
      <c r="T1489" s="10"/>
      <c r="U1489" s="229" t="str">
        <f t="shared" si="797"/>
        <v/>
      </c>
      <c r="V1489" s="230"/>
      <c r="W1489" s="230"/>
      <c r="X1489" s="230"/>
      <c r="Y1489" s="230"/>
      <c r="Z1489" s="22" t="str">
        <f>""</f>
        <v/>
      </c>
      <c r="AB1489" s="23" t="str">
        <f t="shared" si="798"/>
        <v/>
      </c>
      <c r="AC1489" s="2" t="b">
        <f>COUNT(Q1489:Q$2500)&gt;0</f>
        <v>0</v>
      </c>
      <c r="AD1489" s="2" t="b">
        <f t="shared" si="781"/>
        <v>0</v>
      </c>
      <c r="AE1489" s="2" t="b">
        <f t="shared" si="782"/>
        <v>0</v>
      </c>
      <c r="AF1489" s="2" t="b">
        <f t="shared" si="783"/>
        <v>0</v>
      </c>
      <c r="AG1489" s="2" t="b">
        <f>OR(
  AND(AC1489,NOT(AC1490)),
  AND(AF1489,WEEKDAY(AH1488,2)=EINSTELLUNGEN!$D$12),
  AND(AF1489,AH1489=$J$35)
)</f>
        <v>0</v>
      </c>
      <c r="AH1489" s="2">
        <f>IF(AE1489,AH1488+IF(WEEKDAY(AH1488+1,2)&lt;=EINSTELLUNGEN!$D$12,1,$J$36),AH1488)</f>
        <v>42020</v>
      </c>
      <c r="AI1489" s="2">
        <f t="shared" si="784"/>
        <v>2019</v>
      </c>
      <c r="AJ1489" s="2">
        <f t="shared" si="785"/>
        <v>201901</v>
      </c>
      <c r="AK1489" s="2">
        <f t="shared" si="786"/>
        <v>201901</v>
      </c>
      <c r="AL1489" s="2">
        <f t="shared" si="814"/>
        <v>201903</v>
      </c>
      <c r="AM1489" s="2" t="b">
        <f t="shared" si="787"/>
        <v>1</v>
      </c>
      <c r="AN1489" s="4" t="e">
        <f t="shared" si="799"/>
        <v>#N/A</v>
      </c>
      <c r="AO1489" s="4" t="e">
        <f t="shared" si="800"/>
        <v>#N/A</v>
      </c>
      <c r="AP1489" s="2" t="str">
        <f>IF(AD1489,
  IF(ISBLANK(H1489),
    AP1488,
    IF(LEN(H1489)=1,
      IF(OR(UPPER(H1489)="A",UPPER(H1489)="I"),
        EINSTELLUNGEN!$D$21,
        IF(OR(UPPER(H1489)="B",UPPER(H1489)="M"),
          EINSTELLUNGEN!$D$22,
          IF(OR(UPPER(H1489)="C",UPPER(H1489)="S"),
            EINSTELLUNGEN!$D$23,
            IF(UPPER(H1489)="D",
              EINSTELLUNGEN!$D$24,
              IF(UPPER(H1489)="E",
                EINSTELLUNGEN!$D$25,
                UPPER(H1489)))))),
      IF(ISNUMBER(H1489),
        EINSTELLUNGEN!$D$20&amp;H1489,
        UPPER(H1489)))),
  "")</f>
        <v/>
      </c>
      <c r="AQ1489" s="2" t="str">
        <f t="shared" si="801"/>
        <v/>
      </c>
      <c r="AR1489" s="2">
        <f t="shared" si="802"/>
        <v>0</v>
      </c>
      <c r="AS1489" s="145">
        <f t="shared" si="803"/>
        <v>0.33333333333333331</v>
      </c>
      <c r="AT1489" s="2">
        <f t="shared" si="804"/>
        <v>0</v>
      </c>
      <c r="AU1489" s="2">
        <f t="shared" si="805"/>
        <v>0</v>
      </c>
      <c r="AV1489" s="2">
        <f t="shared" si="806"/>
        <v>0</v>
      </c>
      <c r="AW1489" s="2">
        <f t="shared" si="807"/>
        <v>0</v>
      </c>
      <c r="AX1489" s="2">
        <f t="shared" si="788"/>
        <v>0</v>
      </c>
      <c r="AY1489" s="2">
        <f t="shared" si="808"/>
        <v>0</v>
      </c>
      <c r="AZ1489" s="145" t="e">
        <f t="shared" si="809"/>
        <v>#N/A</v>
      </c>
      <c r="BA1489" s="145" t="e">
        <f t="shared" si="810"/>
        <v>#N/A</v>
      </c>
      <c r="BB1489" s="145">
        <f t="shared" si="811"/>
        <v>2.083333333333337E-2</v>
      </c>
      <c r="BC1489" s="2">
        <f>IF(AM1489,
  IF(AND(AL1489=$J$31,_xlfn.DAYS(AH1489,DATE(AI1489,1,1))&lt;7),
    MAX(0,EINSTELLUNGEN!$D$12+1-WEEKDAY(DATE(EINSTELLUNGEN!$D$9,EINSTELLUNGEN!$D$10,1),2)),
    IF(AL1489=$J$33,
      MIN(EINSTELLUNGEN!$D$12,WEEKDAY(DATE(EINSTELLUNGEN!$D$9,12,31),2)),
      EINSTELLUNGEN!$D$12
  )) - SUMIF(AL$50:AL$2500,"="&amp;AL1489,AX$50:AX$2500),
  0)</f>
        <v>3</v>
      </c>
      <c r="BD1489" s="2">
        <f t="shared" si="812"/>
        <v>0.33333333333333331</v>
      </c>
      <c r="BE1489" s="2">
        <f t="shared" si="813"/>
        <v>0</v>
      </c>
    </row>
    <row r="1490" spans="1:57" ht="10.5" customHeight="1">
      <c r="A1490" s="1" t="str">
        <f t="shared" ca="1" si="789"/>
        <v/>
      </c>
      <c r="B1490" s="1" t="str">
        <f t="shared" ca="1" si="790"/>
        <v/>
      </c>
      <c r="C1490" s="1" t="str">
        <f t="shared" ca="1" si="791"/>
        <v/>
      </c>
      <c r="D1490" s="1" t="str">
        <f t="shared" ca="1" si="792"/>
        <v/>
      </c>
      <c r="F1490" s="10"/>
      <c r="G1490" s="136" t="str">
        <f t="shared" si="793"/>
        <v/>
      </c>
      <c r="H1490" s="27"/>
      <c r="I1490" s="28"/>
      <c r="J1490" s="28"/>
      <c r="K1490" s="29"/>
      <c r="L1490" s="136"/>
      <c r="M1490" s="136"/>
      <c r="N1490" s="136"/>
      <c r="O1490" s="26" t="str">
        <f t="shared" si="794"/>
        <v/>
      </c>
      <c r="P1490" s="218" t="str">
        <f t="shared" si="795"/>
        <v/>
      </c>
      <c r="Q1490" s="26" t="str">
        <f t="shared" si="796"/>
        <v/>
      </c>
      <c r="R1490" s="22"/>
      <c r="S1490" s="99"/>
      <c r="T1490" s="10"/>
      <c r="U1490" s="229" t="str">
        <f t="shared" si="797"/>
        <v/>
      </c>
      <c r="V1490" s="230"/>
      <c r="W1490" s="230"/>
      <c r="X1490" s="230"/>
      <c r="Y1490" s="230"/>
      <c r="Z1490" s="22" t="str">
        <f>""</f>
        <v/>
      </c>
      <c r="AB1490" s="23" t="str">
        <f t="shared" si="798"/>
        <v/>
      </c>
      <c r="AC1490" s="2" t="b">
        <f>COUNT(Q1490:Q$2500)&gt;0</f>
        <v>0</v>
      </c>
      <c r="AD1490" s="2" t="b">
        <f t="shared" si="781"/>
        <v>0</v>
      </c>
      <c r="AE1490" s="2" t="b">
        <f t="shared" si="782"/>
        <v>0</v>
      </c>
      <c r="AF1490" s="2" t="b">
        <f t="shared" si="783"/>
        <v>0</v>
      </c>
      <c r="AG1490" s="2" t="b">
        <f>OR(
  AND(AC1490,NOT(AC1491)),
  AND(AF1490,WEEKDAY(AH1489,2)=EINSTELLUNGEN!$D$12),
  AND(AF1490,AH1490=$J$35)
)</f>
        <v>0</v>
      </c>
      <c r="AH1490" s="2">
        <f>IF(AE1490,AH1489+IF(WEEKDAY(AH1489+1,2)&lt;=EINSTELLUNGEN!$D$12,1,$J$36),AH1489)</f>
        <v>42020</v>
      </c>
      <c r="AI1490" s="2">
        <f t="shared" si="784"/>
        <v>2019</v>
      </c>
      <c r="AJ1490" s="2">
        <f t="shared" si="785"/>
        <v>201901</v>
      </c>
      <c r="AK1490" s="2">
        <f t="shared" si="786"/>
        <v>201901</v>
      </c>
      <c r="AL1490" s="2">
        <f t="shared" si="814"/>
        <v>201903</v>
      </c>
      <c r="AM1490" s="2" t="b">
        <f t="shared" si="787"/>
        <v>1</v>
      </c>
      <c r="AN1490" s="4" t="e">
        <f t="shared" si="799"/>
        <v>#N/A</v>
      </c>
      <c r="AO1490" s="4" t="e">
        <f t="shared" si="800"/>
        <v>#N/A</v>
      </c>
      <c r="AP1490" s="2" t="str">
        <f>IF(AD1490,
  IF(ISBLANK(H1490),
    AP1489,
    IF(LEN(H1490)=1,
      IF(OR(UPPER(H1490)="A",UPPER(H1490)="I"),
        EINSTELLUNGEN!$D$21,
        IF(OR(UPPER(H1490)="B",UPPER(H1490)="M"),
          EINSTELLUNGEN!$D$22,
          IF(OR(UPPER(H1490)="C",UPPER(H1490)="S"),
            EINSTELLUNGEN!$D$23,
            IF(UPPER(H1490)="D",
              EINSTELLUNGEN!$D$24,
              IF(UPPER(H1490)="E",
                EINSTELLUNGEN!$D$25,
                UPPER(H1490)))))),
      IF(ISNUMBER(H1490),
        EINSTELLUNGEN!$D$20&amp;H1490,
        UPPER(H1490)))),
  "")</f>
        <v/>
      </c>
      <c r="AQ1490" s="2" t="str">
        <f t="shared" si="801"/>
        <v/>
      </c>
      <c r="AR1490" s="2">
        <f t="shared" si="802"/>
        <v>0</v>
      </c>
      <c r="AS1490" s="145">
        <f t="shared" si="803"/>
        <v>0.33333333333333331</v>
      </c>
      <c r="AT1490" s="2">
        <f t="shared" si="804"/>
        <v>0</v>
      </c>
      <c r="AU1490" s="2">
        <f t="shared" si="805"/>
        <v>0</v>
      </c>
      <c r="AV1490" s="2">
        <f t="shared" si="806"/>
        <v>0</v>
      </c>
      <c r="AW1490" s="2">
        <f t="shared" si="807"/>
        <v>0</v>
      </c>
      <c r="AX1490" s="2">
        <f t="shared" si="788"/>
        <v>0</v>
      </c>
      <c r="AY1490" s="2">
        <f t="shared" si="808"/>
        <v>0</v>
      </c>
      <c r="AZ1490" s="145" t="e">
        <f t="shared" si="809"/>
        <v>#N/A</v>
      </c>
      <c r="BA1490" s="145" t="e">
        <f t="shared" si="810"/>
        <v>#N/A</v>
      </c>
      <c r="BB1490" s="145">
        <f t="shared" si="811"/>
        <v>2.083333333333337E-2</v>
      </c>
      <c r="BC1490" s="2">
        <f>IF(AM1490,
  IF(AND(AL1490=$J$31,_xlfn.DAYS(AH1490,DATE(AI1490,1,1))&lt;7),
    MAX(0,EINSTELLUNGEN!$D$12+1-WEEKDAY(DATE(EINSTELLUNGEN!$D$9,EINSTELLUNGEN!$D$10,1),2)),
    IF(AL1490=$J$33,
      MIN(EINSTELLUNGEN!$D$12,WEEKDAY(DATE(EINSTELLUNGEN!$D$9,12,31),2)),
      EINSTELLUNGEN!$D$12
  )) - SUMIF(AL$50:AL$2500,"="&amp;AL1490,AX$50:AX$2500),
  0)</f>
        <v>3</v>
      </c>
      <c r="BD1490" s="2">
        <f t="shared" si="812"/>
        <v>0.33333333333333331</v>
      </c>
      <c r="BE1490" s="2">
        <f t="shared" si="813"/>
        <v>0</v>
      </c>
    </row>
    <row r="1491" spans="1:57" ht="10.5" customHeight="1">
      <c r="A1491" s="1" t="str">
        <f t="shared" ca="1" si="789"/>
        <v/>
      </c>
      <c r="B1491" s="1" t="str">
        <f t="shared" ca="1" si="790"/>
        <v/>
      </c>
      <c r="C1491" s="1" t="str">
        <f t="shared" ca="1" si="791"/>
        <v/>
      </c>
      <c r="D1491" s="1" t="str">
        <f t="shared" ca="1" si="792"/>
        <v/>
      </c>
      <c r="F1491" s="10"/>
      <c r="G1491" s="136" t="str">
        <f t="shared" si="793"/>
        <v/>
      </c>
      <c r="H1491" s="27"/>
      <c r="I1491" s="28"/>
      <c r="J1491" s="28"/>
      <c r="K1491" s="29"/>
      <c r="L1491" s="136"/>
      <c r="M1491" s="136"/>
      <c r="N1491" s="136"/>
      <c r="O1491" s="26" t="str">
        <f t="shared" si="794"/>
        <v/>
      </c>
      <c r="P1491" s="218" t="str">
        <f t="shared" si="795"/>
        <v/>
      </c>
      <c r="Q1491" s="26" t="str">
        <f t="shared" si="796"/>
        <v/>
      </c>
      <c r="R1491" s="22"/>
      <c r="S1491" s="99"/>
      <c r="T1491" s="10"/>
      <c r="U1491" s="229" t="str">
        <f t="shared" si="797"/>
        <v/>
      </c>
      <c r="V1491" s="230"/>
      <c r="W1491" s="230"/>
      <c r="X1491" s="230"/>
      <c r="Y1491" s="230"/>
      <c r="Z1491" s="22" t="str">
        <f>""</f>
        <v/>
      </c>
      <c r="AB1491" s="23" t="str">
        <f t="shared" si="798"/>
        <v/>
      </c>
      <c r="AC1491" s="2" t="b">
        <f>COUNT(Q1491:Q$2500)&gt;0</f>
        <v>0</v>
      </c>
      <c r="AD1491" s="2" t="b">
        <f t="shared" si="781"/>
        <v>0</v>
      </c>
      <c r="AE1491" s="2" t="b">
        <f t="shared" si="782"/>
        <v>0</v>
      </c>
      <c r="AF1491" s="2" t="b">
        <f t="shared" si="783"/>
        <v>0</v>
      </c>
      <c r="AG1491" s="2" t="b">
        <f>OR(
  AND(AC1491,NOT(AC1492)),
  AND(AF1491,WEEKDAY(AH1490,2)=EINSTELLUNGEN!$D$12),
  AND(AF1491,AH1491=$J$35)
)</f>
        <v>0</v>
      </c>
      <c r="AH1491" s="2">
        <f>IF(AE1491,AH1490+IF(WEEKDAY(AH1490+1,2)&lt;=EINSTELLUNGEN!$D$12,1,$J$36),AH1490)</f>
        <v>42020</v>
      </c>
      <c r="AI1491" s="2">
        <f t="shared" si="784"/>
        <v>2019</v>
      </c>
      <c r="AJ1491" s="2">
        <f t="shared" si="785"/>
        <v>201901</v>
      </c>
      <c r="AK1491" s="2">
        <f t="shared" si="786"/>
        <v>201901</v>
      </c>
      <c r="AL1491" s="2">
        <f t="shared" si="814"/>
        <v>201903</v>
      </c>
      <c r="AM1491" s="2" t="b">
        <f t="shared" si="787"/>
        <v>1</v>
      </c>
      <c r="AN1491" s="4" t="e">
        <f t="shared" si="799"/>
        <v>#N/A</v>
      </c>
      <c r="AO1491" s="4" t="e">
        <f t="shared" si="800"/>
        <v>#N/A</v>
      </c>
      <c r="AP1491" s="2" t="str">
        <f>IF(AD1491,
  IF(ISBLANK(H1491),
    AP1490,
    IF(LEN(H1491)=1,
      IF(OR(UPPER(H1491)="A",UPPER(H1491)="I"),
        EINSTELLUNGEN!$D$21,
        IF(OR(UPPER(H1491)="B",UPPER(H1491)="M"),
          EINSTELLUNGEN!$D$22,
          IF(OR(UPPER(H1491)="C",UPPER(H1491)="S"),
            EINSTELLUNGEN!$D$23,
            IF(UPPER(H1491)="D",
              EINSTELLUNGEN!$D$24,
              IF(UPPER(H1491)="E",
                EINSTELLUNGEN!$D$25,
                UPPER(H1491)))))),
      IF(ISNUMBER(H1491),
        EINSTELLUNGEN!$D$20&amp;H1491,
        UPPER(H1491)))),
  "")</f>
        <v/>
      </c>
      <c r="AQ1491" s="2" t="str">
        <f t="shared" si="801"/>
        <v/>
      </c>
      <c r="AR1491" s="2">
        <f t="shared" si="802"/>
        <v>0</v>
      </c>
      <c r="AS1491" s="145">
        <f t="shared" si="803"/>
        <v>0.33333333333333331</v>
      </c>
      <c r="AT1491" s="2">
        <f t="shared" si="804"/>
        <v>0</v>
      </c>
      <c r="AU1491" s="2">
        <f t="shared" si="805"/>
        <v>0</v>
      </c>
      <c r="AV1491" s="2">
        <f t="shared" si="806"/>
        <v>0</v>
      </c>
      <c r="AW1491" s="2">
        <f t="shared" si="807"/>
        <v>0</v>
      </c>
      <c r="AX1491" s="2">
        <f t="shared" si="788"/>
        <v>0</v>
      </c>
      <c r="AY1491" s="2">
        <f t="shared" si="808"/>
        <v>0</v>
      </c>
      <c r="AZ1491" s="145" t="e">
        <f t="shared" si="809"/>
        <v>#N/A</v>
      </c>
      <c r="BA1491" s="145" t="e">
        <f t="shared" si="810"/>
        <v>#N/A</v>
      </c>
      <c r="BB1491" s="145">
        <f t="shared" si="811"/>
        <v>2.083333333333337E-2</v>
      </c>
      <c r="BC1491" s="2">
        <f>IF(AM1491,
  IF(AND(AL1491=$J$31,_xlfn.DAYS(AH1491,DATE(AI1491,1,1))&lt;7),
    MAX(0,EINSTELLUNGEN!$D$12+1-WEEKDAY(DATE(EINSTELLUNGEN!$D$9,EINSTELLUNGEN!$D$10,1),2)),
    IF(AL1491=$J$33,
      MIN(EINSTELLUNGEN!$D$12,WEEKDAY(DATE(EINSTELLUNGEN!$D$9,12,31),2)),
      EINSTELLUNGEN!$D$12
  )) - SUMIF(AL$50:AL$2500,"="&amp;AL1491,AX$50:AX$2500),
  0)</f>
        <v>3</v>
      </c>
      <c r="BD1491" s="2">
        <f t="shared" si="812"/>
        <v>0.33333333333333331</v>
      </c>
      <c r="BE1491" s="2">
        <f t="shared" si="813"/>
        <v>0</v>
      </c>
    </row>
    <row r="1492" spans="1:57" ht="10.5" customHeight="1">
      <c r="A1492" s="1" t="str">
        <f t="shared" ca="1" si="789"/>
        <v/>
      </c>
      <c r="B1492" s="1" t="str">
        <f t="shared" ca="1" si="790"/>
        <v/>
      </c>
      <c r="C1492" s="1" t="str">
        <f t="shared" ca="1" si="791"/>
        <v/>
      </c>
      <c r="D1492" s="1" t="str">
        <f t="shared" ca="1" si="792"/>
        <v/>
      </c>
      <c r="F1492" s="10"/>
      <c r="G1492" s="136" t="str">
        <f t="shared" si="793"/>
        <v/>
      </c>
      <c r="H1492" s="27"/>
      <c r="I1492" s="28"/>
      <c r="J1492" s="28"/>
      <c r="K1492" s="29"/>
      <c r="L1492" s="136"/>
      <c r="M1492" s="136"/>
      <c r="N1492" s="136"/>
      <c r="O1492" s="26" t="str">
        <f t="shared" si="794"/>
        <v/>
      </c>
      <c r="P1492" s="218" t="str">
        <f t="shared" si="795"/>
        <v/>
      </c>
      <c r="Q1492" s="26" t="str">
        <f t="shared" si="796"/>
        <v/>
      </c>
      <c r="R1492" s="22"/>
      <c r="S1492" s="99"/>
      <c r="T1492" s="10"/>
      <c r="U1492" s="229" t="str">
        <f t="shared" si="797"/>
        <v/>
      </c>
      <c r="V1492" s="230"/>
      <c r="W1492" s="230"/>
      <c r="X1492" s="230"/>
      <c r="Y1492" s="230"/>
      <c r="Z1492" s="22" t="str">
        <f>""</f>
        <v/>
      </c>
      <c r="AB1492" s="23" t="str">
        <f t="shared" si="798"/>
        <v/>
      </c>
      <c r="AC1492" s="2" t="b">
        <f>COUNT(Q1492:Q$2500)&gt;0</f>
        <v>0</v>
      </c>
      <c r="AD1492" s="2" t="b">
        <f t="shared" si="781"/>
        <v>0</v>
      </c>
      <c r="AE1492" s="2" t="b">
        <f t="shared" si="782"/>
        <v>0</v>
      </c>
      <c r="AF1492" s="2" t="b">
        <f t="shared" si="783"/>
        <v>0</v>
      </c>
      <c r="AG1492" s="2" t="b">
        <f>OR(
  AND(AC1492,NOT(AC1493)),
  AND(AF1492,WEEKDAY(AH1491,2)=EINSTELLUNGEN!$D$12),
  AND(AF1492,AH1492=$J$35)
)</f>
        <v>0</v>
      </c>
      <c r="AH1492" s="2">
        <f>IF(AE1492,AH1491+IF(WEEKDAY(AH1491+1,2)&lt;=EINSTELLUNGEN!$D$12,1,$J$36),AH1491)</f>
        <v>42020</v>
      </c>
      <c r="AI1492" s="2">
        <f t="shared" si="784"/>
        <v>2019</v>
      </c>
      <c r="AJ1492" s="2">
        <f t="shared" si="785"/>
        <v>201901</v>
      </c>
      <c r="AK1492" s="2">
        <f t="shared" si="786"/>
        <v>201901</v>
      </c>
      <c r="AL1492" s="2">
        <f t="shared" si="814"/>
        <v>201903</v>
      </c>
      <c r="AM1492" s="2" t="b">
        <f t="shared" si="787"/>
        <v>1</v>
      </c>
      <c r="AN1492" s="4" t="e">
        <f t="shared" si="799"/>
        <v>#N/A</v>
      </c>
      <c r="AO1492" s="4" t="e">
        <f t="shared" si="800"/>
        <v>#N/A</v>
      </c>
      <c r="AP1492" s="2" t="str">
        <f>IF(AD1492,
  IF(ISBLANK(H1492),
    AP1491,
    IF(LEN(H1492)=1,
      IF(OR(UPPER(H1492)="A",UPPER(H1492)="I"),
        EINSTELLUNGEN!$D$21,
        IF(OR(UPPER(H1492)="B",UPPER(H1492)="M"),
          EINSTELLUNGEN!$D$22,
          IF(OR(UPPER(H1492)="C",UPPER(H1492)="S"),
            EINSTELLUNGEN!$D$23,
            IF(UPPER(H1492)="D",
              EINSTELLUNGEN!$D$24,
              IF(UPPER(H1492)="E",
                EINSTELLUNGEN!$D$25,
                UPPER(H1492)))))),
      IF(ISNUMBER(H1492),
        EINSTELLUNGEN!$D$20&amp;H1492,
        UPPER(H1492)))),
  "")</f>
        <v/>
      </c>
      <c r="AQ1492" s="2" t="str">
        <f t="shared" si="801"/>
        <v/>
      </c>
      <c r="AR1492" s="2">
        <f t="shared" si="802"/>
        <v>0</v>
      </c>
      <c r="AS1492" s="145">
        <f t="shared" si="803"/>
        <v>0.33333333333333331</v>
      </c>
      <c r="AT1492" s="2">
        <f t="shared" si="804"/>
        <v>0</v>
      </c>
      <c r="AU1492" s="2">
        <f t="shared" si="805"/>
        <v>0</v>
      </c>
      <c r="AV1492" s="2">
        <f t="shared" si="806"/>
        <v>0</v>
      </c>
      <c r="AW1492" s="2">
        <f t="shared" si="807"/>
        <v>0</v>
      </c>
      <c r="AX1492" s="2">
        <f t="shared" si="788"/>
        <v>0</v>
      </c>
      <c r="AY1492" s="2">
        <f t="shared" si="808"/>
        <v>0</v>
      </c>
      <c r="AZ1492" s="145" t="e">
        <f t="shared" si="809"/>
        <v>#N/A</v>
      </c>
      <c r="BA1492" s="145" t="e">
        <f t="shared" si="810"/>
        <v>#N/A</v>
      </c>
      <c r="BB1492" s="145">
        <f t="shared" si="811"/>
        <v>2.083333333333337E-2</v>
      </c>
      <c r="BC1492" s="2">
        <f>IF(AM1492,
  IF(AND(AL1492=$J$31,_xlfn.DAYS(AH1492,DATE(AI1492,1,1))&lt;7),
    MAX(0,EINSTELLUNGEN!$D$12+1-WEEKDAY(DATE(EINSTELLUNGEN!$D$9,EINSTELLUNGEN!$D$10,1),2)),
    IF(AL1492=$J$33,
      MIN(EINSTELLUNGEN!$D$12,WEEKDAY(DATE(EINSTELLUNGEN!$D$9,12,31),2)),
      EINSTELLUNGEN!$D$12
  )) - SUMIF(AL$50:AL$2500,"="&amp;AL1492,AX$50:AX$2500),
  0)</f>
        <v>3</v>
      </c>
      <c r="BD1492" s="2">
        <f t="shared" si="812"/>
        <v>0.33333333333333331</v>
      </c>
      <c r="BE1492" s="2">
        <f t="shared" si="813"/>
        <v>0</v>
      </c>
    </row>
    <row r="1493" spans="1:57" ht="10.5" customHeight="1">
      <c r="A1493" s="1" t="str">
        <f t="shared" ca="1" si="789"/>
        <v/>
      </c>
      <c r="B1493" s="1" t="str">
        <f t="shared" ca="1" si="790"/>
        <v/>
      </c>
      <c r="C1493" s="1" t="str">
        <f t="shared" ca="1" si="791"/>
        <v/>
      </c>
      <c r="D1493" s="1" t="str">
        <f t="shared" ca="1" si="792"/>
        <v/>
      </c>
      <c r="F1493" s="10"/>
      <c r="G1493" s="136" t="str">
        <f t="shared" si="793"/>
        <v/>
      </c>
      <c r="H1493" s="27"/>
      <c r="I1493" s="28"/>
      <c r="J1493" s="28"/>
      <c r="K1493" s="29"/>
      <c r="L1493" s="136"/>
      <c r="M1493" s="136"/>
      <c r="N1493" s="136"/>
      <c r="O1493" s="26" t="str">
        <f t="shared" si="794"/>
        <v/>
      </c>
      <c r="P1493" s="218" t="str">
        <f t="shared" si="795"/>
        <v/>
      </c>
      <c r="Q1493" s="26" t="str">
        <f t="shared" si="796"/>
        <v/>
      </c>
      <c r="R1493" s="22"/>
      <c r="S1493" s="99"/>
      <c r="T1493" s="10"/>
      <c r="U1493" s="229" t="str">
        <f t="shared" si="797"/>
        <v/>
      </c>
      <c r="V1493" s="230"/>
      <c r="W1493" s="230"/>
      <c r="X1493" s="230"/>
      <c r="Y1493" s="230"/>
      <c r="Z1493" s="22" t="str">
        <f>""</f>
        <v/>
      </c>
      <c r="AB1493" s="23" t="str">
        <f t="shared" si="798"/>
        <v/>
      </c>
      <c r="AC1493" s="2" t="b">
        <f>COUNT(Q1493:Q$2500)&gt;0</f>
        <v>0</v>
      </c>
      <c r="AD1493" s="2" t="b">
        <f t="shared" si="781"/>
        <v>0</v>
      </c>
      <c r="AE1493" s="2" t="b">
        <f t="shared" si="782"/>
        <v>0</v>
      </c>
      <c r="AF1493" s="2" t="b">
        <f t="shared" si="783"/>
        <v>0</v>
      </c>
      <c r="AG1493" s="2" t="b">
        <f>OR(
  AND(AC1493,NOT(AC1494)),
  AND(AF1493,WEEKDAY(AH1492,2)=EINSTELLUNGEN!$D$12),
  AND(AF1493,AH1493=$J$35)
)</f>
        <v>0</v>
      </c>
      <c r="AH1493" s="2">
        <f>IF(AE1493,AH1492+IF(WEEKDAY(AH1492+1,2)&lt;=EINSTELLUNGEN!$D$12,1,$J$36),AH1492)</f>
        <v>42020</v>
      </c>
      <c r="AI1493" s="2">
        <f t="shared" si="784"/>
        <v>2019</v>
      </c>
      <c r="AJ1493" s="2">
        <f t="shared" si="785"/>
        <v>201901</v>
      </c>
      <c r="AK1493" s="2">
        <f t="shared" si="786"/>
        <v>201901</v>
      </c>
      <c r="AL1493" s="2">
        <f t="shared" si="814"/>
        <v>201903</v>
      </c>
      <c r="AM1493" s="2" t="b">
        <f t="shared" si="787"/>
        <v>1</v>
      </c>
      <c r="AN1493" s="4" t="e">
        <f t="shared" si="799"/>
        <v>#N/A</v>
      </c>
      <c r="AO1493" s="4" t="e">
        <f t="shared" si="800"/>
        <v>#N/A</v>
      </c>
      <c r="AP1493" s="2" t="str">
        <f>IF(AD1493,
  IF(ISBLANK(H1493),
    AP1492,
    IF(LEN(H1493)=1,
      IF(OR(UPPER(H1493)="A",UPPER(H1493)="I"),
        EINSTELLUNGEN!$D$21,
        IF(OR(UPPER(H1493)="B",UPPER(H1493)="M"),
          EINSTELLUNGEN!$D$22,
          IF(OR(UPPER(H1493)="C",UPPER(H1493)="S"),
            EINSTELLUNGEN!$D$23,
            IF(UPPER(H1493)="D",
              EINSTELLUNGEN!$D$24,
              IF(UPPER(H1493)="E",
                EINSTELLUNGEN!$D$25,
                UPPER(H1493)))))),
      IF(ISNUMBER(H1493),
        EINSTELLUNGEN!$D$20&amp;H1493,
        UPPER(H1493)))),
  "")</f>
        <v/>
      </c>
      <c r="AQ1493" s="2" t="str">
        <f t="shared" si="801"/>
        <v/>
      </c>
      <c r="AR1493" s="2">
        <f t="shared" si="802"/>
        <v>0</v>
      </c>
      <c r="AS1493" s="145">
        <f t="shared" si="803"/>
        <v>0.33333333333333331</v>
      </c>
      <c r="AT1493" s="2">
        <f t="shared" si="804"/>
        <v>0</v>
      </c>
      <c r="AU1493" s="2">
        <f t="shared" si="805"/>
        <v>0</v>
      </c>
      <c r="AV1493" s="2">
        <f t="shared" si="806"/>
        <v>0</v>
      </c>
      <c r="AW1493" s="2">
        <f t="shared" si="807"/>
        <v>0</v>
      </c>
      <c r="AX1493" s="2">
        <f t="shared" si="788"/>
        <v>0</v>
      </c>
      <c r="AY1493" s="2">
        <f t="shared" si="808"/>
        <v>0</v>
      </c>
      <c r="AZ1493" s="145" t="e">
        <f t="shared" si="809"/>
        <v>#N/A</v>
      </c>
      <c r="BA1493" s="145" t="e">
        <f t="shared" si="810"/>
        <v>#N/A</v>
      </c>
      <c r="BB1493" s="145">
        <f t="shared" si="811"/>
        <v>2.083333333333337E-2</v>
      </c>
      <c r="BC1493" s="2">
        <f>IF(AM1493,
  IF(AND(AL1493=$J$31,_xlfn.DAYS(AH1493,DATE(AI1493,1,1))&lt;7),
    MAX(0,EINSTELLUNGEN!$D$12+1-WEEKDAY(DATE(EINSTELLUNGEN!$D$9,EINSTELLUNGEN!$D$10,1),2)),
    IF(AL1493=$J$33,
      MIN(EINSTELLUNGEN!$D$12,WEEKDAY(DATE(EINSTELLUNGEN!$D$9,12,31),2)),
      EINSTELLUNGEN!$D$12
  )) - SUMIF(AL$50:AL$2500,"="&amp;AL1493,AX$50:AX$2500),
  0)</f>
        <v>3</v>
      </c>
      <c r="BD1493" s="2">
        <f t="shared" si="812"/>
        <v>0.33333333333333331</v>
      </c>
      <c r="BE1493" s="2">
        <f t="shared" si="813"/>
        <v>0</v>
      </c>
    </row>
    <row r="1494" spans="1:57" ht="10.5" customHeight="1">
      <c r="A1494" s="1" t="str">
        <f t="shared" ca="1" si="789"/>
        <v/>
      </c>
      <c r="B1494" s="1" t="str">
        <f t="shared" ca="1" si="790"/>
        <v/>
      </c>
      <c r="C1494" s="1" t="str">
        <f t="shared" ca="1" si="791"/>
        <v/>
      </c>
      <c r="D1494" s="1" t="str">
        <f t="shared" ca="1" si="792"/>
        <v/>
      </c>
      <c r="F1494" s="10"/>
      <c r="G1494" s="136" t="str">
        <f t="shared" si="793"/>
        <v/>
      </c>
      <c r="H1494" s="27"/>
      <c r="I1494" s="28"/>
      <c r="J1494" s="28"/>
      <c r="K1494" s="29"/>
      <c r="L1494" s="136"/>
      <c r="M1494" s="136"/>
      <c r="N1494" s="136"/>
      <c r="O1494" s="26" t="str">
        <f t="shared" si="794"/>
        <v/>
      </c>
      <c r="P1494" s="218" t="str">
        <f t="shared" si="795"/>
        <v/>
      </c>
      <c r="Q1494" s="26" t="str">
        <f t="shared" si="796"/>
        <v/>
      </c>
      <c r="R1494" s="22"/>
      <c r="S1494" s="99"/>
      <c r="T1494" s="10"/>
      <c r="U1494" s="229" t="str">
        <f t="shared" si="797"/>
        <v/>
      </c>
      <c r="V1494" s="230"/>
      <c r="W1494" s="230"/>
      <c r="X1494" s="230"/>
      <c r="Y1494" s="230"/>
      <c r="Z1494" s="22" t="str">
        <f>""</f>
        <v/>
      </c>
      <c r="AB1494" s="23" t="str">
        <f t="shared" si="798"/>
        <v/>
      </c>
      <c r="AC1494" s="2" t="b">
        <f>COUNT(Q1494:Q$2500)&gt;0</f>
        <v>0</v>
      </c>
      <c r="AD1494" s="2" t="b">
        <f t="shared" si="781"/>
        <v>0</v>
      </c>
      <c r="AE1494" s="2" t="b">
        <f t="shared" si="782"/>
        <v>0</v>
      </c>
      <c r="AF1494" s="2" t="b">
        <f t="shared" si="783"/>
        <v>0</v>
      </c>
      <c r="AG1494" s="2" t="b">
        <f>OR(
  AND(AC1494,NOT(AC1495)),
  AND(AF1494,WEEKDAY(AH1493,2)=EINSTELLUNGEN!$D$12),
  AND(AF1494,AH1494=$J$35)
)</f>
        <v>0</v>
      </c>
      <c r="AH1494" s="2">
        <f>IF(AE1494,AH1493+IF(WEEKDAY(AH1493+1,2)&lt;=EINSTELLUNGEN!$D$12,1,$J$36),AH1493)</f>
        <v>42020</v>
      </c>
      <c r="AI1494" s="2">
        <f t="shared" si="784"/>
        <v>2019</v>
      </c>
      <c r="AJ1494" s="2">
        <f t="shared" si="785"/>
        <v>201901</v>
      </c>
      <c r="AK1494" s="2">
        <f t="shared" si="786"/>
        <v>201901</v>
      </c>
      <c r="AL1494" s="2">
        <f t="shared" si="814"/>
        <v>201903</v>
      </c>
      <c r="AM1494" s="2" t="b">
        <f t="shared" si="787"/>
        <v>1</v>
      </c>
      <c r="AN1494" s="4" t="e">
        <f t="shared" si="799"/>
        <v>#N/A</v>
      </c>
      <c r="AO1494" s="4" t="e">
        <f t="shared" si="800"/>
        <v>#N/A</v>
      </c>
      <c r="AP1494" s="2" t="str">
        <f>IF(AD1494,
  IF(ISBLANK(H1494),
    AP1493,
    IF(LEN(H1494)=1,
      IF(OR(UPPER(H1494)="A",UPPER(H1494)="I"),
        EINSTELLUNGEN!$D$21,
        IF(OR(UPPER(H1494)="B",UPPER(H1494)="M"),
          EINSTELLUNGEN!$D$22,
          IF(OR(UPPER(H1494)="C",UPPER(H1494)="S"),
            EINSTELLUNGEN!$D$23,
            IF(UPPER(H1494)="D",
              EINSTELLUNGEN!$D$24,
              IF(UPPER(H1494)="E",
                EINSTELLUNGEN!$D$25,
                UPPER(H1494)))))),
      IF(ISNUMBER(H1494),
        EINSTELLUNGEN!$D$20&amp;H1494,
        UPPER(H1494)))),
  "")</f>
        <v/>
      </c>
      <c r="AQ1494" s="2" t="str">
        <f t="shared" si="801"/>
        <v/>
      </c>
      <c r="AR1494" s="2">
        <f t="shared" si="802"/>
        <v>0</v>
      </c>
      <c r="AS1494" s="145">
        <f t="shared" si="803"/>
        <v>0.33333333333333331</v>
      </c>
      <c r="AT1494" s="2">
        <f t="shared" si="804"/>
        <v>0</v>
      </c>
      <c r="AU1494" s="2">
        <f t="shared" si="805"/>
        <v>0</v>
      </c>
      <c r="AV1494" s="2">
        <f t="shared" si="806"/>
        <v>0</v>
      </c>
      <c r="AW1494" s="2">
        <f t="shared" si="807"/>
        <v>0</v>
      </c>
      <c r="AX1494" s="2">
        <f t="shared" si="788"/>
        <v>0</v>
      </c>
      <c r="AY1494" s="2">
        <f t="shared" si="808"/>
        <v>0</v>
      </c>
      <c r="AZ1494" s="145" t="e">
        <f t="shared" si="809"/>
        <v>#N/A</v>
      </c>
      <c r="BA1494" s="145" t="e">
        <f t="shared" si="810"/>
        <v>#N/A</v>
      </c>
      <c r="BB1494" s="145">
        <f t="shared" si="811"/>
        <v>2.083333333333337E-2</v>
      </c>
      <c r="BC1494" s="2">
        <f>IF(AM1494,
  IF(AND(AL1494=$J$31,_xlfn.DAYS(AH1494,DATE(AI1494,1,1))&lt;7),
    MAX(0,EINSTELLUNGEN!$D$12+1-WEEKDAY(DATE(EINSTELLUNGEN!$D$9,EINSTELLUNGEN!$D$10,1),2)),
    IF(AL1494=$J$33,
      MIN(EINSTELLUNGEN!$D$12,WEEKDAY(DATE(EINSTELLUNGEN!$D$9,12,31),2)),
      EINSTELLUNGEN!$D$12
  )) - SUMIF(AL$50:AL$2500,"="&amp;AL1494,AX$50:AX$2500),
  0)</f>
        <v>3</v>
      </c>
      <c r="BD1494" s="2">
        <f t="shared" si="812"/>
        <v>0.33333333333333331</v>
      </c>
      <c r="BE1494" s="2">
        <f t="shared" si="813"/>
        <v>0</v>
      </c>
    </row>
    <row r="1495" spans="1:57" ht="10.5" customHeight="1">
      <c r="A1495" s="1" t="str">
        <f t="shared" ca="1" si="789"/>
        <v/>
      </c>
      <c r="B1495" s="1" t="str">
        <f t="shared" ca="1" si="790"/>
        <v/>
      </c>
      <c r="C1495" s="1" t="str">
        <f t="shared" ca="1" si="791"/>
        <v/>
      </c>
      <c r="D1495" s="1" t="str">
        <f t="shared" ca="1" si="792"/>
        <v/>
      </c>
      <c r="F1495" s="10"/>
      <c r="G1495" s="136" t="str">
        <f t="shared" si="793"/>
        <v/>
      </c>
      <c r="H1495" s="27"/>
      <c r="I1495" s="28"/>
      <c r="J1495" s="28"/>
      <c r="K1495" s="29"/>
      <c r="L1495" s="136"/>
      <c r="M1495" s="136"/>
      <c r="N1495" s="136"/>
      <c r="O1495" s="26" t="str">
        <f t="shared" si="794"/>
        <v/>
      </c>
      <c r="P1495" s="218" t="str">
        <f t="shared" si="795"/>
        <v/>
      </c>
      <c r="Q1495" s="26" t="str">
        <f t="shared" si="796"/>
        <v/>
      </c>
      <c r="R1495" s="22"/>
      <c r="S1495" s="99"/>
      <c r="T1495" s="10"/>
      <c r="U1495" s="229" t="str">
        <f t="shared" si="797"/>
        <v/>
      </c>
      <c r="V1495" s="230"/>
      <c r="W1495" s="230"/>
      <c r="X1495" s="230"/>
      <c r="Y1495" s="230"/>
      <c r="Z1495" s="22" t="str">
        <f>""</f>
        <v/>
      </c>
      <c r="AB1495" s="23" t="str">
        <f t="shared" si="798"/>
        <v/>
      </c>
      <c r="AC1495" s="2" t="b">
        <f>COUNT(Q1495:Q$2500)&gt;0</f>
        <v>0</v>
      </c>
      <c r="AD1495" s="2" t="b">
        <f t="shared" si="781"/>
        <v>0</v>
      </c>
      <c r="AE1495" s="2" t="b">
        <f t="shared" si="782"/>
        <v>0</v>
      </c>
      <c r="AF1495" s="2" t="b">
        <f t="shared" si="783"/>
        <v>0</v>
      </c>
      <c r="AG1495" s="2" t="b">
        <f>OR(
  AND(AC1495,NOT(AC1496)),
  AND(AF1495,WEEKDAY(AH1494,2)=EINSTELLUNGEN!$D$12),
  AND(AF1495,AH1495=$J$35)
)</f>
        <v>0</v>
      </c>
      <c r="AH1495" s="2">
        <f>IF(AE1495,AH1494+IF(WEEKDAY(AH1494+1,2)&lt;=EINSTELLUNGEN!$D$12,1,$J$36),AH1494)</f>
        <v>42020</v>
      </c>
      <c r="AI1495" s="2">
        <f t="shared" si="784"/>
        <v>2019</v>
      </c>
      <c r="AJ1495" s="2">
        <f t="shared" si="785"/>
        <v>201901</v>
      </c>
      <c r="AK1495" s="2">
        <f t="shared" si="786"/>
        <v>201901</v>
      </c>
      <c r="AL1495" s="2">
        <f t="shared" si="814"/>
        <v>201903</v>
      </c>
      <c r="AM1495" s="2" t="b">
        <f t="shared" si="787"/>
        <v>1</v>
      </c>
      <c r="AN1495" s="4" t="e">
        <f t="shared" si="799"/>
        <v>#N/A</v>
      </c>
      <c r="AO1495" s="4" t="e">
        <f t="shared" si="800"/>
        <v>#N/A</v>
      </c>
      <c r="AP1495" s="2" t="str">
        <f>IF(AD1495,
  IF(ISBLANK(H1495),
    AP1494,
    IF(LEN(H1495)=1,
      IF(OR(UPPER(H1495)="A",UPPER(H1495)="I"),
        EINSTELLUNGEN!$D$21,
        IF(OR(UPPER(H1495)="B",UPPER(H1495)="M"),
          EINSTELLUNGEN!$D$22,
          IF(OR(UPPER(H1495)="C",UPPER(H1495)="S"),
            EINSTELLUNGEN!$D$23,
            IF(UPPER(H1495)="D",
              EINSTELLUNGEN!$D$24,
              IF(UPPER(H1495)="E",
                EINSTELLUNGEN!$D$25,
                UPPER(H1495)))))),
      IF(ISNUMBER(H1495),
        EINSTELLUNGEN!$D$20&amp;H1495,
        UPPER(H1495)))),
  "")</f>
        <v/>
      </c>
      <c r="AQ1495" s="2" t="str">
        <f t="shared" si="801"/>
        <v/>
      </c>
      <c r="AR1495" s="2">
        <f t="shared" si="802"/>
        <v>0</v>
      </c>
      <c r="AS1495" s="145">
        <f t="shared" si="803"/>
        <v>0.33333333333333331</v>
      </c>
      <c r="AT1495" s="2">
        <f t="shared" si="804"/>
        <v>0</v>
      </c>
      <c r="AU1495" s="2">
        <f t="shared" si="805"/>
        <v>0</v>
      </c>
      <c r="AV1495" s="2">
        <f t="shared" si="806"/>
        <v>0</v>
      </c>
      <c r="AW1495" s="2">
        <f t="shared" si="807"/>
        <v>0</v>
      </c>
      <c r="AX1495" s="2">
        <f t="shared" si="788"/>
        <v>0</v>
      </c>
      <c r="AY1495" s="2">
        <f t="shared" si="808"/>
        <v>0</v>
      </c>
      <c r="AZ1495" s="145" t="e">
        <f t="shared" si="809"/>
        <v>#N/A</v>
      </c>
      <c r="BA1495" s="145" t="e">
        <f t="shared" si="810"/>
        <v>#N/A</v>
      </c>
      <c r="BB1495" s="145">
        <f t="shared" si="811"/>
        <v>2.083333333333337E-2</v>
      </c>
      <c r="BC1495" s="2">
        <f>IF(AM1495,
  IF(AND(AL1495=$J$31,_xlfn.DAYS(AH1495,DATE(AI1495,1,1))&lt;7),
    MAX(0,EINSTELLUNGEN!$D$12+1-WEEKDAY(DATE(EINSTELLUNGEN!$D$9,EINSTELLUNGEN!$D$10,1),2)),
    IF(AL1495=$J$33,
      MIN(EINSTELLUNGEN!$D$12,WEEKDAY(DATE(EINSTELLUNGEN!$D$9,12,31),2)),
      EINSTELLUNGEN!$D$12
  )) - SUMIF(AL$50:AL$2500,"="&amp;AL1495,AX$50:AX$2500),
  0)</f>
        <v>3</v>
      </c>
      <c r="BD1495" s="2">
        <f t="shared" si="812"/>
        <v>0.33333333333333331</v>
      </c>
      <c r="BE1495" s="2">
        <f t="shared" si="813"/>
        <v>0</v>
      </c>
    </row>
    <row r="1496" spans="1:57" ht="10.5" customHeight="1">
      <c r="A1496" s="1" t="str">
        <f t="shared" ca="1" si="789"/>
        <v/>
      </c>
      <c r="B1496" s="1" t="str">
        <f t="shared" ca="1" si="790"/>
        <v/>
      </c>
      <c r="C1496" s="1" t="str">
        <f t="shared" ca="1" si="791"/>
        <v/>
      </c>
      <c r="D1496" s="1" t="str">
        <f t="shared" ca="1" si="792"/>
        <v/>
      </c>
      <c r="F1496" s="10"/>
      <c r="G1496" s="136" t="str">
        <f t="shared" si="793"/>
        <v/>
      </c>
      <c r="H1496" s="27"/>
      <c r="I1496" s="28"/>
      <c r="J1496" s="28"/>
      <c r="K1496" s="29"/>
      <c r="L1496" s="136"/>
      <c r="M1496" s="136"/>
      <c r="N1496" s="136"/>
      <c r="O1496" s="26" t="str">
        <f t="shared" si="794"/>
        <v/>
      </c>
      <c r="P1496" s="218" t="str">
        <f t="shared" si="795"/>
        <v/>
      </c>
      <c r="Q1496" s="26" t="str">
        <f t="shared" si="796"/>
        <v/>
      </c>
      <c r="R1496" s="22"/>
      <c r="S1496" s="99"/>
      <c r="T1496" s="10"/>
      <c r="U1496" s="229" t="str">
        <f t="shared" si="797"/>
        <v/>
      </c>
      <c r="V1496" s="230"/>
      <c r="W1496" s="230"/>
      <c r="X1496" s="230"/>
      <c r="Y1496" s="230"/>
      <c r="Z1496" s="22" t="str">
        <f>""</f>
        <v/>
      </c>
      <c r="AB1496" s="23" t="str">
        <f t="shared" si="798"/>
        <v/>
      </c>
      <c r="AC1496" s="2" t="b">
        <f>COUNT(Q1496:Q$2500)&gt;0</f>
        <v>0</v>
      </c>
      <c r="AD1496" s="2" t="b">
        <f t="shared" si="781"/>
        <v>0</v>
      </c>
      <c r="AE1496" s="2" t="b">
        <f t="shared" si="782"/>
        <v>0</v>
      </c>
      <c r="AF1496" s="2" t="b">
        <f t="shared" si="783"/>
        <v>0</v>
      </c>
      <c r="AG1496" s="2" t="b">
        <f>OR(
  AND(AC1496,NOT(AC1497)),
  AND(AF1496,WEEKDAY(AH1495,2)=EINSTELLUNGEN!$D$12),
  AND(AF1496,AH1496=$J$35)
)</f>
        <v>0</v>
      </c>
      <c r="AH1496" s="2">
        <f>IF(AE1496,AH1495+IF(WEEKDAY(AH1495+1,2)&lt;=EINSTELLUNGEN!$D$12,1,$J$36),AH1495)</f>
        <v>42020</v>
      </c>
      <c r="AI1496" s="2">
        <f t="shared" si="784"/>
        <v>2019</v>
      </c>
      <c r="AJ1496" s="2">
        <f t="shared" si="785"/>
        <v>201901</v>
      </c>
      <c r="AK1496" s="2">
        <f t="shared" si="786"/>
        <v>201901</v>
      </c>
      <c r="AL1496" s="2">
        <f t="shared" si="814"/>
        <v>201903</v>
      </c>
      <c r="AM1496" s="2" t="b">
        <f t="shared" si="787"/>
        <v>1</v>
      </c>
      <c r="AN1496" s="4" t="e">
        <f t="shared" si="799"/>
        <v>#N/A</v>
      </c>
      <c r="AO1496" s="4" t="e">
        <f t="shared" si="800"/>
        <v>#N/A</v>
      </c>
      <c r="AP1496" s="2" t="str">
        <f>IF(AD1496,
  IF(ISBLANK(H1496),
    AP1495,
    IF(LEN(H1496)=1,
      IF(OR(UPPER(H1496)="A",UPPER(H1496)="I"),
        EINSTELLUNGEN!$D$21,
        IF(OR(UPPER(H1496)="B",UPPER(H1496)="M"),
          EINSTELLUNGEN!$D$22,
          IF(OR(UPPER(H1496)="C",UPPER(H1496)="S"),
            EINSTELLUNGEN!$D$23,
            IF(UPPER(H1496)="D",
              EINSTELLUNGEN!$D$24,
              IF(UPPER(H1496)="E",
                EINSTELLUNGEN!$D$25,
                UPPER(H1496)))))),
      IF(ISNUMBER(H1496),
        EINSTELLUNGEN!$D$20&amp;H1496,
        UPPER(H1496)))),
  "")</f>
        <v/>
      </c>
      <c r="AQ1496" s="2" t="str">
        <f t="shared" si="801"/>
        <v/>
      </c>
      <c r="AR1496" s="2">
        <f t="shared" si="802"/>
        <v>0</v>
      </c>
      <c r="AS1496" s="145">
        <f t="shared" si="803"/>
        <v>0.33333333333333331</v>
      </c>
      <c r="AT1496" s="2">
        <f t="shared" si="804"/>
        <v>0</v>
      </c>
      <c r="AU1496" s="2">
        <f t="shared" si="805"/>
        <v>0</v>
      </c>
      <c r="AV1496" s="2">
        <f t="shared" si="806"/>
        <v>0</v>
      </c>
      <c r="AW1496" s="2">
        <f t="shared" si="807"/>
        <v>0</v>
      </c>
      <c r="AX1496" s="2">
        <f t="shared" si="788"/>
        <v>0</v>
      </c>
      <c r="AY1496" s="2">
        <f t="shared" si="808"/>
        <v>0</v>
      </c>
      <c r="AZ1496" s="145" t="e">
        <f t="shared" si="809"/>
        <v>#N/A</v>
      </c>
      <c r="BA1496" s="145" t="e">
        <f t="shared" si="810"/>
        <v>#N/A</v>
      </c>
      <c r="BB1496" s="145">
        <f t="shared" si="811"/>
        <v>2.083333333333337E-2</v>
      </c>
      <c r="BC1496" s="2">
        <f>IF(AM1496,
  IF(AND(AL1496=$J$31,_xlfn.DAYS(AH1496,DATE(AI1496,1,1))&lt;7),
    MAX(0,EINSTELLUNGEN!$D$12+1-WEEKDAY(DATE(EINSTELLUNGEN!$D$9,EINSTELLUNGEN!$D$10,1),2)),
    IF(AL1496=$J$33,
      MIN(EINSTELLUNGEN!$D$12,WEEKDAY(DATE(EINSTELLUNGEN!$D$9,12,31),2)),
      EINSTELLUNGEN!$D$12
  )) - SUMIF(AL$50:AL$2500,"="&amp;AL1496,AX$50:AX$2500),
  0)</f>
        <v>3</v>
      </c>
      <c r="BD1496" s="2">
        <f t="shared" si="812"/>
        <v>0.33333333333333331</v>
      </c>
      <c r="BE1496" s="2">
        <f t="shared" si="813"/>
        <v>0</v>
      </c>
    </row>
    <row r="1497" spans="1:57" ht="10.5" customHeight="1">
      <c r="A1497" s="1" t="str">
        <f t="shared" ca="1" si="789"/>
        <v/>
      </c>
      <c r="B1497" s="1" t="str">
        <f t="shared" ca="1" si="790"/>
        <v/>
      </c>
      <c r="C1497" s="1" t="str">
        <f t="shared" ca="1" si="791"/>
        <v/>
      </c>
      <c r="D1497" s="1" t="str">
        <f t="shared" ca="1" si="792"/>
        <v/>
      </c>
      <c r="F1497" s="10"/>
      <c r="G1497" s="136" t="str">
        <f t="shared" si="793"/>
        <v/>
      </c>
      <c r="H1497" s="27"/>
      <c r="I1497" s="28"/>
      <c r="J1497" s="28"/>
      <c r="K1497" s="29"/>
      <c r="L1497" s="136"/>
      <c r="M1497" s="136"/>
      <c r="N1497" s="136"/>
      <c r="O1497" s="26" t="str">
        <f t="shared" si="794"/>
        <v/>
      </c>
      <c r="P1497" s="218" t="str">
        <f t="shared" si="795"/>
        <v/>
      </c>
      <c r="Q1497" s="26" t="str">
        <f t="shared" si="796"/>
        <v/>
      </c>
      <c r="R1497" s="22"/>
      <c r="S1497" s="99"/>
      <c r="T1497" s="10"/>
      <c r="U1497" s="229" t="str">
        <f t="shared" si="797"/>
        <v/>
      </c>
      <c r="V1497" s="230"/>
      <c r="W1497" s="230"/>
      <c r="X1497" s="230"/>
      <c r="Y1497" s="230"/>
      <c r="Z1497" s="22" t="str">
        <f>""</f>
        <v/>
      </c>
      <c r="AB1497" s="23" t="str">
        <f t="shared" si="798"/>
        <v/>
      </c>
      <c r="AC1497" s="2" t="b">
        <f>COUNT(Q1497:Q$2500)&gt;0</f>
        <v>0</v>
      </c>
      <c r="AD1497" s="2" t="b">
        <f t="shared" si="781"/>
        <v>0</v>
      </c>
      <c r="AE1497" s="2" t="b">
        <f t="shared" si="782"/>
        <v>0</v>
      </c>
      <c r="AF1497" s="2" t="b">
        <f t="shared" si="783"/>
        <v>0</v>
      </c>
      <c r="AG1497" s="2" t="b">
        <f>OR(
  AND(AC1497,NOT(AC1498)),
  AND(AF1497,WEEKDAY(AH1496,2)=EINSTELLUNGEN!$D$12),
  AND(AF1497,AH1497=$J$35)
)</f>
        <v>0</v>
      </c>
      <c r="AH1497" s="2">
        <f>IF(AE1497,AH1496+IF(WEEKDAY(AH1496+1,2)&lt;=EINSTELLUNGEN!$D$12,1,$J$36),AH1496)</f>
        <v>42020</v>
      </c>
      <c r="AI1497" s="2">
        <f t="shared" si="784"/>
        <v>2019</v>
      </c>
      <c r="AJ1497" s="2">
        <f t="shared" si="785"/>
        <v>201901</v>
      </c>
      <c r="AK1497" s="2">
        <f t="shared" si="786"/>
        <v>201901</v>
      </c>
      <c r="AL1497" s="2">
        <f t="shared" si="814"/>
        <v>201903</v>
      </c>
      <c r="AM1497" s="2" t="b">
        <f t="shared" si="787"/>
        <v>1</v>
      </c>
      <c r="AN1497" s="4" t="e">
        <f t="shared" si="799"/>
        <v>#N/A</v>
      </c>
      <c r="AO1497" s="4" t="e">
        <f t="shared" si="800"/>
        <v>#N/A</v>
      </c>
      <c r="AP1497" s="2" t="str">
        <f>IF(AD1497,
  IF(ISBLANK(H1497),
    AP1496,
    IF(LEN(H1497)=1,
      IF(OR(UPPER(H1497)="A",UPPER(H1497)="I"),
        EINSTELLUNGEN!$D$21,
        IF(OR(UPPER(H1497)="B",UPPER(H1497)="M"),
          EINSTELLUNGEN!$D$22,
          IF(OR(UPPER(H1497)="C",UPPER(H1497)="S"),
            EINSTELLUNGEN!$D$23,
            IF(UPPER(H1497)="D",
              EINSTELLUNGEN!$D$24,
              IF(UPPER(H1497)="E",
                EINSTELLUNGEN!$D$25,
                UPPER(H1497)))))),
      IF(ISNUMBER(H1497),
        EINSTELLUNGEN!$D$20&amp;H1497,
        UPPER(H1497)))),
  "")</f>
        <v/>
      </c>
      <c r="AQ1497" s="2" t="str">
        <f t="shared" si="801"/>
        <v/>
      </c>
      <c r="AR1497" s="2">
        <f t="shared" si="802"/>
        <v>0</v>
      </c>
      <c r="AS1497" s="145">
        <f t="shared" si="803"/>
        <v>0.33333333333333331</v>
      </c>
      <c r="AT1497" s="2">
        <f t="shared" si="804"/>
        <v>0</v>
      </c>
      <c r="AU1497" s="2">
        <f t="shared" si="805"/>
        <v>0</v>
      </c>
      <c r="AV1497" s="2">
        <f t="shared" si="806"/>
        <v>0</v>
      </c>
      <c r="AW1497" s="2">
        <f t="shared" si="807"/>
        <v>0</v>
      </c>
      <c r="AX1497" s="2">
        <f t="shared" si="788"/>
        <v>0</v>
      </c>
      <c r="AY1497" s="2">
        <f t="shared" si="808"/>
        <v>0</v>
      </c>
      <c r="AZ1497" s="145" t="e">
        <f t="shared" si="809"/>
        <v>#N/A</v>
      </c>
      <c r="BA1497" s="145" t="e">
        <f t="shared" si="810"/>
        <v>#N/A</v>
      </c>
      <c r="BB1497" s="145">
        <f t="shared" si="811"/>
        <v>2.083333333333337E-2</v>
      </c>
      <c r="BC1497" s="2">
        <f>IF(AM1497,
  IF(AND(AL1497=$J$31,_xlfn.DAYS(AH1497,DATE(AI1497,1,1))&lt;7),
    MAX(0,EINSTELLUNGEN!$D$12+1-WEEKDAY(DATE(EINSTELLUNGEN!$D$9,EINSTELLUNGEN!$D$10,1),2)),
    IF(AL1497=$J$33,
      MIN(EINSTELLUNGEN!$D$12,WEEKDAY(DATE(EINSTELLUNGEN!$D$9,12,31),2)),
      EINSTELLUNGEN!$D$12
  )) - SUMIF(AL$50:AL$2500,"="&amp;AL1497,AX$50:AX$2500),
  0)</f>
        <v>3</v>
      </c>
      <c r="BD1497" s="2">
        <f t="shared" si="812"/>
        <v>0.33333333333333331</v>
      </c>
      <c r="BE1497" s="2">
        <f t="shared" si="813"/>
        <v>0</v>
      </c>
    </row>
    <row r="1498" spans="1:57" ht="10.5" customHeight="1">
      <c r="A1498" s="1" t="str">
        <f t="shared" ca="1" si="789"/>
        <v/>
      </c>
      <c r="B1498" s="1" t="str">
        <f t="shared" ca="1" si="790"/>
        <v/>
      </c>
      <c r="C1498" s="1" t="str">
        <f t="shared" ca="1" si="791"/>
        <v/>
      </c>
      <c r="D1498" s="1" t="str">
        <f t="shared" ca="1" si="792"/>
        <v/>
      </c>
      <c r="F1498" s="10"/>
      <c r="G1498" s="136" t="str">
        <f t="shared" si="793"/>
        <v/>
      </c>
      <c r="H1498" s="27"/>
      <c r="I1498" s="28"/>
      <c r="J1498" s="28"/>
      <c r="K1498" s="29"/>
      <c r="L1498" s="136"/>
      <c r="M1498" s="136"/>
      <c r="N1498" s="136"/>
      <c r="O1498" s="26" t="str">
        <f t="shared" si="794"/>
        <v/>
      </c>
      <c r="P1498" s="218" t="str">
        <f t="shared" si="795"/>
        <v/>
      </c>
      <c r="Q1498" s="26" t="str">
        <f t="shared" si="796"/>
        <v/>
      </c>
      <c r="R1498" s="22"/>
      <c r="S1498" s="99"/>
      <c r="T1498" s="10"/>
      <c r="U1498" s="229" t="str">
        <f t="shared" si="797"/>
        <v/>
      </c>
      <c r="V1498" s="230"/>
      <c r="W1498" s="230"/>
      <c r="X1498" s="230"/>
      <c r="Y1498" s="230"/>
      <c r="Z1498" s="22" t="str">
        <f>""</f>
        <v/>
      </c>
      <c r="AB1498" s="23" t="str">
        <f t="shared" si="798"/>
        <v/>
      </c>
      <c r="AC1498" s="2" t="b">
        <f>COUNT(Q1498:Q$2500)&gt;0</f>
        <v>0</v>
      </c>
      <c r="AD1498" s="2" t="b">
        <f t="shared" si="781"/>
        <v>0</v>
      </c>
      <c r="AE1498" s="2" t="b">
        <f t="shared" si="782"/>
        <v>0</v>
      </c>
      <c r="AF1498" s="2" t="b">
        <f t="shared" si="783"/>
        <v>0</v>
      </c>
      <c r="AG1498" s="2" t="b">
        <f>OR(
  AND(AC1498,NOT(AC1499)),
  AND(AF1498,WEEKDAY(AH1497,2)=EINSTELLUNGEN!$D$12),
  AND(AF1498,AH1498=$J$35)
)</f>
        <v>0</v>
      </c>
      <c r="AH1498" s="2">
        <f>IF(AE1498,AH1497+IF(WEEKDAY(AH1497+1,2)&lt;=EINSTELLUNGEN!$D$12,1,$J$36),AH1497)</f>
        <v>42020</v>
      </c>
      <c r="AI1498" s="2">
        <f t="shared" si="784"/>
        <v>2019</v>
      </c>
      <c r="AJ1498" s="2">
        <f t="shared" si="785"/>
        <v>201901</v>
      </c>
      <c r="AK1498" s="2">
        <f t="shared" si="786"/>
        <v>201901</v>
      </c>
      <c r="AL1498" s="2">
        <f t="shared" si="814"/>
        <v>201903</v>
      </c>
      <c r="AM1498" s="2" t="b">
        <f t="shared" si="787"/>
        <v>1</v>
      </c>
      <c r="AN1498" s="4" t="e">
        <f t="shared" si="799"/>
        <v>#N/A</v>
      </c>
      <c r="AO1498" s="4" t="e">
        <f t="shared" si="800"/>
        <v>#N/A</v>
      </c>
      <c r="AP1498" s="2" t="str">
        <f>IF(AD1498,
  IF(ISBLANK(H1498),
    AP1497,
    IF(LEN(H1498)=1,
      IF(OR(UPPER(H1498)="A",UPPER(H1498)="I"),
        EINSTELLUNGEN!$D$21,
        IF(OR(UPPER(H1498)="B",UPPER(H1498)="M"),
          EINSTELLUNGEN!$D$22,
          IF(OR(UPPER(H1498)="C",UPPER(H1498)="S"),
            EINSTELLUNGEN!$D$23,
            IF(UPPER(H1498)="D",
              EINSTELLUNGEN!$D$24,
              IF(UPPER(H1498)="E",
                EINSTELLUNGEN!$D$25,
                UPPER(H1498)))))),
      IF(ISNUMBER(H1498),
        EINSTELLUNGEN!$D$20&amp;H1498,
        UPPER(H1498)))),
  "")</f>
        <v/>
      </c>
      <c r="AQ1498" s="2" t="str">
        <f t="shared" si="801"/>
        <v/>
      </c>
      <c r="AR1498" s="2">
        <f t="shared" si="802"/>
        <v>0</v>
      </c>
      <c r="AS1498" s="145">
        <f t="shared" si="803"/>
        <v>0.33333333333333331</v>
      </c>
      <c r="AT1498" s="2">
        <f t="shared" si="804"/>
        <v>0</v>
      </c>
      <c r="AU1498" s="2">
        <f t="shared" si="805"/>
        <v>0</v>
      </c>
      <c r="AV1498" s="2">
        <f t="shared" si="806"/>
        <v>0</v>
      </c>
      <c r="AW1498" s="2">
        <f t="shared" si="807"/>
        <v>0</v>
      </c>
      <c r="AX1498" s="2">
        <f t="shared" si="788"/>
        <v>0</v>
      </c>
      <c r="AY1498" s="2">
        <f t="shared" si="808"/>
        <v>0</v>
      </c>
      <c r="AZ1498" s="145" t="e">
        <f t="shared" si="809"/>
        <v>#N/A</v>
      </c>
      <c r="BA1498" s="145" t="e">
        <f t="shared" si="810"/>
        <v>#N/A</v>
      </c>
      <c r="BB1498" s="145">
        <f t="shared" si="811"/>
        <v>2.083333333333337E-2</v>
      </c>
      <c r="BC1498" s="2">
        <f>IF(AM1498,
  IF(AND(AL1498=$J$31,_xlfn.DAYS(AH1498,DATE(AI1498,1,1))&lt;7),
    MAX(0,EINSTELLUNGEN!$D$12+1-WEEKDAY(DATE(EINSTELLUNGEN!$D$9,EINSTELLUNGEN!$D$10,1),2)),
    IF(AL1498=$J$33,
      MIN(EINSTELLUNGEN!$D$12,WEEKDAY(DATE(EINSTELLUNGEN!$D$9,12,31),2)),
      EINSTELLUNGEN!$D$12
  )) - SUMIF(AL$50:AL$2500,"="&amp;AL1498,AX$50:AX$2500),
  0)</f>
        <v>3</v>
      </c>
      <c r="BD1498" s="2">
        <f t="shared" si="812"/>
        <v>0.33333333333333331</v>
      </c>
      <c r="BE1498" s="2">
        <f t="shared" si="813"/>
        <v>0</v>
      </c>
    </row>
    <row r="1499" spans="1:57" ht="10.5" customHeight="1">
      <c r="A1499" s="1" t="str">
        <f t="shared" ca="1" si="789"/>
        <v/>
      </c>
      <c r="B1499" s="1" t="str">
        <f t="shared" ca="1" si="790"/>
        <v/>
      </c>
      <c r="C1499" s="1" t="str">
        <f t="shared" ca="1" si="791"/>
        <v/>
      </c>
      <c r="D1499" s="1" t="str">
        <f t="shared" ca="1" si="792"/>
        <v/>
      </c>
      <c r="F1499" s="10"/>
      <c r="G1499" s="136" t="str">
        <f t="shared" si="793"/>
        <v/>
      </c>
      <c r="H1499" s="27"/>
      <c r="I1499" s="28"/>
      <c r="J1499" s="28"/>
      <c r="K1499" s="29"/>
      <c r="L1499" s="136"/>
      <c r="M1499" s="136"/>
      <c r="N1499" s="136"/>
      <c r="O1499" s="26" t="str">
        <f t="shared" si="794"/>
        <v/>
      </c>
      <c r="P1499" s="218" t="str">
        <f t="shared" si="795"/>
        <v/>
      </c>
      <c r="Q1499" s="26" t="str">
        <f t="shared" si="796"/>
        <v/>
      </c>
      <c r="R1499" s="22"/>
      <c r="S1499" s="99"/>
      <c r="T1499" s="10"/>
      <c r="U1499" s="229" t="str">
        <f t="shared" si="797"/>
        <v/>
      </c>
      <c r="V1499" s="230"/>
      <c r="W1499" s="230"/>
      <c r="X1499" s="230"/>
      <c r="Y1499" s="230"/>
      <c r="Z1499" s="22" t="str">
        <f>""</f>
        <v/>
      </c>
      <c r="AB1499" s="23" t="str">
        <f t="shared" si="798"/>
        <v/>
      </c>
      <c r="AC1499" s="2" t="b">
        <f>COUNT(Q1499:Q$2500)&gt;0</f>
        <v>0</v>
      </c>
      <c r="AD1499" s="2" t="b">
        <f t="shared" si="781"/>
        <v>0</v>
      </c>
      <c r="AE1499" s="2" t="b">
        <f t="shared" si="782"/>
        <v>0</v>
      </c>
      <c r="AF1499" s="2" t="b">
        <f t="shared" si="783"/>
        <v>0</v>
      </c>
      <c r="AG1499" s="2" t="b">
        <f>OR(
  AND(AC1499,NOT(AC1500)),
  AND(AF1499,WEEKDAY(AH1498,2)=EINSTELLUNGEN!$D$12),
  AND(AF1499,AH1499=$J$35)
)</f>
        <v>0</v>
      </c>
      <c r="AH1499" s="2">
        <f>IF(AE1499,AH1498+IF(WEEKDAY(AH1498+1,2)&lt;=EINSTELLUNGEN!$D$12,1,$J$36),AH1498)</f>
        <v>42020</v>
      </c>
      <c r="AI1499" s="2">
        <f t="shared" si="784"/>
        <v>2019</v>
      </c>
      <c r="AJ1499" s="2">
        <f t="shared" si="785"/>
        <v>201901</v>
      </c>
      <c r="AK1499" s="2">
        <f t="shared" si="786"/>
        <v>201901</v>
      </c>
      <c r="AL1499" s="2">
        <f t="shared" si="814"/>
        <v>201903</v>
      </c>
      <c r="AM1499" s="2" t="b">
        <f t="shared" si="787"/>
        <v>1</v>
      </c>
      <c r="AN1499" s="4" t="e">
        <f t="shared" si="799"/>
        <v>#N/A</v>
      </c>
      <c r="AO1499" s="4" t="e">
        <f t="shared" si="800"/>
        <v>#N/A</v>
      </c>
      <c r="AP1499" s="2" t="str">
        <f>IF(AD1499,
  IF(ISBLANK(H1499),
    AP1498,
    IF(LEN(H1499)=1,
      IF(OR(UPPER(H1499)="A",UPPER(H1499)="I"),
        EINSTELLUNGEN!$D$21,
        IF(OR(UPPER(H1499)="B",UPPER(H1499)="M"),
          EINSTELLUNGEN!$D$22,
          IF(OR(UPPER(H1499)="C",UPPER(H1499)="S"),
            EINSTELLUNGEN!$D$23,
            IF(UPPER(H1499)="D",
              EINSTELLUNGEN!$D$24,
              IF(UPPER(H1499)="E",
                EINSTELLUNGEN!$D$25,
                UPPER(H1499)))))),
      IF(ISNUMBER(H1499),
        EINSTELLUNGEN!$D$20&amp;H1499,
        UPPER(H1499)))),
  "")</f>
        <v/>
      </c>
      <c r="AQ1499" s="2" t="str">
        <f t="shared" si="801"/>
        <v/>
      </c>
      <c r="AR1499" s="2">
        <f t="shared" si="802"/>
        <v>0</v>
      </c>
      <c r="AS1499" s="145">
        <f t="shared" si="803"/>
        <v>0.33333333333333331</v>
      </c>
      <c r="AT1499" s="2">
        <f t="shared" si="804"/>
        <v>0</v>
      </c>
      <c r="AU1499" s="2">
        <f t="shared" si="805"/>
        <v>0</v>
      </c>
      <c r="AV1499" s="2">
        <f t="shared" si="806"/>
        <v>0</v>
      </c>
      <c r="AW1499" s="2">
        <f t="shared" si="807"/>
        <v>0</v>
      </c>
      <c r="AX1499" s="2">
        <f t="shared" si="788"/>
        <v>0</v>
      </c>
      <c r="AY1499" s="2">
        <f t="shared" si="808"/>
        <v>0</v>
      </c>
      <c r="AZ1499" s="145" t="e">
        <f t="shared" si="809"/>
        <v>#N/A</v>
      </c>
      <c r="BA1499" s="145" t="e">
        <f t="shared" si="810"/>
        <v>#N/A</v>
      </c>
      <c r="BB1499" s="145">
        <f t="shared" si="811"/>
        <v>2.083333333333337E-2</v>
      </c>
      <c r="BC1499" s="2">
        <f>IF(AM1499,
  IF(AND(AL1499=$J$31,_xlfn.DAYS(AH1499,DATE(AI1499,1,1))&lt;7),
    MAX(0,EINSTELLUNGEN!$D$12+1-WEEKDAY(DATE(EINSTELLUNGEN!$D$9,EINSTELLUNGEN!$D$10,1),2)),
    IF(AL1499=$J$33,
      MIN(EINSTELLUNGEN!$D$12,WEEKDAY(DATE(EINSTELLUNGEN!$D$9,12,31),2)),
      EINSTELLUNGEN!$D$12
  )) - SUMIF(AL$50:AL$2500,"="&amp;AL1499,AX$50:AX$2500),
  0)</f>
        <v>3</v>
      </c>
      <c r="BD1499" s="2">
        <f t="shared" si="812"/>
        <v>0.33333333333333331</v>
      </c>
      <c r="BE1499" s="2">
        <f t="shared" si="813"/>
        <v>0</v>
      </c>
    </row>
    <row r="1500" spans="1:57" ht="10.5" customHeight="1">
      <c r="A1500" s="1" t="str">
        <f t="shared" ca="1" si="789"/>
        <v/>
      </c>
      <c r="B1500" s="1" t="str">
        <f t="shared" ca="1" si="790"/>
        <v/>
      </c>
      <c r="C1500" s="1" t="str">
        <f t="shared" ca="1" si="791"/>
        <v/>
      </c>
      <c r="D1500" s="1" t="str">
        <f t="shared" ca="1" si="792"/>
        <v/>
      </c>
      <c r="F1500" s="10"/>
      <c r="G1500" s="136" t="str">
        <f t="shared" si="793"/>
        <v/>
      </c>
      <c r="H1500" s="27"/>
      <c r="I1500" s="28"/>
      <c r="J1500" s="28"/>
      <c r="K1500" s="29"/>
      <c r="L1500" s="136"/>
      <c r="M1500" s="136"/>
      <c r="N1500" s="136"/>
      <c r="O1500" s="26" t="str">
        <f t="shared" si="794"/>
        <v/>
      </c>
      <c r="P1500" s="218" t="str">
        <f t="shared" si="795"/>
        <v/>
      </c>
      <c r="Q1500" s="26" t="str">
        <f t="shared" si="796"/>
        <v/>
      </c>
      <c r="R1500" s="22"/>
      <c r="S1500" s="99"/>
      <c r="T1500" s="10"/>
      <c r="U1500" s="229" t="str">
        <f t="shared" si="797"/>
        <v/>
      </c>
      <c r="V1500" s="230"/>
      <c r="W1500" s="230"/>
      <c r="X1500" s="230"/>
      <c r="Y1500" s="230"/>
      <c r="Z1500" s="22" t="str">
        <f>""</f>
        <v/>
      </c>
      <c r="AB1500" s="23" t="str">
        <f t="shared" si="798"/>
        <v/>
      </c>
      <c r="AC1500" s="2" t="b">
        <f>COUNT(Q1500:Q$2500)&gt;0</f>
        <v>0</v>
      </c>
      <c r="AD1500" s="2" t="b">
        <f t="shared" si="781"/>
        <v>0</v>
      </c>
      <c r="AE1500" s="2" t="b">
        <f t="shared" si="782"/>
        <v>0</v>
      </c>
      <c r="AF1500" s="2" t="b">
        <f t="shared" si="783"/>
        <v>0</v>
      </c>
      <c r="AG1500" s="2" t="b">
        <f>OR(
  AND(AC1500,NOT(AC1501)),
  AND(AF1500,WEEKDAY(AH1499,2)=EINSTELLUNGEN!$D$12),
  AND(AF1500,AH1500=$J$35)
)</f>
        <v>0</v>
      </c>
      <c r="AH1500" s="2">
        <f>IF(AE1500,AH1499+IF(WEEKDAY(AH1499+1,2)&lt;=EINSTELLUNGEN!$D$12,1,$J$36),AH1499)</f>
        <v>42020</v>
      </c>
      <c r="AI1500" s="2">
        <f t="shared" si="784"/>
        <v>2019</v>
      </c>
      <c r="AJ1500" s="2">
        <f t="shared" si="785"/>
        <v>201901</v>
      </c>
      <c r="AK1500" s="2">
        <f t="shared" si="786"/>
        <v>201901</v>
      </c>
      <c r="AL1500" s="2">
        <f t="shared" si="814"/>
        <v>201903</v>
      </c>
      <c r="AM1500" s="2" t="b">
        <f t="shared" si="787"/>
        <v>1</v>
      </c>
      <c r="AN1500" s="4" t="e">
        <f t="shared" si="799"/>
        <v>#N/A</v>
      </c>
      <c r="AO1500" s="4" t="e">
        <f t="shared" si="800"/>
        <v>#N/A</v>
      </c>
      <c r="AP1500" s="2" t="str">
        <f>IF(AD1500,
  IF(ISBLANK(H1500),
    AP1499,
    IF(LEN(H1500)=1,
      IF(OR(UPPER(H1500)="A",UPPER(H1500)="I"),
        EINSTELLUNGEN!$D$21,
        IF(OR(UPPER(H1500)="B",UPPER(H1500)="M"),
          EINSTELLUNGEN!$D$22,
          IF(OR(UPPER(H1500)="C",UPPER(H1500)="S"),
            EINSTELLUNGEN!$D$23,
            IF(UPPER(H1500)="D",
              EINSTELLUNGEN!$D$24,
              IF(UPPER(H1500)="E",
                EINSTELLUNGEN!$D$25,
                UPPER(H1500)))))),
      IF(ISNUMBER(H1500),
        EINSTELLUNGEN!$D$20&amp;H1500,
        UPPER(H1500)))),
  "")</f>
        <v/>
      </c>
      <c r="AQ1500" s="2" t="str">
        <f t="shared" si="801"/>
        <v/>
      </c>
      <c r="AR1500" s="2">
        <f t="shared" si="802"/>
        <v>0</v>
      </c>
      <c r="AS1500" s="145">
        <f t="shared" si="803"/>
        <v>0.33333333333333331</v>
      </c>
      <c r="AT1500" s="2">
        <f t="shared" si="804"/>
        <v>0</v>
      </c>
      <c r="AU1500" s="2">
        <f t="shared" si="805"/>
        <v>0</v>
      </c>
      <c r="AV1500" s="2">
        <f t="shared" si="806"/>
        <v>0</v>
      </c>
      <c r="AW1500" s="2">
        <f t="shared" si="807"/>
        <v>0</v>
      </c>
      <c r="AX1500" s="2">
        <f t="shared" si="788"/>
        <v>0</v>
      </c>
      <c r="AY1500" s="2">
        <f t="shared" si="808"/>
        <v>0</v>
      </c>
      <c r="AZ1500" s="145" t="e">
        <f t="shared" si="809"/>
        <v>#N/A</v>
      </c>
      <c r="BA1500" s="145" t="e">
        <f t="shared" si="810"/>
        <v>#N/A</v>
      </c>
      <c r="BB1500" s="145">
        <f t="shared" si="811"/>
        <v>2.083333333333337E-2</v>
      </c>
      <c r="BC1500" s="2">
        <f>IF(AM1500,
  IF(AND(AL1500=$J$31,_xlfn.DAYS(AH1500,DATE(AI1500,1,1))&lt;7),
    MAX(0,EINSTELLUNGEN!$D$12+1-WEEKDAY(DATE(EINSTELLUNGEN!$D$9,EINSTELLUNGEN!$D$10,1),2)),
    IF(AL1500=$J$33,
      MIN(EINSTELLUNGEN!$D$12,WEEKDAY(DATE(EINSTELLUNGEN!$D$9,12,31),2)),
      EINSTELLUNGEN!$D$12
  )) - SUMIF(AL$50:AL$2500,"="&amp;AL1500,AX$50:AX$2500),
  0)</f>
        <v>3</v>
      </c>
      <c r="BD1500" s="2">
        <f t="shared" si="812"/>
        <v>0.33333333333333331</v>
      </c>
      <c r="BE1500" s="2">
        <f t="shared" si="813"/>
        <v>0</v>
      </c>
    </row>
    <row r="1501" spans="1:57" ht="10.5" customHeight="1">
      <c r="A1501" s="1" t="str">
        <f t="shared" ca="1" si="789"/>
        <v/>
      </c>
      <c r="B1501" s="1" t="str">
        <f t="shared" ca="1" si="790"/>
        <v/>
      </c>
      <c r="C1501" s="1" t="str">
        <f t="shared" ca="1" si="791"/>
        <v/>
      </c>
      <c r="D1501" s="1" t="str">
        <f t="shared" ca="1" si="792"/>
        <v/>
      </c>
      <c r="F1501" s="10"/>
      <c r="G1501" s="136" t="str">
        <f t="shared" si="793"/>
        <v/>
      </c>
      <c r="H1501" s="27"/>
      <c r="I1501" s="28"/>
      <c r="J1501" s="28"/>
      <c r="K1501" s="29"/>
      <c r="L1501" s="136"/>
      <c r="M1501" s="136"/>
      <c r="N1501" s="136"/>
      <c r="O1501" s="26" t="str">
        <f t="shared" si="794"/>
        <v/>
      </c>
      <c r="P1501" s="218" t="str">
        <f t="shared" si="795"/>
        <v/>
      </c>
      <c r="Q1501" s="26" t="str">
        <f t="shared" si="796"/>
        <v/>
      </c>
      <c r="R1501" s="22"/>
      <c r="S1501" s="99"/>
      <c r="T1501" s="10"/>
      <c r="U1501" s="229" t="str">
        <f t="shared" si="797"/>
        <v/>
      </c>
      <c r="V1501" s="230"/>
      <c r="W1501" s="230"/>
      <c r="X1501" s="230"/>
      <c r="Y1501" s="230"/>
      <c r="Z1501" s="22" t="str">
        <f>""</f>
        <v/>
      </c>
      <c r="AB1501" s="23" t="str">
        <f t="shared" si="798"/>
        <v/>
      </c>
      <c r="AC1501" s="2" t="b">
        <f>COUNT(Q1501:Q$2500)&gt;0</f>
        <v>0</v>
      </c>
      <c r="AD1501" s="2" t="b">
        <f t="shared" si="781"/>
        <v>0</v>
      </c>
      <c r="AE1501" s="2" t="b">
        <f t="shared" si="782"/>
        <v>0</v>
      </c>
      <c r="AF1501" s="2" t="b">
        <f t="shared" si="783"/>
        <v>0</v>
      </c>
      <c r="AG1501" s="2" t="b">
        <f>OR(
  AND(AC1501,NOT(AC1502)),
  AND(AF1501,WEEKDAY(AH1500,2)=EINSTELLUNGEN!$D$12),
  AND(AF1501,AH1501=$J$35)
)</f>
        <v>0</v>
      </c>
      <c r="AH1501" s="2">
        <f>IF(AE1501,AH1500+IF(WEEKDAY(AH1500+1,2)&lt;=EINSTELLUNGEN!$D$12,1,$J$36),AH1500)</f>
        <v>42020</v>
      </c>
      <c r="AI1501" s="2">
        <f t="shared" si="784"/>
        <v>2019</v>
      </c>
      <c r="AJ1501" s="2">
        <f t="shared" si="785"/>
        <v>201901</v>
      </c>
      <c r="AK1501" s="2">
        <f t="shared" si="786"/>
        <v>201901</v>
      </c>
      <c r="AL1501" s="2">
        <f t="shared" si="814"/>
        <v>201903</v>
      </c>
      <c r="AM1501" s="2" t="b">
        <f t="shared" si="787"/>
        <v>1</v>
      </c>
      <c r="AN1501" s="4" t="e">
        <f t="shared" si="799"/>
        <v>#N/A</v>
      </c>
      <c r="AO1501" s="4" t="e">
        <f t="shared" si="800"/>
        <v>#N/A</v>
      </c>
      <c r="AP1501" s="2" t="str">
        <f>IF(AD1501,
  IF(ISBLANK(H1501),
    AP1500,
    IF(LEN(H1501)=1,
      IF(OR(UPPER(H1501)="A",UPPER(H1501)="I"),
        EINSTELLUNGEN!$D$21,
        IF(OR(UPPER(H1501)="B",UPPER(H1501)="M"),
          EINSTELLUNGEN!$D$22,
          IF(OR(UPPER(H1501)="C",UPPER(H1501)="S"),
            EINSTELLUNGEN!$D$23,
            IF(UPPER(H1501)="D",
              EINSTELLUNGEN!$D$24,
              IF(UPPER(H1501)="E",
                EINSTELLUNGEN!$D$25,
                UPPER(H1501)))))),
      IF(ISNUMBER(H1501),
        EINSTELLUNGEN!$D$20&amp;H1501,
        UPPER(H1501)))),
  "")</f>
        <v/>
      </c>
      <c r="AQ1501" s="2" t="str">
        <f t="shared" si="801"/>
        <v/>
      </c>
      <c r="AR1501" s="2">
        <f t="shared" si="802"/>
        <v>0</v>
      </c>
      <c r="AS1501" s="145">
        <f t="shared" si="803"/>
        <v>0.33333333333333331</v>
      </c>
      <c r="AT1501" s="2">
        <f t="shared" si="804"/>
        <v>0</v>
      </c>
      <c r="AU1501" s="2">
        <f t="shared" si="805"/>
        <v>0</v>
      </c>
      <c r="AV1501" s="2">
        <f t="shared" si="806"/>
        <v>0</v>
      </c>
      <c r="AW1501" s="2">
        <f t="shared" si="807"/>
        <v>0</v>
      </c>
      <c r="AX1501" s="2">
        <f t="shared" si="788"/>
        <v>0</v>
      </c>
      <c r="AY1501" s="2">
        <f t="shared" si="808"/>
        <v>0</v>
      </c>
      <c r="AZ1501" s="145" t="e">
        <f t="shared" si="809"/>
        <v>#N/A</v>
      </c>
      <c r="BA1501" s="145" t="e">
        <f t="shared" si="810"/>
        <v>#N/A</v>
      </c>
      <c r="BB1501" s="145">
        <f t="shared" si="811"/>
        <v>2.083333333333337E-2</v>
      </c>
      <c r="BC1501" s="2">
        <f>IF(AM1501,
  IF(AND(AL1501=$J$31,_xlfn.DAYS(AH1501,DATE(AI1501,1,1))&lt;7),
    MAX(0,EINSTELLUNGEN!$D$12+1-WEEKDAY(DATE(EINSTELLUNGEN!$D$9,EINSTELLUNGEN!$D$10,1),2)),
    IF(AL1501=$J$33,
      MIN(EINSTELLUNGEN!$D$12,WEEKDAY(DATE(EINSTELLUNGEN!$D$9,12,31),2)),
      EINSTELLUNGEN!$D$12
  )) - SUMIF(AL$50:AL$2500,"="&amp;AL1501,AX$50:AX$2500),
  0)</f>
        <v>3</v>
      </c>
      <c r="BD1501" s="2">
        <f t="shared" si="812"/>
        <v>0.33333333333333331</v>
      </c>
      <c r="BE1501" s="2">
        <f t="shared" si="813"/>
        <v>0</v>
      </c>
    </row>
    <row r="1502" spans="1:57" ht="10.5" customHeight="1">
      <c r="A1502" s="1" t="str">
        <f t="shared" ca="1" si="789"/>
        <v/>
      </c>
      <c r="B1502" s="1" t="str">
        <f t="shared" ca="1" si="790"/>
        <v/>
      </c>
      <c r="C1502" s="1" t="str">
        <f t="shared" ca="1" si="791"/>
        <v/>
      </c>
      <c r="D1502" s="1" t="str">
        <f t="shared" ca="1" si="792"/>
        <v/>
      </c>
      <c r="F1502" s="10"/>
      <c r="G1502" s="136" t="str">
        <f t="shared" si="793"/>
        <v/>
      </c>
      <c r="H1502" s="27"/>
      <c r="I1502" s="28"/>
      <c r="J1502" s="28"/>
      <c r="K1502" s="29"/>
      <c r="L1502" s="136"/>
      <c r="M1502" s="136"/>
      <c r="N1502" s="136"/>
      <c r="O1502" s="26" t="str">
        <f t="shared" si="794"/>
        <v/>
      </c>
      <c r="P1502" s="218" t="str">
        <f t="shared" si="795"/>
        <v/>
      </c>
      <c r="Q1502" s="26" t="str">
        <f t="shared" si="796"/>
        <v/>
      </c>
      <c r="R1502" s="22"/>
      <c r="S1502" s="99"/>
      <c r="T1502" s="10"/>
      <c r="U1502" s="229" t="str">
        <f t="shared" si="797"/>
        <v/>
      </c>
      <c r="V1502" s="230"/>
      <c r="W1502" s="230"/>
      <c r="X1502" s="230"/>
      <c r="Y1502" s="230"/>
      <c r="Z1502" s="22" t="str">
        <f>""</f>
        <v/>
      </c>
      <c r="AB1502" s="23" t="str">
        <f t="shared" si="798"/>
        <v/>
      </c>
      <c r="AC1502" s="2" t="b">
        <f>COUNT(Q1502:Q$2500)&gt;0</f>
        <v>0</v>
      </c>
      <c r="AD1502" s="2" t="b">
        <f t="shared" si="781"/>
        <v>0</v>
      </c>
      <c r="AE1502" s="2" t="b">
        <f t="shared" si="782"/>
        <v>0</v>
      </c>
      <c r="AF1502" s="2" t="b">
        <f t="shared" si="783"/>
        <v>0</v>
      </c>
      <c r="AG1502" s="2" t="b">
        <f>OR(
  AND(AC1502,NOT(AC1503)),
  AND(AF1502,WEEKDAY(AH1501,2)=EINSTELLUNGEN!$D$12),
  AND(AF1502,AH1502=$J$35)
)</f>
        <v>0</v>
      </c>
      <c r="AH1502" s="2">
        <f>IF(AE1502,AH1501+IF(WEEKDAY(AH1501+1,2)&lt;=EINSTELLUNGEN!$D$12,1,$J$36),AH1501)</f>
        <v>42020</v>
      </c>
      <c r="AI1502" s="2">
        <f t="shared" si="784"/>
        <v>2019</v>
      </c>
      <c r="AJ1502" s="2">
        <f t="shared" si="785"/>
        <v>201901</v>
      </c>
      <c r="AK1502" s="2">
        <f t="shared" si="786"/>
        <v>201901</v>
      </c>
      <c r="AL1502" s="2">
        <f t="shared" si="814"/>
        <v>201903</v>
      </c>
      <c r="AM1502" s="2" t="b">
        <f t="shared" si="787"/>
        <v>1</v>
      </c>
      <c r="AN1502" s="4" t="e">
        <f t="shared" si="799"/>
        <v>#N/A</v>
      </c>
      <c r="AO1502" s="4" t="e">
        <f t="shared" si="800"/>
        <v>#N/A</v>
      </c>
      <c r="AP1502" s="2" t="str">
        <f>IF(AD1502,
  IF(ISBLANK(H1502),
    AP1501,
    IF(LEN(H1502)=1,
      IF(OR(UPPER(H1502)="A",UPPER(H1502)="I"),
        EINSTELLUNGEN!$D$21,
        IF(OR(UPPER(H1502)="B",UPPER(H1502)="M"),
          EINSTELLUNGEN!$D$22,
          IF(OR(UPPER(H1502)="C",UPPER(H1502)="S"),
            EINSTELLUNGEN!$D$23,
            IF(UPPER(H1502)="D",
              EINSTELLUNGEN!$D$24,
              IF(UPPER(H1502)="E",
                EINSTELLUNGEN!$D$25,
                UPPER(H1502)))))),
      IF(ISNUMBER(H1502),
        EINSTELLUNGEN!$D$20&amp;H1502,
        UPPER(H1502)))),
  "")</f>
        <v/>
      </c>
      <c r="AQ1502" s="2" t="str">
        <f t="shared" si="801"/>
        <v/>
      </c>
      <c r="AR1502" s="2">
        <f t="shared" si="802"/>
        <v>0</v>
      </c>
      <c r="AS1502" s="145">
        <f t="shared" si="803"/>
        <v>0.33333333333333331</v>
      </c>
      <c r="AT1502" s="2">
        <f t="shared" si="804"/>
        <v>0</v>
      </c>
      <c r="AU1502" s="2">
        <f t="shared" si="805"/>
        <v>0</v>
      </c>
      <c r="AV1502" s="2">
        <f t="shared" si="806"/>
        <v>0</v>
      </c>
      <c r="AW1502" s="2">
        <f t="shared" si="807"/>
        <v>0</v>
      </c>
      <c r="AX1502" s="2">
        <f t="shared" si="788"/>
        <v>0</v>
      </c>
      <c r="AY1502" s="2">
        <f t="shared" si="808"/>
        <v>0</v>
      </c>
      <c r="AZ1502" s="145" t="e">
        <f t="shared" si="809"/>
        <v>#N/A</v>
      </c>
      <c r="BA1502" s="145" t="e">
        <f t="shared" si="810"/>
        <v>#N/A</v>
      </c>
      <c r="BB1502" s="145">
        <f t="shared" si="811"/>
        <v>2.083333333333337E-2</v>
      </c>
      <c r="BC1502" s="2">
        <f>IF(AM1502,
  IF(AND(AL1502=$J$31,_xlfn.DAYS(AH1502,DATE(AI1502,1,1))&lt;7),
    MAX(0,EINSTELLUNGEN!$D$12+1-WEEKDAY(DATE(EINSTELLUNGEN!$D$9,EINSTELLUNGEN!$D$10,1),2)),
    IF(AL1502=$J$33,
      MIN(EINSTELLUNGEN!$D$12,WEEKDAY(DATE(EINSTELLUNGEN!$D$9,12,31),2)),
      EINSTELLUNGEN!$D$12
  )) - SUMIF(AL$50:AL$2500,"="&amp;AL1502,AX$50:AX$2500),
  0)</f>
        <v>3</v>
      </c>
      <c r="BD1502" s="2">
        <f t="shared" si="812"/>
        <v>0.33333333333333331</v>
      </c>
      <c r="BE1502" s="2">
        <f t="shared" si="813"/>
        <v>0</v>
      </c>
    </row>
    <row r="1503" spans="1:57" ht="10.5" customHeight="1">
      <c r="A1503" s="1" t="str">
        <f t="shared" ca="1" si="789"/>
        <v/>
      </c>
      <c r="B1503" s="1" t="str">
        <f t="shared" ca="1" si="790"/>
        <v/>
      </c>
      <c r="C1503" s="1" t="str">
        <f t="shared" ca="1" si="791"/>
        <v/>
      </c>
      <c r="D1503" s="1" t="str">
        <f t="shared" ca="1" si="792"/>
        <v/>
      </c>
      <c r="F1503" s="10"/>
      <c r="G1503" s="136" t="str">
        <f t="shared" si="793"/>
        <v/>
      </c>
      <c r="H1503" s="27"/>
      <c r="I1503" s="28"/>
      <c r="J1503" s="28"/>
      <c r="K1503" s="29"/>
      <c r="L1503" s="136"/>
      <c r="M1503" s="136"/>
      <c r="N1503" s="136"/>
      <c r="O1503" s="26" t="str">
        <f t="shared" si="794"/>
        <v/>
      </c>
      <c r="P1503" s="218" t="str">
        <f t="shared" si="795"/>
        <v/>
      </c>
      <c r="Q1503" s="26" t="str">
        <f t="shared" si="796"/>
        <v/>
      </c>
      <c r="R1503" s="22"/>
      <c r="S1503" s="99"/>
      <c r="T1503" s="10"/>
      <c r="U1503" s="229" t="str">
        <f t="shared" si="797"/>
        <v/>
      </c>
      <c r="V1503" s="230"/>
      <c r="W1503" s="230"/>
      <c r="X1503" s="230"/>
      <c r="Y1503" s="230"/>
      <c r="Z1503" s="22" t="str">
        <f>""</f>
        <v/>
      </c>
      <c r="AB1503" s="23" t="str">
        <f t="shared" si="798"/>
        <v/>
      </c>
      <c r="AC1503" s="2" t="b">
        <f>COUNT(Q1503:Q$2500)&gt;0</f>
        <v>0</v>
      </c>
      <c r="AD1503" s="2" t="b">
        <f t="shared" si="781"/>
        <v>0</v>
      </c>
      <c r="AE1503" s="2" t="b">
        <f t="shared" si="782"/>
        <v>0</v>
      </c>
      <c r="AF1503" s="2" t="b">
        <f t="shared" si="783"/>
        <v>0</v>
      </c>
      <c r="AG1503" s="2" t="b">
        <f>OR(
  AND(AC1503,NOT(AC1504)),
  AND(AF1503,WEEKDAY(AH1502,2)=EINSTELLUNGEN!$D$12),
  AND(AF1503,AH1503=$J$35)
)</f>
        <v>0</v>
      </c>
      <c r="AH1503" s="2">
        <f>IF(AE1503,AH1502+IF(WEEKDAY(AH1502+1,2)&lt;=EINSTELLUNGEN!$D$12,1,$J$36),AH1502)</f>
        <v>42020</v>
      </c>
      <c r="AI1503" s="2">
        <f t="shared" si="784"/>
        <v>2019</v>
      </c>
      <c r="AJ1503" s="2">
        <f t="shared" si="785"/>
        <v>201901</v>
      </c>
      <c r="AK1503" s="2">
        <f t="shared" si="786"/>
        <v>201901</v>
      </c>
      <c r="AL1503" s="2">
        <f t="shared" si="814"/>
        <v>201903</v>
      </c>
      <c r="AM1503" s="2" t="b">
        <f t="shared" si="787"/>
        <v>1</v>
      </c>
      <c r="AN1503" s="4" t="e">
        <f t="shared" si="799"/>
        <v>#N/A</v>
      </c>
      <c r="AO1503" s="4" t="e">
        <f t="shared" si="800"/>
        <v>#N/A</v>
      </c>
      <c r="AP1503" s="2" t="str">
        <f>IF(AD1503,
  IF(ISBLANK(H1503),
    AP1502,
    IF(LEN(H1503)=1,
      IF(OR(UPPER(H1503)="A",UPPER(H1503)="I"),
        EINSTELLUNGEN!$D$21,
        IF(OR(UPPER(H1503)="B",UPPER(H1503)="M"),
          EINSTELLUNGEN!$D$22,
          IF(OR(UPPER(H1503)="C",UPPER(H1503)="S"),
            EINSTELLUNGEN!$D$23,
            IF(UPPER(H1503)="D",
              EINSTELLUNGEN!$D$24,
              IF(UPPER(H1503)="E",
                EINSTELLUNGEN!$D$25,
                UPPER(H1503)))))),
      IF(ISNUMBER(H1503),
        EINSTELLUNGEN!$D$20&amp;H1503,
        UPPER(H1503)))),
  "")</f>
        <v/>
      </c>
      <c r="AQ1503" s="2" t="str">
        <f t="shared" si="801"/>
        <v/>
      </c>
      <c r="AR1503" s="2">
        <f t="shared" si="802"/>
        <v>0</v>
      </c>
      <c r="AS1503" s="145">
        <f t="shared" si="803"/>
        <v>0.33333333333333331</v>
      </c>
      <c r="AT1503" s="2">
        <f t="shared" si="804"/>
        <v>0</v>
      </c>
      <c r="AU1503" s="2">
        <f t="shared" si="805"/>
        <v>0</v>
      </c>
      <c r="AV1503" s="2">
        <f t="shared" si="806"/>
        <v>0</v>
      </c>
      <c r="AW1503" s="2">
        <f t="shared" si="807"/>
        <v>0</v>
      </c>
      <c r="AX1503" s="2">
        <f t="shared" si="788"/>
        <v>0</v>
      </c>
      <c r="AY1503" s="2">
        <f t="shared" si="808"/>
        <v>0</v>
      </c>
      <c r="AZ1503" s="145" t="e">
        <f t="shared" si="809"/>
        <v>#N/A</v>
      </c>
      <c r="BA1503" s="145" t="e">
        <f t="shared" si="810"/>
        <v>#N/A</v>
      </c>
      <c r="BB1503" s="145">
        <f t="shared" si="811"/>
        <v>2.083333333333337E-2</v>
      </c>
      <c r="BC1503" s="2">
        <f>IF(AM1503,
  IF(AND(AL1503=$J$31,_xlfn.DAYS(AH1503,DATE(AI1503,1,1))&lt;7),
    MAX(0,EINSTELLUNGEN!$D$12+1-WEEKDAY(DATE(EINSTELLUNGEN!$D$9,EINSTELLUNGEN!$D$10,1),2)),
    IF(AL1503=$J$33,
      MIN(EINSTELLUNGEN!$D$12,WEEKDAY(DATE(EINSTELLUNGEN!$D$9,12,31),2)),
      EINSTELLUNGEN!$D$12
  )) - SUMIF(AL$50:AL$2500,"="&amp;AL1503,AX$50:AX$2500),
  0)</f>
        <v>3</v>
      </c>
      <c r="BD1503" s="2">
        <f t="shared" si="812"/>
        <v>0.33333333333333331</v>
      </c>
      <c r="BE1503" s="2">
        <f t="shared" si="813"/>
        <v>0</v>
      </c>
    </row>
    <row r="1504" spans="1:57" ht="10.5" customHeight="1">
      <c r="A1504" s="1" t="str">
        <f t="shared" ca="1" si="789"/>
        <v/>
      </c>
      <c r="B1504" s="1" t="str">
        <f t="shared" ca="1" si="790"/>
        <v/>
      </c>
      <c r="C1504" s="1" t="str">
        <f t="shared" ca="1" si="791"/>
        <v/>
      </c>
      <c r="D1504" s="1" t="str">
        <f t="shared" ca="1" si="792"/>
        <v/>
      </c>
      <c r="F1504" s="10"/>
      <c r="G1504" s="136" t="str">
        <f t="shared" si="793"/>
        <v/>
      </c>
      <c r="H1504" s="27"/>
      <c r="I1504" s="28"/>
      <c r="J1504" s="28"/>
      <c r="K1504" s="29"/>
      <c r="L1504" s="136"/>
      <c r="M1504" s="136"/>
      <c r="N1504" s="136"/>
      <c r="O1504" s="26" t="str">
        <f t="shared" si="794"/>
        <v/>
      </c>
      <c r="P1504" s="218" t="str">
        <f t="shared" si="795"/>
        <v/>
      </c>
      <c r="Q1504" s="26" t="str">
        <f t="shared" si="796"/>
        <v/>
      </c>
      <c r="R1504" s="22"/>
      <c r="S1504" s="99"/>
      <c r="T1504" s="10"/>
      <c r="U1504" s="229" t="str">
        <f t="shared" si="797"/>
        <v/>
      </c>
      <c r="V1504" s="230"/>
      <c r="W1504" s="230"/>
      <c r="X1504" s="230"/>
      <c r="Y1504" s="230"/>
      <c r="Z1504" s="22" t="str">
        <f>""</f>
        <v/>
      </c>
      <c r="AB1504" s="23" t="str">
        <f t="shared" si="798"/>
        <v/>
      </c>
      <c r="AC1504" s="2" t="b">
        <f>COUNT(Q1504:Q$2500)&gt;0</f>
        <v>0</v>
      </c>
      <c r="AD1504" s="2" t="b">
        <f t="shared" si="781"/>
        <v>0</v>
      </c>
      <c r="AE1504" s="2" t="b">
        <f t="shared" si="782"/>
        <v>0</v>
      </c>
      <c r="AF1504" s="2" t="b">
        <f t="shared" si="783"/>
        <v>0</v>
      </c>
      <c r="AG1504" s="2" t="b">
        <f>OR(
  AND(AC1504,NOT(AC1505)),
  AND(AF1504,WEEKDAY(AH1503,2)=EINSTELLUNGEN!$D$12),
  AND(AF1504,AH1504=$J$35)
)</f>
        <v>0</v>
      </c>
      <c r="AH1504" s="2">
        <f>IF(AE1504,AH1503+IF(WEEKDAY(AH1503+1,2)&lt;=EINSTELLUNGEN!$D$12,1,$J$36),AH1503)</f>
        <v>42020</v>
      </c>
      <c r="AI1504" s="2">
        <f t="shared" si="784"/>
        <v>2019</v>
      </c>
      <c r="AJ1504" s="2">
        <f t="shared" si="785"/>
        <v>201901</v>
      </c>
      <c r="AK1504" s="2">
        <f t="shared" si="786"/>
        <v>201901</v>
      </c>
      <c r="AL1504" s="2">
        <f t="shared" si="814"/>
        <v>201903</v>
      </c>
      <c r="AM1504" s="2" t="b">
        <f t="shared" si="787"/>
        <v>1</v>
      </c>
      <c r="AN1504" s="4" t="e">
        <f t="shared" si="799"/>
        <v>#N/A</v>
      </c>
      <c r="AO1504" s="4" t="e">
        <f t="shared" si="800"/>
        <v>#N/A</v>
      </c>
      <c r="AP1504" s="2" t="str">
        <f>IF(AD1504,
  IF(ISBLANK(H1504),
    AP1503,
    IF(LEN(H1504)=1,
      IF(OR(UPPER(H1504)="A",UPPER(H1504)="I"),
        EINSTELLUNGEN!$D$21,
        IF(OR(UPPER(H1504)="B",UPPER(H1504)="M"),
          EINSTELLUNGEN!$D$22,
          IF(OR(UPPER(H1504)="C",UPPER(H1504)="S"),
            EINSTELLUNGEN!$D$23,
            IF(UPPER(H1504)="D",
              EINSTELLUNGEN!$D$24,
              IF(UPPER(H1504)="E",
                EINSTELLUNGEN!$D$25,
                UPPER(H1504)))))),
      IF(ISNUMBER(H1504),
        EINSTELLUNGEN!$D$20&amp;H1504,
        UPPER(H1504)))),
  "")</f>
        <v/>
      </c>
      <c r="AQ1504" s="2" t="str">
        <f t="shared" si="801"/>
        <v/>
      </c>
      <c r="AR1504" s="2">
        <f t="shared" si="802"/>
        <v>0</v>
      </c>
      <c r="AS1504" s="145">
        <f t="shared" si="803"/>
        <v>0.33333333333333331</v>
      </c>
      <c r="AT1504" s="2">
        <f t="shared" si="804"/>
        <v>0</v>
      </c>
      <c r="AU1504" s="2">
        <f t="shared" si="805"/>
        <v>0</v>
      </c>
      <c r="AV1504" s="2">
        <f t="shared" si="806"/>
        <v>0</v>
      </c>
      <c r="AW1504" s="2">
        <f t="shared" si="807"/>
        <v>0</v>
      </c>
      <c r="AX1504" s="2">
        <f t="shared" si="788"/>
        <v>0</v>
      </c>
      <c r="AY1504" s="2">
        <f t="shared" si="808"/>
        <v>0</v>
      </c>
      <c r="AZ1504" s="145" t="e">
        <f t="shared" si="809"/>
        <v>#N/A</v>
      </c>
      <c r="BA1504" s="145" t="e">
        <f t="shared" si="810"/>
        <v>#N/A</v>
      </c>
      <c r="BB1504" s="145">
        <f t="shared" si="811"/>
        <v>2.083333333333337E-2</v>
      </c>
      <c r="BC1504" s="2">
        <f>IF(AM1504,
  IF(AND(AL1504=$J$31,_xlfn.DAYS(AH1504,DATE(AI1504,1,1))&lt;7),
    MAX(0,EINSTELLUNGEN!$D$12+1-WEEKDAY(DATE(EINSTELLUNGEN!$D$9,EINSTELLUNGEN!$D$10,1),2)),
    IF(AL1504=$J$33,
      MIN(EINSTELLUNGEN!$D$12,WEEKDAY(DATE(EINSTELLUNGEN!$D$9,12,31),2)),
      EINSTELLUNGEN!$D$12
  )) - SUMIF(AL$50:AL$2500,"="&amp;AL1504,AX$50:AX$2500),
  0)</f>
        <v>3</v>
      </c>
      <c r="BD1504" s="2">
        <f t="shared" si="812"/>
        <v>0.33333333333333331</v>
      </c>
      <c r="BE1504" s="2">
        <f t="shared" si="813"/>
        <v>0</v>
      </c>
    </row>
    <row r="1505" spans="1:57" ht="10.5" customHeight="1">
      <c r="A1505" s="1" t="str">
        <f t="shared" ca="1" si="789"/>
        <v/>
      </c>
      <c r="B1505" s="1" t="str">
        <f t="shared" ca="1" si="790"/>
        <v/>
      </c>
      <c r="C1505" s="1" t="str">
        <f t="shared" ca="1" si="791"/>
        <v/>
      </c>
      <c r="D1505" s="1" t="str">
        <f t="shared" ca="1" si="792"/>
        <v/>
      </c>
      <c r="F1505" s="10"/>
      <c r="G1505" s="136" t="str">
        <f t="shared" si="793"/>
        <v/>
      </c>
      <c r="H1505" s="27"/>
      <c r="I1505" s="28"/>
      <c r="J1505" s="28"/>
      <c r="K1505" s="29"/>
      <c r="L1505" s="136"/>
      <c r="M1505" s="136"/>
      <c r="N1505" s="136"/>
      <c r="O1505" s="26" t="str">
        <f t="shared" si="794"/>
        <v/>
      </c>
      <c r="P1505" s="218" t="str">
        <f t="shared" si="795"/>
        <v/>
      </c>
      <c r="Q1505" s="26" t="str">
        <f t="shared" si="796"/>
        <v/>
      </c>
      <c r="R1505" s="22"/>
      <c r="S1505" s="99"/>
      <c r="T1505" s="10"/>
      <c r="U1505" s="229" t="str">
        <f t="shared" si="797"/>
        <v/>
      </c>
      <c r="V1505" s="230"/>
      <c r="W1505" s="230"/>
      <c r="X1505" s="230"/>
      <c r="Y1505" s="230"/>
      <c r="Z1505" s="22" t="str">
        <f>""</f>
        <v/>
      </c>
      <c r="AB1505" s="23" t="str">
        <f t="shared" si="798"/>
        <v/>
      </c>
      <c r="AC1505" s="2" t="b">
        <f>COUNT(Q1505:Q$2500)&gt;0</f>
        <v>0</v>
      </c>
      <c r="AD1505" s="2" t="b">
        <f t="shared" si="781"/>
        <v>0</v>
      </c>
      <c r="AE1505" s="2" t="b">
        <f t="shared" si="782"/>
        <v>0</v>
      </c>
      <c r="AF1505" s="2" t="b">
        <f t="shared" si="783"/>
        <v>0</v>
      </c>
      <c r="AG1505" s="2" t="b">
        <f>OR(
  AND(AC1505,NOT(AC1506)),
  AND(AF1505,WEEKDAY(AH1504,2)=EINSTELLUNGEN!$D$12),
  AND(AF1505,AH1505=$J$35)
)</f>
        <v>0</v>
      </c>
      <c r="AH1505" s="2">
        <f>IF(AE1505,AH1504+IF(WEEKDAY(AH1504+1,2)&lt;=EINSTELLUNGEN!$D$12,1,$J$36),AH1504)</f>
        <v>42020</v>
      </c>
      <c r="AI1505" s="2">
        <f t="shared" si="784"/>
        <v>2019</v>
      </c>
      <c r="AJ1505" s="2">
        <f t="shared" si="785"/>
        <v>201901</v>
      </c>
      <c r="AK1505" s="2">
        <f t="shared" si="786"/>
        <v>201901</v>
      </c>
      <c r="AL1505" s="2">
        <f t="shared" si="814"/>
        <v>201903</v>
      </c>
      <c r="AM1505" s="2" t="b">
        <f t="shared" si="787"/>
        <v>1</v>
      </c>
      <c r="AN1505" s="4" t="e">
        <f t="shared" si="799"/>
        <v>#N/A</v>
      </c>
      <c r="AO1505" s="4" t="e">
        <f t="shared" si="800"/>
        <v>#N/A</v>
      </c>
      <c r="AP1505" s="2" t="str">
        <f>IF(AD1505,
  IF(ISBLANK(H1505),
    AP1504,
    IF(LEN(H1505)=1,
      IF(OR(UPPER(H1505)="A",UPPER(H1505)="I"),
        EINSTELLUNGEN!$D$21,
        IF(OR(UPPER(H1505)="B",UPPER(H1505)="M"),
          EINSTELLUNGEN!$D$22,
          IF(OR(UPPER(H1505)="C",UPPER(H1505)="S"),
            EINSTELLUNGEN!$D$23,
            IF(UPPER(H1505)="D",
              EINSTELLUNGEN!$D$24,
              IF(UPPER(H1505)="E",
                EINSTELLUNGEN!$D$25,
                UPPER(H1505)))))),
      IF(ISNUMBER(H1505),
        EINSTELLUNGEN!$D$20&amp;H1505,
        UPPER(H1505)))),
  "")</f>
        <v/>
      </c>
      <c r="AQ1505" s="2" t="str">
        <f t="shared" si="801"/>
        <v/>
      </c>
      <c r="AR1505" s="2">
        <f t="shared" si="802"/>
        <v>0</v>
      </c>
      <c r="AS1505" s="145">
        <f t="shared" si="803"/>
        <v>0.33333333333333331</v>
      </c>
      <c r="AT1505" s="2">
        <f t="shared" si="804"/>
        <v>0</v>
      </c>
      <c r="AU1505" s="2">
        <f t="shared" si="805"/>
        <v>0</v>
      </c>
      <c r="AV1505" s="2">
        <f t="shared" si="806"/>
        <v>0</v>
      </c>
      <c r="AW1505" s="2">
        <f t="shared" si="807"/>
        <v>0</v>
      </c>
      <c r="AX1505" s="2">
        <f t="shared" si="788"/>
        <v>0</v>
      </c>
      <c r="AY1505" s="2">
        <f t="shared" si="808"/>
        <v>0</v>
      </c>
      <c r="AZ1505" s="145" t="e">
        <f t="shared" si="809"/>
        <v>#N/A</v>
      </c>
      <c r="BA1505" s="145" t="e">
        <f t="shared" si="810"/>
        <v>#N/A</v>
      </c>
      <c r="BB1505" s="145">
        <f t="shared" si="811"/>
        <v>2.083333333333337E-2</v>
      </c>
      <c r="BC1505" s="2">
        <f>IF(AM1505,
  IF(AND(AL1505=$J$31,_xlfn.DAYS(AH1505,DATE(AI1505,1,1))&lt;7),
    MAX(0,EINSTELLUNGEN!$D$12+1-WEEKDAY(DATE(EINSTELLUNGEN!$D$9,EINSTELLUNGEN!$D$10,1),2)),
    IF(AL1505=$J$33,
      MIN(EINSTELLUNGEN!$D$12,WEEKDAY(DATE(EINSTELLUNGEN!$D$9,12,31),2)),
      EINSTELLUNGEN!$D$12
  )) - SUMIF(AL$50:AL$2500,"="&amp;AL1505,AX$50:AX$2500),
  0)</f>
        <v>3</v>
      </c>
      <c r="BD1505" s="2">
        <f t="shared" si="812"/>
        <v>0.33333333333333331</v>
      </c>
      <c r="BE1505" s="2">
        <f t="shared" si="813"/>
        <v>0</v>
      </c>
    </row>
    <row r="1506" spans="1:57" ht="10.5" customHeight="1">
      <c r="A1506" s="1" t="str">
        <f t="shared" ca="1" si="789"/>
        <v/>
      </c>
      <c r="B1506" s="1" t="str">
        <f t="shared" ca="1" si="790"/>
        <v/>
      </c>
      <c r="C1506" s="1" t="str">
        <f t="shared" ca="1" si="791"/>
        <v/>
      </c>
      <c r="D1506" s="1" t="str">
        <f t="shared" ca="1" si="792"/>
        <v/>
      </c>
      <c r="F1506" s="10"/>
      <c r="G1506" s="136" t="str">
        <f t="shared" si="793"/>
        <v/>
      </c>
      <c r="H1506" s="27"/>
      <c r="I1506" s="28"/>
      <c r="J1506" s="28"/>
      <c r="K1506" s="29"/>
      <c r="L1506" s="136"/>
      <c r="M1506" s="136"/>
      <c r="N1506" s="136"/>
      <c r="O1506" s="26" t="str">
        <f t="shared" si="794"/>
        <v/>
      </c>
      <c r="P1506" s="218" t="str">
        <f t="shared" si="795"/>
        <v/>
      </c>
      <c r="Q1506" s="26" t="str">
        <f t="shared" si="796"/>
        <v/>
      </c>
      <c r="R1506" s="22"/>
      <c r="S1506" s="99"/>
      <c r="T1506" s="10"/>
      <c r="U1506" s="229" t="str">
        <f t="shared" si="797"/>
        <v/>
      </c>
      <c r="V1506" s="230"/>
      <c r="W1506" s="230"/>
      <c r="X1506" s="230"/>
      <c r="Y1506" s="230"/>
      <c r="Z1506" s="22" t="str">
        <f>""</f>
        <v/>
      </c>
      <c r="AB1506" s="23" t="str">
        <f t="shared" si="798"/>
        <v/>
      </c>
      <c r="AC1506" s="2" t="b">
        <f>COUNT(Q1506:Q$2500)&gt;0</f>
        <v>0</v>
      </c>
      <c r="AD1506" s="2" t="b">
        <f t="shared" si="781"/>
        <v>0</v>
      </c>
      <c r="AE1506" s="2" t="b">
        <f t="shared" si="782"/>
        <v>0</v>
      </c>
      <c r="AF1506" s="2" t="b">
        <f t="shared" si="783"/>
        <v>0</v>
      </c>
      <c r="AG1506" s="2" t="b">
        <f>OR(
  AND(AC1506,NOT(AC1507)),
  AND(AF1506,WEEKDAY(AH1505,2)=EINSTELLUNGEN!$D$12),
  AND(AF1506,AH1506=$J$35)
)</f>
        <v>0</v>
      </c>
      <c r="AH1506" s="2">
        <f>IF(AE1506,AH1505+IF(WEEKDAY(AH1505+1,2)&lt;=EINSTELLUNGEN!$D$12,1,$J$36),AH1505)</f>
        <v>42020</v>
      </c>
      <c r="AI1506" s="2">
        <f t="shared" si="784"/>
        <v>2019</v>
      </c>
      <c r="AJ1506" s="2">
        <f t="shared" si="785"/>
        <v>201901</v>
      </c>
      <c r="AK1506" s="2">
        <f t="shared" si="786"/>
        <v>201901</v>
      </c>
      <c r="AL1506" s="2">
        <f t="shared" si="814"/>
        <v>201903</v>
      </c>
      <c r="AM1506" s="2" t="b">
        <f t="shared" si="787"/>
        <v>1</v>
      </c>
      <c r="AN1506" s="4" t="e">
        <f t="shared" si="799"/>
        <v>#N/A</v>
      </c>
      <c r="AO1506" s="4" t="e">
        <f t="shared" si="800"/>
        <v>#N/A</v>
      </c>
      <c r="AP1506" s="2" t="str">
        <f>IF(AD1506,
  IF(ISBLANK(H1506),
    AP1505,
    IF(LEN(H1506)=1,
      IF(OR(UPPER(H1506)="A",UPPER(H1506)="I"),
        EINSTELLUNGEN!$D$21,
        IF(OR(UPPER(H1506)="B",UPPER(H1506)="M"),
          EINSTELLUNGEN!$D$22,
          IF(OR(UPPER(H1506)="C",UPPER(H1506)="S"),
            EINSTELLUNGEN!$D$23,
            IF(UPPER(H1506)="D",
              EINSTELLUNGEN!$D$24,
              IF(UPPER(H1506)="E",
                EINSTELLUNGEN!$D$25,
                UPPER(H1506)))))),
      IF(ISNUMBER(H1506),
        EINSTELLUNGEN!$D$20&amp;H1506,
        UPPER(H1506)))),
  "")</f>
        <v/>
      </c>
      <c r="AQ1506" s="2" t="str">
        <f t="shared" si="801"/>
        <v/>
      </c>
      <c r="AR1506" s="2">
        <f t="shared" si="802"/>
        <v>0</v>
      </c>
      <c r="AS1506" s="145">
        <f t="shared" si="803"/>
        <v>0.33333333333333331</v>
      </c>
      <c r="AT1506" s="2">
        <f t="shared" si="804"/>
        <v>0</v>
      </c>
      <c r="AU1506" s="2">
        <f t="shared" si="805"/>
        <v>0</v>
      </c>
      <c r="AV1506" s="2">
        <f t="shared" si="806"/>
        <v>0</v>
      </c>
      <c r="AW1506" s="2">
        <f t="shared" si="807"/>
        <v>0</v>
      </c>
      <c r="AX1506" s="2">
        <f t="shared" si="788"/>
        <v>0</v>
      </c>
      <c r="AY1506" s="2">
        <f t="shared" si="808"/>
        <v>0</v>
      </c>
      <c r="AZ1506" s="145" t="e">
        <f t="shared" si="809"/>
        <v>#N/A</v>
      </c>
      <c r="BA1506" s="145" t="e">
        <f t="shared" si="810"/>
        <v>#N/A</v>
      </c>
      <c r="BB1506" s="145">
        <f t="shared" si="811"/>
        <v>2.083333333333337E-2</v>
      </c>
      <c r="BC1506" s="2">
        <f>IF(AM1506,
  IF(AND(AL1506=$J$31,_xlfn.DAYS(AH1506,DATE(AI1506,1,1))&lt;7),
    MAX(0,EINSTELLUNGEN!$D$12+1-WEEKDAY(DATE(EINSTELLUNGEN!$D$9,EINSTELLUNGEN!$D$10,1),2)),
    IF(AL1506=$J$33,
      MIN(EINSTELLUNGEN!$D$12,WEEKDAY(DATE(EINSTELLUNGEN!$D$9,12,31),2)),
      EINSTELLUNGEN!$D$12
  )) - SUMIF(AL$50:AL$2500,"="&amp;AL1506,AX$50:AX$2500),
  0)</f>
        <v>3</v>
      </c>
      <c r="BD1506" s="2">
        <f t="shared" si="812"/>
        <v>0.33333333333333331</v>
      </c>
      <c r="BE1506" s="2">
        <f t="shared" si="813"/>
        <v>0</v>
      </c>
    </row>
    <row r="1507" spans="1:57" ht="10.5" customHeight="1">
      <c r="A1507" s="1" t="str">
        <f t="shared" ca="1" si="789"/>
        <v/>
      </c>
      <c r="B1507" s="1" t="str">
        <f t="shared" ca="1" si="790"/>
        <v/>
      </c>
      <c r="C1507" s="1" t="str">
        <f t="shared" ca="1" si="791"/>
        <v/>
      </c>
      <c r="D1507" s="1" t="str">
        <f t="shared" ca="1" si="792"/>
        <v/>
      </c>
      <c r="F1507" s="10"/>
      <c r="G1507" s="136" t="str">
        <f t="shared" si="793"/>
        <v/>
      </c>
      <c r="H1507" s="27"/>
      <c r="I1507" s="28"/>
      <c r="J1507" s="28"/>
      <c r="K1507" s="29"/>
      <c r="L1507" s="136"/>
      <c r="M1507" s="136"/>
      <c r="N1507" s="136"/>
      <c r="O1507" s="26" t="str">
        <f t="shared" si="794"/>
        <v/>
      </c>
      <c r="P1507" s="218" t="str">
        <f t="shared" si="795"/>
        <v/>
      </c>
      <c r="Q1507" s="26" t="str">
        <f t="shared" si="796"/>
        <v/>
      </c>
      <c r="R1507" s="22"/>
      <c r="S1507" s="99"/>
      <c r="T1507" s="10"/>
      <c r="U1507" s="229" t="str">
        <f t="shared" si="797"/>
        <v/>
      </c>
      <c r="V1507" s="230"/>
      <c r="W1507" s="230"/>
      <c r="X1507" s="230"/>
      <c r="Y1507" s="230"/>
      <c r="Z1507" s="22" t="str">
        <f>""</f>
        <v/>
      </c>
      <c r="AB1507" s="23" t="str">
        <f t="shared" si="798"/>
        <v/>
      </c>
      <c r="AC1507" s="2" t="b">
        <f>COUNT(Q1507:Q$2500)&gt;0</f>
        <v>0</v>
      </c>
      <c r="AD1507" s="2" t="b">
        <f t="shared" si="781"/>
        <v>0</v>
      </c>
      <c r="AE1507" s="2" t="b">
        <f t="shared" si="782"/>
        <v>0</v>
      </c>
      <c r="AF1507" s="2" t="b">
        <f t="shared" si="783"/>
        <v>0</v>
      </c>
      <c r="AG1507" s="2" t="b">
        <f>OR(
  AND(AC1507,NOT(AC1508)),
  AND(AF1507,WEEKDAY(AH1506,2)=EINSTELLUNGEN!$D$12),
  AND(AF1507,AH1507=$J$35)
)</f>
        <v>0</v>
      </c>
      <c r="AH1507" s="2">
        <f>IF(AE1507,AH1506+IF(WEEKDAY(AH1506+1,2)&lt;=EINSTELLUNGEN!$D$12,1,$J$36),AH1506)</f>
        <v>42020</v>
      </c>
      <c r="AI1507" s="2">
        <f t="shared" si="784"/>
        <v>2019</v>
      </c>
      <c r="AJ1507" s="2">
        <f t="shared" si="785"/>
        <v>201901</v>
      </c>
      <c r="AK1507" s="2">
        <f t="shared" si="786"/>
        <v>201901</v>
      </c>
      <c r="AL1507" s="2">
        <f t="shared" si="814"/>
        <v>201903</v>
      </c>
      <c r="AM1507" s="2" t="b">
        <f t="shared" si="787"/>
        <v>1</v>
      </c>
      <c r="AN1507" s="4" t="e">
        <f t="shared" si="799"/>
        <v>#N/A</v>
      </c>
      <c r="AO1507" s="4" t="e">
        <f t="shared" si="800"/>
        <v>#N/A</v>
      </c>
      <c r="AP1507" s="2" t="str">
        <f>IF(AD1507,
  IF(ISBLANK(H1507),
    AP1506,
    IF(LEN(H1507)=1,
      IF(OR(UPPER(H1507)="A",UPPER(H1507)="I"),
        EINSTELLUNGEN!$D$21,
        IF(OR(UPPER(H1507)="B",UPPER(H1507)="M"),
          EINSTELLUNGEN!$D$22,
          IF(OR(UPPER(H1507)="C",UPPER(H1507)="S"),
            EINSTELLUNGEN!$D$23,
            IF(UPPER(H1507)="D",
              EINSTELLUNGEN!$D$24,
              IF(UPPER(H1507)="E",
                EINSTELLUNGEN!$D$25,
                UPPER(H1507)))))),
      IF(ISNUMBER(H1507),
        EINSTELLUNGEN!$D$20&amp;H1507,
        UPPER(H1507)))),
  "")</f>
        <v/>
      </c>
      <c r="AQ1507" s="2" t="str">
        <f t="shared" si="801"/>
        <v/>
      </c>
      <c r="AR1507" s="2">
        <f t="shared" si="802"/>
        <v>0</v>
      </c>
      <c r="AS1507" s="145">
        <f t="shared" si="803"/>
        <v>0.33333333333333331</v>
      </c>
      <c r="AT1507" s="2">
        <f t="shared" si="804"/>
        <v>0</v>
      </c>
      <c r="AU1507" s="2">
        <f t="shared" si="805"/>
        <v>0</v>
      </c>
      <c r="AV1507" s="2">
        <f t="shared" si="806"/>
        <v>0</v>
      </c>
      <c r="AW1507" s="2">
        <f t="shared" si="807"/>
        <v>0</v>
      </c>
      <c r="AX1507" s="2">
        <f t="shared" si="788"/>
        <v>0</v>
      </c>
      <c r="AY1507" s="2">
        <f t="shared" si="808"/>
        <v>0</v>
      </c>
      <c r="AZ1507" s="145" t="e">
        <f t="shared" si="809"/>
        <v>#N/A</v>
      </c>
      <c r="BA1507" s="145" t="e">
        <f t="shared" si="810"/>
        <v>#N/A</v>
      </c>
      <c r="BB1507" s="145">
        <f t="shared" si="811"/>
        <v>2.083333333333337E-2</v>
      </c>
      <c r="BC1507" s="2">
        <f>IF(AM1507,
  IF(AND(AL1507=$J$31,_xlfn.DAYS(AH1507,DATE(AI1507,1,1))&lt;7),
    MAX(0,EINSTELLUNGEN!$D$12+1-WEEKDAY(DATE(EINSTELLUNGEN!$D$9,EINSTELLUNGEN!$D$10,1),2)),
    IF(AL1507=$J$33,
      MIN(EINSTELLUNGEN!$D$12,WEEKDAY(DATE(EINSTELLUNGEN!$D$9,12,31),2)),
      EINSTELLUNGEN!$D$12
  )) - SUMIF(AL$50:AL$2500,"="&amp;AL1507,AX$50:AX$2500),
  0)</f>
        <v>3</v>
      </c>
      <c r="BD1507" s="2">
        <f t="shared" si="812"/>
        <v>0.33333333333333331</v>
      </c>
      <c r="BE1507" s="2">
        <f t="shared" si="813"/>
        <v>0</v>
      </c>
    </row>
    <row r="1508" spans="1:57" ht="10.5" customHeight="1">
      <c r="A1508" s="1" t="str">
        <f t="shared" ca="1" si="789"/>
        <v/>
      </c>
      <c r="B1508" s="1" t="str">
        <f t="shared" ca="1" si="790"/>
        <v/>
      </c>
      <c r="C1508" s="1" t="str">
        <f t="shared" ca="1" si="791"/>
        <v/>
      </c>
      <c r="D1508" s="1" t="str">
        <f t="shared" ca="1" si="792"/>
        <v/>
      </c>
      <c r="F1508" s="10"/>
      <c r="G1508" s="136" t="str">
        <f t="shared" si="793"/>
        <v/>
      </c>
      <c r="H1508" s="27"/>
      <c r="I1508" s="28"/>
      <c r="J1508" s="28"/>
      <c r="K1508" s="29"/>
      <c r="L1508" s="136"/>
      <c r="M1508" s="136"/>
      <c r="N1508" s="136"/>
      <c r="O1508" s="26" t="str">
        <f t="shared" si="794"/>
        <v/>
      </c>
      <c r="P1508" s="218" t="str">
        <f t="shared" si="795"/>
        <v/>
      </c>
      <c r="Q1508" s="26" t="str">
        <f t="shared" si="796"/>
        <v/>
      </c>
      <c r="R1508" s="22"/>
      <c r="S1508" s="99"/>
      <c r="T1508" s="10"/>
      <c r="U1508" s="229" t="str">
        <f t="shared" si="797"/>
        <v/>
      </c>
      <c r="V1508" s="230"/>
      <c r="W1508" s="230"/>
      <c r="X1508" s="230"/>
      <c r="Y1508" s="230"/>
      <c r="Z1508" s="22" t="str">
        <f>""</f>
        <v/>
      </c>
      <c r="AB1508" s="23" t="str">
        <f t="shared" si="798"/>
        <v/>
      </c>
      <c r="AC1508" s="2" t="b">
        <f>COUNT(Q1508:Q$2500)&gt;0</f>
        <v>0</v>
      </c>
      <c r="AD1508" s="2" t="b">
        <f t="shared" si="781"/>
        <v>0</v>
      </c>
      <c r="AE1508" s="2" t="b">
        <f t="shared" si="782"/>
        <v>0</v>
      </c>
      <c r="AF1508" s="2" t="b">
        <f t="shared" si="783"/>
        <v>0</v>
      </c>
      <c r="AG1508" s="2" t="b">
        <f>OR(
  AND(AC1508,NOT(AC1509)),
  AND(AF1508,WEEKDAY(AH1507,2)=EINSTELLUNGEN!$D$12),
  AND(AF1508,AH1508=$J$35)
)</f>
        <v>0</v>
      </c>
      <c r="AH1508" s="2">
        <f>IF(AE1508,AH1507+IF(WEEKDAY(AH1507+1,2)&lt;=EINSTELLUNGEN!$D$12,1,$J$36),AH1507)</f>
        <v>42020</v>
      </c>
      <c r="AI1508" s="2">
        <f t="shared" si="784"/>
        <v>2019</v>
      </c>
      <c r="AJ1508" s="2">
        <f t="shared" si="785"/>
        <v>201901</v>
      </c>
      <c r="AK1508" s="2">
        <f t="shared" si="786"/>
        <v>201901</v>
      </c>
      <c r="AL1508" s="2">
        <f t="shared" si="814"/>
        <v>201903</v>
      </c>
      <c r="AM1508" s="2" t="b">
        <f t="shared" si="787"/>
        <v>1</v>
      </c>
      <c r="AN1508" s="4" t="e">
        <f t="shared" si="799"/>
        <v>#N/A</v>
      </c>
      <c r="AO1508" s="4" t="e">
        <f t="shared" si="800"/>
        <v>#N/A</v>
      </c>
      <c r="AP1508" s="2" t="str">
        <f>IF(AD1508,
  IF(ISBLANK(H1508),
    AP1507,
    IF(LEN(H1508)=1,
      IF(OR(UPPER(H1508)="A",UPPER(H1508)="I"),
        EINSTELLUNGEN!$D$21,
        IF(OR(UPPER(H1508)="B",UPPER(H1508)="M"),
          EINSTELLUNGEN!$D$22,
          IF(OR(UPPER(H1508)="C",UPPER(H1508)="S"),
            EINSTELLUNGEN!$D$23,
            IF(UPPER(H1508)="D",
              EINSTELLUNGEN!$D$24,
              IF(UPPER(H1508)="E",
                EINSTELLUNGEN!$D$25,
                UPPER(H1508)))))),
      IF(ISNUMBER(H1508),
        EINSTELLUNGEN!$D$20&amp;H1508,
        UPPER(H1508)))),
  "")</f>
        <v/>
      </c>
      <c r="AQ1508" s="2" t="str">
        <f t="shared" si="801"/>
        <v/>
      </c>
      <c r="AR1508" s="2">
        <f t="shared" si="802"/>
        <v>0</v>
      </c>
      <c r="AS1508" s="145">
        <f t="shared" si="803"/>
        <v>0.33333333333333331</v>
      </c>
      <c r="AT1508" s="2">
        <f t="shared" si="804"/>
        <v>0</v>
      </c>
      <c r="AU1508" s="2">
        <f t="shared" si="805"/>
        <v>0</v>
      </c>
      <c r="AV1508" s="2">
        <f t="shared" si="806"/>
        <v>0</v>
      </c>
      <c r="AW1508" s="2">
        <f t="shared" si="807"/>
        <v>0</v>
      </c>
      <c r="AX1508" s="2">
        <f t="shared" si="788"/>
        <v>0</v>
      </c>
      <c r="AY1508" s="2">
        <f t="shared" si="808"/>
        <v>0</v>
      </c>
      <c r="AZ1508" s="145" t="e">
        <f t="shared" si="809"/>
        <v>#N/A</v>
      </c>
      <c r="BA1508" s="145" t="e">
        <f t="shared" si="810"/>
        <v>#N/A</v>
      </c>
      <c r="BB1508" s="145">
        <f t="shared" si="811"/>
        <v>2.083333333333337E-2</v>
      </c>
      <c r="BC1508" s="2">
        <f>IF(AM1508,
  IF(AND(AL1508=$J$31,_xlfn.DAYS(AH1508,DATE(AI1508,1,1))&lt;7),
    MAX(0,EINSTELLUNGEN!$D$12+1-WEEKDAY(DATE(EINSTELLUNGEN!$D$9,EINSTELLUNGEN!$D$10,1),2)),
    IF(AL1508=$J$33,
      MIN(EINSTELLUNGEN!$D$12,WEEKDAY(DATE(EINSTELLUNGEN!$D$9,12,31),2)),
      EINSTELLUNGEN!$D$12
  )) - SUMIF(AL$50:AL$2500,"="&amp;AL1508,AX$50:AX$2500),
  0)</f>
        <v>3</v>
      </c>
      <c r="BD1508" s="2">
        <f t="shared" si="812"/>
        <v>0.33333333333333331</v>
      </c>
      <c r="BE1508" s="2">
        <f t="shared" si="813"/>
        <v>0</v>
      </c>
    </row>
    <row r="1509" spans="1:57" ht="10.5" customHeight="1">
      <c r="A1509" s="1" t="str">
        <f t="shared" ca="1" si="789"/>
        <v/>
      </c>
      <c r="B1509" s="1" t="str">
        <f t="shared" ca="1" si="790"/>
        <v/>
      </c>
      <c r="C1509" s="1" t="str">
        <f t="shared" ca="1" si="791"/>
        <v/>
      </c>
      <c r="D1509" s="1" t="str">
        <f t="shared" ca="1" si="792"/>
        <v/>
      </c>
      <c r="F1509" s="10"/>
      <c r="G1509" s="136" t="str">
        <f t="shared" si="793"/>
        <v/>
      </c>
      <c r="H1509" s="27"/>
      <c r="I1509" s="28"/>
      <c r="J1509" s="28"/>
      <c r="K1509" s="29"/>
      <c r="L1509" s="136"/>
      <c r="M1509" s="136"/>
      <c r="N1509" s="136"/>
      <c r="O1509" s="26" t="str">
        <f t="shared" si="794"/>
        <v/>
      </c>
      <c r="P1509" s="218" t="str">
        <f t="shared" si="795"/>
        <v/>
      </c>
      <c r="Q1509" s="26" t="str">
        <f t="shared" si="796"/>
        <v/>
      </c>
      <c r="R1509" s="22"/>
      <c r="S1509" s="99"/>
      <c r="T1509" s="10"/>
      <c r="U1509" s="229" t="str">
        <f t="shared" si="797"/>
        <v/>
      </c>
      <c r="V1509" s="230"/>
      <c r="W1509" s="230"/>
      <c r="X1509" s="230"/>
      <c r="Y1509" s="230"/>
      <c r="Z1509" s="22" t="str">
        <f>""</f>
        <v/>
      </c>
      <c r="AB1509" s="23" t="str">
        <f t="shared" si="798"/>
        <v/>
      </c>
      <c r="AC1509" s="2" t="b">
        <f>COUNT(Q1509:Q$2500)&gt;0</f>
        <v>0</v>
      </c>
      <c r="AD1509" s="2" t="b">
        <f t="shared" si="781"/>
        <v>0</v>
      </c>
      <c r="AE1509" s="2" t="b">
        <f t="shared" si="782"/>
        <v>0</v>
      </c>
      <c r="AF1509" s="2" t="b">
        <f t="shared" si="783"/>
        <v>0</v>
      </c>
      <c r="AG1509" s="2" t="b">
        <f>OR(
  AND(AC1509,NOT(AC1510)),
  AND(AF1509,WEEKDAY(AH1508,2)=EINSTELLUNGEN!$D$12),
  AND(AF1509,AH1509=$J$35)
)</f>
        <v>0</v>
      </c>
      <c r="AH1509" s="2">
        <f>IF(AE1509,AH1508+IF(WEEKDAY(AH1508+1,2)&lt;=EINSTELLUNGEN!$D$12,1,$J$36),AH1508)</f>
        <v>42020</v>
      </c>
      <c r="AI1509" s="2">
        <f t="shared" si="784"/>
        <v>2019</v>
      </c>
      <c r="AJ1509" s="2">
        <f t="shared" si="785"/>
        <v>201901</v>
      </c>
      <c r="AK1509" s="2">
        <f t="shared" si="786"/>
        <v>201901</v>
      </c>
      <c r="AL1509" s="2">
        <f t="shared" si="814"/>
        <v>201903</v>
      </c>
      <c r="AM1509" s="2" t="b">
        <f t="shared" si="787"/>
        <v>1</v>
      </c>
      <c r="AN1509" s="4" t="e">
        <f t="shared" si="799"/>
        <v>#N/A</v>
      </c>
      <c r="AO1509" s="4" t="e">
        <f t="shared" si="800"/>
        <v>#N/A</v>
      </c>
      <c r="AP1509" s="2" t="str">
        <f>IF(AD1509,
  IF(ISBLANK(H1509),
    AP1508,
    IF(LEN(H1509)=1,
      IF(OR(UPPER(H1509)="A",UPPER(H1509)="I"),
        EINSTELLUNGEN!$D$21,
        IF(OR(UPPER(H1509)="B",UPPER(H1509)="M"),
          EINSTELLUNGEN!$D$22,
          IF(OR(UPPER(H1509)="C",UPPER(H1509)="S"),
            EINSTELLUNGEN!$D$23,
            IF(UPPER(H1509)="D",
              EINSTELLUNGEN!$D$24,
              IF(UPPER(H1509)="E",
                EINSTELLUNGEN!$D$25,
                UPPER(H1509)))))),
      IF(ISNUMBER(H1509),
        EINSTELLUNGEN!$D$20&amp;H1509,
        UPPER(H1509)))),
  "")</f>
        <v/>
      </c>
      <c r="AQ1509" s="2" t="str">
        <f t="shared" si="801"/>
        <v/>
      </c>
      <c r="AR1509" s="2">
        <f t="shared" si="802"/>
        <v>0</v>
      </c>
      <c r="AS1509" s="145">
        <f t="shared" si="803"/>
        <v>0.33333333333333331</v>
      </c>
      <c r="AT1509" s="2">
        <f t="shared" si="804"/>
        <v>0</v>
      </c>
      <c r="AU1509" s="2">
        <f t="shared" si="805"/>
        <v>0</v>
      </c>
      <c r="AV1509" s="2">
        <f t="shared" si="806"/>
        <v>0</v>
      </c>
      <c r="AW1509" s="2">
        <f t="shared" si="807"/>
        <v>0</v>
      </c>
      <c r="AX1509" s="2">
        <f t="shared" si="788"/>
        <v>0</v>
      </c>
      <c r="AY1509" s="2">
        <f t="shared" si="808"/>
        <v>0</v>
      </c>
      <c r="AZ1509" s="145" t="e">
        <f t="shared" si="809"/>
        <v>#N/A</v>
      </c>
      <c r="BA1509" s="145" t="e">
        <f t="shared" si="810"/>
        <v>#N/A</v>
      </c>
      <c r="BB1509" s="145">
        <f t="shared" si="811"/>
        <v>2.083333333333337E-2</v>
      </c>
      <c r="BC1509" s="2">
        <f>IF(AM1509,
  IF(AND(AL1509=$J$31,_xlfn.DAYS(AH1509,DATE(AI1509,1,1))&lt;7),
    MAX(0,EINSTELLUNGEN!$D$12+1-WEEKDAY(DATE(EINSTELLUNGEN!$D$9,EINSTELLUNGEN!$D$10,1),2)),
    IF(AL1509=$J$33,
      MIN(EINSTELLUNGEN!$D$12,WEEKDAY(DATE(EINSTELLUNGEN!$D$9,12,31),2)),
      EINSTELLUNGEN!$D$12
  )) - SUMIF(AL$50:AL$2500,"="&amp;AL1509,AX$50:AX$2500),
  0)</f>
        <v>3</v>
      </c>
      <c r="BD1509" s="2">
        <f t="shared" si="812"/>
        <v>0.33333333333333331</v>
      </c>
      <c r="BE1509" s="2">
        <f t="shared" si="813"/>
        <v>0</v>
      </c>
    </row>
    <row r="1510" spans="1:57" ht="10.5" customHeight="1">
      <c r="A1510" s="1" t="str">
        <f t="shared" ca="1" si="789"/>
        <v/>
      </c>
      <c r="B1510" s="1" t="str">
        <f t="shared" ca="1" si="790"/>
        <v/>
      </c>
      <c r="C1510" s="1" t="str">
        <f t="shared" ca="1" si="791"/>
        <v/>
      </c>
      <c r="D1510" s="1" t="str">
        <f t="shared" ca="1" si="792"/>
        <v/>
      </c>
      <c r="F1510" s="10"/>
      <c r="G1510" s="136" t="str">
        <f t="shared" si="793"/>
        <v/>
      </c>
      <c r="H1510" s="27"/>
      <c r="I1510" s="28"/>
      <c r="J1510" s="28"/>
      <c r="K1510" s="29"/>
      <c r="L1510" s="136"/>
      <c r="M1510" s="136"/>
      <c r="N1510" s="136"/>
      <c r="O1510" s="26" t="str">
        <f t="shared" si="794"/>
        <v/>
      </c>
      <c r="P1510" s="218" t="str">
        <f t="shared" si="795"/>
        <v/>
      </c>
      <c r="Q1510" s="26" t="str">
        <f t="shared" si="796"/>
        <v/>
      </c>
      <c r="R1510" s="22"/>
      <c r="S1510" s="99"/>
      <c r="T1510" s="10"/>
      <c r="U1510" s="229" t="str">
        <f t="shared" si="797"/>
        <v/>
      </c>
      <c r="V1510" s="230"/>
      <c r="W1510" s="230"/>
      <c r="X1510" s="230"/>
      <c r="Y1510" s="230"/>
      <c r="Z1510" s="22" t="str">
        <f>""</f>
        <v/>
      </c>
      <c r="AB1510" s="23" t="str">
        <f t="shared" si="798"/>
        <v/>
      </c>
      <c r="AC1510" s="2" t="b">
        <f>COUNT(Q1510:Q$2500)&gt;0</f>
        <v>0</v>
      </c>
      <c r="AD1510" s="2" t="b">
        <f t="shared" si="781"/>
        <v>0</v>
      </c>
      <c r="AE1510" s="2" t="b">
        <f t="shared" si="782"/>
        <v>0</v>
      </c>
      <c r="AF1510" s="2" t="b">
        <f t="shared" si="783"/>
        <v>0</v>
      </c>
      <c r="AG1510" s="2" t="b">
        <f>OR(
  AND(AC1510,NOT(AC1511)),
  AND(AF1510,WEEKDAY(AH1509,2)=EINSTELLUNGEN!$D$12),
  AND(AF1510,AH1510=$J$35)
)</f>
        <v>0</v>
      </c>
      <c r="AH1510" s="2">
        <f>IF(AE1510,AH1509+IF(WEEKDAY(AH1509+1,2)&lt;=EINSTELLUNGEN!$D$12,1,$J$36),AH1509)</f>
        <v>42020</v>
      </c>
      <c r="AI1510" s="2">
        <f t="shared" si="784"/>
        <v>2019</v>
      </c>
      <c r="AJ1510" s="2">
        <f t="shared" si="785"/>
        <v>201901</v>
      </c>
      <c r="AK1510" s="2">
        <f t="shared" si="786"/>
        <v>201901</v>
      </c>
      <c r="AL1510" s="2">
        <f t="shared" si="814"/>
        <v>201903</v>
      </c>
      <c r="AM1510" s="2" t="b">
        <f t="shared" si="787"/>
        <v>1</v>
      </c>
      <c r="AN1510" s="4" t="e">
        <f t="shared" si="799"/>
        <v>#N/A</v>
      </c>
      <c r="AO1510" s="4" t="e">
        <f t="shared" si="800"/>
        <v>#N/A</v>
      </c>
      <c r="AP1510" s="2" t="str">
        <f>IF(AD1510,
  IF(ISBLANK(H1510),
    AP1509,
    IF(LEN(H1510)=1,
      IF(OR(UPPER(H1510)="A",UPPER(H1510)="I"),
        EINSTELLUNGEN!$D$21,
        IF(OR(UPPER(H1510)="B",UPPER(H1510)="M"),
          EINSTELLUNGEN!$D$22,
          IF(OR(UPPER(H1510)="C",UPPER(H1510)="S"),
            EINSTELLUNGEN!$D$23,
            IF(UPPER(H1510)="D",
              EINSTELLUNGEN!$D$24,
              IF(UPPER(H1510)="E",
                EINSTELLUNGEN!$D$25,
                UPPER(H1510)))))),
      IF(ISNUMBER(H1510),
        EINSTELLUNGEN!$D$20&amp;H1510,
        UPPER(H1510)))),
  "")</f>
        <v/>
      </c>
      <c r="AQ1510" s="2" t="str">
        <f t="shared" si="801"/>
        <v/>
      </c>
      <c r="AR1510" s="2">
        <f t="shared" si="802"/>
        <v>0</v>
      </c>
      <c r="AS1510" s="145">
        <f t="shared" si="803"/>
        <v>0.33333333333333331</v>
      </c>
      <c r="AT1510" s="2">
        <f t="shared" si="804"/>
        <v>0</v>
      </c>
      <c r="AU1510" s="2">
        <f t="shared" si="805"/>
        <v>0</v>
      </c>
      <c r="AV1510" s="2">
        <f t="shared" si="806"/>
        <v>0</v>
      </c>
      <c r="AW1510" s="2">
        <f t="shared" si="807"/>
        <v>0</v>
      </c>
      <c r="AX1510" s="2">
        <f t="shared" si="788"/>
        <v>0</v>
      </c>
      <c r="AY1510" s="2">
        <f t="shared" si="808"/>
        <v>0</v>
      </c>
      <c r="AZ1510" s="145" t="e">
        <f t="shared" si="809"/>
        <v>#N/A</v>
      </c>
      <c r="BA1510" s="145" t="e">
        <f t="shared" si="810"/>
        <v>#N/A</v>
      </c>
      <c r="BB1510" s="145">
        <f t="shared" si="811"/>
        <v>2.083333333333337E-2</v>
      </c>
      <c r="BC1510" s="2">
        <f>IF(AM1510,
  IF(AND(AL1510=$J$31,_xlfn.DAYS(AH1510,DATE(AI1510,1,1))&lt;7),
    MAX(0,EINSTELLUNGEN!$D$12+1-WEEKDAY(DATE(EINSTELLUNGEN!$D$9,EINSTELLUNGEN!$D$10,1),2)),
    IF(AL1510=$J$33,
      MIN(EINSTELLUNGEN!$D$12,WEEKDAY(DATE(EINSTELLUNGEN!$D$9,12,31),2)),
      EINSTELLUNGEN!$D$12
  )) - SUMIF(AL$50:AL$2500,"="&amp;AL1510,AX$50:AX$2500),
  0)</f>
        <v>3</v>
      </c>
      <c r="BD1510" s="2">
        <f t="shared" si="812"/>
        <v>0.33333333333333331</v>
      </c>
      <c r="BE1510" s="2">
        <f t="shared" si="813"/>
        <v>0</v>
      </c>
    </row>
    <row r="1511" spans="1:57" ht="10.5" customHeight="1">
      <c r="A1511" s="1" t="str">
        <f t="shared" ca="1" si="789"/>
        <v/>
      </c>
      <c r="B1511" s="1" t="str">
        <f t="shared" ca="1" si="790"/>
        <v/>
      </c>
      <c r="C1511" s="1" t="str">
        <f t="shared" ca="1" si="791"/>
        <v/>
      </c>
      <c r="D1511" s="1" t="str">
        <f t="shared" ca="1" si="792"/>
        <v/>
      </c>
      <c r="F1511" s="10"/>
      <c r="G1511" s="136" t="str">
        <f t="shared" si="793"/>
        <v/>
      </c>
      <c r="H1511" s="27"/>
      <c r="I1511" s="28"/>
      <c r="J1511" s="28"/>
      <c r="K1511" s="29"/>
      <c r="L1511" s="136"/>
      <c r="M1511" s="136"/>
      <c r="N1511" s="136"/>
      <c r="O1511" s="26" t="str">
        <f t="shared" si="794"/>
        <v/>
      </c>
      <c r="P1511" s="218" t="str">
        <f t="shared" si="795"/>
        <v/>
      </c>
      <c r="Q1511" s="26" t="str">
        <f t="shared" si="796"/>
        <v/>
      </c>
      <c r="R1511" s="22"/>
      <c r="S1511" s="99"/>
      <c r="T1511" s="10"/>
      <c r="U1511" s="229" t="str">
        <f t="shared" si="797"/>
        <v/>
      </c>
      <c r="V1511" s="230"/>
      <c r="W1511" s="230"/>
      <c r="X1511" s="230"/>
      <c r="Y1511" s="230"/>
      <c r="Z1511" s="22" t="str">
        <f>""</f>
        <v/>
      </c>
      <c r="AB1511" s="23" t="str">
        <f t="shared" si="798"/>
        <v/>
      </c>
      <c r="AC1511" s="2" t="b">
        <f>COUNT(Q1511:Q$2500)&gt;0</f>
        <v>0</v>
      </c>
      <c r="AD1511" s="2" t="b">
        <f t="shared" si="781"/>
        <v>0</v>
      </c>
      <c r="AE1511" s="2" t="b">
        <f t="shared" si="782"/>
        <v>0</v>
      </c>
      <c r="AF1511" s="2" t="b">
        <f t="shared" si="783"/>
        <v>0</v>
      </c>
      <c r="AG1511" s="2" t="b">
        <f>OR(
  AND(AC1511,NOT(AC1512)),
  AND(AF1511,WEEKDAY(AH1510,2)=EINSTELLUNGEN!$D$12),
  AND(AF1511,AH1511=$J$35)
)</f>
        <v>0</v>
      </c>
      <c r="AH1511" s="2">
        <f>IF(AE1511,AH1510+IF(WEEKDAY(AH1510+1,2)&lt;=EINSTELLUNGEN!$D$12,1,$J$36),AH1510)</f>
        <v>42020</v>
      </c>
      <c r="AI1511" s="2">
        <f t="shared" si="784"/>
        <v>2019</v>
      </c>
      <c r="AJ1511" s="2">
        <f t="shared" si="785"/>
        <v>201901</v>
      </c>
      <c r="AK1511" s="2">
        <f t="shared" si="786"/>
        <v>201901</v>
      </c>
      <c r="AL1511" s="2">
        <f t="shared" si="814"/>
        <v>201903</v>
      </c>
      <c r="AM1511" s="2" t="b">
        <f t="shared" si="787"/>
        <v>1</v>
      </c>
      <c r="AN1511" s="4" t="e">
        <f t="shared" si="799"/>
        <v>#N/A</v>
      </c>
      <c r="AO1511" s="4" t="e">
        <f t="shared" si="800"/>
        <v>#N/A</v>
      </c>
      <c r="AP1511" s="2" t="str">
        <f>IF(AD1511,
  IF(ISBLANK(H1511),
    AP1510,
    IF(LEN(H1511)=1,
      IF(OR(UPPER(H1511)="A",UPPER(H1511)="I"),
        EINSTELLUNGEN!$D$21,
        IF(OR(UPPER(H1511)="B",UPPER(H1511)="M"),
          EINSTELLUNGEN!$D$22,
          IF(OR(UPPER(H1511)="C",UPPER(H1511)="S"),
            EINSTELLUNGEN!$D$23,
            IF(UPPER(H1511)="D",
              EINSTELLUNGEN!$D$24,
              IF(UPPER(H1511)="E",
                EINSTELLUNGEN!$D$25,
                UPPER(H1511)))))),
      IF(ISNUMBER(H1511),
        EINSTELLUNGEN!$D$20&amp;H1511,
        UPPER(H1511)))),
  "")</f>
        <v/>
      </c>
      <c r="AQ1511" s="2" t="str">
        <f t="shared" si="801"/>
        <v/>
      </c>
      <c r="AR1511" s="2">
        <f t="shared" si="802"/>
        <v>0</v>
      </c>
      <c r="AS1511" s="145">
        <f t="shared" si="803"/>
        <v>0.33333333333333331</v>
      </c>
      <c r="AT1511" s="2">
        <f t="shared" si="804"/>
        <v>0</v>
      </c>
      <c r="AU1511" s="2">
        <f t="shared" si="805"/>
        <v>0</v>
      </c>
      <c r="AV1511" s="2">
        <f t="shared" si="806"/>
        <v>0</v>
      </c>
      <c r="AW1511" s="2">
        <f t="shared" si="807"/>
        <v>0</v>
      </c>
      <c r="AX1511" s="2">
        <f t="shared" si="788"/>
        <v>0</v>
      </c>
      <c r="AY1511" s="2">
        <f t="shared" si="808"/>
        <v>0</v>
      </c>
      <c r="AZ1511" s="145" t="e">
        <f t="shared" si="809"/>
        <v>#N/A</v>
      </c>
      <c r="BA1511" s="145" t="e">
        <f t="shared" si="810"/>
        <v>#N/A</v>
      </c>
      <c r="BB1511" s="145">
        <f t="shared" si="811"/>
        <v>2.083333333333337E-2</v>
      </c>
      <c r="BC1511" s="2">
        <f>IF(AM1511,
  IF(AND(AL1511=$J$31,_xlfn.DAYS(AH1511,DATE(AI1511,1,1))&lt;7),
    MAX(0,EINSTELLUNGEN!$D$12+1-WEEKDAY(DATE(EINSTELLUNGEN!$D$9,EINSTELLUNGEN!$D$10,1),2)),
    IF(AL1511=$J$33,
      MIN(EINSTELLUNGEN!$D$12,WEEKDAY(DATE(EINSTELLUNGEN!$D$9,12,31),2)),
      EINSTELLUNGEN!$D$12
  )) - SUMIF(AL$50:AL$2500,"="&amp;AL1511,AX$50:AX$2500),
  0)</f>
        <v>3</v>
      </c>
      <c r="BD1511" s="2">
        <f t="shared" si="812"/>
        <v>0.33333333333333331</v>
      </c>
      <c r="BE1511" s="2">
        <f t="shared" si="813"/>
        <v>0</v>
      </c>
    </row>
    <row r="1512" spans="1:57" ht="10.5" customHeight="1">
      <c r="A1512" s="1" t="str">
        <f t="shared" ca="1" si="789"/>
        <v/>
      </c>
      <c r="B1512" s="1" t="str">
        <f t="shared" ca="1" si="790"/>
        <v/>
      </c>
      <c r="C1512" s="1" t="str">
        <f t="shared" ca="1" si="791"/>
        <v/>
      </c>
      <c r="D1512" s="1" t="str">
        <f t="shared" ca="1" si="792"/>
        <v/>
      </c>
      <c r="F1512" s="10"/>
      <c r="G1512" s="136" t="str">
        <f t="shared" si="793"/>
        <v/>
      </c>
      <c r="H1512" s="27"/>
      <c r="I1512" s="28"/>
      <c r="J1512" s="28"/>
      <c r="K1512" s="29"/>
      <c r="L1512" s="136"/>
      <c r="M1512" s="136"/>
      <c r="N1512" s="136"/>
      <c r="O1512" s="26" t="str">
        <f t="shared" si="794"/>
        <v/>
      </c>
      <c r="P1512" s="218" t="str">
        <f t="shared" si="795"/>
        <v/>
      </c>
      <c r="Q1512" s="26" t="str">
        <f t="shared" si="796"/>
        <v/>
      </c>
      <c r="R1512" s="22"/>
      <c r="S1512" s="99"/>
      <c r="T1512" s="10"/>
      <c r="U1512" s="229" t="str">
        <f t="shared" si="797"/>
        <v/>
      </c>
      <c r="V1512" s="230"/>
      <c r="W1512" s="230"/>
      <c r="X1512" s="230"/>
      <c r="Y1512" s="230"/>
      <c r="Z1512" s="22" t="str">
        <f>""</f>
        <v/>
      </c>
      <c r="AB1512" s="23" t="str">
        <f t="shared" si="798"/>
        <v/>
      </c>
      <c r="AC1512" s="2" t="b">
        <f>COUNT(Q1512:Q$2500)&gt;0</f>
        <v>0</v>
      </c>
      <c r="AD1512" s="2" t="b">
        <f t="shared" si="781"/>
        <v>0</v>
      </c>
      <c r="AE1512" s="2" t="b">
        <f t="shared" si="782"/>
        <v>0</v>
      </c>
      <c r="AF1512" s="2" t="b">
        <f t="shared" si="783"/>
        <v>0</v>
      </c>
      <c r="AG1512" s="2" t="b">
        <f>OR(
  AND(AC1512,NOT(AC1513)),
  AND(AF1512,WEEKDAY(AH1511,2)=EINSTELLUNGEN!$D$12),
  AND(AF1512,AH1512=$J$35)
)</f>
        <v>0</v>
      </c>
      <c r="AH1512" s="2">
        <f>IF(AE1512,AH1511+IF(WEEKDAY(AH1511+1,2)&lt;=EINSTELLUNGEN!$D$12,1,$J$36),AH1511)</f>
        <v>42020</v>
      </c>
      <c r="AI1512" s="2">
        <f t="shared" si="784"/>
        <v>2019</v>
      </c>
      <c r="AJ1512" s="2">
        <f t="shared" si="785"/>
        <v>201901</v>
      </c>
      <c r="AK1512" s="2">
        <f t="shared" si="786"/>
        <v>201901</v>
      </c>
      <c r="AL1512" s="2">
        <f t="shared" si="814"/>
        <v>201903</v>
      </c>
      <c r="AM1512" s="2" t="b">
        <f t="shared" si="787"/>
        <v>1</v>
      </c>
      <c r="AN1512" s="4" t="e">
        <f t="shared" si="799"/>
        <v>#N/A</v>
      </c>
      <c r="AO1512" s="4" t="e">
        <f t="shared" si="800"/>
        <v>#N/A</v>
      </c>
      <c r="AP1512" s="2" t="str">
        <f>IF(AD1512,
  IF(ISBLANK(H1512),
    AP1511,
    IF(LEN(H1512)=1,
      IF(OR(UPPER(H1512)="A",UPPER(H1512)="I"),
        EINSTELLUNGEN!$D$21,
        IF(OR(UPPER(H1512)="B",UPPER(H1512)="M"),
          EINSTELLUNGEN!$D$22,
          IF(OR(UPPER(H1512)="C",UPPER(H1512)="S"),
            EINSTELLUNGEN!$D$23,
            IF(UPPER(H1512)="D",
              EINSTELLUNGEN!$D$24,
              IF(UPPER(H1512)="E",
                EINSTELLUNGEN!$D$25,
                UPPER(H1512)))))),
      IF(ISNUMBER(H1512),
        EINSTELLUNGEN!$D$20&amp;H1512,
        UPPER(H1512)))),
  "")</f>
        <v/>
      </c>
      <c r="AQ1512" s="2" t="str">
        <f t="shared" si="801"/>
        <v/>
      </c>
      <c r="AR1512" s="2">
        <f t="shared" si="802"/>
        <v>0</v>
      </c>
      <c r="AS1512" s="145">
        <f t="shared" si="803"/>
        <v>0.33333333333333331</v>
      </c>
      <c r="AT1512" s="2">
        <f t="shared" si="804"/>
        <v>0</v>
      </c>
      <c r="AU1512" s="2">
        <f t="shared" si="805"/>
        <v>0</v>
      </c>
      <c r="AV1512" s="2">
        <f t="shared" si="806"/>
        <v>0</v>
      </c>
      <c r="AW1512" s="2">
        <f t="shared" si="807"/>
        <v>0</v>
      </c>
      <c r="AX1512" s="2">
        <f t="shared" si="788"/>
        <v>0</v>
      </c>
      <c r="AY1512" s="2">
        <f t="shared" si="808"/>
        <v>0</v>
      </c>
      <c r="AZ1512" s="145" t="e">
        <f t="shared" si="809"/>
        <v>#N/A</v>
      </c>
      <c r="BA1512" s="145" t="e">
        <f t="shared" si="810"/>
        <v>#N/A</v>
      </c>
      <c r="BB1512" s="145">
        <f t="shared" si="811"/>
        <v>2.083333333333337E-2</v>
      </c>
      <c r="BC1512" s="2">
        <f>IF(AM1512,
  IF(AND(AL1512=$J$31,_xlfn.DAYS(AH1512,DATE(AI1512,1,1))&lt;7),
    MAX(0,EINSTELLUNGEN!$D$12+1-WEEKDAY(DATE(EINSTELLUNGEN!$D$9,EINSTELLUNGEN!$D$10,1),2)),
    IF(AL1512=$J$33,
      MIN(EINSTELLUNGEN!$D$12,WEEKDAY(DATE(EINSTELLUNGEN!$D$9,12,31),2)),
      EINSTELLUNGEN!$D$12
  )) - SUMIF(AL$50:AL$2500,"="&amp;AL1512,AX$50:AX$2500),
  0)</f>
        <v>3</v>
      </c>
      <c r="BD1512" s="2">
        <f t="shared" si="812"/>
        <v>0.33333333333333331</v>
      </c>
      <c r="BE1512" s="2">
        <f t="shared" si="813"/>
        <v>0</v>
      </c>
    </row>
    <row r="1513" spans="1:57" ht="10.5" customHeight="1">
      <c r="A1513" s="1" t="str">
        <f t="shared" ca="1" si="789"/>
        <v/>
      </c>
      <c r="B1513" s="1" t="str">
        <f t="shared" ca="1" si="790"/>
        <v/>
      </c>
      <c r="C1513" s="1" t="str">
        <f t="shared" ca="1" si="791"/>
        <v/>
      </c>
      <c r="D1513" s="1" t="str">
        <f t="shared" ca="1" si="792"/>
        <v/>
      </c>
      <c r="F1513" s="10"/>
      <c r="G1513" s="136" t="str">
        <f t="shared" si="793"/>
        <v/>
      </c>
      <c r="H1513" s="27"/>
      <c r="I1513" s="28"/>
      <c r="J1513" s="28"/>
      <c r="K1513" s="29"/>
      <c r="L1513" s="136"/>
      <c r="M1513" s="136"/>
      <c r="N1513" s="136"/>
      <c r="O1513" s="26" t="str">
        <f t="shared" si="794"/>
        <v/>
      </c>
      <c r="P1513" s="218" t="str">
        <f t="shared" si="795"/>
        <v/>
      </c>
      <c r="Q1513" s="26" t="str">
        <f t="shared" si="796"/>
        <v/>
      </c>
      <c r="R1513" s="22"/>
      <c r="S1513" s="99"/>
      <c r="T1513" s="10"/>
      <c r="U1513" s="229" t="str">
        <f t="shared" si="797"/>
        <v/>
      </c>
      <c r="V1513" s="230"/>
      <c r="W1513" s="230"/>
      <c r="X1513" s="230"/>
      <c r="Y1513" s="230"/>
      <c r="Z1513" s="22" t="str">
        <f>""</f>
        <v/>
      </c>
      <c r="AB1513" s="23" t="str">
        <f t="shared" si="798"/>
        <v/>
      </c>
      <c r="AC1513" s="2" t="b">
        <f>COUNT(Q1513:Q$2500)&gt;0</f>
        <v>0</v>
      </c>
      <c r="AD1513" s="2" t="b">
        <f t="shared" si="781"/>
        <v>0</v>
      </c>
      <c r="AE1513" s="2" t="b">
        <f t="shared" si="782"/>
        <v>0</v>
      </c>
      <c r="AF1513" s="2" t="b">
        <f t="shared" si="783"/>
        <v>0</v>
      </c>
      <c r="AG1513" s="2" t="b">
        <f>OR(
  AND(AC1513,NOT(AC1514)),
  AND(AF1513,WEEKDAY(AH1512,2)=EINSTELLUNGEN!$D$12),
  AND(AF1513,AH1513=$J$35)
)</f>
        <v>0</v>
      </c>
      <c r="AH1513" s="2">
        <f>IF(AE1513,AH1512+IF(WEEKDAY(AH1512+1,2)&lt;=EINSTELLUNGEN!$D$12,1,$J$36),AH1512)</f>
        <v>42020</v>
      </c>
      <c r="AI1513" s="2">
        <f t="shared" si="784"/>
        <v>2019</v>
      </c>
      <c r="AJ1513" s="2">
        <f t="shared" si="785"/>
        <v>201901</v>
      </c>
      <c r="AK1513" s="2">
        <f t="shared" si="786"/>
        <v>201901</v>
      </c>
      <c r="AL1513" s="2">
        <f t="shared" si="814"/>
        <v>201903</v>
      </c>
      <c r="AM1513" s="2" t="b">
        <f t="shared" si="787"/>
        <v>1</v>
      </c>
      <c r="AN1513" s="4" t="e">
        <f t="shared" si="799"/>
        <v>#N/A</v>
      </c>
      <c r="AO1513" s="4" t="e">
        <f t="shared" si="800"/>
        <v>#N/A</v>
      </c>
      <c r="AP1513" s="2" t="str">
        <f>IF(AD1513,
  IF(ISBLANK(H1513),
    AP1512,
    IF(LEN(H1513)=1,
      IF(OR(UPPER(H1513)="A",UPPER(H1513)="I"),
        EINSTELLUNGEN!$D$21,
        IF(OR(UPPER(H1513)="B",UPPER(H1513)="M"),
          EINSTELLUNGEN!$D$22,
          IF(OR(UPPER(H1513)="C",UPPER(H1513)="S"),
            EINSTELLUNGEN!$D$23,
            IF(UPPER(H1513)="D",
              EINSTELLUNGEN!$D$24,
              IF(UPPER(H1513)="E",
                EINSTELLUNGEN!$D$25,
                UPPER(H1513)))))),
      IF(ISNUMBER(H1513),
        EINSTELLUNGEN!$D$20&amp;H1513,
        UPPER(H1513)))),
  "")</f>
        <v/>
      </c>
      <c r="AQ1513" s="2" t="str">
        <f t="shared" si="801"/>
        <v/>
      </c>
      <c r="AR1513" s="2">
        <f t="shared" si="802"/>
        <v>0</v>
      </c>
      <c r="AS1513" s="145">
        <f t="shared" si="803"/>
        <v>0.33333333333333331</v>
      </c>
      <c r="AT1513" s="2">
        <f t="shared" si="804"/>
        <v>0</v>
      </c>
      <c r="AU1513" s="2">
        <f t="shared" si="805"/>
        <v>0</v>
      </c>
      <c r="AV1513" s="2">
        <f t="shared" si="806"/>
        <v>0</v>
      </c>
      <c r="AW1513" s="2">
        <f t="shared" si="807"/>
        <v>0</v>
      </c>
      <c r="AX1513" s="2">
        <f t="shared" si="788"/>
        <v>0</v>
      </c>
      <c r="AY1513" s="2">
        <f t="shared" si="808"/>
        <v>0</v>
      </c>
      <c r="AZ1513" s="145" t="e">
        <f t="shared" si="809"/>
        <v>#N/A</v>
      </c>
      <c r="BA1513" s="145" t="e">
        <f t="shared" si="810"/>
        <v>#N/A</v>
      </c>
      <c r="BB1513" s="145">
        <f t="shared" si="811"/>
        <v>2.083333333333337E-2</v>
      </c>
      <c r="BC1513" s="2">
        <f>IF(AM1513,
  IF(AND(AL1513=$J$31,_xlfn.DAYS(AH1513,DATE(AI1513,1,1))&lt;7),
    MAX(0,EINSTELLUNGEN!$D$12+1-WEEKDAY(DATE(EINSTELLUNGEN!$D$9,EINSTELLUNGEN!$D$10,1),2)),
    IF(AL1513=$J$33,
      MIN(EINSTELLUNGEN!$D$12,WEEKDAY(DATE(EINSTELLUNGEN!$D$9,12,31),2)),
      EINSTELLUNGEN!$D$12
  )) - SUMIF(AL$50:AL$2500,"="&amp;AL1513,AX$50:AX$2500),
  0)</f>
        <v>3</v>
      </c>
      <c r="BD1513" s="2">
        <f t="shared" si="812"/>
        <v>0.33333333333333331</v>
      </c>
      <c r="BE1513" s="2">
        <f t="shared" si="813"/>
        <v>0</v>
      </c>
    </row>
    <row r="1514" spans="1:57" ht="10.5" customHeight="1">
      <c r="A1514" s="1" t="str">
        <f t="shared" ca="1" si="789"/>
        <v/>
      </c>
      <c r="B1514" s="1" t="str">
        <f t="shared" ca="1" si="790"/>
        <v/>
      </c>
      <c r="C1514" s="1" t="str">
        <f t="shared" ca="1" si="791"/>
        <v/>
      </c>
      <c r="D1514" s="1" t="str">
        <f t="shared" ca="1" si="792"/>
        <v/>
      </c>
      <c r="F1514" s="10"/>
      <c r="G1514" s="136" t="str">
        <f t="shared" si="793"/>
        <v/>
      </c>
      <c r="H1514" s="27"/>
      <c r="I1514" s="28"/>
      <c r="J1514" s="28"/>
      <c r="K1514" s="29"/>
      <c r="L1514" s="136"/>
      <c r="M1514" s="136"/>
      <c r="N1514" s="136"/>
      <c r="O1514" s="26" t="str">
        <f t="shared" si="794"/>
        <v/>
      </c>
      <c r="P1514" s="218" t="str">
        <f t="shared" si="795"/>
        <v/>
      </c>
      <c r="Q1514" s="26" t="str">
        <f t="shared" si="796"/>
        <v/>
      </c>
      <c r="R1514" s="22"/>
      <c r="S1514" s="99"/>
      <c r="T1514" s="10"/>
      <c r="U1514" s="229" t="str">
        <f t="shared" si="797"/>
        <v/>
      </c>
      <c r="V1514" s="230"/>
      <c r="W1514" s="230"/>
      <c r="X1514" s="230"/>
      <c r="Y1514" s="230"/>
      <c r="Z1514" s="22" t="str">
        <f>""</f>
        <v/>
      </c>
      <c r="AB1514" s="23" t="str">
        <f t="shared" si="798"/>
        <v/>
      </c>
      <c r="AC1514" s="2" t="b">
        <f>COUNT(Q1514:Q$2500)&gt;0</f>
        <v>0</v>
      </c>
      <c r="AD1514" s="2" t="b">
        <f t="shared" si="781"/>
        <v>0</v>
      </c>
      <c r="AE1514" s="2" t="b">
        <f t="shared" si="782"/>
        <v>0</v>
      </c>
      <c r="AF1514" s="2" t="b">
        <f t="shared" si="783"/>
        <v>0</v>
      </c>
      <c r="AG1514" s="2" t="b">
        <f>OR(
  AND(AC1514,NOT(AC1515)),
  AND(AF1514,WEEKDAY(AH1513,2)=EINSTELLUNGEN!$D$12),
  AND(AF1514,AH1514=$J$35)
)</f>
        <v>0</v>
      </c>
      <c r="AH1514" s="2">
        <f>IF(AE1514,AH1513+IF(WEEKDAY(AH1513+1,2)&lt;=EINSTELLUNGEN!$D$12,1,$J$36),AH1513)</f>
        <v>42020</v>
      </c>
      <c r="AI1514" s="2">
        <f t="shared" si="784"/>
        <v>2019</v>
      </c>
      <c r="AJ1514" s="2">
        <f t="shared" si="785"/>
        <v>201901</v>
      </c>
      <c r="AK1514" s="2">
        <f t="shared" si="786"/>
        <v>201901</v>
      </c>
      <c r="AL1514" s="2">
        <f t="shared" si="814"/>
        <v>201903</v>
      </c>
      <c r="AM1514" s="2" t="b">
        <f t="shared" si="787"/>
        <v>1</v>
      </c>
      <c r="AN1514" s="4" t="e">
        <f t="shared" si="799"/>
        <v>#N/A</v>
      </c>
      <c r="AO1514" s="4" t="e">
        <f t="shared" si="800"/>
        <v>#N/A</v>
      </c>
      <c r="AP1514" s="2" t="str">
        <f>IF(AD1514,
  IF(ISBLANK(H1514),
    AP1513,
    IF(LEN(H1514)=1,
      IF(OR(UPPER(H1514)="A",UPPER(H1514)="I"),
        EINSTELLUNGEN!$D$21,
        IF(OR(UPPER(H1514)="B",UPPER(H1514)="M"),
          EINSTELLUNGEN!$D$22,
          IF(OR(UPPER(H1514)="C",UPPER(H1514)="S"),
            EINSTELLUNGEN!$D$23,
            IF(UPPER(H1514)="D",
              EINSTELLUNGEN!$D$24,
              IF(UPPER(H1514)="E",
                EINSTELLUNGEN!$D$25,
                UPPER(H1514)))))),
      IF(ISNUMBER(H1514),
        EINSTELLUNGEN!$D$20&amp;H1514,
        UPPER(H1514)))),
  "")</f>
        <v/>
      </c>
      <c r="AQ1514" s="2" t="str">
        <f t="shared" si="801"/>
        <v/>
      </c>
      <c r="AR1514" s="2">
        <f t="shared" si="802"/>
        <v>0</v>
      </c>
      <c r="AS1514" s="145">
        <f t="shared" si="803"/>
        <v>0.33333333333333331</v>
      </c>
      <c r="AT1514" s="2">
        <f t="shared" si="804"/>
        <v>0</v>
      </c>
      <c r="AU1514" s="2">
        <f t="shared" si="805"/>
        <v>0</v>
      </c>
      <c r="AV1514" s="2">
        <f t="shared" si="806"/>
        <v>0</v>
      </c>
      <c r="AW1514" s="2">
        <f t="shared" si="807"/>
        <v>0</v>
      </c>
      <c r="AX1514" s="2">
        <f t="shared" si="788"/>
        <v>0</v>
      </c>
      <c r="AY1514" s="2">
        <f t="shared" si="808"/>
        <v>0</v>
      </c>
      <c r="AZ1514" s="145" t="e">
        <f t="shared" si="809"/>
        <v>#N/A</v>
      </c>
      <c r="BA1514" s="145" t="e">
        <f t="shared" si="810"/>
        <v>#N/A</v>
      </c>
      <c r="BB1514" s="145">
        <f t="shared" si="811"/>
        <v>2.083333333333337E-2</v>
      </c>
      <c r="BC1514" s="2">
        <f>IF(AM1514,
  IF(AND(AL1514=$J$31,_xlfn.DAYS(AH1514,DATE(AI1514,1,1))&lt;7),
    MAX(0,EINSTELLUNGEN!$D$12+1-WEEKDAY(DATE(EINSTELLUNGEN!$D$9,EINSTELLUNGEN!$D$10,1),2)),
    IF(AL1514=$J$33,
      MIN(EINSTELLUNGEN!$D$12,WEEKDAY(DATE(EINSTELLUNGEN!$D$9,12,31),2)),
      EINSTELLUNGEN!$D$12
  )) - SUMIF(AL$50:AL$2500,"="&amp;AL1514,AX$50:AX$2500),
  0)</f>
        <v>3</v>
      </c>
      <c r="BD1514" s="2">
        <f t="shared" si="812"/>
        <v>0.33333333333333331</v>
      </c>
      <c r="BE1514" s="2">
        <f t="shared" si="813"/>
        <v>0</v>
      </c>
    </row>
    <row r="1515" spans="1:57" ht="10.5" customHeight="1">
      <c r="A1515" s="1" t="str">
        <f t="shared" ca="1" si="789"/>
        <v/>
      </c>
      <c r="B1515" s="1" t="str">
        <f t="shared" ca="1" si="790"/>
        <v/>
      </c>
      <c r="C1515" s="1" t="str">
        <f t="shared" ca="1" si="791"/>
        <v/>
      </c>
      <c r="D1515" s="1" t="str">
        <f t="shared" ca="1" si="792"/>
        <v/>
      </c>
      <c r="F1515" s="10"/>
      <c r="G1515" s="136" t="str">
        <f t="shared" si="793"/>
        <v/>
      </c>
      <c r="H1515" s="27"/>
      <c r="I1515" s="28"/>
      <c r="J1515" s="28"/>
      <c r="K1515" s="29"/>
      <c r="L1515" s="136"/>
      <c r="M1515" s="136"/>
      <c r="N1515" s="136"/>
      <c r="O1515" s="26" t="str">
        <f t="shared" si="794"/>
        <v/>
      </c>
      <c r="P1515" s="218" t="str">
        <f t="shared" si="795"/>
        <v/>
      </c>
      <c r="Q1515" s="26" t="str">
        <f t="shared" si="796"/>
        <v/>
      </c>
      <c r="R1515" s="22"/>
      <c r="S1515" s="99"/>
      <c r="T1515" s="10"/>
      <c r="U1515" s="229" t="str">
        <f t="shared" si="797"/>
        <v/>
      </c>
      <c r="V1515" s="230"/>
      <c r="W1515" s="230"/>
      <c r="X1515" s="230"/>
      <c r="Y1515" s="230"/>
      <c r="Z1515" s="22" t="str">
        <f>""</f>
        <v/>
      </c>
      <c r="AB1515" s="23" t="str">
        <f t="shared" si="798"/>
        <v/>
      </c>
      <c r="AC1515" s="2" t="b">
        <f>COUNT(Q1515:Q$2500)&gt;0</f>
        <v>0</v>
      </c>
      <c r="AD1515" s="2" t="b">
        <f t="shared" ref="AD1515:AD1578" si="815">LEN(CONCATENATE(H1515,I1515,J1515,K1515))&gt;0</f>
        <v>0</v>
      </c>
      <c r="AE1515" s="2" t="b">
        <f t="shared" ref="AE1515:AE1578" si="816">AND(NOT(AD1515),AD1516)</f>
        <v>0</v>
      </c>
      <c r="AF1515" s="2" t="b">
        <f t="shared" ref="AF1515:AF1578" si="817">AND(NOT(AD1515),AD1514)</f>
        <v>0</v>
      </c>
      <c r="AG1515" s="2" t="b">
        <f>OR(
  AND(AC1515,NOT(AC1516)),
  AND(AF1515,WEEKDAY(AH1514,2)=EINSTELLUNGEN!$D$12),
  AND(AF1515,AH1515=$J$35)
)</f>
        <v>0</v>
      </c>
      <c r="AH1515" s="2">
        <f>IF(AE1515,AH1514+IF(WEEKDAY(AH1514+1,2)&lt;=EINSTELLUNGEN!$D$12,1,$J$36),AH1514)</f>
        <v>42020</v>
      </c>
      <c r="AI1515" s="2">
        <f t="shared" ref="AI1515:AI1578" si="818">YEAR(AH1515)</f>
        <v>2019</v>
      </c>
      <c r="AJ1515" s="2">
        <f t="shared" ref="AJ1515:AJ1578" si="819">AI1515*100+ROUNDUP(MONTH(AH1515)/3,0)</f>
        <v>201901</v>
      </c>
      <c r="AK1515" s="2">
        <f t="shared" ref="AK1515:AK1578" si="820">AI1515*100+MONTH(AH1515)</f>
        <v>201901</v>
      </c>
      <c r="AL1515" s="2">
        <f t="shared" si="814"/>
        <v>201903</v>
      </c>
      <c r="AM1515" s="2" t="b">
        <f t="shared" ref="AM1515:AM1578" si="821">AND(AH1515&gt;=$J$34,AH1515&lt;=$J$35)</f>
        <v>1</v>
      </c>
      <c r="AN1515" s="4" t="e">
        <f t="shared" si="799"/>
        <v>#N/A</v>
      </c>
      <c r="AO1515" s="4" t="e">
        <f t="shared" si="800"/>
        <v>#N/A</v>
      </c>
      <c r="AP1515" s="2" t="str">
        <f>IF(AD1515,
  IF(ISBLANK(H1515),
    AP1514,
    IF(LEN(H1515)=1,
      IF(OR(UPPER(H1515)="A",UPPER(H1515)="I"),
        EINSTELLUNGEN!$D$21,
        IF(OR(UPPER(H1515)="B",UPPER(H1515)="M"),
          EINSTELLUNGEN!$D$22,
          IF(OR(UPPER(H1515)="C",UPPER(H1515)="S"),
            EINSTELLUNGEN!$D$23,
            IF(UPPER(H1515)="D",
              EINSTELLUNGEN!$D$24,
              IF(UPPER(H1515)="E",
                EINSTELLUNGEN!$D$25,
                UPPER(H1515)))))),
      IF(ISNUMBER(H1515),
        EINSTELLUNGEN!$D$20&amp;H1515,
        UPPER(H1515)))),
  "")</f>
        <v/>
      </c>
      <c r="AQ1515" s="2" t="str">
        <f t="shared" si="801"/>
        <v/>
      </c>
      <c r="AR1515" s="2">
        <f t="shared" si="802"/>
        <v>0</v>
      </c>
      <c r="AS1515" s="145">
        <f t="shared" si="803"/>
        <v>0.33333333333333331</v>
      </c>
      <c r="AT1515" s="2">
        <f t="shared" si="804"/>
        <v>0</v>
      </c>
      <c r="AU1515" s="2">
        <f t="shared" si="805"/>
        <v>0</v>
      </c>
      <c r="AV1515" s="2">
        <f t="shared" si="806"/>
        <v>0</v>
      </c>
      <c r="AW1515" s="2">
        <f t="shared" si="807"/>
        <v>0</v>
      </c>
      <c r="AX1515" s="2">
        <f t="shared" ref="AX1515:AX1578" si="822">IF(SUM(AT1515:AV1515)=0,0,1)</f>
        <v>0</v>
      </c>
      <c r="AY1515" s="2">
        <f t="shared" si="808"/>
        <v>0</v>
      </c>
      <c r="AZ1515" s="145" t="e">
        <f t="shared" si="809"/>
        <v>#N/A</v>
      </c>
      <c r="BA1515" s="145" t="e">
        <f t="shared" si="810"/>
        <v>#N/A</v>
      </c>
      <c r="BB1515" s="145">
        <f t="shared" si="811"/>
        <v>2.083333333333337E-2</v>
      </c>
      <c r="BC1515" s="2">
        <f>IF(AM1515,
  IF(AND(AL1515=$J$31,_xlfn.DAYS(AH1515,DATE(AI1515,1,1))&lt;7),
    MAX(0,EINSTELLUNGEN!$D$12+1-WEEKDAY(DATE(EINSTELLUNGEN!$D$9,EINSTELLUNGEN!$D$10,1),2)),
    IF(AL1515=$J$33,
      MIN(EINSTELLUNGEN!$D$12,WEEKDAY(DATE(EINSTELLUNGEN!$D$9,12,31),2)),
      EINSTELLUNGEN!$D$12
  )) - SUMIF(AL$50:AL$2500,"="&amp;AL1515,AX$50:AX$2500),
  0)</f>
        <v>3</v>
      </c>
      <c r="BD1515" s="2">
        <f t="shared" si="812"/>
        <v>0.33333333333333331</v>
      </c>
      <c r="BE1515" s="2">
        <f t="shared" si="813"/>
        <v>0</v>
      </c>
    </row>
    <row r="1516" spans="1:57" ht="10.5" customHeight="1">
      <c r="A1516" s="1" t="str">
        <f t="shared" ca="1" si="789"/>
        <v/>
      </c>
      <c r="B1516" s="1" t="str">
        <f t="shared" ca="1" si="790"/>
        <v/>
      </c>
      <c r="C1516" s="1" t="str">
        <f t="shared" ca="1" si="791"/>
        <v/>
      </c>
      <c r="D1516" s="1" t="str">
        <f t="shared" ca="1" si="792"/>
        <v/>
      </c>
      <c r="F1516" s="10"/>
      <c r="G1516" s="136" t="str">
        <f t="shared" si="793"/>
        <v/>
      </c>
      <c r="H1516" s="27"/>
      <c r="I1516" s="28"/>
      <c r="J1516" s="28"/>
      <c r="K1516" s="29"/>
      <c r="L1516" s="136"/>
      <c r="M1516" s="136"/>
      <c r="N1516" s="136"/>
      <c r="O1516" s="26" t="str">
        <f t="shared" si="794"/>
        <v/>
      </c>
      <c r="P1516" s="218" t="str">
        <f t="shared" si="795"/>
        <v/>
      </c>
      <c r="Q1516" s="26" t="str">
        <f t="shared" si="796"/>
        <v/>
      </c>
      <c r="R1516" s="22"/>
      <c r="S1516" s="99"/>
      <c r="T1516" s="10"/>
      <c r="U1516" s="229" t="str">
        <f t="shared" si="797"/>
        <v/>
      </c>
      <c r="V1516" s="230"/>
      <c r="W1516" s="230"/>
      <c r="X1516" s="230"/>
      <c r="Y1516" s="230"/>
      <c r="Z1516" s="22" t="str">
        <f>""</f>
        <v/>
      </c>
      <c r="AB1516" s="23" t="str">
        <f t="shared" si="798"/>
        <v/>
      </c>
      <c r="AC1516" s="2" t="b">
        <f>COUNT(Q1516:Q$2500)&gt;0</f>
        <v>0</v>
      </c>
      <c r="AD1516" s="2" t="b">
        <f t="shared" si="815"/>
        <v>0</v>
      </c>
      <c r="AE1516" s="2" t="b">
        <f t="shared" si="816"/>
        <v>0</v>
      </c>
      <c r="AF1516" s="2" t="b">
        <f t="shared" si="817"/>
        <v>0</v>
      </c>
      <c r="AG1516" s="2" t="b">
        <f>OR(
  AND(AC1516,NOT(AC1517)),
  AND(AF1516,WEEKDAY(AH1515,2)=EINSTELLUNGEN!$D$12),
  AND(AF1516,AH1516=$J$35)
)</f>
        <v>0</v>
      </c>
      <c r="AH1516" s="2">
        <f>IF(AE1516,AH1515+IF(WEEKDAY(AH1515+1,2)&lt;=EINSTELLUNGEN!$D$12,1,$J$36),AH1515)</f>
        <v>42020</v>
      </c>
      <c r="AI1516" s="2">
        <f t="shared" si="818"/>
        <v>2019</v>
      </c>
      <c r="AJ1516" s="2">
        <f t="shared" si="819"/>
        <v>201901</v>
      </c>
      <c r="AK1516" s="2">
        <f t="shared" si="820"/>
        <v>201901</v>
      </c>
      <c r="AL1516" s="2">
        <f t="shared" si="814"/>
        <v>201903</v>
      </c>
      <c r="AM1516" s="2" t="b">
        <f t="shared" si="821"/>
        <v>1</v>
      </c>
      <c r="AN1516" s="4" t="e">
        <f t="shared" si="799"/>
        <v>#N/A</v>
      </c>
      <c r="AO1516" s="4" t="e">
        <f t="shared" si="800"/>
        <v>#N/A</v>
      </c>
      <c r="AP1516" s="2" t="str">
        <f>IF(AD1516,
  IF(ISBLANK(H1516),
    AP1515,
    IF(LEN(H1516)=1,
      IF(OR(UPPER(H1516)="A",UPPER(H1516)="I"),
        EINSTELLUNGEN!$D$21,
        IF(OR(UPPER(H1516)="B",UPPER(H1516)="M"),
          EINSTELLUNGEN!$D$22,
          IF(OR(UPPER(H1516)="C",UPPER(H1516)="S"),
            EINSTELLUNGEN!$D$23,
            IF(UPPER(H1516)="D",
              EINSTELLUNGEN!$D$24,
              IF(UPPER(H1516)="E",
                EINSTELLUNGEN!$D$25,
                UPPER(H1516)))))),
      IF(ISNUMBER(H1516),
        EINSTELLUNGEN!$D$20&amp;H1516,
        UPPER(H1516)))),
  "")</f>
        <v/>
      </c>
      <c r="AQ1516" s="2" t="str">
        <f t="shared" si="801"/>
        <v/>
      </c>
      <c r="AR1516" s="2">
        <f t="shared" si="802"/>
        <v>0</v>
      </c>
      <c r="AS1516" s="145">
        <f t="shared" si="803"/>
        <v>0.33333333333333331</v>
      </c>
      <c r="AT1516" s="2">
        <f t="shared" si="804"/>
        <v>0</v>
      </c>
      <c r="AU1516" s="2">
        <f t="shared" si="805"/>
        <v>0</v>
      </c>
      <c r="AV1516" s="2">
        <f t="shared" si="806"/>
        <v>0</v>
      </c>
      <c r="AW1516" s="2">
        <f t="shared" si="807"/>
        <v>0</v>
      </c>
      <c r="AX1516" s="2">
        <f t="shared" si="822"/>
        <v>0</v>
      </c>
      <c r="AY1516" s="2">
        <f t="shared" si="808"/>
        <v>0</v>
      </c>
      <c r="AZ1516" s="145" t="e">
        <f t="shared" si="809"/>
        <v>#N/A</v>
      </c>
      <c r="BA1516" s="145" t="e">
        <f t="shared" si="810"/>
        <v>#N/A</v>
      </c>
      <c r="BB1516" s="145">
        <f t="shared" si="811"/>
        <v>2.083333333333337E-2</v>
      </c>
      <c r="BC1516" s="2">
        <f>IF(AM1516,
  IF(AND(AL1516=$J$31,_xlfn.DAYS(AH1516,DATE(AI1516,1,1))&lt;7),
    MAX(0,EINSTELLUNGEN!$D$12+1-WEEKDAY(DATE(EINSTELLUNGEN!$D$9,EINSTELLUNGEN!$D$10,1),2)),
    IF(AL1516=$J$33,
      MIN(EINSTELLUNGEN!$D$12,WEEKDAY(DATE(EINSTELLUNGEN!$D$9,12,31),2)),
      EINSTELLUNGEN!$D$12
  )) - SUMIF(AL$50:AL$2500,"="&amp;AL1516,AX$50:AX$2500),
  0)</f>
        <v>3</v>
      </c>
      <c r="BD1516" s="2">
        <f t="shared" si="812"/>
        <v>0.33333333333333331</v>
      </c>
      <c r="BE1516" s="2">
        <f t="shared" si="813"/>
        <v>0</v>
      </c>
    </row>
    <row r="1517" spans="1:57" ht="10.5" customHeight="1">
      <c r="A1517" s="1" t="str">
        <f t="shared" ca="1" si="789"/>
        <v/>
      </c>
      <c r="B1517" s="1" t="str">
        <f t="shared" ca="1" si="790"/>
        <v/>
      </c>
      <c r="C1517" s="1" t="str">
        <f t="shared" ca="1" si="791"/>
        <v/>
      </c>
      <c r="D1517" s="1" t="str">
        <f t="shared" ca="1" si="792"/>
        <v/>
      </c>
      <c r="F1517" s="10"/>
      <c r="G1517" s="136" t="str">
        <f t="shared" si="793"/>
        <v/>
      </c>
      <c r="H1517" s="27"/>
      <c r="I1517" s="28"/>
      <c r="J1517" s="28"/>
      <c r="K1517" s="29"/>
      <c r="L1517" s="136"/>
      <c r="M1517" s="136"/>
      <c r="N1517" s="136"/>
      <c r="O1517" s="26" t="str">
        <f t="shared" si="794"/>
        <v/>
      </c>
      <c r="P1517" s="218" t="str">
        <f t="shared" si="795"/>
        <v/>
      </c>
      <c r="Q1517" s="26" t="str">
        <f t="shared" si="796"/>
        <v/>
      </c>
      <c r="R1517" s="22"/>
      <c r="S1517" s="99"/>
      <c r="T1517" s="10"/>
      <c r="U1517" s="229" t="str">
        <f t="shared" si="797"/>
        <v/>
      </c>
      <c r="V1517" s="230"/>
      <c r="W1517" s="230"/>
      <c r="X1517" s="230"/>
      <c r="Y1517" s="230"/>
      <c r="Z1517" s="22" t="str">
        <f>""</f>
        <v/>
      </c>
      <c r="AB1517" s="23" t="str">
        <f t="shared" si="798"/>
        <v/>
      </c>
      <c r="AC1517" s="2" t="b">
        <f>COUNT(Q1517:Q$2500)&gt;0</f>
        <v>0</v>
      </c>
      <c r="AD1517" s="2" t="b">
        <f t="shared" si="815"/>
        <v>0</v>
      </c>
      <c r="AE1517" s="2" t="b">
        <f t="shared" si="816"/>
        <v>0</v>
      </c>
      <c r="AF1517" s="2" t="b">
        <f t="shared" si="817"/>
        <v>0</v>
      </c>
      <c r="AG1517" s="2" t="b">
        <f>OR(
  AND(AC1517,NOT(AC1518)),
  AND(AF1517,WEEKDAY(AH1516,2)=EINSTELLUNGEN!$D$12),
  AND(AF1517,AH1517=$J$35)
)</f>
        <v>0</v>
      </c>
      <c r="AH1517" s="2">
        <f>IF(AE1517,AH1516+IF(WEEKDAY(AH1516+1,2)&lt;=EINSTELLUNGEN!$D$12,1,$J$36),AH1516)</f>
        <v>42020</v>
      </c>
      <c r="AI1517" s="2">
        <f t="shared" si="818"/>
        <v>2019</v>
      </c>
      <c r="AJ1517" s="2">
        <f t="shared" si="819"/>
        <v>201901</v>
      </c>
      <c r="AK1517" s="2">
        <f t="shared" si="820"/>
        <v>201901</v>
      </c>
      <c r="AL1517" s="2">
        <f t="shared" si="814"/>
        <v>201903</v>
      </c>
      <c r="AM1517" s="2" t="b">
        <f t="shared" si="821"/>
        <v>1</v>
      </c>
      <c r="AN1517" s="4" t="e">
        <f t="shared" si="799"/>
        <v>#N/A</v>
      </c>
      <c r="AO1517" s="4" t="e">
        <f t="shared" si="800"/>
        <v>#N/A</v>
      </c>
      <c r="AP1517" s="2" t="str">
        <f>IF(AD1517,
  IF(ISBLANK(H1517),
    AP1516,
    IF(LEN(H1517)=1,
      IF(OR(UPPER(H1517)="A",UPPER(H1517)="I"),
        EINSTELLUNGEN!$D$21,
        IF(OR(UPPER(H1517)="B",UPPER(H1517)="M"),
          EINSTELLUNGEN!$D$22,
          IF(OR(UPPER(H1517)="C",UPPER(H1517)="S"),
            EINSTELLUNGEN!$D$23,
            IF(UPPER(H1517)="D",
              EINSTELLUNGEN!$D$24,
              IF(UPPER(H1517)="E",
                EINSTELLUNGEN!$D$25,
                UPPER(H1517)))))),
      IF(ISNUMBER(H1517),
        EINSTELLUNGEN!$D$20&amp;H1517,
        UPPER(H1517)))),
  "")</f>
        <v/>
      </c>
      <c r="AQ1517" s="2" t="str">
        <f t="shared" si="801"/>
        <v/>
      </c>
      <c r="AR1517" s="2">
        <f t="shared" si="802"/>
        <v>0</v>
      </c>
      <c r="AS1517" s="145">
        <f t="shared" si="803"/>
        <v>0.33333333333333331</v>
      </c>
      <c r="AT1517" s="2">
        <f t="shared" si="804"/>
        <v>0</v>
      </c>
      <c r="AU1517" s="2">
        <f t="shared" si="805"/>
        <v>0</v>
      </c>
      <c r="AV1517" s="2">
        <f t="shared" si="806"/>
        <v>0</v>
      </c>
      <c r="AW1517" s="2">
        <f t="shared" si="807"/>
        <v>0</v>
      </c>
      <c r="AX1517" s="2">
        <f t="shared" si="822"/>
        <v>0</v>
      </c>
      <c r="AY1517" s="2">
        <f t="shared" si="808"/>
        <v>0</v>
      </c>
      <c r="AZ1517" s="145" t="e">
        <f t="shared" si="809"/>
        <v>#N/A</v>
      </c>
      <c r="BA1517" s="145" t="e">
        <f t="shared" si="810"/>
        <v>#N/A</v>
      </c>
      <c r="BB1517" s="145">
        <f t="shared" si="811"/>
        <v>2.083333333333337E-2</v>
      </c>
      <c r="BC1517" s="2">
        <f>IF(AM1517,
  IF(AND(AL1517=$J$31,_xlfn.DAYS(AH1517,DATE(AI1517,1,1))&lt;7),
    MAX(0,EINSTELLUNGEN!$D$12+1-WEEKDAY(DATE(EINSTELLUNGEN!$D$9,EINSTELLUNGEN!$D$10,1),2)),
    IF(AL1517=$J$33,
      MIN(EINSTELLUNGEN!$D$12,WEEKDAY(DATE(EINSTELLUNGEN!$D$9,12,31),2)),
      EINSTELLUNGEN!$D$12
  )) - SUMIF(AL$50:AL$2500,"="&amp;AL1517,AX$50:AX$2500),
  0)</f>
        <v>3</v>
      </c>
      <c r="BD1517" s="2">
        <f t="shared" si="812"/>
        <v>0.33333333333333331</v>
      </c>
      <c r="BE1517" s="2">
        <f t="shared" si="813"/>
        <v>0</v>
      </c>
    </row>
    <row r="1518" spans="1:57" ht="10.5" customHeight="1">
      <c r="A1518" s="1" t="str">
        <f t="shared" ca="1" si="789"/>
        <v/>
      </c>
      <c r="B1518" s="1" t="str">
        <f t="shared" ca="1" si="790"/>
        <v/>
      </c>
      <c r="C1518" s="1" t="str">
        <f t="shared" ca="1" si="791"/>
        <v/>
      </c>
      <c r="D1518" s="1" t="str">
        <f t="shared" ca="1" si="792"/>
        <v/>
      </c>
      <c r="F1518" s="10"/>
      <c r="G1518" s="136" t="str">
        <f t="shared" si="793"/>
        <v/>
      </c>
      <c r="H1518" s="27"/>
      <c r="I1518" s="28"/>
      <c r="J1518" s="28"/>
      <c r="K1518" s="29"/>
      <c r="L1518" s="136"/>
      <c r="M1518" s="136"/>
      <c r="N1518" s="136"/>
      <c r="O1518" s="26" t="str">
        <f t="shared" si="794"/>
        <v/>
      </c>
      <c r="P1518" s="218" t="str">
        <f t="shared" si="795"/>
        <v/>
      </c>
      <c r="Q1518" s="26" t="str">
        <f t="shared" si="796"/>
        <v/>
      </c>
      <c r="R1518" s="22"/>
      <c r="S1518" s="99"/>
      <c r="T1518" s="10"/>
      <c r="U1518" s="229" t="str">
        <f t="shared" si="797"/>
        <v/>
      </c>
      <c r="V1518" s="230"/>
      <c r="W1518" s="230"/>
      <c r="X1518" s="230"/>
      <c r="Y1518" s="230"/>
      <c r="Z1518" s="22" t="str">
        <f>""</f>
        <v/>
      </c>
      <c r="AB1518" s="23" t="str">
        <f t="shared" si="798"/>
        <v/>
      </c>
      <c r="AC1518" s="2" t="b">
        <f>COUNT(Q1518:Q$2500)&gt;0</f>
        <v>0</v>
      </c>
      <c r="AD1518" s="2" t="b">
        <f t="shared" si="815"/>
        <v>0</v>
      </c>
      <c r="AE1518" s="2" t="b">
        <f t="shared" si="816"/>
        <v>0</v>
      </c>
      <c r="AF1518" s="2" t="b">
        <f t="shared" si="817"/>
        <v>0</v>
      </c>
      <c r="AG1518" s="2" t="b">
        <f>OR(
  AND(AC1518,NOT(AC1519)),
  AND(AF1518,WEEKDAY(AH1517,2)=EINSTELLUNGEN!$D$12),
  AND(AF1518,AH1518=$J$35)
)</f>
        <v>0</v>
      </c>
      <c r="AH1518" s="2">
        <f>IF(AE1518,AH1517+IF(WEEKDAY(AH1517+1,2)&lt;=EINSTELLUNGEN!$D$12,1,$J$36),AH1517)</f>
        <v>42020</v>
      </c>
      <c r="AI1518" s="2">
        <f t="shared" si="818"/>
        <v>2019</v>
      </c>
      <c r="AJ1518" s="2">
        <f t="shared" si="819"/>
        <v>201901</v>
      </c>
      <c r="AK1518" s="2">
        <f t="shared" si="820"/>
        <v>201901</v>
      </c>
      <c r="AL1518" s="2">
        <f t="shared" si="814"/>
        <v>201903</v>
      </c>
      <c r="AM1518" s="2" t="b">
        <f t="shared" si="821"/>
        <v>1</v>
      </c>
      <c r="AN1518" s="4" t="e">
        <f t="shared" si="799"/>
        <v>#N/A</v>
      </c>
      <c r="AO1518" s="4" t="e">
        <f t="shared" si="800"/>
        <v>#N/A</v>
      </c>
      <c r="AP1518" s="2" t="str">
        <f>IF(AD1518,
  IF(ISBLANK(H1518),
    AP1517,
    IF(LEN(H1518)=1,
      IF(OR(UPPER(H1518)="A",UPPER(H1518)="I"),
        EINSTELLUNGEN!$D$21,
        IF(OR(UPPER(H1518)="B",UPPER(H1518)="M"),
          EINSTELLUNGEN!$D$22,
          IF(OR(UPPER(H1518)="C",UPPER(H1518)="S"),
            EINSTELLUNGEN!$D$23,
            IF(UPPER(H1518)="D",
              EINSTELLUNGEN!$D$24,
              IF(UPPER(H1518)="E",
                EINSTELLUNGEN!$D$25,
                UPPER(H1518)))))),
      IF(ISNUMBER(H1518),
        EINSTELLUNGEN!$D$20&amp;H1518,
        UPPER(H1518)))),
  "")</f>
        <v/>
      </c>
      <c r="AQ1518" s="2" t="str">
        <f t="shared" si="801"/>
        <v/>
      </c>
      <c r="AR1518" s="2">
        <f t="shared" si="802"/>
        <v>0</v>
      </c>
      <c r="AS1518" s="145">
        <f t="shared" si="803"/>
        <v>0.33333333333333331</v>
      </c>
      <c r="AT1518" s="2">
        <f t="shared" si="804"/>
        <v>0</v>
      </c>
      <c r="AU1518" s="2">
        <f t="shared" si="805"/>
        <v>0</v>
      </c>
      <c r="AV1518" s="2">
        <f t="shared" si="806"/>
        <v>0</v>
      </c>
      <c r="AW1518" s="2">
        <f t="shared" si="807"/>
        <v>0</v>
      </c>
      <c r="AX1518" s="2">
        <f t="shared" si="822"/>
        <v>0</v>
      </c>
      <c r="AY1518" s="2">
        <f t="shared" si="808"/>
        <v>0</v>
      </c>
      <c r="AZ1518" s="145" t="e">
        <f t="shared" si="809"/>
        <v>#N/A</v>
      </c>
      <c r="BA1518" s="145" t="e">
        <f t="shared" si="810"/>
        <v>#N/A</v>
      </c>
      <c r="BB1518" s="145">
        <f t="shared" si="811"/>
        <v>2.083333333333337E-2</v>
      </c>
      <c r="BC1518" s="2">
        <f>IF(AM1518,
  IF(AND(AL1518=$J$31,_xlfn.DAYS(AH1518,DATE(AI1518,1,1))&lt;7),
    MAX(0,EINSTELLUNGEN!$D$12+1-WEEKDAY(DATE(EINSTELLUNGEN!$D$9,EINSTELLUNGEN!$D$10,1),2)),
    IF(AL1518=$J$33,
      MIN(EINSTELLUNGEN!$D$12,WEEKDAY(DATE(EINSTELLUNGEN!$D$9,12,31),2)),
      EINSTELLUNGEN!$D$12
  )) - SUMIF(AL$50:AL$2500,"="&amp;AL1518,AX$50:AX$2500),
  0)</f>
        <v>3</v>
      </c>
      <c r="BD1518" s="2">
        <f t="shared" si="812"/>
        <v>0.33333333333333331</v>
      </c>
      <c r="BE1518" s="2">
        <f t="shared" si="813"/>
        <v>0</v>
      </c>
    </row>
    <row r="1519" spans="1:57" ht="10.5" customHeight="1">
      <c r="A1519" s="1" t="str">
        <f t="shared" ca="1" si="789"/>
        <v/>
      </c>
      <c r="B1519" s="1" t="str">
        <f t="shared" ca="1" si="790"/>
        <v/>
      </c>
      <c r="C1519" s="1" t="str">
        <f t="shared" ca="1" si="791"/>
        <v/>
      </c>
      <c r="D1519" s="1" t="str">
        <f t="shared" ca="1" si="792"/>
        <v/>
      </c>
      <c r="F1519" s="10"/>
      <c r="G1519" s="136" t="str">
        <f t="shared" si="793"/>
        <v/>
      </c>
      <c r="H1519" s="27"/>
      <c r="I1519" s="28"/>
      <c r="J1519" s="28"/>
      <c r="K1519" s="29"/>
      <c r="L1519" s="136"/>
      <c r="M1519" s="136"/>
      <c r="N1519" s="136"/>
      <c r="O1519" s="26" t="str">
        <f t="shared" si="794"/>
        <v/>
      </c>
      <c r="P1519" s="218" t="str">
        <f t="shared" si="795"/>
        <v/>
      </c>
      <c r="Q1519" s="26" t="str">
        <f t="shared" si="796"/>
        <v/>
      </c>
      <c r="R1519" s="22"/>
      <c r="S1519" s="99"/>
      <c r="T1519" s="10"/>
      <c r="U1519" s="229" t="str">
        <f t="shared" si="797"/>
        <v/>
      </c>
      <c r="V1519" s="230"/>
      <c r="W1519" s="230"/>
      <c r="X1519" s="230"/>
      <c r="Y1519" s="230"/>
      <c r="Z1519" s="22" t="str">
        <f>""</f>
        <v/>
      </c>
      <c r="AB1519" s="23" t="str">
        <f t="shared" si="798"/>
        <v/>
      </c>
      <c r="AC1519" s="2" t="b">
        <f>COUNT(Q1519:Q$2500)&gt;0</f>
        <v>0</v>
      </c>
      <c r="AD1519" s="2" t="b">
        <f t="shared" si="815"/>
        <v>0</v>
      </c>
      <c r="AE1519" s="2" t="b">
        <f t="shared" si="816"/>
        <v>0</v>
      </c>
      <c r="AF1519" s="2" t="b">
        <f t="shared" si="817"/>
        <v>0</v>
      </c>
      <c r="AG1519" s="2" t="b">
        <f>OR(
  AND(AC1519,NOT(AC1520)),
  AND(AF1519,WEEKDAY(AH1518,2)=EINSTELLUNGEN!$D$12),
  AND(AF1519,AH1519=$J$35)
)</f>
        <v>0</v>
      </c>
      <c r="AH1519" s="2">
        <f>IF(AE1519,AH1518+IF(WEEKDAY(AH1518+1,2)&lt;=EINSTELLUNGEN!$D$12,1,$J$36),AH1518)</f>
        <v>42020</v>
      </c>
      <c r="AI1519" s="2">
        <f t="shared" si="818"/>
        <v>2019</v>
      </c>
      <c r="AJ1519" s="2">
        <f t="shared" si="819"/>
        <v>201901</v>
      </c>
      <c r="AK1519" s="2">
        <f t="shared" si="820"/>
        <v>201901</v>
      </c>
      <c r="AL1519" s="2">
        <f t="shared" si="814"/>
        <v>201903</v>
      </c>
      <c r="AM1519" s="2" t="b">
        <f t="shared" si="821"/>
        <v>1</v>
      </c>
      <c r="AN1519" s="4" t="e">
        <f t="shared" si="799"/>
        <v>#N/A</v>
      </c>
      <c r="AO1519" s="4" t="e">
        <f t="shared" si="800"/>
        <v>#N/A</v>
      </c>
      <c r="AP1519" s="2" t="str">
        <f>IF(AD1519,
  IF(ISBLANK(H1519),
    AP1518,
    IF(LEN(H1519)=1,
      IF(OR(UPPER(H1519)="A",UPPER(H1519)="I"),
        EINSTELLUNGEN!$D$21,
        IF(OR(UPPER(H1519)="B",UPPER(H1519)="M"),
          EINSTELLUNGEN!$D$22,
          IF(OR(UPPER(H1519)="C",UPPER(H1519)="S"),
            EINSTELLUNGEN!$D$23,
            IF(UPPER(H1519)="D",
              EINSTELLUNGEN!$D$24,
              IF(UPPER(H1519)="E",
                EINSTELLUNGEN!$D$25,
                UPPER(H1519)))))),
      IF(ISNUMBER(H1519),
        EINSTELLUNGEN!$D$20&amp;H1519,
        UPPER(H1519)))),
  "")</f>
        <v/>
      </c>
      <c r="AQ1519" s="2" t="str">
        <f t="shared" si="801"/>
        <v/>
      </c>
      <c r="AR1519" s="2">
        <f t="shared" si="802"/>
        <v>0</v>
      </c>
      <c r="AS1519" s="145">
        <f t="shared" si="803"/>
        <v>0.33333333333333331</v>
      </c>
      <c r="AT1519" s="2">
        <f t="shared" si="804"/>
        <v>0</v>
      </c>
      <c r="AU1519" s="2">
        <f t="shared" si="805"/>
        <v>0</v>
      </c>
      <c r="AV1519" s="2">
        <f t="shared" si="806"/>
        <v>0</v>
      </c>
      <c r="AW1519" s="2">
        <f t="shared" si="807"/>
        <v>0</v>
      </c>
      <c r="AX1519" s="2">
        <f t="shared" si="822"/>
        <v>0</v>
      </c>
      <c r="AY1519" s="2">
        <f t="shared" si="808"/>
        <v>0</v>
      </c>
      <c r="AZ1519" s="145" t="e">
        <f t="shared" si="809"/>
        <v>#N/A</v>
      </c>
      <c r="BA1519" s="145" t="e">
        <f t="shared" si="810"/>
        <v>#N/A</v>
      </c>
      <c r="BB1519" s="145">
        <f t="shared" si="811"/>
        <v>2.083333333333337E-2</v>
      </c>
      <c r="BC1519" s="2">
        <f>IF(AM1519,
  IF(AND(AL1519=$J$31,_xlfn.DAYS(AH1519,DATE(AI1519,1,1))&lt;7),
    MAX(0,EINSTELLUNGEN!$D$12+1-WEEKDAY(DATE(EINSTELLUNGEN!$D$9,EINSTELLUNGEN!$D$10,1),2)),
    IF(AL1519=$J$33,
      MIN(EINSTELLUNGEN!$D$12,WEEKDAY(DATE(EINSTELLUNGEN!$D$9,12,31),2)),
      EINSTELLUNGEN!$D$12
  )) - SUMIF(AL$50:AL$2500,"="&amp;AL1519,AX$50:AX$2500),
  0)</f>
        <v>3</v>
      </c>
      <c r="BD1519" s="2">
        <f t="shared" si="812"/>
        <v>0.33333333333333331</v>
      </c>
      <c r="BE1519" s="2">
        <f t="shared" si="813"/>
        <v>0</v>
      </c>
    </row>
    <row r="1520" spans="1:57" ht="10.5" customHeight="1">
      <c r="A1520" s="1" t="str">
        <f t="shared" ca="1" si="789"/>
        <v/>
      </c>
      <c r="B1520" s="1" t="str">
        <f t="shared" ca="1" si="790"/>
        <v/>
      </c>
      <c r="C1520" s="1" t="str">
        <f t="shared" ca="1" si="791"/>
        <v/>
      </c>
      <c r="D1520" s="1" t="str">
        <f t="shared" ca="1" si="792"/>
        <v/>
      </c>
      <c r="F1520" s="10"/>
      <c r="G1520" s="136" t="str">
        <f t="shared" si="793"/>
        <v/>
      </c>
      <c r="H1520" s="27"/>
      <c r="I1520" s="28"/>
      <c r="J1520" s="28"/>
      <c r="K1520" s="29"/>
      <c r="L1520" s="136"/>
      <c r="M1520" s="136"/>
      <c r="N1520" s="136"/>
      <c r="O1520" s="26" t="str">
        <f t="shared" si="794"/>
        <v/>
      </c>
      <c r="P1520" s="218" t="str">
        <f t="shared" si="795"/>
        <v/>
      </c>
      <c r="Q1520" s="26" t="str">
        <f t="shared" si="796"/>
        <v/>
      </c>
      <c r="R1520" s="22"/>
      <c r="S1520" s="99"/>
      <c r="T1520" s="10"/>
      <c r="U1520" s="229" t="str">
        <f t="shared" si="797"/>
        <v/>
      </c>
      <c r="V1520" s="230"/>
      <c r="W1520" s="230"/>
      <c r="X1520" s="230"/>
      <c r="Y1520" s="230"/>
      <c r="Z1520" s="22" t="str">
        <f>""</f>
        <v/>
      </c>
      <c r="AB1520" s="23" t="str">
        <f t="shared" si="798"/>
        <v/>
      </c>
      <c r="AC1520" s="2" t="b">
        <f>COUNT(Q1520:Q$2500)&gt;0</f>
        <v>0</v>
      </c>
      <c r="AD1520" s="2" t="b">
        <f t="shared" si="815"/>
        <v>0</v>
      </c>
      <c r="AE1520" s="2" t="b">
        <f t="shared" si="816"/>
        <v>0</v>
      </c>
      <c r="AF1520" s="2" t="b">
        <f t="shared" si="817"/>
        <v>0</v>
      </c>
      <c r="AG1520" s="2" t="b">
        <f>OR(
  AND(AC1520,NOT(AC1521)),
  AND(AF1520,WEEKDAY(AH1519,2)=EINSTELLUNGEN!$D$12),
  AND(AF1520,AH1520=$J$35)
)</f>
        <v>0</v>
      </c>
      <c r="AH1520" s="2">
        <f>IF(AE1520,AH1519+IF(WEEKDAY(AH1519+1,2)&lt;=EINSTELLUNGEN!$D$12,1,$J$36),AH1519)</f>
        <v>42020</v>
      </c>
      <c r="AI1520" s="2">
        <f t="shared" si="818"/>
        <v>2019</v>
      </c>
      <c r="AJ1520" s="2">
        <f t="shared" si="819"/>
        <v>201901</v>
      </c>
      <c r="AK1520" s="2">
        <f t="shared" si="820"/>
        <v>201901</v>
      </c>
      <c r="AL1520" s="2">
        <f t="shared" si="814"/>
        <v>201903</v>
      </c>
      <c r="AM1520" s="2" t="b">
        <f t="shared" si="821"/>
        <v>1</v>
      </c>
      <c r="AN1520" s="4" t="e">
        <f t="shared" si="799"/>
        <v>#N/A</v>
      </c>
      <c r="AO1520" s="4" t="e">
        <f t="shared" si="800"/>
        <v>#N/A</v>
      </c>
      <c r="AP1520" s="2" t="str">
        <f>IF(AD1520,
  IF(ISBLANK(H1520),
    AP1519,
    IF(LEN(H1520)=1,
      IF(OR(UPPER(H1520)="A",UPPER(H1520)="I"),
        EINSTELLUNGEN!$D$21,
        IF(OR(UPPER(H1520)="B",UPPER(H1520)="M"),
          EINSTELLUNGEN!$D$22,
          IF(OR(UPPER(H1520)="C",UPPER(H1520)="S"),
            EINSTELLUNGEN!$D$23,
            IF(UPPER(H1520)="D",
              EINSTELLUNGEN!$D$24,
              IF(UPPER(H1520)="E",
                EINSTELLUNGEN!$D$25,
                UPPER(H1520)))))),
      IF(ISNUMBER(H1520),
        EINSTELLUNGEN!$D$20&amp;H1520,
        UPPER(H1520)))),
  "")</f>
        <v/>
      </c>
      <c r="AQ1520" s="2" t="str">
        <f t="shared" si="801"/>
        <v/>
      </c>
      <c r="AR1520" s="2">
        <f t="shared" si="802"/>
        <v>0</v>
      </c>
      <c r="AS1520" s="145">
        <f t="shared" si="803"/>
        <v>0.33333333333333331</v>
      </c>
      <c r="AT1520" s="2">
        <f t="shared" si="804"/>
        <v>0</v>
      </c>
      <c r="AU1520" s="2">
        <f t="shared" si="805"/>
        <v>0</v>
      </c>
      <c r="AV1520" s="2">
        <f t="shared" si="806"/>
        <v>0</v>
      </c>
      <c r="AW1520" s="2">
        <f t="shared" si="807"/>
        <v>0</v>
      </c>
      <c r="AX1520" s="2">
        <f t="shared" si="822"/>
        <v>0</v>
      </c>
      <c r="AY1520" s="2">
        <f t="shared" si="808"/>
        <v>0</v>
      </c>
      <c r="AZ1520" s="145" t="e">
        <f t="shared" si="809"/>
        <v>#N/A</v>
      </c>
      <c r="BA1520" s="145" t="e">
        <f t="shared" si="810"/>
        <v>#N/A</v>
      </c>
      <c r="BB1520" s="145">
        <f t="shared" si="811"/>
        <v>2.083333333333337E-2</v>
      </c>
      <c r="BC1520" s="2">
        <f>IF(AM1520,
  IF(AND(AL1520=$J$31,_xlfn.DAYS(AH1520,DATE(AI1520,1,1))&lt;7),
    MAX(0,EINSTELLUNGEN!$D$12+1-WEEKDAY(DATE(EINSTELLUNGEN!$D$9,EINSTELLUNGEN!$D$10,1),2)),
    IF(AL1520=$J$33,
      MIN(EINSTELLUNGEN!$D$12,WEEKDAY(DATE(EINSTELLUNGEN!$D$9,12,31),2)),
      EINSTELLUNGEN!$D$12
  )) - SUMIF(AL$50:AL$2500,"="&amp;AL1520,AX$50:AX$2500),
  0)</f>
        <v>3</v>
      </c>
      <c r="BD1520" s="2">
        <f t="shared" si="812"/>
        <v>0.33333333333333331</v>
      </c>
      <c r="BE1520" s="2">
        <f t="shared" si="813"/>
        <v>0</v>
      </c>
    </row>
    <row r="1521" spans="1:57" ht="10.5" customHeight="1">
      <c r="A1521" s="1" t="str">
        <f t="shared" ca="1" si="789"/>
        <v/>
      </c>
      <c r="B1521" s="1" t="str">
        <f t="shared" ca="1" si="790"/>
        <v/>
      </c>
      <c r="C1521" s="1" t="str">
        <f t="shared" ca="1" si="791"/>
        <v/>
      </c>
      <c r="D1521" s="1" t="str">
        <f t="shared" ca="1" si="792"/>
        <v/>
      </c>
      <c r="F1521" s="10"/>
      <c r="G1521" s="136" t="str">
        <f t="shared" si="793"/>
        <v/>
      </c>
      <c r="H1521" s="27"/>
      <c r="I1521" s="28"/>
      <c r="J1521" s="28"/>
      <c r="K1521" s="29"/>
      <c r="L1521" s="136"/>
      <c r="M1521" s="136"/>
      <c r="N1521" s="136"/>
      <c r="O1521" s="26" t="str">
        <f t="shared" si="794"/>
        <v/>
      </c>
      <c r="P1521" s="218" t="str">
        <f t="shared" si="795"/>
        <v/>
      </c>
      <c r="Q1521" s="26" t="str">
        <f t="shared" si="796"/>
        <v/>
      </c>
      <c r="R1521" s="22"/>
      <c r="S1521" s="99"/>
      <c r="T1521" s="10"/>
      <c r="U1521" s="229" t="str">
        <f t="shared" si="797"/>
        <v/>
      </c>
      <c r="V1521" s="230"/>
      <c r="W1521" s="230"/>
      <c r="X1521" s="230"/>
      <c r="Y1521" s="230"/>
      <c r="Z1521" s="22" t="str">
        <f>""</f>
        <v/>
      </c>
      <c r="AB1521" s="23" t="str">
        <f t="shared" si="798"/>
        <v/>
      </c>
      <c r="AC1521" s="2" t="b">
        <f>COUNT(Q1521:Q$2500)&gt;0</f>
        <v>0</v>
      </c>
      <c r="AD1521" s="2" t="b">
        <f t="shared" si="815"/>
        <v>0</v>
      </c>
      <c r="AE1521" s="2" t="b">
        <f t="shared" si="816"/>
        <v>0</v>
      </c>
      <c r="AF1521" s="2" t="b">
        <f t="shared" si="817"/>
        <v>0</v>
      </c>
      <c r="AG1521" s="2" t="b">
        <f>OR(
  AND(AC1521,NOT(AC1522)),
  AND(AF1521,WEEKDAY(AH1520,2)=EINSTELLUNGEN!$D$12),
  AND(AF1521,AH1521=$J$35)
)</f>
        <v>0</v>
      </c>
      <c r="AH1521" s="2">
        <f>IF(AE1521,AH1520+IF(WEEKDAY(AH1520+1,2)&lt;=EINSTELLUNGEN!$D$12,1,$J$36),AH1520)</f>
        <v>42020</v>
      </c>
      <c r="AI1521" s="2">
        <f t="shared" si="818"/>
        <v>2019</v>
      </c>
      <c r="AJ1521" s="2">
        <f t="shared" si="819"/>
        <v>201901</v>
      </c>
      <c r="AK1521" s="2">
        <f t="shared" si="820"/>
        <v>201901</v>
      </c>
      <c r="AL1521" s="2">
        <f t="shared" si="814"/>
        <v>201903</v>
      </c>
      <c r="AM1521" s="2" t="b">
        <f t="shared" si="821"/>
        <v>1</v>
      </c>
      <c r="AN1521" s="4" t="e">
        <f t="shared" si="799"/>
        <v>#N/A</v>
      </c>
      <c r="AO1521" s="4" t="e">
        <f t="shared" si="800"/>
        <v>#N/A</v>
      </c>
      <c r="AP1521" s="2" t="str">
        <f>IF(AD1521,
  IF(ISBLANK(H1521),
    AP1520,
    IF(LEN(H1521)=1,
      IF(OR(UPPER(H1521)="A",UPPER(H1521)="I"),
        EINSTELLUNGEN!$D$21,
        IF(OR(UPPER(H1521)="B",UPPER(H1521)="M"),
          EINSTELLUNGEN!$D$22,
          IF(OR(UPPER(H1521)="C",UPPER(H1521)="S"),
            EINSTELLUNGEN!$D$23,
            IF(UPPER(H1521)="D",
              EINSTELLUNGEN!$D$24,
              IF(UPPER(H1521)="E",
                EINSTELLUNGEN!$D$25,
                UPPER(H1521)))))),
      IF(ISNUMBER(H1521),
        EINSTELLUNGEN!$D$20&amp;H1521,
        UPPER(H1521)))),
  "")</f>
        <v/>
      </c>
      <c r="AQ1521" s="2" t="str">
        <f t="shared" si="801"/>
        <v/>
      </c>
      <c r="AR1521" s="2">
        <f t="shared" si="802"/>
        <v>0</v>
      </c>
      <c r="AS1521" s="145">
        <f t="shared" si="803"/>
        <v>0.33333333333333331</v>
      </c>
      <c r="AT1521" s="2">
        <f t="shared" si="804"/>
        <v>0</v>
      </c>
      <c r="AU1521" s="2">
        <f t="shared" si="805"/>
        <v>0</v>
      </c>
      <c r="AV1521" s="2">
        <f t="shared" si="806"/>
        <v>0</v>
      </c>
      <c r="AW1521" s="2">
        <f t="shared" si="807"/>
        <v>0</v>
      </c>
      <c r="AX1521" s="2">
        <f t="shared" si="822"/>
        <v>0</v>
      </c>
      <c r="AY1521" s="2">
        <f t="shared" si="808"/>
        <v>0</v>
      </c>
      <c r="AZ1521" s="145" t="e">
        <f t="shared" si="809"/>
        <v>#N/A</v>
      </c>
      <c r="BA1521" s="145" t="e">
        <f t="shared" si="810"/>
        <v>#N/A</v>
      </c>
      <c r="BB1521" s="145">
        <f t="shared" si="811"/>
        <v>2.083333333333337E-2</v>
      </c>
      <c r="BC1521" s="2">
        <f>IF(AM1521,
  IF(AND(AL1521=$J$31,_xlfn.DAYS(AH1521,DATE(AI1521,1,1))&lt;7),
    MAX(0,EINSTELLUNGEN!$D$12+1-WEEKDAY(DATE(EINSTELLUNGEN!$D$9,EINSTELLUNGEN!$D$10,1),2)),
    IF(AL1521=$J$33,
      MIN(EINSTELLUNGEN!$D$12,WEEKDAY(DATE(EINSTELLUNGEN!$D$9,12,31),2)),
      EINSTELLUNGEN!$D$12
  )) - SUMIF(AL$50:AL$2500,"="&amp;AL1521,AX$50:AX$2500),
  0)</f>
        <v>3</v>
      </c>
      <c r="BD1521" s="2">
        <f t="shared" si="812"/>
        <v>0.33333333333333331</v>
      </c>
      <c r="BE1521" s="2">
        <f t="shared" si="813"/>
        <v>0</v>
      </c>
    </row>
    <row r="1522" spans="1:57" ht="10.5" customHeight="1">
      <c r="A1522" s="1" t="str">
        <f t="shared" ref="A1522:A1585" ca="1" si="823">IF(AND(AC1522,AJ1522=$A$48),"Q","")</f>
        <v/>
      </c>
      <c r="B1522" s="1" t="str">
        <f t="shared" ref="B1522:B1585" ca="1" si="824">IF(AND(AC1522,AK1522=$B$48),"M","")</f>
        <v/>
      </c>
      <c r="C1522" s="1" t="str">
        <f t="shared" ref="C1522:C1585" ca="1" si="825">IF(AND(AC1522,AL1522=$C$48),"W","")</f>
        <v/>
      </c>
      <c r="D1522" s="1" t="str">
        <f t="shared" ref="D1522:D1585" ca="1" si="826">IF(AND(AC1522,AH1522=$D$48),"T","")</f>
        <v/>
      </c>
      <c r="F1522" s="10"/>
      <c r="G1522" s="136" t="str">
        <f t="shared" ref="G1522:G1585" si="827">IF(AE1522,INDEX($L$29:$L$35,WEEKDAY(AH1522,2),1)&amp;", "&amp;DAY(AH1522)&amp;" "&amp;INDEX($N$29:$N$40,MONTH(AH1522),1)&amp;" "&amp;YEAR(AH1522),"")</f>
        <v/>
      </c>
      <c r="H1522" s="27"/>
      <c r="I1522" s="28"/>
      <c r="J1522" s="28"/>
      <c r="K1522" s="29"/>
      <c r="L1522" s="136"/>
      <c r="M1522" s="136"/>
      <c r="N1522" s="136"/>
      <c r="O1522" s="26" t="str">
        <f t="shared" ref="O1522:O1585" si="828">IF(AD1522,AR1522,"")</f>
        <v/>
      </c>
      <c r="P1522" s="218" t="str">
        <f t="shared" ref="P1522:P1585" si="829">IF(AF1522,
IF(AS1521&gt;0,
  TEXT(AS1521*24,"0,000")&amp;" h",
  TEXT(0,"0,000")&amp;" h"),
"")</f>
        <v/>
      </c>
      <c r="Q1522" s="26" t="str">
        <f t="shared" ref="Q1522:Q1585" si="830">IF(AF1522,BB1521,"")</f>
        <v/>
      </c>
      <c r="R1522" s="22"/>
      <c r="S1522" s="99"/>
      <c r="T1522" s="10"/>
      <c r="U1522" s="229" t="str">
        <f t="shared" ref="U1522:U1585" si="831">IF(AND(AD1522,AR1522,LEN(AQ1522)&gt;0),
IF(AQ1522&lt;&gt;FALSE,
  TEXT(AH1522,"yyyy-mm-dd")
    &amp;"|"&amp;TEXT(AN1522,"hh:mm")
    &amp;"|"&amp;TEXT(AO1522,"hh:mm")
    &amp;"|"&amp;AP1522
    &amp;"|"&amp;AQ1522,
  $J$39),
"")</f>
        <v/>
      </c>
      <c r="V1522" s="230"/>
      <c r="W1522" s="230"/>
      <c r="X1522" s="230"/>
      <c r="Y1522" s="230"/>
      <c r="Z1522" s="22" t="str">
        <f>""</f>
        <v/>
      </c>
      <c r="AB1522" s="23" t="str">
        <f t="shared" ref="AB1522:AB1585" si="832">IF(AG1522,"W"&amp;RIGHT(AL1521,2)&amp;"  "&amp;TEXT(BE1521*24,"+0,00;−0,00;0,00")&amp;"  (S="&amp;TEXT(BC1521*$J$37,"00,00")&amp;"  H="&amp;TEXT(BD1521*24,"00,00")&amp;")","")</f>
        <v/>
      </c>
      <c r="AC1522" s="2" t="b">
        <f>COUNT(Q1522:Q$2500)&gt;0</f>
        <v>0</v>
      </c>
      <c r="AD1522" s="2" t="b">
        <f t="shared" si="815"/>
        <v>0</v>
      </c>
      <c r="AE1522" s="2" t="b">
        <f t="shared" si="816"/>
        <v>0</v>
      </c>
      <c r="AF1522" s="2" t="b">
        <f t="shared" si="817"/>
        <v>0</v>
      </c>
      <c r="AG1522" s="2" t="b">
        <f>OR(
  AND(AC1522,NOT(AC1523)),
  AND(AF1522,WEEKDAY(AH1521,2)=EINSTELLUNGEN!$D$12),
  AND(AF1522,AH1522=$J$35)
)</f>
        <v>0</v>
      </c>
      <c r="AH1522" s="2">
        <f>IF(AE1522,AH1521+IF(WEEKDAY(AH1521+1,2)&lt;=EINSTELLUNGEN!$D$12,1,$J$36),AH1521)</f>
        <v>42020</v>
      </c>
      <c r="AI1522" s="2">
        <f t="shared" si="818"/>
        <v>2019</v>
      </c>
      <c r="AJ1522" s="2">
        <f t="shared" si="819"/>
        <v>201901</v>
      </c>
      <c r="AK1522" s="2">
        <f t="shared" si="820"/>
        <v>201901</v>
      </c>
      <c r="AL1522" s="2">
        <f t="shared" si="814"/>
        <v>201903</v>
      </c>
      <c r="AM1522" s="2" t="b">
        <f t="shared" si="821"/>
        <v>1</v>
      </c>
      <c r="AN1522" s="4" t="e">
        <f t="shared" ref="AN1522:AN1585" si="833">IF(NOT(AD1522),NA(),IF(ISNUMBER(I1522),I1522,AO1521))</f>
        <v>#N/A</v>
      </c>
      <c r="AO1522" s="4" t="e">
        <f t="shared" ref="AO1522:AO1585" si="834">IF(ISNA(AN1522),NA(),IF(ISNUMBER(J1522),MAX(J1522,AN1522),AN1522))</f>
        <v>#N/A</v>
      </c>
      <c r="AP1522" s="2" t="str">
        <f>IF(AD1522,
  IF(ISBLANK(H1522),
    AP1521,
    IF(LEN(H1522)=1,
      IF(OR(UPPER(H1522)="A",UPPER(H1522)="I"),
        EINSTELLUNGEN!$D$21,
        IF(OR(UPPER(H1522)="B",UPPER(H1522)="M"),
          EINSTELLUNGEN!$D$22,
          IF(OR(UPPER(H1522)="C",UPPER(H1522)="S"),
            EINSTELLUNGEN!$D$23,
            IF(UPPER(H1522)="D",
              EINSTELLUNGEN!$D$24,
              IF(UPPER(H1522)="E",
                EINSTELLUNGEN!$D$25,
                UPPER(H1522)))))),
      IF(ISNUMBER(H1522),
        EINSTELLUNGEN!$D$20&amp;H1522,
        UPPER(H1522)))),
  "")</f>
        <v/>
      </c>
      <c r="AQ1522" s="2" t="str">
        <f t="shared" ref="AQ1522:AQ1585" si="835">IF(LEN(AP1522)&gt;0,
IF(LEN(TRIM(K1522))&gt;0,K1522,
IF(AND(AP1521=AP1522,LEN(TRIM(K1521))&gt;0),K1521,
  IF(AND(AP1520=AP1522,LEN(TRIM(K1520))&gt;0),K1520,
    IF(AND(AP1519=AP1522,LEN(TRIM(K1519))&gt;0),K1519,
      IF(AND(AP1518=AP1522,LEN(TRIM(K1518))&gt;0),K1518,
        IF(AND(AP1517=AP1522,LEN(TRIM(K1517))&gt;0),K1517,
          IF(AND(AP1516=AP1522,LEN(TRIM(K1516))&gt;0),K1516,
            IF(AND(AP1515=AP1522,LEN(TRIM(K1515))&gt;0),K1515,
              IF(AND(AP1514=AP1522,LEN(TRIM(K1514))&gt;0),K1514,
                IF(AND(AP1513=AP1522,LEN(TRIM(K1513))&gt;0),K1513,
                  IF(AND(AP1512=AP1522,LEN(TRIM(K1512))&gt;0),K1512,FALSE)
)))))))))),"")</f>
        <v/>
      </c>
      <c r="AR1522" s="2">
        <f t="shared" ref="AR1522:AR1585" si="836">IF(OR(ISNA(AN1522),ISNA(AO1522)),0,MAX(0,AO1522-AN1522))</f>
        <v>0</v>
      </c>
      <c r="AS1522" s="145">
        <f t="shared" ref="AS1522:AS1585" si="837">SUMIF(AH$50:AH$2500,"="&amp;AH1522,AR$50:AR$2500)</f>
        <v>0.33333333333333331</v>
      </c>
      <c r="AT1522" s="2">
        <f t="shared" ref="AT1522:AT1585" si="838">IF(AND(AF1523,AP1522="F"),1,0)</f>
        <v>0</v>
      </c>
      <c r="AU1522" s="2">
        <f t="shared" ref="AU1522:AU1585" si="839">IF(AND(AF1523,AP1522="U"),1,0)</f>
        <v>0</v>
      </c>
      <c r="AV1522" s="2">
        <f t="shared" ref="AV1522:AV1585" si="840">IF(AND(AF1523,AP1522="K"),1,0)</f>
        <v>0</v>
      </c>
      <c r="AW1522" s="2">
        <f t="shared" ref="AW1522:AW1585" si="841">IF(AND(AF1523,AP1522="Z"),1,0)</f>
        <v>0</v>
      </c>
      <c r="AX1522" s="2">
        <f t="shared" si="822"/>
        <v>0</v>
      </c>
      <c r="AY1522" s="2">
        <f t="shared" ref="AY1522:AY1585" si="842">IF(AF1523,IF(AX1522=0,1,0),0)</f>
        <v>0</v>
      </c>
      <c r="AZ1522" s="145" t="e">
        <f t="shared" ref="AZ1522:AZ1585" si="843">IF(NOT(AD1522),NA(),IF(ISNA(AZ1521),AN1522,IF(AND(ISNUMBER(AN1522),AN1522&lt;AZ1521),AN1522,AZ1521)))</f>
        <v>#N/A</v>
      </c>
      <c r="BA1522" s="145" t="e">
        <f t="shared" ref="BA1522:BA1585" si="844">IF(NOT(AD1522),NA(),IF(ISNA(BA1521),AO1522,IF(AND(ISNUMBER(AO1522),AO1522&gt;BA1521),AO1522,BA1521)))</f>
        <v>#N/A</v>
      </c>
      <c r="BB1522" s="145">
        <f t="shared" ref="BB1522:BB1585" si="845">IF(AE1521,
  0,
  IF(OR(ISNA(AZ1522),ISNA(BA1522)),
    BB1521,
    MAX(0,(BA1522-AZ1522)-AS1522)))</f>
        <v>2.083333333333337E-2</v>
      </c>
      <c r="BC1522" s="2">
        <f>IF(AM1522,
  IF(AND(AL1522=$J$31,_xlfn.DAYS(AH1522,DATE(AI1522,1,1))&lt;7),
    MAX(0,EINSTELLUNGEN!$D$12+1-WEEKDAY(DATE(EINSTELLUNGEN!$D$9,EINSTELLUNGEN!$D$10,1),2)),
    IF(AL1522=$J$33,
      MIN(EINSTELLUNGEN!$D$12,WEEKDAY(DATE(EINSTELLUNGEN!$D$9,12,31),2)),
      EINSTELLUNGEN!$D$12
  )) - SUMIF(AL$50:AL$2500,"="&amp;AL1522,AX$50:AX$2500),
  0)</f>
        <v>3</v>
      </c>
      <c r="BD1522" s="2">
        <f t="shared" ref="BD1522:BD1585" si="846">SUMIF(AL$50:AL$2500,"="&amp;AL1522,AR$50:AR$2500)</f>
        <v>0.33333333333333331</v>
      </c>
      <c r="BE1522" s="2">
        <f t="shared" ref="BE1522:BE1585" si="847">IF(AG1523,BD1522-BC1522*$J$37/24,0)</f>
        <v>0</v>
      </c>
    </row>
    <row r="1523" spans="1:57" ht="10.5" customHeight="1">
      <c r="A1523" s="1" t="str">
        <f t="shared" ca="1" si="823"/>
        <v/>
      </c>
      <c r="B1523" s="1" t="str">
        <f t="shared" ca="1" si="824"/>
        <v/>
      </c>
      <c r="C1523" s="1" t="str">
        <f t="shared" ca="1" si="825"/>
        <v/>
      </c>
      <c r="D1523" s="1" t="str">
        <f t="shared" ca="1" si="826"/>
        <v/>
      </c>
      <c r="F1523" s="10"/>
      <c r="G1523" s="136" t="str">
        <f t="shared" si="827"/>
        <v/>
      </c>
      <c r="H1523" s="27"/>
      <c r="I1523" s="28"/>
      <c r="J1523" s="28"/>
      <c r="K1523" s="29"/>
      <c r="L1523" s="136"/>
      <c r="M1523" s="136"/>
      <c r="N1523" s="136"/>
      <c r="O1523" s="26" t="str">
        <f t="shared" si="828"/>
        <v/>
      </c>
      <c r="P1523" s="218" t="str">
        <f t="shared" si="829"/>
        <v/>
      </c>
      <c r="Q1523" s="26" t="str">
        <f t="shared" si="830"/>
        <v/>
      </c>
      <c r="R1523" s="22"/>
      <c r="S1523" s="99"/>
      <c r="T1523" s="10"/>
      <c r="U1523" s="229" t="str">
        <f t="shared" si="831"/>
        <v/>
      </c>
      <c r="V1523" s="230"/>
      <c r="W1523" s="230"/>
      <c r="X1523" s="230"/>
      <c r="Y1523" s="230"/>
      <c r="Z1523" s="22" t="str">
        <f>""</f>
        <v/>
      </c>
      <c r="AB1523" s="23" t="str">
        <f t="shared" si="832"/>
        <v/>
      </c>
      <c r="AC1523" s="2" t="b">
        <f>COUNT(Q1523:Q$2500)&gt;0</f>
        <v>0</v>
      </c>
      <c r="AD1523" s="2" t="b">
        <f t="shared" si="815"/>
        <v>0</v>
      </c>
      <c r="AE1523" s="2" t="b">
        <f t="shared" si="816"/>
        <v>0</v>
      </c>
      <c r="AF1523" s="2" t="b">
        <f t="shared" si="817"/>
        <v>0</v>
      </c>
      <c r="AG1523" s="2" t="b">
        <f>OR(
  AND(AC1523,NOT(AC1524)),
  AND(AF1523,WEEKDAY(AH1522,2)=EINSTELLUNGEN!$D$12),
  AND(AF1523,AH1523=$J$35)
)</f>
        <v>0</v>
      </c>
      <c r="AH1523" s="2">
        <f>IF(AE1523,AH1522+IF(WEEKDAY(AH1522+1,2)&lt;=EINSTELLUNGEN!$D$12,1,$J$36),AH1522)</f>
        <v>42020</v>
      </c>
      <c r="AI1523" s="2">
        <f t="shared" si="818"/>
        <v>2019</v>
      </c>
      <c r="AJ1523" s="2">
        <f t="shared" si="819"/>
        <v>201901</v>
      </c>
      <c r="AK1523" s="2">
        <f t="shared" si="820"/>
        <v>201901</v>
      </c>
      <c r="AL1523" s="2">
        <f t="shared" ref="AL1523:AL1586" si="848">AI1523*100-IF(AND(_xlfn.ISOWEEKNUM(AH1523)&gt;=52,MONTH(AH1523)=1),100,0)+_xlfn.ISOWEEKNUM(AH1523)</f>
        <v>201903</v>
      </c>
      <c r="AM1523" s="2" t="b">
        <f t="shared" si="821"/>
        <v>1</v>
      </c>
      <c r="AN1523" s="4" t="e">
        <f t="shared" si="833"/>
        <v>#N/A</v>
      </c>
      <c r="AO1523" s="4" t="e">
        <f t="shared" si="834"/>
        <v>#N/A</v>
      </c>
      <c r="AP1523" s="2" t="str">
        <f>IF(AD1523,
  IF(ISBLANK(H1523),
    AP1522,
    IF(LEN(H1523)=1,
      IF(OR(UPPER(H1523)="A",UPPER(H1523)="I"),
        EINSTELLUNGEN!$D$21,
        IF(OR(UPPER(H1523)="B",UPPER(H1523)="M"),
          EINSTELLUNGEN!$D$22,
          IF(OR(UPPER(H1523)="C",UPPER(H1523)="S"),
            EINSTELLUNGEN!$D$23,
            IF(UPPER(H1523)="D",
              EINSTELLUNGEN!$D$24,
              IF(UPPER(H1523)="E",
                EINSTELLUNGEN!$D$25,
                UPPER(H1523)))))),
      IF(ISNUMBER(H1523),
        EINSTELLUNGEN!$D$20&amp;H1523,
        UPPER(H1523)))),
  "")</f>
        <v/>
      </c>
      <c r="AQ1523" s="2" t="str">
        <f t="shared" si="835"/>
        <v/>
      </c>
      <c r="AR1523" s="2">
        <f t="shared" si="836"/>
        <v>0</v>
      </c>
      <c r="AS1523" s="145">
        <f t="shared" si="837"/>
        <v>0.33333333333333331</v>
      </c>
      <c r="AT1523" s="2">
        <f t="shared" si="838"/>
        <v>0</v>
      </c>
      <c r="AU1523" s="2">
        <f t="shared" si="839"/>
        <v>0</v>
      </c>
      <c r="AV1523" s="2">
        <f t="shared" si="840"/>
        <v>0</v>
      </c>
      <c r="AW1523" s="2">
        <f t="shared" si="841"/>
        <v>0</v>
      </c>
      <c r="AX1523" s="2">
        <f t="shared" si="822"/>
        <v>0</v>
      </c>
      <c r="AY1523" s="2">
        <f t="shared" si="842"/>
        <v>0</v>
      </c>
      <c r="AZ1523" s="145" t="e">
        <f t="shared" si="843"/>
        <v>#N/A</v>
      </c>
      <c r="BA1523" s="145" t="e">
        <f t="shared" si="844"/>
        <v>#N/A</v>
      </c>
      <c r="BB1523" s="145">
        <f t="shared" si="845"/>
        <v>2.083333333333337E-2</v>
      </c>
      <c r="BC1523" s="2">
        <f>IF(AM1523,
  IF(AND(AL1523=$J$31,_xlfn.DAYS(AH1523,DATE(AI1523,1,1))&lt;7),
    MAX(0,EINSTELLUNGEN!$D$12+1-WEEKDAY(DATE(EINSTELLUNGEN!$D$9,EINSTELLUNGEN!$D$10,1),2)),
    IF(AL1523=$J$33,
      MIN(EINSTELLUNGEN!$D$12,WEEKDAY(DATE(EINSTELLUNGEN!$D$9,12,31),2)),
      EINSTELLUNGEN!$D$12
  )) - SUMIF(AL$50:AL$2500,"="&amp;AL1523,AX$50:AX$2500),
  0)</f>
        <v>3</v>
      </c>
      <c r="BD1523" s="2">
        <f t="shared" si="846"/>
        <v>0.33333333333333331</v>
      </c>
      <c r="BE1523" s="2">
        <f t="shared" si="847"/>
        <v>0</v>
      </c>
    </row>
    <row r="1524" spans="1:57" ht="10.5" customHeight="1">
      <c r="A1524" s="1" t="str">
        <f t="shared" ca="1" si="823"/>
        <v/>
      </c>
      <c r="B1524" s="1" t="str">
        <f t="shared" ca="1" si="824"/>
        <v/>
      </c>
      <c r="C1524" s="1" t="str">
        <f t="shared" ca="1" si="825"/>
        <v/>
      </c>
      <c r="D1524" s="1" t="str">
        <f t="shared" ca="1" si="826"/>
        <v/>
      </c>
      <c r="F1524" s="10"/>
      <c r="G1524" s="136" t="str">
        <f t="shared" si="827"/>
        <v/>
      </c>
      <c r="H1524" s="27"/>
      <c r="I1524" s="28"/>
      <c r="J1524" s="28"/>
      <c r="K1524" s="29"/>
      <c r="L1524" s="136"/>
      <c r="M1524" s="136"/>
      <c r="N1524" s="136"/>
      <c r="O1524" s="26" t="str">
        <f t="shared" si="828"/>
        <v/>
      </c>
      <c r="P1524" s="218" t="str">
        <f t="shared" si="829"/>
        <v/>
      </c>
      <c r="Q1524" s="26" t="str">
        <f t="shared" si="830"/>
        <v/>
      </c>
      <c r="R1524" s="22"/>
      <c r="S1524" s="99"/>
      <c r="T1524" s="10"/>
      <c r="U1524" s="229" t="str">
        <f t="shared" si="831"/>
        <v/>
      </c>
      <c r="V1524" s="230"/>
      <c r="W1524" s="230"/>
      <c r="X1524" s="230"/>
      <c r="Y1524" s="230"/>
      <c r="Z1524" s="22" t="str">
        <f>""</f>
        <v/>
      </c>
      <c r="AB1524" s="23" t="str">
        <f t="shared" si="832"/>
        <v/>
      </c>
      <c r="AC1524" s="2" t="b">
        <f>COUNT(Q1524:Q$2500)&gt;0</f>
        <v>0</v>
      </c>
      <c r="AD1524" s="2" t="b">
        <f t="shared" si="815"/>
        <v>0</v>
      </c>
      <c r="AE1524" s="2" t="b">
        <f t="shared" si="816"/>
        <v>0</v>
      </c>
      <c r="AF1524" s="2" t="b">
        <f t="shared" si="817"/>
        <v>0</v>
      </c>
      <c r="AG1524" s="2" t="b">
        <f>OR(
  AND(AC1524,NOT(AC1525)),
  AND(AF1524,WEEKDAY(AH1523,2)=EINSTELLUNGEN!$D$12),
  AND(AF1524,AH1524=$J$35)
)</f>
        <v>0</v>
      </c>
      <c r="AH1524" s="2">
        <f>IF(AE1524,AH1523+IF(WEEKDAY(AH1523+1,2)&lt;=EINSTELLUNGEN!$D$12,1,$J$36),AH1523)</f>
        <v>42020</v>
      </c>
      <c r="AI1524" s="2">
        <f t="shared" si="818"/>
        <v>2019</v>
      </c>
      <c r="AJ1524" s="2">
        <f t="shared" si="819"/>
        <v>201901</v>
      </c>
      <c r="AK1524" s="2">
        <f t="shared" si="820"/>
        <v>201901</v>
      </c>
      <c r="AL1524" s="2">
        <f t="shared" si="848"/>
        <v>201903</v>
      </c>
      <c r="AM1524" s="2" t="b">
        <f t="shared" si="821"/>
        <v>1</v>
      </c>
      <c r="AN1524" s="4" t="e">
        <f t="shared" si="833"/>
        <v>#N/A</v>
      </c>
      <c r="AO1524" s="4" t="e">
        <f t="shared" si="834"/>
        <v>#N/A</v>
      </c>
      <c r="AP1524" s="2" t="str">
        <f>IF(AD1524,
  IF(ISBLANK(H1524),
    AP1523,
    IF(LEN(H1524)=1,
      IF(OR(UPPER(H1524)="A",UPPER(H1524)="I"),
        EINSTELLUNGEN!$D$21,
        IF(OR(UPPER(H1524)="B",UPPER(H1524)="M"),
          EINSTELLUNGEN!$D$22,
          IF(OR(UPPER(H1524)="C",UPPER(H1524)="S"),
            EINSTELLUNGEN!$D$23,
            IF(UPPER(H1524)="D",
              EINSTELLUNGEN!$D$24,
              IF(UPPER(H1524)="E",
                EINSTELLUNGEN!$D$25,
                UPPER(H1524)))))),
      IF(ISNUMBER(H1524),
        EINSTELLUNGEN!$D$20&amp;H1524,
        UPPER(H1524)))),
  "")</f>
        <v/>
      </c>
      <c r="AQ1524" s="2" t="str">
        <f t="shared" si="835"/>
        <v/>
      </c>
      <c r="AR1524" s="2">
        <f t="shared" si="836"/>
        <v>0</v>
      </c>
      <c r="AS1524" s="145">
        <f t="shared" si="837"/>
        <v>0.33333333333333331</v>
      </c>
      <c r="AT1524" s="2">
        <f t="shared" si="838"/>
        <v>0</v>
      </c>
      <c r="AU1524" s="2">
        <f t="shared" si="839"/>
        <v>0</v>
      </c>
      <c r="AV1524" s="2">
        <f t="shared" si="840"/>
        <v>0</v>
      </c>
      <c r="AW1524" s="2">
        <f t="shared" si="841"/>
        <v>0</v>
      </c>
      <c r="AX1524" s="2">
        <f t="shared" si="822"/>
        <v>0</v>
      </c>
      <c r="AY1524" s="2">
        <f t="shared" si="842"/>
        <v>0</v>
      </c>
      <c r="AZ1524" s="145" t="e">
        <f t="shared" si="843"/>
        <v>#N/A</v>
      </c>
      <c r="BA1524" s="145" t="e">
        <f t="shared" si="844"/>
        <v>#N/A</v>
      </c>
      <c r="BB1524" s="145">
        <f t="shared" si="845"/>
        <v>2.083333333333337E-2</v>
      </c>
      <c r="BC1524" s="2">
        <f>IF(AM1524,
  IF(AND(AL1524=$J$31,_xlfn.DAYS(AH1524,DATE(AI1524,1,1))&lt;7),
    MAX(0,EINSTELLUNGEN!$D$12+1-WEEKDAY(DATE(EINSTELLUNGEN!$D$9,EINSTELLUNGEN!$D$10,1),2)),
    IF(AL1524=$J$33,
      MIN(EINSTELLUNGEN!$D$12,WEEKDAY(DATE(EINSTELLUNGEN!$D$9,12,31),2)),
      EINSTELLUNGEN!$D$12
  )) - SUMIF(AL$50:AL$2500,"="&amp;AL1524,AX$50:AX$2500),
  0)</f>
        <v>3</v>
      </c>
      <c r="BD1524" s="2">
        <f t="shared" si="846"/>
        <v>0.33333333333333331</v>
      </c>
      <c r="BE1524" s="2">
        <f t="shared" si="847"/>
        <v>0</v>
      </c>
    </row>
    <row r="1525" spans="1:57" ht="10.5" customHeight="1">
      <c r="A1525" s="1" t="str">
        <f t="shared" ca="1" si="823"/>
        <v/>
      </c>
      <c r="B1525" s="1" t="str">
        <f t="shared" ca="1" si="824"/>
        <v/>
      </c>
      <c r="C1525" s="1" t="str">
        <f t="shared" ca="1" si="825"/>
        <v/>
      </c>
      <c r="D1525" s="1" t="str">
        <f t="shared" ca="1" si="826"/>
        <v/>
      </c>
      <c r="F1525" s="10"/>
      <c r="G1525" s="136" t="str">
        <f t="shared" si="827"/>
        <v/>
      </c>
      <c r="H1525" s="27"/>
      <c r="I1525" s="28"/>
      <c r="J1525" s="28"/>
      <c r="K1525" s="29"/>
      <c r="L1525" s="136"/>
      <c r="M1525" s="136"/>
      <c r="N1525" s="136"/>
      <c r="O1525" s="26" t="str">
        <f t="shared" si="828"/>
        <v/>
      </c>
      <c r="P1525" s="218" t="str">
        <f t="shared" si="829"/>
        <v/>
      </c>
      <c r="Q1525" s="26" t="str">
        <f t="shared" si="830"/>
        <v/>
      </c>
      <c r="R1525" s="22"/>
      <c r="S1525" s="99"/>
      <c r="T1525" s="10"/>
      <c r="U1525" s="229" t="str">
        <f t="shared" si="831"/>
        <v/>
      </c>
      <c r="V1525" s="230"/>
      <c r="W1525" s="230"/>
      <c r="X1525" s="230"/>
      <c r="Y1525" s="230"/>
      <c r="Z1525" s="22" t="str">
        <f>""</f>
        <v/>
      </c>
      <c r="AB1525" s="23" t="str">
        <f t="shared" si="832"/>
        <v/>
      </c>
      <c r="AC1525" s="2" t="b">
        <f>COUNT(Q1525:Q$2500)&gt;0</f>
        <v>0</v>
      </c>
      <c r="AD1525" s="2" t="b">
        <f t="shared" si="815"/>
        <v>0</v>
      </c>
      <c r="AE1525" s="2" t="b">
        <f t="shared" si="816"/>
        <v>0</v>
      </c>
      <c r="AF1525" s="2" t="b">
        <f t="shared" si="817"/>
        <v>0</v>
      </c>
      <c r="AG1525" s="2" t="b">
        <f>OR(
  AND(AC1525,NOT(AC1526)),
  AND(AF1525,WEEKDAY(AH1524,2)=EINSTELLUNGEN!$D$12),
  AND(AF1525,AH1525=$J$35)
)</f>
        <v>0</v>
      </c>
      <c r="AH1525" s="2">
        <f>IF(AE1525,AH1524+IF(WEEKDAY(AH1524+1,2)&lt;=EINSTELLUNGEN!$D$12,1,$J$36),AH1524)</f>
        <v>42020</v>
      </c>
      <c r="AI1525" s="2">
        <f t="shared" si="818"/>
        <v>2019</v>
      </c>
      <c r="AJ1525" s="2">
        <f t="shared" si="819"/>
        <v>201901</v>
      </c>
      <c r="AK1525" s="2">
        <f t="shared" si="820"/>
        <v>201901</v>
      </c>
      <c r="AL1525" s="2">
        <f t="shared" si="848"/>
        <v>201903</v>
      </c>
      <c r="AM1525" s="2" t="b">
        <f t="shared" si="821"/>
        <v>1</v>
      </c>
      <c r="AN1525" s="4" t="e">
        <f t="shared" si="833"/>
        <v>#N/A</v>
      </c>
      <c r="AO1525" s="4" t="e">
        <f t="shared" si="834"/>
        <v>#N/A</v>
      </c>
      <c r="AP1525" s="2" t="str">
        <f>IF(AD1525,
  IF(ISBLANK(H1525),
    AP1524,
    IF(LEN(H1525)=1,
      IF(OR(UPPER(H1525)="A",UPPER(H1525)="I"),
        EINSTELLUNGEN!$D$21,
        IF(OR(UPPER(H1525)="B",UPPER(H1525)="M"),
          EINSTELLUNGEN!$D$22,
          IF(OR(UPPER(H1525)="C",UPPER(H1525)="S"),
            EINSTELLUNGEN!$D$23,
            IF(UPPER(H1525)="D",
              EINSTELLUNGEN!$D$24,
              IF(UPPER(H1525)="E",
                EINSTELLUNGEN!$D$25,
                UPPER(H1525)))))),
      IF(ISNUMBER(H1525),
        EINSTELLUNGEN!$D$20&amp;H1525,
        UPPER(H1525)))),
  "")</f>
        <v/>
      </c>
      <c r="AQ1525" s="2" t="str">
        <f t="shared" si="835"/>
        <v/>
      </c>
      <c r="AR1525" s="2">
        <f t="shared" si="836"/>
        <v>0</v>
      </c>
      <c r="AS1525" s="145">
        <f t="shared" si="837"/>
        <v>0.33333333333333331</v>
      </c>
      <c r="AT1525" s="2">
        <f t="shared" si="838"/>
        <v>0</v>
      </c>
      <c r="AU1525" s="2">
        <f t="shared" si="839"/>
        <v>0</v>
      </c>
      <c r="AV1525" s="2">
        <f t="shared" si="840"/>
        <v>0</v>
      </c>
      <c r="AW1525" s="2">
        <f t="shared" si="841"/>
        <v>0</v>
      </c>
      <c r="AX1525" s="2">
        <f t="shared" si="822"/>
        <v>0</v>
      </c>
      <c r="AY1525" s="2">
        <f t="shared" si="842"/>
        <v>0</v>
      </c>
      <c r="AZ1525" s="145" t="e">
        <f t="shared" si="843"/>
        <v>#N/A</v>
      </c>
      <c r="BA1525" s="145" t="e">
        <f t="shared" si="844"/>
        <v>#N/A</v>
      </c>
      <c r="BB1525" s="145">
        <f t="shared" si="845"/>
        <v>2.083333333333337E-2</v>
      </c>
      <c r="BC1525" s="2">
        <f>IF(AM1525,
  IF(AND(AL1525=$J$31,_xlfn.DAYS(AH1525,DATE(AI1525,1,1))&lt;7),
    MAX(0,EINSTELLUNGEN!$D$12+1-WEEKDAY(DATE(EINSTELLUNGEN!$D$9,EINSTELLUNGEN!$D$10,1),2)),
    IF(AL1525=$J$33,
      MIN(EINSTELLUNGEN!$D$12,WEEKDAY(DATE(EINSTELLUNGEN!$D$9,12,31),2)),
      EINSTELLUNGEN!$D$12
  )) - SUMIF(AL$50:AL$2500,"="&amp;AL1525,AX$50:AX$2500),
  0)</f>
        <v>3</v>
      </c>
      <c r="BD1525" s="2">
        <f t="shared" si="846"/>
        <v>0.33333333333333331</v>
      </c>
      <c r="BE1525" s="2">
        <f t="shared" si="847"/>
        <v>0</v>
      </c>
    </row>
    <row r="1526" spans="1:57" ht="10.5" customHeight="1">
      <c r="A1526" s="1" t="str">
        <f t="shared" ca="1" si="823"/>
        <v/>
      </c>
      <c r="B1526" s="1" t="str">
        <f t="shared" ca="1" si="824"/>
        <v/>
      </c>
      <c r="C1526" s="1" t="str">
        <f t="shared" ca="1" si="825"/>
        <v/>
      </c>
      <c r="D1526" s="1" t="str">
        <f t="shared" ca="1" si="826"/>
        <v/>
      </c>
      <c r="F1526" s="10"/>
      <c r="G1526" s="136" t="str">
        <f t="shared" si="827"/>
        <v/>
      </c>
      <c r="H1526" s="27"/>
      <c r="I1526" s="28"/>
      <c r="J1526" s="28"/>
      <c r="K1526" s="29"/>
      <c r="L1526" s="136"/>
      <c r="M1526" s="136"/>
      <c r="N1526" s="136"/>
      <c r="O1526" s="26" t="str">
        <f t="shared" si="828"/>
        <v/>
      </c>
      <c r="P1526" s="218" t="str">
        <f t="shared" si="829"/>
        <v/>
      </c>
      <c r="Q1526" s="26" t="str">
        <f t="shared" si="830"/>
        <v/>
      </c>
      <c r="R1526" s="22"/>
      <c r="S1526" s="99"/>
      <c r="T1526" s="10"/>
      <c r="U1526" s="229" t="str">
        <f t="shared" si="831"/>
        <v/>
      </c>
      <c r="V1526" s="230"/>
      <c r="W1526" s="230"/>
      <c r="X1526" s="230"/>
      <c r="Y1526" s="230"/>
      <c r="Z1526" s="22" t="str">
        <f>""</f>
        <v/>
      </c>
      <c r="AB1526" s="23" t="str">
        <f t="shared" si="832"/>
        <v/>
      </c>
      <c r="AC1526" s="2" t="b">
        <f>COUNT(Q1526:Q$2500)&gt;0</f>
        <v>0</v>
      </c>
      <c r="AD1526" s="2" t="b">
        <f t="shared" si="815"/>
        <v>0</v>
      </c>
      <c r="AE1526" s="2" t="b">
        <f t="shared" si="816"/>
        <v>0</v>
      </c>
      <c r="AF1526" s="2" t="b">
        <f t="shared" si="817"/>
        <v>0</v>
      </c>
      <c r="AG1526" s="2" t="b">
        <f>OR(
  AND(AC1526,NOT(AC1527)),
  AND(AF1526,WEEKDAY(AH1525,2)=EINSTELLUNGEN!$D$12),
  AND(AF1526,AH1526=$J$35)
)</f>
        <v>0</v>
      </c>
      <c r="AH1526" s="2">
        <f>IF(AE1526,AH1525+IF(WEEKDAY(AH1525+1,2)&lt;=EINSTELLUNGEN!$D$12,1,$J$36),AH1525)</f>
        <v>42020</v>
      </c>
      <c r="AI1526" s="2">
        <f t="shared" si="818"/>
        <v>2019</v>
      </c>
      <c r="AJ1526" s="2">
        <f t="shared" si="819"/>
        <v>201901</v>
      </c>
      <c r="AK1526" s="2">
        <f t="shared" si="820"/>
        <v>201901</v>
      </c>
      <c r="AL1526" s="2">
        <f t="shared" si="848"/>
        <v>201903</v>
      </c>
      <c r="AM1526" s="2" t="b">
        <f t="shared" si="821"/>
        <v>1</v>
      </c>
      <c r="AN1526" s="4" t="e">
        <f t="shared" si="833"/>
        <v>#N/A</v>
      </c>
      <c r="AO1526" s="4" t="e">
        <f t="shared" si="834"/>
        <v>#N/A</v>
      </c>
      <c r="AP1526" s="2" t="str">
        <f>IF(AD1526,
  IF(ISBLANK(H1526),
    AP1525,
    IF(LEN(H1526)=1,
      IF(OR(UPPER(H1526)="A",UPPER(H1526)="I"),
        EINSTELLUNGEN!$D$21,
        IF(OR(UPPER(H1526)="B",UPPER(H1526)="M"),
          EINSTELLUNGEN!$D$22,
          IF(OR(UPPER(H1526)="C",UPPER(H1526)="S"),
            EINSTELLUNGEN!$D$23,
            IF(UPPER(H1526)="D",
              EINSTELLUNGEN!$D$24,
              IF(UPPER(H1526)="E",
                EINSTELLUNGEN!$D$25,
                UPPER(H1526)))))),
      IF(ISNUMBER(H1526),
        EINSTELLUNGEN!$D$20&amp;H1526,
        UPPER(H1526)))),
  "")</f>
        <v/>
      </c>
      <c r="AQ1526" s="2" t="str">
        <f t="shared" si="835"/>
        <v/>
      </c>
      <c r="AR1526" s="2">
        <f t="shared" si="836"/>
        <v>0</v>
      </c>
      <c r="AS1526" s="145">
        <f t="shared" si="837"/>
        <v>0.33333333333333331</v>
      </c>
      <c r="AT1526" s="2">
        <f t="shared" si="838"/>
        <v>0</v>
      </c>
      <c r="AU1526" s="2">
        <f t="shared" si="839"/>
        <v>0</v>
      </c>
      <c r="AV1526" s="2">
        <f t="shared" si="840"/>
        <v>0</v>
      </c>
      <c r="AW1526" s="2">
        <f t="shared" si="841"/>
        <v>0</v>
      </c>
      <c r="AX1526" s="2">
        <f t="shared" si="822"/>
        <v>0</v>
      </c>
      <c r="AY1526" s="2">
        <f t="shared" si="842"/>
        <v>0</v>
      </c>
      <c r="AZ1526" s="145" t="e">
        <f t="shared" si="843"/>
        <v>#N/A</v>
      </c>
      <c r="BA1526" s="145" t="e">
        <f t="shared" si="844"/>
        <v>#N/A</v>
      </c>
      <c r="BB1526" s="145">
        <f t="shared" si="845"/>
        <v>2.083333333333337E-2</v>
      </c>
      <c r="BC1526" s="2">
        <f>IF(AM1526,
  IF(AND(AL1526=$J$31,_xlfn.DAYS(AH1526,DATE(AI1526,1,1))&lt;7),
    MAX(0,EINSTELLUNGEN!$D$12+1-WEEKDAY(DATE(EINSTELLUNGEN!$D$9,EINSTELLUNGEN!$D$10,1),2)),
    IF(AL1526=$J$33,
      MIN(EINSTELLUNGEN!$D$12,WEEKDAY(DATE(EINSTELLUNGEN!$D$9,12,31),2)),
      EINSTELLUNGEN!$D$12
  )) - SUMIF(AL$50:AL$2500,"="&amp;AL1526,AX$50:AX$2500),
  0)</f>
        <v>3</v>
      </c>
      <c r="BD1526" s="2">
        <f t="shared" si="846"/>
        <v>0.33333333333333331</v>
      </c>
      <c r="BE1526" s="2">
        <f t="shared" si="847"/>
        <v>0</v>
      </c>
    </row>
    <row r="1527" spans="1:57" ht="10.5" customHeight="1">
      <c r="A1527" s="1" t="str">
        <f t="shared" ca="1" si="823"/>
        <v/>
      </c>
      <c r="B1527" s="1" t="str">
        <f t="shared" ca="1" si="824"/>
        <v/>
      </c>
      <c r="C1527" s="1" t="str">
        <f t="shared" ca="1" si="825"/>
        <v/>
      </c>
      <c r="D1527" s="1" t="str">
        <f t="shared" ca="1" si="826"/>
        <v/>
      </c>
      <c r="F1527" s="10"/>
      <c r="G1527" s="136" t="str">
        <f t="shared" si="827"/>
        <v/>
      </c>
      <c r="H1527" s="27"/>
      <c r="I1527" s="28"/>
      <c r="J1527" s="28"/>
      <c r="K1527" s="29"/>
      <c r="L1527" s="136"/>
      <c r="M1527" s="136"/>
      <c r="N1527" s="136"/>
      <c r="O1527" s="26" t="str">
        <f t="shared" si="828"/>
        <v/>
      </c>
      <c r="P1527" s="218" t="str">
        <f t="shared" si="829"/>
        <v/>
      </c>
      <c r="Q1527" s="26" t="str">
        <f t="shared" si="830"/>
        <v/>
      </c>
      <c r="R1527" s="22"/>
      <c r="S1527" s="99"/>
      <c r="T1527" s="10"/>
      <c r="U1527" s="229" t="str">
        <f t="shared" si="831"/>
        <v/>
      </c>
      <c r="V1527" s="230"/>
      <c r="W1527" s="230"/>
      <c r="X1527" s="230"/>
      <c r="Y1527" s="230"/>
      <c r="Z1527" s="22" t="str">
        <f>""</f>
        <v/>
      </c>
      <c r="AB1527" s="23" t="str">
        <f t="shared" si="832"/>
        <v/>
      </c>
      <c r="AC1527" s="2" t="b">
        <f>COUNT(Q1527:Q$2500)&gt;0</f>
        <v>0</v>
      </c>
      <c r="AD1527" s="2" t="b">
        <f t="shared" si="815"/>
        <v>0</v>
      </c>
      <c r="AE1527" s="2" t="b">
        <f t="shared" si="816"/>
        <v>0</v>
      </c>
      <c r="AF1527" s="2" t="b">
        <f t="shared" si="817"/>
        <v>0</v>
      </c>
      <c r="AG1527" s="2" t="b">
        <f>OR(
  AND(AC1527,NOT(AC1528)),
  AND(AF1527,WEEKDAY(AH1526,2)=EINSTELLUNGEN!$D$12),
  AND(AF1527,AH1527=$J$35)
)</f>
        <v>0</v>
      </c>
      <c r="AH1527" s="2">
        <f>IF(AE1527,AH1526+IF(WEEKDAY(AH1526+1,2)&lt;=EINSTELLUNGEN!$D$12,1,$J$36),AH1526)</f>
        <v>42020</v>
      </c>
      <c r="AI1527" s="2">
        <f t="shared" si="818"/>
        <v>2019</v>
      </c>
      <c r="AJ1527" s="2">
        <f t="shared" si="819"/>
        <v>201901</v>
      </c>
      <c r="AK1527" s="2">
        <f t="shared" si="820"/>
        <v>201901</v>
      </c>
      <c r="AL1527" s="2">
        <f t="shared" si="848"/>
        <v>201903</v>
      </c>
      <c r="AM1527" s="2" t="b">
        <f t="shared" si="821"/>
        <v>1</v>
      </c>
      <c r="AN1527" s="4" t="e">
        <f t="shared" si="833"/>
        <v>#N/A</v>
      </c>
      <c r="AO1527" s="4" t="e">
        <f t="shared" si="834"/>
        <v>#N/A</v>
      </c>
      <c r="AP1527" s="2" t="str">
        <f>IF(AD1527,
  IF(ISBLANK(H1527),
    AP1526,
    IF(LEN(H1527)=1,
      IF(OR(UPPER(H1527)="A",UPPER(H1527)="I"),
        EINSTELLUNGEN!$D$21,
        IF(OR(UPPER(H1527)="B",UPPER(H1527)="M"),
          EINSTELLUNGEN!$D$22,
          IF(OR(UPPER(H1527)="C",UPPER(H1527)="S"),
            EINSTELLUNGEN!$D$23,
            IF(UPPER(H1527)="D",
              EINSTELLUNGEN!$D$24,
              IF(UPPER(H1527)="E",
                EINSTELLUNGEN!$D$25,
                UPPER(H1527)))))),
      IF(ISNUMBER(H1527),
        EINSTELLUNGEN!$D$20&amp;H1527,
        UPPER(H1527)))),
  "")</f>
        <v/>
      </c>
      <c r="AQ1527" s="2" t="str">
        <f t="shared" si="835"/>
        <v/>
      </c>
      <c r="AR1527" s="2">
        <f t="shared" si="836"/>
        <v>0</v>
      </c>
      <c r="AS1527" s="145">
        <f t="shared" si="837"/>
        <v>0.33333333333333331</v>
      </c>
      <c r="AT1527" s="2">
        <f t="shared" si="838"/>
        <v>0</v>
      </c>
      <c r="AU1527" s="2">
        <f t="shared" si="839"/>
        <v>0</v>
      </c>
      <c r="AV1527" s="2">
        <f t="shared" si="840"/>
        <v>0</v>
      </c>
      <c r="AW1527" s="2">
        <f t="shared" si="841"/>
        <v>0</v>
      </c>
      <c r="AX1527" s="2">
        <f t="shared" si="822"/>
        <v>0</v>
      </c>
      <c r="AY1527" s="2">
        <f t="shared" si="842"/>
        <v>0</v>
      </c>
      <c r="AZ1527" s="145" t="e">
        <f t="shared" si="843"/>
        <v>#N/A</v>
      </c>
      <c r="BA1527" s="145" t="e">
        <f t="shared" si="844"/>
        <v>#N/A</v>
      </c>
      <c r="BB1527" s="145">
        <f t="shared" si="845"/>
        <v>2.083333333333337E-2</v>
      </c>
      <c r="BC1527" s="2">
        <f>IF(AM1527,
  IF(AND(AL1527=$J$31,_xlfn.DAYS(AH1527,DATE(AI1527,1,1))&lt;7),
    MAX(0,EINSTELLUNGEN!$D$12+1-WEEKDAY(DATE(EINSTELLUNGEN!$D$9,EINSTELLUNGEN!$D$10,1),2)),
    IF(AL1527=$J$33,
      MIN(EINSTELLUNGEN!$D$12,WEEKDAY(DATE(EINSTELLUNGEN!$D$9,12,31),2)),
      EINSTELLUNGEN!$D$12
  )) - SUMIF(AL$50:AL$2500,"="&amp;AL1527,AX$50:AX$2500),
  0)</f>
        <v>3</v>
      </c>
      <c r="BD1527" s="2">
        <f t="shared" si="846"/>
        <v>0.33333333333333331</v>
      </c>
      <c r="BE1527" s="2">
        <f t="shared" si="847"/>
        <v>0</v>
      </c>
    </row>
    <row r="1528" spans="1:57" ht="10.5" customHeight="1">
      <c r="A1528" s="1" t="str">
        <f t="shared" ca="1" si="823"/>
        <v/>
      </c>
      <c r="B1528" s="1" t="str">
        <f t="shared" ca="1" si="824"/>
        <v/>
      </c>
      <c r="C1528" s="1" t="str">
        <f t="shared" ca="1" si="825"/>
        <v/>
      </c>
      <c r="D1528" s="1" t="str">
        <f t="shared" ca="1" si="826"/>
        <v/>
      </c>
      <c r="F1528" s="10"/>
      <c r="G1528" s="136" t="str">
        <f t="shared" si="827"/>
        <v/>
      </c>
      <c r="H1528" s="27"/>
      <c r="I1528" s="28"/>
      <c r="J1528" s="28"/>
      <c r="K1528" s="29"/>
      <c r="L1528" s="136"/>
      <c r="M1528" s="136"/>
      <c r="N1528" s="136"/>
      <c r="O1528" s="26" t="str">
        <f t="shared" si="828"/>
        <v/>
      </c>
      <c r="P1528" s="218" t="str">
        <f t="shared" si="829"/>
        <v/>
      </c>
      <c r="Q1528" s="26" t="str">
        <f t="shared" si="830"/>
        <v/>
      </c>
      <c r="R1528" s="22"/>
      <c r="S1528" s="99"/>
      <c r="T1528" s="10"/>
      <c r="U1528" s="229" t="str">
        <f t="shared" si="831"/>
        <v/>
      </c>
      <c r="V1528" s="230"/>
      <c r="W1528" s="230"/>
      <c r="X1528" s="230"/>
      <c r="Y1528" s="230"/>
      <c r="Z1528" s="22" t="str">
        <f>""</f>
        <v/>
      </c>
      <c r="AB1528" s="23" t="str">
        <f t="shared" si="832"/>
        <v/>
      </c>
      <c r="AC1528" s="2" t="b">
        <f>COUNT(Q1528:Q$2500)&gt;0</f>
        <v>0</v>
      </c>
      <c r="AD1528" s="2" t="b">
        <f t="shared" si="815"/>
        <v>0</v>
      </c>
      <c r="AE1528" s="2" t="b">
        <f t="shared" si="816"/>
        <v>0</v>
      </c>
      <c r="AF1528" s="2" t="b">
        <f t="shared" si="817"/>
        <v>0</v>
      </c>
      <c r="AG1528" s="2" t="b">
        <f>OR(
  AND(AC1528,NOT(AC1529)),
  AND(AF1528,WEEKDAY(AH1527,2)=EINSTELLUNGEN!$D$12),
  AND(AF1528,AH1528=$J$35)
)</f>
        <v>0</v>
      </c>
      <c r="AH1528" s="2">
        <f>IF(AE1528,AH1527+IF(WEEKDAY(AH1527+1,2)&lt;=EINSTELLUNGEN!$D$12,1,$J$36),AH1527)</f>
        <v>42020</v>
      </c>
      <c r="AI1528" s="2">
        <f t="shared" si="818"/>
        <v>2019</v>
      </c>
      <c r="AJ1528" s="2">
        <f t="shared" si="819"/>
        <v>201901</v>
      </c>
      <c r="AK1528" s="2">
        <f t="shared" si="820"/>
        <v>201901</v>
      </c>
      <c r="AL1528" s="2">
        <f t="shared" si="848"/>
        <v>201903</v>
      </c>
      <c r="AM1528" s="2" t="b">
        <f t="shared" si="821"/>
        <v>1</v>
      </c>
      <c r="AN1528" s="4" t="e">
        <f t="shared" si="833"/>
        <v>#N/A</v>
      </c>
      <c r="AO1528" s="4" t="e">
        <f t="shared" si="834"/>
        <v>#N/A</v>
      </c>
      <c r="AP1528" s="2" t="str">
        <f>IF(AD1528,
  IF(ISBLANK(H1528),
    AP1527,
    IF(LEN(H1528)=1,
      IF(OR(UPPER(H1528)="A",UPPER(H1528)="I"),
        EINSTELLUNGEN!$D$21,
        IF(OR(UPPER(H1528)="B",UPPER(H1528)="M"),
          EINSTELLUNGEN!$D$22,
          IF(OR(UPPER(H1528)="C",UPPER(H1528)="S"),
            EINSTELLUNGEN!$D$23,
            IF(UPPER(H1528)="D",
              EINSTELLUNGEN!$D$24,
              IF(UPPER(H1528)="E",
                EINSTELLUNGEN!$D$25,
                UPPER(H1528)))))),
      IF(ISNUMBER(H1528),
        EINSTELLUNGEN!$D$20&amp;H1528,
        UPPER(H1528)))),
  "")</f>
        <v/>
      </c>
      <c r="AQ1528" s="2" t="str">
        <f t="shared" si="835"/>
        <v/>
      </c>
      <c r="AR1528" s="2">
        <f t="shared" si="836"/>
        <v>0</v>
      </c>
      <c r="AS1528" s="145">
        <f t="shared" si="837"/>
        <v>0.33333333333333331</v>
      </c>
      <c r="AT1528" s="2">
        <f t="shared" si="838"/>
        <v>0</v>
      </c>
      <c r="AU1528" s="2">
        <f t="shared" si="839"/>
        <v>0</v>
      </c>
      <c r="AV1528" s="2">
        <f t="shared" si="840"/>
        <v>0</v>
      </c>
      <c r="AW1528" s="2">
        <f t="shared" si="841"/>
        <v>0</v>
      </c>
      <c r="AX1528" s="2">
        <f t="shared" si="822"/>
        <v>0</v>
      </c>
      <c r="AY1528" s="2">
        <f t="shared" si="842"/>
        <v>0</v>
      </c>
      <c r="AZ1528" s="145" t="e">
        <f t="shared" si="843"/>
        <v>#N/A</v>
      </c>
      <c r="BA1528" s="145" t="e">
        <f t="shared" si="844"/>
        <v>#N/A</v>
      </c>
      <c r="BB1528" s="145">
        <f t="shared" si="845"/>
        <v>2.083333333333337E-2</v>
      </c>
      <c r="BC1528" s="2">
        <f>IF(AM1528,
  IF(AND(AL1528=$J$31,_xlfn.DAYS(AH1528,DATE(AI1528,1,1))&lt;7),
    MAX(0,EINSTELLUNGEN!$D$12+1-WEEKDAY(DATE(EINSTELLUNGEN!$D$9,EINSTELLUNGEN!$D$10,1),2)),
    IF(AL1528=$J$33,
      MIN(EINSTELLUNGEN!$D$12,WEEKDAY(DATE(EINSTELLUNGEN!$D$9,12,31),2)),
      EINSTELLUNGEN!$D$12
  )) - SUMIF(AL$50:AL$2500,"="&amp;AL1528,AX$50:AX$2500),
  0)</f>
        <v>3</v>
      </c>
      <c r="BD1528" s="2">
        <f t="shared" si="846"/>
        <v>0.33333333333333331</v>
      </c>
      <c r="BE1528" s="2">
        <f t="shared" si="847"/>
        <v>0</v>
      </c>
    </row>
    <row r="1529" spans="1:57" ht="10.5" customHeight="1">
      <c r="A1529" s="1" t="str">
        <f t="shared" ca="1" si="823"/>
        <v/>
      </c>
      <c r="B1529" s="1" t="str">
        <f t="shared" ca="1" si="824"/>
        <v/>
      </c>
      <c r="C1529" s="1" t="str">
        <f t="shared" ca="1" si="825"/>
        <v/>
      </c>
      <c r="D1529" s="1" t="str">
        <f t="shared" ca="1" si="826"/>
        <v/>
      </c>
      <c r="F1529" s="10"/>
      <c r="G1529" s="136" t="str">
        <f t="shared" si="827"/>
        <v/>
      </c>
      <c r="H1529" s="27"/>
      <c r="I1529" s="28"/>
      <c r="J1529" s="28"/>
      <c r="K1529" s="29"/>
      <c r="L1529" s="136"/>
      <c r="M1529" s="136"/>
      <c r="N1529" s="136"/>
      <c r="O1529" s="26" t="str">
        <f t="shared" si="828"/>
        <v/>
      </c>
      <c r="P1529" s="218" t="str">
        <f t="shared" si="829"/>
        <v/>
      </c>
      <c r="Q1529" s="26" t="str">
        <f t="shared" si="830"/>
        <v/>
      </c>
      <c r="R1529" s="22"/>
      <c r="S1529" s="99"/>
      <c r="T1529" s="10"/>
      <c r="U1529" s="229" t="str">
        <f t="shared" si="831"/>
        <v/>
      </c>
      <c r="V1529" s="230"/>
      <c r="W1529" s="230"/>
      <c r="X1529" s="230"/>
      <c r="Y1529" s="230"/>
      <c r="Z1529" s="22" t="str">
        <f>""</f>
        <v/>
      </c>
      <c r="AB1529" s="23" t="str">
        <f t="shared" si="832"/>
        <v/>
      </c>
      <c r="AC1529" s="2" t="b">
        <f>COUNT(Q1529:Q$2500)&gt;0</f>
        <v>0</v>
      </c>
      <c r="AD1529" s="2" t="b">
        <f t="shared" si="815"/>
        <v>0</v>
      </c>
      <c r="AE1529" s="2" t="b">
        <f t="shared" si="816"/>
        <v>0</v>
      </c>
      <c r="AF1529" s="2" t="b">
        <f t="shared" si="817"/>
        <v>0</v>
      </c>
      <c r="AG1529" s="2" t="b">
        <f>OR(
  AND(AC1529,NOT(AC1530)),
  AND(AF1529,WEEKDAY(AH1528,2)=EINSTELLUNGEN!$D$12),
  AND(AF1529,AH1529=$J$35)
)</f>
        <v>0</v>
      </c>
      <c r="AH1529" s="2">
        <f>IF(AE1529,AH1528+IF(WEEKDAY(AH1528+1,2)&lt;=EINSTELLUNGEN!$D$12,1,$J$36),AH1528)</f>
        <v>42020</v>
      </c>
      <c r="AI1529" s="2">
        <f t="shared" si="818"/>
        <v>2019</v>
      </c>
      <c r="AJ1529" s="2">
        <f t="shared" si="819"/>
        <v>201901</v>
      </c>
      <c r="AK1529" s="2">
        <f t="shared" si="820"/>
        <v>201901</v>
      </c>
      <c r="AL1529" s="2">
        <f t="shared" si="848"/>
        <v>201903</v>
      </c>
      <c r="AM1529" s="2" t="b">
        <f t="shared" si="821"/>
        <v>1</v>
      </c>
      <c r="AN1529" s="4" t="e">
        <f t="shared" si="833"/>
        <v>#N/A</v>
      </c>
      <c r="AO1529" s="4" t="e">
        <f t="shared" si="834"/>
        <v>#N/A</v>
      </c>
      <c r="AP1529" s="2" t="str">
        <f>IF(AD1529,
  IF(ISBLANK(H1529),
    AP1528,
    IF(LEN(H1529)=1,
      IF(OR(UPPER(H1529)="A",UPPER(H1529)="I"),
        EINSTELLUNGEN!$D$21,
        IF(OR(UPPER(H1529)="B",UPPER(H1529)="M"),
          EINSTELLUNGEN!$D$22,
          IF(OR(UPPER(H1529)="C",UPPER(H1529)="S"),
            EINSTELLUNGEN!$D$23,
            IF(UPPER(H1529)="D",
              EINSTELLUNGEN!$D$24,
              IF(UPPER(H1529)="E",
                EINSTELLUNGEN!$D$25,
                UPPER(H1529)))))),
      IF(ISNUMBER(H1529),
        EINSTELLUNGEN!$D$20&amp;H1529,
        UPPER(H1529)))),
  "")</f>
        <v/>
      </c>
      <c r="AQ1529" s="2" t="str">
        <f t="shared" si="835"/>
        <v/>
      </c>
      <c r="AR1529" s="2">
        <f t="shared" si="836"/>
        <v>0</v>
      </c>
      <c r="AS1529" s="145">
        <f t="shared" si="837"/>
        <v>0.33333333333333331</v>
      </c>
      <c r="AT1529" s="2">
        <f t="shared" si="838"/>
        <v>0</v>
      </c>
      <c r="AU1529" s="2">
        <f t="shared" si="839"/>
        <v>0</v>
      </c>
      <c r="AV1529" s="2">
        <f t="shared" si="840"/>
        <v>0</v>
      </c>
      <c r="AW1529" s="2">
        <f t="shared" si="841"/>
        <v>0</v>
      </c>
      <c r="AX1529" s="2">
        <f t="shared" si="822"/>
        <v>0</v>
      </c>
      <c r="AY1529" s="2">
        <f t="shared" si="842"/>
        <v>0</v>
      </c>
      <c r="AZ1529" s="145" t="e">
        <f t="shared" si="843"/>
        <v>#N/A</v>
      </c>
      <c r="BA1529" s="145" t="e">
        <f t="shared" si="844"/>
        <v>#N/A</v>
      </c>
      <c r="BB1529" s="145">
        <f t="shared" si="845"/>
        <v>2.083333333333337E-2</v>
      </c>
      <c r="BC1529" s="2">
        <f>IF(AM1529,
  IF(AND(AL1529=$J$31,_xlfn.DAYS(AH1529,DATE(AI1529,1,1))&lt;7),
    MAX(0,EINSTELLUNGEN!$D$12+1-WEEKDAY(DATE(EINSTELLUNGEN!$D$9,EINSTELLUNGEN!$D$10,1),2)),
    IF(AL1529=$J$33,
      MIN(EINSTELLUNGEN!$D$12,WEEKDAY(DATE(EINSTELLUNGEN!$D$9,12,31),2)),
      EINSTELLUNGEN!$D$12
  )) - SUMIF(AL$50:AL$2500,"="&amp;AL1529,AX$50:AX$2500),
  0)</f>
        <v>3</v>
      </c>
      <c r="BD1529" s="2">
        <f t="shared" si="846"/>
        <v>0.33333333333333331</v>
      </c>
      <c r="BE1529" s="2">
        <f t="shared" si="847"/>
        <v>0</v>
      </c>
    </row>
    <row r="1530" spans="1:57" ht="10.5" customHeight="1">
      <c r="A1530" s="1" t="str">
        <f t="shared" ca="1" si="823"/>
        <v/>
      </c>
      <c r="B1530" s="1" t="str">
        <f t="shared" ca="1" si="824"/>
        <v/>
      </c>
      <c r="C1530" s="1" t="str">
        <f t="shared" ca="1" si="825"/>
        <v/>
      </c>
      <c r="D1530" s="1" t="str">
        <f t="shared" ca="1" si="826"/>
        <v/>
      </c>
      <c r="F1530" s="10"/>
      <c r="G1530" s="136" t="str">
        <f t="shared" si="827"/>
        <v/>
      </c>
      <c r="H1530" s="27"/>
      <c r="I1530" s="28"/>
      <c r="J1530" s="28"/>
      <c r="K1530" s="29"/>
      <c r="L1530" s="136"/>
      <c r="M1530" s="136"/>
      <c r="N1530" s="136"/>
      <c r="O1530" s="26" t="str">
        <f t="shared" si="828"/>
        <v/>
      </c>
      <c r="P1530" s="218" t="str">
        <f t="shared" si="829"/>
        <v/>
      </c>
      <c r="Q1530" s="26" t="str">
        <f t="shared" si="830"/>
        <v/>
      </c>
      <c r="R1530" s="22"/>
      <c r="S1530" s="99"/>
      <c r="T1530" s="10"/>
      <c r="U1530" s="229" t="str">
        <f t="shared" si="831"/>
        <v/>
      </c>
      <c r="V1530" s="230"/>
      <c r="W1530" s="230"/>
      <c r="X1530" s="230"/>
      <c r="Y1530" s="230"/>
      <c r="Z1530" s="22" t="str">
        <f>""</f>
        <v/>
      </c>
      <c r="AB1530" s="23" t="str">
        <f t="shared" si="832"/>
        <v/>
      </c>
      <c r="AC1530" s="2" t="b">
        <f>COUNT(Q1530:Q$2500)&gt;0</f>
        <v>0</v>
      </c>
      <c r="AD1530" s="2" t="b">
        <f t="shared" si="815"/>
        <v>0</v>
      </c>
      <c r="AE1530" s="2" t="b">
        <f t="shared" si="816"/>
        <v>0</v>
      </c>
      <c r="AF1530" s="2" t="b">
        <f t="shared" si="817"/>
        <v>0</v>
      </c>
      <c r="AG1530" s="2" t="b">
        <f>OR(
  AND(AC1530,NOT(AC1531)),
  AND(AF1530,WEEKDAY(AH1529,2)=EINSTELLUNGEN!$D$12),
  AND(AF1530,AH1530=$J$35)
)</f>
        <v>0</v>
      </c>
      <c r="AH1530" s="2">
        <f>IF(AE1530,AH1529+IF(WEEKDAY(AH1529+1,2)&lt;=EINSTELLUNGEN!$D$12,1,$J$36),AH1529)</f>
        <v>42020</v>
      </c>
      <c r="AI1530" s="2">
        <f t="shared" si="818"/>
        <v>2019</v>
      </c>
      <c r="AJ1530" s="2">
        <f t="shared" si="819"/>
        <v>201901</v>
      </c>
      <c r="AK1530" s="2">
        <f t="shared" si="820"/>
        <v>201901</v>
      </c>
      <c r="AL1530" s="2">
        <f t="shared" si="848"/>
        <v>201903</v>
      </c>
      <c r="AM1530" s="2" t="b">
        <f t="shared" si="821"/>
        <v>1</v>
      </c>
      <c r="AN1530" s="4" t="e">
        <f t="shared" si="833"/>
        <v>#N/A</v>
      </c>
      <c r="AO1530" s="4" t="e">
        <f t="shared" si="834"/>
        <v>#N/A</v>
      </c>
      <c r="AP1530" s="2" t="str">
        <f>IF(AD1530,
  IF(ISBLANK(H1530),
    AP1529,
    IF(LEN(H1530)=1,
      IF(OR(UPPER(H1530)="A",UPPER(H1530)="I"),
        EINSTELLUNGEN!$D$21,
        IF(OR(UPPER(H1530)="B",UPPER(H1530)="M"),
          EINSTELLUNGEN!$D$22,
          IF(OR(UPPER(H1530)="C",UPPER(H1530)="S"),
            EINSTELLUNGEN!$D$23,
            IF(UPPER(H1530)="D",
              EINSTELLUNGEN!$D$24,
              IF(UPPER(H1530)="E",
                EINSTELLUNGEN!$D$25,
                UPPER(H1530)))))),
      IF(ISNUMBER(H1530),
        EINSTELLUNGEN!$D$20&amp;H1530,
        UPPER(H1530)))),
  "")</f>
        <v/>
      </c>
      <c r="AQ1530" s="2" t="str">
        <f t="shared" si="835"/>
        <v/>
      </c>
      <c r="AR1530" s="2">
        <f t="shared" si="836"/>
        <v>0</v>
      </c>
      <c r="AS1530" s="145">
        <f t="shared" si="837"/>
        <v>0.33333333333333331</v>
      </c>
      <c r="AT1530" s="2">
        <f t="shared" si="838"/>
        <v>0</v>
      </c>
      <c r="AU1530" s="2">
        <f t="shared" si="839"/>
        <v>0</v>
      </c>
      <c r="AV1530" s="2">
        <f t="shared" si="840"/>
        <v>0</v>
      </c>
      <c r="AW1530" s="2">
        <f t="shared" si="841"/>
        <v>0</v>
      </c>
      <c r="AX1530" s="2">
        <f t="shared" si="822"/>
        <v>0</v>
      </c>
      <c r="AY1530" s="2">
        <f t="shared" si="842"/>
        <v>0</v>
      </c>
      <c r="AZ1530" s="145" t="e">
        <f t="shared" si="843"/>
        <v>#N/A</v>
      </c>
      <c r="BA1530" s="145" t="e">
        <f t="shared" si="844"/>
        <v>#N/A</v>
      </c>
      <c r="BB1530" s="145">
        <f t="shared" si="845"/>
        <v>2.083333333333337E-2</v>
      </c>
      <c r="BC1530" s="2">
        <f>IF(AM1530,
  IF(AND(AL1530=$J$31,_xlfn.DAYS(AH1530,DATE(AI1530,1,1))&lt;7),
    MAX(0,EINSTELLUNGEN!$D$12+1-WEEKDAY(DATE(EINSTELLUNGEN!$D$9,EINSTELLUNGEN!$D$10,1),2)),
    IF(AL1530=$J$33,
      MIN(EINSTELLUNGEN!$D$12,WEEKDAY(DATE(EINSTELLUNGEN!$D$9,12,31),2)),
      EINSTELLUNGEN!$D$12
  )) - SUMIF(AL$50:AL$2500,"="&amp;AL1530,AX$50:AX$2500),
  0)</f>
        <v>3</v>
      </c>
      <c r="BD1530" s="2">
        <f t="shared" si="846"/>
        <v>0.33333333333333331</v>
      </c>
      <c r="BE1530" s="2">
        <f t="shared" si="847"/>
        <v>0</v>
      </c>
    </row>
    <row r="1531" spans="1:57" ht="10.5" customHeight="1">
      <c r="A1531" s="1" t="str">
        <f t="shared" ca="1" si="823"/>
        <v/>
      </c>
      <c r="B1531" s="1" t="str">
        <f t="shared" ca="1" si="824"/>
        <v/>
      </c>
      <c r="C1531" s="1" t="str">
        <f t="shared" ca="1" si="825"/>
        <v/>
      </c>
      <c r="D1531" s="1" t="str">
        <f t="shared" ca="1" si="826"/>
        <v/>
      </c>
      <c r="F1531" s="10"/>
      <c r="G1531" s="136" t="str">
        <f t="shared" si="827"/>
        <v/>
      </c>
      <c r="H1531" s="27"/>
      <c r="I1531" s="28"/>
      <c r="J1531" s="28"/>
      <c r="K1531" s="29"/>
      <c r="L1531" s="136"/>
      <c r="M1531" s="136"/>
      <c r="N1531" s="136"/>
      <c r="O1531" s="26" t="str">
        <f t="shared" si="828"/>
        <v/>
      </c>
      <c r="P1531" s="218" t="str">
        <f t="shared" si="829"/>
        <v/>
      </c>
      <c r="Q1531" s="26" t="str">
        <f t="shared" si="830"/>
        <v/>
      </c>
      <c r="R1531" s="22"/>
      <c r="S1531" s="99"/>
      <c r="T1531" s="10"/>
      <c r="U1531" s="229" t="str">
        <f t="shared" si="831"/>
        <v/>
      </c>
      <c r="V1531" s="230"/>
      <c r="W1531" s="230"/>
      <c r="X1531" s="230"/>
      <c r="Y1531" s="230"/>
      <c r="Z1531" s="22" t="str">
        <f>""</f>
        <v/>
      </c>
      <c r="AB1531" s="23" t="str">
        <f t="shared" si="832"/>
        <v/>
      </c>
      <c r="AC1531" s="2" t="b">
        <f>COUNT(Q1531:Q$2500)&gt;0</f>
        <v>0</v>
      </c>
      <c r="AD1531" s="2" t="b">
        <f t="shared" si="815"/>
        <v>0</v>
      </c>
      <c r="AE1531" s="2" t="b">
        <f t="shared" si="816"/>
        <v>0</v>
      </c>
      <c r="AF1531" s="2" t="b">
        <f t="shared" si="817"/>
        <v>0</v>
      </c>
      <c r="AG1531" s="2" t="b">
        <f>OR(
  AND(AC1531,NOT(AC1532)),
  AND(AF1531,WEEKDAY(AH1530,2)=EINSTELLUNGEN!$D$12),
  AND(AF1531,AH1531=$J$35)
)</f>
        <v>0</v>
      </c>
      <c r="AH1531" s="2">
        <f>IF(AE1531,AH1530+IF(WEEKDAY(AH1530+1,2)&lt;=EINSTELLUNGEN!$D$12,1,$J$36),AH1530)</f>
        <v>42020</v>
      </c>
      <c r="AI1531" s="2">
        <f t="shared" si="818"/>
        <v>2019</v>
      </c>
      <c r="AJ1531" s="2">
        <f t="shared" si="819"/>
        <v>201901</v>
      </c>
      <c r="AK1531" s="2">
        <f t="shared" si="820"/>
        <v>201901</v>
      </c>
      <c r="AL1531" s="2">
        <f t="shared" si="848"/>
        <v>201903</v>
      </c>
      <c r="AM1531" s="2" t="b">
        <f t="shared" si="821"/>
        <v>1</v>
      </c>
      <c r="AN1531" s="4" t="e">
        <f t="shared" si="833"/>
        <v>#N/A</v>
      </c>
      <c r="AO1531" s="4" t="e">
        <f t="shared" si="834"/>
        <v>#N/A</v>
      </c>
      <c r="AP1531" s="2" t="str">
        <f>IF(AD1531,
  IF(ISBLANK(H1531),
    AP1530,
    IF(LEN(H1531)=1,
      IF(OR(UPPER(H1531)="A",UPPER(H1531)="I"),
        EINSTELLUNGEN!$D$21,
        IF(OR(UPPER(H1531)="B",UPPER(H1531)="M"),
          EINSTELLUNGEN!$D$22,
          IF(OR(UPPER(H1531)="C",UPPER(H1531)="S"),
            EINSTELLUNGEN!$D$23,
            IF(UPPER(H1531)="D",
              EINSTELLUNGEN!$D$24,
              IF(UPPER(H1531)="E",
                EINSTELLUNGEN!$D$25,
                UPPER(H1531)))))),
      IF(ISNUMBER(H1531),
        EINSTELLUNGEN!$D$20&amp;H1531,
        UPPER(H1531)))),
  "")</f>
        <v/>
      </c>
      <c r="AQ1531" s="2" t="str">
        <f t="shared" si="835"/>
        <v/>
      </c>
      <c r="AR1531" s="2">
        <f t="shared" si="836"/>
        <v>0</v>
      </c>
      <c r="AS1531" s="145">
        <f t="shared" si="837"/>
        <v>0.33333333333333331</v>
      </c>
      <c r="AT1531" s="2">
        <f t="shared" si="838"/>
        <v>0</v>
      </c>
      <c r="AU1531" s="2">
        <f t="shared" si="839"/>
        <v>0</v>
      </c>
      <c r="AV1531" s="2">
        <f t="shared" si="840"/>
        <v>0</v>
      </c>
      <c r="AW1531" s="2">
        <f t="shared" si="841"/>
        <v>0</v>
      </c>
      <c r="AX1531" s="2">
        <f t="shared" si="822"/>
        <v>0</v>
      </c>
      <c r="AY1531" s="2">
        <f t="shared" si="842"/>
        <v>0</v>
      </c>
      <c r="AZ1531" s="145" t="e">
        <f t="shared" si="843"/>
        <v>#N/A</v>
      </c>
      <c r="BA1531" s="145" t="e">
        <f t="shared" si="844"/>
        <v>#N/A</v>
      </c>
      <c r="BB1531" s="145">
        <f t="shared" si="845"/>
        <v>2.083333333333337E-2</v>
      </c>
      <c r="BC1531" s="2">
        <f>IF(AM1531,
  IF(AND(AL1531=$J$31,_xlfn.DAYS(AH1531,DATE(AI1531,1,1))&lt;7),
    MAX(0,EINSTELLUNGEN!$D$12+1-WEEKDAY(DATE(EINSTELLUNGEN!$D$9,EINSTELLUNGEN!$D$10,1),2)),
    IF(AL1531=$J$33,
      MIN(EINSTELLUNGEN!$D$12,WEEKDAY(DATE(EINSTELLUNGEN!$D$9,12,31),2)),
      EINSTELLUNGEN!$D$12
  )) - SUMIF(AL$50:AL$2500,"="&amp;AL1531,AX$50:AX$2500),
  0)</f>
        <v>3</v>
      </c>
      <c r="BD1531" s="2">
        <f t="shared" si="846"/>
        <v>0.33333333333333331</v>
      </c>
      <c r="BE1531" s="2">
        <f t="shared" si="847"/>
        <v>0</v>
      </c>
    </row>
    <row r="1532" spans="1:57" ht="10.5" customHeight="1">
      <c r="A1532" s="1" t="str">
        <f t="shared" ca="1" si="823"/>
        <v/>
      </c>
      <c r="B1532" s="1" t="str">
        <f t="shared" ca="1" si="824"/>
        <v/>
      </c>
      <c r="C1532" s="1" t="str">
        <f t="shared" ca="1" si="825"/>
        <v/>
      </c>
      <c r="D1532" s="1" t="str">
        <f t="shared" ca="1" si="826"/>
        <v/>
      </c>
      <c r="F1532" s="10"/>
      <c r="G1532" s="136" t="str">
        <f t="shared" si="827"/>
        <v/>
      </c>
      <c r="H1532" s="27"/>
      <c r="I1532" s="28"/>
      <c r="J1532" s="28"/>
      <c r="K1532" s="29"/>
      <c r="L1532" s="136"/>
      <c r="M1532" s="136"/>
      <c r="N1532" s="136"/>
      <c r="O1532" s="26" t="str">
        <f t="shared" si="828"/>
        <v/>
      </c>
      <c r="P1532" s="218" t="str">
        <f t="shared" si="829"/>
        <v/>
      </c>
      <c r="Q1532" s="26" t="str">
        <f t="shared" si="830"/>
        <v/>
      </c>
      <c r="R1532" s="22"/>
      <c r="S1532" s="99"/>
      <c r="T1532" s="10"/>
      <c r="U1532" s="229" t="str">
        <f t="shared" si="831"/>
        <v/>
      </c>
      <c r="V1532" s="230"/>
      <c r="W1532" s="230"/>
      <c r="X1532" s="230"/>
      <c r="Y1532" s="230"/>
      <c r="Z1532" s="22" t="str">
        <f>""</f>
        <v/>
      </c>
      <c r="AB1532" s="23" t="str">
        <f t="shared" si="832"/>
        <v/>
      </c>
      <c r="AC1532" s="2" t="b">
        <f>COUNT(Q1532:Q$2500)&gt;0</f>
        <v>0</v>
      </c>
      <c r="AD1532" s="2" t="b">
        <f t="shared" si="815"/>
        <v>0</v>
      </c>
      <c r="AE1532" s="2" t="b">
        <f t="shared" si="816"/>
        <v>0</v>
      </c>
      <c r="AF1532" s="2" t="b">
        <f t="shared" si="817"/>
        <v>0</v>
      </c>
      <c r="AG1532" s="2" t="b">
        <f>OR(
  AND(AC1532,NOT(AC1533)),
  AND(AF1532,WEEKDAY(AH1531,2)=EINSTELLUNGEN!$D$12),
  AND(AF1532,AH1532=$J$35)
)</f>
        <v>0</v>
      </c>
      <c r="AH1532" s="2">
        <f>IF(AE1532,AH1531+IF(WEEKDAY(AH1531+1,2)&lt;=EINSTELLUNGEN!$D$12,1,$J$36),AH1531)</f>
        <v>42020</v>
      </c>
      <c r="AI1532" s="2">
        <f t="shared" si="818"/>
        <v>2019</v>
      </c>
      <c r="AJ1532" s="2">
        <f t="shared" si="819"/>
        <v>201901</v>
      </c>
      <c r="AK1532" s="2">
        <f t="shared" si="820"/>
        <v>201901</v>
      </c>
      <c r="AL1532" s="2">
        <f t="shared" si="848"/>
        <v>201903</v>
      </c>
      <c r="AM1532" s="2" t="b">
        <f t="shared" si="821"/>
        <v>1</v>
      </c>
      <c r="AN1532" s="4" t="e">
        <f t="shared" si="833"/>
        <v>#N/A</v>
      </c>
      <c r="AO1532" s="4" t="e">
        <f t="shared" si="834"/>
        <v>#N/A</v>
      </c>
      <c r="AP1532" s="2" t="str">
        <f>IF(AD1532,
  IF(ISBLANK(H1532),
    AP1531,
    IF(LEN(H1532)=1,
      IF(OR(UPPER(H1532)="A",UPPER(H1532)="I"),
        EINSTELLUNGEN!$D$21,
        IF(OR(UPPER(H1532)="B",UPPER(H1532)="M"),
          EINSTELLUNGEN!$D$22,
          IF(OR(UPPER(H1532)="C",UPPER(H1532)="S"),
            EINSTELLUNGEN!$D$23,
            IF(UPPER(H1532)="D",
              EINSTELLUNGEN!$D$24,
              IF(UPPER(H1532)="E",
                EINSTELLUNGEN!$D$25,
                UPPER(H1532)))))),
      IF(ISNUMBER(H1532),
        EINSTELLUNGEN!$D$20&amp;H1532,
        UPPER(H1532)))),
  "")</f>
        <v/>
      </c>
      <c r="AQ1532" s="2" t="str">
        <f t="shared" si="835"/>
        <v/>
      </c>
      <c r="AR1532" s="2">
        <f t="shared" si="836"/>
        <v>0</v>
      </c>
      <c r="AS1532" s="145">
        <f t="shared" si="837"/>
        <v>0.33333333333333331</v>
      </c>
      <c r="AT1532" s="2">
        <f t="shared" si="838"/>
        <v>0</v>
      </c>
      <c r="AU1532" s="2">
        <f t="shared" si="839"/>
        <v>0</v>
      </c>
      <c r="AV1532" s="2">
        <f t="shared" si="840"/>
        <v>0</v>
      </c>
      <c r="AW1532" s="2">
        <f t="shared" si="841"/>
        <v>0</v>
      </c>
      <c r="AX1532" s="2">
        <f t="shared" si="822"/>
        <v>0</v>
      </c>
      <c r="AY1532" s="2">
        <f t="shared" si="842"/>
        <v>0</v>
      </c>
      <c r="AZ1532" s="145" t="e">
        <f t="shared" si="843"/>
        <v>#N/A</v>
      </c>
      <c r="BA1532" s="145" t="e">
        <f t="shared" si="844"/>
        <v>#N/A</v>
      </c>
      <c r="BB1532" s="145">
        <f t="shared" si="845"/>
        <v>2.083333333333337E-2</v>
      </c>
      <c r="BC1532" s="2">
        <f>IF(AM1532,
  IF(AND(AL1532=$J$31,_xlfn.DAYS(AH1532,DATE(AI1532,1,1))&lt;7),
    MAX(0,EINSTELLUNGEN!$D$12+1-WEEKDAY(DATE(EINSTELLUNGEN!$D$9,EINSTELLUNGEN!$D$10,1),2)),
    IF(AL1532=$J$33,
      MIN(EINSTELLUNGEN!$D$12,WEEKDAY(DATE(EINSTELLUNGEN!$D$9,12,31),2)),
      EINSTELLUNGEN!$D$12
  )) - SUMIF(AL$50:AL$2500,"="&amp;AL1532,AX$50:AX$2500),
  0)</f>
        <v>3</v>
      </c>
      <c r="BD1532" s="2">
        <f t="shared" si="846"/>
        <v>0.33333333333333331</v>
      </c>
      <c r="BE1532" s="2">
        <f t="shared" si="847"/>
        <v>0</v>
      </c>
    </row>
    <row r="1533" spans="1:57" ht="10.5" customHeight="1">
      <c r="A1533" s="1" t="str">
        <f t="shared" ca="1" si="823"/>
        <v/>
      </c>
      <c r="B1533" s="1" t="str">
        <f t="shared" ca="1" si="824"/>
        <v/>
      </c>
      <c r="C1533" s="1" t="str">
        <f t="shared" ca="1" si="825"/>
        <v/>
      </c>
      <c r="D1533" s="1" t="str">
        <f t="shared" ca="1" si="826"/>
        <v/>
      </c>
      <c r="F1533" s="10"/>
      <c r="G1533" s="136" t="str">
        <f t="shared" si="827"/>
        <v/>
      </c>
      <c r="H1533" s="27"/>
      <c r="I1533" s="28"/>
      <c r="J1533" s="28"/>
      <c r="K1533" s="29"/>
      <c r="L1533" s="136"/>
      <c r="M1533" s="136"/>
      <c r="N1533" s="136"/>
      <c r="O1533" s="26" t="str">
        <f t="shared" si="828"/>
        <v/>
      </c>
      <c r="P1533" s="218" t="str">
        <f t="shared" si="829"/>
        <v/>
      </c>
      <c r="Q1533" s="26" t="str">
        <f t="shared" si="830"/>
        <v/>
      </c>
      <c r="R1533" s="22"/>
      <c r="S1533" s="99"/>
      <c r="T1533" s="10"/>
      <c r="U1533" s="229" t="str">
        <f t="shared" si="831"/>
        <v/>
      </c>
      <c r="V1533" s="230"/>
      <c r="W1533" s="230"/>
      <c r="X1533" s="230"/>
      <c r="Y1533" s="230"/>
      <c r="Z1533" s="22" t="str">
        <f>""</f>
        <v/>
      </c>
      <c r="AB1533" s="23" t="str">
        <f t="shared" si="832"/>
        <v/>
      </c>
      <c r="AC1533" s="2" t="b">
        <f>COUNT(Q1533:Q$2500)&gt;0</f>
        <v>0</v>
      </c>
      <c r="AD1533" s="2" t="b">
        <f t="shared" si="815"/>
        <v>0</v>
      </c>
      <c r="AE1533" s="2" t="b">
        <f t="shared" si="816"/>
        <v>0</v>
      </c>
      <c r="AF1533" s="2" t="b">
        <f t="shared" si="817"/>
        <v>0</v>
      </c>
      <c r="AG1533" s="2" t="b">
        <f>OR(
  AND(AC1533,NOT(AC1534)),
  AND(AF1533,WEEKDAY(AH1532,2)=EINSTELLUNGEN!$D$12),
  AND(AF1533,AH1533=$J$35)
)</f>
        <v>0</v>
      </c>
      <c r="AH1533" s="2">
        <f>IF(AE1533,AH1532+IF(WEEKDAY(AH1532+1,2)&lt;=EINSTELLUNGEN!$D$12,1,$J$36),AH1532)</f>
        <v>42020</v>
      </c>
      <c r="AI1533" s="2">
        <f t="shared" si="818"/>
        <v>2019</v>
      </c>
      <c r="AJ1533" s="2">
        <f t="shared" si="819"/>
        <v>201901</v>
      </c>
      <c r="AK1533" s="2">
        <f t="shared" si="820"/>
        <v>201901</v>
      </c>
      <c r="AL1533" s="2">
        <f t="shared" si="848"/>
        <v>201903</v>
      </c>
      <c r="AM1533" s="2" t="b">
        <f t="shared" si="821"/>
        <v>1</v>
      </c>
      <c r="AN1533" s="4" t="e">
        <f t="shared" si="833"/>
        <v>#N/A</v>
      </c>
      <c r="AO1533" s="4" t="e">
        <f t="shared" si="834"/>
        <v>#N/A</v>
      </c>
      <c r="AP1533" s="2" t="str">
        <f>IF(AD1533,
  IF(ISBLANK(H1533),
    AP1532,
    IF(LEN(H1533)=1,
      IF(OR(UPPER(H1533)="A",UPPER(H1533)="I"),
        EINSTELLUNGEN!$D$21,
        IF(OR(UPPER(H1533)="B",UPPER(H1533)="M"),
          EINSTELLUNGEN!$D$22,
          IF(OR(UPPER(H1533)="C",UPPER(H1533)="S"),
            EINSTELLUNGEN!$D$23,
            IF(UPPER(H1533)="D",
              EINSTELLUNGEN!$D$24,
              IF(UPPER(H1533)="E",
                EINSTELLUNGEN!$D$25,
                UPPER(H1533)))))),
      IF(ISNUMBER(H1533),
        EINSTELLUNGEN!$D$20&amp;H1533,
        UPPER(H1533)))),
  "")</f>
        <v/>
      </c>
      <c r="AQ1533" s="2" t="str">
        <f t="shared" si="835"/>
        <v/>
      </c>
      <c r="AR1533" s="2">
        <f t="shared" si="836"/>
        <v>0</v>
      </c>
      <c r="AS1533" s="145">
        <f t="shared" si="837"/>
        <v>0.33333333333333331</v>
      </c>
      <c r="AT1533" s="2">
        <f t="shared" si="838"/>
        <v>0</v>
      </c>
      <c r="AU1533" s="2">
        <f t="shared" si="839"/>
        <v>0</v>
      </c>
      <c r="AV1533" s="2">
        <f t="shared" si="840"/>
        <v>0</v>
      </c>
      <c r="AW1533" s="2">
        <f t="shared" si="841"/>
        <v>0</v>
      </c>
      <c r="AX1533" s="2">
        <f t="shared" si="822"/>
        <v>0</v>
      </c>
      <c r="AY1533" s="2">
        <f t="shared" si="842"/>
        <v>0</v>
      </c>
      <c r="AZ1533" s="145" t="e">
        <f t="shared" si="843"/>
        <v>#N/A</v>
      </c>
      <c r="BA1533" s="145" t="e">
        <f t="shared" si="844"/>
        <v>#N/A</v>
      </c>
      <c r="BB1533" s="145">
        <f t="shared" si="845"/>
        <v>2.083333333333337E-2</v>
      </c>
      <c r="BC1533" s="2">
        <f>IF(AM1533,
  IF(AND(AL1533=$J$31,_xlfn.DAYS(AH1533,DATE(AI1533,1,1))&lt;7),
    MAX(0,EINSTELLUNGEN!$D$12+1-WEEKDAY(DATE(EINSTELLUNGEN!$D$9,EINSTELLUNGEN!$D$10,1),2)),
    IF(AL1533=$J$33,
      MIN(EINSTELLUNGEN!$D$12,WEEKDAY(DATE(EINSTELLUNGEN!$D$9,12,31),2)),
      EINSTELLUNGEN!$D$12
  )) - SUMIF(AL$50:AL$2500,"="&amp;AL1533,AX$50:AX$2500),
  0)</f>
        <v>3</v>
      </c>
      <c r="BD1533" s="2">
        <f t="shared" si="846"/>
        <v>0.33333333333333331</v>
      </c>
      <c r="BE1533" s="2">
        <f t="shared" si="847"/>
        <v>0</v>
      </c>
    </row>
    <row r="1534" spans="1:57" ht="10.5" customHeight="1">
      <c r="A1534" s="1" t="str">
        <f t="shared" ca="1" si="823"/>
        <v/>
      </c>
      <c r="B1534" s="1" t="str">
        <f t="shared" ca="1" si="824"/>
        <v/>
      </c>
      <c r="C1534" s="1" t="str">
        <f t="shared" ca="1" si="825"/>
        <v/>
      </c>
      <c r="D1534" s="1" t="str">
        <f t="shared" ca="1" si="826"/>
        <v/>
      </c>
      <c r="F1534" s="10"/>
      <c r="G1534" s="136" t="str">
        <f t="shared" si="827"/>
        <v/>
      </c>
      <c r="H1534" s="27"/>
      <c r="I1534" s="28"/>
      <c r="J1534" s="28"/>
      <c r="K1534" s="29"/>
      <c r="L1534" s="136"/>
      <c r="M1534" s="136"/>
      <c r="N1534" s="136"/>
      <c r="O1534" s="26" t="str">
        <f t="shared" si="828"/>
        <v/>
      </c>
      <c r="P1534" s="218" t="str">
        <f t="shared" si="829"/>
        <v/>
      </c>
      <c r="Q1534" s="26" t="str">
        <f t="shared" si="830"/>
        <v/>
      </c>
      <c r="R1534" s="22"/>
      <c r="S1534" s="99"/>
      <c r="T1534" s="10"/>
      <c r="U1534" s="229" t="str">
        <f t="shared" si="831"/>
        <v/>
      </c>
      <c r="V1534" s="230"/>
      <c r="W1534" s="230"/>
      <c r="X1534" s="230"/>
      <c r="Y1534" s="230"/>
      <c r="Z1534" s="22" t="str">
        <f>""</f>
        <v/>
      </c>
      <c r="AB1534" s="23" t="str">
        <f t="shared" si="832"/>
        <v/>
      </c>
      <c r="AC1534" s="2" t="b">
        <f>COUNT(Q1534:Q$2500)&gt;0</f>
        <v>0</v>
      </c>
      <c r="AD1534" s="2" t="b">
        <f t="shared" si="815"/>
        <v>0</v>
      </c>
      <c r="AE1534" s="2" t="b">
        <f t="shared" si="816"/>
        <v>0</v>
      </c>
      <c r="AF1534" s="2" t="b">
        <f t="shared" si="817"/>
        <v>0</v>
      </c>
      <c r="AG1534" s="2" t="b">
        <f>OR(
  AND(AC1534,NOT(AC1535)),
  AND(AF1534,WEEKDAY(AH1533,2)=EINSTELLUNGEN!$D$12),
  AND(AF1534,AH1534=$J$35)
)</f>
        <v>0</v>
      </c>
      <c r="AH1534" s="2">
        <f>IF(AE1534,AH1533+IF(WEEKDAY(AH1533+1,2)&lt;=EINSTELLUNGEN!$D$12,1,$J$36),AH1533)</f>
        <v>42020</v>
      </c>
      <c r="AI1534" s="2">
        <f t="shared" si="818"/>
        <v>2019</v>
      </c>
      <c r="AJ1534" s="2">
        <f t="shared" si="819"/>
        <v>201901</v>
      </c>
      <c r="AK1534" s="2">
        <f t="shared" si="820"/>
        <v>201901</v>
      </c>
      <c r="AL1534" s="2">
        <f t="shared" si="848"/>
        <v>201903</v>
      </c>
      <c r="AM1534" s="2" t="b">
        <f t="shared" si="821"/>
        <v>1</v>
      </c>
      <c r="AN1534" s="4" t="e">
        <f t="shared" si="833"/>
        <v>#N/A</v>
      </c>
      <c r="AO1534" s="4" t="e">
        <f t="shared" si="834"/>
        <v>#N/A</v>
      </c>
      <c r="AP1534" s="2" t="str">
        <f>IF(AD1534,
  IF(ISBLANK(H1534),
    AP1533,
    IF(LEN(H1534)=1,
      IF(OR(UPPER(H1534)="A",UPPER(H1534)="I"),
        EINSTELLUNGEN!$D$21,
        IF(OR(UPPER(H1534)="B",UPPER(H1534)="M"),
          EINSTELLUNGEN!$D$22,
          IF(OR(UPPER(H1534)="C",UPPER(H1534)="S"),
            EINSTELLUNGEN!$D$23,
            IF(UPPER(H1534)="D",
              EINSTELLUNGEN!$D$24,
              IF(UPPER(H1534)="E",
                EINSTELLUNGEN!$D$25,
                UPPER(H1534)))))),
      IF(ISNUMBER(H1534),
        EINSTELLUNGEN!$D$20&amp;H1534,
        UPPER(H1534)))),
  "")</f>
        <v/>
      </c>
      <c r="AQ1534" s="2" t="str">
        <f t="shared" si="835"/>
        <v/>
      </c>
      <c r="AR1534" s="2">
        <f t="shared" si="836"/>
        <v>0</v>
      </c>
      <c r="AS1534" s="145">
        <f t="shared" si="837"/>
        <v>0.33333333333333331</v>
      </c>
      <c r="AT1534" s="2">
        <f t="shared" si="838"/>
        <v>0</v>
      </c>
      <c r="AU1534" s="2">
        <f t="shared" si="839"/>
        <v>0</v>
      </c>
      <c r="AV1534" s="2">
        <f t="shared" si="840"/>
        <v>0</v>
      </c>
      <c r="AW1534" s="2">
        <f t="shared" si="841"/>
        <v>0</v>
      </c>
      <c r="AX1534" s="2">
        <f t="shared" si="822"/>
        <v>0</v>
      </c>
      <c r="AY1534" s="2">
        <f t="shared" si="842"/>
        <v>0</v>
      </c>
      <c r="AZ1534" s="145" t="e">
        <f t="shared" si="843"/>
        <v>#N/A</v>
      </c>
      <c r="BA1534" s="145" t="e">
        <f t="shared" si="844"/>
        <v>#N/A</v>
      </c>
      <c r="BB1534" s="145">
        <f t="shared" si="845"/>
        <v>2.083333333333337E-2</v>
      </c>
      <c r="BC1534" s="2">
        <f>IF(AM1534,
  IF(AND(AL1534=$J$31,_xlfn.DAYS(AH1534,DATE(AI1534,1,1))&lt;7),
    MAX(0,EINSTELLUNGEN!$D$12+1-WEEKDAY(DATE(EINSTELLUNGEN!$D$9,EINSTELLUNGEN!$D$10,1),2)),
    IF(AL1534=$J$33,
      MIN(EINSTELLUNGEN!$D$12,WEEKDAY(DATE(EINSTELLUNGEN!$D$9,12,31),2)),
      EINSTELLUNGEN!$D$12
  )) - SUMIF(AL$50:AL$2500,"="&amp;AL1534,AX$50:AX$2500),
  0)</f>
        <v>3</v>
      </c>
      <c r="BD1534" s="2">
        <f t="shared" si="846"/>
        <v>0.33333333333333331</v>
      </c>
      <c r="BE1534" s="2">
        <f t="shared" si="847"/>
        <v>0</v>
      </c>
    </row>
    <row r="1535" spans="1:57" ht="10.5" customHeight="1">
      <c r="A1535" s="1" t="str">
        <f t="shared" ca="1" si="823"/>
        <v/>
      </c>
      <c r="B1535" s="1" t="str">
        <f t="shared" ca="1" si="824"/>
        <v/>
      </c>
      <c r="C1535" s="1" t="str">
        <f t="shared" ca="1" si="825"/>
        <v/>
      </c>
      <c r="D1535" s="1" t="str">
        <f t="shared" ca="1" si="826"/>
        <v/>
      </c>
      <c r="F1535" s="10"/>
      <c r="G1535" s="136" t="str">
        <f t="shared" si="827"/>
        <v/>
      </c>
      <c r="H1535" s="27"/>
      <c r="I1535" s="28"/>
      <c r="J1535" s="28"/>
      <c r="K1535" s="29"/>
      <c r="L1535" s="136"/>
      <c r="M1535" s="136"/>
      <c r="N1535" s="136"/>
      <c r="O1535" s="26" t="str">
        <f t="shared" si="828"/>
        <v/>
      </c>
      <c r="P1535" s="218" t="str">
        <f t="shared" si="829"/>
        <v/>
      </c>
      <c r="Q1535" s="26" t="str">
        <f t="shared" si="830"/>
        <v/>
      </c>
      <c r="R1535" s="22"/>
      <c r="S1535" s="99"/>
      <c r="T1535" s="10"/>
      <c r="U1535" s="229" t="str">
        <f t="shared" si="831"/>
        <v/>
      </c>
      <c r="V1535" s="230"/>
      <c r="W1535" s="230"/>
      <c r="X1535" s="230"/>
      <c r="Y1535" s="230"/>
      <c r="Z1535" s="22" t="str">
        <f>""</f>
        <v/>
      </c>
      <c r="AB1535" s="23" t="str">
        <f t="shared" si="832"/>
        <v/>
      </c>
      <c r="AC1535" s="2" t="b">
        <f>COUNT(Q1535:Q$2500)&gt;0</f>
        <v>0</v>
      </c>
      <c r="AD1535" s="2" t="b">
        <f t="shared" si="815"/>
        <v>0</v>
      </c>
      <c r="AE1535" s="2" t="b">
        <f t="shared" si="816"/>
        <v>0</v>
      </c>
      <c r="AF1535" s="2" t="b">
        <f t="shared" si="817"/>
        <v>0</v>
      </c>
      <c r="AG1535" s="2" t="b">
        <f>OR(
  AND(AC1535,NOT(AC1536)),
  AND(AF1535,WEEKDAY(AH1534,2)=EINSTELLUNGEN!$D$12),
  AND(AF1535,AH1535=$J$35)
)</f>
        <v>0</v>
      </c>
      <c r="AH1535" s="2">
        <f>IF(AE1535,AH1534+IF(WEEKDAY(AH1534+1,2)&lt;=EINSTELLUNGEN!$D$12,1,$J$36),AH1534)</f>
        <v>42020</v>
      </c>
      <c r="AI1535" s="2">
        <f t="shared" si="818"/>
        <v>2019</v>
      </c>
      <c r="AJ1535" s="2">
        <f t="shared" si="819"/>
        <v>201901</v>
      </c>
      <c r="AK1535" s="2">
        <f t="shared" si="820"/>
        <v>201901</v>
      </c>
      <c r="AL1535" s="2">
        <f t="shared" si="848"/>
        <v>201903</v>
      </c>
      <c r="AM1535" s="2" t="b">
        <f t="shared" si="821"/>
        <v>1</v>
      </c>
      <c r="AN1535" s="4" t="e">
        <f t="shared" si="833"/>
        <v>#N/A</v>
      </c>
      <c r="AO1535" s="4" t="e">
        <f t="shared" si="834"/>
        <v>#N/A</v>
      </c>
      <c r="AP1535" s="2" t="str">
        <f>IF(AD1535,
  IF(ISBLANK(H1535),
    AP1534,
    IF(LEN(H1535)=1,
      IF(OR(UPPER(H1535)="A",UPPER(H1535)="I"),
        EINSTELLUNGEN!$D$21,
        IF(OR(UPPER(H1535)="B",UPPER(H1535)="M"),
          EINSTELLUNGEN!$D$22,
          IF(OR(UPPER(H1535)="C",UPPER(H1535)="S"),
            EINSTELLUNGEN!$D$23,
            IF(UPPER(H1535)="D",
              EINSTELLUNGEN!$D$24,
              IF(UPPER(H1535)="E",
                EINSTELLUNGEN!$D$25,
                UPPER(H1535)))))),
      IF(ISNUMBER(H1535),
        EINSTELLUNGEN!$D$20&amp;H1535,
        UPPER(H1535)))),
  "")</f>
        <v/>
      </c>
      <c r="AQ1535" s="2" t="str">
        <f t="shared" si="835"/>
        <v/>
      </c>
      <c r="AR1535" s="2">
        <f t="shared" si="836"/>
        <v>0</v>
      </c>
      <c r="AS1535" s="145">
        <f t="shared" si="837"/>
        <v>0.33333333333333331</v>
      </c>
      <c r="AT1535" s="2">
        <f t="shared" si="838"/>
        <v>0</v>
      </c>
      <c r="AU1535" s="2">
        <f t="shared" si="839"/>
        <v>0</v>
      </c>
      <c r="AV1535" s="2">
        <f t="shared" si="840"/>
        <v>0</v>
      </c>
      <c r="AW1535" s="2">
        <f t="shared" si="841"/>
        <v>0</v>
      </c>
      <c r="AX1535" s="2">
        <f t="shared" si="822"/>
        <v>0</v>
      </c>
      <c r="AY1535" s="2">
        <f t="shared" si="842"/>
        <v>0</v>
      </c>
      <c r="AZ1535" s="145" t="e">
        <f t="shared" si="843"/>
        <v>#N/A</v>
      </c>
      <c r="BA1535" s="145" t="e">
        <f t="shared" si="844"/>
        <v>#N/A</v>
      </c>
      <c r="BB1535" s="145">
        <f t="shared" si="845"/>
        <v>2.083333333333337E-2</v>
      </c>
      <c r="BC1535" s="2">
        <f>IF(AM1535,
  IF(AND(AL1535=$J$31,_xlfn.DAYS(AH1535,DATE(AI1535,1,1))&lt;7),
    MAX(0,EINSTELLUNGEN!$D$12+1-WEEKDAY(DATE(EINSTELLUNGEN!$D$9,EINSTELLUNGEN!$D$10,1),2)),
    IF(AL1535=$J$33,
      MIN(EINSTELLUNGEN!$D$12,WEEKDAY(DATE(EINSTELLUNGEN!$D$9,12,31),2)),
      EINSTELLUNGEN!$D$12
  )) - SUMIF(AL$50:AL$2500,"="&amp;AL1535,AX$50:AX$2500),
  0)</f>
        <v>3</v>
      </c>
      <c r="BD1535" s="2">
        <f t="shared" si="846"/>
        <v>0.33333333333333331</v>
      </c>
      <c r="BE1535" s="2">
        <f t="shared" si="847"/>
        <v>0</v>
      </c>
    </row>
    <row r="1536" spans="1:57" ht="10.5" customHeight="1">
      <c r="A1536" s="1" t="str">
        <f t="shared" ca="1" si="823"/>
        <v/>
      </c>
      <c r="B1536" s="1" t="str">
        <f t="shared" ca="1" si="824"/>
        <v/>
      </c>
      <c r="C1536" s="1" t="str">
        <f t="shared" ca="1" si="825"/>
        <v/>
      </c>
      <c r="D1536" s="1" t="str">
        <f t="shared" ca="1" si="826"/>
        <v/>
      </c>
      <c r="F1536" s="10"/>
      <c r="G1536" s="136" t="str">
        <f t="shared" si="827"/>
        <v/>
      </c>
      <c r="H1536" s="27"/>
      <c r="I1536" s="28"/>
      <c r="J1536" s="28"/>
      <c r="K1536" s="29"/>
      <c r="L1536" s="136"/>
      <c r="M1536" s="136"/>
      <c r="N1536" s="136"/>
      <c r="O1536" s="26" t="str">
        <f t="shared" si="828"/>
        <v/>
      </c>
      <c r="P1536" s="218" t="str">
        <f t="shared" si="829"/>
        <v/>
      </c>
      <c r="Q1536" s="26" t="str">
        <f t="shared" si="830"/>
        <v/>
      </c>
      <c r="R1536" s="22"/>
      <c r="S1536" s="99"/>
      <c r="T1536" s="10"/>
      <c r="U1536" s="229" t="str">
        <f t="shared" si="831"/>
        <v/>
      </c>
      <c r="V1536" s="230"/>
      <c r="W1536" s="230"/>
      <c r="X1536" s="230"/>
      <c r="Y1536" s="230"/>
      <c r="Z1536" s="22" t="str">
        <f>""</f>
        <v/>
      </c>
      <c r="AB1536" s="23" t="str">
        <f t="shared" si="832"/>
        <v/>
      </c>
      <c r="AC1536" s="2" t="b">
        <f>COUNT(Q1536:Q$2500)&gt;0</f>
        <v>0</v>
      </c>
      <c r="AD1536" s="2" t="b">
        <f t="shared" si="815"/>
        <v>0</v>
      </c>
      <c r="AE1536" s="2" t="b">
        <f t="shared" si="816"/>
        <v>0</v>
      </c>
      <c r="AF1536" s="2" t="b">
        <f t="shared" si="817"/>
        <v>0</v>
      </c>
      <c r="AG1536" s="2" t="b">
        <f>OR(
  AND(AC1536,NOT(AC1537)),
  AND(AF1536,WEEKDAY(AH1535,2)=EINSTELLUNGEN!$D$12),
  AND(AF1536,AH1536=$J$35)
)</f>
        <v>0</v>
      </c>
      <c r="AH1536" s="2">
        <f>IF(AE1536,AH1535+IF(WEEKDAY(AH1535+1,2)&lt;=EINSTELLUNGEN!$D$12,1,$J$36),AH1535)</f>
        <v>42020</v>
      </c>
      <c r="AI1536" s="2">
        <f t="shared" si="818"/>
        <v>2019</v>
      </c>
      <c r="AJ1536" s="2">
        <f t="shared" si="819"/>
        <v>201901</v>
      </c>
      <c r="AK1536" s="2">
        <f t="shared" si="820"/>
        <v>201901</v>
      </c>
      <c r="AL1536" s="2">
        <f t="shared" si="848"/>
        <v>201903</v>
      </c>
      <c r="AM1536" s="2" t="b">
        <f t="shared" si="821"/>
        <v>1</v>
      </c>
      <c r="AN1536" s="4" t="e">
        <f t="shared" si="833"/>
        <v>#N/A</v>
      </c>
      <c r="AO1536" s="4" t="e">
        <f t="shared" si="834"/>
        <v>#N/A</v>
      </c>
      <c r="AP1536" s="2" t="str">
        <f>IF(AD1536,
  IF(ISBLANK(H1536),
    AP1535,
    IF(LEN(H1536)=1,
      IF(OR(UPPER(H1536)="A",UPPER(H1536)="I"),
        EINSTELLUNGEN!$D$21,
        IF(OR(UPPER(H1536)="B",UPPER(H1536)="M"),
          EINSTELLUNGEN!$D$22,
          IF(OR(UPPER(H1536)="C",UPPER(H1536)="S"),
            EINSTELLUNGEN!$D$23,
            IF(UPPER(H1536)="D",
              EINSTELLUNGEN!$D$24,
              IF(UPPER(H1536)="E",
                EINSTELLUNGEN!$D$25,
                UPPER(H1536)))))),
      IF(ISNUMBER(H1536),
        EINSTELLUNGEN!$D$20&amp;H1536,
        UPPER(H1536)))),
  "")</f>
        <v/>
      </c>
      <c r="AQ1536" s="2" t="str">
        <f t="shared" si="835"/>
        <v/>
      </c>
      <c r="AR1536" s="2">
        <f t="shared" si="836"/>
        <v>0</v>
      </c>
      <c r="AS1536" s="145">
        <f t="shared" si="837"/>
        <v>0.33333333333333331</v>
      </c>
      <c r="AT1536" s="2">
        <f t="shared" si="838"/>
        <v>0</v>
      </c>
      <c r="AU1536" s="2">
        <f t="shared" si="839"/>
        <v>0</v>
      </c>
      <c r="AV1536" s="2">
        <f t="shared" si="840"/>
        <v>0</v>
      </c>
      <c r="AW1536" s="2">
        <f t="shared" si="841"/>
        <v>0</v>
      </c>
      <c r="AX1536" s="2">
        <f t="shared" si="822"/>
        <v>0</v>
      </c>
      <c r="AY1536" s="2">
        <f t="shared" si="842"/>
        <v>0</v>
      </c>
      <c r="AZ1536" s="145" t="e">
        <f t="shared" si="843"/>
        <v>#N/A</v>
      </c>
      <c r="BA1536" s="145" t="e">
        <f t="shared" si="844"/>
        <v>#N/A</v>
      </c>
      <c r="BB1536" s="145">
        <f t="shared" si="845"/>
        <v>2.083333333333337E-2</v>
      </c>
      <c r="BC1536" s="2">
        <f>IF(AM1536,
  IF(AND(AL1536=$J$31,_xlfn.DAYS(AH1536,DATE(AI1536,1,1))&lt;7),
    MAX(0,EINSTELLUNGEN!$D$12+1-WEEKDAY(DATE(EINSTELLUNGEN!$D$9,EINSTELLUNGEN!$D$10,1),2)),
    IF(AL1536=$J$33,
      MIN(EINSTELLUNGEN!$D$12,WEEKDAY(DATE(EINSTELLUNGEN!$D$9,12,31),2)),
      EINSTELLUNGEN!$D$12
  )) - SUMIF(AL$50:AL$2500,"="&amp;AL1536,AX$50:AX$2500),
  0)</f>
        <v>3</v>
      </c>
      <c r="BD1536" s="2">
        <f t="shared" si="846"/>
        <v>0.33333333333333331</v>
      </c>
      <c r="BE1536" s="2">
        <f t="shared" si="847"/>
        <v>0</v>
      </c>
    </row>
    <row r="1537" spans="1:57" ht="10.5" customHeight="1">
      <c r="A1537" s="1" t="str">
        <f t="shared" ca="1" si="823"/>
        <v/>
      </c>
      <c r="B1537" s="1" t="str">
        <f t="shared" ca="1" si="824"/>
        <v/>
      </c>
      <c r="C1537" s="1" t="str">
        <f t="shared" ca="1" si="825"/>
        <v/>
      </c>
      <c r="D1537" s="1" t="str">
        <f t="shared" ca="1" si="826"/>
        <v/>
      </c>
      <c r="F1537" s="10"/>
      <c r="G1537" s="136" t="str">
        <f t="shared" si="827"/>
        <v/>
      </c>
      <c r="H1537" s="27"/>
      <c r="I1537" s="28"/>
      <c r="J1537" s="28"/>
      <c r="K1537" s="29"/>
      <c r="L1537" s="136"/>
      <c r="M1537" s="136"/>
      <c r="N1537" s="136"/>
      <c r="O1537" s="26" t="str">
        <f t="shared" si="828"/>
        <v/>
      </c>
      <c r="P1537" s="218" t="str">
        <f t="shared" si="829"/>
        <v/>
      </c>
      <c r="Q1537" s="26" t="str">
        <f t="shared" si="830"/>
        <v/>
      </c>
      <c r="R1537" s="22"/>
      <c r="S1537" s="99"/>
      <c r="T1537" s="10"/>
      <c r="U1537" s="229" t="str">
        <f t="shared" si="831"/>
        <v/>
      </c>
      <c r="V1537" s="230"/>
      <c r="W1537" s="230"/>
      <c r="X1537" s="230"/>
      <c r="Y1537" s="230"/>
      <c r="Z1537" s="22" t="str">
        <f>""</f>
        <v/>
      </c>
      <c r="AB1537" s="23" t="str">
        <f t="shared" si="832"/>
        <v/>
      </c>
      <c r="AC1537" s="2" t="b">
        <f>COUNT(Q1537:Q$2500)&gt;0</f>
        <v>0</v>
      </c>
      <c r="AD1537" s="2" t="b">
        <f t="shared" si="815"/>
        <v>0</v>
      </c>
      <c r="AE1537" s="2" t="b">
        <f t="shared" si="816"/>
        <v>0</v>
      </c>
      <c r="AF1537" s="2" t="b">
        <f t="shared" si="817"/>
        <v>0</v>
      </c>
      <c r="AG1537" s="2" t="b">
        <f>OR(
  AND(AC1537,NOT(AC1538)),
  AND(AF1537,WEEKDAY(AH1536,2)=EINSTELLUNGEN!$D$12),
  AND(AF1537,AH1537=$J$35)
)</f>
        <v>0</v>
      </c>
      <c r="AH1537" s="2">
        <f>IF(AE1537,AH1536+IF(WEEKDAY(AH1536+1,2)&lt;=EINSTELLUNGEN!$D$12,1,$J$36),AH1536)</f>
        <v>42020</v>
      </c>
      <c r="AI1537" s="2">
        <f t="shared" si="818"/>
        <v>2019</v>
      </c>
      <c r="AJ1537" s="2">
        <f t="shared" si="819"/>
        <v>201901</v>
      </c>
      <c r="AK1537" s="2">
        <f t="shared" si="820"/>
        <v>201901</v>
      </c>
      <c r="AL1537" s="2">
        <f t="shared" si="848"/>
        <v>201903</v>
      </c>
      <c r="AM1537" s="2" t="b">
        <f t="shared" si="821"/>
        <v>1</v>
      </c>
      <c r="AN1537" s="4" t="e">
        <f t="shared" si="833"/>
        <v>#N/A</v>
      </c>
      <c r="AO1537" s="4" t="e">
        <f t="shared" si="834"/>
        <v>#N/A</v>
      </c>
      <c r="AP1537" s="2" t="str">
        <f>IF(AD1537,
  IF(ISBLANK(H1537),
    AP1536,
    IF(LEN(H1537)=1,
      IF(OR(UPPER(H1537)="A",UPPER(H1537)="I"),
        EINSTELLUNGEN!$D$21,
        IF(OR(UPPER(H1537)="B",UPPER(H1537)="M"),
          EINSTELLUNGEN!$D$22,
          IF(OR(UPPER(H1537)="C",UPPER(H1537)="S"),
            EINSTELLUNGEN!$D$23,
            IF(UPPER(H1537)="D",
              EINSTELLUNGEN!$D$24,
              IF(UPPER(H1537)="E",
                EINSTELLUNGEN!$D$25,
                UPPER(H1537)))))),
      IF(ISNUMBER(H1537),
        EINSTELLUNGEN!$D$20&amp;H1537,
        UPPER(H1537)))),
  "")</f>
        <v/>
      </c>
      <c r="AQ1537" s="2" t="str">
        <f t="shared" si="835"/>
        <v/>
      </c>
      <c r="AR1537" s="2">
        <f t="shared" si="836"/>
        <v>0</v>
      </c>
      <c r="AS1537" s="145">
        <f t="shared" si="837"/>
        <v>0.33333333333333331</v>
      </c>
      <c r="AT1537" s="2">
        <f t="shared" si="838"/>
        <v>0</v>
      </c>
      <c r="AU1537" s="2">
        <f t="shared" si="839"/>
        <v>0</v>
      </c>
      <c r="AV1537" s="2">
        <f t="shared" si="840"/>
        <v>0</v>
      </c>
      <c r="AW1537" s="2">
        <f t="shared" si="841"/>
        <v>0</v>
      </c>
      <c r="AX1537" s="2">
        <f t="shared" si="822"/>
        <v>0</v>
      </c>
      <c r="AY1537" s="2">
        <f t="shared" si="842"/>
        <v>0</v>
      </c>
      <c r="AZ1537" s="145" t="e">
        <f t="shared" si="843"/>
        <v>#N/A</v>
      </c>
      <c r="BA1537" s="145" t="e">
        <f t="shared" si="844"/>
        <v>#N/A</v>
      </c>
      <c r="BB1537" s="145">
        <f t="shared" si="845"/>
        <v>2.083333333333337E-2</v>
      </c>
      <c r="BC1537" s="2">
        <f>IF(AM1537,
  IF(AND(AL1537=$J$31,_xlfn.DAYS(AH1537,DATE(AI1537,1,1))&lt;7),
    MAX(0,EINSTELLUNGEN!$D$12+1-WEEKDAY(DATE(EINSTELLUNGEN!$D$9,EINSTELLUNGEN!$D$10,1),2)),
    IF(AL1537=$J$33,
      MIN(EINSTELLUNGEN!$D$12,WEEKDAY(DATE(EINSTELLUNGEN!$D$9,12,31),2)),
      EINSTELLUNGEN!$D$12
  )) - SUMIF(AL$50:AL$2500,"="&amp;AL1537,AX$50:AX$2500),
  0)</f>
        <v>3</v>
      </c>
      <c r="BD1537" s="2">
        <f t="shared" si="846"/>
        <v>0.33333333333333331</v>
      </c>
      <c r="BE1537" s="2">
        <f t="shared" si="847"/>
        <v>0</v>
      </c>
    </row>
    <row r="1538" spans="1:57" ht="10.5" customHeight="1">
      <c r="A1538" s="1" t="str">
        <f t="shared" ca="1" si="823"/>
        <v/>
      </c>
      <c r="B1538" s="1" t="str">
        <f t="shared" ca="1" si="824"/>
        <v/>
      </c>
      <c r="C1538" s="1" t="str">
        <f t="shared" ca="1" si="825"/>
        <v/>
      </c>
      <c r="D1538" s="1" t="str">
        <f t="shared" ca="1" si="826"/>
        <v/>
      </c>
      <c r="F1538" s="10"/>
      <c r="G1538" s="136" t="str">
        <f t="shared" si="827"/>
        <v/>
      </c>
      <c r="H1538" s="27"/>
      <c r="I1538" s="28"/>
      <c r="J1538" s="28"/>
      <c r="K1538" s="29"/>
      <c r="L1538" s="136"/>
      <c r="M1538" s="136"/>
      <c r="N1538" s="136"/>
      <c r="O1538" s="26" t="str">
        <f t="shared" si="828"/>
        <v/>
      </c>
      <c r="P1538" s="218" t="str">
        <f t="shared" si="829"/>
        <v/>
      </c>
      <c r="Q1538" s="26" t="str">
        <f t="shared" si="830"/>
        <v/>
      </c>
      <c r="R1538" s="22"/>
      <c r="S1538" s="99"/>
      <c r="T1538" s="10"/>
      <c r="U1538" s="229" t="str">
        <f t="shared" si="831"/>
        <v/>
      </c>
      <c r="V1538" s="230"/>
      <c r="W1538" s="230"/>
      <c r="X1538" s="230"/>
      <c r="Y1538" s="230"/>
      <c r="Z1538" s="22" t="str">
        <f>""</f>
        <v/>
      </c>
      <c r="AB1538" s="23" t="str">
        <f t="shared" si="832"/>
        <v/>
      </c>
      <c r="AC1538" s="2" t="b">
        <f>COUNT(Q1538:Q$2500)&gt;0</f>
        <v>0</v>
      </c>
      <c r="AD1538" s="2" t="b">
        <f t="shared" si="815"/>
        <v>0</v>
      </c>
      <c r="AE1538" s="2" t="b">
        <f t="shared" si="816"/>
        <v>0</v>
      </c>
      <c r="AF1538" s="2" t="b">
        <f t="shared" si="817"/>
        <v>0</v>
      </c>
      <c r="AG1538" s="2" t="b">
        <f>OR(
  AND(AC1538,NOT(AC1539)),
  AND(AF1538,WEEKDAY(AH1537,2)=EINSTELLUNGEN!$D$12),
  AND(AF1538,AH1538=$J$35)
)</f>
        <v>0</v>
      </c>
      <c r="AH1538" s="2">
        <f>IF(AE1538,AH1537+IF(WEEKDAY(AH1537+1,2)&lt;=EINSTELLUNGEN!$D$12,1,$J$36),AH1537)</f>
        <v>42020</v>
      </c>
      <c r="AI1538" s="2">
        <f t="shared" si="818"/>
        <v>2019</v>
      </c>
      <c r="AJ1538" s="2">
        <f t="shared" si="819"/>
        <v>201901</v>
      </c>
      <c r="AK1538" s="2">
        <f t="shared" si="820"/>
        <v>201901</v>
      </c>
      <c r="AL1538" s="2">
        <f t="shared" si="848"/>
        <v>201903</v>
      </c>
      <c r="AM1538" s="2" t="b">
        <f t="shared" si="821"/>
        <v>1</v>
      </c>
      <c r="AN1538" s="4" t="e">
        <f t="shared" si="833"/>
        <v>#N/A</v>
      </c>
      <c r="AO1538" s="4" t="e">
        <f t="shared" si="834"/>
        <v>#N/A</v>
      </c>
      <c r="AP1538" s="2" t="str">
        <f>IF(AD1538,
  IF(ISBLANK(H1538),
    AP1537,
    IF(LEN(H1538)=1,
      IF(OR(UPPER(H1538)="A",UPPER(H1538)="I"),
        EINSTELLUNGEN!$D$21,
        IF(OR(UPPER(H1538)="B",UPPER(H1538)="M"),
          EINSTELLUNGEN!$D$22,
          IF(OR(UPPER(H1538)="C",UPPER(H1538)="S"),
            EINSTELLUNGEN!$D$23,
            IF(UPPER(H1538)="D",
              EINSTELLUNGEN!$D$24,
              IF(UPPER(H1538)="E",
                EINSTELLUNGEN!$D$25,
                UPPER(H1538)))))),
      IF(ISNUMBER(H1538),
        EINSTELLUNGEN!$D$20&amp;H1538,
        UPPER(H1538)))),
  "")</f>
        <v/>
      </c>
      <c r="AQ1538" s="2" t="str">
        <f t="shared" si="835"/>
        <v/>
      </c>
      <c r="AR1538" s="2">
        <f t="shared" si="836"/>
        <v>0</v>
      </c>
      <c r="AS1538" s="145">
        <f t="shared" si="837"/>
        <v>0.33333333333333331</v>
      </c>
      <c r="AT1538" s="2">
        <f t="shared" si="838"/>
        <v>0</v>
      </c>
      <c r="AU1538" s="2">
        <f t="shared" si="839"/>
        <v>0</v>
      </c>
      <c r="AV1538" s="2">
        <f t="shared" si="840"/>
        <v>0</v>
      </c>
      <c r="AW1538" s="2">
        <f t="shared" si="841"/>
        <v>0</v>
      </c>
      <c r="AX1538" s="2">
        <f t="shared" si="822"/>
        <v>0</v>
      </c>
      <c r="AY1538" s="2">
        <f t="shared" si="842"/>
        <v>0</v>
      </c>
      <c r="AZ1538" s="145" t="e">
        <f t="shared" si="843"/>
        <v>#N/A</v>
      </c>
      <c r="BA1538" s="145" t="e">
        <f t="shared" si="844"/>
        <v>#N/A</v>
      </c>
      <c r="BB1538" s="145">
        <f t="shared" si="845"/>
        <v>2.083333333333337E-2</v>
      </c>
      <c r="BC1538" s="2">
        <f>IF(AM1538,
  IF(AND(AL1538=$J$31,_xlfn.DAYS(AH1538,DATE(AI1538,1,1))&lt;7),
    MAX(0,EINSTELLUNGEN!$D$12+1-WEEKDAY(DATE(EINSTELLUNGEN!$D$9,EINSTELLUNGEN!$D$10,1),2)),
    IF(AL1538=$J$33,
      MIN(EINSTELLUNGEN!$D$12,WEEKDAY(DATE(EINSTELLUNGEN!$D$9,12,31),2)),
      EINSTELLUNGEN!$D$12
  )) - SUMIF(AL$50:AL$2500,"="&amp;AL1538,AX$50:AX$2500),
  0)</f>
        <v>3</v>
      </c>
      <c r="BD1538" s="2">
        <f t="shared" si="846"/>
        <v>0.33333333333333331</v>
      </c>
      <c r="BE1538" s="2">
        <f t="shared" si="847"/>
        <v>0</v>
      </c>
    </row>
    <row r="1539" spans="1:57" ht="10.5" customHeight="1">
      <c r="A1539" s="1" t="str">
        <f t="shared" ca="1" si="823"/>
        <v/>
      </c>
      <c r="B1539" s="1" t="str">
        <f t="shared" ca="1" si="824"/>
        <v/>
      </c>
      <c r="C1539" s="1" t="str">
        <f t="shared" ca="1" si="825"/>
        <v/>
      </c>
      <c r="D1539" s="1" t="str">
        <f t="shared" ca="1" si="826"/>
        <v/>
      </c>
      <c r="F1539" s="10"/>
      <c r="G1539" s="136" t="str">
        <f t="shared" si="827"/>
        <v/>
      </c>
      <c r="H1539" s="27"/>
      <c r="I1539" s="28"/>
      <c r="J1539" s="28"/>
      <c r="K1539" s="29"/>
      <c r="L1539" s="136"/>
      <c r="M1539" s="136"/>
      <c r="N1539" s="136"/>
      <c r="O1539" s="26" t="str">
        <f t="shared" si="828"/>
        <v/>
      </c>
      <c r="P1539" s="218" t="str">
        <f t="shared" si="829"/>
        <v/>
      </c>
      <c r="Q1539" s="26" t="str">
        <f t="shared" si="830"/>
        <v/>
      </c>
      <c r="R1539" s="22"/>
      <c r="S1539" s="99"/>
      <c r="T1539" s="10"/>
      <c r="U1539" s="229" t="str">
        <f t="shared" si="831"/>
        <v/>
      </c>
      <c r="V1539" s="230"/>
      <c r="W1539" s="230"/>
      <c r="X1539" s="230"/>
      <c r="Y1539" s="230"/>
      <c r="Z1539" s="22" t="str">
        <f>""</f>
        <v/>
      </c>
      <c r="AB1539" s="23" t="str">
        <f t="shared" si="832"/>
        <v/>
      </c>
      <c r="AC1539" s="2" t="b">
        <f>COUNT(Q1539:Q$2500)&gt;0</f>
        <v>0</v>
      </c>
      <c r="AD1539" s="2" t="b">
        <f t="shared" si="815"/>
        <v>0</v>
      </c>
      <c r="AE1539" s="2" t="b">
        <f t="shared" si="816"/>
        <v>0</v>
      </c>
      <c r="AF1539" s="2" t="b">
        <f t="shared" si="817"/>
        <v>0</v>
      </c>
      <c r="AG1539" s="2" t="b">
        <f>OR(
  AND(AC1539,NOT(AC1540)),
  AND(AF1539,WEEKDAY(AH1538,2)=EINSTELLUNGEN!$D$12),
  AND(AF1539,AH1539=$J$35)
)</f>
        <v>0</v>
      </c>
      <c r="AH1539" s="2">
        <f>IF(AE1539,AH1538+IF(WEEKDAY(AH1538+1,2)&lt;=EINSTELLUNGEN!$D$12,1,$J$36),AH1538)</f>
        <v>42020</v>
      </c>
      <c r="AI1539" s="2">
        <f t="shared" si="818"/>
        <v>2019</v>
      </c>
      <c r="AJ1539" s="2">
        <f t="shared" si="819"/>
        <v>201901</v>
      </c>
      <c r="AK1539" s="2">
        <f t="shared" si="820"/>
        <v>201901</v>
      </c>
      <c r="AL1539" s="2">
        <f t="shared" si="848"/>
        <v>201903</v>
      </c>
      <c r="AM1539" s="2" t="b">
        <f t="shared" si="821"/>
        <v>1</v>
      </c>
      <c r="AN1539" s="4" t="e">
        <f t="shared" si="833"/>
        <v>#N/A</v>
      </c>
      <c r="AO1539" s="4" t="e">
        <f t="shared" si="834"/>
        <v>#N/A</v>
      </c>
      <c r="AP1539" s="2" t="str">
        <f>IF(AD1539,
  IF(ISBLANK(H1539),
    AP1538,
    IF(LEN(H1539)=1,
      IF(OR(UPPER(H1539)="A",UPPER(H1539)="I"),
        EINSTELLUNGEN!$D$21,
        IF(OR(UPPER(H1539)="B",UPPER(H1539)="M"),
          EINSTELLUNGEN!$D$22,
          IF(OR(UPPER(H1539)="C",UPPER(H1539)="S"),
            EINSTELLUNGEN!$D$23,
            IF(UPPER(H1539)="D",
              EINSTELLUNGEN!$D$24,
              IF(UPPER(H1539)="E",
                EINSTELLUNGEN!$D$25,
                UPPER(H1539)))))),
      IF(ISNUMBER(H1539),
        EINSTELLUNGEN!$D$20&amp;H1539,
        UPPER(H1539)))),
  "")</f>
        <v/>
      </c>
      <c r="AQ1539" s="2" t="str">
        <f t="shared" si="835"/>
        <v/>
      </c>
      <c r="AR1539" s="2">
        <f t="shared" si="836"/>
        <v>0</v>
      </c>
      <c r="AS1539" s="145">
        <f t="shared" si="837"/>
        <v>0.33333333333333331</v>
      </c>
      <c r="AT1539" s="2">
        <f t="shared" si="838"/>
        <v>0</v>
      </c>
      <c r="AU1539" s="2">
        <f t="shared" si="839"/>
        <v>0</v>
      </c>
      <c r="AV1539" s="2">
        <f t="shared" si="840"/>
        <v>0</v>
      </c>
      <c r="AW1539" s="2">
        <f t="shared" si="841"/>
        <v>0</v>
      </c>
      <c r="AX1539" s="2">
        <f t="shared" si="822"/>
        <v>0</v>
      </c>
      <c r="AY1539" s="2">
        <f t="shared" si="842"/>
        <v>0</v>
      </c>
      <c r="AZ1539" s="145" t="e">
        <f t="shared" si="843"/>
        <v>#N/A</v>
      </c>
      <c r="BA1539" s="145" t="e">
        <f t="shared" si="844"/>
        <v>#N/A</v>
      </c>
      <c r="BB1539" s="145">
        <f t="shared" si="845"/>
        <v>2.083333333333337E-2</v>
      </c>
      <c r="BC1539" s="2">
        <f>IF(AM1539,
  IF(AND(AL1539=$J$31,_xlfn.DAYS(AH1539,DATE(AI1539,1,1))&lt;7),
    MAX(0,EINSTELLUNGEN!$D$12+1-WEEKDAY(DATE(EINSTELLUNGEN!$D$9,EINSTELLUNGEN!$D$10,1),2)),
    IF(AL1539=$J$33,
      MIN(EINSTELLUNGEN!$D$12,WEEKDAY(DATE(EINSTELLUNGEN!$D$9,12,31),2)),
      EINSTELLUNGEN!$D$12
  )) - SUMIF(AL$50:AL$2500,"="&amp;AL1539,AX$50:AX$2500),
  0)</f>
        <v>3</v>
      </c>
      <c r="BD1539" s="2">
        <f t="shared" si="846"/>
        <v>0.33333333333333331</v>
      </c>
      <c r="BE1539" s="2">
        <f t="shared" si="847"/>
        <v>0</v>
      </c>
    </row>
    <row r="1540" spans="1:57" ht="10.5" customHeight="1">
      <c r="A1540" s="1" t="str">
        <f t="shared" ca="1" si="823"/>
        <v/>
      </c>
      <c r="B1540" s="1" t="str">
        <f t="shared" ca="1" si="824"/>
        <v/>
      </c>
      <c r="C1540" s="1" t="str">
        <f t="shared" ca="1" si="825"/>
        <v/>
      </c>
      <c r="D1540" s="1" t="str">
        <f t="shared" ca="1" si="826"/>
        <v/>
      </c>
      <c r="F1540" s="10"/>
      <c r="G1540" s="136" t="str">
        <f t="shared" si="827"/>
        <v/>
      </c>
      <c r="H1540" s="27"/>
      <c r="I1540" s="28"/>
      <c r="J1540" s="28"/>
      <c r="K1540" s="29"/>
      <c r="L1540" s="136"/>
      <c r="M1540" s="136"/>
      <c r="N1540" s="136"/>
      <c r="O1540" s="26" t="str">
        <f t="shared" si="828"/>
        <v/>
      </c>
      <c r="P1540" s="218" t="str">
        <f t="shared" si="829"/>
        <v/>
      </c>
      <c r="Q1540" s="26" t="str">
        <f t="shared" si="830"/>
        <v/>
      </c>
      <c r="R1540" s="22"/>
      <c r="S1540" s="99"/>
      <c r="T1540" s="10"/>
      <c r="U1540" s="229" t="str">
        <f t="shared" si="831"/>
        <v/>
      </c>
      <c r="V1540" s="230"/>
      <c r="W1540" s="230"/>
      <c r="X1540" s="230"/>
      <c r="Y1540" s="230"/>
      <c r="Z1540" s="22" t="str">
        <f>""</f>
        <v/>
      </c>
      <c r="AB1540" s="23" t="str">
        <f t="shared" si="832"/>
        <v/>
      </c>
      <c r="AC1540" s="2" t="b">
        <f>COUNT(Q1540:Q$2500)&gt;0</f>
        <v>0</v>
      </c>
      <c r="AD1540" s="2" t="b">
        <f t="shared" si="815"/>
        <v>0</v>
      </c>
      <c r="AE1540" s="2" t="b">
        <f t="shared" si="816"/>
        <v>0</v>
      </c>
      <c r="AF1540" s="2" t="b">
        <f t="shared" si="817"/>
        <v>0</v>
      </c>
      <c r="AG1540" s="2" t="b">
        <f>OR(
  AND(AC1540,NOT(AC1541)),
  AND(AF1540,WEEKDAY(AH1539,2)=EINSTELLUNGEN!$D$12),
  AND(AF1540,AH1540=$J$35)
)</f>
        <v>0</v>
      </c>
      <c r="AH1540" s="2">
        <f>IF(AE1540,AH1539+IF(WEEKDAY(AH1539+1,2)&lt;=EINSTELLUNGEN!$D$12,1,$J$36),AH1539)</f>
        <v>42020</v>
      </c>
      <c r="AI1540" s="2">
        <f t="shared" si="818"/>
        <v>2019</v>
      </c>
      <c r="AJ1540" s="2">
        <f t="shared" si="819"/>
        <v>201901</v>
      </c>
      <c r="AK1540" s="2">
        <f t="shared" si="820"/>
        <v>201901</v>
      </c>
      <c r="AL1540" s="2">
        <f t="shared" si="848"/>
        <v>201903</v>
      </c>
      <c r="AM1540" s="2" t="b">
        <f t="shared" si="821"/>
        <v>1</v>
      </c>
      <c r="AN1540" s="4" t="e">
        <f t="shared" si="833"/>
        <v>#N/A</v>
      </c>
      <c r="AO1540" s="4" t="e">
        <f t="shared" si="834"/>
        <v>#N/A</v>
      </c>
      <c r="AP1540" s="2" t="str">
        <f>IF(AD1540,
  IF(ISBLANK(H1540),
    AP1539,
    IF(LEN(H1540)=1,
      IF(OR(UPPER(H1540)="A",UPPER(H1540)="I"),
        EINSTELLUNGEN!$D$21,
        IF(OR(UPPER(H1540)="B",UPPER(H1540)="M"),
          EINSTELLUNGEN!$D$22,
          IF(OR(UPPER(H1540)="C",UPPER(H1540)="S"),
            EINSTELLUNGEN!$D$23,
            IF(UPPER(H1540)="D",
              EINSTELLUNGEN!$D$24,
              IF(UPPER(H1540)="E",
                EINSTELLUNGEN!$D$25,
                UPPER(H1540)))))),
      IF(ISNUMBER(H1540),
        EINSTELLUNGEN!$D$20&amp;H1540,
        UPPER(H1540)))),
  "")</f>
        <v/>
      </c>
      <c r="AQ1540" s="2" t="str">
        <f t="shared" si="835"/>
        <v/>
      </c>
      <c r="AR1540" s="2">
        <f t="shared" si="836"/>
        <v>0</v>
      </c>
      <c r="AS1540" s="145">
        <f t="shared" si="837"/>
        <v>0.33333333333333331</v>
      </c>
      <c r="AT1540" s="2">
        <f t="shared" si="838"/>
        <v>0</v>
      </c>
      <c r="AU1540" s="2">
        <f t="shared" si="839"/>
        <v>0</v>
      </c>
      <c r="AV1540" s="2">
        <f t="shared" si="840"/>
        <v>0</v>
      </c>
      <c r="AW1540" s="2">
        <f t="shared" si="841"/>
        <v>0</v>
      </c>
      <c r="AX1540" s="2">
        <f t="shared" si="822"/>
        <v>0</v>
      </c>
      <c r="AY1540" s="2">
        <f t="shared" si="842"/>
        <v>0</v>
      </c>
      <c r="AZ1540" s="145" t="e">
        <f t="shared" si="843"/>
        <v>#N/A</v>
      </c>
      <c r="BA1540" s="145" t="e">
        <f t="shared" si="844"/>
        <v>#N/A</v>
      </c>
      <c r="BB1540" s="145">
        <f t="shared" si="845"/>
        <v>2.083333333333337E-2</v>
      </c>
      <c r="BC1540" s="2">
        <f>IF(AM1540,
  IF(AND(AL1540=$J$31,_xlfn.DAYS(AH1540,DATE(AI1540,1,1))&lt;7),
    MAX(0,EINSTELLUNGEN!$D$12+1-WEEKDAY(DATE(EINSTELLUNGEN!$D$9,EINSTELLUNGEN!$D$10,1),2)),
    IF(AL1540=$J$33,
      MIN(EINSTELLUNGEN!$D$12,WEEKDAY(DATE(EINSTELLUNGEN!$D$9,12,31),2)),
      EINSTELLUNGEN!$D$12
  )) - SUMIF(AL$50:AL$2500,"="&amp;AL1540,AX$50:AX$2500),
  0)</f>
        <v>3</v>
      </c>
      <c r="BD1540" s="2">
        <f t="shared" si="846"/>
        <v>0.33333333333333331</v>
      </c>
      <c r="BE1540" s="2">
        <f t="shared" si="847"/>
        <v>0</v>
      </c>
    </row>
    <row r="1541" spans="1:57" ht="10.5" customHeight="1">
      <c r="A1541" s="1" t="str">
        <f t="shared" ca="1" si="823"/>
        <v/>
      </c>
      <c r="B1541" s="1" t="str">
        <f t="shared" ca="1" si="824"/>
        <v/>
      </c>
      <c r="C1541" s="1" t="str">
        <f t="shared" ca="1" si="825"/>
        <v/>
      </c>
      <c r="D1541" s="1" t="str">
        <f t="shared" ca="1" si="826"/>
        <v/>
      </c>
      <c r="F1541" s="10"/>
      <c r="G1541" s="136" t="str">
        <f t="shared" si="827"/>
        <v/>
      </c>
      <c r="H1541" s="27"/>
      <c r="I1541" s="28"/>
      <c r="J1541" s="28"/>
      <c r="K1541" s="29"/>
      <c r="L1541" s="136"/>
      <c r="M1541" s="136"/>
      <c r="N1541" s="136"/>
      <c r="O1541" s="26" t="str">
        <f t="shared" si="828"/>
        <v/>
      </c>
      <c r="P1541" s="218" t="str">
        <f t="shared" si="829"/>
        <v/>
      </c>
      <c r="Q1541" s="26" t="str">
        <f t="shared" si="830"/>
        <v/>
      </c>
      <c r="R1541" s="22"/>
      <c r="S1541" s="99"/>
      <c r="T1541" s="10"/>
      <c r="U1541" s="229" t="str">
        <f t="shared" si="831"/>
        <v/>
      </c>
      <c r="V1541" s="230"/>
      <c r="W1541" s="230"/>
      <c r="X1541" s="230"/>
      <c r="Y1541" s="230"/>
      <c r="Z1541" s="22" t="str">
        <f>""</f>
        <v/>
      </c>
      <c r="AB1541" s="23" t="str">
        <f t="shared" si="832"/>
        <v/>
      </c>
      <c r="AC1541" s="2" t="b">
        <f>COUNT(Q1541:Q$2500)&gt;0</f>
        <v>0</v>
      </c>
      <c r="AD1541" s="2" t="b">
        <f t="shared" si="815"/>
        <v>0</v>
      </c>
      <c r="AE1541" s="2" t="b">
        <f t="shared" si="816"/>
        <v>0</v>
      </c>
      <c r="AF1541" s="2" t="b">
        <f t="shared" si="817"/>
        <v>0</v>
      </c>
      <c r="AG1541" s="2" t="b">
        <f>OR(
  AND(AC1541,NOT(AC1542)),
  AND(AF1541,WEEKDAY(AH1540,2)=EINSTELLUNGEN!$D$12),
  AND(AF1541,AH1541=$J$35)
)</f>
        <v>0</v>
      </c>
      <c r="AH1541" s="2">
        <f>IF(AE1541,AH1540+IF(WEEKDAY(AH1540+1,2)&lt;=EINSTELLUNGEN!$D$12,1,$J$36),AH1540)</f>
        <v>42020</v>
      </c>
      <c r="AI1541" s="2">
        <f t="shared" si="818"/>
        <v>2019</v>
      </c>
      <c r="AJ1541" s="2">
        <f t="shared" si="819"/>
        <v>201901</v>
      </c>
      <c r="AK1541" s="2">
        <f t="shared" si="820"/>
        <v>201901</v>
      </c>
      <c r="AL1541" s="2">
        <f t="shared" si="848"/>
        <v>201903</v>
      </c>
      <c r="AM1541" s="2" t="b">
        <f t="shared" si="821"/>
        <v>1</v>
      </c>
      <c r="AN1541" s="4" t="e">
        <f t="shared" si="833"/>
        <v>#N/A</v>
      </c>
      <c r="AO1541" s="4" t="e">
        <f t="shared" si="834"/>
        <v>#N/A</v>
      </c>
      <c r="AP1541" s="2" t="str">
        <f>IF(AD1541,
  IF(ISBLANK(H1541),
    AP1540,
    IF(LEN(H1541)=1,
      IF(OR(UPPER(H1541)="A",UPPER(H1541)="I"),
        EINSTELLUNGEN!$D$21,
        IF(OR(UPPER(H1541)="B",UPPER(H1541)="M"),
          EINSTELLUNGEN!$D$22,
          IF(OR(UPPER(H1541)="C",UPPER(H1541)="S"),
            EINSTELLUNGEN!$D$23,
            IF(UPPER(H1541)="D",
              EINSTELLUNGEN!$D$24,
              IF(UPPER(H1541)="E",
                EINSTELLUNGEN!$D$25,
                UPPER(H1541)))))),
      IF(ISNUMBER(H1541),
        EINSTELLUNGEN!$D$20&amp;H1541,
        UPPER(H1541)))),
  "")</f>
        <v/>
      </c>
      <c r="AQ1541" s="2" t="str">
        <f t="shared" si="835"/>
        <v/>
      </c>
      <c r="AR1541" s="2">
        <f t="shared" si="836"/>
        <v>0</v>
      </c>
      <c r="AS1541" s="145">
        <f t="shared" si="837"/>
        <v>0.33333333333333331</v>
      </c>
      <c r="AT1541" s="2">
        <f t="shared" si="838"/>
        <v>0</v>
      </c>
      <c r="AU1541" s="2">
        <f t="shared" si="839"/>
        <v>0</v>
      </c>
      <c r="AV1541" s="2">
        <f t="shared" si="840"/>
        <v>0</v>
      </c>
      <c r="AW1541" s="2">
        <f t="shared" si="841"/>
        <v>0</v>
      </c>
      <c r="AX1541" s="2">
        <f t="shared" si="822"/>
        <v>0</v>
      </c>
      <c r="AY1541" s="2">
        <f t="shared" si="842"/>
        <v>0</v>
      </c>
      <c r="AZ1541" s="145" t="e">
        <f t="shared" si="843"/>
        <v>#N/A</v>
      </c>
      <c r="BA1541" s="145" t="e">
        <f t="shared" si="844"/>
        <v>#N/A</v>
      </c>
      <c r="BB1541" s="145">
        <f t="shared" si="845"/>
        <v>2.083333333333337E-2</v>
      </c>
      <c r="BC1541" s="2">
        <f>IF(AM1541,
  IF(AND(AL1541=$J$31,_xlfn.DAYS(AH1541,DATE(AI1541,1,1))&lt;7),
    MAX(0,EINSTELLUNGEN!$D$12+1-WEEKDAY(DATE(EINSTELLUNGEN!$D$9,EINSTELLUNGEN!$D$10,1),2)),
    IF(AL1541=$J$33,
      MIN(EINSTELLUNGEN!$D$12,WEEKDAY(DATE(EINSTELLUNGEN!$D$9,12,31),2)),
      EINSTELLUNGEN!$D$12
  )) - SUMIF(AL$50:AL$2500,"="&amp;AL1541,AX$50:AX$2500),
  0)</f>
        <v>3</v>
      </c>
      <c r="BD1541" s="2">
        <f t="shared" si="846"/>
        <v>0.33333333333333331</v>
      </c>
      <c r="BE1541" s="2">
        <f t="shared" si="847"/>
        <v>0</v>
      </c>
    </row>
    <row r="1542" spans="1:57" ht="10.5" customHeight="1">
      <c r="A1542" s="1" t="str">
        <f t="shared" ca="1" si="823"/>
        <v/>
      </c>
      <c r="B1542" s="1" t="str">
        <f t="shared" ca="1" si="824"/>
        <v/>
      </c>
      <c r="C1542" s="1" t="str">
        <f t="shared" ca="1" si="825"/>
        <v/>
      </c>
      <c r="D1542" s="1" t="str">
        <f t="shared" ca="1" si="826"/>
        <v/>
      </c>
      <c r="F1542" s="10"/>
      <c r="G1542" s="136" t="str">
        <f t="shared" si="827"/>
        <v/>
      </c>
      <c r="H1542" s="27"/>
      <c r="I1542" s="28"/>
      <c r="J1542" s="28"/>
      <c r="K1542" s="29"/>
      <c r="L1542" s="136"/>
      <c r="M1542" s="136"/>
      <c r="N1542" s="136"/>
      <c r="O1542" s="26" t="str">
        <f t="shared" si="828"/>
        <v/>
      </c>
      <c r="P1542" s="218" t="str">
        <f t="shared" si="829"/>
        <v/>
      </c>
      <c r="Q1542" s="26" t="str">
        <f t="shared" si="830"/>
        <v/>
      </c>
      <c r="R1542" s="22"/>
      <c r="S1542" s="99"/>
      <c r="T1542" s="10"/>
      <c r="U1542" s="229" t="str">
        <f t="shared" si="831"/>
        <v/>
      </c>
      <c r="V1542" s="230"/>
      <c r="W1542" s="230"/>
      <c r="X1542" s="230"/>
      <c r="Y1542" s="230"/>
      <c r="Z1542" s="22" t="str">
        <f>""</f>
        <v/>
      </c>
      <c r="AB1542" s="23" t="str">
        <f t="shared" si="832"/>
        <v/>
      </c>
      <c r="AC1542" s="2" t="b">
        <f>COUNT(Q1542:Q$2500)&gt;0</f>
        <v>0</v>
      </c>
      <c r="AD1542" s="2" t="b">
        <f t="shared" si="815"/>
        <v>0</v>
      </c>
      <c r="AE1542" s="2" t="b">
        <f t="shared" si="816"/>
        <v>0</v>
      </c>
      <c r="AF1542" s="2" t="b">
        <f t="shared" si="817"/>
        <v>0</v>
      </c>
      <c r="AG1542" s="2" t="b">
        <f>OR(
  AND(AC1542,NOT(AC1543)),
  AND(AF1542,WEEKDAY(AH1541,2)=EINSTELLUNGEN!$D$12),
  AND(AF1542,AH1542=$J$35)
)</f>
        <v>0</v>
      </c>
      <c r="AH1542" s="2">
        <f>IF(AE1542,AH1541+IF(WEEKDAY(AH1541+1,2)&lt;=EINSTELLUNGEN!$D$12,1,$J$36),AH1541)</f>
        <v>42020</v>
      </c>
      <c r="AI1542" s="2">
        <f t="shared" si="818"/>
        <v>2019</v>
      </c>
      <c r="AJ1542" s="2">
        <f t="shared" si="819"/>
        <v>201901</v>
      </c>
      <c r="AK1542" s="2">
        <f t="shared" si="820"/>
        <v>201901</v>
      </c>
      <c r="AL1542" s="2">
        <f t="shared" si="848"/>
        <v>201903</v>
      </c>
      <c r="AM1542" s="2" t="b">
        <f t="shared" si="821"/>
        <v>1</v>
      </c>
      <c r="AN1542" s="4" t="e">
        <f t="shared" si="833"/>
        <v>#N/A</v>
      </c>
      <c r="AO1542" s="4" t="e">
        <f t="shared" si="834"/>
        <v>#N/A</v>
      </c>
      <c r="AP1542" s="2" t="str">
        <f>IF(AD1542,
  IF(ISBLANK(H1542),
    AP1541,
    IF(LEN(H1542)=1,
      IF(OR(UPPER(H1542)="A",UPPER(H1542)="I"),
        EINSTELLUNGEN!$D$21,
        IF(OR(UPPER(H1542)="B",UPPER(H1542)="M"),
          EINSTELLUNGEN!$D$22,
          IF(OR(UPPER(H1542)="C",UPPER(H1542)="S"),
            EINSTELLUNGEN!$D$23,
            IF(UPPER(H1542)="D",
              EINSTELLUNGEN!$D$24,
              IF(UPPER(H1542)="E",
                EINSTELLUNGEN!$D$25,
                UPPER(H1542)))))),
      IF(ISNUMBER(H1542),
        EINSTELLUNGEN!$D$20&amp;H1542,
        UPPER(H1542)))),
  "")</f>
        <v/>
      </c>
      <c r="AQ1542" s="2" t="str">
        <f t="shared" si="835"/>
        <v/>
      </c>
      <c r="AR1542" s="2">
        <f t="shared" si="836"/>
        <v>0</v>
      </c>
      <c r="AS1542" s="145">
        <f t="shared" si="837"/>
        <v>0.33333333333333331</v>
      </c>
      <c r="AT1542" s="2">
        <f t="shared" si="838"/>
        <v>0</v>
      </c>
      <c r="AU1542" s="2">
        <f t="shared" si="839"/>
        <v>0</v>
      </c>
      <c r="AV1542" s="2">
        <f t="shared" si="840"/>
        <v>0</v>
      </c>
      <c r="AW1542" s="2">
        <f t="shared" si="841"/>
        <v>0</v>
      </c>
      <c r="AX1542" s="2">
        <f t="shared" si="822"/>
        <v>0</v>
      </c>
      <c r="AY1542" s="2">
        <f t="shared" si="842"/>
        <v>0</v>
      </c>
      <c r="AZ1542" s="145" t="e">
        <f t="shared" si="843"/>
        <v>#N/A</v>
      </c>
      <c r="BA1542" s="145" t="e">
        <f t="shared" si="844"/>
        <v>#N/A</v>
      </c>
      <c r="BB1542" s="145">
        <f t="shared" si="845"/>
        <v>2.083333333333337E-2</v>
      </c>
      <c r="BC1542" s="2">
        <f>IF(AM1542,
  IF(AND(AL1542=$J$31,_xlfn.DAYS(AH1542,DATE(AI1542,1,1))&lt;7),
    MAX(0,EINSTELLUNGEN!$D$12+1-WEEKDAY(DATE(EINSTELLUNGEN!$D$9,EINSTELLUNGEN!$D$10,1),2)),
    IF(AL1542=$J$33,
      MIN(EINSTELLUNGEN!$D$12,WEEKDAY(DATE(EINSTELLUNGEN!$D$9,12,31),2)),
      EINSTELLUNGEN!$D$12
  )) - SUMIF(AL$50:AL$2500,"="&amp;AL1542,AX$50:AX$2500),
  0)</f>
        <v>3</v>
      </c>
      <c r="BD1542" s="2">
        <f t="shared" si="846"/>
        <v>0.33333333333333331</v>
      </c>
      <c r="BE1542" s="2">
        <f t="shared" si="847"/>
        <v>0</v>
      </c>
    </row>
    <row r="1543" spans="1:57" ht="10.5" customHeight="1">
      <c r="A1543" s="1" t="str">
        <f t="shared" ca="1" si="823"/>
        <v/>
      </c>
      <c r="B1543" s="1" t="str">
        <f t="shared" ca="1" si="824"/>
        <v/>
      </c>
      <c r="C1543" s="1" t="str">
        <f t="shared" ca="1" si="825"/>
        <v/>
      </c>
      <c r="D1543" s="1" t="str">
        <f t="shared" ca="1" si="826"/>
        <v/>
      </c>
      <c r="F1543" s="10"/>
      <c r="G1543" s="136" t="str">
        <f t="shared" si="827"/>
        <v/>
      </c>
      <c r="H1543" s="27"/>
      <c r="I1543" s="28"/>
      <c r="J1543" s="28"/>
      <c r="K1543" s="29"/>
      <c r="L1543" s="136"/>
      <c r="M1543" s="136"/>
      <c r="N1543" s="136"/>
      <c r="O1543" s="26" t="str">
        <f t="shared" si="828"/>
        <v/>
      </c>
      <c r="P1543" s="218" t="str">
        <f t="shared" si="829"/>
        <v/>
      </c>
      <c r="Q1543" s="26" t="str">
        <f t="shared" si="830"/>
        <v/>
      </c>
      <c r="R1543" s="22"/>
      <c r="S1543" s="99"/>
      <c r="T1543" s="10"/>
      <c r="U1543" s="229" t="str">
        <f t="shared" si="831"/>
        <v/>
      </c>
      <c r="V1543" s="230"/>
      <c r="W1543" s="230"/>
      <c r="X1543" s="230"/>
      <c r="Y1543" s="230"/>
      <c r="Z1543" s="22" t="str">
        <f>""</f>
        <v/>
      </c>
      <c r="AB1543" s="23" t="str">
        <f t="shared" si="832"/>
        <v/>
      </c>
      <c r="AC1543" s="2" t="b">
        <f>COUNT(Q1543:Q$2500)&gt;0</f>
        <v>0</v>
      </c>
      <c r="AD1543" s="2" t="b">
        <f t="shared" si="815"/>
        <v>0</v>
      </c>
      <c r="AE1543" s="2" t="b">
        <f t="shared" si="816"/>
        <v>0</v>
      </c>
      <c r="AF1543" s="2" t="b">
        <f t="shared" si="817"/>
        <v>0</v>
      </c>
      <c r="AG1543" s="2" t="b">
        <f>OR(
  AND(AC1543,NOT(AC1544)),
  AND(AF1543,WEEKDAY(AH1542,2)=EINSTELLUNGEN!$D$12),
  AND(AF1543,AH1543=$J$35)
)</f>
        <v>0</v>
      </c>
      <c r="AH1543" s="2">
        <f>IF(AE1543,AH1542+IF(WEEKDAY(AH1542+1,2)&lt;=EINSTELLUNGEN!$D$12,1,$J$36),AH1542)</f>
        <v>42020</v>
      </c>
      <c r="AI1543" s="2">
        <f t="shared" si="818"/>
        <v>2019</v>
      </c>
      <c r="AJ1543" s="2">
        <f t="shared" si="819"/>
        <v>201901</v>
      </c>
      <c r="AK1543" s="2">
        <f t="shared" si="820"/>
        <v>201901</v>
      </c>
      <c r="AL1543" s="2">
        <f t="shared" si="848"/>
        <v>201903</v>
      </c>
      <c r="AM1543" s="2" t="b">
        <f t="shared" si="821"/>
        <v>1</v>
      </c>
      <c r="AN1543" s="4" t="e">
        <f t="shared" si="833"/>
        <v>#N/A</v>
      </c>
      <c r="AO1543" s="4" t="e">
        <f t="shared" si="834"/>
        <v>#N/A</v>
      </c>
      <c r="AP1543" s="2" t="str">
        <f>IF(AD1543,
  IF(ISBLANK(H1543),
    AP1542,
    IF(LEN(H1543)=1,
      IF(OR(UPPER(H1543)="A",UPPER(H1543)="I"),
        EINSTELLUNGEN!$D$21,
        IF(OR(UPPER(H1543)="B",UPPER(H1543)="M"),
          EINSTELLUNGEN!$D$22,
          IF(OR(UPPER(H1543)="C",UPPER(H1543)="S"),
            EINSTELLUNGEN!$D$23,
            IF(UPPER(H1543)="D",
              EINSTELLUNGEN!$D$24,
              IF(UPPER(H1543)="E",
                EINSTELLUNGEN!$D$25,
                UPPER(H1543)))))),
      IF(ISNUMBER(H1543),
        EINSTELLUNGEN!$D$20&amp;H1543,
        UPPER(H1543)))),
  "")</f>
        <v/>
      </c>
      <c r="AQ1543" s="2" t="str">
        <f t="shared" si="835"/>
        <v/>
      </c>
      <c r="AR1543" s="2">
        <f t="shared" si="836"/>
        <v>0</v>
      </c>
      <c r="AS1543" s="145">
        <f t="shared" si="837"/>
        <v>0.33333333333333331</v>
      </c>
      <c r="AT1543" s="2">
        <f t="shared" si="838"/>
        <v>0</v>
      </c>
      <c r="AU1543" s="2">
        <f t="shared" si="839"/>
        <v>0</v>
      </c>
      <c r="AV1543" s="2">
        <f t="shared" si="840"/>
        <v>0</v>
      </c>
      <c r="AW1543" s="2">
        <f t="shared" si="841"/>
        <v>0</v>
      </c>
      <c r="AX1543" s="2">
        <f t="shared" si="822"/>
        <v>0</v>
      </c>
      <c r="AY1543" s="2">
        <f t="shared" si="842"/>
        <v>0</v>
      </c>
      <c r="AZ1543" s="145" t="e">
        <f t="shared" si="843"/>
        <v>#N/A</v>
      </c>
      <c r="BA1543" s="145" t="e">
        <f t="shared" si="844"/>
        <v>#N/A</v>
      </c>
      <c r="BB1543" s="145">
        <f t="shared" si="845"/>
        <v>2.083333333333337E-2</v>
      </c>
      <c r="BC1543" s="2">
        <f>IF(AM1543,
  IF(AND(AL1543=$J$31,_xlfn.DAYS(AH1543,DATE(AI1543,1,1))&lt;7),
    MAX(0,EINSTELLUNGEN!$D$12+1-WEEKDAY(DATE(EINSTELLUNGEN!$D$9,EINSTELLUNGEN!$D$10,1),2)),
    IF(AL1543=$J$33,
      MIN(EINSTELLUNGEN!$D$12,WEEKDAY(DATE(EINSTELLUNGEN!$D$9,12,31),2)),
      EINSTELLUNGEN!$D$12
  )) - SUMIF(AL$50:AL$2500,"="&amp;AL1543,AX$50:AX$2500),
  0)</f>
        <v>3</v>
      </c>
      <c r="BD1543" s="2">
        <f t="shared" si="846"/>
        <v>0.33333333333333331</v>
      </c>
      <c r="BE1543" s="2">
        <f t="shared" si="847"/>
        <v>0</v>
      </c>
    </row>
    <row r="1544" spans="1:57" ht="10.5" customHeight="1">
      <c r="A1544" s="1" t="str">
        <f t="shared" ca="1" si="823"/>
        <v/>
      </c>
      <c r="B1544" s="1" t="str">
        <f t="shared" ca="1" si="824"/>
        <v/>
      </c>
      <c r="C1544" s="1" t="str">
        <f t="shared" ca="1" si="825"/>
        <v/>
      </c>
      <c r="D1544" s="1" t="str">
        <f t="shared" ca="1" si="826"/>
        <v/>
      </c>
      <c r="F1544" s="10"/>
      <c r="G1544" s="136" t="str">
        <f t="shared" si="827"/>
        <v/>
      </c>
      <c r="H1544" s="27"/>
      <c r="I1544" s="28"/>
      <c r="J1544" s="28"/>
      <c r="K1544" s="29"/>
      <c r="L1544" s="136"/>
      <c r="M1544" s="136"/>
      <c r="N1544" s="136"/>
      <c r="O1544" s="26" t="str">
        <f t="shared" si="828"/>
        <v/>
      </c>
      <c r="P1544" s="218" t="str">
        <f t="shared" si="829"/>
        <v/>
      </c>
      <c r="Q1544" s="26" t="str">
        <f t="shared" si="830"/>
        <v/>
      </c>
      <c r="R1544" s="22"/>
      <c r="S1544" s="99"/>
      <c r="T1544" s="10"/>
      <c r="U1544" s="229" t="str">
        <f t="shared" si="831"/>
        <v/>
      </c>
      <c r="V1544" s="230"/>
      <c r="W1544" s="230"/>
      <c r="X1544" s="230"/>
      <c r="Y1544" s="230"/>
      <c r="Z1544" s="22" t="str">
        <f>""</f>
        <v/>
      </c>
      <c r="AB1544" s="23" t="str">
        <f t="shared" si="832"/>
        <v/>
      </c>
      <c r="AC1544" s="2" t="b">
        <f>COUNT(Q1544:Q$2500)&gt;0</f>
        <v>0</v>
      </c>
      <c r="AD1544" s="2" t="b">
        <f t="shared" si="815"/>
        <v>0</v>
      </c>
      <c r="AE1544" s="2" t="b">
        <f t="shared" si="816"/>
        <v>0</v>
      </c>
      <c r="AF1544" s="2" t="b">
        <f t="shared" si="817"/>
        <v>0</v>
      </c>
      <c r="AG1544" s="2" t="b">
        <f>OR(
  AND(AC1544,NOT(AC1545)),
  AND(AF1544,WEEKDAY(AH1543,2)=EINSTELLUNGEN!$D$12),
  AND(AF1544,AH1544=$J$35)
)</f>
        <v>0</v>
      </c>
      <c r="AH1544" s="2">
        <f>IF(AE1544,AH1543+IF(WEEKDAY(AH1543+1,2)&lt;=EINSTELLUNGEN!$D$12,1,$J$36),AH1543)</f>
        <v>42020</v>
      </c>
      <c r="AI1544" s="2">
        <f t="shared" si="818"/>
        <v>2019</v>
      </c>
      <c r="AJ1544" s="2">
        <f t="shared" si="819"/>
        <v>201901</v>
      </c>
      <c r="AK1544" s="2">
        <f t="shared" si="820"/>
        <v>201901</v>
      </c>
      <c r="AL1544" s="2">
        <f t="shared" si="848"/>
        <v>201903</v>
      </c>
      <c r="AM1544" s="2" t="b">
        <f t="shared" si="821"/>
        <v>1</v>
      </c>
      <c r="AN1544" s="4" t="e">
        <f t="shared" si="833"/>
        <v>#N/A</v>
      </c>
      <c r="AO1544" s="4" t="e">
        <f t="shared" si="834"/>
        <v>#N/A</v>
      </c>
      <c r="AP1544" s="2" t="str">
        <f>IF(AD1544,
  IF(ISBLANK(H1544),
    AP1543,
    IF(LEN(H1544)=1,
      IF(OR(UPPER(H1544)="A",UPPER(H1544)="I"),
        EINSTELLUNGEN!$D$21,
        IF(OR(UPPER(H1544)="B",UPPER(H1544)="M"),
          EINSTELLUNGEN!$D$22,
          IF(OR(UPPER(H1544)="C",UPPER(H1544)="S"),
            EINSTELLUNGEN!$D$23,
            IF(UPPER(H1544)="D",
              EINSTELLUNGEN!$D$24,
              IF(UPPER(H1544)="E",
                EINSTELLUNGEN!$D$25,
                UPPER(H1544)))))),
      IF(ISNUMBER(H1544),
        EINSTELLUNGEN!$D$20&amp;H1544,
        UPPER(H1544)))),
  "")</f>
        <v/>
      </c>
      <c r="AQ1544" s="2" t="str">
        <f t="shared" si="835"/>
        <v/>
      </c>
      <c r="AR1544" s="2">
        <f t="shared" si="836"/>
        <v>0</v>
      </c>
      <c r="AS1544" s="145">
        <f t="shared" si="837"/>
        <v>0.33333333333333331</v>
      </c>
      <c r="AT1544" s="2">
        <f t="shared" si="838"/>
        <v>0</v>
      </c>
      <c r="AU1544" s="2">
        <f t="shared" si="839"/>
        <v>0</v>
      </c>
      <c r="AV1544" s="2">
        <f t="shared" si="840"/>
        <v>0</v>
      </c>
      <c r="AW1544" s="2">
        <f t="shared" si="841"/>
        <v>0</v>
      </c>
      <c r="AX1544" s="2">
        <f t="shared" si="822"/>
        <v>0</v>
      </c>
      <c r="AY1544" s="2">
        <f t="shared" si="842"/>
        <v>0</v>
      </c>
      <c r="AZ1544" s="145" t="e">
        <f t="shared" si="843"/>
        <v>#N/A</v>
      </c>
      <c r="BA1544" s="145" t="e">
        <f t="shared" si="844"/>
        <v>#N/A</v>
      </c>
      <c r="BB1544" s="145">
        <f t="shared" si="845"/>
        <v>2.083333333333337E-2</v>
      </c>
      <c r="BC1544" s="2">
        <f>IF(AM1544,
  IF(AND(AL1544=$J$31,_xlfn.DAYS(AH1544,DATE(AI1544,1,1))&lt;7),
    MAX(0,EINSTELLUNGEN!$D$12+1-WEEKDAY(DATE(EINSTELLUNGEN!$D$9,EINSTELLUNGEN!$D$10,1),2)),
    IF(AL1544=$J$33,
      MIN(EINSTELLUNGEN!$D$12,WEEKDAY(DATE(EINSTELLUNGEN!$D$9,12,31),2)),
      EINSTELLUNGEN!$D$12
  )) - SUMIF(AL$50:AL$2500,"="&amp;AL1544,AX$50:AX$2500),
  0)</f>
        <v>3</v>
      </c>
      <c r="BD1544" s="2">
        <f t="shared" si="846"/>
        <v>0.33333333333333331</v>
      </c>
      <c r="BE1544" s="2">
        <f t="shared" si="847"/>
        <v>0</v>
      </c>
    </row>
    <row r="1545" spans="1:57" ht="10.5" customHeight="1">
      <c r="A1545" s="1" t="str">
        <f t="shared" ca="1" si="823"/>
        <v/>
      </c>
      <c r="B1545" s="1" t="str">
        <f t="shared" ca="1" si="824"/>
        <v/>
      </c>
      <c r="C1545" s="1" t="str">
        <f t="shared" ca="1" si="825"/>
        <v/>
      </c>
      <c r="D1545" s="1" t="str">
        <f t="shared" ca="1" si="826"/>
        <v/>
      </c>
      <c r="F1545" s="10"/>
      <c r="G1545" s="136" t="str">
        <f t="shared" si="827"/>
        <v/>
      </c>
      <c r="H1545" s="27"/>
      <c r="I1545" s="28"/>
      <c r="J1545" s="28"/>
      <c r="K1545" s="29"/>
      <c r="L1545" s="136"/>
      <c r="M1545" s="136"/>
      <c r="N1545" s="136"/>
      <c r="O1545" s="26" t="str">
        <f t="shared" si="828"/>
        <v/>
      </c>
      <c r="P1545" s="218" t="str">
        <f t="shared" si="829"/>
        <v/>
      </c>
      <c r="Q1545" s="26" t="str">
        <f t="shared" si="830"/>
        <v/>
      </c>
      <c r="R1545" s="22"/>
      <c r="S1545" s="99"/>
      <c r="T1545" s="10"/>
      <c r="U1545" s="229" t="str">
        <f t="shared" si="831"/>
        <v/>
      </c>
      <c r="V1545" s="230"/>
      <c r="W1545" s="230"/>
      <c r="X1545" s="230"/>
      <c r="Y1545" s="230"/>
      <c r="Z1545" s="22" t="str">
        <f>""</f>
        <v/>
      </c>
      <c r="AB1545" s="23" t="str">
        <f t="shared" si="832"/>
        <v/>
      </c>
      <c r="AC1545" s="2" t="b">
        <f>COUNT(Q1545:Q$2500)&gt;0</f>
        <v>0</v>
      </c>
      <c r="AD1545" s="2" t="b">
        <f t="shared" si="815"/>
        <v>0</v>
      </c>
      <c r="AE1545" s="2" t="b">
        <f t="shared" si="816"/>
        <v>0</v>
      </c>
      <c r="AF1545" s="2" t="b">
        <f t="shared" si="817"/>
        <v>0</v>
      </c>
      <c r="AG1545" s="2" t="b">
        <f>OR(
  AND(AC1545,NOT(AC1546)),
  AND(AF1545,WEEKDAY(AH1544,2)=EINSTELLUNGEN!$D$12),
  AND(AF1545,AH1545=$J$35)
)</f>
        <v>0</v>
      </c>
      <c r="AH1545" s="2">
        <f>IF(AE1545,AH1544+IF(WEEKDAY(AH1544+1,2)&lt;=EINSTELLUNGEN!$D$12,1,$J$36),AH1544)</f>
        <v>42020</v>
      </c>
      <c r="AI1545" s="2">
        <f t="shared" si="818"/>
        <v>2019</v>
      </c>
      <c r="AJ1545" s="2">
        <f t="shared" si="819"/>
        <v>201901</v>
      </c>
      <c r="AK1545" s="2">
        <f t="shared" si="820"/>
        <v>201901</v>
      </c>
      <c r="AL1545" s="2">
        <f t="shared" si="848"/>
        <v>201903</v>
      </c>
      <c r="AM1545" s="2" t="b">
        <f t="shared" si="821"/>
        <v>1</v>
      </c>
      <c r="AN1545" s="4" t="e">
        <f t="shared" si="833"/>
        <v>#N/A</v>
      </c>
      <c r="AO1545" s="4" t="e">
        <f t="shared" si="834"/>
        <v>#N/A</v>
      </c>
      <c r="AP1545" s="2" t="str">
        <f>IF(AD1545,
  IF(ISBLANK(H1545),
    AP1544,
    IF(LEN(H1545)=1,
      IF(OR(UPPER(H1545)="A",UPPER(H1545)="I"),
        EINSTELLUNGEN!$D$21,
        IF(OR(UPPER(H1545)="B",UPPER(H1545)="M"),
          EINSTELLUNGEN!$D$22,
          IF(OR(UPPER(H1545)="C",UPPER(H1545)="S"),
            EINSTELLUNGEN!$D$23,
            IF(UPPER(H1545)="D",
              EINSTELLUNGEN!$D$24,
              IF(UPPER(H1545)="E",
                EINSTELLUNGEN!$D$25,
                UPPER(H1545)))))),
      IF(ISNUMBER(H1545),
        EINSTELLUNGEN!$D$20&amp;H1545,
        UPPER(H1545)))),
  "")</f>
        <v/>
      </c>
      <c r="AQ1545" s="2" t="str">
        <f t="shared" si="835"/>
        <v/>
      </c>
      <c r="AR1545" s="2">
        <f t="shared" si="836"/>
        <v>0</v>
      </c>
      <c r="AS1545" s="145">
        <f t="shared" si="837"/>
        <v>0.33333333333333331</v>
      </c>
      <c r="AT1545" s="2">
        <f t="shared" si="838"/>
        <v>0</v>
      </c>
      <c r="AU1545" s="2">
        <f t="shared" si="839"/>
        <v>0</v>
      </c>
      <c r="AV1545" s="2">
        <f t="shared" si="840"/>
        <v>0</v>
      </c>
      <c r="AW1545" s="2">
        <f t="shared" si="841"/>
        <v>0</v>
      </c>
      <c r="AX1545" s="2">
        <f t="shared" si="822"/>
        <v>0</v>
      </c>
      <c r="AY1545" s="2">
        <f t="shared" si="842"/>
        <v>0</v>
      </c>
      <c r="AZ1545" s="145" t="e">
        <f t="shared" si="843"/>
        <v>#N/A</v>
      </c>
      <c r="BA1545" s="145" t="e">
        <f t="shared" si="844"/>
        <v>#N/A</v>
      </c>
      <c r="BB1545" s="145">
        <f t="shared" si="845"/>
        <v>2.083333333333337E-2</v>
      </c>
      <c r="BC1545" s="2">
        <f>IF(AM1545,
  IF(AND(AL1545=$J$31,_xlfn.DAYS(AH1545,DATE(AI1545,1,1))&lt;7),
    MAX(0,EINSTELLUNGEN!$D$12+1-WEEKDAY(DATE(EINSTELLUNGEN!$D$9,EINSTELLUNGEN!$D$10,1),2)),
    IF(AL1545=$J$33,
      MIN(EINSTELLUNGEN!$D$12,WEEKDAY(DATE(EINSTELLUNGEN!$D$9,12,31),2)),
      EINSTELLUNGEN!$D$12
  )) - SUMIF(AL$50:AL$2500,"="&amp;AL1545,AX$50:AX$2500),
  0)</f>
        <v>3</v>
      </c>
      <c r="BD1545" s="2">
        <f t="shared" si="846"/>
        <v>0.33333333333333331</v>
      </c>
      <c r="BE1545" s="2">
        <f t="shared" si="847"/>
        <v>0</v>
      </c>
    </row>
    <row r="1546" spans="1:57" ht="10.5" customHeight="1">
      <c r="A1546" s="1" t="str">
        <f t="shared" ca="1" si="823"/>
        <v/>
      </c>
      <c r="B1546" s="1" t="str">
        <f t="shared" ca="1" si="824"/>
        <v/>
      </c>
      <c r="C1546" s="1" t="str">
        <f t="shared" ca="1" si="825"/>
        <v/>
      </c>
      <c r="D1546" s="1" t="str">
        <f t="shared" ca="1" si="826"/>
        <v/>
      </c>
      <c r="F1546" s="10"/>
      <c r="G1546" s="136" t="str">
        <f t="shared" si="827"/>
        <v/>
      </c>
      <c r="H1546" s="27"/>
      <c r="I1546" s="28"/>
      <c r="J1546" s="28"/>
      <c r="K1546" s="29"/>
      <c r="L1546" s="136"/>
      <c r="M1546" s="136"/>
      <c r="N1546" s="136"/>
      <c r="O1546" s="26" t="str">
        <f t="shared" si="828"/>
        <v/>
      </c>
      <c r="P1546" s="218" t="str">
        <f t="shared" si="829"/>
        <v/>
      </c>
      <c r="Q1546" s="26" t="str">
        <f t="shared" si="830"/>
        <v/>
      </c>
      <c r="R1546" s="22"/>
      <c r="S1546" s="99"/>
      <c r="T1546" s="10"/>
      <c r="U1546" s="229" t="str">
        <f t="shared" si="831"/>
        <v/>
      </c>
      <c r="V1546" s="230"/>
      <c r="W1546" s="230"/>
      <c r="X1546" s="230"/>
      <c r="Y1546" s="230"/>
      <c r="Z1546" s="22" t="str">
        <f>""</f>
        <v/>
      </c>
      <c r="AB1546" s="23" t="str">
        <f t="shared" si="832"/>
        <v/>
      </c>
      <c r="AC1546" s="2" t="b">
        <f>COUNT(Q1546:Q$2500)&gt;0</f>
        <v>0</v>
      </c>
      <c r="AD1546" s="2" t="b">
        <f t="shared" si="815"/>
        <v>0</v>
      </c>
      <c r="AE1546" s="2" t="b">
        <f t="shared" si="816"/>
        <v>0</v>
      </c>
      <c r="AF1546" s="2" t="b">
        <f t="shared" si="817"/>
        <v>0</v>
      </c>
      <c r="AG1546" s="2" t="b">
        <f>OR(
  AND(AC1546,NOT(AC1547)),
  AND(AF1546,WEEKDAY(AH1545,2)=EINSTELLUNGEN!$D$12),
  AND(AF1546,AH1546=$J$35)
)</f>
        <v>0</v>
      </c>
      <c r="AH1546" s="2">
        <f>IF(AE1546,AH1545+IF(WEEKDAY(AH1545+1,2)&lt;=EINSTELLUNGEN!$D$12,1,$J$36),AH1545)</f>
        <v>42020</v>
      </c>
      <c r="AI1546" s="2">
        <f t="shared" si="818"/>
        <v>2019</v>
      </c>
      <c r="AJ1546" s="2">
        <f t="shared" si="819"/>
        <v>201901</v>
      </c>
      <c r="AK1546" s="2">
        <f t="shared" si="820"/>
        <v>201901</v>
      </c>
      <c r="AL1546" s="2">
        <f t="shared" si="848"/>
        <v>201903</v>
      </c>
      <c r="AM1546" s="2" t="b">
        <f t="shared" si="821"/>
        <v>1</v>
      </c>
      <c r="AN1546" s="4" t="e">
        <f t="shared" si="833"/>
        <v>#N/A</v>
      </c>
      <c r="AO1546" s="4" t="e">
        <f t="shared" si="834"/>
        <v>#N/A</v>
      </c>
      <c r="AP1546" s="2" t="str">
        <f>IF(AD1546,
  IF(ISBLANK(H1546),
    AP1545,
    IF(LEN(H1546)=1,
      IF(OR(UPPER(H1546)="A",UPPER(H1546)="I"),
        EINSTELLUNGEN!$D$21,
        IF(OR(UPPER(H1546)="B",UPPER(H1546)="M"),
          EINSTELLUNGEN!$D$22,
          IF(OR(UPPER(H1546)="C",UPPER(H1546)="S"),
            EINSTELLUNGEN!$D$23,
            IF(UPPER(H1546)="D",
              EINSTELLUNGEN!$D$24,
              IF(UPPER(H1546)="E",
                EINSTELLUNGEN!$D$25,
                UPPER(H1546)))))),
      IF(ISNUMBER(H1546),
        EINSTELLUNGEN!$D$20&amp;H1546,
        UPPER(H1546)))),
  "")</f>
        <v/>
      </c>
      <c r="AQ1546" s="2" t="str">
        <f t="shared" si="835"/>
        <v/>
      </c>
      <c r="AR1546" s="2">
        <f t="shared" si="836"/>
        <v>0</v>
      </c>
      <c r="AS1546" s="145">
        <f t="shared" si="837"/>
        <v>0.33333333333333331</v>
      </c>
      <c r="AT1546" s="2">
        <f t="shared" si="838"/>
        <v>0</v>
      </c>
      <c r="AU1546" s="2">
        <f t="shared" si="839"/>
        <v>0</v>
      </c>
      <c r="AV1546" s="2">
        <f t="shared" si="840"/>
        <v>0</v>
      </c>
      <c r="AW1546" s="2">
        <f t="shared" si="841"/>
        <v>0</v>
      </c>
      <c r="AX1546" s="2">
        <f t="shared" si="822"/>
        <v>0</v>
      </c>
      <c r="AY1546" s="2">
        <f t="shared" si="842"/>
        <v>0</v>
      </c>
      <c r="AZ1546" s="145" t="e">
        <f t="shared" si="843"/>
        <v>#N/A</v>
      </c>
      <c r="BA1546" s="145" t="e">
        <f t="shared" si="844"/>
        <v>#N/A</v>
      </c>
      <c r="BB1546" s="145">
        <f t="shared" si="845"/>
        <v>2.083333333333337E-2</v>
      </c>
      <c r="BC1546" s="2">
        <f>IF(AM1546,
  IF(AND(AL1546=$J$31,_xlfn.DAYS(AH1546,DATE(AI1546,1,1))&lt;7),
    MAX(0,EINSTELLUNGEN!$D$12+1-WEEKDAY(DATE(EINSTELLUNGEN!$D$9,EINSTELLUNGEN!$D$10,1),2)),
    IF(AL1546=$J$33,
      MIN(EINSTELLUNGEN!$D$12,WEEKDAY(DATE(EINSTELLUNGEN!$D$9,12,31),2)),
      EINSTELLUNGEN!$D$12
  )) - SUMIF(AL$50:AL$2500,"="&amp;AL1546,AX$50:AX$2500),
  0)</f>
        <v>3</v>
      </c>
      <c r="BD1546" s="2">
        <f t="shared" si="846"/>
        <v>0.33333333333333331</v>
      </c>
      <c r="BE1546" s="2">
        <f t="shared" si="847"/>
        <v>0</v>
      </c>
    </row>
    <row r="1547" spans="1:57" ht="10.5" customHeight="1">
      <c r="A1547" s="1" t="str">
        <f t="shared" ca="1" si="823"/>
        <v/>
      </c>
      <c r="B1547" s="1" t="str">
        <f t="shared" ca="1" si="824"/>
        <v/>
      </c>
      <c r="C1547" s="1" t="str">
        <f t="shared" ca="1" si="825"/>
        <v/>
      </c>
      <c r="D1547" s="1" t="str">
        <f t="shared" ca="1" si="826"/>
        <v/>
      </c>
      <c r="F1547" s="10"/>
      <c r="G1547" s="136" t="str">
        <f t="shared" si="827"/>
        <v/>
      </c>
      <c r="H1547" s="27"/>
      <c r="I1547" s="28"/>
      <c r="J1547" s="28"/>
      <c r="K1547" s="29"/>
      <c r="L1547" s="136"/>
      <c r="M1547" s="136"/>
      <c r="N1547" s="136"/>
      <c r="O1547" s="26" t="str">
        <f t="shared" si="828"/>
        <v/>
      </c>
      <c r="P1547" s="218" t="str">
        <f t="shared" si="829"/>
        <v/>
      </c>
      <c r="Q1547" s="26" t="str">
        <f t="shared" si="830"/>
        <v/>
      </c>
      <c r="R1547" s="22"/>
      <c r="S1547" s="99"/>
      <c r="T1547" s="10"/>
      <c r="U1547" s="229" t="str">
        <f t="shared" si="831"/>
        <v/>
      </c>
      <c r="V1547" s="230"/>
      <c r="W1547" s="230"/>
      <c r="X1547" s="230"/>
      <c r="Y1547" s="230"/>
      <c r="Z1547" s="22" t="str">
        <f>""</f>
        <v/>
      </c>
      <c r="AB1547" s="23" t="str">
        <f t="shared" si="832"/>
        <v/>
      </c>
      <c r="AC1547" s="2" t="b">
        <f>COUNT(Q1547:Q$2500)&gt;0</f>
        <v>0</v>
      </c>
      <c r="AD1547" s="2" t="b">
        <f t="shared" si="815"/>
        <v>0</v>
      </c>
      <c r="AE1547" s="2" t="b">
        <f t="shared" si="816"/>
        <v>0</v>
      </c>
      <c r="AF1547" s="2" t="b">
        <f t="shared" si="817"/>
        <v>0</v>
      </c>
      <c r="AG1547" s="2" t="b">
        <f>OR(
  AND(AC1547,NOT(AC1548)),
  AND(AF1547,WEEKDAY(AH1546,2)=EINSTELLUNGEN!$D$12),
  AND(AF1547,AH1547=$J$35)
)</f>
        <v>0</v>
      </c>
      <c r="AH1547" s="2">
        <f>IF(AE1547,AH1546+IF(WEEKDAY(AH1546+1,2)&lt;=EINSTELLUNGEN!$D$12,1,$J$36),AH1546)</f>
        <v>42020</v>
      </c>
      <c r="AI1547" s="2">
        <f t="shared" si="818"/>
        <v>2019</v>
      </c>
      <c r="AJ1547" s="2">
        <f t="shared" si="819"/>
        <v>201901</v>
      </c>
      <c r="AK1547" s="2">
        <f t="shared" si="820"/>
        <v>201901</v>
      </c>
      <c r="AL1547" s="2">
        <f t="shared" si="848"/>
        <v>201903</v>
      </c>
      <c r="AM1547" s="2" t="b">
        <f t="shared" si="821"/>
        <v>1</v>
      </c>
      <c r="AN1547" s="4" t="e">
        <f t="shared" si="833"/>
        <v>#N/A</v>
      </c>
      <c r="AO1547" s="4" t="e">
        <f t="shared" si="834"/>
        <v>#N/A</v>
      </c>
      <c r="AP1547" s="2" t="str">
        <f>IF(AD1547,
  IF(ISBLANK(H1547),
    AP1546,
    IF(LEN(H1547)=1,
      IF(OR(UPPER(H1547)="A",UPPER(H1547)="I"),
        EINSTELLUNGEN!$D$21,
        IF(OR(UPPER(H1547)="B",UPPER(H1547)="M"),
          EINSTELLUNGEN!$D$22,
          IF(OR(UPPER(H1547)="C",UPPER(H1547)="S"),
            EINSTELLUNGEN!$D$23,
            IF(UPPER(H1547)="D",
              EINSTELLUNGEN!$D$24,
              IF(UPPER(H1547)="E",
                EINSTELLUNGEN!$D$25,
                UPPER(H1547)))))),
      IF(ISNUMBER(H1547),
        EINSTELLUNGEN!$D$20&amp;H1547,
        UPPER(H1547)))),
  "")</f>
        <v/>
      </c>
      <c r="AQ1547" s="2" t="str">
        <f t="shared" si="835"/>
        <v/>
      </c>
      <c r="AR1547" s="2">
        <f t="shared" si="836"/>
        <v>0</v>
      </c>
      <c r="AS1547" s="145">
        <f t="shared" si="837"/>
        <v>0.33333333333333331</v>
      </c>
      <c r="AT1547" s="2">
        <f t="shared" si="838"/>
        <v>0</v>
      </c>
      <c r="AU1547" s="2">
        <f t="shared" si="839"/>
        <v>0</v>
      </c>
      <c r="AV1547" s="2">
        <f t="shared" si="840"/>
        <v>0</v>
      </c>
      <c r="AW1547" s="2">
        <f t="shared" si="841"/>
        <v>0</v>
      </c>
      <c r="AX1547" s="2">
        <f t="shared" si="822"/>
        <v>0</v>
      </c>
      <c r="AY1547" s="2">
        <f t="shared" si="842"/>
        <v>0</v>
      </c>
      <c r="AZ1547" s="145" t="e">
        <f t="shared" si="843"/>
        <v>#N/A</v>
      </c>
      <c r="BA1547" s="145" t="e">
        <f t="shared" si="844"/>
        <v>#N/A</v>
      </c>
      <c r="BB1547" s="145">
        <f t="shared" si="845"/>
        <v>2.083333333333337E-2</v>
      </c>
      <c r="BC1547" s="2">
        <f>IF(AM1547,
  IF(AND(AL1547=$J$31,_xlfn.DAYS(AH1547,DATE(AI1547,1,1))&lt;7),
    MAX(0,EINSTELLUNGEN!$D$12+1-WEEKDAY(DATE(EINSTELLUNGEN!$D$9,EINSTELLUNGEN!$D$10,1),2)),
    IF(AL1547=$J$33,
      MIN(EINSTELLUNGEN!$D$12,WEEKDAY(DATE(EINSTELLUNGEN!$D$9,12,31),2)),
      EINSTELLUNGEN!$D$12
  )) - SUMIF(AL$50:AL$2500,"="&amp;AL1547,AX$50:AX$2500),
  0)</f>
        <v>3</v>
      </c>
      <c r="BD1547" s="2">
        <f t="shared" si="846"/>
        <v>0.33333333333333331</v>
      </c>
      <c r="BE1547" s="2">
        <f t="shared" si="847"/>
        <v>0</v>
      </c>
    </row>
    <row r="1548" spans="1:57" ht="10.5" customHeight="1">
      <c r="A1548" s="1" t="str">
        <f t="shared" ca="1" si="823"/>
        <v/>
      </c>
      <c r="B1548" s="1" t="str">
        <f t="shared" ca="1" si="824"/>
        <v/>
      </c>
      <c r="C1548" s="1" t="str">
        <f t="shared" ca="1" si="825"/>
        <v/>
      </c>
      <c r="D1548" s="1" t="str">
        <f t="shared" ca="1" si="826"/>
        <v/>
      </c>
      <c r="F1548" s="10"/>
      <c r="G1548" s="136" t="str">
        <f t="shared" si="827"/>
        <v/>
      </c>
      <c r="H1548" s="27"/>
      <c r="I1548" s="28"/>
      <c r="J1548" s="28"/>
      <c r="K1548" s="29"/>
      <c r="L1548" s="136"/>
      <c r="M1548" s="136"/>
      <c r="N1548" s="136"/>
      <c r="O1548" s="26" t="str">
        <f t="shared" si="828"/>
        <v/>
      </c>
      <c r="P1548" s="218" t="str">
        <f t="shared" si="829"/>
        <v/>
      </c>
      <c r="Q1548" s="26" t="str">
        <f t="shared" si="830"/>
        <v/>
      </c>
      <c r="R1548" s="22"/>
      <c r="S1548" s="99"/>
      <c r="T1548" s="10"/>
      <c r="U1548" s="229" t="str">
        <f t="shared" si="831"/>
        <v/>
      </c>
      <c r="V1548" s="230"/>
      <c r="W1548" s="230"/>
      <c r="X1548" s="230"/>
      <c r="Y1548" s="230"/>
      <c r="Z1548" s="22" t="str">
        <f>""</f>
        <v/>
      </c>
      <c r="AB1548" s="23" t="str">
        <f t="shared" si="832"/>
        <v/>
      </c>
      <c r="AC1548" s="2" t="b">
        <f>COUNT(Q1548:Q$2500)&gt;0</f>
        <v>0</v>
      </c>
      <c r="AD1548" s="2" t="b">
        <f t="shared" si="815"/>
        <v>0</v>
      </c>
      <c r="AE1548" s="2" t="b">
        <f t="shared" si="816"/>
        <v>0</v>
      </c>
      <c r="AF1548" s="2" t="b">
        <f t="shared" si="817"/>
        <v>0</v>
      </c>
      <c r="AG1548" s="2" t="b">
        <f>OR(
  AND(AC1548,NOT(AC1549)),
  AND(AF1548,WEEKDAY(AH1547,2)=EINSTELLUNGEN!$D$12),
  AND(AF1548,AH1548=$J$35)
)</f>
        <v>0</v>
      </c>
      <c r="AH1548" s="2">
        <f>IF(AE1548,AH1547+IF(WEEKDAY(AH1547+1,2)&lt;=EINSTELLUNGEN!$D$12,1,$J$36),AH1547)</f>
        <v>42020</v>
      </c>
      <c r="AI1548" s="2">
        <f t="shared" si="818"/>
        <v>2019</v>
      </c>
      <c r="AJ1548" s="2">
        <f t="shared" si="819"/>
        <v>201901</v>
      </c>
      <c r="AK1548" s="2">
        <f t="shared" si="820"/>
        <v>201901</v>
      </c>
      <c r="AL1548" s="2">
        <f t="shared" si="848"/>
        <v>201903</v>
      </c>
      <c r="AM1548" s="2" t="b">
        <f t="shared" si="821"/>
        <v>1</v>
      </c>
      <c r="AN1548" s="4" t="e">
        <f t="shared" si="833"/>
        <v>#N/A</v>
      </c>
      <c r="AO1548" s="4" t="e">
        <f t="shared" si="834"/>
        <v>#N/A</v>
      </c>
      <c r="AP1548" s="2" t="str">
        <f>IF(AD1548,
  IF(ISBLANK(H1548),
    AP1547,
    IF(LEN(H1548)=1,
      IF(OR(UPPER(H1548)="A",UPPER(H1548)="I"),
        EINSTELLUNGEN!$D$21,
        IF(OR(UPPER(H1548)="B",UPPER(H1548)="M"),
          EINSTELLUNGEN!$D$22,
          IF(OR(UPPER(H1548)="C",UPPER(H1548)="S"),
            EINSTELLUNGEN!$D$23,
            IF(UPPER(H1548)="D",
              EINSTELLUNGEN!$D$24,
              IF(UPPER(H1548)="E",
                EINSTELLUNGEN!$D$25,
                UPPER(H1548)))))),
      IF(ISNUMBER(H1548),
        EINSTELLUNGEN!$D$20&amp;H1548,
        UPPER(H1548)))),
  "")</f>
        <v/>
      </c>
      <c r="AQ1548" s="2" t="str">
        <f t="shared" si="835"/>
        <v/>
      </c>
      <c r="AR1548" s="2">
        <f t="shared" si="836"/>
        <v>0</v>
      </c>
      <c r="AS1548" s="145">
        <f t="shared" si="837"/>
        <v>0.33333333333333331</v>
      </c>
      <c r="AT1548" s="2">
        <f t="shared" si="838"/>
        <v>0</v>
      </c>
      <c r="AU1548" s="2">
        <f t="shared" si="839"/>
        <v>0</v>
      </c>
      <c r="AV1548" s="2">
        <f t="shared" si="840"/>
        <v>0</v>
      </c>
      <c r="AW1548" s="2">
        <f t="shared" si="841"/>
        <v>0</v>
      </c>
      <c r="AX1548" s="2">
        <f t="shared" si="822"/>
        <v>0</v>
      </c>
      <c r="AY1548" s="2">
        <f t="shared" si="842"/>
        <v>0</v>
      </c>
      <c r="AZ1548" s="145" t="e">
        <f t="shared" si="843"/>
        <v>#N/A</v>
      </c>
      <c r="BA1548" s="145" t="e">
        <f t="shared" si="844"/>
        <v>#N/A</v>
      </c>
      <c r="BB1548" s="145">
        <f t="shared" si="845"/>
        <v>2.083333333333337E-2</v>
      </c>
      <c r="BC1548" s="2">
        <f>IF(AM1548,
  IF(AND(AL1548=$J$31,_xlfn.DAYS(AH1548,DATE(AI1548,1,1))&lt;7),
    MAX(0,EINSTELLUNGEN!$D$12+1-WEEKDAY(DATE(EINSTELLUNGEN!$D$9,EINSTELLUNGEN!$D$10,1),2)),
    IF(AL1548=$J$33,
      MIN(EINSTELLUNGEN!$D$12,WEEKDAY(DATE(EINSTELLUNGEN!$D$9,12,31),2)),
      EINSTELLUNGEN!$D$12
  )) - SUMIF(AL$50:AL$2500,"="&amp;AL1548,AX$50:AX$2500),
  0)</f>
        <v>3</v>
      </c>
      <c r="BD1548" s="2">
        <f t="shared" si="846"/>
        <v>0.33333333333333331</v>
      </c>
      <c r="BE1548" s="2">
        <f t="shared" si="847"/>
        <v>0</v>
      </c>
    </row>
    <row r="1549" spans="1:57" ht="10.5" customHeight="1">
      <c r="A1549" s="1" t="str">
        <f t="shared" ca="1" si="823"/>
        <v/>
      </c>
      <c r="B1549" s="1" t="str">
        <f t="shared" ca="1" si="824"/>
        <v/>
      </c>
      <c r="C1549" s="1" t="str">
        <f t="shared" ca="1" si="825"/>
        <v/>
      </c>
      <c r="D1549" s="1" t="str">
        <f t="shared" ca="1" si="826"/>
        <v/>
      </c>
      <c r="F1549" s="10"/>
      <c r="G1549" s="136" t="str">
        <f t="shared" si="827"/>
        <v/>
      </c>
      <c r="H1549" s="27"/>
      <c r="I1549" s="28"/>
      <c r="J1549" s="28"/>
      <c r="K1549" s="29"/>
      <c r="L1549" s="136"/>
      <c r="M1549" s="136"/>
      <c r="N1549" s="136"/>
      <c r="O1549" s="26" t="str">
        <f t="shared" si="828"/>
        <v/>
      </c>
      <c r="P1549" s="218" t="str">
        <f t="shared" si="829"/>
        <v/>
      </c>
      <c r="Q1549" s="26" t="str">
        <f t="shared" si="830"/>
        <v/>
      </c>
      <c r="R1549" s="22"/>
      <c r="S1549" s="99"/>
      <c r="T1549" s="10"/>
      <c r="U1549" s="229" t="str">
        <f t="shared" si="831"/>
        <v/>
      </c>
      <c r="V1549" s="230"/>
      <c r="W1549" s="230"/>
      <c r="X1549" s="230"/>
      <c r="Y1549" s="230"/>
      <c r="Z1549" s="22" t="str">
        <f>""</f>
        <v/>
      </c>
      <c r="AB1549" s="23" t="str">
        <f t="shared" si="832"/>
        <v/>
      </c>
      <c r="AC1549" s="2" t="b">
        <f>COUNT(Q1549:Q$2500)&gt;0</f>
        <v>0</v>
      </c>
      <c r="AD1549" s="2" t="b">
        <f t="shared" si="815"/>
        <v>0</v>
      </c>
      <c r="AE1549" s="2" t="b">
        <f t="shared" si="816"/>
        <v>0</v>
      </c>
      <c r="AF1549" s="2" t="b">
        <f t="shared" si="817"/>
        <v>0</v>
      </c>
      <c r="AG1549" s="2" t="b">
        <f>OR(
  AND(AC1549,NOT(AC1550)),
  AND(AF1549,WEEKDAY(AH1548,2)=EINSTELLUNGEN!$D$12),
  AND(AF1549,AH1549=$J$35)
)</f>
        <v>0</v>
      </c>
      <c r="AH1549" s="2">
        <f>IF(AE1549,AH1548+IF(WEEKDAY(AH1548+1,2)&lt;=EINSTELLUNGEN!$D$12,1,$J$36),AH1548)</f>
        <v>42020</v>
      </c>
      <c r="AI1549" s="2">
        <f t="shared" si="818"/>
        <v>2019</v>
      </c>
      <c r="AJ1549" s="2">
        <f t="shared" si="819"/>
        <v>201901</v>
      </c>
      <c r="AK1549" s="2">
        <f t="shared" si="820"/>
        <v>201901</v>
      </c>
      <c r="AL1549" s="2">
        <f t="shared" si="848"/>
        <v>201903</v>
      </c>
      <c r="AM1549" s="2" t="b">
        <f t="shared" si="821"/>
        <v>1</v>
      </c>
      <c r="AN1549" s="4" t="e">
        <f t="shared" si="833"/>
        <v>#N/A</v>
      </c>
      <c r="AO1549" s="4" t="e">
        <f t="shared" si="834"/>
        <v>#N/A</v>
      </c>
      <c r="AP1549" s="2" t="str">
        <f>IF(AD1549,
  IF(ISBLANK(H1549),
    AP1548,
    IF(LEN(H1549)=1,
      IF(OR(UPPER(H1549)="A",UPPER(H1549)="I"),
        EINSTELLUNGEN!$D$21,
        IF(OR(UPPER(H1549)="B",UPPER(H1549)="M"),
          EINSTELLUNGEN!$D$22,
          IF(OR(UPPER(H1549)="C",UPPER(H1549)="S"),
            EINSTELLUNGEN!$D$23,
            IF(UPPER(H1549)="D",
              EINSTELLUNGEN!$D$24,
              IF(UPPER(H1549)="E",
                EINSTELLUNGEN!$D$25,
                UPPER(H1549)))))),
      IF(ISNUMBER(H1549),
        EINSTELLUNGEN!$D$20&amp;H1549,
        UPPER(H1549)))),
  "")</f>
        <v/>
      </c>
      <c r="AQ1549" s="2" t="str">
        <f t="shared" si="835"/>
        <v/>
      </c>
      <c r="AR1549" s="2">
        <f t="shared" si="836"/>
        <v>0</v>
      </c>
      <c r="AS1549" s="145">
        <f t="shared" si="837"/>
        <v>0.33333333333333331</v>
      </c>
      <c r="AT1549" s="2">
        <f t="shared" si="838"/>
        <v>0</v>
      </c>
      <c r="AU1549" s="2">
        <f t="shared" si="839"/>
        <v>0</v>
      </c>
      <c r="AV1549" s="2">
        <f t="shared" si="840"/>
        <v>0</v>
      </c>
      <c r="AW1549" s="2">
        <f t="shared" si="841"/>
        <v>0</v>
      </c>
      <c r="AX1549" s="2">
        <f t="shared" si="822"/>
        <v>0</v>
      </c>
      <c r="AY1549" s="2">
        <f t="shared" si="842"/>
        <v>0</v>
      </c>
      <c r="AZ1549" s="145" t="e">
        <f t="shared" si="843"/>
        <v>#N/A</v>
      </c>
      <c r="BA1549" s="145" t="e">
        <f t="shared" si="844"/>
        <v>#N/A</v>
      </c>
      <c r="BB1549" s="145">
        <f t="shared" si="845"/>
        <v>2.083333333333337E-2</v>
      </c>
      <c r="BC1549" s="2">
        <f>IF(AM1549,
  IF(AND(AL1549=$J$31,_xlfn.DAYS(AH1549,DATE(AI1549,1,1))&lt;7),
    MAX(0,EINSTELLUNGEN!$D$12+1-WEEKDAY(DATE(EINSTELLUNGEN!$D$9,EINSTELLUNGEN!$D$10,1),2)),
    IF(AL1549=$J$33,
      MIN(EINSTELLUNGEN!$D$12,WEEKDAY(DATE(EINSTELLUNGEN!$D$9,12,31),2)),
      EINSTELLUNGEN!$D$12
  )) - SUMIF(AL$50:AL$2500,"="&amp;AL1549,AX$50:AX$2500),
  0)</f>
        <v>3</v>
      </c>
      <c r="BD1549" s="2">
        <f t="shared" si="846"/>
        <v>0.33333333333333331</v>
      </c>
      <c r="BE1549" s="2">
        <f t="shared" si="847"/>
        <v>0</v>
      </c>
    </row>
    <row r="1550" spans="1:57" ht="10.5" customHeight="1">
      <c r="A1550" s="1" t="str">
        <f t="shared" ca="1" si="823"/>
        <v/>
      </c>
      <c r="B1550" s="1" t="str">
        <f t="shared" ca="1" si="824"/>
        <v/>
      </c>
      <c r="C1550" s="1" t="str">
        <f t="shared" ca="1" si="825"/>
        <v/>
      </c>
      <c r="D1550" s="1" t="str">
        <f t="shared" ca="1" si="826"/>
        <v/>
      </c>
      <c r="F1550" s="10"/>
      <c r="G1550" s="136" t="str">
        <f t="shared" si="827"/>
        <v/>
      </c>
      <c r="H1550" s="27"/>
      <c r="I1550" s="28"/>
      <c r="J1550" s="28"/>
      <c r="K1550" s="29"/>
      <c r="L1550" s="136"/>
      <c r="M1550" s="136"/>
      <c r="N1550" s="136"/>
      <c r="O1550" s="26" t="str">
        <f t="shared" si="828"/>
        <v/>
      </c>
      <c r="P1550" s="218" t="str">
        <f t="shared" si="829"/>
        <v/>
      </c>
      <c r="Q1550" s="26" t="str">
        <f t="shared" si="830"/>
        <v/>
      </c>
      <c r="R1550" s="22"/>
      <c r="S1550" s="99"/>
      <c r="T1550" s="10"/>
      <c r="U1550" s="229" t="str">
        <f t="shared" si="831"/>
        <v/>
      </c>
      <c r="V1550" s="230"/>
      <c r="W1550" s="230"/>
      <c r="X1550" s="230"/>
      <c r="Y1550" s="230"/>
      <c r="Z1550" s="22" t="str">
        <f>""</f>
        <v/>
      </c>
      <c r="AB1550" s="23" t="str">
        <f t="shared" si="832"/>
        <v/>
      </c>
      <c r="AC1550" s="2" t="b">
        <f>COUNT(Q1550:Q$2500)&gt;0</f>
        <v>0</v>
      </c>
      <c r="AD1550" s="2" t="b">
        <f t="shared" si="815"/>
        <v>0</v>
      </c>
      <c r="AE1550" s="2" t="b">
        <f t="shared" si="816"/>
        <v>0</v>
      </c>
      <c r="AF1550" s="2" t="b">
        <f t="shared" si="817"/>
        <v>0</v>
      </c>
      <c r="AG1550" s="2" t="b">
        <f>OR(
  AND(AC1550,NOT(AC1551)),
  AND(AF1550,WEEKDAY(AH1549,2)=EINSTELLUNGEN!$D$12),
  AND(AF1550,AH1550=$J$35)
)</f>
        <v>0</v>
      </c>
      <c r="AH1550" s="2">
        <f>IF(AE1550,AH1549+IF(WEEKDAY(AH1549+1,2)&lt;=EINSTELLUNGEN!$D$12,1,$J$36),AH1549)</f>
        <v>42020</v>
      </c>
      <c r="AI1550" s="2">
        <f t="shared" si="818"/>
        <v>2019</v>
      </c>
      <c r="AJ1550" s="2">
        <f t="shared" si="819"/>
        <v>201901</v>
      </c>
      <c r="AK1550" s="2">
        <f t="shared" si="820"/>
        <v>201901</v>
      </c>
      <c r="AL1550" s="2">
        <f t="shared" si="848"/>
        <v>201903</v>
      </c>
      <c r="AM1550" s="2" t="b">
        <f t="shared" si="821"/>
        <v>1</v>
      </c>
      <c r="AN1550" s="4" t="e">
        <f t="shared" si="833"/>
        <v>#N/A</v>
      </c>
      <c r="AO1550" s="4" t="e">
        <f t="shared" si="834"/>
        <v>#N/A</v>
      </c>
      <c r="AP1550" s="2" t="str">
        <f>IF(AD1550,
  IF(ISBLANK(H1550),
    AP1549,
    IF(LEN(H1550)=1,
      IF(OR(UPPER(H1550)="A",UPPER(H1550)="I"),
        EINSTELLUNGEN!$D$21,
        IF(OR(UPPER(H1550)="B",UPPER(H1550)="M"),
          EINSTELLUNGEN!$D$22,
          IF(OR(UPPER(H1550)="C",UPPER(H1550)="S"),
            EINSTELLUNGEN!$D$23,
            IF(UPPER(H1550)="D",
              EINSTELLUNGEN!$D$24,
              IF(UPPER(H1550)="E",
                EINSTELLUNGEN!$D$25,
                UPPER(H1550)))))),
      IF(ISNUMBER(H1550),
        EINSTELLUNGEN!$D$20&amp;H1550,
        UPPER(H1550)))),
  "")</f>
        <v/>
      </c>
      <c r="AQ1550" s="2" t="str">
        <f t="shared" si="835"/>
        <v/>
      </c>
      <c r="AR1550" s="2">
        <f t="shared" si="836"/>
        <v>0</v>
      </c>
      <c r="AS1550" s="145">
        <f t="shared" si="837"/>
        <v>0.33333333333333331</v>
      </c>
      <c r="AT1550" s="2">
        <f t="shared" si="838"/>
        <v>0</v>
      </c>
      <c r="AU1550" s="2">
        <f t="shared" si="839"/>
        <v>0</v>
      </c>
      <c r="AV1550" s="2">
        <f t="shared" si="840"/>
        <v>0</v>
      </c>
      <c r="AW1550" s="2">
        <f t="shared" si="841"/>
        <v>0</v>
      </c>
      <c r="AX1550" s="2">
        <f t="shared" si="822"/>
        <v>0</v>
      </c>
      <c r="AY1550" s="2">
        <f t="shared" si="842"/>
        <v>0</v>
      </c>
      <c r="AZ1550" s="145" t="e">
        <f t="shared" si="843"/>
        <v>#N/A</v>
      </c>
      <c r="BA1550" s="145" t="e">
        <f t="shared" si="844"/>
        <v>#N/A</v>
      </c>
      <c r="BB1550" s="145">
        <f t="shared" si="845"/>
        <v>2.083333333333337E-2</v>
      </c>
      <c r="BC1550" s="2">
        <f>IF(AM1550,
  IF(AND(AL1550=$J$31,_xlfn.DAYS(AH1550,DATE(AI1550,1,1))&lt;7),
    MAX(0,EINSTELLUNGEN!$D$12+1-WEEKDAY(DATE(EINSTELLUNGEN!$D$9,EINSTELLUNGEN!$D$10,1),2)),
    IF(AL1550=$J$33,
      MIN(EINSTELLUNGEN!$D$12,WEEKDAY(DATE(EINSTELLUNGEN!$D$9,12,31),2)),
      EINSTELLUNGEN!$D$12
  )) - SUMIF(AL$50:AL$2500,"="&amp;AL1550,AX$50:AX$2500),
  0)</f>
        <v>3</v>
      </c>
      <c r="BD1550" s="2">
        <f t="shared" si="846"/>
        <v>0.33333333333333331</v>
      </c>
      <c r="BE1550" s="2">
        <f t="shared" si="847"/>
        <v>0</v>
      </c>
    </row>
    <row r="1551" spans="1:57" ht="10.5" customHeight="1">
      <c r="A1551" s="1" t="str">
        <f t="shared" ca="1" si="823"/>
        <v/>
      </c>
      <c r="B1551" s="1" t="str">
        <f t="shared" ca="1" si="824"/>
        <v/>
      </c>
      <c r="C1551" s="1" t="str">
        <f t="shared" ca="1" si="825"/>
        <v/>
      </c>
      <c r="D1551" s="1" t="str">
        <f t="shared" ca="1" si="826"/>
        <v/>
      </c>
      <c r="F1551" s="10"/>
      <c r="G1551" s="136" t="str">
        <f t="shared" si="827"/>
        <v/>
      </c>
      <c r="H1551" s="27"/>
      <c r="I1551" s="28"/>
      <c r="J1551" s="28"/>
      <c r="K1551" s="29"/>
      <c r="L1551" s="136"/>
      <c r="M1551" s="136"/>
      <c r="N1551" s="136"/>
      <c r="O1551" s="26" t="str">
        <f t="shared" si="828"/>
        <v/>
      </c>
      <c r="P1551" s="218" t="str">
        <f t="shared" si="829"/>
        <v/>
      </c>
      <c r="Q1551" s="26" t="str">
        <f t="shared" si="830"/>
        <v/>
      </c>
      <c r="R1551" s="22"/>
      <c r="S1551" s="99"/>
      <c r="T1551" s="10"/>
      <c r="U1551" s="229" t="str">
        <f t="shared" si="831"/>
        <v/>
      </c>
      <c r="V1551" s="230"/>
      <c r="W1551" s="230"/>
      <c r="X1551" s="230"/>
      <c r="Y1551" s="230"/>
      <c r="Z1551" s="22" t="str">
        <f>""</f>
        <v/>
      </c>
      <c r="AB1551" s="23" t="str">
        <f t="shared" si="832"/>
        <v/>
      </c>
      <c r="AC1551" s="2" t="b">
        <f>COUNT(Q1551:Q$2500)&gt;0</f>
        <v>0</v>
      </c>
      <c r="AD1551" s="2" t="b">
        <f t="shared" si="815"/>
        <v>0</v>
      </c>
      <c r="AE1551" s="2" t="b">
        <f t="shared" si="816"/>
        <v>0</v>
      </c>
      <c r="AF1551" s="2" t="b">
        <f t="shared" si="817"/>
        <v>0</v>
      </c>
      <c r="AG1551" s="2" t="b">
        <f>OR(
  AND(AC1551,NOT(AC1552)),
  AND(AF1551,WEEKDAY(AH1550,2)=EINSTELLUNGEN!$D$12),
  AND(AF1551,AH1551=$J$35)
)</f>
        <v>0</v>
      </c>
      <c r="AH1551" s="2">
        <f>IF(AE1551,AH1550+IF(WEEKDAY(AH1550+1,2)&lt;=EINSTELLUNGEN!$D$12,1,$J$36),AH1550)</f>
        <v>42020</v>
      </c>
      <c r="AI1551" s="2">
        <f t="shared" si="818"/>
        <v>2019</v>
      </c>
      <c r="AJ1551" s="2">
        <f t="shared" si="819"/>
        <v>201901</v>
      </c>
      <c r="AK1551" s="2">
        <f t="shared" si="820"/>
        <v>201901</v>
      </c>
      <c r="AL1551" s="2">
        <f t="shared" si="848"/>
        <v>201903</v>
      </c>
      <c r="AM1551" s="2" t="b">
        <f t="shared" si="821"/>
        <v>1</v>
      </c>
      <c r="AN1551" s="4" t="e">
        <f t="shared" si="833"/>
        <v>#N/A</v>
      </c>
      <c r="AO1551" s="4" t="e">
        <f t="shared" si="834"/>
        <v>#N/A</v>
      </c>
      <c r="AP1551" s="2" t="str">
        <f>IF(AD1551,
  IF(ISBLANK(H1551),
    AP1550,
    IF(LEN(H1551)=1,
      IF(OR(UPPER(H1551)="A",UPPER(H1551)="I"),
        EINSTELLUNGEN!$D$21,
        IF(OR(UPPER(H1551)="B",UPPER(H1551)="M"),
          EINSTELLUNGEN!$D$22,
          IF(OR(UPPER(H1551)="C",UPPER(H1551)="S"),
            EINSTELLUNGEN!$D$23,
            IF(UPPER(H1551)="D",
              EINSTELLUNGEN!$D$24,
              IF(UPPER(H1551)="E",
                EINSTELLUNGEN!$D$25,
                UPPER(H1551)))))),
      IF(ISNUMBER(H1551),
        EINSTELLUNGEN!$D$20&amp;H1551,
        UPPER(H1551)))),
  "")</f>
        <v/>
      </c>
      <c r="AQ1551" s="2" t="str">
        <f t="shared" si="835"/>
        <v/>
      </c>
      <c r="AR1551" s="2">
        <f t="shared" si="836"/>
        <v>0</v>
      </c>
      <c r="AS1551" s="145">
        <f t="shared" si="837"/>
        <v>0.33333333333333331</v>
      </c>
      <c r="AT1551" s="2">
        <f t="shared" si="838"/>
        <v>0</v>
      </c>
      <c r="AU1551" s="2">
        <f t="shared" si="839"/>
        <v>0</v>
      </c>
      <c r="AV1551" s="2">
        <f t="shared" si="840"/>
        <v>0</v>
      </c>
      <c r="AW1551" s="2">
        <f t="shared" si="841"/>
        <v>0</v>
      </c>
      <c r="AX1551" s="2">
        <f t="shared" si="822"/>
        <v>0</v>
      </c>
      <c r="AY1551" s="2">
        <f t="shared" si="842"/>
        <v>0</v>
      </c>
      <c r="AZ1551" s="145" t="e">
        <f t="shared" si="843"/>
        <v>#N/A</v>
      </c>
      <c r="BA1551" s="145" t="e">
        <f t="shared" si="844"/>
        <v>#N/A</v>
      </c>
      <c r="BB1551" s="145">
        <f t="shared" si="845"/>
        <v>2.083333333333337E-2</v>
      </c>
      <c r="BC1551" s="2">
        <f>IF(AM1551,
  IF(AND(AL1551=$J$31,_xlfn.DAYS(AH1551,DATE(AI1551,1,1))&lt;7),
    MAX(0,EINSTELLUNGEN!$D$12+1-WEEKDAY(DATE(EINSTELLUNGEN!$D$9,EINSTELLUNGEN!$D$10,1),2)),
    IF(AL1551=$J$33,
      MIN(EINSTELLUNGEN!$D$12,WEEKDAY(DATE(EINSTELLUNGEN!$D$9,12,31),2)),
      EINSTELLUNGEN!$D$12
  )) - SUMIF(AL$50:AL$2500,"="&amp;AL1551,AX$50:AX$2500),
  0)</f>
        <v>3</v>
      </c>
      <c r="BD1551" s="2">
        <f t="shared" si="846"/>
        <v>0.33333333333333331</v>
      </c>
      <c r="BE1551" s="2">
        <f t="shared" si="847"/>
        <v>0</v>
      </c>
    </row>
    <row r="1552" spans="1:57" ht="10.5" customHeight="1">
      <c r="A1552" s="1" t="str">
        <f t="shared" ca="1" si="823"/>
        <v/>
      </c>
      <c r="B1552" s="1" t="str">
        <f t="shared" ca="1" si="824"/>
        <v/>
      </c>
      <c r="C1552" s="1" t="str">
        <f t="shared" ca="1" si="825"/>
        <v/>
      </c>
      <c r="D1552" s="1" t="str">
        <f t="shared" ca="1" si="826"/>
        <v/>
      </c>
      <c r="F1552" s="10"/>
      <c r="G1552" s="136" t="str">
        <f t="shared" si="827"/>
        <v/>
      </c>
      <c r="H1552" s="27"/>
      <c r="I1552" s="28"/>
      <c r="J1552" s="28"/>
      <c r="K1552" s="29"/>
      <c r="L1552" s="136"/>
      <c r="M1552" s="136"/>
      <c r="N1552" s="136"/>
      <c r="O1552" s="26" t="str">
        <f t="shared" si="828"/>
        <v/>
      </c>
      <c r="P1552" s="218" t="str">
        <f t="shared" si="829"/>
        <v/>
      </c>
      <c r="Q1552" s="26" t="str">
        <f t="shared" si="830"/>
        <v/>
      </c>
      <c r="R1552" s="22"/>
      <c r="S1552" s="99"/>
      <c r="T1552" s="10"/>
      <c r="U1552" s="229" t="str">
        <f t="shared" si="831"/>
        <v/>
      </c>
      <c r="V1552" s="230"/>
      <c r="W1552" s="230"/>
      <c r="X1552" s="230"/>
      <c r="Y1552" s="230"/>
      <c r="Z1552" s="22" t="str">
        <f>""</f>
        <v/>
      </c>
      <c r="AB1552" s="23" t="str">
        <f t="shared" si="832"/>
        <v/>
      </c>
      <c r="AC1552" s="2" t="b">
        <f>COUNT(Q1552:Q$2500)&gt;0</f>
        <v>0</v>
      </c>
      <c r="AD1552" s="2" t="b">
        <f t="shared" si="815"/>
        <v>0</v>
      </c>
      <c r="AE1552" s="2" t="b">
        <f t="shared" si="816"/>
        <v>0</v>
      </c>
      <c r="AF1552" s="2" t="b">
        <f t="shared" si="817"/>
        <v>0</v>
      </c>
      <c r="AG1552" s="2" t="b">
        <f>OR(
  AND(AC1552,NOT(AC1553)),
  AND(AF1552,WEEKDAY(AH1551,2)=EINSTELLUNGEN!$D$12),
  AND(AF1552,AH1552=$J$35)
)</f>
        <v>0</v>
      </c>
      <c r="AH1552" s="2">
        <f>IF(AE1552,AH1551+IF(WEEKDAY(AH1551+1,2)&lt;=EINSTELLUNGEN!$D$12,1,$J$36),AH1551)</f>
        <v>42020</v>
      </c>
      <c r="AI1552" s="2">
        <f t="shared" si="818"/>
        <v>2019</v>
      </c>
      <c r="AJ1552" s="2">
        <f t="shared" si="819"/>
        <v>201901</v>
      </c>
      <c r="AK1552" s="2">
        <f t="shared" si="820"/>
        <v>201901</v>
      </c>
      <c r="AL1552" s="2">
        <f t="shared" si="848"/>
        <v>201903</v>
      </c>
      <c r="AM1552" s="2" t="b">
        <f t="shared" si="821"/>
        <v>1</v>
      </c>
      <c r="AN1552" s="4" t="e">
        <f t="shared" si="833"/>
        <v>#N/A</v>
      </c>
      <c r="AO1552" s="4" t="e">
        <f t="shared" si="834"/>
        <v>#N/A</v>
      </c>
      <c r="AP1552" s="2" t="str">
        <f>IF(AD1552,
  IF(ISBLANK(H1552),
    AP1551,
    IF(LEN(H1552)=1,
      IF(OR(UPPER(H1552)="A",UPPER(H1552)="I"),
        EINSTELLUNGEN!$D$21,
        IF(OR(UPPER(H1552)="B",UPPER(H1552)="M"),
          EINSTELLUNGEN!$D$22,
          IF(OR(UPPER(H1552)="C",UPPER(H1552)="S"),
            EINSTELLUNGEN!$D$23,
            IF(UPPER(H1552)="D",
              EINSTELLUNGEN!$D$24,
              IF(UPPER(H1552)="E",
                EINSTELLUNGEN!$D$25,
                UPPER(H1552)))))),
      IF(ISNUMBER(H1552),
        EINSTELLUNGEN!$D$20&amp;H1552,
        UPPER(H1552)))),
  "")</f>
        <v/>
      </c>
      <c r="AQ1552" s="2" t="str">
        <f t="shared" si="835"/>
        <v/>
      </c>
      <c r="AR1552" s="2">
        <f t="shared" si="836"/>
        <v>0</v>
      </c>
      <c r="AS1552" s="145">
        <f t="shared" si="837"/>
        <v>0.33333333333333331</v>
      </c>
      <c r="AT1552" s="2">
        <f t="shared" si="838"/>
        <v>0</v>
      </c>
      <c r="AU1552" s="2">
        <f t="shared" si="839"/>
        <v>0</v>
      </c>
      <c r="AV1552" s="2">
        <f t="shared" si="840"/>
        <v>0</v>
      </c>
      <c r="AW1552" s="2">
        <f t="shared" si="841"/>
        <v>0</v>
      </c>
      <c r="AX1552" s="2">
        <f t="shared" si="822"/>
        <v>0</v>
      </c>
      <c r="AY1552" s="2">
        <f t="shared" si="842"/>
        <v>0</v>
      </c>
      <c r="AZ1552" s="145" t="e">
        <f t="shared" si="843"/>
        <v>#N/A</v>
      </c>
      <c r="BA1552" s="145" t="e">
        <f t="shared" si="844"/>
        <v>#N/A</v>
      </c>
      <c r="BB1552" s="145">
        <f t="shared" si="845"/>
        <v>2.083333333333337E-2</v>
      </c>
      <c r="BC1552" s="2">
        <f>IF(AM1552,
  IF(AND(AL1552=$J$31,_xlfn.DAYS(AH1552,DATE(AI1552,1,1))&lt;7),
    MAX(0,EINSTELLUNGEN!$D$12+1-WEEKDAY(DATE(EINSTELLUNGEN!$D$9,EINSTELLUNGEN!$D$10,1),2)),
    IF(AL1552=$J$33,
      MIN(EINSTELLUNGEN!$D$12,WEEKDAY(DATE(EINSTELLUNGEN!$D$9,12,31),2)),
      EINSTELLUNGEN!$D$12
  )) - SUMIF(AL$50:AL$2500,"="&amp;AL1552,AX$50:AX$2500),
  0)</f>
        <v>3</v>
      </c>
      <c r="BD1552" s="2">
        <f t="shared" si="846"/>
        <v>0.33333333333333331</v>
      </c>
      <c r="BE1552" s="2">
        <f t="shared" si="847"/>
        <v>0</v>
      </c>
    </row>
    <row r="1553" spans="1:57" ht="10.5" customHeight="1">
      <c r="A1553" s="1" t="str">
        <f t="shared" ca="1" si="823"/>
        <v/>
      </c>
      <c r="B1553" s="1" t="str">
        <f t="shared" ca="1" si="824"/>
        <v/>
      </c>
      <c r="C1553" s="1" t="str">
        <f t="shared" ca="1" si="825"/>
        <v/>
      </c>
      <c r="D1553" s="1" t="str">
        <f t="shared" ca="1" si="826"/>
        <v/>
      </c>
      <c r="F1553" s="10"/>
      <c r="G1553" s="136" t="str">
        <f t="shared" si="827"/>
        <v/>
      </c>
      <c r="H1553" s="27"/>
      <c r="I1553" s="28"/>
      <c r="J1553" s="28"/>
      <c r="K1553" s="29"/>
      <c r="L1553" s="136"/>
      <c r="M1553" s="136"/>
      <c r="N1553" s="136"/>
      <c r="O1553" s="26" t="str">
        <f t="shared" si="828"/>
        <v/>
      </c>
      <c r="P1553" s="218" t="str">
        <f t="shared" si="829"/>
        <v/>
      </c>
      <c r="Q1553" s="26" t="str">
        <f t="shared" si="830"/>
        <v/>
      </c>
      <c r="R1553" s="22"/>
      <c r="S1553" s="99"/>
      <c r="T1553" s="10"/>
      <c r="U1553" s="229" t="str">
        <f t="shared" si="831"/>
        <v/>
      </c>
      <c r="V1553" s="230"/>
      <c r="W1553" s="230"/>
      <c r="X1553" s="230"/>
      <c r="Y1553" s="230"/>
      <c r="Z1553" s="22" t="str">
        <f>""</f>
        <v/>
      </c>
      <c r="AB1553" s="23" t="str">
        <f t="shared" si="832"/>
        <v/>
      </c>
      <c r="AC1553" s="2" t="b">
        <f>COUNT(Q1553:Q$2500)&gt;0</f>
        <v>0</v>
      </c>
      <c r="AD1553" s="2" t="b">
        <f t="shared" si="815"/>
        <v>0</v>
      </c>
      <c r="AE1553" s="2" t="b">
        <f t="shared" si="816"/>
        <v>0</v>
      </c>
      <c r="AF1553" s="2" t="b">
        <f t="shared" si="817"/>
        <v>0</v>
      </c>
      <c r="AG1553" s="2" t="b">
        <f>OR(
  AND(AC1553,NOT(AC1554)),
  AND(AF1553,WEEKDAY(AH1552,2)=EINSTELLUNGEN!$D$12),
  AND(AF1553,AH1553=$J$35)
)</f>
        <v>0</v>
      </c>
      <c r="AH1553" s="2">
        <f>IF(AE1553,AH1552+IF(WEEKDAY(AH1552+1,2)&lt;=EINSTELLUNGEN!$D$12,1,$J$36),AH1552)</f>
        <v>42020</v>
      </c>
      <c r="AI1553" s="2">
        <f t="shared" si="818"/>
        <v>2019</v>
      </c>
      <c r="AJ1553" s="2">
        <f t="shared" si="819"/>
        <v>201901</v>
      </c>
      <c r="AK1553" s="2">
        <f t="shared" si="820"/>
        <v>201901</v>
      </c>
      <c r="AL1553" s="2">
        <f t="shared" si="848"/>
        <v>201903</v>
      </c>
      <c r="AM1553" s="2" t="b">
        <f t="shared" si="821"/>
        <v>1</v>
      </c>
      <c r="AN1553" s="4" t="e">
        <f t="shared" si="833"/>
        <v>#N/A</v>
      </c>
      <c r="AO1553" s="4" t="e">
        <f t="shared" si="834"/>
        <v>#N/A</v>
      </c>
      <c r="AP1553" s="2" t="str">
        <f>IF(AD1553,
  IF(ISBLANK(H1553),
    AP1552,
    IF(LEN(H1553)=1,
      IF(OR(UPPER(H1553)="A",UPPER(H1553)="I"),
        EINSTELLUNGEN!$D$21,
        IF(OR(UPPER(H1553)="B",UPPER(H1553)="M"),
          EINSTELLUNGEN!$D$22,
          IF(OR(UPPER(H1553)="C",UPPER(H1553)="S"),
            EINSTELLUNGEN!$D$23,
            IF(UPPER(H1553)="D",
              EINSTELLUNGEN!$D$24,
              IF(UPPER(H1553)="E",
                EINSTELLUNGEN!$D$25,
                UPPER(H1553)))))),
      IF(ISNUMBER(H1553),
        EINSTELLUNGEN!$D$20&amp;H1553,
        UPPER(H1553)))),
  "")</f>
        <v/>
      </c>
      <c r="AQ1553" s="2" t="str">
        <f t="shared" si="835"/>
        <v/>
      </c>
      <c r="AR1553" s="2">
        <f t="shared" si="836"/>
        <v>0</v>
      </c>
      <c r="AS1553" s="145">
        <f t="shared" si="837"/>
        <v>0.33333333333333331</v>
      </c>
      <c r="AT1553" s="2">
        <f t="shared" si="838"/>
        <v>0</v>
      </c>
      <c r="AU1553" s="2">
        <f t="shared" si="839"/>
        <v>0</v>
      </c>
      <c r="AV1553" s="2">
        <f t="shared" si="840"/>
        <v>0</v>
      </c>
      <c r="AW1553" s="2">
        <f t="shared" si="841"/>
        <v>0</v>
      </c>
      <c r="AX1553" s="2">
        <f t="shared" si="822"/>
        <v>0</v>
      </c>
      <c r="AY1553" s="2">
        <f t="shared" si="842"/>
        <v>0</v>
      </c>
      <c r="AZ1553" s="145" t="e">
        <f t="shared" si="843"/>
        <v>#N/A</v>
      </c>
      <c r="BA1553" s="145" t="e">
        <f t="shared" si="844"/>
        <v>#N/A</v>
      </c>
      <c r="BB1553" s="145">
        <f t="shared" si="845"/>
        <v>2.083333333333337E-2</v>
      </c>
      <c r="BC1553" s="2">
        <f>IF(AM1553,
  IF(AND(AL1553=$J$31,_xlfn.DAYS(AH1553,DATE(AI1553,1,1))&lt;7),
    MAX(0,EINSTELLUNGEN!$D$12+1-WEEKDAY(DATE(EINSTELLUNGEN!$D$9,EINSTELLUNGEN!$D$10,1),2)),
    IF(AL1553=$J$33,
      MIN(EINSTELLUNGEN!$D$12,WEEKDAY(DATE(EINSTELLUNGEN!$D$9,12,31),2)),
      EINSTELLUNGEN!$D$12
  )) - SUMIF(AL$50:AL$2500,"="&amp;AL1553,AX$50:AX$2500),
  0)</f>
        <v>3</v>
      </c>
      <c r="BD1553" s="2">
        <f t="shared" si="846"/>
        <v>0.33333333333333331</v>
      </c>
      <c r="BE1553" s="2">
        <f t="shared" si="847"/>
        <v>0</v>
      </c>
    </row>
    <row r="1554" spans="1:57" ht="10.5" customHeight="1">
      <c r="A1554" s="1" t="str">
        <f t="shared" ca="1" si="823"/>
        <v/>
      </c>
      <c r="B1554" s="1" t="str">
        <f t="shared" ca="1" si="824"/>
        <v/>
      </c>
      <c r="C1554" s="1" t="str">
        <f t="shared" ca="1" si="825"/>
        <v/>
      </c>
      <c r="D1554" s="1" t="str">
        <f t="shared" ca="1" si="826"/>
        <v/>
      </c>
      <c r="F1554" s="10"/>
      <c r="G1554" s="136" t="str">
        <f t="shared" si="827"/>
        <v/>
      </c>
      <c r="H1554" s="27"/>
      <c r="I1554" s="28"/>
      <c r="J1554" s="28"/>
      <c r="K1554" s="29"/>
      <c r="L1554" s="136"/>
      <c r="M1554" s="136"/>
      <c r="N1554" s="136"/>
      <c r="O1554" s="26" t="str">
        <f t="shared" si="828"/>
        <v/>
      </c>
      <c r="P1554" s="218" t="str">
        <f t="shared" si="829"/>
        <v/>
      </c>
      <c r="Q1554" s="26" t="str">
        <f t="shared" si="830"/>
        <v/>
      </c>
      <c r="R1554" s="22"/>
      <c r="S1554" s="99"/>
      <c r="T1554" s="10"/>
      <c r="U1554" s="229" t="str">
        <f t="shared" si="831"/>
        <v/>
      </c>
      <c r="V1554" s="230"/>
      <c r="W1554" s="230"/>
      <c r="X1554" s="230"/>
      <c r="Y1554" s="230"/>
      <c r="Z1554" s="22" t="str">
        <f>""</f>
        <v/>
      </c>
      <c r="AB1554" s="23" t="str">
        <f t="shared" si="832"/>
        <v/>
      </c>
      <c r="AC1554" s="2" t="b">
        <f>COUNT(Q1554:Q$2500)&gt;0</f>
        <v>0</v>
      </c>
      <c r="AD1554" s="2" t="b">
        <f t="shared" si="815"/>
        <v>0</v>
      </c>
      <c r="AE1554" s="2" t="b">
        <f t="shared" si="816"/>
        <v>0</v>
      </c>
      <c r="AF1554" s="2" t="b">
        <f t="shared" si="817"/>
        <v>0</v>
      </c>
      <c r="AG1554" s="2" t="b">
        <f>OR(
  AND(AC1554,NOT(AC1555)),
  AND(AF1554,WEEKDAY(AH1553,2)=EINSTELLUNGEN!$D$12),
  AND(AF1554,AH1554=$J$35)
)</f>
        <v>0</v>
      </c>
      <c r="AH1554" s="2">
        <f>IF(AE1554,AH1553+IF(WEEKDAY(AH1553+1,2)&lt;=EINSTELLUNGEN!$D$12,1,$J$36),AH1553)</f>
        <v>42020</v>
      </c>
      <c r="AI1554" s="2">
        <f t="shared" si="818"/>
        <v>2019</v>
      </c>
      <c r="AJ1554" s="2">
        <f t="shared" si="819"/>
        <v>201901</v>
      </c>
      <c r="AK1554" s="2">
        <f t="shared" si="820"/>
        <v>201901</v>
      </c>
      <c r="AL1554" s="2">
        <f t="shared" si="848"/>
        <v>201903</v>
      </c>
      <c r="AM1554" s="2" t="b">
        <f t="shared" si="821"/>
        <v>1</v>
      </c>
      <c r="AN1554" s="4" t="e">
        <f t="shared" si="833"/>
        <v>#N/A</v>
      </c>
      <c r="AO1554" s="4" t="e">
        <f t="shared" si="834"/>
        <v>#N/A</v>
      </c>
      <c r="AP1554" s="2" t="str">
        <f>IF(AD1554,
  IF(ISBLANK(H1554),
    AP1553,
    IF(LEN(H1554)=1,
      IF(OR(UPPER(H1554)="A",UPPER(H1554)="I"),
        EINSTELLUNGEN!$D$21,
        IF(OR(UPPER(H1554)="B",UPPER(H1554)="M"),
          EINSTELLUNGEN!$D$22,
          IF(OR(UPPER(H1554)="C",UPPER(H1554)="S"),
            EINSTELLUNGEN!$D$23,
            IF(UPPER(H1554)="D",
              EINSTELLUNGEN!$D$24,
              IF(UPPER(H1554)="E",
                EINSTELLUNGEN!$D$25,
                UPPER(H1554)))))),
      IF(ISNUMBER(H1554),
        EINSTELLUNGEN!$D$20&amp;H1554,
        UPPER(H1554)))),
  "")</f>
        <v/>
      </c>
      <c r="AQ1554" s="2" t="str">
        <f t="shared" si="835"/>
        <v/>
      </c>
      <c r="AR1554" s="2">
        <f t="shared" si="836"/>
        <v>0</v>
      </c>
      <c r="AS1554" s="145">
        <f t="shared" si="837"/>
        <v>0.33333333333333331</v>
      </c>
      <c r="AT1554" s="2">
        <f t="shared" si="838"/>
        <v>0</v>
      </c>
      <c r="AU1554" s="2">
        <f t="shared" si="839"/>
        <v>0</v>
      </c>
      <c r="AV1554" s="2">
        <f t="shared" si="840"/>
        <v>0</v>
      </c>
      <c r="AW1554" s="2">
        <f t="shared" si="841"/>
        <v>0</v>
      </c>
      <c r="AX1554" s="2">
        <f t="shared" si="822"/>
        <v>0</v>
      </c>
      <c r="AY1554" s="2">
        <f t="shared" si="842"/>
        <v>0</v>
      </c>
      <c r="AZ1554" s="145" t="e">
        <f t="shared" si="843"/>
        <v>#N/A</v>
      </c>
      <c r="BA1554" s="145" t="e">
        <f t="shared" si="844"/>
        <v>#N/A</v>
      </c>
      <c r="BB1554" s="145">
        <f t="shared" si="845"/>
        <v>2.083333333333337E-2</v>
      </c>
      <c r="BC1554" s="2">
        <f>IF(AM1554,
  IF(AND(AL1554=$J$31,_xlfn.DAYS(AH1554,DATE(AI1554,1,1))&lt;7),
    MAX(0,EINSTELLUNGEN!$D$12+1-WEEKDAY(DATE(EINSTELLUNGEN!$D$9,EINSTELLUNGEN!$D$10,1),2)),
    IF(AL1554=$J$33,
      MIN(EINSTELLUNGEN!$D$12,WEEKDAY(DATE(EINSTELLUNGEN!$D$9,12,31),2)),
      EINSTELLUNGEN!$D$12
  )) - SUMIF(AL$50:AL$2500,"="&amp;AL1554,AX$50:AX$2500),
  0)</f>
        <v>3</v>
      </c>
      <c r="BD1554" s="2">
        <f t="shared" si="846"/>
        <v>0.33333333333333331</v>
      </c>
      <c r="BE1554" s="2">
        <f t="shared" si="847"/>
        <v>0</v>
      </c>
    </row>
    <row r="1555" spans="1:57" ht="10.5" customHeight="1">
      <c r="A1555" s="1" t="str">
        <f t="shared" ca="1" si="823"/>
        <v/>
      </c>
      <c r="B1555" s="1" t="str">
        <f t="shared" ca="1" si="824"/>
        <v/>
      </c>
      <c r="C1555" s="1" t="str">
        <f t="shared" ca="1" si="825"/>
        <v/>
      </c>
      <c r="D1555" s="1" t="str">
        <f t="shared" ca="1" si="826"/>
        <v/>
      </c>
      <c r="F1555" s="10"/>
      <c r="G1555" s="136" t="str">
        <f t="shared" si="827"/>
        <v/>
      </c>
      <c r="H1555" s="27"/>
      <c r="I1555" s="28"/>
      <c r="J1555" s="28"/>
      <c r="K1555" s="29"/>
      <c r="L1555" s="136"/>
      <c r="M1555" s="136"/>
      <c r="N1555" s="136"/>
      <c r="O1555" s="26" t="str">
        <f t="shared" si="828"/>
        <v/>
      </c>
      <c r="P1555" s="218" t="str">
        <f t="shared" si="829"/>
        <v/>
      </c>
      <c r="Q1555" s="26" t="str">
        <f t="shared" si="830"/>
        <v/>
      </c>
      <c r="R1555" s="22"/>
      <c r="S1555" s="99"/>
      <c r="T1555" s="10"/>
      <c r="U1555" s="229" t="str">
        <f t="shared" si="831"/>
        <v/>
      </c>
      <c r="V1555" s="230"/>
      <c r="W1555" s="230"/>
      <c r="X1555" s="230"/>
      <c r="Y1555" s="230"/>
      <c r="Z1555" s="22" t="str">
        <f>""</f>
        <v/>
      </c>
      <c r="AB1555" s="23" t="str">
        <f t="shared" si="832"/>
        <v/>
      </c>
      <c r="AC1555" s="2" t="b">
        <f>COUNT(Q1555:Q$2500)&gt;0</f>
        <v>0</v>
      </c>
      <c r="AD1555" s="2" t="b">
        <f t="shared" si="815"/>
        <v>0</v>
      </c>
      <c r="AE1555" s="2" t="b">
        <f t="shared" si="816"/>
        <v>0</v>
      </c>
      <c r="AF1555" s="2" t="b">
        <f t="shared" si="817"/>
        <v>0</v>
      </c>
      <c r="AG1555" s="2" t="b">
        <f>OR(
  AND(AC1555,NOT(AC1556)),
  AND(AF1555,WEEKDAY(AH1554,2)=EINSTELLUNGEN!$D$12),
  AND(AF1555,AH1555=$J$35)
)</f>
        <v>0</v>
      </c>
      <c r="AH1555" s="2">
        <f>IF(AE1555,AH1554+IF(WEEKDAY(AH1554+1,2)&lt;=EINSTELLUNGEN!$D$12,1,$J$36),AH1554)</f>
        <v>42020</v>
      </c>
      <c r="AI1555" s="2">
        <f t="shared" si="818"/>
        <v>2019</v>
      </c>
      <c r="AJ1555" s="2">
        <f t="shared" si="819"/>
        <v>201901</v>
      </c>
      <c r="AK1555" s="2">
        <f t="shared" si="820"/>
        <v>201901</v>
      </c>
      <c r="AL1555" s="2">
        <f t="shared" si="848"/>
        <v>201903</v>
      </c>
      <c r="AM1555" s="2" t="b">
        <f t="shared" si="821"/>
        <v>1</v>
      </c>
      <c r="AN1555" s="4" t="e">
        <f t="shared" si="833"/>
        <v>#N/A</v>
      </c>
      <c r="AO1555" s="4" t="e">
        <f t="shared" si="834"/>
        <v>#N/A</v>
      </c>
      <c r="AP1555" s="2" t="str">
        <f>IF(AD1555,
  IF(ISBLANK(H1555),
    AP1554,
    IF(LEN(H1555)=1,
      IF(OR(UPPER(H1555)="A",UPPER(H1555)="I"),
        EINSTELLUNGEN!$D$21,
        IF(OR(UPPER(H1555)="B",UPPER(H1555)="M"),
          EINSTELLUNGEN!$D$22,
          IF(OR(UPPER(H1555)="C",UPPER(H1555)="S"),
            EINSTELLUNGEN!$D$23,
            IF(UPPER(H1555)="D",
              EINSTELLUNGEN!$D$24,
              IF(UPPER(H1555)="E",
                EINSTELLUNGEN!$D$25,
                UPPER(H1555)))))),
      IF(ISNUMBER(H1555),
        EINSTELLUNGEN!$D$20&amp;H1555,
        UPPER(H1555)))),
  "")</f>
        <v/>
      </c>
      <c r="AQ1555" s="2" t="str">
        <f t="shared" si="835"/>
        <v/>
      </c>
      <c r="AR1555" s="2">
        <f t="shared" si="836"/>
        <v>0</v>
      </c>
      <c r="AS1555" s="145">
        <f t="shared" si="837"/>
        <v>0.33333333333333331</v>
      </c>
      <c r="AT1555" s="2">
        <f t="shared" si="838"/>
        <v>0</v>
      </c>
      <c r="AU1555" s="2">
        <f t="shared" si="839"/>
        <v>0</v>
      </c>
      <c r="AV1555" s="2">
        <f t="shared" si="840"/>
        <v>0</v>
      </c>
      <c r="AW1555" s="2">
        <f t="shared" si="841"/>
        <v>0</v>
      </c>
      <c r="AX1555" s="2">
        <f t="shared" si="822"/>
        <v>0</v>
      </c>
      <c r="AY1555" s="2">
        <f t="shared" si="842"/>
        <v>0</v>
      </c>
      <c r="AZ1555" s="145" t="e">
        <f t="shared" si="843"/>
        <v>#N/A</v>
      </c>
      <c r="BA1555" s="145" t="e">
        <f t="shared" si="844"/>
        <v>#N/A</v>
      </c>
      <c r="BB1555" s="145">
        <f t="shared" si="845"/>
        <v>2.083333333333337E-2</v>
      </c>
      <c r="BC1555" s="2">
        <f>IF(AM1555,
  IF(AND(AL1555=$J$31,_xlfn.DAYS(AH1555,DATE(AI1555,1,1))&lt;7),
    MAX(0,EINSTELLUNGEN!$D$12+1-WEEKDAY(DATE(EINSTELLUNGEN!$D$9,EINSTELLUNGEN!$D$10,1),2)),
    IF(AL1555=$J$33,
      MIN(EINSTELLUNGEN!$D$12,WEEKDAY(DATE(EINSTELLUNGEN!$D$9,12,31),2)),
      EINSTELLUNGEN!$D$12
  )) - SUMIF(AL$50:AL$2500,"="&amp;AL1555,AX$50:AX$2500),
  0)</f>
        <v>3</v>
      </c>
      <c r="BD1555" s="2">
        <f t="shared" si="846"/>
        <v>0.33333333333333331</v>
      </c>
      <c r="BE1555" s="2">
        <f t="shared" si="847"/>
        <v>0</v>
      </c>
    </row>
    <row r="1556" spans="1:57" ht="10.5" customHeight="1">
      <c r="A1556" s="1" t="str">
        <f t="shared" ca="1" si="823"/>
        <v/>
      </c>
      <c r="B1556" s="1" t="str">
        <f t="shared" ca="1" si="824"/>
        <v/>
      </c>
      <c r="C1556" s="1" t="str">
        <f t="shared" ca="1" si="825"/>
        <v/>
      </c>
      <c r="D1556" s="1" t="str">
        <f t="shared" ca="1" si="826"/>
        <v/>
      </c>
      <c r="F1556" s="10"/>
      <c r="G1556" s="136" t="str">
        <f t="shared" si="827"/>
        <v/>
      </c>
      <c r="H1556" s="27"/>
      <c r="I1556" s="28"/>
      <c r="J1556" s="28"/>
      <c r="K1556" s="29"/>
      <c r="L1556" s="136"/>
      <c r="M1556" s="136"/>
      <c r="N1556" s="136"/>
      <c r="O1556" s="26" t="str">
        <f t="shared" si="828"/>
        <v/>
      </c>
      <c r="P1556" s="218" t="str">
        <f t="shared" si="829"/>
        <v/>
      </c>
      <c r="Q1556" s="26" t="str">
        <f t="shared" si="830"/>
        <v/>
      </c>
      <c r="R1556" s="22"/>
      <c r="S1556" s="99"/>
      <c r="T1556" s="10"/>
      <c r="U1556" s="229" t="str">
        <f t="shared" si="831"/>
        <v/>
      </c>
      <c r="V1556" s="230"/>
      <c r="W1556" s="230"/>
      <c r="X1556" s="230"/>
      <c r="Y1556" s="230"/>
      <c r="Z1556" s="22" t="str">
        <f>""</f>
        <v/>
      </c>
      <c r="AB1556" s="23" t="str">
        <f t="shared" si="832"/>
        <v/>
      </c>
      <c r="AC1556" s="2" t="b">
        <f>COUNT(Q1556:Q$2500)&gt;0</f>
        <v>0</v>
      </c>
      <c r="AD1556" s="2" t="b">
        <f t="shared" si="815"/>
        <v>0</v>
      </c>
      <c r="AE1556" s="2" t="b">
        <f t="shared" si="816"/>
        <v>0</v>
      </c>
      <c r="AF1556" s="2" t="b">
        <f t="shared" si="817"/>
        <v>0</v>
      </c>
      <c r="AG1556" s="2" t="b">
        <f>OR(
  AND(AC1556,NOT(AC1557)),
  AND(AF1556,WEEKDAY(AH1555,2)=EINSTELLUNGEN!$D$12),
  AND(AF1556,AH1556=$J$35)
)</f>
        <v>0</v>
      </c>
      <c r="AH1556" s="2">
        <f>IF(AE1556,AH1555+IF(WEEKDAY(AH1555+1,2)&lt;=EINSTELLUNGEN!$D$12,1,$J$36),AH1555)</f>
        <v>42020</v>
      </c>
      <c r="AI1556" s="2">
        <f t="shared" si="818"/>
        <v>2019</v>
      </c>
      <c r="AJ1556" s="2">
        <f t="shared" si="819"/>
        <v>201901</v>
      </c>
      <c r="AK1556" s="2">
        <f t="shared" si="820"/>
        <v>201901</v>
      </c>
      <c r="AL1556" s="2">
        <f t="shared" si="848"/>
        <v>201903</v>
      </c>
      <c r="AM1556" s="2" t="b">
        <f t="shared" si="821"/>
        <v>1</v>
      </c>
      <c r="AN1556" s="4" t="e">
        <f t="shared" si="833"/>
        <v>#N/A</v>
      </c>
      <c r="AO1556" s="4" t="e">
        <f t="shared" si="834"/>
        <v>#N/A</v>
      </c>
      <c r="AP1556" s="2" t="str">
        <f>IF(AD1556,
  IF(ISBLANK(H1556),
    AP1555,
    IF(LEN(H1556)=1,
      IF(OR(UPPER(H1556)="A",UPPER(H1556)="I"),
        EINSTELLUNGEN!$D$21,
        IF(OR(UPPER(H1556)="B",UPPER(H1556)="M"),
          EINSTELLUNGEN!$D$22,
          IF(OR(UPPER(H1556)="C",UPPER(H1556)="S"),
            EINSTELLUNGEN!$D$23,
            IF(UPPER(H1556)="D",
              EINSTELLUNGEN!$D$24,
              IF(UPPER(H1556)="E",
                EINSTELLUNGEN!$D$25,
                UPPER(H1556)))))),
      IF(ISNUMBER(H1556),
        EINSTELLUNGEN!$D$20&amp;H1556,
        UPPER(H1556)))),
  "")</f>
        <v/>
      </c>
      <c r="AQ1556" s="2" t="str">
        <f t="shared" si="835"/>
        <v/>
      </c>
      <c r="AR1556" s="2">
        <f t="shared" si="836"/>
        <v>0</v>
      </c>
      <c r="AS1556" s="145">
        <f t="shared" si="837"/>
        <v>0.33333333333333331</v>
      </c>
      <c r="AT1556" s="2">
        <f t="shared" si="838"/>
        <v>0</v>
      </c>
      <c r="AU1556" s="2">
        <f t="shared" si="839"/>
        <v>0</v>
      </c>
      <c r="AV1556" s="2">
        <f t="shared" si="840"/>
        <v>0</v>
      </c>
      <c r="AW1556" s="2">
        <f t="shared" si="841"/>
        <v>0</v>
      </c>
      <c r="AX1556" s="2">
        <f t="shared" si="822"/>
        <v>0</v>
      </c>
      <c r="AY1556" s="2">
        <f t="shared" si="842"/>
        <v>0</v>
      </c>
      <c r="AZ1556" s="145" t="e">
        <f t="shared" si="843"/>
        <v>#N/A</v>
      </c>
      <c r="BA1556" s="145" t="e">
        <f t="shared" si="844"/>
        <v>#N/A</v>
      </c>
      <c r="BB1556" s="145">
        <f t="shared" si="845"/>
        <v>2.083333333333337E-2</v>
      </c>
      <c r="BC1556" s="2">
        <f>IF(AM1556,
  IF(AND(AL1556=$J$31,_xlfn.DAYS(AH1556,DATE(AI1556,1,1))&lt;7),
    MAX(0,EINSTELLUNGEN!$D$12+1-WEEKDAY(DATE(EINSTELLUNGEN!$D$9,EINSTELLUNGEN!$D$10,1),2)),
    IF(AL1556=$J$33,
      MIN(EINSTELLUNGEN!$D$12,WEEKDAY(DATE(EINSTELLUNGEN!$D$9,12,31),2)),
      EINSTELLUNGEN!$D$12
  )) - SUMIF(AL$50:AL$2500,"="&amp;AL1556,AX$50:AX$2500),
  0)</f>
        <v>3</v>
      </c>
      <c r="BD1556" s="2">
        <f t="shared" si="846"/>
        <v>0.33333333333333331</v>
      </c>
      <c r="BE1556" s="2">
        <f t="shared" si="847"/>
        <v>0</v>
      </c>
    </row>
    <row r="1557" spans="1:57" ht="10.5" customHeight="1">
      <c r="A1557" s="1" t="str">
        <f t="shared" ca="1" si="823"/>
        <v/>
      </c>
      <c r="B1557" s="1" t="str">
        <f t="shared" ca="1" si="824"/>
        <v/>
      </c>
      <c r="C1557" s="1" t="str">
        <f t="shared" ca="1" si="825"/>
        <v/>
      </c>
      <c r="D1557" s="1" t="str">
        <f t="shared" ca="1" si="826"/>
        <v/>
      </c>
      <c r="F1557" s="10"/>
      <c r="G1557" s="136" t="str">
        <f t="shared" si="827"/>
        <v/>
      </c>
      <c r="H1557" s="27"/>
      <c r="I1557" s="28"/>
      <c r="J1557" s="28"/>
      <c r="K1557" s="29"/>
      <c r="L1557" s="136"/>
      <c r="M1557" s="136"/>
      <c r="N1557" s="136"/>
      <c r="O1557" s="26" t="str">
        <f t="shared" si="828"/>
        <v/>
      </c>
      <c r="P1557" s="218" t="str">
        <f t="shared" si="829"/>
        <v/>
      </c>
      <c r="Q1557" s="26" t="str">
        <f t="shared" si="830"/>
        <v/>
      </c>
      <c r="R1557" s="22"/>
      <c r="S1557" s="99"/>
      <c r="T1557" s="10"/>
      <c r="U1557" s="229" t="str">
        <f t="shared" si="831"/>
        <v/>
      </c>
      <c r="V1557" s="230"/>
      <c r="W1557" s="230"/>
      <c r="X1557" s="230"/>
      <c r="Y1557" s="230"/>
      <c r="Z1557" s="22" t="str">
        <f>""</f>
        <v/>
      </c>
      <c r="AB1557" s="23" t="str">
        <f t="shared" si="832"/>
        <v/>
      </c>
      <c r="AC1557" s="2" t="b">
        <f>COUNT(Q1557:Q$2500)&gt;0</f>
        <v>0</v>
      </c>
      <c r="AD1557" s="2" t="b">
        <f t="shared" si="815"/>
        <v>0</v>
      </c>
      <c r="AE1557" s="2" t="b">
        <f t="shared" si="816"/>
        <v>0</v>
      </c>
      <c r="AF1557" s="2" t="b">
        <f t="shared" si="817"/>
        <v>0</v>
      </c>
      <c r="AG1557" s="2" t="b">
        <f>OR(
  AND(AC1557,NOT(AC1558)),
  AND(AF1557,WEEKDAY(AH1556,2)=EINSTELLUNGEN!$D$12),
  AND(AF1557,AH1557=$J$35)
)</f>
        <v>0</v>
      </c>
      <c r="AH1557" s="2">
        <f>IF(AE1557,AH1556+IF(WEEKDAY(AH1556+1,2)&lt;=EINSTELLUNGEN!$D$12,1,$J$36),AH1556)</f>
        <v>42020</v>
      </c>
      <c r="AI1557" s="2">
        <f t="shared" si="818"/>
        <v>2019</v>
      </c>
      <c r="AJ1557" s="2">
        <f t="shared" si="819"/>
        <v>201901</v>
      </c>
      <c r="AK1557" s="2">
        <f t="shared" si="820"/>
        <v>201901</v>
      </c>
      <c r="AL1557" s="2">
        <f t="shared" si="848"/>
        <v>201903</v>
      </c>
      <c r="AM1557" s="2" t="b">
        <f t="shared" si="821"/>
        <v>1</v>
      </c>
      <c r="AN1557" s="4" t="e">
        <f t="shared" si="833"/>
        <v>#N/A</v>
      </c>
      <c r="AO1557" s="4" t="e">
        <f t="shared" si="834"/>
        <v>#N/A</v>
      </c>
      <c r="AP1557" s="2" t="str">
        <f>IF(AD1557,
  IF(ISBLANK(H1557),
    AP1556,
    IF(LEN(H1557)=1,
      IF(OR(UPPER(H1557)="A",UPPER(H1557)="I"),
        EINSTELLUNGEN!$D$21,
        IF(OR(UPPER(H1557)="B",UPPER(H1557)="M"),
          EINSTELLUNGEN!$D$22,
          IF(OR(UPPER(H1557)="C",UPPER(H1557)="S"),
            EINSTELLUNGEN!$D$23,
            IF(UPPER(H1557)="D",
              EINSTELLUNGEN!$D$24,
              IF(UPPER(H1557)="E",
                EINSTELLUNGEN!$D$25,
                UPPER(H1557)))))),
      IF(ISNUMBER(H1557),
        EINSTELLUNGEN!$D$20&amp;H1557,
        UPPER(H1557)))),
  "")</f>
        <v/>
      </c>
      <c r="AQ1557" s="2" t="str">
        <f t="shared" si="835"/>
        <v/>
      </c>
      <c r="AR1557" s="2">
        <f t="shared" si="836"/>
        <v>0</v>
      </c>
      <c r="AS1557" s="145">
        <f t="shared" si="837"/>
        <v>0.33333333333333331</v>
      </c>
      <c r="AT1557" s="2">
        <f t="shared" si="838"/>
        <v>0</v>
      </c>
      <c r="AU1557" s="2">
        <f t="shared" si="839"/>
        <v>0</v>
      </c>
      <c r="AV1557" s="2">
        <f t="shared" si="840"/>
        <v>0</v>
      </c>
      <c r="AW1557" s="2">
        <f t="shared" si="841"/>
        <v>0</v>
      </c>
      <c r="AX1557" s="2">
        <f t="shared" si="822"/>
        <v>0</v>
      </c>
      <c r="AY1557" s="2">
        <f t="shared" si="842"/>
        <v>0</v>
      </c>
      <c r="AZ1557" s="145" t="e">
        <f t="shared" si="843"/>
        <v>#N/A</v>
      </c>
      <c r="BA1557" s="145" t="e">
        <f t="shared" si="844"/>
        <v>#N/A</v>
      </c>
      <c r="BB1557" s="145">
        <f t="shared" si="845"/>
        <v>2.083333333333337E-2</v>
      </c>
      <c r="BC1557" s="2">
        <f>IF(AM1557,
  IF(AND(AL1557=$J$31,_xlfn.DAYS(AH1557,DATE(AI1557,1,1))&lt;7),
    MAX(0,EINSTELLUNGEN!$D$12+1-WEEKDAY(DATE(EINSTELLUNGEN!$D$9,EINSTELLUNGEN!$D$10,1),2)),
    IF(AL1557=$J$33,
      MIN(EINSTELLUNGEN!$D$12,WEEKDAY(DATE(EINSTELLUNGEN!$D$9,12,31),2)),
      EINSTELLUNGEN!$D$12
  )) - SUMIF(AL$50:AL$2500,"="&amp;AL1557,AX$50:AX$2500),
  0)</f>
        <v>3</v>
      </c>
      <c r="BD1557" s="2">
        <f t="shared" si="846"/>
        <v>0.33333333333333331</v>
      </c>
      <c r="BE1557" s="2">
        <f t="shared" si="847"/>
        <v>0</v>
      </c>
    </row>
    <row r="1558" spans="1:57" ht="10.5" customHeight="1">
      <c r="A1558" s="1" t="str">
        <f t="shared" ca="1" si="823"/>
        <v/>
      </c>
      <c r="B1558" s="1" t="str">
        <f t="shared" ca="1" si="824"/>
        <v/>
      </c>
      <c r="C1558" s="1" t="str">
        <f t="shared" ca="1" si="825"/>
        <v/>
      </c>
      <c r="D1558" s="1" t="str">
        <f t="shared" ca="1" si="826"/>
        <v/>
      </c>
      <c r="F1558" s="10"/>
      <c r="G1558" s="136" t="str">
        <f t="shared" si="827"/>
        <v/>
      </c>
      <c r="H1558" s="27"/>
      <c r="I1558" s="28"/>
      <c r="J1558" s="28"/>
      <c r="K1558" s="29"/>
      <c r="L1558" s="136"/>
      <c r="M1558" s="136"/>
      <c r="N1558" s="136"/>
      <c r="O1558" s="26" t="str">
        <f t="shared" si="828"/>
        <v/>
      </c>
      <c r="P1558" s="218" t="str">
        <f t="shared" si="829"/>
        <v/>
      </c>
      <c r="Q1558" s="26" t="str">
        <f t="shared" si="830"/>
        <v/>
      </c>
      <c r="R1558" s="22"/>
      <c r="S1558" s="99"/>
      <c r="T1558" s="10"/>
      <c r="U1558" s="229" t="str">
        <f t="shared" si="831"/>
        <v/>
      </c>
      <c r="V1558" s="230"/>
      <c r="W1558" s="230"/>
      <c r="X1558" s="230"/>
      <c r="Y1558" s="230"/>
      <c r="Z1558" s="22" t="str">
        <f>""</f>
        <v/>
      </c>
      <c r="AB1558" s="23" t="str">
        <f t="shared" si="832"/>
        <v/>
      </c>
      <c r="AC1558" s="2" t="b">
        <f>COUNT(Q1558:Q$2500)&gt;0</f>
        <v>0</v>
      </c>
      <c r="AD1558" s="2" t="b">
        <f t="shared" si="815"/>
        <v>0</v>
      </c>
      <c r="AE1558" s="2" t="b">
        <f t="shared" si="816"/>
        <v>0</v>
      </c>
      <c r="AF1558" s="2" t="b">
        <f t="shared" si="817"/>
        <v>0</v>
      </c>
      <c r="AG1558" s="2" t="b">
        <f>OR(
  AND(AC1558,NOT(AC1559)),
  AND(AF1558,WEEKDAY(AH1557,2)=EINSTELLUNGEN!$D$12),
  AND(AF1558,AH1558=$J$35)
)</f>
        <v>0</v>
      </c>
      <c r="AH1558" s="2">
        <f>IF(AE1558,AH1557+IF(WEEKDAY(AH1557+1,2)&lt;=EINSTELLUNGEN!$D$12,1,$J$36),AH1557)</f>
        <v>42020</v>
      </c>
      <c r="AI1558" s="2">
        <f t="shared" si="818"/>
        <v>2019</v>
      </c>
      <c r="AJ1558" s="2">
        <f t="shared" si="819"/>
        <v>201901</v>
      </c>
      <c r="AK1558" s="2">
        <f t="shared" si="820"/>
        <v>201901</v>
      </c>
      <c r="AL1558" s="2">
        <f t="shared" si="848"/>
        <v>201903</v>
      </c>
      <c r="AM1558" s="2" t="b">
        <f t="shared" si="821"/>
        <v>1</v>
      </c>
      <c r="AN1558" s="4" t="e">
        <f t="shared" si="833"/>
        <v>#N/A</v>
      </c>
      <c r="AO1558" s="4" t="e">
        <f t="shared" si="834"/>
        <v>#N/A</v>
      </c>
      <c r="AP1558" s="2" t="str">
        <f>IF(AD1558,
  IF(ISBLANK(H1558),
    AP1557,
    IF(LEN(H1558)=1,
      IF(OR(UPPER(H1558)="A",UPPER(H1558)="I"),
        EINSTELLUNGEN!$D$21,
        IF(OR(UPPER(H1558)="B",UPPER(H1558)="M"),
          EINSTELLUNGEN!$D$22,
          IF(OR(UPPER(H1558)="C",UPPER(H1558)="S"),
            EINSTELLUNGEN!$D$23,
            IF(UPPER(H1558)="D",
              EINSTELLUNGEN!$D$24,
              IF(UPPER(H1558)="E",
                EINSTELLUNGEN!$D$25,
                UPPER(H1558)))))),
      IF(ISNUMBER(H1558),
        EINSTELLUNGEN!$D$20&amp;H1558,
        UPPER(H1558)))),
  "")</f>
        <v/>
      </c>
      <c r="AQ1558" s="2" t="str">
        <f t="shared" si="835"/>
        <v/>
      </c>
      <c r="AR1558" s="2">
        <f t="shared" si="836"/>
        <v>0</v>
      </c>
      <c r="AS1558" s="145">
        <f t="shared" si="837"/>
        <v>0.33333333333333331</v>
      </c>
      <c r="AT1558" s="2">
        <f t="shared" si="838"/>
        <v>0</v>
      </c>
      <c r="AU1558" s="2">
        <f t="shared" si="839"/>
        <v>0</v>
      </c>
      <c r="AV1558" s="2">
        <f t="shared" si="840"/>
        <v>0</v>
      </c>
      <c r="AW1558" s="2">
        <f t="shared" si="841"/>
        <v>0</v>
      </c>
      <c r="AX1558" s="2">
        <f t="shared" si="822"/>
        <v>0</v>
      </c>
      <c r="AY1558" s="2">
        <f t="shared" si="842"/>
        <v>0</v>
      </c>
      <c r="AZ1558" s="145" t="e">
        <f t="shared" si="843"/>
        <v>#N/A</v>
      </c>
      <c r="BA1558" s="145" t="e">
        <f t="shared" si="844"/>
        <v>#N/A</v>
      </c>
      <c r="BB1558" s="145">
        <f t="shared" si="845"/>
        <v>2.083333333333337E-2</v>
      </c>
      <c r="BC1558" s="2">
        <f>IF(AM1558,
  IF(AND(AL1558=$J$31,_xlfn.DAYS(AH1558,DATE(AI1558,1,1))&lt;7),
    MAX(0,EINSTELLUNGEN!$D$12+1-WEEKDAY(DATE(EINSTELLUNGEN!$D$9,EINSTELLUNGEN!$D$10,1),2)),
    IF(AL1558=$J$33,
      MIN(EINSTELLUNGEN!$D$12,WEEKDAY(DATE(EINSTELLUNGEN!$D$9,12,31),2)),
      EINSTELLUNGEN!$D$12
  )) - SUMIF(AL$50:AL$2500,"="&amp;AL1558,AX$50:AX$2500),
  0)</f>
        <v>3</v>
      </c>
      <c r="BD1558" s="2">
        <f t="shared" si="846"/>
        <v>0.33333333333333331</v>
      </c>
      <c r="BE1558" s="2">
        <f t="shared" si="847"/>
        <v>0</v>
      </c>
    </row>
    <row r="1559" spans="1:57" ht="10.5" customHeight="1">
      <c r="A1559" s="1" t="str">
        <f t="shared" ca="1" si="823"/>
        <v/>
      </c>
      <c r="B1559" s="1" t="str">
        <f t="shared" ca="1" si="824"/>
        <v/>
      </c>
      <c r="C1559" s="1" t="str">
        <f t="shared" ca="1" si="825"/>
        <v/>
      </c>
      <c r="D1559" s="1" t="str">
        <f t="shared" ca="1" si="826"/>
        <v/>
      </c>
      <c r="F1559" s="10"/>
      <c r="G1559" s="136" t="str">
        <f t="shared" si="827"/>
        <v/>
      </c>
      <c r="H1559" s="27"/>
      <c r="I1559" s="28"/>
      <c r="J1559" s="28"/>
      <c r="K1559" s="29"/>
      <c r="L1559" s="136"/>
      <c r="M1559" s="136"/>
      <c r="N1559" s="136"/>
      <c r="O1559" s="26" t="str">
        <f t="shared" si="828"/>
        <v/>
      </c>
      <c r="P1559" s="218" t="str">
        <f t="shared" si="829"/>
        <v/>
      </c>
      <c r="Q1559" s="26" t="str">
        <f t="shared" si="830"/>
        <v/>
      </c>
      <c r="R1559" s="22"/>
      <c r="S1559" s="99"/>
      <c r="T1559" s="10"/>
      <c r="U1559" s="229" t="str">
        <f t="shared" si="831"/>
        <v/>
      </c>
      <c r="V1559" s="230"/>
      <c r="W1559" s="230"/>
      <c r="X1559" s="230"/>
      <c r="Y1559" s="230"/>
      <c r="Z1559" s="22" t="str">
        <f>""</f>
        <v/>
      </c>
      <c r="AB1559" s="23" t="str">
        <f t="shared" si="832"/>
        <v/>
      </c>
      <c r="AC1559" s="2" t="b">
        <f>COUNT(Q1559:Q$2500)&gt;0</f>
        <v>0</v>
      </c>
      <c r="AD1559" s="2" t="b">
        <f t="shared" si="815"/>
        <v>0</v>
      </c>
      <c r="AE1559" s="2" t="b">
        <f t="shared" si="816"/>
        <v>0</v>
      </c>
      <c r="AF1559" s="2" t="b">
        <f t="shared" si="817"/>
        <v>0</v>
      </c>
      <c r="AG1559" s="2" t="b">
        <f>OR(
  AND(AC1559,NOT(AC1560)),
  AND(AF1559,WEEKDAY(AH1558,2)=EINSTELLUNGEN!$D$12),
  AND(AF1559,AH1559=$J$35)
)</f>
        <v>0</v>
      </c>
      <c r="AH1559" s="2">
        <f>IF(AE1559,AH1558+IF(WEEKDAY(AH1558+1,2)&lt;=EINSTELLUNGEN!$D$12,1,$J$36),AH1558)</f>
        <v>42020</v>
      </c>
      <c r="AI1559" s="2">
        <f t="shared" si="818"/>
        <v>2019</v>
      </c>
      <c r="AJ1559" s="2">
        <f t="shared" si="819"/>
        <v>201901</v>
      </c>
      <c r="AK1559" s="2">
        <f t="shared" si="820"/>
        <v>201901</v>
      </c>
      <c r="AL1559" s="2">
        <f t="shared" si="848"/>
        <v>201903</v>
      </c>
      <c r="AM1559" s="2" t="b">
        <f t="shared" si="821"/>
        <v>1</v>
      </c>
      <c r="AN1559" s="4" t="e">
        <f t="shared" si="833"/>
        <v>#N/A</v>
      </c>
      <c r="AO1559" s="4" t="e">
        <f t="shared" si="834"/>
        <v>#N/A</v>
      </c>
      <c r="AP1559" s="2" t="str">
        <f>IF(AD1559,
  IF(ISBLANK(H1559),
    AP1558,
    IF(LEN(H1559)=1,
      IF(OR(UPPER(H1559)="A",UPPER(H1559)="I"),
        EINSTELLUNGEN!$D$21,
        IF(OR(UPPER(H1559)="B",UPPER(H1559)="M"),
          EINSTELLUNGEN!$D$22,
          IF(OR(UPPER(H1559)="C",UPPER(H1559)="S"),
            EINSTELLUNGEN!$D$23,
            IF(UPPER(H1559)="D",
              EINSTELLUNGEN!$D$24,
              IF(UPPER(H1559)="E",
                EINSTELLUNGEN!$D$25,
                UPPER(H1559)))))),
      IF(ISNUMBER(H1559),
        EINSTELLUNGEN!$D$20&amp;H1559,
        UPPER(H1559)))),
  "")</f>
        <v/>
      </c>
      <c r="AQ1559" s="2" t="str">
        <f t="shared" si="835"/>
        <v/>
      </c>
      <c r="AR1559" s="2">
        <f t="shared" si="836"/>
        <v>0</v>
      </c>
      <c r="AS1559" s="145">
        <f t="shared" si="837"/>
        <v>0.33333333333333331</v>
      </c>
      <c r="AT1559" s="2">
        <f t="shared" si="838"/>
        <v>0</v>
      </c>
      <c r="AU1559" s="2">
        <f t="shared" si="839"/>
        <v>0</v>
      </c>
      <c r="AV1559" s="2">
        <f t="shared" si="840"/>
        <v>0</v>
      </c>
      <c r="AW1559" s="2">
        <f t="shared" si="841"/>
        <v>0</v>
      </c>
      <c r="AX1559" s="2">
        <f t="shared" si="822"/>
        <v>0</v>
      </c>
      <c r="AY1559" s="2">
        <f t="shared" si="842"/>
        <v>0</v>
      </c>
      <c r="AZ1559" s="145" t="e">
        <f t="shared" si="843"/>
        <v>#N/A</v>
      </c>
      <c r="BA1559" s="145" t="e">
        <f t="shared" si="844"/>
        <v>#N/A</v>
      </c>
      <c r="BB1559" s="145">
        <f t="shared" si="845"/>
        <v>2.083333333333337E-2</v>
      </c>
      <c r="BC1559" s="2">
        <f>IF(AM1559,
  IF(AND(AL1559=$J$31,_xlfn.DAYS(AH1559,DATE(AI1559,1,1))&lt;7),
    MAX(0,EINSTELLUNGEN!$D$12+1-WEEKDAY(DATE(EINSTELLUNGEN!$D$9,EINSTELLUNGEN!$D$10,1),2)),
    IF(AL1559=$J$33,
      MIN(EINSTELLUNGEN!$D$12,WEEKDAY(DATE(EINSTELLUNGEN!$D$9,12,31),2)),
      EINSTELLUNGEN!$D$12
  )) - SUMIF(AL$50:AL$2500,"="&amp;AL1559,AX$50:AX$2500),
  0)</f>
        <v>3</v>
      </c>
      <c r="BD1559" s="2">
        <f t="shared" si="846"/>
        <v>0.33333333333333331</v>
      </c>
      <c r="BE1559" s="2">
        <f t="shared" si="847"/>
        <v>0</v>
      </c>
    </row>
    <row r="1560" spans="1:57" ht="10.5" customHeight="1">
      <c r="A1560" s="1" t="str">
        <f t="shared" ca="1" si="823"/>
        <v/>
      </c>
      <c r="B1560" s="1" t="str">
        <f t="shared" ca="1" si="824"/>
        <v/>
      </c>
      <c r="C1560" s="1" t="str">
        <f t="shared" ca="1" si="825"/>
        <v/>
      </c>
      <c r="D1560" s="1" t="str">
        <f t="shared" ca="1" si="826"/>
        <v/>
      </c>
      <c r="F1560" s="10"/>
      <c r="G1560" s="136" t="str">
        <f t="shared" si="827"/>
        <v/>
      </c>
      <c r="H1560" s="27"/>
      <c r="I1560" s="28"/>
      <c r="J1560" s="28"/>
      <c r="K1560" s="29"/>
      <c r="L1560" s="136"/>
      <c r="M1560" s="136"/>
      <c r="N1560" s="136"/>
      <c r="O1560" s="26" t="str">
        <f t="shared" si="828"/>
        <v/>
      </c>
      <c r="P1560" s="218" t="str">
        <f t="shared" si="829"/>
        <v/>
      </c>
      <c r="Q1560" s="26" t="str">
        <f t="shared" si="830"/>
        <v/>
      </c>
      <c r="R1560" s="22"/>
      <c r="S1560" s="99"/>
      <c r="T1560" s="10"/>
      <c r="U1560" s="229" t="str">
        <f t="shared" si="831"/>
        <v/>
      </c>
      <c r="V1560" s="230"/>
      <c r="W1560" s="230"/>
      <c r="X1560" s="230"/>
      <c r="Y1560" s="230"/>
      <c r="Z1560" s="22" t="str">
        <f>""</f>
        <v/>
      </c>
      <c r="AB1560" s="23" t="str">
        <f t="shared" si="832"/>
        <v/>
      </c>
      <c r="AC1560" s="2" t="b">
        <f>COUNT(Q1560:Q$2500)&gt;0</f>
        <v>0</v>
      </c>
      <c r="AD1560" s="2" t="b">
        <f t="shared" si="815"/>
        <v>0</v>
      </c>
      <c r="AE1560" s="2" t="b">
        <f t="shared" si="816"/>
        <v>0</v>
      </c>
      <c r="AF1560" s="2" t="b">
        <f t="shared" si="817"/>
        <v>0</v>
      </c>
      <c r="AG1560" s="2" t="b">
        <f>OR(
  AND(AC1560,NOT(AC1561)),
  AND(AF1560,WEEKDAY(AH1559,2)=EINSTELLUNGEN!$D$12),
  AND(AF1560,AH1560=$J$35)
)</f>
        <v>0</v>
      </c>
      <c r="AH1560" s="2">
        <f>IF(AE1560,AH1559+IF(WEEKDAY(AH1559+1,2)&lt;=EINSTELLUNGEN!$D$12,1,$J$36),AH1559)</f>
        <v>42020</v>
      </c>
      <c r="AI1560" s="2">
        <f t="shared" si="818"/>
        <v>2019</v>
      </c>
      <c r="AJ1560" s="2">
        <f t="shared" si="819"/>
        <v>201901</v>
      </c>
      <c r="AK1560" s="2">
        <f t="shared" si="820"/>
        <v>201901</v>
      </c>
      <c r="AL1560" s="2">
        <f t="shared" si="848"/>
        <v>201903</v>
      </c>
      <c r="AM1560" s="2" t="b">
        <f t="shared" si="821"/>
        <v>1</v>
      </c>
      <c r="AN1560" s="4" t="e">
        <f t="shared" si="833"/>
        <v>#N/A</v>
      </c>
      <c r="AO1560" s="4" t="e">
        <f t="shared" si="834"/>
        <v>#N/A</v>
      </c>
      <c r="AP1560" s="2" t="str">
        <f>IF(AD1560,
  IF(ISBLANK(H1560),
    AP1559,
    IF(LEN(H1560)=1,
      IF(OR(UPPER(H1560)="A",UPPER(H1560)="I"),
        EINSTELLUNGEN!$D$21,
        IF(OR(UPPER(H1560)="B",UPPER(H1560)="M"),
          EINSTELLUNGEN!$D$22,
          IF(OR(UPPER(H1560)="C",UPPER(H1560)="S"),
            EINSTELLUNGEN!$D$23,
            IF(UPPER(H1560)="D",
              EINSTELLUNGEN!$D$24,
              IF(UPPER(H1560)="E",
                EINSTELLUNGEN!$D$25,
                UPPER(H1560)))))),
      IF(ISNUMBER(H1560),
        EINSTELLUNGEN!$D$20&amp;H1560,
        UPPER(H1560)))),
  "")</f>
        <v/>
      </c>
      <c r="AQ1560" s="2" t="str">
        <f t="shared" si="835"/>
        <v/>
      </c>
      <c r="AR1560" s="2">
        <f t="shared" si="836"/>
        <v>0</v>
      </c>
      <c r="AS1560" s="145">
        <f t="shared" si="837"/>
        <v>0.33333333333333331</v>
      </c>
      <c r="AT1560" s="2">
        <f t="shared" si="838"/>
        <v>0</v>
      </c>
      <c r="AU1560" s="2">
        <f t="shared" si="839"/>
        <v>0</v>
      </c>
      <c r="AV1560" s="2">
        <f t="shared" si="840"/>
        <v>0</v>
      </c>
      <c r="AW1560" s="2">
        <f t="shared" si="841"/>
        <v>0</v>
      </c>
      <c r="AX1560" s="2">
        <f t="shared" si="822"/>
        <v>0</v>
      </c>
      <c r="AY1560" s="2">
        <f t="shared" si="842"/>
        <v>0</v>
      </c>
      <c r="AZ1560" s="145" t="e">
        <f t="shared" si="843"/>
        <v>#N/A</v>
      </c>
      <c r="BA1560" s="145" t="e">
        <f t="shared" si="844"/>
        <v>#N/A</v>
      </c>
      <c r="BB1560" s="145">
        <f t="shared" si="845"/>
        <v>2.083333333333337E-2</v>
      </c>
      <c r="BC1560" s="2">
        <f>IF(AM1560,
  IF(AND(AL1560=$J$31,_xlfn.DAYS(AH1560,DATE(AI1560,1,1))&lt;7),
    MAX(0,EINSTELLUNGEN!$D$12+1-WEEKDAY(DATE(EINSTELLUNGEN!$D$9,EINSTELLUNGEN!$D$10,1),2)),
    IF(AL1560=$J$33,
      MIN(EINSTELLUNGEN!$D$12,WEEKDAY(DATE(EINSTELLUNGEN!$D$9,12,31),2)),
      EINSTELLUNGEN!$D$12
  )) - SUMIF(AL$50:AL$2500,"="&amp;AL1560,AX$50:AX$2500),
  0)</f>
        <v>3</v>
      </c>
      <c r="BD1560" s="2">
        <f t="shared" si="846"/>
        <v>0.33333333333333331</v>
      </c>
      <c r="BE1560" s="2">
        <f t="shared" si="847"/>
        <v>0</v>
      </c>
    </row>
    <row r="1561" spans="1:57" ht="10.5" customHeight="1">
      <c r="A1561" s="1" t="str">
        <f t="shared" ca="1" si="823"/>
        <v/>
      </c>
      <c r="B1561" s="1" t="str">
        <f t="shared" ca="1" si="824"/>
        <v/>
      </c>
      <c r="C1561" s="1" t="str">
        <f t="shared" ca="1" si="825"/>
        <v/>
      </c>
      <c r="D1561" s="1" t="str">
        <f t="shared" ca="1" si="826"/>
        <v/>
      </c>
      <c r="F1561" s="10"/>
      <c r="G1561" s="136" t="str">
        <f t="shared" si="827"/>
        <v/>
      </c>
      <c r="H1561" s="27"/>
      <c r="I1561" s="28"/>
      <c r="J1561" s="28"/>
      <c r="K1561" s="29"/>
      <c r="L1561" s="136"/>
      <c r="M1561" s="136"/>
      <c r="N1561" s="136"/>
      <c r="O1561" s="26" t="str">
        <f t="shared" si="828"/>
        <v/>
      </c>
      <c r="P1561" s="218" t="str">
        <f t="shared" si="829"/>
        <v/>
      </c>
      <c r="Q1561" s="26" t="str">
        <f t="shared" si="830"/>
        <v/>
      </c>
      <c r="R1561" s="22"/>
      <c r="S1561" s="99"/>
      <c r="T1561" s="10"/>
      <c r="U1561" s="229" t="str">
        <f t="shared" si="831"/>
        <v/>
      </c>
      <c r="V1561" s="230"/>
      <c r="W1561" s="230"/>
      <c r="X1561" s="230"/>
      <c r="Y1561" s="230"/>
      <c r="Z1561" s="22" t="str">
        <f>""</f>
        <v/>
      </c>
      <c r="AB1561" s="23" t="str">
        <f t="shared" si="832"/>
        <v/>
      </c>
      <c r="AC1561" s="2" t="b">
        <f>COUNT(Q1561:Q$2500)&gt;0</f>
        <v>0</v>
      </c>
      <c r="AD1561" s="2" t="b">
        <f t="shared" si="815"/>
        <v>0</v>
      </c>
      <c r="AE1561" s="2" t="b">
        <f t="shared" si="816"/>
        <v>0</v>
      </c>
      <c r="AF1561" s="2" t="b">
        <f t="shared" si="817"/>
        <v>0</v>
      </c>
      <c r="AG1561" s="2" t="b">
        <f>OR(
  AND(AC1561,NOT(AC1562)),
  AND(AF1561,WEEKDAY(AH1560,2)=EINSTELLUNGEN!$D$12),
  AND(AF1561,AH1561=$J$35)
)</f>
        <v>0</v>
      </c>
      <c r="AH1561" s="2">
        <f>IF(AE1561,AH1560+IF(WEEKDAY(AH1560+1,2)&lt;=EINSTELLUNGEN!$D$12,1,$J$36),AH1560)</f>
        <v>42020</v>
      </c>
      <c r="AI1561" s="2">
        <f t="shared" si="818"/>
        <v>2019</v>
      </c>
      <c r="AJ1561" s="2">
        <f t="shared" si="819"/>
        <v>201901</v>
      </c>
      <c r="AK1561" s="2">
        <f t="shared" si="820"/>
        <v>201901</v>
      </c>
      <c r="AL1561" s="2">
        <f t="shared" si="848"/>
        <v>201903</v>
      </c>
      <c r="AM1561" s="2" t="b">
        <f t="shared" si="821"/>
        <v>1</v>
      </c>
      <c r="AN1561" s="4" t="e">
        <f t="shared" si="833"/>
        <v>#N/A</v>
      </c>
      <c r="AO1561" s="4" t="e">
        <f t="shared" si="834"/>
        <v>#N/A</v>
      </c>
      <c r="AP1561" s="2" t="str">
        <f>IF(AD1561,
  IF(ISBLANK(H1561),
    AP1560,
    IF(LEN(H1561)=1,
      IF(OR(UPPER(H1561)="A",UPPER(H1561)="I"),
        EINSTELLUNGEN!$D$21,
        IF(OR(UPPER(H1561)="B",UPPER(H1561)="M"),
          EINSTELLUNGEN!$D$22,
          IF(OR(UPPER(H1561)="C",UPPER(H1561)="S"),
            EINSTELLUNGEN!$D$23,
            IF(UPPER(H1561)="D",
              EINSTELLUNGEN!$D$24,
              IF(UPPER(H1561)="E",
                EINSTELLUNGEN!$D$25,
                UPPER(H1561)))))),
      IF(ISNUMBER(H1561),
        EINSTELLUNGEN!$D$20&amp;H1561,
        UPPER(H1561)))),
  "")</f>
        <v/>
      </c>
      <c r="AQ1561" s="2" t="str">
        <f t="shared" si="835"/>
        <v/>
      </c>
      <c r="AR1561" s="2">
        <f t="shared" si="836"/>
        <v>0</v>
      </c>
      <c r="AS1561" s="145">
        <f t="shared" si="837"/>
        <v>0.33333333333333331</v>
      </c>
      <c r="AT1561" s="2">
        <f t="shared" si="838"/>
        <v>0</v>
      </c>
      <c r="AU1561" s="2">
        <f t="shared" si="839"/>
        <v>0</v>
      </c>
      <c r="AV1561" s="2">
        <f t="shared" si="840"/>
        <v>0</v>
      </c>
      <c r="AW1561" s="2">
        <f t="shared" si="841"/>
        <v>0</v>
      </c>
      <c r="AX1561" s="2">
        <f t="shared" si="822"/>
        <v>0</v>
      </c>
      <c r="AY1561" s="2">
        <f t="shared" si="842"/>
        <v>0</v>
      </c>
      <c r="AZ1561" s="145" t="e">
        <f t="shared" si="843"/>
        <v>#N/A</v>
      </c>
      <c r="BA1561" s="145" t="e">
        <f t="shared" si="844"/>
        <v>#N/A</v>
      </c>
      <c r="BB1561" s="145">
        <f t="shared" si="845"/>
        <v>2.083333333333337E-2</v>
      </c>
      <c r="BC1561" s="2">
        <f>IF(AM1561,
  IF(AND(AL1561=$J$31,_xlfn.DAYS(AH1561,DATE(AI1561,1,1))&lt;7),
    MAX(0,EINSTELLUNGEN!$D$12+1-WEEKDAY(DATE(EINSTELLUNGEN!$D$9,EINSTELLUNGEN!$D$10,1),2)),
    IF(AL1561=$J$33,
      MIN(EINSTELLUNGEN!$D$12,WEEKDAY(DATE(EINSTELLUNGEN!$D$9,12,31),2)),
      EINSTELLUNGEN!$D$12
  )) - SUMIF(AL$50:AL$2500,"="&amp;AL1561,AX$50:AX$2500),
  0)</f>
        <v>3</v>
      </c>
      <c r="BD1561" s="2">
        <f t="shared" si="846"/>
        <v>0.33333333333333331</v>
      </c>
      <c r="BE1561" s="2">
        <f t="shared" si="847"/>
        <v>0</v>
      </c>
    </row>
    <row r="1562" spans="1:57" ht="10.5" customHeight="1">
      <c r="A1562" s="1" t="str">
        <f t="shared" ca="1" si="823"/>
        <v/>
      </c>
      <c r="B1562" s="1" t="str">
        <f t="shared" ca="1" si="824"/>
        <v/>
      </c>
      <c r="C1562" s="1" t="str">
        <f t="shared" ca="1" si="825"/>
        <v/>
      </c>
      <c r="D1562" s="1" t="str">
        <f t="shared" ca="1" si="826"/>
        <v/>
      </c>
      <c r="F1562" s="10"/>
      <c r="G1562" s="136" t="str">
        <f t="shared" si="827"/>
        <v/>
      </c>
      <c r="H1562" s="27"/>
      <c r="I1562" s="28"/>
      <c r="J1562" s="28"/>
      <c r="K1562" s="29"/>
      <c r="L1562" s="136"/>
      <c r="M1562" s="136"/>
      <c r="N1562" s="136"/>
      <c r="O1562" s="26" t="str">
        <f t="shared" si="828"/>
        <v/>
      </c>
      <c r="P1562" s="218" t="str">
        <f t="shared" si="829"/>
        <v/>
      </c>
      <c r="Q1562" s="26" t="str">
        <f t="shared" si="830"/>
        <v/>
      </c>
      <c r="R1562" s="22"/>
      <c r="S1562" s="99"/>
      <c r="T1562" s="10"/>
      <c r="U1562" s="229" t="str">
        <f t="shared" si="831"/>
        <v/>
      </c>
      <c r="V1562" s="230"/>
      <c r="W1562" s="230"/>
      <c r="X1562" s="230"/>
      <c r="Y1562" s="230"/>
      <c r="Z1562" s="22" t="str">
        <f>""</f>
        <v/>
      </c>
      <c r="AB1562" s="23" t="str">
        <f t="shared" si="832"/>
        <v/>
      </c>
      <c r="AC1562" s="2" t="b">
        <f>COUNT(Q1562:Q$2500)&gt;0</f>
        <v>0</v>
      </c>
      <c r="AD1562" s="2" t="b">
        <f t="shared" si="815"/>
        <v>0</v>
      </c>
      <c r="AE1562" s="2" t="b">
        <f t="shared" si="816"/>
        <v>0</v>
      </c>
      <c r="AF1562" s="2" t="b">
        <f t="shared" si="817"/>
        <v>0</v>
      </c>
      <c r="AG1562" s="2" t="b">
        <f>OR(
  AND(AC1562,NOT(AC1563)),
  AND(AF1562,WEEKDAY(AH1561,2)=EINSTELLUNGEN!$D$12),
  AND(AF1562,AH1562=$J$35)
)</f>
        <v>0</v>
      </c>
      <c r="AH1562" s="2">
        <f>IF(AE1562,AH1561+IF(WEEKDAY(AH1561+1,2)&lt;=EINSTELLUNGEN!$D$12,1,$J$36),AH1561)</f>
        <v>42020</v>
      </c>
      <c r="AI1562" s="2">
        <f t="shared" si="818"/>
        <v>2019</v>
      </c>
      <c r="AJ1562" s="2">
        <f t="shared" si="819"/>
        <v>201901</v>
      </c>
      <c r="AK1562" s="2">
        <f t="shared" si="820"/>
        <v>201901</v>
      </c>
      <c r="AL1562" s="2">
        <f t="shared" si="848"/>
        <v>201903</v>
      </c>
      <c r="AM1562" s="2" t="b">
        <f t="shared" si="821"/>
        <v>1</v>
      </c>
      <c r="AN1562" s="4" t="e">
        <f t="shared" si="833"/>
        <v>#N/A</v>
      </c>
      <c r="AO1562" s="4" t="e">
        <f t="shared" si="834"/>
        <v>#N/A</v>
      </c>
      <c r="AP1562" s="2" t="str">
        <f>IF(AD1562,
  IF(ISBLANK(H1562),
    AP1561,
    IF(LEN(H1562)=1,
      IF(OR(UPPER(H1562)="A",UPPER(H1562)="I"),
        EINSTELLUNGEN!$D$21,
        IF(OR(UPPER(H1562)="B",UPPER(H1562)="M"),
          EINSTELLUNGEN!$D$22,
          IF(OR(UPPER(H1562)="C",UPPER(H1562)="S"),
            EINSTELLUNGEN!$D$23,
            IF(UPPER(H1562)="D",
              EINSTELLUNGEN!$D$24,
              IF(UPPER(H1562)="E",
                EINSTELLUNGEN!$D$25,
                UPPER(H1562)))))),
      IF(ISNUMBER(H1562),
        EINSTELLUNGEN!$D$20&amp;H1562,
        UPPER(H1562)))),
  "")</f>
        <v/>
      </c>
      <c r="AQ1562" s="2" t="str">
        <f t="shared" si="835"/>
        <v/>
      </c>
      <c r="AR1562" s="2">
        <f t="shared" si="836"/>
        <v>0</v>
      </c>
      <c r="AS1562" s="145">
        <f t="shared" si="837"/>
        <v>0.33333333333333331</v>
      </c>
      <c r="AT1562" s="2">
        <f t="shared" si="838"/>
        <v>0</v>
      </c>
      <c r="AU1562" s="2">
        <f t="shared" si="839"/>
        <v>0</v>
      </c>
      <c r="AV1562" s="2">
        <f t="shared" si="840"/>
        <v>0</v>
      </c>
      <c r="AW1562" s="2">
        <f t="shared" si="841"/>
        <v>0</v>
      </c>
      <c r="AX1562" s="2">
        <f t="shared" si="822"/>
        <v>0</v>
      </c>
      <c r="AY1562" s="2">
        <f t="shared" si="842"/>
        <v>0</v>
      </c>
      <c r="AZ1562" s="145" t="e">
        <f t="shared" si="843"/>
        <v>#N/A</v>
      </c>
      <c r="BA1562" s="145" t="e">
        <f t="shared" si="844"/>
        <v>#N/A</v>
      </c>
      <c r="BB1562" s="145">
        <f t="shared" si="845"/>
        <v>2.083333333333337E-2</v>
      </c>
      <c r="BC1562" s="2">
        <f>IF(AM1562,
  IF(AND(AL1562=$J$31,_xlfn.DAYS(AH1562,DATE(AI1562,1,1))&lt;7),
    MAX(0,EINSTELLUNGEN!$D$12+1-WEEKDAY(DATE(EINSTELLUNGEN!$D$9,EINSTELLUNGEN!$D$10,1),2)),
    IF(AL1562=$J$33,
      MIN(EINSTELLUNGEN!$D$12,WEEKDAY(DATE(EINSTELLUNGEN!$D$9,12,31),2)),
      EINSTELLUNGEN!$D$12
  )) - SUMIF(AL$50:AL$2500,"="&amp;AL1562,AX$50:AX$2500),
  0)</f>
        <v>3</v>
      </c>
      <c r="BD1562" s="2">
        <f t="shared" si="846"/>
        <v>0.33333333333333331</v>
      </c>
      <c r="BE1562" s="2">
        <f t="shared" si="847"/>
        <v>0</v>
      </c>
    </row>
    <row r="1563" spans="1:57" ht="10.5" customHeight="1">
      <c r="A1563" s="1" t="str">
        <f t="shared" ca="1" si="823"/>
        <v/>
      </c>
      <c r="B1563" s="1" t="str">
        <f t="shared" ca="1" si="824"/>
        <v/>
      </c>
      <c r="C1563" s="1" t="str">
        <f t="shared" ca="1" si="825"/>
        <v/>
      </c>
      <c r="D1563" s="1" t="str">
        <f t="shared" ca="1" si="826"/>
        <v/>
      </c>
      <c r="F1563" s="10"/>
      <c r="G1563" s="136" t="str">
        <f t="shared" si="827"/>
        <v/>
      </c>
      <c r="H1563" s="27"/>
      <c r="I1563" s="28"/>
      <c r="J1563" s="28"/>
      <c r="K1563" s="29"/>
      <c r="L1563" s="136"/>
      <c r="M1563" s="136"/>
      <c r="N1563" s="136"/>
      <c r="O1563" s="26" t="str">
        <f t="shared" si="828"/>
        <v/>
      </c>
      <c r="P1563" s="218" t="str">
        <f t="shared" si="829"/>
        <v/>
      </c>
      <c r="Q1563" s="26" t="str">
        <f t="shared" si="830"/>
        <v/>
      </c>
      <c r="R1563" s="22"/>
      <c r="S1563" s="99"/>
      <c r="T1563" s="10"/>
      <c r="U1563" s="229" t="str">
        <f t="shared" si="831"/>
        <v/>
      </c>
      <c r="V1563" s="230"/>
      <c r="W1563" s="230"/>
      <c r="X1563" s="230"/>
      <c r="Y1563" s="230"/>
      <c r="Z1563" s="22" t="str">
        <f>""</f>
        <v/>
      </c>
      <c r="AB1563" s="23" t="str">
        <f t="shared" si="832"/>
        <v/>
      </c>
      <c r="AC1563" s="2" t="b">
        <f>COUNT(Q1563:Q$2500)&gt;0</f>
        <v>0</v>
      </c>
      <c r="AD1563" s="2" t="b">
        <f t="shared" si="815"/>
        <v>0</v>
      </c>
      <c r="AE1563" s="2" t="b">
        <f t="shared" si="816"/>
        <v>0</v>
      </c>
      <c r="AF1563" s="2" t="b">
        <f t="shared" si="817"/>
        <v>0</v>
      </c>
      <c r="AG1563" s="2" t="b">
        <f>OR(
  AND(AC1563,NOT(AC1564)),
  AND(AF1563,WEEKDAY(AH1562,2)=EINSTELLUNGEN!$D$12),
  AND(AF1563,AH1563=$J$35)
)</f>
        <v>0</v>
      </c>
      <c r="AH1563" s="2">
        <f>IF(AE1563,AH1562+IF(WEEKDAY(AH1562+1,2)&lt;=EINSTELLUNGEN!$D$12,1,$J$36),AH1562)</f>
        <v>42020</v>
      </c>
      <c r="AI1563" s="2">
        <f t="shared" si="818"/>
        <v>2019</v>
      </c>
      <c r="AJ1563" s="2">
        <f t="shared" si="819"/>
        <v>201901</v>
      </c>
      <c r="AK1563" s="2">
        <f t="shared" si="820"/>
        <v>201901</v>
      </c>
      <c r="AL1563" s="2">
        <f t="shared" si="848"/>
        <v>201903</v>
      </c>
      <c r="AM1563" s="2" t="b">
        <f t="shared" si="821"/>
        <v>1</v>
      </c>
      <c r="AN1563" s="4" t="e">
        <f t="shared" si="833"/>
        <v>#N/A</v>
      </c>
      <c r="AO1563" s="4" t="e">
        <f t="shared" si="834"/>
        <v>#N/A</v>
      </c>
      <c r="AP1563" s="2" t="str">
        <f>IF(AD1563,
  IF(ISBLANK(H1563),
    AP1562,
    IF(LEN(H1563)=1,
      IF(OR(UPPER(H1563)="A",UPPER(H1563)="I"),
        EINSTELLUNGEN!$D$21,
        IF(OR(UPPER(H1563)="B",UPPER(H1563)="M"),
          EINSTELLUNGEN!$D$22,
          IF(OR(UPPER(H1563)="C",UPPER(H1563)="S"),
            EINSTELLUNGEN!$D$23,
            IF(UPPER(H1563)="D",
              EINSTELLUNGEN!$D$24,
              IF(UPPER(H1563)="E",
                EINSTELLUNGEN!$D$25,
                UPPER(H1563)))))),
      IF(ISNUMBER(H1563),
        EINSTELLUNGEN!$D$20&amp;H1563,
        UPPER(H1563)))),
  "")</f>
        <v/>
      </c>
      <c r="AQ1563" s="2" t="str">
        <f t="shared" si="835"/>
        <v/>
      </c>
      <c r="AR1563" s="2">
        <f t="shared" si="836"/>
        <v>0</v>
      </c>
      <c r="AS1563" s="145">
        <f t="shared" si="837"/>
        <v>0.33333333333333331</v>
      </c>
      <c r="AT1563" s="2">
        <f t="shared" si="838"/>
        <v>0</v>
      </c>
      <c r="AU1563" s="2">
        <f t="shared" si="839"/>
        <v>0</v>
      </c>
      <c r="AV1563" s="2">
        <f t="shared" si="840"/>
        <v>0</v>
      </c>
      <c r="AW1563" s="2">
        <f t="shared" si="841"/>
        <v>0</v>
      </c>
      <c r="AX1563" s="2">
        <f t="shared" si="822"/>
        <v>0</v>
      </c>
      <c r="AY1563" s="2">
        <f t="shared" si="842"/>
        <v>0</v>
      </c>
      <c r="AZ1563" s="145" t="e">
        <f t="shared" si="843"/>
        <v>#N/A</v>
      </c>
      <c r="BA1563" s="145" t="e">
        <f t="shared" si="844"/>
        <v>#N/A</v>
      </c>
      <c r="BB1563" s="145">
        <f t="shared" si="845"/>
        <v>2.083333333333337E-2</v>
      </c>
      <c r="BC1563" s="2">
        <f>IF(AM1563,
  IF(AND(AL1563=$J$31,_xlfn.DAYS(AH1563,DATE(AI1563,1,1))&lt;7),
    MAX(0,EINSTELLUNGEN!$D$12+1-WEEKDAY(DATE(EINSTELLUNGEN!$D$9,EINSTELLUNGEN!$D$10,1),2)),
    IF(AL1563=$J$33,
      MIN(EINSTELLUNGEN!$D$12,WEEKDAY(DATE(EINSTELLUNGEN!$D$9,12,31),2)),
      EINSTELLUNGEN!$D$12
  )) - SUMIF(AL$50:AL$2500,"="&amp;AL1563,AX$50:AX$2500),
  0)</f>
        <v>3</v>
      </c>
      <c r="BD1563" s="2">
        <f t="shared" si="846"/>
        <v>0.33333333333333331</v>
      </c>
      <c r="BE1563" s="2">
        <f t="shared" si="847"/>
        <v>0</v>
      </c>
    </row>
    <row r="1564" spans="1:57" ht="10.5" customHeight="1">
      <c r="A1564" s="1" t="str">
        <f t="shared" ca="1" si="823"/>
        <v/>
      </c>
      <c r="B1564" s="1" t="str">
        <f t="shared" ca="1" si="824"/>
        <v/>
      </c>
      <c r="C1564" s="1" t="str">
        <f t="shared" ca="1" si="825"/>
        <v/>
      </c>
      <c r="D1564" s="1" t="str">
        <f t="shared" ca="1" si="826"/>
        <v/>
      </c>
      <c r="F1564" s="10"/>
      <c r="G1564" s="136" t="str">
        <f t="shared" si="827"/>
        <v/>
      </c>
      <c r="H1564" s="27"/>
      <c r="I1564" s="28"/>
      <c r="J1564" s="28"/>
      <c r="K1564" s="29"/>
      <c r="L1564" s="136"/>
      <c r="M1564" s="136"/>
      <c r="N1564" s="136"/>
      <c r="O1564" s="26" t="str">
        <f t="shared" si="828"/>
        <v/>
      </c>
      <c r="P1564" s="218" t="str">
        <f t="shared" si="829"/>
        <v/>
      </c>
      <c r="Q1564" s="26" t="str">
        <f t="shared" si="830"/>
        <v/>
      </c>
      <c r="R1564" s="22"/>
      <c r="S1564" s="99"/>
      <c r="T1564" s="10"/>
      <c r="U1564" s="229" t="str">
        <f t="shared" si="831"/>
        <v/>
      </c>
      <c r="V1564" s="230"/>
      <c r="W1564" s="230"/>
      <c r="X1564" s="230"/>
      <c r="Y1564" s="230"/>
      <c r="Z1564" s="22" t="str">
        <f>""</f>
        <v/>
      </c>
      <c r="AB1564" s="23" t="str">
        <f t="shared" si="832"/>
        <v/>
      </c>
      <c r="AC1564" s="2" t="b">
        <f>COUNT(Q1564:Q$2500)&gt;0</f>
        <v>0</v>
      </c>
      <c r="AD1564" s="2" t="b">
        <f t="shared" si="815"/>
        <v>0</v>
      </c>
      <c r="AE1564" s="2" t="b">
        <f t="shared" si="816"/>
        <v>0</v>
      </c>
      <c r="AF1564" s="2" t="b">
        <f t="shared" si="817"/>
        <v>0</v>
      </c>
      <c r="AG1564" s="2" t="b">
        <f>OR(
  AND(AC1564,NOT(AC1565)),
  AND(AF1564,WEEKDAY(AH1563,2)=EINSTELLUNGEN!$D$12),
  AND(AF1564,AH1564=$J$35)
)</f>
        <v>0</v>
      </c>
      <c r="AH1564" s="2">
        <f>IF(AE1564,AH1563+IF(WEEKDAY(AH1563+1,2)&lt;=EINSTELLUNGEN!$D$12,1,$J$36),AH1563)</f>
        <v>42020</v>
      </c>
      <c r="AI1564" s="2">
        <f t="shared" si="818"/>
        <v>2019</v>
      </c>
      <c r="AJ1564" s="2">
        <f t="shared" si="819"/>
        <v>201901</v>
      </c>
      <c r="AK1564" s="2">
        <f t="shared" si="820"/>
        <v>201901</v>
      </c>
      <c r="AL1564" s="2">
        <f t="shared" si="848"/>
        <v>201903</v>
      </c>
      <c r="AM1564" s="2" t="b">
        <f t="shared" si="821"/>
        <v>1</v>
      </c>
      <c r="AN1564" s="4" t="e">
        <f t="shared" si="833"/>
        <v>#N/A</v>
      </c>
      <c r="AO1564" s="4" t="e">
        <f t="shared" si="834"/>
        <v>#N/A</v>
      </c>
      <c r="AP1564" s="2" t="str">
        <f>IF(AD1564,
  IF(ISBLANK(H1564),
    AP1563,
    IF(LEN(H1564)=1,
      IF(OR(UPPER(H1564)="A",UPPER(H1564)="I"),
        EINSTELLUNGEN!$D$21,
        IF(OR(UPPER(H1564)="B",UPPER(H1564)="M"),
          EINSTELLUNGEN!$D$22,
          IF(OR(UPPER(H1564)="C",UPPER(H1564)="S"),
            EINSTELLUNGEN!$D$23,
            IF(UPPER(H1564)="D",
              EINSTELLUNGEN!$D$24,
              IF(UPPER(H1564)="E",
                EINSTELLUNGEN!$D$25,
                UPPER(H1564)))))),
      IF(ISNUMBER(H1564),
        EINSTELLUNGEN!$D$20&amp;H1564,
        UPPER(H1564)))),
  "")</f>
        <v/>
      </c>
      <c r="AQ1564" s="2" t="str">
        <f t="shared" si="835"/>
        <v/>
      </c>
      <c r="AR1564" s="2">
        <f t="shared" si="836"/>
        <v>0</v>
      </c>
      <c r="AS1564" s="145">
        <f t="shared" si="837"/>
        <v>0.33333333333333331</v>
      </c>
      <c r="AT1564" s="2">
        <f t="shared" si="838"/>
        <v>0</v>
      </c>
      <c r="AU1564" s="2">
        <f t="shared" si="839"/>
        <v>0</v>
      </c>
      <c r="AV1564" s="2">
        <f t="shared" si="840"/>
        <v>0</v>
      </c>
      <c r="AW1564" s="2">
        <f t="shared" si="841"/>
        <v>0</v>
      </c>
      <c r="AX1564" s="2">
        <f t="shared" si="822"/>
        <v>0</v>
      </c>
      <c r="AY1564" s="2">
        <f t="shared" si="842"/>
        <v>0</v>
      </c>
      <c r="AZ1564" s="145" t="e">
        <f t="shared" si="843"/>
        <v>#N/A</v>
      </c>
      <c r="BA1564" s="145" t="e">
        <f t="shared" si="844"/>
        <v>#N/A</v>
      </c>
      <c r="BB1564" s="145">
        <f t="shared" si="845"/>
        <v>2.083333333333337E-2</v>
      </c>
      <c r="BC1564" s="2">
        <f>IF(AM1564,
  IF(AND(AL1564=$J$31,_xlfn.DAYS(AH1564,DATE(AI1564,1,1))&lt;7),
    MAX(0,EINSTELLUNGEN!$D$12+1-WEEKDAY(DATE(EINSTELLUNGEN!$D$9,EINSTELLUNGEN!$D$10,1),2)),
    IF(AL1564=$J$33,
      MIN(EINSTELLUNGEN!$D$12,WEEKDAY(DATE(EINSTELLUNGEN!$D$9,12,31),2)),
      EINSTELLUNGEN!$D$12
  )) - SUMIF(AL$50:AL$2500,"="&amp;AL1564,AX$50:AX$2500),
  0)</f>
        <v>3</v>
      </c>
      <c r="BD1564" s="2">
        <f t="shared" si="846"/>
        <v>0.33333333333333331</v>
      </c>
      <c r="BE1564" s="2">
        <f t="shared" si="847"/>
        <v>0</v>
      </c>
    </row>
    <row r="1565" spans="1:57" ht="10.5" customHeight="1">
      <c r="A1565" s="1" t="str">
        <f t="shared" ca="1" si="823"/>
        <v/>
      </c>
      <c r="B1565" s="1" t="str">
        <f t="shared" ca="1" si="824"/>
        <v/>
      </c>
      <c r="C1565" s="1" t="str">
        <f t="shared" ca="1" si="825"/>
        <v/>
      </c>
      <c r="D1565" s="1" t="str">
        <f t="shared" ca="1" si="826"/>
        <v/>
      </c>
      <c r="F1565" s="10"/>
      <c r="G1565" s="136" t="str">
        <f t="shared" si="827"/>
        <v/>
      </c>
      <c r="H1565" s="27"/>
      <c r="I1565" s="28"/>
      <c r="J1565" s="28"/>
      <c r="K1565" s="29"/>
      <c r="L1565" s="136"/>
      <c r="M1565" s="136"/>
      <c r="N1565" s="136"/>
      <c r="O1565" s="26" t="str">
        <f t="shared" si="828"/>
        <v/>
      </c>
      <c r="P1565" s="218" t="str">
        <f t="shared" si="829"/>
        <v/>
      </c>
      <c r="Q1565" s="26" t="str">
        <f t="shared" si="830"/>
        <v/>
      </c>
      <c r="R1565" s="22"/>
      <c r="S1565" s="99"/>
      <c r="T1565" s="10"/>
      <c r="U1565" s="229" t="str">
        <f t="shared" si="831"/>
        <v/>
      </c>
      <c r="V1565" s="230"/>
      <c r="W1565" s="230"/>
      <c r="X1565" s="230"/>
      <c r="Y1565" s="230"/>
      <c r="Z1565" s="22" t="str">
        <f>""</f>
        <v/>
      </c>
      <c r="AB1565" s="23" t="str">
        <f t="shared" si="832"/>
        <v/>
      </c>
      <c r="AC1565" s="2" t="b">
        <f>COUNT(Q1565:Q$2500)&gt;0</f>
        <v>0</v>
      </c>
      <c r="AD1565" s="2" t="b">
        <f t="shared" si="815"/>
        <v>0</v>
      </c>
      <c r="AE1565" s="2" t="b">
        <f t="shared" si="816"/>
        <v>0</v>
      </c>
      <c r="AF1565" s="2" t="b">
        <f t="shared" si="817"/>
        <v>0</v>
      </c>
      <c r="AG1565" s="2" t="b">
        <f>OR(
  AND(AC1565,NOT(AC1566)),
  AND(AF1565,WEEKDAY(AH1564,2)=EINSTELLUNGEN!$D$12),
  AND(AF1565,AH1565=$J$35)
)</f>
        <v>0</v>
      </c>
      <c r="AH1565" s="2">
        <f>IF(AE1565,AH1564+IF(WEEKDAY(AH1564+1,2)&lt;=EINSTELLUNGEN!$D$12,1,$J$36),AH1564)</f>
        <v>42020</v>
      </c>
      <c r="AI1565" s="2">
        <f t="shared" si="818"/>
        <v>2019</v>
      </c>
      <c r="AJ1565" s="2">
        <f t="shared" si="819"/>
        <v>201901</v>
      </c>
      <c r="AK1565" s="2">
        <f t="shared" si="820"/>
        <v>201901</v>
      </c>
      <c r="AL1565" s="2">
        <f t="shared" si="848"/>
        <v>201903</v>
      </c>
      <c r="AM1565" s="2" t="b">
        <f t="shared" si="821"/>
        <v>1</v>
      </c>
      <c r="AN1565" s="4" t="e">
        <f t="shared" si="833"/>
        <v>#N/A</v>
      </c>
      <c r="AO1565" s="4" t="e">
        <f t="shared" si="834"/>
        <v>#N/A</v>
      </c>
      <c r="AP1565" s="2" t="str">
        <f>IF(AD1565,
  IF(ISBLANK(H1565),
    AP1564,
    IF(LEN(H1565)=1,
      IF(OR(UPPER(H1565)="A",UPPER(H1565)="I"),
        EINSTELLUNGEN!$D$21,
        IF(OR(UPPER(H1565)="B",UPPER(H1565)="M"),
          EINSTELLUNGEN!$D$22,
          IF(OR(UPPER(H1565)="C",UPPER(H1565)="S"),
            EINSTELLUNGEN!$D$23,
            IF(UPPER(H1565)="D",
              EINSTELLUNGEN!$D$24,
              IF(UPPER(H1565)="E",
                EINSTELLUNGEN!$D$25,
                UPPER(H1565)))))),
      IF(ISNUMBER(H1565),
        EINSTELLUNGEN!$D$20&amp;H1565,
        UPPER(H1565)))),
  "")</f>
        <v/>
      </c>
      <c r="AQ1565" s="2" t="str">
        <f t="shared" si="835"/>
        <v/>
      </c>
      <c r="AR1565" s="2">
        <f t="shared" si="836"/>
        <v>0</v>
      </c>
      <c r="AS1565" s="145">
        <f t="shared" si="837"/>
        <v>0.33333333333333331</v>
      </c>
      <c r="AT1565" s="2">
        <f t="shared" si="838"/>
        <v>0</v>
      </c>
      <c r="AU1565" s="2">
        <f t="shared" si="839"/>
        <v>0</v>
      </c>
      <c r="AV1565" s="2">
        <f t="shared" si="840"/>
        <v>0</v>
      </c>
      <c r="AW1565" s="2">
        <f t="shared" si="841"/>
        <v>0</v>
      </c>
      <c r="AX1565" s="2">
        <f t="shared" si="822"/>
        <v>0</v>
      </c>
      <c r="AY1565" s="2">
        <f t="shared" si="842"/>
        <v>0</v>
      </c>
      <c r="AZ1565" s="145" t="e">
        <f t="shared" si="843"/>
        <v>#N/A</v>
      </c>
      <c r="BA1565" s="145" t="e">
        <f t="shared" si="844"/>
        <v>#N/A</v>
      </c>
      <c r="BB1565" s="145">
        <f t="shared" si="845"/>
        <v>2.083333333333337E-2</v>
      </c>
      <c r="BC1565" s="2">
        <f>IF(AM1565,
  IF(AND(AL1565=$J$31,_xlfn.DAYS(AH1565,DATE(AI1565,1,1))&lt;7),
    MAX(0,EINSTELLUNGEN!$D$12+1-WEEKDAY(DATE(EINSTELLUNGEN!$D$9,EINSTELLUNGEN!$D$10,1),2)),
    IF(AL1565=$J$33,
      MIN(EINSTELLUNGEN!$D$12,WEEKDAY(DATE(EINSTELLUNGEN!$D$9,12,31),2)),
      EINSTELLUNGEN!$D$12
  )) - SUMIF(AL$50:AL$2500,"="&amp;AL1565,AX$50:AX$2500),
  0)</f>
        <v>3</v>
      </c>
      <c r="BD1565" s="2">
        <f t="shared" si="846"/>
        <v>0.33333333333333331</v>
      </c>
      <c r="BE1565" s="2">
        <f t="shared" si="847"/>
        <v>0</v>
      </c>
    </row>
    <row r="1566" spans="1:57" ht="10.5" customHeight="1">
      <c r="A1566" s="1" t="str">
        <f t="shared" ca="1" si="823"/>
        <v/>
      </c>
      <c r="B1566" s="1" t="str">
        <f t="shared" ca="1" si="824"/>
        <v/>
      </c>
      <c r="C1566" s="1" t="str">
        <f t="shared" ca="1" si="825"/>
        <v/>
      </c>
      <c r="D1566" s="1" t="str">
        <f t="shared" ca="1" si="826"/>
        <v/>
      </c>
      <c r="F1566" s="10"/>
      <c r="G1566" s="136" t="str">
        <f t="shared" si="827"/>
        <v/>
      </c>
      <c r="H1566" s="27"/>
      <c r="I1566" s="28"/>
      <c r="J1566" s="28"/>
      <c r="K1566" s="29"/>
      <c r="L1566" s="136"/>
      <c r="M1566" s="136"/>
      <c r="N1566" s="136"/>
      <c r="O1566" s="26" t="str">
        <f t="shared" si="828"/>
        <v/>
      </c>
      <c r="P1566" s="218" t="str">
        <f t="shared" si="829"/>
        <v/>
      </c>
      <c r="Q1566" s="26" t="str">
        <f t="shared" si="830"/>
        <v/>
      </c>
      <c r="R1566" s="22"/>
      <c r="S1566" s="99"/>
      <c r="T1566" s="10"/>
      <c r="U1566" s="229" t="str">
        <f t="shared" si="831"/>
        <v/>
      </c>
      <c r="V1566" s="230"/>
      <c r="W1566" s="230"/>
      <c r="X1566" s="230"/>
      <c r="Y1566" s="230"/>
      <c r="Z1566" s="22" t="str">
        <f>""</f>
        <v/>
      </c>
      <c r="AB1566" s="23" t="str">
        <f t="shared" si="832"/>
        <v/>
      </c>
      <c r="AC1566" s="2" t="b">
        <f>COUNT(Q1566:Q$2500)&gt;0</f>
        <v>0</v>
      </c>
      <c r="AD1566" s="2" t="b">
        <f t="shared" si="815"/>
        <v>0</v>
      </c>
      <c r="AE1566" s="2" t="b">
        <f t="shared" si="816"/>
        <v>0</v>
      </c>
      <c r="AF1566" s="2" t="b">
        <f t="shared" si="817"/>
        <v>0</v>
      </c>
      <c r="AG1566" s="2" t="b">
        <f>OR(
  AND(AC1566,NOT(AC1567)),
  AND(AF1566,WEEKDAY(AH1565,2)=EINSTELLUNGEN!$D$12),
  AND(AF1566,AH1566=$J$35)
)</f>
        <v>0</v>
      </c>
      <c r="AH1566" s="2">
        <f>IF(AE1566,AH1565+IF(WEEKDAY(AH1565+1,2)&lt;=EINSTELLUNGEN!$D$12,1,$J$36),AH1565)</f>
        <v>42020</v>
      </c>
      <c r="AI1566" s="2">
        <f t="shared" si="818"/>
        <v>2019</v>
      </c>
      <c r="AJ1566" s="2">
        <f t="shared" si="819"/>
        <v>201901</v>
      </c>
      <c r="AK1566" s="2">
        <f t="shared" si="820"/>
        <v>201901</v>
      </c>
      <c r="AL1566" s="2">
        <f t="shared" si="848"/>
        <v>201903</v>
      </c>
      <c r="AM1566" s="2" t="b">
        <f t="shared" si="821"/>
        <v>1</v>
      </c>
      <c r="AN1566" s="4" t="e">
        <f t="shared" si="833"/>
        <v>#N/A</v>
      </c>
      <c r="AO1566" s="4" t="e">
        <f t="shared" si="834"/>
        <v>#N/A</v>
      </c>
      <c r="AP1566" s="2" t="str">
        <f>IF(AD1566,
  IF(ISBLANK(H1566),
    AP1565,
    IF(LEN(H1566)=1,
      IF(OR(UPPER(H1566)="A",UPPER(H1566)="I"),
        EINSTELLUNGEN!$D$21,
        IF(OR(UPPER(H1566)="B",UPPER(H1566)="M"),
          EINSTELLUNGEN!$D$22,
          IF(OR(UPPER(H1566)="C",UPPER(H1566)="S"),
            EINSTELLUNGEN!$D$23,
            IF(UPPER(H1566)="D",
              EINSTELLUNGEN!$D$24,
              IF(UPPER(H1566)="E",
                EINSTELLUNGEN!$D$25,
                UPPER(H1566)))))),
      IF(ISNUMBER(H1566),
        EINSTELLUNGEN!$D$20&amp;H1566,
        UPPER(H1566)))),
  "")</f>
        <v/>
      </c>
      <c r="AQ1566" s="2" t="str">
        <f t="shared" si="835"/>
        <v/>
      </c>
      <c r="AR1566" s="2">
        <f t="shared" si="836"/>
        <v>0</v>
      </c>
      <c r="AS1566" s="145">
        <f t="shared" si="837"/>
        <v>0.33333333333333331</v>
      </c>
      <c r="AT1566" s="2">
        <f t="shared" si="838"/>
        <v>0</v>
      </c>
      <c r="AU1566" s="2">
        <f t="shared" si="839"/>
        <v>0</v>
      </c>
      <c r="AV1566" s="2">
        <f t="shared" si="840"/>
        <v>0</v>
      </c>
      <c r="AW1566" s="2">
        <f t="shared" si="841"/>
        <v>0</v>
      </c>
      <c r="AX1566" s="2">
        <f t="shared" si="822"/>
        <v>0</v>
      </c>
      <c r="AY1566" s="2">
        <f t="shared" si="842"/>
        <v>0</v>
      </c>
      <c r="AZ1566" s="145" t="e">
        <f t="shared" si="843"/>
        <v>#N/A</v>
      </c>
      <c r="BA1566" s="145" t="e">
        <f t="shared" si="844"/>
        <v>#N/A</v>
      </c>
      <c r="BB1566" s="145">
        <f t="shared" si="845"/>
        <v>2.083333333333337E-2</v>
      </c>
      <c r="BC1566" s="2">
        <f>IF(AM1566,
  IF(AND(AL1566=$J$31,_xlfn.DAYS(AH1566,DATE(AI1566,1,1))&lt;7),
    MAX(0,EINSTELLUNGEN!$D$12+1-WEEKDAY(DATE(EINSTELLUNGEN!$D$9,EINSTELLUNGEN!$D$10,1),2)),
    IF(AL1566=$J$33,
      MIN(EINSTELLUNGEN!$D$12,WEEKDAY(DATE(EINSTELLUNGEN!$D$9,12,31),2)),
      EINSTELLUNGEN!$D$12
  )) - SUMIF(AL$50:AL$2500,"="&amp;AL1566,AX$50:AX$2500),
  0)</f>
        <v>3</v>
      </c>
      <c r="BD1566" s="2">
        <f t="shared" si="846"/>
        <v>0.33333333333333331</v>
      </c>
      <c r="BE1566" s="2">
        <f t="shared" si="847"/>
        <v>0</v>
      </c>
    </row>
    <row r="1567" spans="1:57" ht="10.5" customHeight="1">
      <c r="A1567" s="1" t="str">
        <f t="shared" ca="1" si="823"/>
        <v/>
      </c>
      <c r="B1567" s="1" t="str">
        <f t="shared" ca="1" si="824"/>
        <v/>
      </c>
      <c r="C1567" s="1" t="str">
        <f t="shared" ca="1" si="825"/>
        <v/>
      </c>
      <c r="D1567" s="1" t="str">
        <f t="shared" ca="1" si="826"/>
        <v/>
      </c>
      <c r="F1567" s="10"/>
      <c r="G1567" s="136" t="str">
        <f t="shared" si="827"/>
        <v/>
      </c>
      <c r="H1567" s="27"/>
      <c r="I1567" s="28"/>
      <c r="J1567" s="28"/>
      <c r="K1567" s="29"/>
      <c r="L1567" s="136"/>
      <c r="M1567" s="136"/>
      <c r="N1567" s="136"/>
      <c r="O1567" s="26" t="str">
        <f t="shared" si="828"/>
        <v/>
      </c>
      <c r="P1567" s="218" t="str">
        <f t="shared" si="829"/>
        <v/>
      </c>
      <c r="Q1567" s="26" t="str">
        <f t="shared" si="830"/>
        <v/>
      </c>
      <c r="R1567" s="22"/>
      <c r="S1567" s="99"/>
      <c r="T1567" s="10"/>
      <c r="U1567" s="229" t="str">
        <f t="shared" si="831"/>
        <v/>
      </c>
      <c r="V1567" s="230"/>
      <c r="W1567" s="230"/>
      <c r="X1567" s="230"/>
      <c r="Y1567" s="230"/>
      <c r="Z1567" s="22" t="str">
        <f>""</f>
        <v/>
      </c>
      <c r="AB1567" s="23" t="str">
        <f t="shared" si="832"/>
        <v/>
      </c>
      <c r="AC1567" s="2" t="b">
        <f>COUNT(Q1567:Q$2500)&gt;0</f>
        <v>0</v>
      </c>
      <c r="AD1567" s="2" t="b">
        <f t="shared" si="815"/>
        <v>0</v>
      </c>
      <c r="AE1567" s="2" t="b">
        <f t="shared" si="816"/>
        <v>0</v>
      </c>
      <c r="AF1567" s="2" t="b">
        <f t="shared" si="817"/>
        <v>0</v>
      </c>
      <c r="AG1567" s="2" t="b">
        <f>OR(
  AND(AC1567,NOT(AC1568)),
  AND(AF1567,WEEKDAY(AH1566,2)=EINSTELLUNGEN!$D$12),
  AND(AF1567,AH1567=$J$35)
)</f>
        <v>0</v>
      </c>
      <c r="AH1567" s="2">
        <f>IF(AE1567,AH1566+IF(WEEKDAY(AH1566+1,2)&lt;=EINSTELLUNGEN!$D$12,1,$J$36),AH1566)</f>
        <v>42020</v>
      </c>
      <c r="AI1567" s="2">
        <f t="shared" si="818"/>
        <v>2019</v>
      </c>
      <c r="AJ1567" s="2">
        <f t="shared" si="819"/>
        <v>201901</v>
      </c>
      <c r="AK1567" s="2">
        <f t="shared" si="820"/>
        <v>201901</v>
      </c>
      <c r="AL1567" s="2">
        <f t="shared" si="848"/>
        <v>201903</v>
      </c>
      <c r="AM1567" s="2" t="b">
        <f t="shared" si="821"/>
        <v>1</v>
      </c>
      <c r="AN1567" s="4" t="e">
        <f t="shared" si="833"/>
        <v>#N/A</v>
      </c>
      <c r="AO1567" s="4" t="e">
        <f t="shared" si="834"/>
        <v>#N/A</v>
      </c>
      <c r="AP1567" s="2" t="str">
        <f>IF(AD1567,
  IF(ISBLANK(H1567),
    AP1566,
    IF(LEN(H1567)=1,
      IF(OR(UPPER(H1567)="A",UPPER(H1567)="I"),
        EINSTELLUNGEN!$D$21,
        IF(OR(UPPER(H1567)="B",UPPER(H1567)="M"),
          EINSTELLUNGEN!$D$22,
          IF(OR(UPPER(H1567)="C",UPPER(H1567)="S"),
            EINSTELLUNGEN!$D$23,
            IF(UPPER(H1567)="D",
              EINSTELLUNGEN!$D$24,
              IF(UPPER(H1567)="E",
                EINSTELLUNGEN!$D$25,
                UPPER(H1567)))))),
      IF(ISNUMBER(H1567),
        EINSTELLUNGEN!$D$20&amp;H1567,
        UPPER(H1567)))),
  "")</f>
        <v/>
      </c>
      <c r="AQ1567" s="2" t="str">
        <f t="shared" si="835"/>
        <v/>
      </c>
      <c r="AR1567" s="2">
        <f t="shared" si="836"/>
        <v>0</v>
      </c>
      <c r="AS1567" s="145">
        <f t="shared" si="837"/>
        <v>0.33333333333333331</v>
      </c>
      <c r="AT1567" s="2">
        <f t="shared" si="838"/>
        <v>0</v>
      </c>
      <c r="AU1567" s="2">
        <f t="shared" si="839"/>
        <v>0</v>
      </c>
      <c r="AV1567" s="2">
        <f t="shared" si="840"/>
        <v>0</v>
      </c>
      <c r="AW1567" s="2">
        <f t="shared" si="841"/>
        <v>0</v>
      </c>
      <c r="AX1567" s="2">
        <f t="shared" si="822"/>
        <v>0</v>
      </c>
      <c r="AY1567" s="2">
        <f t="shared" si="842"/>
        <v>0</v>
      </c>
      <c r="AZ1567" s="145" t="e">
        <f t="shared" si="843"/>
        <v>#N/A</v>
      </c>
      <c r="BA1567" s="145" t="e">
        <f t="shared" si="844"/>
        <v>#N/A</v>
      </c>
      <c r="BB1567" s="145">
        <f t="shared" si="845"/>
        <v>2.083333333333337E-2</v>
      </c>
      <c r="BC1567" s="2">
        <f>IF(AM1567,
  IF(AND(AL1567=$J$31,_xlfn.DAYS(AH1567,DATE(AI1567,1,1))&lt;7),
    MAX(0,EINSTELLUNGEN!$D$12+1-WEEKDAY(DATE(EINSTELLUNGEN!$D$9,EINSTELLUNGEN!$D$10,1),2)),
    IF(AL1567=$J$33,
      MIN(EINSTELLUNGEN!$D$12,WEEKDAY(DATE(EINSTELLUNGEN!$D$9,12,31),2)),
      EINSTELLUNGEN!$D$12
  )) - SUMIF(AL$50:AL$2500,"="&amp;AL1567,AX$50:AX$2500),
  0)</f>
        <v>3</v>
      </c>
      <c r="BD1567" s="2">
        <f t="shared" si="846"/>
        <v>0.33333333333333331</v>
      </c>
      <c r="BE1567" s="2">
        <f t="shared" si="847"/>
        <v>0</v>
      </c>
    </row>
    <row r="1568" spans="1:57" ht="10.5" customHeight="1">
      <c r="A1568" s="1" t="str">
        <f t="shared" ca="1" si="823"/>
        <v/>
      </c>
      <c r="B1568" s="1" t="str">
        <f t="shared" ca="1" si="824"/>
        <v/>
      </c>
      <c r="C1568" s="1" t="str">
        <f t="shared" ca="1" si="825"/>
        <v/>
      </c>
      <c r="D1568" s="1" t="str">
        <f t="shared" ca="1" si="826"/>
        <v/>
      </c>
      <c r="F1568" s="10"/>
      <c r="G1568" s="136" t="str">
        <f t="shared" si="827"/>
        <v/>
      </c>
      <c r="H1568" s="27"/>
      <c r="I1568" s="28"/>
      <c r="J1568" s="28"/>
      <c r="K1568" s="29"/>
      <c r="L1568" s="136"/>
      <c r="M1568" s="136"/>
      <c r="N1568" s="136"/>
      <c r="O1568" s="26" t="str">
        <f t="shared" si="828"/>
        <v/>
      </c>
      <c r="P1568" s="218" t="str">
        <f t="shared" si="829"/>
        <v/>
      </c>
      <c r="Q1568" s="26" t="str">
        <f t="shared" si="830"/>
        <v/>
      </c>
      <c r="R1568" s="22"/>
      <c r="S1568" s="99"/>
      <c r="T1568" s="10"/>
      <c r="U1568" s="229" t="str">
        <f t="shared" si="831"/>
        <v/>
      </c>
      <c r="V1568" s="230"/>
      <c r="W1568" s="230"/>
      <c r="X1568" s="230"/>
      <c r="Y1568" s="230"/>
      <c r="Z1568" s="22" t="str">
        <f>""</f>
        <v/>
      </c>
      <c r="AB1568" s="23" t="str">
        <f t="shared" si="832"/>
        <v/>
      </c>
      <c r="AC1568" s="2" t="b">
        <f>COUNT(Q1568:Q$2500)&gt;0</f>
        <v>0</v>
      </c>
      <c r="AD1568" s="2" t="b">
        <f t="shared" si="815"/>
        <v>0</v>
      </c>
      <c r="AE1568" s="2" t="b">
        <f t="shared" si="816"/>
        <v>0</v>
      </c>
      <c r="AF1568" s="2" t="b">
        <f t="shared" si="817"/>
        <v>0</v>
      </c>
      <c r="AG1568" s="2" t="b">
        <f>OR(
  AND(AC1568,NOT(AC1569)),
  AND(AF1568,WEEKDAY(AH1567,2)=EINSTELLUNGEN!$D$12),
  AND(AF1568,AH1568=$J$35)
)</f>
        <v>0</v>
      </c>
      <c r="AH1568" s="2">
        <f>IF(AE1568,AH1567+IF(WEEKDAY(AH1567+1,2)&lt;=EINSTELLUNGEN!$D$12,1,$J$36),AH1567)</f>
        <v>42020</v>
      </c>
      <c r="AI1568" s="2">
        <f t="shared" si="818"/>
        <v>2019</v>
      </c>
      <c r="AJ1568" s="2">
        <f t="shared" si="819"/>
        <v>201901</v>
      </c>
      <c r="AK1568" s="2">
        <f t="shared" si="820"/>
        <v>201901</v>
      </c>
      <c r="AL1568" s="2">
        <f t="shared" si="848"/>
        <v>201903</v>
      </c>
      <c r="AM1568" s="2" t="b">
        <f t="shared" si="821"/>
        <v>1</v>
      </c>
      <c r="AN1568" s="4" t="e">
        <f t="shared" si="833"/>
        <v>#N/A</v>
      </c>
      <c r="AO1568" s="4" t="e">
        <f t="shared" si="834"/>
        <v>#N/A</v>
      </c>
      <c r="AP1568" s="2" t="str">
        <f>IF(AD1568,
  IF(ISBLANK(H1568),
    AP1567,
    IF(LEN(H1568)=1,
      IF(OR(UPPER(H1568)="A",UPPER(H1568)="I"),
        EINSTELLUNGEN!$D$21,
        IF(OR(UPPER(H1568)="B",UPPER(H1568)="M"),
          EINSTELLUNGEN!$D$22,
          IF(OR(UPPER(H1568)="C",UPPER(H1568)="S"),
            EINSTELLUNGEN!$D$23,
            IF(UPPER(H1568)="D",
              EINSTELLUNGEN!$D$24,
              IF(UPPER(H1568)="E",
                EINSTELLUNGEN!$D$25,
                UPPER(H1568)))))),
      IF(ISNUMBER(H1568),
        EINSTELLUNGEN!$D$20&amp;H1568,
        UPPER(H1568)))),
  "")</f>
        <v/>
      </c>
      <c r="AQ1568" s="2" t="str">
        <f t="shared" si="835"/>
        <v/>
      </c>
      <c r="AR1568" s="2">
        <f t="shared" si="836"/>
        <v>0</v>
      </c>
      <c r="AS1568" s="145">
        <f t="shared" si="837"/>
        <v>0.33333333333333331</v>
      </c>
      <c r="AT1568" s="2">
        <f t="shared" si="838"/>
        <v>0</v>
      </c>
      <c r="AU1568" s="2">
        <f t="shared" si="839"/>
        <v>0</v>
      </c>
      <c r="AV1568" s="2">
        <f t="shared" si="840"/>
        <v>0</v>
      </c>
      <c r="AW1568" s="2">
        <f t="shared" si="841"/>
        <v>0</v>
      </c>
      <c r="AX1568" s="2">
        <f t="shared" si="822"/>
        <v>0</v>
      </c>
      <c r="AY1568" s="2">
        <f t="shared" si="842"/>
        <v>0</v>
      </c>
      <c r="AZ1568" s="145" t="e">
        <f t="shared" si="843"/>
        <v>#N/A</v>
      </c>
      <c r="BA1568" s="145" t="e">
        <f t="shared" si="844"/>
        <v>#N/A</v>
      </c>
      <c r="BB1568" s="145">
        <f t="shared" si="845"/>
        <v>2.083333333333337E-2</v>
      </c>
      <c r="BC1568" s="2">
        <f>IF(AM1568,
  IF(AND(AL1568=$J$31,_xlfn.DAYS(AH1568,DATE(AI1568,1,1))&lt;7),
    MAX(0,EINSTELLUNGEN!$D$12+1-WEEKDAY(DATE(EINSTELLUNGEN!$D$9,EINSTELLUNGEN!$D$10,1),2)),
    IF(AL1568=$J$33,
      MIN(EINSTELLUNGEN!$D$12,WEEKDAY(DATE(EINSTELLUNGEN!$D$9,12,31),2)),
      EINSTELLUNGEN!$D$12
  )) - SUMIF(AL$50:AL$2500,"="&amp;AL1568,AX$50:AX$2500),
  0)</f>
        <v>3</v>
      </c>
      <c r="BD1568" s="2">
        <f t="shared" si="846"/>
        <v>0.33333333333333331</v>
      </c>
      <c r="BE1568" s="2">
        <f t="shared" si="847"/>
        <v>0</v>
      </c>
    </row>
    <row r="1569" spans="1:57" ht="10.5" customHeight="1">
      <c r="A1569" s="1" t="str">
        <f t="shared" ca="1" si="823"/>
        <v/>
      </c>
      <c r="B1569" s="1" t="str">
        <f t="shared" ca="1" si="824"/>
        <v/>
      </c>
      <c r="C1569" s="1" t="str">
        <f t="shared" ca="1" si="825"/>
        <v/>
      </c>
      <c r="D1569" s="1" t="str">
        <f t="shared" ca="1" si="826"/>
        <v/>
      </c>
      <c r="F1569" s="10"/>
      <c r="G1569" s="136" t="str">
        <f t="shared" si="827"/>
        <v/>
      </c>
      <c r="H1569" s="27"/>
      <c r="I1569" s="28"/>
      <c r="J1569" s="28"/>
      <c r="K1569" s="29"/>
      <c r="L1569" s="136"/>
      <c r="M1569" s="136"/>
      <c r="N1569" s="136"/>
      <c r="O1569" s="26" t="str">
        <f t="shared" si="828"/>
        <v/>
      </c>
      <c r="P1569" s="218" t="str">
        <f t="shared" si="829"/>
        <v/>
      </c>
      <c r="Q1569" s="26" t="str">
        <f t="shared" si="830"/>
        <v/>
      </c>
      <c r="R1569" s="22"/>
      <c r="S1569" s="99"/>
      <c r="T1569" s="10"/>
      <c r="U1569" s="229" t="str">
        <f t="shared" si="831"/>
        <v/>
      </c>
      <c r="V1569" s="230"/>
      <c r="W1569" s="230"/>
      <c r="X1569" s="230"/>
      <c r="Y1569" s="230"/>
      <c r="Z1569" s="22" t="str">
        <f>""</f>
        <v/>
      </c>
      <c r="AB1569" s="23" t="str">
        <f t="shared" si="832"/>
        <v/>
      </c>
      <c r="AC1569" s="2" t="b">
        <f>COUNT(Q1569:Q$2500)&gt;0</f>
        <v>0</v>
      </c>
      <c r="AD1569" s="2" t="b">
        <f t="shared" si="815"/>
        <v>0</v>
      </c>
      <c r="AE1569" s="2" t="b">
        <f t="shared" si="816"/>
        <v>0</v>
      </c>
      <c r="AF1569" s="2" t="b">
        <f t="shared" si="817"/>
        <v>0</v>
      </c>
      <c r="AG1569" s="2" t="b">
        <f>OR(
  AND(AC1569,NOT(AC1570)),
  AND(AF1569,WEEKDAY(AH1568,2)=EINSTELLUNGEN!$D$12),
  AND(AF1569,AH1569=$J$35)
)</f>
        <v>0</v>
      </c>
      <c r="AH1569" s="2">
        <f>IF(AE1569,AH1568+IF(WEEKDAY(AH1568+1,2)&lt;=EINSTELLUNGEN!$D$12,1,$J$36),AH1568)</f>
        <v>42020</v>
      </c>
      <c r="AI1569" s="2">
        <f t="shared" si="818"/>
        <v>2019</v>
      </c>
      <c r="AJ1569" s="2">
        <f t="shared" si="819"/>
        <v>201901</v>
      </c>
      <c r="AK1569" s="2">
        <f t="shared" si="820"/>
        <v>201901</v>
      </c>
      <c r="AL1569" s="2">
        <f t="shared" si="848"/>
        <v>201903</v>
      </c>
      <c r="AM1569" s="2" t="b">
        <f t="shared" si="821"/>
        <v>1</v>
      </c>
      <c r="AN1569" s="4" t="e">
        <f t="shared" si="833"/>
        <v>#N/A</v>
      </c>
      <c r="AO1569" s="4" t="e">
        <f t="shared" si="834"/>
        <v>#N/A</v>
      </c>
      <c r="AP1569" s="2" t="str">
        <f>IF(AD1569,
  IF(ISBLANK(H1569),
    AP1568,
    IF(LEN(H1569)=1,
      IF(OR(UPPER(H1569)="A",UPPER(H1569)="I"),
        EINSTELLUNGEN!$D$21,
        IF(OR(UPPER(H1569)="B",UPPER(H1569)="M"),
          EINSTELLUNGEN!$D$22,
          IF(OR(UPPER(H1569)="C",UPPER(H1569)="S"),
            EINSTELLUNGEN!$D$23,
            IF(UPPER(H1569)="D",
              EINSTELLUNGEN!$D$24,
              IF(UPPER(H1569)="E",
                EINSTELLUNGEN!$D$25,
                UPPER(H1569)))))),
      IF(ISNUMBER(H1569),
        EINSTELLUNGEN!$D$20&amp;H1569,
        UPPER(H1569)))),
  "")</f>
        <v/>
      </c>
      <c r="AQ1569" s="2" t="str">
        <f t="shared" si="835"/>
        <v/>
      </c>
      <c r="AR1569" s="2">
        <f t="shared" si="836"/>
        <v>0</v>
      </c>
      <c r="AS1569" s="145">
        <f t="shared" si="837"/>
        <v>0.33333333333333331</v>
      </c>
      <c r="AT1569" s="2">
        <f t="shared" si="838"/>
        <v>0</v>
      </c>
      <c r="AU1569" s="2">
        <f t="shared" si="839"/>
        <v>0</v>
      </c>
      <c r="AV1569" s="2">
        <f t="shared" si="840"/>
        <v>0</v>
      </c>
      <c r="AW1569" s="2">
        <f t="shared" si="841"/>
        <v>0</v>
      </c>
      <c r="AX1569" s="2">
        <f t="shared" si="822"/>
        <v>0</v>
      </c>
      <c r="AY1569" s="2">
        <f t="shared" si="842"/>
        <v>0</v>
      </c>
      <c r="AZ1569" s="145" t="e">
        <f t="shared" si="843"/>
        <v>#N/A</v>
      </c>
      <c r="BA1569" s="145" t="e">
        <f t="shared" si="844"/>
        <v>#N/A</v>
      </c>
      <c r="BB1569" s="145">
        <f t="shared" si="845"/>
        <v>2.083333333333337E-2</v>
      </c>
      <c r="BC1569" s="2">
        <f>IF(AM1569,
  IF(AND(AL1569=$J$31,_xlfn.DAYS(AH1569,DATE(AI1569,1,1))&lt;7),
    MAX(0,EINSTELLUNGEN!$D$12+1-WEEKDAY(DATE(EINSTELLUNGEN!$D$9,EINSTELLUNGEN!$D$10,1),2)),
    IF(AL1569=$J$33,
      MIN(EINSTELLUNGEN!$D$12,WEEKDAY(DATE(EINSTELLUNGEN!$D$9,12,31),2)),
      EINSTELLUNGEN!$D$12
  )) - SUMIF(AL$50:AL$2500,"="&amp;AL1569,AX$50:AX$2500),
  0)</f>
        <v>3</v>
      </c>
      <c r="BD1569" s="2">
        <f t="shared" si="846"/>
        <v>0.33333333333333331</v>
      </c>
      <c r="BE1569" s="2">
        <f t="shared" si="847"/>
        <v>0</v>
      </c>
    </row>
    <row r="1570" spans="1:57" ht="10.5" customHeight="1">
      <c r="A1570" s="1" t="str">
        <f t="shared" ca="1" si="823"/>
        <v/>
      </c>
      <c r="B1570" s="1" t="str">
        <f t="shared" ca="1" si="824"/>
        <v/>
      </c>
      <c r="C1570" s="1" t="str">
        <f t="shared" ca="1" si="825"/>
        <v/>
      </c>
      <c r="D1570" s="1" t="str">
        <f t="shared" ca="1" si="826"/>
        <v/>
      </c>
      <c r="F1570" s="10"/>
      <c r="G1570" s="136" t="str">
        <f t="shared" si="827"/>
        <v/>
      </c>
      <c r="H1570" s="27"/>
      <c r="I1570" s="28"/>
      <c r="J1570" s="28"/>
      <c r="K1570" s="29"/>
      <c r="L1570" s="136"/>
      <c r="M1570" s="136"/>
      <c r="N1570" s="136"/>
      <c r="O1570" s="26" t="str">
        <f t="shared" si="828"/>
        <v/>
      </c>
      <c r="P1570" s="218" t="str">
        <f t="shared" si="829"/>
        <v/>
      </c>
      <c r="Q1570" s="26" t="str">
        <f t="shared" si="830"/>
        <v/>
      </c>
      <c r="R1570" s="22"/>
      <c r="S1570" s="99"/>
      <c r="T1570" s="10"/>
      <c r="U1570" s="229" t="str">
        <f t="shared" si="831"/>
        <v/>
      </c>
      <c r="V1570" s="230"/>
      <c r="W1570" s="230"/>
      <c r="X1570" s="230"/>
      <c r="Y1570" s="230"/>
      <c r="Z1570" s="22" t="str">
        <f>""</f>
        <v/>
      </c>
      <c r="AB1570" s="23" t="str">
        <f t="shared" si="832"/>
        <v/>
      </c>
      <c r="AC1570" s="2" t="b">
        <f>COUNT(Q1570:Q$2500)&gt;0</f>
        <v>0</v>
      </c>
      <c r="AD1570" s="2" t="b">
        <f t="shared" si="815"/>
        <v>0</v>
      </c>
      <c r="AE1570" s="2" t="b">
        <f t="shared" si="816"/>
        <v>0</v>
      </c>
      <c r="AF1570" s="2" t="b">
        <f t="shared" si="817"/>
        <v>0</v>
      </c>
      <c r="AG1570" s="2" t="b">
        <f>OR(
  AND(AC1570,NOT(AC1571)),
  AND(AF1570,WEEKDAY(AH1569,2)=EINSTELLUNGEN!$D$12),
  AND(AF1570,AH1570=$J$35)
)</f>
        <v>0</v>
      </c>
      <c r="AH1570" s="2">
        <f>IF(AE1570,AH1569+IF(WEEKDAY(AH1569+1,2)&lt;=EINSTELLUNGEN!$D$12,1,$J$36),AH1569)</f>
        <v>42020</v>
      </c>
      <c r="AI1570" s="2">
        <f t="shared" si="818"/>
        <v>2019</v>
      </c>
      <c r="AJ1570" s="2">
        <f t="shared" si="819"/>
        <v>201901</v>
      </c>
      <c r="AK1570" s="2">
        <f t="shared" si="820"/>
        <v>201901</v>
      </c>
      <c r="AL1570" s="2">
        <f t="shared" si="848"/>
        <v>201903</v>
      </c>
      <c r="AM1570" s="2" t="b">
        <f t="shared" si="821"/>
        <v>1</v>
      </c>
      <c r="AN1570" s="4" t="e">
        <f t="shared" si="833"/>
        <v>#N/A</v>
      </c>
      <c r="AO1570" s="4" t="e">
        <f t="shared" si="834"/>
        <v>#N/A</v>
      </c>
      <c r="AP1570" s="2" t="str">
        <f>IF(AD1570,
  IF(ISBLANK(H1570),
    AP1569,
    IF(LEN(H1570)=1,
      IF(OR(UPPER(H1570)="A",UPPER(H1570)="I"),
        EINSTELLUNGEN!$D$21,
        IF(OR(UPPER(H1570)="B",UPPER(H1570)="M"),
          EINSTELLUNGEN!$D$22,
          IF(OR(UPPER(H1570)="C",UPPER(H1570)="S"),
            EINSTELLUNGEN!$D$23,
            IF(UPPER(H1570)="D",
              EINSTELLUNGEN!$D$24,
              IF(UPPER(H1570)="E",
                EINSTELLUNGEN!$D$25,
                UPPER(H1570)))))),
      IF(ISNUMBER(H1570),
        EINSTELLUNGEN!$D$20&amp;H1570,
        UPPER(H1570)))),
  "")</f>
        <v/>
      </c>
      <c r="AQ1570" s="2" t="str">
        <f t="shared" si="835"/>
        <v/>
      </c>
      <c r="AR1570" s="2">
        <f t="shared" si="836"/>
        <v>0</v>
      </c>
      <c r="AS1570" s="145">
        <f t="shared" si="837"/>
        <v>0.33333333333333331</v>
      </c>
      <c r="AT1570" s="2">
        <f t="shared" si="838"/>
        <v>0</v>
      </c>
      <c r="AU1570" s="2">
        <f t="shared" si="839"/>
        <v>0</v>
      </c>
      <c r="AV1570" s="2">
        <f t="shared" si="840"/>
        <v>0</v>
      </c>
      <c r="AW1570" s="2">
        <f t="shared" si="841"/>
        <v>0</v>
      </c>
      <c r="AX1570" s="2">
        <f t="shared" si="822"/>
        <v>0</v>
      </c>
      <c r="AY1570" s="2">
        <f t="shared" si="842"/>
        <v>0</v>
      </c>
      <c r="AZ1570" s="145" t="e">
        <f t="shared" si="843"/>
        <v>#N/A</v>
      </c>
      <c r="BA1570" s="145" t="e">
        <f t="shared" si="844"/>
        <v>#N/A</v>
      </c>
      <c r="BB1570" s="145">
        <f t="shared" si="845"/>
        <v>2.083333333333337E-2</v>
      </c>
      <c r="BC1570" s="2">
        <f>IF(AM1570,
  IF(AND(AL1570=$J$31,_xlfn.DAYS(AH1570,DATE(AI1570,1,1))&lt;7),
    MAX(0,EINSTELLUNGEN!$D$12+1-WEEKDAY(DATE(EINSTELLUNGEN!$D$9,EINSTELLUNGEN!$D$10,1),2)),
    IF(AL1570=$J$33,
      MIN(EINSTELLUNGEN!$D$12,WEEKDAY(DATE(EINSTELLUNGEN!$D$9,12,31),2)),
      EINSTELLUNGEN!$D$12
  )) - SUMIF(AL$50:AL$2500,"="&amp;AL1570,AX$50:AX$2500),
  0)</f>
        <v>3</v>
      </c>
      <c r="BD1570" s="2">
        <f t="shared" si="846"/>
        <v>0.33333333333333331</v>
      </c>
      <c r="BE1570" s="2">
        <f t="shared" si="847"/>
        <v>0</v>
      </c>
    </row>
    <row r="1571" spans="1:57" ht="10.5" customHeight="1">
      <c r="A1571" s="1" t="str">
        <f t="shared" ca="1" si="823"/>
        <v/>
      </c>
      <c r="B1571" s="1" t="str">
        <f t="shared" ca="1" si="824"/>
        <v/>
      </c>
      <c r="C1571" s="1" t="str">
        <f t="shared" ca="1" si="825"/>
        <v/>
      </c>
      <c r="D1571" s="1" t="str">
        <f t="shared" ca="1" si="826"/>
        <v/>
      </c>
      <c r="F1571" s="10"/>
      <c r="G1571" s="136" t="str">
        <f t="shared" si="827"/>
        <v/>
      </c>
      <c r="H1571" s="27"/>
      <c r="I1571" s="28"/>
      <c r="J1571" s="28"/>
      <c r="K1571" s="29"/>
      <c r="L1571" s="136"/>
      <c r="M1571" s="136"/>
      <c r="N1571" s="136"/>
      <c r="O1571" s="26" t="str">
        <f t="shared" si="828"/>
        <v/>
      </c>
      <c r="P1571" s="218" t="str">
        <f t="shared" si="829"/>
        <v/>
      </c>
      <c r="Q1571" s="26" t="str">
        <f t="shared" si="830"/>
        <v/>
      </c>
      <c r="R1571" s="22"/>
      <c r="S1571" s="99"/>
      <c r="T1571" s="10"/>
      <c r="U1571" s="229" t="str">
        <f t="shared" si="831"/>
        <v/>
      </c>
      <c r="V1571" s="230"/>
      <c r="W1571" s="230"/>
      <c r="X1571" s="230"/>
      <c r="Y1571" s="230"/>
      <c r="Z1571" s="22" t="str">
        <f>""</f>
        <v/>
      </c>
      <c r="AB1571" s="23" t="str">
        <f t="shared" si="832"/>
        <v/>
      </c>
      <c r="AC1571" s="2" t="b">
        <f>COUNT(Q1571:Q$2500)&gt;0</f>
        <v>0</v>
      </c>
      <c r="AD1571" s="2" t="b">
        <f t="shared" si="815"/>
        <v>0</v>
      </c>
      <c r="AE1571" s="2" t="b">
        <f t="shared" si="816"/>
        <v>0</v>
      </c>
      <c r="AF1571" s="2" t="b">
        <f t="shared" si="817"/>
        <v>0</v>
      </c>
      <c r="AG1571" s="2" t="b">
        <f>OR(
  AND(AC1571,NOT(AC1572)),
  AND(AF1571,WEEKDAY(AH1570,2)=EINSTELLUNGEN!$D$12),
  AND(AF1571,AH1571=$J$35)
)</f>
        <v>0</v>
      </c>
      <c r="AH1571" s="2">
        <f>IF(AE1571,AH1570+IF(WEEKDAY(AH1570+1,2)&lt;=EINSTELLUNGEN!$D$12,1,$J$36),AH1570)</f>
        <v>42020</v>
      </c>
      <c r="AI1571" s="2">
        <f t="shared" si="818"/>
        <v>2019</v>
      </c>
      <c r="AJ1571" s="2">
        <f t="shared" si="819"/>
        <v>201901</v>
      </c>
      <c r="AK1571" s="2">
        <f t="shared" si="820"/>
        <v>201901</v>
      </c>
      <c r="AL1571" s="2">
        <f t="shared" si="848"/>
        <v>201903</v>
      </c>
      <c r="AM1571" s="2" t="b">
        <f t="shared" si="821"/>
        <v>1</v>
      </c>
      <c r="AN1571" s="4" t="e">
        <f t="shared" si="833"/>
        <v>#N/A</v>
      </c>
      <c r="AO1571" s="4" t="e">
        <f t="shared" si="834"/>
        <v>#N/A</v>
      </c>
      <c r="AP1571" s="2" t="str">
        <f>IF(AD1571,
  IF(ISBLANK(H1571),
    AP1570,
    IF(LEN(H1571)=1,
      IF(OR(UPPER(H1571)="A",UPPER(H1571)="I"),
        EINSTELLUNGEN!$D$21,
        IF(OR(UPPER(H1571)="B",UPPER(H1571)="M"),
          EINSTELLUNGEN!$D$22,
          IF(OR(UPPER(H1571)="C",UPPER(H1571)="S"),
            EINSTELLUNGEN!$D$23,
            IF(UPPER(H1571)="D",
              EINSTELLUNGEN!$D$24,
              IF(UPPER(H1571)="E",
                EINSTELLUNGEN!$D$25,
                UPPER(H1571)))))),
      IF(ISNUMBER(H1571),
        EINSTELLUNGEN!$D$20&amp;H1571,
        UPPER(H1571)))),
  "")</f>
        <v/>
      </c>
      <c r="AQ1571" s="2" t="str">
        <f t="shared" si="835"/>
        <v/>
      </c>
      <c r="AR1571" s="2">
        <f t="shared" si="836"/>
        <v>0</v>
      </c>
      <c r="AS1571" s="145">
        <f t="shared" si="837"/>
        <v>0.33333333333333331</v>
      </c>
      <c r="AT1571" s="2">
        <f t="shared" si="838"/>
        <v>0</v>
      </c>
      <c r="AU1571" s="2">
        <f t="shared" si="839"/>
        <v>0</v>
      </c>
      <c r="AV1571" s="2">
        <f t="shared" si="840"/>
        <v>0</v>
      </c>
      <c r="AW1571" s="2">
        <f t="shared" si="841"/>
        <v>0</v>
      </c>
      <c r="AX1571" s="2">
        <f t="shared" si="822"/>
        <v>0</v>
      </c>
      <c r="AY1571" s="2">
        <f t="shared" si="842"/>
        <v>0</v>
      </c>
      <c r="AZ1571" s="145" t="e">
        <f t="shared" si="843"/>
        <v>#N/A</v>
      </c>
      <c r="BA1571" s="145" t="e">
        <f t="shared" si="844"/>
        <v>#N/A</v>
      </c>
      <c r="BB1571" s="145">
        <f t="shared" si="845"/>
        <v>2.083333333333337E-2</v>
      </c>
      <c r="BC1571" s="2">
        <f>IF(AM1571,
  IF(AND(AL1571=$J$31,_xlfn.DAYS(AH1571,DATE(AI1571,1,1))&lt;7),
    MAX(0,EINSTELLUNGEN!$D$12+1-WEEKDAY(DATE(EINSTELLUNGEN!$D$9,EINSTELLUNGEN!$D$10,1),2)),
    IF(AL1571=$J$33,
      MIN(EINSTELLUNGEN!$D$12,WEEKDAY(DATE(EINSTELLUNGEN!$D$9,12,31),2)),
      EINSTELLUNGEN!$D$12
  )) - SUMIF(AL$50:AL$2500,"="&amp;AL1571,AX$50:AX$2500),
  0)</f>
        <v>3</v>
      </c>
      <c r="BD1571" s="2">
        <f t="shared" si="846"/>
        <v>0.33333333333333331</v>
      </c>
      <c r="BE1571" s="2">
        <f t="shared" si="847"/>
        <v>0</v>
      </c>
    </row>
    <row r="1572" spans="1:57" ht="10.5" customHeight="1">
      <c r="A1572" s="1" t="str">
        <f t="shared" ca="1" si="823"/>
        <v/>
      </c>
      <c r="B1572" s="1" t="str">
        <f t="shared" ca="1" si="824"/>
        <v/>
      </c>
      <c r="C1572" s="1" t="str">
        <f t="shared" ca="1" si="825"/>
        <v/>
      </c>
      <c r="D1572" s="1" t="str">
        <f t="shared" ca="1" si="826"/>
        <v/>
      </c>
      <c r="F1572" s="10"/>
      <c r="G1572" s="136" t="str">
        <f t="shared" si="827"/>
        <v/>
      </c>
      <c r="H1572" s="27"/>
      <c r="I1572" s="28"/>
      <c r="J1572" s="28"/>
      <c r="K1572" s="29"/>
      <c r="L1572" s="136"/>
      <c r="M1572" s="136"/>
      <c r="N1572" s="136"/>
      <c r="O1572" s="26" t="str">
        <f t="shared" si="828"/>
        <v/>
      </c>
      <c r="P1572" s="218" t="str">
        <f t="shared" si="829"/>
        <v/>
      </c>
      <c r="Q1572" s="26" t="str">
        <f t="shared" si="830"/>
        <v/>
      </c>
      <c r="R1572" s="22"/>
      <c r="S1572" s="99"/>
      <c r="T1572" s="10"/>
      <c r="U1572" s="229" t="str">
        <f t="shared" si="831"/>
        <v/>
      </c>
      <c r="V1572" s="230"/>
      <c r="W1572" s="230"/>
      <c r="X1572" s="230"/>
      <c r="Y1572" s="230"/>
      <c r="Z1572" s="22" t="str">
        <f>""</f>
        <v/>
      </c>
      <c r="AB1572" s="23" t="str">
        <f t="shared" si="832"/>
        <v/>
      </c>
      <c r="AC1572" s="2" t="b">
        <f>COUNT(Q1572:Q$2500)&gt;0</f>
        <v>0</v>
      </c>
      <c r="AD1572" s="2" t="b">
        <f t="shared" si="815"/>
        <v>0</v>
      </c>
      <c r="AE1572" s="2" t="b">
        <f t="shared" si="816"/>
        <v>0</v>
      </c>
      <c r="AF1572" s="2" t="b">
        <f t="shared" si="817"/>
        <v>0</v>
      </c>
      <c r="AG1572" s="2" t="b">
        <f>OR(
  AND(AC1572,NOT(AC1573)),
  AND(AF1572,WEEKDAY(AH1571,2)=EINSTELLUNGEN!$D$12),
  AND(AF1572,AH1572=$J$35)
)</f>
        <v>0</v>
      </c>
      <c r="AH1572" s="2">
        <f>IF(AE1572,AH1571+IF(WEEKDAY(AH1571+1,2)&lt;=EINSTELLUNGEN!$D$12,1,$J$36),AH1571)</f>
        <v>42020</v>
      </c>
      <c r="AI1572" s="2">
        <f t="shared" si="818"/>
        <v>2019</v>
      </c>
      <c r="AJ1572" s="2">
        <f t="shared" si="819"/>
        <v>201901</v>
      </c>
      <c r="AK1572" s="2">
        <f t="shared" si="820"/>
        <v>201901</v>
      </c>
      <c r="AL1572" s="2">
        <f t="shared" si="848"/>
        <v>201903</v>
      </c>
      <c r="AM1572" s="2" t="b">
        <f t="shared" si="821"/>
        <v>1</v>
      </c>
      <c r="AN1572" s="4" t="e">
        <f t="shared" si="833"/>
        <v>#N/A</v>
      </c>
      <c r="AO1572" s="4" t="e">
        <f t="shared" si="834"/>
        <v>#N/A</v>
      </c>
      <c r="AP1572" s="2" t="str">
        <f>IF(AD1572,
  IF(ISBLANK(H1572),
    AP1571,
    IF(LEN(H1572)=1,
      IF(OR(UPPER(H1572)="A",UPPER(H1572)="I"),
        EINSTELLUNGEN!$D$21,
        IF(OR(UPPER(H1572)="B",UPPER(H1572)="M"),
          EINSTELLUNGEN!$D$22,
          IF(OR(UPPER(H1572)="C",UPPER(H1572)="S"),
            EINSTELLUNGEN!$D$23,
            IF(UPPER(H1572)="D",
              EINSTELLUNGEN!$D$24,
              IF(UPPER(H1572)="E",
                EINSTELLUNGEN!$D$25,
                UPPER(H1572)))))),
      IF(ISNUMBER(H1572),
        EINSTELLUNGEN!$D$20&amp;H1572,
        UPPER(H1572)))),
  "")</f>
        <v/>
      </c>
      <c r="AQ1572" s="2" t="str">
        <f t="shared" si="835"/>
        <v/>
      </c>
      <c r="AR1572" s="2">
        <f t="shared" si="836"/>
        <v>0</v>
      </c>
      <c r="AS1572" s="145">
        <f t="shared" si="837"/>
        <v>0.33333333333333331</v>
      </c>
      <c r="AT1572" s="2">
        <f t="shared" si="838"/>
        <v>0</v>
      </c>
      <c r="AU1572" s="2">
        <f t="shared" si="839"/>
        <v>0</v>
      </c>
      <c r="AV1572" s="2">
        <f t="shared" si="840"/>
        <v>0</v>
      </c>
      <c r="AW1572" s="2">
        <f t="shared" si="841"/>
        <v>0</v>
      </c>
      <c r="AX1572" s="2">
        <f t="shared" si="822"/>
        <v>0</v>
      </c>
      <c r="AY1572" s="2">
        <f t="shared" si="842"/>
        <v>0</v>
      </c>
      <c r="AZ1572" s="145" t="e">
        <f t="shared" si="843"/>
        <v>#N/A</v>
      </c>
      <c r="BA1572" s="145" t="e">
        <f t="shared" si="844"/>
        <v>#N/A</v>
      </c>
      <c r="BB1572" s="145">
        <f t="shared" si="845"/>
        <v>2.083333333333337E-2</v>
      </c>
      <c r="BC1572" s="2">
        <f>IF(AM1572,
  IF(AND(AL1572=$J$31,_xlfn.DAYS(AH1572,DATE(AI1572,1,1))&lt;7),
    MAX(0,EINSTELLUNGEN!$D$12+1-WEEKDAY(DATE(EINSTELLUNGEN!$D$9,EINSTELLUNGEN!$D$10,1),2)),
    IF(AL1572=$J$33,
      MIN(EINSTELLUNGEN!$D$12,WEEKDAY(DATE(EINSTELLUNGEN!$D$9,12,31),2)),
      EINSTELLUNGEN!$D$12
  )) - SUMIF(AL$50:AL$2500,"="&amp;AL1572,AX$50:AX$2500),
  0)</f>
        <v>3</v>
      </c>
      <c r="BD1572" s="2">
        <f t="shared" si="846"/>
        <v>0.33333333333333331</v>
      </c>
      <c r="BE1572" s="2">
        <f t="shared" si="847"/>
        <v>0</v>
      </c>
    </row>
    <row r="1573" spans="1:57" ht="10.5" customHeight="1">
      <c r="A1573" s="1" t="str">
        <f t="shared" ca="1" si="823"/>
        <v/>
      </c>
      <c r="B1573" s="1" t="str">
        <f t="shared" ca="1" si="824"/>
        <v/>
      </c>
      <c r="C1573" s="1" t="str">
        <f t="shared" ca="1" si="825"/>
        <v/>
      </c>
      <c r="D1573" s="1" t="str">
        <f t="shared" ca="1" si="826"/>
        <v/>
      </c>
      <c r="F1573" s="10"/>
      <c r="G1573" s="136" t="str">
        <f t="shared" si="827"/>
        <v/>
      </c>
      <c r="H1573" s="27"/>
      <c r="I1573" s="28"/>
      <c r="J1573" s="28"/>
      <c r="K1573" s="29"/>
      <c r="L1573" s="136"/>
      <c r="M1573" s="136"/>
      <c r="N1573" s="136"/>
      <c r="O1573" s="26" t="str">
        <f t="shared" si="828"/>
        <v/>
      </c>
      <c r="P1573" s="218" t="str">
        <f t="shared" si="829"/>
        <v/>
      </c>
      <c r="Q1573" s="26" t="str">
        <f t="shared" si="830"/>
        <v/>
      </c>
      <c r="R1573" s="22"/>
      <c r="S1573" s="99"/>
      <c r="T1573" s="10"/>
      <c r="U1573" s="229" t="str">
        <f t="shared" si="831"/>
        <v/>
      </c>
      <c r="V1573" s="230"/>
      <c r="W1573" s="230"/>
      <c r="X1573" s="230"/>
      <c r="Y1573" s="230"/>
      <c r="Z1573" s="22" t="str">
        <f>""</f>
        <v/>
      </c>
      <c r="AB1573" s="23" t="str">
        <f t="shared" si="832"/>
        <v/>
      </c>
      <c r="AC1573" s="2" t="b">
        <f>COUNT(Q1573:Q$2500)&gt;0</f>
        <v>0</v>
      </c>
      <c r="AD1573" s="2" t="b">
        <f t="shared" si="815"/>
        <v>0</v>
      </c>
      <c r="AE1573" s="2" t="b">
        <f t="shared" si="816"/>
        <v>0</v>
      </c>
      <c r="AF1573" s="2" t="b">
        <f t="shared" si="817"/>
        <v>0</v>
      </c>
      <c r="AG1573" s="2" t="b">
        <f>OR(
  AND(AC1573,NOT(AC1574)),
  AND(AF1573,WEEKDAY(AH1572,2)=EINSTELLUNGEN!$D$12),
  AND(AF1573,AH1573=$J$35)
)</f>
        <v>0</v>
      </c>
      <c r="AH1573" s="2">
        <f>IF(AE1573,AH1572+IF(WEEKDAY(AH1572+1,2)&lt;=EINSTELLUNGEN!$D$12,1,$J$36),AH1572)</f>
        <v>42020</v>
      </c>
      <c r="AI1573" s="2">
        <f t="shared" si="818"/>
        <v>2019</v>
      </c>
      <c r="AJ1573" s="2">
        <f t="shared" si="819"/>
        <v>201901</v>
      </c>
      <c r="AK1573" s="2">
        <f t="shared" si="820"/>
        <v>201901</v>
      </c>
      <c r="AL1573" s="2">
        <f t="shared" si="848"/>
        <v>201903</v>
      </c>
      <c r="AM1573" s="2" t="b">
        <f t="shared" si="821"/>
        <v>1</v>
      </c>
      <c r="AN1573" s="4" t="e">
        <f t="shared" si="833"/>
        <v>#N/A</v>
      </c>
      <c r="AO1573" s="4" t="e">
        <f t="shared" si="834"/>
        <v>#N/A</v>
      </c>
      <c r="AP1573" s="2" t="str">
        <f>IF(AD1573,
  IF(ISBLANK(H1573),
    AP1572,
    IF(LEN(H1573)=1,
      IF(OR(UPPER(H1573)="A",UPPER(H1573)="I"),
        EINSTELLUNGEN!$D$21,
        IF(OR(UPPER(H1573)="B",UPPER(H1573)="M"),
          EINSTELLUNGEN!$D$22,
          IF(OR(UPPER(H1573)="C",UPPER(H1573)="S"),
            EINSTELLUNGEN!$D$23,
            IF(UPPER(H1573)="D",
              EINSTELLUNGEN!$D$24,
              IF(UPPER(H1573)="E",
                EINSTELLUNGEN!$D$25,
                UPPER(H1573)))))),
      IF(ISNUMBER(H1573),
        EINSTELLUNGEN!$D$20&amp;H1573,
        UPPER(H1573)))),
  "")</f>
        <v/>
      </c>
      <c r="AQ1573" s="2" t="str">
        <f t="shared" si="835"/>
        <v/>
      </c>
      <c r="AR1573" s="2">
        <f t="shared" si="836"/>
        <v>0</v>
      </c>
      <c r="AS1573" s="145">
        <f t="shared" si="837"/>
        <v>0.33333333333333331</v>
      </c>
      <c r="AT1573" s="2">
        <f t="shared" si="838"/>
        <v>0</v>
      </c>
      <c r="AU1573" s="2">
        <f t="shared" si="839"/>
        <v>0</v>
      </c>
      <c r="AV1573" s="2">
        <f t="shared" si="840"/>
        <v>0</v>
      </c>
      <c r="AW1573" s="2">
        <f t="shared" si="841"/>
        <v>0</v>
      </c>
      <c r="AX1573" s="2">
        <f t="shared" si="822"/>
        <v>0</v>
      </c>
      <c r="AY1573" s="2">
        <f t="shared" si="842"/>
        <v>0</v>
      </c>
      <c r="AZ1573" s="145" t="e">
        <f t="shared" si="843"/>
        <v>#N/A</v>
      </c>
      <c r="BA1573" s="145" t="e">
        <f t="shared" si="844"/>
        <v>#N/A</v>
      </c>
      <c r="BB1573" s="145">
        <f t="shared" si="845"/>
        <v>2.083333333333337E-2</v>
      </c>
      <c r="BC1573" s="2">
        <f>IF(AM1573,
  IF(AND(AL1573=$J$31,_xlfn.DAYS(AH1573,DATE(AI1573,1,1))&lt;7),
    MAX(0,EINSTELLUNGEN!$D$12+1-WEEKDAY(DATE(EINSTELLUNGEN!$D$9,EINSTELLUNGEN!$D$10,1),2)),
    IF(AL1573=$J$33,
      MIN(EINSTELLUNGEN!$D$12,WEEKDAY(DATE(EINSTELLUNGEN!$D$9,12,31),2)),
      EINSTELLUNGEN!$D$12
  )) - SUMIF(AL$50:AL$2500,"="&amp;AL1573,AX$50:AX$2500),
  0)</f>
        <v>3</v>
      </c>
      <c r="BD1573" s="2">
        <f t="shared" si="846"/>
        <v>0.33333333333333331</v>
      </c>
      <c r="BE1573" s="2">
        <f t="shared" si="847"/>
        <v>0</v>
      </c>
    </row>
    <row r="1574" spans="1:57" ht="10.5" customHeight="1">
      <c r="A1574" s="1" t="str">
        <f t="shared" ca="1" si="823"/>
        <v/>
      </c>
      <c r="B1574" s="1" t="str">
        <f t="shared" ca="1" si="824"/>
        <v/>
      </c>
      <c r="C1574" s="1" t="str">
        <f t="shared" ca="1" si="825"/>
        <v/>
      </c>
      <c r="D1574" s="1" t="str">
        <f t="shared" ca="1" si="826"/>
        <v/>
      </c>
      <c r="F1574" s="10"/>
      <c r="G1574" s="136" t="str">
        <f t="shared" si="827"/>
        <v/>
      </c>
      <c r="H1574" s="27"/>
      <c r="I1574" s="28"/>
      <c r="J1574" s="28"/>
      <c r="K1574" s="29"/>
      <c r="L1574" s="136"/>
      <c r="M1574" s="136"/>
      <c r="N1574" s="136"/>
      <c r="O1574" s="26" t="str">
        <f t="shared" si="828"/>
        <v/>
      </c>
      <c r="P1574" s="218" t="str">
        <f t="shared" si="829"/>
        <v/>
      </c>
      <c r="Q1574" s="26" t="str">
        <f t="shared" si="830"/>
        <v/>
      </c>
      <c r="R1574" s="22"/>
      <c r="S1574" s="99"/>
      <c r="T1574" s="10"/>
      <c r="U1574" s="229" t="str">
        <f t="shared" si="831"/>
        <v/>
      </c>
      <c r="V1574" s="230"/>
      <c r="W1574" s="230"/>
      <c r="X1574" s="230"/>
      <c r="Y1574" s="230"/>
      <c r="Z1574" s="22" t="str">
        <f>""</f>
        <v/>
      </c>
      <c r="AB1574" s="23" t="str">
        <f t="shared" si="832"/>
        <v/>
      </c>
      <c r="AC1574" s="2" t="b">
        <f>COUNT(Q1574:Q$2500)&gt;0</f>
        <v>0</v>
      </c>
      <c r="AD1574" s="2" t="b">
        <f t="shared" si="815"/>
        <v>0</v>
      </c>
      <c r="AE1574" s="2" t="b">
        <f t="shared" si="816"/>
        <v>0</v>
      </c>
      <c r="AF1574" s="2" t="b">
        <f t="shared" si="817"/>
        <v>0</v>
      </c>
      <c r="AG1574" s="2" t="b">
        <f>OR(
  AND(AC1574,NOT(AC1575)),
  AND(AF1574,WEEKDAY(AH1573,2)=EINSTELLUNGEN!$D$12),
  AND(AF1574,AH1574=$J$35)
)</f>
        <v>0</v>
      </c>
      <c r="AH1574" s="2">
        <f>IF(AE1574,AH1573+IF(WEEKDAY(AH1573+1,2)&lt;=EINSTELLUNGEN!$D$12,1,$J$36),AH1573)</f>
        <v>42020</v>
      </c>
      <c r="AI1574" s="2">
        <f t="shared" si="818"/>
        <v>2019</v>
      </c>
      <c r="AJ1574" s="2">
        <f t="shared" si="819"/>
        <v>201901</v>
      </c>
      <c r="AK1574" s="2">
        <f t="shared" si="820"/>
        <v>201901</v>
      </c>
      <c r="AL1574" s="2">
        <f t="shared" si="848"/>
        <v>201903</v>
      </c>
      <c r="AM1574" s="2" t="b">
        <f t="shared" si="821"/>
        <v>1</v>
      </c>
      <c r="AN1574" s="4" t="e">
        <f t="shared" si="833"/>
        <v>#N/A</v>
      </c>
      <c r="AO1574" s="4" t="e">
        <f t="shared" si="834"/>
        <v>#N/A</v>
      </c>
      <c r="AP1574" s="2" t="str">
        <f>IF(AD1574,
  IF(ISBLANK(H1574),
    AP1573,
    IF(LEN(H1574)=1,
      IF(OR(UPPER(H1574)="A",UPPER(H1574)="I"),
        EINSTELLUNGEN!$D$21,
        IF(OR(UPPER(H1574)="B",UPPER(H1574)="M"),
          EINSTELLUNGEN!$D$22,
          IF(OR(UPPER(H1574)="C",UPPER(H1574)="S"),
            EINSTELLUNGEN!$D$23,
            IF(UPPER(H1574)="D",
              EINSTELLUNGEN!$D$24,
              IF(UPPER(H1574)="E",
                EINSTELLUNGEN!$D$25,
                UPPER(H1574)))))),
      IF(ISNUMBER(H1574),
        EINSTELLUNGEN!$D$20&amp;H1574,
        UPPER(H1574)))),
  "")</f>
        <v/>
      </c>
      <c r="AQ1574" s="2" t="str">
        <f t="shared" si="835"/>
        <v/>
      </c>
      <c r="AR1574" s="2">
        <f t="shared" si="836"/>
        <v>0</v>
      </c>
      <c r="AS1574" s="145">
        <f t="shared" si="837"/>
        <v>0.33333333333333331</v>
      </c>
      <c r="AT1574" s="2">
        <f t="shared" si="838"/>
        <v>0</v>
      </c>
      <c r="AU1574" s="2">
        <f t="shared" si="839"/>
        <v>0</v>
      </c>
      <c r="AV1574" s="2">
        <f t="shared" si="840"/>
        <v>0</v>
      </c>
      <c r="AW1574" s="2">
        <f t="shared" si="841"/>
        <v>0</v>
      </c>
      <c r="AX1574" s="2">
        <f t="shared" si="822"/>
        <v>0</v>
      </c>
      <c r="AY1574" s="2">
        <f t="shared" si="842"/>
        <v>0</v>
      </c>
      <c r="AZ1574" s="145" t="e">
        <f t="shared" si="843"/>
        <v>#N/A</v>
      </c>
      <c r="BA1574" s="145" t="e">
        <f t="shared" si="844"/>
        <v>#N/A</v>
      </c>
      <c r="BB1574" s="145">
        <f t="shared" si="845"/>
        <v>2.083333333333337E-2</v>
      </c>
      <c r="BC1574" s="2">
        <f>IF(AM1574,
  IF(AND(AL1574=$J$31,_xlfn.DAYS(AH1574,DATE(AI1574,1,1))&lt;7),
    MAX(0,EINSTELLUNGEN!$D$12+1-WEEKDAY(DATE(EINSTELLUNGEN!$D$9,EINSTELLUNGEN!$D$10,1),2)),
    IF(AL1574=$J$33,
      MIN(EINSTELLUNGEN!$D$12,WEEKDAY(DATE(EINSTELLUNGEN!$D$9,12,31),2)),
      EINSTELLUNGEN!$D$12
  )) - SUMIF(AL$50:AL$2500,"="&amp;AL1574,AX$50:AX$2500),
  0)</f>
        <v>3</v>
      </c>
      <c r="BD1574" s="2">
        <f t="shared" si="846"/>
        <v>0.33333333333333331</v>
      </c>
      <c r="BE1574" s="2">
        <f t="shared" si="847"/>
        <v>0</v>
      </c>
    </row>
    <row r="1575" spans="1:57" ht="10.5" customHeight="1">
      <c r="A1575" s="1" t="str">
        <f t="shared" ca="1" si="823"/>
        <v/>
      </c>
      <c r="B1575" s="1" t="str">
        <f t="shared" ca="1" si="824"/>
        <v/>
      </c>
      <c r="C1575" s="1" t="str">
        <f t="shared" ca="1" si="825"/>
        <v/>
      </c>
      <c r="D1575" s="1" t="str">
        <f t="shared" ca="1" si="826"/>
        <v/>
      </c>
      <c r="F1575" s="10"/>
      <c r="G1575" s="136" t="str">
        <f t="shared" si="827"/>
        <v/>
      </c>
      <c r="H1575" s="27"/>
      <c r="I1575" s="28"/>
      <c r="J1575" s="28"/>
      <c r="K1575" s="29"/>
      <c r="L1575" s="136"/>
      <c r="M1575" s="136"/>
      <c r="N1575" s="136"/>
      <c r="O1575" s="26" t="str">
        <f t="shared" si="828"/>
        <v/>
      </c>
      <c r="P1575" s="218" t="str">
        <f t="shared" si="829"/>
        <v/>
      </c>
      <c r="Q1575" s="26" t="str">
        <f t="shared" si="830"/>
        <v/>
      </c>
      <c r="R1575" s="22"/>
      <c r="S1575" s="99"/>
      <c r="T1575" s="10"/>
      <c r="U1575" s="229" t="str">
        <f t="shared" si="831"/>
        <v/>
      </c>
      <c r="V1575" s="230"/>
      <c r="W1575" s="230"/>
      <c r="X1575" s="230"/>
      <c r="Y1575" s="230"/>
      <c r="Z1575" s="22" t="str">
        <f>""</f>
        <v/>
      </c>
      <c r="AB1575" s="23" t="str">
        <f t="shared" si="832"/>
        <v/>
      </c>
      <c r="AC1575" s="2" t="b">
        <f>COUNT(Q1575:Q$2500)&gt;0</f>
        <v>0</v>
      </c>
      <c r="AD1575" s="2" t="b">
        <f t="shared" si="815"/>
        <v>0</v>
      </c>
      <c r="AE1575" s="2" t="b">
        <f t="shared" si="816"/>
        <v>0</v>
      </c>
      <c r="AF1575" s="2" t="b">
        <f t="shared" si="817"/>
        <v>0</v>
      </c>
      <c r="AG1575" s="2" t="b">
        <f>OR(
  AND(AC1575,NOT(AC1576)),
  AND(AF1575,WEEKDAY(AH1574,2)=EINSTELLUNGEN!$D$12),
  AND(AF1575,AH1575=$J$35)
)</f>
        <v>0</v>
      </c>
      <c r="AH1575" s="2">
        <f>IF(AE1575,AH1574+IF(WEEKDAY(AH1574+1,2)&lt;=EINSTELLUNGEN!$D$12,1,$J$36),AH1574)</f>
        <v>42020</v>
      </c>
      <c r="AI1575" s="2">
        <f t="shared" si="818"/>
        <v>2019</v>
      </c>
      <c r="AJ1575" s="2">
        <f t="shared" si="819"/>
        <v>201901</v>
      </c>
      <c r="AK1575" s="2">
        <f t="shared" si="820"/>
        <v>201901</v>
      </c>
      <c r="AL1575" s="2">
        <f t="shared" si="848"/>
        <v>201903</v>
      </c>
      <c r="AM1575" s="2" t="b">
        <f t="shared" si="821"/>
        <v>1</v>
      </c>
      <c r="AN1575" s="4" t="e">
        <f t="shared" si="833"/>
        <v>#N/A</v>
      </c>
      <c r="AO1575" s="4" t="e">
        <f t="shared" si="834"/>
        <v>#N/A</v>
      </c>
      <c r="AP1575" s="2" t="str">
        <f>IF(AD1575,
  IF(ISBLANK(H1575),
    AP1574,
    IF(LEN(H1575)=1,
      IF(OR(UPPER(H1575)="A",UPPER(H1575)="I"),
        EINSTELLUNGEN!$D$21,
        IF(OR(UPPER(H1575)="B",UPPER(H1575)="M"),
          EINSTELLUNGEN!$D$22,
          IF(OR(UPPER(H1575)="C",UPPER(H1575)="S"),
            EINSTELLUNGEN!$D$23,
            IF(UPPER(H1575)="D",
              EINSTELLUNGEN!$D$24,
              IF(UPPER(H1575)="E",
                EINSTELLUNGEN!$D$25,
                UPPER(H1575)))))),
      IF(ISNUMBER(H1575),
        EINSTELLUNGEN!$D$20&amp;H1575,
        UPPER(H1575)))),
  "")</f>
        <v/>
      </c>
      <c r="AQ1575" s="2" t="str">
        <f t="shared" si="835"/>
        <v/>
      </c>
      <c r="AR1575" s="2">
        <f t="shared" si="836"/>
        <v>0</v>
      </c>
      <c r="AS1575" s="145">
        <f t="shared" si="837"/>
        <v>0.33333333333333331</v>
      </c>
      <c r="AT1575" s="2">
        <f t="shared" si="838"/>
        <v>0</v>
      </c>
      <c r="AU1575" s="2">
        <f t="shared" si="839"/>
        <v>0</v>
      </c>
      <c r="AV1575" s="2">
        <f t="shared" si="840"/>
        <v>0</v>
      </c>
      <c r="AW1575" s="2">
        <f t="shared" si="841"/>
        <v>0</v>
      </c>
      <c r="AX1575" s="2">
        <f t="shared" si="822"/>
        <v>0</v>
      </c>
      <c r="AY1575" s="2">
        <f t="shared" si="842"/>
        <v>0</v>
      </c>
      <c r="AZ1575" s="145" t="e">
        <f t="shared" si="843"/>
        <v>#N/A</v>
      </c>
      <c r="BA1575" s="145" t="e">
        <f t="shared" si="844"/>
        <v>#N/A</v>
      </c>
      <c r="BB1575" s="145">
        <f t="shared" si="845"/>
        <v>2.083333333333337E-2</v>
      </c>
      <c r="BC1575" s="2">
        <f>IF(AM1575,
  IF(AND(AL1575=$J$31,_xlfn.DAYS(AH1575,DATE(AI1575,1,1))&lt;7),
    MAX(0,EINSTELLUNGEN!$D$12+1-WEEKDAY(DATE(EINSTELLUNGEN!$D$9,EINSTELLUNGEN!$D$10,1),2)),
    IF(AL1575=$J$33,
      MIN(EINSTELLUNGEN!$D$12,WEEKDAY(DATE(EINSTELLUNGEN!$D$9,12,31),2)),
      EINSTELLUNGEN!$D$12
  )) - SUMIF(AL$50:AL$2500,"="&amp;AL1575,AX$50:AX$2500),
  0)</f>
        <v>3</v>
      </c>
      <c r="BD1575" s="2">
        <f t="shared" si="846"/>
        <v>0.33333333333333331</v>
      </c>
      <c r="BE1575" s="2">
        <f t="shared" si="847"/>
        <v>0</v>
      </c>
    </row>
    <row r="1576" spans="1:57" ht="10.5" customHeight="1">
      <c r="A1576" s="1" t="str">
        <f t="shared" ca="1" si="823"/>
        <v/>
      </c>
      <c r="B1576" s="1" t="str">
        <f t="shared" ca="1" si="824"/>
        <v/>
      </c>
      <c r="C1576" s="1" t="str">
        <f t="shared" ca="1" si="825"/>
        <v/>
      </c>
      <c r="D1576" s="1" t="str">
        <f t="shared" ca="1" si="826"/>
        <v/>
      </c>
      <c r="F1576" s="10"/>
      <c r="G1576" s="136" t="str">
        <f t="shared" si="827"/>
        <v/>
      </c>
      <c r="H1576" s="27"/>
      <c r="I1576" s="28"/>
      <c r="J1576" s="28"/>
      <c r="K1576" s="29"/>
      <c r="L1576" s="136"/>
      <c r="M1576" s="136"/>
      <c r="N1576" s="136"/>
      <c r="O1576" s="26" t="str">
        <f t="shared" si="828"/>
        <v/>
      </c>
      <c r="P1576" s="218" t="str">
        <f t="shared" si="829"/>
        <v/>
      </c>
      <c r="Q1576" s="26" t="str">
        <f t="shared" si="830"/>
        <v/>
      </c>
      <c r="R1576" s="22"/>
      <c r="S1576" s="99"/>
      <c r="T1576" s="10"/>
      <c r="U1576" s="229" t="str">
        <f t="shared" si="831"/>
        <v/>
      </c>
      <c r="V1576" s="230"/>
      <c r="W1576" s="230"/>
      <c r="X1576" s="230"/>
      <c r="Y1576" s="230"/>
      <c r="Z1576" s="22" t="str">
        <f>""</f>
        <v/>
      </c>
      <c r="AB1576" s="23" t="str">
        <f t="shared" si="832"/>
        <v/>
      </c>
      <c r="AC1576" s="2" t="b">
        <f>COUNT(Q1576:Q$2500)&gt;0</f>
        <v>0</v>
      </c>
      <c r="AD1576" s="2" t="b">
        <f t="shared" si="815"/>
        <v>0</v>
      </c>
      <c r="AE1576" s="2" t="b">
        <f t="shared" si="816"/>
        <v>0</v>
      </c>
      <c r="AF1576" s="2" t="b">
        <f t="shared" si="817"/>
        <v>0</v>
      </c>
      <c r="AG1576" s="2" t="b">
        <f>OR(
  AND(AC1576,NOT(AC1577)),
  AND(AF1576,WEEKDAY(AH1575,2)=EINSTELLUNGEN!$D$12),
  AND(AF1576,AH1576=$J$35)
)</f>
        <v>0</v>
      </c>
      <c r="AH1576" s="2">
        <f>IF(AE1576,AH1575+IF(WEEKDAY(AH1575+1,2)&lt;=EINSTELLUNGEN!$D$12,1,$J$36),AH1575)</f>
        <v>42020</v>
      </c>
      <c r="AI1576" s="2">
        <f t="shared" si="818"/>
        <v>2019</v>
      </c>
      <c r="AJ1576" s="2">
        <f t="shared" si="819"/>
        <v>201901</v>
      </c>
      <c r="AK1576" s="2">
        <f t="shared" si="820"/>
        <v>201901</v>
      </c>
      <c r="AL1576" s="2">
        <f t="shared" si="848"/>
        <v>201903</v>
      </c>
      <c r="AM1576" s="2" t="b">
        <f t="shared" si="821"/>
        <v>1</v>
      </c>
      <c r="AN1576" s="4" t="e">
        <f t="shared" si="833"/>
        <v>#N/A</v>
      </c>
      <c r="AO1576" s="4" t="e">
        <f t="shared" si="834"/>
        <v>#N/A</v>
      </c>
      <c r="AP1576" s="2" t="str">
        <f>IF(AD1576,
  IF(ISBLANK(H1576),
    AP1575,
    IF(LEN(H1576)=1,
      IF(OR(UPPER(H1576)="A",UPPER(H1576)="I"),
        EINSTELLUNGEN!$D$21,
        IF(OR(UPPER(H1576)="B",UPPER(H1576)="M"),
          EINSTELLUNGEN!$D$22,
          IF(OR(UPPER(H1576)="C",UPPER(H1576)="S"),
            EINSTELLUNGEN!$D$23,
            IF(UPPER(H1576)="D",
              EINSTELLUNGEN!$D$24,
              IF(UPPER(H1576)="E",
                EINSTELLUNGEN!$D$25,
                UPPER(H1576)))))),
      IF(ISNUMBER(H1576),
        EINSTELLUNGEN!$D$20&amp;H1576,
        UPPER(H1576)))),
  "")</f>
        <v/>
      </c>
      <c r="AQ1576" s="2" t="str">
        <f t="shared" si="835"/>
        <v/>
      </c>
      <c r="AR1576" s="2">
        <f t="shared" si="836"/>
        <v>0</v>
      </c>
      <c r="AS1576" s="145">
        <f t="shared" si="837"/>
        <v>0.33333333333333331</v>
      </c>
      <c r="AT1576" s="2">
        <f t="shared" si="838"/>
        <v>0</v>
      </c>
      <c r="AU1576" s="2">
        <f t="shared" si="839"/>
        <v>0</v>
      </c>
      <c r="AV1576" s="2">
        <f t="shared" si="840"/>
        <v>0</v>
      </c>
      <c r="AW1576" s="2">
        <f t="shared" si="841"/>
        <v>0</v>
      </c>
      <c r="AX1576" s="2">
        <f t="shared" si="822"/>
        <v>0</v>
      </c>
      <c r="AY1576" s="2">
        <f t="shared" si="842"/>
        <v>0</v>
      </c>
      <c r="AZ1576" s="145" t="e">
        <f t="shared" si="843"/>
        <v>#N/A</v>
      </c>
      <c r="BA1576" s="145" t="e">
        <f t="shared" si="844"/>
        <v>#N/A</v>
      </c>
      <c r="BB1576" s="145">
        <f t="shared" si="845"/>
        <v>2.083333333333337E-2</v>
      </c>
      <c r="BC1576" s="2">
        <f>IF(AM1576,
  IF(AND(AL1576=$J$31,_xlfn.DAYS(AH1576,DATE(AI1576,1,1))&lt;7),
    MAX(0,EINSTELLUNGEN!$D$12+1-WEEKDAY(DATE(EINSTELLUNGEN!$D$9,EINSTELLUNGEN!$D$10,1),2)),
    IF(AL1576=$J$33,
      MIN(EINSTELLUNGEN!$D$12,WEEKDAY(DATE(EINSTELLUNGEN!$D$9,12,31),2)),
      EINSTELLUNGEN!$D$12
  )) - SUMIF(AL$50:AL$2500,"="&amp;AL1576,AX$50:AX$2500),
  0)</f>
        <v>3</v>
      </c>
      <c r="BD1576" s="2">
        <f t="shared" si="846"/>
        <v>0.33333333333333331</v>
      </c>
      <c r="BE1576" s="2">
        <f t="shared" si="847"/>
        <v>0</v>
      </c>
    </row>
    <row r="1577" spans="1:57" ht="10.5" customHeight="1">
      <c r="A1577" s="1" t="str">
        <f t="shared" ca="1" si="823"/>
        <v/>
      </c>
      <c r="B1577" s="1" t="str">
        <f t="shared" ca="1" si="824"/>
        <v/>
      </c>
      <c r="C1577" s="1" t="str">
        <f t="shared" ca="1" si="825"/>
        <v/>
      </c>
      <c r="D1577" s="1" t="str">
        <f t="shared" ca="1" si="826"/>
        <v/>
      </c>
      <c r="F1577" s="10"/>
      <c r="G1577" s="136" t="str">
        <f t="shared" si="827"/>
        <v/>
      </c>
      <c r="H1577" s="27"/>
      <c r="I1577" s="28"/>
      <c r="J1577" s="28"/>
      <c r="K1577" s="29"/>
      <c r="L1577" s="136"/>
      <c r="M1577" s="136"/>
      <c r="N1577" s="136"/>
      <c r="O1577" s="26" t="str">
        <f t="shared" si="828"/>
        <v/>
      </c>
      <c r="P1577" s="218" t="str">
        <f t="shared" si="829"/>
        <v/>
      </c>
      <c r="Q1577" s="26" t="str">
        <f t="shared" si="830"/>
        <v/>
      </c>
      <c r="R1577" s="22"/>
      <c r="S1577" s="99"/>
      <c r="T1577" s="10"/>
      <c r="U1577" s="229" t="str">
        <f t="shared" si="831"/>
        <v/>
      </c>
      <c r="V1577" s="230"/>
      <c r="W1577" s="230"/>
      <c r="X1577" s="230"/>
      <c r="Y1577" s="230"/>
      <c r="Z1577" s="22" t="str">
        <f>""</f>
        <v/>
      </c>
      <c r="AB1577" s="23" t="str">
        <f t="shared" si="832"/>
        <v/>
      </c>
      <c r="AC1577" s="2" t="b">
        <f>COUNT(Q1577:Q$2500)&gt;0</f>
        <v>0</v>
      </c>
      <c r="AD1577" s="2" t="b">
        <f t="shared" si="815"/>
        <v>0</v>
      </c>
      <c r="AE1577" s="2" t="b">
        <f t="shared" si="816"/>
        <v>0</v>
      </c>
      <c r="AF1577" s="2" t="b">
        <f t="shared" si="817"/>
        <v>0</v>
      </c>
      <c r="AG1577" s="2" t="b">
        <f>OR(
  AND(AC1577,NOT(AC1578)),
  AND(AF1577,WEEKDAY(AH1576,2)=EINSTELLUNGEN!$D$12),
  AND(AF1577,AH1577=$J$35)
)</f>
        <v>0</v>
      </c>
      <c r="AH1577" s="2">
        <f>IF(AE1577,AH1576+IF(WEEKDAY(AH1576+1,2)&lt;=EINSTELLUNGEN!$D$12,1,$J$36),AH1576)</f>
        <v>42020</v>
      </c>
      <c r="AI1577" s="2">
        <f t="shared" si="818"/>
        <v>2019</v>
      </c>
      <c r="AJ1577" s="2">
        <f t="shared" si="819"/>
        <v>201901</v>
      </c>
      <c r="AK1577" s="2">
        <f t="shared" si="820"/>
        <v>201901</v>
      </c>
      <c r="AL1577" s="2">
        <f t="shared" si="848"/>
        <v>201903</v>
      </c>
      <c r="AM1577" s="2" t="b">
        <f t="shared" si="821"/>
        <v>1</v>
      </c>
      <c r="AN1577" s="4" t="e">
        <f t="shared" si="833"/>
        <v>#N/A</v>
      </c>
      <c r="AO1577" s="4" t="e">
        <f t="shared" si="834"/>
        <v>#N/A</v>
      </c>
      <c r="AP1577" s="2" t="str">
        <f>IF(AD1577,
  IF(ISBLANK(H1577),
    AP1576,
    IF(LEN(H1577)=1,
      IF(OR(UPPER(H1577)="A",UPPER(H1577)="I"),
        EINSTELLUNGEN!$D$21,
        IF(OR(UPPER(H1577)="B",UPPER(H1577)="M"),
          EINSTELLUNGEN!$D$22,
          IF(OR(UPPER(H1577)="C",UPPER(H1577)="S"),
            EINSTELLUNGEN!$D$23,
            IF(UPPER(H1577)="D",
              EINSTELLUNGEN!$D$24,
              IF(UPPER(H1577)="E",
                EINSTELLUNGEN!$D$25,
                UPPER(H1577)))))),
      IF(ISNUMBER(H1577),
        EINSTELLUNGEN!$D$20&amp;H1577,
        UPPER(H1577)))),
  "")</f>
        <v/>
      </c>
      <c r="AQ1577" s="2" t="str">
        <f t="shared" si="835"/>
        <v/>
      </c>
      <c r="AR1577" s="2">
        <f t="shared" si="836"/>
        <v>0</v>
      </c>
      <c r="AS1577" s="145">
        <f t="shared" si="837"/>
        <v>0.33333333333333331</v>
      </c>
      <c r="AT1577" s="2">
        <f t="shared" si="838"/>
        <v>0</v>
      </c>
      <c r="AU1577" s="2">
        <f t="shared" si="839"/>
        <v>0</v>
      </c>
      <c r="AV1577" s="2">
        <f t="shared" si="840"/>
        <v>0</v>
      </c>
      <c r="AW1577" s="2">
        <f t="shared" si="841"/>
        <v>0</v>
      </c>
      <c r="AX1577" s="2">
        <f t="shared" si="822"/>
        <v>0</v>
      </c>
      <c r="AY1577" s="2">
        <f t="shared" si="842"/>
        <v>0</v>
      </c>
      <c r="AZ1577" s="145" t="e">
        <f t="shared" si="843"/>
        <v>#N/A</v>
      </c>
      <c r="BA1577" s="145" t="e">
        <f t="shared" si="844"/>
        <v>#N/A</v>
      </c>
      <c r="BB1577" s="145">
        <f t="shared" si="845"/>
        <v>2.083333333333337E-2</v>
      </c>
      <c r="BC1577" s="2">
        <f>IF(AM1577,
  IF(AND(AL1577=$J$31,_xlfn.DAYS(AH1577,DATE(AI1577,1,1))&lt;7),
    MAX(0,EINSTELLUNGEN!$D$12+1-WEEKDAY(DATE(EINSTELLUNGEN!$D$9,EINSTELLUNGEN!$D$10,1),2)),
    IF(AL1577=$J$33,
      MIN(EINSTELLUNGEN!$D$12,WEEKDAY(DATE(EINSTELLUNGEN!$D$9,12,31),2)),
      EINSTELLUNGEN!$D$12
  )) - SUMIF(AL$50:AL$2500,"="&amp;AL1577,AX$50:AX$2500),
  0)</f>
        <v>3</v>
      </c>
      <c r="BD1577" s="2">
        <f t="shared" si="846"/>
        <v>0.33333333333333331</v>
      </c>
      <c r="BE1577" s="2">
        <f t="shared" si="847"/>
        <v>0</v>
      </c>
    </row>
    <row r="1578" spans="1:57" ht="10.5" customHeight="1">
      <c r="A1578" s="1" t="str">
        <f t="shared" ca="1" si="823"/>
        <v/>
      </c>
      <c r="B1578" s="1" t="str">
        <f t="shared" ca="1" si="824"/>
        <v/>
      </c>
      <c r="C1578" s="1" t="str">
        <f t="shared" ca="1" si="825"/>
        <v/>
      </c>
      <c r="D1578" s="1" t="str">
        <f t="shared" ca="1" si="826"/>
        <v/>
      </c>
      <c r="F1578" s="10"/>
      <c r="G1578" s="136" t="str">
        <f t="shared" si="827"/>
        <v/>
      </c>
      <c r="H1578" s="27"/>
      <c r="I1578" s="28"/>
      <c r="J1578" s="28"/>
      <c r="K1578" s="29"/>
      <c r="L1578" s="136"/>
      <c r="M1578" s="136"/>
      <c r="N1578" s="136"/>
      <c r="O1578" s="26" t="str">
        <f t="shared" si="828"/>
        <v/>
      </c>
      <c r="P1578" s="218" t="str">
        <f t="shared" si="829"/>
        <v/>
      </c>
      <c r="Q1578" s="26" t="str">
        <f t="shared" si="830"/>
        <v/>
      </c>
      <c r="R1578" s="22"/>
      <c r="S1578" s="99"/>
      <c r="T1578" s="10"/>
      <c r="U1578" s="229" t="str">
        <f t="shared" si="831"/>
        <v/>
      </c>
      <c r="V1578" s="230"/>
      <c r="W1578" s="230"/>
      <c r="X1578" s="230"/>
      <c r="Y1578" s="230"/>
      <c r="Z1578" s="22" t="str">
        <f>""</f>
        <v/>
      </c>
      <c r="AB1578" s="23" t="str">
        <f t="shared" si="832"/>
        <v/>
      </c>
      <c r="AC1578" s="2" t="b">
        <f>COUNT(Q1578:Q$2500)&gt;0</f>
        <v>0</v>
      </c>
      <c r="AD1578" s="2" t="b">
        <f t="shared" si="815"/>
        <v>0</v>
      </c>
      <c r="AE1578" s="2" t="b">
        <f t="shared" si="816"/>
        <v>0</v>
      </c>
      <c r="AF1578" s="2" t="b">
        <f t="shared" si="817"/>
        <v>0</v>
      </c>
      <c r="AG1578" s="2" t="b">
        <f>OR(
  AND(AC1578,NOT(AC1579)),
  AND(AF1578,WEEKDAY(AH1577,2)=EINSTELLUNGEN!$D$12),
  AND(AF1578,AH1578=$J$35)
)</f>
        <v>0</v>
      </c>
      <c r="AH1578" s="2">
        <f>IF(AE1578,AH1577+IF(WEEKDAY(AH1577+1,2)&lt;=EINSTELLUNGEN!$D$12,1,$J$36),AH1577)</f>
        <v>42020</v>
      </c>
      <c r="AI1578" s="2">
        <f t="shared" si="818"/>
        <v>2019</v>
      </c>
      <c r="AJ1578" s="2">
        <f t="shared" si="819"/>
        <v>201901</v>
      </c>
      <c r="AK1578" s="2">
        <f t="shared" si="820"/>
        <v>201901</v>
      </c>
      <c r="AL1578" s="2">
        <f t="shared" si="848"/>
        <v>201903</v>
      </c>
      <c r="AM1578" s="2" t="b">
        <f t="shared" si="821"/>
        <v>1</v>
      </c>
      <c r="AN1578" s="4" t="e">
        <f t="shared" si="833"/>
        <v>#N/A</v>
      </c>
      <c r="AO1578" s="4" t="e">
        <f t="shared" si="834"/>
        <v>#N/A</v>
      </c>
      <c r="AP1578" s="2" t="str">
        <f>IF(AD1578,
  IF(ISBLANK(H1578),
    AP1577,
    IF(LEN(H1578)=1,
      IF(OR(UPPER(H1578)="A",UPPER(H1578)="I"),
        EINSTELLUNGEN!$D$21,
        IF(OR(UPPER(H1578)="B",UPPER(H1578)="M"),
          EINSTELLUNGEN!$D$22,
          IF(OR(UPPER(H1578)="C",UPPER(H1578)="S"),
            EINSTELLUNGEN!$D$23,
            IF(UPPER(H1578)="D",
              EINSTELLUNGEN!$D$24,
              IF(UPPER(H1578)="E",
                EINSTELLUNGEN!$D$25,
                UPPER(H1578)))))),
      IF(ISNUMBER(H1578),
        EINSTELLUNGEN!$D$20&amp;H1578,
        UPPER(H1578)))),
  "")</f>
        <v/>
      </c>
      <c r="AQ1578" s="2" t="str">
        <f t="shared" si="835"/>
        <v/>
      </c>
      <c r="AR1578" s="2">
        <f t="shared" si="836"/>
        <v>0</v>
      </c>
      <c r="AS1578" s="145">
        <f t="shared" si="837"/>
        <v>0.33333333333333331</v>
      </c>
      <c r="AT1578" s="2">
        <f t="shared" si="838"/>
        <v>0</v>
      </c>
      <c r="AU1578" s="2">
        <f t="shared" si="839"/>
        <v>0</v>
      </c>
      <c r="AV1578" s="2">
        <f t="shared" si="840"/>
        <v>0</v>
      </c>
      <c r="AW1578" s="2">
        <f t="shared" si="841"/>
        <v>0</v>
      </c>
      <c r="AX1578" s="2">
        <f t="shared" si="822"/>
        <v>0</v>
      </c>
      <c r="AY1578" s="2">
        <f t="shared" si="842"/>
        <v>0</v>
      </c>
      <c r="AZ1578" s="145" t="e">
        <f t="shared" si="843"/>
        <v>#N/A</v>
      </c>
      <c r="BA1578" s="145" t="e">
        <f t="shared" si="844"/>
        <v>#N/A</v>
      </c>
      <c r="BB1578" s="145">
        <f t="shared" si="845"/>
        <v>2.083333333333337E-2</v>
      </c>
      <c r="BC1578" s="2">
        <f>IF(AM1578,
  IF(AND(AL1578=$J$31,_xlfn.DAYS(AH1578,DATE(AI1578,1,1))&lt;7),
    MAX(0,EINSTELLUNGEN!$D$12+1-WEEKDAY(DATE(EINSTELLUNGEN!$D$9,EINSTELLUNGEN!$D$10,1),2)),
    IF(AL1578=$J$33,
      MIN(EINSTELLUNGEN!$D$12,WEEKDAY(DATE(EINSTELLUNGEN!$D$9,12,31),2)),
      EINSTELLUNGEN!$D$12
  )) - SUMIF(AL$50:AL$2500,"="&amp;AL1578,AX$50:AX$2500),
  0)</f>
        <v>3</v>
      </c>
      <c r="BD1578" s="2">
        <f t="shared" si="846"/>
        <v>0.33333333333333331</v>
      </c>
      <c r="BE1578" s="2">
        <f t="shared" si="847"/>
        <v>0</v>
      </c>
    </row>
    <row r="1579" spans="1:57" ht="10.5" customHeight="1">
      <c r="A1579" s="1" t="str">
        <f t="shared" ca="1" si="823"/>
        <v/>
      </c>
      <c r="B1579" s="1" t="str">
        <f t="shared" ca="1" si="824"/>
        <v/>
      </c>
      <c r="C1579" s="1" t="str">
        <f t="shared" ca="1" si="825"/>
        <v/>
      </c>
      <c r="D1579" s="1" t="str">
        <f t="shared" ca="1" si="826"/>
        <v/>
      </c>
      <c r="F1579" s="10"/>
      <c r="G1579" s="136" t="str">
        <f t="shared" si="827"/>
        <v/>
      </c>
      <c r="H1579" s="27"/>
      <c r="I1579" s="28"/>
      <c r="J1579" s="28"/>
      <c r="K1579" s="29"/>
      <c r="L1579" s="136"/>
      <c r="M1579" s="136"/>
      <c r="N1579" s="136"/>
      <c r="O1579" s="26" t="str">
        <f t="shared" si="828"/>
        <v/>
      </c>
      <c r="P1579" s="218" t="str">
        <f t="shared" si="829"/>
        <v/>
      </c>
      <c r="Q1579" s="26" t="str">
        <f t="shared" si="830"/>
        <v/>
      </c>
      <c r="R1579" s="22"/>
      <c r="S1579" s="99"/>
      <c r="T1579" s="10"/>
      <c r="U1579" s="229" t="str">
        <f t="shared" si="831"/>
        <v/>
      </c>
      <c r="V1579" s="230"/>
      <c r="W1579" s="230"/>
      <c r="X1579" s="230"/>
      <c r="Y1579" s="230"/>
      <c r="Z1579" s="22" t="str">
        <f>""</f>
        <v/>
      </c>
      <c r="AB1579" s="23" t="str">
        <f t="shared" si="832"/>
        <v/>
      </c>
      <c r="AC1579" s="2" t="b">
        <f>COUNT(Q1579:Q$2500)&gt;0</f>
        <v>0</v>
      </c>
      <c r="AD1579" s="2" t="b">
        <f t="shared" ref="AD1579:AD1642" si="849">LEN(CONCATENATE(H1579,I1579,J1579,K1579))&gt;0</f>
        <v>0</v>
      </c>
      <c r="AE1579" s="2" t="b">
        <f t="shared" ref="AE1579:AE1642" si="850">AND(NOT(AD1579),AD1580)</f>
        <v>0</v>
      </c>
      <c r="AF1579" s="2" t="b">
        <f t="shared" ref="AF1579:AF1642" si="851">AND(NOT(AD1579),AD1578)</f>
        <v>0</v>
      </c>
      <c r="AG1579" s="2" t="b">
        <f>OR(
  AND(AC1579,NOT(AC1580)),
  AND(AF1579,WEEKDAY(AH1578,2)=EINSTELLUNGEN!$D$12),
  AND(AF1579,AH1579=$J$35)
)</f>
        <v>0</v>
      </c>
      <c r="AH1579" s="2">
        <f>IF(AE1579,AH1578+IF(WEEKDAY(AH1578+1,2)&lt;=EINSTELLUNGEN!$D$12,1,$J$36),AH1578)</f>
        <v>42020</v>
      </c>
      <c r="AI1579" s="2">
        <f t="shared" ref="AI1579:AI1642" si="852">YEAR(AH1579)</f>
        <v>2019</v>
      </c>
      <c r="AJ1579" s="2">
        <f t="shared" ref="AJ1579:AJ1642" si="853">AI1579*100+ROUNDUP(MONTH(AH1579)/3,0)</f>
        <v>201901</v>
      </c>
      <c r="AK1579" s="2">
        <f t="shared" ref="AK1579:AK1642" si="854">AI1579*100+MONTH(AH1579)</f>
        <v>201901</v>
      </c>
      <c r="AL1579" s="2">
        <f t="shared" si="848"/>
        <v>201903</v>
      </c>
      <c r="AM1579" s="2" t="b">
        <f t="shared" ref="AM1579:AM1642" si="855">AND(AH1579&gt;=$J$34,AH1579&lt;=$J$35)</f>
        <v>1</v>
      </c>
      <c r="AN1579" s="4" t="e">
        <f t="shared" si="833"/>
        <v>#N/A</v>
      </c>
      <c r="AO1579" s="4" t="e">
        <f t="shared" si="834"/>
        <v>#N/A</v>
      </c>
      <c r="AP1579" s="2" t="str">
        <f>IF(AD1579,
  IF(ISBLANK(H1579),
    AP1578,
    IF(LEN(H1579)=1,
      IF(OR(UPPER(H1579)="A",UPPER(H1579)="I"),
        EINSTELLUNGEN!$D$21,
        IF(OR(UPPER(H1579)="B",UPPER(H1579)="M"),
          EINSTELLUNGEN!$D$22,
          IF(OR(UPPER(H1579)="C",UPPER(H1579)="S"),
            EINSTELLUNGEN!$D$23,
            IF(UPPER(H1579)="D",
              EINSTELLUNGEN!$D$24,
              IF(UPPER(H1579)="E",
                EINSTELLUNGEN!$D$25,
                UPPER(H1579)))))),
      IF(ISNUMBER(H1579),
        EINSTELLUNGEN!$D$20&amp;H1579,
        UPPER(H1579)))),
  "")</f>
        <v/>
      </c>
      <c r="AQ1579" s="2" t="str">
        <f t="shared" si="835"/>
        <v/>
      </c>
      <c r="AR1579" s="2">
        <f t="shared" si="836"/>
        <v>0</v>
      </c>
      <c r="AS1579" s="145">
        <f t="shared" si="837"/>
        <v>0.33333333333333331</v>
      </c>
      <c r="AT1579" s="2">
        <f t="shared" si="838"/>
        <v>0</v>
      </c>
      <c r="AU1579" s="2">
        <f t="shared" si="839"/>
        <v>0</v>
      </c>
      <c r="AV1579" s="2">
        <f t="shared" si="840"/>
        <v>0</v>
      </c>
      <c r="AW1579" s="2">
        <f t="shared" si="841"/>
        <v>0</v>
      </c>
      <c r="AX1579" s="2">
        <f t="shared" ref="AX1579:AX1642" si="856">IF(SUM(AT1579:AV1579)=0,0,1)</f>
        <v>0</v>
      </c>
      <c r="AY1579" s="2">
        <f t="shared" si="842"/>
        <v>0</v>
      </c>
      <c r="AZ1579" s="145" t="e">
        <f t="shared" si="843"/>
        <v>#N/A</v>
      </c>
      <c r="BA1579" s="145" t="e">
        <f t="shared" si="844"/>
        <v>#N/A</v>
      </c>
      <c r="BB1579" s="145">
        <f t="shared" si="845"/>
        <v>2.083333333333337E-2</v>
      </c>
      <c r="BC1579" s="2">
        <f>IF(AM1579,
  IF(AND(AL1579=$J$31,_xlfn.DAYS(AH1579,DATE(AI1579,1,1))&lt;7),
    MAX(0,EINSTELLUNGEN!$D$12+1-WEEKDAY(DATE(EINSTELLUNGEN!$D$9,EINSTELLUNGEN!$D$10,1),2)),
    IF(AL1579=$J$33,
      MIN(EINSTELLUNGEN!$D$12,WEEKDAY(DATE(EINSTELLUNGEN!$D$9,12,31),2)),
      EINSTELLUNGEN!$D$12
  )) - SUMIF(AL$50:AL$2500,"="&amp;AL1579,AX$50:AX$2500),
  0)</f>
        <v>3</v>
      </c>
      <c r="BD1579" s="2">
        <f t="shared" si="846"/>
        <v>0.33333333333333331</v>
      </c>
      <c r="BE1579" s="2">
        <f t="shared" si="847"/>
        <v>0</v>
      </c>
    </row>
    <row r="1580" spans="1:57" ht="10.5" customHeight="1">
      <c r="A1580" s="1" t="str">
        <f t="shared" ca="1" si="823"/>
        <v/>
      </c>
      <c r="B1580" s="1" t="str">
        <f t="shared" ca="1" si="824"/>
        <v/>
      </c>
      <c r="C1580" s="1" t="str">
        <f t="shared" ca="1" si="825"/>
        <v/>
      </c>
      <c r="D1580" s="1" t="str">
        <f t="shared" ca="1" si="826"/>
        <v/>
      </c>
      <c r="F1580" s="10"/>
      <c r="G1580" s="136" t="str">
        <f t="shared" si="827"/>
        <v/>
      </c>
      <c r="H1580" s="27"/>
      <c r="I1580" s="28"/>
      <c r="J1580" s="28"/>
      <c r="K1580" s="29"/>
      <c r="L1580" s="136"/>
      <c r="M1580" s="136"/>
      <c r="N1580" s="136"/>
      <c r="O1580" s="26" t="str">
        <f t="shared" si="828"/>
        <v/>
      </c>
      <c r="P1580" s="218" t="str">
        <f t="shared" si="829"/>
        <v/>
      </c>
      <c r="Q1580" s="26" t="str">
        <f t="shared" si="830"/>
        <v/>
      </c>
      <c r="R1580" s="22"/>
      <c r="S1580" s="99"/>
      <c r="T1580" s="10"/>
      <c r="U1580" s="229" t="str">
        <f t="shared" si="831"/>
        <v/>
      </c>
      <c r="V1580" s="230"/>
      <c r="W1580" s="230"/>
      <c r="X1580" s="230"/>
      <c r="Y1580" s="230"/>
      <c r="Z1580" s="22" t="str">
        <f>""</f>
        <v/>
      </c>
      <c r="AB1580" s="23" t="str">
        <f t="shared" si="832"/>
        <v/>
      </c>
      <c r="AC1580" s="2" t="b">
        <f>COUNT(Q1580:Q$2500)&gt;0</f>
        <v>0</v>
      </c>
      <c r="AD1580" s="2" t="b">
        <f t="shared" si="849"/>
        <v>0</v>
      </c>
      <c r="AE1580" s="2" t="b">
        <f t="shared" si="850"/>
        <v>0</v>
      </c>
      <c r="AF1580" s="2" t="b">
        <f t="shared" si="851"/>
        <v>0</v>
      </c>
      <c r="AG1580" s="2" t="b">
        <f>OR(
  AND(AC1580,NOT(AC1581)),
  AND(AF1580,WEEKDAY(AH1579,2)=EINSTELLUNGEN!$D$12),
  AND(AF1580,AH1580=$J$35)
)</f>
        <v>0</v>
      </c>
      <c r="AH1580" s="2">
        <f>IF(AE1580,AH1579+IF(WEEKDAY(AH1579+1,2)&lt;=EINSTELLUNGEN!$D$12,1,$J$36),AH1579)</f>
        <v>42020</v>
      </c>
      <c r="AI1580" s="2">
        <f t="shared" si="852"/>
        <v>2019</v>
      </c>
      <c r="AJ1580" s="2">
        <f t="shared" si="853"/>
        <v>201901</v>
      </c>
      <c r="AK1580" s="2">
        <f t="shared" si="854"/>
        <v>201901</v>
      </c>
      <c r="AL1580" s="2">
        <f t="shared" si="848"/>
        <v>201903</v>
      </c>
      <c r="AM1580" s="2" t="b">
        <f t="shared" si="855"/>
        <v>1</v>
      </c>
      <c r="AN1580" s="4" t="e">
        <f t="shared" si="833"/>
        <v>#N/A</v>
      </c>
      <c r="AO1580" s="4" t="e">
        <f t="shared" si="834"/>
        <v>#N/A</v>
      </c>
      <c r="AP1580" s="2" t="str">
        <f>IF(AD1580,
  IF(ISBLANK(H1580),
    AP1579,
    IF(LEN(H1580)=1,
      IF(OR(UPPER(H1580)="A",UPPER(H1580)="I"),
        EINSTELLUNGEN!$D$21,
        IF(OR(UPPER(H1580)="B",UPPER(H1580)="M"),
          EINSTELLUNGEN!$D$22,
          IF(OR(UPPER(H1580)="C",UPPER(H1580)="S"),
            EINSTELLUNGEN!$D$23,
            IF(UPPER(H1580)="D",
              EINSTELLUNGEN!$D$24,
              IF(UPPER(H1580)="E",
                EINSTELLUNGEN!$D$25,
                UPPER(H1580)))))),
      IF(ISNUMBER(H1580),
        EINSTELLUNGEN!$D$20&amp;H1580,
        UPPER(H1580)))),
  "")</f>
        <v/>
      </c>
      <c r="AQ1580" s="2" t="str">
        <f t="shared" si="835"/>
        <v/>
      </c>
      <c r="AR1580" s="2">
        <f t="shared" si="836"/>
        <v>0</v>
      </c>
      <c r="AS1580" s="145">
        <f t="shared" si="837"/>
        <v>0.33333333333333331</v>
      </c>
      <c r="AT1580" s="2">
        <f t="shared" si="838"/>
        <v>0</v>
      </c>
      <c r="AU1580" s="2">
        <f t="shared" si="839"/>
        <v>0</v>
      </c>
      <c r="AV1580" s="2">
        <f t="shared" si="840"/>
        <v>0</v>
      </c>
      <c r="AW1580" s="2">
        <f t="shared" si="841"/>
        <v>0</v>
      </c>
      <c r="AX1580" s="2">
        <f t="shared" si="856"/>
        <v>0</v>
      </c>
      <c r="AY1580" s="2">
        <f t="shared" si="842"/>
        <v>0</v>
      </c>
      <c r="AZ1580" s="145" t="e">
        <f t="shared" si="843"/>
        <v>#N/A</v>
      </c>
      <c r="BA1580" s="145" t="e">
        <f t="shared" si="844"/>
        <v>#N/A</v>
      </c>
      <c r="BB1580" s="145">
        <f t="shared" si="845"/>
        <v>2.083333333333337E-2</v>
      </c>
      <c r="BC1580" s="2">
        <f>IF(AM1580,
  IF(AND(AL1580=$J$31,_xlfn.DAYS(AH1580,DATE(AI1580,1,1))&lt;7),
    MAX(0,EINSTELLUNGEN!$D$12+1-WEEKDAY(DATE(EINSTELLUNGEN!$D$9,EINSTELLUNGEN!$D$10,1),2)),
    IF(AL1580=$J$33,
      MIN(EINSTELLUNGEN!$D$12,WEEKDAY(DATE(EINSTELLUNGEN!$D$9,12,31),2)),
      EINSTELLUNGEN!$D$12
  )) - SUMIF(AL$50:AL$2500,"="&amp;AL1580,AX$50:AX$2500),
  0)</f>
        <v>3</v>
      </c>
      <c r="BD1580" s="2">
        <f t="shared" si="846"/>
        <v>0.33333333333333331</v>
      </c>
      <c r="BE1580" s="2">
        <f t="shared" si="847"/>
        <v>0</v>
      </c>
    </row>
    <row r="1581" spans="1:57" ht="10.5" customHeight="1">
      <c r="A1581" s="1" t="str">
        <f t="shared" ca="1" si="823"/>
        <v/>
      </c>
      <c r="B1581" s="1" t="str">
        <f t="shared" ca="1" si="824"/>
        <v/>
      </c>
      <c r="C1581" s="1" t="str">
        <f t="shared" ca="1" si="825"/>
        <v/>
      </c>
      <c r="D1581" s="1" t="str">
        <f t="shared" ca="1" si="826"/>
        <v/>
      </c>
      <c r="F1581" s="10"/>
      <c r="G1581" s="136" t="str">
        <f t="shared" si="827"/>
        <v/>
      </c>
      <c r="H1581" s="27"/>
      <c r="I1581" s="28"/>
      <c r="J1581" s="28"/>
      <c r="K1581" s="29"/>
      <c r="L1581" s="136"/>
      <c r="M1581" s="136"/>
      <c r="N1581" s="136"/>
      <c r="O1581" s="26" t="str">
        <f t="shared" si="828"/>
        <v/>
      </c>
      <c r="P1581" s="218" t="str">
        <f t="shared" si="829"/>
        <v/>
      </c>
      <c r="Q1581" s="26" t="str">
        <f t="shared" si="830"/>
        <v/>
      </c>
      <c r="R1581" s="22"/>
      <c r="S1581" s="99"/>
      <c r="T1581" s="10"/>
      <c r="U1581" s="229" t="str">
        <f t="shared" si="831"/>
        <v/>
      </c>
      <c r="V1581" s="230"/>
      <c r="W1581" s="230"/>
      <c r="X1581" s="230"/>
      <c r="Y1581" s="230"/>
      <c r="Z1581" s="22" t="str">
        <f>""</f>
        <v/>
      </c>
      <c r="AB1581" s="23" t="str">
        <f t="shared" si="832"/>
        <v/>
      </c>
      <c r="AC1581" s="2" t="b">
        <f>COUNT(Q1581:Q$2500)&gt;0</f>
        <v>0</v>
      </c>
      <c r="AD1581" s="2" t="b">
        <f t="shared" si="849"/>
        <v>0</v>
      </c>
      <c r="AE1581" s="2" t="b">
        <f t="shared" si="850"/>
        <v>0</v>
      </c>
      <c r="AF1581" s="2" t="b">
        <f t="shared" si="851"/>
        <v>0</v>
      </c>
      <c r="AG1581" s="2" t="b">
        <f>OR(
  AND(AC1581,NOT(AC1582)),
  AND(AF1581,WEEKDAY(AH1580,2)=EINSTELLUNGEN!$D$12),
  AND(AF1581,AH1581=$J$35)
)</f>
        <v>0</v>
      </c>
      <c r="AH1581" s="2">
        <f>IF(AE1581,AH1580+IF(WEEKDAY(AH1580+1,2)&lt;=EINSTELLUNGEN!$D$12,1,$J$36),AH1580)</f>
        <v>42020</v>
      </c>
      <c r="AI1581" s="2">
        <f t="shared" si="852"/>
        <v>2019</v>
      </c>
      <c r="AJ1581" s="2">
        <f t="shared" si="853"/>
        <v>201901</v>
      </c>
      <c r="AK1581" s="2">
        <f t="shared" si="854"/>
        <v>201901</v>
      </c>
      <c r="AL1581" s="2">
        <f t="shared" si="848"/>
        <v>201903</v>
      </c>
      <c r="AM1581" s="2" t="b">
        <f t="shared" si="855"/>
        <v>1</v>
      </c>
      <c r="AN1581" s="4" t="e">
        <f t="shared" si="833"/>
        <v>#N/A</v>
      </c>
      <c r="AO1581" s="4" t="e">
        <f t="shared" si="834"/>
        <v>#N/A</v>
      </c>
      <c r="AP1581" s="2" t="str">
        <f>IF(AD1581,
  IF(ISBLANK(H1581),
    AP1580,
    IF(LEN(H1581)=1,
      IF(OR(UPPER(H1581)="A",UPPER(H1581)="I"),
        EINSTELLUNGEN!$D$21,
        IF(OR(UPPER(H1581)="B",UPPER(H1581)="M"),
          EINSTELLUNGEN!$D$22,
          IF(OR(UPPER(H1581)="C",UPPER(H1581)="S"),
            EINSTELLUNGEN!$D$23,
            IF(UPPER(H1581)="D",
              EINSTELLUNGEN!$D$24,
              IF(UPPER(H1581)="E",
                EINSTELLUNGEN!$D$25,
                UPPER(H1581)))))),
      IF(ISNUMBER(H1581),
        EINSTELLUNGEN!$D$20&amp;H1581,
        UPPER(H1581)))),
  "")</f>
        <v/>
      </c>
      <c r="AQ1581" s="2" t="str">
        <f t="shared" si="835"/>
        <v/>
      </c>
      <c r="AR1581" s="2">
        <f t="shared" si="836"/>
        <v>0</v>
      </c>
      <c r="AS1581" s="145">
        <f t="shared" si="837"/>
        <v>0.33333333333333331</v>
      </c>
      <c r="AT1581" s="2">
        <f t="shared" si="838"/>
        <v>0</v>
      </c>
      <c r="AU1581" s="2">
        <f t="shared" si="839"/>
        <v>0</v>
      </c>
      <c r="AV1581" s="2">
        <f t="shared" si="840"/>
        <v>0</v>
      </c>
      <c r="AW1581" s="2">
        <f t="shared" si="841"/>
        <v>0</v>
      </c>
      <c r="AX1581" s="2">
        <f t="shared" si="856"/>
        <v>0</v>
      </c>
      <c r="AY1581" s="2">
        <f t="shared" si="842"/>
        <v>0</v>
      </c>
      <c r="AZ1581" s="145" t="e">
        <f t="shared" si="843"/>
        <v>#N/A</v>
      </c>
      <c r="BA1581" s="145" t="e">
        <f t="shared" si="844"/>
        <v>#N/A</v>
      </c>
      <c r="BB1581" s="145">
        <f t="shared" si="845"/>
        <v>2.083333333333337E-2</v>
      </c>
      <c r="BC1581" s="2">
        <f>IF(AM1581,
  IF(AND(AL1581=$J$31,_xlfn.DAYS(AH1581,DATE(AI1581,1,1))&lt;7),
    MAX(0,EINSTELLUNGEN!$D$12+1-WEEKDAY(DATE(EINSTELLUNGEN!$D$9,EINSTELLUNGEN!$D$10,1),2)),
    IF(AL1581=$J$33,
      MIN(EINSTELLUNGEN!$D$12,WEEKDAY(DATE(EINSTELLUNGEN!$D$9,12,31),2)),
      EINSTELLUNGEN!$D$12
  )) - SUMIF(AL$50:AL$2500,"="&amp;AL1581,AX$50:AX$2500),
  0)</f>
        <v>3</v>
      </c>
      <c r="BD1581" s="2">
        <f t="shared" si="846"/>
        <v>0.33333333333333331</v>
      </c>
      <c r="BE1581" s="2">
        <f t="shared" si="847"/>
        <v>0</v>
      </c>
    </row>
    <row r="1582" spans="1:57" ht="10.5" customHeight="1">
      <c r="A1582" s="1" t="str">
        <f t="shared" ca="1" si="823"/>
        <v/>
      </c>
      <c r="B1582" s="1" t="str">
        <f t="shared" ca="1" si="824"/>
        <v/>
      </c>
      <c r="C1582" s="1" t="str">
        <f t="shared" ca="1" si="825"/>
        <v/>
      </c>
      <c r="D1582" s="1" t="str">
        <f t="shared" ca="1" si="826"/>
        <v/>
      </c>
      <c r="F1582" s="10"/>
      <c r="G1582" s="136" t="str">
        <f t="shared" si="827"/>
        <v/>
      </c>
      <c r="H1582" s="27"/>
      <c r="I1582" s="28"/>
      <c r="J1582" s="28"/>
      <c r="K1582" s="29"/>
      <c r="L1582" s="136"/>
      <c r="M1582" s="136"/>
      <c r="N1582" s="136"/>
      <c r="O1582" s="26" t="str">
        <f t="shared" si="828"/>
        <v/>
      </c>
      <c r="P1582" s="218" t="str">
        <f t="shared" si="829"/>
        <v/>
      </c>
      <c r="Q1582" s="26" t="str">
        <f t="shared" si="830"/>
        <v/>
      </c>
      <c r="R1582" s="22"/>
      <c r="S1582" s="99"/>
      <c r="T1582" s="10"/>
      <c r="U1582" s="229" t="str">
        <f t="shared" si="831"/>
        <v/>
      </c>
      <c r="V1582" s="230"/>
      <c r="W1582" s="230"/>
      <c r="X1582" s="230"/>
      <c r="Y1582" s="230"/>
      <c r="Z1582" s="22" t="str">
        <f>""</f>
        <v/>
      </c>
      <c r="AB1582" s="23" t="str">
        <f t="shared" si="832"/>
        <v/>
      </c>
      <c r="AC1582" s="2" t="b">
        <f>COUNT(Q1582:Q$2500)&gt;0</f>
        <v>0</v>
      </c>
      <c r="AD1582" s="2" t="b">
        <f t="shared" si="849"/>
        <v>0</v>
      </c>
      <c r="AE1582" s="2" t="b">
        <f t="shared" si="850"/>
        <v>0</v>
      </c>
      <c r="AF1582" s="2" t="b">
        <f t="shared" si="851"/>
        <v>0</v>
      </c>
      <c r="AG1582" s="2" t="b">
        <f>OR(
  AND(AC1582,NOT(AC1583)),
  AND(AF1582,WEEKDAY(AH1581,2)=EINSTELLUNGEN!$D$12),
  AND(AF1582,AH1582=$J$35)
)</f>
        <v>0</v>
      </c>
      <c r="AH1582" s="2">
        <f>IF(AE1582,AH1581+IF(WEEKDAY(AH1581+1,2)&lt;=EINSTELLUNGEN!$D$12,1,$J$36),AH1581)</f>
        <v>42020</v>
      </c>
      <c r="AI1582" s="2">
        <f t="shared" si="852"/>
        <v>2019</v>
      </c>
      <c r="AJ1582" s="2">
        <f t="shared" si="853"/>
        <v>201901</v>
      </c>
      <c r="AK1582" s="2">
        <f t="shared" si="854"/>
        <v>201901</v>
      </c>
      <c r="AL1582" s="2">
        <f t="shared" si="848"/>
        <v>201903</v>
      </c>
      <c r="AM1582" s="2" t="b">
        <f t="shared" si="855"/>
        <v>1</v>
      </c>
      <c r="AN1582" s="4" t="e">
        <f t="shared" si="833"/>
        <v>#N/A</v>
      </c>
      <c r="AO1582" s="4" t="e">
        <f t="shared" si="834"/>
        <v>#N/A</v>
      </c>
      <c r="AP1582" s="2" t="str">
        <f>IF(AD1582,
  IF(ISBLANK(H1582),
    AP1581,
    IF(LEN(H1582)=1,
      IF(OR(UPPER(H1582)="A",UPPER(H1582)="I"),
        EINSTELLUNGEN!$D$21,
        IF(OR(UPPER(H1582)="B",UPPER(H1582)="M"),
          EINSTELLUNGEN!$D$22,
          IF(OR(UPPER(H1582)="C",UPPER(H1582)="S"),
            EINSTELLUNGEN!$D$23,
            IF(UPPER(H1582)="D",
              EINSTELLUNGEN!$D$24,
              IF(UPPER(H1582)="E",
                EINSTELLUNGEN!$D$25,
                UPPER(H1582)))))),
      IF(ISNUMBER(H1582),
        EINSTELLUNGEN!$D$20&amp;H1582,
        UPPER(H1582)))),
  "")</f>
        <v/>
      </c>
      <c r="AQ1582" s="2" t="str">
        <f t="shared" si="835"/>
        <v/>
      </c>
      <c r="AR1582" s="2">
        <f t="shared" si="836"/>
        <v>0</v>
      </c>
      <c r="AS1582" s="145">
        <f t="shared" si="837"/>
        <v>0.33333333333333331</v>
      </c>
      <c r="AT1582" s="2">
        <f t="shared" si="838"/>
        <v>0</v>
      </c>
      <c r="AU1582" s="2">
        <f t="shared" si="839"/>
        <v>0</v>
      </c>
      <c r="AV1582" s="2">
        <f t="shared" si="840"/>
        <v>0</v>
      </c>
      <c r="AW1582" s="2">
        <f t="shared" si="841"/>
        <v>0</v>
      </c>
      <c r="AX1582" s="2">
        <f t="shared" si="856"/>
        <v>0</v>
      </c>
      <c r="AY1582" s="2">
        <f t="shared" si="842"/>
        <v>0</v>
      </c>
      <c r="AZ1582" s="145" t="e">
        <f t="shared" si="843"/>
        <v>#N/A</v>
      </c>
      <c r="BA1582" s="145" t="e">
        <f t="shared" si="844"/>
        <v>#N/A</v>
      </c>
      <c r="BB1582" s="145">
        <f t="shared" si="845"/>
        <v>2.083333333333337E-2</v>
      </c>
      <c r="BC1582" s="2">
        <f>IF(AM1582,
  IF(AND(AL1582=$J$31,_xlfn.DAYS(AH1582,DATE(AI1582,1,1))&lt;7),
    MAX(0,EINSTELLUNGEN!$D$12+1-WEEKDAY(DATE(EINSTELLUNGEN!$D$9,EINSTELLUNGEN!$D$10,1),2)),
    IF(AL1582=$J$33,
      MIN(EINSTELLUNGEN!$D$12,WEEKDAY(DATE(EINSTELLUNGEN!$D$9,12,31),2)),
      EINSTELLUNGEN!$D$12
  )) - SUMIF(AL$50:AL$2500,"="&amp;AL1582,AX$50:AX$2500),
  0)</f>
        <v>3</v>
      </c>
      <c r="BD1582" s="2">
        <f t="shared" si="846"/>
        <v>0.33333333333333331</v>
      </c>
      <c r="BE1582" s="2">
        <f t="shared" si="847"/>
        <v>0</v>
      </c>
    </row>
    <row r="1583" spans="1:57" ht="10.5" customHeight="1">
      <c r="A1583" s="1" t="str">
        <f t="shared" ca="1" si="823"/>
        <v/>
      </c>
      <c r="B1583" s="1" t="str">
        <f t="shared" ca="1" si="824"/>
        <v/>
      </c>
      <c r="C1583" s="1" t="str">
        <f t="shared" ca="1" si="825"/>
        <v/>
      </c>
      <c r="D1583" s="1" t="str">
        <f t="shared" ca="1" si="826"/>
        <v/>
      </c>
      <c r="F1583" s="10"/>
      <c r="G1583" s="136" t="str">
        <f t="shared" si="827"/>
        <v/>
      </c>
      <c r="H1583" s="27"/>
      <c r="I1583" s="28"/>
      <c r="J1583" s="28"/>
      <c r="K1583" s="29"/>
      <c r="L1583" s="136"/>
      <c r="M1583" s="136"/>
      <c r="N1583" s="136"/>
      <c r="O1583" s="26" t="str">
        <f t="shared" si="828"/>
        <v/>
      </c>
      <c r="P1583" s="218" t="str">
        <f t="shared" si="829"/>
        <v/>
      </c>
      <c r="Q1583" s="26" t="str">
        <f t="shared" si="830"/>
        <v/>
      </c>
      <c r="R1583" s="22"/>
      <c r="S1583" s="99"/>
      <c r="T1583" s="10"/>
      <c r="U1583" s="229" t="str">
        <f t="shared" si="831"/>
        <v/>
      </c>
      <c r="V1583" s="230"/>
      <c r="W1583" s="230"/>
      <c r="X1583" s="230"/>
      <c r="Y1583" s="230"/>
      <c r="Z1583" s="22" t="str">
        <f>""</f>
        <v/>
      </c>
      <c r="AB1583" s="23" t="str">
        <f t="shared" si="832"/>
        <v/>
      </c>
      <c r="AC1583" s="2" t="b">
        <f>COUNT(Q1583:Q$2500)&gt;0</f>
        <v>0</v>
      </c>
      <c r="AD1583" s="2" t="b">
        <f t="shared" si="849"/>
        <v>0</v>
      </c>
      <c r="AE1583" s="2" t="b">
        <f t="shared" si="850"/>
        <v>0</v>
      </c>
      <c r="AF1583" s="2" t="b">
        <f t="shared" si="851"/>
        <v>0</v>
      </c>
      <c r="AG1583" s="2" t="b">
        <f>OR(
  AND(AC1583,NOT(AC1584)),
  AND(AF1583,WEEKDAY(AH1582,2)=EINSTELLUNGEN!$D$12),
  AND(AF1583,AH1583=$J$35)
)</f>
        <v>0</v>
      </c>
      <c r="AH1583" s="2">
        <f>IF(AE1583,AH1582+IF(WEEKDAY(AH1582+1,2)&lt;=EINSTELLUNGEN!$D$12,1,$J$36),AH1582)</f>
        <v>42020</v>
      </c>
      <c r="AI1583" s="2">
        <f t="shared" si="852"/>
        <v>2019</v>
      </c>
      <c r="AJ1583" s="2">
        <f t="shared" si="853"/>
        <v>201901</v>
      </c>
      <c r="AK1583" s="2">
        <f t="shared" si="854"/>
        <v>201901</v>
      </c>
      <c r="AL1583" s="2">
        <f t="shared" si="848"/>
        <v>201903</v>
      </c>
      <c r="AM1583" s="2" t="b">
        <f t="shared" si="855"/>
        <v>1</v>
      </c>
      <c r="AN1583" s="4" t="e">
        <f t="shared" si="833"/>
        <v>#N/A</v>
      </c>
      <c r="AO1583" s="4" t="e">
        <f t="shared" si="834"/>
        <v>#N/A</v>
      </c>
      <c r="AP1583" s="2" t="str">
        <f>IF(AD1583,
  IF(ISBLANK(H1583),
    AP1582,
    IF(LEN(H1583)=1,
      IF(OR(UPPER(H1583)="A",UPPER(H1583)="I"),
        EINSTELLUNGEN!$D$21,
        IF(OR(UPPER(H1583)="B",UPPER(H1583)="M"),
          EINSTELLUNGEN!$D$22,
          IF(OR(UPPER(H1583)="C",UPPER(H1583)="S"),
            EINSTELLUNGEN!$D$23,
            IF(UPPER(H1583)="D",
              EINSTELLUNGEN!$D$24,
              IF(UPPER(H1583)="E",
                EINSTELLUNGEN!$D$25,
                UPPER(H1583)))))),
      IF(ISNUMBER(H1583),
        EINSTELLUNGEN!$D$20&amp;H1583,
        UPPER(H1583)))),
  "")</f>
        <v/>
      </c>
      <c r="AQ1583" s="2" t="str">
        <f t="shared" si="835"/>
        <v/>
      </c>
      <c r="AR1583" s="2">
        <f t="shared" si="836"/>
        <v>0</v>
      </c>
      <c r="AS1583" s="145">
        <f t="shared" si="837"/>
        <v>0.33333333333333331</v>
      </c>
      <c r="AT1583" s="2">
        <f t="shared" si="838"/>
        <v>0</v>
      </c>
      <c r="AU1583" s="2">
        <f t="shared" si="839"/>
        <v>0</v>
      </c>
      <c r="AV1583" s="2">
        <f t="shared" si="840"/>
        <v>0</v>
      </c>
      <c r="AW1583" s="2">
        <f t="shared" si="841"/>
        <v>0</v>
      </c>
      <c r="AX1583" s="2">
        <f t="shared" si="856"/>
        <v>0</v>
      </c>
      <c r="AY1583" s="2">
        <f t="shared" si="842"/>
        <v>0</v>
      </c>
      <c r="AZ1583" s="145" t="e">
        <f t="shared" si="843"/>
        <v>#N/A</v>
      </c>
      <c r="BA1583" s="145" t="e">
        <f t="shared" si="844"/>
        <v>#N/A</v>
      </c>
      <c r="BB1583" s="145">
        <f t="shared" si="845"/>
        <v>2.083333333333337E-2</v>
      </c>
      <c r="BC1583" s="2">
        <f>IF(AM1583,
  IF(AND(AL1583=$J$31,_xlfn.DAYS(AH1583,DATE(AI1583,1,1))&lt;7),
    MAX(0,EINSTELLUNGEN!$D$12+1-WEEKDAY(DATE(EINSTELLUNGEN!$D$9,EINSTELLUNGEN!$D$10,1),2)),
    IF(AL1583=$J$33,
      MIN(EINSTELLUNGEN!$D$12,WEEKDAY(DATE(EINSTELLUNGEN!$D$9,12,31),2)),
      EINSTELLUNGEN!$D$12
  )) - SUMIF(AL$50:AL$2500,"="&amp;AL1583,AX$50:AX$2500),
  0)</f>
        <v>3</v>
      </c>
      <c r="BD1583" s="2">
        <f t="shared" si="846"/>
        <v>0.33333333333333331</v>
      </c>
      <c r="BE1583" s="2">
        <f t="shared" si="847"/>
        <v>0</v>
      </c>
    </row>
    <row r="1584" spans="1:57" ht="10.5" customHeight="1">
      <c r="A1584" s="1" t="str">
        <f t="shared" ca="1" si="823"/>
        <v/>
      </c>
      <c r="B1584" s="1" t="str">
        <f t="shared" ca="1" si="824"/>
        <v/>
      </c>
      <c r="C1584" s="1" t="str">
        <f t="shared" ca="1" si="825"/>
        <v/>
      </c>
      <c r="D1584" s="1" t="str">
        <f t="shared" ca="1" si="826"/>
        <v/>
      </c>
      <c r="F1584" s="10"/>
      <c r="G1584" s="136" t="str">
        <f t="shared" si="827"/>
        <v/>
      </c>
      <c r="H1584" s="27"/>
      <c r="I1584" s="28"/>
      <c r="J1584" s="28"/>
      <c r="K1584" s="29"/>
      <c r="L1584" s="136"/>
      <c r="M1584" s="136"/>
      <c r="N1584" s="136"/>
      <c r="O1584" s="26" t="str">
        <f t="shared" si="828"/>
        <v/>
      </c>
      <c r="P1584" s="218" t="str">
        <f t="shared" si="829"/>
        <v/>
      </c>
      <c r="Q1584" s="26" t="str">
        <f t="shared" si="830"/>
        <v/>
      </c>
      <c r="R1584" s="22"/>
      <c r="S1584" s="99"/>
      <c r="T1584" s="10"/>
      <c r="U1584" s="229" t="str">
        <f t="shared" si="831"/>
        <v/>
      </c>
      <c r="V1584" s="230"/>
      <c r="W1584" s="230"/>
      <c r="X1584" s="230"/>
      <c r="Y1584" s="230"/>
      <c r="Z1584" s="22" t="str">
        <f>""</f>
        <v/>
      </c>
      <c r="AB1584" s="23" t="str">
        <f t="shared" si="832"/>
        <v/>
      </c>
      <c r="AC1584" s="2" t="b">
        <f>COUNT(Q1584:Q$2500)&gt;0</f>
        <v>0</v>
      </c>
      <c r="AD1584" s="2" t="b">
        <f t="shared" si="849"/>
        <v>0</v>
      </c>
      <c r="AE1584" s="2" t="b">
        <f t="shared" si="850"/>
        <v>0</v>
      </c>
      <c r="AF1584" s="2" t="b">
        <f t="shared" si="851"/>
        <v>0</v>
      </c>
      <c r="AG1584" s="2" t="b">
        <f>OR(
  AND(AC1584,NOT(AC1585)),
  AND(AF1584,WEEKDAY(AH1583,2)=EINSTELLUNGEN!$D$12),
  AND(AF1584,AH1584=$J$35)
)</f>
        <v>0</v>
      </c>
      <c r="AH1584" s="2">
        <f>IF(AE1584,AH1583+IF(WEEKDAY(AH1583+1,2)&lt;=EINSTELLUNGEN!$D$12,1,$J$36),AH1583)</f>
        <v>42020</v>
      </c>
      <c r="AI1584" s="2">
        <f t="shared" si="852"/>
        <v>2019</v>
      </c>
      <c r="AJ1584" s="2">
        <f t="shared" si="853"/>
        <v>201901</v>
      </c>
      <c r="AK1584" s="2">
        <f t="shared" si="854"/>
        <v>201901</v>
      </c>
      <c r="AL1584" s="2">
        <f t="shared" si="848"/>
        <v>201903</v>
      </c>
      <c r="AM1584" s="2" t="b">
        <f t="shared" si="855"/>
        <v>1</v>
      </c>
      <c r="AN1584" s="4" t="e">
        <f t="shared" si="833"/>
        <v>#N/A</v>
      </c>
      <c r="AO1584" s="4" t="e">
        <f t="shared" si="834"/>
        <v>#N/A</v>
      </c>
      <c r="AP1584" s="2" t="str">
        <f>IF(AD1584,
  IF(ISBLANK(H1584),
    AP1583,
    IF(LEN(H1584)=1,
      IF(OR(UPPER(H1584)="A",UPPER(H1584)="I"),
        EINSTELLUNGEN!$D$21,
        IF(OR(UPPER(H1584)="B",UPPER(H1584)="M"),
          EINSTELLUNGEN!$D$22,
          IF(OR(UPPER(H1584)="C",UPPER(H1584)="S"),
            EINSTELLUNGEN!$D$23,
            IF(UPPER(H1584)="D",
              EINSTELLUNGEN!$D$24,
              IF(UPPER(H1584)="E",
                EINSTELLUNGEN!$D$25,
                UPPER(H1584)))))),
      IF(ISNUMBER(H1584),
        EINSTELLUNGEN!$D$20&amp;H1584,
        UPPER(H1584)))),
  "")</f>
        <v/>
      </c>
      <c r="AQ1584" s="2" t="str">
        <f t="shared" si="835"/>
        <v/>
      </c>
      <c r="AR1584" s="2">
        <f t="shared" si="836"/>
        <v>0</v>
      </c>
      <c r="AS1584" s="145">
        <f t="shared" si="837"/>
        <v>0.33333333333333331</v>
      </c>
      <c r="AT1584" s="2">
        <f t="shared" si="838"/>
        <v>0</v>
      </c>
      <c r="AU1584" s="2">
        <f t="shared" si="839"/>
        <v>0</v>
      </c>
      <c r="AV1584" s="2">
        <f t="shared" si="840"/>
        <v>0</v>
      </c>
      <c r="AW1584" s="2">
        <f t="shared" si="841"/>
        <v>0</v>
      </c>
      <c r="AX1584" s="2">
        <f t="shared" si="856"/>
        <v>0</v>
      </c>
      <c r="AY1584" s="2">
        <f t="shared" si="842"/>
        <v>0</v>
      </c>
      <c r="AZ1584" s="145" t="e">
        <f t="shared" si="843"/>
        <v>#N/A</v>
      </c>
      <c r="BA1584" s="145" t="e">
        <f t="shared" si="844"/>
        <v>#N/A</v>
      </c>
      <c r="BB1584" s="145">
        <f t="shared" si="845"/>
        <v>2.083333333333337E-2</v>
      </c>
      <c r="BC1584" s="2">
        <f>IF(AM1584,
  IF(AND(AL1584=$J$31,_xlfn.DAYS(AH1584,DATE(AI1584,1,1))&lt;7),
    MAX(0,EINSTELLUNGEN!$D$12+1-WEEKDAY(DATE(EINSTELLUNGEN!$D$9,EINSTELLUNGEN!$D$10,1),2)),
    IF(AL1584=$J$33,
      MIN(EINSTELLUNGEN!$D$12,WEEKDAY(DATE(EINSTELLUNGEN!$D$9,12,31),2)),
      EINSTELLUNGEN!$D$12
  )) - SUMIF(AL$50:AL$2500,"="&amp;AL1584,AX$50:AX$2500),
  0)</f>
        <v>3</v>
      </c>
      <c r="BD1584" s="2">
        <f t="shared" si="846"/>
        <v>0.33333333333333331</v>
      </c>
      <c r="BE1584" s="2">
        <f t="shared" si="847"/>
        <v>0</v>
      </c>
    </row>
    <row r="1585" spans="1:57" ht="10.5" customHeight="1">
      <c r="A1585" s="1" t="str">
        <f t="shared" ca="1" si="823"/>
        <v/>
      </c>
      <c r="B1585" s="1" t="str">
        <f t="shared" ca="1" si="824"/>
        <v/>
      </c>
      <c r="C1585" s="1" t="str">
        <f t="shared" ca="1" si="825"/>
        <v/>
      </c>
      <c r="D1585" s="1" t="str">
        <f t="shared" ca="1" si="826"/>
        <v/>
      </c>
      <c r="F1585" s="10"/>
      <c r="G1585" s="136" t="str">
        <f t="shared" si="827"/>
        <v/>
      </c>
      <c r="H1585" s="27"/>
      <c r="I1585" s="28"/>
      <c r="J1585" s="28"/>
      <c r="K1585" s="29"/>
      <c r="L1585" s="136"/>
      <c r="M1585" s="136"/>
      <c r="N1585" s="136"/>
      <c r="O1585" s="26" t="str">
        <f t="shared" si="828"/>
        <v/>
      </c>
      <c r="P1585" s="218" t="str">
        <f t="shared" si="829"/>
        <v/>
      </c>
      <c r="Q1585" s="26" t="str">
        <f t="shared" si="830"/>
        <v/>
      </c>
      <c r="R1585" s="22"/>
      <c r="S1585" s="99"/>
      <c r="T1585" s="10"/>
      <c r="U1585" s="229" t="str">
        <f t="shared" si="831"/>
        <v/>
      </c>
      <c r="V1585" s="230"/>
      <c r="W1585" s="230"/>
      <c r="X1585" s="230"/>
      <c r="Y1585" s="230"/>
      <c r="Z1585" s="22" t="str">
        <f>""</f>
        <v/>
      </c>
      <c r="AB1585" s="23" t="str">
        <f t="shared" si="832"/>
        <v/>
      </c>
      <c r="AC1585" s="2" t="b">
        <f>COUNT(Q1585:Q$2500)&gt;0</f>
        <v>0</v>
      </c>
      <c r="AD1585" s="2" t="b">
        <f t="shared" si="849"/>
        <v>0</v>
      </c>
      <c r="AE1585" s="2" t="b">
        <f t="shared" si="850"/>
        <v>0</v>
      </c>
      <c r="AF1585" s="2" t="b">
        <f t="shared" si="851"/>
        <v>0</v>
      </c>
      <c r="AG1585" s="2" t="b">
        <f>OR(
  AND(AC1585,NOT(AC1586)),
  AND(AF1585,WEEKDAY(AH1584,2)=EINSTELLUNGEN!$D$12),
  AND(AF1585,AH1585=$J$35)
)</f>
        <v>0</v>
      </c>
      <c r="AH1585" s="2">
        <f>IF(AE1585,AH1584+IF(WEEKDAY(AH1584+1,2)&lt;=EINSTELLUNGEN!$D$12,1,$J$36),AH1584)</f>
        <v>42020</v>
      </c>
      <c r="AI1585" s="2">
        <f t="shared" si="852"/>
        <v>2019</v>
      </c>
      <c r="AJ1585" s="2">
        <f t="shared" si="853"/>
        <v>201901</v>
      </c>
      <c r="AK1585" s="2">
        <f t="shared" si="854"/>
        <v>201901</v>
      </c>
      <c r="AL1585" s="2">
        <f t="shared" si="848"/>
        <v>201903</v>
      </c>
      <c r="AM1585" s="2" t="b">
        <f t="shared" si="855"/>
        <v>1</v>
      </c>
      <c r="AN1585" s="4" t="e">
        <f t="shared" si="833"/>
        <v>#N/A</v>
      </c>
      <c r="AO1585" s="4" t="e">
        <f t="shared" si="834"/>
        <v>#N/A</v>
      </c>
      <c r="AP1585" s="2" t="str">
        <f>IF(AD1585,
  IF(ISBLANK(H1585),
    AP1584,
    IF(LEN(H1585)=1,
      IF(OR(UPPER(H1585)="A",UPPER(H1585)="I"),
        EINSTELLUNGEN!$D$21,
        IF(OR(UPPER(H1585)="B",UPPER(H1585)="M"),
          EINSTELLUNGEN!$D$22,
          IF(OR(UPPER(H1585)="C",UPPER(H1585)="S"),
            EINSTELLUNGEN!$D$23,
            IF(UPPER(H1585)="D",
              EINSTELLUNGEN!$D$24,
              IF(UPPER(H1585)="E",
                EINSTELLUNGEN!$D$25,
                UPPER(H1585)))))),
      IF(ISNUMBER(H1585),
        EINSTELLUNGEN!$D$20&amp;H1585,
        UPPER(H1585)))),
  "")</f>
        <v/>
      </c>
      <c r="AQ1585" s="2" t="str">
        <f t="shared" si="835"/>
        <v/>
      </c>
      <c r="AR1585" s="2">
        <f t="shared" si="836"/>
        <v>0</v>
      </c>
      <c r="AS1585" s="145">
        <f t="shared" si="837"/>
        <v>0.33333333333333331</v>
      </c>
      <c r="AT1585" s="2">
        <f t="shared" si="838"/>
        <v>0</v>
      </c>
      <c r="AU1585" s="2">
        <f t="shared" si="839"/>
        <v>0</v>
      </c>
      <c r="AV1585" s="2">
        <f t="shared" si="840"/>
        <v>0</v>
      </c>
      <c r="AW1585" s="2">
        <f t="shared" si="841"/>
        <v>0</v>
      </c>
      <c r="AX1585" s="2">
        <f t="shared" si="856"/>
        <v>0</v>
      </c>
      <c r="AY1585" s="2">
        <f t="shared" si="842"/>
        <v>0</v>
      </c>
      <c r="AZ1585" s="145" t="e">
        <f t="shared" si="843"/>
        <v>#N/A</v>
      </c>
      <c r="BA1585" s="145" t="e">
        <f t="shared" si="844"/>
        <v>#N/A</v>
      </c>
      <c r="BB1585" s="145">
        <f t="shared" si="845"/>
        <v>2.083333333333337E-2</v>
      </c>
      <c r="BC1585" s="2">
        <f>IF(AM1585,
  IF(AND(AL1585=$J$31,_xlfn.DAYS(AH1585,DATE(AI1585,1,1))&lt;7),
    MAX(0,EINSTELLUNGEN!$D$12+1-WEEKDAY(DATE(EINSTELLUNGEN!$D$9,EINSTELLUNGEN!$D$10,1),2)),
    IF(AL1585=$J$33,
      MIN(EINSTELLUNGEN!$D$12,WEEKDAY(DATE(EINSTELLUNGEN!$D$9,12,31),2)),
      EINSTELLUNGEN!$D$12
  )) - SUMIF(AL$50:AL$2500,"="&amp;AL1585,AX$50:AX$2500),
  0)</f>
        <v>3</v>
      </c>
      <c r="BD1585" s="2">
        <f t="shared" si="846"/>
        <v>0.33333333333333331</v>
      </c>
      <c r="BE1585" s="2">
        <f t="shared" si="847"/>
        <v>0</v>
      </c>
    </row>
    <row r="1586" spans="1:57" ht="10.5" customHeight="1">
      <c r="A1586" s="1" t="str">
        <f t="shared" ref="A1586:A1649" ca="1" si="857">IF(AND(AC1586,AJ1586=$A$48),"Q","")</f>
        <v/>
      </c>
      <c r="B1586" s="1" t="str">
        <f t="shared" ref="B1586:B1649" ca="1" si="858">IF(AND(AC1586,AK1586=$B$48),"M","")</f>
        <v/>
      </c>
      <c r="C1586" s="1" t="str">
        <f t="shared" ref="C1586:C1649" ca="1" si="859">IF(AND(AC1586,AL1586=$C$48),"W","")</f>
        <v/>
      </c>
      <c r="D1586" s="1" t="str">
        <f t="shared" ref="D1586:D1649" ca="1" si="860">IF(AND(AC1586,AH1586=$D$48),"T","")</f>
        <v/>
      </c>
      <c r="F1586" s="10"/>
      <c r="G1586" s="136" t="str">
        <f t="shared" ref="G1586:G1649" si="861">IF(AE1586,INDEX($L$29:$L$35,WEEKDAY(AH1586,2),1)&amp;", "&amp;DAY(AH1586)&amp;" "&amp;INDEX($N$29:$N$40,MONTH(AH1586),1)&amp;" "&amp;YEAR(AH1586),"")</f>
        <v/>
      </c>
      <c r="H1586" s="27"/>
      <c r="I1586" s="28"/>
      <c r="J1586" s="28"/>
      <c r="K1586" s="29"/>
      <c r="L1586" s="136"/>
      <c r="M1586" s="136"/>
      <c r="N1586" s="136"/>
      <c r="O1586" s="26" t="str">
        <f t="shared" ref="O1586:O1649" si="862">IF(AD1586,AR1586,"")</f>
        <v/>
      </c>
      <c r="P1586" s="218" t="str">
        <f t="shared" ref="P1586:P1649" si="863">IF(AF1586,
IF(AS1585&gt;0,
  TEXT(AS1585*24,"0,000")&amp;" h",
  TEXT(0,"0,000")&amp;" h"),
"")</f>
        <v/>
      </c>
      <c r="Q1586" s="26" t="str">
        <f t="shared" ref="Q1586:Q1649" si="864">IF(AF1586,BB1585,"")</f>
        <v/>
      </c>
      <c r="R1586" s="22"/>
      <c r="S1586" s="99"/>
      <c r="T1586" s="10"/>
      <c r="U1586" s="229" t="str">
        <f t="shared" ref="U1586:U1649" si="865">IF(AND(AD1586,AR1586,LEN(AQ1586)&gt;0),
IF(AQ1586&lt;&gt;FALSE,
  TEXT(AH1586,"yyyy-mm-dd")
    &amp;"|"&amp;TEXT(AN1586,"hh:mm")
    &amp;"|"&amp;TEXT(AO1586,"hh:mm")
    &amp;"|"&amp;AP1586
    &amp;"|"&amp;AQ1586,
  $J$39),
"")</f>
        <v/>
      </c>
      <c r="V1586" s="230"/>
      <c r="W1586" s="230"/>
      <c r="X1586" s="230"/>
      <c r="Y1586" s="230"/>
      <c r="Z1586" s="22" t="str">
        <f>""</f>
        <v/>
      </c>
      <c r="AB1586" s="23" t="str">
        <f t="shared" ref="AB1586:AB1649" si="866">IF(AG1586,"W"&amp;RIGHT(AL1585,2)&amp;"  "&amp;TEXT(BE1585*24,"+0,00;−0,00;0,00")&amp;"  (S="&amp;TEXT(BC1585*$J$37,"00,00")&amp;"  H="&amp;TEXT(BD1585*24,"00,00")&amp;")","")</f>
        <v/>
      </c>
      <c r="AC1586" s="2" t="b">
        <f>COUNT(Q1586:Q$2500)&gt;0</f>
        <v>0</v>
      </c>
      <c r="AD1586" s="2" t="b">
        <f t="shared" si="849"/>
        <v>0</v>
      </c>
      <c r="AE1586" s="2" t="b">
        <f t="shared" si="850"/>
        <v>0</v>
      </c>
      <c r="AF1586" s="2" t="b">
        <f t="shared" si="851"/>
        <v>0</v>
      </c>
      <c r="AG1586" s="2" t="b">
        <f>OR(
  AND(AC1586,NOT(AC1587)),
  AND(AF1586,WEEKDAY(AH1585,2)=EINSTELLUNGEN!$D$12),
  AND(AF1586,AH1586=$J$35)
)</f>
        <v>0</v>
      </c>
      <c r="AH1586" s="2">
        <f>IF(AE1586,AH1585+IF(WEEKDAY(AH1585+1,2)&lt;=EINSTELLUNGEN!$D$12,1,$J$36),AH1585)</f>
        <v>42020</v>
      </c>
      <c r="AI1586" s="2">
        <f t="shared" si="852"/>
        <v>2019</v>
      </c>
      <c r="AJ1586" s="2">
        <f t="shared" si="853"/>
        <v>201901</v>
      </c>
      <c r="AK1586" s="2">
        <f t="shared" si="854"/>
        <v>201901</v>
      </c>
      <c r="AL1586" s="2">
        <f t="shared" si="848"/>
        <v>201903</v>
      </c>
      <c r="AM1586" s="2" t="b">
        <f t="shared" si="855"/>
        <v>1</v>
      </c>
      <c r="AN1586" s="4" t="e">
        <f t="shared" ref="AN1586:AN1649" si="867">IF(NOT(AD1586),NA(),IF(ISNUMBER(I1586),I1586,AO1585))</f>
        <v>#N/A</v>
      </c>
      <c r="AO1586" s="4" t="e">
        <f t="shared" ref="AO1586:AO1649" si="868">IF(ISNA(AN1586),NA(),IF(ISNUMBER(J1586),MAX(J1586,AN1586),AN1586))</f>
        <v>#N/A</v>
      </c>
      <c r="AP1586" s="2" t="str">
        <f>IF(AD1586,
  IF(ISBLANK(H1586),
    AP1585,
    IF(LEN(H1586)=1,
      IF(OR(UPPER(H1586)="A",UPPER(H1586)="I"),
        EINSTELLUNGEN!$D$21,
        IF(OR(UPPER(H1586)="B",UPPER(H1586)="M"),
          EINSTELLUNGEN!$D$22,
          IF(OR(UPPER(H1586)="C",UPPER(H1586)="S"),
            EINSTELLUNGEN!$D$23,
            IF(UPPER(H1586)="D",
              EINSTELLUNGEN!$D$24,
              IF(UPPER(H1586)="E",
                EINSTELLUNGEN!$D$25,
                UPPER(H1586)))))),
      IF(ISNUMBER(H1586),
        EINSTELLUNGEN!$D$20&amp;H1586,
        UPPER(H1586)))),
  "")</f>
        <v/>
      </c>
      <c r="AQ1586" s="2" t="str">
        <f t="shared" ref="AQ1586:AQ1649" si="869">IF(LEN(AP1586)&gt;0,
IF(LEN(TRIM(K1586))&gt;0,K1586,
IF(AND(AP1585=AP1586,LEN(TRIM(K1585))&gt;0),K1585,
  IF(AND(AP1584=AP1586,LEN(TRIM(K1584))&gt;0),K1584,
    IF(AND(AP1583=AP1586,LEN(TRIM(K1583))&gt;0),K1583,
      IF(AND(AP1582=AP1586,LEN(TRIM(K1582))&gt;0),K1582,
        IF(AND(AP1581=AP1586,LEN(TRIM(K1581))&gt;0),K1581,
          IF(AND(AP1580=AP1586,LEN(TRIM(K1580))&gt;0),K1580,
            IF(AND(AP1579=AP1586,LEN(TRIM(K1579))&gt;0),K1579,
              IF(AND(AP1578=AP1586,LEN(TRIM(K1578))&gt;0),K1578,
                IF(AND(AP1577=AP1586,LEN(TRIM(K1577))&gt;0),K1577,
                  IF(AND(AP1576=AP1586,LEN(TRIM(K1576))&gt;0),K1576,FALSE)
)))))))))),"")</f>
        <v/>
      </c>
      <c r="AR1586" s="2">
        <f t="shared" ref="AR1586:AR1649" si="870">IF(OR(ISNA(AN1586),ISNA(AO1586)),0,MAX(0,AO1586-AN1586))</f>
        <v>0</v>
      </c>
      <c r="AS1586" s="145">
        <f t="shared" ref="AS1586:AS1649" si="871">SUMIF(AH$50:AH$2500,"="&amp;AH1586,AR$50:AR$2500)</f>
        <v>0.33333333333333331</v>
      </c>
      <c r="AT1586" s="2">
        <f t="shared" ref="AT1586:AT1649" si="872">IF(AND(AF1587,AP1586="F"),1,0)</f>
        <v>0</v>
      </c>
      <c r="AU1586" s="2">
        <f t="shared" ref="AU1586:AU1649" si="873">IF(AND(AF1587,AP1586="U"),1,0)</f>
        <v>0</v>
      </c>
      <c r="AV1586" s="2">
        <f t="shared" ref="AV1586:AV1649" si="874">IF(AND(AF1587,AP1586="K"),1,0)</f>
        <v>0</v>
      </c>
      <c r="AW1586" s="2">
        <f t="shared" ref="AW1586:AW1649" si="875">IF(AND(AF1587,AP1586="Z"),1,0)</f>
        <v>0</v>
      </c>
      <c r="AX1586" s="2">
        <f t="shared" si="856"/>
        <v>0</v>
      </c>
      <c r="AY1586" s="2">
        <f t="shared" ref="AY1586:AY1649" si="876">IF(AF1587,IF(AX1586=0,1,0),0)</f>
        <v>0</v>
      </c>
      <c r="AZ1586" s="145" t="e">
        <f t="shared" ref="AZ1586:AZ1649" si="877">IF(NOT(AD1586),NA(),IF(ISNA(AZ1585),AN1586,IF(AND(ISNUMBER(AN1586),AN1586&lt;AZ1585),AN1586,AZ1585)))</f>
        <v>#N/A</v>
      </c>
      <c r="BA1586" s="145" t="e">
        <f t="shared" ref="BA1586:BA1649" si="878">IF(NOT(AD1586),NA(),IF(ISNA(BA1585),AO1586,IF(AND(ISNUMBER(AO1586),AO1586&gt;BA1585),AO1586,BA1585)))</f>
        <v>#N/A</v>
      </c>
      <c r="BB1586" s="145">
        <f t="shared" ref="BB1586:BB1649" si="879">IF(AE1585,
  0,
  IF(OR(ISNA(AZ1586),ISNA(BA1586)),
    BB1585,
    MAX(0,(BA1586-AZ1586)-AS1586)))</f>
        <v>2.083333333333337E-2</v>
      </c>
      <c r="BC1586" s="2">
        <f>IF(AM1586,
  IF(AND(AL1586=$J$31,_xlfn.DAYS(AH1586,DATE(AI1586,1,1))&lt;7),
    MAX(0,EINSTELLUNGEN!$D$12+1-WEEKDAY(DATE(EINSTELLUNGEN!$D$9,EINSTELLUNGEN!$D$10,1),2)),
    IF(AL1586=$J$33,
      MIN(EINSTELLUNGEN!$D$12,WEEKDAY(DATE(EINSTELLUNGEN!$D$9,12,31),2)),
      EINSTELLUNGEN!$D$12
  )) - SUMIF(AL$50:AL$2500,"="&amp;AL1586,AX$50:AX$2500),
  0)</f>
        <v>3</v>
      </c>
      <c r="BD1586" s="2">
        <f t="shared" ref="BD1586:BD1649" si="880">SUMIF(AL$50:AL$2500,"="&amp;AL1586,AR$50:AR$2500)</f>
        <v>0.33333333333333331</v>
      </c>
      <c r="BE1586" s="2">
        <f t="shared" ref="BE1586:BE1649" si="881">IF(AG1587,BD1586-BC1586*$J$37/24,0)</f>
        <v>0</v>
      </c>
    </row>
    <row r="1587" spans="1:57" ht="10.5" customHeight="1">
      <c r="A1587" s="1" t="str">
        <f t="shared" ca="1" si="857"/>
        <v/>
      </c>
      <c r="B1587" s="1" t="str">
        <f t="shared" ca="1" si="858"/>
        <v/>
      </c>
      <c r="C1587" s="1" t="str">
        <f t="shared" ca="1" si="859"/>
        <v/>
      </c>
      <c r="D1587" s="1" t="str">
        <f t="shared" ca="1" si="860"/>
        <v/>
      </c>
      <c r="F1587" s="10"/>
      <c r="G1587" s="136" t="str">
        <f t="shared" si="861"/>
        <v/>
      </c>
      <c r="H1587" s="27"/>
      <c r="I1587" s="28"/>
      <c r="J1587" s="28"/>
      <c r="K1587" s="29"/>
      <c r="L1587" s="136"/>
      <c r="M1587" s="136"/>
      <c r="N1587" s="136"/>
      <c r="O1587" s="26" t="str">
        <f t="shared" si="862"/>
        <v/>
      </c>
      <c r="P1587" s="218" t="str">
        <f t="shared" si="863"/>
        <v/>
      </c>
      <c r="Q1587" s="26" t="str">
        <f t="shared" si="864"/>
        <v/>
      </c>
      <c r="R1587" s="22"/>
      <c r="S1587" s="99"/>
      <c r="T1587" s="10"/>
      <c r="U1587" s="229" t="str">
        <f t="shared" si="865"/>
        <v/>
      </c>
      <c r="V1587" s="230"/>
      <c r="W1587" s="230"/>
      <c r="X1587" s="230"/>
      <c r="Y1587" s="230"/>
      <c r="Z1587" s="22" t="str">
        <f>""</f>
        <v/>
      </c>
      <c r="AB1587" s="23" t="str">
        <f t="shared" si="866"/>
        <v/>
      </c>
      <c r="AC1587" s="2" t="b">
        <f>COUNT(Q1587:Q$2500)&gt;0</f>
        <v>0</v>
      </c>
      <c r="AD1587" s="2" t="b">
        <f t="shared" si="849"/>
        <v>0</v>
      </c>
      <c r="AE1587" s="2" t="b">
        <f t="shared" si="850"/>
        <v>0</v>
      </c>
      <c r="AF1587" s="2" t="b">
        <f t="shared" si="851"/>
        <v>0</v>
      </c>
      <c r="AG1587" s="2" t="b">
        <f>OR(
  AND(AC1587,NOT(AC1588)),
  AND(AF1587,WEEKDAY(AH1586,2)=EINSTELLUNGEN!$D$12),
  AND(AF1587,AH1587=$J$35)
)</f>
        <v>0</v>
      </c>
      <c r="AH1587" s="2">
        <f>IF(AE1587,AH1586+IF(WEEKDAY(AH1586+1,2)&lt;=EINSTELLUNGEN!$D$12,1,$J$36),AH1586)</f>
        <v>42020</v>
      </c>
      <c r="AI1587" s="2">
        <f t="shared" si="852"/>
        <v>2019</v>
      </c>
      <c r="AJ1587" s="2">
        <f t="shared" si="853"/>
        <v>201901</v>
      </c>
      <c r="AK1587" s="2">
        <f t="shared" si="854"/>
        <v>201901</v>
      </c>
      <c r="AL1587" s="2">
        <f t="shared" ref="AL1587:AL1650" si="882">AI1587*100-IF(AND(_xlfn.ISOWEEKNUM(AH1587)&gt;=52,MONTH(AH1587)=1),100,0)+_xlfn.ISOWEEKNUM(AH1587)</f>
        <v>201903</v>
      </c>
      <c r="AM1587" s="2" t="b">
        <f t="shared" si="855"/>
        <v>1</v>
      </c>
      <c r="AN1587" s="4" t="e">
        <f t="shared" si="867"/>
        <v>#N/A</v>
      </c>
      <c r="AO1587" s="4" t="e">
        <f t="shared" si="868"/>
        <v>#N/A</v>
      </c>
      <c r="AP1587" s="2" t="str">
        <f>IF(AD1587,
  IF(ISBLANK(H1587),
    AP1586,
    IF(LEN(H1587)=1,
      IF(OR(UPPER(H1587)="A",UPPER(H1587)="I"),
        EINSTELLUNGEN!$D$21,
        IF(OR(UPPER(H1587)="B",UPPER(H1587)="M"),
          EINSTELLUNGEN!$D$22,
          IF(OR(UPPER(H1587)="C",UPPER(H1587)="S"),
            EINSTELLUNGEN!$D$23,
            IF(UPPER(H1587)="D",
              EINSTELLUNGEN!$D$24,
              IF(UPPER(H1587)="E",
                EINSTELLUNGEN!$D$25,
                UPPER(H1587)))))),
      IF(ISNUMBER(H1587),
        EINSTELLUNGEN!$D$20&amp;H1587,
        UPPER(H1587)))),
  "")</f>
        <v/>
      </c>
      <c r="AQ1587" s="2" t="str">
        <f t="shared" si="869"/>
        <v/>
      </c>
      <c r="AR1587" s="2">
        <f t="shared" si="870"/>
        <v>0</v>
      </c>
      <c r="AS1587" s="145">
        <f t="shared" si="871"/>
        <v>0.33333333333333331</v>
      </c>
      <c r="AT1587" s="2">
        <f t="shared" si="872"/>
        <v>0</v>
      </c>
      <c r="AU1587" s="2">
        <f t="shared" si="873"/>
        <v>0</v>
      </c>
      <c r="AV1587" s="2">
        <f t="shared" si="874"/>
        <v>0</v>
      </c>
      <c r="AW1587" s="2">
        <f t="shared" si="875"/>
        <v>0</v>
      </c>
      <c r="AX1587" s="2">
        <f t="shared" si="856"/>
        <v>0</v>
      </c>
      <c r="AY1587" s="2">
        <f t="shared" si="876"/>
        <v>0</v>
      </c>
      <c r="AZ1587" s="145" t="e">
        <f t="shared" si="877"/>
        <v>#N/A</v>
      </c>
      <c r="BA1587" s="145" t="e">
        <f t="shared" si="878"/>
        <v>#N/A</v>
      </c>
      <c r="BB1587" s="145">
        <f t="shared" si="879"/>
        <v>2.083333333333337E-2</v>
      </c>
      <c r="BC1587" s="2">
        <f>IF(AM1587,
  IF(AND(AL1587=$J$31,_xlfn.DAYS(AH1587,DATE(AI1587,1,1))&lt;7),
    MAX(0,EINSTELLUNGEN!$D$12+1-WEEKDAY(DATE(EINSTELLUNGEN!$D$9,EINSTELLUNGEN!$D$10,1),2)),
    IF(AL1587=$J$33,
      MIN(EINSTELLUNGEN!$D$12,WEEKDAY(DATE(EINSTELLUNGEN!$D$9,12,31),2)),
      EINSTELLUNGEN!$D$12
  )) - SUMIF(AL$50:AL$2500,"="&amp;AL1587,AX$50:AX$2500),
  0)</f>
        <v>3</v>
      </c>
      <c r="BD1587" s="2">
        <f t="shared" si="880"/>
        <v>0.33333333333333331</v>
      </c>
      <c r="BE1587" s="2">
        <f t="shared" si="881"/>
        <v>0</v>
      </c>
    </row>
    <row r="1588" spans="1:57" ht="10.5" customHeight="1">
      <c r="A1588" s="1" t="str">
        <f t="shared" ca="1" si="857"/>
        <v/>
      </c>
      <c r="B1588" s="1" t="str">
        <f t="shared" ca="1" si="858"/>
        <v/>
      </c>
      <c r="C1588" s="1" t="str">
        <f t="shared" ca="1" si="859"/>
        <v/>
      </c>
      <c r="D1588" s="1" t="str">
        <f t="shared" ca="1" si="860"/>
        <v/>
      </c>
      <c r="F1588" s="10"/>
      <c r="G1588" s="136" t="str">
        <f t="shared" si="861"/>
        <v/>
      </c>
      <c r="H1588" s="27"/>
      <c r="I1588" s="28"/>
      <c r="J1588" s="28"/>
      <c r="K1588" s="29"/>
      <c r="L1588" s="136"/>
      <c r="M1588" s="136"/>
      <c r="N1588" s="136"/>
      <c r="O1588" s="26" t="str">
        <f t="shared" si="862"/>
        <v/>
      </c>
      <c r="P1588" s="218" t="str">
        <f t="shared" si="863"/>
        <v/>
      </c>
      <c r="Q1588" s="26" t="str">
        <f t="shared" si="864"/>
        <v/>
      </c>
      <c r="R1588" s="22"/>
      <c r="S1588" s="99"/>
      <c r="T1588" s="10"/>
      <c r="U1588" s="229" t="str">
        <f t="shared" si="865"/>
        <v/>
      </c>
      <c r="V1588" s="230"/>
      <c r="W1588" s="230"/>
      <c r="X1588" s="230"/>
      <c r="Y1588" s="230"/>
      <c r="Z1588" s="22" t="str">
        <f>""</f>
        <v/>
      </c>
      <c r="AB1588" s="23" t="str">
        <f t="shared" si="866"/>
        <v/>
      </c>
      <c r="AC1588" s="2" t="b">
        <f>COUNT(Q1588:Q$2500)&gt;0</f>
        <v>0</v>
      </c>
      <c r="AD1588" s="2" t="b">
        <f t="shared" si="849"/>
        <v>0</v>
      </c>
      <c r="AE1588" s="2" t="b">
        <f t="shared" si="850"/>
        <v>0</v>
      </c>
      <c r="AF1588" s="2" t="b">
        <f t="shared" si="851"/>
        <v>0</v>
      </c>
      <c r="AG1588" s="2" t="b">
        <f>OR(
  AND(AC1588,NOT(AC1589)),
  AND(AF1588,WEEKDAY(AH1587,2)=EINSTELLUNGEN!$D$12),
  AND(AF1588,AH1588=$J$35)
)</f>
        <v>0</v>
      </c>
      <c r="AH1588" s="2">
        <f>IF(AE1588,AH1587+IF(WEEKDAY(AH1587+1,2)&lt;=EINSTELLUNGEN!$D$12,1,$J$36),AH1587)</f>
        <v>42020</v>
      </c>
      <c r="AI1588" s="2">
        <f t="shared" si="852"/>
        <v>2019</v>
      </c>
      <c r="AJ1588" s="2">
        <f t="shared" si="853"/>
        <v>201901</v>
      </c>
      <c r="AK1588" s="2">
        <f t="shared" si="854"/>
        <v>201901</v>
      </c>
      <c r="AL1588" s="2">
        <f t="shared" si="882"/>
        <v>201903</v>
      </c>
      <c r="AM1588" s="2" t="b">
        <f t="shared" si="855"/>
        <v>1</v>
      </c>
      <c r="AN1588" s="4" t="e">
        <f t="shared" si="867"/>
        <v>#N/A</v>
      </c>
      <c r="AO1588" s="4" t="e">
        <f t="shared" si="868"/>
        <v>#N/A</v>
      </c>
      <c r="AP1588" s="2" t="str">
        <f>IF(AD1588,
  IF(ISBLANK(H1588),
    AP1587,
    IF(LEN(H1588)=1,
      IF(OR(UPPER(H1588)="A",UPPER(H1588)="I"),
        EINSTELLUNGEN!$D$21,
        IF(OR(UPPER(H1588)="B",UPPER(H1588)="M"),
          EINSTELLUNGEN!$D$22,
          IF(OR(UPPER(H1588)="C",UPPER(H1588)="S"),
            EINSTELLUNGEN!$D$23,
            IF(UPPER(H1588)="D",
              EINSTELLUNGEN!$D$24,
              IF(UPPER(H1588)="E",
                EINSTELLUNGEN!$D$25,
                UPPER(H1588)))))),
      IF(ISNUMBER(H1588),
        EINSTELLUNGEN!$D$20&amp;H1588,
        UPPER(H1588)))),
  "")</f>
        <v/>
      </c>
      <c r="AQ1588" s="2" t="str">
        <f t="shared" si="869"/>
        <v/>
      </c>
      <c r="AR1588" s="2">
        <f t="shared" si="870"/>
        <v>0</v>
      </c>
      <c r="AS1588" s="145">
        <f t="shared" si="871"/>
        <v>0.33333333333333331</v>
      </c>
      <c r="AT1588" s="2">
        <f t="shared" si="872"/>
        <v>0</v>
      </c>
      <c r="AU1588" s="2">
        <f t="shared" si="873"/>
        <v>0</v>
      </c>
      <c r="AV1588" s="2">
        <f t="shared" si="874"/>
        <v>0</v>
      </c>
      <c r="AW1588" s="2">
        <f t="shared" si="875"/>
        <v>0</v>
      </c>
      <c r="AX1588" s="2">
        <f t="shared" si="856"/>
        <v>0</v>
      </c>
      <c r="AY1588" s="2">
        <f t="shared" si="876"/>
        <v>0</v>
      </c>
      <c r="AZ1588" s="145" t="e">
        <f t="shared" si="877"/>
        <v>#N/A</v>
      </c>
      <c r="BA1588" s="145" t="e">
        <f t="shared" si="878"/>
        <v>#N/A</v>
      </c>
      <c r="BB1588" s="145">
        <f t="shared" si="879"/>
        <v>2.083333333333337E-2</v>
      </c>
      <c r="BC1588" s="2">
        <f>IF(AM1588,
  IF(AND(AL1588=$J$31,_xlfn.DAYS(AH1588,DATE(AI1588,1,1))&lt;7),
    MAX(0,EINSTELLUNGEN!$D$12+1-WEEKDAY(DATE(EINSTELLUNGEN!$D$9,EINSTELLUNGEN!$D$10,1),2)),
    IF(AL1588=$J$33,
      MIN(EINSTELLUNGEN!$D$12,WEEKDAY(DATE(EINSTELLUNGEN!$D$9,12,31),2)),
      EINSTELLUNGEN!$D$12
  )) - SUMIF(AL$50:AL$2500,"="&amp;AL1588,AX$50:AX$2500),
  0)</f>
        <v>3</v>
      </c>
      <c r="BD1588" s="2">
        <f t="shared" si="880"/>
        <v>0.33333333333333331</v>
      </c>
      <c r="BE1588" s="2">
        <f t="shared" si="881"/>
        <v>0</v>
      </c>
    </row>
    <row r="1589" spans="1:57" ht="10.5" customHeight="1">
      <c r="A1589" s="1" t="str">
        <f t="shared" ca="1" si="857"/>
        <v/>
      </c>
      <c r="B1589" s="1" t="str">
        <f t="shared" ca="1" si="858"/>
        <v/>
      </c>
      <c r="C1589" s="1" t="str">
        <f t="shared" ca="1" si="859"/>
        <v/>
      </c>
      <c r="D1589" s="1" t="str">
        <f t="shared" ca="1" si="860"/>
        <v/>
      </c>
      <c r="F1589" s="10"/>
      <c r="G1589" s="136" t="str">
        <f t="shared" si="861"/>
        <v/>
      </c>
      <c r="H1589" s="27"/>
      <c r="I1589" s="28"/>
      <c r="J1589" s="28"/>
      <c r="K1589" s="29"/>
      <c r="L1589" s="136"/>
      <c r="M1589" s="136"/>
      <c r="N1589" s="136"/>
      <c r="O1589" s="26" t="str">
        <f t="shared" si="862"/>
        <v/>
      </c>
      <c r="P1589" s="218" t="str">
        <f t="shared" si="863"/>
        <v/>
      </c>
      <c r="Q1589" s="26" t="str">
        <f t="shared" si="864"/>
        <v/>
      </c>
      <c r="R1589" s="22"/>
      <c r="S1589" s="99"/>
      <c r="T1589" s="10"/>
      <c r="U1589" s="229" t="str">
        <f t="shared" si="865"/>
        <v/>
      </c>
      <c r="V1589" s="230"/>
      <c r="W1589" s="230"/>
      <c r="X1589" s="230"/>
      <c r="Y1589" s="230"/>
      <c r="Z1589" s="22" t="str">
        <f>""</f>
        <v/>
      </c>
      <c r="AB1589" s="23" t="str">
        <f t="shared" si="866"/>
        <v/>
      </c>
      <c r="AC1589" s="2" t="b">
        <f>COUNT(Q1589:Q$2500)&gt;0</f>
        <v>0</v>
      </c>
      <c r="AD1589" s="2" t="b">
        <f t="shared" si="849"/>
        <v>0</v>
      </c>
      <c r="AE1589" s="2" t="b">
        <f t="shared" si="850"/>
        <v>0</v>
      </c>
      <c r="AF1589" s="2" t="b">
        <f t="shared" si="851"/>
        <v>0</v>
      </c>
      <c r="AG1589" s="2" t="b">
        <f>OR(
  AND(AC1589,NOT(AC1590)),
  AND(AF1589,WEEKDAY(AH1588,2)=EINSTELLUNGEN!$D$12),
  AND(AF1589,AH1589=$J$35)
)</f>
        <v>0</v>
      </c>
      <c r="AH1589" s="2">
        <f>IF(AE1589,AH1588+IF(WEEKDAY(AH1588+1,2)&lt;=EINSTELLUNGEN!$D$12,1,$J$36),AH1588)</f>
        <v>42020</v>
      </c>
      <c r="AI1589" s="2">
        <f t="shared" si="852"/>
        <v>2019</v>
      </c>
      <c r="AJ1589" s="2">
        <f t="shared" si="853"/>
        <v>201901</v>
      </c>
      <c r="AK1589" s="2">
        <f t="shared" si="854"/>
        <v>201901</v>
      </c>
      <c r="AL1589" s="2">
        <f t="shared" si="882"/>
        <v>201903</v>
      </c>
      <c r="AM1589" s="2" t="b">
        <f t="shared" si="855"/>
        <v>1</v>
      </c>
      <c r="AN1589" s="4" t="e">
        <f t="shared" si="867"/>
        <v>#N/A</v>
      </c>
      <c r="AO1589" s="4" t="e">
        <f t="shared" si="868"/>
        <v>#N/A</v>
      </c>
      <c r="AP1589" s="2" t="str">
        <f>IF(AD1589,
  IF(ISBLANK(H1589),
    AP1588,
    IF(LEN(H1589)=1,
      IF(OR(UPPER(H1589)="A",UPPER(H1589)="I"),
        EINSTELLUNGEN!$D$21,
        IF(OR(UPPER(H1589)="B",UPPER(H1589)="M"),
          EINSTELLUNGEN!$D$22,
          IF(OR(UPPER(H1589)="C",UPPER(H1589)="S"),
            EINSTELLUNGEN!$D$23,
            IF(UPPER(H1589)="D",
              EINSTELLUNGEN!$D$24,
              IF(UPPER(H1589)="E",
                EINSTELLUNGEN!$D$25,
                UPPER(H1589)))))),
      IF(ISNUMBER(H1589),
        EINSTELLUNGEN!$D$20&amp;H1589,
        UPPER(H1589)))),
  "")</f>
        <v/>
      </c>
      <c r="AQ1589" s="2" t="str">
        <f t="shared" si="869"/>
        <v/>
      </c>
      <c r="AR1589" s="2">
        <f t="shared" si="870"/>
        <v>0</v>
      </c>
      <c r="AS1589" s="145">
        <f t="shared" si="871"/>
        <v>0.33333333333333331</v>
      </c>
      <c r="AT1589" s="2">
        <f t="shared" si="872"/>
        <v>0</v>
      </c>
      <c r="AU1589" s="2">
        <f t="shared" si="873"/>
        <v>0</v>
      </c>
      <c r="AV1589" s="2">
        <f t="shared" si="874"/>
        <v>0</v>
      </c>
      <c r="AW1589" s="2">
        <f t="shared" si="875"/>
        <v>0</v>
      </c>
      <c r="AX1589" s="2">
        <f t="shared" si="856"/>
        <v>0</v>
      </c>
      <c r="AY1589" s="2">
        <f t="shared" si="876"/>
        <v>0</v>
      </c>
      <c r="AZ1589" s="145" t="e">
        <f t="shared" si="877"/>
        <v>#N/A</v>
      </c>
      <c r="BA1589" s="145" t="e">
        <f t="shared" si="878"/>
        <v>#N/A</v>
      </c>
      <c r="BB1589" s="145">
        <f t="shared" si="879"/>
        <v>2.083333333333337E-2</v>
      </c>
      <c r="BC1589" s="2">
        <f>IF(AM1589,
  IF(AND(AL1589=$J$31,_xlfn.DAYS(AH1589,DATE(AI1589,1,1))&lt;7),
    MAX(0,EINSTELLUNGEN!$D$12+1-WEEKDAY(DATE(EINSTELLUNGEN!$D$9,EINSTELLUNGEN!$D$10,1),2)),
    IF(AL1589=$J$33,
      MIN(EINSTELLUNGEN!$D$12,WEEKDAY(DATE(EINSTELLUNGEN!$D$9,12,31),2)),
      EINSTELLUNGEN!$D$12
  )) - SUMIF(AL$50:AL$2500,"="&amp;AL1589,AX$50:AX$2500),
  0)</f>
        <v>3</v>
      </c>
      <c r="BD1589" s="2">
        <f t="shared" si="880"/>
        <v>0.33333333333333331</v>
      </c>
      <c r="BE1589" s="2">
        <f t="shared" si="881"/>
        <v>0</v>
      </c>
    </row>
    <row r="1590" spans="1:57" ht="10.5" customHeight="1">
      <c r="A1590" s="1" t="str">
        <f t="shared" ca="1" si="857"/>
        <v/>
      </c>
      <c r="B1590" s="1" t="str">
        <f t="shared" ca="1" si="858"/>
        <v/>
      </c>
      <c r="C1590" s="1" t="str">
        <f t="shared" ca="1" si="859"/>
        <v/>
      </c>
      <c r="D1590" s="1" t="str">
        <f t="shared" ca="1" si="860"/>
        <v/>
      </c>
      <c r="F1590" s="10"/>
      <c r="G1590" s="136" t="str">
        <f t="shared" si="861"/>
        <v/>
      </c>
      <c r="H1590" s="27"/>
      <c r="I1590" s="28"/>
      <c r="J1590" s="28"/>
      <c r="K1590" s="29"/>
      <c r="L1590" s="136"/>
      <c r="M1590" s="136"/>
      <c r="N1590" s="136"/>
      <c r="O1590" s="26" t="str">
        <f t="shared" si="862"/>
        <v/>
      </c>
      <c r="P1590" s="218" t="str">
        <f t="shared" si="863"/>
        <v/>
      </c>
      <c r="Q1590" s="26" t="str">
        <f t="shared" si="864"/>
        <v/>
      </c>
      <c r="R1590" s="22"/>
      <c r="S1590" s="99"/>
      <c r="T1590" s="10"/>
      <c r="U1590" s="229" t="str">
        <f t="shared" si="865"/>
        <v/>
      </c>
      <c r="V1590" s="230"/>
      <c r="W1590" s="230"/>
      <c r="X1590" s="230"/>
      <c r="Y1590" s="230"/>
      <c r="Z1590" s="22" t="str">
        <f>""</f>
        <v/>
      </c>
      <c r="AB1590" s="23" t="str">
        <f t="shared" si="866"/>
        <v/>
      </c>
      <c r="AC1590" s="2" t="b">
        <f>COUNT(Q1590:Q$2500)&gt;0</f>
        <v>0</v>
      </c>
      <c r="AD1590" s="2" t="b">
        <f t="shared" si="849"/>
        <v>0</v>
      </c>
      <c r="AE1590" s="2" t="b">
        <f t="shared" si="850"/>
        <v>0</v>
      </c>
      <c r="AF1590" s="2" t="b">
        <f t="shared" si="851"/>
        <v>0</v>
      </c>
      <c r="AG1590" s="2" t="b">
        <f>OR(
  AND(AC1590,NOT(AC1591)),
  AND(AF1590,WEEKDAY(AH1589,2)=EINSTELLUNGEN!$D$12),
  AND(AF1590,AH1590=$J$35)
)</f>
        <v>0</v>
      </c>
      <c r="AH1590" s="2">
        <f>IF(AE1590,AH1589+IF(WEEKDAY(AH1589+1,2)&lt;=EINSTELLUNGEN!$D$12,1,$J$36),AH1589)</f>
        <v>42020</v>
      </c>
      <c r="AI1590" s="2">
        <f t="shared" si="852"/>
        <v>2019</v>
      </c>
      <c r="AJ1590" s="2">
        <f t="shared" si="853"/>
        <v>201901</v>
      </c>
      <c r="AK1590" s="2">
        <f t="shared" si="854"/>
        <v>201901</v>
      </c>
      <c r="AL1590" s="2">
        <f t="shared" si="882"/>
        <v>201903</v>
      </c>
      <c r="AM1590" s="2" t="b">
        <f t="shared" si="855"/>
        <v>1</v>
      </c>
      <c r="AN1590" s="4" t="e">
        <f t="shared" si="867"/>
        <v>#N/A</v>
      </c>
      <c r="AO1590" s="4" t="e">
        <f t="shared" si="868"/>
        <v>#N/A</v>
      </c>
      <c r="AP1590" s="2" t="str">
        <f>IF(AD1590,
  IF(ISBLANK(H1590),
    AP1589,
    IF(LEN(H1590)=1,
      IF(OR(UPPER(H1590)="A",UPPER(H1590)="I"),
        EINSTELLUNGEN!$D$21,
        IF(OR(UPPER(H1590)="B",UPPER(H1590)="M"),
          EINSTELLUNGEN!$D$22,
          IF(OR(UPPER(H1590)="C",UPPER(H1590)="S"),
            EINSTELLUNGEN!$D$23,
            IF(UPPER(H1590)="D",
              EINSTELLUNGEN!$D$24,
              IF(UPPER(H1590)="E",
                EINSTELLUNGEN!$D$25,
                UPPER(H1590)))))),
      IF(ISNUMBER(H1590),
        EINSTELLUNGEN!$D$20&amp;H1590,
        UPPER(H1590)))),
  "")</f>
        <v/>
      </c>
      <c r="AQ1590" s="2" t="str">
        <f t="shared" si="869"/>
        <v/>
      </c>
      <c r="AR1590" s="2">
        <f t="shared" si="870"/>
        <v>0</v>
      </c>
      <c r="AS1590" s="145">
        <f t="shared" si="871"/>
        <v>0.33333333333333331</v>
      </c>
      <c r="AT1590" s="2">
        <f t="shared" si="872"/>
        <v>0</v>
      </c>
      <c r="AU1590" s="2">
        <f t="shared" si="873"/>
        <v>0</v>
      </c>
      <c r="AV1590" s="2">
        <f t="shared" si="874"/>
        <v>0</v>
      </c>
      <c r="AW1590" s="2">
        <f t="shared" si="875"/>
        <v>0</v>
      </c>
      <c r="AX1590" s="2">
        <f t="shared" si="856"/>
        <v>0</v>
      </c>
      <c r="AY1590" s="2">
        <f t="shared" si="876"/>
        <v>0</v>
      </c>
      <c r="AZ1590" s="145" t="e">
        <f t="shared" si="877"/>
        <v>#N/A</v>
      </c>
      <c r="BA1590" s="145" t="e">
        <f t="shared" si="878"/>
        <v>#N/A</v>
      </c>
      <c r="BB1590" s="145">
        <f t="shared" si="879"/>
        <v>2.083333333333337E-2</v>
      </c>
      <c r="BC1590" s="2">
        <f>IF(AM1590,
  IF(AND(AL1590=$J$31,_xlfn.DAYS(AH1590,DATE(AI1590,1,1))&lt;7),
    MAX(0,EINSTELLUNGEN!$D$12+1-WEEKDAY(DATE(EINSTELLUNGEN!$D$9,EINSTELLUNGEN!$D$10,1),2)),
    IF(AL1590=$J$33,
      MIN(EINSTELLUNGEN!$D$12,WEEKDAY(DATE(EINSTELLUNGEN!$D$9,12,31),2)),
      EINSTELLUNGEN!$D$12
  )) - SUMIF(AL$50:AL$2500,"="&amp;AL1590,AX$50:AX$2500),
  0)</f>
        <v>3</v>
      </c>
      <c r="BD1590" s="2">
        <f t="shared" si="880"/>
        <v>0.33333333333333331</v>
      </c>
      <c r="BE1590" s="2">
        <f t="shared" si="881"/>
        <v>0</v>
      </c>
    </row>
    <row r="1591" spans="1:57" ht="10.5" customHeight="1">
      <c r="A1591" s="1" t="str">
        <f t="shared" ca="1" si="857"/>
        <v/>
      </c>
      <c r="B1591" s="1" t="str">
        <f t="shared" ca="1" si="858"/>
        <v/>
      </c>
      <c r="C1591" s="1" t="str">
        <f t="shared" ca="1" si="859"/>
        <v/>
      </c>
      <c r="D1591" s="1" t="str">
        <f t="shared" ca="1" si="860"/>
        <v/>
      </c>
      <c r="F1591" s="10"/>
      <c r="G1591" s="136" t="str">
        <f t="shared" si="861"/>
        <v/>
      </c>
      <c r="H1591" s="27"/>
      <c r="I1591" s="28"/>
      <c r="J1591" s="28"/>
      <c r="K1591" s="29"/>
      <c r="L1591" s="136"/>
      <c r="M1591" s="136"/>
      <c r="N1591" s="136"/>
      <c r="O1591" s="26" t="str">
        <f t="shared" si="862"/>
        <v/>
      </c>
      <c r="P1591" s="218" t="str">
        <f t="shared" si="863"/>
        <v/>
      </c>
      <c r="Q1591" s="26" t="str">
        <f t="shared" si="864"/>
        <v/>
      </c>
      <c r="R1591" s="22"/>
      <c r="S1591" s="99"/>
      <c r="T1591" s="10"/>
      <c r="U1591" s="229" t="str">
        <f t="shared" si="865"/>
        <v/>
      </c>
      <c r="V1591" s="230"/>
      <c r="W1591" s="230"/>
      <c r="X1591" s="230"/>
      <c r="Y1591" s="230"/>
      <c r="Z1591" s="22" t="str">
        <f>""</f>
        <v/>
      </c>
      <c r="AB1591" s="23" t="str">
        <f t="shared" si="866"/>
        <v/>
      </c>
      <c r="AC1591" s="2" t="b">
        <f>COUNT(Q1591:Q$2500)&gt;0</f>
        <v>0</v>
      </c>
      <c r="AD1591" s="2" t="b">
        <f t="shared" si="849"/>
        <v>0</v>
      </c>
      <c r="AE1591" s="2" t="b">
        <f t="shared" si="850"/>
        <v>0</v>
      </c>
      <c r="AF1591" s="2" t="b">
        <f t="shared" si="851"/>
        <v>0</v>
      </c>
      <c r="AG1591" s="2" t="b">
        <f>OR(
  AND(AC1591,NOT(AC1592)),
  AND(AF1591,WEEKDAY(AH1590,2)=EINSTELLUNGEN!$D$12),
  AND(AF1591,AH1591=$J$35)
)</f>
        <v>0</v>
      </c>
      <c r="AH1591" s="2">
        <f>IF(AE1591,AH1590+IF(WEEKDAY(AH1590+1,2)&lt;=EINSTELLUNGEN!$D$12,1,$J$36),AH1590)</f>
        <v>42020</v>
      </c>
      <c r="AI1591" s="2">
        <f t="shared" si="852"/>
        <v>2019</v>
      </c>
      <c r="AJ1591" s="2">
        <f t="shared" si="853"/>
        <v>201901</v>
      </c>
      <c r="AK1591" s="2">
        <f t="shared" si="854"/>
        <v>201901</v>
      </c>
      <c r="AL1591" s="2">
        <f t="shared" si="882"/>
        <v>201903</v>
      </c>
      <c r="AM1591" s="2" t="b">
        <f t="shared" si="855"/>
        <v>1</v>
      </c>
      <c r="AN1591" s="4" t="e">
        <f t="shared" si="867"/>
        <v>#N/A</v>
      </c>
      <c r="AO1591" s="4" t="e">
        <f t="shared" si="868"/>
        <v>#N/A</v>
      </c>
      <c r="AP1591" s="2" t="str">
        <f>IF(AD1591,
  IF(ISBLANK(H1591),
    AP1590,
    IF(LEN(H1591)=1,
      IF(OR(UPPER(H1591)="A",UPPER(H1591)="I"),
        EINSTELLUNGEN!$D$21,
        IF(OR(UPPER(H1591)="B",UPPER(H1591)="M"),
          EINSTELLUNGEN!$D$22,
          IF(OR(UPPER(H1591)="C",UPPER(H1591)="S"),
            EINSTELLUNGEN!$D$23,
            IF(UPPER(H1591)="D",
              EINSTELLUNGEN!$D$24,
              IF(UPPER(H1591)="E",
                EINSTELLUNGEN!$D$25,
                UPPER(H1591)))))),
      IF(ISNUMBER(H1591),
        EINSTELLUNGEN!$D$20&amp;H1591,
        UPPER(H1591)))),
  "")</f>
        <v/>
      </c>
      <c r="AQ1591" s="2" t="str">
        <f t="shared" si="869"/>
        <v/>
      </c>
      <c r="AR1591" s="2">
        <f t="shared" si="870"/>
        <v>0</v>
      </c>
      <c r="AS1591" s="145">
        <f t="shared" si="871"/>
        <v>0.33333333333333331</v>
      </c>
      <c r="AT1591" s="2">
        <f t="shared" si="872"/>
        <v>0</v>
      </c>
      <c r="AU1591" s="2">
        <f t="shared" si="873"/>
        <v>0</v>
      </c>
      <c r="AV1591" s="2">
        <f t="shared" si="874"/>
        <v>0</v>
      </c>
      <c r="AW1591" s="2">
        <f t="shared" si="875"/>
        <v>0</v>
      </c>
      <c r="AX1591" s="2">
        <f t="shared" si="856"/>
        <v>0</v>
      </c>
      <c r="AY1591" s="2">
        <f t="shared" si="876"/>
        <v>0</v>
      </c>
      <c r="AZ1591" s="145" t="e">
        <f t="shared" si="877"/>
        <v>#N/A</v>
      </c>
      <c r="BA1591" s="145" t="e">
        <f t="shared" si="878"/>
        <v>#N/A</v>
      </c>
      <c r="BB1591" s="145">
        <f t="shared" si="879"/>
        <v>2.083333333333337E-2</v>
      </c>
      <c r="BC1591" s="2">
        <f>IF(AM1591,
  IF(AND(AL1591=$J$31,_xlfn.DAYS(AH1591,DATE(AI1591,1,1))&lt;7),
    MAX(0,EINSTELLUNGEN!$D$12+1-WEEKDAY(DATE(EINSTELLUNGEN!$D$9,EINSTELLUNGEN!$D$10,1),2)),
    IF(AL1591=$J$33,
      MIN(EINSTELLUNGEN!$D$12,WEEKDAY(DATE(EINSTELLUNGEN!$D$9,12,31),2)),
      EINSTELLUNGEN!$D$12
  )) - SUMIF(AL$50:AL$2500,"="&amp;AL1591,AX$50:AX$2500),
  0)</f>
        <v>3</v>
      </c>
      <c r="BD1591" s="2">
        <f t="shared" si="880"/>
        <v>0.33333333333333331</v>
      </c>
      <c r="BE1591" s="2">
        <f t="shared" si="881"/>
        <v>0</v>
      </c>
    </row>
    <row r="1592" spans="1:57" ht="10.5" customHeight="1">
      <c r="A1592" s="1" t="str">
        <f t="shared" ca="1" si="857"/>
        <v/>
      </c>
      <c r="B1592" s="1" t="str">
        <f t="shared" ca="1" si="858"/>
        <v/>
      </c>
      <c r="C1592" s="1" t="str">
        <f t="shared" ca="1" si="859"/>
        <v/>
      </c>
      <c r="D1592" s="1" t="str">
        <f t="shared" ca="1" si="860"/>
        <v/>
      </c>
      <c r="F1592" s="10"/>
      <c r="G1592" s="136" t="str">
        <f t="shared" si="861"/>
        <v/>
      </c>
      <c r="H1592" s="27"/>
      <c r="I1592" s="28"/>
      <c r="J1592" s="28"/>
      <c r="K1592" s="29"/>
      <c r="L1592" s="136"/>
      <c r="M1592" s="136"/>
      <c r="N1592" s="136"/>
      <c r="O1592" s="26" t="str">
        <f t="shared" si="862"/>
        <v/>
      </c>
      <c r="P1592" s="218" t="str">
        <f t="shared" si="863"/>
        <v/>
      </c>
      <c r="Q1592" s="26" t="str">
        <f t="shared" si="864"/>
        <v/>
      </c>
      <c r="R1592" s="22"/>
      <c r="S1592" s="99"/>
      <c r="T1592" s="10"/>
      <c r="U1592" s="229" t="str">
        <f t="shared" si="865"/>
        <v/>
      </c>
      <c r="V1592" s="230"/>
      <c r="W1592" s="230"/>
      <c r="X1592" s="230"/>
      <c r="Y1592" s="230"/>
      <c r="Z1592" s="22" t="str">
        <f>""</f>
        <v/>
      </c>
      <c r="AB1592" s="23" t="str">
        <f t="shared" si="866"/>
        <v/>
      </c>
      <c r="AC1592" s="2" t="b">
        <f>COUNT(Q1592:Q$2500)&gt;0</f>
        <v>0</v>
      </c>
      <c r="AD1592" s="2" t="b">
        <f t="shared" si="849"/>
        <v>0</v>
      </c>
      <c r="AE1592" s="2" t="b">
        <f t="shared" si="850"/>
        <v>0</v>
      </c>
      <c r="AF1592" s="2" t="b">
        <f t="shared" si="851"/>
        <v>0</v>
      </c>
      <c r="AG1592" s="2" t="b">
        <f>OR(
  AND(AC1592,NOT(AC1593)),
  AND(AF1592,WEEKDAY(AH1591,2)=EINSTELLUNGEN!$D$12),
  AND(AF1592,AH1592=$J$35)
)</f>
        <v>0</v>
      </c>
      <c r="AH1592" s="2">
        <f>IF(AE1592,AH1591+IF(WEEKDAY(AH1591+1,2)&lt;=EINSTELLUNGEN!$D$12,1,$J$36),AH1591)</f>
        <v>42020</v>
      </c>
      <c r="AI1592" s="2">
        <f t="shared" si="852"/>
        <v>2019</v>
      </c>
      <c r="AJ1592" s="2">
        <f t="shared" si="853"/>
        <v>201901</v>
      </c>
      <c r="AK1592" s="2">
        <f t="shared" si="854"/>
        <v>201901</v>
      </c>
      <c r="AL1592" s="2">
        <f t="shared" si="882"/>
        <v>201903</v>
      </c>
      <c r="AM1592" s="2" t="b">
        <f t="shared" si="855"/>
        <v>1</v>
      </c>
      <c r="AN1592" s="4" t="e">
        <f t="shared" si="867"/>
        <v>#N/A</v>
      </c>
      <c r="AO1592" s="4" t="e">
        <f t="shared" si="868"/>
        <v>#N/A</v>
      </c>
      <c r="AP1592" s="2" t="str">
        <f>IF(AD1592,
  IF(ISBLANK(H1592),
    AP1591,
    IF(LEN(H1592)=1,
      IF(OR(UPPER(H1592)="A",UPPER(H1592)="I"),
        EINSTELLUNGEN!$D$21,
        IF(OR(UPPER(H1592)="B",UPPER(H1592)="M"),
          EINSTELLUNGEN!$D$22,
          IF(OR(UPPER(H1592)="C",UPPER(H1592)="S"),
            EINSTELLUNGEN!$D$23,
            IF(UPPER(H1592)="D",
              EINSTELLUNGEN!$D$24,
              IF(UPPER(H1592)="E",
                EINSTELLUNGEN!$D$25,
                UPPER(H1592)))))),
      IF(ISNUMBER(H1592),
        EINSTELLUNGEN!$D$20&amp;H1592,
        UPPER(H1592)))),
  "")</f>
        <v/>
      </c>
      <c r="AQ1592" s="2" t="str">
        <f t="shared" si="869"/>
        <v/>
      </c>
      <c r="AR1592" s="2">
        <f t="shared" si="870"/>
        <v>0</v>
      </c>
      <c r="AS1592" s="145">
        <f t="shared" si="871"/>
        <v>0.33333333333333331</v>
      </c>
      <c r="AT1592" s="2">
        <f t="shared" si="872"/>
        <v>0</v>
      </c>
      <c r="AU1592" s="2">
        <f t="shared" si="873"/>
        <v>0</v>
      </c>
      <c r="AV1592" s="2">
        <f t="shared" si="874"/>
        <v>0</v>
      </c>
      <c r="AW1592" s="2">
        <f t="shared" si="875"/>
        <v>0</v>
      </c>
      <c r="AX1592" s="2">
        <f t="shared" si="856"/>
        <v>0</v>
      </c>
      <c r="AY1592" s="2">
        <f t="shared" si="876"/>
        <v>0</v>
      </c>
      <c r="AZ1592" s="145" t="e">
        <f t="shared" si="877"/>
        <v>#N/A</v>
      </c>
      <c r="BA1592" s="145" t="e">
        <f t="shared" si="878"/>
        <v>#N/A</v>
      </c>
      <c r="BB1592" s="145">
        <f t="shared" si="879"/>
        <v>2.083333333333337E-2</v>
      </c>
      <c r="BC1592" s="2">
        <f>IF(AM1592,
  IF(AND(AL1592=$J$31,_xlfn.DAYS(AH1592,DATE(AI1592,1,1))&lt;7),
    MAX(0,EINSTELLUNGEN!$D$12+1-WEEKDAY(DATE(EINSTELLUNGEN!$D$9,EINSTELLUNGEN!$D$10,1),2)),
    IF(AL1592=$J$33,
      MIN(EINSTELLUNGEN!$D$12,WEEKDAY(DATE(EINSTELLUNGEN!$D$9,12,31),2)),
      EINSTELLUNGEN!$D$12
  )) - SUMIF(AL$50:AL$2500,"="&amp;AL1592,AX$50:AX$2500),
  0)</f>
        <v>3</v>
      </c>
      <c r="BD1592" s="2">
        <f t="shared" si="880"/>
        <v>0.33333333333333331</v>
      </c>
      <c r="BE1592" s="2">
        <f t="shared" si="881"/>
        <v>0</v>
      </c>
    </row>
    <row r="1593" spans="1:57" ht="10.5" customHeight="1">
      <c r="A1593" s="1" t="str">
        <f t="shared" ca="1" si="857"/>
        <v/>
      </c>
      <c r="B1593" s="1" t="str">
        <f t="shared" ca="1" si="858"/>
        <v/>
      </c>
      <c r="C1593" s="1" t="str">
        <f t="shared" ca="1" si="859"/>
        <v/>
      </c>
      <c r="D1593" s="1" t="str">
        <f t="shared" ca="1" si="860"/>
        <v/>
      </c>
      <c r="F1593" s="10"/>
      <c r="G1593" s="136" t="str">
        <f t="shared" si="861"/>
        <v/>
      </c>
      <c r="H1593" s="27"/>
      <c r="I1593" s="28"/>
      <c r="J1593" s="28"/>
      <c r="K1593" s="29"/>
      <c r="L1593" s="136"/>
      <c r="M1593" s="136"/>
      <c r="N1593" s="136"/>
      <c r="O1593" s="26" t="str">
        <f t="shared" si="862"/>
        <v/>
      </c>
      <c r="P1593" s="218" t="str">
        <f t="shared" si="863"/>
        <v/>
      </c>
      <c r="Q1593" s="26" t="str">
        <f t="shared" si="864"/>
        <v/>
      </c>
      <c r="R1593" s="22"/>
      <c r="S1593" s="99"/>
      <c r="T1593" s="10"/>
      <c r="U1593" s="229" t="str">
        <f t="shared" si="865"/>
        <v/>
      </c>
      <c r="V1593" s="230"/>
      <c r="W1593" s="230"/>
      <c r="X1593" s="230"/>
      <c r="Y1593" s="230"/>
      <c r="Z1593" s="22" t="str">
        <f>""</f>
        <v/>
      </c>
      <c r="AB1593" s="23" t="str">
        <f t="shared" si="866"/>
        <v/>
      </c>
      <c r="AC1593" s="2" t="b">
        <f>COUNT(Q1593:Q$2500)&gt;0</f>
        <v>0</v>
      </c>
      <c r="AD1593" s="2" t="b">
        <f t="shared" si="849"/>
        <v>0</v>
      </c>
      <c r="AE1593" s="2" t="b">
        <f t="shared" si="850"/>
        <v>0</v>
      </c>
      <c r="AF1593" s="2" t="b">
        <f t="shared" si="851"/>
        <v>0</v>
      </c>
      <c r="AG1593" s="2" t="b">
        <f>OR(
  AND(AC1593,NOT(AC1594)),
  AND(AF1593,WEEKDAY(AH1592,2)=EINSTELLUNGEN!$D$12),
  AND(AF1593,AH1593=$J$35)
)</f>
        <v>0</v>
      </c>
      <c r="AH1593" s="2">
        <f>IF(AE1593,AH1592+IF(WEEKDAY(AH1592+1,2)&lt;=EINSTELLUNGEN!$D$12,1,$J$36),AH1592)</f>
        <v>42020</v>
      </c>
      <c r="AI1593" s="2">
        <f t="shared" si="852"/>
        <v>2019</v>
      </c>
      <c r="AJ1593" s="2">
        <f t="shared" si="853"/>
        <v>201901</v>
      </c>
      <c r="AK1593" s="2">
        <f t="shared" si="854"/>
        <v>201901</v>
      </c>
      <c r="AL1593" s="2">
        <f t="shared" si="882"/>
        <v>201903</v>
      </c>
      <c r="AM1593" s="2" t="b">
        <f t="shared" si="855"/>
        <v>1</v>
      </c>
      <c r="AN1593" s="4" t="e">
        <f t="shared" si="867"/>
        <v>#N/A</v>
      </c>
      <c r="AO1593" s="4" t="e">
        <f t="shared" si="868"/>
        <v>#N/A</v>
      </c>
      <c r="AP1593" s="2" t="str">
        <f>IF(AD1593,
  IF(ISBLANK(H1593),
    AP1592,
    IF(LEN(H1593)=1,
      IF(OR(UPPER(H1593)="A",UPPER(H1593)="I"),
        EINSTELLUNGEN!$D$21,
        IF(OR(UPPER(H1593)="B",UPPER(H1593)="M"),
          EINSTELLUNGEN!$D$22,
          IF(OR(UPPER(H1593)="C",UPPER(H1593)="S"),
            EINSTELLUNGEN!$D$23,
            IF(UPPER(H1593)="D",
              EINSTELLUNGEN!$D$24,
              IF(UPPER(H1593)="E",
                EINSTELLUNGEN!$D$25,
                UPPER(H1593)))))),
      IF(ISNUMBER(H1593),
        EINSTELLUNGEN!$D$20&amp;H1593,
        UPPER(H1593)))),
  "")</f>
        <v/>
      </c>
      <c r="AQ1593" s="2" t="str">
        <f t="shared" si="869"/>
        <v/>
      </c>
      <c r="AR1593" s="2">
        <f t="shared" si="870"/>
        <v>0</v>
      </c>
      <c r="AS1593" s="145">
        <f t="shared" si="871"/>
        <v>0.33333333333333331</v>
      </c>
      <c r="AT1593" s="2">
        <f t="shared" si="872"/>
        <v>0</v>
      </c>
      <c r="AU1593" s="2">
        <f t="shared" si="873"/>
        <v>0</v>
      </c>
      <c r="AV1593" s="2">
        <f t="shared" si="874"/>
        <v>0</v>
      </c>
      <c r="AW1593" s="2">
        <f t="shared" si="875"/>
        <v>0</v>
      </c>
      <c r="AX1593" s="2">
        <f t="shared" si="856"/>
        <v>0</v>
      </c>
      <c r="AY1593" s="2">
        <f t="shared" si="876"/>
        <v>0</v>
      </c>
      <c r="AZ1593" s="145" t="e">
        <f t="shared" si="877"/>
        <v>#N/A</v>
      </c>
      <c r="BA1593" s="145" t="e">
        <f t="shared" si="878"/>
        <v>#N/A</v>
      </c>
      <c r="BB1593" s="145">
        <f t="shared" si="879"/>
        <v>2.083333333333337E-2</v>
      </c>
      <c r="BC1593" s="2">
        <f>IF(AM1593,
  IF(AND(AL1593=$J$31,_xlfn.DAYS(AH1593,DATE(AI1593,1,1))&lt;7),
    MAX(0,EINSTELLUNGEN!$D$12+1-WEEKDAY(DATE(EINSTELLUNGEN!$D$9,EINSTELLUNGEN!$D$10,1),2)),
    IF(AL1593=$J$33,
      MIN(EINSTELLUNGEN!$D$12,WEEKDAY(DATE(EINSTELLUNGEN!$D$9,12,31),2)),
      EINSTELLUNGEN!$D$12
  )) - SUMIF(AL$50:AL$2500,"="&amp;AL1593,AX$50:AX$2500),
  0)</f>
        <v>3</v>
      </c>
      <c r="BD1593" s="2">
        <f t="shared" si="880"/>
        <v>0.33333333333333331</v>
      </c>
      <c r="BE1593" s="2">
        <f t="shared" si="881"/>
        <v>0</v>
      </c>
    </row>
    <row r="1594" spans="1:57" ht="10.5" customHeight="1">
      <c r="A1594" s="1" t="str">
        <f t="shared" ca="1" si="857"/>
        <v/>
      </c>
      <c r="B1594" s="1" t="str">
        <f t="shared" ca="1" si="858"/>
        <v/>
      </c>
      <c r="C1594" s="1" t="str">
        <f t="shared" ca="1" si="859"/>
        <v/>
      </c>
      <c r="D1594" s="1" t="str">
        <f t="shared" ca="1" si="860"/>
        <v/>
      </c>
      <c r="F1594" s="10"/>
      <c r="G1594" s="136" t="str">
        <f t="shared" si="861"/>
        <v/>
      </c>
      <c r="H1594" s="27"/>
      <c r="I1594" s="28"/>
      <c r="J1594" s="28"/>
      <c r="K1594" s="29"/>
      <c r="L1594" s="136"/>
      <c r="M1594" s="136"/>
      <c r="N1594" s="136"/>
      <c r="O1594" s="26" t="str">
        <f t="shared" si="862"/>
        <v/>
      </c>
      <c r="P1594" s="218" t="str">
        <f t="shared" si="863"/>
        <v/>
      </c>
      <c r="Q1594" s="26" t="str">
        <f t="shared" si="864"/>
        <v/>
      </c>
      <c r="R1594" s="22"/>
      <c r="S1594" s="99"/>
      <c r="T1594" s="10"/>
      <c r="U1594" s="229" t="str">
        <f t="shared" si="865"/>
        <v/>
      </c>
      <c r="V1594" s="230"/>
      <c r="W1594" s="230"/>
      <c r="X1594" s="230"/>
      <c r="Y1594" s="230"/>
      <c r="Z1594" s="22" t="str">
        <f>""</f>
        <v/>
      </c>
      <c r="AB1594" s="23" t="str">
        <f t="shared" si="866"/>
        <v/>
      </c>
      <c r="AC1594" s="2" t="b">
        <f>COUNT(Q1594:Q$2500)&gt;0</f>
        <v>0</v>
      </c>
      <c r="AD1594" s="2" t="b">
        <f t="shared" si="849"/>
        <v>0</v>
      </c>
      <c r="AE1594" s="2" t="b">
        <f t="shared" si="850"/>
        <v>0</v>
      </c>
      <c r="AF1594" s="2" t="b">
        <f t="shared" si="851"/>
        <v>0</v>
      </c>
      <c r="AG1594" s="2" t="b">
        <f>OR(
  AND(AC1594,NOT(AC1595)),
  AND(AF1594,WEEKDAY(AH1593,2)=EINSTELLUNGEN!$D$12),
  AND(AF1594,AH1594=$J$35)
)</f>
        <v>0</v>
      </c>
      <c r="AH1594" s="2">
        <f>IF(AE1594,AH1593+IF(WEEKDAY(AH1593+1,2)&lt;=EINSTELLUNGEN!$D$12,1,$J$36),AH1593)</f>
        <v>42020</v>
      </c>
      <c r="AI1594" s="2">
        <f t="shared" si="852"/>
        <v>2019</v>
      </c>
      <c r="AJ1594" s="2">
        <f t="shared" si="853"/>
        <v>201901</v>
      </c>
      <c r="AK1594" s="2">
        <f t="shared" si="854"/>
        <v>201901</v>
      </c>
      <c r="AL1594" s="2">
        <f t="shared" si="882"/>
        <v>201903</v>
      </c>
      <c r="AM1594" s="2" t="b">
        <f t="shared" si="855"/>
        <v>1</v>
      </c>
      <c r="AN1594" s="4" t="e">
        <f t="shared" si="867"/>
        <v>#N/A</v>
      </c>
      <c r="AO1594" s="4" t="e">
        <f t="shared" si="868"/>
        <v>#N/A</v>
      </c>
      <c r="AP1594" s="2" t="str">
        <f>IF(AD1594,
  IF(ISBLANK(H1594),
    AP1593,
    IF(LEN(H1594)=1,
      IF(OR(UPPER(H1594)="A",UPPER(H1594)="I"),
        EINSTELLUNGEN!$D$21,
        IF(OR(UPPER(H1594)="B",UPPER(H1594)="M"),
          EINSTELLUNGEN!$D$22,
          IF(OR(UPPER(H1594)="C",UPPER(H1594)="S"),
            EINSTELLUNGEN!$D$23,
            IF(UPPER(H1594)="D",
              EINSTELLUNGEN!$D$24,
              IF(UPPER(H1594)="E",
                EINSTELLUNGEN!$D$25,
                UPPER(H1594)))))),
      IF(ISNUMBER(H1594),
        EINSTELLUNGEN!$D$20&amp;H1594,
        UPPER(H1594)))),
  "")</f>
        <v/>
      </c>
      <c r="AQ1594" s="2" t="str">
        <f t="shared" si="869"/>
        <v/>
      </c>
      <c r="AR1594" s="2">
        <f t="shared" si="870"/>
        <v>0</v>
      </c>
      <c r="AS1594" s="145">
        <f t="shared" si="871"/>
        <v>0.33333333333333331</v>
      </c>
      <c r="AT1594" s="2">
        <f t="shared" si="872"/>
        <v>0</v>
      </c>
      <c r="AU1594" s="2">
        <f t="shared" si="873"/>
        <v>0</v>
      </c>
      <c r="AV1594" s="2">
        <f t="shared" si="874"/>
        <v>0</v>
      </c>
      <c r="AW1594" s="2">
        <f t="shared" si="875"/>
        <v>0</v>
      </c>
      <c r="AX1594" s="2">
        <f t="shared" si="856"/>
        <v>0</v>
      </c>
      <c r="AY1594" s="2">
        <f t="shared" si="876"/>
        <v>0</v>
      </c>
      <c r="AZ1594" s="145" t="e">
        <f t="shared" si="877"/>
        <v>#N/A</v>
      </c>
      <c r="BA1594" s="145" t="e">
        <f t="shared" si="878"/>
        <v>#N/A</v>
      </c>
      <c r="BB1594" s="145">
        <f t="shared" si="879"/>
        <v>2.083333333333337E-2</v>
      </c>
      <c r="BC1594" s="2">
        <f>IF(AM1594,
  IF(AND(AL1594=$J$31,_xlfn.DAYS(AH1594,DATE(AI1594,1,1))&lt;7),
    MAX(0,EINSTELLUNGEN!$D$12+1-WEEKDAY(DATE(EINSTELLUNGEN!$D$9,EINSTELLUNGEN!$D$10,1),2)),
    IF(AL1594=$J$33,
      MIN(EINSTELLUNGEN!$D$12,WEEKDAY(DATE(EINSTELLUNGEN!$D$9,12,31),2)),
      EINSTELLUNGEN!$D$12
  )) - SUMIF(AL$50:AL$2500,"="&amp;AL1594,AX$50:AX$2500),
  0)</f>
        <v>3</v>
      </c>
      <c r="BD1594" s="2">
        <f t="shared" si="880"/>
        <v>0.33333333333333331</v>
      </c>
      <c r="BE1594" s="2">
        <f t="shared" si="881"/>
        <v>0</v>
      </c>
    </row>
    <row r="1595" spans="1:57" ht="10.5" customHeight="1">
      <c r="A1595" s="1" t="str">
        <f t="shared" ca="1" si="857"/>
        <v/>
      </c>
      <c r="B1595" s="1" t="str">
        <f t="shared" ca="1" si="858"/>
        <v/>
      </c>
      <c r="C1595" s="1" t="str">
        <f t="shared" ca="1" si="859"/>
        <v/>
      </c>
      <c r="D1595" s="1" t="str">
        <f t="shared" ca="1" si="860"/>
        <v/>
      </c>
      <c r="F1595" s="10"/>
      <c r="G1595" s="136" t="str">
        <f t="shared" si="861"/>
        <v/>
      </c>
      <c r="H1595" s="27"/>
      <c r="I1595" s="28"/>
      <c r="J1595" s="28"/>
      <c r="K1595" s="29"/>
      <c r="L1595" s="136"/>
      <c r="M1595" s="136"/>
      <c r="N1595" s="136"/>
      <c r="O1595" s="26" t="str">
        <f t="shared" si="862"/>
        <v/>
      </c>
      <c r="P1595" s="218" t="str">
        <f t="shared" si="863"/>
        <v/>
      </c>
      <c r="Q1595" s="26" t="str">
        <f t="shared" si="864"/>
        <v/>
      </c>
      <c r="R1595" s="22"/>
      <c r="S1595" s="99"/>
      <c r="T1595" s="10"/>
      <c r="U1595" s="229" t="str">
        <f t="shared" si="865"/>
        <v/>
      </c>
      <c r="V1595" s="230"/>
      <c r="W1595" s="230"/>
      <c r="X1595" s="230"/>
      <c r="Y1595" s="230"/>
      <c r="Z1595" s="22" t="str">
        <f>""</f>
        <v/>
      </c>
      <c r="AB1595" s="23" t="str">
        <f t="shared" si="866"/>
        <v/>
      </c>
      <c r="AC1595" s="2" t="b">
        <f>COUNT(Q1595:Q$2500)&gt;0</f>
        <v>0</v>
      </c>
      <c r="AD1595" s="2" t="b">
        <f t="shared" si="849"/>
        <v>0</v>
      </c>
      <c r="AE1595" s="2" t="b">
        <f t="shared" si="850"/>
        <v>0</v>
      </c>
      <c r="AF1595" s="2" t="b">
        <f t="shared" si="851"/>
        <v>0</v>
      </c>
      <c r="AG1595" s="2" t="b">
        <f>OR(
  AND(AC1595,NOT(AC1596)),
  AND(AF1595,WEEKDAY(AH1594,2)=EINSTELLUNGEN!$D$12),
  AND(AF1595,AH1595=$J$35)
)</f>
        <v>0</v>
      </c>
      <c r="AH1595" s="2">
        <f>IF(AE1595,AH1594+IF(WEEKDAY(AH1594+1,2)&lt;=EINSTELLUNGEN!$D$12,1,$J$36),AH1594)</f>
        <v>42020</v>
      </c>
      <c r="AI1595" s="2">
        <f t="shared" si="852"/>
        <v>2019</v>
      </c>
      <c r="AJ1595" s="2">
        <f t="shared" si="853"/>
        <v>201901</v>
      </c>
      <c r="AK1595" s="2">
        <f t="shared" si="854"/>
        <v>201901</v>
      </c>
      <c r="AL1595" s="2">
        <f t="shared" si="882"/>
        <v>201903</v>
      </c>
      <c r="AM1595" s="2" t="b">
        <f t="shared" si="855"/>
        <v>1</v>
      </c>
      <c r="AN1595" s="4" t="e">
        <f t="shared" si="867"/>
        <v>#N/A</v>
      </c>
      <c r="AO1595" s="4" t="e">
        <f t="shared" si="868"/>
        <v>#N/A</v>
      </c>
      <c r="AP1595" s="2" t="str">
        <f>IF(AD1595,
  IF(ISBLANK(H1595),
    AP1594,
    IF(LEN(H1595)=1,
      IF(OR(UPPER(H1595)="A",UPPER(H1595)="I"),
        EINSTELLUNGEN!$D$21,
        IF(OR(UPPER(H1595)="B",UPPER(H1595)="M"),
          EINSTELLUNGEN!$D$22,
          IF(OR(UPPER(H1595)="C",UPPER(H1595)="S"),
            EINSTELLUNGEN!$D$23,
            IF(UPPER(H1595)="D",
              EINSTELLUNGEN!$D$24,
              IF(UPPER(H1595)="E",
                EINSTELLUNGEN!$D$25,
                UPPER(H1595)))))),
      IF(ISNUMBER(H1595),
        EINSTELLUNGEN!$D$20&amp;H1595,
        UPPER(H1595)))),
  "")</f>
        <v/>
      </c>
      <c r="AQ1595" s="2" t="str">
        <f t="shared" si="869"/>
        <v/>
      </c>
      <c r="AR1595" s="2">
        <f t="shared" si="870"/>
        <v>0</v>
      </c>
      <c r="AS1595" s="145">
        <f t="shared" si="871"/>
        <v>0.33333333333333331</v>
      </c>
      <c r="AT1595" s="2">
        <f t="shared" si="872"/>
        <v>0</v>
      </c>
      <c r="AU1595" s="2">
        <f t="shared" si="873"/>
        <v>0</v>
      </c>
      <c r="AV1595" s="2">
        <f t="shared" si="874"/>
        <v>0</v>
      </c>
      <c r="AW1595" s="2">
        <f t="shared" si="875"/>
        <v>0</v>
      </c>
      <c r="AX1595" s="2">
        <f t="shared" si="856"/>
        <v>0</v>
      </c>
      <c r="AY1595" s="2">
        <f t="shared" si="876"/>
        <v>0</v>
      </c>
      <c r="AZ1595" s="145" t="e">
        <f t="shared" si="877"/>
        <v>#N/A</v>
      </c>
      <c r="BA1595" s="145" t="e">
        <f t="shared" si="878"/>
        <v>#N/A</v>
      </c>
      <c r="BB1595" s="145">
        <f t="shared" si="879"/>
        <v>2.083333333333337E-2</v>
      </c>
      <c r="BC1595" s="2">
        <f>IF(AM1595,
  IF(AND(AL1595=$J$31,_xlfn.DAYS(AH1595,DATE(AI1595,1,1))&lt;7),
    MAX(0,EINSTELLUNGEN!$D$12+1-WEEKDAY(DATE(EINSTELLUNGEN!$D$9,EINSTELLUNGEN!$D$10,1),2)),
    IF(AL1595=$J$33,
      MIN(EINSTELLUNGEN!$D$12,WEEKDAY(DATE(EINSTELLUNGEN!$D$9,12,31),2)),
      EINSTELLUNGEN!$D$12
  )) - SUMIF(AL$50:AL$2500,"="&amp;AL1595,AX$50:AX$2500),
  0)</f>
        <v>3</v>
      </c>
      <c r="BD1595" s="2">
        <f t="shared" si="880"/>
        <v>0.33333333333333331</v>
      </c>
      <c r="BE1595" s="2">
        <f t="shared" si="881"/>
        <v>0</v>
      </c>
    </row>
    <row r="1596" spans="1:57" ht="10.5" customHeight="1">
      <c r="A1596" s="1" t="str">
        <f t="shared" ca="1" si="857"/>
        <v/>
      </c>
      <c r="B1596" s="1" t="str">
        <f t="shared" ca="1" si="858"/>
        <v/>
      </c>
      <c r="C1596" s="1" t="str">
        <f t="shared" ca="1" si="859"/>
        <v/>
      </c>
      <c r="D1596" s="1" t="str">
        <f t="shared" ca="1" si="860"/>
        <v/>
      </c>
      <c r="F1596" s="10"/>
      <c r="G1596" s="136" t="str">
        <f t="shared" si="861"/>
        <v/>
      </c>
      <c r="H1596" s="27"/>
      <c r="I1596" s="28"/>
      <c r="J1596" s="28"/>
      <c r="K1596" s="29"/>
      <c r="L1596" s="136"/>
      <c r="M1596" s="136"/>
      <c r="N1596" s="136"/>
      <c r="O1596" s="26" t="str">
        <f t="shared" si="862"/>
        <v/>
      </c>
      <c r="P1596" s="218" t="str">
        <f t="shared" si="863"/>
        <v/>
      </c>
      <c r="Q1596" s="26" t="str">
        <f t="shared" si="864"/>
        <v/>
      </c>
      <c r="R1596" s="22"/>
      <c r="S1596" s="99"/>
      <c r="T1596" s="10"/>
      <c r="U1596" s="229" t="str">
        <f t="shared" si="865"/>
        <v/>
      </c>
      <c r="V1596" s="230"/>
      <c r="W1596" s="230"/>
      <c r="X1596" s="230"/>
      <c r="Y1596" s="230"/>
      <c r="Z1596" s="22" t="str">
        <f>""</f>
        <v/>
      </c>
      <c r="AB1596" s="23" t="str">
        <f t="shared" si="866"/>
        <v/>
      </c>
      <c r="AC1596" s="2" t="b">
        <f>COUNT(Q1596:Q$2500)&gt;0</f>
        <v>0</v>
      </c>
      <c r="AD1596" s="2" t="b">
        <f t="shared" si="849"/>
        <v>0</v>
      </c>
      <c r="AE1596" s="2" t="b">
        <f t="shared" si="850"/>
        <v>0</v>
      </c>
      <c r="AF1596" s="2" t="b">
        <f t="shared" si="851"/>
        <v>0</v>
      </c>
      <c r="AG1596" s="2" t="b">
        <f>OR(
  AND(AC1596,NOT(AC1597)),
  AND(AF1596,WEEKDAY(AH1595,2)=EINSTELLUNGEN!$D$12),
  AND(AF1596,AH1596=$J$35)
)</f>
        <v>0</v>
      </c>
      <c r="AH1596" s="2">
        <f>IF(AE1596,AH1595+IF(WEEKDAY(AH1595+1,2)&lt;=EINSTELLUNGEN!$D$12,1,$J$36),AH1595)</f>
        <v>42020</v>
      </c>
      <c r="AI1596" s="2">
        <f t="shared" si="852"/>
        <v>2019</v>
      </c>
      <c r="AJ1596" s="2">
        <f t="shared" si="853"/>
        <v>201901</v>
      </c>
      <c r="AK1596" s="2">
        <f t="shared" si="854"/>
        <v>201901</v>
      </c>
      <c r="AL1596" s="2">
        <f t="shared" si="882"/>
        <v>201903</v>
      </c>
      <c r="AM1596" s="2" t="b">
        <f t="shared" si="855"/>
        <v>1</v>
      </c>
      <c r="AN1596" s="4" t="e">
        <f t="shared" si="867"/>
        <v>#N/A</v>
      </c>
      <c r="AO1596" s="4" t="e">
        <f t="shared" si="868"/>
        <v>#N/A</v>
      </c>
      <c r="AP1596" s="2" t="str">
        <f>IF(AD1596,
  IF(ISBLANK(H1596),
    AP1595,
    IF(LEN(H1596)=1,
      IF(OR(UPPER(H1596)="A",UPPER(H1596)="I"),
        EINSTELLUNGEN!$D$21,
        IF(OR(UPPER(H1596)="B",UPPER(H1596)="M"),
          EINSTELLUNGEN!$D$22,
          IF(OR(UPPER(H1596)="C",UPPER(H1596)="S"),
            EINSTELLUNGEN!$D$23,
            IF(UPPER(H1596)="D",
              EINSTELLUNGEN!$D$24,
              IF(UPPER(H1596)="E",
                EINSTELLUNGEN!$D$25,
                UPPER(H1596)))))),
      IF(ISNUMBER(H1596),
        EINSTELLUNGEN!$D$20&amp;H1596,
        UPPER(H1596)))),
  "")</f>
        <v/>
      </c>
      <c r="AQ1596" s="2" t="str">
        <f t="shared" si="869"/>
        <v/>
      </c>
      <c r="AR1596" s="2">
        <f t="shared" si="870"/>
        <v>0</v>
      </c>
      <c r="AS1596" s="145">
        <f t="shared" si="871"/>
        <v>0.33333333333333331</v>
      </c>
      <c r="AT1596" s="2">
        <f t="shared" si="872"/>
        <v>0</v>
      </c>
      <c r="AU1596" s="2">
        <f t="shared" si="873"/>
        <v>0</v>
      </c>
      <c r="AV1596" s="2">
        <f t="shared" si="874"/>
        <v>0</v>
      </c>
      <c r="AW1596" s="2">
        <f t="shared" si="875"/>
        <v>0</v>
      </c>
      <c r="AX1596" s="2">
        <f t="shared" si="856"/>
        <v>0</v>
      </c>
      <c r="AY1596" s="2">
        <f t="shared" si="876"/>
        <v>0</v>
      </c>
      <c r="AZ1596" s="145" t="e">
        <f t="shared" si="877"/>
        <v>#N/A</v>
      </c>
      <c r="BA1596" s="145" t="e">
        <f t="shared" si="878"/>
        <v>#N/A</v>
      </c>
      <c r="BB1596" s="145">
        <f t="shared" si="879"/>
        <v>2.083333333333337E-2</v>
      </c>
      <c r="BC1596" s="2">
        <f>IF(AM1596,
  IF(AND(AL1596=$J$31,_xlfn.DAYS(AH1596,DATE(AI1596,1,1))&lt;7),
    MAX(0,EINSTELLUNGEN!$D$12+1-WEEKDAY(DATE(EINSTELLUNGEN!$D$9,EINSTELLUNGEN!$D$10,1),2)),
    IF(AL1596=$J$33,
      MIN(EINSTELLUNGEN!$D$12,WEEKDAY(DATE(EINSTELLUNGEN!$D$9,12,31),2)),
      EINSTELLUNGEN!$D$12
  )) - SUMIF(AL$50:AL$2500,"="&amp;AL1596,AX$50:AX$2500),
  0)</f>
        <v>3</v>
      </c>
      <c r="BD1596" s="2">
        <f t="shared" si="880"/>
        <v>0.33333333333333331</v>
      </c>
      <c r="BE1596" s="2">
        <f t="shared" si="881"/>
        <v>0</v>
      </c>
    </row>
    <row r="1597" spans="1:57" ht="10.5" customHeight="1">
      <c r="A1597" s="1" t="str">
        <f t="shared" ca="1" si="857"/>
        <v/>
      </c>
      <c r="B1597" s="1" t="str">
        <f t="shared" ca="1" si="858"/>
        <v/>
      </c>
      <c r="C1597" s="1" t="str">
        <f t="shared" ca="1" si="859"/>
        <v/>
      </c>
      <c r="D1597" s="1" t="str">
        <f t="shared" ca="1" si="860"/>
        <v/>
      </c>
      <c r="F1597" s="10"/>
      <c r="G1597" s="136" t="str">
        <f t="shared" si="861"/>
        <v/>
      </c>
      <c r="H1597" s="27"/>
      <c r="I1597" s="28"/>
      <c r="J1597" s="28"/>
      <c r="K1597" s="29"/>
      <c r="L1597" s="136"/>
      <c r="M1597" s="136"/>
      <c r="N1597" s="136"/>
      <c r="O1597" s="26" t="str">
        <f t="shared" si="862"/>
        <v/>
      </c>
      <c r="P1597" s="218" t="str">
        <f t="shared" si="863"/>
        <v/>
      </c>
      <c r="Q1597" s="26" t="str">
        <f t="shared" si="864"/>
        <v/>
      </c>
      <c r="R1597" s="22"/>
      <c r="S1597" s="99"/>
      <c r="T1597" s="10"/>
      <c r="U1597" s="229" t="str">
        <f t="shared" si="865"/>
        <v/>
      </c>
      <c r="V1597" s="230"/>
      <c r="W1597" s="230"/>
      <c r="X1597" s="230"/>
      <c r="Y1597" s="230"/>
      <c r="Z1597" s="22" t="str">
        <f>""</f>
        <v/>
      </c>
      <c r="AB1597" s="23" t="str">
        <f t="shared" si="866"/>
        <v/>
      </c>
      <c r="AC1597" s="2" t="b">
        <f>COUNT(Q1597:Q$2500)&gt;0</f>
        <v>0</v>
      </c>
      <c r="AD1597" s="2" t="b">
        <f t="shared" si="849"/>
        <v>0</v>
      </c>
      <c r="AE1597" s="2" t="b">
        <f t="shared" si="850"/>
        <v>0</v>
      </c>
      <c r="AF1597" s="2" t="b">
        <f t="shared" si="851"/>
        <v>0</v>
      </c>
      <c r="AG1597" s="2" t="b">
        <f>OR(
  AND(AC1597,NOT(AC1598)),
  AND(AF1597,WEEKDAY(AH1596,2)=EINSTELLUNGEN!$D$12),
  AND(AF1597,AH1597=$J$35)
)</f>
        <v>0</v>
      </c>
      <c r="AH1597" s="2">
        <f>IF(AE1597,AH1596+IF(WEEKDAY(AH1596+1,2)&lt;=EINSTELLUNGEN!$D$12,1,$J$36),AH1596)</f>
        <v>42020</v>
      </c>
      <c r="AI1597" s="2">
        <f t="shared" si="852"/>
        <v>2019</v>
      </c>
      <c r="AJ1597" s="2">
        <f t="shared" si="853"/>
        <v>201901</v>
      </c>
      <c r="AK1597" s="2">
        <f t="shared" si="854"/>
        <v>201901</v>
      </c>
      <c r="AL1597" s="2">
        <f t="shared" si="882"/>
        <v>201903</v>
      </c>
      <c r="AM1597" s="2" t="b">
        <f t="shared" si="855"/>
        <v>1</v>
      </c>
      <c r="AN1597" s="4" t="e">
        <f t="shared" si="867"/>
        <v>#N/A</v>
      </c>
      <c r="AO1597" s="4" t="e">
        <f t="shared" si="868"/>
        <v>#N/A</v>
      </c>
      <c r="AP1597" s="2" t="str">
        <f>IF(AD1597,
  IF(ISBLANK(H1597),
    AP1596,
    IF(LEN(H1597)=1,
      IF(OR(UPPER(H1597)="A",UPPER(H1597)="I"),
        EINSTELLUNGEN!$D$21,
        IF(OR(UPPER(H1597)="B",UPPER(H1597)="M"),
          EINSTELLUNGEN!$D$22,
          IF(OR(UPPER(H1597)="C",UPPER(H1597)="S"),
            EINSTELLUNGEN!$D$23,
            IF(UPPER(H1597)="D",
              EINSTELLUNGEN!$D$24,
              IF(UPPER(H1597)="E",
                EINSTELLUNGEN!$D$25,
                UPPER(H1597)))))),
      IF(ISNUMBER(H1597),
        EINSTELLUNGEN!$D$20&amp;H1597,
        UPPER(H1597)))),
  "")</f>
        <v/>
      </c>
      <c r="AQ1597" s="2" t="str">
        <f t="shared" si="869"/>
        <v/>
      </c>
      <c r="AR1597" s="2">
        <f t="shared" si="870"/>
        <v>0</v>
      </c>
      <c r="AS1597" s="145">
        <f t="shared" si="871"/>
        <v>0.33333333333333331</v>
      </c>
      <c r="AT1597" s="2">
        <f t="shared" si="872"/>
        <v>0</v>
      </c>
      <c r="AU1597" s="2">
        <f t="shared" si="873"/>
        <v>0</v>
      </c>
      <c r="AV1597" s="2">
        <f t="shared" si="874"/>
        <v>0</v>
      </c>
      <c r="AW1597" s="2">
        <f t="shared" si="875"/>
        <v>0</v>
      </c>
      <c r="AX1597" s="2">
        <f t="shared" si="856"/>
        <v>0</v>
      </c>
      <c r="AY1597" s="2">
        <f t="shared" si="876"/>
        <v>0</v>
      </c>
      <c r="AZ1597" s="145" t="e">
        <f t="shared" si="877"/>
        <v>#N/A</v>
      </c>
      <c r="BA1597" s="145" t="e">
        <f t="shared" si="878"/>
        <v>#N/A</v>
      </c>
      <c r="BB1597" s="145">
        <f t="shared" si="879"/>
        <v>2.083333333333337E-2</v>
      </c>
      <c r="BC1597" s="2">
        <f>IF(AM1597,
  IF(AND(AL1597=$J$31,_xlfn.DAYS(AH1597,DATE(AI1597,1,1))&lt;7),
    MAX(0,EINSTELLUNGEN!$D$12+1-WEEKDAY(DATE(EINSTELLUNGEN!$D$9,EINSTELLUNGEN!$D$10,1),2)),
    IF(AL1597=$J$33,
      MIN(EINSTELLUNGEN!$D$12,WEEKDAY(DATE(EINSTELLUNGEN!$D$9,12,31),2)),
      EINSTELLUNGEN!$D$12
  )) - SUMIF(AL$50:AL$2500,"="&amp;AL1597,AX$50:AX$2500),
  0)</f>
        <v>3</v>
      </c>
      <c r="BD1597" s="2">
        <f t="shared" si="880"/>
        <v>0.33333333333333331</v>
      </c>
      <c r="BE1597" s="2">
        <f t="shared" si="881"/>
        <v>0</v>
      </c>
    </row>
    <row r="1598" spans="1:57" ht="10.5" customHeight="1">
      <c r="A1598" s="1" t="str">
        <f t="shared" ca="1" si="857"/>
        <v/>
      </c>
      <c r="B1598" s="1" t="str">
        <f t="shared" ca="1" si="858"/>
        <v/>
      </c>
      <c r="C1598" s="1" t="str">
        <f t="shared" ca="1" si="859"/>
        <v/>
      </c>
      <c r="D1598" s="1" t="str">
        <f t="shared" ca="1" si="860"/>
        <v/>
      </c>
      <c r="F1598" s="10"/>
      <c r="G1598" s="136" t="str">
        <f t="shared" si="861"/>
        <v/>
      </c>
      <c r="H1598" s="27"/>
      <c r="I1598" s="28"/>
      <c r="J1598" s="28"/>
      <c r="K1598" s="29"/>
      <c r="L1598" s="136"/>
      <c r="M1598" s="136"/>
      <c r="N1598" s="136"/>
      <c r="O1598" s="26" t="str">
        <f t="shared" si="862"/>
        <v/>
      </c>
      <c r="P1598" s="218" t="str">
        <f t="shared" si="863"/>
        <v/>
      </c>
      <c r="Q1598" s="26" t="str">
        <f t="shared" si="864"/>
        <v/>
      </c>
      <c r="R1598" s="22"/>
      <c r="S1598" s="99"/>
      <c r="T1598" s="10"/>
      <c r="U1598" s="229" t="str">
        <f t="shared" si="865"/>
        <v/>
      </c>
      <c r="V1598" s="230"/>
      <c r="W1598" s="230"/>
      <c r="X1598" s="230"/>
      <c r="Y1598" s="230"/>
      <c r="Z1598" s="22" t="str">
        <f>""</f>
        <v/>
      </c>
      <c r="AB1598" s="23" t="str">
        <f t="shared" si="866"/>
        <v/>
      </c>
      <c r="AC1598" s="2" t="b">
        <f>COUNT(Q1598:Q$2500)&gt;0</f>
        <v>0</v>
      </c>
      <c r="AD1598" s="2" t="b">
        <f t="shared" si="849"/>
        <v>0</v>
      </c>
      <c r="AE1598" s="2" t="b">
        <f t="shared" si="850"/>
        <v>0</v>
      </c>
      <c r="AF1598" s="2" t="b">
        <f t="shared" si="851"/>
        <v>0</v>
      </c>
      <c r="AG1598" s="2" t="b">
        <f>OR(
  AND(AC1598,NOT(AC1599)),
  AND(AF1598,WEEKDAY(AH1597,2)=EINSTELLUNGEN!$D$12),
  AND(AF1598,AH1598=$J$35)
)</f>
        <v>0</v>
      </c>
      <c r="AH1598" s="2">
        <f>IF(AE1598,AH1597+IF(WEEKDAY(AH1597+1,2)&lt;=EINSTELLUNGEN!$D$12,1,$J$36),AH1597)</f>
        <v>42020</v>
      </c>
      <c r="AI1598" s="2">
        <f t="shared" si="852"/>
        <v>2019</v>
      </c>
      <c r="AJ1598" s="2">
        <f t="shared" si="853"/>
        <v>201901</v>
      </c>
      <c r="AK1598" s="2">
        <f t="shared" si="854"/>
        <v>201901</v>
      </c>
      <c r="AL1598" s="2">
        <f t="shared" si="882"/>
        <v>201903</v>
      </c>
      <c r="AM1598" s="2" t="b">
        <f t="shared" si="855"/>
        <v>1</v>
      </c>
      <c r="AN1598" s="4" t="e">
        <f t="shared" si="867"/>
        <v>#N/A</v>
      </c>
      <c r="AO1598" s="4" t="e">
        <f t="shared" si="868"/>
        <v>#N/A</v>
      </c>
      <c r="AP1598" s="2" t="str">
        <f>IF(AD1598,
  IF(ISBLANK(H1598),
    AP1597,
    IF(LEN(H1598)=1,
      IF(OR(UPPER(H1598)="A",UPPER(H1598)="I"),
        EINSTELLUNGEN!$D$21,
        IF(OR(UPPER(H1598)="B",UPPER(H1598)="M"),
          EINSTELLUNGEN!$D$22,
          IF(OR(UPPER(H1598)="C",UPPER(H1598)="S"),
            EINSTELLUNGEN!$D$23,
            IF(UPPER(H1598)="D",
              EINSTELLUNGEN!$D$24,
              IF(UPPER(H1598)="E",
                EINSTELLUNGEN!$D$25,
                UPPER(H1598)))))),
      IF(ISNUMBER(H1598),
        EINSTELLUNGEN!$D$20&amp;H1598,
        UPPER(H1598)))),
  "")</f>
        <v/>
      </c>
      <c r="AQ1598" s="2" t="str">
        <f t="shared" si="869"/>
        <v/>
      </c>
      <c r="AR1598" s="2">
        <f t="shared" si="870"/>
        <v>0</v>
      </c>
      <c r="AS1598" s="145">
        <f t="shared" si="871"/>
        <v>0.33333333333333331</v>
      </c>
      <c r="AT1598" s="2">
        <f t="shared" si="872"/>
        <v>0</v>
      </c>
      <c r="AU1598" s="2">
        <f t="shared" si="873"/>
        <v>0</v>
      </c>
      <c r="AV1598" s="2">
        <f t="shared" si="874"/>
        <v>0</v>
      </c>
      <c r="AW1598" s="2">
        <f t="shared" si="875"/>
        <v>0</v>
      </c>
      <c r="AX1598" s="2">
        <f t="shared" si="856"/>
        <v>0</v>
      </c>
      <c r="AY1598" s="2">
        <f t="shared" si="876"/>
        <v>0</v>
      </c>
      <c r="AZ1598" s="145" t="e">
        <f t="shared" si="877"/>
        <v>#N/A</v>
      </c>
      <c r="BA1598" s="145" t="e">
        <f t="shared" si="878"/>
        <v>#N/A</v>
      </c>
      <c r="BB1598" s="145">
        <f t="shared" si="879"/>
        <v>2.083333333333337E-2</v>
      </c>
      <c r="BC1598" s="2">
        <f>IF(AM1598,
  IF(AND(AL1598=$J$31,_xlfn.DAYS(AH1598,DATE(AI1598,1,1))&lt;7),
    MAX(0,EINSTELLUNGEN!$D$12+1-WEEKDAY(DATE(EINSTELLUNGEN!$D$9,EINSTELLUNGEN!$D$10,1),2)),
    IF(AL1598=$J$33,
      MIN(EINSTELLUNGEN!$D$12,WEEKDAY(DATE(EINSTELLUNGEN!$D$9,12,31),2)),
      EINSTELLUNGEN!$D$12
  )) - SUMIF(AL$50:AL$2500,"="&amp;AL1598,AX$50:AX$2500),
  0)</f>
        <v>3</v>
      </c>
      <c r="BD1598" s="2">
        <f t="shared" si="880"/>
        <v>0.33333333333333331</v>
      </c>
      <c r="BE1598" s="2">
        <f t="shared" si="881"/>
        <v>0</v>
      </c>
    </row>
    <row r="1599" spans="1:57" ht="10.5" customHeight="1">
      <c r="A1599" s="1" t="str">
        <f t="shared" ca="1" si="857"/>
        <v/>
      </c>
      <c r="B1599" s="1" t="str">
        <f t="shared" ca="1" si="858"/>
        <v/>
      </c>
      <c r="C1599" s="1" t="str">
        <f t="shared" ca="1" si="859"/>
        <v/>
      </c>
      <c r="D1599" s="1" t="str">
        <f t="shared" ca="1" si="860"/>
        <v/>
      </c>
      <c r="F1599" s="10"/>
      <c r="G1599" s="136" t="str">
        <f t="shared" si="861"/>
        <v/>
      </c>
      <c r="H1599" s="27"/>
      <c r="I1599" s="28"/>
      <c r="J1599" s="28"/>
      <c r="K1599" s="29"/>
      <c r="L1599" s="136"/>
      <c r="M1599" s="136"/>
      <c r="N1599" s="136"/>
      <c r="O1599" s="26" t="str">
        <f t="shared" si="862"/>
        <v/>
      </c>
      <c r="P1599" s="218" t="str">
        <f t="shared" si="863"/>
        <v/>
      </c>
      <c r="Q1599" s="26" t="str">
        <f t="shared" si="864"/>
        <v/>
      </c>
      <c r="R1599" s="22"/>
      <c r="S1599" s="99"/>
      <c r="T1599" s="10"/>
      <c r="U1599" s="229" t="str">
        <f t="shared" si="865"/>
        <v/>
      </c>
      <c r="V1599" s="230"/>
      <c r="W1599" s="230"/>
      <c r="X1599" s="230"/>
      <c r="Y1599" s="230"/>
      <c r="Z1599" s="22" t="str">
        <f>""</f>
        <v/>
      </c>
      <c r="AB1599" s="23" t="str">
        <f t="shared" si="866"/>
        <v/>
      </c>
      <c r="AC1599" s="2" t="b">
        <f>COUNT(Q1599:Q$2500)&gt;0</f>
        <v>0</v>
      </c>
      <c r="AD1599" s="2" t="b">
        <f t="shared" si="849"/>
        <v>0</v>
      </c>
      <c r="AE1599" s="2" t="b">
        <f t="shared" si="850"/>
        <v>0</v>
      </c>
      <c r="AF1599" s="2" t="b">
        <f t="shared" si="851"/>
        <v>0</v>
      </c>
      <c r="AG1599" s="2" t="b">
        <f>OR(
  AND(AC1599,NOT(AC1600)),
  AND(AF1599,WEEKDAY(AH1598,2)=EINSTELLUNGEN!$D$12),
  AND(AF1599,AH1599=$J$35)
)</f>
        <v>0</v>
      </c>
      <c r="AH1599" s="2">
        <f>IF(AE1599,AH1598+IF(WEEKDAY(AH1598+1,2)&lt;=EINSTELLUNGEN!$D$12,1,$J$36),AH1598)</f>
        <v>42020</v>
      </c>
      <c r="AI1599" s="2">
        <f t="shared" si="852"/>
        <v>2019</v>
      </c>
      <c r="AJ1599" s="2">
        <f t="shared" si="853"/>
        <v>201901</v>
      </c>
      <c r="AK1599" s="2">
        <f t="shared" si="854"/>
        <v>201901</v>
      </c>
      <c r="AL1599" s="2">
        <f t="shared" si="882"/>
        <v>201903</v>
      </c>
      <c r="AM1599" s="2" t="b">
        <f t="shared" si="855"/>
        <v>1</v>
      </c>
      <c r="AN1599" s="4" t="e">
        <f t="shared" si="867"/>
        <v>#N/A</v>
      </c>
      <c r="AO1599" s="4" t="e">
        <f t="shared" si="868"/>
        <v>#N/A</v>
      </c>
      <c r="AP1599" s="2" t="str">
        <f>IF(AD1599,
  IF(ISBLANK(H1599),
    AP1598,
    IF(LEN(H1599)=1,
      IF(OR(UPPER(H1599)="A",UPPER(H1599)="I"),
        EINSTELLUNGEN!$D$21,
        IF(OR(UPPER(H1599)="B",UPPER(H1599)="M"),
          EINSTELLUNGEN!$D$22,
          IF(OR(UPPER(H1599)="C",UPPER(H1599)="S"),
            EINSTELLUNGEN!$D$23,
            IF(UPPER(H1599)="D",
              EINSTELLUNGEN!$D$24,
              IF(UPPER(H1599)="E",
                EINSTELLUNGEN!$D$25,
                UPPER(H1599)))))),
      IF(ISNUMBER(H1599),
        EINSTELLUNGEN!$D$20&amp;H1599,
        UPPER(H1599)))),
  "")</f>
        <v/>
      </c>
      <c r="AQ1599" s="2" t="str">
        <f t="shared" si="869"/>
        <v/>
      </c>
      <c r="AR1599" s="2">
        <f t="shared" si="870"/>
        <v>0</v>
      </c>
      <c r="AS1599" s="145">
        <f t="shared" si="871"/>
        <v>0.33333333333333331</v>
      </c>
      <c r="AT1599" s="2">
        <f t="shared" si="872"/>
        <v>0</v>
      </c>
      <c r="AU1599" s="2">
        <f t="shared" si="873"/>
        <v>0</v>
      </c>
      <c r="AV1599" s="2">
        <f t="shared" si="874"/>
        <v>0</v>
      </c>
      <c r="AW1599" s="2">
        <f t="shared" si="875"/>
        <v>0</v>
      </c>
      <c r="AX1599" s="2">
        <f t="shared" si="856"/>
        <v>0</v>
      </c>
      <c r="AY1599" s="2">
        <f t="shared" si="876"/>
        <v>0</v>
      </c>
      <c r="AZ1599" s="145" t="e">
        <f t="shared" si="877"/>
        <v>#N/A</v>
      </c>
      <c r="BA1599" s="145" t="e">
        <f t="shared" si="878"/>
        <v>#N/A</v>
      </c>
      <c r="BB1599" s="145">
        <f t="shared" si="879"/>
        <v>2.083333333333337E-2</v>
      </c>
      <c r="BC1599" s="2">
        <f>IF(AM1599,
  IF(AND(AL1599=$J$31,_xlfn.DAYS(AH1599,DATE(AI1599,1,1))&lt;7),
    MAX(0,EINSTELLUNGEN!$D$12+1-WEEKDAY(DATE(EINSTELLUNGEN!$D$9,EINSTELLUNGEN!$D$10,1),2)),
    IF(AL1599=$J$33,
      MIN(EINSTELLUNGEN!$D$12,WEEKDAY(DATE(EINSTELLUNGEN!$D$9,12,31),2)),
      EINSTELLUNGEN!$D$12
  )) - SUMIF(AL$50:AL$2500,"="&amp;AL1599,AX$50:AX$2500),
  0)</f>
        <v>3</v>
      </c>
      <c r="BD1599" s="2">
        <f t="shared" si="880"/>
        <v>0.33333333333333331</v>
      </c>
      <c r="BE1599" s="2">
        <f t="shared" si="881"/>
        <v>0</v>
      </c>
    </row>
    <row r="1600" spans="1:57" ht="10.5" customHeight="1">
      <c r="A1600" s="1" t="str">
        <f t="shared" ca="1" si="857"/>
        <v/>
      </c>
      <c r="B1600" s="1" t="str">
        <f t="shared" ca="1" si="858"/>
        <v/>
      </c>
      <c r="C1600" s="1" t="str">
        <f t="shared" ca="1" si="859"/>
        <v/>
      </c>
      <c r="D1600" s="1" t="str">
        <f t="shared" ca="1" si="860"/>
        <v/>
      </c>
      <c r="F1600" s="10"/>
      <c r="G1600" s="136" t="str">
        <f t="shared" si="861"/>
        <v/>
      </c>
      <c r="H1600" s="27"/>
      <c r="I1600" s="28"/>
      <c r="J1600" s="28"/>
      <c r="K1600" s="29"/>
      <c r="L1600" s="136"/>
      <c r="M1600" s="136"/>
      <c r="N1600" s="136"/>
      <c r="O1600" s="26" t="str">
        <f t="shared" si="862"/>
        <v/>
      </c>
      <c r="P1600" s="218" t="str">
        <f t="shared" si="863"/>
        <v/>
      </c>
      <c r="Q1600" s="26" t="str">
        <f t="shared" si="864"/>
        <v/>
      </c>
      <c r="R1600" s="22"/>
      <c r="S1600" s="99"/>
      <c r="T1600" s="10"/>
      <c r="U1600" s="229" t="str">
        <f t="shared" si="865"/>
        <v/>
      </c>
      <c r="V1600" s="230"/>
      <c r="W1600" s="230"/>
      <c r="X1600" s="230"/>
      <c r="Y1600" s="230"/>
      <c r="Z1600" s="22" t="str">
        <f>""</f>
        <v/>
      </c>
      <c r="AB1600" s="23" t="str">
        <f t="shared" si="866"/>
        <v/>
      </c>
      <c r="AC1600" s="2" t="b">
        <f>COUNT(Q1600:Q$2500)&gt;0</f>
        <v>0</v>
      </c>
      <c r="AD1600" s="2" t="b">
        <f t="shared" si="849"/>
        <v>0</v>
      </c>
      <c r="AE1600" s="2" t="b">
        <f t="shared" si="850"/>
        <v>0</v>
      </c>
      <c r="AF1600" s="2" t="b">
        <f t="shared" si="851"/>
        <v>0</v>
      </c>
      <c r="AG1600" s="2" t="b">
        <f>OR(
  AND(AC1600,NOT(AC1601)),
  AND(AF1600,WEEKDAY(AH1599,2)=EINSTELLUNGEN!$D$12),
  AND(AF1600,AH1600=$J$35)
)</f>
        <v>0</v>
      </c>
      <c r="AH1600" s="2">
        <f>IF(AE1600,AH1599+IF(WEEKDAY(AH1599+1,2)&lt;=EINSTELLUNGEN!$D$12,1,$J$36),AH1599)</f>
        <v>42020</v>
      </c>
      <c r="AI1600" s="2">
        <f t="shared" si="852"/>
        <v>2019</v>
      </c>
      <c r="AJ1600" s="2">
        <f t="shared" si="853"/>
        <v>201901</v>
      </c>
      <c r="AK1600" s="2">
        <f t="shared" si="854"/>
        <v>201901</v>
      </c>
      <c r="AL1600" s="2">
        <f t="shared" si="882"/>
        <v>201903</v>
      </c>
      <c r="AM1600" s="2" t="b">
        <f t="shared" si="855"/>
        <v>1</v>
      </c>
      <c r="AN1600" s="4" t="e">
        <f t="shared" si="867"/>
        <v>#N/A</v>
      </c>
      <c r="AO1600" s="4" t="e">
        <f t="shared" si="868"/>
        <v>#N/A</v>
      </c>
      <c r="AP1600" s="2" t="str">
        <f>IF(AD1600,
  IF(ISBLANK(H1600),
    AP1599,
    IF(LEN(H1600)=1,
      IF(OR(UPPER(H1600)="A",UPPER(H1600)="I"),
        EINSTELLUNGEN!$D$21,
        IF(OR(UPPER(H1600)="B",UPPER(H1600)="M"),
          EINSTELLUNGEN!$D$22,
          IF(OR(UPPER(H1600)="C",UPPER(H1600)="S"),
            EINSTELLUNGEN!$D$23,
            IF(UPPER(H1600)="D",
              EINSTELLUNGEN!$D$24,
              IF(UPPER(H1600)="E",
                EINSTELLUNGEN!$D$25,
                UPPER(H1600)))))),
      IF(ISNUMBER(H1600),
        EINSTELLUNGEN!$D$20&amp;H1600,
        UPPER(H1600)))),
  "")</f>
        <v/>
      </c>
      <c r="AQ1600" s="2" t="str">
        <f t="shared" si="869"/>
        <v/>
      </c>
      <c r="AR1600" s="2">
        <f t="shared" si="870"/>
        <v>0</v>
      </c>
      <c r="AS1600" s="145">
        <f t="shared" si="871"/>
        <v>0.33333333333333331</v>
      </c>
      <c r="AT1600" s="2">
        <f t="shared" si="872"/>
        <v>0</v>
      </c>
      <c r="AU1600" s="2">
        <f t="shared" si="873"/>
        <v>0</v>
      </c>
      <c r="AV1600" s="2">
        <f t="shared" si="874"/>
        <v>0</v>
      </c>
      <c r="AW1600" s="2">
        <f t="shared" si="875"/>
        <v>0</v>
      </c>
      <c r="AX1600" s="2">
        <f t="shared" si="856"/>
        <v>0</v>
      </c>
      <c r="AY1600" s="2">
        <f t="shared" si="876"/>
        <v>0</v>
      </c>
      <c r="AZ1600" s="145" t="e">
        <f t="shared" si="877"/>
        <v>#N/A</v>
      </c>
      <c r="BA1600" s="145" t="e">
        <f t="shared" si="878"/>
        <v>#N/A</v>
      </c>
      <c r="BB1600" s="145">
        <f t="shared" si="879"/>
        <v>2.083333333333337E-2</v>
      </c>
      <c r="BC1600" s="2">
        <f>IF(AM1600,
  IF(AND(AL1600=$J$31,_xlfn.DAYS(AH1600,DATE(AI1600,1,1))&lt;7),
    MAX(0,EINSTELLUNGEN!$D$12+1-WEEKDAY(DATE(EINSTELLUNGEN!$D$9,EINSTELLUNGEN!$D$10,1),2)),
    IF(AL1600=$J$33,
      MIN(EINSTELLUNGEN!$D$12,WEEKDAY(DATE(EINSTELLUNGEN!$D$9,12,31),2)),
      EINSTELLUNGEN!$D$12
  )) - SUMIF(AL$50:AL$2500,"="&amp;AL1600,AX$50:AX$2500),
  0)</f>
        <v>3</v>
      </c>
      <c r="BD1600" s="2">
        <f t="shared" si="880"/>
        <v>0.33333333333333331</v>
      </c>
      <c r="BE1600" s="2">
        <f t="shared" si="881"/>
        <v>0</v>
      </c>
    </row>
    <row r="1601" spans="1:57" ht="10.5" customHeight="1">
      <c r="A1601" s="1" t="str">
        <f t="shared" ca="1" si="857"/>
        <v/>
      </c>
      <c r="B1601" s="1" t="str">
        <f t="shared" ca="1" si="858"/>
        <v/>
      </c>
      <c r="C1601" s="1" t="str">
        <f t="shared" ca="1" si="859"/>
        <v/>
      </c>
      <c r="D1601" s="1" t="str">
        <f t="shared" ca="1" si="860"/>
        <v/>
      </c>
      <c r="F1601" s="10"/>
      <c r="G1601" s="136" t="str">
        <f t="shared" si="861"/>
        <v/>
      </c>
      <c r="H1601" s="27"/>
      <c r="I1601" s="28"/>
      <c r="J1601" s="28"/>
      <c r="K1601" s="29"/>
      <c r="L1601" s="136"/>
      <c r="M1601" s="136"/>
      <c r="N1601" s="136"/>
      <c r="O1601" s="26" t="str">
        <f t="shared" si="862"/>
        <v/>
      </c>
      <c r="P1601" s="218" t="str">
        <f t="shared" si="863"/>
        <v/>
      </c>
      <c r="Q1601" s="26" t="str">
        <f t="shared" si="864"/>
        <v/>
      </c>
      <c r="R1601" s="22"/>
      <c r="S1601" s="99"/>
      <c r="T1601" s="10"/>
      <c r="U1601" s="229" t="str">
        <f t="shared" si="865"/>
        <v/>
      </c>
      <c r="V1601" s="230"/>
      <c r="W1601" s="230"/>
      <c r="X1601" s="230"/>
      <c r="Y1601" s="230"/>
      <c r="Z1601" s="22" t="str">
        <f>""</f>
        <v/>
      </c>
      <c r="AB1601" s="23" t="str">
        <f t="shared" si="866"/>
        <v/>
      </c>
      <c r="AC1601" s="2" t="b">
        <f>COUNT(Q1601:Q$2500)&gt;0</f>
        <v>0</v>
      </c>
      <c r="AD1601" s="2" t="b">
        <f t="shared" si="849"/>
        <v>0</v>
      </c>
      <c r="AE1601" s="2" t="b">
        <f t="shared" si="850"/>
        <v>0</v>
      </c>
      <c r="AF1601" s="2" t="b">
        <f t="shared" si="851"/>
        <v>0</v>
      </c>
      <c r="AG1601" s="2" t="b">
        <f>OR(
  AND(AC1601,NOT(AC1602)),
  AND(AF1601,WEEKDAY(AH1600,2)=EINSTELLUNGEN!$D$12),
  AND(AF1601,AH1601=$J$35)
)</f>
        <v>0</v>
      </c>
      <c r="AH1601" s="2">
        <f>IF(AE1601,AH1600+IF(WEEKDAY(AH1600+1,2)&lt;=EINSTELLUNGEN!$D$12,1,$J$36),AH1600)</f>
        <v>42020</v>
      </c>
      <c r="AI1601" s="2">
        <f t="shared" si="852"/>
        <v>2019</v>
      </c>
      <c r="AJ1601" s="2">
        <f t="shared" si="853"/>
        <v>201901</v>
      </c>
      <c r="AK1601" s="2">
        <f t="shared" si="854"/>
        <v>201901</v>
      </c>
      <c r="AL1601" s="2">
        <f t="shared" si="882"/>
        <v>201903</v>
      </c>
      <c r="AM1601" s="2" t="b">
        <f t="shared" si="855"/>
        <v>1</v>
      </c>
      <c r="AN1601" s="4" t="e">
        <f t="shared" si="867"/>
        <v>#N/A</v>
      </c>
      <c r="AO1601" s="4" t="e">
        <f t="shared" si="868"/>
        <v>#N/A</v>
      </c>
      <c r="AP1601" s="2" t="str">
        <f>IF(AD1601,
  IF(ISBLANK(H1601),
    AP1600,
    IF(LEN(H1601)=1,
      IF(OR(UPPER(H1601)="A",UPPER(H1601)="I"),
        EINSTELLUNGEN!$D$21,
        IF(OR(UPPER(H1601)="B",UPPER(H1601)="M"),
          EINSTELLUNGEN!$D$22,
          IF(OR(UPPER(H1601)="C",UPPER(H1601)="S"),
            EINSTELLUNGEN!$D$23,
            IF(UPPER(H1601)="D",
              EINSTELLUNGEN!$D$24,
              IF(UPPER(H1601)="E",
                EINSTELLUNGEN!$D$25,
                UPPER(H1601)))))),
      IF(ISNUMBER(H1601),
        EINSTELLUNGEN!$D$20&amp;H1601,
        UPPER(H1601)))),
  "")</f>
        <v/>
      </c>
      <c r="AQ1601" s="2" t="str">
        <f t="shared" si="869"/>
        <v/>
      </c>
      <c r="AR1601" s="2">
        <f t="shared" si="870"/>
        <v>0</v>
      </c>
      <c r="AS1601" s="145">
        <f t="shared" si="871"/>
        <v>0.33333333333333331</v>
      </c>
      <c r="AT1601" s="2">
        <f t="shared" si="872"/>
        <v>0</v>
      </c>
      <c r="AU1601" s="2">
        <f t="shared" si="873"/>
        <v>0</v>
      </c>
      <c r="AV1601" s="2">
        <f t="shared" si="874"/>
        <v>0</v>
      </c>
      <c r="AW1601" s="2">
        <f t="shared" si="875"/>
        <v>0</v>
      </c>
      <c r="AX1601" s="2">
        <f t="shared" si="856"/>
        <v>0</v>
      </c>
      <c r="AY1601" s="2">
        <f t="shared" si="876"/>
        <v>0</v>
      </c>
      <c r="AZ1601" s="145" t="e">
        <f t="shared" si="877"/>
        <v>#N/A</v>
      </c>
      <c r="BA1601" s="145" t="e">
        <f t="shared" si="878"/>
        <v>#N/A</v>
      </c>
      <c r="BB1601" s="145">
        <f t="shared" si="879"/>
        <v>2.083333333333337E-2</v>
      </c>
      <c r="BC1601" s="2">
        <f>IF(AM1601,
  IF(AND(AL1601=$J$31,_xlfn.DAYS(AH1601,DATE(AI1601,1,1))&lt;7),
    MAX(0,EINSTELLUNGEN!$D$12+1-WEEKDAY(DATE(EINSTELLUNGEN!$D$9,EINSTELLUNGEN!$D$10,1),2)),
    IF(AL1601=$J$33,
      MIN(EINSTELLUNGEN!$D$12,WEEKDAY(DATE(EINSTELLUNGEN!$D$9,12,31),2)),
      EINSTELLUNGEN!$D$12
  )) - SUMIF(AL$50:AL$2500,"="&amp;AL1601,AX$50:AX$2500),
  0)</f>
        <v>3</v>
      </c>
      <c r="BD1601" s="2">
        <f t="shared" si="880"/>
        <v>0.33333333333333331</v>
      </c>
      <c r="BE1601" s="2">
        <f t="shared" si="881"/>
        <v>0</v>
      </c>
    </row>
    <row r="1602" spans="1:57" ht="10.5" customHeight="1">
      <c r="A1602" s="1" t="str">
        <f t="shared" ca="1" si="857"/>
        <v/>
      </c>
      <c r="B1602" s="1" t="str">
        <f t="shared" ca="1" si="858"/>
        <v/>
      </c>
      <c r="C1602" s="1" t="str">
        <f t="shared" ca="1" si="859"/>
        <v/>
      </c>
      <c r="D1602" s="1" t="str">
        <f t="shared" ca="1" si="860"/>
        <v/>
      </c>
      <c r="F1602" s="10"/>
      <c r="G1602" s="136" t="str">
        <f t="shared" si="861"/>
        <v/>
      </c>
      <c r="H1602" s="27"/>
      <c r="I1602" s="28"/>
      <c r="J1602" s="28"/>
      <c r="K1602" s="29"/>
      <c r="L1602" s="136"/>
      <c r="M1602" s="136"/>
      <c r="N1602" s="136"/>
      <c r="O1602" s="26" t="str">
        <f t="shared" si="862"/>
        <v/>
      </c>
      <c r="P1602" s="218" t="str">
        <f t="shared" si="863"/>
        <v/>
      </c>
      <c r="Q1602" s="26" t="str">
        <f t="shared" si="864"/>
        <v/>
      </c>
      <c r="R1602" s="22"/>
      <c r="S1602" s="99"/>
      <c r="T1602" s="10"/>
      <c r="U1602" s="229" t="str">
        <f t="shared" si="865"/>
        <v/>
      </c>
      <c r="V1602" s="230"/>
      <c r="W1602" s="230"/>
      <c r="X1602" s="230"/>
      <c r="Y1602" s="230"/>
      <c r="Z1602" s="22" t="str">
        <f>""</f>
        <v/>
      </c>
      <c r="AB1602" s="23" t="str">
        <f t="shared" si="866"/>
        <v/>
      </c>
      <c r="AC1602" s="2" t="b">
        <f>COUNT(Q1602:Q$2500)&gt;0</f>
        <v>0</v>
      </c>
      <c r="AD1602" s="2" t="b">
        <f t="shared" si="849"/>
        <v>0</v>
      </c>
      <c r="AE1602" s="2" t="b">
        <f t="shared" si="850"/>
        <v>0</v>
      </c>
      <c r="AF1602" s="2" t="b">
        <f t="shared" si="851"/>
        <v>0</v>
      </c>
      <c r="AG1602" s="2" t="b">
        <f>OR(
  AND(AC1602,NOT(AC1603)),
  AND(AF1602,WEEKDAY(AH1601,2)=EINSTELLUNGEN!$D$12),
  AND(AF1602,AH1602=$J$35)
)</f>
        <v>0</v>
      </c>
      <c r="AH1602" s="2">
        <f>IF(AE1602,AH1601+IF(WEEKDAY(AH1601+1,2)&lt;=EINSTELLUNGEN!$D$12,1,$J$36),AH1601)</f>
        <v>42020</v>
      </c>
      <c r="AI1602" s="2">
        <f t="shared" si="852"/>
        <v>2019</v>
      </c>
      <c r="AJ1602" s="2">
        <f t="shared" si="853"/>
        <v>201901</v>
      </c>
      <c r="AK1602" s="2">
        <f t="shared" si="854"/>
        <v>201901</v>
      </c>
      <c r="AL1602" s="2">
        <f t="shared" si="882"/>
        <v>201903</v>
      </c>
      <c r="AM1602" s="2" t="b">
        <f t="shared" si="855"/>
        <v>1</v>
      </c>
      <c r="AN1602" s="4" t="e">
        <f t="shared" si="867"/>
        <v>#N/A</v>
      </c>
      <c r="AO1602" s="4" t="e">
        <f t="shared" si="868"/>
        <v>#N/A</v>
      </c>
      <c r="AP1602" s="2" t="str">
        <f>IF(AD1602,
  IF(ISBLANK(H1602),
    AP1601,
    IF(LEN(H1602)=1,
      IF(OR(UPPER(H1602)="A",UPPER(H1602)="I"),
        EINSTELLUNGEN!$D$21,
        IF(OR(UPPER(H1602)="B",UPPER(H1602)="M"),
          EINSTELLUNGEN!$D$22,
          IF(OR(UPPER(H1602)="C",UPPER(H1602)="S"),
            EINSTELLUNGEN!$D$23,
            IF(UPPER(H1602)="D",
              EINSTELLUNGEN!$D$24,
              IF(UPPER(H1602)="E",
                EINSTELLUNGEN!$D$25,
                UPPER(H1602)))))),
      IF(ISNUMBER(H1602),
        EINSTELLUNGEN!$D$20&amp;H1602,
        UPPER(H1602)))),
  "")</f>
        <v/>
      </c>
      <c r="AQ1602" s="2" t="str">
        <f t="shared" si="869"/>
        <v/>
      </c>
      <c r="AR1602" s="2">
        <f t="shared" si="870"/>
        <v>0</v>
      </c>
      <c r="AS1602" s="145">
        <f t="shared" si="871"/>
        <v>0.33333333333333331</v>
      </c>
      <c r="AT1602" s="2">
        <f t="shared" si="872"/>
        <v>0</v>
      </c>
      <c r="AU1602" s="2">
        <f t="shared" si="873"/>
        <v>0</v>
      </c>
      <c r="AV1602" s="2">
        <f t="shared" si="874"/>
        <v>0</v>
      </c>
      <c r="AW1602" s="2">
        <f t="shared" si="875"/>
        <v>0</v>
      </c>
      <c r="AX1602" s="2">
        <f t="shared" si="856"/>
        <v>0</v>
      </c>
      <c r="AY1602" s="2">
        <f t="shared" si="876"/>
        <v>0</v>
      </c>
      <c r="AZ1602" s="145" t="e">
        <f t="shared" si="877"/>
        <v>#N/A</v>
      </c>
      <c r="BA1602" s="145" t="e">
        <f t="shared" si="878"/>
        <v>#N/A</v>
      </c>
      <c r="BB1602" s="145">
        <f t="shared" si="879"/>
        <v>2.083333333333337E-2</v>
      </c>
      <c r="BC1602" s="2">
        <f>IF(AM1602,
  IF(AND(AL1602=$J$31,_xlfn.DAYS(AH1602,DATE(AI1602,1,1))&lt;7),
    MAX(0,EINSTELLUNGEN!$D$12+1-WEEKDAY(DATE(EINSTELLUNGEN!$D$9,EINSTELLUNGEN!$D$10,1),2)),
    IF(AL1602=$J$33,
      MIN(EINSTELLUNGEN!$D$12,WEEKDAY(DATE(EINSTELLUNGEN!$D$9,12,31),2)),
      EINSTELLUNGEN!$D$12
  )) - SUMIF(AL$50:AL$2500,"="&amp;AL1602,AX$50:AX$2500),
  0)</f>
        <v>3</v>
      </c>
      <c r="BD1602" s="2">
        <f t="shared" si="880"/>
        <v>0.33333333333333331</v>
      </c>
      <c r="BE1602" s="2">
        <f t="shared" si="881"/>
        <v>0</v>
      </c>
    </row>
    <row r="1603" spans="1:57" ht="10.5" customHeight="1">
      <c r="A1603" s="1" t="str">
        <f t="shared" ca="1" si="857"/>
        <v/>
      </c>
      <c r="B1603" s="1" t="str">
        <f t="shared" ca="1" si="858"/>
        <v/>
      </c>
      <c r="C1603" s="1" t="str">
        <f t="shared" ca="1" si="859"/>
        <v/>
      </c>
      <c r="D1603" s="1" t="str">
        <f t="shared" ca="1" si="860"/>
        <v/>
      </c>
      <c r="F1603" s="10"/>
      <c r="G1603" s="136" t="str">
        <f t="shared" si="861"/>
        <v/>
      </c>
      <c r="H1603" s="27"/>
      <c r="I1603" s="28"/>
      <c r="J1603" s="28"/>
      <c r="K1603" s="29"/>
      <c r="L1603" s="136"/>
      <c r="M1603" s="136"/>
      <c r="N1603" s="136"/>
      <c r="O1603" s="26" t="str">
        <f t="shared" si="862"/>
        <v/>
      </c>
      <c r="P1603" s="218" t="str">
        <f t="shared" si="863"/>
        <v/>
      </c>
      <c r="Q1603" s="26" t="str">
        <f t="shared" si="864"/>
        <v/>
      </c>
      <c r="R1603" s="22"/>
      <c r="S1603" s="99"/>
      <c r="T1603" s="10"/>
      <c r="U1603" s="229" t="str">
        <f t="shared" si="865"/>
        <v/>
      </c>
      <c r="V1603" s="230"/>
      <c r="W1603" s="230"/>
      <c r="X1603" s="230"/>
      <c r="Y1603" s="230"/>
      <c r="Z1603" s="22" t="str">
        <f>""</f>
        <v/>
      </c>
      <c r="AB1603" s="23" t="str">
        <f t="shared" si="866"/>
        <v/>
      </c>
      <c r="AC1603" s="2" t="b">
        <f>COUNT(Q1603:Q$2500)&gt;0</f>
        <v>0</v>
      </c>
      <c r="AD1603" s="2" t="b">
        <f t="shared" si="849"/>
        <v>0</v>
      </c>
      <c r="AE1603" s="2" t="b">
        <f t="shared" si="850"/>
        <v>0</v>
      </c>
      <c r="AF1603" s="2" t="b">
        <f t="shared" si="851"/>
        <v>0</v>
      </c>
      <c r="AG1603" s="2" t="b">
        <f>OR(
  AND(AC1603,NOT(AC1604)),
  AND(AF1603,WEEKDAY(AH1602,2)=EINSTELLUNGEN!$D$12),
  AND(AF1603,AH1603=$J$35)
)</f>
        <v>0</v>
      </c>
      <c r="AH1603" s="2">
        <f>IF(AE1603,AH1602+IF(WEEKDAY(AH1602+1,2)&lt;=EINSTELLUNGEN!$D$12,1,$J$36),AH1602)</f>
        <v>42020</v>
      </c>
      <c r="AI1603" s="2">
        <f t="shared" si="852"/>
        <v>2019</v>
      </c>
      <c r="AJ1603" s="2">
        <f t="shared" si="853"/>
        <v>201901</v>
      </c>
      <c r="AK1603" s="2">
        <f t="shared" si="854"/>
        <v>201901</v>
      </c>
      <c r="AL1603" s="2">
        <f t="shared" si="882"/>
        <v>201903</v>
      </c>
      <c r="AM1603" s="2" t="b">
        <f t="shared" si="855"/>
        <v>1</v>
      </c>
      <c r="AN1603" s="4" t="e">
        <f t="shared" si="867"/>
        <v>#N/A</v>
      </c>
      <c r="AO1603" s="4" t="e">
        <f t="shared" si="868"/>
        <v>#N/A</v>
      </c>
      <c r="AP1603" s="2" t="str">
        <f>IF(AD1603,
  IF(ISBLANK(H1603),
    AP1602,
    IF(LEN(H1603)=1,
      IF(OR(UPPER(H1603)="A",UPPER(H1603)="I"),
        EINSTELLUNGEN!$D$21,
        IF(OR(UPPER(H1603)="B",UPPER(H1603)="M"),
          EINSTELLUNGEN!$D$22,
          IF(OR(UPPER(H1603)="C",UPPER(H1603)="S"),
            EINSTELLUNGEN!$D$23,
            IF(UPPER(H1603)="D",
              EINSTELLUNGEN!$D$24,
              IF(UPPER(H1603)="E",
                EINSTELLUNGEN!$D$25,
                UPPER(H1603)))))),
      IF(ISNUMBER(H1603),
        EINSTELLUNGEN!$D$20&amp;H1603,
        UPPER(H1603)))),
  "")</f>
        <v/>
      </c>
      <c r="AQ1603" s="2" t="str">
        <f t="shared" si="869"/>
        <v/>
      </c>
      <c r="AR1603" s="2">
        <f t="shared" si="870"/>
        <v>0</v>
      </c>
      <c r="AS1603" s="145">
        <f t="shared" si="871"/>
        <v>0.33333333333333331</v>
      </c>
      <c r="AT1603" s="2">
        <f t="shared" si="872"/>
        <v>0</v>
      </c>
      <c r="AU1603" s="2">
        <f t="shared" si="873"/>
        <v>0</v>
      </c>
      <c r="AV1603" s="2">
        <f t="shared" si="874"/>
        <v>0</v>
      </c>
      <c r="AW1603" s="2">
        <f t="shared" si="875"/>
        <v>0</v>
      </c>
      <c r="AX1603" s="2">
        <f t="shared" si="856"/>
        <v>0</v>
      </c>
      <c r="AY1603" s="2">
        <f t="shared" si="876"/>
        <v>0</v>
      </c>
      <c r="AZ1603" s="145" t="e">
        <f t="shared" si="877"/>
        <v>#N/A</v>
      </c>
      <c r="BA1603" s="145" t="e">
        <f t="shared" si="878"/>
        <v>#N/A</v>
      </c>
      <c r="BB1603" s="145">
        <f t="shared" si="879"/>
        <v>2.083333333333337E-2</v>
      </c>
      <c r="BC1603" s="2">
        <f>IF(AM1603,
  IF(AND(AL1603=$J$31,_xlfn.DAYS(AH1603,DATE(AI1603,1,1))&lt;7),
    MAX(0,EINSTELLUNGEN!$D$12+1-WEEKDAY(DATE(EINSTELLUNGEN!$D$9,EINSTELLUNGEN!$D$10,1),2)),
    IF(AL1603=$J$33,
      MIN(EINSTELLUNGEN!$D$12,WEEKDAY(DATE(EINSTELLUNGEN!$D$9,12,31),2)),
      EINSTELLUNGEN!$D$12
  )) - SUMIF(AL$50:AL$2500,"="&amp;AL1603,AX$50:AX$2500),
  0)</f>
        <v>3</v>
      </c>
      <c r="BD1603" s="2">
        <f t="shared" si="880"/>
        <v>0.33333333333333331</v>
      </c>
      <c r="BE1603" s="2">
        <f t="shared" si="881"/>
        <v>0</v>
      </c>
    </row>
    <row r="1604" spans="1:57" ht="10.5" customHeight="1">
      <c r="A1604" s="1" t="str">
        <f t="shared" ca="1" si="857"/>
        <v/>
      </c>
      <c r="B1604" s="1" t="str">
        <f t="shared" ca="1" si="858"/>
        <v/>
      </c>
      <c r="C1604" s="1" t="str">
        <f t="shared" ca="1" si="859"/>
        <v/>
      </c>
      <c r="D1604" s="1" t="str">
        <f t="shared" ca="1" si="860"/>
        <v/>
      </c>
      <c r="F1604" s="10"/>
      <c r="G1604" s="136" t="str">
        <f t="shared" si="861"/>
        <v/>
      </c>
      <c r="H1604" s="27"/>
      <c r="I1604" s="28"/>
      <c r="J1604" s="28"/>
      <c r="K1604" s="29"/>
      <c r="L1604" s="136"/>
      <c r="M1604" s="136"/>
      <c r="N1604" s="136"/>
      <c r="O1604" s="26" t="str">
        <f t="shared" si="862"/>
        <v/>
      </c>
      <c r="P1604" s="218" t="str">
        <f t="shared" si="863"/>
        <v/>
      </c>
      <c r="Q1604" s="26" t="str">
        <f t="shared" si="864"/>
        <v/>
      </c>
      <c r="R1604" s="22"/>
      <c r="S1604" s="99"/>
      <c r="T1604" s="10"/>
      <c r="U1604" s="229" t="str">
        <f t="shared" si="865"/>
        <v/>
      </c>
      <c r="V1604" s="230"/>
      <c r="W1604" s="230"/>
      <c r="X1604" s="230"/>
      <c r="Y1604" s="230"/>
      <c r="Z1604" s="22" t="str">
        <f>""</f>
        <v/>
      </c>
      <c r="AB1604" s="23" t="str">
        <f t="shared" si="866"/>
        <v/>
      </c>
      <c r="AC1604" s="2" t="b">
        <f>COUNT(Q1604:Q$2500)&gt;0</f>
        <v>0</v>
      </c>
      <c r="AD1604" s="2" t="b">
        <f t="shared" si="849"/>
        <v>0</v>
      </c>
      <c r="AE1604" s="2" t="b">
        <f t="shared" si="850"/>
        <v>0</v>
      </c>
      <c r="AF1604" s="2" t="b">
        <f t="shared" si="851"/>
        <v>0</v>
      </c>
      <c r="AG1604" s="2" t="b">
        <f>OR(
  AND(AC1604,NOT(AC1605)),
  AND(AF1604,WEEKDAY(AH1603,2)=EINSTELLUNGEN!$D$12),
  AND(AF1604,AH1604=$J$35)
)</f>
        <v>0</v>
      </c>
      <c r="AH1604" s="2">
        <f>IF(AE1604,AH1603+IF(WEEKDAY(AH1603+1,2)&lt;=EINSTELLUNGEN!$D$12,1,$J$36),AH1603)</f>
        <v>42020</v>
      </c>
      <c r="AI1604" s="2">
        <f t="shared" si="852"/>
        <v>2019</v>
      </c>
      <c r="AJ1604" s="2">
        <f t="shared" si="853"/>
        <v>201901</v>
      </c>
      <c r="AK1604" s="2">
        <f t="shared" si="854"/>
        <v>201901</v>
      </c>
      <c r="AL1604" s="2">
        <f t="shared" si="882"/>
        <v>201903</v>
      </c>
      <c r="AM1604" s="2" t="b">
        <f t="shared" si="855"/>
        <v>1</v>
      </c>
      <c r="AN1604" s="4" t="e">
        <f t="shared" si="867"/>
        <v>#N/A</v>
      </c>
      <c r="AO1604" s="4" t="e">
        <f t="shared" si="868"/>
        <v>#N/A</v>
      </c>
      <c r="AP1604" s="2" t="str">
        <f>IF(AD1604,
  IF(ISBLANK(H1604),
    AP1603,
    IF(LEN(H1604)=1,
      IF(OR(UPPER(H1604)="A",UPPER(H1604)="I"),
        EINSTELLUNGEN!$D$21,
        IF(OR(UPPER(H1604)="B",UPPER(H1604)="M"),
          EINSTELLUNGEN!$D$22,
          IF(OR(UPPER(H1604)="C",UPPER(H1604)="S"),
            EINSTELLUNGEN!$D$23,
            IF(UPPER(H1604)="D",
              EINSTELLUNGEN!$D$24,
              IF(UPPER(H1604)="E",
                EINSTELLUNGEN!$D$25,
                UPPER(H1604)))))),
      IF(ISNUMBER(H1604),
        EINSTELLUNGEN!$D$20&amp;H1604,
        UPPER(H1604)))),
  "")</f>
        <v/>
      </c>
      <c r="AQ1604" s="2" t="str">
        <f t="shared" si="869"/>
        <v/>
      </c>
      <c r="AR1604" s="2">
        <f t="shared" si="870"/>
        <v>0</v>
      </c>
      <c r="AS1604" s="145">
        <f t="shared" si="871"/>
        <v>0.33333333333333331</v>
      </c>
      <c r="AT1604" s="2">
        <f t="shared" si="872"/>
        <v>0</v>
      </c>
      <c r="AU1604" s="2">
        <f t="shared" si="873"/>
        <v>0</v>
      </c>
      <c r="AV1604" s="2">
        <f t="shared" si="874"/>
        <v>0</v>
      </c>
      <c r="AW1604" s="2">
        <f t="shared" si="875"/>
        <v>0</v>
      </c>
      <c r="AX1604" s="2">
        <f t="shared" si="856"/>
        <v>0</v>
      </c>
      <c r="AY1604" s="2">
        <f t="shared" si="876"/>
        <v>0</v>
      </c>
      <c r="AZ1604" s="145" t="e">
        <f t="shared" si="877"/>
        <v>#N/A</v>
      </c>
      <c r="BA1604" s="145" t="e">
        <f t="shared" si="878"/>
        <v>#N/A</v>
      </c>
      <c r="BB1604" s="145">
        <f t="shared" si="879"/>
        <v>2.083333333333337E-2</v>
      </c>
      <c r="BC1604" s="2">
        <f>IF(AM1604,
  IF(AND(AL1604=$J$31,_xlfn.DAYS(AH1604,DATE(AI1604,1,1))&lt;7),
    MAX(0,EINSTELLUNGEN!$D$12+1-WEEKDAY(DATE(EINSTELLUNGEN!$D$9,EINSTELLUNGEN!$D$10,1),2)),
    IF(AL1604=$J$33,
      MIN(EINSTELLUNGEN!$D$12,WEEKDAY(DATE(EINSTELLUNGEN!$D$9,12,31),2)),
      EINSTELLUNGEN!$D$12
  )) - SUMIF(AL$50:AL$2500,"="&amp;AL1604,AX$50:AX$2500),
  0)</f>
        <v>3</v>
      </c>
      <c r="BD1604" s="2">
        <f t="shared" si="880"/>
        <v>0.33333333333333331</v>
      </c>
      <c r="BE1604" s="2">
        <f t="shared" si="881"/>
        <v>0</v>
      </c>
    </row>
    <row r="1605" spans="1:57" ht="10.5" customHeight="1">
      <c r="A1605" s="1" t="str">
        <f t="shared" ca="1" si="857"/>
        <v/>
      </c>
      <c r="B1605" s="1" t="str">
        <f t="shared" ca="1" si="858"/>
        <v/>
      </c>
      <c r="C1605" s="1" t="str">
        <f t="shared" ca="1" si="859"/>
        <v/>
      </c>
      <c r="D1605" s="1" t="str">
        <f t="shared" ca="1" si="860"/>
        <v/>
      </c>
      <c r="F1605" s="10"/>
      <c r="G1605" s="136" t="str">
        <f t="shared" si="861"/>
        <v/>
      </c>
      <c r="H1605" s="27"/>
      <c r="I1605" s="28"/>
      <c r="J1605" s="28"/>
      <c r="K1605" s="29"/>
      <c r="L1605" s="136"/>
      <c r="M1605" s="136"/>
      <c r="N1605" s="136"/>
      <c r="O1605" s="26" t="str">
        <f t="shared" si="862"/>
        <v/>
      </c>
      <c r="P1605" s="218" t="str">
        <f t="shared" si="863"/>
        <v/>
      </c>
      <c r="Q1605" s="26" t="str">
        <f t="shared" si="864"/>
        <v/>
      </c>
      <c r="R1605" s="22"/>
      <c r="S1605" s="99"/>
      <c r="T1605" s="10"/>
      <c r="U1605" s="229" t="str">
        <f t="shared" si="865"/>
        <v/>
      </c>
      <c r="V1605" s="230"/>
      <c r="W1605" s="230"/>
      <c r="X1605" s="230"/>
      <c r="Y1605" s="230"/>
      <c r="Z1605" s="22" t="str">
        <f>""</f>
        <v/>
      </c>
      <c r="AB1605" s="23" t="str">
        <f t="shared" si="866"/>
        <v/>
      </c>
      <c r="AC1605" s="2" t="b">
        <f>COUNT(Q1605:Q$2500)&gt;0</f>
        <v>0</v>
      </c>
      <c r="AD1605" s="2" t="b">
        <f t="shared" si="849"/>
        <v>0</v>
      </c>
      <c r="AE1605" s="2" t="b">
        <f t="shared" si="850"/>
        <v>0</v>
      </c>
      <c r="AF1605" s="2" t="b">
        <f t="shared" si="851"/>
        <v>0</v>
      </c>
      <c r="AG1605" s="2" t="b">
        <f>OR(
  AND(AC1605,NOT(AC1606)),
  AND(AF1605,WEEKDAY(AH1604,2)=EINSTELLUNGEN!$D$12),
  AND(AF1605,AH1605=$J$35)
)</f>
        <v>0</v>
      </c>
      <c r="AH1605" s="2">
        <f>IF(AE1605,AH1604+IF(WEEKDAY(AH1604+1,2)&lt;=EINSTELLUNGEN!$D$12,1,$J$36),AH1604)</f>
        <v>42020</v>
      </c>
      <c r="AI1605" s="2">
        <f t="shared" si="852"/>
        <v>2019</v>
      </c>
      <c r="AJ1605" s="2">
        <f t="shared" si="853"/>
        <v>201901</v>
      </c>
      <c r="AK1605" s="2">
        <f t="shared" si="854"/>
        <v>201901</v>
      </c>
      <c r="AL1605" s="2">
        <f t="shared" si="882"/>
        <v>201903</v>
      </c>
      <c r="AM1605" s="2" t="b">
        <f t="shared" si="855"/>
        <v>1</v>
      </c>
      <c r="AN1605" s="4" t="e">
        <f t="shared" si="867"/>
        <v>#N/A</v>
      </c>
      <c r="AO1605" s="4" t="e">
        <f t="shared" si="868"/>
        <v>#N/A</v>
      </c>
      <c r="AP1605" s="2" t="str">
        <f>IF(AD1605,
  IF(ISBLANK(H1605),
    AP1604,
    IF(LEN(H1605)=1,
      IF(OR(UPPER(H1605)="A",UPPER(H1605)="I"),
        EINSTELLUNGEN!$D$21,
        IF(OR(UPPER(H1605)="B",UPPER(H1605)="M"),
          EINSTELLUNGEN!$D$22,
          IF(OR(UPPER(H1605)="C",UPPER(H1605)="S"),
            EINSTELLUNGEN!$D$23,
            IF(UPPER(H1605)="D",
              EINSTELLUNGEN!$D$24,
              IF(UPPER(H1605)="E",
                EINSTELLUNGEN!$D$25,
                UPPER(H1605)))))),
      IF(ISNUMBER(H1605),
        EINSTELLUNGEN!$D$20&amp;H1605,
        UPPER(H1605)))),
  "")</f>
        <v/>
      </c>
      <c r="AQ1605" s="2" t="str">
        <f t="shared" si="869"/>
        <v/>
      </c>
      <c r="AR1605" s="2">
        <f t="shared" si="870"/>
        <v>0</v>
      </c>
      <c r="AS1605" s="145">
        <f t="shared" si="871"/>
        <v>0.33333333333333331</v>
      </c>
      <c r="AT1605" s="2">
        <f t="shared" si="872"/>
        <v>0</v>
      </c>
      <c r="AU1605" s="2">
        <f t="shared" si="873"/>
        <v>0</v>
      </c>
      <c r="AV1605" s="2">
        <f t="shared" si="874"/>
        <v>0</v>
      </c>
      <c r="AW1605" s="2">
        <f t="shared" si="875"/>
        <v>0</v>
      </c>
      <c r="AX1605" s="2">
        <f t="shared" si="856"/>
        <v>0</v>
      </c>
      <c r="AY1605" s="2">
        <f t="shared" si="876"/>
        <v>0</v>
      </c>
      <c r="AZ1605" s="145" t="e">
        <f t="shared" si="877"/>
        <v>#N/A</v>
      </c>
      <c r="BA1605" s="145" t="e">
        <f t="shared" si="878"/>
        <v>#N/A</v>
      </c>
      <c r="BB1605" s="145">
        <f t="shared" si="879"/>
        <v>2.083333333333337E-2</v>
      </c>
      <c r="BC1605" s="2">
        <f>IF(AM1605,
  IF(AND(AL1605=$J$31,_xlfn.DAYS(AH1605,DATE(AI1605,1,1))&lt;7),
    MAX(0,EINSTELLUNGEN!$D$12+1-WEEKDAY(DATE(EINSTELLUNGEN!$D$9,EINSTELLUNGEN!$D$10,1),2)),
    IF(AL1605=$J$33,
      MIN(EINSTELLUNGEN!$D$12,WEEKDAY(DATE(EINSTELLUNGEN!$D$9,12,31),2)),
      EINSTELLUNGEN!$D$12
  )) - SUMIF(AL$50:AL$2500,"="&amp;AL1605,AX$50:AX$2500),
  0)</f>
        <v>3</v>
      </c>
      <c r="BD1605" s="2">
        <f t="shared" si="880"/>
        <v>0.33333333333333331</v>
      </c>
      <c r="BE1605" s="2">
        <f t="shared" si="881"/>
        <v>0</v>
      </c>
    </row>
    <row r="1606" spans="1:57" ht="10.5" customHeight="1">
      <c r="A1606" s="1" t="str">
        <f t="shared" ca="1" si="857"/>
        <v/>
      </c>
      <c r="B1606" s="1" t="str">
        <f t="shared" ca="1" si="858"/>
        <v/>
      </c>
      <c r="C1606" s="1" t="str">
        <f t="shared" ca="1" si="859"/>
        <v/>
      </c>
      <c r="D1606" s="1" t="str">
        <f t="shared" ca="1" si="860"/>
        <v/>
      </c>
      <c r="F1606" s="10"/>
      <c r="G1606" s="136" t="str">
        <f t="shared" si="861"/>
        <v/>
      </c>
      <c r="H1606" s="27"/>
      <c r="I1606" s="28"/>
      <c r="J1606" s="28"/>
      <c r="K1606" s="29"/>
      <c r="L1606" s="136"/>
      <c r="M1606" s="136"/>
      <c r="N1606" s="136"/>
      <c r="O1606" s="26" t="str">
        <f t="shared" si="862"/>
        <v/>
      </c>
      <c r="P1606" s="218" t="str">
        <f t="shared" si="863"/>
        <v/>
      </c>
      <c r="Q1606" s="26" t="str">
        <f t="shared" si="864"/>
        <v/>
      </c>
      <c r="R1606" s="22"/>
      <c r="S1606" s="99"/>
      <c r="T1606" s="10"/>
      <c r="U1606" s="229" t="str">
        <f t="shared" si="865"/>
        <v/>
      </c>
      <c r="V1606" s="230"/>
      <c r="W1606" s="230"/>
      <c r="X1606" s="230"/>
      <c r="Y1606" s="230"/>
      <c r="Z1606" s="22" t="str">
        <f>""</f>
        <v/>
      </c>
      <c r="AB1606" s="23" t="str">
        <f t="shared" si="866"/>
        <v/>
      </c>
      <c r="AC1606" s="2" t="b">
        <f>COUNT(Q1606:Q$2500)&gt;0</f>
        <v>0</v>
      </c>
      <c r="AD1606" s="2" t="b">
        <f t="shared" si="849"/>
        <v>0</v>
      </c>
      <c r="AE1606" s="2" t="b">
        <f t="shared" si="850"/>
        <v>0</v>
      </c>
      <c r="AF1606" s="2" t="b">
        <f t="shared" si="851"/>
        <v>0</v>
      </c>
      <c r="AG1606" s="2" t="b">
        <f>OR(
  AND(AC1606,NOT(AC1607)),
  AND(AF1606,WEEKDAY(AH1605,2)=EINSTELLUNGEN!$D$12),
  AND(AF1606,AH1606=$J$35)
)</f>
        <v>0</v>
      </c>
      <c r="AH1606" s="2">
        <f>IF(AE1606,AH1605+IF(WEEKDAY(AH1605+1,2)&lt;=EINSTELLUNGEN!$D$12,1,$J$36),AH1605)</f>
        <v>42020</v>
      </c>
      <c r="AI1606" s="2">
        <f t="shared" si="852"/>
        <v>2019</v>
      </c>
      <c r="AJ1606" s="2">
        <f t="shared" si="853"/>
        <v>201901</v>
      </c>
      <c r="AK1606" s="2">
        <f t="shared" si="854"/>
        <v>201901</v>
      </c>
      <c r="AL1606" s="2">
        <f t="shared" si="882"/>
        <v>201903</v>
      </c>
      <c r="AM1606" s="2" t="b">
        <f t="shared" si="855"/>
        <v>1</v>
      </c>
      <c r="AN1606" s="4" t="e">
        <f t="shared" si="867"/>
        <v>#N/A</v>
      </c>
      <c r="AO1606" s="4" t="e">
        <f t="shared" si="868"/>
        <v>#N/A</v>
      </c>
      <c r="AP1606" s="2" t="str">
        <f>IF(AD1606,
  IF(ISBLANK(H1606),
    AP1605,
    IF(LEN(H1606)=1,
      IF(OR(UPPER(H1606)="A",UPPER(H1606)="I"),
        EINSTELLUNGEN!$D$21,
        IF(OR(UPPER(H1606)="B",UPPER(H1606)="M"),
          EINSTELLUNGEN!$D$22,
          IF(OR(UPPER(H1606)="C",UPPER(H1606)="S"),
            EINSTELLUNGEN!$D$23,
            IF(UPPER(H1606)="D",
              EINSTELLUNGEN!$D$24,
              IF(UPPER(H1606)="E",
                EINSTELLUNGEN!$D$25,
                UPPER(H1606)))))),
      IF(ISNUMBER(H1606),
        EINSTELLUNGEN!$D$20&amp;H1606,
        UPPER(H1606)))),
  "")</f>
        <v/>
      </c>
      <c r="AQ1606" s="2" t="str">
        <f t="shared" si="869"/>
        <v/>
      </c>
      <c r="AR1606" s="2">
        <f t="shared" si="870"/>
        <v>0</v>
      </c>
      <c r="AS1606" s="145">
        <f t="shared" si="871"/>
        <v>0.33333333333333331</v>
      </c>
      <c r="AT1606" s="2">
        <f t="shared" si="872"/>
        <v>0</v>
      </c>
      <c r="AU1606" s="2">
        <f t="shared" si="873"/>
        <v>0</v>
      </c>
      <c r="AV1606" s="2">
        <f t="shared" si="874"/>
        <v>0</v>
      </c>
      <c r="AW1606" s="2">
        <f t="shared" si="875"/>
        <v>0</v>
      </c>
      <c r="AX1606" s="2">
        <f t="shared" si="856"/>
        <v>0</v>
      </c>
      <c r="AY1606" s="2">
        <f t="shared" si="876"/>
        <v>0</v>
      </c>
      <c r="AZ1606" s="145" t="e">
        <f t="shared" si="877"/>
        <v>#N/A</v>
      </c>
      <c r="BA1606" s="145" t="e">
        <f t="shared" si="878"/>
        <v>#N/A</v>
      </c>
      <c r="BB1606" s="145">
        <f t="shared" si="879"/>
        <v>2.083333333333337E-2</v>
      </c>
      <c r="BC1606" s="2">
        <f>IF(AM1606,
  IF(AND(AL1606=$J$31,_xlfn.DAYS(AH1606,DATE(AI1606,1,1))&lt;7),
    MAX(0,EINSTELLUNGEN!$D$12+1-WEEKDAY(DATE(EINSTELLUNGEN!$D$9,EINSTELLUNGEN!$D$10,1),2)),
    IF(AL1606=$J$33,
      MIN(EINSTELLUNGEN!$D$12,WEEKDAY(DATE(EINSTELLUNGEN!$D$9,12,31),2)),
      EINSTELLUNGEN!$D$12
  )) - SUMIF(AL$50:AL$2500,"="&amp;AL1606,AX$50:AX$2500),
  0)</f>
        <v>3</v>
      </c>
      <c r="BD1606" s="2">
        <f t="shared" si="880"/>
        <v>0.33333333333333331</v>
      </c>
      <c r="BE1606" s="2">
        <f t="shared" si="881"/>
        <v>0</v>
      </c>
    </row>
    <row r="1607" spans="1:57" ht="10.5" customHeight="1">
      <c r="A1607" s="1" t="str">
        <f t="shared" ca="1" si="857"/>
        <v/>
      </c>
      <c r="B1607" s="1" t="str">
        <f t="shared" ca="1" si="858"/>
        <v/>
      </c>
      <c r="C1607" s="1" t="str">
        <f t="shared" ca="1" si="859"/>
        <v/>
      </c>
      <c r="D1607" s="1" t="str">
        <f t="shared" ca="1" si="860"/>
        <v/>
      </c>
      <c r="F1607" s="10"/>
      <c r="G1607" s="136" t="str">
        <f t="shared" si="861"/>
        <v/>
      </c>
      <c r="H1607" s="27"/>
      <c r="I1607" s="28"/>
      <c r="J1607" s="28"/>
      <c r="K1607" s="29"/>
      <c r="L1607" s="136"/>
      <c r="M1607" s="136"/>
      <c r="N1607" s="136"/>
      <c r="O1607" s="26" t="str">
        <f t="shared" si="862"/>
        <v/>
      </c>
      <c r="P1607" s="218" t="str">
        <f t="shared" si="863"/>
        <v/>
      </c>
      <c r="Q1607" s="26" t="str">
        <f t="shared" si="864"/>
        <v/>
      </c>
      <c r="R1607" s="22"/>
      <c r="S1607" s="99"/>
      <c r="T1607" s="10"/>
      <c r="U1607" s="229" t="str">
        <f t="shared" si="865"/>
        <v/>
      </c>
      <c r="V1607" s="230"/>
      <c r="W1607" s="230"/>
      <c r="X1607" s="230"/>
      <c r="Y1607" s="230"/>
      <c r="Z1607" s="22" t="str">
        <f>""</f>
        <v/>
      </c>
      <c r="AB1607" s="23" t="str">
        <f t="shared" si="866"/>
        <v/>
      </c>
      <c r="AC1607" s="2" t="b">
        <f>COUNT(Q1607:Q$2500)&gt;0</f>
        <v>0</v>
      </c>
      <c r="AD1607" s="2" t="b">
        <f t="shared" si="849"/>
        <v>0</v>
      </c>
      <c r="AE1607" s="2" t="b">
        <f t="shared" si="850"/>
        <v>0</v>
      </c>
      <c r="AF1607" s="2" t="b">
        <f t="shared" si="851"/>
        <v>0</v>
      </c>
      <c r="AG1607" s="2" t="b">
        <f>OR(
  AND(AC1607,NOT(AC1608)),
  AND(AF1607,WEEKDAY(AH1606,2)=EINSTELLUNGEN!$D$12),
  AND(AF1607,AH1607=$J$35)
)</f>
        <v>0</v>
      </c>
      <c r="AH1607" s="2">
        <f>IF(AE1607,AH1606+IF(WEEKDAY(AH1606+1,2)&lt;=EINSTELLUNGEN!$D$12,1,$J$36),AH1606)</f>
        <v>42020</v>
      </c>
      <c r="AI1607" s="2">
        <f t="shared" si="852"/>
        <v>2019</v>
      </c>
      <c r="AJ1607" s="2">
        <f t="shared" si="853"/>
        <v>201901</v>
      </c>
      <c r="AK1607" s="2">
        <f t="shared" si="854"/>
        <v>201901</v>
      </c>
      <c r="AL1607" s="2">
        <f t="shared" si="882"/>
        <v>201903</v>
      </c>
      <c r="AM1607" s="2" t="b">
        <f t="shared" si="855"/>
        <v>1</v>
      </c>
      <c r="AN1607" s="4" t="e">
        <f t="shared" si="867"/>
        <v>#N/A</v>
      </c>
      <c r="AO1607" s="4" t="e">
        <f t="shared" si="868"/>
        <v>#N/A</v>
      </c>
      <c r="AP1607" s="2" t="str">
        <f>IF(AD1607,
  IF(ISBLANK(H1607),
    AP1606,
    IF(LEN(H1607)=1,
      IF(OR(UPPER(H1607)="A",UPPER(H1607)="I"),
        EINSTELLUNGEN!$D$21,
        IF(OR(UPPER(H1607)="B",UPPER(H1607)="M"),
          EINSTELLUNGEN!$D$22,
          IF(OR(UPPER(H1607)="C",UPPER(H1607)="S"),
            EINSTELLUNGEN!$D$23,
            IF(UPPER(H1607)="D",
              EINSTELLUNGEN!$D$24,
              IF(UPPER(H1607)="E",
                EINSTELLUNGEN!$D$25,
                UPPER(H1607)))))),
      IF(ISNUMBER(H1607),
        EINSTELLUNGEN!$D$20&amp;H1607,
        UPPER(H1607)))),
  "")</f>
        <v/>
      </c>
      <c r="AQ1607" s="2" t="str">
        <f t="shared" si="869"/>
        <v/>
      </c>
      <c r="AR1607" s="2">
        <f t="shared" si="870"/>
        <v>0</v>
      </c>
      <c r="AS1607" s="145">
        <f t="shared" si="871"/>
        <v>0.33333333333333331</v>
      </c>
      <c r="AT1607" s="2">
        <f t="shared" si="872"/>
        <v>0</v>
      </c>
      <c r="AU1607" s="2">
        <f t="shared" si="873"/>
        <v>0</v>
      </c>
      <c r="AV1607" s="2">
        <f t="shared" si="874"/>
        <v>0</v>
      </c>
      <c r="AW1607" s="2">
        <f t="shared" si="875"/>
        <v>0</v>
      </c>
      <c r="AX1607" s="2">
        <f t="shared" si="856"/>
        <v>0</v>
      </c>
      <c r="AY1607" s="2">
        <f t="shared" si="876"/>
        <v>0</v>
      </c>
      <c r="AZ1607" s="145" t="e">
        <f t="shared" si="877"/>
        <v>#N/A</v>
      </c>
      <c r="BA1607" s="145" t="e">
        <f t="shared" si="878"/>
        <v>#N/A</v>
      </c>
      <c r="BB1607" s="145">
        <f t="shared" si="879"/>
        <v>2.083333333333337E-2</v>
      </c>
      <c r="BC1607" s="2">
        <f>IF(AM1607,
  IF(AND(AL1607=$J$31,_xlfn.DAYS(AH1607,DATE(AI1607,1,1))&lt;7),
    MAX(0,EINSTELLUNGEN!$D$12+1-WEEKDAY(DATE(EINSTELLUNGEN!$D$9,EINSTELLUNGEN!$D$10,1),2)),
    IF(AL1607=$J$33,
      MIN(EINSTELLUNGEN!$D$12,WEEKDAY(DATE(EINSTELLUNGEN!$D$9,12,31),2)),
      EINSTELLUNGEN!$D$12
  )) - SUMIF(AL$50:AL$2500,"="&amp;AL1607,AX$50:AX$2500),
  0)</f>
        <v>3</v>
      </c>
      <c r="BD1607" s="2">
        <f t="shared" si="880"/>
        <v>0.33333333333333331</v>
      </c>
      <c r="BE1607" s="2">
        <f t="shared" si="881"/>
        <v>0</v>
      </c>
    </row>
    <row r="1608" spans="1:57" ht="10.5" customHeight="1">
      <c r="A1608" s="1" t="str">
        <f t="shared" ca="1" si="857"/>
        <v/>
      </c>
      <c r="B1608" s="1" t="str">
        <f t="shared" ca="1" si="858"/>
        <v/>
      </c>
      <c r="C1608" s="1" t="str">
        <f t="shared" ca="1" si="859"/>
        <v/>
      </c>
      <c r="D1608" s="1" t="str">
        <f t="shared" ca="1" si="860"/>
        <v/>
      </c>
      <c r="F1608" s="10"/>
      <c r="G1608" s="136" t="str">
        <f t="shared" si="861"/>
        <v/>
      </c>
      <c r="H1608" s="27"/>
      <c r="I1608" s="28"/>
      <c r="J1608" s="28"/>
      <c r="K1608" s="29"/>
      <c r="L1608" s="136"/>
      <c r="M1608" s="136"/>
      <c r="N1608" s="136"/>
      <c r="O1608" s="26" t="str">
        <f t="shared" si="862"/>
        <v/>
      </c>
      <c r="P1608" s="218" t="str">
        <f t="shared" si="863"/>
        <v/>
      </c>
      <c r="Q1608" s="26" t="str">
        <f t="shared" si="864"/>
        <v/>
      </c>
      <c r="R1608" s="22"/>
      <c r="S1608" s="99"/>
      <c r="T1608" s="10"/>
      <c r="U1608" s="229" t="str">
        <f t="shared" si="865"/>
        <v/>
      </c>
      <c r="V1608" s="230"/>
      <c r="W1608" s="230"/>
      <c r="X1608" s="230"/>
      <c r="Y1608" s="230"/>
      <c r="Z1608" s="22" t="str">
        <f>""</f>
        <v/>
      </c>
      <c r="AB1608" s="23" t="str">
        <f t="shared" si="866"/>
        <v/>
      </c>
      <c r="AC1608" s="2" t="b">
        <f>COUNT(Q1608:Q$2500)&gt;0</f>
        <v>0</v>
      </c>
      <c r="AD1608" s="2" t="b">
        <f t="shared" si="849"/>
        <v>0</v>
      </c>
      <c r="AE1608" s="2" t="b">
        <f t="shared" si="850"/>
        <v>0</v>
      </c>
      <c r="AF1608" s="2" t="b">
        <f t="shared" si="851"/>
        <v>0</v>
      </c>
      <c r="AG1608" s="2" t="b">
        <f>OR(
  AND(AC1608,NOT(AC1609)),
  AND(AF1608,WEEKDAY(AH1607,2)=EINSTELLUNGEN!$D$12),
  AND(AF1608,AH1608=$J$35)
)</f>
        <v>0</v>
      </c>
      <c r="AH1608" s="2">
        <f>IF(AE1608,AH1607+IF(WEEKDAY(AH1607+1,2)&lt;=EINSTELLUNGEN!$D$12,1,$J$36),AH1607)</f>
        <v>42020</v>
      </c>
      <c r="AI1608" s="2">
        <f t="shared" si="852"/>
        <v>2019</v>
      </c>
      <c r="AJ1608" s="2">
        <f t="shared" si="853"/>
        <v>201901</v>
      </c>
      <c r="AK1608" s="2">
        <f t="shared" si="854"/>
        <v>201901</v>
      </c>
      <c r="AL1608" s="2">
        <f t="shared" si="882"/>
        <v>201903</v>
      </c>
      <c r="AM1608" s="2" t="b">
        <f t="shared" si="855"/>
        <v>1</v>
      </c>
      <c r="AN1608" s="4" t="e">
        <f t="shared" si="867"/>
        <v>#N/A</v>
      </c>
      <c r="AO1608" s="4" t="e">
        <f t="shared" si="868"/>
        <v>#N/A</v>
      </c>
      <c r="AP1608" s="2" t="str">
        <f>IF(AD1608,
  IF(ISBLANK(H1608),
    AP1607,
    IF(LEN(H1608)=1,
      IF(OR(UPPER(H1608)="A",UPPER(H1608)="I"),
        EINSTELLUNGEN!$D$21,
        IF(OR(UPPER(H1608)="B",UPPER(H1608)="M"),
          EINSTELLUNGEN!$D$22,
          IF(OR(UPPER(H1608)="C",UPPER(H1608)="S"),
            EINSTELLUNGEN!$D$23,
            IF(UPPER(H1608)="D",
              EINSTELLUNGEN!$D$24,
              IF(UPPER(H1608)="E",
                EINSTELLUNGEN!$D$25,
                UPPER(H1608)))))),
      IF(ISNUMBER(H1608),
        EINSTELLUNGEN!$D$20&amp;H1608,
        UPPER(H1608)))),
  "")</f>
        <v/>
      </c>
      <c r="AQ1608" s="2" t="str">
        <f t="shared" si="869"/>
        <v/>
      </c>
      <c r="AR1608" s="2">
        <f t="shared" si="870"/>
        <v>0</v>
      </c>
      <c r="AS1608" s="145">
        <f t="shared" si="871"/>
        <v>0.33333333333333331</v>
      </c>
      <c r="AT1608" s="2">
        <f t="shared" si="872"/>
        <v>0</v>
      </c>
      <c r="AU1608" s="2">
        <f t="shared" si="873"/>
        <v>0</v>
      </c>
      <c r="AV1608" s="2">
        <f t="shared" si="874"/>
        <v>0</v>
      </c>
      <c r="AW1608" s="2">
        <f t="shared" si="875"/>
        <v>0</v>
      </c>
      <c r="AX1608" s="2">
        <f t="shared" si="856"/>
        <v>0</v>
      </c>
      <c r="AY1608" s="2">
        <f t="shared" si="876"/>
        <v>0</v>
      </c>
      <c r="AZ1608" s="145" t="e">
        <f t="shared" si="877"/>
        <v>#N/A</v>
      </c>
      <c r="BA1608" s="145" t="e">
        <f t="shared" si="878"/>
        <v>#N/A</v>
      </c>
      <c r="BB1608" s="145">
        <f t="shared" si="879"/>
        <v>2.083333333333337E-2</v>
      </c>
      <c r="BC1608" s="2">
        <f>IF(AM1608,
  IF(AND(AL1608=$J$31,_xlfn.DAYS(AH1608,DATE(AI1608,1,1))&lt;7),
    MAX(0,EINSTELLUNGEN!$D$12+1-WEEKDAY(DATE(EINSTELLUNGEN!$D$9,EINSTELLUNGEN!$D$10,1),2)),
    IF(AL1608=$J$33,
      MIN(EINSTELLUNGEN!$D$12,WEEKDAY(DATE(EINSTELLUNGEN!$D$9,12,31),2)),
      EINSTELLUNGEN!$D$12
  )) - SUMIF(AL$50:AL$2500,"="&amp;AL1608,AX$50:AX$2500),
  0)</f>
        <v>3</v>
      </c>
      <c r="BD1608" s="2">
        <f t="shared" si="880"/>
        <v>0.33333333333333331</v>
      </c>
      <c r="BE1608" s="2">
        <f t="shared" si="881"/>
        <v>0</v>
      </c>
    </row>
    <row r="1609" spans="1:57" ht="10.5" customHeight="1">
      <c r="A1609" s="1" t="str">
        <f t="shared" ca="1" si="857"/>
        <v/>
      </c>
      <c r="B1609" s="1" t="str">
        <f t="shared" ca="1" si="858"/>
        <v/>
      </c>
      <c r="C1609" s="1" t="str">
        <f t="shared" ca="1" si="859"/>
        <v/>
      </c>
      <c r="D1609" s="1" t="str">
        <f t="shared" ca="1" si="860"/>
        <v/>
      </c>
      <c r="F1609" s="10"/>
      <c r="G1609" s="136" t="str">
        <f t="shared" si="861"/>
        <v/>
      </c>
      <c r="H1609" s="27"/>
      <c r="I1609" s="28"/>
      <c r="J1609" s="28"/>
      <c r="K1609" s="29"/>
      <c r="L1609" s="136"/>
      <c r="M1609" s="136"/>
      <c r="N1609" s="136"/>
      <c r="O1609" s="26" t="str">
        <f t="shared" si="862"/>
        <v/>
      </c>
      <c r="P1609" s="218" t="str">
        <f t="shared" si="863"/>
        <v/>
      </c>
      <c r="Q1609" s="26" t="str">
        <f t="shared" si="864"/>
        <v/>
      </c>
      <c r="R1609" s="22"/>
      <c r="S1609" s="99"/>
      <c r="T1609" s="10"/>
      <c r="U1609" s="229" t="str">
        <f t="shared" si="865"/>
        <v/>
      </c>
      <c r="V1609" s="230"/>
      <c r="W1609" s="230"/>
      <c r="X1609" s="230"/>
      <c r="Y1609" s="230"/>
      <c r="Z1609" s="22" t="str">
        <f>""</f>
        <v/>
      </c>
      <c r="AB1609" s="23" t="str">
        <f t="shared" si="866"/>
        <v/>
      </c>
      <c r="AC1609" s="2" t="b">
        <f>COUNT(Q1609:Q$2500)&gt;0</f>
        <v>0</v>
      </c>
      <c r="AD1609" s="2" t="b">
        <f t="shared" si="849"/>
        <v>0</v>
      </c>
      <c r="AE1609" s="2" t="b">
        <f t="shared" si="850"/>
        <v>0</v>
      </c>
      <c r="AF1609" s="2" t="b">
        <f t="shared" si="851"/>
        <v>0</v>
      </c>
      <c r="AG1609" s="2" t="b">
        <f>OR(
  AND(AC1609,NOT(AC1610)),
  AND(AF1609,WEEKDAY(AH1608,2)=EINSTELLUNGEN!$D$12),
  AND(AF1609,AH1609=$J$35)
)</f>
        <v>0</v>
      </c>
      <c r="AH1609" s="2">
        <f>IF(AE1609,AH1608+IF(WEEKDAY(AH1608+1,2)&lt;=EINSTELLUNGEN!$D$12,1,$J$36),AH1608)</f>
        <v>42020</v>
      </c>
      <c r="AI1609" s="2">
        <f t="shared" si="852"/>
        <v>2019</v>
      </c>
      <c r="AJ1609" s="2">
        <f t="shared" si="853"/>
        <v>201901</v>
      </c>
      <c r="AK1609" s="2">
        <f t="shared" si="854"/>
        <v>201901</v>
      </c>
      <c r="AL1609" s="2">
        <f t="shared" si="882"/>
        <v>201903</v>
      </c>
      <c r="AM1609" s="2" t="b">
        <f t="shared" si="855"/>
        <v>1</v>
      </c>
      <c r="AN1609" s="4" t="e">
        <f t="shared" si="867"/>
        <v>#N/A</v>
      </c>
      <c r="AO1609" s="4" t="e">
        <f t="shared" si="868"/>
        <v>#N/A</v>
      </c>
      <c r="AP1609" s="2" t="str">
        <f>IF(AD1609,
  IF(ISBLANK(H1609),
    AP1608,
    IF(LEN(H1609)=1,
      IF(OR(UPPER(H1609)="A",UPPER(H1609)="I"),
        EINSTELLUNGEN!$D$21,
        IF(OR(UPPER(H1609)="B",UPPER(H1609)="M"),
          EINSTELLUNGEN!$D$22,
          IF(OR(UPPER(H1609)="C",UPPER(H1609)="S"),
            EINSTELLUNGEN!$D$23,
            IF(UPPER(H1609)="D",
              EINSTELLUNGEN!$D$24,
              IF(UPPER(H1609)="E",
                EINSTELLUNGEN!$D$25,
                UPPER(H1609)))))),
      IF(ISNUMBER(H1609),
        EINSTELLUNGEN!$D$20&amp;H1609,
        UPPER(H1609)))),
  "")</f>
        <v/>
      </c>
      <c r="AQ1609" s="2" t="str">
        <f t="shared" si="869"/>
        <v/>
      </c>
      <c r="AR1609" s="2">
        <f t="shared" si="870"/>
        <v>0</v>
      </c>
      <c r="AS1609" s="145">
        <f t="shared" si="871"/>
        <v>0.33333333333333331</v>
      </c>
      <c r="AT1609" s="2">
        <f t="shared" si="872"/>
        <v>0</v>
      </c>
      <c r="AU1609" s="2">
        <f t="shared" si="873"/>
        <v>0</v>
      </c>
      <c r="AV1609" s="2">
        <f t="shared" si="874"/>
        <v>0</v>
      </c>
      <c r="AW1609" s="2">
        <f t="shared" si="875"/>
        <v>0</v>
      </c>
      <c r="AX1609" s="2">
        <f t="shared" si="856"/>
        <v>0</v>
      </c>
      <c r="AY1609" s="2">
        <f t="shared" si="876"/>
        <v>0</v>
      </c>
      <c r="AZ1609" s="145" t="e">
        <f t="shared" si="877"/>
        <v>#N/A</v>
      </c>
      <c r="BA1609" s="145" t="e">
        <f t="shared" si="878"/>
        <v>#N/A</v>
      </c>
      <c r="BB1609" s="145">
        <f t="shared" si="879"/>
        <v>2.083333333333337E-2</v>
      </c>
      <c r="BC1609" s="2">
        <f>IF(AM1609,
  IF(AND(AL1609=$J$31,_xlfn.DAYS(AH1609,DATE(AI1609,1,1))&lt;7),
    MAX(0,EINSTELLUNGEN!$D$12+1-WEEKDAY(DATE(EINSTELLUNGEN!$D$9,EINSTELLUNGEN!$D$10,1),2)),
    IF(AL1609=$J$33,
      MIN(EINSTELLUNGEN!$D$12,WEEKDAY(DATE(EINSTELLUNGEN!$D$9,12,31),2)),
      EINSTELLUNGEN!$D$12
  )) - SUMIF(AL$50:AL$2500,"="&amp;AL1609,AX$50:AX$2500),
  0)</f>
        <v>3</v>
      </c>
      <c r="BD1609" s="2">
        <f t="shared" si="880"/>
        <v>0.33333333333333331</v>
      </c>
      <c r="BE1609" s="2">
        <f t="shared" si="881"/>
        <v>0</v>
      </c>
    </row>
    <row r="1610" spans="1:57" ht="10.5" customHeight="1">
      <c r="A1610" s="1" t="str">
        <f t="shared" ca="1" si="857"/>
        <v/>
      </c>
      <c r="B1610" s="1" t="str">
        <f t="shared" ca="1" si="858"/>
        <v/>
      </c>
      <c r="C1610" s="1" t="str">
        <f t="shared" ca="1" si="859"/>
        <v/>
      </c>
      <c r="D1610" s="1" t="str">
        <f t="shared" ca="1" si="860"/>
        <v/>
      </c>
      <c r="F1610" s="10"/>
      <c r="G1610" s="136" t="str">
        <f t="shared" si="861"/>
        <v/>
      </c>
      <c r="H1610" s="27"/>
      <c r="I1610" s="28"/>
      <c r="J1610" s="28"/>
      <c r="K1610" s="29"/>
      <c r="L1610" s="136"/>
      <c r="M1610" s="136"/>
      <c r="N1610" s="136"/>
      <c r="O1610" s="26" t="str">
        <f t="shared" si="862"/>
        <v/>
      </c>
      <c r="P1610" s="218" t="str">
        <f t="shared" si="863"/>
        <v/>
      </c>
      <c r="Q1610" s="26" t="str">
        <f t="shared" si="864"/>
        <v/>
      </c>
      <c r="R1610" s="22"/>
      <c r="S1610" s="99"/>
      <c r="T1610" s="10"/>
      <c r="U1610" s="229" t="str">
        <f t="shared" si="865"/>
        <v/>
      </c>
      <c r="V1610" s="230"/>
      <c r="W1610" s="230"/>
      <c r="X1610" s="230"/>
      <c r="Y1610" s="230"/>
      <c r="Z1610" s="22" t="str">
        <f>""</f>
        <v/>
      </c>
      <c r="AB1610" s="23" t="str">
        <f t="shared" si="866"/>
        <v/>
      </c>
      <c r="AC1610" s="2" t="b">
        <f>COUNT(Q1610:Q$2500)&gt;0</f>
        <v>0</v>
      </c>
      <c r="AD1610" s="2" t="b">
        <f t="shared" si="849"/>
        <v>0</v>
      </c>
      <c r="AE1610" s="2" t="b">
        <f t="shared" si="850"/>
        <v>0</v>
      </c>
      <c r="AF1610" s="2" t="b">
        <f t="shared" si="851"/>
        <v>0</v>
      </c>
      <c r="AG1610" s="2" t="b">
        <f>OR(
  AND(AC1610,NOT(AC1611)),
  AND(AF1610,WEEKDAY(AH1609,2)=EINSTELLUNGEN!$D$12),
  AND(AF1610,AH1610=$J$35)
)</f>
        <v>0</v>
      </c>
      <c r="AH1610" s="2">
        <f>IF(AE1610,AH1609+IF(WEEKDAY(AH1609+1,2)&lt;=EINSTELLUNGEN!$D$12,1,$J$36),AH1609)</f>
        <v>42020</v>
      </c>
      <c r="AI1610" s="2">
        <f t="shared" si="852"/>
        <v>2019</v>
      </c>
      <c r="AJ1610" s="2">
        <f t="shared" si="853"/>
        <v>201901</v>
      </c>
      <c r="AK1610" s="2">
        <f t="shared" si="854"/>
        <v>201901</v>
      </c>
      <c r="AL1610" s="2">
        <f t="shared" si="882"/>
        <v>201903</v>
      </c>
      <c r="AM1610" s="2" t="b">
        <f t="shared" si="855"/>
        <v>1</v>
      </c>
      <c r="AN1610" s="4" t="e">
        <f t="shared" si="867"/>
        <v>#N/A</v>
      </c>
      <c r="AO1610" s="4" t="e">
        <f t="shared" si="868"/>
        <v>#N/A</v>
      </c>
      <c r="AP1610" s="2" t="str">
        <f>IF(AD1610,
  IF(ISBLANK(H1610),
    AP1609,
    IF(LEN(H1610)=1,
      IF(OR(UPPER(H1610)="A",UPPER(H1610)="I"),
        EINSTELLUNGEN!$D$21,
        IF(OR(UPPER(H1610)="B",UPPER(H1610)="M"),
          EINSTELLUNGEN!$D$22,
          IF(OR(UPPER(H1610)="C",UPPER(H1610)="S"),
            EINSTELLUNGEN!$D$23,
            IF(UPPER(H1610)="D",
              EINSTELLUNGEN!$D$24,
              IF(UPPER(H1610)="E",
                EINSTELLUNGEN!$D$25,
                UPPER(H1610)))))),
      IF(ISNUMBER(H1610),
        EINSTELLUNGEN!$D$20&amp;H1610,
        UPPER(H1610)))),
  "")</f>
        <v/>
      </c>
      <c r="AQ1610" s="2" t="str">
        <f t="shared" si="869"/>
        <v/>
      </c>
      <c r="AR1610" s="2">
        <f t="shared" si="870"/>
        <v>0</v>
      </c>
      <c r="AS1610" s="145">
        <f t="shared" si="871"/>
        <v>0.33333333333333331</v>
      </c>
      <c r="AT1610" s="2">
        <f t="shared" si="872"/>
        <v>0</v>
      </c>
      <c r="AU1610" s="2">
        <f t="shared" si="873"/>
        <v>0</v>
      </c>
      <c r="AV1610" s="2">
        <f t="shared" si="874"/>
        <v>0</v>
      </c>
      <c r="AW1610" s="2">
        <f t="shared" si="875"/>
        <v>0</v>
      </c>
      <c r="AX1610" s="2">
        <f t="shared" si="856"/>
        <v>0</v>
      </c>
      <c r="AY1610" s="2">
        <f t="shared" si="876"/>
        <v>0</v>
      </c>
      <c r="AZ1610" s="145" t="e">
        <f t="shared" si="877"/>
        <v>#N/A</v>
      </c>
      <c r="BA1610" s="145" t="e">
        <f t="shared" si="878"/>
        <v>#N/A</v>
      </c>
      <c r="BB1610" s="145">
        <f t="shared" si="879"/>
        <v>2.083333333333337E-2</v>
      </c>
      <c r="BC1610" s="2">
        <f>IF(AM1610,
  IF(AND(AL1610=$J$31,_xlfn.DAYS(AH1610,DATE(AI1610,1,1))&lt;7),
    MAX(0,EINSTELLUNGEN!$D$12+1-WEEKDAY(DATE(EINSTELLUNGEN!$D$9,EINSTELLUNGEN!$D$10,1),2)),
    IF(AL1610=$J$33,
      MIN(EINSTELLUNGEN!$D$12,WEEKDAY(DATE(EINSTELLUNGEN!$D$9,12,31),2)),
      EINSTELLUNGEN!$D$12
  )) - SUMIF(AL$50:AL$2500,"="&amp;AL1610,AX$50:AX$2500),
  0)</f>
        <v>3</v>
      </c>
      <c r="BD1610" s="2">
        <f t="shared" si="880"/>
        <v>0.33333333333333331</v>
      </c>
      <c r="BE1610" s="2">
        <f t="shared" si="881"/>
        <v>0</v>
      </c>
    </row>
    <row r="1611" spans="1:57" ht="10.5" customHeight="1">
      <c r="A1611" s="1" t="str">
        <f t="shared" ca="1" si="857"/>
        <v/>
      </c>
      <c r="B1611" s="1" t="str">
        <f t="shared" ca="1" si="858"/>
        <v/>
      </c>
      <c r="C1611" s="1" t="str">
        <f t="shared" ca="1" si="859"/>
        <v/>
      </c>
      <c r="D1611" s="1" t="str">
        <f t="shared" ca="1" si="860"/>
        <v/>
      </c>
      <c r="F1611" s="10"/>
      <c r="G1611" s="136" t="str">
        <f t="shared" si="861"/>
        <v/>
      </c>
      <c r="H1611" s="27"/>
      <c r="I1611" s="28"/>
      <c r="J1611" s="28"/>
      <c r="K1611" s="29"/>
      <c r="L1611" s="136"/>
      <c r="M1611" s="136"/>
      <c r="N1611" s="136"/>
      <c r="O1611" s="26" t="str">
        <f t="shared" si="862"/>
        <v/>
      </c>
      <c r="P1611" s="218" t="str">
        <f t="shared" si="863"/>
        <v/>
      </c>
      <c r="Q1611" s="26" t="str">
        <f t="shared" si="864"/>
        <v/>
      </c>
      <c r="R1611" s="22"/>
      <c r="S1611" s="99"/>
      <c r="T1611" s="10"/>
      <c r="U1611" s="229" t="str">
        <f t="shared" si="865"/>
        <v/>
      </c>
      <c r="V1611" s="230"/>
      <c r="W1611" s="230"/>
      <c r="X1611" s="230"/>
      <c r="Y1611" s="230"/>
      <c r="Z1611" s="22" t="str">
        <f>""</f>
        <v/>
      </c>
      <c r="AB1611" s="23" t="str">
        <f t="shared" si="866"/>
        <v/>
      </c>
      <c r="AC1611" s="2" t="b">
        <f>COUNT(Q1611:Q$2500)&gt;0</f>
        <v>0</v>
      </c>
      <c r="AD1611" s="2" t="b">
        <f t="shared" si="849"/>
        <v>0</v>
      </c>
      <c r="AE1611" s="2" t="b">
        <f t="shared" si="850"/>
        <v>0</v>
      </c>
      <c r="AF1611" s="2" t="b">
        <f t="shared" si="851"/>
        <v>0</v>
      </c>
      <c r="AG1611" s="2" t="b">
        <f>OR(
  AND(AC1611,NOT(AC1612)),
  AND(AF1611,WEEKDAY(AH1610,2)=EINSTELLUNGEN!$D$12),
  AND(AF1611,AH1611=$J$35)
)</f>
        <v>0</v>
      </c>
      <c r="AH1611" s="2">
        <f>IF(AE1611,AH1610+IF(WEEKDAY(AH1610+1,2)&lt;=EINSTELLUNGEN!$D$12,1,$J$36),AH1610)</f>
        <v>42020</v>
      </c>
      <c r="AI1611" s="2">
        <f t="shared" si="852"/>
        <v>2019</v>
      </c>
      <c r="AJ1611" s="2">
        <f t="shared" si="853"/>
        <v>201901</v>
      </c>
      <c r="AK1611" s="2">
        <f t="shared" si="854"/>
        <v>201901</v>
      </c>
      <c r="AL1611" s="2">
        <f t="shared" si="882"/>
        <v>201903</v>
      </c>
      <c r="AM1611" s="2" t="b">
        <f t="shared" si="855"/>
        <v>1</v>
      </c>
      <c r="AN1611" s="4" t="e">
        <f t="shared" si="867"/>
        <v>#N/A</v>
      </c>
      <c r="AO1611" s="4" t="e">
        <f t="shared" si="868"/>
        <v>#N/A</v>
      </c>
      <c r="AP1611" s="2" t="str">
        <f>IF(AD1611,
  IF(ISBLANK(H1611),
    AP1610,
    IF(LEN(H1611)=1,
      IF(OR(UPPER(H1611)="A",UPPER(H1611)="I"),
        EINSTELLUNGEN!$D$21,
        IF(OR(UPPER(H1611)="B",UPPER(H1611)="M"),
          EINSTELLUNGEN!$D$22,
          IF(OR(UPPER(H1611)="C",UPPER(H1611)="S"),
            EINSTELLUNGEN!$D$23,
            IF(UPPER(H1611)="D",
              EINSTELLUNGEN!$D$24,
              IF(UPPER(H1611)="E",
                EINSTELLUNGEN!$D$25,
                UPPER(H1611)))))),
      IF(ISNUMBER(H1611),
        EINSTELLUNGEN!$D$20&amp;H1611,
        UPPER(H1611)))),
  "")</f>
        <v/>
      </c>
      <c r="AQ1611" s="2" t="str">
        <f t="shared" si="869"/>
        <v/>
      </c>
      <c r="AR1611" s="2">
        <f t="shared" si="870"/>
        <v>0</v>
      </c>
      <c r="AS1611" s="145">
        <f t="shared" si="871"/>
        <v>0.33333333333333331</v>
      </c>
      <c r="AT1611" s="2">
        <f t="shared" si="872"/>
        <v>0</v>
      </c>
      <c r="AU1611" s="2">
        <f t="shared" si="873"/>
        <v>0</v>
      </c>
      <c r="AV1611" s="2">
        <f t="shared" si="874"/>
        <v>0</v>
      </c>
      <c r="AW1611" s="2">
        <f t="shared" si="875"/>
        <v>0</v>
      </c>
      <c r="AX1611" s="2">
        <f t="shared" si="856"/>
        <v>0</v>
      </c>
      <c r="AY1611" s="2">
        <f t="shared" si="876"/>
        <v>0</v>
      </c>
      <c r="AZ1611" s="145" t="e">
        <f t="shared" si="877"/>
        <v>#N/A</v>
      </c>
      <c r="BA1611" s="145" t="e">
        <f t="shared" si="878"/>
        <v>#N/A</v>
      </c>
      <c r="BB1611" s="145">
        <f t="shared" si="879"/>
        <v>2.083333333333337E-2</v>
      </c>
      <c r="BC1611" s="2">
        <f>IF(AM1611,
  IF(AND(AL1611=$J$31,_xlfn.DAYS(AH1611,DATE(AI1611,1,1))&lt;7),
    MAX(0,EINSTELLUNGEN!$D$12+1-WEEKDAY(DATE(EINSTELLUNGEN!$D$9,EINSTELLUNGEN!$D$10,1),2)),
    IF(AL1611=$J$33,
      MIN(EINSTELLUNGEN!$D$12,WEEKDAY(DATE(EINSTELLUNGEN!$D$9,12,31),2)),
      EINSTELLUNGEN!$D$12
  )) - SUMIF(AL$50:AL$2500,"="&amp;AL1611,AX$50:AX$2500),
  0)</f>
        <v>3</v>
      </c>
      <c r="BD1611" s="2">
        <f t="shared" si="880"/>
        <v>0.33333333333333331</v>
      </c>
      <c r="BE1611" s="2">
        <f t="shared" si="881"/>
        <v>0</v>
      </c>
    </row>
    <row r="1612" spans="1:57" ht="10.5" customHeight="1">
      <c r="A1612" s="1" t="str">
        <f t="shared" ca="1" si="857"/>
        <v/>
      </c>
      <c r="B1612" s="1" t="str">
        <f t="shared" ca="1" si="858"/>
        <v/>
      </c>
      <c r="C1612" s="1" t="str">
        <f t="shared" ca="1" si="859"/>
        <v/>
      </c>
      <c r="D1612" s="1" t="str">
        <f t="shared" ca="1" si="860"/>
        <v/>
      </c>
      <c r="F1612" s="10"/>
      <c r="G1612" s="136" t="str">
        <f t="shared" si="861"/>
        <v/>
      </c>
      <c r="H1612" s="27"/>
      <c r="I1612" s="28"/>
      <c r="J1612" s="28"/>
      <c r="K1612" s="29"/>
      <c r="L1612" s="136"/>
      <c r="M1612" s="136"/>
      <c r="N1612" s="136"/>
      <c r="O1612" s="26" t="str">
        <f t="shared" si="862"/>
        <v/>
      </c>
      <c r="P1612" s="218" t="str">
        <f t="shared" si="863"/>
        <v/>
      </c>
      <c r="Q1612" s="26" t="str">
        <f t="shared" si="864"/>
        <v/>
      </c>
      <c r="R1612" s="22"/>
      <c r="S1612" s="99"/>
      <c r="T1612" s="10"/>
      <c r="U1612" s="229" t="str">
        <f t="shared" si="865"/>
        <v/>
      </c>
      <c r="V1612" s="230"/>
      <c r="W1612" s="230"/>
      <c r="X1612" s="230"/>
      <c r="Y1612" s="230"/>
      <c r="Z1612" s="22" t="str">
        <f>""</f>
        <v/>
      </c>
      <c r="AB1612" s="23" t="str">
        <f t="shared" si="866"/>
        <v/>
      </c>
      <c r="AC1612" s="2" t="b">
        <f>COUNT(Q1612:Q$2500)&gt;0</f>
        <v>0</v>
      </c>
      <c r="AD1612" s="2" t="b">
        <f t="shared" si="849"/>
        <v>0</v>
      </c>
      <c r="AE1612" s="2" t="b">
        <f t="shared" si="850"/>
        <v>0</v>
      </c>
      <c r="AF1612" s="2" t="b">
        <f t="shared" si="851"/>
        <v>0</v>
      </c>
      <c r="AG1612" s="2" t="b">
        <f>OR(
  AND(AC1612,NOT(AC1613)),
  AND(AF1612,WEEKDAY(AH1611,2)=EINSTELLUNGEN!$D$12),
  AND(AF1612,AH1612=$J$35)
)</f>
        <v>0</v>
      </c>
      <c r="AH1612" s="2">
        <f>IF(AE1612,AH1611+IF(WEEKDAY(AH1611+1,2)&lt;=EINSTELLUNGEN!$D$12,1,$J$36),AH1611)</f>
        <v>42020</v>
      </c>
      <c r="AI1612" s="2">
        <f t="shared" si="852"/>
        <v>2019</v>
      </c>
      <c r="AJ1612" s="2">
        <f t="shared" si="853"/>
        <v>201901</v>
      </c>
      <c r="AK1612" s="2">
        <f t="shared" si="854"/>
        <v>201901</v>
      </c>
      <c r="AL1612" s="2">
        <f t="shared" si="882"/>
        <v>201903</v>
      </c>
      <c r="AM1612" s="2" t="b">
        <f t="shared" si="855"/>
        <v>1</v>
      </c>
      <c r="AN1612" s="4" t="e">
        <f t="shared" si="867"/>
        <v>#N/A</v>
      </c>
      <c r="AO1612" s="4" t="e">
        <f t="shared" si="868"/>
        <v>#N/A</v>
      </c>
      <c r="AP1612" s="2" t="str">
        <f>IF(AD1612,
  IF(ISBLANK(H1612),
    AP1611,
    IF(LEN(H1612)=1,
      IF(OR(UPPER(H1612)="A",UPPER(H1612)="I"),
        EINSTELLUNGEN!$D$21,
        IF(OR(UPPER(H1612)="B",UPPER(H1612)="M"),
          EINSTELLUNGEN!$D$22,
          IF(OR(UPPER(H1612)="C",UPPER(H1612)="S"),
            EINSTELLUNGEN!$D$23,
            IF(UPPER(H1612)="D",
              EINSTELLUNGEN!$D$24,
              IF(UPPER(H1612)="E",
                EINSTELLUNGEN!$D$25,
                UPPER(H1612)))))),
      IF(ISNUMBER(H1612),
        EINSTELLUNGEN!$D$20&amp;H1612,
        UPPER(H1612)))),
  "")</f>
        <v/>
      </c>
      <c r="AQ1612" s="2" t="str">
        <f t="shared" si="869"/>
        <v/>
      </c>
      <c r="AR1612" s="2">
        <f t="shared" si="870"/>
        <v>0</v>
      </c>
      <c r="AS1612" s="145">
        <f t="shared" si="871"/>
        <v>0.33333333333333331</v>
      </c>
      <c r="AT1612" s="2">
        <f t="shared" si="872"/>
        <v>0</v>
      </c>
      <c r="AU1612" s="2">
        <f t="shared" si="873"/>
        <v>0</v>
      </c>
      <c r="AV1612" s="2">
        <f t="shared" si="874"/>
        <v>0</v>
      </c>
      <c r="AW1612" s="2">
        <f t="shared" si="875"/>
        <v>0</v>
      </c>
      <c r="AX1612" s="2">
        <f t="shared" si="856"/>
        <v>0</v>
      </c>
      <c r="AY1612" s="2">
        <f t="shared" si="876"/>
        <v>0</v>
      </c>
      <c r="AZ1612" s="145" t="e">
        <f t="shared" si="877"/>
        <v>#N/A</v>
      </c>
      <c r="BA1612" s="145" t="e">
        <f t="shared" si="878"/>
        <v>#N/A</v>
      </c>
      <c r="BB1612" s="145">
        <f t="shared" si="879"/>
        <v>2.083333333333337E-2</v>
      </c>
      <c r="BC1612" s="2">
        <f>IF(AM1612,
  IF(AND(AL1612=$J$31,_xlfn.DAYS(AH1612,DATE(AI1612,1,1))&lt;7),
    MAX(0,EINSTELLUNGEN!$D$12+1-WEEKDAY(DATE(EINSTELLUNGEN!$D$9,EINSTELLUNGEN!$D$10,1),2)),
    IF(AL1612=$J$33,
      MIN(EINSTELLUNGEN!$D$12,WEEKDAY(DATE(EINSTELLUNGEN!$D$9,12,31),2)),
      EINSTELLUNGEN!$D$12
  )) - SUMIF(AL$50:AL$2500,"="&amp;AL1612,AX$50:AX$2500),
  0)</f>
        <v>3</v>
      </c>
      <c r="BD1612" s="2">
        <f t="shared" si="880"/>
        <v>0.33333333333333331</v>
      </c>
      <c r="BE1612" s="2">
        <f t="shared" si="881"/>
        <v>0</v>
      </c>
    </row>
    <row r="1613" spans="1:57" ht="10.5" customHeight="1">
      <c r="A1613" s="1" t="str">
        <f t="shared" ca="1" si="857"/>
        <v/>
      </c>
      <c r="B1613" s="1" t="str">
        <f t="shared" ca="1" si="858"/>
        <v/>
      </c>
      <c r="C1613" s="1" t="str">
        <f t="shared" ca="1" si="859"/>
        <v/>
      </c>
      <c r="D1613" s="1" t="str">
        <f t="shared" ca="1" si="860"/>
        <v/>
      </c>
      <c r="F1613" s="10"/>
      <c r="G1613" s="136" t="str">
        <f t="shared" si="861"/>
        <v/>
      </c>
      <c r="H1613" s="27"/>
      <c r="I1613" s="28"/>
      <c r="J1613" s="28"/>
      <c r="K1613" s="29"/>
      <c r="L1613" s="136"/>
      <c r="M1613" s="136"/>
      <c r="N1613" s="136"/>
      <c r="O1613" s="26" t="str">
        <f t="shared" si="862"/>
        <v/>
      </c>
      <c r="P1613" s="218" t="str">
        <f t="shared" si="863"/>
        <v/>
      </c>
      <c r="Q1613" s="26" t="str">
        <f t="shared" si="864"/>
        <v/>
      </c>
      <c r="R1613" s="22"/>
      <c r="S1613" s="99"/>
      <c r="T1613" s="10"/>
      <c r="U1613" s="229" t="str">
        <f t="shared" si="865"/>
        <v/>
      </c>
      <c r="V1613" s="230"/>
      <c r="W1613" s="230"/>
      <c r="X1613" s="230"/>
      <c r="Y1613" s="230"/>
      <c r="Z1613" s="22" t="str">
        <f>""</f>
        <v/>
      </c>
      <c r="AB1613" s="23" t="str">
        <f t="shared" si="866"/>
        <v/>
      </c>
      <c r="AC1613" s="2" t="b">
        <f>COUNT(Q1613:Q$2500)&gt;0</f>
        <v>0</v>
      </c>
      <c r="AD1613" s="2" t="b">
        <f t="shared" si="849"/>
        <v>0</v>
      </c>
      <c r="AE1613" s="2" t="b">
        <f t="shared" si="850"/>
        <v>0</v>
      </c>
      <c r="AF1613" s="2" t="b">
        <f t="shared" si="851"/>
        <v>0</v>
      </c>
      <c r="AG1613" s="2" t="b">
        <f>OR(
  AND(AC1613,NOT(AC1614)),
  AND(AF1613,WEEKDAY(AH1612,2)=EINSTELLUNGEN!$D$12),
  AND(AF1613,AH1613=$J$35)
)</f>
        <v>0</v>
      </c>
      <c r="AH1613" s="2">
        <f>IF(AE1613,AH1612+IF(WEEKDAY(AH1612+1,2)&lt;=EINSTELLUNGEN!$D$12,1,$J$36),AH1612)</f>
        <v>42020</v>
      </c>
      <c r="AI1613" s="2">
        <f t="shared" si="852"/>
        <v>2019</v>
      </c>
      <c r="AJ1613" s="2">
        <f t="shared" si="853"/>
        <v>201901</v>
      </c>
      <c r="AK1613" s="2">
        <f t="shared" si="854"/>
        <v>201901</v>
      </c>
      <c r="AL1613" s="2">
        <f t="shared" si="882"/>
        <v>201903</v>
      </c>
      <c r="AM1613" s="2" t="b">
        <f t="shared" si="855"/>
        <v>1</v>
      </c>
      <c r="AN1613" s="4" t="e">
        <f t="shared" si="867"/>
        <v>#N/A</v>
      </c>
      <c r="AO1613" s="4" t="e">
        <f t="shared" si="868"/>
        <v>#N/A</v>
      </c>
      <c r="AP1613" s="2" t="str">
        <f>IF(AD1613,
  IF(ISBLANK(H1613),
    AP1612,
    IF(LEN(H1613)=1,
      IF(OR(UPPER(H1613)="A",UPPER(H1613)="I"),
        EINSTELLUNGEN!$D$21,
        IF(OR(UPPER(H1613)="B",UPPER(H1613)="M"),
          EINSTELLUNGEN!$D$22,
          IF(OR(UPPER(H1613)="C",UPPER(H1613)="S"),
            EINSTELLUNGEN!$D$23,
            IF(UPPER(H1613)="D",
              EINSTELLUNGEN!$D$24,
              IF(UPPER(H1613)="E",
                EINSTELLUNGEN!$D$25,
                UPPER(H1613)))))),
      IF(ISNUMBER(H1613),
        EINSTELLUNGEN!$D$20&amp;H1613,
        UPPER(H1613)))),
  "")</f>
        <v/>
      </c>
      <c r="AQ1613" s="2" t="str">
        <f t="shared" si="869"/>
        <v/>
      </c>
      <c r="AR1613" s="2">
        <f t="shared" si="870"/>
        <v>0</v>
      </c>
      <c r="AS1613" s="145">
        <f t="shared" si="871"/>
        <v>0.33333333333333331</v>
      </c>
      <c r="AT1613" s="2">
        <f t="shared" si="872"/>
        <v>0</v>
      </c>
      <c r="AU1613" s="2">
        <f t="shared" si="873"/>
        <v>0</v>
      </c>
      <c r="AV1613" s="2">
        <f t="shared" si="874"/>
        <v>0</v>
      </c>
      <c r="AW1613" s="2">
        <f t="shared" si="875"/>
        <v>0</v>
      </c>
      <c r="AX1613" s="2">
        <f t="shared" si="856"/>
        <v>0</v>
      </c>
      <c r="AY1613" s="2">
        <f t="shared" si="876"/>
        <v>0</v>
      </c>
      <c r="AZ1613" s="145" t="e">
        <f t="shared" si="877"/>
        <v>#N/A</v>
      </c>
      <c r="BA1613" s="145" t="e">
        <f t="shared" si="878"/>
        <v>#N/A</v>
      </c>
      <c r="BB1613" s="145">
        <f t="shared" si="879"/>
        <v>2.083333333333337E-2</v>
      </c>
      <c r="BC1613" s="2">
        <f>IF(AM1613,
  IF(AND(AL1613=$J$31,_xlfn.DAYS(AH1613,DATE(AI1613,1,1))&lt;7),
    MAX(0,EINSTELLUNGEN!$D$12+1-WEEKDAY(DATE(EINSTELLUNGEN!$D$9,EINSTELLUNGEN!$D$10,1),2)),
    IF(AL1613=$J$33,
      MIN(EINSTELLUNGEN!$D$12,WEEKDAY(DATE(EINSTELLUNGEN!$D$9,12,31),2)),
      EINSTELLUNGEN!$D$12
  )) - SUMIF(AL$50:AL$2500,"="&amp;AL1613,AX$50:AX$2500),
  0)</f>
        <v>3</v>
      </c>
      <c r="BD1613" s="2">
        <f t="shared" si="880"/>
        <v>0.33333333333333331</v>
      </c>
      <c r="BE1613" s="2">
        <f t="shared" si="881"/>
        <v>0</v>
      </c>
    </row>
    <row r="1614" spans="1:57" ht="10.5" customHeight="1">
      <c r="A1614" s="1" t="str">
        <f t="shared" ca="1" si="857"/>
        <v/>
      </c>
      <c r="B1614" s="1" t="str">
        <f t="shared" ca="1" si="858"/>
        <v/>
      </c>
      <c r="C1614" s="1" t="str">
        <f t="shared" ca="1" si="859"/>
        <v/>
      </c>
      <c r="D1614" s="1" t="str">
        <f t="shared" ca="1" si="860"/>
        <v/>
      </c>
      <c r="F1614" s="10"/>
      <c r="G1614" s="136" t="str">
        <f t="shared" si="861"/>
        <v/>
      </c>
      <c r="H1614" s="27"/>
      <c r="I1614" s="28"/>
      <c r="J1614" s="28"/>
      <c r="K1614" s="29"/>
      <c r="L1614" s="136"/>
      <c r="M1614" s="136"/>
      <c r="N1614" s="136"/>
      <c r="O1614" s="26" t="str">
        <f t="shared" si="862"/>
        <v/>
      </c>
      <c r="P1614" s="218" t="str">
        <f t="shared" si="863"/>
        <v/>
      </c>
      <c r="Q1614" s="26" t="str">
        <f t="shared" si="864"/>
        <v/>
      </c>
      <c r="R1614" s="22"/>
      <c r="S1614" s="99"/>
      <c r="T1614" s="10"/>
      <c r="U1614" s="229" t="str">
        <f t="shared" si="865"/>
        <v/>
      </c>
      <c r="V1614" s="230"/>
      <c r="W1614" s="230"/>
      <c r="X1614" s="230"/>
      <c r="Y1614" s="230"/>
      <c r="Z1614" s="22" t="str">
        <f>""</f>
        <v/>
      </c>
      <c r="AB1614" s="23" t="str">
        <f t="shared" si="866"/>
        <v/>
      </c>
      <c r="AC1614" s="2" t="b">
        <f>COUNT(Q1614:Q$2500)&gt;0</f>
        <v>0</v>
      </c>
      <c r="AD1614" s="2" t="b">
        <f t="shared" si="849"/>
        <v>0</v>
      </c>
      <c r="AE1614" s="2" t="b">
        <f t="shared" si="850"/>
        <v>0</v>
      </c>
      <c r="AF1614" s="2" t="b">
        <f t="shared" si="851"/>
        <v>0</v>
      </c>
      <c r="AG1614" s="2" t="b">
        <f>OR(
  AND(AC1614,NOT(AC1615)),
  AND(AF1614,WEEKDAY(AH1613,2)=EINSTELLUNGEN!$D$12),
  AND(AF1614,AH1614=$J$35)
)</f>
        <v>0</v>
      </c>
      <c r="AH1614" s="2">
        <f>IF(AE1614,AH1613+IF(WEEKDAY(AH1613+1,2)&lt;=EINSTELLUNGEN!$D$12,1,$J$36),AH1613)</f>
        <v>42020</v>
      </c>
      <c r="AI1614" s="2">
        <f t="shared" si="852"/>
        <v>2019</v>
      </c>
      <c r="AJ1614" s="2">
        <f t="shared" si="853"/>
        <v>201901</v>
      </c>
      <c r="AK1614" s="2">
        <f t="shared" si="854"/>
        <v>201901</v>
      </c>
      <c r="AL1614" s="2">
        <f t="shared" si="882"/>
        <v>201903</v>
      </c>
      <c r="AM1614" s="2" t="b">
        <f t="shared" si="855"/>
        <v>1</v>
      </c>
      <c r="AN1614" s="4" t="e">
        <f t="shared" si="867"/>
        <v>#N/A</v>
      </c>
      <c r="AO1614" s="4" t="e">
        <f t="shared" si="868"/>
        <v>#N/A</v>
      </c>
      <c r="AP1614" s="2" t="str">
        <f>IF(AD1614,
  IF(ISBLANK(H1614),
    AP1613,
    IF(LEN(H1614)=1,
      IF(OR(UPPER(H1614)="A",UPPER(H1614)="I"),
        EINSTELLUNGEN!$D$21,
        IF(OR(UPPER(H1614)="B",UPPER(H1614)="M"),
          EINSTELLUNGEN!$D$22,
          IF(OR(UPPER(H1614)="C",UPPER(H1614)="S"),
            EINSTELLUNGEN!$D$23,
            IF(UPPER(H1614)="D",
              EINSTELLUNGEN!$D$24,
              IF(UPPER(H1614)="E",
                EINSTELLUNGEN!$D$25,
                UPPER(H1614)))))),
      IF(ISNUMBER(H1614),
        EINSTELLUNGEN!$D$20&amp;H1614,
        UPPER(H1614)))),
  "")</f>
        <v/>
      </c>
      <c r="AQ1614" s="2" t="str">
        <f t="shared" si="869"/>
        <v/>
      </c>
      <c r="AR1614" s="2">
        <f t="shared" si="870"/>
        <v>0</v>
      </c>
      <c r="AS1614" s="145">
        <f t="shared" si="871"/>
        <v>0.33333333333333331</v>
      </c>
      <c r="AT1614" s="2">
        <f t="shared" si="872"/>
        <v>0</v>
      </c>
      <c r="AU1614" s="2">
        <f t="shared" si="873"/>
        <v>0</v>
      </c>
      <c r="AV1614" s="2">
        <f t="shared" si="874"/>
        <v>0</v>
      </c>
      <c r="AW1614" s="2">
        <f t="shared" si="875"/>
        <v>0</v>
      </c>
      <c r="AX1614" s="2">
        <f t="shared" si="856"/>
        <v>0</v>
      </c>
      <c r="AY1614" s="2">
        <f t="shared" si="876"/>
        <v>0</v>
      </c>
      <c r="AZ1614" s="145" t="e">
        <f t="shared" si="877"/>
        <v>#N/A</v>
      </c>
      <c r="BA1614" s="145" t="e">
        <f t="shared" si="878"/>
        <v>#N/A</v>
      </c>
      <c r="BB1614" s="145">
        <f t="shared" si="879"/>
        <v>2.083333333333337E-2</v>
      </c>
      <c r="BC1614" s="2">
        <f>IF(AM1614,
  IF(AND(AL1614=$J$31,_xlfn.DAYS(AH1614,DATE(AI1614,1,1))&lt;7),
    MAX(0,EINSTELLUNGEN!$D$12+1-WEEKDAY(DATE(EINSTELLUNGEN!$D$9,EINSTELLUNGEN!$D$10,1),2)),
    IF(AL1614=$J$33,
      MIN(EINSTELLUNGEN!$D$12,WEEKDAY(DATE(EINSTELLUNGEN!$D$9,12,31),2)),
      EINSTELLUNGEN!$D$12
  )) - SUMIF(AL$50:AL$2500,"="&amp;AL1614,AX$50:AX$2500),
  0)</f>
        <v>3</v>
      </c>
      <c r="BD1614" s="2">
        <f t="shared" si="880"/>
        <v>0.33333333333333331</v>
      </c>
      <c r="BE1614" s="2">
        <f t="shared" si="881"/>
        <v>0</v>
      </c>
    </row>
    <row r="1615" spans="1:57" ht="10.5" customHeight="1">
      <c r="A1615" s="1" t="str">
        <f t="shared" ca="1" si="857"/>
        <v/>
      </c>
      <c r="B1615" s="1" t="str">
        <f t="shared" ca="1" si="858"/>
        <v/>
      </c>
      <c r="C1615" s="1" t="str">
        <f t="shared" ca="1" si="859"/>
        <v/>
      </c>
      <c r="D1615" s="1" t="str">
        <f t="shared" ca="1" si="860"/>
        <v/>
      </c>
      <c r="F1615" s="10"/>
      <c r="G1615" s="136" t="str">
        <f t="shared" si="861"/>
        <v/>
      </c>
      <c r="H1615" s="27"/>
      <c r="I1615" s="28"/>
      <c r="J1615" s="28"/>
      <c r="K1615" s="29"/>
      <c r="L1615" s="136"/>
      <c r="M1615" s="136"/>
      <c r="N1615" s="136"/>
      <c r="O1615" s="26" t="str">
        <f t="shared" si="862"/>
        <v/>
      </c>
      <c r="P1615" s="218" t="str">
        <f t="shared" si="863"/>
        <v/>
      </c>
      <c r="Q1615" s="26" t="str">
        <f t="shared" si="864"/>
        <v/>
      </c>
      <c r="R1615" s="22"/>
      <c r="S1615" s="99"/>
      <c r="T1615" s="10"/>
      <c r="U1615" s="229" t="str">
        <f t="shared" si="865"/>
        <v/>
      </c>
      <c r="V1615" s="230"/>
      <c r="W1615" s="230"/>
      <c r="X1615" s="230"/>
      <c r="Y1615" s="230"/>
      <c r="Z1615" s="22" t="str">
        <f>""</f>
        <v/>
      </c>
      <c r="AB1615" s="23" t="str">
        <f t="shared" si="866"/>
        <v/>
      </c>
      <c r="AC1615" s="2" t="b">
        <f>COUNT(Q1615:Q$2500)&gt;0</f>
        <v>0</v>
      </c>
      <c r="AD1615" s="2" t="b">
        <f t="shared" si="849"/>
        <v>0</v>
      </c>
      <c r="AE1615" s="2" t="b">
        <f t="shared" si="850"/>
        <v>0</v>
      </c>
      <c r="AF1615" s="2" t="b">
        <f t="shared" si="851"/>
        <v>0</v>
      </c>
      <c r="AG1615" s="2" t="b">
        <f>OR(
  AND(AC1615,NOT(AC1616)),
  AND(AF1615,WEEKDAY(AH1614,2)=EINSTELLUNGEN!$D$12),
  AND(AF1615,AH1615=$J$35)
)</f>
        <v>0</v>
      </c>
      <c r="AH1615" s="2">
        <f>IF(AE1615,AH1614+IF(WEEKDAY(AH1614+1,2)&lt;=EINSTELLUNGEN!$D$12,1,$J$36),AH1614)</f>
        <v>42020</v>
      </c>
      <c r="AI1615" s="2">
        <f t="shared" si="852"/>
        <v>2019</v>
      </c>
      <c r="AJ1615" s="2">
        <f t="shared" si="853"/>
        <v>201901</v>
      </c>
      <c r="AK1615" s="2">
        <f t="shared" si="854"/>
        <v>201901</v>
      </c>
      <c r="AL1615" s="2">
        <f t="shared" si="882"/>
        <v>201903</v>
      </c>
      <c r="AM1615" s="2" t="b">
        <f t="shared" si="855"/>
        <v>1</v>
      </c>
      <c r="AN1615" s="4" t="e">
        <f t="shared" si="867"/>
        <v>#N/A</v>
      </c>
      <c r="AO1615" s="4" t="e">
        <f t="shared" si="868"/>
        <v>#N/A</v>
      </c>
      <c r="AP1615" s="2" t="str">
        <f>IF(AD1615,
  IF(ISBLANK(H1615),
    AP1614,
    IF(LEN(H1615)=1,
      IF(OR(UPPER(H1615)="A",UPPER(H1615)="I"),
        EINSTELLUNGEN!$D$21,
        IF(OR(UPPER(H1615)="B",UPPER(H1615)="M"),
          EINSTELLUNGEN!$D$22,
          IF(OR(UPPER(H1615)="C",UPPER(H1615)="S"),
            EINSTELLUNGEN!$D$23,
            IF(UPPER(H1615)="D",
              EINSTELLUNGEN!$D$24,
              IF(UPPER(H1615)="E",
                EINSTELLUNGEN!$D$25,
                UPPER(H1615)))))),
      IF(ISNUMBER(H1615),
        EINSTELLUNGEN!$D$20&amp;H1615,
        UPPER(H1615)))),
  "")</f>
        <v/>
      </c>
      <c r="AQ1615" s="2" t="str">
        <f t="shared" si="869"/>
        <v/>
      </c>
      <c r="AR1615" s="2">
        <f t="shared" si="870"/>
        <v>0</v>
      </c>
      <c r="AS1615" s="145">
        <f t="shared" si="871"/>
        <v>0.33333333333333331</v>
      </c>
      <c r="AT1615" s="2">
        <f t="shared" si="872"/>
        <v>0</v>
      </c>
      <c r="AU1615" s="2">
        <f t="shared" si="873"/>
        <v>0</v>
      </c>
      <c r="AV1615" s="2">
        <f t="shared" si="874"/>
        <v>0</v>
      </c>
      <c r="AW1615" s="2">
        <f t="shared" si="875"/>
        <v>0</v>
      </c>
      <c r="AX1615" s="2">
        <f t="shared" si="856"/>
        <v>0</v>
      </c>
      <c r="AY1615" s="2">
        <f t="shared" si="876"/>
        <v>0</v>
      </c>
      <c r="AZ1615" s="145" t="e">
        <f t="shared" si="877"/>
        <v>#N/A</v>
      </c>
      <c r="BA1615" s="145" t="e">
        <f t="shared" si="878"/>
        <v>#N/A</v>
      </c>
      <c r="BB1615" s="145">
        <f t="shared" si="879"/>
        <v>2.083333333333337E-2</v>
      </c>
      <c r="BC1615" s="2">
        <f>IF(AM1615,
  IF(AND(AL1615=$J$31,_xlfn.DAYS(AH1615,DATE(AI1615,1,1))&lt;7),
    MAX(0,EINSTELLUNGEN!$D$12+1-WEEKDAY(DATE(EINSTELLUNGEN!$D$9,EINSTELLUNGEN!$D$10,1),2)),
    IF(AL1615=$J$33,
      MIN(EINSTELLUNGEN!$D$12,WEEKDAY(DATE(EINSTELLUNGEN!$D$9,12,31),2)),
      EINSTELLUNGEN!$D$12
  )) - SUMIF(AL$50:AL$2500,"="&amp;AL1615,AX$50:AX$2500),
  0)</f>
        <v>3</v>
      </c>
      <c r="BD1615" s="2">
        <f t="shared" si="880"/>
        <v>0.33333333333333331</v>
      </c>
      <c r="BE1615" s="2">
        <f t="shared" si="881"/>
        <v>0</v>
      </c>
    </row>
    <row r="1616" spans="1:57" ht="10.5" customHeight="1">
      <c r="A1616" s="1" t="str">
        <f t="shared" ca="1" si="857"/>
        <v/>
      </c>
      <c r="B1616" s="1" t="str">
        <f t="shared" ca="1" si="858"/>
        <v/>
      </c>
      <c r="C1616" s="1" t="str">
        <f t="shared" ca="1" si="859"/>
        <v/>
      </c>
      <c r="D1616" s="1" t="str">
        <f t="shared" ca="1" si="860"/>
        <v/>
      </c>
      <c r="F1616" s="10"/>
      <c r="G1616" s="136" t="str">
        <f t="shared" si="861"/>
        <v/>
      </c>
      <c r="H1616" s="27"/>
      <c r="I1616" s="28"/>
      <c r="J1616" s="28"/>
      <c r="K1616" s="29"/>
      <c r="L1616" s="136"/>
      <c r="M1616" s="136"/>
      <c r="N1616" s="136"/>
      <c r="O1616" s="26" t="str">
        <f t="shared" si="862"/>
        <v/>
      </c>
      <c r="P1616" s="218" t="str">
        <f t="shared" si="863"/>
        <v/>
      </c>
      <c r="Q1616" s="26" t="str">
        <f t="shared" si="864"/>
        <v/>
      </c>
      <c r="R1616" s="22"/>
      <c r="S1616" s="99"/>
      <c r="T1616" s="10"/>
      <c r="U1616" s="229" t="str">
        <f t="shared" si="865"/>
        <v/>
      </c>
      <c r="V1616" s="230"/>
      <c r="W1616" s="230"/>
      <c r="X1616" s="230"/>
      <c r="Y1616" s="230"/>
      <c r="Z1616" s="22" t="str">
        <f>""</f>
        <v/>
      </c>
      <c r="AB1616" s="23" t="str">
        <f t="shared" si="866"/>
        <v/>
      </c>
      <c r="AC1616" s="2" t="b">
        <f>COUNT(Q1616:Q$2500)&gt;0</f>
        <v>0</v>
      </c>
      <c r="AD1616" s="2" t="b">
        <f t="shared" si="849"/>
        <v>0</v>
      </c>
      <c r="AE1616" s="2" t="b">
        <f t="shared" si="850"/>
        <v>0</v>
      </c>
      <c r="AF1616" s="2" t="b">
        <f t="shared" si="851"/>
        <v>0</v>
      </c>
      <c r="AG1616" s="2" t="b">
        <f>OR(
  AND(AC1616,NOT(AC1617)),
  AND(AF1616,WEEKDAY(AH1615,2)=EINSTELLUNGEN!$D$12),
  AND(AF1616,AH1616=$J$35)
)</f>
        <v>0</v>
      </c>
      <c r="AH1616" s="2">
        <f>IF(AE1616,AH1615+IF(WEEKDAY(AH1615+1,2)&lt;=EINSTELLUNGEN!$D$12,1,$J$36),AH1615)</f>
        <v>42020</v>
      </c>
      <c r="AI1616" s="2">
        <f t="shared" si="852"/>
        <v>2019</v>
      </c>
      <c r="AJ1616" s="2">
        <f t="shared" si="853"/>
        <v>201901</v>
      </c>
      <c r="AK1616" s="2">
        <f t="shared" si="854"/>
        <v>201901</v>
      </c>
      <c r="AL1616" s="2">
        <f t="shared" si="882"/>
        <v>201903</v>
      </c>
      <c r="AM1616" s="2" t="b">
        <f t="shared" si="855"/>
        <v>1</v>
      </c>
      <c r="AN1616" s="4" t="e">
        <f t="shared" si="867"/>
        <v>#N/A</v>
      </c>
      <c r="AO1616" s="4" t="e">
        <f t="shared" si="868"/>
        <v>#N/A</v>
      </c>
      <c r="AP1616" s="2" t="str">
        <f>IF(AD1616,
  IF(ISBLANK(H1616),
    AP1615,
    IF(LEN(H1616)=1,
      IF(OR(UPPER(H1616)="A",UPPER(H1616)="I"),
        EINSTELLUNGEN!$D$21,
        IF(OR(UPPER(H1616)="B",UPPER(H1616)="M"),
          EINSTELLUNGEN!$D$22,
          IF(OR(UPPER(H1616)="C",UPPER(H1616)="S"),
            EINSTELLUNGEN!$D$23,
            IF(UPPER(H1616)="D",
              EINSTELLUNGEN!$D$24,
              IF(UPPER(H1616)="E",
                EINSTELLUNGEN!$D$25,
                UPPER(H1616)))))),
      IF(ISNUMBER(H1616),
        EINSTELLUNGEN!$D$20&amp;H1616,
        UPPER(H1616)))),
  "")</f>
        <v/>
      </c>
      <c r="AQ1616" s="2" t="str">
        <f t="shared" si="869"/>
        <v/>
      </c>
      <c r="AR1616" s="2">
        <f t="shared" si="870"/>
        <v>0</v>
      </c>
      <c r="AS1616" s="145">
        <f t="shared" si="871"/>
        <v>0.33333333333333331</v>
      </c>
      <c r="AT1616" s="2">
        <f t="shared" si="872"/>
        <v>0</v>
      </c>
      <c r="AU1616" s="2">
        <f t="shared" si="873"/>
        <v>0</v>
      </c>
      <c r="AV1616" s="2">
        <f t="shared" si="874"/>
        <v>0</v>
      </c>
      <c r="AW1616" s="2">
        <f t="shared" si="875"/>
        <v>0</v>
      </c>
      <c r="AX1616" s="2">
        <f t="shared" si="856"/>
        <v>0</v>
      </c>
      <c r="AY1616" s="2">
        <f t="shared" si="876"/>
        <v>0</v>
      </c>
      <c r="AZ1616" s="145" t="e">
        <f t="shared" si="877"/>
        <v>#N/A</v>
      </c>
      <c r="BA1616" s="145" t="e">
        <f t="shared" si="878"/>
        <v>#N/A</v>
      </c>
      <c r="BB1616" s="145">
        <f t="shared" si="879"/>
        <v>2.083333333333337E-2</v>
      </c>
      <c r="BC1616" s="2">
        <f>IF(AM1616,
  IF(AND(AL1616=$J$31,_xlfn.DAYS(AH1616,DATE(AI1616,1,1))&lt;7),
    MAX(0,EINSTELLUNGEN!$D$12+1-WEEKDAY(DATE(EINSTELLUNGEN!$D$9,EINSTELLUNGEN!$D$10,1),2)),
    IF(AL1616=$J$33,
      MIN(EINSTELLUNGEN!$D$12,WEEKDAY(DATE(EINSTELLUNGEN!$D$9,12,31),2)),
      EINSTELLUNGEN!$D$12
  )) - SUMIF(AL$50:AL$2500,"="&amp;AL1616,AX$50:AX$2500),
  0)</f>
        <v>3</v>
      </c>
      <c r="BD1616" s="2">
        <f t="shared" si="880"/>
        <v>0.33333333333333331</v>
      </c>
      <c r="BE1616" s="2">
        <f t="shared" si="881"/>
        <v>0</v>
      </c>
    </row>
    <row r="1617" spans="1:57" ht="10.5" customHeight="1">
      <c r="A1617" s="1" t="str">
        <f t="shared" ca="1" si="857"/>
        <v/>
      </c>
      <c r="B1617" s="1" t="str">
        <f t="shared" ca="1" si="858"/>
        <v/>
      </c>
      <c r="C1617" s="1" t="str">
        <f t="shared" ca="1" si="859"/>
        <v/>
      </c>
      <c r="D1617" s="1" t="str">
        <f t="shared" ca="1" si="860"/>
        <v/>
      </c>
      <c r="F1617" s="10"/>
      <c r="G1617" s="136" t="str">
        <f t="shared" si="861"/>
        <v/>
      </c>
      <c r="H1617" s="27"/>
      <c r="I1617" s="28"/>
      <c r="J1617" s="28"/>
      <c r="K1617" s="29"/>
      <c r="L1617" s="136"/>
      <c r="M1617" s="136"/>
      <c r="N1617" s="136"/>
      <c r="O1617" s="26" t="str">
        <f t="shared" si="862"/>
        <v/>
      </c>
      <c r="P1617" s="218" t="str">
        <f t="shared" si="863"/>
        <v/>
      </c>
      <c r="Q1617" s="26" t="str">
        <f t="shared" si="864"/>
        <v/>
      </c>
      <c r="R1617" s="22"/>
      <c r="S1617" s="99"/>
      <c r="T1617" s="10"/>
      <c r="U1617" s="229" t="str">
        <f t="shared" si="865"/>
        <v/>
      </c>
      <c r="V1617" s="230"/>
      <c r="W1617" s="230"/>
      <c r="X1617" s="230"/>
      <c r="Y1617" s="230"/>
      <c r="Z1617" s="22" t="str">
        <f>""</f>
        <v/>
      </c>
      <c r="AB1617" s="23" t="str">
        <f t="shared" si="866"/>
        <v/>
      </c>
      <c r="AC1617" s="2" t="b">
        <f>COUNT(Q1617:Q$2500)&gt;0</f>
        <v>0</v>
      </c>
      <c r="AD1617" s="2" t="b">
        <f t="shared" si="849"/>
        <v>0</v>
      </c>
      <c r="AE1617" s="2" t="b">
        <f t="shared" si="850"/>
        <v>0</v>
      </c>
      <c r="AF1617" s="2" t="b">
        <f t="shared" si="851"/>
        <v>0</v>
      </c>
      <c r="AG1617" s="2" t="b">
        <f>OR(
  AND(AC1617,NOT(AC1618)),
  AND(AF1617,WEEKDAY(AH1616,2)=EINSTELLUNGEN!$D$12),
  AND(AF1617,AH1617=$J$35)
)</f>
        <v>0</v>
      </c>
      <c r="AH1617" s="2">
        <f>IF(AE1617,AH1616+IF(WEEKDAY(AH1616+1,2)&lt;=EINSTELLUNGEN!$D$12,1,$J$36),AH1616)</f>
        <v>42020</v>
      </c>
      <c r="AI1617" s="2">
        <f t="shared" si="852"/>
        <v>2019</v>
      </c>
      <c r="AJ1617" s="2">
        <f t="shared" si="853"/>
        <v>201901</v>
      </c>
      <c r="AK1617" s="2">
        <f t="shared" si="854"/>
        <v>201901</v>
      </c>
      <c r="AL1617" s="2">
        <f t="shared" si="882"/>
        <v>201903</v>
      </c>
      <c r="AM1617" s="2" t="b">
        <f t="shared" si="855"/>
        <v>1</v>
      </c>
      <c r="AN1617" s="4" t="e">
        <f t="shared" si="867"/>
        <v>#N/A</v>
      </c>
      <c r="AO1617" s="4" t="e">
        <f t="shared" si="868"/>
        <v>#N/A</v>
      </c>
      <c r="AP1617" s="2" t="str">
        <f>IF(AD1617,
  IF(ISBLANK(H1617),
    AP1616,
    IF(LEN(H1617)=1,
      IF(OR(UPPER(H1617)="A",UPPER(H1617)="I"),
        EINSTELLUNGEN!$D$21,
        IF(OR(UPPER(H1617)="B",UPPER(H1617)="M"),
          EINSTELLUNGEN!$D$22,
          IF(OR(UPPER(H1617)="C",UPPER(H1617)="S"),
            EINSTELLUNGEN!$D$23,
            IF(UPPER(H1617)="D",
              EINSTELLUNGEN!$D$24,
              IF(UPPER(H1617)="E",
                EINSTELLUNGEN!$D$25,
                UPPER(H1617)))))),
      IF(ISNUMBER(H1617),
        EINSTELLUNGEN!$D$20&amp;H1617,
        UPPER(H1617)))),
  "")</f>
        <v/>
      </c>
      <c r="AQ1617" s="2" t="str">
        <f t="shared" si="869"/>
        <v/>
      </c>
      <c r="AR1617" s="2">
        <f t="shared" si="870"/>
        <v>0</v>
      </c>
      <c r="AS1617" s="145">
        <f t="shared" si="871"/>
        <v>0.33333333333333331</v>
      </c>
      <c r="AT1617" s="2">
        <f t="shared" si="872"/>
        <v>0</v>
      </c>
      <c r="AU1617" s="2">
        <f t="shared" si="873"/>
        <v>0</v>
      </c>
      <c r="AV1617" s="2">
        <f t="shared" si="874"/>
        <v>0</v>
      </c>
      <c r="AW1617" s="2">
        <f t="shared" si="875"/>
        <v>0</v>
      </c>
      <c r="AX1617" s="2">
        <f t="shared" si="856"/>
        <v>0</v>
      </c>
      <c r="AY1617" s="2">
        <f t="shared" si="876"/>
        <v>0</v>
      </c>
      <c r="AZ1617" s="145" t="e">
        <f t="shared" si="877"/>
        <v>#N/A</v>
      </c>
      <c r="BA1617" s="145" t="e">
        <f t="shared" si="878"/>
        <v>#N/A</v>
      </c>
      <c r="BB1617" s="145">
        <f t="shared" si="879"/>
        <v>2.083333333333337E-2</v>
      </c>
      <c r="BC1617" s="2">
        <f>IF(AM1617,
  IF(AND(AL1617=$J$31,_xlfn.DAYS(AH1617,DATE(AI1617,1,1))&lt;7),
    MAX(0,EINSTELLUNGEN!$D$12+1-WEEKDAY(DATE(EINSTELLUNGEN!$D$9,EINSTELLUNGEN!$D$10,1),2)),
    IF(AL1617=$J$33,
      MIN(EINSTELLUNGEN!$D$12,WEEKDAY(DATE(EINSTELLUNGEN!$D$9,12,31),2)),
      EINSTELLUNGEN!$D$12
  )) - SUMIF(AL$50:AL$2500,"="&amp;AL1617,AX$50:AX$2500),
  0)</f>
        <v>3</v>
      </c>
      <c r="BD1617" s="2">
        <f t="shared" si="880"/>
        <v>0.33333333333333331</v>
      </c>
      <c r="BE1617" s="2">
        <f t="shared" si="881"/>
        <v>0</v>
      </c>
    </row>
    <row r="1618" spans="1:57" ht="10.5" customHeight="1">
      <c r="A1618" s="1" t="str">
        <f t="shared" ca="1" si="857"/>
        <v/>
      </c>
      <c r="B1618" s="1" t="str">
        <f t="shared" ca="1" si="858"/>
        <v/>
      </c>
      <c r="C1618" s="1" t="str">
        <f t="shared" ca="1" si="859"/>
        <v/>
      </c>
      <c r="D1618" s="1" t="str">
        <f t="shared" ca="1" si="860"/>
        <v/>
      </c>
      <c r="F1618" s="10"/>
      <c r="G1618" s="136" t="str">
        <f t="shared" si="861"/>
        <v/>
      </c>
      <c r="H1618" s="27"/>
      <c r="I1618" s="28"/>
      <c r="J1618" s="28"/>
      <c r="K1618" s="29"/>
      <c r="L1618" s="136"/>
      <c r="M1618" s="136"/>
      <c r="N1618" s="136"/>
      <c r="O1618" s="26" t="str">
        <f t="shared" si="862"/>
        <v/>
      </c>
      <c r="P1618" s="218" t="str">
        <f t="shared" si="863"/>
        <v/>
      </c>
      <c r="Q1618" s="26" t="str">
        <f t="shared" si="864"/>
        <v/>
      </c>
      <c r="R1618" s="22"/>
      <c r="S1618" s="99"/>
      <c r="T1618" s="10"/>
      <c r="U1618" s="229" t="str">
        <f t="shared" si="865"/>
        <v/>
      </c>
      <c r="V1618" s="230"/>
      <c r="W1618" s="230"/>
      <c r="X1618" s="230"/>
      <c r="Y1618" s="230"/>
      <c r="Z1618" s="22" t="str">
        <f>""</f>
        <v/>
      </c>
      <c r="AB1618" s="23" t="str">
        <f t="shared" si="866"/>
        <v/>
      </c>
      <c r="AC1618" s="2" t="b">
        <f>COUNT(Q1618:Q$2500)&gt;0</f>
        <v>0</v>
      </c>
      <c r="AD1618" s="2" t="b">
        <f t="shared" si="849"/>
        <v>0</v>
      </c>
      <c r="AE1618" s="2" t="b">
        <f t="shared" si="850"/>
        <v>0</v>
      </c>
      <c r="AF1618" s="2" t="b">
        <f t="shared" si="851"/>
        <v>0</v>
      </c>
      <c r="AG1618" s="2" t="b">
        <f>OR(
  AND(AC1618,NOT(AC1619)),
  AND(AF1618,WEEKDAY(AH1617,2)=EINSTELLUNGEN!$D$12),
  AND(AF1618,AH1618=$J$35)
)</f>
        <v>0</v>
      </c>
      <c r="AH1618" s="2">
        <f>IF(AE1618,AH1617+IF(WEEKDAY(AH1617+1,2)&lt;=EINSTELLUNGEN!$D$12,1,$J$36),AH1617)</f>
        <v>42020</v>
      </c>
      <c r="AI1618" s="2">
        <f t="shared" si="852"/>
        <v>2019</v>
      </c>
      <c r="AJ1618" s="2">
        <f t="shared" si="853"/>
        <v>201901</v>
      </c>
      <c r="AK1618" s="2">
        <f t="shared" si="854"/>
        <v>201901</v>
      </c>
      <c r="AL1618" s="2">
        <f t="shared" si="882"/>
        <v>201903</v>
      </c>
      <c r="AM1618" s="2" t="b">
        <f t="shared" si="855"/>
        <v>1</v>
      </c>
      <c r="AN1618" s="4" t="e">
        <f t="shared" si="867"/>
        <v>#N/A</v>
      </c>
      <c r="AO1618" s="4" t="e">
        <f t="shared" si="868"/>
        <v>#N/A</v>
      </c>
      <c r="AP1618" s="2" t="str">
        <f>IF(AD1618,
  IF(ISBLANK(H1618),
    AP1617,
    IF(LEN(H1618)=1,
      IF(OR(UPPER(H1618)="A",UPPER(H1618)="I"),
        EINSTELLUNGEN!$D$21,
        IF(OR(UPPER(H1618)="B",UPPER(H1618)="M"),
          EINSTELLUNGEN!$D$22,
          IF(OR(UPPER(H1618)="C",UPPER(H1618)="S"),
            EINSTELLUNGEN!$D$23,
            IF(UPPER(H1618)="D",
              EINSTELLUNGEN!$D$24,
              IF(UPPER(H1618)="E",
                EINSTELLUNGEN!$D$25,
                UPPER(H1618)))))),
      IF(ISNUMBER(H1618),
        EINSTELLUNGEN!$D$20&amp;H1618,
        UPPER(H1618)))),
  "")</f>
        <v/>
      </c>
      <c r="AQ1618" s="2" t="str">
        <f t="shared" si="869"/>
        <v/>
      </c>
      <c r="AR1618" s="2">
        <f t="shared" si="870"/>
        <v>0</v>
      </c>
      <c r="AS1618" s="145">
        <f t="shared" si="871"/>
        <v>0.33333333333333331</v>
      </c>
      <c r="AT1618" s="2">
        <f t="shared" si="872"/>
        <v>0</v>
      </c>
      <c r="AU1618" s="2">
        <f t="shared" si="873"/>
        <v>0</v>
      </c>
      <c r="AV1618" s="2">
        <f t="shared" si="874"/>
        <v>0</v>
      </c>
      <c r="AW1618" s="2">
        <f t="shared" si="875"/>
        <v>0</v>
      </c>
      <c r="AX1618" s="2">
        <f t="shared" si="856"/>
        <v>0</v>
      </c>
      <c r="AY1618" s="2">
        <f t="shared" si="876"/>
        <v>0</v>
      </c>
      <c r="AZ1618" s="145" t="e">
        <f t="shared" si="877"/>
        <v>#N/A</v>
      </c>
      <c r="BA1618" s="145" t="e">
        <f t="shared" si="878"/>
        <v>#N/A</v>
      </c>
      <c r="BB1618" s="145">
        <f t="shared" si="879"/>
        <v>2.083333333333337E-2</v>
      </c>
      <c r="BC1618" s="2">
        <f>IF(AM1618,
  IF(AND(AL1618=$J$31,_xlfn.DAYS(AH1618,DATE(AI1618,1,1))&lt;7),
    MAX(0,EINSTELLUNGEN!$D$12+1-WEEKDAY(DATE(EINSTELLUNGEN!$D$9,EINSTELLUNGEN!$D$10,1),2)),
    IF(AL1618=$J$33,
      MIN(EINSTELLUNGEN!$D$12,WEEKDAY(DATE(EINSTELLUNGEN!$D$9,12,31),2)),
      EINSTELLUNGEN!$D$12
  )) - SUMIF(AL$50:AL$2500,"="&amp;AL1618,AX$50:AX$2500),
  0)</f>
        <v>3</v>
      </c>
      <c r="BD1618" s="2">
        <f t="shared" si="880"/>
        <v>0.33333333333333331</v>
      </c>
      <c r="BE1618" s="2">
        <f t="shared" si="881"/>
        <v>0</v>
      </c>
    </row>
    <row r="1619" spans="1:57" ht="10.5" customHeight="1">
      <c r="A1619" s="1" t="str">
        <f t="shared" ca="1" si="857"/>
        <v/>
      </c>
      <c r="B1619" s="1" t="str">
        <f t="shared" ca="1" si="858"/>
        <v/>
      </c>
      <c r="C1619" s="1" t="str">
        <f t="shared" ca="1" si="859"/>
        <v/>
      </c>
      <c r="D1619" s="1" t="str">
        <f t="shared" ca="1" si="860"/>
        <v/>
      </c>
      <c r="F1619" s="10"/>
      <c r="G1619" s="136" t="str">
        <f t="shared" si="861"/>
        <v/>
      </c>
      <c r="H1619" s="27"/>
      <c r="I1619" s="28"/>
      <c r="J1619" s="28"/>
      <c r="K1619" s="29"/>
      <c r="L1619" s="136"/>
      <c r="M1619" s="136"/>
      <c r="N1619" s="136"/>
      <c r="O1619" s="26" t="str">
        <f t="shared" si="862"/>
        <v/>
      </c>
      <c r="P1619" s="218" t="str">
        <f t="shared" si="863"/>
        <v/>
      </c>
      <c r="Q1619" s="26" t="str">
        <f t="shared" si="864"/>
        <v/>
      </c>
      <c r="R1619" s="22"/>
      <c r="S1619" s="99"/>
      <c r="T1619" s="10"/>
      <c r="U1619" s="229" t="str">
        <f t="shared" si="865"/>
        <v/>
      </c>
      <c r="V1619" s="230"/>
      <c r="W1619" s="230"/>
      <c r="X1619" s="230"/>
      <c r="Y1619" s="230"/>
      <c r="Z1619" s="22" t="str">
        <f>""</f>
        <v/>
      </c>
      <c r="AB1619" s="23" t="str">
        <f t="shared" si="866"/>
        <v/>
      </c>
      <c r="AC1619" s="2" t="b">
        <f>COUNT(Q1619:Q$2500)&gt;0</f>
        <v>0</v>
      </c>
      <c r="AD1619" s="2" t="b">
        <f t="shared" si="849"/>
        <v>0</v>
      </c>
      <c r="AE1619" s="2" t="b">
        <f t="shared" si="850"/>
        <v>0</v>
      </c>
      <c r="AF1619" s="2" t="b">
        <f t="shared" si="851"/>
        <v>0</v>
      </c>
      <c r="AG1619" s="2" t="b">
        <f>OR(
  AND(AC1619,NOT(AC1620)),
  AND(AF1619,WEEKDAY(AH1618,2)=EINSTELLUNGEN!$D$12),
  AND(AF1619,AH1619=$J$35)
)</f>
        <v>0</v>
      </c>
      <c r="AH1619" s="2">
        <f>IF(AE1619,AH1618+IF(WEEKDAY(AH1618+1,2)&lt;=EINSTELLUNGEN!$D$12,1,$J$36),AH1618)</f>
        <v>42020</v>
      </c>
      <c r="AI1619" s="2">
        <f t="shared" si="852"/>
        <v>2019</v>
      </c>
      <c r="AJ1619" s="2">
        <f t="shared" si="853"/>
        <v>201901</v>
      </c>
      <c r="AK1619" s="2">
        <f t="shared" si="854"/>
        <v>201901</v>
      </c>
      <c r="AL1619" s="2">
        <f t="shared" si="882"/>
        <v>201903</v>
      </c>
      <c r="AM1619" s="2" t="b">
        <f t="shared" si="855"/>
        <v>1</v>
      </c>
      <c r="AN1619" s="4" t="e">
        <f t="shared" si="867"/>
        <v>#N/A</v>
      </c>
      <c r="AO1619" s="4" t="e">
        <f t="shared" si="868"/>
        <v>#N/A</v>
      </c>
      <c r="AP1619" s="2" t="str">
        <f>IF(AD1619,
  IF(ISBLANK(H1619),
    AP1618,
    IF(LEN(H1619)=1,
      IF(OR(UPPER(H1619)="A",UPPER(H1619)="I"),
        EINSTELLUNGEN!$D$21,
        IF(OR(UPPER(H1619)="B",UPPER(H1619)="M"),
          EINSTELLUNGEN!$D$22,
          IF(OR(UPPER(H1619)="C",UPPER(H1619)="S"),
            EINSTELLUNGEN!$D$23,
            IF(UPPER(H1619)="D",
              EINSTELLUNGEN!$D$24,
              IF(UPPER(H1619)="E",
                EINSTELLUNGEN!$D$25,
                UPPER(H1619)))))),
      IF(ISNUMBER(H1619),
        EINSTELLUNGEN!$D$20&amp;H1619,
        UPPER(H1619)))),
  "")</f>
        <v/>
      </c>
      <c r="AQ1619" s="2" t="str">
        <f t="shared" si="869"/>
        <v/>
      </c>
      <c r="AR1619" s="2">
        <f t="shared" si="870"/>
        <v>0</v>
      </c>
      <c r="AS1619" s="145">
        <f t="shared" si="871"/>
        <v>0.33333333333333331</v>
      </c>
      <c r="AT1619" s="2">
        <f t="shared" si="872"/>
        <v>0</v>
      </c>
      <c r="AU1619" s="2">
        <f t="shared" si="873"/>
        <v>0</v>
      </c>
      <c r="AV1619" s="2">
        <f t="shared" si="874"/>
        <v>0</v>
      </c>
      <c r="AW1619" s="2">
        <f t="shared" si="875"/>
        <v>0</v>
      </c>
      <c r="AX1619" s="2">
        <f t="shared" si="856"/>
        <v>0</v>
      </c>
      <c r="AY1619" s="2">
        <f t="shared" si="876"/>
        <v>0</v>
      </c>
      <c r="AZ1619" s="145" t="e">
        <f t="shared" si="877"/>
        <v>#N/A</v>
      </c>
      <c r="BA1619" s="145" t="e">
        <f t="shared" si="878"/>
        <v>#N/A</v>
      </c>
      <c r="BB1619" s="145">
        <f t="shared" si="879"/>
        <v>2.083333333333337E-2</v>
      </c>
      <c r="BC1619" s="2">
        <f>IF(AM1619,
  IF(AND(AL1619=$J$31,_xlfn.DAYS(AH1619,DATE(AI1619,1,1))&lt;7),
    MAX(0,EINSTELLUNGEN!$D$12+1-WEEKDAY(DATE(EINSTELLUNGEN!$D$9,EINSTELLUNGEN!$D$10,1),2)),
    IF(AL1619=$J$33,
      MIN(EINSTELLUNGEN!$D$12,WEEKDAY(DATE(EINSTELLUNGEN!$D$9,12,31),2)),
      EINSTELLUNGEN!$D$12
  )) - SUMIF(AL$50:AL$2500,"="&amp;AL1619,AX$50:AX$2500),
  0)</f>
        <v>3</v>
      </c>
      <c r="BD1619" s="2">
        <f t="shared" si="880"/>
        <v>0.33333333333333331</v>
      </c>
      <c r="BE1619" s="2">
        <f t="shared" si="881"/>
        <v>0</v>
      </c>
    </row>
    <row r="1620" spans="1:57" ht="10.5" customHeight="1">
      <c r="A1620" s="1" t="str">
        <f t="shared" ca="1" si="857"/>
        <v/>
      </c>
      <c r="B1620" s="1" t="str">
        <f t="shared" ca="1" si="858"/>
        <v/>
      </c>
      <c r="C1620" s="1" t="str">
        <f t="shared" ca="1" si="859"/>
        <v/>
      </c>
      <c r="D1620" s="1" t="str">
        <f t="shared" ca="1" si="860"/>
        <v/>
      </c>
      <c r="F1620" s="10"/>
      <c r="G1620" s="136" t="str">
        <f t="shared" si="861"/>
        <v/>
      </c>
      <c r="H1620" s="27"/>
      <c r="I1620" s="28"/>
      <c r="J1620" s="28"/>
      <c r="K1620" s="29"/>
      <c r="L1620" s="136"/>
      <c r="M1620" s="136"/>
      <c r="N1620" s="136"/>
      <c r="O1620" s="26" t="str">
        <f t="shared" si="862"/>
        <v/>
      </c>
      <c r="P1620" s="218" t="str">
        <f t="shared" si="863"/>
        <v/>
      </c>
      <c r="Q1620" s="26" t="str">
        <f t="shared" si="864"/>
        <v/>
      </c>
      <c r="R1620" s="22"/>
      <c r="S1620" s="99"/>
      <c r="T1620" s="10"/>
      <c r="U1620" s="229" t="str">
        <f t="shared" si="865"/>
        <v/>
      </c>
      <c r="V1620" s="230"/>
      <c r="W1620" s="230"/>
      <c r="X1620" s="230"/>
      <c r="Y1620" s="230"/>
      <c r="Z1620" s="22" t="str">
        <f>""</f>
        <v/>
      </c>
      <c r="AB1620" s="23" t="str">
        <f t="shared" si="866"/>
        <v/>
      </c>
      <c r="AC1620" s="2" t="b">
        <f>COUNT(Q1620:Q$2500)&gt;0</f>
        <v>0</v>
      </c>
      <c r="AD1620" s="2" t="b">
        <f t="shared" si="849"/>
        <v>0</v>
      </c>
      <c r="AE1620" s="2" t="b">
        <f t="shared" si="850"/>
        <v>0</v>
      </c>
      <c r="AF1620" s="2" t="b">
        <f t="shared" si="851"/>
        <v>0</v>
      </c>
      <c r="AG1620" s="2" t="b">
        <f>OR(
  AND(AC1620,NOT(AC1621)),
  AND(AF1620,WEEKDAY(AH1619,2)=EINSTELLUNGEN!$D$12),
  AND(AF1620,AH1620=$J$35)
)</f>
        <v>0</v>
      </c>
      <c r="AH1620" s="2">
        <f>IF(AE1620,AH1619+IF(WEEKDAY(AH1619+1,2)&lt;=EINSTELLUNGEN!$D$12,1,$J$36),AH1619)</f>
        <v>42020</v>
      </c>
      <c r="AI1620" s="2">
        <f t="shared" si="852"/>
        <v>2019</v>
      </c>
      <c r="AJ1620" s="2">
        <f t="shared" si="853"/>
        <v>201901</v>
      </c>
      <c r="AK1620" s="2">
        <f t="shared" si="854"/>
        <v>201901</v>
      </c>
      <c r="AL1620" s="2">
        <f t="shared" si="882"/>
        <v>201903</v>
      </c>
      <c r="AM1620" s="2" t="b">
        <f t="shared" si="855"/>
        <v>1</v>
      </c>
      <c r="AN1620" s="4" t="e">
        <f t="shared" si="867"/>
        <v>#N/A</v>
      </c>
      <c r="AO1620" s="4" t="e">
        <f t="shared" si="868"/>
        <v>#N/A</v>
      </c>
      <c r="AP1620" s="2" t="str">
        <f>IF(AD1620,
  IF(ISBLANK(H1620),
    AP1619,
    IF(LEN(H1620)=1,
      IF(OR(UPPER(H1620)="A",UPPER(H1620)="I"),
        EINSTELLUNGEN!$D$21,
        IF(OR(UPPER(H1620)="B",UPPER(H1620)="M"),
          EINSTELLUNGEN!$D$22,
          IF(OR(UPPER(H1620)="C",UPPER(H1620)="S"),
            EINSTELLUNGEN!$D$23,
            IF(UPPER(H1620)="D",
              EINSTELLUNGEN!$D$24,
              IF(UPPER(H1620)="E",
                EINSTELLUNGEN!$D$25,
                UPPER(H1620)))))),
      IF(ISNUMBER(H1620),
        EINSTELLUNGEN!$D$20&amp;H1620,
        UPPER(H1620)))),
  "")</f>
        <v/>
      </c>
      <c r="AQ1620" s="2" t="str">
        <f t="shared" si="869"/>
        <v/>
      </c>
      <c r="AR1620" s="2">
        <f t="shared" si="870"/>
        <v>0</v>
      </c>
      <c r="AS1620" s="145">
        <f t="shared" si="871"/>
        <v>0.33333333333333331</v>
      </c>
      <c r="AT1620" s="2">
        <f t="shared" si="872"/>
        <v>0</v>
      </c>
      <c r="AU1620" s="2">
        <f t="shared" si="873"/>
        <v>0</v>
      </c>
      <c r="AV1620" s="2">
        <f t="shared" si="874"/>
        <v>0</v>
      </c>
      <c r="AW1620" s="2">
        <f t="shared" si="875"/>
        <v>0</v>
      </c>
      <c r="AX1620" s="2">
        <f t="shared" si="856"/>
        <v>0</v>
      </c>
      <c r="AY1620" s="2">
        <f t="shared" si="876"/>
        <v>0</v>
      </c>
      <c r="AZ1620" s="145" t="e">
        <f t="shared" si="877"/>
        <v>#N/A</v>
      </c>
      <c r="BA1620" s="145" t="e">
        <f t="shared" si="878"/>
        <v>#N/A</v>
      </c>
      <c r="BB1620" s="145">
        <f t="shared" si="879"/>
        <v>2.083333333333337E-2</v>
      </c>
      <c r="BC1620" s="2">
        <f>IF(AM1620,
  IF(AND(AL1620=$J$31,_xlfn.DAYS(AH1620,DATE(AI1620,1,1))&lt;7),
    MAX(0,EINSTELLUNGEN!$D$12+1-WEEKDAY(DATE(EINSTELLUNGEN!$D$9,EINSTELLUNGEN!$D$10,1),2)),
    IF(AL1620=$J$33,
      MIN(EINSTELLUNGEN!$D$12,WEEKDAY(DATE(EINSTELLUNGEN!$D$9,12,31),2)),
      EINSTELLUNGEN!$D$12
  )) - SUMIF(AL$50:AL$2500,"="&amp;AL1620,AX$50:AX$2500),
  0)</f>
        <v>3</v>
      </c>
      <c r="BD1620" s="2">
        <f t="shared" si="880"/>
        <v>0.33333333333333331</v>
      </c>
      <c r="BE1620" s="2">
        <f t="shared" si="881"/>
        <v>0</v>
      </c>
    </row>
    <row r="1621" spans="1:57" ht="10.5" customHeight="1">
      <c r="A1621" s="1" t="str">
        <f t="shared" ca="1" si="857"/>
        <v/>
      </c>
      <c r="B1621" s="1" t="str">
        <f t="shared" ca="1" si="858"/>
        <v/>
      </c>
      <c r="C1621" s="1" t="str">
        <f t="shared" ca="1" si="859"/>
        <v/>
      </c>
      <c r="D1621" s="1" t="str">
        <f t="shared" ca="1" si="860"/>
        <v/>
      </c>
      <c r="F1621" s="10"/>
      <c r="G1621" s="136" t="str">
        <f t="shared" si="861"/>
        <v/>
      </c>
      <c r="H1621" s="27"/>
      <c r="I1621" s="28"/>
      <c r="J1621" s="28"/>
      <c r="K1621" s="29"/>
      <c r="L1621" s="136"/>
      <c r="M1621" s="136"/>
      <c r="N1621" s="136"/>
      <c r="O1621" s="26" t="str">
        <f t="shared" si="862"/>
        <v/>
      </c>
      <c r="P1621" s="218" t="str">
        <f t="shared" si="863"/>
        <v/>
      </c>
      <c r="Q1621" s="26" t="str">
        <f t="shared" si="864"/>
        <v/>
      </c>
      <c r="R1621" s="22"/>
      <c r="S1621" s="99"/>
      <c r="T1621" s="10"/>
      <c r="U1621" s="229" t="str">
        <f t="shared" si="865"/>
        <v/>
      </c>
      <c r="V1621" s="230"/>
      <c r="W1621" s="230"/>
      <c r="X1621" s="230"/>
      <c r="Y1621" s="230"/>
      <c r="Z1621" s="22" t="str">
        <f>""</f>
        <v/>
      </c>
      <c r="AB1621" s="23" t="str">
        <f t="shared" si="866"/>
        <v/>
      </c>
      <c r="AC1621" s="2" t="b">
        <f>COUNT(Q1621:Q$2500)&gt;0</f>
        <v>0</v>
      </c>
      <c r="AD1621" s="2" t="b">
        <f t="shared" si="849"/>
        <v>0</v>
      </c>
      <c r="AE1621" s="2" t="b">
        <f t="shared" si="850"/>
        <v>0</v>
      </c>
      <c r="AF1621" s="2" t="b">
        <f t="shared" si="851"/>
        <v>0</v>
      </c>
      <c r="AG1621" s="2" t="b">
        <f>OR(
  AND(AC1621,NOT(AC1622)),
  AND(AF1621,WEEKDAY(AH1620,2)=EINSTELLUNGEN!$D$12),
  AND(AF1621,AH1621=$J$35)
)</f>
        <v>0</v>
      </c>
      <c r="AH1621" s="2">
        <f>IF(AE1621,AH1620+IF(WEEKDAY(AH1620+1,2)&lt;=EINSTELLUNGEN!$D$12,1,$J$36),AH1620)</f>
        <v>42020</v>
      </c>
      <c r="AI1621" s="2">
        <f t="shared" si="852"/>
        <v>2019</v>
      </c>
      <c r="AJ1621" s="2">
        <f t="shared" si="853"/>
        <v>201901</v>
      </c>
      <c r="AK1621" s="2">
        <f t="shared" si="854"/>
        <v>201901</v>
      </c>
      <c r="AL1621" s="2">
        <f t="shared" si="882"/>
        <v>201903</v>
      </c>
      <c r="AM1621" s="2" t="b">
        <f t="shared" si="855"/>
        <v>1</v>
      </c>
      <c r="AN1621" s="4" t="e">
        <f t="shared" si="867"/>
        <v>#N/A</v>
      </c>
      <c r="AO1621" s="4" t="e">
        <f t="shared" si="868"/>
        <v>#N/A</v>
      </c>
      <c r="AP1621" s="2" t="str">
        <f>IF(AD1621,
  IF(ISBLANK(H1621),
    AP1620,
    IF(LEN(H1621)=1,
      IF(OR(UPPER(H1621)="A",UPPER(H1621)="I"),
        EINSTELLUNGEN!$D$21,
        IF(OR(UPPER(H1621)="B",UPPER(H1621)="M"),
          EINSTELLUNGEN!$D$22,
          IF(OR(UPPER(H1621)="C",UPPER(H1621)="S"),
            EINSTELLUNGEN!$D$23,
            IF(UPPER(H1621)="D",
              EINSTELLUNGEN!$D$24,
              IF(UPPER(H1621)="E",
                EINSTELLUNGEN!$D$25,
                UPPER(H1621)))))),
      IF(ISNUMBER(H1621),
        EINSTELLUNGEN!$D$20&amp;H1621,
        UPPER(H1621)))),
  "")</f>
        <v/>
      </c>
      <c r="AQ1621" s="2" t="str">
        <f t="shared" si="869"/>
        <v/>
      </c>
      <c r="AR1621" s="2">
        <f t="shared" si="870"/>
        <v>0</v>
      </c>
      <c r="AS1621" s="145">
        <f t="shared" si="871"/>
        <v>0.33333333333333331</v>
      </c>
      <c r="AT1621" s="2">
        <f t="shared" si="872"/>
        <v>0</v>
      </c>
      <c r="AU1621" s="2">
        <f t="shared" si="873"/>
        <v>0</v>
      </c>
      <c r="AV1621" s="2">
        <f t="shared" si="874"/>
        <v>0</v>
      </c>
      <c r="AW1621" s="2">
        <f t="shared" si="875"/>
        <v>0</v>
      </c>
      <c r="AX1621" s="2">
        <f t="shared" si="856"/>
        <v>0</v>
      </c>
      <c r="AY1621" s="2">
        <f t="shared" si="876"/>
        <v>0</v>
      </c>
      <c r="AZ1621" s="145" t="e">
        <f t="shared" si="877"/>
        <v>#N/A</v>
      </c>
      <c r="BA1621" s="145" t="e">
        <f t="shared" si="878"/>
        <v>#N/A</v>
      </c>
      <c r="BB1621" s="145">
        <f t="shared" si="879"/>
        <v>2.083333333333337E-2</v>
      </c>
      <c r="BC1621" s="2">
        <f>IF(AM1621,
  IF(AND(AL1621=$J$31,_xlfn.DAYS(AH1621,DATE(AI1621,1,1))&lt;7),
    MAX(0,EINSTELLUNGEN!$D$12+1-WEEKDAY(DATE(EINSTELLUNGEN!$D$9,EINSTELLUNGEN!$D$10,1),2)),
    IF(AL1621=$J$33,
      MIN(EINSTELLUNGEN!$D$12,WEEKDAY(DATE(EINSTELLUNGEN!$D$9,12,31),2)),
      EINSTELLUNGEN!$D$12
  )) - SUMIF(AL$50:AL$2500,"="&amp;AL1621,AX$50:AX$2500),
  0)</f>
        <v>3</v>
      </c>
      <c r="BD1621" s="2">
        <f t="shared" si="880"/>
        <v>0.33333333333333331</v>
      </c>
      <c r="BE1621" s="2">
        <f t="shared" si="881"/>
        <v>0</v>
      </c>
    </row>
    <row r="1622" spans="1:57" ht="10.5" customHeight="1">
      <c r="A1622" s="1" t="str">
        <f t="shared" ca="1" si="857"/>
        <v/>
      </c>
      <c r="B1622" s="1" t="str">
        <f t="shared" ca="1" si="858"/>
        <v/>
      </c>
      <c r="C1622" s="1" t="str">
        <f t="shared" ca="1" si="859"/>
        <v/>
      </c>
      <c r="D1622" s="1" t="str">
        <f t="shared" ca="1" si="860"/>
        <v/>
      </c>
      <c r="F1622" s="10"/>
      <c r="G1622" s="136" t="str">
        <f t="shared" si="861"/>
        <v/>
      </c>
      <c r="H1622" s="27"/>
      <c r="I1622" s="28"/>
      <c r="J1622" s="28"/>
      <c r="K1622" s="29"/>
      <c r="L1622" s="136"/>
      <c r="M1622" s="136"/>
      <c r="N1622" s="136"/>
      <c r="O1622" s="26" t="str">
        <f t="shared" si="862"/>
        <v/>
      </c>
      <c r="P1622" s="218" t="str">
        <f t="shared" si="863"/>
        <v/>
      </c>
      <c r="Q1622" s="26" t="str">
        <f t="shared" si="864"/>
        <v/>
      </c>
      <c r="R1622" s="22"/>
      <c r="S1622" s="99"/>
      <c r="T1622" s="10"/>
      <c r="U1622" s="229" t="str">
        <f t="shared" si="865"/>
        <v/>
      </c>
      <c r="V1622" s="230"/>
      <c r="W1622" s="230"/>
      <c r="X1622" s="230"/>
      <c r="Y1622" s="230"/>
      <c r="Z1622" s="22" t="str">
        <f>""</f>
        <v/>
      </c>
      <c r="AB1622" s="23" t="str">
        <f t="shared" si="866"/>
        <v/>
      </c>
      <c r="AC1622" s="2" t="b">
        <f>COUNT(Q1622:Q$2500)&gt;0</f>
        <v>0</v>
      </c>
      <c r="AD1622" s="2" t="b">
        <f t="shared" si="849"/>
        <v>0</v>
      </c>
      <c r="AE1622" s="2" t="b">
        <f t="shared" si="850"/>
        <v>0</v>
      </c>
      <c r="AF1622" s="2" t="b">
        <f t="shared" si="851"/>
        <v>0</v>
      </c>
      <c r="AG1622" s="2" t="b">
        <f>OR(
  AND(AC1622,NOT(AC1623)),
  AND(AF1622,WEEKDAY(AH1621,2)=EINSTELLUNGEN!$D$12),
  AND(AF1622,AH1622=$J$35)
)</f>
        <v>0</v>
      </c>
      <c r="AH1622" s="2">
        <f>IF(AE1622,AH1621+IF(WEEKDAY(AH1621+1,2)&lt;=EINSTELLUNGEN!$D$12,1,$J$36),AH1621)</f>
        <v>42020</v>
      </c>
      <c r="AI1622" s="2">
        <f t="shared" si="852"/>
        <v>2019</v>
      </c>
      <c r="AJ1622" s="2">
        <f t="shared" si="853"/>
        <v>201901</v>
      </c>
      <c r="AK1622" s="2">
        <f t="shared" si="854"/>
        <v>201901</v>
      </c>
      <c r="AL1622" s="2">
        <f t="shared" si="882"/>
        <v>201903</v>
      </c>
      <c r="AM1622" s="2" t="b">
        <f t="shared" si="855"/>
        <v>1</v>
      </c>
      <c r="AN1622" s="4" t="e">
        <f t="shared" si="867"/>
        <v>#N/A</v>
      </c>
      <c r="AO1622" s="4" t="e">
        <f t="shared" si="868"/>
        <v>#N/A</v>
      </c>
      <c r="AP1622" s="2" t="str">
        <f>IF(AD1622,
  IF(ISBLANK(H1622),
    AP1621,
    IF(LEN(H1622)=1,
      IF(OR(UPPER(H1622)="A",UPPER(H1622)="I"),
        EINSTELLUNGEN!$D$21,
        IF(OR(UPPER(H1622)="B",UPPER(H1622)="M"),
          EINSTELLUNGEN!$D$22,
          IF(OR(UPPER(H1622)="C",UPPER(H1622)="S"),
            EINSTELLUNGEN!$D$23,
            IF(UPPER(H1622)="D",
              EINSTELLUNGEN!$D$24,
              IF(UPPER(H1622)="E",
                EINSTELLUNGEN!$D$25,
                UPPER(H1622)))))),
      IF(ISNUMBER(H1622),
        EINSTELLUNGEN!$D$20&amp;H1622,
        UPPER(H1622)))),
  "")</f>
        <v/>
      </c>
      <c r="AQ1622" s="2" t="str">
        <f t="shared" si="869"/>
        <v/>
      </c>
      <c r="AR1622" s="2">
        <f t="shared" si="870"/>
        <v>0</v>
      </c>
      <c r="AS1622" s="145">
        <f t="shared" si="871"/>
        <v>0.33333333333333331</v>
      </c>
      <c r="AT1622" s="2">
        <f t="shared" si="872"/>
        <v>0</v>
      </c>
      <c r="AU1622" s="2">
        <f t="shared" si="873"/>
        <v>0</v>
      </c>
      <c r="AV1622" s="2">
        <f t="shared" si="874"/>
        <v>0</v>
      </c>
      <c r="AW1622" s="2">
        <f t="shared" si="875"/>
        <v>0</v>
      </c>
      <c r="AX1622" s="2">
        <f t="shared" si="856"/>
        <v>0</v>
      </c>
      <c r="AY1622" s="2">
        <f t="shared" si="876"/>
        <v>0</v>
      </c>
      <c r="AZ1622" s="145" t="e">
        <f t="shared" si="877"/>
        <v>#N/A</v>
      </c>
      <c r="BA1622" s="145" t="e">
        <f t="shared" si="878"/>
        <v>#N/A</v>
      </c>
      <c r="BB1622" s="145">
        <f t="shared" si="879"/>
        <v>2.083333333333337E-2</v>
      </c>
      <c r="BC1622" s="2">
        <f>IF(AM1622,
  IF(AND(AL1622=$J$31,_xlfn.DAYS(AH1622,DATE(AI1622,1,1))&lt;7),
    MAX(0,EINSTELLUNGEN!$D$12+1-WEEKDAY(DATE(EINSTELLUNGEN!$D$9,EINSTELLUNGEN!$D$10,1),2)),
    IF(AL1622=$J$33,
      MIN(EINSTELLUNGEN!$D$12,WEEKDAY(DATE(EINSTELLUNGEN!$D$9,12,31),2)),
      EINSTELLUNGEN!$D$12
  )) - SUMIF(AL$50:AL$2500,"="&amp;AL1622,AX$50:AX$2500),
  0)</f>
        <v>3</v>
      </c>
      <c r="BD1622" s="2">
        <f t="shared" si="880"/>
        <v>0.33333333333333331</v>
      </c>
      <c r="BE1622" s="2">
        <f t="shared" si="881"/>
        <v>0</v>
      </c>
    </row>
    <row r="1623" spans="1:57" ht="10.5" customHeight="1">
      <c r="A1623" s="1" t="str">
        <f t="shared" ca="1" si="857"/>
        <v/>
      </c>
      <c r="B1623" s="1" t="str">
        <f t="shared" ca="1" si="858"/>
        <v/>
      </c>
      <c r="C1623" s="1" t="str">
        <f t="shared" ca="1" si="859"/>
        <v/>
      </c>
      <c r="D1623" s="1" t="str">
        <f t="shared" ca="1" si="860"/>
        <v/>
      </c>
      <c r="F1623" s="10"/>
      <c r="G1623" s="136" t="str">
        <f t="shared" si="861"/>
        <v/>
      </c>
      <c r="H1623" s="27"/>
      <c r="I1623" s="28"/>
      <c r="J1623" s="28"/>
      <c r="K1623" s="29"/>
      <c r="L1623" s="136"/>
      <c r="M1623" s="136"/>
      <c r="N1623" s="136"/>
      <c r="O1623" s="26" t="str">
        <f t="shared" si="862"/>
        <v/>
      </c>
      <c r="P1623" s="218" t="str">
        <f t="shared" si="863"/>
        <v/>
      </c>
      <c r="Q1623" s="26" t="str">
        <f t="shared" si="864"/>
        <v/>
      </c>
      <c r="R1623" s="22"/>
      <c r="S1623" s="99"/>
      <c r="T1623" s="10"/>
      <c r="U1623" s="229" t="str">
        <f t="shared" si="865"/>
        <v/>
      </c>
      <c r="V1623" s="230"/>
      <c r="W1623" s="230"/>
      <c r="X1623" s="230"/>
      <c r="Y1623" s="230"/>
      <c r="Z1623" s="22" t="str">
        <f>""</f>
        <v/>
      </c>
      <c r="AB1623" s="23" t="str">
        <f t="shared" si="866"/>
        <v/>
      </c>
      <c r="AC1623" s="2" t="b">
        <f>COUNT(Q1623:Q$2500)&gt;0</f>
        <v>0</v>
      </c>
      <c r="AD1623" s="2" t="b">
        <f t="shared" si="849"/>
        <v>0</v>
      </c>
      <c r="AE1623" s="2" t="b">
        <f t="shared" si="850"/>
        <v>0</v>
      </c>
      <c r="AF1623" s="2" t="b">
        <f t="shared" si="851"/>
        <v>0</v>
      </c>
      <c r="AG1623" s="2" t="b">
        <f>OR(
  AND(AC1623,NOT(AC1624)),
  AND(AF1623,WEEKDAY(AH1622,2)=EINSTELLUNGEN!$D$12),
  AND(AF1623,AH1623=$J$35)
)</f>
        <v>0</v>
      </c>
      <c r="AH1623" s="2">
        <f>IF(AE1623,AH1622+IF(WEEKDAY(AH1622+1,2)&lt;=EINSTELLUNGEN!$D$12,1,$J$36),AH1622)</f>
        <v>42020</v>
      </c>
      <c r="AI1623" s="2">
        <f t="shared" si="852"/>
        <v>2019</v>
      </c>
      <c r="AJ1623" s="2">
        <f t="shared" si="853"/>
        <v>201901</v>
      </c>
      <c r="AK1623" s="2">
        <f t="shared" si="854"/>
        <v>201901</v>
      </c>
      <c r="AL1623" s="2">
        <f t="shared" si="882"/>
        <v>201903</v>
      </c>
      <c r="AM1623" s="2" t="b">
        <f t="shared" si="855"/>
        <v>1</v>
      </c>
      <c r="AN1623" s="4" t="e">
        <f t="shared" si="867"/>
        <v>#N/A</v>
      </c>
      <c r="AO1623" s="4" t="e">
        <f t="shared" si="868"/>
        <v>#N/A</v>
      </c>
      <c r="AP1623" s="2" t="str">
        <f>IF(AD1623,
  IF(ISBLANK(H1623),
    AP1622,
    IF(LEN(H1623)=1,
      IF(OR(UPPER(H1623)="A",UPPER(H1623)="I"),
        EINSTELLUNGEN!$D$21,
        IF(OR(UPPER(H1623)="B",UPPER(H1623)="M"),
          EINSTELLUNGEN!$D$22,
          IF(OR(UPPER(H1623)="C",UPPER(H1623)="S"),
            EINSTELLUNGEN!$D$23,
            IF(UPPER(H1623)="D",
              EINSTELLUNGEN!$D$24,
              IF(UPPER(H1623)="E",
                EINSTELLUNGEN!$D$25,
                UPPER(H1623)))))),
      IF(ISNUMBER(H1623),
        EINSTELLUNGEN!$D$20&amp;H1623,
        UPPER(H1623)))),
  "")</f>
        <v/>
      </c>
      <c r="AQ1623" s="2" t="str">
        <f t="shared" si="869"/>
        <v/>
      </c>
      <c r="AR1623" s="2">
        <f t="shared" si="870"/>
        <v>0</v>
      </c>
      <c r="AS1623" s="145">
        <f t="shared" si="871"/>
        <v>0.33333333333333331</v>
      </c>
      <c r="AT1623" s="2">
        <f t="shared" si="872"/>
        <v>0</v>
      </c>
      <c r="AU1623" s="2">
        <f t="shared" si="873"/>
        <v>0</v>
      </c>
      <c r="AV1623" s="2">
        <f t="shared" si="874"/>
        <v>0</v>
      </c>
      <c r="AW1623" s="2">
        <f t="shared" si="875"/>
        <v>0</v>
      </c>
      <c r="AX1623" s="2">
        <f t="shared" si="856"/>
        <v>0</v>
      </c>
      <c r="AY1623" s="2">
        <f t="shared" si="876"/>
        <v>0</v>
      </c>
      <c r="AZ1623" s="145" t="e">
        <f t="shared" si="877"/>
        <v>#N/A</v>
      </c>
      <c r="BA1623" s="145" t="e">
        <f t="shared" si="878"/>
        <v>#N/A</v>
      </c>
      <c r="BB1623" s="145">
        <f t="shared" si="879"/>
        <v>2.083333333333337E-2</v>
      </c>
      <c r="BC1623" s="2">
        <f>IF(AM1623,
  IF(AND(AL1623=$J$31,_xlfn.DAYS(AH1623,DATE(AI1623,1,1))&lt;7),
    MAX(0,EINSTELLUNGEN!$D$12+1-WEEKDAY(DATE(EINSTELLUNGEN!$D$9,EINSTELLUNGEN!$D$10,1),2)),
    IF(AL1623=$J$33,
      MIN(EINSTELLUNGEN!$D$12,WEEKDAY(DATE(EINSTELLUNGEN!$D$9,12,31),2)),
      EINSTELLUNGEN!$D$12
  )) - SUMIF(AL$50:AL$2500,"="&amp;AL1623,AX$50:AX$2500),
  0)</f>
        <v>3</v>
      </c>
      <c r="BD1623" s="2">
        <f t="shared" si="880"/>
        <v>0.33333333333333331</v>
      </c>
      <c r="BE1623" s="2">
        <f t="shared" si="881"/>
        <v>0</v>
      </c>
    </row>
    <row r="1624" spans="1:57" ht="10.5" customHeight="1">
      <c r="A1624" s="1" t="str">
        <f t="shared" ca="1" si="857"/>
        <v/>
      </c>
      <c r="B1624" s="1" t="str">
        <f t="shared" ca="1" si="858"/>
        <v/>
      </c>
      <c r="C1624" s="1" t="str">
        <f t="shared" ca="1" si="859"/>
        <v/>
      </c>
      <c r="D1624" s="1" t="str">
        <f t="shared" ca="1" si="860"/>
        <v/>
      </c>
      <c r="F1624" s="10"/>
      <c r="G1624" s="136" t="str">
        <f t="shared" si="861"/>
        <v/>
      </c>
      <c r="H1624" s="27"/>
      <c r="I1624" s="28"/>
      <c r="J1624" s="28"/>
      <c r="K1624" s="29"/>
      <c r="L1624" s="136"/>
      <c r="M1624" s="136"/>
      <c r="N1624" s="136"/>
      <c r="O1624" s="26" t="str">
        <f t="shared" si="862"/>
        <v/>
      </c>
      <c r="P1624" s="218" t="str">
        <f t="shared" si="863"/>
        <v/>
      </c>
      <c r="Q1624" s="26" t="str">
        <f t="shared" si="864"/>
        <v/>
      </c>
      <c r="R1624" s="22"/>
      <c r="S1624" s="99"/>
      <c r="T1624" s="10"/>
      <c r="U1624" s="229" t="str">
        <f t="shared" si="865"/>
        <v/>
      </c>
      <c r="V1624" s="230"/>
      <c r="W1624" s="230"/>
      <c r="X1624" s="230"/>
      <c r="Y1624" s="230"/>
      <c r="Z1624" s="22" t="str">
        <f>""</f>
        <v/>
      </c>
      <c r="AB1624" s="23" t="str">
        <f t="shared" si="866"/>
        <v/>
      </c>
      <c r="AC1624" s="2" t="b">
        <f>COUNT(Q1624:Q$2500)&gt;0</f>
        <v>0</v>
      </c>
      <c r="AD1624" s="2" t="b">
        <f t="shared" si="849"/>
        <v>0</v>
      </c>
      <c r="AE1624" s="2" t="b">
        <f t="shared" si="850"/>
        <v>0</v>
      </c>
      <c r="AF1624" s="2" t="b">
        <f t="shared" si="851"/>
        <v>0</v>
      </c>
      <c r="AG1624" s="2" t="b">
        <f>OR(
  AND(AC1624,NOT(AC1625)),
  AND(AF1624,WEEKDAY(AH1623,2)=EINSTELLUNGEN!$D$12),
  AND(AF1624,AH1624=$J$35)
)</f>
        <v>0</v>
      </c>
      <c r="AH1624" s="2">
        <f>IF(AE1624,AH1623+IF(WEEKDAY(AH1623+1,2)&lt;=EINSTELLUNGEN!$D$12,1,$J$36),AH1623)</f>
        <v>42020</v>
      </c>
      <c r="AI1624" s="2">
        <f t="shared" si="852"/>
        <v>2019</v>
      </c>
      <c r="AJ1624" s="2">
        <f t="shared" si="853"/>
        <v>201901</v>
      </c>
      <c r="AK1624" s="2">
        <f t="shared" si="854"/>
        <v>201901</v>
      </c>
      <c r="AL1624" s="2">
        <f t="shared" si="882"/>
        <v>201903</v>
      </c>
      <c r="AM1624" s="2" t="b">
        <f t="shared" si="855"/>
        <v>1</v>
      </c>
      <c r="AN1624" s="4" t="e">
        <f t="shared" si="867"/>
        <v>#N/A</v>
      </c>
      <c r="AO1624" s="4" t="e">
        <f t="shared" si="868"/>
        <v>#N/A</v>
      </c>
      <c r="AP1624" s="2" t="str">
        <f>IF(AD1624,
  IF(ISBLANK(H1624),
    AP1623,
    IF(LEN(H1624)=1,
      IF(OR(UPPER(H1624)="A",UPPER(H1624)="I"),
        EINSTELLUNGEN!$D$21,
        IF(OR(UPPER(H1624)="B",UPPER(H1624)="M"),
          EINSTELLUNGEN!$D$22,
          IF(OR(UPPER(H1624)="C",UPPER(H1624)="S"),
            EINSTELLUNGEN!$D$23,
            IF(UPPER(H1624)="D",
              EINSTELLUNGEN!$D$24,
              IF(UPPER(H1624)="E",
                EINSTELLUNGEN!$D$25,
                UPPER(H1624)))))),
      IF(ISNUMBER(H1624),
        EINSTELLUNGEN!$D$20&amp;H1624,
        UPPER(H1624)))),
  "")</f>
        <v/>
      </c>
      <c r="AQ1624" s="2" t="str">
        <f t="shared" si="869"/>
        <v/>
      </c>
      <c r="AR1624" s="2">
        <f t="shared" si="870"/>
        <v>0</v>
      </c>
      <c r="AS1624" s="145">
        <f t="shared" si="871"/>
        <v>0.33333333333333331</v>
      </c>
      <c r="AT1624" s="2">
        <f t="shared" si="872"/>
        <v>0</v>
      </c>
      <c r="AU1624" s="2">
        <f t="shared" si="873"/>
        <v>0</v>
      </c>
      <c r="AV1624" s="2">
        <f t="shared" si="874"/>
        <v>0</v>
      </c>
      <c r="AW1624" s="2">
        <f t="shared" si="875"/>
        <v>0</v>
      </c>
      <c r="AX1624" s="2">
        <f t="shared" si="856"/>
        <v>0</v>
      </c>
      <c r="AY1624" s="2">
        <f t="shared" si="876"/>
        <v>0</v>
      </c>
      <c r="AZ1624" s="145" t="e">
        <f t="shared" si="877"/>
        <v>#N/A</v>
      </c>
      <c r="BA1624" s="145" t="e">
        <f t="shared" si="878"/>
        <v>#N/A</v>
      </c>
      <c r="BB1624" s="145">
        <f t="shared" si="879"/>
        <v>2.083333333333337E-2</v>
      </c>
      <c r="BC1624" s="2">
        <f>IF(AM1624,
  IF(AND(AL1624=$J$31,_xlfn.DAYS(AH1624,DATE(AI1624,1,1))&lt;7),
    MAX(0,EINSTELLUNGEN!$D$12+1-WEEKDAY(DATE(EINSTELLUNGEN!$D$9,EINSTELLUNGEN!$D$10,1),2)),
    IF(AL1624=$J$33,
      MIN(EINSTELLUNGEN!$D$12,WEEKDAY(DATE(EINSTELLUNGEN!$D$9,12,31),2)),
      EINSTELLUNGEN!$D$12
  )) - SUMIF(AL$50:AL$2500,"="&amp;AL1624,AX$50:AX$2500),
  0)</f>
        <v>3</v>
      </c>
      <c r="BD1624" s="2">
        <f t="shared" si="880"/>
        <v>0.33333333333333331</v>
      </c>
      <c r="BE1624" s="2">
        <f t="shared" si="881"/>
        <v>0</v>
      </c>
    </row>
    <row r="1625" spans="1:57" ht="10.5" customHeight="1">
      <c r="A1625" s="1" t="str">
        <f t="shared" ca="1" si="857"/>
        <v/>
      </c>
      <c r="B1625" s="1" t="str">
        <f t="shared" ca="1" si="858"/>
        <v/>
      </c>
      <c r="C1625" s="1" t="str">
        <f t="shared" ca="1" si="859"/>
        <v/>
      </c>
      <c r="D1625" s="1" t="str">
        <f t="shared" ca="1" si="860"/>
        <v/>
      </c>
      <c r="F1625" s="10"/>
      <c r="G1625" s="136" t="str">
        <f t="shared" si="861"/>
        <v/>
      </c>
      <c r="H1625" s="27"/>
      <c r="I1625" s="28"/>
      <c r="J1625" s="28"/>
      <c r="K1625" s="29"/>
      <c r="L1625" s="136"/>
      <c r="M1625" s="136"/>
      <c r="N1625" s="136"/>
      <c r="O1625" s="26" t="str">
        <f t="shared" si="862"/>
        <v/>
      </c>
      <c r="P1625" s="218" t="str">
        <f t="shared" si="863"/>
        <v/>
      </c>
      <c r="Q1625" s="26" t="str">
        <f t="shared" si="864"/>
        <v/>
      </c>
      <c r="R1625" s="22"/>
      <c r="S1625" s="99"/>
      <c r="T1625" s="10"/>
      <c r="U1625" s="229" t="str">
        <f t="shared" si="865"/>
        <v/>
      </c>
      <c r="V1625" s="230"/>
      <c r="W1625" s="230"/>
      <c r="X1625" s="230"/>
      <c r="Y1625" s="230"/>
      <c r="Z1625" s="22" t="str">
        <f>""</f>
        <v/>
      </c>
      <c r="AB1625" s="23" t="str">
        <f t="shared" si="866"/>
        <v/>
      </c>
      <c r="AC1625" s="2" t="b">
        <f>COUNT(Q1625:Q$2500)&gt;0</f>
        <v>0</v>
      </c>
      <c r="AD1625" s="2" t="b">
        <f t="shared" si="849"/>
        <v>0</v>
      </c>
      <c r="AE1625" s="2" t="b">
        <f t="shared" si="850"/>
        <v>0</v>
      </c>
      <c r="AF1625" s="2" t="b">
        <f t="shared" si="851"/>
        <v>0</v>
      </c>
      <c r="AG1625" s="2" t="b">
        <f>OR(
  AND(AC1625,NOT(AC1626)),
  AND(AF1625,WEEKDAY(AH1624,2)=EINSTELLUNGEN!$D$12),
  AND(AF1625,AH1625=$J$35)
)</f>
        <v>0</v>
      </c>
      <c r="AH1625" s="2">
        <f>IF(AE1625,AH1624+IF(WEEKDAY(AH1624+1,2)&lt;=EINSTELLUNGEN!$D$12,1,$J$36),AH1624)</f>
        <v>42020</v>
      </c>
      <c r="AI1625" s="2">
        <f t="shared" si="852"/>
        <v>2019</v>
      </c>
      <c r="AJ1625" s="2">
        <f t="shared" si="853"/>
        <v>201901</v>
      </c>
      <c r="AK1625" s="2">
        <f t="shared" si="854"/>
        <v>201901</v>
      </c>
      <c r="AL1625" s="2">
        <f t="shared" si="882"/>
        <v>201903</v>
      </c>
      <c r="AM1625" s="2" t="b">
        <f t="shared" si="855"/>
        <v>1</v>
      </c>
      <c r="AN1625" s="4" t="e">
        <f t="shared" si="867"/>
        <v>#N/A</v>
      </c>
      <c r="AO1625" s="4" t="e">
        <f t="shared" si="868"/>
        <v>#N/A</v>
      </c>
      <c r="AP1625" s="2" t="str">
        <f>IF(AD1625,
  IF(ISBLANK(H1625),
    AP1624,
    IF(LEN(H1625)=1,
      IF(OR(UPPER(H1625)="A",UPPER(H1625)="I"),
        EINSTELLUNGEN!$D$21,
        IF(OR(UPPER(H1625)="B",UPPER(H1625)="M"),
          EINSTELLUNGEN!$D$22,
          IF(OR(UPPER(H1625)="C",UPPER(H1625)="S"),
            EINSTELLUNGEN!$D$23,
            IF(UPPER(H1625)="D",
              EINSTELLUNGEN!$D$24,
              IF(UPPER(H1625)="E",
                EINSTELLUNGEN!$D$25,
                UPPER(H1625)))))),
      IF(ISNUMBER(H1625),
        EINSTELLUNGEN!$D$20&amp;H1625,
        UPPER(H1625)))),
  "")</f>
        <v/>
      </c>
      <c r="AQ1625" s="2" t="str">
        <f t="shared" si="869"/>
        <v/>
      </c>
      <c r="AR1625" s="2">
        <f t="shared" si="870"/>
        <v>0</v>
      </c>
      <c r="AS1625" s="145">
        <f t="shared" si="871"/>
        <v>0.33333333333333331</v>
      </c>
      <c r="AT1625" s="2">
        <f t="shared" si="872"/>
        <v>0</v>
      </c>
      <c r="AU1625" s="2">
        <f t="shared" si="873"/>
        <v>0</v>
      </c>
      <c r="AV1625" s="2">
        <f t="shared" si="874"/>
        <v>0</v>
      </c>
      <c r="AW1625" s="2">
        <f t="shared" si="875"/>
        <v>0</v>
      </c>
      <c r="AX1625" s="2">
        <f t="shared" si="856"/>
        <v>0</v>
      </c>
      <c r="AY1625" s="2">
        <f t="shared" si="876"/>
        <v>0</v>
      </c>
      <c r="AZ1625" s="145" t="e">
        <f t="shared" si="877"/>
        <v>#N/A</v>
      </c>
      <c r="BA1625" s="145" t="e">
        <f t="shared" si="878"/>
        <v>#N/A</v>
      </c>
      <c r="BB1625" s="145">
        <f t="shared" si="879"/>
        <v>2.083333333333337E-2</v>
      </c>
      <c r="BC1625" s="2">
        <f>IF(AM1625,
  IF(AND(AL1625=$J$31,_xlfn.DAYS(AH1625,DATE(AI1625,1,1))&lt;7),
    MAX(0,EINSTELLUNGEN!$D$12+1-WEEKDAY(DATE(EINSTELLUNGEN!$D$9,EINSTELLUNGEN!$D$10,1),2)),
    IF(AL1625=$J$33,
      MIN(EINSTELLUNGEN!$D$12,WEEKDAY(DATE(EINSTELLUNGEN!$D$9,12,31),2)),
      EINSTELLUNGEN!$D$12
  )) - SUMIF(AL$50:AL$2500,"="&amp;AL1625,AX$50:AX$2500),
  0)</f>
        <v>3</v>
      </c>
      <c r="BD1625" s="2">
        <f t="shared" si="880"/>
        <v>0.33333333333333331</v>
      </c>
      <c r="BE1625" s="2">
        <f t="shared" si="881"/>
        <v>0</v>
      </c>
    </row>
    <row r="1626" spans="1:57" ht="10.5" customHeight="1">
      <c r="A1626" s="1" t="str">
        <f t="shared" ca="1" si="857"/>
        <v/>
      </c>
      <c r="B1626" s="1" t="str">
        <f t="shared" ca="1" si="858"/>
        <v/>
      </c>
      <c r="C1626" s="1" t="str">
        <f t="shared" ca="1" si="859"/>
        <v/>
      </c>
      <c r="D1626" s="1" t="str">
        <f t="shared" ca="1" si="860"/>
        <v/>
      </c>
      <c r="F1626" s="10"/>
      <c r="G1626" s="136" t="str">
        <f t="shared" si="861"/>
        <v/>
      </c>
      <c r="H1626" s="27"/>
      <c r="I1626" s="28"/>
      <c r="J1626" s="28"/>
      <c r="K1626" s="29"/>
      <c r="L1626" s="136"/>
      <c r="M1626" s="136"/>
      <c r="N1626" s="136"/>
      <c r="O1626" s="26" t="str">
        <f t="shared" si="862"/>
        <v/>
      </c>
      <c r="P1626" s="218" t="str">
        <f t="shared" si="863"/>
        <v/>
      </c>
      <c r="Q1626" s="26" t="str">
        <f t="shared" si="864"/>
        <v/>
      </c>
      <c r="R1626" s="22"/>
      <c r="S1626" s="99"/>
      <c r="T1626" s="10"/>
      <c r="U1626" s="229" t="str">
        <f t="shared" si="865"/>
        <v/>
      </c>
      <c r="V1626" s="230"/>
      <c r="W1626" s="230"/>
      <c r="X1626" s="230"/>
      <c r="Y1626" s="230"/>
      <c r="Z1626" s="22" t="str">
        <f>""</f>
        <v/>
      </c>
      <c r="AB1626" s="23" t="str">
        <f t="shared" si="866"/>
        <v/>
      </c>
      <c r="AC1626" s="2" t="b">
        <f>COUNT(Q1626:Q$2500)&gt;0</f>
        <v>0</v>
      </c>
      <c r="AD1626" s="2" t="b">
        <f t="shared" si="849"/>
        <v>0</v>
      </c>
      <c r="AE1626" s="2" t="b">
        <f t="shared" si="850"/>
        <v>0</v>
      </c>
      <c r="AF1626" s="2" t="b">
        <f t="shared" si="851"/>
        <v>0</v>
      </c>
      <c r="AG1626" s="2" t="b">
        <f>OR(
  AND(AC1626,NOT(AC1627)),
  AND(AF1626,WEEKDAY(AH1625,2)=EINSTELLUNGEN!$D$12),
  AND(AF1626,AH1626=$J$35)
)</f>
        <v>0</v>
      </c>
      <c r="AH1626" s="2">
        <f>IF(AE1626,AH1625+IF(WEEKDAY(AH1625+1,2)&lt;=EINSTELLUNGEN!$D$12,1,$J$36),AH1625)</f>
        <v>42020</v>
      </c>
      <c r="AI1626" s="2">
        <f t="shared" si="852"/>
        <v>2019</v>
      </c>
      <c r="AJ1626" s="2">
        <f t="shared" si="853"/>
        <v>201901</v>
      </c>
      <c r="AK1626" s="2">
        <f t="shared" si="854"/>
        <v>201901</v>
      </c>
      <c r="AL1626" s="2">
        <f t="shared" si="882"/>
        <v>201903</v>
      </c>
      <c r="AM1626" s="2" t="b">
        <f t="shared" si="855"/>
        <v>1</v>
      </c>
      <c r="AN1626" s="4" t="e">
        <f t="shared" si="867"/>
        <v>#N/A</v>
      </c>
      <c r="AO1626" s="4" t="e">
        <f t="shared" si="868"/>
        <v>#N/A</v>
      </c>
      <c r="AP1626" s="2" t="str">
        <f>IF(AD1626,
  IF(ISBLANK(H1626),
    AP1625,
    IF(LEN(H1626)=1,
      IF(OR(UPPER(H1626)="A",UPPER(H1626)="I"),
        EINSTELLUNGEN!$D$21,
        IF(OR(UPPER(H1626)="B",UPPER(H1626)="M"),
          EINSTELLUNGEN!$D$22,
          IF(OR(UPPER(H1626)="C",UPPER(H1626)="S"),
            EINSTELLUNGEN!$D$23,
            IF(UPPER(H1626)="D",
              EINSTELLUNGEN!$D$24,
              IF(UPPER(H1626)="E",
                EINSTELLUNGEN!$D$25,
                UPPER(H1626)))))),
      IF(ISNUMBER(H1626),
        EINSTELLUNGEN!$D$20&amp;H1626,
        UPPER(H1626)))),
  "")</f>
        <v/>
      </c>
      <c r="AQ1626" s="2" t="str">
        <f t="shared" si="869"/>
        <v/>
      </c>
      <c r="AR1626" s="2">
        <f t="shared" si="870"/>
        <v>0</v>
      </c>
      <c r="AS1626" s="145">
        <f t="shared" si="871"/>
        <v>0.33333333333333331</v>
      </c>
      <c r="AT1626" s="2">
        <f t="shared" si="872"/>
        <v>0</v>
      </c>
      <c r="AU1626" s="2">
        <f t="shared" si="873"/>
        <v>0</v>
      </c>
      <c r="AV1626" s="2">
        <f t="shared" si="874"/>
        <v>0</v>
      </c>
      <c r="AW1626" s="2">
        <f t="shared" si="875"/>
        <v>0</v>
      </c>
      <c r="AX1626" s="2">
        <f t="shared" si="856"/>
        <v>0</v>
      </c>
      <c r="AY1626" s="2">
        <f t="shared" si="876"/>
        <v>0</v>
      </c>
      <c r="AZ1626" s="145" t="e">
        <f t="shared" si="877"/>
        <v>#N/A</v>
      </c>
      <c r="BA1626" s="145" t="e">
        <f t="shared" si="878"/>
        <v>#N/A</v>
      </c>
      <c r="BB1626" s="145">
        <f t="shared" si="879"/>
        <v>2.083333333333337E-2</v>
      </c>
      <c r="BC1626" s="2">
        <f>IF(AM1626,
  IF(AND(AL1626=$J$31,_xlfn.DAYS(AH1626,DATE(AI1626,1,1))&lt;7),
    MAX(0,EINSTELLUNGEN!$D$12+1-WEEKDAY(DATE(EINSTELLUNGEN!$D$9,EINSTELLUNGEN!$D$10,1),2)),
    IF(AL1626=$J$33,
      MIN(EINSTELLUNGEN!$D$12,WEEKDAY(DATE(EINSTELLUNGEN!$D$9,12,31),2)),
      EINSTELLUNGEN!$D$12
  )) - SUMIF(AL$50:AL$2500,"="&amp;AL1626,AX$50:AX$2500),
  0)</f>
        <v>3</v>
      </c>
      <c r="BD1626" s="2">
        <f t="shared" si="880"/>
        <v>0.33333333333333331</v>
      </c>
      <c r="BE1626" s="2">
        <f t="shared" si="881"/>
        <v>0</v>
      </c>
    </row>
    <row r="1627" spans="1:57" ht="10.5" customHeight="1">
      <c r="A1627" s="1" t="str">
        <f t="shared" ca="1" si="857"/>
        <v/>
      </c>
      <c r="B1627" s="1" t="str">
        <f t="shared" ca="1" si="858"/>
        <v/>
      </c>
      <c r="C1627" s="1" t="str">
        <f t="shared" ca="1" si="859"/>
        <v/>
      </c>
      <c r="D1627" s="1" t="str">
        <f t="shared" ca="1" si="860"/>
        <v/>
      </c>
      <c r="F1627" s="10"/>
      <c r="G1627" s="136" t="str">
        <f t="shared" si="861"/>
        <v/>
      </c>
      <c r="H1627" s="27"/>
      <c r="I1627" s="28"/>
      <c r="J1627" s="28"/>
      <c r="K1627" s="29"/>
      <c r="L1627" s="136"/>
      <c r="M1627" s="136"/>
      <c r="N1627" s="136"/>
      <c r="O1627" s="26" t="str">
        <f t="shared" si="862"/>
        <v/>
      </c>
      <c r="P1627" s="218" t="str">
        <f t="shared" si="863"/>
        <v/>
      </c>
      <c r="Q1627" s="26" t="str">
        <f t="shared" si="864"/>
        <v/>
      </c>
      <c r="R1627" s="22"/>
      <c r="S1627" s="99"/>
      <c r="T1627" s="10"/>
      <c r="U1627" s="229" t="str">
        <f t="shared" si="865"/>
        <v/>
      </c>
      <c r="V1627" s="230"/>
      <c r="W1627" s="230"/>
      <c r="X1627" s="230"/>
      <c r="Y1627" s="230"/>
      <c r="Z1627" s="22" t="str">
        <f>""</f>
        <v/>
      </c>
      <c r="AB1627" s="23" t="str">
        <f t="shared" si="866"/>
        <v/>
      </c>
      <c r="AC1627" s="2" t="b">
        <f>COUNT(Q1627:Q$2500)&gt;0</f>
        <v>0</v>
      </c>
      <c r="AD1627" s="2" t="b">
        <f t="shared" si="849"/>
        <v>0</v>
      </c>
      <c r="AE1627" s="2" t="b">
        <f t="shared" si="850"/>
        <v>0</v>
      </c>
      <c r="AF1627" s="2" t="b">
        <f t="shared" si="851"/>
        <v>0</v>
      </c>
      <c r="AG1627" s="2" t="b">
        <f>OR(
  AND(AC1627,NOT(AC1628)),
  AND(AF1627,WEEKDAY(AH1626,2)=EINSTELLUNGEN!$D$12),
  AND(AF1627,AH1627=$J$35)
)</f>
        <v>0</v>
      </c>
      <c r="AH1627" s="2">
        <f>IF(AE1627,AH1626+IF(WEEKDAY(AH1626+1,2)&lt;=EINSTELLUNGEN!$D$12,1,$J$36),AH1626)</f>
        <v>42020</v>
      </c>
      <c r="AI1627" s="2">
        <f t="shared" si="852"/>
        <v>2019</v>
      </c>
      <c r="AJ1627" s="2">
        <f t="shared" si="853"/>
        <v>201901</v>
      </c>
      <c r="AK1627" s="2">
        <f t="shared" si="854"/>
        <v>201901</v>
      </c>
      <c r="AL1627" s="2">
        <f t="shared" si="882"/>
        <v>201903</v>
      </c>
      <c r="AM1627" s="2" t="b">
        <f t="shared" si="855"/>
        <v>1</v>
      </c>
      <c r="AN1627" s="4" t="e">
        <f t="shared" si="867"/>
        <v>#N/A</v>
      </c>
      <c r="AO1627" s="4" t="e">
        <f t="shared" si="868"/>
        <v>#N/A</v>
      </c>
      <c r="AP1627" s="2" t="str">
        <f>IF(AD1627,
  IF(ISBLANK(H1627),
    AP1626,
    IF(LEN(H1627)=1,
      IF(OR(UPPER(H1627)="A",UPPER(H1627)="I"),
        EINSTELLUNGEN!$D$21,
        IF(OR(UPPER(H1627)="B",UPPER(H1627)="M"),
          EINSTELLUNGEN!$D$22,
          IF(OR(UPPER(H1627)="C",UPPER(H1627)="S"),
            EINSTELLUNGEN!$D$23,
            IF(UPPER(H1627)="D",
              EINSTELLUNGEN!$D$24,
              IF(UPPER(H1627)="E",
                EINSTELLUNGEN!$D$25,
                UPPER(H1627)))))),
      IF(ISNUMBER(H1627),
        EINSTELLUNGEN!$D$20&amp;H1627,
        UPPER(H1627)))),
  "")</f>
        <v/>
      </c>
      <c r="AQ1627" s="2" t="str">
        <f t="shared" si="869"/>
        <v/>
      </c>
      <c r="AR1627" s="2">
        <f t="shared" si="870"/>
        <v>0</v>
      </c>
      <c r="AS1627" s="145">
        <f t="shared" si="871"/>
        <v>0.33333333333333331</v>
      </c>
      <c r="AT1627" s="2">
        <f t="shared" si="872"/>
        <v>0</v>
      </c>
      <c r="AU1627" s="2">
        <f t="shared" si="873"/>
        <v>0</v>
      </c>
      <c r="AV1627" s="2">
        <f t="shared" si="874"/>
        <v>0</v>
      </c>
      <c r="AW1627" s="2">
        <f t="shared" si="875"/>
        <v>0</v>
      </c>
      <c r="AX1627" s="2">
        <f t="shared" si="856"/>
        <v>0</v>
      </c>
      <c r="AY1627" s="2">
        <f t="shared" si="876"/>
        <v>0</v>
      </c>
      <c r="AZ1627" s="145" t="e">
        <f t="shared" si="877"/>
        <v>#N/A</v>
      </c>
      <c r="BA1627" s="145" t="e">
        <f t="shared" si="878"/>
        <v>#N/A</v>
      </c>
      <c r="BB1627" s="145">
        <f t="shared" si="879"/>
        <v>2.083333333333337E-2</v>
      </c>
      <c r="BC1627" s="2">
        <f>IF(AM1627,
  IF(AND(AL1627=$J$31,_xlfn.DAYS(AH1627,DATE(AI1627,1,1))&lt;7),
    MAX(0,EINSTELLUNGEN!$D$12+1-WEEKDAY(DATE(EINSTELLUNGEN!$D$9,EINSTELLUNGEN!$D$10,1),2)),
    IF(AL1627=$J$33,
      MIN(EINSTELLUNGEN!$D$12,WEEKDAY(DATE(EINSTELLUNGEN!$D$9,12,31),2)),
      EINSTELLUNGEN!$D$12
  )) - SUMIF(AL$50:AL$2500,"="&amp;AL1627,AX$50:AX$2500),
  0)</f>
        <v>3</v>
      </c>
      <c r="BD1627" s="2">
        <f t="shared" si="880"/>
        <v>0.33333333333333331</v>
      </c>
      <c r="BE1627" s="2">
        <f t="shared" si="881"/>
        <v>0</v>
      </c>
    </row>
    <row r="1628" spans="1:57" ht="10.5" customHeight="1">
      <c r="A1628" s="1" t="str">
        <f t="shared" ca="1" si="857"/>
        <v/>
      </c>
      <c r="B1628" s="1" t="str">
        <f t="shared" ca="1" si="858"/>
        <v/>
      </c>
      <c r="C1628" s="1" t="str">
        <f t="shared" ca="1" si="859"/>
        <v/>
      </c>
      <c r="D1628" s="1" t="str">
        <f t="shared" ca="1" si="860"/>
        <v/>
      </c>
      <c r="F1628" s="10"/>
      <c r="G1628" s="136" t="str">
        <f t="shared" si="861"/>
        <v/>
      </c>
      <c r="H1628" s="27"/>
      <c r="I1628" s="28"/>
      <c r="J1628" s="28"/>
      <c r="K1628" s="29"/>
      <c r="L1628" s="136"/>
      <c r="M1628" s="136"/>
      <c r="N1628" s="136"/>
      <c r="O1628" s="26" t="str">
        <f t="shared" si="862"/>
        <v/>
      </c>
      <c r="P1628" s="218" t="str">
        <f t="shared" si="863"/>
        <v/>
      </c>
      <c r="Q1628" s="26" t="str">
        <f t="shared" si="864"/>
        <v/>
      </c>
      <c r="R1628" s="22"/>
      <c r="S1628" s="99"/>
      <c r="T1628" s="10"/>
      <c r="U1628" s="229" t="str">
        <f t="shared" si="865"/>
        <v/>
      </c>
      <c r="V1628" s="230"/>
      <c r="W1628" s="230"/>
      <c r="X1628" s="230"/>
      <c r="Y1628" s="230"/>
      <c r="Z1628" s="22" t="str">
        <f>""</f>
        <v/>
      </c>
      <c r="AB1628" s="23" t="str">
        <f t="shared" si="866"/>
        <v/>
      </c>
      <c r="AC1628" s="2" t="b">
        <f>COUNT(Q1628:Q$2500)&gt;0</f>
        <v>0</v>
      </c>
      <c r="AD1628" s="2" t="b">
        <f t="shared" si="849"/>
        <v>0</v>
      </c>
      <c r="AE1628" s="2" t="b">
        <f t="shared" si="850"/>
        <v>0</v>
      </c>
      <c r="AF1628" s="2" t="b">
        <f t="shared" si="851"/>
        <v>0</v>
      </c>
      <c r="AG1628" s="2" t="b">
        <f>OR(
  AND(AC1628,NOT(AC1629)),
  AND(AF1628,WEEKDAY(AH1627,2)=EINSTELLUNGEN!$D$12),
  AND(AF1628,AH1628=$J$35)
)</f>
        <v>0</v>
      </c>
      <c r="AH1628" s="2">
        <f>IF(AE1628,AH1627+IF(WEEKDAY(AH1627+1,2)&lt;=EINSTELLUNGEN!$D$12,1,$J$36),AH1627)</f>
        <v>42020</v>
      </c>
      <c r="AI1628" s="2">
        <f t="shared" si="852"/>
        <v>2019</v>
      </c>
      <c r="AJ1628" s="2">
        <f t="shared" si="853"/>
        <v>201901</v>
      </c>
      <c r="AK1628" s="2">
        <f t="shared" si="854"/>
        <v>201901</v>
      </c>
      <c r="AL1628" s="2">
        <f t="shared" si="882"/>
        <v>201903</v>
      </c>
      <c r="AM1628" s="2" t="b">
        <f t="shared" si="855"/>
        <v>1</v>
      </c>
      <c r="AN1628" s="4" t="e">
        <f t="shared" si="867"/>
        <v>#N/A</v>
      </c>
      <c r="AO1628" s="4" t="e">
        <f t="shared" si="868"/>
        <v>#N/A</v>
      </c>
      <c r="AP1628" s="2" t="str">
        <f>IF(AD1628,
  IF(ISBLANK(H1628),
    AP1627,
    IF(LEN(H1628)=1,
      IF(OR(UPPER(H1628)="A",UPPER(H1628)="I"),
        EINSTELLUNGEN!$D$21,
        IF(OR(UPPER(H1628)="B",UPPER(H1628)="M"),
          EINSTELLUNGEN!$D$22,
          IF(OR(UPPER(H1628)="C",UPPER(H1628)="S"),
            EINSTELLUNGEN!$D$23,
            IF(UPPER(H1628)="D",
              EINSTELLUNGEN!$D$24,
              IF(UPPER(H1628)="E",
                EINSTELLUNGEN!$D$25,
                UPPER(H1628)))))),
      IF(ISNUMBER(H1628),
        EINSTELLUNGEN!$D$20&amp;H1628,
        UPPER(H1628)))),
  "")</f>
        <v/>
      </c>
      <c r="AQ1628" s="2" t="str">
        <f t="shared" si="869"/>
        <v/>
      </c>
      <c r="AR1628" s="2">
        <f t="shared" si="870"/>
        <v>0</v>
      </c>
      <c r="AS1628" s="145">
        <f t="shared" si="871"/>
        <v>0.33333333333333331</v>
      </c>
      <c r="AT1628" s="2">
        <f t="shared" si="872"/>
        <v>0</v>
      </c>
      <c r="AU1628" s="2">
        <f t="shared" si="873"/>
        <v>0</v>
      </c>
      <c r="AV1628" s="2">
        <f t="shared" si="874"/>
        <v>0</v>
      </c>
      <c r="AW1628" s="2">
        <f t="shared" si="875"/>
        <v>0</v>
      </c>
      <c r="AX1628" s="2">
        <f t="shared" si="856"/>
        <v>0</v>
      </c>
      <c r="AY1628" s="2">
        <f t="shared" si="876"/>
        <v>0</v>
      </c>
      <c r="AZ1628" s="145" t="e">
        <f t="shared" si="877"/>
        <v>#N/A</v>
      </c>
      <c r="BA1628" s="145" t="e">
        <f t="shared" si="878"/>
        <v>#N/A</v>
      </c>
      <c r="BB1628" s="145">
        <f t="shared" si="879"/>
        <v>2.083333333333337E-2</v>
      </c>
      <c r="BC1628" s="2">
        <f>IF(AM1628,
  IF(AND(AL1628=$J$31,_xlfn.DAYS(AH1628,DATE(AI1628,1,1))&lt;7),
    MAX(0,EINSTELLUNGEN!$D$12+1-WEEKDAY(DATE(EINSTELLUNGEN!$D$9,EINSTELLUNGEN!$D$10,1),2)),
    IF(AL1628=$J$33,
      MIN(EINSTELLUNGEN!$D$12,WEEKDAY(DATE(EINSTELLUNGEN!$D$9,12,31),2)),
      EINSTELLUNGEN!$D$12
  )) - SUMIF(AL$50:AL$2500,"="&amp;AL1628,AX$50:AX$2500),
  0)</f>
        <v>3</v>
      </c>
      <c r="BD1628" s="2">
        <f t="shared" si="880"/>
        <v>0.33333333333333331</v>
      </c>
      <c r="BE1628" s="2">
        <f t="shared" si="881"/>
        <v>0</v>
      </c>
    </row>
    <row r="1629" spans="1:57" ht="10.5" customHeight="1">
      <c r="A1629" s="1" t="str">
        <f t="shared" ca="1" si="857"/>
        <v/>
      </c>
      <c r="B1629" s="1" t="str">
        <f t="shared" ca="1" si="858"/>
        <v/>
      </c>
      <c r="C1629" s="1" t="str">
        <f t="shared" ca="1" si="859"/>
        <v/>
      </c>
      <c r="D1629" s="1" t="str">
        <f t="shared" ca="1" si="860"/>
        <v/>
      </c>
      <c r="F1629" s="10"/>
      <c r="G1629" s="136" t="str">
        <f t="shared" si="861"/>
        <v/>
      </c>
      <c r="H1629" s="27"/>
      <c r="I1629" s="28"/>
      <c r="J1629" s="28"/>
      <c r="K1629" s="29"/>
      <c r="L1629" s="136"/>
      <c r="M1629" s="136"/>
      <c r="N1629" s="136"/>
      <c r="O1629" s="26" t="str">
        <f t="shared" si="862"/>
        <v/>
      </c>
      <c r="P1629" s="218" t="str">
        <f t="shared" si="863"/>
        <v/>
      </c>
      <c r="Q1629" s="26" t="str">
        <f t="shared" si="864"/>
        <v/>
      </c>
      <c r="R1629" s="22"/>
      <c r="S1629" s="99"/>
      <c r="T1629" s="10"/>
      <c r="U1629" s="229" t="str">
        <f t="shared" si="865"/>
        <v/>
      </c>
      <c r="V1629" s="230"/>
      <c r="W1629" s="230"/>
      <c r="X1629" s="230"/>
      <c r="Y1629" s="230"/>
      <c r="Z1629" s="22" t="str">
        <f>""</f>
        <v/>
      </c>
      <c r="AB1629" s="23" t="str">
        <f t="shared" si="866"/>
        <v/>
      </c>
      <c r="AC1629" s="2" t="b">
        <f>COUNT(Q1629:Q$2500)&gt;0</f>
        <v>0</v>
      </c>
      <c r="AD1629" s="2" t="b">
        <f t="shared" si="849"/>
        <v>0</v>
      </c>
      <c r="AE1629" s="2" t="b">
        <f t="shared" si="850"/>
        <v>0</v>
      </c>
      <c r="AF1629" s="2" t="b">
        <f t="shared" si="851"/>
        <v>0</v>
      </c>
      <c r="AG1629" s="2" t="b">
        <f>OR(
  AND(AC1629,NOT(AC1630)),
  AND(AF1629,WEEKDAY(AH1628,2)=EINSTELLUNGEN!$D$12),
  AND(AF1629,AH1629=$J$35)
)</f>
        <v>0</v>
      </c>
      <c r="AH1629" s="2">
        <f>IF(AE1629,AH1628+IF(WEEKDAY(AH1628+1,2)&lt;=EINSTELLUNGEN!$D$12,1,$J$36),AH1628)</f>
        <v>42020</v>
      </c>
      <c r="AI1629" s="2">
        <f t="shared" si="852"/>
        <v>2019</v>
      </c>
      <c r="AJ1629" s="2">
        <f t="shared" si="853"/>
        <v>201901</v>
      </c>
      <c r="AK1629" s="2">
        <f t="shared" si="854"/>
        <v>201901</v>
      </c>
      <c r="AL1629" s="2">
        <f t="shared" si="882"/>
        <v>201903</v>
      </c>
      <c r="AM1629" s="2" t="b">
        <f t="shared" si="855"/>
        <v>1</v>
      </c>
      <c r="AN1629" s="4" t="e">
        <f t="shared" si="867"/>
        <v>#N/A</v>
      </c>
      <c r="AO1629" s="4" t="e">
        <f t="shared" si="868"/>
        <v>#N/A</v>
      </c>
      <c r="AP1629" s="2" t="str">
        <f>IF(AD1629,
  IF(ISBLANK(H1629),
    AP1628,
    IF(LEN(H1629)=1,
      IF(OR(UPPER(H1629)="A",UPPER(H1629)="I"),
        EINSTELLUNGEN!$D$21,
        IF(OR(UPPER(H1629)="B",UPPER(H1629)="M"),
          EINSTELLUNGEN!$D$22,
          IF(OR(UPPER(H1629)="C",UPPER(H1629)="S"),
            EINSTELLUNGEN!$D$23,
            IF(UPPER(H1629)="D",
              EINSTELLUNGEN!$D$24,
              IF(UPPER(H1629)="E",
                EINSTELLUNGEN!$D$25,
                UPPER(H1629)))))),
      IF(ISNUMBER(H1629),
        EINSTELLUNGEN!$D$20&amp;H1629,
        UPPER(H1629)))),
  "")</f>
        <v/>
      </c>
      <c r="AQ1629" s="2" t="str">
        <f t="shared" si="869"/>
        <v/>
      </c>
      <c r="AR1629" s="2">
        <f t="shared" si="870"/>
        <v>0</v>
      </c>
      <c r="AS1629" s="145">
        <f t="shared" si="871"/>
        <v>0.33333333333333331</v>
      </c>
      <c r="AT1629" s="2">
        <f t="shared" si="872"/>
        <v>0</v>
      </c>
      <c r="AU1629" s="2">
        <f t="shared" si="873"/>
        <v>0</v>
      </c>
      <c r="AV1629" s="2">
        <f t="shared" si="874"/>
        <v>0</v>
      </c>
      <c r="AW1629" s="2">
        <f t="shared" si="875"/>
        <v>0</v>
      </c>
      <c r="AX1629" s="2">
        <f t="shared" si="856"/>
        <v>0</v>
      </c>
      <c r="AY1629" s="2">
        <f t="shared" si="876"/>
        <v>0</v>
      </c>
      <c r="AZ1629" s="145" t="e">
        <f t="shared" si="877"/>
        <v>#N/A</v>
      </c>
      <c r="BA1629" s="145" t="e">
        <f t="shared" si="878"/>
        <v>#N/A</v>
      </c>
      <c r="BB1629" s="145">
        <f t="shared" si="879"/>
        <v>2.083333333333337E-2</v>
      </c>
      <c r="BC1629" s="2">
        <f>IF(AM1629,
  IF(AND(AL1629=$J$31,_xlfn.DAYS(AH1629,DATE(AI1629,1,1))&lt;7),
    MAX(0,EINSTELLUNGEN!$D$12+1-WEEKDAY(DATE(EINSTELLUNGEN!$D$9,EINSTELLUNGEN!$D$10,1),2)),
    IF(AL1629=$J$33,
      MIN(EINSTELLUNGEN!$D$12,WEEKDAY(DATE(EINSTELLUNGEN!$D$9,12,31),2)),
      EINSTELLUNGEN!$D$12
  )) - SUMIF(AL$50:AL$2500,"="&amp;AL1629,AX$50:AX$2500),
  0)</f>
        <v>3</v>
      </c>
      <c r="BD1629" s="2">
        <f t="shared" si="880"/>
        <v>0.33333333333333331</v>
      </c>
      <c r="BE1629" s="2">
        <f t="shared" si="881"/>
        <v>0</v>
      </c>
    </row>
    <row r="1630" spans="1:57" ht="10.5" customHeight="1">
      <c r="A1630" s="1" t="str">
        <f t="shared" ca="1" si="857"/>
        <v/>
      </c>
      <c r="B1630" s="1" t="str">
        <f t="shared" ca="1" si="858"/>
        <v/>
      </c>
      <c r="C1630" s="1" t="str">
        <f t="shared" ca="1" si="859"/>
        <v/>
      </c>
      <c r="D1630" s="1" t="str">
        <f t="shared" ca="1" si="860"/>
        <v/>
      </c>
      <c r="F1630" s="10"/>
      <c r="G1630" s="136" t="str">
        <f t="shared" si="861"/>
        <v/>
      </c>
      <c r="H1630" s="27"/>
      <c r="I1630" s="28"/>
      <c r="J1630" s="28"/>
      <c r="K1630" s="29"/>
      <c r="L1630" s="136"/>
      <c r="M1630" s="136"/>
      <c r="N1630" s="136"/>
      <c r="O1630" s="26" t="str">
        <f t="shared" si="862"/>
        <v/>
      </c>
      <c r="P1630" s="218" t="str">
        <f t="shared" si="863"/>
        <v/>
      </c>
      <c r="Q1630" s="26" t="str">
        <f t="shared" si="864"/>
        <v/>
      </c>
      <c r="R1630" s="22"/>
      <c r="S1630" s="99"/>
      <c r="T1630" s="10"/>
      <c r="U1630" s="229" t="str">
        <f t="shared" si="865"/>
        <v/>
      </c>
      <c r="V1630" s="230"/>
      <c r="W1630" s="230"/>
      <c r="X1630" s="230"/>
      <c r="Y1630" s="230"/>
      <c r="Z1630" s="22" t="str">
        <f>""</f>
        <v/>
      </c>
      <c r="AB1630" s="23" t="str">
        <f t="shared" si="866"/>
        <v/>
      </c>
      <c r="AC1630" s="2" t="b">
        <f>COUNT(Q1630:Q$2500)&gt;0</f>
        <v>0</v>
      </c>
      <c r="AD1630" s="2" t="b">
        <f t="shared" si="849"/>
        <v>0</v>
      </c>
      <c r="AE1630" s="2" t="b">
        <f t="shared" si="850"/>
        <v>0</v>
      </c>
      <c r="AF1630" s="2" t="b">
        <f t="shared" si="851"/>
        <v>0</v>
      </c>
      <c r="AG1630" s="2" t="b">
        <f>OR(
  AND(AC1630,NOT(AC1631)),
  AND(AF1630,WEEKDAY(AH1629,2)=EINSTELLUNGEN!$D$12),
  AND(AF1630,AH1630=$J$35)
)</f>
        <v>0</v>
      </c>
      <c r="AH1630" s="2">
        <f>IF(AE1630,AH1629+IF(WEEKDAY(AH1629+1,2)&lt;=EINSTELLUNGEN!$D$12,1,$J$36),AH1629)</f>
        <v>42020</v>
      </c>
      <c r="AI1630" s="2">
        <f t="shared" si="852"/>
        <v>2019</v>
      </c>
      <c r="AJ1630" s="2">
        <f t="shared" si="853"/>
        <v>201901</v>
      </c>
      <c r="AK1630" s="2">
        <f t="shared" si="854"/>
        <v>201901</v>
      </c>
      <c r="AL1630" s="2">
        <f t="shared" si="882"/>
        <v>201903</v>
      </c>
      <c r="AM1630" s="2" t="b">
        <f t="shared" si="855"/>
        <v>1</v>
      </c>
      <c r="AN1630" s="4" t="e">
        <f t="shared" si="867"/>
        <v>#N/A</v>
      </c>
      <c r="AO1630" s="4" t="e">
        <f t="shared" si="868"/>
        <v>#N/A</v>
      </c>
      <c r="AP1630" s="2" t="str">
        <f>IF(AD1630,
  IF(ISBLANK(H1630),
    AP1629,
    IF(LEN(H1630)=1,
      IF(OR(UPPER(H1630)="A",UPPER(H1630)="I"),
        EINSTELLUNGEN!$D$21,
        IF(OR(UPPER(H1630)="B",UPPER(H1630)="M"),
          EINSTELLUNGEN!$D$22,
          IF(OR(UPPER(H1630)="C",UPPER(H1630)="S"),
            EINSTELLUNGEN!$D$23,
            IF(UPPER(H1630)="D",
              EINSTELLUNGEN!$D$24,
              IF(UPPER(H1630)="E",
                EINSTELLUNGEN!$D$25,
                UPPER(H1630)))))),
      IF(ISNUMBER(H1630),
        EINSTELLUNGEN!$D$20&amp;H1630,
        UPPER(H1630)))),
  "")</f>
        <v/>
      </c>
      <c r="AQ1630" s="2" t="str">
        <f t="shared" si="869"/>
        <v/>
      </c>
      <c r="AR1630" s="2">
        <f t="shared" si="870"/>
        <v>0</v>
      </c>
      <c r="AS1630" s="145">
        <f t="shared" si="871"/>
        <v>0.33333333333333331</v>
      </c>
      <c r="AT1630" s="2">
        <f t="shared" si="872"/>
        <v>0</v>
      </c>
      <c r="AU1630" s="2">
        <f t="shared" si="873"/>
        <v>0</v>
      </c>
      <c r="AV1630" s="2">
        <f t="shared" si="874"/>
        <v>0</v>
      </c>
      <c r="AW1630" s="2">
        <f t="shared" si="875"/>
        <v>0</v>
      </c>
      <c r="AX1630" s="2">
        <f t="shared" si="856"/>
        <v>0</v>
      </c>
      <c r="AY1630" s="2">
        <f t="shared" si="876"/>
        <v>0</v>
      </c>
      <c r="AZ1630" s="145" t="e">
        <f t="shared" si="877"/>
        <v>#N/A</v>
      </c>
      <c r="BA1630" s="145" t="e">
        <f t="shared" si="878"/>
        <v>#N/A</v>
      </c>
      <c r="BB1630" s="145">
        <f t="shared" si="879"/>
        <v>2.083333333333337E-2</v>
      </c>
      <c r="BC1630" s="2">
        <f>IF(AM1630,
  IF(AND(AL1630=$J$31,_xlfn.DAYS(AH1630,DATE(AI1630,1,1))&lt;7),
    MAX(0,EINSTELLUNGEN!$D$12+1-WEEKDAY(DATE(EINSTELLUNGEN!$D$9,EINSTELLUNGEN!$D$10,1),2)),
    IF(AL1630=$J$33,
      MIN(EINSTELLUNGEN!$D$12,WEEKDAY(DATE(EINSTELLUNGEN!$D$9,12,31),2)),
      EINSTELLUNGEN!$D$12
  )) - SUMIF(AL$50:AL$2500,"="&amp;AL1630,AX$50:AX$2500),
  0)</f>
        <v>3</v>
      </c>
      <c r="BD1630" s="2">
        <f t="shared" si="880"/>
        <v>0.33333333333333331</v>
      </c>
      <c r="BE1630" s="2">
        <f t="shared" si="881"/>
        <v>0</v>
      </c>
    </row>
    <row r="1631" spans="1:57" ht="10.5" customHeight="1">
      <c r="A1631" s="1" t="str">
        <f t="shared" ca="1" si="857"/>
        <v/>
      </c>
      <c r="B1631" s="1" t="str">
        <f t="shared" ca="1" si="858"/>
        <v/>
      </c>
      <c r="C1631" s="1" t="str">
        <f t="shared" ca="1" si="859"/>
        <v/>
      </c>
      <c r="D1631" s="1" t="str">
        <f t="shared" ca="1" si="860"/>
        <v/>
      </c>
      <c r="F1631" s="10"/>
      <c r="G1631" s="136" t="str">
        <f t="shared" si="861"/>
        <v/>
      </c>
      <c r="H1631" s="27"/>
      <c r="I1631" s="28"/>
      <c r="J1631" s="28"/>
      <c r="K1631" s="29"/>
      <c r="L1631" s="136"/>
      <c r="M1631" s="136"/>
      <c r="N1631" s="136"/>
      <c r="O1631" s="26" t="str">
        <f t="shared" si="862"/>
        <v/>
      </c>
      <c r="P1631" s="218" t="str">
        <f t="shared" si="863"/>
        <v/>
      </c>
      <c r="Q1631" s="26" t="str">
        <f t="shared" si="864"/>
        <v/>
      </c>
      <c r="R1631" s="22"/>
      <c r="S1631" s="99"/>
      <c r="T1631" s="10"/>
      <c r="U1631" s="229" t="str">
        <f t="shared" si="865"/>
        <v/>
      </c>
      <c r="V1631" s="230"/>
      <c r="W1631" s="230"/>
      <c r="X1631" s="230"/>
      <c r="Y1631" s="230"/>
      <c r="Z1631" s="22" t="str">
        <f>""</f>
        <v/>
      </c>
      <c r="AB1631" s="23" t="str">
        <f t="shared" si="866"/>
        <v/>
      </c>
      <c r="AC1631" s="2" t="b">
        <f>COUNT(Q1631:Q$2500)&gt;0</f>
        <v>0</v>
      </c>
      <c r="AD1631" s="2" t="b">
        <f t="shared" si="849"/>
        <v>0</v>
      </c>
      <c r="AE1631" s="2" t="b">
        <f t="shared" si="850"/>
        <v>0</v>
      </c>
      <c r="AF1631" s="2" t="b">
        <f t="shared" si="851"/>
        <v>0</v>
      </c>
      <c r="AG1631" s="2" t="b">
        <f>OR(
  AND(AC1631,NOT(AC1632)),
  AND(AF1631,WEEKDAY(AH1630,2)=EINSTELLUNGEN!$D$12),
  AND(AF1631,AH1631=$J$35)
)</f>
        <v>0</v>
      </c>
      <c r="AH1631" s="2">
        <f>IF(AE1631,AH1630+IF(WEEKDAY(AH1630+1,2)&lt;=EINSTELLUNGEN!$D$12,1,$J$36),AH1630)</f>
        <v>42020</v>
      </c>
      <c r="AI1631" s="2">
        <f t="shared" si="852"/>
        <v>2019</v>
      </c>
      <c r="AJ1631" s="2">
        <f t="shared" si="853"/>
        <v>201901</v>
      </c>
      <c r="AK1631" s="2">
        <f t="shared" si="854"/>
        <v>201901</v>
      </c>
      <c r="AL1631" s="2">
        <f t="shared" si="882"/>
        <v>201903</v>
      </c>
      <c r="AM1631" s="2" t="b">
        <f t="shared" si="855"/>
        <v>1</v>
      </c>
      <c r="AN1631" s="4" t="e">
        <f t="shared" si="867"/>
        <v>#N/A</v>
      </c>
      <c r="AO1631" s="4" t="e">
        <f t="shared" si="868"/>
        <v>#N/A</v>
      </c>
      <c r="AP1631" s="2" t="str">
        <f>IF(AD1631,
  IF(ISBLANK(H1631),
    AP1630,
    IF(LEN(H1631)=1,
      IF(OR(UPPER(H1631)="A",UPPER(H1631)="I"),
        EINSTELLUNGEN!$D$21,
        IF(OR(UPPER(H1631)="B",UPPER(H1631)="M"),
          EINSTELLUNGEN!$D$22,
          IF(OR(UPPER(H1631)="C",UPPER(H1631)="S"),
            EINSTELLUNGEN!$D$23,
            IF(UPPER(H1631)="D",
              EINSTELLUNGEN!$D$24,
              IF(UPPER(H1631)="E",
                EINSTELLUNGEN!$D$25,
                UPPER(H1631)))))),
      IF(ISNUMBER(H1631),
        EINSTELLUNGEN!$D$20&amp;H1631,
        UPPER(H1631)))),
  "")</f>
        <v/>
      </c>
      <c r="AQ1631" s="2" t="str">
        <f t="shared" si="869"/>
        <v/>
      </c>
      <c r="AR1631" s="2">
        <f t="shared" si="870"/>
        <v>0</v>
      </c>
      <c r="AS1631" s="145">
        <f t="shared" si="871"/>
        <v>0.33333333333333331</v>
      </c>
      <c r="AT1631" s="2">
        <f t="shared" si="872"/>
        <v>0</v>
      </c>
      <c r="AU1631" s="2">
        <f t="shared" si="873"/>
        <v>0</v>
      </c>
      <c r="AV1631" s="2">
        <f t="shared" si="874"/>
        <v>0</v>
      </c>
      <c r="AW1631" s="2">
        <f t="shared" si="875"/>
        <v>0</v>
      </c>
      <c r="AX1631" s="2">
        <f t="shared" si="856"/>
        <v>0</v>
      </c>
      <c r="AY1631" s="2">
        <f t="shared" si="876"/>
        <v>0</v>
      </c>
      <c r="AZ1631" s="145" t="e">
        <f t="shared" si="877"/>
        <v>#N/A</v>
      </c>
      <c r="BA1631" s="145" t="e">
        <f t="shared" si="878"/>
        <v>#N/A</v>
      </c>
      <c r="BB1631" s="145">
        <f t="shared" si="879"/>
        <v>2.083333333333337E-2</v>
      </c>
      <c r="BC1631" s="2">
        <f>IF(AM1631,
  IF(AND(AL1631=$J$31,_xlfn.DAYS(AH1631,DATE(AI1631,1,1))&lt;7),
    MAX(0,EINSTELLUNGEN!$D$12+1-WEEKDAY(DATE(EINSTELLUNGEN!$D$9,EINSTELLUNGEN!$D$10,1),2)),
    IF(AL1631=$J$33,
      MIN(EINSTELLUNGEN!$D$12,WEEKDAY(DATE(EINSTELLUNGEN!$D$9,12,31),2)),
      EINSTELLUNGEN!$D$12
  )) - SUMIF(AL$50:AL$2500,"="&amp;AL1631,AX$50:AX$2500),
  0)</f>
        <v>3</v>
      </c>
      <c r="BD1631" s="2">
        <f t="shared" si="880"/>
        <v>0.33333333333333331</v>
      </c>
      <c r="BE1631" s="2">
        <f t="shared" si="881"/>
        <v>0</v>
      </c>
    </row>
    <row r="1632" spans="1:57" ht="10.5" customHeight="1">
      <c r="A1632" s="1" t="str">
        <f t="shared" ca="1" si="857"/>
        <v/>
      </c>
      <c r="B1632" s="1" t="str">
        <f t="shared" ca="1" si="858"/>
        <v/>
      </c>
      <c r="C1632" s="1" t="str">
        <f t="shared" ca="1" si="859"/>
        <v/>
      </c>
      <c r="D1632" s="1" t="str">
        <f t="shared" ca="1" si="860"/>
        <v/>
      </c>
      <c r="F1632" s="10"/>
      <c r="G1632" s="136" t="str">
        <f t="shared" si="861"/>
        <v/>
      </c>
      <c r="H1632" s="27"/>
      <c r="I1632" s="28"/>
      <c r="J1632" s="28"/>
      <c r="K1632" s="29"/>
      <c r="L1632" s="136"/>
      <c r="M1632" s="136"/>
      <c r="N1632" s="136"/>
      <c r="O1632" s="26" t="str">
        <f t="shared" si="862"/>
        <v/>
      </c>
      <c r="P1632" s="218" t="str">
        <f t="shared" si="863"/>
        <v/>
      </c>
      <c r="Q1632" s="26" t="str">
        <f t="shared" si="864"/>
        <v/>
      </c>
      <c r="R1632" s="22"/>
      <c r="S1632" s="99"/>
      <c r="T1632" s="10"/>
      <c r="U1632" s="229" t="str">
        <f t="shared" si="865"/>
        <v/>
      </c>
      <c r="V1632" s="230"/>
      <c r="W1632" s="230"/>
      <c r="X1632" s="230"/>
      <c r="Y1632" s="230"/>
      <c r="Z1632" s="22" t="str">
        <f>""</f>
        <v/>
      </c>
      <c r="AB1632" s="23" t="str">
        <f t="shared" si="866"/>
        <v/>
      </c>
      <c r="AC1632" s="2" t="b">
        <f>COUNT(Q1632:Q$2500)&gt;0</f>
        <v>0</v>
      </c>
      <c r="AD1632" s="2" t="b">
        <f t="shared" si="849"/>
        <v>0</v>
      </c>
      <c r="AE1632" s="2" t="b">
        <f t="shared" si="850"/>
        <v>0</v>
      </c>
      <c r="AF1632" s="2" t="b">
        <f t="shared" si="851"/>
        <v>0</v>
      </c>
      <c r="AG1632" s="2" t="b">
        <f>OR(
  AND(AC1632,NOT(AC1633)),
  AND(AF1632,WEEKDAY(AH1631,2)=EINSTELLUNGEN!$D$12),
  AND(AF1632,AH1632=$J$35)
)</f>
        <v>0</v>
      </c>
      <c r="AH1632" s="2">
        <f>IF(AE1632,AH1631+IF(WEEKDAY(AH1631+1,2)&lt;=EINSTELLUNGEN!$D$12,1,$J$36),AH1631)</f>
        <v>42020</v>
      </c>
      <c r="AI1632" s="2">
        <f t="shared" si="852"/>
        <v>2019</v>
      </c>
      <c r="AJ1632" s="2">
        <f t="shared" si="853"/>
        <v>201901</v>
      </c>
      <c r="AK1632" s="2">
        <f t="shared" si="854"/>
        <v>201901</v>
      </c>
      <c r="AL1632" s="2">
        <f t="shared" si="882"/>
        <v>201903</v>
      </c>
      <c r="AM1632" s="2" t="b">
        <f t="shared" si="855"/>
        <v>1</v>
      </c>
      <c r="AN1632" s="4" t="e">
        <f t="shared" si="867"/>
        <v>#N/A</v>
      </c>
      <c r="AO1632" s="4" t="e">
        <f t="shared" si="868"/>
        <v>#N/A</v>
      </c>
      <c r="AP1632" s="2" t="str">
        <f>IF(AD1632,
  IF(ISBLANK(H1632),
    AP1631,
    IF(LEN(H1632)=1,
      IF(OR(UPPER(H1632)="A",UPPER(H1632)="I"),
        EINSTELLUNGEN!$D$21,
        IF(OR(UPPER(H1632)="B",UPPER(H1632)="M"),
          EINSTELLUNGEN!$D$22,
          IF(OR(UPPER(H1632)="C",UPPER(H1632)="S"),
            EINSTELLUNGEN!$D$23,
            IF(UPPER(H1632)="D",
              EINSTELLUNGEN!$D$24,
              IF(UPPER(H1632)="E",
                EINSTELLUNGEN!$D$25,
                UPPER(H1632)))))),
      IF(ISNUMBER(H1632),
        EINSTELLUNGEN!$D$20&amp;H1632,
        UPPER(H1632)))),
  "")</f>
        <v/>
      </c>
      <c r="AQ1632" s="2" t="str">
        <f t="shared" si="869"/>
        <v/>
      </c>
      <c r="AR1632" s="2">
        <f t="shared" si="870"/>
        <v>0</v>
      </c>
      <c r="AS1632" s="145">
        <f t="shared" si="871"/>
        <v>0.33333333333333331</v>
      </c>
      <c r="AT1632" s="2">
        <f t="shared" si="872"/>
        <v>0</v>
      </c>
      <c r="AU1632" s="2">
        <f t="shared" si="873"/>
        <v>0</v>
      </c>
      <c r="AV1632" s="2">
        <f t="shared" si="874"/>
        <v>0</v>
      </c>
      <c r="AW1632" s="2">
        <f t="shared" si="875"/>
        <v>0</v>
      </c>
      <c r="AX1632" s="2">
        <f t="shared" si="856"/>
        <v>0</v>
      </c>
      <c r="AY1632" s="2">
        <f t="shared" si="876"/>
        <v>0</v>
      </c>
      <c r="AZ1632" s="145" t="e">
        <f t="shared" si="877"/>
        <v>#N/A</v>
      </c>
      <c r="BA1632" s="145" t="e">
        <f t="shared" si="878"/>
        <v>#N/A</v>
      </c>
      <c r="BB1632" s="145">
        <f t="shared" si="879"/>
        <v>2.083333333333337E-2</v>
      </c>
      <c r="BC1632" s="2">
        <f>IF(AM1632,
  IF(AND(AL1632=$J$31,_xlfn.DAYS(AH1632,DATE(AI1632,1,1))&lt;7),
    MAX(0,EINSTELLUNGEN!$D$12+1-WEEKDAY(DATE(EINSTELLUNGEN!$D$9,EINSTELLUNGEN!$D$10,1),2)),
    IF(AL1632=$J$33,
      MIN(EINSTELLUNGEN!$D$12,WEEKDAY(DATE(EINSTELLUNGEN!$D$9,12,31),2)),
      EINSTELLUNGEN!$D$12
  )) - SUMIF(AL$50:AL$2500,"="&amp;AL1632,AX$50:AX$2500),
  0)</f>
        <v>3</v>
      </c>
      <c r="BD1632" s="2">
        <f t="shared" si="880"/>
        <v>0.33333333333333331</v>
      </c>
      <c r="BE1632" s="2">
        <f t="shared" si="881"/>
        <v>0</v>
      </c>
    </row>
    <row r="1633" spans="1:57" ht="10.5" customHeight="1">
      <c r="A1633" s="1" t="str">
        <f t="shared" ca="1" si="857"/>
        <v/>
      </c>
      <c r="B1633" s="1" t="str">
        <f t="shared" ca="1" si="858"/>
        <v/>
      </c>
      <c r="C1633" s="1" t="str">
        <f t="shared" ca="1" si="859"/>
        <v/>
      </c>
      <c r="D1633" s="1" t="str">
        <f t="shared" ca="1" si="860"/>
        <v/>
      </c>
      <c r="F1633" s="10"/>
      <c r="G1633" s="136" t="str">
        <f t="shared" si="861"/>
        <v/>
      </c>
      <c r="H1633" s="27"/>
      <c r="I1633" s="28"/>
      <c r="J1633" s="28"/>
      <c r="K1633" s="29"/>
      <c r="L1633" s="136"/>
      <c r="M1633" s="136"/>
      <c r="N1633" s="136"/>
      <c r="O1633" s="26" t="str">
        <f t="shared" si="862"/>
        <v/>
      </c>
      <c r="P1633" s="218" t="str">
        <f t="shared" si="863"/>
        <v/>
      </c>
      <c r="Q1633" s="26" t="str">
        <f t="shared" si="864"/>
        <v/>
      </c>
      <c r="R1633" s="22"/>
      <c r="S1633" s="99"/>
      <c r="T1633" s="10"/>
      <c r="U1633" s="229" t="str">
        <f t="shared" si="865"/>
        <v/>
      </c>
      <c r="V1633" s="230"/>
      <c r="W1633" s="230"/>
      <c r="X1633" s="230"/>
      <c r="Y1633" s="230"/>
      <c r="Z1633" s="22" t="str">
        <f>""</f>
        <v/>
      </c>
      <c r="AB1633" s="23" t="str">
        <f t="shared" si="866"/>
        <v/>
      </c>
      <c r="AC1633" s="2" t="b">
        <f>COUNT(Q1633:Q$2500)&gt;0</f>
        <v>0</v>
      </c>
      <c r="AD1633" s="2" t="b">
        <f t="shared" si="849"/>
        <v>0</v>
      </c>
      <c r="AE1633" s="2" t="b">
        <f t="shared" si="850"/>
        <v>0</v>
      </c>
      <c r="AF1633" s="2" t="b">
        <f t="shared" si="851"/>
        <v>0</v>
      </c>
      <c r="AG1633" s="2" t="b">
        <f>OR(
  AND(AC1633,NOT(AC1634)),
  AND(AF1633,WEEKDAY(AH1632,2)=EINSTELLUNGEN!$D$12),
  AND(AF1633,AH1633=$J$35)
)</f>
        <v>0</v>
      </c>
      <c r="AH1633" s="2">
        <f>IF(AE1633,AH1632+IF(WEEKDAY(AH1632+1,2)&lt;=EINSTELLUNGEN!$D$12,1,$J$36),AH1632)</f>
        <v>42020</v>
      </c>
      <c r="AI1633" s="2">
        <f t="shared" si="852"/>
        <v>2019</v>
      </c>
      <c r="AJ1633" s="2">
        <f t="shared" si="853"/>
        <v>201901</v>
      </c>
      <c r="AK1633" s="2">
        <f t="shared" si="854"/>
        <v>201901</v>
      </c>
      <c r="AL1633" s="2">
        <f t="shared" si="882"/>
        <v>201903</v>
      </c>
      <c r="AM1633" s="2" t="b">
        <f t="shared" si="855"/>
        <v>1</v>
      </c>
      <c r="AN1633" s="4" t="e">
        <f t="shared" si="867"/>
        <v>#N/A</v>
      </c>
      <c r="AO1633" s="4" t="e">
        <f t="shared" si="868"/>
        <v>#N/A</v>
      </c>
      <c r="AP1633" s="2" t="str">
        <f>IF(AD1633,
  IF(ISBLANK(H1633),
    AP1632,
    IF(LEN(H1633)=1,
      IF(OR(UPPER(H1633)="A",UPPER(H1633)="I"),
        EINSTELLUNGEN!$D$21,
        IF(OR(UPPER(H1633)="B",UPPER(H1633)="M"),
          EINSTELLUNGEN!$D$22,
          IF(OR(UPPER(H1633)="C",UPPER(H1633)="S"),
            EINSTELLUNGEN!$D$23,
            IF(UPPER(H1633)="D",
              EINSTELLUNGEN!$D$24,
              IF(UPPER(H1633)="E",
                EINSTELLUNGEN!$D$25,
                UPPER(H1633)))))),
      IF(ISNUMBER(H1633),
        EINSTELLUNGEN!$D$20&amp;H1633,
        UPPER(H1633)))),
  "")</f>
        <v/>
      </c>
      <c r="AQ1633" s="2" t="str">
        <f t="shared" si="869"/>
        <v/>
      </c>
      <c r="AR1633" s="2">
        <f t="shared" si="870"/>
        <v>0</v>
      </c>
      <c r="AS1633" s="145">
        <f t="shared" si="871"/>
        <v>0.33333333333333331</v>
      </c>
      <c r="AT1633" s="2">
        <f t="shared" si="872"/>
        <v>0</v>
      </c>
      <c r="AU1633" s="2">
        <f t="shared" si="873"/>
        <v>0</v>
      </c>
      <c r="AV1633" s="2">
        <f t="shared" si="874"/>
        <v>0</v>
      </c>
      <c r="AW1633" s="2">
        <f t="shared" si="875"/>
        <v>0</v>
      </c>
      <c r="AX1633" s="2">
        <f t="shared" si="856"/>
        <v>0</v>
      </c>
      <c r="AY1633" s="2">
        <f t="shared" si="876"/>
        <v>0</v>
      </c>
      <c r="AZ1633" s="145" t="e">
        <f t="shared" si="877"/>
        <v>#N/A</v>
      </c>
      <c r="BA1633" s="145" t="e">
        <f t="shared" si="878"/>
        <v>#N/A</v>
      </c>
      <c r="BB1633" s="145">
        <f t="shared" si="879"/>
        <v>2.083333333333337E-2</v>
      </c>
      <c r="BC1633" s="2">
        <f>IF(AM1633,
  IF(AND(AL1633=$J$31,_xlfn.DAYS(AH1633,DATE(AI1633,1,1))&lt;7),
    MAX(0,EINSTELLUNGEN!$D$12+1-WEEKDAY(DATE(EINSTELLUNGEN!$D$9,EINSTELLUNGEN!$D$10,1),2)),
    IF(AL1633=$J$33,
      MIN(EINSTELLUNGEN!$D$12,WEEKDAY(DATE(EINSTELLUNGEN!$D$9,12,31),2)),
      EINSTELLUNGEN!$D$12
  )) - SUMIF(AL$50:AL$2500,"="&amp;AL1633,AX$50:AX$2500),
  0)</f>
        <v>3</v>
      </c>
      <c r="BD1633" s="2">
        <f t="shared" si="880"/>
        <v>0.33333333333333331</v>
      </c>
      <c r="BE1633" s="2">
        <f t="shared" si="881"/>
        <v>0</v>
      </c>
    </row>
    <row r="1634" spans="1:57" ht="10.5" customHeight="1">
      <c r="A1634" s="1" t="str">
        <f t="shared" ca="1" si="857"/>
        <v/>
      </c>
      <c r="B1634" s="1" t="str">
        <f t="shared" ca="1" si="858"/>
        <v/>
      </c>
      <c r="C1634" s="1" t="str">
        <f t="shared" ca="1" si="859"/>
        <v/>
      </c>
      <c r="D1634" s="1" t="str">
        <f t="shared" ca="1" si="860"/>
        <v/>
      </c>
      <c r="F1634" s="10"/>
      <c r="G1634" s="136" t="str">
        <f t="shared" si="861"/>
        <v/>
      </c>
      <c r="H1634" s="27"/>
      <c r="I1634" s="28"/>
      <c r="J1634" s="28"/>
      <c r="K1634" s="29"/>
      <c r="L1634" s="136"/>
      <c r="M1634" s="136"/>
      <c r="N1634" s="136"/>
      <c r="O1634" s="26" t="str">
        <f t="shared" si="862"/>
        <v/>
      </c>
      <c r="P1634" s="218" t="str">
        <f t="shared" si="863"/>
        <v/>
      </c>
      <c r="Q1634" s="26" t="str">
        <f t="shared" si="864"/>
        <v/>
      </c>
      <c r="R1634" s="22"/>
      <c r="S1634" s="99"/>
      <c r="T1634" s="10"/>
      <c r="U1634" s="229" t="str">
        <f t="shared" si="865"/>
        <v/>
      </c>
      <c r="V1634" s="230"/>
      <c r="W1634" s="230"/>
      <c r="X1634" s="230"/>
      <c r="Y1634" s="230"/>
      <c r="Z1634" s="22" t="str">
        <f>""</f>
        <v/>
      </c>
      <c r="AB1634" s="23" t="str">
        <f t="shared" si="866"/>
        <v/>
      </c>
      <c r="AC1634" s="2" t="b">
        <f>COUNT(Q1634:Q$2500)&gt;0</f>
        <v>0</v>
      </c>
      <c r="AD1634" s="2" t="b">
        <f t="shared" si="849"/>
        <v>0</v>
      </c>
      <c r="AE1634" s="2" t="b">
        <f t="shared" si="850"/>
        <v>0</v>
      </c>
      <c r="AF1634" s="2" t="b">
        <f t="shared" si="851"/>
        <v>0</v>
      </c>
      <c r="AG1634" s="2" t="b">
        <f>OR(
  AND(AC1634,NOT(AC1635)),
  AND(AF1634,WEEKDAY(AH1633,2)=EINSTELLUNGEN!$D$12),
  AND(AF1634,AH1634=$J$35)
)</f>
        <v>0</v>
      </c>
      <c r="AH1634" s="2">
        <f>IF(AE1634,AH1633+IF(WEEKDAY(AH1633+1,2)&lt;=EINSTELLUNGEN!$D$12,1,$J$36),AH1633)</f>
        <v>42020</v>
      </c>
      <c r="AI1634" s="2">
        <f t="shared" si="852"/>
        <v>2019</v>
      </c>
      <c r="AJ1634" s="2">
        <f t="shared" si="853"/>
        <v>201901</v>
      </c>
      <c r="AK1634" s="2">
        <f t="shared" si="854"/>
        <v>201901</v>
      </c>
      <c r="AL1634" s="2">
        <f t="shared" si="882"/>
        <v>201903</v>
      </c>
      <c r="AM1634" s="2" t="b">
        <f t="shared" si="855"/>
        <v>1</v>
      </c>
      <c r="AN1634" s="4" t="e">
        <f t="shared" si="867"/>
        <v>#N/A</v>
      </c>
      <c r="AO1634" s="4" t="e">
        <f t="shared" si="868"/>
        <v>#N/A</v>
      </c>
      <c r="AP1634" s="2" t="str">
        <f>IF(AD1634,
  IF(ISBLANK(H1634),
    AP1633,
    IF(LEN(H1634)=1,
      IF(OR(UPPER(H1634)="A",UPPER(H1634)="I"),
        EINSTELLUNGEN!$D$21,
        IF(OR(UPPER(H1634)="B",UPPER(H1634)="M"),
          EINSTELLUNGEN!$D$22,
          IF(OR(UPPER(H1634)="C",UPPER(H1634)="S"),
            EINSTELLUNGEN!$D$23,
            IF(UPPER(H1634)="D",
              EINSTELLUNGEN!$D$24,
              IF(UPPER(H1634)="E",
                EINSTELLUNGEN!$D$25,
                UPPER(H1634)))))),
      IF(ISNUMBER(H1634),
        EINSTELLUNGEN!$D$20&amp;H1634,
        UPPER(H1634)))),
  "")</f>
        <v/>
      </c>
      <c r="AQ1634" s="2" t="str">
        <f t="shared" si="869"/>
        <v/>
      </c>
      <c r="AR1634" s="2">
        <f t="shared" si="870"/>
        <v>0</v>
      </c>
      <c r="AS1634" s="145">
        <f t="shared" si="871"/>
        <v>0.33333333333333331</v>
      </c>
      <c r="AT1634" s="2">
        <f t="shared" si="872"/>
        <v>0</v>
      </c>
      <c r="AU1634" s="2">
        <f t="shared" si="873"/>
        <v>0</v>
      </c>
      <c r="AV1634" s="2">
        <f t="shared" si="874"/>
        <v>0</v>
      </c>
      <c r="AW1634" s="2">
        <f t="shared" si="875"/>
        <v>0</v>
      </c>
      <c r="AX1634" s="2">
        <f t="shared" si="856"/>
        <v>0</v>
      </c>
      <c r="AY1634" s="2">
        <f t="shared" si="876"/>
        <v>0</v>
      </c>
      <c r="AZ1634" s="145" t="e">
        <f t="shared" si="877"/>
        <v>#N/A</v>
      </c>
      <c r="BA1634" s="145" t="e">
        <f t="shared" si="878"/>
        <v>#N/A</v>
      </c>
      <c r="BB1634" s="145">
        <f t="shared" si="879"/>
        <v>2.083333333333337E-2</v>
      </c>
      <c r="BC1634" s="2">
        <f>IF(AM1634,
  IF(AND(AL1634=$J$31,_xlfn.DAYS(AH1634,DATE(AI1634,1,1))&lt;7),
    MAX(0,EINSTELLUNGEN!$D$12+1-WEEKDAY(DATE(EINSTELLUNGEN!$D$9,EINSTELLUNGEN!$D$10,1),2)),
    IF(AL1634=$J$33,
      MIN(EINSTELLUNGEN!$D$12,WEEKDAY(DATE(EINSTELLUNGEN!$D$9,12,31),2)),
      EINSTELLUNGEN!$D$12
  )) - SUMIF(AL$50:AL$2500,"="&amp;AL1634,AX$50:AX$2500),
  0)</f>
        <v>3</v>
      </c>
      <c r="BD1634" s="2">
        <f t="shared" si="880"/>
        <v>0.33333333333333331</v>
      </c>
      <c r="BE1634" s="2">
        <f t="shared" si="881"/>
        <v>0</v>
      </c>
    </row>
    <row r="1635" spans="1:57" ht="10.5" customHeight="1">
      <c r="A1635" s="1" t="str">
        <f t="shared" ca="1" si="857"/>
        <v/>
      </c>
      <c r="B1635" s="1" t="str">
        <f t="shared" ca="1" si="858"/>
        <v/>
      </c>
      <c r="C1635" s="1" t="str">
        <f t="shared" ca="1" si="859"/>
        <v/>
      </c>
      <c r="D1635" s="1" t="str">
        <f t="shared" ca="1" si="860"/>
        <v/>
      </c>
      <c r="F1635" s="10"/>
      <c r="G1635" s="136" t="str">
        <f t="shared" si="861"/>
        <v/>
      </c>
      <c r="H1635" s="27"/>
      <c r="I1635" s="28"/>
      <c r="J1635" s="28"/>
      <c r="K1635" s="29"/>
      <c r="L1635" s="136"/>
      <c r="M1635" s="136"/>
      <c r="N1635" s="136"/>
      <c r="O1635" s="26" t="str">
        <f t="shared" si="862"/>
        <v/>
      </c>
      <c r="P1635" s="218" t="str">
        <f t="shared" si="863"/>
        <v/>
      </c>
      <c r="Q1635" s="26" t="str">
        <f t="shared" si="864"/>
        <v/>
      </c>
      <c r="R1635" s="22"/>
      <c r="S1635" s="99"/>
      <c r="T1635" s="10"/>
      <c r="U1635" s="229" t="str">
        <f t="shared" si="865"/>
        <v/>
      </c>
      <c r="V1635" s="230"/>
      <c r="W1635" s="230"/>
      <c r="X1635" s="230"/>
      <c r="Y1635" s="230"/>
      <c r="Z1635" s="22" t="str">
        <f>""</f>
        <v/>
      </c>
      <c r="AB1635" s="23" t="str">
        <f t="shared" si="866"/>
        <v/>
      </c>
      <c r="AC1635" s="2" t="b">
        <f>COUNT(Q1635:Q$2500)&gt;0</f>
        <v>0</v>
      </c>
      <c r="AD1635" s="2" t="b">
        <f t="shared" si="849"/>
        <v>0</v>
      </c>
      <c r="AE1635" s="2" t="b">
        <f t="shared" si="850"/>
        <v>0</v>
      </c>
      <c r="AF1635" s="2" t="b">
        <f t="shared" si="851"/>
        <v>0</v>
      </c>
      <c r="AG1635" s="2" t="b">
        <f>OR(
  AND(AC1635,NOT(AC1636)),
  AND(AF1635,WEEKDAY(AH1634,2)=EINSTELLUNGEN!$D$12),
  AND(AF1635,AH1635=$J$35)
)</f>
        <v>0</v>
      </c>
      <c r="AH1635" s="2">
        <f>IF(AE1635,AH1634+IF(WEEKDAY(AH1634+1,2)&lt;=EINSTELLUNGEN!$D$12,1,$J$36),AH1634)</f>
        <v>42020</v>
      </c>
      <c r="AI1635" s="2">
        <f t="shared" si="852"/>
        <v>2019</v>
      </c>
      <c r="AJ1635" s="2">
        <f t="shared" si="853"/>
        <v>201901</v>
      </c>
      <c r="AK1635" s="2">
        <f t="shared" si="854"/>
        <v>201901</v>
      </c>
      <c r="AL1635" s="2">
        <f t="shared" si="882"/>
        <v>201903</v>
      </c>
      <c r="AM1635" s="2" t="b">
        <f t="shared" si="855"/>
        <v>1</v>
      </c>
      <c r="AN1635" s="4" t="e">
        <f t="shared" si="867"/>
        <v>#N/A</v>
      </c>
      <c r="AO1635" s="4" t="e">
        <f t="shared" si="868"/>
        <v>#N/A</v>
      </c>
      <c r="AP1635" s="2" t="str">
        <f>IF(AD1635,
  IF(ISBLANK(H1635),
    AP1634,
    IF(LEN(H1635)=1,
      IF(OR(UPPER(H1635)="A",UPPER(H1635)="I"),
        EINSTELLUNGEN!$D$21,
        IF(OR(UPPER(H1635)="B",UPPER(H1635)="M"),
          EINSTELLUNGEN!$D$22,
          IF(OR(UPPER(H1635)="C",UPPER(H1635)="S"),
            EINSTELLUNGEN!$D$23,
            IF(UPPER(H1635)="D",
              EINSTELLUNGEN!$D$24,
              IF(UPPER(H1635)="E",
                EINSTELLUNGEN!$D$25,
                UPPER(H1635)))))),
      IF(ISNUMBER(H1635),
        EINSTELLUNGEN!$D$20&amp;H1635,
        UPPER(H1635)))),
  "")</f>
        <v/>
      </c>
      <c r="AQ1635" s="2" t="str">
        <f t="shared" si="869"/>
        <v/>
      </c>
      <c r="AR1635" s="2">
        <f t="shared" si="870"/>
        <v>0</v>
      </c>
      <c r="AS1635" s="145">
        <f t="shared" si="871"/>
        <v>0.33333333333333331</v>
      </c>
      <c r="AT1635" s="2">
        <f t="shared" si="872"/>
        <v>0</v>
      </c>
      <c r="AU1635" s="2">
        <f t="shared" si="873"/>
        <v>0</v>
      </c>
      <c r="AV1635" s="2">
        <f t="shared" si="874"/>
        <v>0</v>
      </c>
      <c r="AW1635" s="2">
        <f t="shared" si="875"/>
        <v>0</v>
      </c>
      <c r="AX1635" s="2">
        <f t="shared" si="856"/>
        <v>0</v>
      </c>
      <c r="AY1635" s="2">
        <f t="shared" si="876"/>
        <v>0</v>
      </c>
      <c r="AZ1635" s="145" t="e">
        <f t="shared" si="877"/>
        <v>#N/A</v>
      </c>
      <c r="BA1635" s="145" t="e">
        <f t="shared" si="878"/>
        <v>#N/A</v>
      </c>
      <c r="BB1635" s="145">
        <f t="shared" si="879"/>
        <v>2.083333333333337E-2</v>
      </c>
      <c r="BC1635" s="2">
        <f>IF(AM1635,
  IF(AND(AL1635=$J$31,_xlfn.DAYS(AH1635,DATE(AI1635,1,1))&lt;7),
    MAX(0,EINSTELLUNGEN!$D$12+1-WEEKDAY(DATE(EINSTELLUNGEN!$D$9,EINSTELLUNGEN!$D$10,1),2)),
    IF(AL1635=$J$33,
      MIN(EINSTELLUNGEN!$D$12,WEEKDAY(DATE(EINSTELLUNGEN!$D$9,12,31),2)),
      EINSTELLUNGEN!$D$12
  )) - SUMIF(AL$50:AL$2500,"="&amp;AL1635,AX$50:AX$2500),
  0)</f>
        <v>3</v>
      </c>
      <c r="BD1635" s="2">
        <f t="shared" si="880"/>
        <v>0.33333333333333331</v>
      </c>
      <c r="BE1635" s="2">
        <f t="shared" si="881"/>
        <v>0</v>
      </c>
    </row>
    <row r="1636" spans="1:57" ht="10.5" customHeight="1">
      <c r="A1636" s="1" t="str">
        <f t="shared" ca="1" si="857"/>
        <v/>
      </c>
      <c r="B1636" s="1" t="str">
        <f t="shared" ca="1" si="858"/>
        <v/>
      </c>
      <c r="C1636" s="1" t="str">
        <f t="shared" ca="1" si="859"/>
        <v/>
      </c>
      <c r="D1636" s="1" t="str">
        <f t="shared" ca="1" si="860"/>
        <v/>
      </c>
      <c r="F1636" s="10"/>
      <c r="G1636" s="136" t="str">
        <f t="shared" si="861"/>
        <v/>
      </c>
      <c r="H1636" s="27"/>
      <c r="I1636" s="28"/>
      <c r="J1636" s="28"/>
      <c r="K1636" s="29"/>
      <c r="L1636" s="136"/>
      <c r="M1636" s="136"/>
      <c r="N1636" s="136"/>
      <c r="O1636" s="26" t="str">
        <f t="shared" si="862"/>
        <v/>
      </c>
      <c r="P1636" s="218" t="str">
        <f t="shared" si="863"/>
        <v/>
      </c>
      <c r="Q1636" s="26" t="str">
        <f t="shared" si="864"/>
        <v/>
      </c>
      <c r="R1636" s="22"/>
      <c r="S1636" s="99"/>
      <c r="T1636" s="10"/>
      <c r="U1636" s="229" t="str">
        <f t="shared" si="865"/>
        <v/>
      </c>
      <c r="V1636" s="230"/>
      <c r="W1636" s="230"/>
      <c r="X1636" s="230"/>
      <c r="Y1636" s="230"/>
      <c r="Z1636" s="22" t="str">
        <f>""</f>
        <v/>
      </c>
      <c r="AB1636" s="23" t="str">
        <f t="shared" si="866"/>
        <v/>
      </c>
      <c r="AC1636" s="2" t="b">
        <f>COUNT(Q1636:Q$2500)&gt;0</f>
        <v>0</v>
      </c>
      <c r="AD1636" s="2" t="b">
        <f t="shared" si="849"/>
        <v>0</v>
      </c>
      <c r="AE1636" s="2" t="b">
        <f t="shared" si="850"/>
        <v>0</v>
      </c>
      <c r="AF1636" s="2" t="b">
        <f t="shared" si="851"/>
        <v>0</v>
      </c>
      <c r="AG1636" s="2" t="b">
        <f>OR(
  AND(AC1636,NOT(AC1637)),
  AND(AF1636,WEEKDAY(AH1635,2)=EINSTELLUNGEN!$D$12),
  AND(AF1636,AH1636=$J$35)
)</f>
        <v>0</v>
      </c>
      <c r="AH1636" s="2">
        <f>IF(AE1636,AH1635+IF(WEEKDAY(AH1635+1,2)&lt;=EINSTELLUNGEN!$D$12,1,$J$36),AH1635)</f>
        <v>42020</v>
      </c>
      <c r="AI1636" s="2">
        <f t="shared" si="852"/>
        <v>2019</v>
      </c>
      <c r="AJ1636" s="2">
        <f t="shared" si="853"/>
        <v>201901</v>
      </c>
      <c r="AK1636" s="2">
        <f t="shared" si="854"/>
        <v>201901</v>
      </c>
      <c r="AL1636" s="2">
        <f t="shared" si="882"/>
        <v>201903</v>
      </c>
      <c r="AM1636" s="2" t="b">
        <f t="shared" si="855"/>
        <v>1</v>
      </c>
      <c r="AN1636" s="4" t="e">
        <f t="shared" si="867"/>
        <v>#N/A</v>
      </c>
      <c r="AO1636" s="4" t="e">
        <f t="shared" si="868"/>
        <v>#N/A</v>
      </c>
      <c r="AP1636" s="2" t="str">
        <f>IF(AD1636,
  IF(ISBLANK(H1636),
    AP1635,
    IF(LEN(H1636)=1,
      IF(OR(UPPER(H1636)="A",UPPER(H1636)="I"),
        EINSTELLUNGEN!$D$21,
        IF(OR(UPPER(H1636)="B",UPPER(H1636)="M"),
          EINSTELLUNGEN!$D$22,
          IF(OR(UPPER(H1636)="C",UPPER(H1636)="S"),
            EINSTELLUNGEN!$D$23,
            IF(UPPER(H1636)="D",
              EINSTELLUNGEN!$D$24,
              IF(UPPER(H1636)="E",
                EINSTELLUNGEN!$D$25,
                UPPER(H1636)))))),
      IF(ISNUMBER(H1636),
        EINSTELLUNGEN!$D$20&amp;H1636,
        UPPER(H1636)))),
  "")</f>
        <v/>
      </c>
      <c r="AQ1636" s="2" t="str">
        <f t="shared" si="869"/>
        <v/>
      </c>
      <c r="AR1636" s="2">
        <f t="shared" si="870"/>
        <v>0</v>
      </c>
      <c r="AS1636" s="145">
        <f t="shared" si="871"/>
        <v>0.33333333333333331</v>
      </c>
      <c r="AT1636" s="2">
        <f t="shared" si="872"/>
        <v>0</v>
      </c>
      <c r="AU1636" s="2">
        <f t="shared" si="873"/>
        <v>0</v>
      </c>
      <c r="AV1636" s="2">
        <f t="shared" si="874"/>
        <v>0</v>
      </c>
      <c r="AW1636" s="2">
        <f t="shared" si="875"/>
        <v>0</v>
      </c>
      <c r="AX1636" s="2">
        <f t="shared" si="856"/>
        <v>0</v>
      </c>
      <c r="AY1636" s="2">
        <f t="shared" si="876"/>
        <v>0</v>
      </c>
      <c r="AZ1636" s="145" t="e">
        <f t="shared" si="877"/>
        <v>#N/A</v>
      </c>
      <c r="BA1636" s="145" t="e">
        <f t="shared" si="878"/>
        <v>#N/A</v>
      </c>
      <c r="BB1636" s="145">
        <f t="shared" si="879"/>
        <v>2.083333333333337E-2</v>
      </c>
      <c r="BC1636" s="2">
        <f>IF(AM1636,
  IF(AND(AL1636=$J$31,_xlfn.DAYS(AH1636,DATE(AI1636,1,1))&lt;7),
    MAX(0,EINSTELLUNGEN!$D$12+1-WEEKDAY(DATE(EINSTELLUNGEN!$D$9,EINSTELLUNGEN!$D$10,1),2)),
    IF(AL1636=$J$33,
      MIN(EINSTELLUNGEN!$D$12,WEEKDAY(DATE(EINSTELLUNGEN!$D$9,12,31),2)),
      EINSTELLUNGEN!$D$12
  )) - SUMIF(AL$50:AL$2500,"="&amp;AL1636,AX$50:AX$2500),
  0)</f>
        <v>3</v>
      </c>
      <c r="BD1636" s="2">
        <f t="shared" si="880"/>
        <v>0.33333333333333331</v>
      </c>
      <c r="BE1636" s="2">
        <f t="shared" si="881"/>
        <v>0</v>
      </c>
    </row>
    <row r="1637" spans="1:57" ht="10.5" customHeight="1">
      <c r="A1637" s="1" t="str">
        <f t="shared" ca="1" si="857"/>
        <v/>
      </c>
      <c r="B1637" s="1" t="str">
        <f t="shared" ca="1" si="858"/>
        <v/>
      </c>
      <c r="C1637" s="1" t="str">
        <f t="shared" ca="1" si="859"/>
        <v/>
      </c>
      <c r="D1637" s="1" t="str">
        <f t="shared" ca="1" si="860"/>
        <v/>
      </c>
      <c r="F1637" s="10"/>
      <c r="G1637" s="136" t="str">
        <f t="shared" si="861"/>
        <v/>
      </c>
      <c r="H1637" s="27"/>
      <c r="I1637" s="28"/>
      <c r="J1637" s="28"/>
      <c r="K1637" s="29"/>
      <c r="L1637" s="136"/>
      <c r="M1637" s="136"/>
      <c r="N1637" s="136"/>
      <c r="O1637" s="26" t="str">
        <f t="shared" si="862"/>
        <v/>
      </c>
      <c r="P1637" s="218" t="str">
        <f t="shared" si="863"/>
        <v/>
      </c>
      <c r="Q1637" s="26" t="str">
        <f t="shared" si="864"/>
        <v/>
      </c>
      <c r="R1637" s="22"/>
      <c r="S1637" s="99"/>
      <c r="T1637" s="10"/>
      <c r="U1637" s="229" t="str">
        <f t="shared" si="865"/>
        <v/>
      </c>
      <c r="V1637" s="230"/>
      <c r="W1637" s="230"/>
      <c r="X1637" s="230"/>
      <c r="Y1637" s="230"/>
      <c r="Z1637" s="22" t="str">
        <f>""</f>
        <v/>
      </c>
      <c r="AB1637" s="23" t="str">
        <f t="shared" si="866"/>
        <v/>
      </c>
      <c r="AC1637" s="2" t="b">
        <f>COUNT(Q1637:Q$2500)&gt;0</f>
        <v>0</v>
      </c>
      <c r="AD1637" s="2" t="b">
        <f t="shared" si="849"/>
        <v>0</v>
      </c>
      <c r="AE1637" s="2" t="b">
        <f t="shared" si="850"/>
        <v>0</v>
      </c>
      <c r="AF1637" s="2" t="b">
        <f t="shared" si="851"/>
        <v>0</v>
      </c>
      <c r="AG1637" s="2" t="b">
        <f>OR(
  AND(AC1637,NOT(AC1638)),
  AND(AF1637,WEEKDAY(AH1636,2)=EINSTELLUNGEN!$D$12),
  AND(AF1637,AH1637=$J$35)
)</f>
        <v>0</v>
      </c>
      <c r="AH1637" s="2">
        <f>IF(AE1637,AH1636+IF(WEEKDAY(AH1636+1,2)&lt;=EINSTELLUNGEN!$D$12,1,$J$36),AH1636)</f>
        <v>42020</v>
      </c>
      <c r="AI1637" s="2">
        <f t="shared" si="852"/>
        <v>2019</v>
      </c>
      <c r="AJ1637" s="2">
        <f t="shared" si="853"/>
        <v>201901</v>
      </c>
      <c r="AK1637" s="2">
        <f t="shared" si="854"/>
        <v>201901</v>
      </c>
      <c r="AL1637" s="2">
        <f t="shared" si="882"/>
        <v>201903</v>
      </c>
      <c r="AM1637" s="2" t="b">
        <f t="shared" si="855"/>
        <v>1</v>
      </c>
      <c r="AN1637" s="4" t="e">
        <f t="shared" si="867"/>
        <v>#N/A</v>
      </c>
      <c r="AO1637" s="4" t="e">
        <f t="shared" si="868"/>
        <v>#N/A</v>
      </c>
      <c r="AP1637" s="2" t="str">
        <f>IF(AD1637,
  IF(ISBLANK(H1637),
    AP1636,
    IF(LEN(H1637)=1,
      IF(OR(UPPER(H1637)="A",UPPER(H1637)="I"),
        EINSTELLUNGEN!$D$21,
        IF(OR(UPPER(H1637)="B",UPPER(H1637)="M"),
          EINSTELLUNGEN!$D$22,
          IF(OR(UPPER(H1637)="C",UPPER(H1637)="S"),
            EINSTELLUNGEN!$D$23,
            IF(UPPER(H1637)="D",
              EINSTELLUNGEN!$D$24,
              IF(UPPER(H1637)="E",
                EINSTELLUNGEN!$D$25,
                UPPER(H1637)))))),
      IF(ISNUMBER(H1637),
        EINSTELLUNGEN!$D$20&amp;H1637,
        UPPER(H1637)))),
  "")</f>
        <v/>
      </c>
      <c r="AQ1637" s="2" t="str">
        <f t="shared" si="869"/>
        <v/>
      </c>
      <c r="AR1637" s="2">
        <f t="shared" si="870"/>
        <v>0</v>
      </c>
      <c r="AS1637" s="145">
        <f t="shared" si="871"/>
        <v>0.33333333333333331</v>
      </c>
      <c r="AT1637" s="2">
        <f t="shared" si="872"/>
        <v>0</v>
      </c>
      <c r="AU1637" s="2">
        <f t="shared" si="873"/>
        <v>0</v>
      </c>
      <c r="AV1637" s="2">
        <f t="shared" si="874"/>
        <v>0</v>
      </c>
      <c r="AW1637" s="2">
        <f t="shared" si="875"/>
        <v>0</v>
      </c>
      <c r="AX1637" s="2">
        <f t="shared" si="856"/>
        <v>0</v>
      </c>
      <c r="AY1637" s="2">
        <f t="shared" si="876"/>
        <v>0</v>
      </c>
      <c r="AZ1637" s="145" t="e">
        <f t="shared" si="877"/>
        <v>#N/A</v>
      </c>
      <c r="BA1637" s="145" t="e">
        <f t="shared" si="878"/>
        <v>#N/A</v>
      </c>
      <c r="BB1637" s="145">
        <f t="shared" si="879"/>
        <v>2.083333333333337E-2</v>
      </c>
      <c r="BC1637" s="2">
        <f>IF(AM1637,
  IF(AND(AL1637=$J$31,_xlfn.DAYS(AH1637,DATE(AI1637,1,1))&lt;7),
    MAX(0,EINSTELLUNGEN!$D$12+1-WEEKDAY(DATE(EINSTELLUNGEN!$D$9,EINSTELLUNGEN!$D$10,1),2)),
    IF(AL1637=$J$33,
      MIN(EINSTELLUNGEN!$D$12,WEEKDAY(DATE(EINSTELLUNGEN!$D$9,12,31),2)),
      EINSTELLUNGEN!$D$12
  )) - SUMIF(AL$50:AL$2500,"="&amp;AL1637,AX$50:AX$2500),
  0)</f>
        <v>3</v>
      </c>
      <c r="BD1637" s="2">
        <f t="shared" si="880"/>
        <v>0.33333333333333331</v>
      </c>
      <c r="BE1637" s="2">
        <f t="shared" si="881"/>
        <v>0</v>
      </c>
    </row>
    <row r="1638" spans="1:57" ht="10.5" customHeight="1">
      <c r="A1638" s="1" t="str">
        <f t="shared" ca="1" si="857"/>
        <v/>
      </c>
      <c r="B1638" s="1" t="str">
        <f t="shared" ca="1" si="858"/>
        <v/>
      </c>
      <c r="C1638" s="1" t="str">
        <f t="shared" ca="1" si="859"/>
        <v/>
      </c>
      <c r="D1638" s="1" t="str">
        <f t="shared" ca="1" si="860"/>
        <v/>
      </c>
      <c r="F1638" s="10"/>
      <c r="G1638" s="136" t="str">
        <f t="shared" si="861"/>
        <v/>
      </c>
      <c r="H1638" s="27"/>
      <c r="I1638" s="28"/>
      <c r="J1638" s="28"/>
      <c r="K1638" s="29"/>
      <c r="L1638" s="136"/>
      <c r="M1638" s="136"/>
      <c r="N1638" s="136"/>
      <c r="O1638" s="26" t="str">
        <f t="shared" si="862"/>
        <v/>
      </c>
      <c r="P1638" s="218" t="str">
        <f t="shared" si="863"/>
        <v/>
      </c>
      <c r="Q1638" s="26" t="str">
        <f t="shared" si="864"/>
        <v/>
      </c>
      <c r="R1638" s="22"/>
      <c r="S1638" s="99"/>
      <c r="T1638" s="10"/>
      <c r="U1638" s="229" t="str">
        <f t="shared" si="865"/>
        <v/>
      </c>
      <c r="V1638" s="230"/>
      <c r="W1638" s="230"/>
      <c r="X1638" s="230"/>
      <c r="Y1638" s="230"/>
      <c r="Z1638" s="22" t="str">
        <f>""</f>
        <v/>
      </c>
      <c r="AB1638" s="23" t="str">
        <f t="shared" si="866"/>
        <v/>
      </c>
      <c r="AC1638" s="2" t="b">
        <f>COUNT(Q1638:Q$2500)&gt;0</f>
        <v>0</v>
      </c>
      <c r="AD1638" s="2" t="b">
        <f t="shared" si="849"/>
        <v>0</v>
      </c>
      <c r="AE1638" s="2" t="b">
        <f t="shared" si="850"/>
        <v>0</v>
      </c>
      <c r="AF1638" s="2" t="b">
        <f t="shared" si="851"/>
        <v>0</v>
      </c>
      <c r="AG1638" s="2" t="b">
        <f>OR(
  AND(AC1638,NOT(AC1639)),
  AND(AF1638,WEEKDAY(AH1637,2)=EINSTELLUNGEN!$D$12),
  AND(AF1638,AH1638=$J$35)
)</f>
        <v>0</v>
      </c>
      <c r="AH1638" s="2">
        <f>IF(AE1638,AH1637+IF(WEEKDAY(AH1637+1,2)&lt;=EINSTELLUNGEN!$D$12,1,$J$36),AH1637)</f>
        <v>42020</v>
      </c>
      <c r="AI1638" s="2">
        <f t="shared" si="852"/>
        <v>2019</v>
      </c>
      <c r="AJ1638" s="2">
        <f t="shared" si="853"/>
        <v>201901</v>
      </c>
      <c r="AK1638" s="2">
        <f t="shared" si="854"/>
        <v>201901</v>
      </c>
      <c r="AL1638" s="2">
        <f t="shared" si="882"/>
        <v>201903</v>
      </c>
      <c r="AM1638" s="2" t="b">
        <f t="shared" si="855"/>
        <v>1</v>
      </c>
      <c r="AN1638" s="4" t="e">
        <f t="shared" si="867"/>
        <v>#N/A</v>
      </c>
      <c r="AO1638" s="4" t="e">
        <f t="shared" si="868"/>
        <v>#N/A</v>
      </c>
      <c r="AP1638" s="2" t="str">
        <f>IF(AD1638,
  IF(ISBLANK(H1638),
    AP1637,
    IF(LEN(H1638)=1,
      IF(OR(UPPER(H1638)="A",UPPER(H1638)="I"),
        EINSTELLUNGEN!$D$21,
        IF(OR(UPPER(H1638)="B",UPPER(H1638)="M"),
          EINSTELLUNGEN!$D$22,
          IF(OR(UPPER(H1638)="C",UPPER(H1638)="S"),
            EINSTELLUNGEN!$D$23,
            IF(UPPER(H1638)="D",
              EINSTELLUNGEN!$D$24,
              IF(UPPER(H1638)="E",
                EINSTELLUNGEN!$D$25,
                UPPER(H1638)))))),
      IF(ISNUMBER(H1638),
        EINSTELLUNGEN!$D$20&amp;H1638,
        UPPER(H1638)))),
  "")</f>
        <v/>
      </c>
      <c r="AQ1638" s="2" t="str">
        <f t="shared" si="869"/>
        <v/>
      </c>
      <c r="AR1638" s="2">
        <f t="shared" si="870"/>
        <v>0</v>
      </c>
      <c r="AS1638" s="145">
        <f t="shared" si="871"/>
        <v>0.33333333333333331</v>
      </c>
      <c r="AT1638" s="2">
        <f t="shared" si="872"/>
        <v>0</v>
      </c>
      <c r="AU1638" s="2">
        <f t="shared" si="873"/>
        <v>0</v>
      </c>
      <c r="AV1638" s="2">
        <f t="shared" si="874"/>
        <v>0</v>
      </c>
      <c r="AW1638" s="2">
        <f t="shared" si="875"/>
        <v>0</v>
      </c>
      <c r="AX1638" s="2">
        <f t="shared" si="856"/>
        <v>0</v>
      </c>
      <c r="AY1638" s="2">
        <f t="shared" si="876"/>
        <v>0</v>
      </c>
      <c r="AZ1638" s="145" t="e">
        <f t="shared" si="877"/>
        <v>#N/A</v>
      </c>
      <c r="BA1638" s="145" t="e">
        <f t="shared" si="878"/>
        <v>#N/A</v>
      </c>
      <c r="BB1638" s="145">
        <f t="shared" si="879"/>
        <v>2.083333333333337E-2</v>
      </c>
      <c r="BC1638" s="2">
        <f>IF(AM1638,
  IF(AND(AL1638=$J$31,_xlfn.DAYS(AH1638,DATE(AI1638,1,1))&lt;7),
    MAX(0,EINSTELLUNGEN!$D$12+1-WEEKDAY(DATE(EINSTELLUNGEN!$D$9,EINSTELLUNGEN!$D$10,1),2)),
    IF(AL1638=$J$33,
      MIN(EINSTELLUNGEN!$D$12,WEEKDAY(DATE(EINSTELLUNGEN!$D$9,12,31),2)),
      EINSTELLUNGEN!$D$12
  )) - SUMIF(AL$50:AL$2500,"="&amp;AL1638,AX$50:AX$2500),
  0)</f>
        <v>3</v>
      </c>
      <c r="BD1638" s="2">
        <f t="shared" si="880"/>
        <v>0.33333333333333331</v>
      </c>
      <c r="BE1638" s="2">
        <f t="shared" si="881"/>
        <v>0</v>
      </c>
    </row>
    <row r="1639" spans="1:57" ht="10.5" customHeight="1">
      <c r="A1639" s="1" t="str">
        <f t="shared" ca="1" si="857"/>
        <v/>
      </c>
      <c r="B1639" s="1" t="str">
        <f t="shared" ca="1" si="858"/>
        <v/>
      </c>
      <c r="C1639" s="1" t="str">
        <f t="shared" ca="1" si="859"/>
        <v/>
      </c>
      <c r="D1639" s="1" t="str">
        <f t="shared" ca="1" si="860"/>
        <v/>
      </c>
      <c r="F1639" s="10"/>
      <c r="G1639" s="136" t="str">
        <f t="shared" si="861"/>
        <v/>
      </c>
      <c r="H1639" s="27"/>
      <c r="I1639" s="28"/>
      <c r="J1639" s="28"/>
      <c r="K1639" s="29"/>
      <c r="L1639" s="136"/>
      <c r="M1639" s="136"/>
      <c r="N1639" s="136"/>
      <c r="O1639" s="26" t="str">
        <f t="shared" si="862"/>
        <v/>
      </c>
      <c r="P1639" s="218" t="str">
        <f t="shared" si="863"/>
        <v/>
      </c>
      <c r="Q1639" s="26" t="str">
        <f t="shared" si="864"/>
        <v/>
      </c>
      <c r="R1639" s="22"/>
      <c r="S1639" s="99"/>
      <c r="T1639" s="10"/>
      <c r="U1639" s="229" t="str">
        <f t="shared" si="865"/>
        <v/>
      </c>
      <c r="V1639" s="230"/>
      <c r="W1639" s="230"/>
      <c r="X1639" s="230"/>
      <c r="Y1639" s="230"/>
      <c r="Z1639" s="22" t="str">
        <f>""</f>
        <v/>
      </c>
      <c r="AB1639" s="23" t="str">
        <f t="shared" si="866"/>
        <v/>
      </c>
      <c r="AC1639" s="2" t="b">
        <f>COUNT(Q1639:Q$2500)&gt;0</f>
        <v>0</v>
      </c>
      <c r="AD1639" s="2" t="b">
        <f t="shared" si="849"/>
        <v>0</v>
      </c>
      <c r="AE1639" s="2" t="b">
        <f t="shared" si="850"/>
        <v>0</v>
      </c>
      <c r="AF1639" s="2" t="b">
        <f t="shared" si="851"/>
        <v>0</v>
      </c>
      <c r="AG1639" s="2" t="b">
        <f>OR(
  AND(AC1639,NOT(AC1640)),
  AND(AF1639,WEEKDAY(AH1638,2)=EINSTELLUNGEN!$D$12),
  AND(AF1639,AH1639=$J$35)
)</f>
        <v>0</v>
      </c>
      <c r="AH1639" s="2">
        <f>IF(AE1639,AH1638+IF(WEEKDAY(AH1638+1,2)&lt;=EINSTELLUNGEN!$D$12,1,$J$36),AH1638)</f>
        <v>42020</v>
      </c>
      <c r="AI1639" s="2">
        <f t="shared" si="852"/>
        <v>2019</v>
      </c>
      <c r="AJ1639" s="2">
        <f t="shared" si="853"/>
        <v>201901</v>
      </c>
      <c r="AK1639" s="2">
        <f t="shared" si="854"/>
        <v>201901</v>
      </c>
      <c r="AL1639" s="2">
        <f t="shared" si="882"/>
        <v>201903</v>
      </c>
      <c r="AM1639" s="2" t="b">
        <f t="shared" si="855"/>
        <v>1</v>
      </c>
      <c r="AN1639" s="4" t="e">
        <f t="shared" si="867"/>
        <v>#N/A</v>
      </c>
      <c r="AO1639" s="4" t="e">
        <f t="shared" si="868"/>
        <v>#N/A</v>
      </c>
      <c r="AP1639" s="2" t="str">
        <f>IF(AD1639,
  IF(ISBLANK(H1639),
    AP1638,
    IF(LEN(H1639)=1,
      IF(OR(UPPER(H1639)="A",UPPER(H1639)="I"),
        EINSTELLUNGEN!$D$21,
        IF(OR(UPPER(H1639)="B",UPPER(H1639)="M"),
          EINSTELLUNGEN!$D$22,
          IF(OR(UPPER(H1639)="C",UPPER(H1639)="S"),
            EINSTELLUNGEN!$D$23,
            IF(UPPER(H1639)="D",
              EINSTELLUNGEN!$D$24,
              IF(UPPER(H1639)="E",
                EINSTELLUNGEN!$D$25,
                UPPER(H1639)))))),
      IF(ISNUMBER(H1639),
        EINSTELLUNGEN!$D$20&amp;H1639,
        UPPER(H1639)))),
  "")</f>
        <v/>
      </c>
      <c r="AQ1639" s="2" t="str">
        <f t="shared" si="869"/>
        <v/>
      </c>
      <c r="AR1639" s="2">
        <f t="shared" si="870"/>
        <v>0</v>
      </c>
      <c r="AS1639" s="145">
        <f t="shared" si="871"/>
        <v>0.33333333333333331</v>
      </c>
      <c r="AT1639" s="2">
        <f t="shared" si="872"/>
        <v>0</v>
      </c>
      <c r="AU1639" s="2">
        <f t="shared" si="873"/>
        <v>0</v>
      </c>
      <c r="AV1639" s="2">
        <f t="shared" si="874"/>
        <v>0</v>
      </c>
      <c r="AW1639" s="2">
        <f t="shared" si="875"/>
        <v>0</v>
      </c>
      <c r="AX1639" s="2">
        <f t="shared" si="856"/>
        <v>0</v>
      </c>
      <c r="AY1639" s="2">
        <f t="shared" si="876"/>
        <v>0</v>
      </c>
      <c r="AZ1639" s="145" t="e">
        <f t="shared" si="877"/>
        <v>#N/A</v>
      </c>
      <c r="BA1639" s="145" t="e">
        <f t="shared" si="878"/>
        <v>#N/A</v>
      </c>
      <c r="BB1639" s="145">
        <f t="shared" si="879"/>
        <v>2.083333333333337E-2</v>
      </c>
      <c r="BC1639" s="2">
        <f>IF(AM1639,
  IF(AND(AL1639=$J$31,_xlfn.DAYS(AH1639,DATE(AI1639,1,1))&lt;7),
    MAX(0,EINSTELLUNGEN!$D$12+1-WEEKDAY(DATE(EINSTELLUNGEN!$D$9,EINSTELLUNGEN!$D$10,1),2)),
    IF(AL1639=$J$33,
      MIN(EINSTELLUNGEN!$D$12,WEEKDAY(DATE(EINSTELLUNGEN!$D$9,12,31),2)),
      EINSTELLUNGEN!$D$12
  )) - SUMIF(AL$50:AL$2500,"="&amp;AL1639,AX$50:AX$2500),
  0)</f>
        <v>3</v>
      </c>
      <c r="BD1639" s="2">
        <f t="shared" si="880"/>
        <v>0.33333333333333331</v>
      </c>
      <c r="BE1639" s="2">
        <f t="shared" si="881"/>
        <v>0</v>
      </c>
    </row>
    <row r="1640" spans="1:57" ht="10.5" customHeight="1">
      <c r="A1640" s="1" t="str">
        <f t="shared" ca="1" si="857"/>
        <v/>
      </c>
      <c r="B1640" s="1" t="str">
        <f t="shared" ca="1" si="858"/>
        <v/>
      </c>
      <c r="C1640" s="1" t="str">
        <f t="shared" ca="1" si="859"/>
        <v/>
      </c>
      <c r="D1640" s="1" t="str">
        <f t="shared" ca="1" si="860"/>
        <v/>
      </c>
      <c r="F1640" s="10"/>
      <c r="G1640" s="136" t="str">
        <f t="shared" si="861"/>
        <v/>
      </c>
      <c r="H1640" s="27"/>
      <c r="I1640" s="28"/>
      <c r="J1640" s="28"/>
      <c r="K1640" s="29"/>
      <c r="L1640" s="136"/>
      <c r="M1640" s="136"/>
      <c r="N1640" s="136"/>
      <c r="O1640" s="26" t="str">
        <f t="shared" si="862"/>
        <v/>
      </c>
      <c r="P1640" s="218" t="str">
        <f t="shared" si="863"/>
        <v/>
      </c>
      <c r="Q1640" s="26" t="str">
        <f t="shared" si="864"/>
        <v/>
      </c>
      <c r="R1640" s="22"/>
      <c r="S1640" s="99"/>
      <c r="T1640" s="10"/>
      <c r="U1640" s="229" t="str">
        <f t="shared" si="865"/>
        <v/>
      </c>
      <c r="V1640" s="230"/>
      <c r="W1640" s="230"/>
      <c r="X1640" s="230"/>
      <c r="Y1640" s="230"/>
      <c r="Z1640" s="22" t="str">
        <f>""</f>
        <v/>
      </c>
      <c r="AB1640" s="23" t="str">
        <f t="shared" si="866"/>
        <v/>
      </c>
      <c r="AC1640" s="2" t="b">
        <f>COUNT(Q1640:Q$2500)&gt;0</f>
        <v>0</v>
      </c>
      <c r="AD1640" s="2" t="b">
        <f t="shared" si="849"/>
        <v>0</v>
      </c>
      <c r="AE1640" s="2" t="b">
        <f t="shared" si="850"/>
        <v>0</v>
      </c>
      <c r="AF1640" s="2" t="b">
        <f t="shared" si="851"/>
        <v>0</v>
      </c>
      <c r="AG1640" s="2" t="b">
        <f>OR(
  AND(AC1640,NOT(AC1641)),
  AND(AF1640,WEEKDAY(AH1639,2)=EINSTELLUNGEN!$D$12),
  AND(AF1640,AH1640=$J$35)
)</f>
        <v>0</v>
      </c>
      <c r="AH1640" s="2">
        <f>IF(AE1640,AH1639+IF(WEEKDAY(AH1639+1,2)&lt;=EINSTELLUNGEN!$D$12,1,$J$36),AH1639)</f>
        <v>42020</v>
      </c>
      <c r="AI1640" s="2">
        <f t="shared" si="852"/>
        <v>2019</v>
      </c>
      <c r="AJ1640" s="2">
        <f t="shared" si="853"/>
        <v>201901</v>
      </c>
      <c r="AK1640" s="2">
        <f t="shared" si="854"/>
        <v>201901</v>
      </c>
      <c r="AL1640" s="2">
        <f t="shared" si="882"/>
        <v>201903</v>
      </c>
      <c r="AM1640" s="2" t="b">
        <f t="shared" si="855"/>
        <v>1</v>
      </c>
      <c r="AN1640" s="4" t="e">
        <f t="shared" si="867"/>
        <v>#N/A</v>
      </c>
      <c r="AO1640" s="4" t="e">
        <f t="shared" si="868"/>
        <v>#N/A</v>
      </c>
      <c r="AP1640" s="2" t="str">
        <f>IF(AD1640,
  IF(ISBLANK(H1640),
    AP1639,
    IF(LEN(H1640)=1,
      IF(OR(UPPER(H1640)="A",UPPER(H1640)="I"),
        EINSTELLUNGEN!$D$21,
        IF(OR(UPPER(H1640)="B",UPPER(H1640)="M"),
          EINSTELLUNGEN!$D$22,
          IF(OR(UPPER(H1640)="C",UPPER(H1640)="S"),
            EINSTELLUNGEN!$D$23,
            IF(UPPER(H1640)="D",
              EINSTELLUNGEN!$D$24,
              IF(UPPER(H1640)="E",
                EINSTELLUNGEN!$D$25,
                UPPER(H1640)))))),
      IF(ISNUMBER(H1640),
        EINSTELLUNGEN!$D$20&amp;H1640,
        UPPER(H1640)))),
  "")</f>
        <v/>
      </c>
      <c r="AQ1640" s="2" t="str">
        <f t="shared" si="869"/>
        <v/>
      </c>
      <c r="AR1640" s="2">
        <f t="shared" si="870"/>
        <v>0</v>
      </c>
      <c r="AS1640" s="145">
        <f t="shared" si="871"/>
        <v>0.33333333333333331</v>
      </c>
      <c r="AT1640" s="2">
        <f t="shared" si="872"/>
        <v>0</v>
      </c>
      <c r="AU1640" s="2">
        <f t="shared" si="873"/>
        <v>0</v>
      </c>
      <c r="AV1640" s="2">
        <f t="shared" si="874"/>
        <v>0</v>
      </c>
      <c r="AW1640" s="2">
        <f t="shared" si="875"/>
        <v>0</v>
      </c>
      <c r="AX1640" s="2">
        <f t="shared" si="856"/>
        <v>0</v>
      </c>
      <c r="AY1640" s="2">
        <f t="shared" si="876"/>
        <v>0</v>
      </c>
      <c r="AZ1640" s="145" t="e">
        <f t="shared" si="877"/>
        <v>#N/A</v>
      </c>
      <c r="BA1640" s="145" t="e">
        <f t="shared" si="878"/>
        <v>#N/A</v>
      </c>
      <c r="BB1640" s="145">
        <f t="shared" si="879"/>
        <v>2.083333333333337E-2</v>
      </c>
      <c r="BC1640" s="2">
        <f>IF(AM1640,
  IF(AND(AL1640=$J$31,_xlfn.DAYS(AH1640,DATE(AI1640,1,1))&lt;7),
    MAX(0,EINSTELLUNGEN!$D$12+1-WEEKDAY(DATE(EINSTELLUNGEN!$D$9,EINSTELLUNGEN!$D$10,1),2)),
    IF(AL1640=$J$33,
      MIN(EINSTELLUNGEN!$D$12,WEEKDAY(DATE(EINSTELLUNGEN!$D$9,12,31),2)),
      EINSTELLUNGEN!$D$12
  )) - SUMIF(AL$50:AL$2500,"="&amp;AL1640,AX$50:AX$2500),
  0)</f>
        <v>3</v>
      </c>
      <c r="BD1640" s="2">
        <f t="shared" si="880"/>
        <v>0.33333333333333331</v>
      </c>
      <c r="BE1640" s="2">
        <f t="shared" si="881"/>
        <v>0</v>
      </c>
    </row>
    <row r="1641" spans="1:57" ht="10.5" customHeight="1">
      <c r="A1641" s="1" t="str">
        <f t="shared" ca="1" si="857"/>
        <v/>
      </c>
      <c r="B1641" s="1" t="str">
        <f t="shared" ca="1" si="858"/>
        <v/>
      </c>
      <c r="C1641" s="1" t="str">
        <f t="shared" ca="1" si="859"/>
        <v/>
      </c>
      <c r="D1641" s="1" t="str">
        <f t="shared" ca="1" si="860"/>
        <v/>
      </c>
      <c r="F1641" s="10"/>
      <c r="G1641" s="136" t="str">
        <f t="shared" si="861"/>
        <v/>
      </c>
      <c r="H1641" s="27"/>
      <c r="I1641" s="28"/>
      <c r="J1641" s="28"/>
      <c r="K1641" s="29"/>
      <c r="L1641" s="136"/>
      <c r="M1641" s="136"/>
      <c r="N1641" s="136"/>
      <c r="O1641" s="26" t="str">
        <f t="shared" si="862"/>
        <v/>
      </c>
      <c r="P1641" s="218" t="str">
        <f t="shared" si="863"/>
        <v/>
      </c>
      <c r="Q1641" s="26" t="str">
        <f t="shared" si="864"/>
        <v/>
      </c>
      <c r="R1641" s="22"/>
      <c r="S1641" s="99"/>
      <c r="T1641" s="10"/>
      <c r="U1641" s="229" t="str">
        <f t="shared" si="865"/>
        <v/>
      </c>
      <c r="V1641" s="230"/>
      <c r="W1641" s="230"/>
      <c r="X1641" s="230"/>
      <c r="Y1641" s="230"/>
      <c r="Z1641" s="22" t="str">
        <f>""</f>
        <v/>
      </c>
      <c r="AB1641" s="23" t="str">
        <f t="shared" si="866"/>
        <v/>
      </c>
      <c r="AC1641" s="2" t="b">
        <f>COUNT(Q1641:Q$2500)&gt;0</f>
        <v>0</v>
      </c>
      <c r="AD1641" s="2" t="b">
        <f t="shared" si="849"/>
        <v>0</v>
      </c>
      <c r="AE1641" s="2" t="b">
        <f t="shared" si="850"/>
        <v>0</v>
      </c>
      <c r="AF1641" s="2" t="b">
        <f t="shared" si="851"/>
        <v>0</v>
      </c>
      <c r="AG1641" s="2" t="b">
        <f>OR(
  AND(AC1641,NOT(AC1642)),
  AND(AF1641,WEEKDAY(AH1640,2)=EINSTELLUNGEN!$D$12),
  AND(AF1641,AH1641=$J$35)
)</f>
        <v>0</v>
      </c>
      <c r="AH1641" s="2">
        <f>IF(AE1641,AH1640+IF(WEEKDAY(AH1640+1,2)&lt;=EINSTELLUNGEN!$D$12,1,$J$36),AH1640)</f>
        <v>42020</v>
      </c>
      <c r="AI1641" s="2">
        <f t="shared" si="852"/>
        <v>2019</v>
      </c>
      <c r="AJ1641" s="2">
        <f t="shared" si="853"/>
        <v>201901</v>
      </c>
      <c r="AK1641" s="2">
        <f t="shared" si="854"/>
        <v>201901</v>
      </c>
      <c r="AL1641" s="2">
        <f t="shared" si="882"/>
        <v>201903</v>
      </c>
      <c r="AM1641" s="2" t="b">
        <f t="shared" si="855"/>
        <v>1</v>
      </c>
      <c r="AN1641" s="4" t="e">
        <f t="shared" si="867"/>
        <v>#N/A</v>
      </c>
      <c r="AO1641" s="4" t="e">
        <f t="shared" si="868"/>
        <v>#N/A</v>
      </c>
      <c r="AP1641" s="2" t="str">
        <f>IF(AD1641,
  IF(ISBLANK(H1641),
    AP1640,
    IF(LEN(H1641)=1,
      IF(OR(UPPER(H1641)="A",UPPER(H1641)="I"),
        EINSTELLUNGEN!$D$21,
        IF(OR(UPPER(H1641)="B",UPPER(H1641)="M"),
          EINSTELLUNGEN!$D$22,
          IF(OR(UPPER(H1641)="C",UPPER(H1641)="S"),
            EINSTELLUNGEN!$D$23,
            IF(UPPER(H1641)="D",
              EINSTELLUNGEN!$D$24,
              IF(UPPER(H1641)="E",
                EINSTELLUNGEN!$D$25,
                UPPER(H1641)))))),
      IF(ISNUMBER(H1641),
        EINSTELLUNGEN!$D$20&amp;H1641,
        UPPER(H1641)))),
  "")</f>
        <v/>
      </c>
      <c r="AQ1641" s="2" t="str">
        <f t="shared" si="869"/>
        <v/>
      </c>
      <c r="AR1641" s="2">
        <f t="shared" si="870"/>
        <v>0</v>
      </c>
      <c r="AS1641" s="145">
        <f t="shared" si="871"/>
        <v>0.33333333333333331</v>
      </c>
      <c r="AT1641" s="2">
        <f t="shared" si="872"/>
        <v>0</v>
      </c>
      <c r="AU1641" s="2">
        <f t="shared" si="873"/>
        <v>0</v>
      </c>
      <c r="AV1641" s="2">
        <f t="shared" si="874"/>
        <v>0</v>
      </c>
      <c r="AW1641" s="2">
        <f t="shared" si="875"/>
        <v>0</v>
      </c>
      <c r="AX1641" s="2">
        <f t="shared" si="856"/>
        <v>0</v>
      </c>
      <c r="AY1641" s="2">
        <f t="shared" si="876"/>
        <v>0</v>
      </c>
      <c r="AZ1641" s="145" t="e">
        <f t="shared" si="877"/>
        <v>#N/A</v>
      </c>
      <c r="BA1641" s="145" t="e">
        <f t="shared" si="878"/>
        <v>#N/A</v>
      </c>
      <c r="BB1641" s="145">
        <f t="shared" si="879"/>
        <v>2.083333333333337E-2</v>
      </c>
      <c r="BC1641" s="2">
        <f>IF(AM1641,
  IF(AND(AL1641=$J$31,_xlfn.DAYS(AH1641,DATE(AI1641,1,1))&lt;7),
    MAX(0,EINSTELLUNGEN!$D$12+1-WEEKDAY(DATE(EINSTELLUNGEN!$D$9,EINSTELLUNGEN!$D$10,1),2)),
    IF(AL1641=$J$33,
      MIN(EINSTELLUNGEN!$D$12,WEEKDAY(DATE(EINSTELLUNGEN!$D$9,12,31),2)),
      EINSTELLUNGEN!$D$12
  )) - SUMIF(AL$50:AL$2500,"="&amp;AL1641,AX$50:AX$2500),
  0)</f>
        <v>3</v>
      </c>
      <c r="BD1641" s="2">
        <f t="shared" si="880"/>
        <v>0.33333333333333331</v>
      </c>
      <c r="BE1641" s="2">
        <f t="shared" si="881"/>
        <v>0</v>
      </c>
    </row>
    <row r="1642" spans="1:57" ht="10.5" customHeight="1">
      <c r="A1642" s="1" t="str">
        <f t="shared" ca="1" si="857"/>
        <v/>
      </c>
      <c r="B1642" s="1" t="str">
        <f t="shared" ca="1" si="858"/>
        <v/>
      </c>
      <c r="C1642" s="1" t="str">
        <f t="shared" ca="1" si="859"/>
        <v/>
      </c>
      <c r="D1642" s="1" t="str">
        <f t="shared" ca="1" si="860"/>
        <v/>
      </c>
      <c r="F1642" s="10"/>
      <c r="G1642" s="136" t="str">
        <f t="shared" si="861"/>
        <v/>
      </c>
      <c r="H1642" s="27"/>
      <c r="I1642" s="28"/>
      <c r="J1642" s="28"/>
      <c r="K1642" s="29"/>
      <c r="L1642" s="136"/>
      <c r="M1642" s="136"/>
      <c r="N1642" s="136"/>
      <c r="O1642" s="26" t="str">
        <f t="shared" si="862"/>
        <v/>
      </c>
      <c r="P1642" s="218" t="str">
        <f t="shared" si="863"/>
        <v/>
      </c>
      <c r="Q1642" s="26" t="str">
        <f t="shared" si="864"/>
        <v/>
      </c>
      <c r="R1642" s="22"/>
      <c r="S1642" s="99"/>
      <c r="T1642" s="10"/>
      <c r="U1642" s="229" t="str">
        <f t="shared" si="865"/>
        <v/>
      </c>
      <c r="V1642" s="230"/>
      <c r="W1642" s="230"/>
      <c r="X1642" s="230"/>
      <c r="Y1642" s="230"/>
      <c r="Z1642" s="22" t="str">
        <f>""</f>
        <v/>
      </c>
      <c r="AB1642" s="23" t="str">
        <f t="shared" si="866"/>
        <v/>
      </c>
      <c r="AC1642" s="2" t="b">
        <f>COUNT(Q1642:Q$2500)&gt;0</f>
        <v>0</v>
      </c>
      <c r="AD1642" s="2" t="b">
        <f t="shared" si="849"/>
        <v>0</v>
      </c>
      <c r="AE1642" s="2" t="b">
        <f t="shared" si="850"/>
        <v>0</v>
      </c>
      <c r="AF1642" s="2" t="b">
        <f t="shared" si="851"/>
        <v>0</v>
      </c>
      <c r="AG1642" s="2" t="b">
        <f>OR(
  AND(AC1642,NOT(AC1643)),
  AND(AF1642,WEEKDAY(AH1641,2)=EINSTELLUNGEN!$D$12),
  AND(AF1642,AH1642=$J$35)
)</f>
        <v>0</v>
      </c>
      <c r="AH1642" s="2">
        <f>IF(AE1642,AH1641+IF(WEEKDAY(AH1641+1,2)&lt;=EINSTELLUNGEN!$D$12,1,$J$36),AH1641)</f>
        <v>42020</v>
      </c>
      <c r="AI1642" s="2">
        <f t="shared" si="852"/>
        <v>2019</v>
      </c>
      <c r="AJ1642" s="2">
        <f t="shared" si="853"/>
        <v>201901</v>
      </c>
      <c r="AK1642" s="2">
        <f t="shared" si="854"/>
        <v>201901</v>
      </c>
      <c r="AL1642" s="2">
        <f t="shared" si="882"/>
        <v>201903</v>
      </c>
      <c r="AM1642" s="2" t="b">
        <f t="shared" si="855"/>
        <v>1</v>
      </c>
      <c r="AN1642" s="4" t="e">
        <f t="shared" si="867"/>
        <v>#N/A</v>
      </c>
      <c r="AO1642" s="4" t="e">
        <f t="shared" si="868"/>
        <v>#N/A</v>
      </c>
      <c r="AP1642" s="2" t="str">
        <f>IF(AD1642,
  IF(ISBLANK(H1642),
    AP1641,
    IF(LEN(H1642)=1,
      IF(OR(UPPER(H1642)="A",UPPER(H1642)="I"),
        EINSTELLUNGEN!$D$21,
        IF(OR(UPPER(H1642)="B",UPPER(H1642)="M"),
          EINSTELLUNGEN!$D$22,
          IF(OR(UPPER(H1642)="C",UPPER(H1642)="S"),
            EINSTELLUNGEN!$D$23,
            IF(UPPER(H1642)="D",
              EINSTELLUNGEN!$D$24,
              IF(UPPER(H1642)="E",
                EINSTELLUNGEN!$D$25,
                UPPER(H1642)))))),
      IF(ISNUMBER(H1642),
        EINSTELLUNGEN!$D$20&amp;H1642,
        UPPER(H1642)))),
  "")</f>
        <v/>
      </c>
      <c r="AQ1642" s="2" t="str">
        <f t="shared" si="869"/>
        <v/>
      </c>
      <c r="AR1642" s="2">
        <f t="shared" si="870"/>
        <v>0</v>
      </c>
      <c r="AS1642" s="145">
        <f t="shared" si="871"/>
        <v>0.33333333333333331</v>
      </c>
      <c r="AT1642" s="2">
        <f t="shared" si="872"/>
        <v>0</v>
      </c>
      <c r="AU1642" s="2">
        <f t="shared" si="873"/>
        <v>0</v>
      </c>
      <c r="AV1642" s="2">
        <f t="shared" si="874"/>
        <v>0</v>
      </c>
      <c r="AW1642" s="2">
        <f t="shared" si="875"/>
        <v>0</v>
      </c>
      <c r="AX1642" s="2">
        <f t="shared" si="856"/>
        <v>0</v>
      </c>
      <c r="AY1642" s="2">
        <f t="shared" si="876"/>
        <v>0</v>
      </c>
      <c r="AZ1642" s="145" t="e">
        <f t="shared" si="877"/>
        <v>#N/A</v>
      </c>
      <c r="BA1642" s="145" t="e">
        <f t="shared" si="878"/>
        <v>#N/A</v>
      </c>
      <c r="BB1642" s="145">
        <f t="shared" si="879"/>
        <v>2.083333333333337E-2</v>
      </c>
      <c r="BC1642" s="2">
        <f>IF(AM1642,
  IF(AND(AL1642=$J$31,_xlfn.DAYS(AH1642,DATE(AI1642,1,1))&lt;7),
    MAX(0,EINSTELLUNGEN!$D$12+1-WEEKDAY(DATE(EINSTELLUNGEN!$D$9,EINSTELLUNGEN!$D$10,1),2)),
    IF(AL1642=$J$33,
      MIN(EINSTELLUNGEN!$D$12,WEEKDAY(DATE(EINSTELLUNGEN!$D$9,12,31),2)),
      EINSTELLUNGEN!$D$12
  )) - SUMIF(AL$50:AL$2500,"="&amp;AL1642,AX$50:AX$2500),
  0)</f>
        <v>3</v>
      </c>
      <c r="BD1642" s="2">
        <f t="shared" si="880"/>
        <v>0.33333333333333331</v>
      </c>
      <c r="BE1642" s="2">
        <f t="shared" si="881"/>
        <v>0</v>
      </c>
    </row>
    <row r="1643" spans="1:57" ht="10.5" customHeight="1">
      <c r="A1643" s="1" t="str">
        <f t="shared" ca="1" si="857"/>
        <v/>
      </c>
      <c r="B1643" s="1" t="str">
        <f t="shared" ca="1" si="858"/>
        <v/>
      </c>
      <c r="C1643" s="1" t="str">
        <f t="shared" ca="1" si="859"/>
        <v/>
      </c>
      <c r="D1643" s="1" t="str">
        <f t="shared" ca="1" si="860"/>
        <v/>
      </c>
      <c r="F1643" s="10"/>
      <c r="G1643" s="136" t="str">
        <f t="shared" si="861"/>
        <v/>
      </c>
      <c r="H1643" s="27"/>
      <c r="I1643" s="28"/>
      <c r="J1643" s="28"/>
      <c r="K1643" s="29"/>
      <c r="L1643" s="136"/>
      <c r="M1643" s="136"/>
      <c r="N1643" s="136"/>
      <c r="O1643" s="26" t="str">
        <f t="shared" si="862"/>
        <v/>
      </c>
      <c r="P1643" s="218" t="str">
        <f t="shared" si="863"/>
        <v/>
      </c>
      <c r="Q1643" s="26" t="str">
        <f t="shared" si="864"/>
        <v/>
      </c>
      <c r="R1643" s="22"/>
      <c r="S1643" s="99"/>
      <c r="T1643" s="10"/>
      <c r="U1643" s="229" t="str">
        <f t="shared" si="865"/>
        <v/>
      </c>
      <c r="V1643" s="230"/>
      <c r="W1643" s="230"/>
      <c r="X1643" s="230"/>
      <c r="Y1643" s="230"/>
      <c r="Z1643" s="22" t="str">
        <f>""</f>
        <v/>
      </c>
      <c r="AB1643" s="23" t="str">
        <f t="shared" si="866"/>
        <v/>
      </c>
      <c r="AC1643" s="2" t="b">
        <f>COUNT(Q1643:Q$2500)&gt;0</f>
        <v>0</v>
      </c>
      <c r="AD1643" s="2" t="b">
        <f t="shared" ref="AD1643:AD1706" si="883">LEN(CONCATENATE(H1643,I1643,J1643,K1643))&gt;0</f>
        <v>0</v>
      </c>
      <c r="AE1643" s="2" t="b">
        <f t="shared" ref="AE1643:AE1706" si="884">AND(NOT(AD1643),AD1644)</f>
        <v>0</v>
      </c>
      <c r="AF1643" s="2" t="b">
        <f t="shared" ref="AF1643:AF1706" si="885">AND(NOT(AD1643),AD1642)</f>
        <v>0</v>
      </c>
      <c r="AG1643" s="2" t="b">
        <f>OR(
  AND(AC1643,NOT(AC1644)),
  AND(AF1643,WEEKDAY(AH1642,2)=EINSTELLUNGEN!$D$12),
  AND(AF1643,AH1643=$J$35)
)</f>
        <v>0</v>
      </c>
      <c r="AH1643" s="2">
        <f>IF(AE1643,AH1642+IF(WEEKDAY(AH1642+1,2)&lt;=EINSTELLUNGEN!$D$12,1,$J$36),AH1642)</f>
        <v>42020</v>
      </c>
      <c r="AI1643" s="2">
        <f t="shared" ref="AI1643:AI1706" si="886">YEAR(AH1643)</f>
        <v>2019</v>
      </c>
      <c r="AJ1643" s="2">
        <f t="shared" ref="AJ1643:AJ1706" si="887">AI1643*100+ROUNDUP(MONTH(AH1643)/3,0)</f>
        <v>201901</v>
      </c>
      <c r="AK1643" s="2">
        <f t="shared" ref="AK1643:AK1706" si="888">AI1643*100+MONTH(AH1643)</f>
        <v>201901</v>
      </c>
      <c r="AL1643" s="2">
        <f t="shared" si="882"/>
        <v>201903</v>
      </c>
      <c r="AM1643" s="2" t="b">
        <f t="shared" ref="AM1643:AM1706" si="889">AND(AH1643&gt;=$J$34,AH1643&lt;=$J$35)</f>
        <v>1</v>
      </c>
      <c r="AN1643" s="4" t="e">
        <f t="shared" si="867"/>
        <v>#N/A</v>
      </c>
      <c r="AO1643" s="4" t="e">
        <f t="shared" si="868"/>
        <v>#N/A</v>
      </c>
      <c r="AP1643" s="2" t="str">
        <f>IF(AD1643,
  IF(ISBLANK(H1643),
    AP1642,
    IF(LEN(H1643)=1,
      IF(OR(UPPER(H1643)="A",UPPER(H1643)="I"),
        EINSTELLUNGEN!$D$21,
        IF(OR(UPPER(H1643)="B",UPPER(H1643)="M"),
          EINSTELLUNGEN!$D$22,
          IF(OR(UPPER(H1643)="C",UPPER(H1643)="S"),
            EINSTELLUNGEN!$D$23,
            IF(UPPER(H1643)="D",
              EINSTELLUNGEN!$D$24,
              IF(UPPER(H1643)="E",
                EINSTELLUNGEN!$D$25,
                UPPER(H1643)))))),
      IF(ISNUMBER(H1643),
        EINSTELLUNGEN!$D$20&amp;H1643,
        UPPER(H1643)))),
  "")</f>
        <v/>
      </c>
      <c r="AQ1643" s="2" t="str">
        <f t="shared" si="869"/>
        <v/>
      </c>
      <c r="AR1643" s="2">
        <f t="shared" si="870"/>
        <v>0</v>
      </c>
      <c r="AS1643" s="145">
        <f t="shared" si="871"/>
        <v>0.33333333333333331</v>
      </c>
      <c r="AT1643" s="2">
        <f t="shared" si="872"/>
        <v>0</v>
      </c>
      <c r="AU1643" s="2">
        <f t="shared" si="873"/>
        <v>0</v>
      </c>
      <c r="AV1643" s="2">
        <f t="shared" si="874"/>
        <v>0</v>
      </c>
      <c r="AW1643" s="2">
        <f t="shared" si="875"/>
        <v>0</v>
      </c>
      <c r="AX1643" s="2">
        <f t="shared" ref="AX1643:AX1706" si="890">IF(SUM(AT1643:AV1643)=0,0,1)</f>
        <v>0</v>
      </c>
      <c r="AY1643" s="2">
        <f t="shared" si="876"/>
        <v>0</v>
      </c>
      <c r="AZ1643" s="145" t="e">
        <f t="shared" si="877"/>
        <v>#N/A</v>
      </c>
      <c r="BA1643" s="145" t="e">
        <f t="shared" si="878"/>
        <v>#N/A</v>
      </c>
      <c r="BB1643" s="145">
        <f t="shared" si="879"/>
        <v>2.083333333333337E-2</v>
      </c>
      <c r="BC1643" s="2">
        <f>IF(AM1643,
  IF(AND(AL1643=$J$31,_xlfn.DAYS(AH1643,DATE(AI1643,1,1))&lt;7),
    MAX(0,EINSTELLUNGEN!$D$12+1-WEEKDAY(DATE(EINSTELLUNGEN!$D$9,EINSTELLUNGEN!$D$10,1),2)),
    IF(AL1643=$J$33,
      MIN(EINSTELLUNGEN!$D$12,WEEKDAY(DATE(EINSTELLUNGEN!$D$9,12,31),2)),
      EINSTELLUNGEN!$D$12
  )) - SUMIF(AL$50:AL$2500,"="&amp;AL1643,AX$50:AX$2500),
  0)</f>
        <v>3</v>
      </c>
      <c r="BD1643" s="2">
        <f t="shared" si="880"/>
        <v>0.33333333333333331</v>
      </c>
      <c r="BE1643" s="2">
        <f t="shared" si="881"/>
        <v>0</v>
      </c>
    </row>
    <row r="1644" spans="1:57" ht="10.5" customHeight="1">
      <c r="A1644" s="1" t="str">
        <f t="shared" ca="1" si="857"/>
        <v/>
      </c>
      <c r="B1644" s="1" t="str">
        <f t="shared" ca="1" si="858"/>
        <v/>
      </c>
      <c r="C1644" s="1" t="str">
        <f t="shared" ca="1" si="859"/>
        <v/>
      </c>
      <c r="D1644" s="1" t="str">
        <f t="shared" ca="1" si="860"/>
        <v/>
      </c>
      <c r="F1644" s="10"/>
      <c r="G1644" s="136" t="str">
        <f t="shared" si="861"/>
        <v/>
      </c>
      <c r="H1644" s="27"/>
      <c r="I1644" s="28"/>
      <c r="J1644" s="28"/>
      <c r="K1644" s="29"/>
      <c r="L1644" s="136"/>
      <c r="M1644" s="136"/>
      <c r="N1644" s="136"/>
      <c r="O1644" s="26" t="str">
        <f t="shared" si="862"/>
        <v/>
      </c>
      <c r="P1644" s="218" t="str">
        <f t="shared" si="863"/>
        <v/>
      </c>
      <c r="Q1644" s="26" t="str">
        <f t="shared" si="864"/>
        <v/>
      </c>
      <c r="R1644" s="22"/>
      <c r="S1644" s="99"/>
      <c r="T1644" s="10"/>
      <c r="U1644" s="229" t="str">
        <f t="shared" si="865"/>
        <v/>
      </c>
      <c r="V1644" s="230"/>
      <c r="W1644" s="230"/>
      <c r="X1644" s="230"/>
      <c r="Y1644" s="230"/>
      <c r="Z1644" s="22" t="str">
        <f>""</f>
        <v/>
      </c>
      <c r="AB1644" s="23" t="str">
        <f t="shared" si="866"/>
        <v/>
      </c>
      <c r="AC1644" s="2" t="b">
        <f>COUNT(Q1644:Q$2500)&gt;0</f>
        <v>0</v>
      </c>
      <c r="AD1644" s="2" t="b">
        <f t="shared" si="883"/>
        <v>0</v>
      </c>
      <c r="AE1644" s="2" t="b">
        <f t="shared" si="884"/>
        <v>0</v>
      </c>
      <c r="AF1644" s="2" t="b">
        <f t="shared" si="885"/>
        <v>0</v>
      </c>
      <c r="AG1644" s="2" t="b">
        <f>OR(
  AND(AC1644,NOT(AC1645)),
  AND(AF1644,WEEKDAY(AH1643,2)=EINSTELLUNGEN!$D$12),
  AND(AF1644,AH1644=$J$35)
)</f>
        <v>0</v>
      </c>
      <c r="AH1644" s="2">
        <f>IF(AE1644,AH1643+IF(WEEKDAY(AH1643+1,2)&lt;=EINSTELLUNGEN!$D$12,1,$J$36),AH1643)</f>
        <v>42020</v>
      </c>
      <c r="AI1644" s="2">
        <f t="shared" si="886"/>
        <v>2019</v>
      </c>
      <c r="AJ1644" s="2">
        <f t="shared" si="887"/>
        <v>201901</v>
      </c>
      <c r="AK1644" s="2">
        <f t="shared" si="888"/>
        <v>201901</v>
      </c>
      <c r="AL1644" s="2">
        <f t="shared" si="882"/>
        <v>201903</v>
      </c>
      <c r="AM1644" s="2" t="b">
        <f t="shared" si="889"/>
        <v>1</v>
      </c>
      <c r="AN1644" s="4" t="e">
        <f t="shared" si="867"/>
        <v>#N/A</v>
      </c>
      <c r="AO1644" s="4" t="e">
        <f t="shared" si="868"/>
        <v>#N/A</v>
      </c>
      <c r="AP1644" s="2" t="str">
        <f>IF(AD1644,
  IF(ISBLANK(H1644),
    AP1643,
    IF(LEN(H1644)=1,
      IF(OR(UPPER(H1644)="A",UPPER(H1644)="I"),
        EINSTELLUNGEN!$D$21,
        IF(OR(UPPER(H1644)="B",UPPER(H1644)="M"),
          EINSTELLUNGEN!$D$22,
          IF(OR(UPPER(H1644)="C",UPPER(H1644)="S"),
            EINSTELLUNGEN!$D$23,
            IF(UPPER(H1644)="D",
              EINSTELLUNGEN!$D$24,
              IF(UPPER(H1644)="E",
                EINSTELLUNGEN!$D$25,
                UPPER(H1644)))))),
      IF(ISNUMBER(H1644),
        EINSTELLUNGEN!$D$20&amp;H1644,
        UPPER(H1644)))),
  "")</f>
        <v/>
      </c>
      <c r="AQ1644" s="2" t="str">
        <f t="shared" si="869"/>
        <v/>
      </c>
      <c r="AR1644" s="2">
        <f t="shared" si="870"/>
        <v>0</v>
      </c>
      <c r="AS1644" s="145">
        <f t="shared" si="871"/>
        <v>0.33333333333333331</v>
      </c>
      <c r="AT1644" s="2">
        <f t="shared" si="872"/>
        <v>0</v>
      </c>
      <c r="AU1644" s="2">
        <f t="shared" si="873"/>
        <v>0</v>
      </c>
      <c r="AV1644" s="2">
        <f t="shared" si="874"/>
        <v>0</v>
      </c>
      <c r="AW1644" s="2">
        <f t="shared" si="875"/>
        <v>0</v>
      </c>
      <c r="AX1644" s="2">
        <f t="shared" si="890"/>
        <v>0</v>
      </c>
      <c r="AY1644" s="2">
        <f t="shared" si="876"/>
        <v>0</v>
      </c>
      <c r="AZ1644" s="145" t="e">
        <f t="shared" si="877"/>
        <v>#N/A</v>
      </c>
      <c r="BA1644" s="145" t="e">
        <f t="shared" si="878"/>
        <v>#N/A</v>
      </c>
      <c r="BB1644" s="145">
        <f t="shared" si="879"/>
        <v>2.083333333333337E-2</v>
      </c>
      <c r="BC1644" s="2">
        <f>IF(AM1644,
  IF(AND(AL1644=$J$31,_xlfn.DAYS(AH1644,DATE(AI1644,1,1))&lt;7),
    MAX(0,EINSTELLUNGEN!$D$12+1-WEEKDAY(DATE(EINSTELLUNGEN!$D$9,EINSTELLUNGEN!$D$10,1),2)),
    IF(AL1644=$J$33,
      MIN(EINSTELLUNGEN!$D$12,WEEKDAY(DATE(EINSTELLUNGEN!$D$9,12,31),2)),
      EINSTELLUNGEN!$D$12
  )) - SUMIF(AL$50:AL$2500,"="&amp;AL1644,AX$50:AX$2500),
  0)</f>
        <v>3</v>
      </c>
      <c r="BD1644" s="2">
        <f t="shared" si="880"/>
        <v>0.33333333333333331</v>
      </c>
      <c r="BE1644" s="2">
        <f t="shared" si="881"/>
        <v>0</v>
      </c>
    </row>
    <row r="1645" spans="1:57" ht="10.5" customHeight="1">
      <c r="A1645" s="1" t="str">
        <f t="shared" ca="1" si="857"/>
        <v/>
      </c>
      <c r="B1645" s="1" t="str">
        <f t="shared" ca="1" si="858"/>
        <v/>
      </c>
      <c r="C1645" s="1" t="str">
        <f t="shared" ca="1" si="859"/>
        <v/>
      </c>
      <c r="D1645" s="1" t="str">
        <f t="shared" ca="1" si="860"/>
        <v/>
      </c>
      <c r="F1645" s="10"/>
      <c r="G1645" s="136" t="str">
        <f t="shared" si="861"/>
        <v/>
      </c>
      <c r="H1645" s="27"/>
      <c r="I1645" s="28"/>
      <c r="J1645" s="28"/>
      <c r="K1645" s="29"/>
      <c r="L1645" s="136"/>
      <c r="M1645" s="136"/>
      <c r="N1645" s="136"/>
      <c r="O1645" s="26" t="str">
        <f t="shared" si="862"/>
        <v/>
      </c>
      <c r="P1645" s="218" t="str">
        <f t="shared" si="863"/>
        <v/>
      </c>
      <c r="Q1645" s="26" t="str">
        <f t="shared" si="864"/>
        <v/>
      </c>
      <c r="R1645" s="22"/>
      <c r="S1645" s="99"/>
      <c r="T1645" s="10"/>
      <c r="U1645" s="229" t="str">
        <f t="shared" si="865"/>
        <v/>
      </c>
      <c r="V1645" s="230"/>
      <c r="W1645" s="230"/>
      <c r="X1645" s="230"/>
      <c r="Y1645" s="230"/>
      <c r="Z1645" s="22" t="str">
        <f>""</f>
        <v/>
      </c>
      <c r="AB1645" s="23" t="str">
        <f t="shared" si="866"/>
        <v/>
      </c>
      <c r="AC1645" s="2" t="b">
        <f>COUNT(Q1645:Q$2500)&gt;0</f>
        <v>0</v>
      </c>
      <c r="AD1645" s="2" t="b">
        <f t="shared" si="883"/>
        <v>0</v>
      </c>
      <c r="AE1645" s="2" t="b">
        <f t="shared" si="884"/>
        <v>0</v>
      </c>
      <c r="AF1645" s="2" t="b">
        <f t="shared" si="885"/>
        <v>0</v>
      </c>
      <c r="AG1645" s="2" t="b">
        <f>OR(
  AND(AC1645,NOT(AC1646)),
  AND(AF1645,WEEKDAY(AH1644,2)=EINSTELLUNGEN!$D$12),
  AND(AF1645,AH1645=$J$35)
)</f>
        <v>0</v>
      </c>
      <c r="AH1645" s="2">
        <f>IF(AE1645,AH1644+IF(WEEKDAY(AH1644+1,2)&lt;=EINSTELLUNGEN!$D$12,1,$J$36),AH1644)</f>
        <v>42020</v>
      </c>
      <c r="AI1645" s="2">
        <f t="shared" si="886"/>
        <v>2019</v>
      </c>
      <c r="AJ1645" s="2">
        <f t="shared" si="887"/>
        <v>201901</v>
      </c>
      <c r="AK1645" s="2">
        <f t="shared" si="888"/>
        <v>201901</v>
      </c>
      <c r="AL1645" s="2">
        <f t="shared" si="882"/>
        <v>201903</v>
      </c>
      <c r="AM1645" s="2" t="b">
        <f t="shared" si="889"/>
        <v>1</v>
      </c>
      <c r="AN1645" s="4" t="e">
        <f t="shared" si="867"/>
        <v>#N/A</v>
      </c>
      <c r="AO1645" s="4" t="e">
        <f t="shared" si="868"/>
        <v>#N/A</v>
      </c>
      <c r="AP1645" s="2" t="str">
        <f>IF(AD1645,
  IF(ISBLANK(H1645),
    AP1644,
    IF(LEN(H1645)=1,
      IF(OR(UPPER(H1645)="A",UPPER(H1645)="I"),
        EINSTELLUNGEN!$D$21,
        IF(OR(UPPER(H1645)="B",UPPER(H1645)="M"),
          EINSTELLUNGEN!$D$22,
          IF(OR(UPPER(H1645)="C",UPPER(H1645)="S"),
            EINSTELLUNGEN!$D$23,
            IF(UPPER(H1645)="D",
              EINSTELLUNGEN!$D$24,
              IF(UPPER(H1645)="E",
                EINSTELLUNGEN!$D$25,
                UPPER(H1645)))))),
      IF(ISNUMBER(H1645),
        EINSTELLUNGEN!$D$20&amp;H1645,
        UPPER(H1645)))),
  "")</f>
        <v/>
      </c>
      <c r="AQ1645" s="2" t="str">
        <f t="shared" si="869"/>
        <v/>
      </c>
      <c r="AR1645" s="2">
        <f t="shared" si="870"/>
        <v>0</v>
      </c>
      <c r="AS1645" s="145">
        <f t="shared" si="871"/>
        <v>0.33333333333333331</v>
      </c>
      <c r="AT1645" s="2">
        <f t="shared" si="872"/>
        <v>0</v>
      </c>
      <c r="AU1645" s="2">
        <f t="shared" si="873"/>
        <v>0</v>
      </c>
      <c r="AV1645" s="2">
        <f t="shared" si="874"/>
        <v>0</v>
      </c>
      <c r="AW1645" s="2">
        <f t="shared" si="875"/>
        <v>0</v>
      </c>
      <c r="AX1645" s="2">
        <f t="shared" si="890"/>
        <v>0</v>
      </c>
      <c r="AY1645" s="2">
        <f t="shared" si="876"/>
        <v>0</v>
      </c>
      <c r="AZ1645" s="145" t="e">
        <f t="shared" si="877"/>
        <v>#N/A</v>
      </c>
      <c r="BA1645" s="145" t="e">
        <f t="shared" si="878"/>
        <v>#N/A</v>
      </c>
      <c r="BB1645" s="145">
        <f t="shared" si="879"/>
        <v>2.083333333333337E-2</v>
      </c>
      <c r="BC1645" s="2">
        <f>IF(AM1645,
  IF(AND(AL1645=$J$31,_xlfn.DAYS(AH1645,DATE(AI1645,1,1))&lt;7),
    MAX(0,EINSTELLUNGEN!$D$12+1-WEEKDAY(DATE(EINSTELLUNGEN!$D$9,EINSTELLUNGEN!$D$10,1),2)),
    IF(AL1645=$J$33,
      MIN(EINSTELLUNGEN!$D$12,WEEKDAY(DATE(EINSTELLUNGEN!$D$9,12,31),2)),
      EINSTELLUNGEN!$D$12
  )) - SUMIF(AL$50:AL$2500,"="&amp;AL1645,AX$50:AX$2500),
  0)</f>
        <v>3</v>
      </c>
      <c r="BD1645" s="2">
        <f t="shared" si="880"/>
        <v>0.33333333333333331</v>
      </c>
      <c r="BE1645" s="2">
        <f t="shared" si="881"/>
        <v>0</v>
      </c>
    </row>
    <row r="1646" spans="1:57" ht="10.5" customHeight="1">
      <c r="A1646" s="1" t="str">
        <f t="shared" ca="1" si="857"/>
        <v/>
      </c>
      <c r="B1646" s="1" t="str">
        <f t="shared" ca="1" si="858"/>
        <v/>
      </c>
      <c r="C1646" s="1" t="str">
        <f t="shared" ca="1" si="859"/>
        <v/>
      </c>
      <c r="D1646" s="1" t="str">
        <f t="shared" ca="1" si="860"/>
        <v/>
      </c>
      <c r="F1646" s="10"/>
      <c r="G1646" s="136" t="str">
        <f t="shared" si="861"/>
        <v/>
      </c>
      <c r="H1646" s="27"/>
      <c r="I1646" s="28"/>
      <c r="J1646" s="28"/>
      <c r="K1646" s="29"/>
      <c r="L1646" s="136"/>
      <c r="M1646" s="136"/>
      <c r="N1646" s="136"/>
      <c r="O1646" s="26" t="str">
        <f t="shared" si="862"/>
        <v/>
      </c>
      <c r="P1646" s="218" t="str">
        <f t="shared" si="863"/>
        <v/>
      </c>
      <c r="Q1646" s="26" t="str">
        <f t="shared" si="864"/>
        <v/>
      </c>
      <c r="R1646" s="22"/>
      <c r="S1646" s="99"/>
      <c r="T1646" s="10"/>
      <c r="U1646" s="229" t="str">
        <f t="shared" si="865"/>
        <v/>
      </c>
      <c r="V1646" s="230"/>
      <c r="W1646" s="230"/>
      <c r="X1646" s="230"/>
      <c r="Y1646" s="230"/>
      <c r="Z1646" s="22" t="str">
        <f>""</f>
        <v/>
      </c>
      <c r="AB1646" s="23" t="str">
        <f t="shared" si="866"/>
        <v/>
      </c>
      <c r="AC1646" s="2" t="b">
        <f>COUNT(Q1646:Q$2500)&gt;0</f>
        <v>0</v>
      </c>
      <c r="AD1646" s="2" t="b">
        <f t="shared" si="883"/>
        <v>0</v>
      </c>
      <c r="AE1646" s="2" t="b">
        <f t="shared" si="884"/>
        <v>0</v>
      </c>
      <c r="AF1646" s="2" t="b">
        <f t="shared" si="885"/>
        <v>0</v>
      </c>
      <c r="AG1646" s="2" t="b">
        <f>OR(
  AND(AC1646,NOT(AC1647)),
  AND(AF1646,WEEKDAY(AH1645,2)=EINSTELLUNGEN!$D$12),
  AND(AF1646,AH1646=$J$35)
)</f>
        <v>0</v>
      </c>
      <c r="AH1646" s="2">
        <f>IF(AE1646,AH1645+IF(WEEKDAY(AH1645+1,2)&lt;=EINSTELLUNGEN!$D$12,1,$J$36),AH1645)</f>
        <v>42020</v>
      </c>
      <c r="AI1646" s="2">
        <f t="shared" si="886"/>
        <v>2019</v>
      </c>
      <c r="AJ1646" s="2">
        <f t="shared" si="887"/>
        <v>201901</v>
      </c>
      <c r="AK1646" s="2">
        <f t="shared" si="888"/>
        <v>201901</v>
      </c>
      <c r="AL1646" s="2">
        <f t="shared" si="882"/>
        <v>201903</v>
      </c>
      <c r="AM1646" s="2" t="b">
        <f t="shared" si="889"/>
        <v>1</v>
      </c>
      <c r="AN1646" s="4" t="e">
        <f t="shared" si="867"/>
        <v>#N/A</v>
      </c>
      <c r="AO1646" s="4" t="e">
        <f t="shared" si="868"/>
        <v>#N/A</v>
      </c>
      <c r="AP1646" s="2" t="str">
        <f>IF(AD1646,
  IF(ISBLANK(H1646),
    AP1645,
    IF(LEN(H1646)=1,
      IF(OR(UPPER(H1646)="A",UPPER(H1646)="I"),
        EINSTELLUNGEN!$D$21,
        IF(OR(UPPER(H1646)="B",UPPER(H1646)="M"),
          EINSTELLUNGEN!$D$22,
          IF(OR(UPPER(H1646)="C",UPPER(H1646)="S"),
            EINSTELLUNGEN!$D$23,
            IF(UPPER(H1646)="D",
              EINSTELLUNGEN!$D$24,
              IF(UPPER(H1646)="E",
                EINSTELLUNGEN!$D$25,
                UPPER(H1646)))))),
      IF(ISNUMBER(H1646),
        EINSTELLUNGEN!$D$20&amp;H1646,
        UPPER(H1646)))),
  "")</f>
        <v/>
      </c>
      <c r="AQ1646" s="2" t="str">
        <f t="shared" si="869"/>
        <v/>
      </c>
      <c r="AR1646" s="2">
        <f t="shared" si="870"/>
        <v>0</v>
      </c>
      <c r="AS1646" s="145">
        <f t="shared" si="871"/>
        <v>0.33333333333333331</v>
      </c>
      <c r="AT1646" s="2">
        <f t="shared" si="872"/>
        <v>0</v>
      </c>
      <c r="AU1646" s="2">
        <f t="shared" si="873"/>
        <v>0</v>
      </c>
      <c r="AV1646" s="2">
        <f t="shared" si="874"/>
        <v>0</v>
      </c>
      <c r="AW1646" s="2">
        <f t="shared" si="875"/>
        <v>0</v>
      </c>
      <c r="AX1646" s="2">
        <f t="shared" si="890"/>
        <v>0</v>
      </c>
      <c r="AY1646" s="2">
        <f t="shared" si="876"/>
        <v>0</v>
      </c>
      <c r="AZ1646" s="145" t="e">
        <f t="shared" si="877"/>
        <v>#N/A</v>
      </c>
      <c r="BA1646" s="145" t="e">
        <f t="shared" si="878"/>
        <v>#N/A</v>
      </c>
      <c r="BB1646" s="145">
        <f t="shared" si="879"/>
        <v>2.083333333333337E-2</v>
      </c>
      <c r="BC1646" s="2">
        <f>IF(AM1646,
  IF(AND(AL1646=$J$31,_xlfn.DAYS(AH1646,DATE(AI1646,1,1))&lt;7),
    MAX(0,EINSTELLUNGEN!$D$12+1-WEEKDAY(DATE(EINSTELLUNGEN!$D$9,EINSTELLUNGEN!$D$10,1),2)),
    IF(AL1646=$J$33,
      MIN(EINSTELLUNGEN!$D$12,WEEKDAY(DATE(EINSTELLUNGEN!$D$9,12,31),2)),
      EINSTELLUNGEN!$D$12
  )) - SUMIF(AL$50:AL$2500,"="&amp;AL1646,AX$50:AX$2500),
  0)</f>
        <v>3</v>
      </c>
      <c r="BD1646" s="2">
        <f t="shared" si="880"/>
        <v>0.33333333333333331</v>
      </c>
      <c r="BE1646" s="2">
        <f t="shared" si="881"/>
        <v>0</v>
      </c>
    </row>
    <row r="1647" spans="1:57" ht="10.5" customHeight="1">
      <c r="A1647" s="1" t="str">
        <f t="shared" ca="1" si="857"/>
        <v/>
      </c>
      <c r="B1647" s="1" t="str">
        <f t="shared" ca="1" si="858"/>
        <v/>
      </c>
      <c r="C1647" s="1" t="str">
        <f t="shared" ca="1" si="859"/>
        <v/>
      </c>
      <c r="D1647" s="1" t="str">
        <f t="shared" ca="1" si="860"/>
        <v/>
      </c>
      <c r="F1647" s="10"/>
      <c r="G1647" s="136" t="str">
        <f t="shared" si="861"/>
        <v/>
      </c>
      <c r="H1647" s="27"/>
      <c r="I1647" s="28"/>
      <c r="J1647" s="28"/>
      <c r="K1647" s="29"/>
      <c r="L1647" s="136"/>
      <c r="M1647" s="136"/>
      <c r="N1647" s="136"/>
      <c r="O1647" s="26" t="str">
        <f t="shared" si="862"/>
        <v/>
      </c>
      <c r="P1647" s="218" t="str">
        <f t="shared" si="863"/>
        <v/>
      </c>
      <c r="Q1647" s="26" t="str">
        <f t="shared" si="864"/>
        <v/>
      </c>
      <c r="R1647" s="22"/>
      <c r="S1647" s="99"/>
      <c r="T1647" s="10"/>
      <c r="U1647" s="229" t="str">
        <f t="shared" si="865"/>
        <v/>
      </c>
      <c r="V1647" s="230"/>
      <c r="W1647" s="230"/>
      <c r="X1647" s="230"/>
      <c r="Y1647" s="230"/>
      <c r="Z1647" s="22" t="str">
        <f>""</f>
        <v/>
      </c>
      <c r="AB1647" s="23" t="str">
        <f t="shared" si="866"/>
        <v/>
      </c>
      <c r="AC1647" s="2" t="b">
        <f>COUNT(Q1647:Q$2500)&gt;0</f>
        <v>0</v>
      </c>
      <c r="AD1647" s="2" t="b">
        <f t="shared" si="883"/>
        <v>0</v>
      </c>
      <c r="AE1647" s="2" t="b">
        <f t="shared" si="884"/>
        <v>0</v>
      </c>
      <c r="AF1647" s="2" t="b">
        <f t="shared" si="885"/>
        <v>0</v>
      </c>
      <c r="AG1647" s="2" t="b">
        <f>OR(
  AND(AC1647,NOT(AC1648)),
  AND(AF1647,WEEKDAY(AH1646,2)=EINSTELLUNGEN!$D$12),
  AND(AF1647,AH1647=$J$35)
)</f>
        <v>0</v>
      </c>
      <c r="AH1647" s="2">
        <f>IF(AE1647,AH1646+IF(WEEKDAY(AH1646+1,2)&lt;=EINSTELLUNGEN!$D$12,1,$J$36),AH1646)</f>
        <v>42020</v>
      </c>
      <c r="AI1647" s="2">
        <f t="shared" si="886"/>
        <v>2019</v>
      </c>
      <c r="AJ1647" s="2">
        <f t="shared" si="887"/>
        <v>201901</v>
      </c>
      <c r="AK1647" s="2">
        <f t="shared" si="888"/>
        <v>201901</v>
      </c>
      <c r="AL1647" s="2">
        <f t="shared" si="882"/>
        <v>201903</v>
      </c>
      <c r="AM1647" s="2" t="b">
        <f t="shared" si="889"/>
        <v>1</v>
      </c>
      <c r="AN1647" s="4" t="e">
        <f t="shared" si="867"/>
        <v>#N/A</v>
      </c>
      <c r="AO1647" s="4" t="e">
        <f t="shared" si="868"/>
        <v>#N/A</v>
      </c>
      <c r="AP1647" s="2" t="str">
        <f>IF(AD1647,
  IF(ISBLANK(H1647),
    AP1646,
    IF(LEN(H1647)=1,
      IF(OR(UPPER(H1647)="A",UPPER(H1647)="I"),
        EINSTELLUNGEN!$D$21,
        IF(OR(UPPER(H1647)="B",UPPER(H1647)="M"),
          EINSTELLUNGEN!$D$22,
          IF(OR(UPPER(H1647)="C",UPPER(H1647)="S"),
            EINSTELLUNGEN!$D$23,
            IF(UPPER(H1647)="D",
              EINSTELLUNGEN!$D$24,
              IF(UPPER(H1647)="E",
                EINSTELLUNGEN!$D$25,
                UPPER(H1647)))))),
      IF(ISNUMBER(H1647),
        EINSTELLUNGEN!$D$20&amp;H1647,
        UPPER(H1647)))),
  "")</f>
        <v/>
      </c>
      <c r="AQ1647" s="2" t="str">
        <f t="shared" si="869"/>
        <v/>
      </c>
      <c r="AR1647" s="2">
        <f t="shared" si="870"/>
        <v>0</v>
      </c>
      <c r="AS1647" s="145">
        <f t="shared" si="871"/>
        <v>0.33333333333333331</v>
      </c>
      <c r="AT1647" s="2">
        <f t="shared" si="872"/>
        <v>0</v>
      </c>
      <c r="AU1647" s="2">
        <f t="shared" si="873"/>
        <v>0</v>
      </c>
      <c r="AV1647" s="2">
        <f t="shared" si="874"/>
        <v>0</v>
      </c>
      <c r="AW1647" s="2">
        <f t="shared" si="875"/>
        <v>0</v>
      </c>
      <c r="AX1647" s="2">
        <f t="shared" si="890"/>
        <v>0</v>
      </c>
      <c r="AY1647" s="2">
        <f t="shared" si="876"/>
        <v>0</v>
      </c>
      <c r="AZ1647" s="145" t="e">
        <f t="shared" si="877"/>
        <v>#N/A</v>
      </c>
      <c r="BA1647" s="145" t="e">
        <f t="shared" si="878"/>
        <v>#N/A</v>
      </c>
      <c r="BB1647" s="145">
        <f t="shared" si="879"/>
        <v>2.083333333333337E-2</v>
      </c>
      <c r="BC1647" s="2">
        <f>IF(AM1647,
  IF(AND(AL1647=$J$31,_xlfn.DAYS(AH1647,DATE(AI1647,1,1))&lt;7),
    MAX(0,EINSTELLUNGEN!$D$12+1-WEEKDAY(DATE(EINSTELLUNGEN!$D$9,EINSTELLUNGEN!$D$10,1),2)),
    IF(AL1647=$J$33,
      MIN(EINSTELLUNGEN!$D$12,WEEKDAY(DATE(EINSTELLUNGEN!$D$9,12,31),2)),
      EINSTELLUNGEN!$D$12
  )) - SUMIF(AL$50:AL$2500,"="&amp;AL1647,AX$50:AX$2500),
  0)</f>
        <v>3</v>
      </c>
      <c r="BD1647" s="2">
        <f t="shared" si="880"/>
        <v>0.33333333333333331</v>
      </c>
      <c r="BE1647" s="2">
        <f t="shared" si="881"/>
        <v>0</v>
      </c>
    </row>
    <row r="1648" spans="1:57" ht="10.5" customHeight="1">
      <c r="A1648" s="1" t="str">
        <f t="shared" ca="1" si="857"/>
        <v/>
      </c>
      <c r="B1648" s="1" t="str">
        <f t="shared" ca="1" si="858"/>
        <v/>
      </c>
      <c r="C1648" s="1" t="str">
        <f t="shared" ca="1" si="859"/>
        <v/>
      </c>
      <c r="D1648" s="1" t="str">
        <f t="shared" ca="1" si="860"/>
        <v/>
      </c>
      <c r="F1648" s="10"/>
      <c r="G1648" s="136" t="str">
        <f t="shared" si="861"/>
        <v/>
      </c>
      <c r="H1648" s="27"/>
      <c r="I1648" s="28"/>
      <c r="J1648" s="28"/>
      <c r="K1648" s="29"/>
      <c r="L1648" s="136"/>
      <c r="M1648" s="136"/>
      <c r="N1648" s="136"/>
      <c r="O1648" s="26" t="str">
        <f t="shared" si="862"/>
        <v/>
      </c>
      <c r="P1648" s="218" t="str">
        <f t="shared" si="863"/>
        <v/>
      </c>
      <c r="Q1648" s="26" t="str">
        <f t="shared" si="864"/>
        <v/>
      </c>
      <c r="R1648" s="22"/>
      <c r="S1648" s="99"/>
      <c r="T1648" s="10"/>
      <c r="U1648" s="229" t="str">
        <f t="shared" si="865"/>
        <v/>
      </c>
      <c r="V1648" s="230"/>
      <c r="W1648" s="230"/>
      <c r="X1648" s="230"/>
      <c r="Y1648" s="230"/>
      <c r="Z1648" s="22" t="str">
        <f>""</f>
        <v/>
      </c>
      <c r="AB1648" s="23" t="str">
        <f t="shared" si="866"/>
        <v/>
      </c>
      <c r="AC1648" s="2" t="b">
        <f>COUNT(Q1648:Q$2500)&gt;0</f>
        <v>0</v>
      </c>
      <c r="AD1648" s="2" t="b">
        <f t="shared" si="883"/>
        <v>0</v>
      </c>
      <c r="AE1648" s="2" t="b">
        <f t="shared" si="884"/>
        <v>0</v>
      </c>
      <c r="AF1648" s="2" t="b">
        <f t="shared" si="885"/>
        <v>0</v>
      </c>
      <c r="AG1648" s="2" t="b">
        <f>OR(
  AND(AC1648,NOT(AC1649)),
  AND(AF1648,WEEKDAY(AH1647,2)=EINSTELLUNGEN!$D$12),
  AND(AF1648,AH1648=$J$35)
)</f>
        <v>0</v>
      </c>
      <c r="AH1648" s="2">
        <f>IF(AE1648,AH1647+IF(WEEKDAY(AH1647+1,2)&lt;=EINSTELLUNGEN!$D$12,1,$J$36),AH1647)</f>
        <v>42020</v>
      </c>
      <c r="AI1648" s="2">
        <f t="shared" si="886"/>
        <v>2019</v>
      </c>
      <c r="AJ1648" s="2">
        <f t="shared" si="887"/>
        <v>201901</v>
      </c>
      <c r="AK1648" s="2">
        <f t="shared" si="888"/>
        <v>201901</v>
      </c>
      <c r="AL1648" s="2">
        <f t="shared" si="882"/>
        <v>201903</v>
      </c>
      <c r="AM1648" s="2" t="b">
        <f t="shared" si="889"/>
        <v>1</v>
      </c>
      <c r="AN1648" s="4" t="e">
        <f t="shared" si="867"/>
        <v>#N/A</v>
      </c>
      <c r="AO1648" s="4" t="e">
        <f t="shared" si="868"/>
        <v>#N/A</v>
      </c>
      <c r="AP1648" s="2" t="str">
        <f>IF(AD1648,
  IF(ISBLANK(H1648),
    AP1647,
    IF(LEN(H1648)=1,
      IF(OR(UPPER(H1648)="A",UPPER(H1648)="I"),
        EINSTELLUNGEN!$D$21,
        IF(OR(UPPER(H1648)="B",UPPER(H1648)="M"),
          EINSTELLUNGEN!$D$22,
          IF(OR(UPPER(H1648)="C",UPPER(H1648)="S"),
            EINSTELLUNGEN!$D$23,
            IF(UPPER(H1648)="D",
              EINSTELLUNGEN!$D$24,
              IF(UPPER(H1648)="E",
                EINSTELLUNGEN!$D$25,
                UPPER(H1648)))))),
      IF(ISNUMBER(H1648),
        EINSTELLUNGEN!$D$20&amp;H1648,
        UPPER(H1648)))),
  "")</f>
        <v/>
      </c>
      <c r="AQ1648" s="2" t="str">
        <f t="shared" si="869"/>
        <v/>
      </c>
      <c r="AR1648" s="2">
        <f t="shared" si="870"/>
        <v>0</v>
      </c>
      <c r="AS1648" s="145">
        <f t="shared" si="871"/>
        <v>0.33333333333333331</v>
      </c>
      <c r="AT1648" s="2">
        <f t="shared" si="872"/>
        <v>0</v>
      </c>
      <c r="AU1648" s="2">
        <f t="shared" si="873"/>
        <v>0</v>
      </c>
      <c r="AV1648" s="2">
        <f t="shared" si="874"/>
        <v>0</v>
      </c>
      <c r="AW1648" s="2">
        <f t="shared" si="875"/>
        <v>0</v>
      </c>
      <c r="AX1648" s="2">
        <f t="shared" si="890"/>
        <v>0</v>
      </c>
      <c r="AY1648" s="2">
        <f t="shared" si="876"/>
        <v>0</v>
      </c>
      <c r="AZ1648" s="145" t="e">
        <f t="shared" si="877"/>
        <v>#N/A</v>
      </c>
      <c r="BA1648" s="145" t="e">
        <f t="shared" si="878"/>
        <v>#N/A</v>
      </c>
      <c r="BB1648" s="145">
        <f t="shared" si="879"/>
        <v>2.083333333333337E-2</v>
      </c>
      <c r="BC1648" s="2">
        <f>IF(AM1648,
  IF(AND(AL1648=$J$31,_xlfn.DAYS(AH1648,DATE(AI1648,1,1))&lt;7),
    MAX(0,EINSTELLUNGEN!$D$12+1-WEEKDAY(DATE(EINSTELLUNGEN!$D$9,EINSTELLUNGEN!$D$10,1),2)),
    IF(AL1648=$J$33,
      MIN(EINSTELLUNGEN!$D$12,WEEKDAY(DATE(EINSTELLUNGEN!$D$9,12,31),2)),
      EINSTELLUNGEN!$D$12
  )) - SUMIF(AL$50:AL$2500,"="&amp;AL1648,AX$50:AX$2500),
  0)</f>
        <v>3</v>
      </c>
      <c r="BD1648" s="2">
        <f t="shared" si="880"/>
        <v>0.33333333333333331</v>
      </c>
      <c r="BE1648" s="2">
        <f t="shared" si="881"/>
        <v>0</v>
      </c>
    </row>
    <row r="1649" spans="1:57" ht="10.5" customHeight="1">
      <c r="A1649" s="1" t="str">
        <f t="shared" ca="1" si="857"/>
        <v/>
      </c>
      <c r="B1649" s="1" t="str">
        <f t="shared" ca="1" si="858"/>
        <v/>
      </c>
      <c r="C1649" s="1" t="str">
        <f t="shared" ca="1" si="859"/>
        <v/>
      </c>
      <c r="D1649" s="1" t="str">
        <f t="shared" ca="1" si="860"/>
        <v/>
      </c>
      <c r="F1649" s="10"/>
      <c r="G1649" s="136" t="str">
        <f t="shared" si="861"/>
        <v/>
      </c>
      <c r="H1649" s="27"/>
      <c r="I1649" s="28"/>
      <c r="J1649" s="28"/>
      <c r="K1649" s="29"/>
      <c r="L1649" s="136"/>
      <c r="M1649" s="136"/>
      <c r="N1649" s="136"/>
      <c r="O1649" s="26" t="str">
        <f t="shared" si="862"/>
        <v/>
      </c>
      <c r="P1649" s="218" t="str">
        <f t="shared" si="863"/>
        <v/>
      </c>
      <c r="Q1649" s="26" t="str">
        <f t="shared" si="864"/>
        <v/>
      </c>
      <c r="R1649" s="22"/>
      <c r="S1649" s="99"/>
      <c r="T1649" s="10"/>
      <c r="U1649" s="229" t="str">
        <f t="shared" si="865"/>
        <v/>
      </c>
      <c r="V1649" s="230"/>
      <c r="W1649" s="230"/>
      <c r="X1649" s="230"/>
      <c r="Y1649" s="230"/>
      <c r="Z1649" s="22" t="str">
        <f>""</f>
        <v/>
      </c>
      <c r="AB1649" s="23" t="str">
        <f t="shared" si="866"/>
        <v/>
      </c>
      <c r="AC1649" s="2" t="b">
        <f>COUNT(Q1649:Q$2500)&gt;0</f>
        <v>0</v>
      </c>
      <c r="AD1649" s="2" t="b">
        <f t="shared" si="883"/>
        <v>0</v>
      </c>
      <c r="AE1649" s="2" t="b">
        <f t="shared" si="884"/>
        <v>0</v>
      </c>
      <c r="AF1649" s="2" t="b">
        <f t="shared" si="885"/>
        <v>0</v>
      </c>
      <c r="AG1649" s="2" t="b">
        <f>OR(
  AND(AC1649,NOT(AC1650)),
  AND(AF1649,WEEKDAY(AH1648,2)=EINSTELLUNGEN!$D$12),
  AND(AF1649,AH1649=$J$35)
)</f>
        <v>0</v>
      </c>
      <c r="AH1649" s="2">
        <f>IF(AE1649,AH1648+IF(WEEKDAY(AH1648+1,2)&lt;=EINSTELLUNGEN!$D$12,1,$J$36),AH1648)</f>
        <v>42020</v>
      </c>
      <c r="AI1649" s="2">
        <f t="shared" si="886"/>
        <v>2019</v>
      </c>
      <c r="AJ1649" s="2">
        <f t="shared" si="887"/>
        <v>201901</v>
      </c>
      <c r="AK1649" s="2">
        <f t="shared" si="888"/>
        <v>201901</v>
      </c>
      <c r="AL1649" s="2">
        <f t="shared" si="882"/>
        <v>201903</v>
      </c>
      <c r="AM1649" s="2" t="b">
        <f t="shared" si="889"/>
        <v>1</v>
      </c>
      <c r="AN1649" s="4" t="e">
        <f t="shared" si="867"/>
        <v>#N/A</v>
      </c>
      <c r="AO1649" s="4" t="e">
        <f t="shared" si="868"/>
        <v>#N/A</v>
      </c>
      <c r="AP1649" s="2" t="str">
        <f>IF(AD1649,
  IF(ISBLANK(H1649),
    AP1648,
    IF(LEN(H1649)=1,
      IF(OR(UPPER(H1649)="A",UPPER(H1649)="I"),
        EINSTELLUNGEN!$D$21,
        IF(OR(UPPER(H1649)="B",UPPER(H1649)="M"),
          EINSTELLUNGEN!$D$22,
          IF(OR(UPPER(H1649)="C",UPPER(H1649)="S"),
            EINSTELLUNGEN!$D$23,
            IF(UPPER(H1649)="D",
              EINSTELLUNGEN!$D$24,
              IF(UPPER(H1649)="E",
                EINSTELLUNGEN!$D$25,
                UPPER(H1649)))))),
      IF(ISNUMBER(H1649),
        EINSTELLUNGEN!$D$20&amp;H1649,
        UPPER(H1649)))),
  "")</f>
        <v/>
      </c>
      <c r="AQ1649" s="2" t="str">
        <f t="shared" si="869"/>
        <v/>
      </c>
      <c r="AR1649" s="2">
        <f t="shared" si="870"/>
        <v>0</v>
      </c>
      <c r="AS1649" s="145">
        <f t="shared" si="871"/>
        <v>0.33333333333333331</v>
      </c>
      <c r="AT1649" s="2">
        <f t="shared" si="872"/>
        <v>0</v>
      </c>
      <c r="AU1649" s="2">
        <f t="shared" si="873"/>
        <v>0</v>
      </c>
      <c r="AV1649" s="2">
        <f t="shared" si="874"/>
        <v>0</v>
      </c>
      <c r="AW1649" s="2">
        <f t="shared" si="875"/>
        <v>0</v>
      </c>
      <c r="AX1649" s="2">
        <f t="shared" si="890"/>
        <v>0</v>
      </c>
      <c r="AY1649" s="2">
        <f t="shared" si="876"/>
        <v>0</v>
      </c>
      <c r="AZ1649" s="145" t="e">
        <f t="shared" si="877"/>
        <v>#N/A</v>
      </c>
      <c r="BA1649" s="145" t="e">
        <f t="shared" si="878"/>
        <v>#N/A</v>
      </c>
      <c r="BB1649" s="145">
        <f t="shared" si="879"/>
        <v>2.083333333333337E-2</v>
      </c>
      <c r="BC1649" s="2">
        <f>IF(AM1649,
  IF(AND(AL1649=$J$31,_xlfn.DAYS(AH1649,DATE(AI1649,1,1))&lt;7),
    MAX(0,EINSTELLUNGEN!$D$12+1-WEEKDAY(DATE(EINSTELLUNGEN!$D$9,EINSTELLUNGEN!$D$10,1),2)),
    IF(AL1649=$J$33,
      MIN(EINSTELLUNGEN!$D$12,WEEKDAY(DATE(EINSTELLUNGEN!$D$9,12,31),2)),
      EINSTELLUNGEN!$D$12
  )) - SUMIF(AL$50:AL$2500,"="&amp;AL1649,AX$50:AX$2500),
  0)</f>
        <v>3</v>
      </c>
      <c r="BD1649" s="2">
        <f t="shared" si="880"/>
        <v>0.33333333333333331</v>
      </c>
      <c r="BE1649" s="2">
        <f t="shared" si="881"/>
        <v>0</v>
      </c>
    </row>
    <row r="1650" spans="1:57" ht="10.5" customHeight="1">
      <c r="A1650" s="1" t="str">
        <f t="shared" ref="A1650:A1713" ca="1" si="891">IF(AND(AC1650,AJ1650=$A$48),"Q","")</f>
        <v/>
      </c>
      <c r="B1650" s="1" t="str">
        <f t="shared" ref="B1650:B1713" ca="1" si="892">IF(AND(AC1650,AK1650=$B$48),"M","")</f>
        <v/>
      </c>
      <c r="C1650" s="1" t="str">
        <f t="shared" ref="C1650:C1713" ca="1" si="893">IF(AND(AC1650,AL1650=$C$48),"W","")</f>
        <v/>
      </c>
      <c r="D1650" s="1" t="str">
        <f t="shared" ref="D1650:D1713" ca="1" si="894">IF(AND(AC1650,AH1650=$D$48),"T","")</f>
        <v/>
      </c>
      <c r="F1650" s="10"/>
      <c r="G1650" s="136" t="str">
        <f t="shared" ref="G1650:G1713" si="895">IF(AE1650,INDEX($L$29:$L$35,WEEKDAY(AH1650,2),1)&amp;", "&amp;DAY(AH1650)&amp;" "&amp;INDEX($N$29:$N$40,MONTH(AH1650),1)&amp;" "&amp;YEAR(AH1650),"")</f>
        <v/>
      </c>
      <c r="H1650" s="27"/>
      <c r="I1650" s="28"/>
      <c r="J1650" s="28"/>
      <c r="K1650" s="29"/>
      <c r="L1650" s="136"/>
      <c r="M1650" s="136"/>
      <c r="N1650" s="136"/>
      <c r="O1650" s="26" t="str">
        <f t="shared" ref="O1650:O1713" si="896">IF(AD1650,AR1650,"")</f>
        <v/>
      </c>
      <c r="P1650" s="218" t="str">
        <f t="shared" ref="P1650:P1713" si="897">IF(AF1650,
IF(AS1649&gt;0,
  TEXT(AS1649*24,"0,000")&amp;" h",
  TEXT(0,"0,000")&amp;" h"),
"")</f>
        <v/>
      </c>
      <c r="Q1650" s="26" t="str">
        <f t="shared" ref="Q1650:Q1713" si="898">IF(AF1650,BB1649,"")</f>
        <v/>
      </c>
      <c r="R1650" s="22"/>
      <c r="S1650" s="99"/>
      <c r="T1650" s="10"/>
      <c r="U1650" s="229" t="str">
        <f t="shared" ref="U1650:U1713" si="899">IF(AND(AD1650,AR1650,LEN(AQ1650)&gt;0),
IF(AQ1650&lt;&gt;FALSE,
  TEXT(AH1650,"yyyy-mm-dd")
    &amp;"|"&amp;TEXT(AN1650,"hh:mm")
    &amp;"|"&amp;TEXT(AO1650,"hh:mm")
    &amp;"|"&amp;AP1650
    &amp;"|"&amp;AQ1650,
  $J$39),
"")</f>
        <v/>
      </c>
      <c r="V1650" s="230"/>
      <c r="W1650" s="230"/>
      <c r="X1650" s="230"/>
      <c r="Y1650" s="230"/>
      <c r="Z1650" s="22" t="str">
        <f>""</f>
        <v/>
      </c>
      <c r="AB1650" s="23" t="str">
        <f t="shared" ref="AB1650:AB1713" si="900">IF(AG1650,"W"&amp;RIGHT(AL1649,2)&amp;"  "&amp;TEXT(BE1649*24,"+0,00;−0,00;0,00")&amp;"  (S="&amp;TEXT(BC1649*$J$37,"00,00")&amp;"  H="&amp;TEXT(BD1649*24,"00,00")&amp;")","")</f>
        <v/>
      </c>
      <c r="AC1650" s="2" t="b">
        <f>COUNT(Q1650:Q$2500)&gt;0</f>
        <v>0</v>
      </c>
      <c r="AD1650" s="2" t="b">
        <f t="shared" si="883"/>
        <v>0</v>
      </c>
      <c r="AE1650" s="2" t="b">
        <f t="shared" si="884"/>
        <v>0</v>
      </c>
      <c r="AF1650" s="2" t="b">
        <f t="shared" si="885"/>
        <v>0</v>
      </c>
      <c r="AG1650" s="2" t="b">
        <f>OR(
  AND(AC1650,NOT(AC1651)),
  AND(AF1650,WEEKDAY(AH1649,2)=EINSTELLUNGEN!$D$12),
  AND(AF1650,AH1650=$J$35)
)</f>
        <v>0</v>
      </c>
      <c r="AH1650" s="2">
        <f>IF(AE1650,AH1649+IF(WEEKDAY(AH1649+1,2)&lt;=EINSTELLUNGEN!$D$12,1,$J$36),AH1649)</f>
        <v>42020</v>
      </c>
      <c r="AI1650" s="2">
        <f t="shared" si="886"/>
        <v>2019</v>
      </c>
      <c r="AJ1650" s="2">
        <f t="shared" si="887"/>
        <v>201901</v>
      </c>
      <c r="AK1650" s="2">
        <f t="shared" si="888"/>
        <v>201901</v>
      </c>
      <c r="AL1650" s="2">
        <f t="shared" si="882"/>
        <v>201903</v>
      </c>
      <c r="AM1650" s="2" t="b">
        <f t="shared" si="889"/>
        <v>1</v>
      </c>
      <c r="AN1650" s="4" t="e">
        <f t="shared" ref="AN1650:AN1713" si="901">IF(NOT(AD1650),NA(),IF(ISNUMBER(I1650),I1650,AO1649))</f>
        <v>#N/A</v>
      </c>
      <c r="AO1650" s="4" t="e">
        <f t="shared" ref="AO1650:AO1713" si="902">IF(ISNA(AN1650),NA(),IF(ISNUMBER(J1650),MAX(J1650,AN1650),AN1650))</f>
        <v>#N/A</v>
      </c>
      <c r="AP1650" s="2" t="str">
        <f>IF(AD1650,
  IF(ISBLANK(H1650),
    AP1649,
    IF(LEN(H1650)=1,
      IF(OR(UPPER(H1650)="A",UPPER(H1650)="I"),
        EINSTELLUNGEN!$D$21,
        IF(OR(UPPER(H1650)="B",UPPER(H1650)="M"),
          EINSTELLUNGEN!$D$22,
          IF(OR(UPPER(H1650)="C",UPPER(H1650)="S"),
            EINSTELLUNGEN!$D$23,
            IF(UPPER(H1650)="D",
              EINSTELLUNGEN!$D$24,
              IF(UPPER(H1650)="E",
                EINSTELLUNGEN!$D$25,
                UPPER(H1650)))))),
      IF(ISNUMBER(H1650),
        EINSTELLUNGEN!$D$20&amp;H1650,
        UPPER(H1650)))),
  "")</f>
        <v/>
      </c>
      <c r="AQ1650" s="2" t="str">
        <f t="shared" ref="AQ1650:AQ1713" si="903">IF(LEN(AP1650)&gt;0,
IF(LEN(TRIM(K1650))&gt;0,K1650,
IF(AND(AP1649=AP1650,LEN(TRIM(K1649))&gt;0),K1649,
  IF(AND(AP1648=AP1650,LEN(TRIM(K1648))&gt;0),K1648,
    IF(AND(AP1647=AP1650,LEN(TRIM(K1647))&gt;0),K1647,
      IF(AND(AP1646=AP1650,LEN(TRIM(K1646))&gt;0),K1646,
        IF(AND(AP1645=AP1650,LEN(TRIM(K1645))&gt;0),K1645,
          IF(AND(AP1644=AP1650,LEN(TRIM(K1644))&gt;0),K1644,
            IF(AND(AP1643=AP1650,LEN(TRIM(K1643))&gt;0),K1643,
              IF(AND(AP1642=AP1650,LEN(TRIM(K1642))&gt;0),K1642,
                IF(AND(AP1641=AP1650,LEN(TRIM(K1641))&gt;0),K1641,
                  IF(AND(AP1640=AP1650,LEN(TRIM(K1640))&gt;0),K1640,FALSE)
)))))))))),"")</f>
        <v/>
      </c>
      <c r="AR1650" s="2">
        <f t="shared" ref="AR1650:AR1713" si="904">IF(OR(ISNA(AN1650),ISNA(AO1650)),0,MAX(0,AO1650-AN1650))</f>
        <v>0</v>
      </c>
      <c r="AS1650" s="145">
        <f t="shared" ref="AS1650:AS1713" si="905">SUMIF(AH$50:AH$2500,"="&amp;AH1650,AR$50:AR$2500)</f>
        <v>0.33333333333333331</v>
      </c>
      <c r="AT1650" s="2">
        <f t="shared" ref="AT1650:AT1713" si="906">IF(AND(AF1651,AP1650="F"),1,0)</f>
        <v>0</v>
      </c>
      <c r="AU1650" s="2">
        <f t="shared" ref="AU1650:AU1713" si="907">IF(AND(AF1651,AP1650="U"),1,0)</f>
        <v>0</v>
      </c>
      <c r="AV1650" s="2">
        <f t="shared" ref="AV1650:AV1713" si="908">IF(AND(AF1651,AP1650="K"),1,0)</f>
        <v>0</v>
      </c>
      <c r="AW1650" s="2">
        <f t="shared" ref="AW1650:AW1713" si="909">IF(AND(AF1651,AP1650="Z"),1,0)</f>
        <v>0</v>
      </c>
      <c r="AX1650" s="2">
        <f t="shared" si="890"/>
        <v>0</v>
      </c>
      <c r="AY1650" s="2">
        <f t="shared" ref="AY1650:AY1713" si="910">IF(AF1651,IF(AX1650=0,1,0),0)</f>
        <v>0</v>
      </c>
      <c r="AZ1650" s="145" t="e">
        <f t="shared" ref="AZ1650:AZ1713" si="911">IF(NOT(AD1650),NA(),IF(ISNA(AZ1649),AN1650,IF(AND(ISNUMBER(AN1650),AN1650&lt;AZ1649),AN1650,AZ1649)))</f>
        <v>#N/A</v>
      </c>
      <c r="BA1650" s="145" t="e">
        <f t="shared" ref="BA1650:BA1713" si="912">IF(NOT(AD1650),NA(),IF(ISNA(BA1649),AO1650,IF(AND(ISNUMBER(AO1650),AO1650&gt;BA1649),AO1650,BA1649)))</f>
        <v>#N/A</v>
      </c>
      <c r="BB1650" s="145">
        <f t="shared" ref="BB1650:BB1713" si="913">IF(AE1649,
  0,
  IF(OR(ISNA(AZ1650),ISNA(BA1650)),
    BB1649,
    MAX(0,(BA1650-AZ1650)-AS1650)))</f>
        <v>2.083333333333337E-2</v>
      </c>
      <c r="BC1650" s="2">
        <f>IF(AM1650,
  IF(AND(AL1650=$J$31,_xlfn.DAYS(AH1650,DATE(AI1650,1,1))&lt;7),
    MAX(0,EINSTELLUNGEN!$D$12+1-WEEKDAY(DATE(EINSTELLUNGEN!$D$9,EINSTELLUNGEN!$D$10,1),2)),
    IF(AL1650=$J$33,
      MIN(EINSTELLUNGEN!$D$12,WEEKDAY(DATE(EINSTELLUNGEN!$D$9,12,31),2)),
      EINSTELLUNGEN!$D$12
  )) - SUMIF(AL$50:AL$2500,"="&amp;AL1650,AX$50:AX$2500),
  0)</f>
        <v>3</v>
      </c>
      <c r="BD1650" s="2">
        <f t="shared" ref="BD1650:BD1713" si="914">SUMIF(AL$50:AL$2500,"="&amp;AL1650,AR$50:AR$2500)</f>
        <v>0.33333333333333331</v>
      </c>
      <c r="BE1650" s="2">
        <f t="shared" ref="BE1650:BE1713" si="915">IF(AG1651,BD1650-BC1650*$J$37/24,0)</f>
        <v>0</v>
      </c>
    </row>
    <row r="1651" spans="1:57" ht="10.5" customHeight="1">
      <c r="A1651" s="1" t="str">
        <f t="shared" ca="1" si="891"/>
        <v/>
      </c>
      <c r="B1651" s="1" t="str">
        <f t="shared" ca="1" si="892"/>
        <v/>
      </c>
      <c r="C1651" s="1" t="str">
        <f t="shared" ca="1" si="893"/>
        <v/>
      </c>
      <c r="D1651" s="1" t="str">
        <f t="shared" ca="1" si="894"/>
        <v/>
      </c>
      <c r="F1651" s="10"/>
      <c r="G1651" s="136" t="str">
        <f t="shared" si="895"/>
        <v/>
      </c>
      <c r="H1651" s="27"/>
      <c r="I1651" s="28"/>
      <c r="J1651" s="28"/>
      <c r="K1651" s="29"/>
      <c r="L1651" s="136"/>
      <c r="M1651" s="136"/>
      <c r="N1651" s="136"/>
      <c r="O1651" s="26" t="str">
        <f t="shared" si="896"/>
        <v/>
      </c>
      <c r="P1651" s="218" t="str">
        <f t="shared" si="897"/>
        <v/>
      </c>
      <c r="Q1651" s="26" t="str">
        <f t="shared" si="898"/>
        <v/>
      </c>
      <c r="R1651" s="22"/>
      <c r="S1651" s="99"/>
      <c r="T1651" s="10"/>
      <c r="U1651" s="229" t="str">
        <f t="shared" si="899"/>
        <v/>
      </c>
      <c r="V1651" s="230"/>
      <c r="W1651" s="230"/>
      <c r="X1651" s="230"/>
      <c r="Y1651" s="230"/>
      <c r="Z1651" s="22" t="str">
        <f>""</f>
        <v/>
      </c>
      <c r="AB1651" s="23" t="str">
        <f t="shared" si="900"/>
        <v/>
      </c>
      <c r="AC1651" s="2" t="b">
        <f>COUNT(Q1651:Q$2500)&gt;0</f>
        <v>0</v>
      </c>
      <c r="AD1651" s="2" t="b">
        <f t="shared" si="883"/>
        <v>0</v>
      </c>
      <c r="AE1651" s="2" t="b">
        <f t="shared" si="884"/>
        <v>0</v>
      </c>
      <c r="AF1651" s="2" t="b">
        <f t="shared" si="885"/>
        <v>0</v>
      </c>
      <c r="AG1651" s="2" t="b">
        <f>OR(
  AND(AC1651,NOT(AC1652)),
  AND(AF1651,WEEKDAY(AH1650,2)=EINSTELLUNGEN!$D$12),
  AND(AF1651,AH1651=$J$35)
)</f>
        <v>0</v>
      </c>
      <c r="AH1651" s="2">
        <f>IF(AE1651,AH1650+IF(WEEKDAY(AH1650+1,2)&lt;=EINSTELLUNGEN!$D$12,1,$J$36),AH1650)</f>
        <v>42020</v>
      </c>
      <c r="AI1651" s="2">
        <f t="shared" si="886"/>
        <v>2019</v>
      </c>
      <c r="AJ1651" s="2">
        <f t="shared" si="887"/>
        <v>201901</v>
      </c>
      <c r="AK1651" s="2">
        <f t="shared" si="888"/>
        <v>201901</v>
      </c>
      <c r="AL1651" s="2">
        <f t="shared" ref="AL1651:AL1714" si="916">AI1651*100-IF(AND(_xlfn.ISOWEEKNUM(AH1651)&gt;=52,MONTH(AH1651)=1),100,0)+_xlfn.ISOWEEKNUM(AH1651)</f>
        <v>201903</v>
      </c>
      <c r="AM1651" s="2" t="b">
        <f t="shared" si="889"/>
        <v>1</v>
      </c>
      <c r="AN1651" s="4" t="e">
        <f t="shared" si="901"/>
        <v>#N/A</v>
      </c>
      <c r="AO1651" s="4" t="e">
        <f t="shared" si="902"/>
        <v>#N/A</v>
      </c>
      <c r="AP1651" s="2" t="str">
        <f>IF(AD1651,
  IF(ISBLANK(H1651),
    AP1650,
    IF(LEN(H1651)=1,
      IF(OR(UPPER(H1651)="A",UPPER(H1651)="I"),
        EINSTELLUNGEN!$D$21,
        IF(OR(UPPER(H1651)="B",UPPER(H1651)="M"),
          EINSTELLUNGEN!$D$22,
          IF(OR(UPPER(H1651)="C",UPPER(H1651)="S"),
            EINSTELLUNGEN!$D$23,
            IF(UPPER(H1651)="D",
              EINSTELLUNGEN!$D$24,
              IF(UPPER(H1651)="E",
                EINSTELLUNGEN!$D$25,
                UPPER(H1651)))))),
      IF(ISNUMBER(H1651),
        EINSTELLUNGEN!$D$20&amp;H1651,
        UPPER(H1651)))),
  "")</f>
        <v/>
      </c>
      <c r="AQ1651" s="2" t="str">
        <f t="shared" si="903"/>
        <v/>
      </c>
      <c r="AR1651" s="2">
        <f t="shared" si="904"/>
        <v>0</v>
      </c>
      <c r="AS1651" s="145">
        <f t="shared" si="905"/>
        <v>0.33333333333333331</v>
      </c>
      <c r="AT1651" s="2">
        <f t="shared" si="906"/>
        <v>0</v>
      </c>
      <c r="AU1651" s="2">
        <f t="shared" si="907"/>
        <v>0</v>
      </c>
      <c r="AV1651" s="2">
        <f t="shared" si="908"/>
        <v>0</v>
      </c>
      <c r="AW1651" s="2">
        <f t="shared" si="909"/>
        <v>0</v>
      </c>
      <c r="AX1651" s="2">
        <f t="shared" si="890"/>
        <v>0</v>
      </c>
      <c r="AY1651" s="2">
        <f t="shared" si="910"/>
        <v>0</v>
      </c>
      <c r="AZ1651" s="145" t="e">
        <f t="shared" si="911"/>
        <v>#N/A</v>
      </c>
      <c r="BA1651" s="145" t="e">
        <f t="shared" si="912"/>
        <v>#N/A</v>
      </c>
      <c r="BB1651" s="145">
        <f t="shared" si="913"/>
        <v>2.083333333333337E-2</v>
      </c>
      <c r="BC1651" s="2">
        <f>IF(AM1651,
  IF(AND(AL1651=$J$31,_xlfn.DAYS(AH1651,DATE(AI1651,1,1))&lt;7),
    MAX(0,EINSTELLUNGEN!$D$12+1-WEEKDAY(DATE(EINSTELLUNGEN!$D$9,EINSTELLUNGEN!$D$10,1),2)),
    IF(AL1651=$J$33,
      MIN(EINSTELLUNGEN!$D$12,WEEKDAY(DATE(EINSTELLUNGEN!$D$9,12,31),2)),
      EINSTELLUNGEN!$D$12
  )) - SUMIF(AL$50:AL$2500,"="&amp;AL1651,AX$50:AX$2500),
  0)</f>
        <v>3</v>
      </c>
      <c r="BD1651" s="2">
        <f t="shared" si="914"/>
        <v>0.33333333333333331</v>
      </c>
      <c r="BE1651" s="2">
        <f t="shared" si="915"/>
        <v>0</v>
      </c>
    </row>
    <row r="1652" spans="1:57" ht="10.5" customHeight="1">
      <c r="A1652" s="1" t="str">
        <f t="shared" ca="1" si="891"/>
        <v/>
      </c>
      <c r="B1652" s="1" t="str">
        <f t="shared" ca="1" si="892"/>
        <v/>
      </c>
      <c r="C1652" s="1" t="str">
        <f t="shared" ca="1" si="893"/>
        <v/>
      </c>
      <c r="D1652" s="1" t="str">
        <f t="shared" ca="1" si="894"/>
        <v/>
      </c>
      <c r="F1652" s="10"/>
      <c r="G1652" s="136" t="str">
        <f t="shared" si="895"/>
        <v/>
      </c>
      <c r="H1652" s="27"/>
      <c r="I1652" s="28"/>
      <c r="J1652" s="28"/>
      <c r="K1652" s="29"/>
      <c r="L1652" s="136"/>
      <c r="M1652" s="136"/>
      <c r="N1652" s="136"/>
      <c r="O1652" s="26" t="str">
        <f t="shared" si="896"/>
        <v/>
      </c>
      <c r="P1652" s="218" t="str">
        <f t="shared" si="897"/>
        <v/>
      </c>
      <c r="Q1652" s="26" t="str">
        <f t="shared" si="898"/>
        <v/>
      </c>
      <c r="R1652" s="22"/>
      <c r="S1652" s="99"/>
      <c r="T1652" s="10"/>
      <c r="U1652" s="229" t="str">
        <f t="shared" si="899"/>
        <v/>
      </c>
      <c r="V1652" s="230"/>
      <c r="W1652" s="230"/>
      <c r="X1652" s="230"/>
      <c r="Y1652" s="230"/>
      <c r="Z1652" s="22" t="str">
        <f>""</f>
        <v/>
      </c>
      <c r="AB1652" s="23" t="str">
        <f t="shared" si="900"/>
        <v/>
      </c>
      <c r="AC1652" s="2" t="b">
        <f>COUNT(Q1652:Q$2500)&gt;0</f>
        <v>0</v>
      </c>
      <c r="AD1652" s="2" t="b">
        <f t="shared" si="883"/>
        <v>0</v>
      </c>
      <c r="AE1652" s="2" t="b">
        <f t="shared" si="884"/>
        <v>0</v>
      </c>
      <c r="AF1652" s="2" t="b">
        <f t="shared" si="885"/>
        <v>0</v>
      </c>
      <c r="AG1652" s="2" t="b">
        <f>OR(
  AND(AC1652,NOT(AC1653)),
  AND(AF1652,WEEKDAY(AH1651,2)=EINSTELLUNGEN!$D$12),
  AND(AF1652,AH1652=$J$35)
)</f>
        <v>0</v>
      </c>
      <c r="AH1652" s="2">
        <f>IF(AE1652,AH1651+IF(WEEKDAY(AH1651+1,2)&lt;=EINSTELLUNGEN!$D$12,1,$J$36),AH1651)</f>
        <v>42020</v>
      </c>
      <c r="AI1652" s="2">
        <f t="shared" si="886"/>
        <v>2019</v>
      </c>
      <c r="AJ1652" s="2">
        <f t="shared" si="887"/>
        <v>201901</v>
      </c>
      <c r="AK1652" s="2">
        <f t="shared" si="888"/>
        <v>201901</v>
      </c>
      <c r="AL1652" s="2">
        <f t="shared" si="916"/>
        <v>201903</v>
      </c>
      <c r="AM1652" s="2" t="b">
        <f t="shared" si="889"/>
        <v>1</v>
      </c>
      <c r="AN1652" s="4" t="e">
        <f t="shared" si="901"/>
        <v>#N/A</v>
      </c>
      <c r="AO1652" s="4" t="e">
        <f t="shared" si="902"/>
        <v>#N/A</v>
      </c>
      <c r="AP1652" s="2" t="str">
        <f>IF(AD1652,
  IF(ISBLANK(H1652),
    AP1651,
    IF(LEN(H1652)=1,
      IF(OR(UPPER(H1652)="A",UPPER(H1652)="I"),
        EINSTELLUNGEN!$D$21,
        IF(OR(UPPER(H1652)="B",UPPER(H1652)="M"),
          EINSTELLUNGEN!$D$22,
          IF(OR(UPPER(H1652)="C",UPPER(H1652)="S"),
            EINSTELLUNGEN!$D$23,
            IF(UPPER(H1652)="D",
              EINSTELLUNGEN!$D$24,
              IF(UPPER(H1652)="E",
                EINSTELLUNGEN!$D$25,
                UPPER(H1652)))))),
      IF(ISNUMBER(H1652),
        EINSTELLUNGEN!$D$20&amp;H1652,
        UPPER(H1652)))),
  "")</f>
        <v/>
      </c>
      <c r="AQ1652" s="2" t="str">
        <f t="shared" si="903"/>
        <v/>
      </c>
      <c r="AR1652" s="2">
        <f t="shared" si="904"/>
        <v>0</v>
      </c>
      <c r="AS1652" s="145">
        <f t="shared" si="905"/>
        <v>0.33333333333333331</v>
      </c>
      <c r="AT1652" s="2">
        <f t="shared" si="906"/>
        <v>0</v>
      </c>
      <c r="AU1652" s="2">
        <f t="shared" si="907"/>
        <v>0</v>
      </c>
      <c r="AV1652" s="2">
        <f t="shared" si="908"/>
        <v>0</v>
      </c>
      <c r="AW1652" s="2">
        <f t="shared" si="909"/>
        <v>0</v>
      </c>
      <c r="AX1652" s="2">
        <f t="shared" si="890"/>
        <v>0</v>
      </c>
      <c r="AY1652" s="2">
        <f t="shared" si="910"/>
        <v>0</v>
      </c>
      <c r="AZ1652" s="145" t="e">
        <f t="shared" si="911"/>
        <v>#N/A</v>
      </c>
      <c r="BA1652" s="145" t="e">
        <f t="shared" si="912"/>
        <v>#N/A</v>
      </c>
      <c r="BB1652" s="145">
        <f t="shared" si="913"/>
        <v>2.083333333333337E-2</v>
      </c>
      <c r="BC1652" s="2">
        <f>IF(AM1652,
  IF(AND(AL1652=$J$31,_xlfn.DAYS(AH1652,DATE(AI1652,1,1))&lt;7),
    MAX(0,EINSTELLUNGEN!$D$12+1-WEEKDAY(DATE(EINSTELLUNGEN!$D$9,EINSTELLUNGEN!$D$10,1),2)),
    IF(AL1652=$J$33,
      MIN(EINSTELLUNGEN!$D$12,WEEKDAY(DATE(EINSTELLUNGEN!$D$9,12,31),2)),
      EINSTELLUNGEN!$D$12
  )) - SUMIF(AL$50:AL$2500,"="&amp;AL1652,AX$50:AX$2500),
  0)</f>
        <v>3</v>
      </c>
      <c r="BD1652" s="2">
        <f t="shared" si="914"/>
        <v>0.33333333333333331</v>
      </c>
      <c r="BE1652" s="2">
        <f t="shared" si="915"/>
        <v>0</v>
      </c>
    </row>
    <row r="1653" spans="1:57" ht="10.5" customHeight="1">
      <c r="A1653" s="1" t="str">
        <f t="shared" ca="1" si="891"/>
        <v/>
      </c>
      <c r="B1653" s="1" t="str">
        <f t="shared" ca="1" si="892"/>
        <v/>
      </c>
      <c r="C1653" s="1" t="str">
        <f t="shared" ca="1" si="893"/>
        <v/>
      </c>
      <c r="D1653" s="1" t="str">
        <f t="shared" ca="1" si="894"/>
        <v/>
      </c>
      <c r="F1653" s="10"/>
      <c r="G1653" s="136" t="str">
        <f t="shared" si="895"/>
        <v/>
      </c>
      <c r="H1653" s="27"/>
      <c r="I1653" s="28"/>
      <c r="J1653" s="28"/>
      <c r="K1653" s="29"/>
      <c r="L1653" s="136"/>
      <c r="M1653" s="136"/>
      <c r="N1653" s="136"/>
      <c r="O1653" s="26" t="str">
        <f t="shared" si="896"/>
        <v/>
      </c>
      <c r="P1653" s="218" t="str">
        <f t="shared" si="897"/>
        <v/>
      </c>
      <c r="Q1653" s="26" t="str">
        <f t="shared" si="898"/>
        <v/>
      </c>
      <c r="R1653" s="22"/>
      <c r="S1653" s="99"/>
      <c r="T1653" s="10"/>
      <c r="U1653" s="229" t="str">
        <f t="shared" si="899"/>
        <v/>
      </c>
      <c r="V1653" s="230"/>
      <c r="W1653" s="230"/>
      <c r="X1653" s="230"/>
      <c r="Y1653" s="230"/>
      <c r="Z1653" s="22" t="str">
        <f>""</f>
        <v/>
      </c>
      <c r="AB1653" s="23" t="str">
        <f t="shared" si="900"/>
        <v/>
      </c>
      <c r="AC1653" s="2" t="b">
        <f>COUNT(Q1653:Q$2500)&gt;0</f>
        <v>0</v>
      </c>
      <c r="AD1653" s="2" t="b">
        <f t="shared" si="883"/>
        <v>0</v>
      </c>
      <c r="AE1653" s="2" t="b">
        <f t="shared" si="884"/>
        <v>0</v>
      </c>
      <c r="AF1653" s="2" t="b">
        <f t="shared" si="885"/>
        <v>0</v>
      </c>
      <c r="AG1653" s="2" t="b">
        <f>OR(
  AND(AC1653,NOT(AC1654)),
  AND(AF1653,WEEKDAY(AH1652,2)=EINSTELLUNGEN!$D$12),
  AND(AF1653,AH1653=$J$35)
)</f>
        <v>0</v>
      </c>
      <c r="AH1653" s="2">
        <f>IF(AE1653,AH1652+IF(WEEKDAY(AH1652+1,2)&lt;=EINSTELLUNGEN!$D$12,1,$J$36),AH1652)</f>
        <v>42020</v>
      </c>
      <c r="AI1653" s="2">
        <f t="shared" si="886"/>
        <v>2019</v>
      </c>
      <c r="AJ1653" s="2">
        <f t="shared" si="887"/>
        <v>201901</v>
      </c>
      <c r="AK1653" s="2">
        <f t="shared" si="888"/>
        <v>201901</v>
      </c>
      <c r="AL1653" s="2">
        <f t="shared" si="916"/>
        <v>201903</v>
      </c>
      <c r="AM1653" s="2" t="b">
        <f t="shared" si="889"/>
        <v>1</v>
      </c>
      <c r="AN1653" s="4" t="e">
        <f t="shared" si="901"/>
        <v>#N/A</v>
      </c>
      <c r="AO1653" s="4" t="e">
        <f t="shared" si="902"/>
        <v>#N/A</v>
      </c>
      <c r="AP1653" s="2" t="str">
        <f>IF(AD1653,
  IF(ISBLANK(H1653),
    AP1652,
    IF(LEN(H1653)=1,
      IF(OR(UPPER(H1653)="A",UPPER(H1653)="I"),
        EINSTELLUNGEN!$D$21,
        IF(OR(UPPER(H1653)="B",UPPER(H1653)="M"),
          EINSTELLUNGEN!$D$22,
          IF(OR(UPPER(H1653)="C",UPPER(H1653)="S"),
            EINSTELLUNGEN!$D$23,
            IF(UPPER(H1653)="D",
              EINSTELLUNGEN!$D$24,
              IF(UPPER(H1653)="E",
                EINSTELLUNGEN!$D$25,
                UPPER(H1653)))))),
      IF(ISNUMBER(H1653),
        EINSTELLUNGEN!$D$20&amp;H1653,
        UPPER(H1653)))),
  "")</f>
        <v/>
      </c>
      <c r="AQ1653" s="2" t="str">
        <f t="shared" si="903"/>
        <v/>
      </c>
      <c r="AR1653" s="2">
        <f t="shared" si="904"/>
        <v>0</v>
      </c>
      <c r="AS1653" s="145">
        <f t="shared" si="905"/>
        <v>0.33333333333333331</v>
      </c>
      <c r="AT1653" s="2">
        <f t="shared" si="906"/>
        <v>0</v>
      </c>
      <c r="AU1653" s="2">
        <f t="shared" si="907"/>
        <v>0</v>
      </c>
      <c r="AV1653" s="2">
        <f t="shared" si="908"/>
        <v>0</v>
      </c>
      <c r="AW1653" s="2">
        <f t="shared" si="909"/>
        <v>0</v>
      </c>
      <c r="AX1653" s="2">
        <f t="shared" si="890"/>
        <v>0</v>
      </c>
      <c r="AY1653" s="2">
        <f t="shared" si="910"/>
        <v>0</v>
      </c>
      <c r="AZ1653" s="145" t="e">
        <f t="shared" si="911"/>
        <v>#N/A</v>
      </c>
      <c r="BA1653" s="145" t="e">
        <f t="shared" si="912"/>
        <v>#N/A</v>
      </c>
      <c r="BB1653" s="145">
        <f t="shared" si="913"/>
        <v>2.083333333333337E-2</v>
      </c>
      <c r="BC1653" s="2">
        <f>IF(AM1653,
  IF(AND(AL1653=$J$31,_xlfn.DAYS(AH1653,DATE(AI1653,1,1))&lt;7),
    MAX(0,EINSTELLUNGEN!$D$12+1-WEEKDAY(DATE(EINSTELLUNGEN!$D$9,EINSTELLUNGEN!$D$10,1),2)),
    IF(AL1653=$J$33,
      MIN(EINSTELLUNGEN!$D$12,WEEKDAY(DATE(EINSTELLUNGEN!$D$9,12,31),2)),
      EINSTELLUNGEN!$D$12
  )) - SUMIF(AL$50:AL$2500,"="&amp;AL1653,AX$50:AX$2500),
  0)</f>
        <v>3</v>
      </c>
      <c r="BD1653" s="2">
        <f t="shared" si="914"/>
        <v>0.33333333333333331</v>
      </c>
      <c r="BE1653" s="2">
        <f t="shared" si="915"/>
        <v>0</v>
      </c>
    </row>
    <row r="1654" spans="1:57" ht="10.5" customHeight="1">
      <c r="A1654" s="1" t="str">
        <f t="shared" ca="1" si="891"/>
        <v/>
      </c>
      <c r="B1654" s="1" t="str">
        <f t="shared" ca="1" si="892"/>
        <v/>
      </c>
      <c r="C1654" s="1" t="str">
        <f t="shared" ca="1" si="893"/>
        <v/>
      </c>
      <c r="D1654" s="1" t="str">
        <f t="shared" ca="1" si="894"/>
        <v/>
      </c>
      <c r="F1654" s="10"/>
      <c r="G1654" s="136" t="str">
        <f t="shared" si="895"/>
        <v/>
      </c>
      <c r="H1654" s="27"/>
      <c r="I1654" s="28"/>
      <c r="J1654" s="28"/>
      <c r="K1654" s="29"/>
      <c r="L1654" s="136"/>
      <c r="M1654" s="136"/>
      <c r="N1654" s="136"/>
      <c r="O1654" s="26" t="str">
        <f t="shared" si="896"/>
        <v/>
      </c>
      <c r="P1654" s="218" t="str">
        <f t="shared" si="897"/>
        <v/>
      </c>
      <c r="Q1654" s="26" t="str">
        <f t="shared" si="898"/>
        <v/>
      </c>
      <c r="R1654" s="22"/>
      <c r="S1654" s="99"/>
      <c r="T1654" s="10"/>
      <c r="U1654" s="229" t="str">
        <f t="shared" si="899"/>
        <v/>
      </c>
      <c r="V1654" s="230"/>
      <c r="W1654" s="230"/>
      <c r="X1654" s="230"/>
      <c r="Y1654" s="230"/>
      <c r="Z1654" s="22" t="str">
        <f>""</f>
        <v/>
      </c>
      <c r="AB1654" s="23" t="str">
        <f t="shared" si="900"/>
        <v/>
      </c>
      <c r="AC1654" s="2" t="b">
        <f>COUNT(Q1654:Q$2500)&gt;0</f>
        <v>0</v>
      </c>
      <c r="AD1654" s="2" t="b">
        <f t="shared" si="883"/>
        <v>0</v>
      </c>
      <c r="AE1654" s="2" t="b">
        <f t="shared" si="884"/>
        <v>0</v>
      </c>
      <c r="AF1654" s="2" t="b">
        <f t="shared" si="885"/>
        <v>0</v>
      </c>
      <c r="AG1654" s="2" t="b">
        <f>OR(
  AND(AC1654,NOT(AC1655)),
  AND(AF1654,WEEKDAY(AH1653,2)=EINSTELLUNGEN!$D$12),
  AND(AF1654,AH1654=$J$35)
)</f>
        <v>0</v>
      </c>
      <c r="AH1654" s="2">
        <f>IF(AE1654,AH1653+IF(WEEKDAY(AH1653+1,2)&lt;=EINSTELLUNGEN!$D$12,1,$J$36),AH1653)</f>
        <v>42020</v>
      </c>
      <c r="AI1654" s="2">
        <f t="shared" si="886"/>
        <v>2019</v>
      </c>
      <c r="AJ1654" s="2">
        <f t="shared" si="887"/>
        <v>201901</v>
      </c>
      <c r="AK1654" s="2">
        <f t="shared" si="888"/>
        <v>201901</v>
      </c>
      <c r="AL1654" s="2">
        <f t="shared" si="916"/>
        <v>201903</v>
      </c>
      <c r="AM1654" s="2" t="b">
        <f t="shared" si="889"/>
        <v>1</v>
      </c>
      <c r="AN1654" s="4" t="e">
        <f t="shared" si="901"/>
        <v>#N/A</v>
      </c>
      <c r="AO1654" s="4" t="e">
        <f t="shared" si="902"/>
        <v>#N/A</v>
      </c>
      <c r="AP1654" s="2" t="str">
        <f>IF(AD1654,
  IF(ISBLANK(H1654),
    AP1653,
    IF(LEN(H1654)=1,
      IF(OR(UPPER(H1654)="A",UPPER(H1654)="I"),
        EINSTELLUNGEN!$D$21,
        IF(OR(UPPER(H1654)="B",UPPER(H1654)="M"),
          EINSTELLUNGEN!$D$22,
          IF(OR(UPPER(H1654)="C",UPPER(H1654)="S"),
            EINSTELLUNGEN!$D$23,
            IF(UPPER(H1654)="D",
              EINSTELLUNGEN!$D$24,
              IF(UPPER(H1654)="E",
                EINSTELLUNGEN!$D$25,
                UPPER(H1654)))))),
      IF(ISNUMBER(H1654),
        EINSTELLUNGEN!$D$20&amp;H1654,
        UPPER(H1654)))),
  "")</f>
        <v/>
      </c>
      <c r="AQ1654" s="2" t="str">
        <f t="shared" si="903"/>
        <v/>
      </c>
      <c r="AR1654" s="2">
        <f t="shared" si="904"/>
        <v>0</v>
      </c>
      <c r="AS1654" s="145">
        <f t="shared" si="905"/>
        <v>0.33333333333333331</v>
      </c>
      <c r="AT1654" s="2">
        <f t="shared" si="906"/>
        <v>0</v>
      </c>
      <c r="AU1654" s="2">
        <f t="shared" si="907"/>
        <v>0</v>
      </c>
      <c r="AV1654" s="2">
        <f t="shared" si="908"/>
        <v>0</v>
      </c>
      <c r="AW1654" s="2">
        <f t="shared" si="909"/>
        <v>0</v>
      </c>
      <c r="AX1654" s="2">
        <f t="shared" si="890"/>
        <v>0</v>
      </c>
      <c r="AY1654" s="2">
        <f t="shared" si="910"/>
        <v>0</v>
      </c>
      <c r="AZ1654" s="145" t="e">
        <f t="shared" si="911"/>
        <v>#N/A</v>
      </c>
      <c r="BA1654" s="145" t="e">
        <f t="shared" si="912"/>
        <v>#N/A</v>
      </c>
      <c r="BB1654" s="145">
        <f t="shared" si="913"/>
        <v>2.083333333333337E-2</v>
      </c>
      <c r="BC1654" s="2">
        <f>IF(AM1654,
  IF(AND(AL1654=$J$31,_xlfn.DAYS(AH1654,DATE(AI1654,1,1))&lt;7),
    MAX(0,EINSTELLUNGEN!$D$12+1-WEEKDAY(DATE(EINSTELLUNGEN!$D$9,EINSTELLUNGEN!$D$10,1),2)),
    IF(AL1654=$J$33,
      MIN(EINSTELLUNGEN!$D$12,WEEKDAY(DATE(EINSTELLUNGEN!$D$9,12,31),2)),
      EINSTELLUNGEN!$D$12
  )) - SUMIF(AL$50:AL$2500,"="&amp;AL1654,AX$50:AX$2500),
  0)</f>
        <v>3</v>
      </c>
      <c r="BD1654" s="2">
        <f t="shared" si="914"/>
        <v>0.33333333333333331</v>
      </c>
      <c r="BE1654" s="2">
        <f t="shared" si="915"/>
        <v>0</v>
      </c>
    </row>
    <row r="1655" spans="1:57" ht="10.5" customHeight="1">
      <c r="A1655" s="1" t="str">
        <f t="shared" ca="1" si="891"/>
        <v/>
      </c>
      <c r="B1655" s="1" t="str">
        <f t="shared" ca="1" si="892"/>
        <v/>
      </c>
      <c r="C1655" s="1" t="str">
        <f t="shared" ca="1" si="893"/>
        <v/>
      </c>
      <c r="D1655" s="1" t="str">
        <f t="shared" ca="1" si="894"/>
        <v/>
      </c>
      <c r="F1655" s="10"/>
      <c r="G1655" s="136" t="str">
        <f t="shared" si="895"/>
        <v/>
      </c>
      <c r="H1655" s="27"/>
      <c r="I1655" s="28"/>
      <c r="J1655" s="28"/>
      <c r="K1655" s="29"/>
      <c r="L1655" s="136"/>
      <c r="M1655" s="136"/>
      <c r="N1655" s="136"/>
      <c r="O1655" s="26" t="str">
        <f t="shared" si="896"/>
        <v/>
      </c>
      <c r="P1655" s="218" t="str">
        <f t="shared" si="897"/>
        <v/>
      </c>
      <c r="Q1655" s="26" t="str">
        <f t="shared" si="898"/>
        <v/>
      </c>
      <c r="R1655" s="22"/>
      <c r="S1655" s="99"/>
      <c r="T1655" s="10"/>
      <c r="U1655" s="229" t="str">
        <f t="shared" si="899"/>
        <v/>
      </c>
      <c r="V1655" s="230"/>
      <c r="W1655" s="230"/>
      <c r="X1655" s="230"/>
      <c r="Y1655" s="230"/>
      <c r="Z1655" s="22" t="str">
        <f>""</f>
        <v/>
      </c>
      <c r="AB1655" s="23" t="str">
        <f t="shared" si="900"/>
        <v/>
      </c>
      <c r="AC1655" s="2" t="b">
        <f>COUNT(Q1655:Q$2500)&gt;0</f>
        <v>0</v>
      </c>
      <c r="AD1655" s="2" t="b">
        <f t="shared" si="883"/>
        <v>0</v>
      </c>
      <c r="AE1655" s="2" t="b">
        <f t="shared" si="884"/>
        <v>0</v>
      </c>
      <c r="AF1655" s="2" t="b">
        <f t="shared" si="885"/>
        <v>0</v>
      </c>
      <c r="AG1655" s="2" t="b">
        <f>OR(
  AND(AC1655,NOT(AC1656)),
  AND(AF1655,WEEKDAY(AH1654,2)=EINSTELLUNGEN!$D$12),
  AND(AF1655,AH1655=$J$35)
)</f>
        <v>0</v>
      </c>
      <c r="AH1655" s="2">
        <f>IF(AE1655,AH1654+IF(WEEKDAY(AH1654+1,2)&lt;=EINSTELLUNGEN!$D$12,1,$J$36),AH1654)</f>
        <v>42020</v>
      </c>
      <c r="AI1655" s="2">
        <f t="shared" si="886"/>
        <v>2019</v>
      </c>
      <c r="AJ1655" s="2">
        <f t="shared" si="887"/>
        <v>201901</v>
      </c>
      <c r="AK1655" s="2">
        <f t="shared" si="888"/>
        <v>201901</v>
      </c>
      <c r="AL1655" s="2">
        <f t="shared" si="916"/>
        <v>201903</v>
      </c>
      <c r="AM1655" s="2" t="b">
        <f t="shared" si="889"/>
        <v>1</v>
      </c>
      <c r="AN1655" s="4" t="e">
        <f t="shared" si="901"/>
        <v>#N/A</v>
      </c>
      <c r="AO1655" s="4" t="e">
        <f t="shared" si="902"/>
        <v>#N/A</v>
      </c>
      <c r="AP1655" s="2" t="str">
        <f>IF(AD1655,
  IF(ISBLANK(H1655),
    AP1654,
    IF(LEN(H1655)=1,
      IF(OR(UPPER(H1655)="A",UPPER(H1655)="I"),
        EINSTELLUNGEN!$D$21,
        IF(OR(UPPER(H1655)="B",UPPER(H1655)="M"),
          EINSTELLUNGEN!$D$22,
          IF(OR(UPPER(H1655)="C",UPPER(H1655)="S"),
            EINSTELLUNGEN!$D$23,
            IF(UPPER(H1655)="D",
              EINSTELLUNGEN!$D$24,
              IF(UPPER(H1655)="E",
                EINSTELLUNGEN!$D$25,
                UPPER(H1655)))))),
      IF(ISNUMBER(H1655),
        EINSTELLUNGEN!$D$20&amp;H1655,
        UPPER(H1655)))),
  "")</f>
        <v/>
      </c>
      <c r="AQ1655" s="2" t="str">
        <f t="shared" si="903"/>
        <v/>
      </c>
      <c r="AR1655" s="2">
        <f t="shared" si="904"/>
        <v>0</v>
      </c>
      <c r="AS1655" s="145">
        <f t="shared" si="905"/>
        <v>0.33333333333333331</v>
      </c>
      <c r="AT1655" s="2">
        <f t="shared" si="906"/>
        <v>0</v>
      </c>
      <c r="AU1655" s="2">
        <f t="shared" si="907"/>
        <v>0</v>
      </c>
      <c r="AV1655" s="2">
        <f t="shared" si="908"/>
        <v>0</v>
      </c>
      <c r="AW1655" s="2">
        <f t="shared" si="909"/>
        <v>0</v>
      </c>
      <c r="AX1655" s="2">
        <f t="shared" si="890"/>
        <v>0</v>
      </c>
      <c r="AY1655" s="2">
        <f t="shared" si="910"/>
        <v>0</v>
      </c>
      <c r="AZ1655" s="145" t="e">
        <f t="shared" si="911"/>
        <v>#N/A</v>
      </c>
      <c r="BA1655" s="145" t="e">
        <f t="shared" si="912"/>
        <v>#N/A</v>
      </c>
      <c r="BB1655" s="145">
        <f t="shared" si="913"/>
        <v>2.083333333333337E-2</v>
      </c>
      <c r="BC1655" s="2">
        <f>IF(AM1655,
  IF(AND(AL1655=$J$31,_xlfn.DAYS(AH1655,DATE(AI1655,1,1))&lt;7),
    MAX(0,EINSTELLUNGEN!$D$12+1-WEEKDAY(DATE(EINSTELLUNGEN!$D$9,EINSTELLUNGEN!$D$10,1),2)),
    IF(AL1655=$J$33,
      MIN(EINSTELLUNGEN!$D$12,WEEKDAY(DATE(EINSTELLUNGEN!$D$9,12,31),2)),
      EINSTELLUNGEN!$D$12
  )) - SUMIF(AL$50:AL$2500,"="&amp;AL1655,AX$50:AX$2500),
  0)</f>
        <v>3</v>
      </c>
      <c r="BD1655" s="2">
        <f t="shared" si="914"/>
        <v>0.33333333333333331</v>
      </c>
      <c r="BE1655" s="2">
        <f t="shared" si="915"/>
        <v>0</v>
      </c>
    </row>
    <row r="1656" spans="1:57" ht="10.5" customHeight="1">
      <c r="A1656" s="1" t="str">
        <f t="shared" ca="1" si="891"/>
        <v/>
      </c>
      <c r="B1656" s="1" t="str">
        <f t="shared" ca="1" si="892"/>
        <v/>
      </c>
      <c r="C1656" s="1" t="str">
        <f t="shared" ca="1" si="893"/>
        <v/>
      </c>
      <c r="D1656" s="1" t="str">
        <f t="shared" ca="1" si="894"/>
        <v/>
      </c>
      <c r="F1656" s="10"/>
      <c r="G1656" s="136" t="str">
        <f t="shared" si="895"/>
        <v/>
      </c>
      <c r="H1656" s="27"/>
      <c r="I1656" s="28"/>
      <c r="J1656" s="28"/>
      <c r="K1656" s="29"/>
      <c r="L1656" s="136"/>
      <c r="M1656" s="136"/>
      <c r="N1656" s="136"/>
      <c r="O1656" s="26" t="str">
        <f t="shared" si="896"/>
        <v/>
      </c>
      <c r="P1656" s="218" t="str">
        <f t="shared" si="897"/>
        <v/>
      </c>
      <c r="Q1656" s="26" t="str">
        <f t="shared" si="898"/>
        <v/>
      </c>
      <c r="R1656" s="22"/>
      <c r="S1656" s="99"/>
      <c r="T1656" s="10"/>
      <c r="U1656" s="229" t="str">
        <f t="shared" si="899"/>
        <v/>
      </c>
      <c r="V1656" s="230"/>
      <c r="W1656" s="230"/>
      <c r="X1656" s="230"/>
      <c r="Y1656" s="230"/>
      <c r="Z1656" s="22" t="str">
        <f>""</f>
        <v/>
      </c>
      <c r="AB1656" s="23" t="str">
        <f t="shared" si="900"/>
        <v/>
      </c>
      <c r="AC1656" s="2" t="b">
        <f>COUNT(Q1656:Q$2500)&gt;0</f>
        <v>0</v>
      </c>
      <c r="AD1656" s="2" t="b">
        <f t="shared" si="883"/>
        <v>0</v>
      </c>
      <c r="AE1656" s="2" t="b">
        <f t="shared" si="884"/>
        <v>0</v>
      </c>
      <c r="AF1656" s="2" t="b">
        <f t="shared" si="885"/>
        <v>0</v>
      </c>
      <c r="AG1656" s="2" t="b">
        <f>OR(
  AND(AC1656,NOT(AC1657)),
  AND(AF1656,WEEKDAY(AH1655,2)=EINSTELLUNGEN!$D$12),
  AND(AF1656,AH1656=$J$35)
)</f>
        <v>0</v>
      </c>
      <c r="AH1656" s="2">
        <f>IF(AE1656,AH1655+IF(WEEKDAY(AH1655+1,2)&lt;=EINSTELLUNGEN!$D$12,1,$J$36),AH1655)</f>
        <v>42020</v>
      </c>
      <c r="AI1656" s="2">
        <f t="shared" si="886"/>
        <v>2019</v>
      </c>
      <c r="AJ1656" s="2">
        <f t="shared" si="887"/>
        <v>201901</v>
      </c>
      <c r="AK1656" s="2">
        <f t="shared" si="888"/>
        <v>201901</v>
      </c>
      <c r="AL1656" s="2">
        <f t="shared" si="916"/>
        <v>201903</v>
      </c>
      <c r="AM1656" s="2" t="b">
        <f t="shared" si="889"/>
        <v>1</v>
      </c>
      <c r="AN1656" s="4" t="e">
        <f t="shared" si="901"/>
        <v>#N/A</v>
      </c>
      <c r="AO1656" s="4" t="e">
        <f t="shared" si="902"/>
        <v>#N/A</v>
      </c>
      <c r="AP1656" s="2" t="str">
        <f>IF(AD1656,
  IF(ISBLANK(H1656),
    AP1655,
    IF(LEN(H1656)=1,
      IF(OR(UPPER(H1656)="A",UPPER(H1656)="I"),
        EINSTELLUNGEN!$D$21,
        IF(OR(UPPER(H1656)="B",UPPER(H1656)="M"),
          EINSTELLUNGEN!$D$22,
          IF(OR(UPPER(H1656)="C",UPPER(H1656)="S"),
            EINSTELLUNGEN!$D$23,
            IF(UPPER(H1656)="D",
              EINSTELLUNGEN!$D$24,
              IF(UPPER(H1656)="E",
                EINSTELLUNGEN!$D$25,
                UPPER(H1656)))))),
      IF(ISNUMBER(H1656),
        EINSTELLUNGEN!$D$20&amp;H1656,
        UPPER(H1656)))),
  "")</f>
        <v/>
      </c>
      <c r="AQ1656" s="2" t="str">
        <f t="shared" si="903"/>
        <v/>
      </c>
      <c r="AR1656" s="2">
        <f t="shared" si="904"/>
        <v>0</v>
      </c>
      <c r="AS1656" s="145">
        <f t="shared" si="905"/>
        <v>0.33333333333333331</v>
      </c>
      <c r="AT1656" s="2">
        <f t="shared" si="906"/>
        <v>0</v>
      </c>
      <c r="AU1656" s="2">
        <f t="shared" si="907"/>
        <v>0</v>
      </c>
      <c r="AV1656" s="2">
        <f t="shared" si="908"/>
        <v>0</v>
      </c>
      <c r="AW1656" s="2">
        <f t="shared" si="909"/>
        <v>0</v>
      </c>
      <c r="AX1656" s="2">
        <f t="shared" si="890"/>
        <v>0</v>
      </c>
      <c r="AY1656" s="2">
        <f t="shared" si="910"/>
        <v>0</v>
      </c>
      <c r="AZ1656" s="145" t="e">
        <f t="shared" si="911"/>
        <v>#N/A</v>
      </c>
      <c r="BA1656" s="145" t="e">
        <f t="shared" si="912"/>
        <v>#N/A</v>
      </c>
      <c r="BB1656" s="145">
        <f t="shared" si="913"/>
        <v>2.083333333333337E-2</v>
      </c>
      <c r="BC1656" s="2">
        <f>IF(AM1656,
  IF(AND(AL1656=$J$31,_xlfn.DAYS(AH1656,DATE(AI1656,1,1))&lt;7),
    MAX(0,EINSTELLUNGEN!$D$12+1-WEEKDAY(DATE(EINSTELLUNGEN!$D$9,EINSTELLUNGEN!$D$10,1),2)),
    IF(AL1656=$J$33,
      MIN(EINSTELLUNGEN!$D$12,WEEKDAY(DATE(EINSTELLUNGEN!$D$9,12,31),2)),
      EINSTELLUNGEN!$D$12
  )) - SUMIF(AL$50:AL$2500,"="&amp;AL1656,AX$50:AX$2500),
  0)</f>
        <v>3</v>
      </c>
      <c r="BD1656" s="2">
        <f t="shared" si="914"/>
        <v>0.33333333333333331</v>
      </c>
      <c r="BE1656" s="2">
        <f t="shared" si="915"/>
        <v>0</v>
      </c>
    </row>
    <row r="1657" spans="1:57" ht="10.5" customHeight="1">
      <c r="A1657" s="1" t="str">
        <f t="shared" ca="1" si="891"/>
        <v/>
      </c>
      <c r="B1657" s="1" t="str">
        <f t="shared" ca="1" si="892"/>
        <v/>
      </c>
      <c r="C1657" s="1" t="str">
        <f t="shared" ca="1" si="893"/>
        <v/>
      </c>
      <c r="D1657" s="1" t="str">
        <f t="shared" ca="1" si="894"/>
        <v/>
      </c>
      <c r="F1657" s="10"/>
      <c r="G1657" s="136" t="str">
        <f t="shared" si="895"/>
        <v/>
      </c>
      <c r="H1657" s="27"/>
      <c r="I1657" s="28"/>
      <c r="J1657" s="28"/>
      <c r="K1657" s="29"/>
      <c r="L1657" s="136"/>
      <c r="M1657" s="136"/>
      <c r="N1657" s="136"/>
      <c r="O1657" s="26" t="str">
        <f t="shared" si="896"/>
        <v/>
      </c>
      <c r="P1657" s="218" t="str">
        <f t="shared" si="897"/>
        <v/>
      </c>
      <c r="Q1657" s="26" t="str">
        <f t="shared" si="898"/>
        <v/>
      </c>
      <c r="R1657" s="22"/>
      <c r="S1657" s="99"/>
      <c r="T1657" s="10"/>
      <c r="U1657" s="229" t="str">
        <f t="shared" si="899"/>
        <v/>
      </c>
      <c r="V1657" s="230"/>
      <c r="W1657" s="230"/>
      <c r="X1657" s="230"/>
      <c r="Y1657" s="230"/>
      <c r="Z1657" s="22" t="str">
        <f>""</f>
        <v/>
      </c>
      <c r="AB1657" s="23" t="str">
        <f t="shared" si="900"/>
        <v/>
      </c>
      <c r="AC1657" s="2" t="b">
        <f>COUNT(Q1657:Q$2500)&gt;0</f>
        <v>0</v>
      </c>
      <c r="AD1657" s="2" t="b">
        <f t="shared" si="883"/>
        <v>0</v>
      </c>
      <c r="AE1657" s="2" t="b">
        <f t="shared" si="884"/>
        <v>0</v>
      </c>
      <c r="AF1657" s="2" t="b">
        <f t="shared" si="885"/>
        <v>0</v>
      </c>
      <c r="AG1657" s="2" t="b">
        <f>OR(
  AND(AC1657,NOT(AC1658)),
  AND(AF1657,WEEKDAY(AH1656,2)=EINSTELLUNGEN!$D$12),
  AND(AF1657,AH1657=$J$35)
)</f>
        <v>0</v>
      </c>
      <c r="AH1657" s="2">
        <f>IF(AE1657,AH1656+IF(WEEKDAY(AH1656+1,2)&lt;=EINSTELLUNGEN!$D$12,1,$J$36),AH1656)</f>
        <v>42020</v>
      </c>
      <c r="AI1657" s="2">
        <f t="shared" si="886"/>
        <v>2019</v>
      </c>
      <c r="AJ1657" s="2">
        <f t="shared" si="887"/>
        <v>201901</v>
      </c>
      <c r="AK1657" s="2">
        <f t="shared" si="888"/>
        <v>201901</v>
      </c>
      <c r="AL1657" s="2">
        <f t="shared" si="916"/>
        <v>201903</v>
      </c>
      <c r="AM1657" s="2" t="b">
        <f t="shared" si="889"/>
        <v>1</v>
      </c>
      <c r="AN1657" s="4" t="e">
        <f t="shared" si="901"/>
        <v>#N/A</v>
      </c>
      <c r="AO1657" s="4" t="e">
        <f t="shared" si="902"/>
        <v>#N/A</v>
      </c>
      <c r="AP1657" s="2" t="str">
        <f>IF(AD1657,
  IF(ISBLANK(H1657),
    AP1656,
    IF(LEN(H1657)=1,
      IF(OR(UPPER(H1657)="A",UPPER(H1657)="I"),
        EINSTELLUNGEN!$D$21,
        IF(OR(UPPER(H1657)="B",UPPER(H1657)="M"),
          EINSTELLUNGEN!$D$22,
          IF(OR(UPPER(H1657)="C",UPPER(H1657)="S"),
            EINSTELLUNGEN!$D$23,
            IF(UPPER(H1657)="D",
              EINSTELLUNGEN!$D$24,
              IF(UPPER(H1657)="E",
                EINSTELLUNGEN!$D$25,
                UPPER(H1657)))))),
      IF(ISNUMBER(H1657),
        EINSTELLUNGEN!$D$20&amp;H1657,
        UPPER(H1657)))),
  "")</f>
        <v/>
      </c>
      <c r="AQ1657" s="2" t="str">
        <f t="shared" si="903"/>
        <v/>
      </c>
      <c r="AR1657" s="2">
        <f t="shared" si="904"/>
        <v>0</v>
      </c>
      <c r="AS1657" s="145">
        <f t="shared" si="905"/>
        <v>0.33333333333333331</v>
      </c>
      <c r="AT1657" s="2">
        <f t="shared" si="906"/>
        <v>0</v>
      </c>
      <c r="AU1657" s="2">
        <f t="shared" si="907"/>
        <v>0</v>
      </c>
      <c r="AV1657" s="2">
        <f t="shared" si="908"/>
        <v>0</v>
      </c>
      <c r="AW1657" s="2">
        <f t="shared" si="909"/>
        <v>0</v>
      </c>
      <c r="AX1657" s="2">
        <f t="shared" si="890"/>
        <v>0</v>
      </c>
      <c r="AY1657" s="2">
        <f t="shared" si="910"/>
        <v>0</v>
      </c>
      <c r="AZ1657" s="145" t="e">
        <f t="shared" si="911"/>
        <v>#N/A</v>
      </c>
      <c r="BA1657" s="145" t="e">
        <f t="shared" si="912"/>
        <v>#N/A</v>
      </c>
      <c r="BB1657" s="145">
        <f t="shared" si="913"/>
        <v>2.083333333333337E-2</v>
      </c>
      <c r="BC1657" s="2">
        <f>IF(AM1657,
  IF(AND(AL1657=$J$31,_xlfn.DAYS(AH1657,DATE(AI1657,1,1))&lt;7),
    MAX(0,EINSTELLUNGEN!$D$12+1-WEEKDAY(DATE(EINSTELLUNGEN!$D$9,EINSTELLUNGEN!$D$10,1),2)),
    IF(AL1657=$J$33,
      MIN(EINSTELLUNGEN!$D$12,WEEKDAY(DATE(EINSTELLUNGEN!$D$9,12,31),2)),
      EINSTELLUNGEN!$D$12
  )) - SUMIF(AL$50:AL$2500,"="&amp;AL1657,AX$50:AX$2500),
  0)</f>
        <v>3</v>
      </c>
      <c r="BD1657" s="2">
        <f t="shared" si="914"/>
        <v>0.33333333333333331</v>
      </c>
      <c r="BE1657" s="2">
        <f t="shared" si="915"/>
        <v>0</v>
      </c>
    </row>
    <row r="1658" spans="1:57" ht="10.5" customHeight="1">
      <c r="A1658" s="1" t="str">
        <f t="shared" ca="1" si="891"/>
        <v/>
      </c>
      <c r="B1658" s="1" t="str">
        <f t="shared" ca="1" si="892"/>
        <v/>
      </c>
      <c r="C1658" s="1" t="str">
        <f t="shared" ca="1" si="893"/>
        <v/>
      </c>
      <c r="D1658" s="1" t="str">
        <f t="shared" ca="1" si="894"/>
        <v/>
      </c>
      <c r="F1658" s="10"/>
      <c r="G1658" s="136" t="str">
        <f t="shared" si="895"/>
        <v/>
      </c>
      <c r="H1658" s="27"/>
      <c r="I1658" s="28"/>
      <c r="J1658" s="28"/>
      <c r="K1658" s="29"/>
      <c r="L1658" s="136"/>
      <c r="M1658" s="136"/>
      <c r="N1658" s="136"/>
      <c r="O1658" s="26" t="str">
        <f t="shared" si="896"/>
        <v/>
      </c>
      <c r="P1658" s="218" t="str">
        <f t="shared" si="897"/>
        <v/>
      </c>
      <c r="Q1658" s="26" t="str">
        <f t="shared" si="898"/>
        <v/>
      </c>
      <c r="R1658" s="22"/>
      <c r="S1658" s="99"/>
      <c r="T1658" s="10"/>
      <c r="U1658" s="229" t="str">
        <f t="shared" si="899"/>
        <v/>
      </c>
      <c r="V1658" s="230"/>
      <c r="W1658" s="230"/>
      <c r="X1658" s="230"/>
      <c r="Y1658" s="230"/>
      <c r="Z1658" s="22" t="str">
        <f>""</f>
        <v/>
      </c>
      <c r="AB1658" s="23" t="str">
        <f t="shared" si="900"/>
        <v/>
      </c>
      <c r="AC1658" s="2" t="b">
        <f>COUNT(Q1658:Q$2500)&gt;0</f>
        <v>0</v>
      </c>
      <c r="AD1658" s="2" t="b">
        <f t="shared" si="883"/>
        <v>0</v>
      </c>
      <c r="AE1658" s="2" t="b">
        <f t="shared" si="884"/>
        <v>0</v>
      </c>
      <c r="AF1658" s="2" t="b">
        <f t="shared" si="885"/>
        <v>0</v>
      </c>
      <c r="AG1658" s="2" t="b">
        <f>OR(
  AND(AC1658,NOT(AC1659)),
  AND(AF1658,WEEKDAY(AH1657,2)=EINSTELLUNGEN!$D$12),
  AND(AF1658,AH1658=$J$35)
)</f>
        <v>0</v>
      </c>
      <c r="AH1658" s="2">
        <f>IF(AE1658,AH1657+IF(WEEKDAY(AH1657+1,2)&lt;=EINSTELLUNGEN!$D$12,1,$J$36),AH1657)</f>
        <v>42020</v>
      </c>
      <c r="AI1658" s="2">
        <f t="shared" si="886"/>
        <v>2019</v>
      </c>
      <c r="AJ1658" s="2">
        <f t="shared" si="887"/>
        <v>201901</v>
      </c>
      <c r="AK1658" s="2">
        <f t="shared" si="888"/>
        <v>201901</v>
      </c>
      <c r="AL1658" s="2">
        <f t="shared" si="916"/>
        <v>201903</v>
      </c>
      <c r="AM1658" s="2" t="b">
        <f t="shared" si="889"/>
        <v>1</v>
      </c>
      <c r="AN1658" s="4" t="e">
        <f t="shared" si="901"/>
        <v>#N/A</v>
      </c>
      <c r="AO1658" s="4" t="e">
        <f t="shared" si="902"/>
        <v>#N/A</v>
      </c>
      <c r="AP1658" s="2" t="str">
        <f>IF(AD1658,
  IF(ISBLANK(H1658),
    AP1657,
    IF(LEN(H1658)=1,
      IF(OR(UPPER(H1658)="A",UPPER(H1658)="I"),
        EINSTELLUNGEN!$D$21,
        IF(OR(UPPER(H1658)="B",UPPER(H1658)="M"),
          EINSTELLUNGEN!$D$22,
          IF(OR(UPPER(H1658)="C",UPPER(H1658)="S"),
            EINSTELLUNGEN!$D$23,
            IF(UPPER(H1658)="D",
              EINSTELLUNGEN!$D$24,
              IF(UPPER(H1658)="E",
                EINSTELLUNGEN!$D$25,
                UPPER(H1658)))))),
      IF(ISNUMBER(H1658),
        EINSTELLUNGEN!$D$20&amp;H1658,
        UPPER(H1658)))),
  "")</f>
        <v/>
      </c>
      <c r="AQ1658" s="2" t="str">
        <f t="shared" si="903"/>
        <v/>
      </c>
      <c r="AR1658" s="2">
        <f t="shared" si="904"/>
        <v>0</v>
      </c>
      <c r="AS1658" s="145">
        <f t="shared" si="905"/>
        <v>0.33333333333333331</v>
      </c>
      <c r="AT1658" s="2">
        <f t="shared" si="906"/>
        <v>0</v>
      </c>
      <c r="AU1658" s="2">
        <f t="shared" si="907"/>
        <v>0</v>
      </c>
      <c r="AV1658" s="2">
        <f t="shared" si="908"/>
        <v>0</v>
      </c>
      <c r="AW1658" s="2">
        <f t="shared" si="909"/>
        <v>0</v>
      </c>
      <c r="AX1658" s="2">
        <f t="shared" si="890"/>
        <v>0</v>
      </c>
      <c r="AY1658" s="2">
        <f t="shared" si="910"/>
        <v>0</v>
      </c>
      <c r="AZ1658" s="145" t="e">
        <f t="shared" si="911"/>
        <v>#N/A</v>
      </c>
      <c r="BA1658" s="145" t="e">
        <f t="shared" si="912"/>
        <v>#N/A</v>
      </c>
      <c r="BB1658" s="145">
        <f t="shared" si="913"/>
        <v>2.083333333333337E-2</v>
      </c>
      <c r="BC1658" s="2">
        <f>IF(AM1658,
  IF(AND(AL1658=$J$31,_xlfn.DAYS(AH1658,DATE(AI1658,1,1))&lt;7),
    MAX(0,EINSTELLUNGEN!$D$12+1-WEEKDAY(DATE(EINSTELLUNGEN!$D$9,EINSTELLUNGEN!$D$10,1),2)),
    IF(AL1658=$J$33,
      MIN(EINSTELLUNGEN!$D$12,WEEKDAY(DATE(EINSTELLUNGEN!$D$9,12,31),2)),
      EINSTELLUNGEN!$D$12
  )) - SUMIF(AL$50:AL$2500,"="&amp;AL1658,AX$50:AX$2500),
  0)</f>
        <v>3</v>
      </c>
      <c r="BD1658" s="2">
        <f t="shared" si="914"/>
        <v>0.33333333333333331</v>
      </c>
      <c r="BE1658" s="2">
        <f t="shared" si="915"/>
        <v>0</v>
      </c>
    </row>
    <row r="1659" spans="1:57" ht="10.5" customHeight="1">
      <c r="A1659" s="1" t="str">
        <f t="shared" ca="1" si="891"/>
        <v/>
      </c>
      <c r="B1659" s="1" t="str">
        <f t="shared" ca="1" si="892"/>
        <v/>
      </c>
      <c r="C1659" s="1" t="str">
        <f t="shared" ca="1" si="893"/>
        <v/>
      </c>
      <c r="D1659" s="1" t="str">
        <f t="shared" ca="1" si="894"/>
        <v/>
      </c>
      <c r="F1659" s="10"/>
      <c r="G1659" s="136" t="str">
        <f t="shared" si="895"/>
        <v/>
      </c>
      <c r="H1659" s="27"/>
      <c r="I1659" s="28"/>
      <c r="J1659" s="28"/>
      <c r="K1659" s="29"/>
      <c r="L1659" s="136"/>
      <c r="M1659" s="136"/>
      <c r="N1659" s="136"/>
      <c r="O1659" s="26" t="str">
        <f t="shared" si="896"/>
        <v/>
      </c>
      <c r="P1659" s="218" t="str">
        <f t="shared" si="897"/>
        <v/>
      </c>
      <c r="Q1659" s="26" t="str">
        <f t="shared" si="898"/>
        <v/>
      </c>
      <c r="R1659" s="22"/>
      <c r="S1659" s="99"/>
      <c r="T1659" s="10"/>
      <c r="U1659" s="229" t="str">
        <f t="shared" si="899"/>
        <v/>
      </c>
      <c r="V1659" s="230"/>
      <c r="W1659" s="230"/>
      <c r="X1659" s="230"/>
      <c r="Y1659" s="230"/>
      <c r="Z1659" s="22" t="str">
        <f>""</f>
        <v/>
      </c>
      <c r="AB1659" s="23" t="str">
        <f t="shared" si="900"/>
        <v/>
      </c>
      <c r="AC1659" s="2" t="b">
        <f>COUNT(Q1659:Q$2500)&gt;0</f>
        <v>0</v>
      </c>
      <c r="AD1659" s="2" t="b">
        <f t="shared" si="883"/>
        <v>0</v>
      </c>
      <c r="AE1659" s="2" t="b">
        <f t="shared" si="884"/>
        <v>0</v>
      </c>
      <c r="AF1659" s="2" t="b">
        <f t="shared" si="885"/>
        <v>0</v>
      </c>
      <c r="AG1659" s="2" t="b">
        <f>OR(
  AND(AC1659,NOT(AC1660)),
  AND(AF1659,WEEKDAY(AH1658,2)=EINSTELLUNGEN!$D$12),
  AND(AF1659,AH1659=$J$35)
)</f>
        <v>0</v>
      </c>
      <c r="AH1659" s="2">
        <f>IF(AE1659,AH1658+IF(WEEKDAY(AH1658+1,2)&lt;=EINSTELLUNGEN!$D$12,1,$J$36),AH1658)</f>
        <v>42020</v>
      </c>
      <c r="AI1659" s="2">
        <f t="shared" si="886"/>
        <v>2019</v>
      </c>
      <c r="AJ1659" s="2">
        <f t="shared" si="887"/>
        <v>201901</v>
      </c>
      <c r="AK1659" s="2">
        <f t="shared" si="888"/>
        <v>201901</v>
      </c>
      <c r="AL1659" s="2">
        <f t="shared" si="916"/>
        <v>201903</v>
      </c>
      <c r="AM1659" s="2" t="b">
        <f t="shared" si="889"/>
        <v>1</v>
      </c>
      <c r="AN1659" s="4" t="e">
        <f t="shared" si="901"/>
        <v>#N/A</v>
      </c>
      <c r="AO1659" s="4" t="e">
        <f t="shared" si="902"/>
        <v>#N/A</v>
      </c>
      <c r="AP1659" s="2" t="str">
        <f>IF(AD1659,
  IF(ISBLANK(H1659),
    AP1658,
    IF(LEN(H1659)=1,
      IF(OR(UPPER(H1659)="A",UPPER(H1659)="I"),
        EINSTELLUNGEN!$D$21,
        IF(OR(UPPER(H1659)="B",UPPER(H1659)="M"),
          EINSTELLUNGEN!$D$22,
          IF(OR(UPPER(H1659)="C",UPPER(H1659)="S"),
            EINSTELLUNGEN!$D$23,
            IF(UPPER(H1659)="D",
              EINSTELLUNGEN!$D$24,
              IF(UPPER(H1659)="E",
                EINSTELLUNGEN!$D$25,
                UPPER(H1659)))))),
      IF(ISNUMBER(H1659),
        EINSTELLUNGEN!$D$20&amp;H1659,
        UPPER(H1659)))),
  "")</f>
        <v/>
      </c>
      <c r="AQ1659" s="2" t="str">
        <f t="shared" si="903"/>
        <v/>
      </c>
      <c r="AR1659" s="2">
        <f t="shared" si="904"/>
        <v>0</v>
      </c>
      <c r="AS1659" s="145">
        <f t="shared" si="905"/>
        <v>0.33333333333333331</v>
      </c>
      <c r="AT1659" s="2">
        <f t="shared" si="906"/>
        <v>0</v>
      </c>
      <c r="AU1659" s="2">
        <f t="shared" si="907"/>
        <v>0</v>
      </c>
      <c r="AV1659" s="2">
        <f t="shared" si="908"/>
        <v>0</v>
      </c>
      <c r="AW1659" s="2">
        <f t="shared" si="909"/>
        <v>0</v>
      </c>
      <c r="AX1659" s="2">
        <f t="shared" si="890"/>
        <v>0</v>
      </c>
      <c r="AY1659" s="2">
        <f t="shared" si="910"/>
        <v>0</v>
      </c>
      <c r="AZ1659" s="145" t="e">
        <f t="shared" si="911"/>
        <v>#N/A</v>
      </c>
      <c r="BA1659" s="145" t="e">
        <f t="shared" si="912"/>
        <v>#N/A</v>
      </c>
      <c r="BB1659" s="145">
        <f t="shared" si="913"/>
        <v>2.083333333333337E-2</v>
      </c>
      <c r="BC1659" s="2">
        <f>IF(AM1659,
  IF(AND(AL1659=$J$31,_xlfn.DAYS(AH1659,DATE(AI1659,1,1))&lt;7),
    MAX(0,EINSTELLUNGEN!$D$12+1-WEEKDAY(DATE(EINSTELLUNGEN!$D$9,EINSTELLUNGEN!$D$10,1),2)),
    IF(AL1659=$J$33,
      MIN(EINSTELLUNGEN!$D$12,WEEKDAY(DATE(EINSTELLUNGEN!$D$9,12,31),2)),
      EINSTELLUNGEN!$D$12
  )) - SUMIF(AL$50:AL$2500,"="&amp;AL1659,AX$50:AX$2500),
  0)</f>
        <v>3</v>
      </c>
      <c r="BD1659" s="2">
        <f t="shared" si="914"/>
        <v>0.33333333333333331</v>
      </c>
      <c r="BE1659" s="2">
        <f t="shared" si="915"/>
        <v>0</v>
      </c>
    </row>
    <row r="1660" spans="1:57" ht="10.5" customHeight="1">
      <c r="A1660" s="1" t="str">
        <f t="shared" ca="1" si="891"/>
        <v/>
      </c>
      <c r="B1660" s="1" t="str">
        <f t="shared" ca="1" si="892"/>
        <v/>
      </c>
      <c r="C1660" s="1" t="str">
        <f t="shared" ca="1" si="893"/>
        <v/>
      </c>
      <c r="D1660" s="1" t="str">
        <f t="shared" ca="1" si="894"/>
        <v/>
      </c>
      <c r="F1660" s="10"/>
      <c r="G1660" s="136" t="str">
        <f t="shared" si="895"/>
        <v/>
      </c>
      <c r="H1660" s="27"/>
      <c r="I1660" s="28"/>
      <c r="J1660" s="28"/>
      <c r="K1660" s="29"/>
      <c r="L1660" s="136"/>
      <c r="M1660" s="136"/>
      <c r="N1660" s="136"/>
      <c r="O1660" s="26" t="str">
        <f t="shared" si="896"/>
        <v/>
      </c>
      <c r="P1660" s="218" t="str">
        <f t="shared" si="897"/>
        <v/>
      </c>
      <c r="Q1660" s="26" t="str">
        <f t="shared" si="898"/>
        <v/>
      </c>
      <c r="R1660" s="22"/>
      <c r="S1660" s="99"/>
      <c r="T1660" s="10"/>
      <c r="U1660" s="229" t="str">
        <f t="shared" si="899"/>
        <v/>
      </c>
      <c r="V1660" s="230"/>
      <c r="W1660" s="230"/>
      <c r="X1660" s="230"/>
      <c r="Y1660" s="230"/>
      <c r="Z1660" s="22" t="str">
        <f>""</f>
        <v/>
      </c>
      <c r="AB1660" s="23" t="str">
        <f t="shared" si="900"/>
        <v/>
      </c>
      <c r="AC1660" s="2" t="b">
        <f>COUNT(Q1660:Q$2500)&gt;0</f>
        <v>0</v>
      </c>
      <c r="AD1660" s="2" t="b">
        <f t="shared" si="883"/>
        <v>0</v>
      </c>
      <c r="AE1660" s="2" t="b">
        <f t="shared" si="884"/>
        <v>0</v>
      </c>
      <c r="AF1660" s="2" t="b">
        <f t="shared" si="885"/>
        <v>0</v>
      </c>
      <c r="AG1660" s="2" t="b">
        <f>OR(
  AND(AC1660,NOT(AC1661)),
  AND(AF1660,WEEKDAY(AH1659,2)=EINSTELLUNGEN!$D$12),
  AND(AF1660,AH1660=$J$35)
)</f>
        <v>0</v>
      </c>
      <c r="AH1660" s="2">
        <f>IF(AE1660,AH1659+IF(WEEKDAY(AH1659+1,2)&lt;=EINSTELLUNGEN!$D$12,1,$J$36),AH1659)</f>
        <v>42020</v>
      </c>
      <c r="AI1660" s="2">
        <f t="shared" si="886"/>
        <v>2019</v>
      </c>
      <c r="AJ1660" s="2">
        <f t="shared" si="887"/>
        <v>201901</v>
      </c>
      <c r="AK1660" s="2">
        <f t="shared" si="888"/>
        <v>201901</v>
      </c>
      <c r="AL1660" s="2">
        <f t="shared" si="916"/>
        <v>201903</v>
      </c>
      <c r="AM1660" s="2" t="b">
        <f t="shared" si="889"/>
        <v>1</v>
      </c>
      <c r="AN1660" s="4" t="e">
        <f t="shared" si="901"/>
        <v>#N/A</v>
      </c>
      <c r="AO1660" s="4" t="e">
        <f t="shared" si="902"/>
        <v>#N/A</v>
      </c>
      <c r="AP1660" s="2" t="str">
        <f>IF(AD1660,
  IF(ISBLANK(H1660),
    AP1659,
    IF(LEN(H1660)=1,
      IF(OR(UPPER(H1660)="A",UPPER(H1660)="I"),
        EINSTELLUNGEN!$D$21,
        IF(OR(UPPER(H1660)="B",UPPER(H1660)="M"),
          EINSTELLUNGEN!$D$22,
          IF(OR(UPPER(H1660)="C",UPPER(H1660)="S"),
            EINSTELLUNGEN!$D$23,
            IF(UPPER(H1660)="D",
              EINSTELLUNGEN!$D$24,
              IF(UPPER(H1660)="E",
                EINSTELLUNGEN!$D$25,
                UPPER(H1660)))))),
      IF(ISNUMBER(H1660),
        EINSTELLUNGEN!$D$20&amp;H1660,
        UPPER(H1660)))),
  "")</f>
        <v/>
      </c>
      <c r="AQ1660" s="2" t="str">
        <f t="shared" si="903"/>
        <v/>
      </c>
      <c r="AR1660" s="2">
        <f t="shared" si="904"/>
        <v>0</v>
      </c>
      <c r="AS1660" s="145">
        <f t="shared" si="905"/>
        <v>0.33333333333333331</v>
      </c>
      <c r="AT1660" s="2">
        <f t="shared" si="906"/>
        <v>0</v>
      </c>
      <c r="AU1660" s="2">
        <f t="shared" si="907"/>
        <v>0</v>
      </c>
      <c r="AV1660" s="2">
        <f t="shared" si="908"/>
        <v>0</v>
      </c>
      <c r="AW1660" s="2">
        <f t="shared" si="909"/>
        <v>0</v>
      </c>
      <c r="AX1660" s="2">
        <f t="shared" si="890"/>
        <v>0</v>
      </c>
      <c r="AY1660" s="2">
        <f t="shared" si="910"/>
        <v>0</v>
      </c>
      <c r="AZ1660" s="145" t="e">
        <f t="shared" si="911"/>
        <v>#N/A</v>
      </c>
      <c r="BA1660" s="145" t="e">
        <f t="shared" si="912"/>
        <v>#N/A</v>
      </c>
      <c r="BB1660" s="145">
        <f t="shared" si="913"/>
        <v>2.083333333333337E-2</v>
      </c>
      <c r="BC1660" s="2">
        <f>IF(AM1660,
  IF(AND(AL1660=$J$31,_xlfn.DAYS(AH1660,DATE(AI1660,1,1))&lt;7),
    MAX(0,EINSTELLUNGEN!$D$12+1-WEEKDAY(DATE(EINSTELLUNGEN!$D$9,EINSTELLUNGEN!$D$10,1),2)),
    IF(AL1660=$J$33,
      MIN(EINSTELLUNGEN!$D$12,WEEKDAY(DATE(EINSTELLUNGEN!$D$9,12,31),2)),
      EINSTELLUNGEN!$D$12
  )) - SUMIF(AL$50:AL$2500,"="&amp;AL1660,AX$50:AX$2500),
  0)</f>
        <v>3</v>
      </c>
      <c r="BD1660" s="2">
        <f t="shared" si="914"/>
        <v>0.33333333333333331</v>
      </c>
      <c r="BE1660" s="2">
        <f t="shared" si="915"/>
        <v>0</v>
      </c>
    </row>
    <row r="1661" spans="1:57" ht="10.5" customHeight="1">
      <c r="A1661" s="1" t="str">
        <f t="shared" ca="1" si="891"/>
        <v/>
      </c>
      <c r="B1661" s="1" t="str">
        <f t="shared" ca="1" si="892"/>
        <v/>
      </c>
      <c r="C1661" s="1" t="str">
        <f t="shared" ca="1" si="893"/>
        <v/>
      </c>
      <c r="D1661" s="1" t="str">
        <f t="shared" ca="1" si="894"/>
        <v/>
      </c>
      <c r="F1661" s="10"/>
      <c r="G1661" s="136" t="str">
        <f t="shared" si="895"/>
        <v/>
      </c>
      <c r="H1661" s="27"/>
      <c r="I1661" s="28"/>
      <c r="J1661" s="28"/>
      <c r="K1661" s="29"/>
      <c r="L1661" s="136"/>
      <c r="M1661" s="136"/>
      <c r="N1661" s="136"/>
      <c r="O1661" s="26" t="str">
        <f t="shared" si="896"/>
        <v/>
      </c>
      <c r="P1661" s="218" t="str">
        <f t="shared" si="897"/>
        <v/>
      </c>
      <c r="Q1661" s="26" t="str">
        <f t="shared" si="898"/>
        <v/>
      </c>
      <c r="R1661" s="22"/>
      <c r="S1661" s="99"/>
      <c r="T1661" s="10"/>
      <c r="U1661" s="229" t="str">
        <f t="shared" si="899"/>
        <v/>
      </c>
      <c r="V1661" s="230"/>
      <c r="W1661" s="230"/>
      <c r="X1661" s="230"/>
      <c r="Y1661" s="230"/>
      <c r="Z1661" s="22" t="str">
        <f>""</f>
        <v/>
      </c>
      <c r="AB1661" s="23" t="str">
        <f t="shared" si="900"/>
        <v/>
      </c>
      <c r="AC1661" s="2" t="b">
        <f>COUNT(Q1661:Q$2500)&gt;0</f>
        <v>0</v>
      </c>
      <c r="AD1661" s="2" t="b">
        <f t="shared" si="883"/>
        <v>0</v>
      </c>
      <c r="AE1661" s="2" t="b">
        <f t="shared" si="884"/>
        <v>0</v>
      </c>
      <c r="AF1661" s="2" t="b">
        <f t="shared" si="885"/>
        <v>0</v>
      </c>
      <c r="AG1661" s="2" t="b">
        <f>OR(
  AND(AC1661,NOT(AC1662)),
  AND(AF1661,WEEKDAY(AH1660,2)=EINSTELLUNGEN!$D$12),
  AND(AF1661,AH1661=$J$35)
)</f>
        <v>0</v>
      </c>
      <c r="AH1661" s="2">
        <f>IF(AE1661,AH1660+IF(WEEKDAY(AH1660+1,2)&lt;=EINSTELLUNGEN!$D$12,1,$J$36),AH1660)</f>
        <v>42020</v>
      </c>
      <c r="AI1661" s="2">
        <f t="shared" si="886"/>
        <v>2019</v>
      </c>
      <c r="AJ1661" s="2">
        <f t="shared" si="887"/>
        <v>201901</v>
      </c>
      <c r="AK1661" s="2">
        <f t="shared" si="888"/>
        <v>201901</v>
      </c>
      <c r="AL1661" s="2">
        <f t="shared" si="916"/>
        <v>201903</v>
      </c>
      <c r="AM1661" s="2" t="b">
        <f t="shared" si="889"/>
        <v>1</v>
      </c>
      <c r="AN1661" s="4" t="e">
        <f t="shared" si="901"/>
        <v>#N/A</v>
      </c>
      <c r="AO1661" s="4" t="e">
        <f t="shared" si="902"/>
        <v>#N/A</v>
      </c>
      <c r="AP1661" s="2" t="str">
        <f>IF(AD1661,
  IF(ISBLANK(H1661),
    AP1660,
    IF(LEN(H1661)=1,
      IF(OR(UPPER(H1661)="A",UPPER(H1661)="I"),
        EINSTELLUNGEN!$D$21,
        IF(OR(UPPER(H1661)="B",UPPER(H1661)="M"),
          EINSTELLUNGEN!$D$22,
          IF(OR(UPPER(H1661)="C",UPPER(H1661)="S"),
            EINSTELLUNGEN!$D$23,
            IF(UPPER(H1661)="D",
              EINSTELLUNGEN!$D$24,
              IF(UPPER(H1661)="E",
                EINSTELLUNGEN!$D$25,
                UPPER(H1661)))))),
      IF(ISNUMBER(H1661),
        EINSTELLUNGEN!$D$20&amp;H1661,
        UPPER(H1661)))),
  "")</f>
        <v/>
      </c>
      <c r="AQ1661" s="2" t="str">
        <f t="shared" si="903"/>
        <v/>
      </c>
      <c r="AR1661" s="2">
        <f t="shared" si="904"/>
        <v>0</v>
      </c>
      <c r="AS1661" s="145">
        <f t="shared" si="905"/>
        <v>0.33333333333333331</v>
      </c>
      <c r="AT1661" s="2">
        <f t="shared" si="906"/>
        <v>0</v>
      </c>
      <c r="AU1661" s="2">
        <f t="shared" si="907"/>
        <v>0</v>
      </c>
      <c r="AV1661" s="2">
        <f t="shared" si="908"/>
        <v>0</v>
      </c>
      <c r="AW1661" s="2">
        <f t="shared" si="909"/>
        <v>0</v>
      </c>
      <c r="AX1661" s="2">
        <f t="shared" si="890"/>
        <v>0</v>
      </c>
      <c r="AY1661" s="2">
        <f t="shared" si="910"/>
        <v>0</v>
      </c>
      <c r="AZ1661" s="145" t="e">
        <f t="shared" si="911"/>
        <v>#N/A</v>
      </c>
      <c r="BA1661" s="145" t="e">
        <f t="shared" si="912"/>
        <v>#N/A</v>
      </c>
      <c r="BB1661" s="145">
        <f t="shared" si="913"/>
        <v>2.083333333333337E-2</v>
      </c>
      <c r="BC1661" s="2">
        <f>IF(AM1661,
  IF(AND(AL1661=$J$31,_xlfn.DAYS(AH1661,DATE(AI1661,1,1))&lt;7),
    MAX(0,EINSTELLUNGEN!$D$12+1-WEEKDAY(DATE(EINSTELLUNGEN!$D$9,EINSTELLUNGEN!$D$10,1),2)),
    IF(AL1661=$J$33,
      MIN(EINSTELLUNGEN!$D$12,WEEKDAY(DATE(EINSTELLUNGEN!$D$9,12,31),2)),
      EINSTELLUNGEN!$D$12
  )) - SUMIF(AL$50:AL$2500,"="&amp;AL1661,AX$50:AX$2500),
  0)</f>
        <v>3</v>
      </c>
      <c r="BD1661" s="2">
        <f t="shared" si="914"/>
        <v>0.33333333333333331</v>
      </c>
      <c r="BE1661" s="2">
        <f t="shared" si="915"/>
        <v>0</v>
      </c>
    </row>
    <row r="1662" spans="1:57" ht="10.5" customHeight="1">
      <c r="A1662" s="1" t="str">
        <f t="shared" ca="1" si="891"/>
        <v/>
      </c>
      <c r="B1662" s="1" t="str">
        <f t="shared" ca="1" si="892"/>
        <v/>
      </c>
      <c r="C1662" s="1" t="str">
        <f t="shared" ca="1" si="893"/>
        <v/>
      </c>
      <c r="D1662" s="1" t="str">
        <f t="shared" ca="1" si="894"/>
        <v/>
      </c>
      <c r="F1662" s="10"/>
      <c r="G1662" s="136" t="str">
        <f t="shared" si="895"/>
        <v/>
      </c>
      <c r="H1662" s="27"/>
      <c r="I1662" s="28"/>
      <c r="J1662" s="28"/>
      <c r="K1662" s="29"/>
      <c r="L1662" s="136"/>
      <c r="M1662" s="136"/>
      <c r="N1662" s="136"/>
      <c r="O1662" s="26" t="str">
        <f t="shared" si="896"/>
        <v/>
      </c>
      <c r="P1662" s="218" t="str">
        <f t="shared" si="897"/>
        <v/>
      </c>
      <c r="Q1662" s="26" t="str">
        <f t="shared" si="898"/>
        <v/>
      </c>
      <c r="R1662" s="22"/>
      <c r="S1662" s="99"/>
      <c r="T1662" s="10"/>
      <c r="U1662" s="229" t="str">
        <f t="shared" si="899"/>
        <v/>
      </c>
      <c r="V1662" s="230"/>
      <c r="W1662" s="230"/>
      <c r="X1662" s="230"/>
      <c r="Y1662" s="230"/>
      <c r="Z1662" s="22" t="str">
        <f>""</f>
        <v/>
      </c>
      <c r="AB1662" s="23" t="str">
        <f t="shared" si="900"/>
        <v/>
      </c>
      <c r="AC1662" s="2" t="b">
        <f>COUNT(Q1662:Q$2500)&gt;0</f>
        <v>0</v>
      </c>
      <c r="AD1662" s="2" t="b">
        <f t="shared" si="883"/>
        <v>0</v>
      </c>
      <c r="AE1662" s="2" t="b">
        <f t="shared" si="884"/>
        <v>0</v>
      </c>
      <c r="AF1662" s="2" t="b">
        <f t="shared" si="885"/>
        <v>0</v>
      </c>
      <c r="AG1662" s="2" t="b">
        <f>OR(
  AND(AC1662,NOT(AC1663)),
  AND(AF1662,WEEKDAY(AH1661,2)=EINSTELLUNGEN!$D$12),
  AND(AF1662,AH1662=$J$35)
)</f>
        <v>0</v>
      </c>
      <c r="AH1662" s="2">
        <f>IF(AE1662,AH1661+IF(WEEKDAY(AH1661+1,2)&lt;=EINSTELLUNGEN!$D$12,1,$J$36),AH1661)</f>
        <v>42020</v>
      </c>
      <c r="AI1662" s="2">
        <f t="shared" si="886"/>
        <v>2019</v>
      </c>
      <c r="AJ1662" s="2">
        <f t="shared" si="887"/>
        <v>201901</v>
      </c>
      <c r="AK1662" s="2">
        <f t="shared" si="888"/>
        <v>201901</v>
      </c>
      <c r="AL1662" s="2">
        <f t="shared" si="916"/>
        <v>201903</v>
      </c>
      <c r="AM1662" s="2" t="b">
        <f t="shared" si="889"/>
        <v>1</v>
      </c>
      <c r="AN1662" s="4" t="e">
        <f t="shared" si="901"/>
        <v>#N/A</v>
      </c>
      <c r="AO1662" s="4" t="e">
        <f t="shared" si="902"/>
        <v>#N/A</v>
      </c>
      <c r="AP1662" s="2" t="str">
        <f>IF(AD1662,
  IF(ISBLANK(H1662),
    AP1661,
    IF(LEN(H1662)=1,
      IF(OR(UPPER(H1662)="A",UPPER(H1662)="I"),
        EINSTELLUNGEN!$D$21,
        IF(OR(UPPER(H1662)="B",UPPER(H1662)="M"),
          EINSTELLUNGEN!$D$22,
          IF(OR(UPPER(H1662)="C",UPPER(H1662)="S"),
            EINSTELLUNGEN!$D$23,
            IF(UPPER(H1662)="D",
              EINSTELLUNGEN!$D$24,
              IF(UPPER(H1662)="E",
                EINSTELLUNGEN!$D$25,
                UPPER(H1662)))))),
      IF(ISNUMBER(H1662),
        EINSTELLUNGEN!$D$20&amp;H1662,
        UPPER(H1662)))),
  "")</f>
        <v/>
      </c>
      <c r="AQ1662" s="2" t="str">
        <f t="shared" si="903"/>
        <v/>
      </c>
      <c r="AR1662" s="2">
        <f t="shared" si="904"/>
        <v>0</v>
      </c>
      <c r="AS1662" s="145">
        <f t="shared" si="905"/>
        <v>0.33333333333333331</v>
      </c>
      <c r="AT1662" s="2">
        <f t="shared" si="906"/>
        <v>0</v>
      </c>
      <c r="AU1662" s="2">
        <f t="shared" si="907"/>
        <v>0</v>
      </c>
      <c r="AV1662" s="2">
        <f t="shared" si="908"/>
        <v>0</v>
      </c>
      <c r="AW1662" s="2">
        <f t="shared" si="909"/>
        <v>0</v>
      </c>
      <c r="AX1662" s="2">
        <f t="shared" si="890"/>
        <v>0</v>
      </c>
      <c r="AY1662" s="2">
        <f t="shared" si="910"/>
        <v>0</v>
      </c>
      <c r="AZ1662" s="145" t="e">
        <f t="shared" si="911"/>
        <v>#N/A</v>
      </c>
      <c r="BA1662" s="145" t="e">
        <f t="shared" si="912"/>
        <v>#N/A</v>
      </c>
      <c r="BB1662" s="145">
        <f t="shared" si="913"/>
        <v>2.083333333333337E-2</v>
      </c>
      <c r="BC1662" s="2">
        <f>IF(AM1662,
  IF(AND(AL1662=$J$31,_xlfn.DAYS(AH1662,DATE(AI1662,1,1))&lt;7),
    MAX(0,EINSTELLUNGEN!$D$12+1-WEEKDAY(DATE(EINSTELLUNGEN!$D$9,EINSTELLUNGEN!$D$10,1),2)),
    IF(AL1662=$J$33,
      MIN(EINSTELLUNGEN!$D$12,WEEKDAY(DATE(EINSTELLUNGEN!$D$9,12,31),2)),
      EINSTELLUNGEN!$D$12
  )) - SUMIF(AL$50:AL$2500,"="&amp;AL1662,AX$50:AX$2500),
  0)</f>
        <v>3</v>
      </c>
      <c r="BD1662" s="2">
        <f t="shared" si="914"/>
        <v>0.33333333333333331</v>
      </c>
      <c r="BE1662" s="2">
        <f t="shared" si="915"/>
        <v>0</v>
      </c>
    </row>
    <row r="1663" spans="1:57" ht="10.5" customHeight="1">
      <c r="A1663" s="1" t="str">
        <f t="shared" ca="1" si="891"/>
        <v/>
      </c>
      <c r="B1663" s="1" t="str">
        <f t="shared" ca="1" si="892"/>
        <v/>
      </c>
      <c r="C1663" s="1" t="str">
        <f t="shared" ca="1" si="893"/>
        <v/>
      </c>
      <c r="D1663" s="1" t="str">
        <f t="shared" ca="1" si="894"/>
        <v/>
      </c>
      <c r="F1663" s="10"/>
      <c r="G1663" s="136" t="str">
        <f t="shared" si="895"/>
        <v/>
      </c>
      <c r="H1663" s="27"/>
      <c r="I1663" s="28"/>
      <c r="J1663" s="28"/>
      <c r="K1663" s="29"/>
      <c r="L1663" s="136"/>
      <c r="M1663" s="136"/>
      <c r="N1663" s="136"/>
      <c r="O1663" s="26" t="str">
        <f t="shared" si="896"/>
        <v/>
      </c>
      <c r="P1663" s="218" t="str">
        <f t="shared" si="897"/>
        <v/>
      </c>
      <c r="Q1663" s="26" t="str">
        <f t="shared" si="898"/>
        <v/>
      </c>
      <c r="R1663" s="22"/>
      <c r="S1663" s="99"/>
      <c r="T1663" s="10"/>
      <c r="U1663" s="229" t="str">
        <f t="shared" si="899"/>
        <v/>
      </c>
      <c r="V1663" s="230"/>
      <c r="W1663" s="230"/>
      <c r="X1663" s="230"/>
      <c r="Y1663" s="230"/>
      <c r="Z1663" s="22" t="str">
        <f>""</f>
        <v/>
      </c>
      <c r="AB1663" s="23" t="str">
        <f t="shared" si="900"/>
        <v/>
      </c>
      <c r="AC1663" s="2" t="b">
        <f>COUNT(Q1663:Q$2500)&gt;0</f>
        <v>0</v>
      </c>
      <c r="AD1663" s="2" t="b">
        <f t="shared" si="883"/>
        <v>0</v>
      </c>
      <c r="AE1663" s="2" t="b">
        <f t="shared" si="884"/>
        <v>0</v>
      </c>
      <c r="AF1663" s="2" t="b">
        <f t="shared" si="885"/>
        <v>0</v>
      </c>
      <c r="AG1663" s="2" t="b">
        <f>OR(
  AND(AC1663,NOT(AC1664)),
  AND(AF1663,WEEKDAY(AH1662,2)=EINSTELLUNGEN!$D$12),
  AND(AF1663,AH1663=$J$35)
)</f>
        <v>0</v>
      </c>
      <c r="AH1663" s="2">
        <f>IF(AE1663,AH1662+IF(WEEKDAY(AH1662+1,2)&lt;=EINSTELLUNGEN!$D$12,1,$J$36),AH1662)</f>
        <v>42020</v>
      </c>
      <c r="AI1663" s="2">
        <f t="shared" si="886"/>
        <v>2019</v>
      </c>
      <c r="AJ1663" s="2">
        <f t="shared" si="887"/>
        <v>201901</v>
      </c>
      <c r="AK1663" s="2">
        <f t="shared" si="888"/>
        <v>201901</v>
      </c>
      <c r="AL1663" s="2">
        <f t="shared" si="916"/>
        <v>201903</v>
      </c>
      <c r="AM1663" s="2" t="b">
        <f t="shared" si="889"/>
        <v>1</v>
      </c>
      <c r="AN1663" s="4" t="e">
        <f t="shared" si="901"/>
        <v>#N/A</v>
      </c>
      <c r="AO1663" s="4" t="e">
        <f t="shared" si="902"/>
        <v>#N/A</v>
      </c>
      <c r="AP1663" s="2" t="str">
        <f>IF(AD1663,
  IF(ISBLANK(H1663),
    AP1662,
    IF(LEN(H1663)=1,
      IF(OR(UPPER(H1663)="A",UPPER(H1663)="I"),
        EINSTELLUNGEN!$D$21,
        IF(OR(UPPER(H1663)="B",UPPER(H1663)="M"),
          EINSTELLUNGEN!$D$22,
          IF(OR(UPPER(H1663)="C",UPPER(H1663)="S"),
            EINSTELLUNGEN!$D$23,
            IF(UPPER(H1663)="D",
              EINSTELLUNGEN!$D$24,
              IF(UPPER(H1663)="E",
                EINSTELLUNGEN!$D$25,
                UPPER(H1663)))))),
      IF(ISNUMBER(H1663),
        EINSTELLUNGEN!$D$20&amp;H1663,
        UPPER(H1663)))),
  "")</f>
        <v/>
      </c>
      <c r="AQ1663" s="2" t="str">
        <f t="shared" si="903"/>
        <v/>
      </c>
      <c r="AR1663" s="2">
        <f t="shared" si="904"/>
        <v>0</v>
      </c>
      <c r="AS1663" s="145">
        <f t="shared" si="905"/>
        <v>0.33333333333333331</v>
      </c>
      <c r="AT1663" s="2">
        <f t="shared" si="906"/>
        <v>0</v>
      </c>
      <c r="AU1663" s="2">
        <f t="shared" si="907"/>
        <v>0</v>
      </c>
      <c r="AV1663" s="2">
        <f t="shared" si="908"/>
        <v>0</v>
      </c>
      <c r="AW1663" s="2">
        <f t="shared" si="909"/>
        <v>0</v>
      </c>
      <c r="AX1663" s="2">
        <f t="shared" si="890"/>
        <v>0</v>
      </c>
      <c r="AY1663" s="2">
        <f t="shared" si="910"/>
        <v>0</v>
      </c>
      <c r="AZ1663" s="145" t="e">
        <f t="shared" si="911"/>
        <v>#N/A</v>
      </c>
      <c r="BA1663" s="145" t="e">
        <f t="shared" si="912"/>
        <v>#N/A</v>
      </c>
      <c r="BB1663" s="145">
        <f t="shared" si="913"/>
        <v>2.083333333333337E-2</v>
      </c>
      <c r="BC1663" s="2">
        <f>IF(AM1663,
  IF(AND(AL1663=$J$31,_xlfn.DAYS(AH1663,DATE(AI1663,1,1))&lt;7),
    MAX(0,EINSTELLUNGEN!$D$12+1-WEEKDAY(DATE(EINSTELLUNGEN!$D$9,EINSTELLUNGEN!$D$10,1),2)),
    IF(AL1663=$J$33,
      MIN(EINSTELLUNGEN!$D$12,WEEKDAY(DATE(EINSTELLUNGEN!$D$9,12,31),2)),
      EINSTELLUNGEN!$D$12
  )) - SUMIF(AL$50:AL$2500,"="&amp;AL1663,AX$50:AX$2500),
  0)</f>
        <v>3</v>
      </c>
      <c r="BD1663" s="2">
        <f t="shared" si="914"/>
        <v>0.33333333333333331</v>
      </c>
      <c r="BE1663" s="2">
        <f t="shared" si="915"/>
        <v>0</v>
      </c>
    </row>
    <row r="1664" spans="1:57" ht="10.5" customHeight="1">
      <c r="A1664" s="1" t="str">
        <f t="shared" ca="1" si="891"/>
        <v/>
      </c>
      <c r="B1664" s="1" t="str">
        <f t="shared" ca="1" si="892"/>
        <v/>
      </c>
      <c r="C1664" s="1" t="str">
        <f t="shared" ca="1" si="893"/>
        <v/>
      </c>
      <c r="D1664" s="1" t="str">
        <f t="shared" ca="1" si="894"/>
        <v/>
      </c>
      <c r="F1664" s="10"/>
      <c r="G1664" s="136" t="str">
        <f t="shared" si="895"/>
        <v/>
      </c>
      <c r="H1664" s="27"/>
      <c r="I1664" s="28"/>
      <c r="J1664" s="28"/>
      <c r="K1664" s="29"/>
      <c r="L1664" s="136"/>
      <c r="M1664" s="136"/>
      <c r="N1664" s="136"/>
      <c r="O1664" s="26" t="str">
        <f t="shared" si="896"/>
        <v/>
      </c>
      <c r="P1664" s="218" t="str">
        <f t="shared" si="897"/>
        <v/>
      </c>
      <c r="Q1664" s="26" t="str">
        <f t="shared" si="898"/>
        <v/>
      </c>
      <c r="R1664" s="22"/>
      <c r="S1664" s="99"/>
      <c r="T1664" s="10"/>
      <c r="U1664" s="229" t="str">
        <f t="shared" si="899"/>
        <v/>
      </c>
      <c r="V1664" s="230"/>
      <c r="W1664" s="230"/>
      <c r="X1664" s="230"/>
      <c r="Y1664" s="230"/>
      <c r="Z1664" s="22" t="str">
        <f>""</f>
        <v/>
      </c>
      <c r="AB1664" s="23" t="str">
        <f t="shared" si="900"/>
        <v/>
      </c>
      <c r="AC1664" s="2" t="b">
        <f>COUNT(Q1664:Q$2500)&gt;0</f>
        <v>0</v>
      </c>
      <c r="AD1664" s="2" t="b">
        <f t="shared" si="883"/>
        <v>0</v>
      </c>
      <c r="AE1664" s="2" t="b">
        <f t="shared" si="884"/>
        <v>0</v>
      </c>
      <c r="AF1664" s="2" t="b">
        <f t="shared" si="885"/>
        <v>0</v>
      </c>
      <c r="AG1664" s="2" t="b">
        <f>OR(
  AND(AC1664,NOT(AC1665)),
  AND(AF1664,WEEKDAY(AH1663,2)=EINSTELLUNGEN!$D$12),
  AND(AF1664,AH1664=$J$35)
)</f>
        <v>0</v>
      </c>
      <c r="AH1664" s="2">
        <f>IF(AE1664,AH1663+IF(WEEKDAY(AH1663+1,2)&lt;=EINSTELLUNGEN!$D$12,1,$J$36),AH1663)</f>
        <v>42020</v>
      </c>
      <c r="AI1664" s="2">
        <f t="shared" si="886"/>
        <v>2019</v>
      </c>
      <c r="AJ1664" s="2">
        <f t="shared" si="887"/>
        <v>201901</v>
      </c>
      <c r="AK1664" s="2">
        <f t="shared" si="888"/>
        <v>201901</v>
      </c>
      <c r="AL1664" s="2">
        <f t="shared" si="916"/>
        <v>201903</v>
      </c>
      <c r="AM1664" s="2" t="b">
        <f t="shared" si="889"/>
        <v>1</v>
      </c>
      <c r="AN1664" s="4" t="e">
        <f t="shared" si="901"/>
        <v>#N/A</v>
      </c>
      <c r="AO1664" s="4" t="e">
        <f t="shared" si="902"/>
        <v>#N/A</v>
      </c>
      <c r="AP1664" s="2" t="str">
        <f>IF(AD1664,
  IF(ISBLANK(H1664),
    AP1663,
    IF(LEN(H1664)=1,
      IF(OR(UPPER(H1664)="A",UPPER(H1664)="I"),
        EINSTELLUNGEN!$D$21,
        IF(OR(UPPER(H1664)="B",UPPER(H1664)="M"),
          EINSTELLUNGEN!$D$22,
          IF(OR(UPPER(H1664)="C",UPPER(H1664)="S"),
            EINSTELLUNGEN!$D$23,
            IF(UPPER(H1664)="D",
              EINSTELLUNGEN!$D$24,
              IF(UPPER(H1664)="E",
                EINSTELLUNGEN!$D$25,
                UPPER(H1664)))))),
      IF(ISNUMBER(H1664),
        EINSTELLUNGEN!$D$20&amp;H1664,
        UPPER(H1664)))),
  "")</f>
        <v/>
      </c>
      <c r="AQ1664" s="2" t="str">
        <f t="shared" si="903"/>
        <v/>
      </c>
      <c r="AR1664" s="2">
        <f t="shared" si="904"/>
        <v>0</v>
      </c>
      <c r="AS1664" s="145">
        <f t="shared" si="905"/>
        <v>0.33333333333333331</v>
      </c>
      <c r="AT1664" s="2">
        <f t="shared" si="906"/>
        <v>0</v>
      </c>
      <c r="AU1664" s="2">
        <f t="shared" si="907"/>
        <v>0</v>
      </c>
      <c r="AV1664" s="2">
        <f t="shared" si="908"/>
        <v>0</v>
      </c>
      <c r="AW1664" s="2">
        <f t="shared" si="909"/>
        <v>0</v>
      </c>
      <c r="AX1664" s="2">
        <f t="shared" si="890"/>
        <v>0</v>
      </c>
      <c r="AY1664" s="2">
        <f t="shared" si="910"/>
        <v>0</v>
      </c>
      <c r="AZ1664" s="145" t="e">
        <f t="shared" si="911"/>
        <v>#N/A</v>
      </c>
      <c r="BA1664" s="145" t="e">
        <f t="shared" si="912"/>
        <v>#N/A</v>
      </c>
      <c r="BB1664" s="145">
        <f t="shared" si="913"/>
        <v>2.083333333333337E-2</v>
      </c>
      <c r="BC1664" s="2">
        <f>IF(AM1664,
  IF(AND(AL1664=$J$31,_xlfn.DAYS(AH1664,DATE(AI1664,1,1))&lt;7),
    MAX(0,EINSTELLUNGEN!$D$12+1-WEEKDAY(DATE(EINSTELLUNGEN!$D$9,EINSTELLUNGEN!$D$10,1),2)),
    IF(AL1664=$J$33,
      MIN(EINSTELLUNGEN!$D$12,WEEKDAY(DATE(EINSTELLUNGEN!$D$9,12,31),2)),
      EINSTELLUNGEN!$D$12
  )) - SUMIF(AL$50:AL$2500,"="&amp;AL1664,AX$50:AX$2500),
  0)</f>
        <v>3</v>
      </c>
      <c r="BD1664" s="2">
        <f t="shared" si="914"/>
        <v>0.33333333333333331</v>
      </c>
      <c r="BE1664" s="2">
        <f t="shared" si="915"/>
        <v>0</v>
      </c>
    </row>
    <row r="1665" spans="1:57" ht="10.5" customHeight="1">
      <c r="A1665" s="1" t="str">
        <f t="shared" ca="1" si="891"/>
        <v/>
      </c>
      <c r="B1665" s="1" t="str">
        <f t="shared" ca="1" si="892"/>
        <v/>
      </c>
      <c r="C1665" s="1" t="str">
        <f t="shared" ca="1" si="893"/>
        <v/>
      </c>
      <c r="D1665" s="1" t="str">
        <f t="shared" ca="1" si="894"/>
        <v/>
      </c>
      <c r="F1665" s="10"/>
      <c r="G1665" s="136" t="str">
        <f t="shared" si="895"/>
        <v/>
      </c>
      <c r="H1665" s="27"/>
      <c r="I1665" s="28"/>
      <c r="J1665" s="28"/>
      <c r="K1665" s="29"/>
      <c r="L1665" s="136"/>
      <c r="M1665" s="136"/>
      <c r="N1665" s="136"/>
      <c r="O1665" s="26" t="str">
        <f t="shared" si="896"/>
        <v/>
      </c>
      <c r="P1665" s="218" t="str">
        <f t="shared" si="897"/>
        <v/>
      </c>
      <c r="Q1665" s="26" t="str">
        <f t="shared" si="898"/>
        <v/>
      </c>
      <c r="R1665" s="22"/>
      <c r="S1665" s="99"/>
      <c r="T1665" s="10"/>
      <c r="U1665" s="229" t="str">
        <f t="shared" si="899"/>
        <v/>
      </c>
      <c r="V1665" s="230"/>
      <c r="W1665" s="230"/>
      <c r="X1665" s="230"/>
      <c r="Y1665" s="230"/>
      <c r="Z1665" s="22" t="str">
        <f>""</f>
        <v/>
      </c>
      <c r="AB1665" s="23" t="str">
        <f t="shared" si="900"/>
        <v/>
      </c>
      <c r="AC1665" s="2" t="b">
        <f>COUNT(Q1665:Q$2500)&gt;0</f>
        <v>0</v>
      </c>
      <c r="AD1665" s="2" t="b">
        <f t="shared" si="883"/>
        <v>0</v>
      </c>
      <c r="AE1665" s="2" t="b">
        <f t="shared" si="884"/>
        <v>0</v>
      </c>
      <c r="AF1665" s="2" t="b">
        <f t="shared" si="885"/>
        <v>0</v>
      </c>
      <c r="AG1665" s="2" t="b">
        <f>OR(
  AND(AC1665,NOT(AC1666)),
  AND(AF1665,WEEKDAY(AH1664,2)=EINSTELLUNGEN!$D$12),
  AND(AF1665,AH1665=$J$35)
)</f>
        <v>0</v>
      </c>
      <c r="AH1665" s="2">
        <f>IF(AE1665,AH1664+IF(WEEKDAY(AH1664+1,2)&lt;=EINSTELLUNGEN!$D$12,1,$J$36),AH1664)</f>
        <v>42020</v>
      </c>
      <c r="AI1665" s="2">
        <f t="shared" si="886"/>
        <v>2019</v>
      </c>
      <c r="AJ1665" s="2">
        <f t="shared" si="887"/>
        <v>201901</v>
      </c>
      <c r="AK1665" s="2">
        <f t="shared" si="888"/>
        <v>201901</v>
      </c>
      <c r="AL1665" s="2">
        <f t="shared" si="916"/>
        <v>201903</v>
      </c>
      <c r="AM1665" s="2" t="b">
        <f t="shared" si="889"/>
        <v>1</v>
      </c>
      <c r="AN1665" s="4" t="e">
        <f t="shared" si="901"/>
        <v>#N/A</v>
      </c>
      <c r="AO1665" s="4" t="e">
        <f t="shared" si="902"/>
        <v>#N/A</v>
      </c>
      <c r="AP1665" s="2" t="str">
        <f>IF(AD1665,
  IF(ISBLANK(H1665),
    AP1664,
    IF(LEN(H1665)=1,
      IF(OR(UPPER(H1665)="A",UPPER(H1665)="I"),
        EINSTELLUNGEN!$D$21,
        IF(OR(UPPER(H1665)="B",UPPER(H1665)="M"),
          EINSTELLUNGEN!$D$22,
          IF(OR(UPPER(H1665)="C",UPPER(H1665)="S"),
            EINSTELLUNGEN!$D$23,
            IF(UPPER(H1665)="D",
              EINSTELLUNGEN!$D$24,
              IF(UPPER(H1665)="E",
                EINSTELLUNGEN!$D$25,
                UPPER(H1665)))))),
      IF(ISNUMBER(H1665),
        EINSTELLUNGEN!$D$20&amp;H1665,
        UPPER(H1665)))),
  "")</f>
        <v/>
      </c>
      <c r="AQ1665" s="2" t="str">
        <f t="shared" si="903"/>
        <v/>
      </c>
      <c r="AR1665" s="2">
        <f t="shared" si="904"/>
        <v>0</v>
      </c>
      <c r="AS1665" s="145">
        <f t="shared" si="905"/>
        <v>0.33333333333333331</v>
      </c>
      <c r="AT1665" s="2">
        <f t="shared" si="906"/>
        <v>0</v>
      </c>
      <c r="AU1665" s="2">
        <f t="shared" si="907"/>
        <v>0</v>
      </c>
      <c r="AV1665" s="2">
        <f t="shared" si="908"/>
        <v>0</v>
      </c>
      <c r="AW1665" s="2">
        <f t="shared" si="909"/>
        <v>0</v>
      </c>
      <c r="AX1665" s="2">
        <f t="shared" si="890"/>
        <v>0</v>
      </c>
      <c r="AY1665" s="2">
        <f t="shared" si="910"/>
        <v>0</v>
      </c>
      <c r="AZ1665" s="145" t="e">
        <f t="shared" si="911"/>
        <v>#N/A</v>
      </c>
      <c r="BA1665" s="145" t="e">
        <f t="shared" si="912"/>
        <v>#N/A</v>
      </c>
      <c r="BB1665" s="145">
        <f t="shared" si="913"/>
        <v>2.083333333333337E-2</v>
      </c>
      <c r="BC1665" s="2">
        <f>IF(AM1665,
  IF(AND(AL1665=$J$31,_xlfn.DAYS(AH1665,DATE(AI1665,1,1))&lt;7),
    MAX(0,EINSTELLUNGEN!$D$12+1-WEEKDAY(DATE(EINSTELLUNGEN!$D$9,EINSTELLUNGEN!$D$10,1),2)),
    IF(AL1665=$J$33,
      MIN(EINSTELLUNGEN!$D$12,WEEKDAY(DATE(EINSTELLUNGEN!$D$9,12,31),2)),
      EINSTELLUNGEN!$D$12
  )) - SUMIF(AL$50:AL$2500,"="&amp;AL1665,AX$50:AX$2500),
  0)</f>
        <v>3</v>
      </c>
      <c r="BD1665" s="2">
        <f t="shared" si="914"/>
        <v>0.33333333333333331</v>
      </c>
      <c r="BE1665" s="2">
        <f t="shared" si="915"/>
        <v>0</v>
      </c>
    </row>
    <row r="1666" spans="1:57" ht="10.5" customHeight="1">
      <c r="A1666" s="1" t="str">
        <f t="shared" ca="1" si="891"/>
        <v/>
      </c>
      <c r="B1666" s="1" t="str">
        <f t="shared" ca="1" si="892"/>
        <v/>
      </c>
      <c r="C1666" s="1" t="str">
        <f t="shared" ca="1" si="893"/>
        <v/>
      </c>
      <c r="D1666" s="1" t="str">
        <f t="shared" ca="1" si="894"/>
        <v/>
      </c>
      <c r="F1666" s="10"/>
      <c r="G1666" s="136" t="str">
        <f t="shared" si="895"/>
        <v/>
      </c>
      <c r="H1666" s="27"/>
      <c r="I1666" s="28"/>
      <c r="J1666" s="28"/>
      <c r="K1666" s="29"/>
      <c r="L1666" s="136"/>
      <c r="M1666" s="136"/>
      <c r="N1666" s="136"/>
      <c r="O1666" s="26" t="str">
        <f t="shared" si="896"/>
        <v/>
      </c>
      <c r="P1666" s="218" t="str">
        <f t="shared" si="897"/>
        <v/>
      </c>
      <c r="Q1666" s="26" t="str">
        <f t="shared" si="898"/>
        <v/>
      </c>
      <c r="R1666" s="22"/>
      <c r="S1666" s="99"/>
      <c r="T1666" s="10"/>
      <c r="U1666" s="229" t="str">
        <f t="shared" si="899"/>
        <v/>
      </c>
      <c r="V1666" s="230"/>
      <c r="W1666" s="230"/>
      <c r="X1666" s="230"/>
      <c r="Y1666" s="230"/>
      <c r="Z1666" s="22" t="str">
        <f>""</f>
        <v/>
      </c>
      <c r="AB1666" s="23" t="str">
        <f t="shared" si="900"/>
        <v/>
      </c>
      <c r="AC1666" s="2" t="b">
        <f>COUNT(Q1666:Q$2500)&gt;0</f>
        <v>0</v>
      </c>
      <c r="AD1666" s="2" t="b">
        <f t="shared" si="883"/>
        <v>0</v>
      </c>
      <c r="AE1666" s="2" t="b">
        <f t="shared" si="884"/>
        <v>0</v>
      </c>
      <c r="AF1666" s="2" t="b">
        <f t="shared" si="885"/>
        <v>0</v>
      </c>
      <c r="AG1666" s="2" t="b">
        <f>OR(
  AND(AC1666,NOT(AC1667)),
  AND(AF1666,WEEKDAY(AH1665,2)=EINSTELLUNGEN!$D$12),
  AND(AF1666,AH1666=$J$35)
)</f>
        <v>0</v>
      </c>
      <c r="AH1666" s="2">
        <f>IF(AE1666,AH1665+IF(WEEKDAY(AH1665+1,2)&lt;=EINSTELLUNGEN!$D$12,1,$J$36),AH1665)</f>
        <v>42020</v>
      </c>
      <c r="AI1666" s="2">
        <f t="shared" si="886"/>
        <v>2019</v>
      </c>
      <c r="AJ1666" s="2">
        <f t="shared" si="887"/>
        <v>201901</v>
      </c>
      <c r="AK1666" s="2">
        <f t="shared" si="888"/>
        <v>201901</v>
      </c>
      <c r="AL1666" s="2">
        <f t="shared" si="916"/>
        <v>201903</v>
      </c>
      <c r="AM1666" s="2" t="b">
        <f t="shared" si="889"/>
        <v>1</v>
      </c>
      <c r="AN1666" s="4" t="e">
        <f t="shared" si="901"/>
        <v>#N/A</v>
      </c>
      <c r="AO1666" s="4" t="e">
        <f t="shared" si="902"/>
        <v>#N/A</v>
      </c>
      <c r="AP1666" s="2" t="str">
        <f>IF(AD1666,
  IF(ISBLANK(H1666),
    AP1665,
    IF(LEN(H1666)=1,
      IF(OR(UPPER(H1666)="A",UPPER(H1666)="I"),
        EINSTELLUNGEN!$D$21,
        IF(OR(UPPER(H1666)="B",UPPER(H1666)="M"),
          EINSTELLUNGEN!$D$22,
          IF(OR(UPPER(H1666)="C",UPPER(H1666)="S"),
            EINSTELLUNGEN!$D$23,
            IF(UPPER(H1666)="D",
              EINSTELLUNGEN!$D$24,
              IF(UPPER(H1666)="E",
                EINSTELLUNGEN!$D$25,
                UPPER(H1666)))))),
      IF(ISNUMBER(H1666),
        EINSTELLUNGEN!$D$20&amp;H1666,
        UPPER(H1666)))),
  "")</f>
        <v/>
      </c>
      <c r="AQ1666" s="2" t="str">
        <f t="shared" si="903"/>
        <v/>
      </c>
      <c r="AR1666" s="2">
        <f t="shared" si="904"/>
        <v>0</v>
      </c>
      <c r="AS1666" s="145">
        <f t="shared" si="905"/>
        <v>0.33333333333333331</v>
      </c>
      <c r="AT1666" s="2">
        <f t="shared" si="906"/>
        <v>0</v>
      </c>
      <c r="AU1666" s="2">
        <f t="shared" si="907"/>
        <v>0</v>
      </c>
      <c r="AV1666" s="2">
        <f t="shared" si="908"/>
        <v>0</v>
      </c>
      <c r="AW1666" s="2">
        <f t="shared" si="909"/>
        <v>0</v>
      </c>
      <c r="AX1666" s="2">
        <f t="shared" si="890"/>
        <v>0</v>
      </c>
      <c r="AY1666" s="2">
        <f t="shared" si="910"/>
        <v>0</v>
      </c>
      <c r="AZ1666" s="145" t="e">
        <f t="shared" si="911"/>
        <v>#N/A</v>
      </c>
      <c r="BA1666" s="145" t="e">
        <f t="shared" si="912"/>
        <v>#N/A</v>
      </c>
      <c r="BB1666" s="145">
        <f t="shared" si="913"/>
        <v>2.083333333333337E-2</v>
      </c>
      <c r="BC1666" s="2">
        <f>IF(AM1666,
  IF(AND(AL1666=$J$31,_xlfn.DAYS(AH1666,DATE(AI1666,1,1))&lt;7),
    MAX(0,EINSTELLUNGEN!$D$12+1-WEEKDAY(DATE(EINSTELLUNGEN!$D$9,EINSTELLUNGEN!$D$10,1),2)),
    IF(AL1666=$J$33,
      MIN(EINSTELLUNGEN!$D$12,WEEKDAY(DATE(EINSTELLUNGEN!$D$9,12,31),2)),
      EINSTELLUNGEN!$D$12
  )) - SUMIF(AL$50:AL$2500,"="&amp;AL1666,AX$50:AX$2500),
  0)</f>
        <v>3</v>
      </c>
      <c r="BD1666" s="2">
        <f t="shared" si="914"/>
        <v>0.33333333333333331</v>
      </c>
      <c r="BE1666" s="2">
        <f t="shared" si="915"/>
        <v>0</v>
      </c>
    </row>
    <row r="1667" spans="1:57" ht="10.5" customHeight="1">
      <c r="A1667" s="1" t="str">
        <f t="shared" ca="1" si="891"/>
        <v/>
      </c>
      <c r="B1667" s="1" t="str">
        <f t="shared" ca="1" si="892"/>
        <v/>
      </c>
      <c r="C1667" s="1" t="str">
        <f t="shared" ca="1" si="893"/>
        <v/>
      </c>
      <c r="D1667" s="1" t="str">
        <f t="shared" ca="1" si="894"/>
        <v/>
      </c>
      <c r="F1667" s="10"/>
      <c r="G1667" s="136" t="str">
        <f t="shared" si="895"/>
        <v/>
      </c>
      <c r="H1667" s="27"/>
      <c r="I1667" s="28"/>
      <c r="J1667" s="28"/>
      <c r="K1667" s="29"/>
      <c r="L1667" s="136"/>
      <c r="M1667" s="136"/>
      <c r="N1667" s="136"/>
      <c r="O1667" s="26" t="str">
        <f t="shared" si="896"/>
        <v/>
      </c>
      <c r="P1667" s="218" t="str">
        <f t="shared" si="897"/>
        <v/>
      </c>
      <c r="Q1667" s="26" t="str">
        <f t="shared" si="898"/>
        <v/>
      </c>
      <c r="R1667" s="22"/>
      <c r="S1667" s="99"/>
      <c r="T1667" s="10"/>
      <c r="U1667" s="229" t="str">
        <f t="shared" si="899"/>
        <v/>
      </c>
      <c r="V1667" s="230"/>
      <c r="W1667" s="230"/>
      <c r="X1667" s="230"/>
      <c r="Y1667" s="230"/>
      <c r="Z1667" s="22" t="str">
        <f>""</f>
        <v/>
      </c>
      <c r="AB1667" s="23" t="str">
        <f t="shared" si="900"/>
        <v/>
      </c>
      <c r="AC1667" s="2" t="b">
        <f>COUNT(Q1667:Q$2500)&gt;0</f>
        <v>0</v>
      </c>
      <c r="AD1667" s="2" t="b">
        <f t="shared" si="883"/>
        <v>0</v>
      </c>
      <c r="AE1667" s="2" t="b">
        <f t="shared" si="884"/>
        <v>0</v>
      </c>
      <c r="AF1667" s="2" t="b">
        <f t="shared" si="885"/>
        <v>0</v>
      </c>
      <c r="AG1667" s="2" t="b">
        <f>OR(
  AND(AC1667,NOT(AC1668)),
  AND(AF1667,WEEKDAY(AH1666,2)=EINSTELLUNGEN!$D$12),
  AND(AF1667,AH1667=$J$35)
)</f>
        <v>0</v>
      </c>
      <c r="AH1667" s="2">
        <f>IF(AE1667,AH1666+IF(WEEKDAY(AH1666+1,2)&lt;=EINSTELLUNGEN!$D$12,1,$J$36),AH1666)</f>
        <v>42020</v>
      </c>
      <c r="AI1667" s="2">
        <f t="shared" si="886"/>
        <v>2019</v>
      </c>
      <c r="AJ1667" s="2">
        <f t="shared" si="887"/>
        <v>201901</v>
      </c>
      <c r="AK1667" s="2">
        <f t="shared" si="888"/>
        <v>201901</v>
      </c>
      <c r="AL1667" s="2">
        <f t="shared" si="916"/>
        <v>201903</v>
      </c>
      <c r="AM1667" s="2" t="b">
        <f t="shared" si="889"/>
        <v>1</v>
      </c>
      <c r="AN1667" s="4" t="e">
        <f t="shared" si="901"/>
        <v>#N/A</v>
      </c>
      <c r="AO1667" s="4" t="e">
        <f t="shared" si="902"/>
        <v>#N/A</v>
      </c>
      <c r="AP1667" s="2" t="str">
        <f>IF(AD1667,
  IF(ISBLANK(H1667),
    AP1666,
    IF(LEN(H1667)=1,
      IF(OR(UPPER(H1667)="A",UPPER(H1667)="I"),
        EINSTELLUNGEN!$D$21,
        IF(OR(UPPER(H1667)="B",UPPER(H1667)="M"),
          EINSTELLUNGEN!$D$22,
          IF(OR(UPPER(H1667)="C",UPPER(H1667)="S"),
            EINSTELLUNGEN!$D$23,
            IF(UPPER(H1667)="D",
              EINSTELLUNGEN!$D$24,
              IF(UPPER(H1667)="E",
                EINSTELLUNGEN!$D$25,
                UPPER(H1667)))))),
      IF(ISNUMBER(H1667),
        EINSTELLUNGEN!$D$20&amp;H1667,
        UPPER(H1667)))),
  "")</f>
        <v/>
      </c>
      <c r="AQ1667" s="2" t="str">
        <f t="shared" si="903"/>
        <v/>
      </c>
      <c r="AR1667" s="2">
        <f t="shared" si="904"/>
        <v>0</v>
      </c>
      <c r="AS1667" s="145">
        <f t="shared" si="905"/>
        <v>0.33333333333333331</v>
      </c>
      <c r="AT1667" s="2">
        <f t="shared" si="906"/>
        <v>0</v>
      </c>
      <c r="AU1667" s="2">
        <f t="shared" si="907"/>
        <v>0</v>
      </c>
      <c r="AV1667" s="2">
        <f t="shared" si="908"/>
        <v>0</v>
      </c>
      <c r="AW1667" s="2">
        <f t="shared" si="909"/>
        <v>0</v>
      </c>
      <c r="AX1667" s="2">
        <f t="shared" si="890"/>
        <v>0</v>
      </c>
      <c r="AY1667" s="2">
        <f t="shared" si="910"/>
        <v>0</v>
      </c>
      <c r="AZ1667" s="145" t="e">
        <f t="shared" si="911"/>
        <v>#N/A</v>
      </c>
      <c r="BA1667" s="145" t="e">
        <f t="shared" si="912"/>
        <v>#N/A</v>
      </c>
      <c r="BB1667" s="145">
        <f t="shared" si="913"/>
        <v>2.083333333333337E-2</v>
      </c>
      <c r="BC1667" s="2">
        <f>IF(AM1667,
  IF(AND(AL1667=$J$31,_xlfn.DAYS(AH1667,DATE(AI1667,1,1))&lt;7),
    MAX(0,EINSTELLUNGEN!$D$12+1-WEEKDAY(DATE(EINSTELLUNGEN!$D$9,EINSTELLUNGEN!$D$10,1),2)),
    IF(AL1667=$J$33,
      MIN(EINSTELLUNGEN!$D$12,WEEKDAY(DATE(EINSTELLUNGEN!$D$9,12,31),2)),
      EINSTELLUNGEN!$D$12
  )) - SUMIF(AL$50:AL$2500,"="&amp;AL1667,AX$50:AX$2500),
  0)</f>
        <v>3</v>
      </c>
      <c r="BD1667" s="2">
        <f t="shared" si="914"/>
        <v>0.33333333333333331</v>
      </c>
      <c r="BE1667" s="2">
        <f t="shared" si="915"/>
        <v>0</v>
      </c>
    </row>
    <row r="1668" spans="1:57" ht="10.5" customHeight="1">
      <c r="A1668" s="1" t="str">
        <f t="shared" ca="1" si="891"/>
        <v/>
      </c>
      <c r="B1668" s="1" t="str">
        <f t="shared" ca="1" si="892"/>
        <v/>
      </c>
      <c r="C1668" s="1" t="str">
        <f t="shared" ca="1" si="893"/>
        <v/>
      </c>
      <c r="D1668" s="1" t="str">
        <f t="shared" ca="1" si="894"/>
        <v/>
      </c>
      <c r="F1668" s="10"/>
      <c r="G1668" s="136" t="str">
        <f t="shared" si="895"/>
        <v/>
      </c>
      <c r="H1668" s="27"/>
      <c r="I1668" s="28"/>
      <c r="J1668" s="28"/>
      <c r="K1668" s="29"/>
      <c r="L1668" s="136"/>
      <c r="M1668" s="136"/>
      <c r="N1668" s="136"/>
      <c r="O1668" s="26" t="str">
        <f t="shared" si="896"/>
        <v/>
      </c>
      <c r="P1668" s="218" t="str">
        <f t="shared" si="897"/>
        <v/>
      </c>
      <c r="Q1668" s="26" t="str">
        <f t="shared" si="898"/>
        <v/>
      </c>
      <c r="R1668" s="22"/>
      <c r="S1668" s="99"/>
      <c r="T1668" s="10"/>
      <c r="U1668" s="229" t="str">
        <f t="shared" si="899"/>
        <v/>
      </c>
      <c r="V1668" s="230"/>
      <c r="W1668" s="230"/>
      <c r="X1668" s="230"/>
      <c r="Y1668" s="230"/>
      <c r="Z1668" s="22" t="str">
        <f>""</f>
        <v/>
      </c>
      <c r="AB1668" s="23" t="str">
        <f t="shared" si="900"/>
        <v/>
      </c>
      <c r="AC1668" s="2" t="b">
        <f>COUNT(Q1668:Q$2500)&gt;0</f>
        <v>0</v>
      </c>
      <c r="AD1668" s="2" t="b">
        <f t="shared" si="883"/>
        <v>0</v>
      </c>
      <c r="AE1668" s="2" t="b">
        <f t="shared" si="884"/>
        <v>0</v>
      </c>
      <c r="AF1668" s="2" t="b">
        <f t="shared" si="885"/>
        <v>0</v>
      </c>
      <c r="AG1668" s="2" t="b">
        <f>OR(
  AND(AC1668,NOT(AC1669)),
  AND(AF1668,WEEKDAY(AH1667,2)=EINSTELLUNGEN!$D$12),
  AND(AF1668,AH1668=$J$35)
)</f>
        <v>0</v>
      </c>
      <c r="AH1668" s="2">
        <f>IF(AE1668,AH1667+IF(WEEKDAY(AH1667+1,2)&lt;=EINSTELLUNGEN!$D$12,1,$J$36),AH1667)</f>
        <v>42020</v>
      </c>
      <c r="AI1668" s="2">
        <f t="shared" si="886"/>
        <v>2019</v>
      </c>
      <c r="AJ1668" s="2">
        <f t="shared" si="887"/>
        <v>201901</v>
      </c>
      <c r="AK1668" s="2">
        <f t="shared" si="888"/>
        <v>201901</v>
      </c>
      <c r="AL1668" s="2">
        <f t="shared" si="916"/>
        <v>201903</v>
      </c>
      <c r="AM1668" s="2" t="b">
        <f t="shared" si="889"/>
        <v>1</v>
      </c>
      <c r="AN1668" s="4" t="e">
        <f t="shared" si="901"/>
        <v>#N/A</v>
      </c>
      <c r="AO1668" s="4" t="e">
        <f t="shared" si="902"/>
        <v>#N/A</v>
      </c>
      <c r="AP1668" s="2" t="str">
        <f>IF(AD1668,
  IF(ISBLANK(H1668),
    AP1667,
    IF(LEN(H1668)=1,
      IF(OR(UPPER(H1668)="A",UPPER(H1668)="I"),
        EINSTELLUNGEN!$D$21,
        IF(OR(UPPER(H1668)="B",UPPER(H1668)="M"),
          EINSTELLUNGEN!$D$22,
          IF(OR(UPPER(H1668)="C",UPPER(H1668)="S"),
            EINSTELLUNGEN!$D$23,
            IF(UPPER(H1668)="D",
              EINSTELLUNGEN!$D$24,
              IF(UPPER(H1668)="E",
                EINSTELLUNGEN!$D$25,
                UPPER(H1668)))))),
      IF(ISNUMBER(H1668),
        EINSTELLUNGEN!$D$20&amp;H1668,
        UPPER(H1668)))),
  "")</f>
        <v/>
      </c>
      <c r="AQ1668" s="2" t="str">
        <f t="shared" si="903"/>
        <v/>
      </c>
      <c r="AR1668" s="2">
        <f t="shared" si="904"/>
        <v>0</v>
      </c>
      <c r="AS1668" s="145">
        <f t="shared" si="905"/>
        <v>0.33333333333333331</v>
      </c>
      <c r="AT1668" s="2">
        <f t="shared" si="906"/>
        <v>0</v>
      </c>
      <c r="AU1668" s="2">
        <f t="shared" si="907"/>
        <v>0</v>
      </c>
      <c r="AV1668" s="2">
        <f t="shared" si="908"/>
        <v>0</v>
      </c>
      <c r="AW1668" s="2">
        <f t="shared" si="909"/>
        <v>0</v>
      </c>
      <c r="AX1668" s="2">
        <f t="shared" si="890"/>
        <v>0</v>
      </c>
      <c r="AY1668" s="2">
        <f t="shared" si="910"/>
        <v>0</v>
      </c>
      <c r="AZ1668" s="145" t="e">
        <f t="shared" si="911"/>
        <v>#N/A</v>
      </c>
      <c r="BA1668" s="145" t="e">
        <f t="shared" si="912"/>
        <v>#N/A</v>
      </c>
      <c r="BB1668" s="145">
        <f t="shared" si="913"/>
        <v>2.083333333333337E-2</v>
      </c>
      <c r="BC1668" s="2">
        <f>IF(AM1668,
  IF(AND(AL1668=$J$31,_xlfn.DAYS(AH1668,DATE(AI1668,1,1))&lt;7),
    MAX(0,EINSTELLUNGEN!$D$12+1-WEEKDAY(DATE(EINSTELLUNGEN!$D$9,EINSTELLUNGEN!$D$10,1),2)),
    IF(AL1668=$J$33,
      MIN(EINSTELLUNGEN!$D$12,WEEKDAY(DATE(EINSTELLUNGEN!$D$9,12,31),2)),
      EINSTELLUNGEN!$D$12
  )) - SUMIF(AL$50:AL$2500,"="&amp;AL1668,AX$50:AX$2500),
  0)</f>
        <v>3</v>
      </c>
      <c r="BD1668" s="2">
        <f t="shared" si="914"/>
        <v>0.33333333333333331</v>
      </c>
      <c r="BE1668" s="2">
        <f t="shared" si="915"/>
        <v>0</v>
      </c>
    </row>
    <row r="1669" spans="1:57" ht="10.5" customHeight="1">
      <c r="A1669" s="1" t="str">
        <f t="shared" ca="1" si="891"/>
        <v/>
      </c>
      <c r="B1669" s="1" t="str">
        <f t="shared" ca="1" si="892"/>
        <v/>
      </c>
      <c r="C1669" s="1" t="str">
        <f t="shared" ca="1" si="893"/>
        <v/>
      </c>
      <c r="D1669" s="1" t="str">
        <f t="shared" ca="1" si="894"/>
        <v/>
      </c>
      <c r="F1669" s="10"/>
      <c r="G1669" s="136" t="str">
        <f t="shared" si="895"/>
        <v/>
      </c>
      <c r="H1669" s="27"/>
      <c r="I1669" s="28"/>
      <c r="J1669" s="28"/>
      <c r="K1669" s="29"/>
      <c r="L1669" s="136"/>
      <c r="M1669" s="136"/>
      <c r="N1669" s="136"/>
      <c r="O1669" s="26" t="str">
        <f t="shared" si="896"/>
        <v/>
      </c>
      <c r="P1669" s="218" t="str">
        <f t="shared" si="897"/>
        <v/>
      </c>
      <c r="Q1669" s="26" t="str">
        <f t="shared" si="898"/>
        <v/>
      </c>
      <c r="R1669" s="22"/>
      <c r="S1669" s="99"/>
      <c r="T1669" s="10"/>
      <c r="U1669" s="229" t="str">
        <f t="shared" si="899"/>
        <v/>
      </c>
      <c r="V1669" s="230"/>
      <c r="W1669" s="230"/>
      <c r="X1669" s="230"/>
      <c r="Y1669" s="230"/>
      <c r="Z1669" s="22" t="str">
        <f>""</f>
        <v/>
      </c>
      <c r="AB1669" s="23" t="str">
        <f t="shared" si="900"/>
        <v/>
      </c>
      <c r="AC1669" s="2" t="b">
        <f>COUNT(Q1669:Q$2500)&gt;0</f>
        <v>0</v>
      </c>
      <c r="AD1669" s="2" t="b">
        <f t="shared" si="883"/>
        <v>0</v>
      </c>
      <c r="AE1669" s="2" t="b">
        <f t="shared" si="884"/>
        <v>0</v>
      </c>
      <c r="AF1669" s="2" t="b">
        <f t="shared" si="885"/>
        <v>0</v>
      </c>
      <c r="AG1669" s="2" t="b">
        <f>OR(
  AND(AC1669,NOT(AC1670)),
  AND(AF1669,WEEKDAY(AH1668,2)=EINSTELLUNGEN!$D$12),
  AND(AF1669,AH1669=$J$35)
)</f>
        <v>0</v>
      </c>
      <c r="AH1669" s="2">
        <f>IF(AE1669,AH1668+IF(WEEKDAY(AH1668+1,2)&lt;=EINSTELLUNGEN!$D$12,1,$J$36),AH1668)</f>
        <v>42020</v>
      </c>
      <c r="AI1669" s="2">
        <f t="shared" si="886"/>
        <v>2019</v>
      </c>
      <c r="AJ1669" s="2">
        <f t="shared" si="887"/>
        <v>201901</v>
      </c>
      <c r="AK1669" s="2">
        <f t="shared" si="888"/>
        <v>201901</v>
      </c>
      <c r="AL1669" s="2">
        <f t="shared" si="916"/>
        <v>201903</v>
      </c>
      <c r="AM1669" s="2" t="b">
        <f t="shared" si="889"/>
        <v>1</v>
      </c>
      <c r="AN1669" s="4" t="e">
        <f t="shared" si="901"/>
        <v>#N/A</v>
      </c>
      <c r="AO1669" s="4" t="e">
        <f t="shared" si="902"/>
        <v>#N/A</v>
      </c>
      <c r="AP1669" s="2" t="str">
        <f>IF(AD1669,
  IF(ISBLANK(H1669),
    AP1668,
    IF(LEN(H1669)=1,
      IF(OR(UPPER(H1669)="A",UPPER(H1669)="I"),
        EINSTELLUNGEN!$D$21,
        IF(OR(UPPER(H1669)="B",UPPER(H1669)="M"),
          EINSTELLUNGEN!$D$22,
          IF(OR(UPPER(H1669)="C",UPPER(H1669)="S"),
            EINSTELLUNGEN!$D$23,
            IF(UPPER(H1669)="D",
              EINSTELLUNGEN!$D$24,
              IF(UPPER(H1669)="E",
                EINSTELLUNGEN!$D$25,
                UPPER(H1669)))))),
      IF(ISNUMBER(H1669),
        EINSTELLUNGEN!$D$20&amp;H1669,
        UPPER(H1669)))),
  "")</f>
        <v/>
      </c>
      <c r="AQ1669" s="2" t="str">
        <f t="shared" si="903"/>
        <v/>
      </c>
      <c r="AR1669" s="2">
        <f t="shared" si="904"/>
        <v>0</v>
      </c>
      <c r="AS1669" s="145">
        <f t="shared" si="905"/>
        <v>0.33333333333333331</v>
      </c>
      <c r="AT1669" s="2">
        <f t="shared" si="906"/>
        <v>0</v>
      </c>
      <c r="AU1669" s="2">
        <f t="shared" si="907"/>
        <v>0</v>
      </c>
      <c r="AV1669" s="2">
        <f t="shared" si="908"/>
        <v>0</v>
      </c>
      <c r="AW1669" s="2">
        <f t="shared" si="909"/>
        <v>0</v>
      </c>
      <c r="AX1669" s="2">
        <f t="shared" si="890"/>
        <v>0</v>
      </c>
      <c r="AY1669" s="2">
        <f t="shared" si="910"/>
        <v>0</v>
      </c>
      <c r="AZ1669" s="145" t="e">
        <f t="shared" si="911"/>
        <v>#N/A</v>
      </c>
      <c r="BA1669" s="145" t="e">
        <f t="shared" si="912"/>
        <v>#N/A</v>
      </c>
      <c r="BB1669" s="145">
        <f t="shared" si="913"/>
        <v>2.083333333333337E-2</v>
      </c>
      <c r="BC1669" s="2">
        <f>IF(AM1669,
  IF(AND(AL1669=$J$31,_xlfn.DAYS(AH1669,DATE(AI1669,1,1))&lt;7),
    MAX(0,EINSTELLUNGEN!$D$12+1-WEEKDAY(DATE(EINSTELLUNGEN!$D$9,EINSTELLUNGEN!$D$10,1),2)),
    IF(AL1669=$J$33,
      MIN(EINSTELLUNGEN!$D$12,WEEKDAY(DATE(EINSTELLUNGEN!$D$9,12,31),2)),
      EINSTELLUNGEN!$D$12
  )) - SUMIF(AL$50:AL$2500,"="&amp;AL1669,AX$50:AX$2500),
  0)</f>
        <v>3</v>
      </c>
      <c r="BD1669" s="2">
        <f t="shared" si="914"/>
        <v>0.33333333333333331</v>
      </c>
      <c r="BE1669" s="2">
        <f t="shared" si="915"/>
        <v>0</v>
      </c>
    </row>
    <row r="1670" spans="1:57" ht="10.5" customHeight="1">
      <c r="A1670" s="1" t="str">
        <f t="shared" ca="1" si="891"/>
        <v/>
      </c>
      <c r="B1670" s="1" t="str">
        <f t="shared" ca="1" si="892"/>
        <v/>
      </c>
      <c r="C1670" s="1" t="str">
        <f t="shared" ca="1" si="893"/>
        <v/>
      </c>
      <c r="D1670" s="1" t="str">
        <f t="shared" ca="1" si="894"/>
        <v/>
      </c>
      <c r="F1670" s="10"/>
      <c r="G1670" s="136" t="str">
        <f t="shared" si="895"/>
        <v/>
      </c>
      <c r="H1670" s="27"/>
      <c r="I1670" s="28"/>
      <c r="J1670" s="28"/>
      <c r="K1670" s="29"/>
      <c r="L1670" s="136"/>
      <c r="M1670" s="136"/>
      <c r="N1670" s="136"/>
      <c r="O1670" s="26" t="str">
        <f t="shared" si="896"/>
        <v/>
      </c>
      <c r="P1670" s="218" t="str">
        <f t="shared" si="897"/>
        <v/>
      </c>
      <c r="Q1670" s="26" t="str">
        <f t="shared" si="898"/>
        <v/>
      </c>
      <c r="R1670" s="22"/>
      <c r="S1670" s="99"/>
      <c r="T1670" s="10"/>
      <c r="U1670" s="229" t="str">
        <f t="shared" si="899"/>
        <v/>
      </c>
      <c r="V1670" s="230"/>
      <c r="W1670" s="230"/>
      <c r="X1670" s="230"/>
      <c r="Y1670" s="230"/>
      <c r="Z1670" s="22" t="str">
        <f>""</f>
        <v/>
      </c>
      <c r="AB1670" s="23" t="str">
        <f t="shared" si="900"/>
        <v/>
      </c>
      <c r="AC1670" s="2" t="b">
        <f>COUNT(Q1670:Q$2500)&gt;0</f>
        <v>0</v>
      </c>
      <c r="AD1670" s="2" t="b">
        <f t="shared" si="883"/>
        <v>0</v>
      </c>
      <c r="AE1670" s="2" t="b">
        <f t="shared" si="884"/>
        <v>0</v>
      </c>
      <c r="AF1670" s="2" t="b">
        <f t="shared" si="885"/>
        <v>0</v>
      </c>
      <c r="AG1670" s="2" t="b">
        <f>OR(
  AND(AC1670,NOT(AC1671)),
  AND(AF1670,WEEKDAY(AH1669,2)=EINSTELLUNGEN!$D$12),
  AND(AF1670,AH1670=$J$35)
)</f>
        <v>0</v>
      </c>
      <c r="AH1670" s="2">
        <f>IF(AE1670,AH1669+IF(WEEKDAY(AH1669+1,2)&lt;=EINSTELLUNGEN!$D$12,1,$J$36),AH1669)</f>
        <v>42020</v>
      </c>
      <c r="AI1670" s="2">
        <f t="shared" si="886"/>
        <v>2019</v>
      </c>
      <c r="AJ1670" s="2">
        <f t="shared" si="887"/>
        <v>201901</v>
      </c>
      <c r="AK1670" s="2">
        <f t="shared" si="888"/>
        <v>201901</v>
      </c>
      <c r="AL1670" s="2">
        <f t="shared" si="916"/>
        <v>201903</v>
      </c>
      <c r="AM1670" s="2" t="b">
        <f t="shared" si="889"/>
        <v>1</v>
      </c>
      <c r="AN1670" s="4" t="e">
        <f t="shared" si="901"/>
        <v>#N/A</v>
      </c>
      <c r="AO1670" s="4" t="e">
        <f t="shared" si="902"/>
        <v>#N/A</v>
      </c>
      <c r="AP1670" s="2" t="str">
        <f>IF(AD1670,
  IF(ISBLANK(H1670),
    AP1669,
    IF(LEN(H1670)=1,
      IF(OR(UPPER(H1670)="A",UPPER(H1670)="I"),
        EINSTELLUNGEN!$D$21,
        IF(OR(UPPER(H1670)="B",UPPER(H1670)="M"),
          EINSTELLUNGEN!$D$22,
          IF(OR(UPPER(H1670)="C",UPPER(H1670)="S"),
            EINSTELLUNGEN!$D$23,
            IF(UPPER(H1670)="D",
              EINSTELLUNGEN!$D$24,
              IF(UPPER(H1670)="E",
                EINSTELLUNGEN!$D$25,
                UPPER(H1670)))))),
      IF(ISNUMBER(H1670),
        EINSTELLUNGEN!$D$20&amp;H1670,
        UPPER(H1670)))),
  "")</f>
        <v/>
      </c>
      <c r="AQ1670" s="2" t="str">
        <f t="shared" si="903"/>
        <v/>
      </c>
      <c r="AR1670" s="2">
        <f t="shared" si="904"/>
        <v>0</v>
      </c>
      <c r="AS1670" s="145">
        <f t="shared" si="905"/>
        <v>0.33333333333333331</v>
      </c>
      <c r="AT1670" s="2">
        <f t="shared" si="906"/>
        <v>0</v>
      </c>
      <c r="AU1670" s="2">
        <f t="shared" si="907"/>
        <v>0</v>
      </c>
      <c r="AV1670" s="2">
        <f t="shared" si="908"/>
        <v>0</v>
      </c>
      <c r="AW1670" s="2">
        <f t="shared" si="909"/>
        <v>0</v>
      </c>
      <c r="AX1670" s="2">
        <f t="shared" si="890"/>
        <v>0</v>
      </c>
      <c r="AY1670" s="2">
        <f t="shared" si="910"/>
        <v>0</v>
      </c>
      <c r="AZ1670" s="145" t="e">
        <f t="shared" si="911"/>
        <v>#N/A</v>
      </c>
      <c r="BA1670" s="145" t="e">
        <f t="shared" si="912"/>
        <v>#N/A</v>
      </c>
      <c r="BB1670" s="145">
        <f t="shared" si="913"/>
        <v>2.083333333333337E-2</v>
      </c>
      <c r="BC1670" s="2">
        <f>IF(AM1670,
  IF(AND(AL1670=$J$31,_xlfn.DAYS(AH1670,DATE(AI1670,1,1))&lt;7),
    MAX(0,EINSTELLUNGEN!$D$12+1-WEEKDAY(DATE(EINSTELLUNGEN!$D$9,EINSTELLUNGEN!$D$10,1),2)),
    IF(AL1670=$J$33,
      MIN(EINSTELLUNGEN!$D$12,WEEKDAY(DATE(EINSTELLUNGEN!$D$9,12,31),2)),
      EINSTELLUNGEN!$D$12
  )) - SUMIF(AL$50:AL$2500,"="&amp;AL1670,AX$50:AX$2500),
  0)</f>
        <v>3</v>
      </c>
      <c r="BD1670" s="2">
        <f t="shared" si="914"/>
        <v>0.33333333333333331</v>
      </c>
      <c r="BE1670" s="2">
        <f t="shared" si="915"/>
        <v>0</v>
      </c>
    </row>
    <row r="1671" spans="1:57" ht="10.5" customHeight="1">
      <c r="A1671" s="1" t="str">
        <f t="shared" ca="1" si="891"/>
        <v/>
      </c>
      <c r="B1671" s="1" t="str">
        <f t="shared" ca="1" si="892"/>
        <v/>
      </c>
      <c r="C1671" s="1" t="str">
        <f t="shared" ca="1" si="893"/>
        <v/>
      </c>
      <c r="D1671" s="1" t="str">
        <f t="shared" ca="1" si="894"/>
        <v/>
      </c>
      <c r="F1671" s="10"/>
      <c r="G1671" s="136" t="str">
        <f t="shared" si="895"/>
        <v/>
      </c>
      <c r="H1671" s="27"/>
      <c r="I1671" s="28"/>
      <c r="J1671" s="28"/>
      <c r="K1671" s="29"/>
      <c r="L1671" s="136"/>
      <c r="M1671" s="136"/>
      <c r="N1671" s="136"/>
      <c r="O1671" s="26" t="str">
        <f t="shared" si="896"/>
        <v/>
      </c>
      <c r="P1671" s="218" t="str">
        <f t="shared" si="897"/>
        <v/>
      </c>
      <c r="Q1671" s="26" t="str">
        <f t="shared" si="898"/>
        <v/>
      </c>
      <c r="R1671" s="22"/>
      <c r="S1671" s="99"/>
      <c r="T1671" s="10"/>
      <c r="U1671" s="229" t="str">
        <f t="shared" si="899"/>
        <v/>
      </c>
      <c r="V1671" s="230"/>
      <c r="W1671" s="230"/>
      <c r="X1671" s="230"/>
      <c r="Y1671" s="230"/>
      <c r="Z1671" s="22" t="str">
        <f>""</f>
        <v/>
      </c>
      <c r="AB1671" s="23" t="str">
        <f t="shared" si="900"/>
        <v/>
      </c>
      <c r="AC1671" s="2" t="b">
        <f>COUNT(Q1671:Q$2500)&gt;0</f>
        <v>0</v>
      </c>
      <c r="AD1671" s="2" t="b">
        <f t="shared" si="883"/>
        <v>0</v>
      </c>
      <c r="AE1671" s="2" t="b">
        <f t="shared" si="884"/>
        <v>0</v>
      </c>
      <c r="AF1671" s="2" t="b">
        <f t="shared" si="885"/>
        <v>0</v>
      </c>
      <c r="AG1671" s="2" t="b">
        <f>OR(
  AND(AC1671,NOT(AC1672)),
  AND(AF1671,WEEKDAY(AH1670,2)=EINSTELLUNGEN!$D$12),
  AND(AF1671,AH1671=$J$35)
)</f>
        <v>0</v>
      </c>
      <c r="AH1671" s="2">
        <f>IF(AE1671,AH1670+IF(WEEKDAY(AH1670+1,2)&lt;=EINSTELLUNGEN!$D$12,1,$J$36),AH1670)</f>
        <v>42020</v>
      </c>
      <c r="AI1671" s="2">
        <f t="shared" si="886"/>
        <v>2019</v>
      </c>
      <c r="AJ1671" s="2">
        <f t="shared" si="887"/>
        <v>201901</v>
      </c>
      <c r="AK1671" s="2">
        <f t="shared" si="888"/>
        <v>201901</v>
      </c>
      <c r="AL1671" s="2">
        <f t="shared" si="916"/>
        <v>201903</v>
      </c>
      <c r="AM1671" s="2" t="b">
        <f t="shared" si="889"/>
        <v>1</v>
      </c>
      <c r="AN1671" s="4" t="e">
        <f t="shared" si="901"/>
        <v>#N/A</v>
      </c>
      <c r="AO1671" s="4" t="e">
        <f t="shared" si="902"/>
        <v>#N/A</v>
      </c>
      <c r="AP1671" s="2" t="str">
        <f>IF(AD1671,
  IF(ISBLANK(H1671),
    AP1670,
    IF(LEN(H1671)=1,
      IF(OR(UPPER(H1671)="A",UPPER(H1671)="I"),
        EINSTELLUNGEN!$D$21,
        IF(OR(UPPER(H1671)="B",UPPER(H1671)="M"),
          EINSTELLUNGEN!$D$22,
          IF(OR(UPPER(H1671)="C",UPPER(H1671)="S"),
            EINSTELLUNGEN!$D$23,
            IF(UPPER(H1671)="D",
              EINSTELLUNGEN!$D$24,
              IF(UPPER(H1671)="E",
                EINSTELLUNGEN!$D$25,
                UPPER(H1671)))))),
      IF(ISNUMBER(H1671),
        EINSTELLUNGEN!$D$20&amp;H1671,
        UPPER(H1671)))),
  "")</f>
        <v/>
      </c>
      <c r="AQ1671" s="2" t="str">
        <f t="shared" si="903"/>
        <v/>
      </c>
      <c r="AR1671" s="2">
        <f t="shared" si="904"/>
        <v>0</v>
      </c>
      <c r="AS1671" s="145">
        <f t="shared" si="905"/>
        <v>0.33333333333333331</v>
      </c>
      <c r="AT1671" s="2">
        <f t="shared" si="906"/>
        <v>0</v>
      </c>
      <c r="AU1671" s="2">
        <f t="shared" si="907"/>
        <v>0</v>
      </c>
      <c r="AV1671" s="2">
        <f t="shared" si="908"/>
        <v>0</v>
      </c>
      <c r="AW1671" s="2">
        <f t="shared" si="909"/>
        <v>0</v>
      </c>
      <c r="AX1671" s="2">
        <f t="shared" si="890"/>
        <v>0</v>
      </c>
      <c r="AY1671" s="2">
        <f t="shared" si="910"/>
        <v>0</v>
      </c>
      <c r="AZ1671" s="145" t="e">
        <f t="shared" si="911"/>
        <v>#N/A</v>
      </c>
      <c r="BA1671" s="145" t="e">
        <f t="shared" si="912"/>
        <v>#N/A</v>
      </c>
      <c r="BB1671" s="145">
        <f t="shared" si="913"/>
        <v>2.083333333333337E-2</v>
      </c>
      <c r="BC1671" s="2">
        <f>IF(AM1671,
  IF(AND(AL1671=$J$31,_xlfn.DAYS(AH1671,DATE(AI1671,1,1))&lt;7),
    MAX(0,EINSTELLUNGEN!$D$12+1-WEEKDAY(DATE(EINSTELLUNGEN!$D$9,EINSTELLUNGEN!$D$10,1),2)),
    IF(AL1671=$J$33,
      MIN(EINSTELLUNGEN!$D$12,WEEKDAY(DATE(EINSTELLUNGEN!$D$9,12,31),2)),
      EINSTELLUNGEN!$D$12
  )) - SUMIF(AL$50:AL$2500,"="&amp;AL1671,AX$50:AX$2500),
  0)</f>
        <v>3</v>
      </c>
      <c r="BD1671" s="2">
        <f t="shared" si="914"/>
        <v>0.33333333333333331</v>
      </c>
      <c r="BE1671" s="2">
        <f t="shared" si="915"/>
        <v>0</v>
      </c>
    </row>
    <row r="1672" spans="1:57" ht="10.5" customHeight="1">
      <c r="A1672" s="1" t="str">
        <f t="shared" ca="1" si="891"/>
        <v/>
      </c>
      <c r="B1672" s="1" t="str">
        <f t="shared" ca="1" si="892"/>
        <v/>
      </c>
      <c r="C1672" s="1" t="str">
        <f t="shared" ca="1" si="893"/>
        <v/>
      </c>
      <c r="D1672" s="1" t="str">
        <f t="shared" ca="1" si="894"/>
        <v/>
      </c>
      <c r="F1672" s="10"/>
      <c r="G1672" s="136" t="str">
        <f t="shared" si="895"/>
        <v/>
      </c>
      <c r="H1672" s="27"/>
      <c r="I1672" s="28"/>
      <c r="J1672" s="28"/>
      <c r="K1672" s="29"/>
      <c r="L1672" s="136"/>
      <c r="M1672" s="136"/>
      <c r="N1672" s="136"/>
      <c r="O1672" s="26" t="str">
        <f t="shared" si="896"/>
        <v/>
      </c>
      <c r="P1672" s="218" t="str">
        <f t="shared" si="897"/>
        <v/>
      </c>
      <c r="Q1672" s="26" t="str">
        <f t="shared" si="898"/>
        <v/>
      </c>
      <c r="R1672" s="22"/>
      <c r="S1672" s="99"/>
      <c r="T1672" s="10"/>
      <c r="U1672" s="229" t="str">
        <f t="shared" si="899"/>
        <v/>
      </c>
      <c r="V1672" s="230"/>
      <c r="W1672" s="230"/>
      <c r="X1672" s="230"/>
      <c r="Y1672" s="230"/>
      <c r="Z1672" s="22" t="str">
        <f>""</f>
        <v/>
      </c>
      <c r="AB1672" s="23" t="str">
        <f t="shared" si="900"/>
        <v/>
      </c>
      <c r="AC1672" s="2" t="b">
        <f>COUNT(Q1672:Q$2500)&gt;0</f>
        <v>0</v>
      </c>
      <c r="AD1672" s="2" t="b">
        <f t="shared" si="883"/>
        <v>0</v>
      </c>
      <c r="AE1672" s="2" t="b">
        <f t="shared" si="884"/>
        <v>0</v>
      </c>
      <c r="AF1672" s="2" t="b">
        <f t="shared" si="885"/>
        <v>0</v>
      </c>
      <c r="AG1672" s="2" t="b">
        <f>OR(
  AND(AC1672,NOT(AC1673)),
  AND(AF1672,WEEKDAY(AH1671,2)=EINSTELLUNGEN!$D$12),
  AND(AF1672,AH1672=$J$35)
)</f>
        <v>0</v>
      </c>
      <c r="AH1672" s="2">
        <f>IF(AE1672,AH1671+IF(WEEKDAY(AH1671+1,2)&lt;=EINSTELLUNGEN!$D$12,1,$J$36),AH1671)</f>
        <v>42020</v>
      </c>
      <c r="AI1672" s="2">
        <f t="shared" si="886"/>
        <v>2019</v>
      </c>
      <c r="AJ1672" s="2">
        <f t="shared" si="887"/>
        <v>201901</v>
      </c>
      <c r="AK1672" s="2">
        <f t="shared" si="888"/>
        <v>201901</v>
      </c>
      <c r="AL1672" s="2">
        <f t="shared" si="916"/>
        <v>201903</v>
      </c>
      <c r="AM1672" s="2" t="b">
        <f t="shared" si="889"/>
        <v>1</v>
      </c>
      <c r="AN1672" s="4" t="e">
        <f t="shared" si="901"/>
        <v>#N/A</v>
      </c>
      <c r="AO1672" s="4" t="e">
        <f t="shared" si="902"/>
        <v>#N/A</v>
      </c>
      <c r="AP1672" s="2" t="str">
        <f>IF(AD1672,
  IF(ISBLANK(H1672),
    AP1671,
    IF(LEN(H1672)=1,
      IF(OR(UPPER(H1672)="A",UPPER(H1672)="I"),
        EINSTELLUNGEN!$D$21,
        IF(OR(UPPER(H1672)="B",UPPER(H1672)="M"),
          EINSTELLUNGEN!$D$22,
          IF(OR(UPPER(H1672)="C",UPPER(H1672)="S"),
            EINSTELLUNGEN!$D$23,
            IF(UPPER(H1672)="D",
              EINSTELLUNGEN!$D$24,
              IF(UPPER(H1672)="E",
                EINSTELLUNGEN!$D$25,
                UPPER(H1672)))))),
      IF(ISNUMBER(H1672),
        EINSTELLUNGEN!$D$20&amp;H1672,
        UPPER(H1672)))),
  "")</f>
        <v/>
      </c>
      <c r="AQ1672" s="2" t="str">
        <f t="shared" si="903"/>
        <v/>
      </c>
      <c r="AR1672" s="2">
        <f t="shared" si="904"/>
        <v>0</v>
      </c>
      <c r="AS1672" s="145">
        <f t="shared" si="905"/>
        <v>0.33333333333333331</v>
      </c>
      <c r="AT1672" s="2">
        <f t="shared" si="906"/>
        <v>0</v>
      </c>
      <c r="AU1672" s="2">
        <f t="shared" si="907"/>
        <v>0</v>
      </c>
      <c r="AV1672" s="2">
        <f t="shared" si="908"/>
        <v>0</v>
      </c>
      <c r="AW1672" s="2">
        <f t="shared" si="909"/>
        <v>0</v>
      </c>
      <c r="AX1672" s="2">
        <f t="shared" si="890"/>
        <v>0</v>
      </c>
      <c r="AY1672" s="2">
        <f t="shared" si="910"/>
        <v>0</v>
      </c>
      <c r="AZ1672" s="145" t="e">
        <f t="shared" si="911"/>
        <v>#N/A</v>
      </c>
      <c r="BA1672" s="145" t="e">
        <f t="shared" si="912"/>
        <v>#N/A</v>
      </c>
      <c r="BB1672" s="145">
        <f t="shared" si="913"/>
        <v>2.083333333333337E-2</v>
      </c>
      <c r="BC1672" s="2">
        <f>IF(AM1672,
  IF(AND(AL1672=$J$31,_xlfn.DAYS(AH1672,DATE(AI1672,1,1))&lt;7),
    MAX(0,EINSTELLUNGEN!$D$12+1-WEEKDAY(DATE(EINSTELLUNGEN!$D$9,EINSTELLUNGEN!$D$10,1),2)),
    IF(AL1672=$J$33,
      MIN(EINSTELLUNGEN!$D$12,WEEKDAY(DATE(EINSTELLUNGEN!$D$9,12,31),2)),
      EINSTELLUNGEN!$D$12
  )) - SUMIF(AL$50:AL$2500,"="&amp;AL1672,AX$50:AX$2500),
  0)</f>
        <v>3</v>
      </c>
      <c r="BD1672" s="2">
        <f t="shared" si="914"/>
        <v>0.33333333333333331</v>
      </c>
      <c r="BE1672" s="2">
        <f t="shared" si="915"/>
        <v>0</v>
      </c>
    </row>
    <row r="1673" spans="1:57" ht="10.5" customHeight="1">
      <c r="A1673" s="1" t="str">
        <f t="shared" ca="1" si="891"/>
        <v/>
      </c>
      <c r="B1673" s="1" t="str">
        <f t="shared" ca="1" si="892"/>
        <v/>
      </c>
      <c r="C1673" s="1" t="str">
        <f t="shared" ca="1" si="893"/>
        <v/>
      </c>
      <c r="D1673" s="1" t="str">
        <f t="shared" ca="1" si="894"/>
        <v/>
      </c>
      <c r="F1673" s="10"/>
      <c r="G1673" s="136" t="str">
        <f t="shared" si="895"/>
        <v/>
      </c>
      <c r="H1673" s="27"/>
      <c r="I1673" s="28"/>
      <c r="J1673" s="28"/>
      <c r="K1673" s="29"/>
      <c r="L1673" s="136"/>
      <c r="M1673" s="136"/>
      <c r="N1673" s="136"/>
      <c r="O1673" s="26" t="str">
        <f t="shared" si="896"/>
        <v/>
      </c>
      <c r="P1673" s="218" t="str">
        <f t="shared" si="897"/>
        <v/>
      </c>
      <c r="Q1673" s="26" t="str">
        <f t="shared" si="898"/>
        <v/>
      </c>
      <c r="R1673" s="22"/>
      <c r="S1673" s="99"/>
      <c r="T1673" s="10"/>
      <c r="U1673" s="229" t="str">
        <f t="shared" si="899"/>
        <v/>
      </c>
      <c r="V1673" s="230"/>
      <c r="W1673" s="230"/>
      <c r="X1673" s="230"/>
      <c r="Y1673" s="230"/>
      <c r="Z1673" s="22" t="str">
        <f>""</f>
        <v/>
      </c>
      <c r="AB1673" s="23" t="str">
        <f t="shared" si="900"/>
        <v/>
      </c>
      <c r="AC1673" s="2" t="b">
        <f>COUNT(Q1673:Q$2500)&gt;0</f>
        <v>0</v>
      </c>
      <c r="AD1673" s="2" t="b">
        <f t="shared" si="883"/>
        <v>0</v>
      </c>
      <c r="AE1673" s="2" t="b">
        <f t="shared" si="884"/>
        <v>0</v>
      </c>
      <c r="AF1673" s="2" t="b">
        <f t="shared" si="885"/>
        <v>0</v>
      </c>
      <c r="AG1673" s="2" t="b">
        <f>OR(
  AND(AC1673,NOT(AC1674)),
  AND(AF1673,WEEKDAY(AH1672,2)=EINSTELLUNGEN!$D$12),
  AND(AF1673,AH1673=$J$35)
)</f>
        <v>0</v>
      </c>
      <c r="AH1673" s="2">
        <f>IF(AE1673,AH1672+IF(WEEKDAY(AH1672+1,2)&lt;=EINSTELLUNGEN!$D$12,1,$J$36),AH1672)</f>
        <v>42020</v>
      </c>
      <c r="AI1673" s="2">
        <f t="shared" si="886"/>
        <v>2019</v>
      </c>
      <c r="AJ1673" s="2">
        <f t="shared" si="887"/>
        <v>201901</v>
      </c>
      <c r="AK1673" s="2">
        <f t="shared" si="888"/>
        <v>201901</v>
      </c>
      <c r="AL1673" s="2">
        <f t="shared" si="916"/>
        <v>201903</v>
      </c>
      <c r="AM1673" s="2" t="b">
        <f t="shared" si="889"/>
        <v>1</v>
      </c>
      <c r="AN1673" s="4" t="e">
        <f t="shared" si="901"/>
        <v>#N/A</v>
      </c>
      <c r="AO1673" s="4" t="e">
        <f t="shared" si="902"/>
        <v>#N/A</v>
      </c>
      <c r="AP1673" s="2" t="str">
        <f>IF(AD1673,
  IF(ISBLANK(H1673),
    AP1672,
    IF(LEN(H1673)=1,
      IF(OR(UPPER(H1673)="A",UPPER(H1673)="I"),
        EINSTELLUNGEN!$D$21,
        IF(OR(UPPER(H1673)="B",UPPER(H1673)="M"),
          EINSTELLUNGEN!$D$22,
          IF(OR(UPPER(H1673)="C",UPPER(H1673)="S"),
            EINSTELLUNGEN!$D$23,
            IF(UPPER(H1673)="D",
              EINSTELLUNGEN!$D$24,
              IF(UPPER(H1673)="E",
                EINSTELLUNGEN!$D$25,
                UPPER(H1673)))))),
      IF(ISNUMBER(H1673),
        EINSTELLUNGEN!$D$20&amp;H1673,
        UPPER(H1673)))),
  "")</f>
        <v/>
      </c>
      <c r="AQ1673" s="2" t="str">
        <f t="shared" si="903"/>
        <v/>
      </c>
      <c r="AR1673" s="2">
        <f t="shared" si="904"/>
        <v>0</v>
      </c>
      <c r="AS1673" s="145">
        <f t="shared" si="905"/>
        <v>0.33333333333333331</v>
      </c>
      <c r="AT1673" s="2">
        <f t="shared" si="906"/>
        <v>0</v>
      </c>
      <c r="AU1673" s="2">
        <f t="shared" si="907"/>
        <v>0</v>
      </c>
      <c r="AV1673" s="2">
        <f t="shared" si="908"/>
        <v>0</v>
      </c>
      <c r="AW1673" s="2">
        <f t="shared" si="909"/>
        <v>0</v>
      </c>
      <c r="AX1673" s="2">
        <f t="shared" si="890"/>
        <v>0</v>
      </c>
      <c r="AY1673" s="2">
        <f t="shared" si="910"/>
        <v>0</v>
      </c>
      <c r="AZ1673" s="145" t="e">
        <f t="shared" si="911"/>
        <v>#N/A</v>
      </c>
      <c r="BA1673" s="145" t="e">
        <f t="shared" si="912"/>
        <v>#N/A</v>
      </c>
      <c r="BB1673" s="145">
        <f t="shared" si="913"/>
        <v>2.083333333333337E-2</v>
      </c>
      <c r="BC1673" s="2">
        <f>IF(AM1673,
  IF(AND(AL1673=$J$31,_xlfn.DAYS(AH1673,DATE(AI1673,1,1))&lt;7),
    MAX(0,EINSTELLUNGEN!$D$12+1-WEEKDAY(DATE(EINSTELLUNGEN!$D$9,EINSTELLUNGEN!$D$10,1),2)),
    IF(AL1673=$J$33,
      MIN(EINSTELLUNGEN!$D$12,WEEKDAY(DATE(EINSTELLUNGEN!$D$9,12,31),2)),
      EINSTELLUNGEN!$D$12
  )) - SUMIF(AL$50:AL$2500,"="&amp;AL1673,AX$50:AX$2500),
  0)</f>
        <v>3</v>
      </c>
      <c r="BD1673" s="2">
        <f t="shared" si="914"/>
        <v>0.33333333333333331</v>
      </c>
      <c r="BE1673" s="2">
        <f t="shared" si="915"/>
        <v>0</v>
      </c>
    </row>
    <row r="1674" spans="1:57" ht="10.5" customHeight="1">
      <c r="A1674" s="1" t="str">
        <f t="shared" ca="1" si="891"/>
        <v/>
      </c>
      <c r="B1674" s="1" t="str">
        <f t="shared" ca="1" si="892"/>
        <v/>
      </c>
      <c r="C1674" s="1" t="str">
        <f t="shared" ca="1" si="893"/>
        <v/>
      </c>
      <c r="D1674" s="1" t="str">
        <f t="shared" ca="1" si="894"/>
        <v/>
      </c>
      <c r="F1674" s="10"/>
      <c r="G1674" s="136" t="str">
        <f t="shared" si="895"/>
        <v/>
      </c>
      <c r="H1674" s="27"/>
      <c r="I1674" s="28"/>
      <c r="J1674" s="28"/>
      <c r="K1674" s="29"/>
      <c r="L1674" s="136"/>
      <c r="M1674" s="136"/>
      <c r="N1674" s="136"/>
      <c r="O1674" s="26" t="str">
        <f t="shared" si="896"/>
        <v/>
      </c>
      <c r="P1674" s="218" t="str">
        <f t="shared" si="897"/>
        <v/>
      </c>
      <c r="Q1674" s="26" t="str">
        <f t="shared" si="898"/>
        <v/>
      </c>
      <c r="R1674" s="22"/>
      <c r="S1674" s="99"/>
      <c r="T1674" s="10"/>
      <c r="U1674" s="229" t="str">
        <f t="shared" si="899"/>
        <v/>
      </c>
      <c r="V1674" s="230"/>
      <c r="W1674" s="230"/>
      <c r="X1674" s="230"/>
      <c r="Y1674" s="230"/>
      <c r="Z1674" s="22" t="str">
        <f>""</f>
        <v/>
      </c>
      <c r="AB1674" s="23" t="str">
        <f t="shared" si="900"/>
        <v/>
      </c>
      <c r="AC1674" s="2" t="b">
        <f>COUNT(Q1674:Q$2500)&gt;0</f>
        <v>0</v>
      </c>
      <c r="AD1674" s="2" t="b">
        <f t="shared" si="883"/>
        <v>0</v>
      </c>
      <c r="AE1674" s="2" t="b">
        <f t="shared" si="884"/>
        <v>0</v>
      </c>
      <c r="AF1674" s="2" t="b">
        <f t="shared" si="885"/>
        <v>0</v>
      </c>
      <c r="AG1674" s="2" t="b">
        <f>OR(
  AND(AC1674,NOT(AC1675)),
  AND(AF1674,WEEKDAY(AH1673,2)=EINSTELLUNGEN!$D$12),
  AND(AF1674,AH1674=$J$35)
)</f>
        <v>0</v>
      </c>
      <c r="AH1674" s="2">
        <f>IF(AE1674,AH1673+IF(WEEKDAY(AH1673+1,2)&lt;=EINSTELLUNGEN!$D$12,1,$J$36),AH1673)</f>
        <v>42020</v>
      </c>
      <c r="AI1674" s="2">
        <f t="shared" si="886"/>
        <v>2019</v>
      </c>
      <c r="AJ1674" s="2">
        <f t="shared" si="887"/>
        <v>201901</v>
      </c>
      <c r="AK1674" s="2">
        <f t="shared" si="888"/>
        <v>201901</v>
      </c>
      <c r="AL1674" s="2">
        <f t="shared" si="916"/>
        <v>201903</v>
      </c>
      <c r="AM1674" s="2" t="b">
        <f t="shared" si="889"/>
        <v>1</v>
      </c>
      <c r="AN1674" s="4" t="e">
        <f t="shared" si="901"/>
        <v>#N/A</v>
      </c>
      <c r="AO1674" s="4" t="e">
        <f t="shared" si="902"/>
        <v>#N/A</v>
      </c>
      <c r="AP1674" s="2" t="str">
        <f>IF(AD1674,
  IF(ISBLANK(H1674),
    AP1673,
    IF(LEN(H1674)=1,
      IF(OR(UPPER(H1674)="A",UPPER(H1674)="I"),
        EINSTELLUNGEN!$D$21,
        IF(OR(UPPER(H1674)="B",UPPER(H1674)="M"),
          EINSTELLUNGEN!$D$22,
          IF(OR(UPPER(H1674)="C",UPPER(H1674)="S"),
            EINSTELLUNGEN!$D$23,
            IF(UPPER(H1674)="D",
              EINSTELLUNGEN!$D$24,
              IF(UPPER(H1674)="E",
                EINSTELLUNGEN!$D$25,
                UPPER(H1674)))))),
      IF(ISNUMBER(H1674),
        EINSTELLUNGEN!$D$20&amp;H1674,
        UPPER(H1674)))),
  "")</f>
        <v/>
      </c>
      <c r="AQ1674" s="2" t="str">
        <f t="shared" si="903"/>
        <v/>
      </c>
      <c r="AR1674" s="2">
        <f t="shared" si="904"/>
        <v>0</v>
      </c>
      <c r="AS1674" s="145">
        <f t="shared" si="905"/>
        <v>0.33333333333333331</v>
      </c>
      <c r="AT1674" s="2">
        <f t="shared" si="906"/>
        <v>0</v>
      </c>
      <c r="AU1674" s="2">
        <f t="shared" si="907"/>
        <v>0</v>
      </c>
      <c r="AV1674" s="2">
        <f t="shared" si="908"/>
        <v>0</v>
      </c>
      <c r="AW1674" s="2">
        <f t="shared" si="909"/>
        <v>0</v>
      </c>
      <c r="AX1674" s="2">
        <f t="shared" si="890"/>
        <v>0</v>
      </c>
      <c r="AY1674" s="2">
        <f t="shared" si="910"/>
        <v>0</v>
      </c>
      <c r="AZ1674" s="145" t="e">
        <f t="shared" si="911"/>
        <v>#N/A</v>
      </c>
      <c r="BA1674" s="145" t="e">
        <f t="shared" si="912"/>
        <v>#N/A</v>
      </c>
      <c r="BB1674" s="145">
        <f t="shared" si="913"/>
        <v>2.083333333333337E-2</v>
      </c>
      <c r="BC1674" s="2">
        <f>IF(AM1674,
  IF(AND(AL1674=$J$31,_xlfn.DAYS(AH1674,DATE(AI1674,1,1))&lt;7),
    MAX(0,EINSTELLUNGEN!$D$12+1-WEEKDAY(DATE(EINSTELLUNGEN!$D$9,EINSTELLUNGEN!$D$10,1),2)),
    IF(AL1674=$J$33,
      MIN(EINSTELLUNGEN!$D$12,WEEKDAY(DATE(EINSTELLUNGEN!$D$9,12,31),2)),
      EINSTELLUNGEN!$D$12
  )) - SUMIF(AL$50:AL$2500,"="&amp;AL1674,AX$50:AX$2500),
  0)</f>
        <v>3</v>
      </c>
      <c r="BD1674" s="2">
        <f t="shared" si="914"/>
        <v>0.33333333333333331</v>
      </c>
      <c r="BE1674" s="2">
        <f t="shared" si="915"/>
        <v>0</v>
      </c>
    </row>
    <row r="1675" spans="1:57" ht="10.5" customHeight="1">
      <c r="A1675" s="1" t="str">
        <f t="shared" ca="1" si="891"/>
        <v/>
      </c>
      <c r="B1675" s="1" t="str">
        <f t="shared" ca="1" si="892"/>
        <v/>
      </c>
      <c r="C1675" s="1" t="str">
        <f t="shared" ca="1" si="893"/>
        <v/>
      </c>
      <c r="D1675" s="1" t="str">
        <f t="shared" ca="1" si="894"/>
        <v/>
      </c>
      <c r="F1675" s="10"/>
      <c r="G1675" s="136" t="str">
        <f t="shared" si="895"/>
        <v/>
      </c>
      <c r="H1675" s="27"/>
      <c r="I1675" s="28"/>
      <c r="J1675" s="28"/>
      <c r="K1675" s="29"/>
      <c r="L1675" s="136"/>
      <c r="M1675" s="136"/>
      <c r="N1675" s="136"/>
      <c r="O1675" s="26" t="str">
        <f t="shared" si="896"/>
        <v/>
      </c>
      <c r="P1675" s="218" t="str">
        <f t="shared" si="897"/>
        <v/>
      </c>
      <c r="Q1675" s="26" t="str">
        <f t="shared" si="898"/>
        <v/>
      </c>
      <c r="R1675" s="22"/>
      <c r="S1675" s="99"/>
      <c r="T1675" s="10"/>
      <c r="U1675" s="229" t="str">
        <f t="shared" si="899"/>
        <v/>
      </c>
      <c r="V1675" s="230"/>
      <c r="W1675" s="230"/>
      <c r="X1675" s="230"/>
      <c r="Y1675" s="230"/>
      <c r="Z1675" s="22" t="str">
        <f>""</f>
        <v/>
      </c>
      <c r="AB1675" s="23" t="str">
        <f t="shared" si="900"/>
        <v/>
      </c>
      <c r="AC1675" s="2" t="b">
        <f>COUNT(Q1675:Q$2500)&gt;0</f>
        <v>0</v>
      </c>
      <c r="AD1675" s="2" t="b">
        <f t="shared" si="883"/>
        <v>0</v>
      </c>
      <c r="AE1675" s="2" t="b">
        <f t="shared" si="884"/>
        <v>0</v>
      </c>
      <c r="AF1675" s="2" t="b">
        <f t="shared" si="885"/>
        <v>0</v>
      </c>
      <c r="AG1675" s="2" t="b">
        <f>OR(
  AND(AC1675,NOT(AC1676)),
  AND(AF1675,WEEKDAY(AH1674,2)=EINSTELLUNGEN!$D$12),
  AND(AF1675,AH1675=$J$35)
)</f>
        <v>0</v>
      </c>
      <c r="AH1675" s="2">
        <f>IF(AE1675,AH1674+IF(WEEKDAY(AH1674+1,2)&lt;=EINSTELLUNGEN!$D$12,1,$J$36),AH1674)</f>
        <v>42020</v>
      </c>
      <c r="AI1675" s="2">
        <f t="shared" si="886"/>
        <v>2019</v>
      </c>
      <c r="AJ1675" s="2">
        <f t="shared" si="887"/>
        <v>201901</v>
      </c>
      <c r="AK1675" s="2">
        <f t="shared" si="888"/>
        <v>201901</v>
      </c>
      <c r="AL1675" s="2">
        <f t="shared" si="916"/>
        <v>201903</v>
      </c>
      <c r="AM1675" s="2" t="b">
        <f t="shared" si="889"/>
        <v>1</v>
      </c>
      <c r="AN1675" s="4" t="e">
        <f t="shared" si="901"/>
        <v>#N/A</v>
      </c>
      <c r="AO1675" s="4" t="e">
        <f t="shared" si="902"/>
        <v>#N/A</v>
      </c>
      <c r="AP1675" s="2" t="str">
        <f>IF(AD1675,
  IF(ISBLANK(H1675),
    AP1674,
    IF(LEN(H1675)=1,
      IF(OR(UPPER(H1675)="A",UPPER(H1675)="I"),
        EINSTELLUNGEN!$D$21,
        IF(OR(UPPER(H1675)="B",UPPER(H1675)="M"),
          EINSTELLUNGEN!$D$22,
          IF(OR(UPPER(H1675)="C",UPPER(H1675)="S"),
            EINSTELLUNGEN!$D$23,
            IF(UPPER(H1675)="D",
              EINSTELLUNGEN!$D$24,
              IF(UPPER(H1675)="E",
                EINSTELLUNGEN!$D$25,
                UPPER(H1675)))))),
      IF(ISNUMBER(H1675),
        EINSTELLUNGEN!$D$20&amp;H1675,
        UPPER(H1675)))),
  "")</f>
        <v/>
      </c>
      <c r="AQ1675" s="2" t="str">
        <f t="shared" si="903"/>
        <v/>
      </c>
      <c r="AR1675" s="2">
        <f t="shared" si="904"/>
        <v>0</v>
      </c>
      <c r="AS1675" s="145">
        <f t="shared" si="905"/>
        <v>0.33333333333333331</v>
      </c>
      <c r="AT1675" s="2">
        <f t="shared" si="906"/>
        <v>0</v>
      </c>
      <c r="AU1675" s="2">
        <f t="shared" si="907"/>
        <v>0</v>
      </c>
      <c r="AV1675" s="2">
        <f t="shared" si="908"/>
        <v>0</v>
      </c>
      <c r="AW1675" s="2">
        <f t="shared" si="909"/>
        <v>0</v>
      </c>
      <c r="AX1675" s="2">
        <f t="shared" si="890"/>
        <v>0</v>
      </c>
      <c r="AY1675" s="2">
        <f t="shared" si="910"/>
        <v>0</v>
      </c>
      <c r="AZ1675" s="145" t="e">
        <f t="shared" si="911"/>
        <v>#N/A</v>
      </c>
      <c r="BA1675" s="145" t="e">
        <f t="shared" si="912"/>
        <v>#N/A</v>
      </c>
      <c r="BB1675" s="145">
        <f t="shared" si="913"/>
        <v>2.083333333333337E-2</v>
      </c>
      <c r="BC1675" s="2">
        <f>IF(AM1675,
  IF(AND(AL1675=$J$31,_xlfn.DAYS(AH1675,DATE(AI1675,1,1))&lt;7),
    MAX(0,EINSTELLUNGEN!$D$12+1-WEEKDAY(DATE(EINSTELLUNGEN!$D$9,EINSTELLUNGEN!$D$10,1),2)),
    IF(AL1675=$J$33,
      MIN(EINSTELLUNGEN!$D$12,WEEKDAY(DATE(EINSTELLUNGEN!$D$9,12,31),2)),
      EINSTELLUNGEN!$D$12
  )) - SUMIF(AL$50:AL$2500,"="&amp;AL1675,AX$50:AX$2500),
  0)</f>
        <v>3</v>
      </c>
      <c r="BD1675" s="2">
        <f t="shared" si="914"/>
        <v>0.33333333333333331</v>
      </c>
      <c r="BE1675" s="2">
        <f t="shared" si="915"/>
        <v>0</v>
      </c>
    </row>
    <row r="1676" spans="1:57" ht="10.5" customHeight="1">
      <c r="A1676" s="1" t="str">
        <f t="shared" ca="1" si="891"/>
        <v/>
      </c>
      <c r="B1676" s="1" t="str">
        <f t="shared" ca="1" si="892"/>
        <v/>
      </c>
      <c r="C1676" s="1" t="str">
        <f t="shared" ca="1" si="893"/>
        <v/>
      </c>
      <c r="D1676" s="1" t="str">
        <f t="shared" ca="1" si="894"/>
        <v/>
      </c>
      <c r="F1676" s="10"/>
      <c r="G1676" s="136" t="str">
        <f t="shared" si="895"/>
        <v/>
      </c>
      <c r="H1676" s="27"/>
      <c r="I1676" s="28"/>
      <c r="J1676" s="28"/>
      <c r="K1676" s="29"/>
      <c r="L1676" s="136"/>
      <c r="M1676" s="136"/>
      <c r="N1676" s="136"/>
      <c r="O1676" s="26" t="str">
        <f t="shared" si="896"/>
        <v/>
      </c>
      <c r="P1676" s="218" t="str">
        <f t="shared" si="897"/>
        <v/>
      </c>
      <c r="Q1676" s="26" t="str">
        <f t="shared" si="898"/>
        <v/>
      </c>
      <c r="R1676" s="22"/>
      <c r="S1676" s="99"/>
      <c r="T1676" s="10"/>
      <c r="U1676" s="229" t="str">
        <f t="shared" si="899"/>
        <v/>
      </c>
      <c r="V1676" s="230"/>
      <c r="W1676" s="230"/>
      <c r="X1676" s="230"/>
      <c r="Y1676" s="230"/>
      <c r="Z1676" s="22" t="str">
        <f>""</f>
        <v/>
      </c>
      <c r="AB1676" s="23" t="str">
        <f t="shared" si="900"/>
        <v/>
      </c>
      <c r="AC1676" s="2" t="b">
        <f>COUNT(Q1676:Q$2500)&gt;0</f>
        <v>0</v>
      </c>
      <c r="AD1676" s="2" t="b">
        <f t="shared" si="883"/>
        <v>0</v>
      </c>
      <c r="AE1676" s="2" t="b">
        <f t="shared" si="884"/>
        <v>0</v>
      </c>
      <c r="AF1676" s="2" t="b">
        <f t="shared" si="885"/>
        <v>0</v>
      </c>
      <c r="AG1676" s="2" t="b">
        <f>OR(
  AND(AC1676,NOT(AC1677)),
  AND(AF1676,WEEKDAY(AH1675,2)=EINSTELLUNGEN!$D$12),
  AND(AF1676,AH1676=$J$35)
)</f>
        <v>0</v>
      </c>
      <c r="AH1676" s="2">
        <f>IF(AE1676,AH1675+IF(WEEKDAY(AH1675+1,2)&lt;=EINSTELLUNGEN!$D$12,1,$J$36),AH1675)</f>
        <v>42020</v>
      </c>
      <c r="AI1676" s="2">
        <f t="shared" si="886"/>
        <v>2019</v>
      </c>
      <c r="AJ1676" s="2">
        <f t="shared" si="887"/>
        <v>201901</v>
      </c>
      <c r="AK1676" s="2">
        <f t="shared" si="888"/>
        <v>201901</v>
      </c>
      <c r="AL1676" s="2">
        <f t="shared" si="916"/>
        <v>201903</v>
      </c>
      <c r="AM1676" s="2" t="b">
        <f t="shared" si="889"/>
        <v>1</v>
      </c>
      <c r="AN1676" s="4" t="e">
        <f t="shared" si="901"/>
        <v>#N/A</v>
      </c>
      <c r="AO1676" s="4" t="e">
        <f t="shared" si="902"/>
        <v>#N/A</v>
      </c>
      <c r="AP1676" s="2" t="str">
        <f>IF(AD1676,
  IF(ISBLANK(H1676),
    AP1675,
    IF(LEN(H1676)=1,
      IF(OR(UPPER(H1676)="A",UPPER(H1676)="I"),
        EINSTELLUNGEN!$D$21,
        IF(OR(UPPER(H1676)="B",UPPER(H1676)="M"),
          EINSTELLUNGEN!$D$22,
          IF(OR(UPPER(H1676)="C",UPPER(H1676)="S"),
            EINSTELLUNGEN!$D$23,
            IF(UPPER(H1676)="D",
              EINSTELLUNGEN!$D$24,
              IF(UPPER(H1676)="E",
                EINSTELLUNGEN!$D$25,
                UPPER(H1676)))))),
      IF(ISNUMBER(H1676),
        EINSTELLUNGEN!$D$20&amp;H1676,
        UPPER(H1676)))),
  "")</f>
        <v/>
      </c>
      <c r="AQ1676" s="2" t="str">
        <f t="shared" si="903"/>
        <v/>
      </c>
      <c r="AR1676" s="2">
        <f t="shared" si="904"/>
        <v>0</v>
      </c>
      <c r="AS1676" s="145">
        <f t="shared" si="905"/>
        <v>0.33333333333333331</v>
      </c>
      <c r="AT1676" s="2">
        <f t="shared" si="906"/>
        <v>0</v>
      </c>
      <c r="AU1676" s="2">
        <f t="shared" si="907"/>
        <v>0</v>
      </c>
      <c r="AV1676" s="2">
        <f t="shared" si="908"/>
        <v>0</v>
      </c>
      <c r="AW1676" s="2">
        <f t="shared" si="909"/>
        <v>0</v>
      </c>
      <c r="AX1676" s="2">
        <f t="shared" si="890"/>
        <v>0</v>
      </c>
      <c r="AY1676" s="2">
        <f t="shared" si="910"/>
        <v>0</v>
      </c>
      <c r="AZ1676" s="145" t="e">
        <f t="shared" si="911"/>
        <v>#N/A</v>
      </c>
      <c r="BA1676" s="145" t="e">
        <f t="shared" si="912"/>
        <v>#N/A</v>
      </c>
      <c r="BB1676" s="145">
        <f t="shared" si="913"/>
        <v>2.083333333333337E-2</v>
      </c>
      <c r="BC1676" s="2">
        <f>IF(AM1676,
  IF(AND(AL1676=$J$31,_xlfn.DAYS(AH1676,DATE(AI1676,1,1))&lt;7),
    MAX(0,EINSTELLUNGEN!$D$12+1-WEEKDAY(DATE(EINSTELLUNGEN!$D$9,EINSTELLUNGEN!$D$10,1),2)),
    IF(AL1676=$J$33,
      MIN(EINSTELLUNGEN!$D$12,WEEKDAY(DATE(EINSTELLUNGEN!$D$9,12,31),2)),
      EINSTELLUNGEN!$D$12
  )) - SUMIF(AL$50:AL$2500,"="&amp;AL1676,AX$50:AX$2500),
  0)</f>
        <v>3</v>
      </c>
      <c r="BD1676" s="2">
        <f t="shared" si="914"/>
        <v>0.33333333333333331</v>
      </c>
      <c r="BE1676" s="2">
        <f t="shared" si="915"/>
        <v>0</v>
      </c>
    </row>
    <row r="1677" spans="1:57" ht="10.5" customHeight="1">
      <c r="A1677" s="1" t="str">
        <f t="shared" ca="1" si="891"/>
        <v/>
      </c>
      <c r="B1677" s="1" t="str">
        <f t="shared" ca="1" si="892"/>
        <v/>
      </c>
      <c r="C1677" s="1" t="str">
        <f t="shared" ca="1" si="893"/>
        <v/>
      </c>
      <c r="D1677" s="1" t="str">
        <f t="shared" ca="1" si="894"/>
        <v/>
      </c>
      <c r="F1677" s="10"/>
      <c r="G1677" s="136" t="str">
        <f t="shared" si="895"/>
        <v/>
      </c>
      <c r="H1677" s="27"/>
      <c r="I1677" s="28"/>
      <c r="J1677" s="28"/>
      <c r="K1677" s="29"/>
      <c r="L1677" s="136"/>
      <c r="M1677" s="136"/>
      <c r="N1677" s="136"/>
      <c r="O1677" s="26" t="str">
        <f t="shared" si="896"/>
        <v/>
      </c>
      <c r="P1677" s="218" t="str">
        <f t="shared" si="897"/>
        <v/>
      </c>
      <c r="Q1677" s="26" t="str">
        <f t="shared" si="898"/>
        <v/>
      </c>
      <c r="R1677" s="22"/>
      <c r="S1677" s="99"/>
      <c r="T1677" s="10"/>
      <c r="U1677" s="229" t="str">
        <f t="shared" si="899"/>
        <v/>
      </c>
      <c r="V1677" s="230"/>
      <c r="W1677" s="230"/>
      <c r="X1677" s="230"/>
      <c r="Y1677" s="230"/>
      <c r="Z1677" s="22" t="str">
        <f>""</f>
        <v/>
      </c>
      <c r="AB1677" s="23" t="str">
        <f t="shared" si="900"/>
        <v/>
      </c>
      <c r="AC1677" s="2" t="b">
        <f>COUNT(Q1677:Q$2500)&gt;0</f>
        <v>0</v>
      </c>
      <c r="AD1677" s="2" t="b">
        <f t="shared" si="883"/>
        <v>0</v>
      </c>
      <c r="AE1677" s="2" t="b">
        <f t="shared" si="884"/>
        <v>0</v>
      </c>
      <c r="AF1677" s="2" t="b">
        <f t="shared" si="885"/>
        <v>0</v>
      </c>
      <c r="AG1677" s="2" t="b">
        <f>OR(
  AND(AC1677,NOT(AC1678)),
  AND(AF1677,WEEKDAY(AH1676,2)=EINSTELLUNGEN!$D$12),
  AND(AF1677,AH1677=$J$35)
)</f>
        <v>0</v>
      </c>
      <c r="AH1677" s="2">
        <f>IF(AE1677,AH1676+IF(WEEKDAY(AH1676+1,2)&lt;=EINSTELLUNGEN!$D$12,1,$J$36),AH1676)</f>
        <v>42020</v>
      </c>
      <c r="AI1677" s="2">
        <f t="shared" si="886"/>
        <v>2019</v>
      </c>
      <c r="AJ1677" s="2">
        <f t="shared" si="887"/>
        <v>201901</v>
      </c>
      <c r="AK1677" s="2">
        <f t="shared" si="888"/>
        <v>201901</v>
      </c>
      <c r="AL1677" s="2">
        <f t="shared" si="916"/>
        <v>201903</v>
      </c>
      <c r="AM1677" s="2" t="b">
        <f t="shared" si="889"/>
        <v>1</v>
      </c>
      <c r="AN1677" s="4" t="e">
        <f t="shared" si="901"/>
        <v>#N/A</v>
      </c>
      <c r="AO1677" s="4" t="e">
        <f t="shared" si="902"/>
        <v>#N/A</v>
      </c>
      <c r="AP1677" s="2" t="str">
        <f>IF(AD1677,
  IF(ISBLANK(H1677),
    AP1676,
    IF(LEN(H1677)=1,
      IF(OR(UPPER(H1677)="A",UPPER(H1677)="I"),
        EINSTELLUNGEN!$D$21,
        IF(OR(UPPER(H1677)="B",UPPER(H1677)="M"),
          EINSTELLUNGEN!$D$22,
          IF(OR(UPPER(H1677)="C",UPPER(H1677)="S"),
            EINSTELLUNGEN!$D$23,
            IF(UPPER(H1677)="D",
              EINSTELLUNGEN!$D$24,
              IF(UPPER(H1677)="E",
                EINSTELLUNGEN!$D$25,
                UPPER(H1677)))))),
      IF(ISNUMBER(H1677),
        EINSTELLUNGEN!$D$20&amp;H1677,
        UPPER(H1677)))),
  "")</f>
        <v/>
      </c>
      <c r="AQ1677" s="2" t="str">
        <f t="shared" si="903"/>
        <v/>
      </c>
      <c r="AR1677" s="2">
        <f t="shared" si="904"/>
        <v>0</v>
      </c>
      <c r="AS1677" s="145">
        <f t="shared" si="905"/>
        <v>0.33333333333333331</v>
      </c>
      <c r="AT1677" s="2">
        <f t="shared" si="906"/>
        <v>0</v>
      </c>
      <c r="AU1677" s="2">
        <f t="shared" si="907"/>
        <v>0</v>
      </c>
      <c r="AV1677" s="2">
        <f t="shared" si="908"/>
        <v>0</v>
      </c>
      <c r="AW1677" s="2">
        <f t="shared" si="909"/>
        <v>0</v>
      </c>
      <c r="AX1677" s="2">
        <f t="shared" si="890"/>
        <v>0</v>
      </c>
      <c r="AY1677" s="2">
        <f t="shared" si="910"/>
        <v>0</v>
      </c>
      <c r="AZ1677" s="145" t="e">
        <f t="shared" si="911"/>
        <v>#N/A</v>
      </c>
      <c r="BA1677" s="145" t="e">
        <f t="shared" si="912"/>
        <v>#N/A</v>
      </c>
      <c r="BB1677" s="145">
        <f t="shared" si="913"/>
        <v>2.083333333333337E-2</v>
      </c>
      <c r="BC1677" s="2">
        <f>IF(AM1677,
  IF(AND(AL1677=$J$31,_xlfn.DAYS(AH1677,DATE(AI1677,1,1))&lt;7),
    MAX(0,EINSTELLUNGEN!$D$12+1-WEEKDAY(DATE(EINSTELLUNGEN!$D$9,EINSTELLUNGEN!$D$10,1),2)),
    IF(AL1677=$J$33,
      MIN(EINSTELLUNGEN!$D$12,WEEKDAY(DATE(EINSTELLUNGEN!$D$9,12,31),2)),
      EINSTELLUNGEN!$D$12
  )) - SUMIF(AL$50:AL$2500,"="&amp;AL1677,AX$50:AX$2500),
  0)</f>
        <v>3</v>
      </c>
      <c r="BD1677" s="2">
        <f t="shared" si="914"/>
        <v>0.33333333333333331</v>
      </c>
      <c r="BE1677" s="2">
        <f t="shared" si="915"/>
        <v>0</v>
      </c>
    </row>
    <row r="1678" spans="1:57" ht="10.5" customHeight="1">
      <c r="A1678" s="1" t="str">
        <f t="shared" ca="1" si="891"/>
        <v/>
      </c>
      <c r="B1678" s="1" t="str">
        <f t="shared" ca="1" si="892"/>
        <v/>
      </c>
      <c r="C1678" s="1" t="str">
        <f t="shared" ca="1" si="893"/>
        <v/>
      </c>
      <c r="D1678" s="1" t="str">
        <f t="shared" ca="1" si="894"/>
        <v/>
      </c>
      <c r="F1678" s="10"/>
      <c r="G1678" s="136" t="str">
        <f t="shared" si="895"/>
        <v/>
      </c>
      <c r="H1678" s="27"/>
      <c r="I1678" s="28"/>
      <c r="J1678" s="28"/>
      <c r="K1678" s="29"/>
      <c r="L1678" s="136"/>
      <c r="M1678" s="136"/>
      <c r="N1678" s="136"/>
      <c r="O1678" s="26" t="str">
        <f t="shared" si="896"/>
        <v/>
      </c>
      <c r="P1678" s="218" t="str">
        <f t="shared" si="897"/>
        <v/>
      </c>
      <c r="Q1678" s="26" t="str">
        <f t="shared" si="898"/>
        <v/>
      </c>
      <c r="R1678" s="22"/>
      <c r="S1678" s="99"/>
      <c r="T1678" s="10"/>
      <c r="U1678" s="229" t="str">
        <f t="shared" si="899"/>
        <v/>
      </c>
      <c r="V1678" s="230"/>
      <c r="W1678" s="230"/>
      <c r="X1678" s="230"/>
      <c r="Y1678" s="230"/>
      <c r="Z1678" s="22" t="str">
        <f>""</f>
        <v/>
      </c>
      <c r="AB1678" s="23" t="str">
        <f t="shared" si="900"/>
        <v/>
      </c>
      <c r="AC1678" s="2" t="b">
        <f>COUNT(Q1678:Q$2500)&gt;0</f>
        <v>0</v>
      </c>
      <c r="AD1678" s="2" t="b">
        <f t="shared" si="883"/>
        <v>0</v>
      </c>
      <c r="AE1678" s="2" t="b">
        <f t="shared" si="884"/>
        <v>0</v>
      </c>
      <c r="AF1678" s="2" t="b">
        <f t="shared" si="885"/>
        <v>0</v>
      </c>
      <c r="AG1678" s="2" t="b">
        <f>OR(
  AND(AC1678,NOT(AC1679)),
  AND(AF1678,WEEKDAY(AH1677,2)=EINSTELLUNGEN!$D$12),
  AND(AF1678,AH1678=$J$35)
)</f>
        <v>0</v>
      </c>
      <c r="AH1678" s="2">
        <f>IF(AE1678,AH1677+IF(WEEKDAY(AH1677+1,2)&lt;=EINSTELLUNGEN!$D$12,1,$J$36),AH1677)</f>
        <v>42020</v>
      </c>
      <c r="AI1678" s="2">
        <f t="shared" si="886"/>
        <v>2019</v>
      </c>
      <c r="AJ1678" s="2">
        <f t="shared" si="887"/>
        <v>201901</v>
      </c>
      <c r="AK1678" s="2">
        <f t="shared" si="888"/>
        <v>201901</v>
      </c>
      <c r="AL1678" s="2">
        <f t="shared" si="916"/>
        <v>201903</v>
      </c>
      <c r="AM1678" s="2" t="b">
        <f t="shared" si="889"/>
        <v>1</v>
      </c>
      <c r="AN1678" s="4" t="e">
        <f t="shared" si="901"/>
        <v>#N/A</v>
      </c>
      <c r="AO1678" s="4" t="e">
        <f t="shared" si="902"/>
        <v>#N/A</v>
      </c>
      <c r="AP1678" s="2" t="str">
        <f>IF(AD1678,
  IF(ISBLANK(H1678),
    AP1677,
    IF(LEN(H1678)=1,
      IF(OR(UPPER(H1678)="A",UPPER(H1678)="I"),
        EINSTELLUNGEN!$D$21,
        IF(OR(UPPER(H1678)="B",UPPER(H1678)="M"),
          EINSTELLUNGEN!$D$22,
          IF(OR(UPPER(H1678)="C",UPPER(H1678)="S"),
            EINSTELLUNGEN!$D$23,
            IF(UPPER(H1678)="D",
              EINSTELLUNGEN!$D$24,
              IF(UPPER(H1678)="E",
                EINSTELLUNGEN!$D$25,
                UPPER(H1678)))))),
      IF(ISNUMBER(H1678),
        EINSTELLUNGEN!$D$20&amp;H1678,
        UPPER(H1678)))),
  "")</f>
        <v/>
      </c>
      <c r="AQ1678" s="2" t="str">
        <f t="shared" si="903"/>
        <v/>
      </c>
      <c r="AR1678" s="2">
        <f t="shared" si="904"/>
        <v>0</v>
      </c>
      <c r="AS1678" s="145">
        <f t="shared" si="905"/>
        <v>0.33333333333333331</v>
      </c>
      <c r="AT1678" s="2">
        <f t="shared" si="906"/>
        <v>0</v>
      </c>
      <c r="AU1678" s="2">
        <f t="shared" si="907"/>
        <v>0</v>
      </c>
      <c r="AV1678" s="2">
        <f t="shared" si="908"/>
        <v>0</v>
      </c>
      <c r="AW1678" s="2">
        <f t="shared" si="909"/>
        <v>0</v>
      </c>
      <c r="AX1678" s="2">
        <f t="shared" si="890"/>
        <v>0</v>
      </c>
      <c r="AY1678" s="2">
        <f t="shared" si="910"/>
        <v>0</v>
      </c>
      <c r="AZ1678" s="145" t="e">
        <f t="shared" si="911"/>
        <v>#N/A</v>
      </c>
      <c r="BA1678" s="145" t="e">
        <f t="shared" si="912"/>
        <v>#N/A</v>
      </c>
      <c r="BB1678" s="145">
        <f t="shared" si="913"/>
        <v>2.083333333333337E-2</v>
      </c>
      <c r="BC1678" s="2">
        <f>IF(AM1678,
  IF(AND(AL1678=$J$31,_xlfn.DAYS(AH1678,DATE(AI1678,1,1))&lt;7),
    MAX(0,EINSTELLUNGEN!$D$12+1-WEEKDAY(DATE(EINSTELLUNGEN!$D$9,EINSTELLUNGEN!$D$10,1),2)),
    IF(AL1678=$J$33,
      MIN(EINSTELLUNGEN!$D$12,WEEKDAY(DATE(EINSTELLUNGEN!$D$9,12,31),2)),
      EINSTELLUNGEN!$D$12
  )) - SUMIF(AL$50:AL$2500,"="&amp;AL1678,AX$50:AX$2500),
  0)</f>
        <v>3</v>
      </c>
      <c r="BD1678" s="2">
        <f t="shared" si="914"/>
        <v>0.33333333333333331</v>
      </c>
      <c r="BE1678" s="2">
        <f t="shared" si="915"/>
        <v>0</v>
      </c>
    </row>
    <row r="1679" spans="1:57" ht="10.5" customHeight="1">
      <c r="A1679" s="1" t="str">
        <f t="shared" ca="1" si="891"/>
        <v/>
      </c>
      <c r="B1679" s="1" t="str">
        <f t="shared" ca="1" si="892"/>
        <v/>
      </c>
      <c r="C1679" s="1" t="str">
        <f t="shared" ca="1" si="893"/>
        <v/>
      </c>
      <c r="D1679" s="1" t="str">
        <f t="shared" ca="1" si="894"/>
        <v/>
      </c>
      <c r="F1679" s="10"/>
      <c r="G1679" s="136" t="str">
        <f t="shared" si="895"/>
        <v/>
      </c>
      <c r="H1679" s="27"/>
      <c r="I1679" s="28"/>
      <c r="J1679" s="28"/>
      <c r="K1679" s="29"/>
      <c r="L1679" s="136"/>
      <c r="M1679" s="136"/>
      <c r="N1679" s="136"/>
      <c r="O1679" s="26" t="str">
        <f t="shared" si="896"/>
        <v/>
      </c>
      <c r="P1679" s="218" t="str">
        <f t="shared" si="897"/>
        <v/>
      </c>
      <c r="Q1679" s="26" t="str">
        <f t="shared" si="898"/>
        <v/>
      </c>
      <c r="R1679" s="22"/>
      <c r="S1679" s="99"/>
      <c r="T1679" s="10"/>
      <c r="U1679" s="229" t="str">
        <f t="shared" si="899"/>
        <v/>
      </c>
      <c r="V1679" s="230"/>
      <c r="W1679" s="230"/>
      <c r="X1679" s="230"/>
      <c r="Y1679" s="230"/>
      <c r="Z1679" s="22" t="str">
        <f>""</f>
        <v/>
      </c>
      <c r="AB1679" s="23" t="str">
        <f t="shared" si="900"/>
        <v/>
      </c>
      <c r="AC1679" s="2" t="b">
        <f>COUNT(Q1679:Q$2500)&gt;0</f>
        <v>0</v>
      </c>
      <c r="AD1679" s="2" t="b">
        <f t="shared" si="883"/>
        <v>0</v>
      </c>
      <c r="AE1679" s="2" t="b">
        <f t="shared" si="884"/>
        <v>0</v>
      </c>
      <c r="AF1679" s="2" t="b">
        <f t="shared" si="885"/>
        <v>0</v>
      </c>
      <c r="AG1679" s="2" t="b">
        <f>OR(
  AND(AC1679,NOT(AC1680)),
  AND(AF1679,WEEKDAY(AH1678,2)=EINSTELLUNGEN!$D$12),
  AND(AF1679,AH1679=$J$35)
)</f>
        <v>0</v>
      </c>
      <c r="AH1679" s="2">
        <f>IF(AE1679,AH1678+IF(WEEKDAY(AH1678+1,2)&lt;=EINSTELLUNGEN!$D$12,1,$J$36),AH1678)</f>
        <v>42020</v>
      </c>
      <c r="AI1679" s="2">
        <f t="shared" si="886"/>
        <v>2019</v>
      </c>
      <c r="AJ1679" s="2">
        <f t="shared" si="887"/>
        <v>201901</v>
      </c>
      <c r="AK1679" s="2">
        <f t="shared" si="888"/>
        <v>201901</v>
      </c>
      <c r="AL1679" s="2">
        <f t="shared" si="916"/>
        <v>201903</v>
      </c>
      <c r="AM1679" s="2" t="b">
        <f t="shared" si="889"/>
        <v>1</v>
      </c>
      <c r="AN1679" s="4" t="e">
        <f t="shared" si="901"/>
        <v>#N/A</v>
      </c>
      <c r="AO1679" s="4" t="e">
        <f t="shared" si="902"/>
        <v>#N/A</v>
      </c>
      <c r="AP1679" s="2" t="str">
        <f>IF(AD1679,
  IF(ISBLANK(H1679),
    AP1678,
    IF(LEN(H1679)=1,
      IF(OR(UPPER(H1679)="A",UPPER(H1679)="I"),
        EINSTELLUNGEN!$D$21,
        IF(OR(UPPER(H1679)="B",UPPER(H1679)="M"),
          EINSTELLUNGEN!$D$22,
          IF(OR(UPPER(H1679)="C",UPPER(H1679)="S"),
            EINSTELLUNGEN!$D$23,
            IF(UPPER(H1679)="D",
              EINSTELLUNGEN!$D$24,
              IF(UPPER(H1679)="E",
                EINSTELLUNGEN!$D$25,
                UPPER(H1679)))))),
      IF(ISNUMBER(H1679),
        EINSTELLUNGEN!$D$20&amp;H1679,
        UPPER(H1679)))),
  "")</f>
        <v/>
      </c>
      <c r="AQ1679" s="2" t="str">
        <f t="shared" si="903"/>
        <v/>
      </c>
      <c r="AR1679" s="2">
        <f t="shared" si="904"/>
        <v>0</v>
      </c>
      <c r="AS1679" s="145">
        <f t="shared" si="905"/>
        <v>0.33333333333333331</v>
      </c>
      <c r="AT1679" s="2">
        <f t="shared" si="906"/>
        <v>0</v>
      </c>
      <c r="AU1679" s="2">
        <f t="shared" si="907"/>
        <v>0</v>
      </c>
      <c r="AV1679" s="2">
        <f t="shared" si="908"/>
        <v>0</v>
      </c>
      <c r="AW1679" s="2">
        <f t="shared" si="909"/>
        <v>0</v>
      </c>
      <c r="AX1679" s="2">
        <f t="shared" si="890"/>
        <v>0</v>
      </c>
      <c r="AY1679" s="2">
        <f t="shared" si="910"/>
        <v>0</v>
      </c>
      <c r="AZ1679" s="145" t="e">
        <f t="shared" si="911"/>
        <v>#N/A</v>
      </c>
      <c r="BA1679" s="145" t="e">
        <f t="shared" si="912"/>
        <v>#N/A</v>
      </c>
      <c r="BB1679" s="145">
        <f t="shared" si="913"/>
        <v>2.083333333333337E-2</v>
      </c>
      <c r="BC1679" s="2">
        <f>IF(AM1679,
  IF(AND(AL1679=$J$31,_xlfn.DAYS(AH1679,DATE(AI1679,1,1))&lt;7),
    MAX(0,EINSTELLUNGEN!$D$12+1-WEEKDAY(DATE(EINSTELLUNGEN!$D$9,EINSTELLUNGEN!$D$10,1),2)),
    IF(AL1679=$J$33,
      MIN(EINSTELLUNGEN!$D$12,WEEKDAY(DATE(EINSTELLUNGEN!$D$9,12,31),2)),
      EINSTELLUNGEN!$D$12
  )) - SUMIF(AL$50:AL$2500,"="&amp;AL1679,AX$50:AX$2500),
  0)</f>
        <v>3</v>
      </c>
      <c r="BD1679" s="2">
        <f t="shared" si="914"/>
        <v>0.33333333333333331</v>
      </c>
      <c r="BE1679" s="2">
        <f t="shared" si="915"/>
        <v>0</v>
      </c>
    </row>
    <row r="1680" spans="1:57" ht="10.5" customHeight="1">
      <c r="A1680" s="1" t="str">
        <f t="shared" ca="1" si="891"/>
        <v/>
      </c>
      <c r="B1680" s="1" t="str">
        <f t="shared" ca="1" si="892"/>
        <v/>
      </c>
      <c r="C1680" s="1" t="str">
        <f t="shared" ca="1" si="893"/>
        <v/>
      </c>
      <c r="D1680" s="1" t="str">
        <f t="shared" ca="1" si="894"/>
        <v/>
      </c>
      <c r="F1680" s="10"/>
      <c r="G1680" s="136" t="str">
        <f t="shared" si="895"/>
        <v/>
      </c>
      <c r="H1680" s="27"/>
      <c r="I1680" s="28"/>
      <c r="J1680" s="28"/>
      <c r="K1680" s="29"/>
      <c r="L1680" s="136"/>
      <c r="M1680" s="136"/>
      <c r="N1680" s="136"/>
      <c r="O1680" s="26" t="str">
        <f t="shared" si="896"/>
        <v/>
      </c>
      <c r="P1680" s="218" t="str">
        <f t="shared" si="897"/>
        <v/>
      </c>
      <c r="Q1680" s="26" t="str">
        <f t="shared" si="898"/>
        <v/>
      </c>
      <c r="R1680" s="22"/>
      <c r="S1680" s="99"/>
      <c r="T1680" s="10"/>
      <c r="U1680" s="229" t="str">
        <f t="shared" si="899"/>
        <v/>
      </c>
      <c r="V1680" s="230"/>
      <c r="W1680" s="230"/>
      <c r="X1680" s="230"/>
      <c r="Y1680" s="230"/>
      <c r="Z1680" s="22" t="str">
        <f>""</f>
        <v/>
      </c>
      <c r="AB1680" s="23" t="str">
        <f t="shared" si="900"/>
        <v/>
      </c>
      <c r="AC1680" s="2" t="b">
        <f>COUNT(Q1680:Q$2500)&gt;0</f>
        <v>0</v>
      </c>
      <c r="AD1680" s="2" t="b">
        <f t="shared" si="883"/>
        <v>0</v>
      </c>
      <c r="AE1680" s="2" t="b">
        <f t="shared" si="884"/>
        <v>0</v>
      </c>
      <c r="AF1680" s="2" t="b">
        <f t="shared" si="885"/>
        <v>0</v>
      </c>
      <c r="AG1680" s="2" t="b">
        <f>OR(
  AND(AC1680,NOT(AC1681)),
  AND(AF1680,WEEKDAY(AH1679,2)=EINSTELLUNGEN!$D$12),
  AND(AF1680,AH1680=$J$35)
)</f>
        <v>0</v>
      </c>
      <c r="AH1680" s="2">
        <f>IF(AE1680,AH1679+IF(WEEKDAY(AH1679+1,2)&lt;=EINSTELLUNGEN!$D$12,1,$J$36),AH1679)</f>
        <v>42020</v>
      </c>
      <c r="AI1680" s="2">
        <f t="shared" si="886"/>
        <v>2019</v>
      </c>
      <c r="AJ1680" s="2">
        <f t="shared" si="887"/>
        <v>201901</v>
      </c>
      <c r="AK1680" s="2">
        <f t="shared" si="888"/>
        <v>201901</v>
      </c>
      <c r="AL1680" s="2">
        <f t="shared" si="916"/>
        <v>201903</v>
      </c>
      <c r="AM1680" s="2" t="b">
        <f t="shared" si="889"/>
        <v>1</v>
      </c>
      <c r="AN1680" s="4" t="e">
        <f t="shared" si="901"/>
        <v>#N/A</v>
      </c>
      <c r="AO1680" s="4" t="e">
        <f t="shared" si="902"/>
        <v>#N/A</v>
      </c>
      <c r="AP1680" s="2" t="str">
        <f>IF(AD1680,
  IF(ISBLANK(H1680),
    AP1679,
    IF(LEN(H1680)=1,
      IF(OR(UPPER(H1680)="A",UPPER(H1680)="I"),
        EINSTELLUNGEN!$D$21,
        IF(OR(UPPER(H1680)="B",UPPER(H1680)="M"),
          EINSTELLUNGEN!$D$22,
          IF(OR(UPPER(H1680)="C",UPPER(H1680)="S"),
            EINSTELLUNGEN!$D$23,
            IF(UPPER(H1680)="D",
              EINSTELLUNGEN!$D$24,
              IF(UPPER(H1680)="E",
                EINSTELLUNGEN!$D$25,
                UPPER(H1680)))))),
      IF(ISNUMBER(H1680),
        EINSTELLUNGEN!$D$20&amp;H1680,
        UPPER(H1680)))),
  "")</f>
        <v/>
      </c>
      <c r="AQ1680" s="2" t="str">
        <f t="shared" si="903"/>
        <v/>
      </c>
      <c r="AR1680" s="2">
        <f t="shared" si="904"/>
        <v>0</v>
      </c>
      <c r="AS1680" s="145">
        <f t="shared" si="905"/>
        <v>0.33333333333333331</v>
      </c>
      <c r="AT1680" s="2">
        <f t="shared" si="906"/>
        <v>0</v>
      </c>
      <c r="AU1680" s="2">
        <f t="shared" si="907"/>
        <v>0</v>
      </c>
      <c r="AV1680" s="2">
        <f t="shared" si="908"/>
        <v>0</v>
      </c>
      <c r="AW1680" s="2">
        <f t="shared" si="909"/>
        <v>0</v>
      </c>
      <c r="AX1680" s="2">
        <f t="shared" si="890"/>
        <v>0</v>
      </c>
      <c r="AY1680" s="2">
        <f t="shared" si="910"/>
        <v>0</v>
      </c>
      <c r="AZ1680" s="145" t="e">
        <f t="shared" si="911"/>
        <v>#N/A</v>
      </c>
      <c r="BA1680" s="145" t="e">
        <f t="shared" si="912"/>
        <v>#N/A</v>
      </c>
      <c r="BB1680" s="145">
        <f t="shared" si="913"/>
        <v>2.083333333333337E-2</v>
      </c>
      <c r="BC1680" s="2">
        <f>IF(AM1680,
  IF(AND(AL1680=$J$31,_xlfn.DAYS(AH1680,DATE(AI1680,1,1))&lt;7),
    MAX(0,EINSTELLUNGEN!$D$12+1-WEEKDAY(DATE(EINSTELLUNGEN!$D$9,EINSTELLUNGEN!$D$10,1),2)),
    IF(AL1680=$J$33,
      MIN(EINSTELLUNGEN!$D$12,WEEKDAY(DATE(EINSTELLUNGEN!$D$9,12,31),2)),
      EINSTELLUNGEN!$D$12
  )) - SUMIF(AL$50:AL$2500,"="&amp;AL1680,AX$50:AX$2500),
  0)</f>
        <v>3</v>
      </c>
      <c r="BD1680" s="2">
        <f t="shared" si="914"/>
        <v>0.33333333333333331</v>
      </c>
      <c r="BE1680" s="2">
        <f t="shared" si="915"/>
        <v>0</v>
      </c>
    </row>
    <row r="1681" spans="1:57" ht="10.5" customHeight="1">
      <c r="A1681" s="1" t="str">
        <f t="shared" ca="1" si="891"/>
        <v/>
      </c>
      <c r="B1681" s="1" t="str">
        <f t="shared" ca="1" si="892"/>
        <v/>
      </c>
      <c r="C1681" s="1" t="str">
        <f t="shared" ca="1" si="893"/>
        <v/>
      </c>
      <c r="D1681" s="1" t="str">
        <f t="shared" ca="1" si="894"/>
        <v/>
      </c>
      <c r="F1681" s="10"/>
      <c r="G1681" s="136" t="str">
        <f t="shared" si="895"/>
        <v/>
      </c>
      <c r="H1681" s="27"/>
      <c r="I1681" s="28"/>
      <c r="J1681" s="28"/>
      <c r="K1681" s="29"/>
      <c r="L1681" s="136"/>
      <c r="M1681" s="136"/>
      <c r="N1681" s="136"/>
      <c r="O1681" s="26" t="str">
        <f t="shared" si="896"/>
        <v/>
      </c>
      <c r="P1681" s="218" t="str">
        <f t="shared" si="897"/>
        <v/>
      </c>
      <c r="Q1681" s="26" t="str">
        <f t="shared" si="898"/>
        <v/>
      </c>
      <c r="R1681" s="22"/>
      <c r="S1681" s="99"/>
      <c r="T1681" s="10"/>
      <c r="U1681" s="229" t="str">
        <f t="shared" si="899"/>
        <v/>
      </c>
      <c r="V1681" s="230"/>
      <c r="W1681" s="230"/>
      <c r="X1681" s="230"/>
      <c r="Y1681" s="230"/>
      <c r="Z1681" s="22" t="str">
        <f>""</f>
        <v/>
      </c>
      <c r="AB1681" s="23" t="str">
        <f t="shared" si="900"/>
        <v/>
      </c>
      <c r="AC1681" s="2" t="b">
        <f>COUNT(Q1681:Q$2500)&gt;0</f>
        <v>0</v>
      </c>
      <c r="AD1681" s="2" t="b">
        <f t="shared" si="883"/>
        <v>0</v>
      </c>
      <c r="AE1681" s="2" t="b">
        <f t="shared" si="884"/>
        <v>0</v>
      </c>
      <c r="AF1681" s="2" t="b">
        <f t="shared" si="885"/>
        <v>0</v>
      </c>
      <c r="AG1681" s="2" t="b">
        <f>OR(
  AND(AC1681,NOT(AC1682)),
  AND(AF1681,WEEKDAY(AH1680,2)=EINSTELLUNGEN!$D$12),
  AND(AF1681,AH1681=$J$35)
)</f>
        <v>0</v>
      </c>
      <c r="AH1681" s="2">
        <f>IF(AE1681,AH1680+IF(WEEKDAY(AH1680+1,2)&lt;=EINSTELLUNGEN!$D$12,1,$J$36),AH1680)</f>
        <v>42020</v>
      </c>
      <c r="AI1681" s="2">
        <f t="shared" si="886"/>
        <v>2019</v>
      </c>
      <c r="AJ1681" s="2">
        <f t="shared" si="887"/>
        <v>201901</v>
      </c>
      <c r="AK1681" s="2">
        <f t="shared" si="888"/>
        <v>201901</v>
      </c>
      <c r="AL1681" s="2">
        <f t="shared" si="916"/>
        <v>201903</v>
      </c>
      <c r="AM1681" s="2" t="b">
        <f t="shared" si="889"/>
        <v>1</v>
      </c>
      <c r="AN1681" s="4" t="e">
        <f t="shared" si="901"/>
        <v>#N/A</v>
      </c>
      <c r="AO1681" s="4" t="e">
        <f t="shared" si="902"/>
        <v>#N/A</v>
      </c>
      <c r="AP1681" s="2" t="str">
        <f>IF(AD1681,
  IF(ISBLANK(H1681),
    AP1680,
    IF(LEN(H1681)=1,
      IF(OR(UPPER(H1681)="A",UPPER(H1681)="I"),
        EINSTELLUNGEN!$D$21,
        IF(OR(UPPER(H1681)="B",UPPER(H1681)="M"),
          EINSTELLUNGEN!$D$22,
          IF(OR(UPPER(H1681)="C",UPPER(H1681)="S"),
            EINSTELLUNGEN!$D$23,
            IF(UPPER(H1681)="D",
              EINSTELLUNGEN!$D$24,
              IF(UPPER(H1681)="E",
                EINSTELLUNGEN!$D$25,
                UPPER(H1681)))))),
      IF(ISNUMBER(H1681),
        EINSTELLUNGEN!$D$20&amp;H1681,
        UPPER(H1681)))),
  "")</f>
        <v/>
      </c>
      <c r="AQ1681" s="2" t="str">
        <f t="shared" si="903"/>
        <v/>
      </c>
      <c r="AR1681" s="2">
        <f t="shared" si="904"/>
        <v>0</v>
      </c>
      <c r="AS1681" s="145">
        <f t="shared" si="905"/>
        <v>0.33333333333333331</v>
      </c>
      <c r="AT1681" s="2">
        <f t="shared" si="906"/>
        <v>0</v>
      </c>
      <c r="AU1681" s="2">
        <f t="shared" si="907"/>
        <v>0</v>
      </c>
      <c r="AV1681" s="2">
        <f t="shared" si="908"/>
        <v>0</v>
      </c>
      <c r="AW1681" s="2">
        <f t="shared" si="909"/>
        <v>0</v>
      </c>
      <c r="AX1681" s="2">
        <f t="shared" si="890"/>
        <v>0</v>
      </c>
      <c r="AY1681" s="2">
        <f t="shared" si="910"/>
        <v>0</v>
      </c>
      <c r="AZ1681" s="145" t="e">
        <f t="shared" si="911"/>
        <v>#N/A</v>
      </c>
      <c r="BA1681" s="145" t="e">
        <f t="shared" si="912"/>
        <v>#N/A</v>
      </c>
      <c r="BB1681" s="145">
        <f t="shared" si="913"/>
        <v>2.083333333333337E-2</v>
      </c>
      <c r="BC1681" s="2">
        <f>IF(AM1681,
  IF(AND(AL1681=$J$31,_xlfn.DAYS(AH1681,DATE(AI1681,1,1))&lt;7),
    MAX(0,EINSTELLUNGEN!$D$12+1-WEEKDAY(DATE(EINSTELLUNGEN!$D$9,EINSTELLUNGEN!$D$10,1),2)),
    IF(AL1681=$J$33,
      MIN(EINSTELLUNGEN!$D$12,WEEKDAY(DATE(EINSTELLUNGEN!$D$9,12,31),2)),
      EINSTELLUNGEN!$D$12
  )) - SUMIF(AL$50:AL$2500,"="&amp;AL1681,AX$50:AX$2500),
  0)</f>
        <v>3</v>
      </c>
      <c r="BD1681" s="2">
        <f t="shared" si="914"/>
        <v>0.33333333333333331</v>
      </c>
      <c r="BE1681" s="2">
        <f t="shared" si="915"/>
        <v>0</v>
      </c>
    </row>
    <row r="1682" spans="1:57" ht="10.5" customHeight="1">
      <c r="A1682" s="1" t="str">
        <f t="shared" ca="1" si="891"/>
        <v/>
      </c>
      <c r="B1682" s="1" t="str">
        <f t="shared" ca="1" si="892"/>
        <v/>
      </c>
      <c r="C1682" s="1" t="str">
        <f t="shared" ca="1" si="893"/>
        <v/>
      </c>
      <c r="D1682" s="1" t="str">
        <f t="shared" ca="1" si="894"/>
        <v/>
      </c>
      <c r="F1682" s="10"/>
      <c r="G1682" s="136" t="str">
        <f t="shared" si="895"/>
        <v/>
      </c>
      <c r="H1682" s="27"/>
      <c r="I1682" s="28"/>
      <c r="J1682" s="28"/>
      <c r="K1682" s="29"/>
      <c r="L1682" s="136"/>
      <c r="M1682" s="136"/>
      <c r="N1682" s="136"/>
      <c r="O1682" s="26" t="str">
        <f t="shared" si="896"/>
        <v/>
      </c>
      <c r="P1682" s="218" t="str">
        <f t="shared" si="897"/>
        <v/>
      </c>
      <c r="Q1682" s="26" t="str">
        <f t="shared" si="898"/>
        <v/>
      </c>
      <c r="R1682" s="22"/>
      <c r="S1682" s="99"/>
      <c r="T1682" s="10"/>
      <c r="U1682" s="229" t="str">
        <f t="shared" si="899"/>
        <v/>
      </c>
      <c r="V1682" s="230"/>
      <c r="W1682" s="230"/>
      <c r="X1682" s="230"/>
      <c r="Y1682" s="230"/>
      <c r="Z1682" s="22" t="str">
        <f>""</f>
        <v/>
      </c>
      <c r="AB1682" s="23" t="str">
        <f t="shared" si="900"/>
        <v/>
      </c>
      <c r="AC1682" s="2" t="b">
        <f>COUNT(Q1682:Q$2500)&gt;0</f>
        <v>0</v>
      </c>
      <c r="AD1682" s="2" t="b">
        <f t="shared" si="883"/>
        <v>0</v>
      </c>
      <c r="AE1682" s="2" t="b">
        <f t="shared" si="884"/>
        <v>0</v>
      </c>
      <c r="AF1682" s="2" t="b">
        <f t="shared" si="885"/>
        <v>0</v>
      </c>
      <c r="AG1682" s="2" t="b">
        <f>OR(
  AND(AC1682,NOT(AC1683)),
  AND(AF1682,WEEKDAY(AH1681,2)=EINSTELLUNGEN!$D$12),
  AND(AF1682,AH1682=$J$35)
)</f>
        <v>0</v>
      </c>
      <c r="AH1682" s="2">
        <f>IF(AE1682,AH1681+IF(WEEKDAY(AH1681+1,2)&lt;=EINSTELLUNGEN!$D$12,1,$J$36),AH1681)</f>
        <v>42020</v>
      </c>
      <c r="AI1682" s="2">
        <f t="shared" si="886"/>
        <v>2019</v>
      </c>
      <c r="AJ1682" s="2">
        <f t="shared" si="887"/>
        <v>201901</v>
      </c>
      <c r="AK1682" s="2">
        <f t="shared" si="888"/>
        <v>201901</v>
      </c>
      <c r="AL1682" s="2">
        <f t="shared" si="916"/>
        <v>201903</v>
      </c>
      <c r="AM1682" s="2" t="b">
        <f t="shared" si="889"/>
        <v>1</v>
      </c>
      <c r="AN1682" s="4" t="e">
        <f t="shared" si="901"/>
        <v>#N/A</v>
      </c>
      <c r="AO1682" s="4" t="e">
        <f t="shared" si="902"/>
        <v>#N/A</v>
      </c>
      <c r="AP1682" s="2" t="str">
        <f>IF(AD1682,
  IF(ISBLANK(H1682),
    AP1681,
    IF(LEN(H1682)=1,
      IF(OR(UPPER(H1682)="A",UPPER(H1682)="I"),
        EINSTELLUNGEN!$D$21,
        IF(OR(UPPER(H1682)="B",UPPER(H1682)="M"),
          EINSTELLUNGEN!$D$22,
          IF(OR(UPPER(H1682)="C",UPPER(H1682)="S"),
            EINSTELLUNGEN!$D$23,
            IF(UPPER(H1682)="D",
              EINSTELLUNGEN!$D$24,
              IF(UPPER(H1682)="E",
                EINSTELLUNGEN!$D$25,
                UPPER(H1682)))))),
      IF(ISNUMBER(H1682),
        EINSTELLUNGEN!$D$20&amp;H1682,
        UPPER(H1682)))),
  "")</f>
        <v/>
      </c>
      <c r="AQ1682" s="2" t="str">
        <f t="shared" si="903"/>
        <v/>
      </c>
      <c r="AR1682" s="2">
        <f t="shared" si="904"/>
        <v>0</v>
      </c>
      <c r="AS1682" s="145">
        <f t="shared" si="905"/>
        <v>0.33333333333333331</v>
      </c>
      <c r="AT1682" s="2">
        <f t="shared" si="906"/>
        <v>0</v>
      </c>
      <c r="AU1682" s="2">
        <f t="shared" si="907"/>
        <v>0</v>
      </c>
      <c r="AV1682" s="2">
        <f t="shared" si="908"/>
        <v>0</v>
      </c>
      <c r="AW1682" s="2">
        <f t="shared" si="909"/>
        <v>0</v>
      </c>
      <c r="AX1682" s="2">
        <f t="shared" si="890"/>
        <v>0</v>
      </c>
      <c r="AY1682" s="2">
        <f t="shared" si="910"/>
        <v>0</v>
      </c>
      <c r="AZ1682" s="145" t="e">
        <f t="shared" si="911"/>
        <v>#N/A</v>
      </c>
      <c r="BA1682" s="145" t="e">
        <f t="shared" si="912"/>
        <v>#N/A</v>
      </c>
      <c r="BB1682" s="145">
        <f t="shared" si="913"/>
        <v>2.083333333333337E-2</v>
      </c>
      <c r="BC1682" s="2">
        <f>IF(AM1682,
  IF(AND(AL1682=$J$31,_xlfn.DAYS(AH1682,DATE(AI1682,1,1))&lt;7),
    MAX(0,EINSTELLUNGEN!$D$12+1-WEEKDAY(DATE(EINSTELLUNGEN!$D$9,EINSTELLUNGEN!$D$10,1),2)),
    IF(AL1682=$J$33,
      MIN(EINSTELLUNGEN!$D$12,WEEKDAY(DATE(EINSTELLUNGEN!$D$9,12,31),2)),
      EINSTELLUNGEN!$D$12
  )) - SUMIF(AL$50:AL$2500,"="&amp;AL1682,AX$50:AX$2500),
  0)</f>
        <v>3</v>
      </c>
      <c r="BD1682" s="2">
        <f t="shared" si="914"/>
        <v>0.33333333333333331</v>
      </c>
      <c r="BE1682" s="2">
        <f t="shared" si="915"/>
        <v>0</v>
      </c>
    </row>
    <row r="1683" spans="1:57" ht="10.5" customHeight="1">
      <c r="A1683" s="1" t="str">
        <f t="shared" ca="1" si="891"/>
        <v/>
      </c>
      <c r="B1683" s="1" t="str">
        <f t="shared" ca="1" si="892"/>
        <v/>
      </c>
      <c r="C1683" s="1" t="str">
        <f t="shared" ca="1" si="893"/>
        <v/>
      </c>
      <c r="D1683" s="1" t="str">
        <f t="shared" ca="1" si="894"/>
        <v/>
      </c>
      <c r="F1683" s="10"/>
      <c r="G1683" s="136" t="str">
        <f t="shared" si="895"/>
        <v/>
      </c>
      <c r="H1683" s="27"/>
      <c r="I1683" s="28"/>
      <c r="J1683" s="28"/>
      <c r="K1683" s="29"/>
      <c r="L1683" s="136"/>
      <c r="M1683" s="136"/>
      <c r="N1683" s="136"/>
      <c r="O1683" s="26" t="str">
        <f t="shared" si="896"/>
        <v/>
      </c>
      <c r="P1683" s="218" t="str">
        <f t="shared" si="897"/>
        <v/>
      </c>
      <c r="Q1683" s="26" t="str">
        <f t="shared" si="898"/>
        <v/>
      </c>
      <c r="R1683" s="22"/>
      <c r="S1683" s="99"/>
      <c r="T1683" s="10"/>
      <c r="U1683" s="229" t="str">
        <f t="shared" si="899"/>
        <v/>
      </c>
      <c r="V1683" s="230"/>
      <c r="W1683" s="230"/>
      <c r="X1683" s="230"/>
      <c r="Y1683" s="230"/>
      <c r="Z1683" s="22" t="str">
        <f>""</f>
        <v/>
      </c>
      <c r="AB1683" s="23" t="str">
        <f t="shared" si="900"/>
        <v/>
      </c>
      <c r="AC1683" s="2" t="b">
        <f>COUNT(Q1683:Q$2500)&gt;0</f>
        <v>0</v>
      </c>
      <c r="AD1683" s="2" t="b">
        <f t="shared" si="883"/>
        <v>0</v>
      </c>
      <c r="AE1683" s="2" t="b">
        <f t="shared" si="884"/>
        <v>0</v>
      </c>
      <c r="AF1683" s="2" t="b">
        <f t="shared" si="885"/>
        <v>0</v>
      </c>
      <c r="AG1683" s="2" t="b">
        <f>OR(
  AND(AC1683,NOT(AC1684)),
  AND(AF1683,WEEKDAY(AH1682,2)=EINSTELLUNGEN!$D$12),
  AND(AF1683,AH1683=$J$35)
)</f>
        <v>0</v>
      </c>
      <c r="AH1683" s="2">
        <f>IF(AE1683,AH1682+IF(WEEKDAY(AH1682+1,2)&lt;=EINSTELLUNGEN!$D$12,1,$J$36),AH1682)</f>
        <v>42020</v>
      </c>
      <c r="AI1683" s="2">
        <f t="shared" si="886"/>
        <v>2019</v>
      </c>
      <c r="AJ1683" s="2">
        <f t="shared" si="887"/>
        <v>201901</v>
      </c>
      <c r="AK1683" s="2">
        <f t="shared" si="888"/>
        <v>201901</v>
      </c>
      <c r="AL1683" s="2">
        <f t="shared" si="916"/>
        <v>201903</v>
      </c>
      <c r="AM1683" s="2" t="b">
        <f t="shared" si="889"/>
        <v>1</v>
      </c>
      <c r="AN1683" s="4" t="e">
        <f t="shared" si="901"/>
        <v>#N/A</v>
      </c>
      <c r="AO1683" s="4" t="e">
        <f t="shared" si="902"/>
        <v>#N/A</v>
      </c>
      <c r="AP1683" s="2" t="str">
        <f>IF(AD1683,
  IF(ISBLANK(H1683),
    AP1682,
    IF(LEN(H1683)=1,
      IF(OR(UPPER(H1683)="A",UPPER(H1683)="I"),
        EINSTELLUNGEN!$D$21,
        IF(OR(UPPER(H1683)="B",UPPER(H1683)="M"),
          EINSTELLUNGEN!$D$22,
          IF(OR(UPPER(H1683)="C",UPPER(H1683)="S"),
            EINSTELLUNGEN!$D$23,
            IF(UPPER(H1683)="D",
              EINSTELLUNGEN!$D$24,
              IF(UPPER(H1683)="E",
                EINSTELLUNGEN!$D$25,
                UPPER(H1683)))))),
      IF(ISNUMBER(H1683),
        EINSTELLUNGEN!$D$20&amp;H1683,
        UPPER(H1683)))),
  "")</f>
        <v/>
      </c>
      <c r="AQ1683" s="2" t="str">
        <f t="shared" si="903"/>
        <v/>
      </c>
      <c r="AR1683" s="2">
        <f t="shared" si="904"/>
        <v>0</v>
      </c>
      <c r="AS1683" s="145">
        <f t="shared" si="905"/>
        <v>0.33333333333333331</v>
      </c>
      <c r="AT1683" s="2">
        <f t="shared" si="906"/>
        <v>0</v>
      </c>
      <c r="AU1683" s="2">
        <f t="shared" si="907"/>
        <v>0</v>
      </c>
      <c r="AV1683" s="2">
        <f t="shared" si="908"/>
        <v>0</v>
      </c>
      <c r="AW1683" s="2">
        <f t="shared" si="909"/>
        <v>0</v>
      </c>
      <c r="AX1683" s="2">
        <f t="shared" si="890"/>
        <v>0</v>
      </c>
      <c r="AY1683" s="2">
        <f t="shared" si="910"/>
        <v>0</v>
      </c>
      <c r="AZ1683" s="145" t="e">
        <f t="shared" si="911"/>
        <v>#N/A</v>
      </c>
      <c r="BA1683" s="145" t="e">
        <f t="shared" si="912"/>
        <v>#N/A</v>
      </c>
      <c r="BB1683" s="145">
        <f t="shared" si="913"/>
        <v>2.083333333333337E-2</v>
      </c>
      <c r="BC1683" s="2">
        <f>IF(AM1683,
  IF(AND(AL1683=$J$31,_xlfn.DAYS(AH1683,DATE(AI1683,1,1))&lt;7),
    MAX(0,EINSTELLUNGEN!$D$12+1-WEEKDAY(DATE(EINSTELLUNGEN!$D$9,EINSTELLUNGEN!$D$10,1),2)),
    IF(AL1683=$J$33,
      MIN(EINSTELLUNGEN!$D$12,WEEKDAY(DATE(EINSTELLUNGEN!$D$9,12,31),2)),
      EINSTELLUNGEN!$D$12
  )) - SUMIF(AL$50:AL$2500,"="&amp;AL1683,AX$50:AX$2500),
  0)</f>
        <v>3</v>
      </c>
      <c r="BD1683" s="2">
        <f t="shared" si="914"/>
        <v>0.33333333333333331</v>
      </c>
      <c r="BE1683" s="2">
        <f t="shared" si="915"/>
        <v>0</v>
      </c>
    </row>
    <row r="1684" spans="1:57" ht="10.5" customHeight="1">
      <c r="A1684" s="1" t="str">
        <f t="shared" ca="1" si="891"/>
        <v/>
      </c>
      <c r="B1684" s="1" t="str">
        <f t="shared" ca="1" si="892"/>
        <v/>
      </c>
      <c r="C1684" s="1" t="str">
        <f t="shared" ca="1" si="893"/>
        <v/>
      </c>
      <c r="D1684" s="1" t="str">
        <f t="shared" ca="1" si="894"/>
        <v/>
      </c>
      <c r="F1684" s="10"/>
      <c r="G1684" s="136" t="str">
        <f t="shared" si="895"/>
        <v/>
      </c>
      <c r="H1684" s="27"/>
      <c r="I1684" s="28"/>
      <c r="J1684" s="28"/>
      <c r="K1684" s="29"/>
      <c r="L1684" s="136"/>
      <c r="M1684" s="136"/>
      <c r="N1684" s="136"/>
      <c r="O1684" s="26" t="str">
        <f t="shared" si="896"/>
        <v/>
      </c>
      <c r="P1684" s="218" t="str">
        <f t="shared" si="897"/>
        <v/>
      </c>
      <c r="Q1684" s="26" t="str">
        <f t="shared" si="898"/>
        <v/>
      </c>
      <c r="R1684" s="22"/>
      <c r="S1684" s="99"/>
      <c r="T1684" s="10"/>
      <c r="U1684" s="229" t="str">
        <f t="shared" si="899"/>
        <v/>
      </c>
      <c r="V1684" s="230"/>
      <c r="W1684" s="230"/>
      <c r="X1684" s="230"/>
      <c r="Y1684" s="230"/>
      <c r="Z1684" s="22" t="str">
        <f>""</f>
        <v/>
      </c>
      <c r="AB1684" s="23" t="str">
        <f t="shared" si="900"/>
        <v/>
      </c>
      <c r="AC1684" s="2" t="b">
        <f>COUNT(Q1684:Q$2500)&gt;0</f>
        <v>0</v>
      </c>
      <c r="AD1684" s="2" t="b">
        <f t="shared" si="883"/>
        <v>0</v>
      </c>
      <c r="AE1684" s="2" t="b">
        <f t="shared" si="884"/>
        <v>0</v>
      </c>
      <c r="AF1684" s="2" t="b">
        <f t="shared" si="885"/>
        <v>0</v>
      </c>
      <c r="AG1684" s="2" t="b">
        <f>OR(
  AND(AC1684,NOT(AC1685)),
  AND(AF1684,WEEKDAY(AH1683,2)=EINSTELLUNGEN!$D$12),
  AND(AF1684,AH1684=$J$35)
)</f>
        <v>0</v>
      </c>
      <c r="AH1684" s="2">
        <f>IF(AE1684,AH1683+IF(WEEKDAY(AH1683+1,2)&lt;=EINSTELLUNGEN!$D$12,1,$J$36),AH1683)</f>
        <v>42020</v>
      </c>
      <c r="AI1684" s="2">
        <f t="shared" si="886"/>
        <v>2019</v>
      </c>
      <c r="AJ1684" s="2">
        <f t="shared" si="887"/>
        <v>201901</v>
      </c>
      <c r="AK1684" s="2">
        <f t="shared" si="888"/>
        <v>201901</v>
      </c>
      <c r="AL1684" s="2">
        <f t="shared" si="916"/>
        <v>201903</v>
      </c>
      <c r="AM1684" s="2" t="b">
        <f t="shared" si="889"/>
        <v>1</v>
      </c>
      <c r="AN1684" s="4" t="e">
        <f t="shared" si="901"/>
        <v>#N/A</v>
      </c>
      <c r="AO1684" s="4" t="e">
        <f t="shared" si="902"/>
        <v>#N/A</v>
      </c>
      <c r="AP1684" s="2" t="str">
        <f>IF(AD1684,
  IF(ISBLANK(H1684),
    AP1683,
    IF(LEN(H1684)=1,
      IF(OR(UPPER(H1684)="A",UPPER(H1684)="I"),
        EINSTELLUNGEN!$D$21,
        IF(OR(UPPER(H1684)="B",UPPER(H1684)="M"),
          EINSTELLUNGEN!$D$22,
          IF(OR(UPPER(H1684)="C",UPPER(H1684)="S"),
            EINSTELLUNGEN!$D$23,
            IF(UPPER(H1684)="D",
              EINSTELLUNGEN!$D$24,
              IF(UPPER(H1684)="E",
                EINSTELLUNGEN!$D$25,
                UPPER(H1684)))))),
      IF(ISNUMBER(H1684),
        EINSTELLUNGEN!$D$20&amp;H1684,
        UPPER(H1684)))),
  "")</f>
        <v/>
      </c>
      <c r="AQ1684" s="2" t="str">
        <f t="shared" si="903"/>
        <v/>
      </c>
      <c r="AR1684" s="2">
        <f t="shared" si="904"/>
        <v>0</v>
      </c>
      <c r="AS1684" s="145">
        <f t="shared" si="905"/>
        <v>0.33333333333333331</v>
      </c>
      <c r="AT1684" s="2">
        <f t="shared" si="906"/>
        <v>0</v>
      </c>
      <c r="AU1684" s="2">
        <f t="shared" si="907"/>
        <v>0</v>
      </c>
      <c r="AV1684" s="2">
        <f t="shared" si="908"/>
        <v>0</v>
      </c>
      <c r="AW1684" s="2">
        <f t="shared" si="909"/>
        <v>0</v>
      </c>
      <c r="AX1684" s="2">
        <f t="shared" si="890"/>
        <v>0</v>
      </c>
      <c r="AY1684" s="2">
        <f t="shared" si="910"/>
        <v>0</v>
      </c>
      <c r="AZ1684" s="145" t="e">
        <f t="shared" si="911"/>
        <v>#N/A</v>
      </c>
      <c r="BA1684" s="145" t="e">
        <f t="shared" si="912"/>
        <v>#N/A</v>
      </c>
      <c r="BB1684" s="145">
        <f t="shared" si="913"/>
        <v>2.083333333333337E-2</v>
      </c>
      <c r="BC1684" s="2">
        <f>IF(AM1684,
  IF(AND(AL1684=$J$31,_xlfn.DAYS(AH1684,DATE(AI1684,1,1))&lt;7),
    MAX(0,EINSTELLUNGEN!$D$12+1-WEEKDAY(DATE(EINSTELLUNGEN!$D$9,EINSTELLUNGEN!$D$10,1),2)),
    IF(AL1684=$J$33,
      MIN(EINSTELLUNGEN!$D$12,WEEKDAY(DATE(EINSTELLUNGEN!$D$9,12,31),2)),
      EINSTELLUNGEN!$D$12
  )) - SUMIF(AL$50:AL$2500,"="&amp;AL1684,AX$50:AX$2500),
  0)</f>
        <v>3</v>
      </c>
      <c r="BD1684" s="2">
        <f t="shared" si="914"/>
        <v>0.33333333333333331</v>
      </c>
      <c r="BE1684" s="2">
        <f t="shared" si="915"/>
        <v>0</v>
      </c>
    </row>
    <row r="1685" spans="1:57" ht="10.5" customHeight="1">
      <c r="A1685" s="1" t="str">
        <f t="shared" ca="1" si="891"/>
        <v/>
      </c>
      <c r="B1685" s="1" t="str">
        <f t="shared" ca="1" si="892"/>
        <v/>
      </c>
      <c r="C1685" s="1" t="str">
        <f t="shared" ca="1" si="893"/>
        <v/>
      </c>
      <c r="D1685" s="1" t="str">
        <f t="shared" ca="1" si="894"/>
        <v/>
      </c>
      <c r="F1685" s="10"/>
      <c r="G1685" s="136" t="str">
        <f t="shared" si="895"/>
        <v/>
      </c>
      <c r="H1685" s="27"/>
      <c r="I1685" s="28"/>
      <c r="J1685" s="28"/>
      <c r="K1685" s="29"/>
      <c r="L1685" s="136"/>
      <c r="M1685" s="136"/>
      <c r="N1685" s="136"/>
      <c r="O1685" s="26" t="str">
        <f t="shared" si="896"/>
        <v/>
      </c>
      <c r="P1685" s="218" t="str">
        <f t="shared" si="897"/>
        <v/>
      </c>
      <c r="Q1685" s="26" t="str">
        <f t="shared" si="898"/>
        <v/>
      </c>
      <c r="R1685" s="22"/>
      <c r="S1685" s="99"/>
      <c r="T1685" s="10"/>
      <c r="U1685" s="229" t="str">
        <f t="shared" si="899"/>
        <v/>
      </c>
      <c r="V1685" s="230"/>
      <c r="W1685" s="230"/>
      <c r="X1685" s="230"/>
      <c r="Y1685" s="230"/>
      <c r="Z1685" s="22" t="str">
        <f>""</f>
        <v/>
      </c>
      <c r="AB1685" s="23" t="str">
        <f t="shared" si="900"/>
        <v/>
      </c>
      <c r="AC1685" s="2" t="b">
        <f>COUNT(Q1685:Q$2500)&gt;0</f>
        <v>0</v>
      </c>
      <c r="AD1685" s="2" t="b">
        <f t="shared" si="883"/>
        <v>0</v>
      </c>
      <c r="AE1685" s="2" t="b">
        <f t="shared" si="884"/>
        <v>0</v>
      </c>
      <c r="AF1685" s="2" t="b">
        <f t="shared" si="885"/>
        <v>0</v>
      </c>
      <c r="AG1685" s="2" t="b">
        <f>OR(
  AND(AC1685,NOT(AC1686)),
  AND(AF1685,WEEKDAY(AH1684,2)=EINSTELLUNGEN!$D$12),
  AND(AF1685,AH1685=$J$35)
)</f>
        <v>0</v>
      </c>
      <c r="AH1685" s="2">
        <f>IF(AE1685,AH1684+IF(WEEKDAY(AH1684+1,2)&lt;=EINSTELLUNGEN!$D$12,1,$J$36),AH1684)</f>
        <v>42020</v>
      </c>
      <c r="AI1685" s="2">
        <f t="shared" si="886"/>
        <v>2019</v>
      </c>
      <c r="AJ1685" s="2">
        <f t="shared" si="887"/>
        <v>201901</v>
      </c>
      <c r="AK1685" s="2">
        <f t="shared" si="888"/>
        <v>201901</v>
      </c>
      <c r="AL1685" s="2">
        <f t="shared" si="916"/>
        <v>201903</v>
      </c>
      <c r="AM1685" s="2" t="b">
        <f t="shared" si="889"/>
        <v>1</v>
      </c>
      <c r="AN1685" s="4" t="e">
        <f t="shared" si="901"/>
        <v>#N/A</v>
      </c>
      <c r="AO1685" s="4" t="e">
        <f t="shared" si="902"/>
        <v>#N/A</v>
      </c>
      <c r="AP1685" s="2" t="str">
        <f>IF(AD1685,
  IF(ISBLANK(H1685),
    AP1684,
    IF(LEN(H1685)=1,
      IF(OR(UPPER(H1685)="A",UPPER(H1685)="I"),
        EINSTELLUNGEN!$D$21,
        IF(OR(UPPER(H1685)="B",UPPER(H1685)="M"),
          EINSTELLUNGEN!$D$22,
          IF(OR(UPPER(H1685)="C",UPPER(H1685)="S"),
            EINSTELLUNGEN!$D$23,
            IF(UPPER(H1685)="D",
              EINSTELLUNGEN!$D$24,
              IF(UPPER(H1685)="E",
                EINSTELLUNGEN!$D$25,
                UPPER(H1685)))))),
      IF(ISNUMBER(H1685),
        EINSTELLUNGEN!$D$20&amp;H1685,
        UPPER(H1685)))),
  "")</f>
        <v/>
      </c>
      <c r="AQ1685" s="2" t="str">
        <f t="shared" si="903"/>
        <v/>
      </c>
      <c r="AR1685" s="2">
        <f t="shared" si="904"/>
        <v>0</v>
      </c>
      <c r="AS1685" s="145">
        <f t="shared" si="905"/>
        <v>0.33333333333333331</v>
      </c>
      <c r="AT1685" s="2">
        <f t="shared" si="906"/>
        <v>0</v>
      </c>
      <c r="AU1685" s="2">
        <f t="shared" si="907"/>
        <v>0</v>
      </c>
      <c r="AV1685" s="2">
        <f t="shared" si="908"/>
        <v>0</v>
      </c>
      <c r="AW1685" s="2">
        <f t="shared" si="909"/>
        <v>0</v>
      </c>
      <c r="AX1685" s="2">
        <f t="shared" si="890"/>
        <v>0</v>
      </c>
      <c r="AY1685" s="2">
        <f t="shared" si="910"/>
        <v>0</v>
      </c>
      <c r="AZ1685" s="145" t="e">
        <f t="shared" si="911"/>
        <v>#N/A</v>
      </c>
      <c r="BA1685" s="145" t="e">
        <f t="shared" si="912"/>
        <v>#N/A</v>
      </c>
      <c r="BB1685" s="145">
        <f t="shared" si="913"/>
        <v>2.083333333333337E-2</v>
      </c>
      <c r="BC1685" s="2">
        <f>IF(AM1685,
  IF(AND(AL1685=$J$31,_xlfn.DAYS(AH1685,DATE(AI1685,1,1))&lt;7),
    MAX(0,EINSTELLUNGEN!$D$12+1-WEEKDAY(DATE(EINSTELLUNGEN!$D$9,EINSTELLUNGEN!$D$10,1),2)),
    IF(AL1685=$J$33,
      MIN(EINSTELLUNGEN!$D$12,WEEKDAY(DATE(EINSTELLUNGEN!$D$9,12,31),2)),
      EINSTELLUNGEN!$D$12
  )) - SUMIF(AL$50:AL$2500,"="&amp;AL1685,AX$50:AX$2500),
  0)</f>
        <v>3</v>
      </c>
      <c r="BD1685" s="2">
        <f t="shared" si="914"/>
        <v>0.33333333333333331</v>
      </c>
      <c r="BE1685" s="2">
        <f t="shared" si="915"/>
        <v>0</v>
      </c>
    </row>
    <row r="1686" spans="1:57" ht="10.5" customHeight="1">
      <c r="A1686" s="1" t="str">
        <f t="shared" ca="1" si="891"/>
        <v/>
      </c>
      <c r="B1686" s="1" t="str">
        <f t="shared" ca="1" si="892"/>
        <v/>
      </c>
      <c r="C1686" s="1" t="str">
        <f t="shared" ca="1" si="893"/>
        <v/>
      </c>
      <c r="D1686" s="1" t="str">
        <f t="shared" ca="1" si="894"/>
        <v/>
      </c>
      <c r="F1686" s="10"/>
      <c r="G1686" s="136" t="str">
        <f t="shared" si="895"/>
        <v/>
      </c>
      <c r="H1686" s="27"/>
      <c r="I1686" s="28"/>
      <c r="J1686" s="28"/>
      <c r="K1686" s="29"/>
      <c r="L1686" s="136"/>
      <c r="M1686" s="136"/>
      <c r="N1686" s="136"/>
      <c r="O1686" s="26" t="str">
        <f t="shared" si="896"/>
        <v/>
      </c>
      <c r="P1686" s="218" t="str">
        <f t="shared" si="897"/>
        <v/>
      </c>
      <c r="Q1686" s="26" t="str">
        <f t="shared" si="898"/>
        <v/>
      </c>
      <c r="R1686" s="22"/>
      <c r="S1686" s="99"/>
      <c r="T1686" s="10"/>
      <c r="U1686" s="229" t="str">
        <f t="shared" si="899"/>
        <v/>
      </c>
      <c r="V1686" s="230"/>
      <c r="W1686" s="230"/>
      <c r="X1686" s="230"/>
      <c r="Y1686" s="230"/>
      <c r="Z1686" s="22" t="str">
        <f>""</f>
        <v/>
      </c>
      <c r="AB1686" s="23" t="str">
        <f t="shared" si="900"/>
        <v/>
      </c>
      <c r="AC1686" s="2" t="b">
        <f>COUNT(Q1686:Q$2500)&gt;0</f>
        <v>0</v>
      </c>
      <c r="AD1686" s="2" t="b">
        <f t="shared" si="883"/>
        <v>0</v>
      </c>
      <c r="AE1686" s="2" t="b">
        <f t="shared" si="884"/>
        <v>0</v>
      </c>
      <c r="AF1686" s="2" t="b">
        <f t="shared" si="885"/>
        <v>0</v>
      </c>
      <c r="AG1686" s="2" t="b">
        <f>OR(
  AND(AC1686,NOT(AC1687)),
  AND(AF1686,WEEKDAY(AH1685,2)=EINSTELLUNGEN!$D$12),
  AND(AF1686,AH1686=$J$35)
)</f>
        <v>0</v>
      </c>
      <c r="AH1686" s="2">
        <f>IF(AE1686,AH1685+IF(WEEKDAY(AH1685+1,2)&lt;=EINSTELLUNGEN!$D$12,1,$J$36),AH1685)</f>
        <v>42020</v>
      </c>
      <c r="AI1686" s="2">
        <f t="shared" si="886"/>
        <v>2019</v>
      </c>
      <c r="AJ1686" s="2">
        <f t="shared" si="887"/>
        <v>201901</v>
      </c>
      <c r="AK1686" s="2">
        <f t="shared" si="888"/>
        <v>201901</v>
      </c>
      <c r="AL1686" s="2">
        <f t="shared" si="916"/>
        <v>201903</v>
      </c>
      <c r="AM1686" s="2" t="b">
        <f t="shared" si="889"/>
        <v>1</v>
      </c>
      <c r="AN1686" s="4" t="e">
        <f t="shared" si="901"/>
        <v>#N/A</v>
      </c>
      <c r="AO1686" s="4" t="e">
        <f t="shared" si="902"/>
        <v>#N/A</v>
      </c>
      <c r="AP1686" s="2" t="str">
        <f>IF(AD1686,
  IF(ISBLANK(H1686),
    AP1685,
    IF(LEN(H1686)=1,
      IF(OR(UPPER(H1686)="A",UPPER(H1686)="I"),
        EINSTELLUNGEN!$D$21,
        IF(OR(UPPER(H1686)="B",UPPER(H1686)="M"),
          EINSTELLUNGEN!$D$22,
          IF(OR(UPPER(H1686)="C",UPPER(H1686)="S"),
            EINSTELLUNGEN!$D$23,
            IF(UPPER(H1686)="D",
              EINSTELLUNGEN!$D$24,
              IF(UPPER(H1686)="E",
                EINSTELLUNGEN!$D$25,
                UPPER(H1686)))))),
      IF(ISNUMBER(H1686),
        EINSTELLUNGEN!$D$20&amp;H1686,
        UPPER(H1686)))),
  "")</f>
        <v/>
      </c>
      <c r="AQ1686" s="2" t="str">
        <f t="shared" si="903"/>
        <v/>
      </c>
      <c r="AR1686" s="2">
        <f t="shared" si="904"/>
        <v>0</v>
      </c>
      <c r="AS1686" s="145">
        <f t="shared" si="905"/>
        <v>0.33333333333333331</v>
      </c>
      <c r="AT1686" s="2">
        <f t="shared" si="906"/>
        <v>0</v>
      </c>
      <c r="AU1686" s="2">
        <f t="shared" si="907"/>
        <v>0</v>
      </c>
      <c r="AV1686" s="2">
        <f t="shared" si="908"/>
        <v>0</v>
      </c>
      <c r="AW1686" s="2">
        <f t="shared" si="909"/>
        <v>0</v>
      </c>
      <c r="AX1686" s="2">
        <f t="shared" si="890"/>
        <v>0</v>
      </c>
      <c r="AY1686" s="2">
        <f t="shared" si="910"/>
        <v>0</v>
      </c>
      <c r="AZ1686" s="145" t="e">
        <f t="shared" si="911"/>
        <v>#N/A</v>
      </c>
      <c r="BA1686" s="145" t="e">
        <f t="shared" si="912"/>
        <v>#N/A</v>
      </c>
      <c r="BB1686" s="145">
        <f t="shared" si="913"/>
        <v>2.083333333333337E-2</v>
      </c>
      <c r="BC1686" s="2">
        <f>IF(AM1686,
  IF(AND(AL1686=$J$31,_xlfn.DAYS(AH1686,DATE(AI1686,1,1))&lt;7),
    MAX(0,EINSTELLUNGEN!$D$12+1-WEEKDAY(DATE(EINSTELLUNGEN!$D$9,EINSTELLUNGEN!$D$10,1),2)),
    IF(AL1686=$J$33,
      MIN(EINSTELLUNGEN!$D$12,WEEKDAY(DATE(EINSTELLUNGEN!$D$9,12,31),2)),
      EINSTELLUNGEN!$D$12
  )) - SUMIF(AL$50:AL$2500,"="&amp;AL1686,AX$50:AX$2500),
  0)</f>
        <v>3</v>
      </c>
      <c r="BD1686" s="2">
        <f t="shared" si="914"/>
        <v>0.33333333333333331</v>
      </c>
      <c r="BE1686" s="2">
        <f t="shared" si="915"/>
        <v>0</v>
      </c>
    </row>
    <row r="1687" spans="1:57" ht="10.5" customHeight="1">
      <c r="A1687" s="1" t="str">
        <f t="shared" ca="1" si="891"/>
        <v/>
      </c>
      <c r="B1687" s="1" t="str">
        <f t="shared" ca="1" si="892"/>
        <v/>
      </c>
      <c r="C1687" s="1" t="str">
        <f t="shared" ca="1" si="893"/>
        <v/>
      </c>
      <c r="D1687" s="1" t="str">
        <f t="shared" ca="1" si="894"/>
        <v/>
      </c>
      <c r="F1687" s="10"/>
      <c r="G1687" s="136" t="str">
        <f t="shared" si="895"/>
        <v/>
      </c>
      <c r="H1687" s="27"/>
      <c r="I1687" s="28"/>
      <c r="J1687" s="28"/>
      <c r="K1687" s="29"/>
      <c r="L1687" s="136"/>
      <c r="M1687" s="136"/>
      <c r="N1687" s="136"/>
      <c r="O1687" s="26" t="str">
        <f t="shared" si="896"/>
        <v/>
      </c>
      <c r="P1687" s="218" t="str">
        <f t="shared" si="897"/>
        <v/>
      </c>
      <c r="Q1687" s="26" t="str">
        <f t="shared" si="898"/>
        <v/>
      </c>
      <c r="R1687" s="22"/>
      <c r="S1687" s="99"/>
      <c r="T1687" s="10"/>
      <c r="U1687" s="229" t="str">
        <f t="shared" si="899"/>
        <v/>
      </c>
      <c r="V1687" s="230"/>
      <c r="W1687" s="230"/>
      <c r="X1687" s="230"/>
      <c r="Y1687" s="230"/>
      <c r="Z1687" s="22" t="str">
        <f>""</f>
        <v/>
      </c>
      <c r="AB1687" s="23" t="str">
        <f t="shared" si="900"/>
        <v/>
      </c>
      <c r="AC1687" s="2" t="b">
        <f>COUNT(Q1687:Q$2500)&gt;0</f>
        <v>0</v>
      </c>
      <c r="AD1687" s="2" t="b">
        <f t="shared" si="883"/>
        <v>0</v>
      </c>
      <c r="AE1687" s="2" t="b">
        <f t="shared" si="884"/>
        <v>0</v>
      </c>
      <c r="AF1687" s="2" t="b">
        <f t="shared" si="885"/>
        <v>0</v>
      </c>
      <c r="AG1687" s="2" t="b">
        <f>OR(
  AND(AC1687,NOT(AC1688)),
  AND(AF1687,WEEKDAY(AH1686,2)=EINSTELLUNGEN!$D$12),
  AND(AF1687,AH1687=$J$35)
)</f>
        <v>0</v>
      </c>
      <c r="AH1687" s="2">
        <f>IF(AE1687,AH1686+IF(WEEKDAY(AH1686+1,2)&lt;=EINSTELLUNGEN!$D$12,1,$J$36),AH1686)</f>
        <v>42020</v>
      </c>
      <c r="AI1687" s="2">
        <f t="shared" si="886"/>
        <v>2019</v>
      </c>
      <c r="AJ1687" s="2">
        <f t="shared" si="887"/>
        <v>201901</v>
      </c>
      <c r="AK1687" s="2">
        <f t="shared" si="888"/>
        <v>201901</v>
      </c>
      <c r="AL1687" s="2">
        <f t="shared" si="916"/>
        <v>201903</v>
      </c>
      <c r="AM1687" s="2" t="b">
        <f t="shared" si="889"/>
        <v>1</v>
      </c>
      <c r="AN1687" s="4" t="e">
        <f t="shared" si="901"/>
        <v>#N/A</v>
      </c>
      <c r="AO1687" s="4" t="e">
        <f t="shared" si="902"/>
        <v>#N/A</v>
      </c>
      <c r="AP1687" s="2" t="str">
        <f>IF(AD1687,
  IF(ISBLANK(H1687),
    AP1686,
    IF(LEN(H1687)=1,
      IF(OR(UPPER(H1687)="A",UPPER(H1687)="I"),
        EINSTELLUNGEN!$D$21,
        IF(OR(UPPER(H1687)="B",UPPER(H1687)="M"),
          EINSTELLUNGEN!$D$22,
          IF(OR(UPPER(H1687)="C",UPPER(H1687)="S"),
            EINSTELLUNGEN!$D$23,
            IF(UPPER(H1687)="D",
              EINSTELLUNGEN!$D$24,
              IF(UPPER(H1687)="E",
                EINSTELLUNGEN!$D$25,
                UPPER(H1687)))))),
      IF(ISNUMBER(H1687),
        EINSTELLUNGEN!$D$20&amp;H1687,
        UPPER(H1687)))),
  "")</f>
        <v/>
      </c>
      <c r="AQ1687" s="2" t="str">
        <f t="shared" si="903"/>
        <v/>
      </c>
      <c r="AR1687" s="2">
        <f t="shared" si="904"/>
        <v>0</v>
      </c>
      <c r="AS1687" s="145">
        <f t="shared" si="905"/>
        <v>0.33333333333333331</v>
      </c>
      <c r="AT1687" s="2">
        <f t="shared" si="906"/>
        <v>0</v>
      </c>
      <c r="AU1687" s="2">
        <f t="shared" si="907"/>
        <v>0</v>
      </c>
      <c r="AV1687" s="2">
        <f t="shared" si="908"/>
        <v>0</v>
      </c>
      <c r="AW1687" s="2">
        <f t="shared" si="909"/>
        <v>0</v>
      </c>
      <c r="AX1687" s="2">
        <f t="shared" si="890"/>
        <v>0</v>
      </c>
      <c r="AY1687" s="2">
        <f t="shared" si="910"/>
        <v>0</v>
      </c>
      <c r="AZ1687" s="145" t="e">
        <f t="shared" si="911"/>
        <v>#N/A</v>
      </c>
      <c r="BA1687" s="145" t="e">
        <f t="shared" si="912"/>
        <v>#N/A</v>
      </c>
      <c r="BB1687" s="145">
        <f t="shared" si="913"/>
        <v>2.083333333333337E-2</v>
      </c>
      <c r="BC1687" s="2">
        <f>IF(AM1687,
  IF(AND(AL1687=$J$31,_xlfn.DAYS(AH1687,DATE(AI1687,1,1))&lt;7),
    MAX(0,EINSTELLUNGEN!$D$12+1-WEEKDAY(DATE(EINSTELLUNGEN!$D$9,EINSTELLUNGEN!$D$10,1),2)),
    IF(AL1687=$J$33,
      MIN(EINSTELLUNGEN!$D$12,WEEKDAY(DATE(EINSTELLUNGEN!$D$9,12,31),2)),
      EINSTELLUNGEN!$D$12
  )) - SUMIF(AL$50:AL$2500,"="&amp;AL1687,AX$50:AX$2500),
  0)</f>
        <v>3</v>
      </c>
      <c r="BD1687" s="2">
        <f t="shared" si="914"/>
        <v>0.33333333333333331</v>
      </c>
      <c r="BE1687" s="2">
        <f t="shared" si="915"/>
        <v>0</v>
      </c>
    </row>
    <row r="1688" spans="1:57" ht="10.5" customHeight="1">
      <c r="A1688" s="1" t="str">
        <f t="shared" ca="1" si="891"/>
        <v/>
      </c>
      <c r="B1688" s="1" t="str">
        <f t="shared" ca="1" si="892"/>
        <v/>
      </c>
      <c r="C1688" s="1" t="str">
        <f t="shared" ca="1" si="893"/>
        <v/>
      </c>
      <c r="D1688" s="1" t="str">
        <f t="shared" ca="1" si="894"/>
        <v/>
      </c>
      <c r="F1688" s="10"/>
      <c r="G1688" s="136" t="str">
        <f t="shared" si="895"/>
        <v/>
      </c>
      <c r="H1688" s="27"/>
      <c r="I1688" s="28"/>
      <c r="J1688" s="28"/>
      <c r="K1688" s="29"/>
      <c r="L1688" s="136"/>
      <c r="M1688" s="136"/>
      <c r="N1688" s="136"/>
      <c r="O1688" s="26" t="str">
        <f t="shared" si="896"/>
        <v/>
      </c>
      <c r="P1688" s="218" t="str">
        <f t="shared" si="897"/>
        <v/>
      </c>
      <c r="Q1688" s="26" t="str">
        <f t="shared" si="898"/>
        <v/>
      </c>
      <c r="R1688" s="22"/>
      <c r="S1688" s="99"/>
      <c r="T1688" s="10"/>
      <c r="U1688" s="229" t="str">
        <f t="shared" si="899"/>
        <v/>
      </c>
      <c r="V1688" s="230"/>
      <c r="W1688" s="230"/>
      <c r="X1688" s="230"/>
      <c r="Y1688" s="230"/>
      <c r="Z1688" s="22" t="str">
        <f>""</f>
        <v/>
      </c>
      <c r="AB1688" s="23" t="str">
        <f t="shared" si="900"/>
        <v/>
      </c>
      <c r="AC1688" s="2" t="b">
        <f>COUNT(Q1688:Q$2500)&gt;0</f>
        <v>0</v>
      </c>
      <c r="AD1688" s="2" t="b">
        <f t="shared" si="883"/>
        <v>0</v>
      </c>
      <c r="AE1688" s="2" t="b">
        <f t="shared" si="884"/>
        <v>0</v>
      </c>
      <c r="AF1688" s="2" t="b">
        <f t="shared" si="885"/>
        <v>0</v>
      </c>
      <c r="AG1688" s="2" t="b">
        <f>OR(
  AND(AC1688,NOT(AC1689)),
  AND(AF1688,WEEKDAY(AH1687,2)=EINSTELLUNGEN!$D$12),
  AND(AF1688,AH1688=$J$35)
)</f>
        <v>0</v>
      </c>
      <c r="AH1688" s="2">
        <f>IF(AE1688,AH1687+IF(WEEKDAY(AH1687+1,2)&lt;=EINSTELLUNGEN!$D$12,1,$J$36),AH1687)</f>
        <v>42020</v>
      </c>
      <c r="AI1688" s="2">
        <f t="shared" si="886"/>
        <v>2019</v>
      </c>
      <c r="AJ1688" s="2">
        <f t="shared" si="887"/>
        <v>201901</v>
      </c>
      <c r="AK1688" s="2">
        <f t="shared" si="888"/>
        <v>201901</v>
      </c>
      <c r="AL1688" s="2">
        <f t="shared" si="916"/>
        <v>201903</v>
      </c>
      <c r="AM1688" s="2" t="b">
        <f t="shared" si="889"/>
        <v>1</v>
      </c>
      <c r="AN1688" s="4" t="e">
        <f t="shared" si="901"/>
        <v>#N/A</v>
      </c>
      <c r="AO1688" s="4" t="e">
        <f t="shared" si="902"/>
        <v>#N/A</v>
      </c>
      <c r="AP1688" s="2" t="str">
        <f>IF(AD1688,
  IF(ISBLANK(H1688),
    AP1687,
    IF(LEN(H1688)=1,
      IF(OR(UPPER(H1688)="A",UPPER(H1688)="I"),
        EINSTELLUNGEN!$D$21,
        IF(OR(UPPER(H1688)="B",UPPER(H1688)="M"),
          EINSTELLUNGEN!$D$22,
          IF(OR(UPPER(H1688)="C",UPPER(H1688)="S"),
            EINSTELLUNGEN!$D$23,
            IF(UPPER(H1688)="D",
              EINSTELLUNGEN!$D$24,
              IF(UPPER(H1688)="E",
                EINSTELLUNGEN!$D$25,
                UPPER(H1688)))))),
      IF(ISNUMBER(H1688),
        EINSTELLUNGEN!$D$20&amp;H1688,
        UPPER(H1688)))),
  "")</f>
        <v/>
      </c>
      <c r="AQ1688" s="2" t="str">
        <f t="shared" si="903"/>
        <v/>
      </c>
      <c r="AR1688" s="2">
        <f t="shared" si="904"/>
        <v>0</v>
      </c>
      <c r="AS1688" s="145">
        <f t="shared" si="905"/>
        <v>0.33333333333333331</v>
      </c>
      <c r="AT1688" s="2">
        <f t="shared" si="906"/>
        <v>0</v>
      </c>
      <c r="AU1688" s="2">
        <f t="shared" si="907"/>
        <v>0</v>
      </c>
      <c r="AV1688" s="2">
        <f t="shared" si="908"/>
        <v>0</v>
      </c>
      <c r="AW1688" s="2">
        <f t="shared" si="909"/>
        <v>0</v>
      </c>
      <c r="AX1688" s="2">
        <f t="shared" si="890"/>
        <v>0</v>
      </c>
      <c r="AY1688" s="2">
        <f t="shared" si="910"/>
        <v>0</v>
      </c>
      <c r="AZ1688" s="145" t="e">
        <f t="shared" si="911"/>
        <v>#N/A</v>
      </c>
      <c r="BA1688" s="145" t="e">
        <f t="shared" si="912"/>
        <v>#N/A</v>
      </c>
      <c r="BB1688" s="145">
        <f t="shared" si="913"/>
        <v>2.083333333333337E-2</v>
      </c>
      <c r="BC1688" s="2">
        <f>IF(AM1688,
  IF(AND(AL1688=$J$31,_xlfn.DAYS(AH1688,DATE(AI1688,1,1))&lt;7),
    MAX(0,EINSTELLUNGEN!$D$12+1-WEEKDAY(DATE(EINSTELLUNGEN!$D$9,EINSTELLUNGEN!$D$10,1),2)),
    IF(AL1688=$J$33,
      MIN(EINSTELLUNGEN!$D$12,WEEKDAY(DATE(EINSTELLUNGEN!$D$9,12,31),2)),
      EINSTELLUNGEN!$D$12
  )) - SUMIF(AL$50:AL$2500,"="&amp;AL1688,AX$50:AX$2500),
  0)</f>
        <v>3</v>
      </c>
      <c r="BD1688" s="2">
        <f t="shared" si="914"/>
        <v>0.33333333333333331</v>
      </c>
      <c r="BE1688" s="2">
        <f t="shared" si="915"/>
        <v>0</v>
      </c>
    </row>
    <row r="1689" spans="1:57" ht="10.5" customHeight="1">
      <c r="A1689" s="1" t="str">
        <f t="shared" ca="1" si="891"/>
        <v/>
      </c>
      <c r="B1689" s="1" t="str">
        <f t="shared" ca="1" si="892"/>
        <v/>
      </c>
      <c r="C1689" s="1" t="str">
        <f t="shared" ca="1" si="893"/>
        <v/>
      </c>
      <c r="D1689" s="1" t="str">
        <f t="shared" ca="1" si="894"/>
        <v/>
      </c>
      <c r="F1689" s="10"/>
      <c r="G1689" s="136" t="str">
        <f t="shared" si="895"/>
        <v/>
      </c>
      <c r="H1689" s="27"/>
      <c r="I1689" s="28"/>
      <c r="J1689" s="28"/>
      <c r="K1689" s="29"/>
      <c r="L1689" s="136"/>
      <c r="M1689" s="136"/>
      <c r="N1689" s="136"/>
      <c r="O1689" s="26" t="str">
        <f t="shared" si="896"/>
        <v/>
      </c>
      <c r="P1689" s="218" t="str">
        <f t="shared" si="897"/>
        <v/>
      </c>
      <c r="Q1689" s="26" t="str">
        <f t="shared" si="898"/>
        <v/>
      </c>
      <c r="R1689" s="22"/>
      <c r="S1689" s="99"/>
      <c r="T1689" s="10"/>
      <c r="U1689" s="229" t="str">
        <f t="shared" si="899"/>
        <v/>
      </c>
      <c r="V1689" s="230"/>
      <c r="W1689" s="230"/>
      <c r="X1689" s="230"/>
      <c r="Y1689" s="230"/>
      <c r="Z1689" s="22" t="str">
        <f>""</f>
        <v/>
      </c>
      <c r="AB1689" s="23" t="str">
        <f t="shared" si="900"/>
        <v/>
      </c>
      <c r="AC1689" s="2" t="b">
        <f>COUNT(Q1689:Q$2500)&gt;0</f>
        <v>0</v>
      </c>
      <c r="AD1689" s="2" t="b">
        <f t="shared" si="883"/>
        <v>0</v>
      </c>
      <c r="AE1689" s="2" t="b">
        <f t="shared" si="884"/>
        <v>0</v>
      </c>
      <c r="AF1689" s="2" t="b">
        <f t="shared" si="885"/>
        <v>0</v>
      </c>
      <c r="AG1689" s="2" t="b">
        <f>OR(
  AND(AC1689,NOT(AC1690)),
  AND(AF1689,WEEKDAY(AH1688,2)=EINSTELLUNGEN!$D$12),
  AND(AF1689,AH1689=$J$35)
)</f>
        <v>0</v>
      </c>
      <c r="AH1689" s="2">
        <f>IF(AE1689,AH1688+IF(WEEKDAY(AH1688+1,2)&lt;=EINSTELLUNGEN!$D$12,1,$J$36),AH1688)</f>
        <v>42020</v>
      </c>
      <c r="AI1689" s="2">
        <f t="shared" si="886"/>
        <v>2019</v>
      </c>
      <c r="AJ1689" s="2">
        <f t="shared" si="887"/>
        <v>201901</v>
      </c>
      <c r="AK1689" s="2">
        <f t="shared" si="888"/>
        <v>201901</v>
      </c>
      <c r="AL1689" s="2">
        <f t="shared" si="916"/>
        <v>201903</v>
      </c>
      <c r="AM1689" s="2" t="b">
        <f t="shared" si="889"/>
        <v>1</v>
      </c>
      <c r="AN1689" s="4" t="e">
        <f t="shared" si="901"/>
        <v>#N/A</v>
      </c>
      <c r="AO1689" s="4" t="e">
        <f t="shared" si="902"/>
        <v>#N/A</v>
      </c>
      <c r="AP1689" s="2" t="str">
        <f>IF(AD1689,
  IF(ISBLANK(H1689),
    AP1688,
    IF(LEN(H1689)=1,
      IF(OR(UPPER(H1689)="A",UPPER(H1689)="I"),
        EINSTELLUNGEN!$D$21,
        IF(OR(UPPER(H1689)="B",UPPER(H1689)="M"),
          EINSTELLUNGEN!$D$22,
          IF(OR(UPPER(H1689)="C",UPPER(H1689)="S"),
            EINSTELLUNGEN!$D$23,
            IF(UPPER(H1689)="D",
              EINSTELLUNGEN!$D$24,
              IF(UPPER(H1689)="E",
                EINSTELLUNGEN!$D$25,
                UPPER(H1689)))))),
      IF(ISNUMBER(H1689),
        EINSTELLUNGEN!$D$20&amp;H1689,
        UPPER(H1689)))),
  "")</f>
        <v/>
      </c>
      <c r="AQ1689" s="2" t="str">
        <f t="shared" si="903"/>
        <v/>
      </c>
      <c r="AR1689" s="2">
        <f t="shared" si="904"/>
        <v>0</v>
      </c>
      <c r="AS1689" s="145">
        <f t="shared" si="905"/>
        <v>0.33333333333333331</v>
      </c>
      <c r="AT1689" s="2">
        <f t="shared" si="906"/>
        <v>0</v>
      </c>
      <c r="AU1689" s="2">
        <f t="shared" si="907"/>
        <v>0</v>
      </c>
      <c r="AV1689" s="2">
        <f t="shared" si="908"/>
        <v>0</v>
      </c>
      <c r="AW1689" s="2">
        <f t="shared" si="909"/>
        <v>0</v>
      </c>
      <c r="AX1689" s="2">
        <f t="shared" si="890"/>
        <v>0</v>
      </c>
      <c r="AY1689" s="2">
        <f t="shared" si="910"/>
        <v>0</v>
      </c>
      <c r="AZ1689" s="145" t="e">
        <f t="shared" si="911"/>
        <v>#N/A</v>
      </c>
      <c r="BA1689" s="145" t="e">
        <f t="shared" si="912"/>
        <v>#N/A</v>
      </c>
      <c r="BB1689" s="145">
        <f t="shared" si="913"/>
        <v>2.083333333333337E-2</v>
      </c>
      <c r="BC1689" s="2">
        <f>IF(AM1689,
  IF(AND(AL1689=$J$31,_xlfn.DAYS(AH1689,DATE(AI1689,1,1))&lt;7),
    MAX(0,EINSTELLUNGEN!$D$12+1-WEEKDAY(DATE(EINSTELLUNGEN!$D$9,EINSTELLUNGEN!$D$10,1),2)),
    IF(AL1689=$J$33,
      MIN(EINSTELLUNGEN!$D$12,WEEKDAY(DATE(EINSTELLUNGEN!$D$9,12,31),2)),
      EINSTELLUNGEN!$D$12
  )) - SUMIF(AL$50:AL$2500,"="&amp;AL1689,AX$50:AX$2500),
  0)</f>
        <v>3</v>
      </c>
      <c r="BD1689" s="2">
        <f t="shared" si="914"/>
        <v>0.33333333333333331</v>
      </c>
      <c r="BE1689" s="2">
        <f t="shared" si="915"/>
        <v>0</v>
      </c>
    </row>
    <row r="1690" spans="1:57" ht="10.5" customHeight="1">
      <c r="A1690" s="1" t="str">
        <f t="shared" ca="1" si="891"/>
        <v/>
      </c>
      <c r="B1690" s="1" t="str">
        <f t="shared" ca="1" si="892"/>
        <v/>
      </c>
      <c r="C1690" s="1" t="str">
        <f t="shared" ca="1" si="893"/>
        <v/>
      </c>
      <c r="D1690" s="1" t="str">
        <f t="shared" ca="1" si="894"/>
        <v/>
      </c>
      <c r="F1690" s="10"/>
      <c r="G1690" s="136" t="str">
        <f t="shared" si="895"/>
        <v/>
      </c>
      <c r="H1690" s="27"/>
      <c r="I1690" s="28"/>
      <c r="J1690" s="28"/>
      <c r="K1690" s="29"/>
      <c r="L1690" s="136"/>
      <c r="M1690" s="136"/>
      <c r="N1690" s="136"/>
      <c r="O1690" s="26" t="str">
        <f t="shared" si="896"/>
        <v/>
      </c>
      <c r="P1690" s="218" t="str">
        <f t="shared" si="897"/>
        <v/>
      </c>
      <c r="Q1690" s="26" t="str">
        <f t="shared" si="898"/>
        <v/>
      </c>
      <c r="R1690" s="22"/>
      <c r="S1690" s="99"/>
      <c r="T1690" s="10"/>
      <c r="U1690" s="229" t="str">
        <f t="shared" si="899"/>
        <v/>
      </c>
      <c r="V1690" s="230"/>
      <c r="W1690" s="230"/>
      <c r="X1690" s="230"/>
      <c r="Y1690" s="230"/>
      <c r="Z1690" s="22" t="str">
        <f>""</f>
        <v/>
      </c>
      <c r="AB1690" s="23" t="str">
        <f t="shared" si="900"/>
        <v/>
      </c>
      <c r="AC1690" s="2" t="b">
        <f>COUNT(Q1690:Q$2500)&gt;0</f>
        <v>0</v>
      </c>
      <c r="AD1690" s="2" t="b">
        <f t="shared" si="883"/>
        <v>0</v>
      </c>
      <c r="AE1690" s="2" t="b">
        <f t="shared" si="884"/>
        <v>0</v>
      </c>
      <c r="AF1690" s="2" t="b">
        <f t="shared" si="885"/>
        <v>0</v>
      </c>
      <c r="AG1690" s="2" t="b">
        <f>OR(
  AND(AC1690,NOT(AC1691)),
  AND(AF1690,WEEKDAY(AH1689,2)=EINSTELLUNGEN!$D$12),
  AND(AF1690,AH1690=$J$35)
)</f>
        <v>0</v>
      </c>
      <c r="AH1690" s="2">
        <f>IF(AE1690,AH1689+IF(WEEKDAY(AH1689+1,2)&lt;=EINSTELLUNGEN!$D$12,1,$J$36),AH1689)</f>
        <v>42020</v>
      </c>
      <c r="AI1690" s="2">
        <f t="shared" si="886"/>
        <v>2019</v>
      </c>
      <c r="AJ1690" s="2">
        <f t="shared" si="887"/>
        <v>201901</v>
      </c>
      <c r="AK1690" s="2">
        <f t="shared" si="888"/>
        <v>201901</v>
      </c>
      <c r="AL1690" s="2">
        <f t="shared" si="916"/>
        <v>201903</v>
      </c>
      <c r="AM1690" s="2" t="b">
        <f t="shared" si="889"/>
        <v>1</v>
      </c>
      <c r="AN1690" s="4" t="e">
        <f t="shared" si="901"/>
        <v>#N/A</v>
      </c>
      <c r="AO1690" s="4" t="e">
        <f t="shared" si="902"/>
        <v>#N/A</v>
      </c>
      <c r="AP1690" s="2" t="str">
        <f>IF(AD1690,
  IF(ISBLANK(H1690),
    AP1689,
    IF(LEN(H1690)=1,
      IF(OR(UPPER(H1690)="A",UPPER(H1690)="I"),
        EINSTELLUNGEN!$D$21,
        IF(OR(UPPER(H1690)="B",UPPER(H1690)="M"),
          EINSTELLUNGEN!$D$22,
          IF(OR(UPPER(H1690)="C",UPPER(H1690)="S"),
            EINSTELLUNGEN!$D$23,
            IF(UPPER(H1690)="D",
              EINSTELLUNGEN!$D$24,
              IF(UPPER(H1690)="E",
                EINSTELLUNGEN!$D$25,
                UPPER(H1690)))))),
      IF(ISNUMBER(H1690),
        EINSTELLUNGEN!$D$20&amp;H1690,
        UPPER(H1690)))),
  "")</f>
        <v/>
      </c>
      <c r="AQ1690" s="2" t="str">
        <f t="shared" si="903"/>
        <v/>
      </c>
      <c r="AR1690" s="2">
        <f t="shared" si="904"/>
        <v>0</v>
      </c>
      <c r="AS1690" s="145">
        <f t="shared" si="905"/>
        <v>0.33333333333333331</v>
      </c>
      <c r="AT1690" s="2">
        <f t="shared" si="906"/>
        <v>0</v>
      </c>
      <c r="AU1690" s="2">
        <f t="shared" si="907"/>
        <v>0</v>
      </c>
      <c r="AV1690" s="2">
        <f t="shared" si="908"/>
        <v>0</v>
      </c>
      <c r="AW1690" s="2">
        <f t="shared" si="909"/>
        <v>0</v>
      </c>
      <c r="AX1690" s="2">
        <f t="shared" si="890"/>
        <v>0</v>
      </c>
      <c r="AY1690" s="2">
        <f t="shared" si="910"/>
        <v>0</v>
      </c>
      <c r="AZ1690" s="145" t="e">
        <f t="shared" si="911"/>
        <v>#N/A</v>
      </c>
      <c r="BA1690" s="145" t="e">
        <f t="shared" si="912"/>
        <v>#N/A</v>
      </c>
      <c r="BB1690" s="145">
        <f t="shared" si="913"/>
        <v>2.083333333333337E-2</v>
      </c>
      <c r="BC1690" s="2">
        <f>IF(AM1690,
  IF(AND(AL1690=$J$31,_xlfn.DAYS(AH1690,DATE(AI1690,1,1))&lt;7),
    MAX(0,EINSTELLUNGEN!$D$12+1-WEEKDAY(DATE(EINSTELLUNGEN!$D$9,EINSTELLUNGEN!$D$10,1),2)),
    IF(AL1690=$J$33,
      MIN(EINSTELLUNGEN!$D$12,WEEKDAY(DATE(EINSTELLUNGEN!$D$9,12,31),2)),
      EINSTELLUNGEN!$D$12
  )) - SUMIF(AL$50:AL$2500,"="&amp;AL1690,AX$50:AX$2500),
  0)</f>
        <v>3</v>
      </c>
      <c r="BD1690" s="2">
        <f t="shared" si="914"/>
        <v>0.33333333333333331</v>
      </c>
      <c r="BE1690" s="2">
        <f t="shared" si="915"/>
        <v>0</v>
      </c>
    </row>
    <row r="1691" spans="1:57" ht="10.5" customHeight="1">
      <c r="A1691" s="1" t="str">
        <f t="shared" ca="1" si="891"/>
        <v/>
      </c>
      <c r="B1691" s="1" t="str">
        <f t="shared" ca="1" si="892"/>
        <v/>
      </c>
      <c r="C1691" s="1" t="str">
        <f t="shared" ca="1" si="893"/>
        <v/>
      </c>
      <c r="D1691" s="1" t="str">
        <f t="shared" ca="1" si="894"/>
        <v/>
      </c>
      <c r="F1691" s="10"/>
      <c r="G1691" s="136" t="str">
        <f t="shared" si="895"/>
        <v/>
      </c>
      <c r="H1691" s="27"/>
      <c r="I1691" s="28"/>
      <c r="J1691" s="28"/>
      <c r="K1691" s="29"/>
      <c r="L1691" s="136"/>
      <c r="M1691" s="136"/>
      <c r="N1691" s="136"/>
      <c r="O1691" s="26" t="str">
        <f t="shared" si="896"/>
        <v/>
      </c>
      <c r="P1691" s="218" t="str">
        <f t="shared" si="897"/>
        <v/>
      </c>
      <c r="Q1691" s="26" t="str">
        <f t="shared" si="898"/>
        <v/>
      </c>
      <c r="R1691" s="22"/>
      <c r="S1691" s="99"/>
      <c r="T1691" s="10"/>
      <c r="U1691" s="229" t="str">
        <f t="shared" si="899"/>
        <v/>
      </c>
      <c r="V1691" s="230"/>
      <c r="W1691" s="230"/>
      <c r="X1691" s="230"/>
      <c r="Y1691" s="230"/>
      <c r="Z1691" s="22" t="str">
        <f>""</f>
        <v/>
      </c>
      <c r="AB1691" s="23" t="str">
        <f t="shared" si="900"/>
        <v/>
      </c>
      <c r="AC1691" s="2" t="b">
        <f>COUNT(Q1691:Q$2500)&gt;0</f>
        <v>0</v>
      </c>
      <c r="AD1691" s="2" t="b">
        <f t="shared" si="883"/>
        <v>0</v>
      </c>
      <c r="AE1691" s="2" t="b">
        <f t="shared" si="884"/>
        <v>0</v>
      </c>
      <c r="AF1691" s="2" t="b">
        <f t="shared" si="885"/>
        <v>0</v>
      </c>
      <c r="AG1691" s="2" t="b">
        <f>OR(
  AND(AC1691,NOT(AC1692)),
  AND(AF1691,WEEKDAY(AH1690,2)=EINSTELLUNGEN!$D$12),
  AND(AF1691,AH1691=$J$35)
)</f>
        <v>0</v>
      </c>
      <c r="AH1691" s="2">
        <f>IF(AE1691,AH1690+IF(WEEKDAY(AH1690+1,2)&lt;=EINSTELLUNGEN!$D$12,1,$J$36),AH1690)</f>
        <v>42020</v>
      </c>
      <c r="AI1691" s="2">
        <f t="shared" si="886"/>
        <v>2019</v>
      </c>
      <c r="AJ1691" s="2">
        <f t="shared" si="887"/>
        <v>201901</v>
      </c>
      <c r="AK1691" s="2">
        <f t="shared" si="888"/>
        <v>201901</v>
      </c>
      <c r="AL1691" s="2">
        <f t="shared" si="916"/>
        <v>201903</v>
      </c>
      <c r="AM1691" s="2" t="b">
        <f t="shared" si="889"/>
        <v>1</v>
      </c>
      <c r="AN1691" s="4" t="e">
        <f t="shared" si="901"/>
        <v>#N/A</v>
      </c>
      <c r="AO1691" s="4" t="e">
        <f t="shared" si="902"/>
        <v>#N/A</v>
      </c>
      <c r="AP1691" s="2" t="str">
        <f>IF(AD1691,
  IF(ISBLANK(H1691),
    AP1690,
    IF(LEN(H1691)=1,
      IF(OR(UPPER(H1691)="A",UPPER(H1691)="I"),
        EINSTELLUNGEN!$D$21,
        IF(OR(UPPER(H1691)="B",UPPER(H1691)="M"),
          EINSTELLUNGEN!$D$22,
          IF(OR(UPPER(H1691)="C",UPPER(H1691)="S"),
            EINSTELLUNGEN!$D$23,
            IF(UPPER(H1691)="D",
              EINSTELLUNGEN!$D$24,
              IF(UPPER(H1691)="E",
                EINSTELLUNGEN!$D$25,
                UPPER(H1691)))))),
      IF(ISNUMBER(H1691),
        EINSTELLUNGEN!$D$20&amp;H1691,
        UPPER(H1691)))),
  "")</f>
        <v/>
      </c>
      <c r="AQ1691" s="2" t="str">
        <f t="shared" si="903"/>
        <v/>
      </c>
      <c r="AR1691" s="2">
        <f t="shared" si="904"/>
        <v>0</v>
      </c>
      <c r="AS1691" s="145">
        <f t="shared" si="905"/>
        <v>0.33333333333333331</v>
      </c>
      <c r="AT1691" s="2">
        <f t="shared" si="906"/>
        <v>0</v>
      </c>
      <c r="AU1691" s="2">
        <f t="shared" si="907"/>
        <v>0</v>
      </c>
      <c r="AV1691" s="2">
        <f t="shared" si="908"/>
        <v>0</v>
      </c>
      <c r="AW1691" s="2">
        <f t="shared" si="909"/>
        <v>0</v>
      </c>
      <c r="AX1691" s="2">
        <f t="shared" si="890"/>
        <v>0</v>
      </c>
      <c r="AY1691" s="2">
        <f t="shared" si="910"/>
        <v>0</v>
      </c>
      <c r="AZ1691" s="145" t="e">
        <f t="shared" si="911"/>
        <v>#N/A</v>
      </c>
      <c r="BA1691" s="145" t="e">
        <f t="shared" si="912"/>
        <v>#N/A</v>
      </c>
      <c r="BB1691" s="145">
        <f t="shared" si="913"/>
        <v>2.083333333333337E-2</v>
      </c>
      <c r="BC1691" s="2">
        <f>IF(AM1691,
  IF(AND(AL1691=$J$31,_xlfn.DAYS(AH1691,DATE(AI1691,1,1))&lt;7),
    MAX(0,EINSTELLUNGEN!$D$12+1-WEEKDAY(DATE(EINSTELLUNGEN!$D$9,EINSTELLUNGEN!$D$10,1),2)),
    IF(AL1691=$J$33,
      MIN(EINSTELLUNGEN!$D$12,WEEKDAY(DATE(EINSTELLUNGEN!$D$9,12,31),2)),
      EINSTELLUNGEN!$D$12
  )) - SUMIF(AL$50:AL$2500,"="&amp;AL1691,AX$50:AX$2500),
  0)</f>
        <v>3</v>
      </c>
      <c r="BD1691" s="2">
        <f t="shared" si="914"/>
        <v>0.33333333333333331</v>
      </c>
      <c r="BE1691" s="2">
        <f t="shared" si="915"/>
        <v>0</v>
      </c>
    </row>
    <row r="1692" spans="1:57" ht="10.5" customHeight="1">
      <c r="A1692" s="1" t="str">
        <f t="shared" ca="1" si="891"/>
        <v/>
      </c>
      <c r="B1692" s="1" t="str">
        <f t="shared" ca="1" si="892"/>
        <v/>
      </c>
      <c r="C1692" s="1" t="str">
        <f t="shared" ca="1" si="893"/>
        <v/>
      </c>
      <c r="D1692" s="1" t="str">
        <f t="shared" ca="1" si="894"/>
        <v/>
      </c>
      <c r="F1692" s="10"/>
      <c r="G1692" s="136" t="str">
        <f t="shared" si="895"/>
        <v/>
      </c>
      <c r="H1692" s="27"/>
      <c r="I1692" s="28"/>
      <c r="J1692" s="28"/>
      <c r="K1692" s="29"/>
      <c r="L1692" s="136"/>
      <c r="M1692" s="136"/>
      <c r="N1692" s="136"/>
      <c r="O1692" s="26" t="str">
        <f t="shared" si="896"/>
        <v/>
      </c>
      <c r="P1692" s="218" t="str">
        <f t="shared" si="897"/>
        <v/>
      </c>
      <c r="Q1692" s="26" t="str">
        <f t="shared" si="898"/>
        <v/>
      </c>
      <c r="R1692" s="22"/>
      <c r="S1692" s="99"/>
      <c r="T1692" s="10"/>
      <c r="U1692" s="229" t="str">
        <f t="shared" si="899"/>
        <v/>
      </c>
      <c r="V1692" s="230"/>
      <c r="W1692" s="230"/>
      <c r="X1692" s="230"/>
      <c r="Y1692" s="230"/>
      <c r="Z1692" s="22" t="str">
        <f>""</f>
        <v/>
      </c>
      <c r="AB1692" s="23" t="str">
        <f t="shared" si="900"/>
        <v/>
      </c>
      <c r="AC1692" s="2" t="b">
        <f>COUNT(Q1692:Q$2500)&gt;0</f>
        <v>0</v>
      </c>
      <c r="AD1692" s="2" t="b">
        <f t="shared" si="883"/>
        <v>0</v>
      </c>
      <c r="AE1692" s="2" t="b">
        <f t="shared" si="884"/>
        <v>0</v>
      </c>
      <c r="AF1692" s="2" t="b">
        <f t="shared" si="885"/>
        <v>0</v>
      </c>
      <c r="AG1692" s="2" t="b">
        <f>OR(
  AND(AC1692,NOT(AC1693)),
  AND(AF1692,WEEKDAY(AH1691,2)=EINSTELLUNGEN!$D$12),
  AND(AF1692,AH1692=$J$35)
)</f>
        <v>0</v>
      </c>
      <c r="AH1692" s="2">
        <f>IF(AE1692,AH1691+IF(WEEKDAY(AH1691+1,2)&lt;=EINSTELLUNGEN!$D$12,1,$J$36),AH1691)</f>
        <v>42020</v>
      </c>
      <c r="AI1692" s="2">
        <f t="shared" si="886"/>
        <v>2019</v>
      </c>
      <c r="AJ1692" s="2">
        <f t="shared" si="887"/>
        <v>201901</v>
      </c>
      <c r="AK1692" s="2">
        <f t="shared" si="888"/>
        <v>201901</v>
      </c>
      <c r="AL1692" s="2">
        <f t="shared" si="916"/>
        <v>201903</v>
      </c>
      <c r="AM1692" s="2" t="b">
        <f t="shared" si="889"/>
        <v>1</v>
      </c>
      <c r="AN1692" s="4" t="e">
        <f t="shared" si="901"/>
        <v>#N/A</v>
      </c>
      <c r="AO1692" s="4" t="e">
        <f t="shared" si="902"/>
        <v>#N/A</v>
      </c>
      <c r="AP1692" s="2" t="str">
        <f>IF(AD1692,
  IF(ISBLANK(H1692),
    AP1691,
    IF(LEN(H1692)=1,
      IF(OR(UPPER(H1692)="A",UPPER(H1692)="I"),
        EINSTELLUNGEN!$D$21,
        IF(OR(UPPER(H1692)="B",UPPER(H1692)="M"),
          EINSTELLUNGEN!$D$22,
          IF(OR(UPPER(H1692)="C",UPPER(H1692)="S"),
            EINSTELLUNGEN!$D$23,
            IF(UPPER(H1692)="D",
              EINSTELLUNGEN!$D$24,
              IF(UPPER(H1692)="E",
                EINSTELLUNGEN!$D$25,
                UPPER(H1692)))))),
      IF(ISNUMBER(H1692),
        EINSTELLUNGEN!$D$20&amp;H1692,
        UPPER(H1692)))),
  "")</f>
        <v/>
      </c>
      <c r="AQ1692" s="2" t="str">
        <f t="shared" si="903"/>
        <v/>
      </c>
      <c r="AR1692" s="2">
        <f t="shared" si="904"/>
        <v>0</v>
      </c>
      <c r="AS1692" s="145">
        <f t="shared" si="905"/>
        <v>0.33333333333333331</v>
      </c>
      <c r="AT1692" s="2">
        <f t="shared" si="906"/>
        <v>0</v>
      </c>
      <c r="AU1692" s="2">
        <f t="shared" si="907"/>
        <v>0</v>
      </c>
      <c r="AV1692" s="2">
        <f t="shared" si="908"/>
        <v>0</v>
      </c>
      <c r="AW1692" s="2">
        <f t="shared" si="909"/>
        <v>0</v>
      </c>
      <c r="AX1692" s="2">
        <f t="shared" si="890"/>
        <v>0</v>
      </c>
      <c r="AY1692" s="2">
        <f t="shared" si="910"/>
        <v>0</v>
      </c>
      <c r="AZ1692" s="145" t="e">
        <f t="shared" si="911"/>
        <v>#N/A</v>
      </c>
      <c r="BA1692" s="145" t="e">
        <f t="shared" si="912"/>
        <v>#N/A</v>
      </c>
      <c r="BB1692" s="145">
        <f t="shared" si="913"/>
        <v>2.083333333333337E-2</v>
      </c>
      <c r="BC1692" s="2">
        <f>IF(AM1692,
  IF(AND(AL1692=$J$31,_xlfn.DAYS(AH1692,DATE(AI1692,1,1))&lt;7),
    MAX(0,EINSTELLUNGEN!$D$12+1-WEEKDAY(DATE(EINSTELLUNGEN!$D$9,EINSTELLUNGEN!$D$10,1),2)),
    IF(AL1692=$J$33,
      MIN(EINSTELLUNGEN!$D$12,WEEKDAY(DATE(EINSTELLUNGEN!$D$9,12,31),2)),
      EINSTELLUNGEN!$D$12
  )) - SUMIF(AL$50:AL$2500,"="&amp;AL1692,AX$50:AX$2500),
  0)</f>
        <v>3</v>
      </c>
      <c r="BD1692" s="2">
        <f t="shared" si="914"/>
        <v>0.33333333333333331</v>
      </c>
      <c r="BE1692" s="2">
        <f t="shared" si="915"/>
        <v>0</v>
      </c>
    </row>
    <row r="1693" spans="1:57" ht="10.5" customHeight="1">
      <c r="A1693" s="1" t="str">
        <f t="shared" ca="1" si="891"/>
        <v/>
      </c>
      <c r="B1693" s="1" t="str">
        <f t="shared" ca="1" si="892"/>
        <v/>
      </c>
      <c r="C1693" s="1" t="str">
        <f t="shared" ca="1" si="893"/>
        <v/>
      </c>
      <c r="D1693" s="1" t="str">
        <f t="shared" ca="1" si="894"/>
        <v/>
      </c>
      <c r="F1693" s="10"/>
      <c r="G1693" s="136" t="str">
        <f t="shared" si="895"/>
        <v/>
      </c>
      <c r="H1693" s="27"/>
      <c r="I1693" s="28"/>
      <c r="J1693" s="28"/>
      <c r="K1693" s="29"/>
      <c r="L1693" s="136"/>
      <c r="M1693" s="136"/>
      <c r="N1693" s="136"/>
      <c r="O1693" s="26" t="str">
        <f t="shared" si="896"/>
        <v/>
      </c>
      <c r="P1693" s="218" t="str">
        <f t="shared" si="897"/>
        <v/>
      </c>
      <c r="Q1693" s="26" t="str">
        <f t="shared" si="898"/>
        <v/>
      </c>
      <c r="R1693" s="22"/>
      <c r="S1693" s="99"/>
      <c r="T1693" s="10"/>
      <c r="U1693" s="229" t="str">
        <f t="shared" si="899"/>
        <v/>
      </c>
      <c r="V1693" s="230"/>
      <c r="W1693" s="230"/>
      <c r="X1693" s="230"/>
      <c r="Y1693" s="230"/>
      <c r="Z1693" s="22" t="str">
        <f>""</f>
        <v/>
      </c>
      <c r="AB1693" s="23" t="str">
        <f t="shared" si="900"/>
        <v/>
      </c>
      <c r="AC1693" s="2" t="b">
        <f>COUNT(Q1693:Q$2500)&gt;0</f>
        <v>0</v>
      </c>
      <c r="AD1693" s="2" t="b">
        <f t="shared" si="883"/>
        <v>0</v>
      </c>
      <c r="AE1693" s="2" t="b">
        <f t="shared" si="884"/>
        <v>0</v>
      </c>
      <c r="AF1693" s="2" t="b">
        <f t="shared" si="885"/>
        <v>0</v>
      </c>
      <c r="AG1693" s="2" t="b">
        <f>OR(
  AND(AC1693,NOT(AC1694)),
  AND(AF1693,WEEKDAY(AH1692,2)=EINSTELLUNGEN!$D$12),
  AND(AF1693,AH1693=$J$35)
)</f>
        <v>0</v>
      </c>
      <c r="AH1693" s="2">
        <f>IF(AE1693,AH1692+IF(WEEKDAY(AH1692+1,2)&lt;=EINSTELLUNGEN!$D$12,1,$J$36),AH1692)</f>
        <v>42020</v>
      </c>
      <c r="AI1693" s="2">
        <f t="shared" si="886"/>
        <v>2019</v>
      </c>
      <c r="AJ1693" s="2">
        <f t="shared" si="887"/>
        <v>201901</v>
      </c>
      <c r="AK1693" s="2">
        <f t="shared" si="888"/>
        <v>201901</v>
      </c>
      <c r="AL1693" s="2">
        <f t="shared" si="916"/>
        <v>201903</v>
      </c>
      <c r="AM1693" s="2" t="b">
        <f t="shared" si="889"/>
        <v>1</v>
      </c>
      <c r="AN1693" s="4" t="e">
        <f t="shared" si="901"/>
        <v>#N/A</v>
      </c>
      <c r="AO1693" s="4" t="e">
        <f t="shared" si="902"/>
        <v>#N/A</v>
      </c>
      <c r="AP1693" s="2" t="str">
        <f>IF(AD1693,
  IF(ISBLANK(H1693),
    AP1692,
    IF(LEN(H1693)=1,
      IF(OR(UPPER(H1693)="A",UPPER(H1693)="I"),
        EINSTELLUNGEN!$D$21,
        IF(OR(UPPER(H1693)="B",UPPER(H1693)="M"),
          EINSTELLUNGEN!$D$22,
          IF(OR(UPPER(H1693)="C",UPPER(H1693)="S"),
            EINSTELLUNGEN!$D$23,
            IF(UPPER(H1693)="D",
              EINSTELLUNGEN!$D$24,
              IF(UPPER(H1693)="E",
                EINSTELLUNGEN!$D$25,
                UPPER(H1693)))))),
      IF(ISNUMBER(H1693),
        EINSTELLUNGEN!$D$20&amp;H1693,
        UPPER(H1693)))),
  "")</f>
        <v/>
      </c>
      <c r="AQ1693" s="2" t="str">
        <f t="shared" si="903"/>
        <v/>
      </c>
      <c r="AR1693" s="2">
        <f t="shared" si="904"/>
        <v>0</v>
      </c>
      <c r="AS1693" s="145">
        <f t="shared" si="905"/>
        <v>0.33333333333333331</v>
      </c>
      <c r="AT1693" s="2">
        <f t="shared" si="906"/>
        <v>0</v>
      </c>
      <c r="AU1693" s="2">
        <f t="shared" si="907"/>
        <v>0</v>
      </c>
      <c r="AV1693" s="2">
        <f t="shared" si="908"/>
        <v>0</v>
      </c>
      <c r="AW1693" s="2">
        <f t="shared" si="909"/>
        <v>0</v>
      </c>
      <c r="AX1693" s="2">
        <f t="shared" si="890"/>
        <v>0</v>
      </c>
      <c r="AY1693" s="2">
        <f t="shared" si="910"/>
        <v>0</v>
      </c>
      <c r="AZ1693" s="145" t="e">
        <f t="shared" si="911"/>
        <v>#N/A</v>
      </c>
      <c r="BA1693" s="145" t="e">
        <f t="shared" si="912"/>
        <v>#N/A</v>
      </c>
      <c r="BB1693" s="145">
        <f t="shared" si="913"/>
        <v>2.083333333333337E-2</v>
      </c>
      <c r="BC1693" s="2">
        <f>IF(AM1693,
  IF(AND(AL1693=$J$31,_xlfn.DAYS(AH1693,DATE(AI1693,1,1))&lt;7),
    MAX(0,EINSTELLUNGEN!$D$12+1-WEEKDAY(DATE(EINSTELLUNGEN!$D$9,EINSTELLUNGEN!$D$10,1),2)),
    IF(AL1693=$J$33,
      MIN(EINSTELLUNGEN!$D$12,WEEKDAY(DATE(EINSTELLUNGEN!$D$9,12,31),2)),
      EINSTELLUNGEN!$D$12
  )) - SUMIF(AL$50:AL$2500,"="&amp;AL1693,AX$50:AX$2500),
  0)</f>
        <v>3</v>
      </c>
      <c r="BD1693" s="2">
        <f t="shared" si="914"/>
        <v>0.33333333333333331</v>
      </c>
      <c r="BE1693" s="2">
        <f t="shared" si="915"/>
        <v>0</v>
      </c>
    </row>
    <row r="1694" spans="1:57" ht="10.5" customHeight="1">
      <c r="A1694" s="1" t="str">
        <f t="shared" ca="1" si="891"/>
        <v/>
      </c>
      <c r="B1694" s="1" t="str">
        <f t="shared" ca="1" si="892"/>
        <v/>
      </c>
      <c r="C1694" s="1" t="str">
        <f t="shared" ca="1" si="893"/>
        <v/>
      </c>
      <c r="D1694" s="1" t="str">
        <f t="shared" ca="1" si="894"/>
        <v/>
      </c>
      <c r="F1694" s="10"/>
      <c r="G1694" s="136" t="str">
        <f t="shared" si="895"/>
        <v/>
      </c>
      <c r="H1694" s="27"/>
      <c r="I1694" s="28"/>
      <c r="J1694" s="28"/>
      <c r="K1694" s="29"/>
      <c r="L1694" s="136"/>
      <c r="M1694" s="136"/>
      <c r="N1694" s="136"/>
      <c r="O1694" s="26" t="str">
        <f t="shared" si="896"/>
        <v/>
      </c>
      <c r="P1694" s="218" t="str">
        <f t="shared" si="897"/>
        <v/>
      </c>
      <c r="Q1694" s="26" t="str">
        <f t="shared" si="898"/>
        <v/>
      </c>
      <c r="R1694" s="22"/>
      <c r="S1694" s="99"/>
      <c r="T1694" s="10"/>
      <c r="U1694" s="229" t="str">
        <f t="shared" si="899"/>
        <v/>
      </c>
      <c r="V1694" s="230"/>
      <c r="W1694" s="230"/>
      <c r="X1694" s="230"/>
      <c r="Y1694" s="230"/>
      <c r="Z1694" s="22" t="str">
        <f>""</f>
        <v/>
      </c>
      <c r="AB1694" s="23" t="str">
        <f t="shared" si="900"/>
        <v/>
      </c>
      <c r="AC1694" s="2" t="b">
        <f>COUNT(Q1694:Q$2500)&gt;0</f>
        <v>0</v>
      </c>
      <c r="AD1694" s="2" t="b">
        <f t="shared" si="883"/>
        <v>0</v>
      </c>
      <c r="AE1694" s="2" t="b">
        <f t="shared" si="884"/>
        <v>0</v>
      </c>
      <c r="AF1694" s="2" t="b">
        <f t="shared" si="885"/>
        <v>0</v>
      </c>
      <c r="AG1694" s="2" t="b">
        <f>OR(
  AND(AC1694,NOT(AC1695)),
  AND(AF1694,WEEKDAY(AH1693,2)=EINSTELLUNGEN!$D$12),
  AND(AF1694,AH1694=$J$35)
)</f>
        <v>0</v>
      </c>
      <c r="AH1694" s="2">
        <f>IF(AE1694,AH1693+IF(WEEKDAY(AH1693+1,2)&lt;=EINSTELLUNGEN!$D$12,1,$J$36),AH1693)</f>
        <v>42020</v>
      </c>
      <c r="AI1694" s="2">
        <f t="shared" si="886"/>
        <v>2019</v>
      </c>
      <c r="AJ1694" s="2">
        <f t="shared" si="887"/>
        <v>201901</v>
      </c>
      <c r="AK1694" s="2">
        <f t="shared" si="888"/>
        <v>201901</v>
      </c>
      <c r="AL1694" s="2">
        <f t="shared" si="916"/>
        <v>201903</v>
      </c>
      <c r="AM1694" s="2" t="b">
        <f t="shared" si="889"/>
        <v>1</v>
      </c>
      <c r="AN1694" s="4" t="e">
        <f t="shared" si="901"/>
        <v>#N/A</v>
      </c>
      <c r="AO1694" s="4" t="e">
        <f t="shared" si="902"/>
        <v>#N/A</v>
      </c>
      <c r="AP1694" s="2" t="str">
        <f>IF(AD1694,
  IF(ISBLANK(H1694),
    AP1693,
    IF(LEN(H1694)=1,
      IF(OR(UPPER(H1694)="A",UPPER(H1694)="I"),
        EINSTELLUNGEN!$D$21,
        IF(OR(UPPER(H1694)="B",UPPER(H1694)="M"),
          EINSTELLUNGEN!$D$22,
          IF(OR(UPPER(H1694)="C",UPPER(H1694)="S"),
            EINSTELLUNGEN!$D$23,
            IF(UPPER(H1694)="D",
              EINSTELLUNGEN!$D$24,
              IF(UPPER(H1694)="E",
                EINSTELLUNGEN!$D$25,
                UPPER(H1694)))))),
      IF(ISNUMBER(H1694),
        EINSTELLUNGEN!$D$20&amp;H1694,
        UPPER(H1694)))),
  "")</f>
        <v/>
      </c>
      <c r="AQ1694" s="2" t="str">
        <f t="shared" si="903"/>
        <v/>
      </c>
      <c r="AR1694" s="2">
        <f t="shared" si="904"/>
        <v>0</v>
      </c>
      <c r="AS1694" s="145">
        <f t="shared" si="905"/>
        <v>0.33333333333333331</v>
      </c>
      <c r="AT1694" s="2">
        <f t="shared" si="906"/>
        <v>0</v>
      </c>
      <c r="AU1694" s="2">
        <f t="shared" si="907"/>
        <v>0</v>
      </c>
      <c r="AV1694" s="2">
        <f t="shared" si="908"/>
        <v>0</v>
      </c>
      <c r="AW1694" s="2">
        <f t="shared" si="909"/>
        <v>0</v>
      </c>
      <c r="AX1694" s="2">
        <f t="shared" si="890"/>
        <v>0</v>
      </c>
      <c r="AY1694" s="2">
        <f t="shared" si="910"/>
        <v>0</v>
      </c>
      <c r="AZ1694" s="145" t="e">
        <f t="shared" si="911"/>
        <v>#N/A</v>
      </c>
      <c r="BA1694" s="145" t="e">
        <f t="shared" si="912"/>
        <v>#N/A</v>
      </c>
      <c r="BB1694" s="145">
        <f t="shared" si="913"/>
        <v>2.083333333333337E-2</v>
      </c>
      <c r="BC1694" s="2">
        <f>IF(AM1694,
  IF(AND(AL1694=$J$31,_xlfn.DAYS(AH1694,DATE(AI1694,1,1))&lt;7),
    MAX(0,EINSTELLUNGEN!$D$12+1-WEEKDAY(DATE(EINSTELLUNGEN!$D$9,EINSTELLUNGEN!$D$10,1),2)),
    IF(AL1694=$J$33,
      MIN(EINSTELLUNGEN!$D$12,WEEKDAY(DATE(EINSTELLUNGEN!$D$9,12,31),2)),
      EINSTELLUNGEN!$D$12
  )) - SUMIF(AL$50:AL$2500,"="&amp;AL1694,AX$50:AX$2500),
  0)</f>
        <v>3</v>
      </c>
      <c r="BD1694" s="2">
        <f t="shared" si="914"/>
        <v>0.33333333333333331</v>
      </c>
      <c r="BE1694" s="2">
        <f t="shared" si="915"/>
        <v>0</v>
      </c>
    </row>
    <row r="1695" spans="1:57" ht="10.5" customHeight="1">
      <c r="A1695" s="1" t="str">
        <f t="shared" ca="1" si="891"/>
        <v/>
      </c>
      <c r="B1695" s="1" t="str">
        <f t="shared" ca="1" si="892"/>
        <v/>
      </c>
      <c r="C1695" s="1" t="str">
        <f t="shared" ca="1" si="893"/>
        <v/>
      </c>
      <c r="D1695" s="1" t="str">
        <f t="shared" ca="1" si="894"/>
        <v/>
      </c>
      <c r="F1695" s="10"/>
      <c r="G1695" s="136" t="str">
        <f t="shared" si="895"/>
        <v/>
      </c>
      <c r="H1695" s="27"/>
      <c r="I1695" s="28"/>
      <c r="J1695" s="28"/>
      <c r="K1695" s="29"/>
      <c r="L1695" s="136"/>
      <c r="M1695" s="136"/>
      <c r="N1695" s="136"/>
      <c r="O1695" s="26" t="str">
        <f t="shared" si="896"/>
        <v/>
      </c>
      <c r="P1695" s="218" t="str">
        <f t="shared" si="897"/>
        <v/>
      </c>
      <c r="Q1695" s="26" t="str">
        <f t="shared" si="898"/>
        <v/>
      </c>
      <c r="R1695" s="22"/>
      <c r="S1695" s="99"/>
      <c r="T1695" s="10"/>
      <c r="U1695" s="229" t="str">
        <f t="shared" si="899"/>
        <v/>
      </c>
      <c r="V1695" s="230"/>
      <c r="W1695" s="230"/>
      <c r="X1695" s="230"/>
      <c r="Y1695" s="230"/>
      <c r="Z1695" s="22" t="str">
        <f>""</f>
        <v/>
      </c>
      <c r="AB1695" s="23" t="str">
        <f t="shared" si="900"/>
        <v/>
      </c>
      <c r="AC1695" s="2" t="b">
        <f>COUNT(Q1695:Q$2500)&gt;0</f>
        <v>0</v>
      </c>
      <c r="AD1695" s="2" t="b">
        <f t="shared" si="883"/>
        <v>0</v>
      </c>
      <c r="AE1695" s="2" t="b">
        <f t="shared" si="884"/>
        <v>0</v>
      </c>
      <c r="AF1695" s="2" t="b">
        <f t="shared" si="885"/>
        <v>0</v>
      </c>
      <c r="AG1695" s="2" t="b">
        <f>OR(
  AND(AC1695,NOT(AC1696)),
  AND(AF1695,WEEKDAY(AH1694,2)=EINSTELLUNGEN!$D$12),
  AND(AF1695,AH1695=$J$35)
)</f>
        <v>0</v>
      </c>
      <c r="AH1695" s="2">
        <f>IF(AE1695,AH1694+IF(WEEKDAY(AH1694+1,2)&lt;=EINSTELLUNGEN!$D$12,1,$J$36),AH1694)</f>
        <v>42020</v>
      </c>
      <c r="AI1695" s="2">
        <f t="shared" si="886"/>
        <v>2019</v>
      </c>
      <c r="AJ1695" s="2">
        <f t="shared" si="887"/>
        <v>201901</v>
      </c>
      <c r="AK1695" s="2">
        <f t="shared" si="888"/>
        <v>201901</v>
      </c>
      <c r="AL1695" s="2">
        <f t="shared" si="916"/>
        <v>201903</v>
      </c>
      <c r="AM1695" s="2" t="b">
        <f t="shared" si="889"/>
        <v>1</v>
      </c>
      <c r="AN1695" s="4" t="e">
        <f t="shared" si="901"/>
        <v>#N/A</v>
      </c>
      <c r="AO1695" s="4" t="e">
        <f t="shared" si="902"/>
        <v>#N/A</v>
      </c>
      <c r="AP1695" s="2" t="str">
        <f>IF(AD1695,
  IF(ISBLANK(H1695),
    AP1694,
    IF(LEN(H1695)=1,
      IF(OR(UPPER(H1695)="A",UPPER(H1695)="I"),
        EINSTELLUNGEN!$D$21,
        IF(OR(UPPER(H1695)="B",UPPER(H1695)="M"),
          EINSTELLUNGEN!$D$22,
          IF(OR(UPPER(H1695)="C",UPPER(H1695)="S"),
            EINSTELLUNGEN!$D$23,
            IF(UPPER(H1695)="D",
              EINSTELLUNGEN!$D$24,
              IF(UPPER(H1695)="E",
                EINSTELLUNGEN!$D$25,
                UPPER(H1695)))))),
      IF(ISNUMBER(H1695),
        EINSTELLUNGEN!$D$20&amp;H1695,
        UPPER(H1695)))),
  "")</f>
        <v/>
      </c>
      <c r="AQ1695" s="2" t="str">
        <f t="shared" si="903"/>
        <v/>
      </c>
      <c r="AR1695" s="2">
        <f t="shared" si="904"/>
        <v>0</v>
      </c>
      <c r="AS1695" s="145">
        <f t="shared" si="905"/>
        <v>0.33333333333333331</v>
      </c>
      <c r="AT1695" s="2">
        <f t="shared" si="906"/>
        <v>0</v>
      </c>
      <c r="AU1695" s="2">
        <f t="shared" si="907"/>
        <v>0</v>
      </c>
      <c r="AV1695" s="2">
        <f t="shared" si="908"/>
        <v>0</v>
      </c>
      <c r="AW1695" s="2">
        <f t="shared" si="909"/>
        <v>0</v>
      </c>
      <c r="AX1695" s="2">
        <f t="shared" si="890"/>
        <v>0</v>
      </c>
      <c r="AY1695" s="2">
        <f t="shared" si="910"/>
        <v>0</v>
      </c>
      <c r="AZ1695" s="145" t="e">
        <f t="shared" si="911"/>
        <v>#N/A</v>
      </c>
      <c r="BA1695" s="145" t="e">
        <f t="shared" si="912"/>
        <v>#N/A</v>
      </c>
      <c r="BB1695" s="145">
        <f t="shared" si="913"/>
        <v>2.083333333333337E-2</v>
      </c>
      <c r="BC1695" s="2">
        <f>IF(AM1695,
  IF(AND(AL1695=$J$31,_xlfn.DAYS(AH1695,DATE(AI1695,1,1))&lt;7),
    MAX(0,EINSTELLUNGEN!$D$12+1-WEEKDAY(DATE(EINSTELLUNGEN!$D$9,EINSTELLUNGEN!$D$10,1),2)),
    IF(AL1695=$J$33,
      MIN(EINSTELLUNGEN!$D$12,WEEKDAY(DATE(EINSTELLUNGEN!$D$9,12,31),2)),
      EINSTELLUNGEN!$D$12
  )) - SUMIF(AL$50:AL$2500,"="&amp;AL1695,AX$50:AX$2500),
  0)</f>
        <v>3</v>
      </c>
      <c r="BD1695" s="2">
        <f t="shared" si="914"/>
        <v>0.33333333333333331</v>
      </c>
      <c r="BE1695" s="2">
        <f t="shared" si="915"/>
        <v>0</v>
      </c>
    </row>
    <row r="1696" spans="1:57" ht="10.5" customHeight="1">
      <c r="A1696" s="1" t="str">
        <f t="shared" ca="1" si="891"/>
        <v/>
      </c>
      <c r="B1696" s="1" t="str">
        <f t="shared" ca="1" si="892"/>
        <v/>
      </c>
      <c r="C1696" s="1" t="str">
        <f t="shared" ca="1" si="893"/>
        <v/>
      </c>
      <c r="D1696" s="1" t="str">
        <f t="shared" ca="1" si="894"/>
        <v/>
      </c>
      <c r="F1696" s="10"/>
      <c r="G1696" s="136" t="str">
        <f t="shared" si="895"/>
        <v/>
      </c>
      <c r="H1696" s="27"/>
      <c r="I1696" s="28"/>
      <c r="J1696" s="28"/>
      <c r="K1696" s="29"/>
      <c r="L1696" s="136"/>
      <c r="M1696" s="136"/>
      <c r="N1696" s="136"/>
      <c r="O1696" s="26" t="str">
        <f t="shared" si="896"/>
        <v/>
      </c>
      <c r="P1696" s="218" t="str">
        <f t="shared" si="897"/>
        <v/>
      </c>
      <c r="Q1696" s="26" t="str">
        <f t="shared" si="898"/>
        <v/>
      </c>
      <c r="R1696" s="22"/>
      <c r="S1696" s="99"/>
      <c r="T1696" s="10"/>
      <c r="U1696" s="229" t="str">
        <f t="shared" si="899"/>
        <v/>
      </c>
      <c r="V1696" s="230"/>
      <c r="W1696" s="230"/>
      <c r="X1696" s="230"/>
      <c r="Y1696" s="230"/>
      <c r="Z1696" s="22" t="str">
        <f>""</f>
        <v/>
      </c>
      <c r="AB1696" s="23" t="str">
        <f t="shared" si="900"/>
        <v/>
      </c>
      <c r="AC1696" s="2" t="b">
        <f>COUNT(Q1696:Q$2500)&gt;0</f>
        <v>0</v>
      </c>
      <c r="AD1696" s="2" t="b">
        <f t="shared" si="883"/>
        <v>0</v>
      </c>
      <c r="AE1696" s="2" t="b">
        <f t="shared" si="884"/>
        <v>0</v>
      </c>
      <c r="AF1696" s="2" t="b">
        <f t="shared" si="885"/>
        <v>0</v>
      </c>
      <c r="AG1696" s="2" t="b">
        <f>OR(
  AND(AC1696,NOT(AC1697)),
  AND(AF1696,WEEKDAY(AH1695,2)=EINSTELLUNGEN!$D$12),
  AND(AF1696,AH1696=$J$35)
)</f>
        <v>0</v>
      </c>
      <c r="AH1696" s="2">
        <f>IF(AE1696,AH1695+IF(WEEKDAY(AH1695+1,2)&lt;=EINSTELLUNGEN!$D$12,1,$J$36),AH1695)</f>
        <v>42020</v>
      </c>
      <c r="AI1696" s="2">
        <f t="shared" si="886"/>
        <v>2019</v>
      </c>
      <c r="AJ1696" s="2">
        <f t="shared" si="887"/>
        <v>201901</v>
      </c>
      <c r="AK1696" s="2">
        <f t="shared" si="888"/>
        <v>201901</v>
      </c>
      <c r="AL1696" s="2">
        <f t="shared" si="916"/>
        <v>201903</v>
      </c>
      <c r="AM1696" s="2" t="b">
        <f t="shared" si="889"/>
        <v>1</v>
      </c>
      <c r="AN1696" s="4" t="e">
        <f t="shared" si="901"/>
        <v>#N/A</v>
      </c>
      <c r="AO1696" s="4" t="e">
        <f t="shared" si="902"/>
        <v>#N/A</v>
      </c>
      <c r="AP1696" s="2" t="str">
        <f>IF(AD1696,
  IF(ISBLANK(H1696),
    AP1695,
    IF(LEN(H1696)=1,
      IF(OR(UPPER(H1696)="A",UPPER(H1696)="I"),
        EINSTELLUNGEN!$D$21,
        IF(OR(UPPER(H1696)="B",UPPER(H1696)="M"),
          EINSTELLUNGEN!$D$22,
          IF(OR(UPPER(H1696)="C",UPPER(H1696)="S"),
            EINSTELLUNGEN!$D$23,
            IF(UPPER(H1696)="D",
              EINSTELLUNGEN!$D$24,
              IF(UPPER(H1696)="E",
                EINSTELLUNGEN!$D$25,
                UPPER(H1696)))))),
      IF(ISNUMBER(H1696),
        EINSTELLUNGEN!$D$20&amp;H1696,
        UPPER(H1696)))),
  "")</f>
        <v/>
      </c>
      <c r="AQ1696" s="2" t="str">
        <f t="shared" si="903"/>
        <v/>
      </c>
      <c r="AR1696" s="2">
        <f t="shared" si="904"/>
        <v>0</v>
      </c>
      <c r="AS1696" s="145">
        <f t="shared" si="905"/>
        <v>0.33333333333333331</v>
      </c>
      <c r="AT1696" s="2">
        <f t="shared" si="906"/>
        <v>0</v>
      </c>
      <c r="AU1696" s="2">
        <f t="shared" si="907"/>
        <v>0</v>
      </c>
      <c r="AV1696" s="2">
        <f t="shared" si="908"/>
        <v>0</v>
      </c>
      <c r="AW1696" s="2">
        <f t="shared" si="909"/>
        <v>0</v>
      </c>
      <c r="AX1696" s="2">
        <f t="shared" si="890"/>
        <v>0</v>
      </c>
      <c r="AY1696" s="2">
        <f t="shared" si="910"/>
        <v>0</v>
      </c>
      <c r="AZ1696" s="145" t="e">
        <f t="shared" si="911"/>
        <v>#N/A</v>
      </c>
      <c r="BA1696" s="145" t="e">
        <f t="shared" si="912"/>
        <v>#N/A</v>
      </c>
      <c r="BB1696" s="145">
        <f t="shared" si="913"/>
        <v>2.083333333333337E-2</v>
      </c>
      <c r="BC1696" s="2">
        <f>IF(AM1696,
  IF(AND(AL1696=$J$31,_xlfn.DAYS(AH1696,DATE(AI1696,1,1))&lt;7),
    MAX(0,EINSTELLUNGEN!$D$12+1-WEEKDAY(DATE(EINSTELLUNGEN!$D$9,EINSTELLUNGEN!$D$10,1),2)),
    IF(AL1696=$J$33,
      MIN(EINSTELLUNGEN!$D$12,WEEKDAY(DATE(EINSTELLUNGEN!$D$9,12,31),2)),
      EINSTELLUNGEN!$D$12
  )) - SUMIF(AL$50:AL$2500,"="&amp;AL1696,AX$50:AX$2500),
  0)</f>
        <v>3</v>
      </c>
      <c r="BD1696" s="2">
        <f t="shared" si="914"/>
        <v>0.33333333333333331</v>
      </c>
      <c r="BE1696" s="2">
        <f t="shared" si="915"/>
        <v>0</v>
      </c>
    </row>
    <row r="1697" spans="1:57" ht="10.5" customHeight="1">
      <c r="A1697" s="1" t="str">
        <f t="shared" ca="1" si="891"/>
        <v/>
      </c>
      <c r="B1697" s="1" t="str">
        <f t="shared" ca="1" si="892"/>
        <v/>
      </c>
      <c r="C1697" s="1" t="str">
        <f t="shared" ca="1" si="893"/>
        <v/>
      </c>
      <c r="D1697" s="1" t="str">
        <f t="shared" ca="1" si="894"/>
        <v/>
      </c>
      <c r="F1697" s="10"/>
      <c r="G1697" s="136" t="str">
        <f t="shared" si="895"/>
        <v/>
      </c>
      <c r="H1697" s="27"/>
      <c r="I1697" s="28"/>
      <c r="J1697" s="28"/>
      <c r="K1697" s="29"/>
      <c r="L1697" s="136"/>
      <c r="M1697" s="136"/>
      <c r="N1697" s="136"/>
      <c r="O1697" s="26" t="str">
        <f t="shared" si="896"/>
        <v/>
      </c>
      <c r="P1697" s="218" t="str">
        <f t="shared" si="897"/>
        <v/>
      </c>
      <c r="Q1697" s="26" t="str">
        <f t="shared" si="898"/>
        <v/>
      </c>
      <c r="R1697" s="22"/>
      <c r="S1697" s="99"/>
      <c r="T1697" s="10"/>
      <c r="U1697" s="229" t="str">
        <f t="shared" si="899"/>
        <v/>
      </c>
      <c r="V1697" s="230"/>
      <c r="W1697" s="230"/>
      <c r="X1697" s="230"/>
      <c r="Y1697" s="230"/>
      <c r="Z1697" s="22" t="str">
        <f>""</f>
        <v/>
      </c>
      <c r="AB1697" s="23" t="str">
        <f t="shared" si="900"/>
        <v/>
      </c>
      <c r="AC1697" s="2" t="b">
        <f>COUNT(Q1697:Q$2500)&gt;0</f>
        <v>0</v>
      </c>
      <c r="AD1697" s="2" t="b">
        <f t="shared" si="883"/>
        <v>0</v>
      </c>
      <c r="AE1697" s="2" t="b">
        <f t="shared" si="884"/>
        <v>0</v>
      </c>
      <c r="AF1697" s="2" t="b">
        <f t="shared" si="885"/>
        <v>0</v>
      </c>
      <c r="AG1697" s="2" t="b">
        <f>OR(
  AND(AC1697,NOT(AC1698)),
  AND(AF1697,WEEKDAY(AH1696,2)=EINSTELLUNGEN!$D$12),
  AND(AF1697,AH1697=$J$35)
)</f>
        <v>0</v>
      </c>
      <c r="AH1697" s="2">
        <f>IF(AE1697,AH1696+IF(WEEKDAY(AH1696+1,2)&lt;=EINSTELLUNGEN!$D$12,1,$J$36),AH1696)</f>
        <v>42020</v>
      </c>
      <c r="AI1697" s="2">
        <f t="shared" si="886"/>
        <v>2019</v>
      </c>
      <c r="AJ1697" s="2">
        <f t="shared" si="887"/>
        <v>201901</v>
      </c>
      <c r="AK1697" s="2">
        <f t="shared" si="888"/>
        <v>201901</v>
      </c>
      <c r="AL1697" s="2">
        <f t="shared" si="916"/>
        <v>201903</v>
      </c>
      <c r="AM1697" s="2" t="b">
        <f t="shared" si="889"/>
        <v>1</v>
      </c>
      <c r="AN1697" s="4" t="e">
        <f t="shared" si="901"/>
        <v>#N/A</v>
      </c>
      <c r="AO1697" s="4" t="e">
        <f t="shared" si="902"/>
        <v>#N/A</v>
      </c>
      <c r="AP1697" s="2" t="str">
        <f>IF(AD1697,
  IF(ISBLANK(H1697),
    AP1696,
    IF(LEN(H1697)=1,
      IF(OR(UPPER(H1697)="A",UPPER(H1697)="I"),
        EINSTELLUNGEN!$D$21,
        IF(OR(UPPER(H1697)="B",UPPER(H1697)="M"),
          EINSTELLUNGEN!$D$22,
          IF(OR(UPPER(H1697)="C",UPPER(H1697)="S"),
            EINSTELLUNGEN!$D$23,
            IF(UPPER(H1697)="D",
              EINSTELLUNGEN!$D$24,
              IF(UPPER(H1697)="E",
                EINSTELLUNGEN!$D$25,
                UPPER(H1697)))))),
      IF(ISNUMBER(H1697),
        EINSTELLUNGEN!$D$20&amp;H1697,
        UPPER(H1697)))),
  "")</f>
        <v/>
      </c>
      <c r="AQ1697" s="2" t="str">
        <f t="shared" si="903"/>
        <v/>
      </c>
      <c r="AR1697" s="2">
        <f t="shared" si="904"/>
        <v>0</v>
      </c>
      <c r="AS1697" s="145">
        <f t="shared" si="905"/>
        <v>0.33333333333333331</v>
      </c>
      <c r="AT1697" s="2">
        <f t="shared" si="906"/>
        <v>0</v>
      </c>
      <c r="AU1697" s="2">
        <f t="shared" si="907"/>
        <v>0</v>
      </c>
      <c r="AV1697" s="2">
        <f t="shared" si="908"/>
        <v>0</v>
      </c>
      <c r="AW1697" s="2">
        <f t="shared" si="909"/>
        <v>0</v>
      </c>
      <c r="AX1697" s="2">
        <f t="shared" si="890"/>
        <v>0</v>
      </c>
      <c r="AY1697" s="2">
        <f t="shared" si="910"/>
        <v>0</v>
      </c>
      <c r="AZ1697" s="145" t="e">
        <f t="shared" si="911"/>
        <v>#N/A</v>
      </c>
      <c r="BA1697" s="145" t="e">
        <f t="shared" si="912"/>
        <v>#N/A</v>
      </c>
      <c r="BB1697" s="145">
        <f t="shared" si="913"/>
        <v>2.083333333333337E-2</v>
      </c>
      <c r="BC1697" s="2">
        <f>IF(AM1697,
  IF(AND(AL1697=$J$31,_xlfn.DAYS(AH1697,DATE(AI1697,1,1))&lt;7),
    MAX(0,EINSTELLUNGEN!$D$12+1-WEEKDAY(DATE(EINSTELLUNGEN!$D$9,EINSTELLUNGEN!$D$10,1),2)),
    IF(AL1697=$J$33,
      MIN(EINSTELLUNGEN!$D$12,WEEKDAY(DATE(EINSTELLUNGEN!$D$9,12,31),2)),
      EINSTELLUNGEN!$D$12
  )) - SUMIF(AL$50:AL$2500,"="&amp;AL1697,AX$50:AX$2500),
  0)</f>
        <v>3</v>
      </c>
      <c r="BD1697" s="2">
        <f t="shared" si="914"/>
        <v>0.33333333333333331</v>
      </c>
      <c r="BE1697" s="2">
        <f t="shared" si="915"/>
        <v>0</v>
      </c>
    </row>
    <row r="1698" spans="1:57" ht="10.5" customHeight="1">
      <c r="A1698" s="1" t="str">
        <f t="shared" ca="1" si="891"/>
        <v/>
      </c>
      <c r="B1698" s="1" t="str">
        <f t="shared" ca="1" si="892"/>
        <v/>
      </c>
      <c r="C1698" s="1" t="str">
        <f t="shared" ca="1" si="893"/>
        <v/>
      </c>
      <c r="D1698" s="1" t="str">
        <f t="shared" ca="1" si="894"/>
        <v/>
      </c>
      <c r="F1698" s="10"/>
      <c r="G1698" s="136" t="str">
        <f t="shared" si="895"/>
        <v/>
      </c>
      <c r="H1698" s="27"/>
      <c r="I1698" s="28"/>
      <c r="J1698" s="28"/>
      <c r="K1698" s="29"/>
      <c r="L1698" s="136"/>
      <c r="M1698" s="136"/>
      <c r="N1698" s="136"/>
      <c r="O1698" s="26" t="str">
        <f t="shared" si="896"/>
        <v/>
      </c>
      <c r="P1698" s="218" t="str">
        <f t="shared" si="897"/>
        <v/>
      </c>
      <c r="Q1698" s="26" t="str">
        <f t="shared" si="898"/>
        <v/>
      </c>
      <c r="R1698" s="22"/>
      <c r="S1698" s="99"/>
      <c r="T1698" s="10"/>
      <c r="U1698" s="229" t="str">
        <f t="shared" si="899"/>
        <v/>
      </c>
      <c r="V1698" s="230"/>
      <c r="W1698" s="230"/>
      <c r="X1698" s="230"/>
      <c r="Y1698" s="230"/>
      <c r="Z1698" s="22" t="str">
        <f>""</f>
        <v/>
      </c>
      <c r="AB1698" s="23" t="str">
        <f t="shared" si="900"/>
        <v/>
      </c>
      <c r="AC1698" s="2" t="b">
        <f>COUNT(Q1698:Q$2500)&gt;0</f>
        <v>0</v>
      </c>
      <c r="AD1698" s="2" t="b">
        <f t="shared" si="883"/>
        <v>0</v>
      </c>
      <c r="AE1698" s="2" t="b">
        <f t="shared" si="884"/>
        <v>0</v>
      </c>
      <c r="AF1698" s="2" t="b">
        <f t="shared" si="885"/>
        <v>0</v>
      </c>
      <c r="AG1698" s="2" t="b">
        <f>OR(
  AND(AC1698,NOT(AC1699)),
  AND(AF1698,WEEKDAY(AH1697,2)=EINSTELLUNGEN!$D$12),
  AND(AF1698,AH1698=$J$35)
)</f>
        <v>0</v>
      </c>
      <c r="AH1698" s="2">
        <f>IF(AE1698,AH1697+IF(WEEKDAY(AH1697+1,2)&lt;=EINSTELLUNGEN!$D$12,1,$J$36),AH1697)</f>
        <v>42020</v>
      </c>
      <c r="AI1698" s="2">
        <f t="shared" si="886"/>
        <v>2019</v>
      </c>
      <c r="AJ1698" s="2">
        <f t="shared" si="887"/>
        <v>201901</v>
      </c>
      <c r="AK1698" s="2">
        <f t="shared" si="888"/>
        <v>201901</v>
      </c>
      <c r="AL1698" s="2">
        <f t="shared" si="916"/>
        <v>201903</v>
      </c>
      <c r="AM1698" s="2" t="b">
        <f t="shared" si="889"/>
        <v>1</v>
      </c>
      <c r="AN1698" s="4" t="e">
        <f t="shared" si="901"/>
        <v>#N/A</v>
      </c>
      <c r="AO1698" s="4" t="e">
        <f t="shared" si="902"/>
        <v>#N/A</v>
      </c>
      <c r="AP1698" s="2" t="str">
        <f>IF(AD1698,
  IF(ISBLANK(H1698),
    AP1697,
    IF(LEN(H1698)=1,
      IF(OR(UPPER(H1698)="A",UPPER(H1698)="I"),
        EINSTELLUNGEN!$D$21,
        IF(OR(UPPER(H1698)="B",UPPER(H1698)="M"),
          EINSTELLUNGEN!$D$22,
          IF(OR(UPPER(H1698)="C",UPPER(H1698)="S"),
            EINSTELLUNGEN!$D$23,
            IF(UPPER(H1698)="D",
              EINSTELLUNGEN!$D$24,
              IF(UPPER(H1698)="E",
                EINSTELLUNGEN!$D$25,
                UPPER(H1698)))))),
      IF(ISNUMBER(H1698),
        EINSTELLUNGEN!$D$20&amp;H1698,
        UPPER(H1698)))),
  "")</f>
        <v/>
      </c>
      <c r="AQ1698" s="2" t="str">
        <f t="shared" si="903"/>
        <v/>
      </c>
      <c r="AR1698" s="2">
        <f t="shared" si="904"/>
        <v>0</v>
      </c>
      <c r="AS1698" s="145">
        <f t="shared" si="905"/>
        <v>0.33333333333333331</v>
      </c>
      <c r="AT1698" s="2">
        <f t="shared" si="906"/>
        <v>0</v>
      </c>
      <c r="AU1698" s="2">
        <f t="shared" si="907"/>
        <v>0</v>
      </c>
      <c r="AV1698" s="2">
        <f t="shared" si="908"/>
        <v>0</v>
      </c>
      <c r="AW1698" s="2">
        <f t="shared" si="909"/>
        <v>0</v>
      </c>
      <c r="AX1698" s="2">
        <f t="shared" si="890"/>
        <v>0</v>
      </c>
      <c r="AY1698" s="2">
        <f t="shared" si="910"/>
        <v>0</v>
      </c>
      <c r="AZ1698" s="145" t="e">
        <f t="shared" si="911"/>
        <v>#N/A</v>
      </c>
      <c r="BA1698" s="145" t="e">
        <f t="shared" si="912"/>
        <v>#N/A</v>
      </c>
      <c r="BB1698" s="145">
        <f t="shared" si="913"/>
        <v>2.083333333333337E-2</v>
      </c>
      <c r="BC1698" s="2">
        <f>IF(AM1698,
  IF(AND(AL1698=$J$31,_xlfn.DAYS(AH1698,DATE(AI1698,1,1))&lt;7),
    MAX(0,EINSTELLUNGEN!$D$12+1-WEEKDAY(DATE(EINSTELLUNGEN!$D$9,EINSTELLUNGEN!$D$10,1),2)),
    IF(AL1698=$J$33,
      MIN(EINSTELLUNGEN!$D$12,WEEKDAY(DATE(EINSTELLUNGEN!$D$9,12,31),2)),
      EINSTELLUNGEN!$D$12
  )) - SUMIF(AL$50:AL$2500,"="&amp;AL1698,AX$50:AX$2500),
  0)</f>
        <v>3</v>
      </c>
      <c r="BD1698" s="2">
        <f t="shared" si="914"/>
        <v>0.33333333333333331</v>
      </c>
      <c r="BE1698" s="2">
        <f t="shared" si="915"/>
        <v>0</v>
      </c>
    </row>
    <row r="1699" spans="1:57" ht="10.5" customHeight="1">
      <c r="A1699" s="1" t="str">
        <f t="shared" ca="1" si="891"/>
        <v/>
      </c>
      <c r="B1699" s="1" t="str">
        <f t="shared" ca="1" si="892"/>
        <v/>
      </c>
      <c r="C1699" s="1" t="str">
        <f t="shared" ca="1" si="893"/>
        <v/>
      </c>
      <c r="D1699" s="1" t="str">
        <f t="shared" ca="1" si="894"/>
        <v/>
      </c>
      <c r="F1699" s="10"/>
      <c r="G1699" s="136" t="str">
        <f t="shared" si="895"/>
        <v/>
      </c>
      <c r="H1699" s="27"/>
      <c r="I1699" s="28"/>
      <c r="J1699" s="28"/>
      <c r="K1699" s="29"/>
      <c r="L1699" s="136"/>
      <c r="M1699" s="136"/>
      <c r="N1699" s="136"/>
      <c r="O1699" s="26" t="str">
        <f t="shared" si="896"/>
        <v/>
      </c>
      <c r="P1699" s="218" t="str">
        <f t="shared" si="897"/>
        <v/>
      </c>
      <c r="Q1699" s="26" t="str">
        <f t="shared" si="898"/>
        <v/>
      </c>
      <c r="R1699" s="22"/>
      <c r="S1699" s="99"/>
      <c r="T1699" s="10"/>
      <c r="U1699" s="229" t="str">
        <f t="shared" si="899"/>
        <v/>
      </c>
      <c r="V1699" s="230"/>
      <c r="W1699" s="230"/>
      <c r="X1699" s="230"/>
      <c r="Y1699" s="230"/>
      <c r="Z1699" s="22" t="str">
        <f>""</f>
        <v/>
      </c>
      <c r="AB1699" s="23" t="str">
        <f t="shared" si="900"/>
        <v/>
      </c>
      <c r="AC1699" s="2" t="b">
        <f>COUNT(Q1699:Q$2500)&gt;0</f>
        <v>0</v>
      </c>
      <c r="AD1699" s="2" t="b">
        <f t="shared" si="883"/>
        <v>0</v>
      </c>
      <c r="AE1699" s="2" t="b">
        <f t="shared" si="884"/>
        <v>0</v>
      </c>
      <c r="AF1699" s="2" t="b">
        <f t="shared" si="885"/>
        <v>0</v>
      </c>
      <c r="AG1699" s="2" t="b">
        <f>OR(
  AND(AC1699,NOT(AC1700)),
  AND(AF1699,WEEKDAY(AH1698,2)=EINSTELLUNGEN!$D$12),
  AND(AF1699,AH1699=$J$35)
)</f>
        <v>0</v>
      </c>
      <c r="AH1699" s="2">
        <f>IF(AE1699,AH1698+IF(WEEKDAY(AH1698+1,2)&lt;=EINSTELLUNGEN!$D$12,1,$J$36),AH1698)</f>
        <v>42020</v>
      </c>
      <c r="AI1699" s="2">
        <f t="shared" si="886"/>
        <v>2019</v>
      </c>
      <c r="AJ1699" s="2">
        <f t="shared" si="887"/>
        <v>201901</v>
      </c>
      <c r="AK1699" s="2">
        <f t="shared" si="888"/>
        <v>201901</v>
      </c>
      <c r="AL1699" s="2">
        <f t="shared" si="916"/>
        <v>201903</v>
      </c>
      <c r="AM1699" s="2" t="b">
        <f t="shared" si="889"/>
        <v>1</v>
      </c>
      <c r="AN1699" s="4" t="e">
        <f t="shared" si="901"/>
        <v>#N/A</v>
      </c>
      <c r="AO1699" s="4" t="e">
        <f t="shared" si="902"/>
        <v>#N/A</v>
      </c>
      <c r="AP1699" s="2" t="str">
        <f>IF(AD1699,
  IF(ISBLANK(H1699),
    AP1698,
    IF(LEN(H1699)=1,
      IF(OR(UPPER(H1699)="A",UPPER(H1699)="I"),
        EINSTELLUNGEN!$D$21,
        IF(OR(UPPER(H1699)="B",UPPER(H1699)="M"),
          EINSTELLUNGEN!$D$22,
          IF(OR(UPPER(H1699)="C",UPPER(H1699)="S"),
            EINSTELLUNGEN!$D$23,
            IF(UPPER(H1699)="D",
              EINSTELLUNGEN!$D$24,
              IF(UPPER(H1699)="E",
                EINSTELLUNGEN!$D$25,
                UPPER(H1699)))))),
      IF(ISNUMBER(H1699),
        EINSTELLUNGEN!$D$20&amp;H1699,
        UPPER(H1699)))),
  "")</f>
        <v/>
      </c>
      <c r="AQ1699" s="2" t="str">
        <f t="shared" si="903"/>
        <v/>
      </c>
      <c r="AR1699" s="2">
        <f t="shared" si="904"/>
        <v>0</v>
      </c>
      <c r="AS1699" s="145">
        <f t="shared" si="905"/>
        <v>0.33333333333333331</v>
      </c>
      <c r="AT1699" s="2">
        <f t="shared" si="906"/>
        <v>0</v>
      </c>
      <c r="AU1699" s="2">
        <f t="shared" si="907"/>
        <v>0</v>
      </c>
      <c r="AV1699" s="2">
        <f t="shared" si="908"/>
        <v>0</v>
      </c>
      <c r="AW1699" s="2">
        <f t="shared" si="909"/>
        <v>0</v>
      </c>
      <c r="AX1699" s="2">
        <f t="shared" si="890"/>
        <v>0</v>
      </c>
      <c r="AY1699" s="2">
        <f t="shared" si="910"/>
        <v>0</v>
      </c>
      <c r="AZ1699" s="145" t="e">
        <f t="shared" si="911"/>
        <v>#N/A</v>
      </c>
      <c r="BA1699" s="145" t="e">
        <f t="shared" si="912"/>
        <v>#N/A</v>
      </c>
      <c r="BB1699" s="145">
        <f t="shared" si="913"/>
        <v>2.083333333333337E-2</v>
      </c>
      <c r="BC1699" s="2">
        <f>IF(AM1699,
  IF(AND(AL1699=$J$31,_xlfn.DAYS(AH1699,DATE(AI1699,1,1))&lt;7),
    MAX(0,EINSTELLUNGEN!$D$12+1-WEEKDAY(DATE(EINSTELLUNGEN!$D$9,EINSTELLUNGEN!$D$10,1),2)),
    IF(AL1699=$J$33,
      MIN(EINSTELLUNGEN!$D$12,WEEKDAY(DATE(EINSTELLUNGEN!$D$9,12,31),2)),
      EINSTELLUNGEN!$D$12
  )) - SUMIF(AL$50:AL$2500,"="&amp;AL1699,AX$50:AX$2500),
  0)</f>
        <v>3</v>
      </c>
      <c r="BD1699" s="2">
        <f t="shared" si="914"/>
        <v>0.33333333333333331</v>
      </c>
      <c r="BE1699" s="2">
        <f t="shared" si="915"/>
        <v>0</v>
      </c>
    </row>
    <row r="1700" spans="1:57" ht="10.5" customHeight="1">
      <c r="A1700" s="1" t="str">
        <f t="shared" ca="1" si="891"/>
        <v/>
      </c>
      <c r="B1700" s="1" t="str">
        <f t="shared" ca="1" si="892"/>
        <v/>
      </c>
      <c r="C1700" s="1" t="str">
        <f t="shared" ca="1" si="893"/>
        <v/>
      </c>
      <c r="D1700" s="1" t="str">
        <f t="shared" ca="1" si="894"/>
        <v/>
      </c>
      <c r="F1700" s="10"/>
      <c r="G1700" s="136" t="str">
        <f t="shared" si="895"/>
        <v/>
      </c>
      <c r="H1700" s="27"/>
      <c r="I1700" s="28"/>
      <c r="J1700" s="28"/>
      <c r="K1700" s="29"/>
      <c r="L1700" s="136"/>
      <c r="M1700" s="136"/>
      <c r="N1700" s="136"/>
      <c r="O1700" s="26" t="str">
        <f t="shared" si="896"/>
        <v/>
      </c>
      <c r="P1700" s="218" t="str">
        <f t="shared" si="897"/>
        <v/>
      </c>
      <c r="Q1700" s="26" t="str">
        <f t="shared" si="898"/>
        <v/>
      </c>
      <c r="R1700" s="22"/>
      <c r="S1700" s="99"/>
      <c r="T1700" s="10"/>
      <c r="U1700" s="229" t="str">
        <f t="shared" si="899"/>
        <v/>
      </c>
      <c r="V1700" s="230"/>
      <c r="W1700" s="230"/>
      <c r="X1700" s="230"/>
      <c r="Y1700" s="230"/>
      <c r="Z1700" s="22" t="str">
        <f>""</f>
        <v/>
      </c>
      <c r="AB1700" s="23" t="str">
        <f t="shared" si="900"/>
        <v/>
      </c>
      <c r="AC1700" s="2" t="b">
        <f>COUNT(Q1700:Q$2500)&gt;0</f>
        <v>0</v>
      </c>
      <c r="AD1700" s="2" t="b">
        <f t="shared" si="883"/>
        <v>0</v>
      </c>
      <c r="AE1700" s="2" t="b">
        <f t="shared" si="884"/>
        <v>0</v>
      </c>
      <c r="AF1700" s="2" t="b">
        <f t="shared" si="885"/>
        <v>0</v>
      </c>
      <c r="AG1700" s="2" t="b">
        <f>OR(
  AND(AC1700,NOT(AC1701)),
  AND(AF1700,WEEKDAY(AH1699,2)=EINSTELLUNGEN!$D$12),
  AND(AF1700,AH1700=$J$35)
)</f>
        <v>0</v>
      </c>
      <c r="AH1700" s="2">
        <f>IF(AE1700,AH1699+IF(WEEKDAY(AH1699+1,2)&lt;=EINSTELLUNGEN!$D$12,1,$J$36),AH1699)</f>
        <v>42020</v>
      </c>
      <c r="AI1700" s="2">
        <f t="shared" si="886"/>
        <v>2019</v>
      </c>
      <c r="AJ1700" s="2">
        <f t="shared" si="887"/>
        <v>201901</v>
      </c>
      <c r="AK1700" s="2">
        <f t="shared" si="888"/>
        <v>201901</v>
      </c>
      <c r="AL1700" s="2">
        <f t="shared" si="916"/>
        <v>201903</v>
      </c>
      <c r="AM1700" s="2" t="b">
        <f t="shared" si="889"/>
        <v>1</v>
      </c>
      <c r="AN1700" s="4" t="e">
        <f t="shared" si="901"/>
        <v>#N/A</v>
      </c>
      <c r="AO1700" s="4" t="e">
        <f t="shared" si="902"/>
        <v>#N/A</v>
      </c>
      <c r="AP1700" s="2" t="str">
        <f>IF(AD1700,
  IF(ISBLANK(H1700),
    AP1699,
    IF(LEN(H1700)=1,
      IF(OR(UPPER(H1700)="A",UPPER(H1700)="I"),
        EINSTELLUNGEN!$D$21,
        IF(OR(UPPER(H1700)="B",UPPER(H1700)="M"),
          EINSTELLUNGEN!$D$22,
          IF(OR(UPPER(H1700)="C",UPPER(H1700)="S"),
            EINSTELLUNGEN!$D$23,
            IF(UPPER(H1700)="D",
              EINSTELLUNGEN!$D$24,
              IF(UPPER(H1700)="E",
                EINSTELLUNGEN!$D$25,
                UPPER(H1700)))))),
      IF(ISNUMBER(H1700),
        EINSTELLUNGEN!$D$20&amp;H1700,
        UPPER(H1700)))),
  "")</f>
        <v/>
      </c>
      <c r="AQ1700" s="2" t="str">
        <f t="shared" si="903"/>
        <v/>
      </c>
      <c r="AR1700" s="2">
        <f t="shared" si="904"/>
        <v>0</v>
      </c>
      <c r="AS1700" s="145">
        <f t="shared" si="905"/>
        <v>0.33333333333333331</v>
      </c>
      <c r="AT1700" s="2">
        <f t="shared" si="906"/>
        <v>0</v>
      </c>
      <c r="AU1700" s="2">
        <f t="shared" si="907"/>
        <v>0</v>
      </c>
      <c r="AV1700" s="2">
        <f t="shared" si="908"/>
        <v>0</v>
      </c>
      <c r="AW1700" s="2">
        <f t="shared" si="909"/>
        <v>0</v>
      </c>
      <c r="AX1700" s="2">
        <f t="shared" si="890"/>
        <v>0</v>
      </c>
      <c r="AY1700" s="2">
        <f t="shared" si="910"/>
        <v>0</v>
      </c>
      <c r="AZ1700" s="145" t="e">
        <f t="shared" si="911"/>
        <v>#N/A</v>
      </c>
      <c r="BA1700" s="145" t="e">
        <f t="shared" si="912"/>
        <v>#N/A</v>
      </c>
      <c r="BB1700" s="145">
        <f t="shared" si="913"/>
        <v>2.083333333333337E-2</v>
      </c>
      <c r="BC1700" s="2">
        <f>IF(AM1700,
  IF(AND(AL1700=$J$31,_xlfn.DAYS(AH1700,DATE(AI1700,1,1))&lt;7),
    MAX(0,EINSTELLUNGEN!$D$12+1-WEEKDAY(DATE(EINSTELLUNGEN!$D$9,EINSTELLUNGEN!$D$10,1),2)),
    IF(AL1700=$J$33,
      MIN(EINSTELLUNGEN!$D$12,WEEKDAY(DATE(EINSTELLUNGEN!$D$9,12,31),2)),
      EINSTELLUNGEN!$D$12
  )) - SUMIF(AL$50:AL$2500,"="&amp;AL1700,AX$50:AX$2500),
  0)</f>
        <v>3</v>
      </c>
      <c r="BD1700" s="2">
        <f t="shared" si="914"/>
        <v>0.33333333333333331</v>
      </c>
      <c r="BE1700" s="2">
        <f t="shared" si="915"/>
        <v>0</v>
      </c>
    </row>
    <row r="1701" spans="1:57" ht="10.5" customHeight="1">
      <c r="A1701" s="1" t="str">
        <f t="shared" ca="1" si="891"/>
        <v/>
      </c>
      <c r="B1701" s="1" t="str">
        <f t="shared" ca="1" si="892"/>
        <v/>
      </c>
      <c r="C1701" s="1" t="str">
        <f t="shared" ca="1" si="893"/>
        <v/>
      </c>
      <c r="D1701" s="1" t="str">
        <f t="shared" ca="1" si="894"/>
        <v/>
      </c>
      <c r="F1701" s="10"/>
      <c r="G1701" s="136" t="str">
        <f t="shared" si="895"/>
        <v/>
      </c>
      <c r="H1701" s="27"/>
      <c r="I1701" s="28"/>
      <c r="J1701" s="28"/>
      <c r="K1701" s="29"/>
      <c r="L1701" s="136"/>
      <c r="M1701" s="136"/>
      <c r="N1701" s="136"/>
      <c r="O1701" s="26" t="str">
        <f t="shared" si="896"/>
        <v/>
      </c>
      <c r="P1701" s="218" t="str">
        <f t="shared" si="897"/>
        <v/>
      </c>
      <c r="Q1701" s="26" t="str">
        <f t="shared" si="898"/>
        <v/>
      </c>
      <c r="R1701" s="22"/>
      <c r="S1701" s="99"/>
      <c r="T1701" s="10"/>
      <c r="U1701" s="229" t="str">
        <f t="shared" si="899"/>
        <v/>
      </c>
      <c r="V1701" s="230"/>
      <c r="W1701" s="230"/>
      <c r="X1701" s="230"/>
      <c r="Y1701" s="230"/>
      <c r="Z1701" s="22" t="str">
        <f>""</f>
        <v/>
      </c>
      <c r="AB1701" s="23" t="str">
        <f t="shared" si="900"/>
        <v/>
      </c>
      <c r="AC1701" s="2" t="b">
        <f>COUNT(Q1701:Q$2500)&gt;0</f>
        <v>0</v>
      </c>
      <c r="AD1701" s="2" t="b">
        <f t="shared" si="883"/>
        <v>0</v>
      </c>
      <c r="AE1701" s="2" t="b">
        <f t="shared" si="884"/>
        <v>0</v>
      </c>
      <c r="AF1701" s="2" t="b">
        <f t="shared" si="885"/>
        <v>0</v>
      </c>
      <c r="AG1701" s="2" t="b">
        <f>OR(
  AND(AC1701,NOT(AC1702)),
  AND(AF1701,WEEKDAY(AH1700,2)=EINSTELLUNGEN!$D$12),
  AND(AF1701,AH1701=$J$35)
)</f>
        <v>0</v>
      </c>
      <c r="AH1701" s="2">
        <f>IF(AE1701,AH1700+IF(WEEKDAY(AH1700+1,2)&lt;=EINSTELLUNGEN!$D$12,1,$J$36),AH1700)</f>
        <v>42020</v>
      </c>
      <c r="AI1701" s="2">
        <f t="shared" si="886"/>
        <v>2019</v>
      </c>
      <c r="AJ1701" s="2">
        <f t="shared" si="887"/>
        <v>201901</v>
      </c>
      <c r="AK1701" s="2">
        <f t="shared" si="888"/>
        <v>201901</v>
      </c>
      <c r="AL1701" s="2">
        <f t="shared" si="916"/>
        <v>201903</v>
      </c>
      <c r="AM1701" s="2" t="b">
        <f t="shared" si="889"/>
        <v>1</v>
      </c>
      <c r="AN1701" s="4" t="e">
        <f t="shared" si="901"/>
        <v>#N/A</v>
      </c>
      <c r="AO1701" s="4" t="e">
        <f t="shared" si="902"/>
        <v>#N/A</v>
      </c>
      <c r="AP1701" s="2" t="str">
        <f>IF(AD1701,
  IF(ISBLANK(H1701),
    AP1700,
    IF(LEN(H1701)=1,
      IF(OR(UPPER(H1701)="A",UPPER(H1701)="I"),
        EINSTELLUNGEN!$D$21,
        IF(OR(UPPER(H1701)="B",UPPER(H1701)="M"),
          EINSTELLUNGEN!$D$22,
          IF(OR(UPPER(H1701)="C",UPPER(H1701)="S"),
            EINSTELLUNGEN!$D$23,
            IF(UPPER(H1701)="D",
              EINSTELLUNGEN!$D$24,
              IF(UPPER(H1701)="E",
                EINSTELLUNGEN!$D$25,
                UPPER(H1701)))))),
      IF(ISNUMBER(H1701),
        EINSTELLUNGEN!$D$20&amp;H1701,
        UPPER(H1701)))),
  "")</f>
        <v/>
      </c>
      <c r="AQ1701" s="2" t="str">
        <f t="shared" si="903"/>
        <v/>
      </c>
      <c r="AR1701" s="2">
        <f t="shared" si="904"/>
        <v>0</v>
      </c>
      <c r="AS1701" s="145">
        <f t="shared" si="905"/>
        <v>0.33333333333333331</v>
      </c>
      <c r="AT1701" s="2">
        <f t="shared" si="906"/>
        <v>0</v>
      </c>
      <c r="AU1701" s="2">
        <f t="shared" si="907"/>
        <v>0</v>
      </c>
      <c r="AV1701" s="2">
        <f t="shared" si="908"/>
        <v>0</v>
      </c>
      <c r="AW1701" s="2">
        <f t="shared" si="909"/>
        <v>0</v>
      </c>
      <c r="AX1701" s="2">
        <f t="shared" si="890"/>
        <v>0</v>
      </c>
      <c r="AY1701" s="2">
        <f t="shared" si="910"/>
        <v>0</v>
      </c>
      <c r="AZ1701" s="145" t="e">
        <f t="shared" si="911"/>
        <v>#N/A</v>
      </c>
      <c r="BA1701" s="145" t="e">
        <f t="shared" si="912"/>
        <v>#N/A</v>
      </c>
      <c r="BB1701" s="145">
        <f t="shared" si="913"/>
        <v>2.083333333333337E-2</v>
      </c>
      <c r="BC1701" s="2">
        <f>IF(AM1701,
  IF(AND(AL1701=$J$31,_xlfn.DAYS(AH1701,DATE(AI1701,1,1))&lt;7),
    MAX(0,EINSTELLUNGEN!$D$12+1-WEEKDAY(DATE(EINSTELLUNGEN!$D$9,EINSTELLUNGEN!$D$10,1),2)),
    IF(AL1701=$J$33,
      MIN(EINSTELLUNGEN!$D$12,WEEKDAY(DATE(EINSTELLUNGEN!$D$9,12,31),2)),
      EINSTELLUNGEN!$D$12
  )) - SUMIF(AL$50:AL$2500,"="&amp;AL1701,AX$50:AX$2500),
  0)</f>
        <v>3</v>
      </c>
      <c r="BD1701" s="2">
        <f t="shared" si="914"/>
        <v>0.33333333333333331</v>
      </c>
      <c r="BE1701" s="2">
        <f t="shared" si="915"/>
        <v>0</v>
      </c>
    </row>
    <row r="1702" spans="1:57" ht="10.5" customHeight="1">
      <c r="A1702" s="1" t="str">
        <f t="shared" ca="1" si="891"/>
        <v/>
      </c>
      <c r="B1702" s="1" t="str">
        <f t="shared" ca="1" si="892"/>
        <v/>
      </c>
      <c r="C1702" s="1" t="str">
        <f t="shared" ca="1" si="893"/>
        <v/>
      </c>
      <c r="D1702" s="1" t="str">
        <f t="shared" ca="1" si="894"/>
        <v/>
      </c>
      <c r="F1702" s="10"/>
      <c r="G1702" s="136" t="str">
        <f t="shared" si="895"/>
        <v/>
      </c>
      <c r="H1702" s="27"/>
      <c r="I1702" s="28"/>
      <c r="J1702" s="28"/>
      <c r="K1702" s="29"/>
      <c r="L1702" s="136"/>
      <c r="M1702" s="136"/>
      <c r="N1702" s="136"/>
      <c r="O1702" s="26" t="str">
        <f t="shared" si="896"/>
        <v/>
      </c>
      <c r="P1702" s="218" t="str">
        <f t="shared" si="897"/>
        <v/>
      </c>
      <c r="Q1702" s="26" t="str">
        <f t="shared" si="898"/>
        <v/>
      </c>
      <c r="R1702" s="22"/>
      <c r="S1702" s="99"/>
      <c r="T1702" s="10"/>
      <c r="U1702" s="229" t="str">
        <f t="shared" si="899"/>
        <v/>
      </c>
      <c r="V1702" s="230"/>
      <c r="W1702" s="230"/>
      <c r="X1702" s="230"/>
      <c r="Y1702" s="230"/>
      <c r="Z1702" s="22" t="str">
        <f>""</f>
        <v/>
      </c>
      <c r="AB1702" s="23" t="str">
        <f t="shared" si="900"/>
        <v/>
      </c>
      <c r="AC1702" s="2" t="b">
        <f>COUNT(Q1702:Q$2500)&gt;0</f>
        <v>0</v>
      </c>
      <c r="AD1702" s="2" t="b">
        <f t="shared" si="883"/>
        <v>0</v>
      </c>
      <c r="AE1702" s="2" t="b">
        <f t="shared" si="884"/>
        <v>0</v>
      </c>
      <c r="AF1702" s="2" t="b">
        <f t="shared" si="885"/>
        <v>0</v>
      </c>
      <c r="AG1702" s="2" t="b">
        <f>OR(
  AND(AC1702,NOT(AC1703)),
  AND(AF1702,WEEKDAY(AH1701,2)=EINSTELLUNGEN!$D$12),
  AND(AF1702,AH1702=$J$35)
)</f>
        <v>0</v>
      </c>
      <c r="AH1702" s="2">
        <f>IF(AE1702,AH1701+IF(WEEKDAY(AH1701+1,2)&lt;=EINSTELLUNGEN!$D$12,1,$J$36),AH1701)</f>
        <v>42020</v>
      </c>
      <c r="AI1702" s="2">
        <f t="shared" si="886"/>
        <v>2019</v>
      </c>
      <c r="AJ1702" s="2">
        <f t="shared" si="887"/>
        <v>201901</v>
      </c>
      <c r="AK1702" s="2">
        <f t="shared" si="888"/>
        <v>201901</v>
      </c>
      <c r="AL1702" s="2">
        <f t="shared" si="916"/>
        <v>201903</v>
      </c>
      <c r="AM1702" s="2" t="b">
        <f t="shared" si="889"/>
        <v>1</v>
      </c>
      <c r="AN1702" s="4" t="e">
        <f t="shared" si="901"/>
        <v>#N/A</v>
      </c>
      <c r="AO1702" s="4" t="e">
        <f t="shared" si="902"/>
        <v>#N/A</v>
      </c>
      <c r="AP1702" s="2" t="str">
        <f>IF(AD1702,
  IF(ISBLANK(H1702),
    AP1701,
    IF(LEN(H1702)=1,
      IF(OR(UPPER(H1702)="A",UPPER(H1702)="I"),
        EINSTELLUNGEN!$D$21,
        IF(OR(UPPER(H1702)="B",UPPER(H1702)="M"),
          EINSTELLUNGEN!$D$22,
          IF(OR(UPPER(H1702)="C",UPPER(H1702)="S"),
            EINSTELLUNGEN!$D$23,
            IF(UPPER(H1702)="D",
              EINSTELLUNGEN!$D$24,
              IF(UPPER(H1702)="E",
                EINSTELLUNGEN!$D$25,
                UPPER(H1702)))))),
      IF(ISNUMBER(H1702),
        EINSTELLUNGEN!$D$20&amp;H1702,
        UPPER(H1702)))),
  "")</f>
        <v/>
      </c>
      <c r="AQ1702" s="2" t="str">
        <f t="shared" si="903"/>
        <v/>
      </c>
      <c r="AR1702" s="2">
        <f t="shared" si="904"/>
        <v>0</v>
      </c>
      <c r="AS1702" s="145">
        <f t="shared" si="905"/>
        <v>0.33333333333333331</v>
      </c>
      <c r="AT1702" s="2">
        <f t="shared" si="906"/>
        <v>0</v>
      </c>
      <c r="AU1702" s="2">
        <f t="shared" si="907"/>
        <v>0</v>
      </c>
      <c r="AV1702" s="2">
        <f t="shared" si="908"/>
        <v>0</v>
      </c>
      <c r="AW1702" s="2">
        <f t="shared" si="909"/>
        <v>0</v>
      </c>
      <c r="AX1702" s="2">
        <f t="shared" si="890"/>
        <v>0</v>
      </c>
      <c r="AY1702" s="2">
        <f t="shared" si="910"/>
        <v>0</v>
      </c>
      <c r="AZ1702" s="145" t="e">
        <f t="shared" si="911"/>
        <v>#N/A</v>
      </c>
      <c r="BA1702" s="145" t="e">
        <f t="shared" si="912"/>
        <v>#N/A</v>
      </c>
      <c r="BB1702" s="145">
        <f t="shared" si="913"/>
        <v>2.083333333333337E-2</v>
      </c>
      <c r="BC1702" s="2">
        <f>IF(AM1702,
  IF(AND(AL1702=$J$31,_xlfn.DAYS(AH1702,DATE(AI1702,1,1))&lt;7),
    MAX(0,EINSTELLUNGEN!$D$12+1-WEEKDAY(DATE(EINSTELLUNGEN!$D$9,EINSTELLUNGEN!$D$10,1),2)),
    IF(AL1702=$J$33,
      MIN(EINSTELLUNGEN!$D$12,WEEKDAY(DATE(EINSTELLUNGEN!$D$9,12,31),2)),
      EINSTELLUNGEN!$D$12
  )) - SUMIF(AL$50:AL$2500,"="&amp;AL1702,AX$50:AX$2500),
  0)</f>
        <v>3</v>
      </c>
      <c r="BD1702" s="2">
        <f t="shared" si="914"/>
        <v>0.33333333333333331</v>
      </c>
      <c r="BE1702" s="2">
        <f t="shared" si="915"/>
        <v>0</v>
      </c>
    </row>
    <row r="1703" spans="1:57" ht="10.5" customHeight="1">
      <c r="A1703" s="1" t="str">
        <f t="shared" ca="1" si="891"/>
        <v/>
      </c>
      <c r="B1703" s="1" t="str">
        <f t="shared" ca="1" si="892"/>
        <v/>
      </c>
      <c r="C1703" s="1" t="str">
        <f t="shared" ca="1" si="893"/>
        <v/>
      </c>
      <c r="D1703" s="1" t="str">
        <f t="shared" ca="1" si="894"/>
        <v/>
      </c>
      <c r="F1703" s="10"/>
      <c r="G1703" s="136" t="str">
        <f t="shared" si="895"/>
        <v/>
      </c>
      <c r="H1703" s="27"/>
      <c r="I1703" s="28"/>
      <c r="J1703" s="28"/>
      <c r="K1703" s="29"/>
      <c r="L1703" s="136"/>
      <c r="M1703" s="136"/>
      <c r="N1703" s="136"/>
      <c r="O1703" s="26" t="str">
        <f t="shared" si="896"/>
        <v/>
      </c>
      <c r="P1703" s="218" t="str">
        <f t="shared" si="897"/>
        <v/>
      </c>
      <c r="Q1703" s="26" t="str">
        <f t="shared" si="898"/>
        <v/>
      </c>
      <c r="R1703" s="22"/>
      <c r="S1703" s="99"/>
      <c r="T1703" s="10"/>
      <c r="U1703" s="229" t="str">
        <f t="shared" si="899"/>
        <v/>
      </c>
      <c r="V1703" s="230"/>
      <c r="W1703" s="230"/>
      <c r="X1703" s="230"/>
      <c r="Y1703" s="230"/>
      <c r="Z1703" s="22" t="str">
        <f>""</f>
        <v/>
      </c>
      <c r="AB1703" s="23" t="str">
        <f t="shared" si="900"/>
        <v/>
      </c>
      <c r="AC1703" s="2" t="b">
        <f>COUNT(Q1703:Q$2500)&gt;0</f>
        <v>0</v>
      </c>
      <c r="AD1703" s="2" t="b">
        <f t="shared" si="883"/>
        <v>0</v>
      </c>
      <c r="AE1703" s="2" t="b">
        <f t="shared" si="884"/>
        <v>0</v>
      </c>
      <c r="AF1703" s="2" t="b">
        <f t="shared" si="885"/>
        <v>0</v>
      </c>
      <c r="AG1703" s="2" t="b">
        <f>OR(
  AND(AC1703,NOT(AC1704)),
  AND(AF1703,WEEKDAY(AH1702,2)=EINSTELLUNGEN!$D$12),
  AND(AF1703,AH1703=$J$35)
)</f>
        <v>0</v>
      </c>
      <c r="AH1703" s="2">
        <f>IF(AE1703,AH1702+IF(WEEKDAY(AH1702+1,2)&lt;=EINSTELLUNGEN!$D$12,1,$J$36),AH1702)</f>
        <v>42020</v>
      </c>
      <c r="AI1703" s="2">
        <f t="shared" si="886"/>
        <v>2019</v>
      </c>
      <c r="AJ1703" s="2">
        <f t="shared" si="887"/>
        <v>201901</v>
      </c>
      <c r="AK1703" s="2">
        <f t="shared" si="888"/>
        <v>201901</v>
      </c>
      <c r="AL1703" s="2">
        <f t="shared" si="916"/>
        <v>201903</v>
      </c>
      <c r="AM1703" s="2" t="b">
        <f t="shared" si="889"/>
        <v>1</v>
      </c>
      <c r="AN1703" s="4" t="e">
        <f t="shared" si="901"/>
        <v>#N/A</v>
      </c>
      <c r="AO1703" s="4" t="e">
        <f t="shared" si="902"/>
        <v>#N/A</v>
      </c>
      <c r="AP1703" s="2" t="str">
        <f>IF(AD1703,
  IF(ISBLANK(H1703),
    AP1702,
    IF(LEN(H1703)=1,
      IF(OR(UPPER(H1703)="A",UPPER(H1703)="I"),
        EINSTELLUNGEN!$D$21,
        IF(OR(UPPER(H1703)="B",UPPER(H1703)="M"),
          EINSTELLUNGEN!$D$22,
          IF(OR(UPPER(H1703)="C",UPPER(H1703)="S"),
            EINSTELLUNGEN!$D$23,
            IF(UPPER(H1703)="D",
              EINSTELLUNGEN!$D$24,
              IF(UPPER(H1703)="E",
                EINSTELLUNGEN!$D$25,
                UPPER(H1703)))))),
      IF(ISNUMBER(H1703),
        EINSTELLUNGEN!$D$20&amp;H1703,
        UPPER(H1703)))),
  "")</f>
        <v/>
      </c>
      <c r="AQ1703" s="2" t="str">
        <f t="shared" si="903"/>
        <v/>
      </c>
      <c r="AR1703" s="2">
        <f t="shared" si="904"/>
        <v>0</v>
      </c>
      <c r="AS1703" s="145">
        <f t="shared" si="905"/>
        <v>0.33333333333333331</v>
      </c>
      <c r="AT1703" s="2">
        <f t="shared" si="906"/>
        <v>0</v>
      </c>
      <c r="AU1703" s="2">
        <f t="shared" si="907"/>
        <v>0</v>
      </c>
      <c r="AV1703" s="2">
        <f t="shared" si="908"/>
        <v>0</v>
      </c>
      <c r="AW1703" s="2">
        <f t="shared" si="909"/>
        <v>0</v>
      </c>
      <c r="AX1703" s="2">
        <f t="shared" si="890"/>
        <v>0</v>
      </c>
      <c r="AY1703" s="2">
        <f t="shared" si="910"/>
        <v>0</v>
      </c>
      <c r="AZ1703" s="145" t="e">
        <f t="shared" si="911"/>
        <v>#N/A</v>
      </c>
      <c r="BA1703" s="145" t="e">
        <f t="shared" si="912"/>
        <v>#N/A</v>
      </c>
      <c r="BB1703" s="145">
        <f t="shared" si="913"/>
        <v>2.083333333333337E-2</v>
      </c>
      <c r="BC1703" s="2">
        <f>IF(AM1703,
  IF(AND(AL1703=$J$31,_xlfn.DAYS(AH1703,DATE(AI1703,1,1))&lt;7),
    MAX(0,EINSTELLUNGEN!$D$12+1-WEEKDAY(DATE(EINSTELLUNGEN!$D$9,EINSTELLUNGEN!$D$10,1),2)),
    IF(AL1703=$J$33,
      MIN(EINSTELLUNGEN!$D$12,WEEKDAY(DATE(EINSTELLUNGEN!$D$9,12,31),2)),
      EINSTELLUNGEN!$D$12
  )) - SUMIF(AL$50:AL$2500,"="&amp;AL1703,AX$50:AX$2500),
  0)</f>
        <v>3</v>
      </c>
      <c r="BD1703" s="2">
        <f t="shared" si="914"/>
        <v>0.33333333333333331</v>
      </c>
      <c r="BE1703" s="2">
        <f t="shared" si="915"/>
        <v>0</v>
      </c>
    </row>
    <row r="1704" spans="1:57" ht="10.5" customHeight="1">
      <c r="A1704" s="1" t="str">
        <f t="shared" ca="1" si="891"/>
        <v/>
      </c>
      <c r="B1704" s="1" t="str">
        <f t="shared" ca="1" si="892"/>
        <v/>
      </c>
      <c r="C1704" s="1" t="str">
        <f t="shared" ca="1" si="893"/>
        <v/>
      </c>
      <c r="D1704" s="1" t="str">
        <f t="shared" ca="1" si="894"/>
        <v/>
      </c>
      <c r="F1704" s="10"/>
      <c r="G1704" s="136" t="str">
        <f t="shared" si="895"/>
        <v/>
      </c>
      <c r="H1704" s="27"/>
      <c r="I1704" s="28"/>
      <c r="J1704" s="28"/>
      <c r="K1704" s="29"/>
      <c r="L1704" s="136"/>
      <c r="M1704" s="136"/>
      <c r="N1704" s="136"/>
      <c r="O1704" s="26" t="str">
        <f t="shared" si="896"/>
        <v/>
      </c>
      <c r="P1704" s="218" t="str">
        <f t="shared" si="897"/>
        <v/>
      </c>
      <c r="Q1704" s="26" t="str">
        <f t="shared" si="898"/>
        <v/>
      </c>
      <c r="R1704" s="22"/>
      <c r="S1704" s="99"/>
      <c r="T1704" s="10"/>
      <c r="U1704" s="229" t="str">
        <f t="shared" si="899"/>
        <v/>
      </c>
      <c r="V1704" s="230"/>
      <c r="W1704" s="230"/>
      <c r="X1704" s="230"/>
      <c r="Y1704" s="230"/>
      <c r="Z1704" s="22" t="str">
        <f>""</f>
        <v/>
      </c>
      <c r="AB1704" s="23" t="str">
        <f t="shared" si="900"/>
        <v/>
      </c>
      <c r="AC1704" s="2" t="b">
        <f>COUNT(Q1704:Q$2500)&gt;0</f>
        <v>0</v>
      </c>
      <c r="AD1704" s="2" t="b">
        <f t="shared" si="883"/>
        <v>0</v>
      </c>
      <c r="AE1704" s="2" t="b">
        <f t="shared" si="884"/>
        <v>0</v>
      </c>
      <c r="AF1704" s="2" t="b">
        <f t="shared" si="885"/>
        <v>0</v>
      </c>
      <c r="AG1704" s="2" t="b">
        <f>OR(
  AND(AC1704,NOT(AC1705)),
  AND(AF1704,WEEKDAY(AH1703,2)=EINSTELLUNGEN!$D$12),
  AND(AF1704,AH1704=$J$35)
)</f>
        <v>0</v>
      </c>
      <c r="AH1704" s="2">
        <f>IF(AE1704,AH1703+IF(WEEKDAY(AH1703+1,2)&lt;=EINSTELLUNGEN!$D$12,1,$J$36),AH1703)</f>
        <v>42020</v>
      </c>
      <c r="AI1704" s="2">
        <f t="shared" si="886"/>
        <v>2019</v>
      </c>
      <c r="AJ1704" s="2">
        <f t="shared" si="887"/>
        <v>201901</v>
      </c>
      <c r="AK1704" s="2">
        <f t="shared" si="888"/>
        <v>201901</v>
      </c>
      <c r="AL1704" s="2">
        <f t="shared" si="916"/>
        <v>201903</v>
      </c>
      <c r="AM1704" s="2" t="b">
        <f t="shared" si="889"/>
        <v>1</v>
      </c>
      <c r="AN1704" s="4" t="e">
        <f t="shared" si="901"/>
        <v>#N/A</v>
      </c>
      <c r="AO1704" s="4" t="e">
        <f t="shared" si="902"/>
        <v>#N/A</v>
      </c>
      <c r="AP1704" s="2" t="str">
        <f>IF(AD1704,
  IF(ISBLANK(H1704),
    AP1703,
    IF(LEN(H1704)=1,
      IF(OR(UPPER(H1704)="A",UPPER(H1704)="I"),
        EINSTELLUNGEN!$D$21,
        IF(OR(UPPER(H1704)="B",UPPER(H1704)="M"),
          EINSTELLUNGEN!$D$22,
          IF(OR(UPPER(H1704)="C",UPPER(H1704)="S"),
            EINSTELLUNGEN!$D$23,
            IF(UPPER(H1704)="D",
              EINSTELLUNGEN!$D$24,
              IF(UPPER(H1704)="E",
                EINSTELLUNGEN!$D$25,
                UPPER(H1704)))))),
      IF(ISNUMBER(H1704),
        EINSTELLUNGEN!$D$20&amp;H1704,
        UPPER(H1704)))),
  "")</f>
        <v/>
      </c>
      <c r="AQ1704" s="2" t="str">
        <f t="shared" si="903"/>
        <v/>
      </c>
      <c r="AR1704" s="2">
        <f t="shared" si="904"/>
        <v>0</v>
      </c>
      <c r="AS1704" s="145">
        <f t="shared" si="905"/>
        <v>0.33333333333333331</v>
      </c>
      <c r="AT1704" s="2">
        <f t="shared" si="906"/>
        <v>0</v>
      </c>
      <c r="AU1704" s="2">
        <f t="shared" si="907"/>
        <v>0</v>
      </c>
      <c r="AV1704" s="2">
        <f t="shared" si="908"/>
        <v>0</v>
      </c>
      <c r="AW1704" s="2">
        <f t="shared" si="909"/>
        <v>0</v>
      </c>
      <c r="AX1704" s="2">
        <f t="shared" si="890"/>
        <v>0</v>
      </c>
      <c r="AY1704" s="2">
        <f t="shared" si="910"/>
        <v>0</v>
      </c>
      <c r="AZ1704" s="145" t="e">
        <f t="shared" si="911"/>
        <v>#N/A</v>
      </c>
      <c r="BA1704" s="145" t="e">
        <f t="shared" si="912"/>
        <v>#N/A</v>
      </c>
      <c r="BB1704" s="145">
        <f t="shared" si="913"/>
        <v>2.083333333333337E-2</v>
      </c>
      <c r="BC1704" s="2">
        <f>IF(AM1704,
  IF(AND(AL1704=$J$31,_xlfn.DAYS(AH1704,DATE(AI1704,1,1))&lt;7),
    MAX(0,EINSTELLUNGEN!$D$12+1-WEEKDAY(DATE(EINSTELLUNGEN!$D$9,EINSTELLUNGEN!$D$10,1),2)),
    IF(AL1704=$J$33,
      MIN(EINSTELLUNGEN!$D$12,WEEKDAY(DATE(EINSTELLUNGEN!$D$9,12,31),2)),
      EINSTELLUNGEN!$D$12
  )) - SUMIF(AL$50:AL$2500,"="&amp;AL1704,AX$50:AX$2500),
  0)</f>
        <v>3</v>
      </c>
      <c r="BD1704" s="2">
        <f t="shared" si="914"/>
        <v>0.33333333333333331</v>
      </c>
      <c r="BE1704" s="2">
        <f t="shared" si="915"/>
        <v>0</v>
      </c>
    </row>
    <row r="1705" spans="1:57" ht="10.5" customHeight="1">
      <c r="A1705" s="1" t="str">
        <f t="shared" ca="1" si="891"/>
        <v/>
      </c>
      <c r="B1705" s="1" t="str">
        <f t="shared" ca="1" si="892"/>
        <v/>
      </c>
      <c r="C1705" s="1" t="str">
        <f t="shared" ca="1" si="893"/>
        <v/>
      </c>
      <c r="D1705" s="1" t="str">
        <f t="shared" ca="1" si="894"/>
        <v/>
      </c>
      <c r="F1705" s="10"/>
      <c r="G1705" s="136" t="str">
        <f t="shared" si="895"/>
        <v/>
      </c>
      <c r="H1705" s="27"/>
      <c r="I1705" s="28"/>
      <c r="J1705" s="28"/>
      <c r="K1705" s="29"/>
      <c r="L1705" s="136"/>
      <c r="M1705" s="136"/>
      <c r="N1705" s="136"/>
      <c r="O1705" s="26" t="str">
        <f t="shared" si="896"/>
        <v/>
      </c>
      <c r="P1705" s="218" t="str">
        <f t="shared" si="897"/>
        <v/>
      </c>
      <c r="Q1705" s="26" t="str">
        <f t="shared" si="898"/>
        <v/>
      </c>
      <c r="R1705" s="22"/>
      <c r="S1705" s="99"/>
      <c r="T1705" s="10"/>
      <c r="U1705" s="229" t="str">
        <f t="shared" si="899"/>
        <v/>
      </c>
      <c r="V1705" s="230"/>
      <c r="W1705" s="230"/>
      <c r="X1705" s="230"/>
      <c r="Y1705" s="230"/>
      <c r="Z1705" s="22" t="str">
        <f>""</f>
        <v/>
      </c>
      <c r="AB1705" s="23" t="str">
        <f t="shared" si="900"/>
        <v/>
      </c>
      <c r="AC1705" s="2" t="b">
        <f>COUNT(Q1705:Q$2500)&gt;0</f>
        <v>0</v>
      </c>
      <c r="AD1705" s="2" t="b">
        <f t="shared" si="883"/>
        <v>0</v>
      </c>
      <c r="AE1705" s="2" t="b">
        <f t="shared" si="884"/>
        <v>0</v>
      </c>
      <c r="AF1705" s="2" t="b">
        <f t="shared" si="885"/>
        <v>0</v>
      </c>
      <c r="AG1705" s="2" t="b">
        <f>OR(
  AND(AC1705,NOT(AC1706)),
  AND(AF1705,WEEKDAY(AH1704,2)=EINSTELLUNGEN!$D$12),
  AND(AF1705,AH1705=$J$35)
)</f>
        <v>0</v>
      </c>
      <c r="AH1705" s="2">
        <f>IF(AE1705,AH1704+IF(WEEKDAY(AH1704+1,2)&lt;=EINSTELLUNGEN!$D$12,1,$J$36),AH1704)</f>
        <v>42020</v>
      </c>
      <c r="AI1705" s="2">
        <f t="shared" si="886"/>
        <v>2019</v>
      </c>
      <c r="AJ1705" s="2">
        <f t="shared" si="887"/>
        <v>201901</v>
      </c>
      <c r="AK1705" s="2">
        <f t="shared" si="888"/>
        <v>201901</v>
      </c>
      <c r="AL1705" s="2">
        <f t="shared" si="916"/>
        <v>201903</v>
      </c>
      <c r="AM1705" s="2" t="b">
        <f t="shared" si="889"/>
        <v>1</v>
      </c>
      <c r="AN1705" s="4" t="e">
        <f t="shared" si="901"/>
        <v>#N/A</v>
      </c>
      <c r="AO1705" s="4" t="e">
        <f t="shared" si="902"/>
        <v>#N/A</v>
      </c>
      <c r="AP1705" s="2" t="str">
        <f>IF(AD1705,
  IF(ISBLANK(H1705),
    AP1704,
    IF(LEN(H1705)=1,
      IF(OR(UPPER(H1705)="A",UPPER(H1705)="I"),
        EINSTELLUNGEN!$D$21,
        IF(OR(UPPER(H1705)="B",UPPER(H1705)="M"),
          EINSTELLUNGEN!$D$22,
          IF(OR(UPPER(H1705)="C",UPPER(H1705)="S"),
            EINSTELLUNGEN!$D$23,
            IF(UPPER(H1705)="D",
              EINSTELLUNGEN!$D$24,
              IF(UPPER(H1705)="E",
                EINSTELLUNGEN!$D$25,
                UPPER(H1705)))))),
      IF(ISNUMBER(H1705),
        EINSTELLUNGEN!$D$20&amp;H1705,
        UPPER(H1705)))),
  "")</f>
        <v/>
      </c>
      <c r="AQ1705" s="2" t="str">
        <f t="shared" si="903"/>
        <v/>
      </c>
      <c r="AR1705" s="2">
        <f t="shared" si="904"/>
        <v>0</v>
      </c>
      <c r="AS1705" s="145">
        <f t="shared" si="905"/>
        <v>0.33333333333333331</v>
      </c>
      <c r="AT1705" s="2">
        <f t="shared" si="906"/>
        <v>0</v>
      </c>
      <c r="AU1705" s="2">
        <f t="shared" si="907"/>
        <v>0</v>
      </c>
      <c r="AV1705" s="2">
        <f t="shared" si="908"/>
        <v>0</v>
      </c>
      <c r="AW1705" s="2">
        <f t="shared" si="909"/>
        <v>0</v>
      </c>
      <c r="AX1705" s="2">
        <f t="shared" si="890"/>
        <v>0</v>
      </c>
      <c r="AY1705" s="2">
        <f t="shared" si="910"/>
        <v>0</v>
      </c>
      <c r="AZ1705" s="145" t="e">
        <f t="shared" si="911"/>
        <v>#N/A</v>
      </c>
      <c r="BA1705" s="145" t="e">
        <f t="shared" si="912"/>
        <v>#N/A</v>
      </c>
      <c r="BB1705" s="145">
        <f t="shared" si="913"/>
        <v>2.083333333333337E-2</v>
      </c>
      <c r="BC1705" s="2">
        <f>IF(AM1705,
  IF(AND(AL1705=$J$31,_xlfn.DAYS(AH1705,DATE(AI1705,1,1))&lt;7),
    MAX(0,EINSTELLUNGEN!$D$12+1-WEEKDAY(DATE(EINSTELLUNGEN!$D$9,EINSTELLUNGEN!$D$10,1),2)),
    IF(AL1705=$J$33,
      MIN(EINSTELLUNGEN!$D$12,WEEKDAY(DATE(EINSTELLUNGEN!$D$9,12,31),2)),
      EINSTELLUNGEN!$D$12
  )) - SUMIF(AL$50:AL$2500,"="&amp;AL1705,AX$50:AX$2500),
  0)</f>
        <v>3</v>
      </c>
      <c r="BD1705" s="2">
        <f t="shared" si="914"/>
        <v>0.33333333333333331</v>
      </c>
      <c r="BE1705" s="2">
        <f t="shared" si="915"/>
        <v>0</v>
      </c>
    </row>
    <row r="1706" spans="1:57" ht="10.5" customHeight="1">
      <c r="A1706" s="1" t="str">
        <f t="shared" ca="1" si="891"/>
        <v/>
      </c>
      <c r="B1706" s="1" t="str">
        <f t="shared" ca="1" si="892"/>
        <v/>
      </c>
      <c r="C1706" s="1" t="str">
        <f t="shared" ca="1" si="893"/>
        <v/>
      </c>
      <c r="D1706" s="1" t="str">
        <f t="shared" ca="1" si="894"/>
        <v/>
      </c>
      <c r="F1706" s="10"/>
      <c r="G1706" s="136" t="str">
        <f t="shared" si="895"/>
        <v/>
      </c>
      <c r="H1706" s="27"/>
      <c r="I1706" s="28"/>
      <c r="J1706" s="28"/>
      <c r="K1706" s="29"/>
      <c r="L1706" s="136"/>
      <c r="M1706" s="136"/>
      <c r="N1706" s="136"/>
      <c r="O1706" s="26" t="str">
        <f t="shared" si="896"/>
        <v/>
      </c>
      <c r="P1706" s="218" t="str">
        <f t="shared" si="897"/>
        <v/>
      </c>
      <c r="Q1706" s="26" t="str">
        <f t="shared" si="898"/>
        <v/>
      </c>
      <c r="R1706" s="22"/>
      <c r="S1706" s="99"/>
      <c r="T1706" s="10"/>
      <c r="U1706" s="229" t="str">
        <f t="shared" si="899"/>
        <v/>
      </c>
      <c r="V1706" s="230"/>
      <c r="W1706" s="230"/>
      <c r="X1706" s="230"/>
      <c r="Y1706" s="230"/>
      <c r="Z1706" s="22" t="str">
        <f>""</f>
        <v/>
      </c>
      <c r="AB1706" s="23" t="str">
        <f t="shared" si="900"/>
        <v/>
      </c>
      <c r="AC1706" s="2" t="b">
        <f>COUNT(Q1706:Q$2500)&gt;0</f>
        <v>0</v>
      </c>
      <c r="AD1706" s="2" t="b">
        <f t="shared" si="883"/>
        <v>0</v>
      </c>
      <c r="AE1706" s="2" t="b">
        <f t="shared" si="884"/>
        <v>0</v>
      </c>
      <c r="AF1706" s="2" t="b">
        <f t="shared" si="885"/>
        <v>0</v>
      </c>
      <c r="AG1706" s="2" t="b">
        <f>OR(
  AND(AC1706,NOT(AC1707)),
  AND(AF1706,WEEKDAY(AH1705,2)=EINSTELLUNGEN!$D$12),
  AND(AF1706,AH1706=$J$35)
)</f>
        <v>0</v>
      </c>
      <c r="AH1706" s="2">
        <f>IF(AE1706,AH1705+IF(WEEKDAY(AH1705+1,2)&lt;=EINSTELLUNGEN!$D$12,1,$J$36),AH1705)</f>
        <v>42020</v>
      </c>
      <c r="AI1706" s="2">
        <f t="shared" si="886"/>
        <v>2019</v>
      </c>
      <c r="AJ1706" s="2">
        <f t="shared" si="887"/>
        <v>201901</v>
      </c>
      <c r="AK1706" s="2">
        <f t="shared" si="888"/>
        <v>201901</v>
      </c>
      <c r="AL1706" s="2">
        <f t="shared" si="916"/>
        <v>201903</v>
      </c>
      <c r="AM1706" s="2" t="b">
        <f t="shared" si="889"/>
        <v>1</v>
      </c>
      <c r="AN1706" s="4" t="e">
        <f t="shared" si="901"/>
        <v>#N/A</v>
      </c>
      <c r="AO1706" s="4" t="e">
        <f t="shared" si="902"/>
        <v>#N/A</v>
      </c>
      <c r="AP1706" s="2" t="str">
        <f>IF(AD1706,
  IF(ISBLANK(H1706),
    AP1705,
    IF(LEN(H1706)=1,
      IF(OR(UPPER(H1706)="A",UPPER(H1706)="I"),
        EINSTELLUNGEN!$D$21,
        IF(OR(UPPER(H1706)="B",UPPER(H1706)="M"),
          EINSTELLUNGEN!$D$22,
          IF(OR(UPPER(H1706)="C",UPPER(H1706)="S"),
            EINSTELLUNGEN!$D$23,
            IF(UPPER(H1706)="D",
              EINSTELLUNGEN!$D$24,
              IF(UPPER(H1706)="E",
                EINSTELLUNGEN!$D$25,
                UPPER(H1706)))))),
      IF(ISNUMBER(H1706),
        EINSTELLUNGEN!$D$20&amp;H1706,
        UPPER(H1706)))),
  "")</f>
        <v/>
      </c>
      <c r="AQ1706" s="2" t="str">
        <f t="shared" si="903"/>
        <v/>
      </c>
      <c r="AR1706" s="2">
        <f t="shared" si="904"/>
        <v>0</v>
      </c>
      <c r="AS1706" s="145">
        <f t="shared" si="905"/>
        <v>0.33333333333333331</v>
      </c>
      <c r="AT1706" s="2">
        <f t="shared" si="906"/>
        <v>0</v>
      </c>
      <c r="AU1706" s="2">
        <f t="shared" si="907"/>
        <v>0</v>
      </c>
      <c r="AV1706" s="2">
        <f t="shared" si="908"/>
        <v>0</v>
      </c>
      <c r="AW1706" s="2">
        <f t="shared" si="909"/>
        <v>0</v>
      </c>
      <c r="AX1706" s="2">
        <f t="shared" si="890"/>
        <v>0</v>
      </c>
      <c r="AY1706" s="2">
        <f t="shared" si="910"/>
        <v>0</v>
      </c>
      <c r="AZ1706" s="145" t="e">
        <f t="shared" si="911"/>
        <v>#N/A</v>
      </c>
      <c r="BA1706" s="145" t="e">
        <f t="shared" si="912"/>
        <v>#N/A</v>
      </c>
      <c r="BB1706" s="145">
        <f t="shared" si="913"/>
        <v>2.083333333333337E-2</v>
      </c>
      <c r="BC1706" s="2">
        <f>IF(AM1706,
  IF(AND(AL1706=$J$31,_xlfn.DAYS(AH1706,DATE(AI1706,1,1))&lt;7),
    MAX(0,EINSTELLUNGEN!$D$12+1-WEEKDAY(DATE(EINSTELLUNGEN!$D$9,EINSTELLUNGEN!$D$10,1),2)),
    IF(AL1706=$J$33,
      MIN(EINSTELLUNGEN!$D$12,WEEKDAY(DATE(EINSTELLUNGEN!$D$9,12,31),2)),
      EINSTELLUNGEN!$D$12
  )) - SUMIF(AL$50:AL$2500,"="&amp;AL1706,AX$50:AX$2500),
  0)</f>
        <v>3</v>
      </c>
      <c r="BD1706" s="2">
        <f t="shared" si="914"/>
        <v>0.33333333333333331</v>
      </c>
      <c r="BE1706" s="2">
        <f t="shared" si="915"/>
        <v>0</v>
      </c>
    </row>
    <row r="1707" spans="1:57" ht="10.5" customHeight="1">
      <c r="A1707" s="1" t="str">
        <f t="shared" ca="1" si="891"/>
        <v/>
      </c>
      <c r="B1707" s="1" t="str">
        <f t="shared" ca="1" si="892"/>
        <v/>
      </c>
      <c r="C1707" s="1" t="str">
        <f t="shared" ca="1" si="893"/>
        <v/>
      </c>
      <c r="D1707" s="1" t="str">
        <f t="shared" ca="1" si="894"/>
        <v/>
      </c>
      <c r="F1707" s="10"/>
      <c r="G1707" s="136" t="str">
        <f t="shared" si="895"/>
        <v/>
      </c>
      <c r="H1707" s="27"/>
      <c r="I1707" s="28"/>
      <c r="J1707" s="28"/>
      <c r="K1707" s="29"/>
      <c r="L1707" s="136"/>
      <c r="M1707" s="136"/>
      <c r="N1707" s="136"/>
      <c r="O1707" s="26" t="str">
        <f t="shared" si="896"/>
        <v/>
      </c>
      <c r="P1707" s="218" t="str">
        <f t="shared" si="897"/>
        <v/>
      </c>
      <c r="Q1707" s="26" t="str">
        <f t="shared" si="898"/>
        <v/>
      </c>
      <c r="R1707" s="22"/>
      <c r="S1707" s="99"/>
      <c r="T1707" s="10"/>
      <c r="U1707" s="229" t="str">
        <f t="shared" si="899"/>
        <v/>
      </c>
      <c r="V1707" s="230"/>
      <c r="W1707" s="230"/>
      <c r="X1707" s="230"/>
      <c r="Y1707" s="230"/>
      <c r="Z1707" s="22" t="str">
        <f>""</f>
        <v/>
      </c>
      <c r="AB1707" s="23" t="str">
        <f t="shared" si="900"/>
        <v/>
      </c>
      <c r="AC1707" s="2" t="b">
        <f>COUNT(Q1707:Q$2500)&gt;0</f>
        <v>0</v>
      </c>
      <c r="AD1707" s="2" t="b">
        <f t="shared" ref="AD1707:AD1770" si="917">LEN(CONCATENATE(H1707,I1707,J1707,K1707))&gt;0</f>
        <v>0</v>
      </c>
      <c r="AE1707" s="2" t="b">
        <f t="shared" ref="AE1707:AE1770" si="918">AND(NOT(AD1707),AD1708)</f>
        <v>0</v>
      </c>
      <c r="AF1707" s="2" t="b">
        <f t="shared" ref="AF1707:AF1770" si="919">AND(NOT(AD1707),AD1706)</f>
        <v>0</v>
      </c>
      <c r="AG1707" s="2" t="b">
        <f>OR(
  AND(AC1707,NOT(AC1708)),
  AND(AF1707,WEEKDAY(AH1706,2)=EINSTELLUNGEN!$D$12),
  AND(AF1707,AH1707=$J$35)
)</f>
        <v>0</v>
      </c>
      <c r="AH1707" s="2">
        <f>IF(AE1707,AH1706+IF(WEEKDAY(AH1706+1,2)&lt;=EINSTELLUNGEN!$D$12,1,$J$36),AH1706)</f>
        <v>42020</v>
      </c>
      <c r="AI1707" s="2">
        <f t="shared" ref="AI1707:AI1770" si="920">YEAR(AH1707)</f>
        <v>2019</v>
      </c>
      <c r="AJ1707" s="2">
        <f t="shared" ref="AJ1707:AJ1770" si="921">AI1707*100+ROUNDUP(MONTH(AH1707)/3,0)</f>
        <v>201901</v>
      </c>
      <c r="AK1707" s="2">
        <f t="shared" ref="AK1707:AK1770" si="922">AI1707*100+MONTH(AH1707)</f>
        <v>201901</v>
      </c>
      <c r="AL1707" s="2">
        <f t="shared" si="916"/>
        <v>201903</v>
      </c>
      <c r="AM1707" s="2" t="b">
        <f t="shared" ref="AM1707:AM1770" si="923">AND(AH1707&gt;=$J$34,AH1707&lt;=$J$35)</f>
        <v>1</v>
      </c>
      <c r="AN1707" s="4" t="e">
        <f t="shared" si="901"/>
        <v>#N/A</v>
      </c>
      <c r="AO1707" s="4" t="e">
        <f t="shared" si="902"/>
        <v>#N/A</v>
      </c>
      <c r="AP1707" s="2" t="str">
        <f>IF(AD1707,
  IF(ISBLANK(H1707),
    AP1706,
    IF(LEN(H1707)=1,
      IF(OR(UPPER(H1707)="A",UPPER(H1707)="I"),
        EINSTELLUNGEN!$D$21,
        IF(OR(UPPER(H1707)="B",UPPER(H1707)="M"),
          EINSTELLUNGEN!$D$22,
          IF(OR(UPPER(H1707)="C",UPPER(H1707)="S"),
            EINSTELLUNGEN!$D$23,
            IF(UPPER(H1707)="D",
              EINSTELLUNGEN!$D$24,
              IF(UPPER(H1707)="E",
                EINSTELLUNGEN!$D$25,
                UPPER(H1707)))))),
      IF(ISNUMBER(H1707),
        EINSTELLUNGEN!$D$20&amp;H1707,
        UPPER(H1707)))),
  "")</f>
        <v/>
      </c>
      <c r="AQ1707" s="2" t="str">
        <f t="shared" si="903"/>
        <v/>
      </c>
      <c r="AR1707" s="2">
        <f t="shared" si="904"/>
        <v>0</v>
      </c>
      <c r="AS1707" s="145">
        <f t="shared" si="905"/>
        <v>0.33333333333333331</v>
      </c>
      <c r="AT1707" s="2">
        <f t="shared" si="906"/>
        <v>0</v>
      </c>
      <c r="AU1707" s="2">
        <f t="shared" si="907"/>
        <v>0</v>
      </c>
      <c r="AV1707" s="2">
        <f t="shared" si="908"/>
        <v>0</v>
      </c>
      <c r="AW1707" s="2">
        <f t="shared" si="909"/>
        <v>0</v>
      </c>
      <c r="AX1707" s="2">
        <f t="shared" ref="AX1707:AX1770" si="924">IF(SUM(AT1707:AV1707)=0,0,1)</f>
        <v>0</v>
      </c>
      <c r="AY1707" s="2">
        <f t="shared" si="910"/>
        <v>0</v>
      </c>
      <c r="AZ1707" s="145" t="e">
        <f t="shared" si="911"/>
        <v>#N/A</v>
      </c>
      <c r="BA1707" s="145" t="e">
        <f t="shared" si="912"/>
        <v>#N/A</v>
      </c>
      <c r="BB1707" s="145">
        <f t="shared" si="913"/>
        <v>2.083333333333337E-2</v>
      </c>
      <c r="BC1707" s="2">
        <f>IF(AM1707,
  IF(AND(AL1707=$J$31,_xlfn.DAYS(AH1707,DATE(AI1707,1,1))&lt;7),
    MAX(0,EINSTELLUNGEN!$D$12+1-WEEKDAY(DATE(EINSTELLUNGEN!$D$9,EINSTELLUNGEN!$D$10,1),2)),
    IF(AL1707=$J$33,
      MIN(EINSTELLUNGEN!$D$12,WEEKDAY(DATE(EINSTELLUNGEN!$D$9,12,31),2)),
      EINSTELLUNGEN!$D$12
  )) - SUMIF(AL$50:AL$2500,"="&amp;AL1707,AX$50:AX$2500),
  0)</f>
        <v>3</v>
      </c>
      <c r="BD1707" s="2">
        <f t="shared" si="914"/>
        <v>0.33333333333333331</v>
      </c>
      <c r="BE1707" s="2">
        <f t="shared" si="915"/>
        <v>0</v>
      </c>
    </row>
    <row r="1708" spans="1:57" ht="10.5" customHeight="1">
      <c r="A1708" s="1" t="str">
        <f t="shared" ca="1" si="891"/>
        <v/>
      </c>
      <c r="B1708" s="1" t="str">
        <f t="shared" ca="1" si="892"/>
        <v/>
      </c>
      <c r="C1708" s="1" t="str">
        <f t="shared" ca="1" si="893"/>
        <v/>
      </c>
      <c r="D1708" s="1" t="str">
        <f t="shared" ca="1" si="894"/>
        <v/>
      </c>
      <c r="F1708" s="10"/>
      <c r="G1708" s="136" t="str">
        <f t="shared" si="895"/>
        <v/>
      </c>
      <c r="H1708" s="27"/>
      <c r="I1708" s="28"/>
      <c r="J1708" s="28"/>
      <c r="K1708" s="29"/>
      <c r="L1708" s="136"/>
      <c r="M1708" s="136"/>
      <c r="N1708" s="136"/>
      <c r="O1708" s="26" t="str">
        <f t="shared" si="896"/>
        <v/>
      </c>
      <c r="P1708" s="218" t="str">
        <f t="shared" si="897"/>
        <v/>
      </c>
      <c r="Q1708" s="26" t="str">
        <f t="shared" si="898"/>
        <v/>
      </c>
      <c r="R1708" s="22"/>
      <c r="S1708" s="99"/>
      <c r="T1708" s="10"/>
      <c r="U1708" s="229" t="str">
        <f t="shared" si="899"/>
        <v/>
      </c>
      <c r="V1708" s="230"/>
      <c r="W1708" s="230"/>
      <c r="X1708" s="230"/>
      <c r="Y1708" s="230"/>
      <c r="Z1708" s="22" t="str">
        <f>""</f>
        <v/>
      </c>
      <c r="AB1708" s="23" t="str">
        <f t="shared" si="900"/>
        <v/>
      </c>
      <c r="AC1708" s="2" t="b">
        <f>COUNT(Q1708:Q$2500)&gt;0</f>
        <v>0</v>
      </c>
      <c r="AD1708" s="2" t="b">
        <f t="shared" si="917"/>
        <v>0</v>
      </c>
      <c r="AE1708" s="2" t="b">
        <f t="shared" si="918"/>
        <v>0</v>
      </c>
      <c r="AF1708" s="2" t="b">
        <f t="shared" si="919"/>
        <v>0</v>
      </c>
      <c r="AG1708" s="2" t="b">
        <f>OR(
  AND(AC1708,NOT(AC1709)),
  AND(AF1708,WEEKDAY(AH1707,2)=EINSTELLUNGEN!$D$12),
  AND(AF1708,AH1708=$J$35)
)</f>
        <v>0</v>
      </c>
      <c r="AH1708" s="2">
        <f>IF(AE1708,AH1707+IF(WEEKDAY(AH1707+1,2)&lt;=EINSTELLUNGEN!$D$12,1,$J$36),AH1707)</f>
        <v>42020</v>
      </c>
      <c r="AI1708" s="2">
        <f t="shared" si="920"/>
        <v>2019</v>
      </c>
      <c r="AJ1708" s="2">
        <f t="shared" si="921"/>
        <v>201901</v>
      </c>
      <c r="AK1708" s="2">
        <f t="shared" si="922"/>
        <v>201901</v>
      </c>
      <c r="AL1708" s="2">
        <f t="shared" si="916"/>
        <v>201903</v>
      </c>
      <c r="AM1708" s="2" t="b">
        <f t="shared" si="923"/>
        <v>1</v>
      </c>
      <c r="AN1708" s="4" t="e">
        <f t="shared" si="901"/>
        <v>#N/A</v>
      </c>
      <c r="AO1708" s="4" t="e">
        <f t="shared" si="902"/>
        <v>#N/A</v>
      </c>
      <c r="AP1708" s="2" t="str">
        <f>IF(AD1708,
  IF(ISBLANK(H1708),
    AP1707,
    IF(LEN(H1708)=1,
      IF(OR(UPPER(H1708)="A",UPPER(H1708)="I"),
        EINSTELLUNGEN!$D$21,
        IF(OR(UPPER(H1708)="B",UPPER(H1708)="M"),
          EINSTELLUNGEN!$D$22,
          IF(OR(UPPER(H1708)="C",UPPER(H1708)="S"),
            EINSTELLUNGEN!$D$23,
            IF(UPPER(H1708)="D",
              EINSTELLUNGEN!$D$24,
              IF(UPPER(H1708)="E",
                EINSTELLUNGEN!$D$25,
                UPPER(H1708)))))),
      IF(ISNUMBER(H1708),
        EINSTELLUNGEN!$D$20&amp;H1708,
        UPPER(H1708)))),
  "")</f>
        <v/>
      </c>
      <c r="AQ1708" s="2" t="str">
        <f t="shared" si="903"/>
        <v/>
      </c>
      <c r="AR1708" s="2">
        <f t="shared" si="904"/>
        <v>0</v>
      </c>
      <c r="AS1708" s="145">
        <f t="shared" si="905"/>
        <v>0.33333333333333331</v>
      </c>
      <c r="AT1708" s="2">
        <f t="shared" si="906"/>
        <v>0</v>
      </c>
      <c r="AU1708" s="2">
        <f t="shared" si="907"/>
        <v>0</v>
      </c>
      <c r="AV1708" s="2">
        <f t="shared" si="908"/>
        <v>0</v>
      </c>
      <c r="AW1708" s="2">
        <f t="shared" si="909"/>
        <v>0</v>
      </c>
      <c r="AX1708" s="2">
        <f t="shared" si="924"/>
        <v>0</v>
      </c>
      <c r="AY1708" s="2">
        <f t="shared" si="910"/>
        <v>0</v>
      </c>
      <c r="AZ1708" s="145" t="e">
        <f t="shared" si="911"/>
        <v>#N/A</v>
      </c>
      <c r="BA1708" s="145" t="e">
        <f t="shared" si="912"/>
        <v>#N/A</v>
      </c>
      <c r="BB1708" s="145">
        <f t="shared" si="913"/>
        <v>2.083333333333337E-2</v>
      </c>
      <c r="BC1708" s="2">
        <f>IF(AM1708,
  IF(AND(AL1708=$J$31,_xlfn.DAYS(AH1708,DATE(AI1708,1,1))&lt;7),
    MAX(0,EINSTELLUNGEN!$D$12+1-WEEKDAY(DATE(EINSTELLUNGEN!$D$9,EINSTELLUNGEN!$D$10,1),2)),
    IF(AL1708=$J$33,
      MIN(EINSTELLUNGEN!$D$12,WEEKDAY(DATE(EINSTELLUNGEN!$D$9,12,31),2)),
      EINSTELLUNGEN!$D$12
  )) - SUMIF(AL$50:AL$2500,"="&amp;AL1708,AX$50:AX$2500),
  0)</f>
        <v>3</v>
      </c>
      <c r="BD1708" s="2">
        <f t="shared" si="914"/>
        <v>0.33333333333333331</v>
      </c>
      <c r="BE1708" s="2">
        <f t="shared" si="915"/>
        <v>0</v>
      </c>
    </row>
    <row r="1709" spans="1:57" ht="10.5" customHeight="1">
      <c r="A1709" s="1" t="str">
        <f t="shared" ca="1" si="891"/>
        <v/>
      </c>
      <c r="B1709" s="1" t="str">
        <f t="shared" ca="1" si="892"/>
        <v/>
      </c>
      <c r="C1709" s="1" t="str">
        <f t="shared" ca="1" si="893"/>
        <v/>
      </c>
      <c r="D1709" s="1" t="str">
        <f t="shared" ca="1" si="894"/>
        <v/>
      </c>
      <c r="F1709" s="10"/>
      <c r="G1709" s="136" t="str">
        <f t="shared" si="895"/>
        <v/>
      </c>
      <c r="H1709" s="27"/>
      <c r="I1709" s="28"/>
      <c r="J1709" s="28"/>
      <c r="K1709" s="29"/>
      <c r="L1709" s="136"/>
      <c r="M1709" s="136"/>
      <c r="N1709" s="136"/>
      <c r="O1709" s="26" t="str">
        <f t="shared" si="896"/>
        <v/>
      </c>
      <c r="P1709" s="218" t="str">
        <f t="shared" si="897"/>
        <v/>
      </c>
      <c r="Q1709" s="26" t="str">
        <f t="shared" si="898"/>
        <v/>
      </c>
      <c r="R1709" s="22"/>
      <c r="S1709" s="99"/>
      <c r="T1709" s="10"/>
      <c r="U1709" s="229" t="str">
        <f t="shared" si="899"/>
        <v/>
      </c>
      <c r="V1709" s="230"/>
      <c r="W1709" s="230"/>
      <c r="X1709" s="230"/>
      <c r="Y1709" s="230"/>
      <c r="Z1709" s="22" t="str">
        <f>""</f>
        <v/>
      </c>
      <c r="AB1709" s="23" t="str">
        <f t="shared" si="900"/>
        <v/>
      </c>
      <c r="AC1709" s="2" t="b">
        <f>COUNT(Q1709:Q$2500)&gt;0</f>
        <v>0</v>
      </c>
      <c r="AD1709" s="2" t="b">
        <f t="shared" si="917"/>
        <v>0</v>
      </c>
      <c r="AE1709" s="2" t="b">
        <f t="shared" si="918"/>
        <v>0</v>
      </c>
      <c r="AF1709" s="2" t="b">
        <f t="shared" si="919"/>
        <v>0</v>
      </c>
      <c r="AG1709" s="2" t="b">
        <f>OR(
  AND(AC1709,NOT(AC1710)),
  AND(AF1709,WEEKDAY(AH1708,2)=EINSTELLUNGEN!$D$12),
  AND(AF1709,AH1709=$J$35)
)</f>
        <v>0</v>
      </c>
      <c r="AH1709" s="2">
        <f>IF(AE1709,AH1708+IF(WEEKDAY(AH1708+1,2)&lt;=EINSTELLUNGEN!$D$12,1,$J$36),AH1708)</f>
        <v>42020</v>
      </c>
      <c r="AI1709" s="2">
        <f t="shared" si="920"/>
        <v>2019</v>
      </c>
      <c r="AJ1709" s="2">
        <f t="shared" si="921"/>
        <v>201901</v>
      </c>
      <c r="AK1709" s="2">
        <f t="shared" si="922"/>
        <v>201901</v>
      </c>
      <c r="AL1709" s="2">
        <f t="shared" si="916"/>
        <v>201903</v>
      </c>
      <c r="AM1709" s="2" t="b">
        <f t="shared" si="923"/>
        <v>1</v>
      </c>
      <c r="AN1709" s="4" t="e">
        <f t="shared" si="901"/>
        <v>#N/A</v>
      </c>
      <c r="AO1709" s="4" t="e">
        <f t="shared" si="902"/>
        <v>#N/A</v>
      </c>
      <c r="AP1709" s="2" t="str">
        <f>IF(AD1709,
  IF(ISBLANK(H1709),
    AP1708,
    IF(LEN(H1709)=1,
      IF(OR(UPPER(H1709)="A",UPPER(H1709)="I"),
        EINSTELLUNGEN!$D$21,
        IF(OR(UPPER(H1709)="B",UPPER(H1709)="M"),
          EINSTELLUNGEN!$D$22,
          IF(OR(UPPER(H1709)="C",UPPER(H1709)="S"),
            EINSTELLUNGEN!$D$23,
            IF(UPPER(H1709)="D",
              EINSTELLUNGEN!$D$24,
              IF(UPPER(H1709)="E",
                EINSTELLUNGEN!$D$25,
                UPPER(H1709)))))),
      IF(ISNUMBER(H1709),
        EINSTELLUNGEN!$D$20&amp;H1709,
        UPPER(H1709)))),
  "")</f>
        <v/>
      </c>
      <c r="AQ1709" s="2" t="str">
        <f t="shared" si="903"/>
        <v/>
      </c>
      <c r="AR1709" s="2">
        <f t="shared" si="904"/>
        <v>0</v>
      </c>
      <c r="AS1709" s="145">
        <f t="shared" si="905"/>
        <v>0.33333333333333331</v>
      </c>
      <c r="AT1709" s="2">
        <f t="shared" si="906"/>
        <v>0</v>
      </c>
      <c r="AU1709" s="2">
        <f t="shared" si="907"/>
        <v>0</v>
      </c>
      <c r="AV1709" s="2">
        <f t="shared" si="908"/>
        <v>0</v>
      </c>
      <c r="AW1709" s="2">
        <f t="shared" si="909"/>
        <v>0</v>
      </c>
      <c r="AX1709" s="2">
        <f t="shared" si="924"/>
        <v>0</v>
      </c>
      <c r="AY1709" s="2">
        <f t="shared" si="910"/>
        <v>0</v>
      </c>
      <c r="AZ1709" s="145" t="e">
        <f t="shared" si="911"/>
        <v>#N/A</v>
      </c>
      <c r="BA1709" s="145" t="e">
        <f t="shared" si="912"/>
        <v>#N/A</v>
      </c>
      <c r="BB1709" s="145">
        <f t="shared" si="913"/>
        <v>2.083333333333337E-2</v>
      </c>
      <c r="BC1709" s="2">
        <f>IF(AM1709,
  IF(AND(AL1709=$J$31,_xlfn.DAYS(AH1709,DATE(AI1709,1,1))&lt;7),
    MAX(0,EINSTELLUNGEN!$D$12+1-WEEKDAY(DATE(EINSTELLUNGEN!$D$9,EINSTELLUNGEN!$D$10,1),2)),
    IF(AL1709=$J$33,
      MIN(EINSTELLUNGEN!$D$12,WEEKDAY(DATE(EINSTELLUNGEN!$D$9,12,31),2)),
      EINSTELLUNGEN!$D$12
  )) - SUMIF(AL$50:AL$2500,"="&amp;AL1709,AX$50:AX$2500),
  0)</f>
        <v>3</v>
      </c>
      <c r="BD1709" s="2">
        <f t="shared" si="914"/>
        <v>0.33333333333333331</v>
      </c>
      <c r="BE1709" s="2">
        <f t="shared" si="915"/>
        <v>0</v>
      </c>
    </row>
    <row r="1710" spans="1:57" ht="10.5" customHeight="1">
      <c r="A1710" s="1" t="str">
        <f t="shared" ca="1" si="891"/>
        <v/>
      </c>
      <c r="B1710" s="1" t="str">
        <f t="shared" ca="1" si="892"/>
        <v/>
      </c>
      <c r="C1710" s="1" t="str">
        <f t="shared" ca="1" si="893"/>
        <v/>
      </c>
      <c r="D1710" s="1" t="str">
        <f t="shared" ca="1" si="894"/>
        <v/>
      </c>
      <c r="F1710" s="10"/>
      <c r="G1710" s="136" t="str">
        <f t="shared" si="895"/>
        <v/>
      </c>
      <c r="H1710" s="27"/>
      <c r="I1710" s="28"/>
      <c r="J1710" s="28"/>
      <c r="K1710" s="29"/>
      <c r="L1710" s="136"/>
      <c r="M1710" s="136"/>
      <c r="N1710" s="136"/>
      <c r="O1710" s="26" t="str">
        <f t="shared" si="896"/>
        <v/>
      </c>
      <c r="P1710" s="218" t="str">
        <f t="shared" si="897"/>
        <v/>
      </c>
      <c r="Q1710" s="26" t="str">
        <f t="shared" si="898"/>
        <v/>
      </c>
      <c r="R1710" s="22"/>
      <c r="S1710" s="99"/>
      <c r="T1710" s="10"/>
      <c r="U1710" s="229" t="str">
        <f t="shared" si="899"/>
        <v/>
      </c>
      <c r="V1710" s="230"/>
      <c r="W1710" s="230"/>
      <c r="X1710" s="230"/>
      <c r="Y1710" s="230"/>
      <c r="Z1710" s="22" t="str">
        <f>""</f>
        <v/>
      </c>
      <c r="AB1710" s="23" t="str">
        <f t="shared" si="900"/>
        <v/>
      </c>
      <c r="AC1710" s="2" t="b">
        <f>COUNT(Q1710:Q$2500)&gt;0</f>
        <v>0</v>
      </c>
      <c r="AD1710" s="2" t="b">
        <f t="shared" si="917"/>
        <v>0</v>
      </c>
      <c r="AE1710" s="2" t="b">
        <f t="shared" si="918"/>
        <v>0</v>
      </c>
      <c r="AF1710" s="2" t="b">
        <f t="shared" si="919"/>
        <v>0</v>
      </c>
      <c r="AG1710" s="2" t="b">
        <f>OR(
  AND(AC1710,NOT(AC1711)),
  AND(AF1710,WEEKDAY(AH1709,2)=EINSTELLUNGEN!$D$12),
  AND(AF1710,AH1710=$J$35)
)</f>
        <v>0</v>
      </c>
      <c r="AH1710" s="2">
        <f>IF(AE1710,AH1709+IF(WEEKDAY(AH1709+1,2)&lt;=EINSTELLUNGEN!$D$12,1,$J$36),AH1709)</f>
        <v>42020</v>
      </c>
      <c r="AI1710" s="2">
        <f t="shared" si="920"/>
        <v>2019</v>
      </c>
      <c r="AJ1710" s="2">
        <f t="shared" si="921"/>
        <v>201901</v>
      </c>
      <c r="AK1710" s="2">
        <f t="shared" si="922"/>
        <v>201901</v>
      </c>
      <c r="AL1710" s="2">
        <f t="shared" si="916"/>
        <v>201903</v>
      </c>
      <c r="AM1710" s="2" t="b">
        <f t="shared" si="923"/>
        <v>1</v>
      </c>
      <c r="AN1710" s="4" t="e">
        <f t="shared" si="901"/>
        <v>#N/A</v>
      </c>
      <c r="AO1710" s="4" t="e">
        <f t="shared" si="902"/>
        <v>#N/A</v>
      </c>
      <c r="AP1710" s="2" t="str">
        <f>IF(AD1710,
  IF(ISBLANK(H1710),
    AP1709,
    IF(LEN(H1710)=1,
      IF(OR(UPPER(H1710)="A",UPPER(H1710)="I"),
        EINSTELLUNGEN!$D$21,
        IF(OR(UPPER(H1710)="B",UPPER(H1710)="M"),
          EINSTELLUNGEN!$D$22,
          IF(OR(UPPER(H1710)="C",UPPER(H1710)="S"),
            EINSTELLUNGEN!$D$23,
            IF(UPPER(H1710)="D",
              EINSTELLUNGEN!$D$24,
              IF(UPPER(H1710)="E",
                EINSTELLUNGEN!$D$25,
                UPPER(H1710)))))),
      IF(ISNUMBER(H1710),
        EINSTELLUNGEN!$D$20&amp;H1710,
        UPPER(H1710)))),
  "")</f>
        <v/>
      </c>
      <c r="AQ1710" s="2" t="str">
        <f t="shared" si="903"/>
        <v/>
      </c>
      <c r="AR1710" s="2">
        <f t="shared" si="904"/>
        <v>0</v>
      </c>
      <c r="AS1710" s="145">
        <f t="shared" si="905"/>
        <v>0.33333333333333331</v>
      </c>
      <c r="AT1710" s="2">
        <f t="shared" si="906"/>
        <v>0</v>
      </c>
      <c r="AU1710" s="2">
        <f t="shared" si="907"/>
        <v>0</v>
      </c>
      <c r="AV1710" s="2">
        <f t="shared" si="908"/>
        <v>0</v>
      </c>
      <c r="AW1710" s="2">
        <f t="shared" si="909"/>
        <v>0</v>
      </c>
      <c r="AX1710" s="2">
        <f t="shared" si="924"/>
        <v>0</v>
      </c>
      <c r="AY1710" s="2">
        <f t="shared" si="910"/>
        <v>0</v>
      </c>
      <c r="AZ1710" s="145" t="e">
        <f t="shared" si="911"/>
        <v>#N/A</v>
      </c>
      <c r="BA1710" s="145" t="e">
        <f t="shared" si="912"/>
        <v>#N/A</v>
      </c>
      <c r="BB1710" s="145">
        <f t="shared" si="913"/>
        <v>2.083333333333337E-2</v>
      </c>
      <c r="BC1710" s="2">
        <f>IF(AM1710,
  IF(AND(AL1710=$J$31,_xlfn.DAYS(AH1710,DATE(AI1710,1,1))&lt;7),
    MAX(0,EINSTELLUNGEN!$D$12+1-WEEKDAY(DATE(EINSTELLUNGEN!$D$9,EINSTELLUNGEN!$D$10,1),2)),
    IF(AL1710=$J$33,
      MIN(EINSTELLUNGEN!$D$12,WEEKDAY(DATE(EINSTELLUNGEN!$D$9,12,31),2)),
      EINSTELLUNGEN!$D$12
  )) - SUMIF(AL$50:AL$2500,"="&amp;AL1710,AX$50:AX$2500),
  0)</f>
        <v>3</v>
      </c>
      <c r="BD1710" s="2">
        <f t="shared" si="914"/>
        <v>0.33333333333333331</v>
      </c>
      <c r="BE1710" s="2">
        <f t="shared" si="915"/>
        <v>0</v>
      </c>
    </row>
    <row r="1711" spans="1:57" ht="10.5" customHeight="1">
      <c r="A1711" s="1" t="str">
        <f t="shared" ca="1" si="891"/>
        <v/>
      </c>
      <c r="B1711" s="1" t="str">
        <f t="shared" ca="1" si="892"/>
        <v/>
      </c>
      <c r="C1711" s="1" t="str">
        <f t="shared" ca="1" si="893"/>
        <v/>
      </c>
      <c r="D1711" s="1" t="str">
        <f t="shared" ca="1" si="894"/>
        <v/>
      </c>
      <c r="F1711" s="10"/>
      <c r="G1711" s="136" t="str">
        <f t="shared" si="895"/>
        <v/>
      </c>
      <c r="H1711" s="27"/>
      <c r="I1711" s="28"/>
      <c r="J1711" s="28"/>
      <c r="K1711" s="29"/>
      <c r="L1711" s="136"/>
      <c r="M1711" s="136"/>
      <c r="N1711" s="136"/>
      <c r="O1711" s="26" t="str">
        <f t="shared" si="896"/>
        <v/>
      </c>
      <c r="P1711" s="218" t="str">
        <f t="shared" si="897"/>
        <v/>
      </c>
      <c r="Q1711" s="26" t="str">
        <f t="shared" si="898"/>
        <v/>
      </c>
      <c r="R1711" s="22"/>
      <c r="S1711" s="99"/>
      <c r="T1711" s="10"/>
      <c r="U1711" s="229" t="str">
        <f t="shared" si="899"/>
        <v/>
      </c>
      <c r="V1711" s="230"/>
      <c r="W1711" s="230"/>
      <c r="X1711" s="230"/>
      <c r="Y1711" s="230"/>
      <c r="Z1711" s="22" t="str">
        <f>""</f>
        <v/>
      </c>
      <c r="AB1711" s="23" t="str">
        <f t="shared" si="900"/>
        <v/>
      </c>
      <c r="AC1711" s="2" t="b">
        <f>COUNT(Q1711:Q$2500)&gt;0</f>
        <v>0</v>
      </c>
      <c r="AD1711" s="2" t="b">
        <f t="shared" si="917"/>
        <v>0</v>
      </c>
      <c r="AE1711" s="2" t="b">
        <f t="shared" si="918"/>
        <v>0</v>
      </c>
      <c r="AF1711" s="2" t="b">
        <f t="shared" si="919"/>
        <v>0</v>
      </c>
      <c r="AG1711" s="2" t="b">
        <f>OR(
  AND(AC1711,NOT(AC1712)),
  AND(AF1711,WEEKDAY(AH1710,2)=EINSTELLUNGEN!$D$12),
  AND(AF1711,AH1711=$J$35)
)</f>
        <v>0</v>
      </c>
      <c r="AH1711" s="2">
        <f>IF(AE1711,AH1710+IF(WEEKDAY(AH1710+1,2)&lt;=EINSTELLUNGEN!$D$12,1,$J$36),AH1710)</f>
        <v>42020</v>
      </c>
      <c r="AI1711" s="2">
        <f t="shared" si="920"/>
        <v>2019</v>
      </c>
      <c r="AJ1711" s="2">
        <f t="shared" si="921"/>
        <v>201901</v>
      </c>
      <c r="AK1711" s="2">
        <f t="shared" si="922"/>
        <v>201901</v>
      </c>
      <c r="AL1711" s="2">
        <f t="shared" si="916"/>
        <v>201903</v>
      </c>
      <c r="AM1711" s="2" t="b">
        <f t="shared" si="923"/>
        <v>1</v>
      </c>
      <c r="AN1711" s="4" t="e">
        <f t="shared" si="901"/>
        <v>#N/A</v>
      </c>
      <c r="AO1711" s="4" t="e">
        <f t="shared" si="902"/>
        <v>#N/A</v>
      </c>
      <c r="AP1711" s="2" t="str">
        <f>IF(AD1711,
  IF(ISBLANK(H1711),
    AP1710,
    IF(LEN(H1711)=1,
      IF(OR(UPPER(H1711)="A",UPPER(H1711)="I"),
        EINSTELLUNGEN!$D$21,
        IF(OR(UPPER(H1711)="B",UPPER(H1711)="M"),
          EINSTELLUNGEN!$D$22,
          IF(OR(UPPER(H1711)="C",UPPER(H1711)="S"),
            EINSTELLUNGEN!$D$23,
            IF(UPPER(H1711)="D",
              EINSTELLUNGEN!$D$24,
              IF(UPPER(H1711)="E",
                EINSTELLUNGEN!$D$25,
                UPPER(H1711)))))),
      IF(ISNUMBER(H1711),
        EINSTELLUNGEN!$D$20&amp;H1711,
        UPPER(H1711)))),
  "")</f>
        <v/>
      </c>
      <c r="AQ1711" s="2" t="str">
        <f t="shared" si="903"/>
        <v/>
      </c>
      <c r="AR1711" s="2">
        <f t="shared" si="904"/>
        <v>0</v>
      </c>
      <c r="AS1711" s="145">
        <f t="shared" si="905"/>
        <v>0.33333333333333331</v>
      </c>
      <c r="AT1711" s="2">
        <f t="shared" si="906"/>
        <v>0</v>
      </c>
      <c r="AU1711" s="2">
        <f t="shared" si="907"/>
        <v>0</v>
      </c>
      <c r="AV1711" s="2">
        <f t="shared" si="908"/>
        <v>0</v>
      </c>
      <c r="AW1711" s="2">
        <f t="shared" si="909"/>
        <v>0</v>
      </c>
      <c r="AX1711" s="2">
        <f t="shared" si="924"/>
        <v>0</v>
      </c>
      <c r="AY1711" s="2">
        <f t="shared" si="910"/>
        <v>0</v>
      </c>
      <c r="AZ1711" s="145" t="e">
        <f t="shared" si="911"/>
        <v>#N/A</v>
      </c>
      <c r="BA1711" s="145" t="e">
        <f t="shared" si="912"/>
        <v>#N/A</v>
      </c>
      <c r="BB1711" s="145">
        <f t="shared" si="913"/>
        <v>2.083333333333337E-2</v>
      </c>
      <c r="BC1711" s="2">
        <f>IF(AM1711,
  IF(AND(AL1711=$J$31,_xlfn.DAYS(AH1711,DATE(AI1711,1,1))&lt;7),
    MAX(0,EINSTELLUNGEN!$D$12+1-WEEKDAY(DATE(EINSTELLUNGEN!$D$9,EINSTELLUNGEN!$D$10,1),2)),
    IF(AL1711=$J$33,
      MIN(EINSTELLUNGEN!$D$12,WEEKDAY(DATE(EINSTELLUNGEN!$D$9,12,31),2)),
      EINSTELLUNGEN!$D$12
  )) - SUMIF(AL$50:AL$2500,"="&amp;AL1711,AX$50:AX$2500),
  0)</f>
        <v>3</v>
      </c>
      <c r="BD1711" s="2">
        <f t="shared" si="914"/>
        <v>0.33333333333333331</v>
      </c>
      <c r="BE1711" s="2">
        <f t="shared" si="915"/>
        <v>0</v>
      </c>
    </row>
    <row r="1712" spans="1:57" ht="10.5" customHeight="1">
      <c r="A1712" s="1" t="str">
        <f t="shared" ca="1" si="891"/>
        <v/>
      </c>
      <c r="B1712" s="1" t="str">
        <f t="shared" ca="1" si="892"/>
        <v/>
      </c>
      <c r="C1712" s="1" t="str">
        <f t="shared" ca="1" si="893"/>
        <v/>
      </c>
      <c r="D1712" s="1" t="str">
        <f t="shared" ca="1" si="894"/>
        <v/>
      </c>
      <c r="F1712" s="10"/>
      <c r="G1712" s="136" t="str">
        <f t="shared" si="895"/>
        <v/>
      </c>
      <c r="H1712" s="27"/>
      <c r="I1712" s="28"/>
      <c r="J1712" s="28"/>
      <c r="K1712" s="29"/>
      <c r="L1712" s="136"/>
      <c r="M1712" s="136"/>
      <c r="N1712" s="136"/>
      <c r="O1712" s="26" t="str">
        <f t="shared" si="896"/>
        <v/>
      </c>
      <c r="P1712" s="218" t="str">
        <f t="shared" si="897"/>
        <v/>
      </c>
      <c r="Q1712" s="26" t="str">
        <f t="shared" si="898"/>
        <v/>
      </c>
      <c r="R1712" s="22"/>
      <c r="S1712" s="99"/>
      <c r="T1712" s="10"/>
      <c r="U1712" s="229" t="str">
        <f t="shared" si="899"/>
        <v/>
      </c>
      <c r="V1712" s="230"/>
      <c r="W1712" s="230"/>
      <c r="X1712" s="230"/>
      <c r="Y1712" s="230"/>
      <c r="Z1712" s="22" t="str">
        <f>""</f>
        <v/>
      </c>
      <c r="AB1712" s="23" t="str">
        <f t="shared" si="900"/>
        <v/>
      </c>
      <c r="AC1712" s="2" t="b">
        <f>COUNT(Q1712:Q$2500)&gt;0</f>
        <v>0</v>
      </c>
      <c r="AD1712" s="2" t="b">
        <f t="shared" si="917"/>
        <v>0</v>
      </c>
      <c r="AE1712" s="2" t="b">
        <f t="shared" si="918"/>
        <v>0</v>
      </c>
      <c r="AF1712" s="2" t="b">
        <f t="shared" si="919"/>
        <v>0</v>
      </c>
      <c r="AG1712" s="2" t="b">
        <f>OR(
  AND(AC1712,NOT(AC1713)),
  AND(AF1712,WEEKDAY(AH1711,2)=EINSTELLUNGEN!$D$12),
  AND(AF1712,AH1712=$J$35)
)</f>
        <v>0</v>
      </c>
      <c r="AH1712" s="2">
        <f>IF(AE1712,AH1711+IF(WEEKDAY(AH1711+1,2)&lt;=EINSTELLUNGEN!$D$12,1,$J$36),AH1711)</f>
        <v>42020</v>
      </c>
      <c r="AI1712" s="2">
        <f t="shared" si="920"/>
        <v>2019</v>
      </c>
      <c r="AJ1712" s="2">
        <f t="shared" si="921"/>
        <v>201901</v>
      </c>
      <c r="AK1712" s="2">
        <f t="shared" si="922"/>
        <v>201901</v>
      </c>
      <c r="AL1712" s="2">
        <f t="shared" si="916"/>
        <v>201903</v>
      </c>
      <c r="AM1712" s="2" t="b">
        <f t="shared" si="923"/>
        <v>1</v>
      </c>
      <c r="AN1712" s="4" t="e">
        <f t="shared" si="901"/>
        <v>#N/A</v>
      </c>
      <c r="AO1712" s="4" t="e">
        <f t="shared" si="902"/>
        <v>#N/A</v>
      </c>
      <c r="AP1712" s="2" t="str">
        <f>IF(AD1712,
  IF(ISBLANK(H1712),
    AP1711,
    IF(LEN(H1712)=1,
      IF(OR(UPPER(H1712)="A",UPPER(H1712)="I"),
        EINSTELLUNGEN!$D$21,
        IF(OR(UPPER(H1712)="B",UPPER(H1712)="M"),
          EINSTELLUNGEN!$D$22,
          IF(OR(UPPER(H1712)="C",UPPER(H1712)="S"),
            EINSTELLUNGEN!$D$23,
            IF(UPPER(H1712)="D",
              EINSTELLUNGEN!$D$24,
              IF(UPPER(H1712)="E",
                EINSTELLUNGEN!$D$25,
                UPPER(H1712)))))),
      IF(ISNUMBER(H1712),
        EINSTELLUNGEN!$D$20&amp;H1712,
        UPPER(H1712)))),
  "")</f>
        <v/>
      </c>
      <c r="AQ1712" s="2" t="str">
        <f t="shared" si="903"/>
        <v/>
      </c>
      <c r="AR1712" s="2">
        <f t="shared" si="904"/>
        <v>0</v>
      </c>
      <c r="AS1712" s="145">
        <f t="shared" si="905"/>
        <v>0.33333333333333331</v>
      </c>
      <c r="AT1712" s="2">
        <f t="shared" si="906"/>
        <v>0</v>
      </c>
      <c r="AU1712" s="2">
        <f t="shared" si="907"/>
        <v>0</v>
      </c>
      <c r="AV1712" s="2">
        <f t="shared" si="908"/>
        <v>0</v>
      </c>
      <c r="AW1712" s="2">
        <f t="shared" si="909"/>
        <v>0</v>
      </c>
      <c r="AX1712" s="2">
        <f t="shared" si="924"/>
        <v>0</v>
      </c>
      <c r="AY1712" s="2">
        <f t="shared" si="910"/>
        <v>0</v>
      </c>
      <c r="AZ1712" s="145" t="e">
        <f t="shared" si="911"/>
        <v>#N/A</v>
      </c>
      <c r="BA1712" s="145" t="e">
        <f t="shared" si="912"/>
        <v>#N/A</v>
      </c>
      <c r="BB1712" s="145">
        <f t="shared" si="913"/>
        <v>2.083333333333337E-2</v>
      </c>
      <c r="BC1712" s="2">
        <f>IF(AM1712,
  IF(AND(AL1712=$J$31,_xlfn.DAYS(AH1712,DATE(AI1712,1,1))&lt;7),
    MAX(0,EINSTELLUNGEN!$D$12+1-WEEKDAY(DATE(EINSTELLUNGEN!$D$9,EINSTELLUNGEN!$D$10,1),2)),
    IF(AL1712=$J$33,
      MIN(EINSTELLUNGEN!$D$12,WEEKDAY(DATE(EINSTELLUNGEN!$D$9,12,31),2)),
      EINSTELLUNGEN!$D$12
  )) - SUMIF(AL$50:AL$2500,"="&amp;AL1712,AX$50:AX$2500),
  0)</f>
        <v>3</v>
      </c>
      <c r="BD1712" s="2">
        <f t="shared" si="914"/>
        <v>0.33333333333333331</v>
      </c>
      <c r="BE1712" s="2">
        <f t="shared" si="915"/>
        <v>0</v>
      </c>
    </row>
    <row r="1713" spans="1:57" ht="10.5" customHeight="1">
      <c r="A1713" s="1" t="str">
        <f t="shared" ca="1" si="891"/>
        <v/>
      </c>
      <c r="B1713" s="1" t="str">
        <f t="shared" ca="1" si="892"/>
        <v/>
      </c>
      <c r="C1713" s="1" t="str">
        <f t="shared" ca="1" si="893"/>
        <v/>
      </c>
      <c r="D1713" s="1" t="str">
        <f t="shared" ca="1" si="894"/>
        <v/>
      </c>
      <c r="F1713" s="10"/>
      <c r="G1713" s="136" t="str">
        <f t="shared" si="895"/>
        <v/>
      </c>
      <c r="H1713" s="27"/>
      <c r="I1713" s="28"/>
      <c r="J1713" s="28"/>
      <c r="K1713" s="29"/>
      <c r="L1713" s="136"/>
      <c r="M1713" s="136"/>
      <c r="N1713" s="136"/>
      <c r="O1713" s="26" t="str">
        <f t="shared" si="896"/>
        <v/>
      </c>
      <c r="P1713" s="218" t="str">
        <f t="shared" si="897"/>
        <v/>
      </c>
      <c r="Q1713" s="26" t="str">
        <f t="shared" si="898"/>
        <v/>
      </c>
      <c r="R1713" s="22"/>
      <c r="S1713" s="99"/>
      <c r="T1713" s="10"/>
      <c r="U1713" s="229" t="str">
        <f t="shared" si="899"/>
        <v/>
      </c>
      <c r="V1713" s="230"/>
      <c r="W1713" s="230"/>
      <c r="X1713" s="230"/>
      <c r="Y1713" s="230"/>
      <c r="Z1713" s="22" t="str">
        <f>""</f>
        <v/>
      </c>
      <c r="AB1713" s="23" t="str">
        <f t="shared" si="900"/>
        <v/>
      </c>
      <c r="AC1713" s="2" t="b">
        <f>COUNT(Q1713:Q$2500)&gt;0</f>
        <v>0</v>
      </c>
      <c r="AD1713" s="2" t="b">
        <f t="shared" si="917"/>
        <v>0</v>
      </c>
      <c r="AE1713" s="2" t="b">
        <f t="shared" si="918"/>
        <v>0</v>
      </c>
      <c r="AF1713" s="2" t="b">
        <f t="shared" si="919"/>
        <v>0</v>
      </c>
      <c r="AG1713" s="2" t="b">
        <f>OR(
  AND(AC1713,NOT(AC1714)),
  AND(AF1713,WEEKDAY(AH1712,2)=EINSTELLUNGEN!$D$12),
  AND(AF1713,AH1713=$J$35)
)</f>
        <v>0</v>
      </c>
      <c r="AH1713" s="2">
        <f>IF(AE1713,AH1712+IF(WEEKDAY(AH1712+1,2)&lt;=EINSTELLUNGEN!$D$12,1,$J$36),AH1712)</f>
        <v>42020</v>
      </c>
      <c r="AI1713" s="2">
        <f t="shared" si="920"/>
        <v>2019</v>
      </c>
      <c r="AJ1713" s="2">
        <f t="shared" si="921"/>
        <v>201901</v>
      </c>
      <c r="AK1713" s="2">
        <f t="shared" si="922"/>
        <v>201901</v>
      </c>
      <c r="AL1713" s="2">
        <f t="shared" si="916"/>
        <v>201903</v>
      </c>
      <c r="AM1713" s="2" t="b">
        <f t="shared" si="923"/>
        <v>1</v>
      </c>
      <c r="AN1713" s="4" t="e">
        <f t="shared" si="901"/>
        <v>#N/A</v>
      </c>
      <c r="AO1713" s="4" t="e">
        <f t="shared" si="902"/>
        <v>#N/A</v>
      </c>
      <c r="AP1713" s="2" t="str">
        <f>IF(AD1713,
  IF(ISBLANK(H1713),
    AP1712,
    IF(LEN(H1713)=1,
      IF(OR(UPPER(H1713)="A",UPPER(H1713)="I"),
        EINSTELLUNGEN!$D$21,
        IF(OR(UPPER(H1713)="B",UPPER(H1713)="M"),
          EINSTELLUNGEN!$D$22,
          IF(OR(UPPER(H1713)="C",UPPER(H1713)="S"),
            EINSTELLUNGEN!$D$23,
            IF(UPPER(H1713)="D",
              EINSTELLUNGEN!$D$24,
              IF(UPPER(H1713)="E",
                EINSTELLUNGEN!$D$25,
                UPPER(H1713)))))),
      IF(ISNUMBER(H1713),
        EINSTELLUNGEN!$D$20&amp;H1713,
        UPPER(H1713)))),
  "")</f>
        <v/>
      </c>
      <c r="AQ1713" s="2" t="str">
        <f t="shared" si="903"/>
        <v/>
      </c>
      <c r="AR1713" s="2">
        <f t="shared" si="904"/>
        <v>0</v>
      </c>
      <c r="AS1713" s="145">
        <f t="shared" si="905"/>
        <v>0.33333333333333331</v>
      </c>
      <c r="AT1713" s="2">
        <f t="shared" si="906"/>
        <v>0</v>
      </c>
      <c r="AU1713" s="2">
        <f t="shared" si="907"/>
        <v>0</v>
      </c>
      <c r="AV1713" s="2">
        <f t="shared" si="908"/>
        <v>0</v>
      </c>
      <c r="AW1713" s="2">
        <f t="shared" si="909"/>
        <v>0</v>
      </c>
      <c r="AX1713" s="2">
        <f t="shared" si="924"/>
        <v>0</v>
      </c>
      <c r="AY1713" s="2">
        <f t="shared" si="910"/>
        <v>0</v>
      </c>
      <c r="AZ1713" s="145" t="e">
        <f t="shared" si="911"/>
        <v>#N/A</v>
      </c>
      <c r="BA1713" s="145" t="e">
        <f t="shared" si="912"/>
        <v>#N/A</v>
      </c>
      <c r="BB1713" s="145">
        <f t="shared" si="913"/>
        <v>2.083333333333337E-2</v>
      </c>
      <c r="BC1713" s="2">
        <f>IF(AM1713,
  IF(AND(AL1713=$J$31,_xlfn.DAYS(AH1713,DATE(AI1713,1,1))&lt;7),
    MAX(0,EINSTELLUNGEN!$D$12+1-WEEKDAY(DATE(EINSTELLUNGEN!$D$9,EINSTELLUNGEN!$D$10,1),2)),
    IF(AL1713=$J$33,
      MIN(EINSTELLUNGEN!$D$12,WEEKDAY(DATE(EINSTELLUNGEN!$D$9,12,31),2)),
      EINSTELLUNGEN!$D$12
  )) - SUMIF(AL$50:AL$2500,"="&amp;AL1713,AX$50:AX$2500),
  0)</f>
        <v>3</v>
      </c>
      <c r="BD1713" s="2">
        <f t="shared" si="914"/>
        <v>0.33333333333333331</v>
      </c>
      <c r="BE1713" s="2">
        <f t="shared" si="915"/>
        <v>0</v>
      </c>
    </row>
    <row r="1714" spans="1:57" ht="10.5" customHeight="1">
      <c r="A1714" s="1" t="str">
        <f t="shared" ref="A1714:A1777" ca="1" si="925">IF(AND(AC1714,AJ1714=$A$48),"Q","")</f>
        <v/>
      </c>
      <c r="B1714" s="1" t="str">
        <f t="shared" ref="B1714:B1777" ca="1" si="926">IF(AND(AC1714,AK1714=$B$48),"M","")</f>
        <v/>
      </c>
      <c r="C1714" s="1" t="str">
        <f t="shared" ref="C1714:C1777" ca="1" si="927">IF(AND(AC1714,AL1714=$C$48),"W","")</f>
        <v/>
      </c>
      <c r="D1714" s="1" t="str">
        <f t="shared" ref="D1714:D1777" ca="1" si="928">IF(AND(AC1714,AH1714=$D$48),"T","")</f>
        <v/>
      </c>
      <c r="F1714" s="10"/>
      <c r="G1714" s="136" t="str">
        <f t="shared" ref="G1714:G1777" si="929">IF(AE1714,INDEX($L$29:$L$35,WEEKDAY(AH1714,2),1)&amp;", "&amp;DAY(AH1714)&amp;" "&amp;INDEX($N$29:$N$40,MONTH(AH1714),1)&amp;" "&amp;YEAR(AH1714),"")</f>
        <v/>
      </c>
      <c r="H1714" s="27"/>
      <c r="I1714" s="28"/>
      <c r="J1714" s="28"/>
      <c r="K1714" s="29"/>
      <c r="L1714" s="136"/>
      <c r="M1714" s="136"/>
      <c r="N1714" s="136"/>
      <c r="O1714" s="26" t="str">
        <f t="shared" ref="O1714:O1777" si="930">IF(AD1714,AR1714,"")</f>
        <v/>
      </c>
      <c r="P1714" s="218" t="str">
        <f t="shared" ref="P1714:P1777" si="931">IF(AF1714,
IF(AS1713&gt;0,
  TEXT(AS1713*24,"0,000")&amp;" h",
  TEXT(0,"0,000")&amp;" h"),
"")</f>
        <v/>
      </c>
      <c r="Q1714" s="26" t="str">
        <f t="shared" ref="Q1714:Q1777" si="932">IF(AF1714,BB1713,"")</f>
        <v/>
      </c>
      <c r="R1714" s="22"/>
      <c r="S1714" s="99"/>
      <c r="T1714" s="10"/>
      <c r="U1714" s="229" t="str">
        <f t="shared" ref="U1714:U1777" si="933">IF(AND(AD1714,AR1714,LEN(AQ1714)&gt;0),
IF(AQ1714&lt;&gt;FALSE,
  TEXT(AH1714,"yyyy-mm-dd")
    &amp;"|"&amp;TEXT(AN1714,"hh:mm")
    &amp;"|"&amp;TEXT(AO1714,"hh:mm")
    &amp;"|"&amp;AP1714
    &amp;"|"&amp;AQ1714,
  $J$39),
"")</f>
        <v/>
      </c>
      <c r="V1714" s="230"/>
      <c r="W1714" s="230"/>
      <c r="X1714" s="230"/>
      <c r="Y1714" s="230"/>
      <c r="Z1714" s="22" t="str">
        <f>""</f>
        <v/>
      </c>
      <c r="AB1714" s="23" t="str">
        <f t="shared" ref="AB1714:AB1777" si="934">IF(AG1714,"W"&amp;RIGHT(AL1713,2)&amp;"  "&amp;TEXT(BE1713*24,"+0,00;−0,00;0,00")&amp;"  (S="&amp;TEXT(BC1713*$J$37,"00,00")&amp;"  H="&amp;TEXT(BD1713*24,"00,00")&amp;")","")</f>
        <v/>
      </c>
      <c r="AC1714" s="2" t="b">
        <f>COUNT(Q1714:Q$2500)&gt;0</f>
        <v>0</v>
      </c>
      <c r="AD1714" s="2" t="b">
        <f t="shared" si="917"/>
        <v>0</v>
      </c>
      <c r="AE1714" s="2" t="b">
        <f t="shared" si="918"/>
        <v>0</v>
      </c>
      <c r="AF1714" s="2" t="b">
        <f t="shared" si="919"/>
        <v>0</v>
      </c>
      <c r="AG1714" s="2" t="b">
        <f>OR(
  AND(AC1714,NOT(AC1715)),
  AND(AF1714,WEEKDAY(AH1713,2)=EINSTELLUNGEN!$D$12),
  AND(AF1714,AH1714=$J$35)
)</f>
        <v>0</v>
      </c>
      <c r="AH1714" s="2">
        <f>IF(AE1714,AH1713+IF(WEEKDAY(AH1713+1,2)&lt;=EINSTELLUNGEN!$D$12,1,$J$36),AH1713)</f>
        <v>42020</v>
      </c>
      <c r="AI1714" s="2">
        <f t="shared" si="920"/>
        <v>2019</v>
      </c>
      <c r="AJ1714" s="2">
        <f t="shared" si="921"/>
        <v>201901</v>
      </c>
      <c r="AK1714" s="2">
        <f t="shared" si="922"/>
        <v>201901</v>
      </c>
      <c r="AL1714" s="2">
        <f t="shared" si="916"/>
        <v>201903</v>
      </c>
      <c r="AM1714" s="2" t="b">
        <f t="shared" si="923"/>
        <v>1</v>
      </c>
      <c r="AN1714" s="4" t="e">
        <f t="shared" ref="AN1714:AN1777" si="935">IF(NOT(AD1714),NA(),IF(ISNUMBER(I1714),I1714,AO1713))</f>
        <v>#N/A</v>
      </c>
      <c r="AO1714" s="4" t="e">
        <f t="shared" ref="AO1714:AO1777" si="936">IF(ISNA(AN1714),NA(),IF(ISNUMBER(J1714),MAX(J1714,AN1714),AN1714))</f>
        <v>#N/A</v>
      </c>
      <c r="AP1714" s="2" t="str">
        <f>IF(AD1714,
  IF(ISBLANK(H1714),
    AP1713,
    IF(LEN(H1714)=1,
      IF(OR(UPPER(H1714)="A",UPPER(H1714)="I"),
        EINSTELLUNGEN!$D$21,
        IF(OR(UPPER(H1714)="B",UPPER(H1714)="M"),
          EINSTELLUNGEN!$D$22,
          IF(OR(UPPER(H1714)="C",UPPER(H1714)="S"),
            EINSTELLUNGEN!$D$23,
            IF(UPPER(H1714)="D",
              EINSTELLUNGEN!$D$24,
              IF(UPPER(H1714)="E",
                EINSTELLUNGEN!$D$25,
                UPPER(H1714)))))),
      IF(ISNUMBER(H1714),
        EINSTELLUNGEN!$D$20&amp;H1714,
        UPPER(H1714)))),
  "")</f>
        <v/>
      </c>
      <c r="AQ1714" s="2" t="str">
        <f t="shared" ref="AQ1714:AQ1777" si="937">IF(LEN(AP1714)&gt;0,
IF(LEN(TRIM(K1714))&gt;0,K1714,
IF(AND(AP1713=AP1714,LEN(TRIM(K1713))&gt;0),K1713,
  IF(AND(AP1712=AP1714,LEN(TRIM(K1712))&gt;0),K1712,
    IF(AND(AP1711=AP1714,LEN(TRIM(K1711))&gt;0),K1711,
      IF(AND(AP1710=AP1714,LEN(TRIM(K1710))&gt;0),K1710,
        IF(AND(AP1709=AP1714,LEN(TRIM(K1709))&gt;0),K1709,
          IF(AND(AP1708=AP1714,LEN(TRIM(K1708))&gt;0),K1708,
            IF(AND(AP1707=AP1714,LEN(TRIM(K1707))&gt;0),K1707,
              IF(AND(AP1706=AP1714,LEN(TRIM(K1706))&gt;0),K1706,
                IF(AND(AP1705=AP1714,LEN(TRIM(K1705))&gt;0),K1705,
                  IF(AND(AP1704=AP1714,LEN(TRIM(K1704))&gt;0),K1704,FALSE)
)))))))))),"")</f>
        <v/>
      </c>
      <c r="AR1714" s="2">
        <f t="shared" ref="AR1714:AR1777" si="938">IF(OR(ISNA(AN1714),ISNA(AO1714)),0,MAX(0,AO1714-AN1714))</f>
        <v>0</v>
      </c>
      <c r="AS1714" s="145">
        <f t="shared" ref="AS1714:AS1777" si="939">SUMIF(AH$50:AH$2500,"="&amp;AH1714,AR$50:AR$2500)</f>
        <v>0.33333333333333331</v>
      </c>
      <c r="AT1714" s="2">
        <f t="shared" ref="AT1714:AT1777" si="940">IF(AND(AF1715,AP1714="F"),1,0)</f>
        <v>0</v>
      </c>
      <c r="AU1714" s="2">
        <f t="shared" ref="AU1714:AU1777" si="941">IF(AND(AF1715,AP1714="U"),1,0)</f>
        <v>0</v>
      </c>
      <c r="AV1714" s="2">
        <f t="shared" ref="AV1714:AV1777" si="942">IF(AND(AF1715,AP1714="K"),1,0)</f>
        <v>0</v>
      </c>
      <c r="AW1714" s="2">
        <f t="shared" ref="AW1714:AW1777" si="943">IF(AND(AF1715,AP1714="Z"),1,0)</f>
        <v>0</v>
      </c>
      <c r="AX1714" s="2">
        <f t="shared" si="924"/>
        <v>0</v>
      </c>
      <c r="AY1714" s="2">
        <f t="shared" ref="AY1714:AY1777" si="944">IF(AF1715,IF(AX1714=0,1,0),0)</f>
        <v>0</v>
      </c>
      <c r="AZ1714" s="145" t="e">
        <f t="shared" ref="AZ1714:AZ1777" si="945">IF(NOT(AD1714),NA(),IF(ISNA(AZ1713),AN1714,IF(AND(ISNUMBER(AN1714),AN1714&lt;AZ1713),AN1714,AZ1713)))</f>
        <v>#N/A</v>
      </c>
      <c r="BA1714" s="145" t="e">
        <f t="shared" ref="BA1714:BA1777" si="946">IF(NOT(AD1714),NA(),IF(ISNA(BA1713),AO1714,IF(AND(ISNUMBER(AO1714),AO1714&gt;BA1713),AO1714,BA1713)))</f>
        <v>#N/A</v>
      </c>
      <c r="BB1714" s="145">
        <f t="shared" ref="BB1714:BB1777" si="947">IF(AE1713,
  0,
  IF(OR(ISNA(AZ1714),ISNA(BA1714)),
    BB1713,
    MAX(0,(BA1714-AZ1714)-AS1714)))</f>
        <v>2.083333333333337E-2</v>
      </c>
      <c r="BC1714" s="2">
        <f>IF(AM1714,
  IF(AND(AL1714=$J$31,_xlfn.DAYS(AH1714,DATE(AI1714,1,1))&lt;7),
    MAX(0,EINSTELLUNGEN!$D$12+1-WEEKDAY(DATE(EINSTELLUNGEN!$D$9,EINSTELLUNGEN!$D$10,1),2)),
    IF(AL1714=$J$33,
      MIN(EINSTELLUNGEN!$D$12,WEEKDAY(DATE(EINSTELLUNGEN!$D$9,12,31),2)),
      EINSTELLUNGEN!$D$12
  )) - SUMIF(AL$50:AL$2500,"="&amp;AL1714,AX$50:AX$2500),
  0)</f>
        <v>3</v>
      </c>
      <c r="BD1714" s="2">
        <f t="shared" ref="BD1714:BD1777" si="948">SUMIF(AL$50:AL$2500,"="&amp;AL1714,AR$50:AR$2500)</f>
        <v>0.33333333333333331</v>
      </c>
      <c r="BE1714" s="2">
        <f t="shared" ref="BE1714:BE1777" si="949">IF(AG1715,BD1714-BC1714*$J$37/24,0)</f>
        <v>0</v>
      </c>
    </row>
    <row r="1715" spans="1:57" ht="10.5" customHeight="1">
      <c r="A1715" s="1" t="str">
        <f t="shared" ca="1" si="925"/>
        <v/>
      </c>
      <c r="B1715" s="1" t="str">
        <f t="shared" ca="1" si="926"/>
        <v/>
      </c>
      <c r="C1715" s="1" t="str">
        <f t="shared" ca="1" si="927"/>
        <v/>
      </c>
      <c r="D1715" s="1" t="str">
        <f t="shared" ca="1" si="928"/>
        <v/>
      </c>
      <c r="F1715" s="10"/>
      <c r="G1715" s="136" t="str">
        <f t="shared" si="929"/>
        <v/>
      </c>
      <c r="H1715" s="27"/>
      <c r="I1715" s="28"/>
      <c r="J1715" s="28"/>
      <c r="K1715" s="29"/>
      <c r="L1715" s="136"/>
      <c r="M1715" s="136"/>
      <c r="N1715" s="136"/>
      <c r="O1715" s="26" t="str">
        <f t="shared" si="930"/>
        <v/>
      </c>
      <c r="P1715" s="218" t="str">
        <f t="shared" si="931"/>
        <v/>
      </c>
      <c r="Q1715" s="26" t="str">
        <f t="shared" si="932"/>
        <v/>
      </c>
      <c r="R1715" s="22"/>
      <c r="S1715" s="99"/>
      <c r="T1715" s="10"/>
      <c r="U1715" s="229" t="str">
        <f t="shared" si="933"/>
        <v/>
      </c>
      <c r="V1715" s="230"/>
      <c r="W1715" s="230"/>
      <c r="X1715" s="230"/>
      <c r="Y1715" s="230"/>
      <c r="Z1715" s="22" t="str">
        <f>""</f>
        <v/>
      </c>
      <c r="AB1715" s="23" t="str">
        <f t="shared" si="934"/>
        <v/>
      </c>
      <c r="AC1715" s="2" t="b">
        <f>COUNT(Q1715:Q$2500)&gt;0</f>
        <v>0</v>
      </c>
      <c r="AD1715" s="2" t="b">
        <f t="shared" si="917"/>
        <v>0</v>
      </c>
      <c r="AE1715" s="2" t="b">
        <f t="shared" si="918"/>
        <v>0</v>
      </c>
      <c r="AF1715" s="2" t="b">
        <f t="shared" si="919"/>
        <v>0</v>
      </c>
      <c r="AG1715" s="2" t="b">
        <f>OR(
  AND(AC1715,NOT(AC1716)),
  AND(AF1715,WEEKDAY(AH1714,2)=EINSTELLUNGEN!$D$12),
  AND(AF1715,AH1715=$J$35)
)</f>
        <v>0</v>
      </c>
      <c r="AH1715" s="2">
        <f>IF(AE1715,AH1714+IF(WEEKDAY(AH1714+1,2)&lt;=EINSTELLUNGEN!$D$12,1,$J$36),AH1714)</f>
        <v>42020</v>
      </c>
      <c r="AI1715" s="2">
        <f t="shared" si="920"/>
        <v>2019</v>
      </c>
      <c r="AJ1715" s="2">
        <f t="shared" si="921"/>
        <v>201901</v>
      </c>
      <c r="AK1715" s="2">
        <f t="shared" si="922"/>
        <v>201901</v>
      </c>
      <c r="AL1715" s="2">
        <f t="shared" ref="AL1715:AL1778" si="950">AI1715*100-IF(AND(_xlfn.ISOWEEKNUM(AH1715)&gt;=52,MONTH(AH1715)=1),100,0)+_xlfn.ISOWEEKNUM(AH1715)</f>
        <v>201903</v>
      </c>
      <c r="AM1715" s="2" t="b">
        <f t="shared" si="923"/>
        <v>1</v>
      </c>
      <c r="AN1715" s="4" t="e">
        <f t="shared" si="935"/>
        <v>#N/A</v>
      </c>
      <c r="AO1715" s="4" t="e">
        <f t="shared" si="936"/>
        <v>#N/A</v>
      </c>
      <c r="AP1715" s="2" t="str">
        <f>IF(AD1715,
  IF(ISBLANK(H1715),
    AP1714,
    IF(LEN(H1715)=1,
      IF(OR(UPPER(H1715)="A",UPPER(H1715)="I"),
        EINSTELLUNGEN!$D$21,
        IF(OR(UPPER(H1715)="B",UPPER(H1715)="M"),
          EINSTELLUNGEN!$D$22,
          IF(OR(UPPER(H1715)="C",UPPER(H1715)="S"),
            EINSTELLUNGEN!$D$23,
            IF(UPPER(H1715)="D",
              EINSTELLUNGEN!$D$24,
              IF(UPPER(H1715)="E",
                EINSTELLUNGEN!$D$25,
                UPPER(H1715)))))),
      IF(ISNUMBER(H1715),
        EINSTELLUNGEN!$D$20&amp;H1715,
        UPPER(H1715)))),
  "")</f>
        <v/>
      </c>
      <c r="AQ1715" s="2" t="str">
        <f t="shared" si="937"/>
        <v/>
      </c>
      <c r="AR1715" s="2">
        <f t="shared" si="938"/>
        <v>0</v>
      </c>
      <c r="AS1715" s="145">
        <f t="shared" si="939"/>
        <v>0.33333333333333331</v>
      </c>
      <c r="AT1715" s="2">
        <f t="shared" si="940"/>
        <v>0</v>
      </c>
      <c r="AU1715" s="2">
        <f t="shared" si="941"/>
        <v>0</v>
      </c>
      <c r="AV1715" s="2">
        <f t="shared" si="942"/>
        <v>0</v>
      </c>
      <c r="AW1715" s="2">
        <f t="shared" si="943"/>
        <v>0</v>
      </c>
      <c r="AX1715" s="2">
        <f t="shared" si="924"/>
        <v>0</v>
      </c>
      <c r="AY1715" s="2">
        <f t="shared" si="944"/>
        <v>0</v>
      </c>
      <c r="AZ1715" s="145" t="e">
        <f t="shared" si="945"/>
        <v>#N/A</v>
      </c>
      <c r="BA1715" s="145" t="e">
        <f t="shared" si="946"/>
        <v>#N/A</v>
      </c>
      <c r="BB1715" s="145">
        <f t="shared" si="947"/>
        <v>2.083333333333337E-2</v>
      </c>
      <c r="BC1715" s="2">
        <f>IF(AM1715,
  IF(AND(AL1715=$J$31,_xlfn.DAYS(AH1715,DATE(AI1715,1,1))&lt;7),
    MAX(0,EINSTELLUNGEN!$D$12+1-WEEKDAY(DATE(EINSTELLUNGEN!$D$9,EINSTELLUNGEN!$D$10,1),2)),
    IF(AL1715=$J$33,
      MIN(EINSTELLUNGEN!$D$12,WEEKDAY(DATE(EINSTELLUNGEN!$D$9,12,31),2)),
      EINSTELLUNGEN!$D$12
  )) - SUMIF(AL$50:AL$2500,"="&amp;AL1715,AX$50:AX$2500),
  0)</f>
        <v>3</v>
      </c>
      <c r="BD1715" s="2">
        <f t="shared" si="948"/>
        <v>0.33333333333333331</v>
      </c>
      <c r="BE1715" s="2">
        <f t="shared" si="949"/>
        <v>0</v>
      </c>
    </row>
    <row r="1716" spans="1:57" ht="10.5" customHeight="1">
      <c r="A1716" s="1" t="str">
        <f t="shared" ca="1" si="925"/>
        <v/>
      </c>
      <c r="B1716" s="1" t="str">
        <f t="shared" ca="1" si="926"/>
        <v/>
      </c>
      <c r="C1716" s="1" t="str">
        <f t="shared" ca="1" si="927"/>
        <v/>
      </c>
      <c r="D1716" s="1" t="str">
        <f t="shared" ca="1" si="928"/>
        <v/>
      </c>
      <c r="F1716" s="10"/>
      <c r="G1716" s="136" t="str">
        <f t="shared" si="929"/>
        <v/>
      </c>
      <c r="H1716" s="27"/>
      <c r="I1716" s="28"/>
      <c r="J1716" s="28"/>
      <c r="K1716" s="29"/>
      <c r="L1716" s="136"/>
      <c r="M1716" s="136"/>
      <c r="N1716" s="136"/>
      <c r="O1716" s="26" t="str">
        <f t="shared" si="930"/>
        <v/>
      </c>
      <c r="P1716" s="218" t="str">
        <f t="shared" si="931"/>
        <v/>
      </c>
      <c r="Q1716" s="26" t="str">
        <f t="shared" si="932"/>
        <v/>
      </c>
      <c r="R1716" s="22"/>
      <c r="S1716" s="99"/>
      <c r="T1716" s="10"/>
      <c r="U1716" s="229" t="str">
        <f t="shared" si="933"/>
        <v/>
      </c>
      <c r="V1716" s="230"/>
      <c r="W1716" s="230"/>
      <c r="X1716" s="230"/>
      <c r="Y1716" s="230"/>
      <c r="Z1716" s="22" t="str">
        <f>""</f>
        <v/>
      </c>
      <c r="AB1716" s="23" t="str">
        <f t="shared" si="934"/>
        <v/>
      </c>
      <c r="AC1716" s="2" t="b">
        <f>COUNT(Q1716:Q$2500)&gt;0</f>
        <v>0</v>
      </c>
      <c r="AD1716" s="2" t="b">
        <f t="shared" si="917"/>
        <v>0</v>
      </c>
      <c r="AE1716" s="2" t="b">
        <f t="shared" si="918"/>
        <v>0</v>
      </c>
      <c r="AF1716" s="2" t="b">
        <f t="shared" si="919"/>
        <v>0</v>
      </c>
      <c r="AG1716" s="2" t="b">
        <f>OR(
  AND(AC1716,NOT(AC1717)),
  AND(AF1716,WEEKDAY(AH1715,2)=EINSTELLUNGEN!$D$12),
  AND(AF1716,AH1716=$J$35)
)</f>
        <v>0</v>
      </c>
      <c r="AH1716" s="2">
        <f>IF(AE1716,AH1715+IF(WEEKDAY(AH1715+1,2)&lt;=EINSTELLUNGEN!$D$12,1,$J$36),AH1715)</f>
        <v>42020</v>
      </c>
      <c r="AI1716" s="2">
        <f t="shared" si="920"/>
        <v>2019</v>
      </c>
      <c r="AJ1716" s="2">
        <f t="shared" si="921"/>
        <v>201901</v>
      </c>
      <c r="AK1716" s="2">
        <f t="shared" si="922"/>
        <v>201901</v>
      </c>
      <c r="AL1716" s="2">
        <f t="shared" si="950"/>
        <v>201903</v>
      </c>
      <c r="AM1716" s="2" t="b">
        <f t="shared" si="923"/>
        <v>1</v>
      </c>
      <c r="AN1716" s="4" t="e">
        <f t="shared" si="935"/>
        <v>#N/A</v>
      </c>
      <c r="AO1716" s="4" t="e">
        <f t="shared" si="936"/>
        <v>#N/A</v>
      </c>
      <c r="AP1716" s="2" t="str">
        <f>IF(AD1716,
  IF(ISBLANK(H1716),
    AP1715,
    IF(LEN(H1716)=1,
      IF(OR(UPPER(H1716)="A",UPPER(H1716)="I"),
        EINSTELLUNGEN!$D$21,
        IF(OR(UPPER(H1716)="B",UPPER(H1716)="M"),
          EINSTELLUNGEN!$D$22,
          IF(OR(UPPER(H1716)="C",UPPER(H1716)="S"),
            EINSTELLUNGEN!$D$23,
            IF(UPPER(H1716)="D",
              EINSTELLUNGEN!$D$24,
              IF(UPPER(H1716)="E",
                EINSTELLUNGEN!$D$25,
                UPPER(H1716)))))),
      IF(ISNUMBER(H1716),
        EINSTELLUNGEN!$D$20&amp;H1716,
        UPPER(H1716)))),
  "")</f>
        <v/>
      </c>
      <c r="AQ1716" s="2" t="str">
        <f t="shared" si="937"/>
        <v/>
      </c>
      <c r="AR1716" s="2">
        <f t="shared" si="938"/>
        <v>0</v>
      </c>
      <c r="AS1716" s="145">
        <f t="shared" si="939"/>
        <v>0.33333333333333331</v>
      </c>
      <c r="AT1716" s="2">
        <f t="shared" si="940"/>
        <v>0</v>
      </c>
      <c r="AU1716" s="2">
        <f t="shared" si="941"/>
        <v>0</v>
      </c>
      <c r="AV1716" s="2">
        <f t="shared" si="942"/>
        <v>0</v>
      </c>
      <c r="AW1716" s="2">
        <f t="shared" si="943"/>
        <v>0</v>
      </c>
      <c r="AX1716" s="2">
        <f t="shared" si="924"/>
        <v>0</v>
      </c>
      <c r="AY1716" s="2">
        <f t="shared" si="944"/>
        <v>0</v>
      </c>
      <c r="AZ1716" s="145" t="e">
        <f t="shared" si="945"/>
        <v>#N/A</v>
      </c>
      <c r="BA1716" s="145" t="e">
        <f t="shared" si="946"/>
        <v>#N/A</v>
      </c>
      <c r="BB1716" s="145">
        <f t="shared" si="947"/>
        <v>2.083333333333337E-2</v>
      </c>
      <c r="BC1716" s="2">
        <f>IF(AM1716,
  IF(AND(AL1716=$J$31,_xlfn.DAYS(AH1716,DATE(AI1716,1,1))&lt;7),
    MAX(0,EINSTELLUNGEN!$D$12+1-WEEKDAY(DATE(EINSTELLUNGEN!$D$9,EINSTELLUNGEN!$D$10,1),2)),
    IF(AL1716=$J$33,
      MIN(EINSTELLUNGEN!$D$12,WEEKDAY(DATE(EINSTELLUNGEN!$D$9,12,31),2)),
      EINSTELLUNGEN!$D$12
  )) - SUMIF(AL$50:AL$2500,"="&amp;AL1716,AX$50:AX$2500),
  0)</f>
        <v>3</v>
      </c>
      <c r="BD1716" s="2">
        <f t="shared" si="948"/>
        <v>0.33333333333333331</v>
      </c>
      <c r="BE1716" s="2">
        <f t="shared" si="949"/>
        <v>0</v>
      </c>
    </row>
    <row r="1717" spans="1:57" ht="10.5" customHeight="1">
      <c r="A1717" s="1" t="str">
        <f t="shared" ca="1" si="925"/>
        <v/>
      </c>
      <c r="B1717" s="1" t="str">
        <f t="shared" ca="1" si="926"/>
        <v/>
      </c>
      <c r="C1717" s="1" t="str">
        <f t="shared" ca="1" si="927"/>
        <v/>
      </c>
      <c r="D1717" s="1" t="str">
        <f t="shared" ca="1" si="928"/>
        <v/>
      </c>
      <c r="F1717" s="10"/>
      <c r="G1717" s="136" t="str">
        <f t="shared" si="929"/>
        <v/>
      </c>
      <c r="H1717" s="27"/>
      <c r="I1717" s="28"/>
      <c r="J1717" s="28"/>
      <c r="K1717" s="29"/>
      <c r="L1717" s="136"/>
      <c r="M1717" s="136"/>
      <c r="N1717" s="136"/>
      <c r="O1717" s="26" t="str">
        <f t="shared" si="930"/>
        <v/>
      </c>
      <c r="P1717" s="218" t="str">
        <f t="shared" si="931"/>
        <v/>
      </c>
      <c r="Q1717" s="26" t="str">
        <f t="shared" si="932"/>
        <v/>
      </c>
      <c r="R1717" s="22"/>
      <c r="S1717" s="99"/>
      <c r="T1717" s="10"/>
      <c r="U1717" s="229" t="str">
        <f t="shared" si="933"/>
        <v/>
      </c>
      <c r="V1717" s="230"/>
      <c r="W1717" s="230"/>
      <c r="X1717" s="230"/>
      <c r="Y1717" s="230"/>
      <c r="Z1717" s="22" t="str">
        <f>""</f>
        <v/>
      </c>
      <c r="AB1717" s="23" t="str">
        <f t="shared" si="934"/>
        <v/>
      </c>
      <c r="AC1717" s="2" t="b">
        <f>COUNT(Q1717:Q$2500)&gt;0</f>
        <v>0</v>
      </c>
      <c r="AD1717" s="2" t="b">
        <f t="shared" si="917"/>
        <v>0</v>
      </c>
      <c r="AE1717" s="2" t="b">
        <f t="shared" si="918"/>
        <v>0</v>
      </c>
      <c r="AF1717" s="2" t="b">
        <f t="shared" si="919"/>
        <v>0</v>
      </c>
      <c r="AG1717" s="2" t="b">
        <f>OR(
  AND(AC1717,NOT(AC1718)),
  AND(AF1717,WEEKDAY(AH1716,2)=EINSTELLUNGEN!$D$12),
  AND(AF1717,AH1717=$J$35)
)</f>
        <v>0</v>
      </c>
      <c r="AH1717" s="2">
        <f>IF(AE1717,AH1716+IF(WEEKDAY(AH1716+1,2)&lt;=EINSTELLUNGEN!$D$12,1,$J$36),AH1716)</f>
        <v>42020</v>
      </c>
      <c r="AI1717" s="2">
        <f t="shared" si="920"/>
        <v>2019</v>
      </c>
      <c r="AJ1717" s="2">
        <f t="shared" si="921"/>
        <v>201901</v>
      </c>
      <c r="AK1717" s="2">
        <f t="shared" si="922"/>
        <v>201901</v>
      </c>
      <c r="AL1717" s="2">
        <f t="shared" si="950"/>
        <v>201903</v>
      </c>
      <c r="AM1717" s="2" t="b">
        <f t="shared" si="923"/>
        <v>1</v>
      </c>
      <c r="AN1717" s="4" t="e">
        <f t="shared" si="935"/>
        <v>#N/A</v>
      </c>
      <c r="AO1717" s="4" t="e">
        <f t="shared" si="936"/>
        <v>#N/A</v>
      </c>
      <c r="AP1717" s="2" t="str">
        <f>IF(AD1717,
  IF(ISBLANK(H1717),
    AP1716,
    IF(LEN(H1717)=1,
      IF(OR(UPPER(H1717)="A",UPPER(H1717)="I"),
        EINSTELLUNGEN!$D$21,
        IF(OR(UPPER(H1717)="B",UPPER(H1717)="M"),
          EINSTELLUNGEN!$D$22,
          IF(OR(UPPER(H1717)="C",UPPER(H1717)="S"),
            EINSTELLUNGEN!$D$23,
            IF(UPPER(H1717)="D",
              EINSTELLUNGEN!$D$24,
              IF(UPPER(H1717)="E",
                EINSTELLUNGEN!$D$25,
                UPPER(H1717)))))),
      IF(ISNUMBER(H1717),
        EINSTELLUNGEN!$D$20&amp;H1717,
        UPPER(H1717)))),
  "")</f>
        <v/>
      </c>
      <c r="AQ1717" s="2" t="str">
        <f t="shared" si="937"/>
        <v/>
      </c>
      <c r="AR1717" s="2">
        <f t="shared" si="938"/>
        <v>0</v>
      </c>
      <c r="AS1717" s="145">
        <f t="shared" si="939"/>
        <v>0.33333333333333331</v>
      </c>
      <c r="AT1717" s="2">
        <f t="shared" si="940"/>
        <v>0</v>
      </c>
      <c r="AU1717" s="2">
        <f t="shared" si="941"/>
        <v>0</v>
      </c>
      <c r="AV1717" s="2">
        <f t="shared" si="942"/>
        <v>0</v>
      </c>
      <c r="AW1717" s="2">
        <f t="shared" si="943"/>
        <v>0</v>
      </c>
      <c r="AX1717" s="2">
        <f t="shared" si="924"/>
        <v>0</v>
      </c>
      <c r="AY1717" s="2">
        <f t="shared" si="944"/>
        <v>0</v>
      </c>
      <c r="AZ1717" s="145" t="e">
        <f t="shared" si="945"/>
        <v>#N/A</v>
      </c>
      <c r="BA1717" s="145" t="e">
        <f t="shared" si="946"/>
        <v>#N/A</v>
      </c>
      <c r="BB1717" s="145">
        <f t="shared" si="947"/>
        <v>2.083333333333337E-2</v>
      </c>
      <c r="BC1717" s="2">
        <f>IF(AM1717,
  IF(AND(AL1717=$J$31,_xlfn.DAYS(AH1717,DATE(AI1717,1,1))&lt;7),
    MAX(0,EINSTELLUNGEN!$D$12+1-WEEKDAY(DATE(EINSTELLUNGEN!$D$9,EINSTELLUNGEN!$D$10,1),2)),
    IF(AL1717=$J$33,
      MIN(EINSTELLUNGEN!$D$12,WEEKDAY(DATE(EINSTELLUNGEN!$D$9,12,31),2)),
      EINSTELLUNGEN!$D$12
  )) - SUMIF(AL$50:AL$2500,"="&amp;AL1717,AX$50:AX$2500),
  0)</f>
        <v>3</v>
      </c>
      <c r="BD1717" s="2">
        <f t="shared" si="948"/>
        <v>0.33333333333333331</v>
      </c>
      <c r="BE1717" s="2">
        <f t="shared" si="949"/>
        <v>0</v>
      </c>
    </row>
    <row r="1718" spans="1:57" ht="10.5" customHeight="1">
      <c r="A1718" s="1" t="str">
        <f t="shared" ca="1" si="925"/>
        <v/>
      </c>
      <c r="B1718" s="1" t="str">
        <f t="shared" ca="1" si="926"/>
        <v/>
      </c>
      <c r="C1718" s="1" t="str">
        <f t="shared" ca="1" si="927"/>
        <v/>
      </c>
      <c r="D1718" s="1" t="str">
        <f t="shared" ca="1" si="928"/>
        <v/>
      </c>
      <c r="F1718" s="10"/>
      <c r="G1718" s="136" t="str">
        <f t="shared" si="929"/>
        <v/>
      </c>
      <c r="H1718" s="27"/>
      <c r="I1718" s="28"/>
      <c r="J1718" s="28"/>
      <c r="K1718" s="29"/>
      <c r="L1718" s="136"/>
      <c r="M1718" s="136"/>
      <c r="N1718" s="136"/>
      <c r="O1718" s="26" t="str">
        <f t="shared" si="930"/>
        <v/>
      </c>
      <c r="P1718" s="218" t="str">
        <f t="shared" si="931"/>
        <v/>
      </c>
      <c r="Q1718" s="26" t="str">
        <f t="shared" si="932"/>
        <v/>
      </c>
      <c r="R1718" s="22"/>
      <c r="S1718" s="99"/>
      <c r="T1718" s="10"/>
      <c r="U1718" s="229" t="str">
        <f t="shared" si="933"/>
        <v/>
      </c>
      <c r="V1718" s="230"/>
      <c r="W1718" s="230"/>
      <c r="X1718" s="230"/>
      <c r="Y1718" s="230"/>
      <c r="Z1718" s="22" t="str">
        <f>""</f>
        <v/>
      </c>
      <c r="AB1718" s="23" t="str">
        <f t="shared" si="934"/>
        <v/>
      </c>
      <c r="AC1718" s="2" t="b">
        <f>COUNT(Q1718:Q$2500)&gt;0</f>
        <v>0</v>
      </c>
      <c r="AD1718" s="2" t="b">
        <f t="shared" si="917"/>
        <v>0</v>
      </c>
      <c r="AE1718" s="2" t="b">
        <f t="shared" si="918"/>
        <v>0</v>
      </c>
      <c r="AF1718" s="2" t="b">
        <f t="shared" si="919"/>
        <v>0</v>
      </c>
      <c r="AG1718" s="2" t="b">
        <f>OR(
  AND(AC1718,NOT(AC1719)),
  AND(AF1718,WEEKDAY(AH1717,2)=EINSTELLUNGEN!$D$12),
  AND(AF1718,AH1718=$J$35)
)</f>
        <v>0</v>
      </c>
      <c r="AH1718" s="2">
        <f>IF(AE1718,AH1717+IF(WEEKDAY(AH1717+1,2)&lt;=EINSTELLUNGEN!$D$12,1,$J$36),AH1717)</f>
        <v>42020</v>
      </c>
      <c r="AI1718" s="2">
        <f t="shared" si="920"/>
        <v>2019</v>
      </c>
      <c r="AJ1718" s="2">
        <f t="shared" si="921"/>
        <v>201901</v>
      </c>
      <c r="AK1718" s="2">
        <f t="shared" si="922"/>
        <v>201901</v>
      </c>
      <c r="AL1718" s="2">
        <f t="shared" si="950"/>
        <v>201903</v>
      </c>
      <c r="AM1718" s="2" t="b">
        <f t="shared" si="923"/>
        <v>1</v>
      </c>
      <c r="AN1718" s="4" t="e">
        <f t="shared" si="935"/>
        <v>#N/A</v>
      </c>
      <c r="AO1718" s="4" t="e">
        <f t="shared" si="936"/>
        <v>#N/A</v>
      </c>
      <c r="AP1718" s="2" t="str">
        <f>IF(AD1718,
  IF(ISBLANK(H1718),
    AP1717,
    IF(LEN(H1718)=1,
      IF(OR(UPPER(H1718)="A",UPPER(H1718)="I"),
        EINSTELLUNGEN!$D$21,
        IF(OR(UPPER(H1718)="B",UPPER(H1718)="M"),
          EINSTELLUNGEN!$D$22,
          IF(OR(UPPER(H1718)="C",UPPER(H1718)="S"),
            EINSTELLUNGEN!$D$23,
            IF(UPPER(H1718)="D",
              EINSTELLUNGEN!$D$24,
              IF(UPPER(H1718)="E",
                EINSTELLUNGEN!$D$25,
                UPPER(H1718)))))),
      IF(ISNUMBER(H1718),
        EINSTELLUNGEN!$D$20&amp;H1718,
        UPPER(H1718)))),
  "")</f>
        <v/>
      </c>
      <c r="AQ1718" s="2" t="str">
        <f t="shared" si="937"/>
        <v/>
      </c>
      <c r="AR1718" s="2">
        <f t="shared" si="938"/>
        <v>0</v>
      </c>
      <c r="AS1718" s="145">
        <f t="shared" si="939"/>
        <v>0.33333333333333331</v>
      </c>
      <c r="AT1718" s="2">
        <f t="shared" si="940"/>
        <v>0</v>
      </c>
      <c r="AU1718" s="2">
        <f t="shared" si="941"/>
        <v>0</v>
      </c>
      <c r="AV1718" s="2">
        <f t="shared" si="942"/>
        <v>0</v>
      </c>
      <c r="AW1718" s="2">
        <f t="shared" si="943"/>
        <v>0</v>
      </c>
      <c r="AX1718" s="2">
        <f t="shared" si="924"/>
        <v>0</v>
      </c>
      <c r="AY1718" s="2">
        <f t="shared" si="944"/>
        <v>0</v>
      </c>
      <c r="AZ1718" s="145" t="e">
        <f t="shared" si="945"/>
        <v>#N/A</v>
      </c>
      <c r="BA1718" s="145" t="e">
        <f t="shared" si="946"/>
        <v>#N/A</v>
      </c>
      <c r="BB1718" s="145">
        <f t="shared" si="947"/>
        <v>2.083333333333337E-2</v>
      </c>
      <c r="BC1718" s="2">
        <f>IF(AM1718,
  IF(AND(AL1718=$J$31,_xlfn.DAYS(AH1718,DATE(AI1718,1,1))&lt;7),
    MAX(0,EINSTELLUNGEN!$D$12+1-WEEKDAY(DATE(EINSTELLUNGEN!$D$9,EINSTELLUNGEN!$D$10,1),2)),
    IF(AL1718=$J$33,
      MIN(EINSTELLUNGEN!$D$12,WEEKDAY(DATE(EINSTELLUNGEN!$D$9,12,31),2)),
      EINSTELLUNGEN!$D$12
  )) - SUMIF(AL$50:AL$2500,"="&amp;AL1718,AX$50:AX$2500),
  0)</f>
        <v>3</v>
      </c>
      <c r="BD1718" s="2">
        <f t="shared" si="948"/>
        <v>0.33333333333333331</v>
      </c>
      <c r="BE1718" s="2">
        <f t="shared" si="949"/>
        <v>0</v>
      </c>
    </row>
    <row r="1719" spans="1:57" ht="10.5" customHeight="1">
      <c r="A1719" s="1" t="str">
        <f t="shared" ca="1" si="925"/>
        <v/>
      </c>
      <c r="B1719" s="1" t="str">
        <f t="shared" ca="1" si="926"/>
        <v/>
      </c>
      <c r="C1719" s="1" t="str">
        <f t="shared" ca="1" si="927"/>
        <v/>
      </c>
      <c r="D1719" s="1" t="str">
        <f t="shared" ca="1" si="928"/>
        <v/>
      </c>
      <c r="F1719" s="10"/>
      <c r="G1719" s="136" t="str">
        <f t="shared" si="929"/>
        <v/>
      </c>
      <c r="H1719" s="27"/>
      <c r="I1719" s="28"/>
      <c r="J1719" s="28"/>
      <c r="K1719" s="29"/>
      <c r="L1719" s="136"/>
      <c r="M1719" s="136"/>
      <c r="N1719" s="136"/>
      <c r="O1719" s="26" t="str">
        <f t="shared" si="930"/>
        <v/>
      </c>
      <c r="P1719" s="218" t="str">
        <f t="shared" si="931"/>
        <v/>
      </c>
      <c r="Q1719" s="26" t="str">
        <f t="shared" si="932"/>
        <v/>
      </c>
      <c r="R1719" s="22"/>
      <c r="S1719" s="99"/>
      <c r="T1719" s="10"/>
      <c r="U1719" s="229" t="str">
        <f t="shared" si="933"/>
        <v/>
      </c>
      <c r="V1719" s="230"/>
      <c r="W1719" s="230"/>
      <c r="X1719" s="230"/>
      <c r="Y1719" s="230"/>
      <c r="Z1719" s="22" t="str">
        <f>""</f>
        <v/>
      </c>
      <c r="AB1719" s="23" t="str">
        <f t="shared" si="934"/>
        <v/>
      </c>
      <c r="AC1719" s="2" t="b">
        <f>COUNT(Q1719:Q$2500)&gt;0</f>
        <v>0</v>
      </c>
      <c r="AD1719" s="2" t="b">
        <f t="shared" si="917"/>
        <v>0</v>
      </c>
      <c r="AE1719" s="2" t="b">
        <f t="shared" si="918"/>
        <v>0</v>
      </c>
      <c r="AF1719" s="2" t="b">
        <f t="shared" si="919"/>
        <v>0</v>
      </c>
      <c r="AG1719" s="2" t="b">
        <f>OR(
  AND(AC1719,NOT(AC1720)),
  AND(AF1719,WEEKDAY(AH1718,2)=EINSTELLUNGEN!$D$12),
  AND(AF1719,AH1719=$J$35)
)</f>
        <v>0</v>
      </c>
      <c r="AH1719" s="2">
        <f>IF(AE1719,AH1718+IF(WEEKDAY(AH1718+1,2)&lt;=EINSTELLUNGEN!$D$12,1,$J$36),AH1718)</f>
        <v>42020</v>
      </c>
      <c r="AI1719" s="2">
        <f t="shared" si="920"/>
        <v>2019</v>
      </c>
      <c r="AJ1719" s="2">
        <f t="shared" si="921"/>
        <v>201901</v>
      </c>
      <c r="AK1719" s="2">
        <f t="shared" si="922"/>
        <v>201901</v>
      </c>
      <c r="AL1719" s="2">
        <f t="shared" si="950"/>
        <v>201903</v>
      </c>
      <c r="AM1719" s="2" t="b">
        <f t="shared" si="923"/>
        <v>1</v>
      </c>
      <c r="AN1719" s="4" t="e">
        <f t="shared" si="935"/>
        <v>#N/A</v>
      </c>
      <c r="AO1719" s="4" t="e">
        <f t="shared" si="936"/>
        <v>#N/A</v>
      </c>
      <c r="AP1719" s="2" t="str">
        <f>IF(AD1719,
  IF(ISBLANK(H1719),
    AP1718,
    IF(LEN(H1719)=1,
      IF(OR(UPPER(H1719)="A",UPPER(H1719)="I"),
        EINSTELLUNGEN!$D$21,
        IF(OR(UPPER(H1719)="B",UPPER(H1719)="M"),
          EINSTELLUNGEN!$D$22,
          IF(OR(UPPER(H1719)="C",UPPER(H1719)="S"),
            EINSTELLUNGEN!$D$23,
            IF(UPPER(H1719)="D",
              EINSTELLUNGEN!$D$24,
              IF(UPPER(H1719)="E",
                EINSTELLUNGEN!$D$25,
                UPPER(H1719)))))),
      IF(ISNUMBER(H1719),
        EINSTELLUNGEN!$D$20&amp;H1719,
        UPPER(H1719)))),
  "")</f>
        <v/>
      </c>
      <c r="AQ1719" s="2" t="str">
        <f t="shared" si="937"/>
        <v/>
      </c>
      <c r="AR1719" s="2">
        <f t="shared" si="938"/>
        <v>0</v>
      </c>
      <c r="AS1719" s="145">
        <f t="shared" si="939"/>
        <v>0.33333333333333331</v>
      </c>
      <c r="AT1719" s="2">
        <f t="shared" si="940"/>
        <v>0</v>
      </c>
      <c r="AU1719" s="2">
        <f t="shared" si="941"/>
        <v>0</v>
      </c>
      <c r="AV1719" s="2">
        <f t="shared" si="942"/>
        <v>0</v>
      </c>
      <c r="AW1719" s="2">
        <f t="shared" si="943"/>
        <v>0</v>
      </c>
      <c r="AX1719" s="2">
        <f t="shared" si="924"/>
        <v>0</v>
      </c>
      <c r="AY1719" s="2">
        <f t="shared" si="944"/>
        <v>0</v>
      </c>
      <c r="AZ1719" s="145" t="e">
        <f t="shared" si="945"/>
        <v>#N/A</v>
      </c>
      <c r="BA1719" s="145" t="e">
        <f t="shared" si="946"/>
        <v>#N/A</v>
      </c>
      <c r="BB1719" s="145">
        <f t="shared" si="947"/>
        <v>2.083333333333337E-2</v>
      </c>
      <c r="BC1719" s="2">
        <f>IF(AM1719,
  IF(AND(AL1719=$J$31,_xlfn.DAYS(AH1719,DATE(AI1719,1,1))&lt;7),
    MAX(0,EINSTELLUNGEN!$D$12+1-WEEKDAY(DATE(EINSTELLUNGEN!$D$9,EINSTELLUNGEN!$D$10,1),2)),
    IF(AL1719=$J$33,
      MIN(EINSTELLUNGEN!$D$12,WEEKDAY(DATE(EINSTELLUNGEN!$D$9,12,31),2)),
      EINSTELLUNGEN!$D$12
  )) - SUMIF(AL$50:AL$2500,"="&amp;AL1719,AX$50:AX$2500),
  0)</f>
        <v>3</v>
      </c>
      <c r="BD1719" s="2">
        <f t="shared" si="948"/>
        <v>0.33333333333333331</v>
      </c>
      <c r="BE1719" s="2">
        <f t="shared" si="949"/>
        <v>0</v>
      </c>
    </row>
    <row r="1720" spans="1:57" ht="10.5" customHeight="1">
      <c r="A1720" s="1" t="str">
        <f t="shared" ca="1" si="925"/>
        <v/>
      </c>
      <c r="B1720" s="1" t="str">
        <f t="shared" ca="1" si="926"/>
        <v/>
      </c>
      <c r="C1720" s="1" t="str">
        <f t="shared" ca="1" si="927"/>
        <v/>
      </c>
      <c r="D1720" s="1" t="str">
        <f t="shared" ca="1" si="928"/>
        <v/>
      </c>
      <c r="F1720" s="10"/>
      <c r="G1720" s="136" t="str">
        <f t="shared" si="929"/>
        <v/>
      </c>
      <c r="H1720" s="27"/>
      <c r="I1720" s="28"/>
      <c r="J1720" s="28"/>
      <c r="K1720" s="29"/>
      <c r="L1720" s="136"/>
      <c r="M1720" s="136"/>
      <c r="N1720" s="136"/>
      <c r="O1720" s="26" t="str">
        <f t="shared" si="930"/>
        <v/>
      </c>
      <c r="P1720" s="218" t="str">
        <f t="shared" si="931"/>
        <v/>
      </c>
      <c r="Q1720" s="26" t="str">
        <f t="shared" si="932"/>
        <v/>
      </c>
      <c r="R1720" s="22"/>
      <c r="S1720" s="99"/>
      <c r="T1720" s="10"/>
      <c r="U1720" s="229" t="str">
        <f t="shared" si="933"/>
        <v/>
      </c>
      <c r="V1720" s="230"/>
      <c r="W1720" s="230"/>
      <c r="X1720" s="230"/>
      <c r="Y1720" s="230"/>
      <c r="Z1720" s="22" t="str">
        <f>""</f>
        <v/>
      </c>
      <c r="AB1720" s="23" t="str">
        <f t="shared" si="934"/>
        <v/>
      </c>
      <c r="AC1720" s="2" t="b">
        <f>COUNT(Q1720:Q$2500)&gt;0</f>
        <v>0</v>
      </c>
      <c r="AD1720" s="2" t="b">
        <f t="shared" si="917"/>
        <v>0</v>
      </c>
      <c r="AE1720" s="2" t="b">
        <f t="shared" si="918"/>
        <v>0</v>
      </c>
      <c r="AF1720" s="2" t="b">
        <f t="shared" si="919"/>
        <v>0</v>
      </c>
      <c r="AG1720" s="2" t="b">
        <f>OR(
  AND(AC1720,NOT(AC1721)),
  AND(AF1720,WEEKDAY(AH1719,2)=EINSTELLUNGEN!$D$12),
  AND(AF1720,AH1720=$J$35)
)</f>
        <v>0</v>
      </c>
      <c r="AH1720" s="2">
        <f>IF(AE1720,AH1719+IF(WEEKDAY(AH1719+1,2)&lt;=EINSTELLUNGEN!$D$12,1,$J$36),AH1719)</f>
        <v>42020</v>
      </c>
      <c r="AI1720" s="2">
        <f t="shared" si="920"/>
        <v>2019</v>
      </c>
      <c r="AJ1720" s="2">
        <f t="shared" si="921"/>
        <v>201901</v>
      </c>
      <c r="AK1720" s="2">
        <f t="shared" si="922"/>
        <v>201901</v>
      </c>
      <c r="AL1720" s="2">
        <f t="shared" si="950"/>
        <v>201903</v>
      </c>
      <c r="AM1720" s="2" t="b">
        <f t="shared" si="923"/>
        <v>1</v>
      </c>
      <c r="AN1720" s="4" t="e">
        <f t="shared" si="935"/>
        <v>#N/A</v>
      </c>
      <c r="AO1720" s="4" t="e">
        <f t="shared" si="936"/>
        <v>#N/A</v>
      </c>
      <c r="AP1720" s="2" t="str">
        <f>IF(AD1720,
  IF(ISBLANK(H1720),
    AP1719,
    IF(LEN(H1720)=1,
      IF(OR(UPPER(H1720)="A",UPPER(H1720)="I"),
        EINSTELLUNGEN!$D$21,
        IF(OR(UPPER(H1720)="B",UPPER(H1720)="M"),
          EINSTELLUNGEN!$D$22,
          IF(OR(UPPER(H1720)="C",UPPER(H1720)="S"),
            EINSTELLUNGEN!$D$23,
            IF(UPPER(H1720)="D",
              EINSTELLUNGEN!$D$24,
              IF(UPPER(H1720)="E",
                EINSTELLUNGEN!$D$25,
                UPPER(H1720)))))),
      IF(ISNUMBER(H1720),
        EINSTELLUNGEN!$D$20&amp;H1720,
        UPPER(H1720)))),
  "")</f>
        <v/>
      </c>
      <c r="AQ1720" s="2" t="str">
        <f t="shared" si="937"/>
        <v/>
      </c>
      <c r="AR1720" s="2">
        <f t="shared" si="938"/>
        <v>0</v>
      </c>
      <c r="AS1720" s="145">
        <f t="shared" si="939"/>
        <v>0.33333333333333331</v>
      </c>
      <c r="AT1720" s="2">
        <f t="shared" si="940"/>
        <v>0</v>
      </c>
      <c r="AU1720" s="2">
        <f t="shared" si="941"/>
        <v>0</v>
      </c>
      <c r="AV1720" s="2">
        <f t="shared" si="942"/>
        <v>0</v>
      </c>
      <c r="AW1720" s="2">
        <f t="shared" si="943"/>
        <v>0</v>
      </c>
      <c r="AX1720" s="2">
        <f t="shared" si="924"/>
        <v>0</v>
      </c>
      <c r="AY1720" s="2">
        <f t="shared" si="944"/>
        <v>0</v>
      </c>
      <c r="AZ1720" s="145" t="e">
        <f t="shared" si="945"/>
        <v>#N/A</v>
      </c>
      <c r="BA1720" s="145" t="e">
        <f t="shared" si="946"/>
        <v>#N/A</v>
      </c>
      <c r="BB1720" s="145">
        <f t="shared" si="947"/>
        <v>2.083333333333337E-2</v>
      </c>
      <c r="BC1720" s="2">
        <f>IF(AM1720,
  IF(AND(AL1720=$J$31,_xlfn.DAYS(AH1720,DATE(AI1720,1,1))&lt;7),
    MAX(0,EINSTELLUNGEN!$D$12+1-WEEKDAY(DATE(EINSTELLUNGEN!$D$9,EINSTELLUNGEN!$D$10,1),2)),
    IF(AL1720=$J$33,
      MIN(EINSTELLUNGEN!$D$12,WEEKDAY(DATE(EINSTELLUNGEN!$D$9,12,31),2)),
      EINSTELLUNGEN!$D$12
  )) - SUMIF(AL$50:AL$2500,"="&amp;AL1720,AX$50:AX$2500),
  0)</f>
        <v>3</v>
      </c>
      <c r="BD1720" s="2">
        <f t="shared" si="948"/>
        <v>0.33333333333333331</v>
      </c>
      <c r="BE1720" s="2">
        <f t="shared" si="949"/>
        <v>0</v>
      </c>
    </row>
    <row r="1721" spans="1:57" ht="10.5" customHeight="1">
      <c r="A1721" s="1" t="str">
        <f t="shared" ca="1" si="925"/>
        <v/>
      </c>
      <c r="B1721" s="1" t="str">
        <f t="shared" ca="1" si="926"/>
        <v/>
      </c>
      <c r="C1721" s="1" t="str">
        <f t="shared" ca="1" si="927"/>
        <v/>
      </c>
      <c r="D1721" s="1" t="str">
        <f t="shared" ca="1" si="928"/>
        <v/>
      </c>
      <c r="F1721" s="10"/>
      <c r="G1721" s="136" t="str">
        <f t="shared" si="929"/>
        <v/>
      </c>
      <c r="H1721" s="27"/>
      <c r="I1721" s="28"/>
      <c r="J1721" s="28"/>
      <c r="K1721" s="29"/>
      <c r="L1721" s="136"/>
      <c r="M1721" s="136"/>
      <c r="N1721" s="136"/>
      <c r="O1721" s="26" t="str">
        <f t="shared" si="930"/>
        <v/>
      </c>
      <c r="P1721" s="218" t="str">
        <f t="shared" si="931"/>
        <v/>
      </c>
      <c r="Q1721" s="26" t="str">
        <f t="shared" si="932"/>
        <v/>
      </c>
      <c r="R1721" s="22"/>
      <c r="S1721" s="99"/>
      <c r="T1721" s="10"/>
      <c r="U1721" s="229" t="str">
        <f t="shared" si="933"/>
        <v/>
      </c>
      <c r="V1721" s="230"/>
      <c r="W1721" s="230"/>
      <c r="X1721" s="230"/>
      <c r="Y1721" s="230"/>
      <c r="Z1721" s="22" t="str">
        <f>""</f>
        <v/>
      </c>
      <c r="AB1721" s="23" t="str">
        <f t="shared" si="934"/>
        <v/>
      </c>
      <c r="AC1721" s="2" t="b">
        <f>COUNT(Q1721:Q$2500)&gt;0</f>
        <v>0</v>
      </c>
      <c r="AD1721" s="2" t="b">
        <f t="shared" si="917"/>
        <v>0</v>
      </c>
      <c r="AE1721" s="2" t="b">
        <f t="shared" si="918"/>
        <v>0</v>
      </c>
      <c r="AF1721" s="2" t="b">
        <f t="shared" si="919"/>
        <v>0</v>
      </c>
      <c r="AG1721" s="2" t="b">
        <f>OR(
  AND(AC1721,NOT(AC1722)),
  AND(AF1721,WEEKDAY(AH1720,2)=EINSTELLUNGEN!$D$12),
  AND(AF1721,AH1721=$J$35)
)</f>
        <v>0</v>
      </c>
      <c r="AH1721" s="2">
        <f>IF(AE1721,AH1720+IF(WEEKDAY(AH1720+1,2)&lt;=EINSTELLUNGEN!$D$12,1,$J$36),AH1720)</f>
        <v>42020</v>
      </c>
      <c r="AI1721" s="2">
        <f t="shared" si="920"/>
        <v>2019</v>
      </c>
      <c r="AJ1721" s="2">
        <f t="shared" si="921"/>
        <v>201901</v>
      </c>
      <c r="AK1721" s="2">
        <f t="shared" si="922"/>
        <v>201901</v>
      </c>
      <c r="AL1721" s="2">
        <f t="shared" si="950"/>
        <v>201903</v>
      </c>
      <c r="AM1721" s="2" t="b">
        <f t="shared" si="923"/>
        <v>1</v>
      </c>
      <c r="AN1721" s="4" t="e">
        <f t="shared" si="935"/>
        <v>#N/A</v>
      </c>
      <c r="AO1721" s="4" t="e">
        <f t="shared" si="936"/>
        <v>#N/A</v>
      </c>
      <c r="AP1721" s="2" t="str">
        <f>IF(AD1721,
  IF(ISBLANK(H1721),
    AP1720,
    IF(LEN(H1721)=1,
      IF(OR(UPPER(H1721)="A",UPPER(H1721)="I"),
        EINSTELLUNGEN!$D$21,
        IF(OR(UPPER(H1721)="B",UPPER(H1721)="M"),
          EINSTELLUNGEN!$D$22,
          IF(OR(UPPER(H1721)="C",UPPER(H1721)="S"),
            EINSTELLUNGEN!$D$23,
            IF(UPPER(H1721)="D",
              EINSTELLUNGEN!$D$24,
              IF(UPPER(H1721)="E",
                EINSTELLUNGEN!$D$25,
                UPPER(H1721)))))),
      IF(ISNUMBER(H1721),
        EINSTELLUNGEN!$D$20&amp;H1721,
        UPPER(H1721)))),
  "")</f>
        <v/>
      </c>
      <c r="AQ1721" s="2" t="str">
        <f t="shared" si="937"/>
        <v/>
      </c>
      <c r="AR1721" s="2">
        <f t="shared" si="938"/>
        <v>0</v>
      </c>
      <c r="AS1721" s="145">
        <f t="shared" si="939"/>
        <v>0.33333333333333331</v>
      </c>
      <c r="AT1721" s="2">
        <f t="shared" si="940"/>
        <v>0</v>
      </c>
      <c r="AU1721" s="2">
        <f t="shared" si="941"/>
        <v>0</v>
      </c>
      <c r="AV1721" s="2">
        <f t="shared" si="942"/>
        <v>0</v>
      </c>
      <c r="AW1721" s="2">
        <f t="shared" si="943"/>
        <v>0</v>
      </c>
      <c r="AX1721" s="2">
        <f t="shared" si="924"/>
        <v>0</v>
      </c>
      <c r="AY1721" s="2">
        <f t="shared" si="944"/>
        <v>0</v>
      </c>
      <c r="AZ1721" s="145" t="e">
        <f t="shared" si="945"/>
        <v>#N/A</v>
      </c>
      <c r="BA1721" s="145" t="e">
        <f t="shared" si="946"/>
        <v>#N/A</v>
      </c>
      <c r="BB1721" s="145">
        <f t="shared" si="947"/>
        <v>2.083333333333337E-2</v>
      </c>
      <c r="BC1721" s="2">
        <f>IF(AM1721,
  IF(AND(AL1721=$J$31,_xlfn.DAYS(AH1721,DATE(AI1721,1,1))&lt;7),
    MAX(0,EINSTELLUNGEN!$D$12+1-WEEKDAY(DATE(EINSTELLUNGEN!$D$9,EINSTELLUNGEN!$D$10,1),2)),
    IF(AL1721=$J$33,
      MIN(EINSTELLUNGEN!$D$12,WEEKDAY(DATE(EINSTELLUNGEN!$D$9,12,31),2)),
      EINSTELLUNGEN!$D$12
  )) - SUMIF(AL$50:AL$2500,"="&amp;AL1721,AX$50:AX$2500),
  0)</f>
        <v>3</v>
      </c>
      <c r="BD1721" s="2">
        <f t="shared" si="948"/>
        <v>0.33333333333333331</v>
      </c>
      <c r="BE1721" s="2">
        <f t="shared" si="949"/>
        <v>0</v>
      </c>
    </row>
    <row r="1722" spans="1:57" ht="10.5" customHeight="1">
      <c r="A1722" s="1" t="str">
        <f t="shared" ca="1" si="925"/>
        <v/>
      </c>
      <c r="B1722" s="1" t="str">
        <f t="shared" ca="1" si="926"/>
        <v/>
      </c>
      <c r="C1722" s="1" t="str">
        <f t="shared" ca="1" si="927"/>
        <v/>
      </c>
      <c r="D1722" s="1" t="str">
        <f t="shared" ca="1" si="928"/>
        <v/>
      </c>
      <c r="F1722" s="10"/>
      <c r="G1722" s="136" t="str">
        <f t="shared" si="929"/>
        <v/>
      </c>
      <c r="H1722" s="27"/>
      <c r="I1722" s="28"/>
      <c r="J1722" s="28"/>
      <c r="K1722" s="29"/>
      <c r="L1722" s="136"/>
      <c r="M1722" s="136"/>
      <c r="N1722" s="136"/>
      <c r="O1722" s="26" t="str">
        <f t="shared" si="930"/>
        <v/>
      </c>
      <c r="P1722" s="218" t="str">
        <f t="shared" si="931"/>
        <v/>
      </c>
      <c r="Q1722" s="26" t="str">
        <f t="shared" si="932"/>
        <v/>
      </c>
      <c r="R1722" s="22"/>
      <c r="S1722" s="99"/>
      <c r="T1722" s="10"/>
      <c r="U1722" s="229" t="str">
        <f t="shared" si="933"/>
        <v/>
      </c>
      <c r="V1722" s="230"/>
      <c r="W1722" s="230"/>
      <c r="X1722" s="230"/>
      <c r="Y1722" s="230"/>
      <c r="Z1722" s="22" t="str">
        <f>""</f>
        <v/>
      </c>
      <c r="AB1722" s="23" t="str">
        <f t="shared" si="934"/>
        <v/>
      </c>
      <c r="AC1722" s="2" t="b">
        <f>COUNT(Q1722:Q$2500)&gt;0</f>
        <v>0</v>
      </c>
      <c r="AD1722" s="2" t="b">
        <f t="shared" si="917"/>
        <v>0</v>
      </c>
      <c r="AE1722" s="2" t="b">
        <f t="shared" si="918"/>
        <v>0</v>
      </c>
      <c r="AF1722" s="2" t="b">
        <f t="shared" si="919"/>
        <v>0</v>
      </c>
      <c r="AG1722" s="2" t="b">
        <f>OR(
  AND(AC1722,NOT(AC1723)),
  AND(AF1722,WEEKDAY(AH1721,2)=EINSTELLUNGEN!$D$12),
  AND(AF1722,AH1722=$J$35)
)</f>
        <v>0</v>
      </c>
      <c r="AH1722" s="2">
        <f>IF(AE1722,AH1721+IF(WEEKDAY(AH1721+1,2)&lt;=EINSTELLUNGEN!$D$12,1,$J$36),AH1721)</f>
        <v>42020</v>
      </c>
      <c r="AI1722" s="2">
        <f t="shared" si="920"/>
        <v>2019</v>
      </c>
      <c r="AJ1722" s="2">
        <f t="shared" si="921"/>
        <v>201901</v>
      </c>
      <c r="AK1722" s="2">
        <f t="shared" si="922"/>
        <v>201901</v>
      </c>
      <c r="AL1722" s="2">
        <f t="shared" si="950"/>
        <v>201903</v>
      </c>
      <c r="AM1722" s="2" t="b">
        <f t="shared" si="923"/>
        <v>1</v>
      </c>
      <c r="AN1722" s="4" t="e">
        <f t="shared" si="935"/>
        <v>#N/A</v>
      </c>
      <c r="AO1722" s="4" t="e">
        <f t="shared" si="936"/>
        <v>#N/A</v>
      </c>
      <c r="AP1722" s="2" t="str">
        <f>IF(AD1722,
  IF(ISBLANK(H1722),
    AP1721,
    IF(LEN(H1722)=1,
      IF(OR(UPPER(H1722)="A",UPPER(H1722)="I"),
        EINSTELLUNGEN!$D$21,
        IF(OR(UPPER(H1722)="B",UPPER(H1722)="M"),
          EINSTELLUNGEN!$D$22,
          IF(OR(UPPER(H1722)="C",UPPER(H1722)="S"),
            EINSTELLUNGEN!$D$23,
            IF(UPPER(H1722)="D",
              EINSTELLUNGEN!$D$24,
              IF(UPPER(H1722)="E",
                EINSTELLUNGEN!$D$25,
                UPPER(H1722)))))),
      IF(ISNUMBER(H1722),
        EINSTELLUNGEN!$D$20&amp;H1722,
        UPPER(H1722)))),
  "")</f>
        <v/>
      </c>
      <c r="AQ1722" s="2" t="str">
        <f t="shared" si="937"/>
        <v/>
      </c>
      <c r="AR1722" s="2">
        <f t="shared" si="938"/>
        <v>0</v>
      </c>
      <c r="AS1722" s="145">
        <f t="shared" si="939"/>
        <v>0.33333333333333331</v>
      </c>
      <c r="AT1722" s="2">
        <f t="shared" si="940"/>
        <v>0</v>
      </c>
      <c r="AU1722" s="2">
        <f t="shared" si="941"/>
        <v>0</v>
      </c>
      <c r="AV1722" s="2">
        <f t="shared" si="942"/>
        <v>0</v>
      </c>
      <c r="AW1722" s="2">
        <f t="shared" si="943"/>
        <v>0</v>
      </c>
      <c r="AX1722" s="2">
        <f t="shared" si="924"/>
        <v>0</v>
      </c>
      <c r="AY1722" s="2">
        <f t="shared" si="944"/>
        <v>0</v>
      </c>
      <c r="AZ1722" s="145" t="e">
        <f t="shared" si="945"/>
        <v>#N/A</v>
      </c>
      <c r="BA1722" s="145" t="e">
        <f t="shared" si="946"/>
        <v>#N/A</v>
      </c>
      <c r="BB1722" s="145">
        <f t="shared" si="947"/>
        <v>2.083333333333337E-2</v>
      </c>
      <c r="BC1722" s="2">
        <f>IF(AM1722,
  IF(AND(AL1722=$J$31,_xlfn.DAYS(AH1722,DATE(AI1722,1,1))&lt;7),
    MAX(0,EINSTELLUNGEN!$D$12+1-WEEKDAY(DATE(EINSTELLUNGEN!$D$9,EINSTELLUNGEN!$D$10,1),2)),
    IF(AL1722=$J$33,
      MIN(EINSTELLUNGEN!$D$12,WEEKDAY(DATE(EINSTELLUNGEN!$D$9,12,31),2)),
      EINSTELLUNGEN!$D$12
  )) - SUMIF(AL$50:AL$2500,"="&amp;AL1722,AX$50:AX$2500),
  0)</f>
        <v>3</v>
      </c>
      <c r="BD1722" s="2">
        <f t="shared" si="948"/>
        <v>0.33333333333333331</v>
      </c>
      <c r="BE1722" s="2">
        <f t="shared" si="949"/>
        <v>0</v>
      </c>
    </row>
    <row r="1723" spans="1:57" ht="10.5" customHeight="1">
      <c r="A1723" s="1" t="str">
        <f t="shared" ca="1" si="925"/>
        <v/>
      </c>
      <c r="B1723" s="1" t="str">
        <f t="shared" ca="1" si="926"/>
        <v/>
      </c>
      <c r="C1723" s="1" t="str">
        <f t="shared" ca="1" si="927"/>
        <v/>
      </c>
      <c r="D1723" s="1" t="str">
        <f t="shared" ca="1" si="928"/>
        <v/>
      </c>
      <c r="F1723" s="10"/>
      <c r="G1723" s="136" t="str">
        <f t="shared" si="929"/>
        <v/>
      </c>
      <c r="H1723" s="27"/>
      <c r="I1723" s="28"/>
      <c r="J1723" s="28"/>
      <c r="K1723" s="29"/>
      <c r="L1723" s="136"/>
      <c r="M1723" s="136"/>
      <c r="N1723" s="136"/>
      <c r="O1723" s="26" t="str">
        <f t="shared" si="930"/>
        <v/>
      </c>
      <c r="P1723" s="218" t="str">
        <f t="shared" si="931"/>
        <v/>
      </c>
      <c r="Q1723" s="26" t="str">
        <f t="shared" si="932"/>
        <v/>
      </c>
      <c r="R1723" s="22"/>
      <c r="S1723" s="99"/>
      <c r="T1723" s="10"/>
      <c r="U1723" s="229" t="str">
        <f t="shared" si="933"/>
        <v/>
      </c>
      <c r="V1723" s="230"/>
      <c r="W1723" s="230"/>
      <c r="X1723" s="230"/>
      <c r="Y1723" s="230"/>
      <c r="Z1723" s="22" t="str">
        <f>""</f>
        <v/>
      </c>
      <c r="AB1723" s="23" t="str">
        <f t="shared" si="934"/>
        <v/>
      </c>
      <c r="AC1723" s="2" t="b">
        <f>COUNT(Q1723:Q$2500)&gt;0</f>
        <v>0</v>
      </c>
      <c r="AD1723" s="2" t="b">
        <f t="shared" si="917"/>
        <v>0</v>
      </c>
      <c r="AE1723" s="2" t="b">
        <f t="shared" si="918"/>
        <v>0</v>
      </c>
      <c r="AF1723" s="2" t="b">
        <f t="shared" si="919"/>
        <v>0</v>
      </c>
      <c r="AG1723" s="2" t="b">
        <f>OR(
  AND(AC1723,NOT(AC1724)),
  AND(AF1723,WEEKDAY(AH1722,2)=EINSTELLUNGEN!$D$12),
  AND(AF1723,AH1723=$J$35)
)</f>
        <v>0</v>
      </c>
      <c r="AH1723" s="2">
        <f>IF(AE1723,AH1722+IF(WEEKDAY(AH1722+1,2)&lt;=EINSTELLUNGEN!$D$12,1,$J$36),AH1722)</f>
        <v>42020</v>
      </c>
      <c r="AI1723" s="2">
        <f t="shared" si="920"/>
        <v>2019</v>
      </c>
      <c r="AJ1723" s="2">
        <f t="shared" si="921"/>
        <v>201901</v>
      </c>
      <c r="AK1723" s="2">
        <f t="shared" si="922"/>
        <v>201901</v>
      </c>
      <c r="AL1723" s="2">
        <f t="shared" si="950"/>
        <v>201903</v>
      </c>
      <c r="AM1723" s="2" t="b">
        <f t="shared" si="923"/>
        <v>1</v>
      </c>
      <c r="AN1723" s="4" t="e">
        <f t="shared" si="935"/>
        <v>#N/A</v>
      </c>
      <c r="AO1723" s="4" t="e">
        <f t="shared" si="936"/>
        <v>#N/A</v>
      </c>
      <c r="AP1723" s="2" t="str">
        <f>IF(AD1723,
  IF(ISBLANK(H1723),
    AP1722,
    IF(LEN(H1723)=1,
      IF(OR(UPPER(H1723)="A",UPPER(H1723)="I"),
        EINSTELLUNGEN!$D$21,
        IF(OR(UPPER(H1723)="B",UPPER(H1723)="M"),
          EINSTELLUNGEN!$D$22,
          IF(OR(UPPER(H1723)="C",UPPER(H1723)="S"),
            EINSTELLUNGEN!$D$23,
            IF(UPPER(H1723)="D",
              EINSTELLUNGEN!$D$24,
              IF(UPPER(H1723)="E",
                EINSTELLUNGEN!$D$25,
                UPPER(H1723)))))),
      IF(ISNUMBER(H1723),
        EINSTELLUNGEN!$D$20&amp;H1723,
        UPPER(H1723)))),
  "")</f>
        <v/>
      </c>
      <c r="AQ1723" s="2" t="str">
        <f t="shared" si="937"/>
        <v/>
      </c>
      <c r="AR1723" s="2">
        <f t="shared" si="938"/>
        <v>0</v>
      </c>
      <c r="AS1723" s="145">
        <f t="shared" si="939"/>
        <v>0.33333333333333331</v>
      </c>
      <c r="AT1723" s="2">
        <f t="shared" si="940"/>
        <v>0</v>
      </c>
      <c r="AU1723" s="2">
        <f t="shared" si="941"/>
        <v>0</v>
      </c>
      <c r="AV1723" s="2">
        <f t="shared" si="942"/>
        <v>0</v>
      </c>
      <c r="AW1723" s="2">
        <f t="shared" si="943"/>
        <v>0</v>
      </c>
      <c r="AX1723" s="2">
        <f t="shared" si="924"/>
        <v>0</v>
      </c>
      <c r="AY1723" s="2">
        <f t="shared" si="944"/>
        <v>0</v>
      </c>
      <c r="AZ1723" s="145" t="e">
        <f t="shared" si="945"/>
        <v>#N/A</v>
      </c>
      <c r="BA1723" s="145" t="e">
        <f t="shared" si="946"/>
        <v>#N/A</v>
      </c>
      <c r="BB1723" s="145">
        <f t="shared" si="947"/>
        <v>2.083333333333337E-2</v>
      </c>
      <c r="BC1723" s="2">
        <f>IF(AM1723,
  IF(AND(AL1723=$J$31,_xlfn.DAYS(AH1723,DATE(AI1723,1,1))&lt;7),
    MAX(0,EINSTELLUNGEN!$D$12+1-WEEKDAY(DATE(EINSTELLUNGEN!$D$9,EINSTELLUNGEN!$D$10,1),2)),
    IF(AL1723=$J$33,
      MIN(EINSTELLUNGEN!$D$12,WEEKDAY(DATE(EINSTELLUNGEN!$D$9,12,31),2)),
      EINSTELLUNGEN!$D$12
  )) - SUMIF(AL$50:AL$2500,"="&amp;AL1723,AX$50:AX$2500),
  0)</f>
        <v>3</v>
      </c>
      <c r="BD1723" s="2">
        <f t="shared" si="948"/>
        <v>0.33333333333333331</v>
      </c>
      <c r="BE1723" s="2">
        <f t="shared" si="949"/>
        <v>0</v>
      </c>
    </row>
    <row r="1724" spans="1:57" ht="10.5" customHeight="1">
      <c r="A1724" s="1" t="str">
        <f t="shared" ca="1" si="925"/>
        <v/>
      </c>
      <c r="B1724" s="1" t="str">
        <f t="shared" ca="1" si="926"/>
        <v/>
      </c>
      <c r="C1724" s="1" t="str">
        <f t="shared" ca="1" si="927"/>
        <v/>
      </c>
      <c r="D1724" s="1" t="str">
        <f t="shared" ca="1" si="928"/>
        <v/>
      </c>
      <c r="F1724" s="10"/>
      <c r="G1724" s="136" t="str">
        <f t="shared" si="929"/>
        <v/>
      </c>
      <c r="H1724" s="27"/>
      <c r="I1724" s="28"/>
      <c r="J1724" s="28"/>
      <c r="K1724" s="29"/>
      <c r="L1724" s="136"/>
      <c r="M1724" s="136"/>
      <c r="N1724" s="136"/>
      <c r="O1724" s="26" t="str">
        <f t="shared" si="930"/>
        <v/>
      </c>
      <c r="P1724" s="218" t="str">
        <f t="shared" si="931"/>
        <v/>
      </c>
      <c r="Q1724" s="26" t="str">
        <f t="shared" si="932"/>
        <v/>
      </c>
      <c r="R1724" s="22"/>
      <c r="S1724" s="99"/>
      <c r="T1724" s="10"/>
      <c r="U1724" s="229" t="str">
        <f t="shared" si="933"/>
        <v/>
      </c>
      <c r="V1724" s="230"/>
      <c r="W1724" s="230"/>
      <c r="X1724" s="230"/>
      <c r="Y1724" s="230"/>
      <c r="Z1724" s="22" t="str">
        <f>""</f>
        <v/>
      </c>
      <c r="AB1724" s="23" t="str">
        <f t="shared" si="934"/>
        <v/>
      </c>
      <c r="AC1724" s="2" t="b">
        <f>COUNT(Q1724:Q$2500)&gt;0</f>
        <v>0</v>
      </c>
      <c r="AD1724" s="2" t="b">
        <f t="shared" si="917"/>
        <v>0</v>
      </c>
      <c r="AE1724" s="2" t="b">
        <f t="shared" si="918"/>
        <v>0</v>
      </c>
      <c r="AF1724" s="2" t="b">
        <f t="shared" si="919"/>
        <v>0</v>
      </c>
      <c r="AG1724" s="2" t="b">
        <f>OR(
  AND(AC1724,NOT(AC1725)),
  AND(AF1724,WEEKDAY(AH1723,2)=EINSTELLUNGEN!$D$12),
  AND(AF1724,AH1724=$J$35)
)</f>
        <v>0</v>
      </c>
      <c r="AH1724" s="2">
        <f>IF(AE1724,AH1723+IF(WEEKDAY(AH1723+1,2)&lt;=EINSTELLUNGEN!$D$12,1,$J$36),AH1723)</f>
        <v>42020</v>
      </c>
      <c r="AI1724" s="2">
        <f t="shared" si="920"/>
        <v>2019</v>
      </c>
      <c r="AJ1724" s="2">
        <f t="shared" si="921"/>
        <v>201901</v>
      </c>
      <c r="AK1724" s="2">
        <f t="shared" si="922"/>
        <v>201901</v>
      </c>
      <c r="AL1724" s="2">
        <f t="shared" si="950"/>
        <v>201903</v>
      </c>
      <c r="AM1724" s="2" t="b">
        <f t="shared" si="923"/>
        <v>1</v>
      </c>
      <c r="AN1724" s="4" t="e">
        <f t="shared" si="935"/>
        <v>#N/A</v>
      </c>
      <c r="AO1724" s="4" t="e">
        <f t="shared" si="936"/>
        <v>#N/A</v>
      </c>
      <c r="AP1724" s="2" t="str">
        <f>IF(AD1724,
  IF(ISBLANK(H1724),
    AP1723,
    IF(LEN(H1724)=1,
      IF(OR(UPPER(H1724)="A",UPPER(H1724)="I"),
        EINSTELLUNGEN!$D$21,
        IF(OR(UPPER(H1724)="B",UPPER(H1724)="M"),
          EINSTELLUNGEN!$D$22,
          IF(OR(UPPER(H1724)="C",UPPER(H1724)="S"),
            EINSTELLUNGEN!$D$23,
            IF(UPPER(H1724)="D",
              EINSTELLUNGEN!$D$24,
              IF(UPPER(H1724)="E",
                EINSTELLUNGEN!$D$25,
                UPPER(H1724)))))),
      IF(ISNUMBER(H1724),
        EINSTELLUNGEN!$D$20&amp;H1724,
        UPPER(H1724)))),
  "")</f>
        <v/>
      </c>
      <c r="AQ1724" s="2" t="str">
        <f t="shared" si="937"/>
        <v/>
      </c>
      <c r="AR1724" s="2">
        <f t="shared" si="938"/>
        <v>0</v>
      </c>
      <c r="AS1724" s="145">
        <f t="shared" si="939"/>
        <v>0.33333333333333331</v>
      </c>
      <c r="AT1724" s="2">
        <f t="shared" si="940"/>
        <v>0</v>
      </c>
      <c r="AU1724" s="2">
        <f t="shared" si="941"/>
        <v>0</v>
      </c>
      <c r="AV1724" s="2">
        <f t="shared" si="942"/>
        <v>0</v>
      </c>
      <c r="AW1724" s="2">
        <f t="shared" si="943"/>
        <v>0</v>
      </c>
      <c r="AX1724" s="2">
        <f t="shared" si="924"/>
        <v>0</v>
      </c>
      <c r="AY1724" s="2">
        <f t="shared" si="944"/>
        <v>0</v>
      </c>
      <c r="AZ1724" s="145" t="e">
        <f t="shared" si="945"/>
        <v>#N/A</v>
      </c>
      <c r="BA1724" s="145" t="e">
        <f t="shared" si="946"/>
        <v>#N/A</v>
      </c>
      <c r="BB1724" s="145">
        <f t="shared" si="947"/>
        <v>2.083333333333337E-2</v>
      </c>
      <c r="BC1724" s="2">
        <f>IF(AM1724,
  IF(AND(AL1724=$J$31,_xlfn.DAYS(AH1724,DATE(AI1724,1,1))&lt;7),
    MAX(0,EINSTELLUNGEN!$D$12+1-WEEKDAY(DATE(EINSTELLUNGEN!$D$9,EINSTELLUNGEN!$D$10,1),2)),
    IF(AL1724=$J$33,
      MIN(EINSTELLUNGEN!$D$12,WEEKDAY(DATE(EINSTELLUNGEN!$D$9,12,31),2)),
      EINSTELLUNGEN!$D$12
  )) - SUMIF(AL$50:AL$2500,"="&amp;AL1724,AX$50:AX$2500),
  0)</f>
        <v>3</v>
      </c>
      <c r="BD1724" s="2">
        <f t="shared" si="948"/>
        <v>0.33333333333333331</v>
      </c>
      <c r="BE1724" s="2">
        <f t="shared" si="949"/>
        <v>0</v>
      </c>
    </row>
    <row r="1725" spans="1:57" ht="10.5" customHeight="1">
      <c r="A1725" s="1" t="str">
        <f t="shared" ca="1" si="925"/>
        <v/>
      </c>
      <c r="B1725" s="1" t="str">
        <f t="shared" ca="1" si="926"/>
        <v/>
      </c>
      <c r="C1725" s="1" t="str">
        <f t="shared" ca="1" si="927"/>
        <v/>
      </c>
      <c r="D1725" s="1" t="str">
        <f t="shared" ca="1" si="928"/>
        <v/>
      </c>
      <c r="F1725" s="10"/>
      <c r="G1725" s="136" t="str">
        <f t="shared" si="929"/>
        <v/>
      </c>
      <c r="H1725" s="27"/>
      <c r="I1725" s="28"/>
      <c r="J1725" s="28"/>
      <c r="K1725" s="29"/>
      <c r="L1725" s="136"/>
      <c r="M1725" s="136"/>
      <c r="N1725" s="136"/>
      <c r="O1725" s="26" t="str">
        <f t="shared" si="930"/>
        <v/>
      </c>
      <c r="P1725" s="218" t="str">
        <f t="shared" si="931"/>
        <v/>
      </c>
      <c r="Q1725" s="26" t="str">
        <f t="shared" si="932"/>
        <v/>
      </c>
      <c r="R1725" s="22"/>
      <c r="S1725" s="99"/>
      <c r="T1725" s="10"/>
      <c r="U1725" s="229" t="str">
        <f t="shared" si="933"/>
        <v/>
      </c>
      <c r="V1725" s="230"/>
      <c r="W1725" s="230"/>
      <c r="X1725" s="230"/>
      <c r="Y1725" s="230"/>
      <c r="Z1725" s="22" t="str">
        <f>""</f>
        <v/>
      </c>
      <c r="AB1725" s="23" t="str">
        <f t="shared" si="934"/>
        <v/>
      </c>
      <c r="AC1725" s="2" t="b">
        <f>COUNT(Q1725:Q$2500)&gt;0</f>
        <v>0</v>
      </c>
      <c r="AD1725" s="2" t="b">
        <f t="shared" si="917"/>
        <v>0</v>
      </c>
      <c r="AE1725" s="2" t="b">
        <f t="shared" si="918"/>
        <v>0</v>
      </c>
      <c r="AF1725" s="2" t="b">
        <f t="shared" si="919"/>
        <v>0</v>
      </c>
      <c r="AG1725" s="2" t="b">
        <f>OR(
  AND(AC1725,NOT(AC1726)),
  AND(AF1725,WEEKDAY(AH1724,2)=EINSTELLUNGEN!$D$12),
  AND(AF1725,AH1725=$J$35)
)</f>
        <v>0</v>
      </c>
      <c r="AH1725" s="2">
        <f>IF(AE1725,AH1724+IF(WEEKDAY(AH1724+1,2)&lt;=EINSTELLUNGEN!$D$12,1,$J$36),AH1724)</f>
        <v>42020</v>
      </c>
      <c r="AI1725" s="2">
        <f t="shared" si="920"/>
        <v>2019</v>
      </c>
      <c r="AJ1725" s="2">
        <f t="shared" si="921"/>
        <v>201901</v>
      </c>
      <c r="AK1725" s="2">
        <f t="shared" si="922"/>
        <v>201901</v>
      </c>
      <c r="AL1725" s="2">
        <f t="shared" si="950"/>
        <v>201903</v>
      </c>
      <c r="AM1725" s="2" t="b">
        <f t="shared" si="923"/>
        <v>1</v>
      </c>
      <c r="AN1725" s="4" t="e">
        <f t="shared" si="935"/>
        <v>#N/A</v>
      </c>
      <c r="AO1725" s="4" t="e">
        <f t="shared" si="936"/>
        <v>#N/A</v>
      </c>
      <c r="AP1725" s="2" t="str">
        <f>IF(AD1725,
  IF(ISBLANK(H1725),
    AP1724,
    IF(LEN(H1725)=1,
      IF(OR(UPPER(H1725)="A",UPPER(H1725)="I"),
        EINSTELLUNGEN!$D$21,
        IF(OR(UPPER(H1725)="B",UPPER(H1725)="M"),
          EINSTELLUNGEN!$D$22,
          IF(OR(UPPER(H1725)="C",UPPER(H1725)="S"),
            EINSTELLUNGEN!$D$23,
            IF(UPPER(H1725)="D",
              EINSTELLUNGEN!$D$24,
              IF(UPPER(H1725)="E",
                EINSTELLUNGEN!$D$25,
                UPPER(H1725)))))),
      IF(ISNUMBER(H1725),
        EINSTELLUNGEN!$D$20&amp;H1725,
        UPPER(H1725)))),
  "")</f>
        <v/>
      </c>
      <c r="AQ1725" s="2" t="str">
        <f t="shared" si="937"/>
        <v/>
      </c>
      <c r="AR1725" s="2">
        <f t="shared" si="938"/>
        <v>0</v>
      </c>
      <c r="AS1725" s="145">
        <f t="shared" si="939"/>
        <v>0.33333333333333331</v>
      </c>
      <c r="AT1725" s="2">
        <f t="shared" si="940"/>
        <v>0</v>
      </c>
      <c r="AU1725" s="2">
        <f t="shared" si="941"/>
        <v>0</v>
      </c>
      <c r="AV1725" s="2">
        <f t="shared" si="942"/>
        <v>0</v>
      </c>
      <c r="AW1725" s="2">
        <f t="shared" si="943"/>
        <v>0</v>
      </c>
      <c r="AX1725" s="2">
        <f t="shared" si="924"/>
        <v>0</v>
      </c>
      <c r="AY1725" s="2">
        <f t="shared" si="944"/>
        <v>0</v>
      </c>
      <c r="AZ1725" s="145" t="e">
        <f t="shared" si="945"/>
        <v>#N/A</v>
      </c>
      <c r="BA1725" s="145" t="e">
        <f t="shared" si="946"/>
        <v>#N/A</v>
      </c>
      <c r="BB1725" s="145">
        <f t="shared" si="947"/>
        <v>2.083333333333337E-2</v>
      </c>
      <c r="BC1725" s="2">
        <f>IF(AM1725,
  IF(AND(AL1725=$J$31,_xlfn.DAYS(AH1725,DATE(AI1725,1,1))&lt;7),
    MAX(0,EINSTELLUNGEN!$D$12+1-WEEKDAY(DATE(EINSTELLUNGEN!$D$9,EINSTELLUNGEN!$D$10,1),2)),
    IF(AL1725=$J$33,
      MIN(EINSTELLUNGEN!$D$12,WEEKDAY(DATE(EINSTELLUNGEN!$D$9,12,31),2)),
      EINSTELLUNGEN!$D$12
  )) - SUMIF(AL$50:AL$2500,"="&amp;AL1725,AX$50:AX$2500),
  0)</f>
        <v>3</v>
      </c>
      <c r="BD1725" s="2">
        <f t="shared" si="948"/>
        <v>0.33333333333333331</v>
      </c>
      <c r="BE1725" s="2">
        <f t="shared" si="949"/>
        <v>0</v>
      </c>
    </row>
    <row r="1726" spans="1:57" ht="10.5" customHeight="1">
      <c r="A1726" s="1" t="str">
        <f t="shared" ca="1" si="925"/>
        <v/>
      </c>
      <c r="B1726" s="1" t="str">
        <f t="shared" ca="1" si="926"/>
        <v/>
      </c>
      <c r="C1726" s="1" t="str">
        <f t="shared" ca="1" si="927"/>
        <v/>
      </c>
      <c r="D1726" s="1" t="str">
        <f t="shared" ca="1" si="928"/>
        <v/>
      </c>
      <c r="F1726" s="10"/>
      <c r="G1726" s="136" t="str">
        <f t="shared" si="929"/>
        <v/>
      </c>
      <c r="H1726" s="27"/>
      <c r="I1726" s="28"/>
      <c r="J1726" s="28"/>
      <c r="K1726" s="29"/>
      <c r="L1726" s="136"/>
      <c r="M1726" s="136"/>
      <c r="N1726" s="136"/>
      <c r="O1726" s="26" t="str">
        <f t="shared" si="930"/>
        <v/>
      </c>
      <c r="P1726" s="218" t="str">
        <f t="shared" si="931"/>
        <v/>
      </c>
      <c r="Q1726" s="26" t="str">
        <f t="shared" si="932"/>
        <v/>
      </c>
      <c r="R1726" s="22"/>
      <c r="S1726" s="99"/>
      <c r="T1726" s="10"/>
      <c r="U1726" s="229" t="str">
        <f t="shared" si="933"/>
        <v/>
      </c>
      <c r="V1726" s="230"/>
      <c r="W1726" s="230"/>
      <c r="X1726" s="230"/>
      <c r="Y1726" s="230"/>
      <c r="Z1726" s="22" t="str">
        <f>""</f>
        <v/>
      </c>
      <c r="AB1726" s="23" t="str">
        <f t="shared" si="934"/>
        <v/>
      </c>
      <c r="AC1726" s="2" t="b">
        <f>COUNT(Q1726:Q$2500)&gt;0</f>
        <v>0</v>
      </c>
      <c r="AD1726" s="2" t="b">
        <f t="shared" si="917"/>
        <v>0</v>
      </c>
      <c r="AE1726" s="2" t="b">
        <f t="shared" si="918"/>
        <v>0</v>
      </c>
      <c r="AF1726" s="2" t="b">
        <f t="shared" si="919"/>
        <v>0</v>
      </c>
      <c r="AG1726" s="2" t="b">
        <f>OR(
  AND(AC1726,NOT(AC1727)),
  AND(AF1726,WEEKDAY(AH1725,2)=EINSTELLUNGEN!$D$12),
  AND(AF1726,AH1726=$J$35)
)</f>
        <v>0</v>
      </c>
      <c r="AH1726" s="2">
        <f>IF(AE1726,AH1725+IF(WEEKDAY(AH1725+1,2)&lt;=EINSTELLUNGEN!$D$12,1,$J$36),AH1725)</f>
        <v>42020</v>
      </c>
      <c r="AI1726" s="2">
        <f t="shared" si="920"/>
        <v>2019</v>
      </c>
      <c r="AJ1726" s="2">
        <f t="shared" si="921"/>
        <v>201901</v>
      </c>
      <c r="AK1726" s="2">
        <f t="shared" si="922"/>
        <v>201901</v>
      </c>
      <c r="AL1726" s="2">
        <f t="shared" si="950"/>
        <v>201903</v>
      </c>
      <c r="AM1726" s="2" t="b">
        <f t="shared" si="923"/>
        <v>1</v>
      </c>
      <c r="AN1726" s="4" t="e">
        <f t="shared" si="935"/>
        <v>#N/A</v>
      </c>
      <c r="AO1726" s="4" t="e">
        <f t="shared" si="936"/>
        <v>#N/A</v>
      </c>
      <c r="AP1726" s="2" t="str">
        <f>IF(AD1726,
  IF(ISBLANK(H1726),
    AP1725,
    IF(LEN(H1726)=1,
      IF(OR(UPPER(H1726)="A",UPPER(H1726)="I"),
        EINSTELLUNGEN!$D$21,
        IF(OR(UPPER(H1726)="B",UPPER(H1726)="M"),
          EINSTELLUNGEN!$D$22,
          IF(OR(UPPER(H1726)="C",UPPER(H1726)="S"),
            EINSTELLUNGEN!$D$23,
            IF(UPPER(H1726)="D",
              EINSTELLUNGEN!$D$24,
              IF(UPPER(H1726)="E",
                EINSTELLUNGEN!$D$25,
                UPPER(H1726)))))),
      IF(ISNUMBER(H1726),
        EINSTELLUNGEN!$D$20&amp;H1726,
        UPPER(H1726)))),
  "")</f>
        <v/>
      </c>
      <c r="AQ1726" s="2" t="str">
        <f t="shared" si="937"/>
        <v/>
      </c>
      <c r="AR1726" s="2">
        <f t="shared" si="938"/>
        <v>0</v>
      </c>
      <c r="AS1726" s="145">
        <f t="shared" si="939"/>
        <v>0.33333333333333331</v>
      </c>
      <c r="AT1726" s="2">
        <f t="shared" si="940"/>
        <v>0</v>
      </c>
      <c r="AU1726" s="2">
        <f t="shared" si="941"/>
        <v>0</v>
      </c>
      <c r="AV1726" s="2">
        <f t="shared" si="942"/>
        <v>0</v>
      </c>
      <c r="AW1726" s="2">
        <f t="shared" si="943"/>
        <v>0</v>
      </c>
      <c r="AX1726" s="2">
        <f t="shared" si="924"/>
        <v>0</v>
      </c>
      <c r="AY1726" s="2">
        <f t="shared" si="944"/>
        <v>0</v>
      </c>
      <c r="AZ1726" s="145" t="e">
        <f t="shared" si="945"/>
        <v>#N/A</v>
      </c>
      <c r="BA1726" s="145" t="e">
        <f t="shared" si="946"/>
        <v>#N/A</v>
      </c>
      <c r="BB1726" s="145">
        <f t="shared" si="947"/>
        <v>2.083333333333337E-2</v>
      </c>
      <c r="BC1726" s="2">
        <f>IF(AM1726,
  IF(AND(AL1726=$J$31,_xlfn.DAYS(AH1726,DATE(AI1726,1,1))&lt;7),
    MAX(0,EINSTELLUNGEN!$D$12+1-WEEKDAY(DATE(EINSTELLUNGEN!$D$9,EINSTELLUNGEN!$D$10,1),2)),
    IF(AL1726=$J$33,
      MIN(EINSTELLUNGEN!$D$12,WEEKDAY(DATE(EINSTELLUNGEN!$D$9,12,31),2)),
      EINSTELLUNGEN!$D$12
  )) - SUMIF(AL$50:AL$2500,"="&amp;AL1726,AX$50:AX$2500),
  0)</f>
        <v>3</v>
      </c>
      <c r="BD1726" s="2">
        <f t="shared" si="948"/>
        <v>0.33333333333333331</v>
      </c>
      <c r="BE1726" s="2">
        <f t="shared" si="949"/>
        <v>0</v>
      </c>
    </row>
    <row r="1727" spans="1:57" ht="10.5" customHeight="1">
      <c r="A1727" s="1" t="str">
        <f t="shared" ca="1" si="925"/>
        <v/>
      </c>
      <c r="B1727" s="1" t="str">
        <f t="shared" ca="1" si="926"/>
        <v/>
      </c>
      <c r="C1727" s="1" t="str">
        <f t="shared" ca="1" si="927"/>
        <v/>
      </c>
      <c r="D1727" s="1" t="str">
        <f t="shared" ca="1" si="928"/>
        <v/>
      </c>
      <c r="F1727" s="10"/>
      <c r="G1727" s="136" t="str">
        <f t="shared" si="929"/>
        <v/>
      </c>
      <c r="H1727" s="27"/>
      <c r="I1727" s="28"/>
      <c r="J1727" s="28"/>
      <c r="K1727" s="29"/>
      <c r="L1727" s="136"/>
      <c r="M1727" s="136"/>
      <c r="N1727" s="136"/>
      <c r="O1727" s="26" t="str">
        <f t="shared" si="930"/>
        <v/>
      </c>
      <c r="P1727" s="218" t="str">
        <f t="shared" si="931"/>
        <v/>
      </c>
      <c r="Q1727" s="26" t="str">
        <f t="shared" si="932"/>
        <v/>
      </c>
      <c r="R1727" s="22"/>
      <c r="S1727" s="99"/>
      <c r="T1727" s="10"/>
      <c r="U1727" s="229" t="str">
        <f t="shared" si="933"/>
        <v/>
      </c>
      <c r="V1727" s="230"/>
      <c r="W1727" s="230"/>
      <c r="X1727" s="230"/>
      <c r="Y1727" s="230"/>
      <c r="Z1727" s="22" t="str">
        <f>""</f>
        <v/>
      </c>
      <c r="AB1727" s="23" t="str">
        <f t="shared" si="934"/>
        <v/>
      </c>
      <c r="AC1727" s="2" t="b">
        <f>COUNT(Q1727:Q$2500)&gt;0</f>
        <v>0</v>
      </c>
      <c r="AD1727" s="2" t="b">
        <f t="shared" si="917"/>
        <v>0</v>
      </c>
      <c r="AE1727" s="2" t="b">
        <f t="shared" si="918"/>
        <v>0</v>
      </c>
      <c r="AF1727" s="2" t="b">
        <f t="shared" si="919"/>
        <v>0</v>
      </c>
      <c r="AG1727" s="2" t="b">
        <f>OR(
  AND(AC1727,NOT(AC1728)),
  AND(AF1727,WEEKDAY(AH1726,2)=EINSTELLUNGEN!$D$12),
  AND(AF1727,AH1727=$J$35)
)</f>
        <v>0</v>
      </c>
      <c r="AH1727" s="2">
        <f>IF(AE1727,AH1726+IF(WEEKDAY(AH1726+1,2)&lt;=EINSTELLUNGEN!$D$12,1,$J$36),AH1726)</f>
        <v>42020</v>
      </c>
      <c r="AI1727" s="2">
        <f t="shared" si="920"/>
        <v>2019</v>
      </c>
      <c r="AJ1727" s="2">
        <f t="shared" si="921"/>
        <v>201901</v>
      </c>
      <c r="AK1727" s="2">
        <f t="shared" si="922"/>
        <v>201901</v>
      </c>
      <c r="AL1727" s="2">
        <f t="shared" si="950"/>
        <v>201903</v>
      </c>
      <c r="AM1727" s="2" t="b">
        <f t="shared" si="923"/>
        <v>1</v>
      </c>
      <c r="AN1727" s="4" t="e">
        <f t="shared" si="935"/>
        <v>#N/A</v>
      </c>
      <c r="AO1727" s="4" t="e">
        <f t="shared" si="936"/>
        <v>#N/A</v>
      </c>
      <c r="AP1727" s="2" t="str">
        <f>IF(AD1727,
  IF(ISBLANK(H1727),
    AP1726,
    IF(LEN(H1727)=1,
      IF(OR(UPPER(H1727)="A",UPPER(H1727)="I"),
        EINSTELLUNGEN!$D$21,
        IF(OR(UPPER(H1727)="B",UPPER(H1727)="M"),
          EINSTELLUNGEN!$D$22,
          IF(OR(UPPER(H1727)="C",UPPER(H1727)="S"),
            EINSTELLUNGEN!$D$23,
            IF(UPPER(H1727)="D",
              EINSTELLUNGEN!$D$24,
              IF(UPPER(H1727)="E",
                EINSTELLUNGEN!$D$25,
                UPPER(H1727)))))),
      IF(ISNUMBER(H1727),
        EINSTELLUNGEN!$D$20&amp;H1727,
        UPPER(H1727)))),
  "")</f>
        <v/>
      </c>
      <c r="AQ1727" s="2" t="str">
        <f t="shared" si="937"/>
        <v/>
      </c>
      <c r="AR1727" s="2">
        <f t="shared" si="938"/>
        <v>0</v>
      </c>
      <c r="AS1727" s="145">
        <f t="shared" si="939"/>
        <v>0.33333333333333331</v>
      </c>
      <c r="AT1727" s="2">
        <f t="shared" si="940"/>
        <v>0</v>
      </c>
      <c r="AU1727" s="2">
        <f t="shared" si="941"/>
        <v>0</v>
      </c>
      <c r="AV1727" s="2">
        <f t="shared" si="942"/>
        <v>0</v>
      </c>
      <c r="AW1727" s="2">
        <f t="shared" si="943"/>
        <v>0</v>
      </c>
      <c r="AX1727" s="2">
        <f t="shared" si="924"/>
        <v>0</v>
      </c>
      <c r="AY1727" s="2">
        <f t="shared" si="944"/>
        <v>0</v>
      </c>
      <c r="AZ1727" s="145" t="e">
        <f t="shared" si="945"/>
        <v>#N/A</v>
      </c>
      <c r="BA1727" s="145" t="e">
        <f t="shared" si="946"/>
        <v>#N/A</v>
      </c>
      <c r="BB1727" s="145">
        <f t="shared" si="947"/>
        <v>2.083333333333337E-2</v>
      </c>
      <c r="BC1727" s="2">
        <f>IF(AM1727,
  IF(AND(AL1727=$J$31,_xlfn.DAYS(AH1727,DATE(AI1727,1,1))&lt;7),
    MAX(0,EINSTELLUNGEN!$D$12+1-WEEKDAY(DATE(EINSTELLUNGEN!$D$9,EINSTELLUNGEN!$D$10,1),2)),
    IF(AL1727=$J$33,
      MIN(EINSTELLUNGEN!$D$12,WEEKDAY(DATE(EINSTELLUNGEN!$D$9,12,31),2)),
      EINSTELLUNGEN!$D$12
  )) - SUMIF(AL$50:AL$2500,"="&amp;AL1727,AX$50:AX$2500),
  0)</f>
        <v>3</v>
      </c>
      <c r="BD1727" s="2">
        <f t="shared" si="948"/>
        <v>0.33333333333333331</v>
      </c>
      <c r="BE1727" s="2">
        <f t="shared" si="949"/>
        <v>0</v>
      </c>
    </row>
    <row r="1728" spans="1:57" ht="10.5" customHeight="1">
      <c r="A1728" s="1" t="str">
        <f t="shared" ca="1" si="925"/>
        <v/>
      </c>
      <c r="B1728" s="1" t="str">
        <f t="shared" ca="1" si="926"/>
        <v/>
      </c>
      <c r="C1728" s="1" t="str">
        <f t="shared" ca="1" si="927"/>
        <v/>
      </c>
      <c r="D1728" s="1" t="str">
        <f t="shared" ca="1" si="928"/>
        <v/>
      </c>
      <c r="F1728" s="10"/>
      <c r="G1728" s="136" t="str">
        <f t="shared" si="929"/>
        <v/>
      </c>
      <c r="H1728" s="27"/>
      <c r="I1728" s="28"/>
      <c r="J1728" s="28"/>
      <c r="K1728" s="29"/>
      <c r="L1728" s="136"/>
      <c r="M1728" s="136"/>
      <c r="N1728" s="136"/>
      <c r="O1728" s="26" t="str">
        <f t="shared" si="930"/>
        <v/>
      </c>
      <c r="P1728" s="218" t="str">
        <f t="shared" si="931"/>
        <v/>
      </c>
      <c r="Q1728" s="26" t="str">
        <f t="shared" si="932"/>
        <v/>
      </c>
      <c r="R1728" s="22"/>
      <c r="S1728" s="99"/>
      <c r="T1728" s="10"/>
      <c r="U1728" s="229" t="str">
        <f t="shared" si="933"/>
        <v/>
      </c>
      <c r="V1728" s="230"/>
      <c r="W1728" s="230"/>
      <c r="X1728" s="230"/>
      <c r="Y1728" s="230"/>
      <c r="Z1728" s="22" t="str">
        <f>""</f>
        <v/>
      </c>
      <c r="AB1728" s="23" t="str">
        <f t="shared" si="934"/>
        <v/>
      </c>
      <c r="AC1728" s="2" t="b">
        <f>COUNT(Q1728:Q$2500)&gt;0</f>
        <v>0</v>
      </c>
      <c r="AD1728" s="2" t="b">
        <f t="shared" si="917"/>
        <v>0</v>
      </c>
      <c r="AE1728" s="2" t="b">
        <f t="shared" si="918"/>
        <v>0</v>
      </c>
      <c r="AF1728" s="2" t="b">
        <f t="shared" si="919"/>
        <v>0</v>
      </c>
      <c r="AG1728" s="2" t="b">
        <f>OR(
  AND(AC1728,NOT(AC1729)),
  AND(AF1728,WEEKDAY(AH1727,2)=EINSTELLUNGEN!$D$12),
  AND(AF1728,AH1728=$J$35)
)</f>
        <v>0</v>
      </c>
      <c r="AH1728" s="2">
        <f>IF(AE1728,AH1727+IF(WEEKDAY(AH1727+1,2)&lt;=EINSTELLUNGEN!$D$12,1,$J$36),AH1727)</f>
        <v>42020</v>
      </c>
      <c r="AI1728" s="2">
        <f t="shared" si="920"/>
        <v>2019</v>
      </c>
      <c r="AJ1728" s="2">
        <f t="shared" si="921"/>
        <v>201901</v>
      </c>
      <c r="AK1728" s="2">
        <f t="shared" si="922"/>
        <v>201901</v>
      </c>
      <c r="AL1728" s="2">
        <f t="shared" si="950"/>
        <v>201903</v>
      </c>
      <c r="AM1728" s="2" t="b">
        <f t="shared" si="923"/>
        <v>1</v>
      </c>
      <c r="AN1728" s="4" t="e">
        <f t="shared" si="935"/>
        <v>#N/A</v>
      </c>
      <c r="AO1728" s="4" t="e">
        <f t="shared" si="936"/>
        <v>#N/A</v>
      </c>
      <c r="AP1728" s="2" t="str">
        <f>IF(AD1728,
  IF(ISBLANK(H1728),
    AP1727,
    IF(LEN(H1728)=1,
      IF(OR(UPPER(H1728)="A",UPPER(H1728)="I"),
        EINSTELLUNGEN!$D$21,
        IF(OR(UPPER(H1728)="B",UPPER(H1728)="M"),
          EINSTELLUNGEN!$D$22,
          IF(OR(UPPER(H1728)="C",UPPER(H1728)="S"),
            EINSTELLUNGEN!$D$23,
            IF(UPPER(H1728)="D",
              EINSTELLUNGEN!$D$24,
              IF(UPPER(H1728)="E",
                EINSTELLUNGEN!$D$25,
                UPPER(H1728)))))),
      IF(ISNUMBER(H1728),
        EINSTELLUNGEN!$D$20&amp;H1728,
        UPPER(H1728)))),
  "")</f>
        <v/>
      </c>
      <c r="AQ1728" s="2" t="str">
        <f t="shared" si="937"/>
        <v/>
      </c>
      <c r="AR1728" s="2">
        <f t="shared" si="938"/>
        <v>0</v>
      </c>
      <c r="AS1728" s="145">
        <f t="shared" si="939"/>
        <v>0.33333333333333331</v>
      </c>
      <c r="AT1728" s="2">
        <f t="shared" si="940"/>
        <v>0</v>
      </c>
      <c r="AU1728" s="2">
        <f t="shared" si="941"/>
        <v>0</v>
      </c>
      <c r="AV1728" s="2">
        <f t="shared" si="942"/>
        <v>0</v>
      </c>
      <c r="AW1728" s="2">
        <f t="shared" si="943"/>
        <v>0</v>
      </c>
      <c r="AX1728" s="2">
        <f t="shared" si="924"/>
        <v>0</v>
      </c>
      <c r="AY1728" s="2">
        <f t="shared" si="944"/>
        <v>0</v>
      </c>
      <c r="AZ1728" s="145" t="e">
        <f t="shared" si="945"/>
        <v>#N/A</v>
      </c>
      <c r="BA1728" s="145" t="e">
        <f t="shared" si="946"/>
        <v>#N/A</v>
      </c>
      <c r="BB1728" s="145">
        <f t="shared" si="947"/>
        <v>2.083333333333337E-2</v>
      </c>
      <c r="BC1728" s="2">
        <f>IF(AM1728,
  IF(AND(AL1728=$J$31,_xlfn.DAYS(AH1728,DATE(AI1728,1,1))&lt;7),
    MAX(0,EINSTELLUNGEN!$D$12+1-WEEKDAY(DATE(EINSTELLUNGEN!$D$9,EINSTELLUNGEN!$D$10,1),2)),
    IF(AL1728=$J$33,
      MIN(EINSTELLUNGEN!$D$12,WEEKDAY(DATE(EINSTELLUNGEN!$D$9,12,31),2)),
      EINSTELLUNGEN!$D$12
  )) - SUMIF(AL$50:AL$2500,"="&amp;AL1728,AX$50:AX$2500),
  0)</f>
        <v>3</v>
      </c>
      <c r="BD1728" s="2">
        <f t="shared" si="948"/>
        <v>0.33333333333333331</v>
      </c>
      <c r="BE1728" s="2">
        <f t="shared" si="949"/>
        <v>0</v>
      </c>
    </row>
    <row r="1729" spans="1:57" ht="10.5" customHeight="1">
      <c r="A1729" s="1" t="str">
        <f t="shared" ca="1" si="925"/>
        <v/>
      </c>
      <c r="B1729" s="1" t="str">
        <f t="shared" ca="1" si="926"/>
        <v/>
      </c>
      <c r="C1729" s="1" t="str">
        <f t="shared" ca="1" si="927"/>
        <v/>
      </c>
      <c r="D1729" s="1" t="str">
        <f t="shared" ca="1" si="928"/>
        <v/>
      </c>
      <c r="F1729" s="10"/>
      <c r="G1729" s="136" t="str">
        <f t="shared" si="929"/>
        <v/>
      </c>
      <c r="H1729" s="27"/>
      <c r="I1729" s="28"/>
      <c r="J1729" s="28"/>
      <c r="K1729" s="29"/>
      <c r="L1729" s="136"/>
      <c r="M1729" s="136"/>
      <c r="N1729" s="136"/>
      <c r="O1729" s="26" t="str">
        <f t="shared" si="930"/>
        <v/>
      </c>
      <c r="P1729" s="218" t="str">
        <f t="shared" si="931"/>
        <v/>
      </c>
      <c r="Q1729" s="26" t="str">
        <f t="shared" si="932"/>
        <v/>
      </c>
      <c r="R1729" s="22"/>
      <c r="S1729" s="99"/>
      <c r="T1729" s="10"/>
      <c r="U1729" s="229" t="str">
        <f t="shared" si="933"/>
        <v/>
      </c>
      <c r="V1729" s="230"/>
      <c r="W1729" s="230"/>
      <c r="X1729" s="230"/>
      <c r="Y1729" s="230"/>
      <c r="Z1729" s="22" t="str">
        <f>""</f>
        <v/>
      </c>
      <c r="AB1729" s="23" t="str">
        <f t="shared" si="934"/>
        <v/>
      </c>
      <c r="AC1729" s="2" t="b">
        <f>COUNT(Q1729:Q$2500)&gt;0</f>
        <v>0</v>
      </c>
      <c r="AD1729" s="2" t="b">
        <f t="shared" si="917"/>
        <v>0</v>
      </c>
      <c r="AE1729" s="2" t="b">
        <f t="shared" si="918"/>
        <v>0</v>
      </c>
      <c r="AF1729" s="2" t="b">
        <f t="shared" si="919"/>
        <v>0</v>
      </c>
      <c r="AG1729" s="2" t="b">
        <f>OR(
  AND(AC1729,NOT(AC1730)),
  AND(AF1729,WEEKDAY(AH1728,2)=EINSTELLUNGEN!$D$12),
  AND(AF1729,AH1729=$J$35)
)</f>
        <v>0</v>
      </c>
      <c r="AH1729" s="2">
        <f>IF(AE1729,AH1728+IF(WEEKDAY(AH1728+1,2)&lt;=EINSTELLUNGEN!$D$12,1,$J$36),AH1728)</f>
        <v>42020</v>
      </c>
      <c r="AI1729" s="2">
        <f t="shared" si="920"/>
        <v>2019</v>
      </c>
      <c r="AJ1729" s="2">
        <f t="shared" si="921"/>
        <v>201901</v>
      </c>
      <c r="AK1729" s="2">
        <f t="shared" si="922"/>
        <v>201901</v>
      </c>
      <c r="AL1729" s="2">
        <f t="shared" si="950"/>
        <v>201903</v>
      </c>
      <c r="AM1729" s="2" t="b">
        <f t="shared" si="923"/>
        <v>1</v>
      </c>
      <c r="AN1729" s="4" t="e">
        <f t="shared" si="935"/>
        <v>#N/A</v>
      </c>
      <c r="AO1729" s="4" t="e">
        <f t="shared" si="936"/>
        <v>#N/A</v>
      </c>
      <c r="AP1729" s="2" t="str">
        <f>IF(AD1729,
  IF(ISBLANK(H1729),
    AP1728,
    IF(LEN(H1729)=1,
      IF(OR(UPPER(H1729)="A",UPPER(H1729)="I"),
        EINSTELLUNGEN!$D$21,
        IF(OR(UPPER(H1729)="B",UPPER(H1729)="M"),
          EINSTELLUNGEN!$D$22,
          IF(OR(UPPER(H1729)="C",UPPER(H1729)="S"),
            EINSTELLUNGEN!$D$23,
            IF(UPPER(H1729)="D",
              EINSTELLUNGEN!$D$24,
              IF(UPPER(H1729)="E",
                EINSTELLUNGEN!$D$25,
                UPPER(H1729)))))),
      IF(ISNUMBER(H1729),
        EINSTELLUNGEN!$D$20&amp;H1729,
        UPPER(H1729)))),
  "")</f>
        <v/>
      </c>
      <c r="AQ1729" s="2" t="str">
        <f t="shared" si="937"/>
        <v/>
      </c>
      <c r="AR1729" s="2">
        <f t="shared" si="938"/>
        <v>0</v>
      </c>
      <c r="AS1729" s="145">
        <f t="shared" si="939"/>
        <v>0.33333333333333331</v>
      </c>
      <c r="AT1729" s="2">
        <f t="shared" si="940"/>
        <v>0</v>
      </c>
      <c r="AU1729" s="2">
        <f t="shared" si="941"/>
        <v>0</v>
      </c>
      <c r="AV1729" s="2">
        <f t="shared" si="942"/>
        <v>0</v>
      </c>
      <c r="AW1729" s="2">
        <f t="shared" si="943"/>
        <v>0</v>
      </c>
      <c r="AX1729" s="2">
        <f t="shared" si="924"/>
        <v>0</v>
      </c>
      <c r="AY1729" s="2">
        <f t="shared" si="944"/>
        <v>0</v>
      </c>
      <c r="AZ1729" s="145" t="e">
        <f t="shared" si="945"/>
        <v>#N/A</v>
      </c>
      <c r="BA1729" s="145" t="e">
        <f t="shared" si="946"/>
        <v>#N/A</v>
      </c>
      <c r="BB1729" s="145">
        <f t="shared" si="947"/>
        <v>2.083333333333337E-2</v>
      </c>
      <c r="BC1729" s="2">
        <f>IF(AM1729,
  IF(AND(AL1729=$J$31,_xlfn.DAYS(AH1729,DATE(AI1729,1,1))&lt;7),
    MAX(0,EINSTELLUNGEN!$D$12+1-WEEKDAY(DATE(EINSTELLUNGEN!$D$9,EINSTELLUNGEN!$D$10,1),2)),
    IF(AL1729=$J$33,
      MIN(EINSTELLUNGEN!$D$12,WEEKDAY(DATE(EINSTELLUNGEN!$D$9,12,31),2)),
      EINSTELLUNGEN!$D$12
  )) - SUMIF(AL$50:AL$2500,"="&amp;AL1729,AX$50:AX$2500),
  0)</f>
        <v>3</v>
      </c>
      <c r="BD1729" s="2">
        <f t="shared" si="948"/>
        <v>0.33333333333333331</v>
      </c>
      <c r="BE1729" s="2">
        <f t="shared" si="949"/>
        <v>0</v>
      </c>
    </row>
    <row r="1730" spans="1:57" ht="10.5" customHeight="1">
      <c r="A1730" s="1" t="str">
        <f t="shared" ca="1" si="925"/>
        <v/>
      </c>
      <c r="B1730" s="1" t="str">
        <f t="shared" ca="1" si="926"/>
        <v/>
      </c>
      <c r="C1730" s="1" t="str">
        <f t="shared" ca="1" si="927"/>
        <v/>
      </c>
      <c r="D1730" s="1" t="str">
        <f t="shared" ca="1" si="928"/>
        <v/>
      </c>
      <c r="F1730" s="10"/>
      <c r="G1730" s="136" t="str">
        <f t="shared" si="929"/>
        <v/>
      </c>
      <c r="H1730" s="27"/>
      <c r="I1730" s="28"/>
      <c r="J1730" s="28"/>
      <c r="K1730" s="29"/>
      <c r="L1730" s="136"/>
      <c r="M1730" s="136"/>
      <c r="N1730" s="136"/>
      <c r="O1730" s="26" t="str">
        <f t="shared" si="930"/>
        <v/>
      </c>
      <c r="P1730" s="218" t="str">
        <f t="shared" si="931"/>
        <v/>
      </c>
      <c r="Q1730" s="26" t="str">
        <f t="shared" si="932"/>
        <v/>
      </c>
      <c r="R1730" s="22"/>
      <c r="S1730" s="99"/>
      <c r="T1730" s="10"/>
      <c r="U1730" s="229" t="str">
        <f t="shared" si="933"/>
        <v/>
      </c>
      <c r="V1730" s="230"/>
      <c r="W1730" s="230"/>
      <c r="X1730" s="230"/>
      <c r="Y1730" s="230"/>
      <c r="Z1730" s="22" t="str">
        <f>""</f>
        <v/>
      </c>
      <c r="AB1730" s="23" t="str">
        <f t="shared" si="934"/>
        <v/>
      </c>
      <c r="AC1730" s="2" t="b">
        <f>COUNT(Q1730:Q$2500)&gt;0</f>
        <v>0</v>
      </c>
      <c r="AD1730" s="2" t="b">
        <f t="shared" si="917"/>
        <v>0</v>
      </c>
      <c r="AE1730" s="2" t="b">
        <f t="shared" si="918"/>
        <v>0</v>
      </c>
      <c r="AF1730" s="2" t="b">
        <f t="shared" si="919"/>
        <v>0</v>
      </c>
      <c r="AG1730" s="2" t="b">
        <f>OR(
  AND(AC1730,NOT(AC1731)),
  AND(AF1730,WEEKDAY(AH1729,2)=EINSTELLUNGEN!$D$12),
  AND(AF1730,AH1730=$J$35)
)</f>
        <v>0</v>
      </c>
      <c r="AH1730" s="2">
        <f>IF(AE1730,AH1729+IF(WEEKDAY(AH1729+1,2)&lt;=EINSTELLUNGEN!$D$12,1,$J$36),AH1729)</f>
        <v>42020</v>
      </c>
      <c r="AI1730" s="2">
        <f t="shared" si="920"/>
        <v>2019</v>
      </c>
      <c r="AJ1730" s="2">
        <f t="shared" si="921"/>
        <v>201901</v>
      </c>
      <c r="AK1730" s="2">
        <f t="shared" si="922"/>
        <v>201901</v>
      </c>
      <c r="AL1730" s="2">
        <f t="shared" si="950"/>
        <v>201903</v>
      </c>
      <c r="AM1730" s="2" t="b">
        <f t="shared" si="923"/>
        <v>1</v>
      </c>
      <c r="AN1730" s="4" t="e">
        <f t="shared" si="935"/>
        <v>#N/A</v>
      </c>
      <c r="AO1730" s="4" t="e">
        <f t="shared" si="936"/>
        <v>#N/A</v>
      </c>
      <c r="AP1730" s="2" t="str">
        <f>IF(AD1730,
  IF(ISBLANK(H1730),
    AP1729,
    IF(LEN(H1730)=1,
      IF(OR(UPPER(H1730)="A",UPPER(H1730)="I"),
        EINSTELLUNGEN!$D$21,
        IF(OR(UPPER(H1730)="B",UPPER(H1730)="M"),
          EINSTELLUNGEN!$D$22,
          IF(OR(UPPER(H1730)="C",UPPER(H1730)="S"),
            EINSTELLUNGEN!$D$23,
            IF(UPPER(H1730)="D",
              EINSTELLUNGEN!$D$24,
              IF(UPPER(H1730)="E",
                EINSTELLUNGEN!$D$25,
                UPPER(H1730)))))),
      IF(ISNUMBER(H1730),
        EINSTELLUNGEN!$D$20&amp;H1730,
        UPPER(H1730)))),
  "")</f>
        <v/>
      </c>
      <c r="AQ1730" s="2" t="str">
        <f t="shared" si="937"/>
        <v/>
      </c>
      <c r="AR1730" s="2">
        <f t="shared" si="938"/>
        <v>0</v>
      </c>
      <c r="AS1730" s="145">
        <f t="shared" si="939"/>
        <v>0.33333333333333331</v>
      </c>
      <c r="AT1730" s="2">
        <f t="shared" si="940"/>
        <v>0</v>
      </c>
      <c r="AU1730" s="2">
        <f t="shared" si="941"/>
        <v>0</v>
      </c>
      <c r="AV1730" s="2">
        <f t="shared" si="942"/>
        <v>0</v>
      </c>
      <c r="AW1730" s="2">
        <f t="shared" si="943"/>
        <v>0</v>
      </c>
      <c r="AX1730" s="2">
        <f t="shared" si="924"/>
        <v>0</v>
      </c>
      <c r="AY1730" s="2">
        <f t="shared" si="944"/>
        <v>0</v>
      </c>
      <c r="AZ1730" s="145" t="e">
        <f t="shared" si="945"/>
        <v>#N/A</v>
      </c>
      <c r="BA1730" s="145" t="e">
        <f t="shared" si="946"/>
        <v>#N/A</v>
      </c>
      <c r="BB1730" s="145">
        <f t="shared" si="947"/>
        <v>2.083333333333337E-2</v>
      </c>
      <c r="BC1730" s="2">
        <f>IF(AM1730,
  IF(AND(AL1730=$J$31,_xlfn.DAYS(AH1730,DATE(AI1730,1,1))&lt;7),
    MAX(0,EINSTELLUNGEN!$D$12+1-WEEKDAY(DATE(EINSTELLUNGEN!$D$9,EINSTELLUNGEN!$D$10,1),2)),
    IF(AL1730=$J$33,
      MIN(EINSTELLUNGEN!$D$12,WEEKDAY(DATE(EINSTELLUNGEN!$D$9,12,31),2)),
      EINSTELLUNGEN!$D$12
  )) - SUMIF(AL$50:AL$2500,"="&amp;AL1730,AX$50:AX$2500),
  0)</f>
        <v>3</v>
      </c>
      <c r="BD1730" s="2">
        <f t="shared" si="948"/>
        <v>0.33333333333333331</v>
      </c>
      <c r="BE1730" s="2">
        <f t="shared" si="949"/>
        <v>0</v>
      </c>
    </row>
    <row r="1731" spans="1:57" ht="10.5" customHeight="1">
      <c r="A1731" s="1" t="str">
        <f t="shared" ca="1" si="925"/>
        <v/>
      </c>
      <c r="B1731" s="1" t="str">
        <f t="shared" ca="1" si="926"/>
        <v/>
      </c>
      <c r="C1731" s="1" t="str">
        <f t="shared" ca="1" si="927"/>
        <v/>
      </c>
      <c r="D1731" s="1" t="str">
        <f t="shared" ca="1" si="928"/>
        <v/>
      </c>
      <c r="F1731" s="10"/>
      <c r="G1731" s="136" t="str">
        <f t="shared" si="929"/>
        <v/>
      </c>
      <c r="H1731" s="27"/>
      <c r="I1731" s="28"/>
      <c r="J1731" s="28"/>
      <c r="K1731" s="29"/>
      <c r="L1731" s="136"/>
      <c r="M1731" s="136"/>
      <c r="N1731" s="136"/>
      <c r="O1731" s="26" t="str">
        <f t="shared" si="930"/>
        <v/>
      </c>
      <c r="P1731" s="218" t="str">
        <f t="shared" si="931"/>
        <v/>
      </c>
      <c r="Q1731" s="26" t="str">
        <f t="shared" si="932"/>
        <v/>
      </c>
      <c r="R1731" s="22"/>
      <c r="S1731" s="99"/>
      <c r="T1731" s="10"/>
      <c r="U1731" s="229" t="str">
        <f t="shared" si="933"/>
        <v/>
      </c>
      <c r="V1731" s="230"/>
      <c r="W1731" s="230"/>
      <c r="X1731" s="230"/>
      <c r="Y1731" s="230"/>
      <c r="Z1731" s="22" t="str">
        <f>""</f>
        <v/>
      </c>
      <c r="AB1731" s="23" t="str">
        <f t="shared" si="934"/>
        <v/>
      </c>
      <c r="AC1731" s="2" t="b">
        <f>COUNT(Q1731:Q$2500)&gt;0</f>
        <v>0</v>
      </c>
      <c r="AD1731" s="2" t="b">
        <f t="shared" si="917"/>
        <v>0</v>
      </c>
      <c r="AE1731" s="2" t="b">
        <f t="shared" si="918"/>
        <v>0</v>
      </c>
      <c r="AF1731" s="2" t="b">
        <f t="shared" si="919"/>
        <v>0</v>
      </c>
      <c r="AG1731" s="2" t="b">
        <f>OR(
  AND(AC1731,NOT(AC1732)),
  AND(AF1731,WEEKDAY(AH1730,2)=EINSTELLUNGEN!$D$12),
  AND(AF1731,AH1731=$J$35)
)</f>
        <v>0</v>
      </c>
      <c r="AH1731" s="2">
        <f>IF(AE1731,AH1730+IF(WEEKDAY(AH1730+1,2)&lt;=EINSTELLUNGEN!$D$12,1,$J$36),AH1730)</f>
        <v>42020</v>
      </c>
      <c r="AI1731" s="2">
        <f t="shared" si="920"/>
        <v>2019</v>
      </c>
      <c r="AJ1731" s="2">
        <f t="shared" si="921"/>
        <v>201901</v>
      </c>
      <c r="AK1731" s="2">
        <f t="shared" si="922"/>
        <v>201901</v>
      </c>
      <c r="AL1731" s="2">
        <f t="shared" si="950"/>
        <v>201903</v>
      </c>
      <c r="AM1731" s="2" t="b">
        <f t="shared" si="923"/>
        <v>1</v>
      </c>
      <c r="AN1731" s="4" t="e">
        <f t="shared" si="935"/>
        <v>#N/A</v>
      </c>
      <c r="AO1731" s="4" t="e">
        <f t="shared" si="936"/>
        <v>#N/A</v>
      </c>
      <c r="AP1731" s="2" t="str">
        <f>IF(AD1731,
  IF(ISBLANK(H1731),
    AP1730,
    IF(LEN(H1731)=1,
      IF(OR(UPPER(H1731)="A",UPPER(H1731)="I"),
        EINSTELLUNGEN!$D$21,
        IF(OR(UPPER(H1731)="B",UPPER(H1731)="M"),
          EINSTELLUNGEN!$D$22,
          IF(OR(UPPER(H1731)="C",UPPER(H1731)="S"),
            EINSTELLUNGEN!$D$23,
            IF(UPPER(H1731)="D",
              EINSTELLUNGEN!$D$24,
              IF(UPPER(H1731)="E",
                EINSTELLUNGEN!$D$25,
                UPPER(H1731)))))),
      IF(ISNUMBER(H1731),
        EINSTELLUNGEN!$D$20&amp;H1731,
        UPPER(H1731)))),
  "")</f>
        <v/>
      </c>
      <c r="AQ1731" s="2" t="str">
        <f t="shared" si="937"/>
        <v/>
      </c>
      <c r="AR1731" s="2">
        <f t="shared" si="938"/>
        <v>0</v>
      </c>
      <c r="AS1731" s="145">
        <f t="shared" si="939"/>
        <v>0.33333333333333331</v>
      </c>
      <c r="AT1731" s="2">
        <f t="shared" si="940"/>
        <v>0</v>
      </c>
      <c r="AU1731" s="2">
        <f t="shared" si="941"/>
        <v>0</v>
      </c>
      <c r="AV1731" s="2">
        <f t="shared" si="942"/>
        <v>0</v>
      </c>
      <c r="AW1731" s="2">
        <f t="shared" si="943"/>
        <v>0</v>
      </c>
      <c r="AX1731" s="2">
        <f t="shared" si="924"/>
        <v>0</v>
      </c>
      <c r="AY1731" s="2">
        <f t="shared" si="944"/>
        <v>0</v>
      </c>
      <c r="AZ1731" s="145" t="e">
        <f t="shared" si="945"/>
        <v>#N/A</v>
      </c>
      <c r="BA1731" s="145" t="e">
        <f t="shared" si="946"/>
        <v>#N/A</v>
      </c>
      <c r="BB1731" s="145">
        <f t="shared" si="947"/>
        <v>2.083333333333337E-2</v>
      </c>
      <c r="BC1731" s="2">
        <f>IF(AM1731,
  IF(AND(AL1731=$J$31,_xlfn.DAYS(AH1731,DATE(AI1731,1,1))&lt;7),
    MAX(0,EINSTELLUNGEN!$D$12+1-WEEKDAY(DATE(EINSTELLUNGEN!$D$9,EINSTELLUNGEN!$D$10,1),2)),
    IF(AL1731=$J$33,
      MIN(EINSTELLUNGEN!$D$12,WEEKDAY(DATE(EINSTELLUNGEN!$D$9,12,31),2)),
      EINSTELLUNGEN!$D$12
  )) - SUMIF(AL$50:AL$2500,"="&amp;AL1731,AX$50:AX$2500),
  0)</f>
        <v>3</v>
      </c>
      <c r="BD1731" s="2">
        <f t="shared" si="948"/>
        <v>0.33333333333333331</v>
      </c>
      <c r="BE1731" s="2">
        <f t="shared" si="949"/>
        <v>0</v>
      </c>
    </row>
    <row r="1732" spans="1:57" ht="10.5" customHeight="1">
      <c r="A1732" s="1" t="str">
        <f t="shared" ca="1" si="925"/>
        <v/>
      </c>
      <c r="B1732" s="1" t="str">
        <f t="shared" ca="1" si="926"/>
        <v/>
      </c>
      <c r="C1732" s="1" t="str">
        <f t="shared" ca="1" si="927"/>
        <v/>
      </c>
      <c r="D1732" s="1" t="str">
        <f t="shared" ca="1" si="928"/>
        <v/>
      </c>
      <c r="F1732" s="10"/>
      <c r="G1732" s="136" t="str">
        <f t="shared" si="929"/>
        <v/>
      </c>
      <c r="H1732" s="27"/>
      <c r="I1732" s="28"/>
      <c r="J1732" s="28"/>
      <c r="K1732" s="29"/>
      <c r="L1732" s="136"/>
      <c r="M1732" s="136"/>
      <c r="N1732" s="136"/>
      <c r="O1732" s="26" t="str">
        <f t="shared" si="930"/>
        <v/>
      </c>
      <c r="P1732" s="218" t="str">
        <f t="shared" si="931"/>
        <v/>
      </c>
      <c r="Q1732" s="26" t="str">
        <f t="shared" si="932"/>
        <v/>
      </c>
      <c r="R1732" s="22"/>
      <c r="S1732" s="99"/>
      <c r="T1732" s="10"/>
      <c r="U1732" s="229" t="str">
        <f t="shared" si="933"/>
        <v/>
      </c>
      <c r="V1732" s="230"/>
      <c r="W1732" s="230"/>
      <c r="X1732" s="230"/>
      <c r="Y1732" s="230"/>
      <c r="Z1732" s="22" t="str">
        <f>""</f>
        <v/>
      </c>
      <c r="AB1732" s="23" t="str">
        <f t="shared" si="934"/>
        <v/>
      </c>
      <c r="AC1732" s="2" t="b">
        <f>COUNT(Q1732:Q$2500)&gt;0</f>
        <v>0</v>
      </c>
      <c r="AD1732" s="2" t="b">
        <f t="shared" si="917"/>
        <v>0</v>
      </c>
      <c r="AE1732" s="2" t="b">
        <f t="shared" si="918"/>
        <v>0</v>
      </c>
      <c r="AF1732" s="2" t="b">
        <f t="shared" si="919"/>
        <v>0</v>
      </c>
      <c r="AG1732" s="2" t="b">
        <f>OR(
  AND(AC1732,NOT(AC1733)),
  AND(AF1732,WEEKDAY(AH1731,2)=EINSTELLUNGEN!$D$12),
  AND(AF1732,AH1732=$J$35)
)</f>
        <v>0</v>
      </c>
      <c r="AH1732" s="2">
        <f>IF(AE1732,AH1731+IF(WEEKDAY(AH1731+1,2)&lt;=EINSTELLUNGEN!$D$12,1,$J$36),AH1731)</f>
        <v>42020</v>
      </c>
      <c r="AI1732" s="2">
        <f t="shared" si="920"/>
        <v>2019</v>
      </c>
      <c r="AJ1732" s="2">
        <f t="shared" si="921"/>
        <v>201901</v>
      </c>
      <c r="AK1732" s="2">
        <f t="shared" si="922"/>
        <v>201901</v>
      </c>
      <c r="AL1732" s="2">
        <f t="shared" si="950"/>
        <v>201903</v>
      </c>
      <c r="AM1732" s="2" t="b">
        <f t="shared" si="923"/>
        <v>1</v>
      </c>
      <c r="AN1732" s="4" t="e">
        <f t="shared" si="935"/>
        <v>#N/A</v>
      </c>
      <c r="AO1732" s="4" t="e">
        <f t="shared" si="936"/>
        <v>#N/A</v>
      </c>
      <c r="AP1732" s="2" t="str">
        <f>IF(AD1732,
  IF(ISBLANK(H1732),
    AP1731,
    IF(LEN(H1732)=1,
      IF(OR(UPPER(H1732)="A",UPPER(H1732)="I"),
        EINSTELLUNGEN!$D$21,
        IF(OR(UPPER(H1732)="B",UPPER(H1732)="M"),
          EINSTELLUNGEN!$D$22,
          IF(OR(UPPER(H1732)="C",UPPER(H1732)="S"),
            EINSTELLUNGEN!$D$23,
            IF(UPPER(H1732)="D",
              EINSTELLUNGEN!$D$24,
              IF(UPPER(H1732)="E",
                EINSTELLUNGEN!$D$25,
                UPPER(H1732)))))),
      IF(ISNUMBER(H1732),
        EINSTELLUNGEN!$D$20&amp;H1732,
        UPPER(H1732)))),
  "")</f>
        <v/>
      </c>
      <c r="AQ1732" s="2" t="str">
        <f t="shared" si="937"/>
        <v/>
      </c>
      <c r="AR1732" s="2">
        <f t="shared" si="938"/>
        <v>0</v>
      </c>
      <c r="AS1732" s="145">
        <f t="shared" si="939"/>
        <v>0.33333333333333331</v>
      </c>
      <c r="AT1732" s="2">
        <f t="shared" si="940"/>
        <v>0</v>
      </c>
      <c r="AU1732" s="2">
        <f t="shared" si="941"/>
        <v>0</v>
      </c>
      <c r="AV1732" s="2">
        <f t="shared" si="942"/>
        <v>0</v>
      </c>
      <c r="AW1732" s="2">
        <f t="shared" si="943"/>
        <v>0</v>
      </c>
      <c r="AX1732" s="2">
        <f t="shared" si="924"/>
        <v>0</v>
      </c>
      <c r="AY1732" s="2">
        <f t="shared" si="944"/>
        <v>0</v>
      </c>
      <c r="AZ1732" s="145" t="e">
        <f t="shared" si="945"/>
        <v>#N/A</v>
      </c>
      <c r="BA1732" s="145" t="e">
        <f t="shared" si="946"/>
        <v>#N/A</v>
      </c>
      <c r="BB1732" s="145">
        <f t="shared" si="947"/>
        <v>2.083333333333337E-2</v>
      </c>
      <c r="BC1732" s="2">
        <f>IF(AM1732,
  IF(AND(AL1732=$J$31,_xlfn.DAYS(AH1732,DATE(AI1732,1,1))&lt;7),
    MAX(0,EINSTELLUNGEN!$D$12+1-WEEKDAY(DATE(EINSTELLUNGEN!$D$9,EINSTELLUNGEN!$D$10,1),2)),
    IF(AL1732=$J$33,
      MIN(EINSTELLUNGEN!$D$12,WEEKDAY(DATE(EINSTELLUNGEN!$D$9,12,31),2)),
      EINSTELLUNGEN!$D$12
  )) - SUMIF(AL$50:AL$2500,"="&amp;AL1732,AX$50:AX$2500),
  0)</f>
        <v>3</v>
      </c>
      <c r="BD1732" s="2">
        <f t="shared" si="948"/>
        <v>0.33333333333333331</v>
      </c>
      <c r="BE1732" s="2">
        <f t="shared" si="949"/>
        <v>0</v>
      </c>
    </row>
    <row r="1733" spans="1:57" ht="10.5" customHeight="1">
      <c r="A1733" s="1" t="str">
        <f t="shared" ca="1" si="925"/>
        <v/>
      </c>
      <c r="B1733" s="1" t="str">
        <f t="shared" ca="1" si="926"/>
        <v/>
      </c>
      <c r="C1733" s="1" t="str">
        <f t="shared" ca="1" si="927"/>
        <v/>
      </c>
      <c r="D1733" s="1" t="str">
        <f t="shared" ca="1" si="928"/>
        <v/>
      </c>
      <c r="F1733" s="10"/>
      <c r="G1733" s="136" t="str">
        <f t="shared" si="929"/>
        <v/>
      </c>
      <c r="H1733" s="27"/>
      <c r="I1733" s="28"/>
      <c r="J1733" s="28"/>
      <c r="K1733" s="29"/>
      <c r="L1733" s="136"/>
      <c r="M1733" s="136"/>
      <c r="N1733" s="136"/>
      <c r="O1733" s="26" t="str">
        <f t="shared" si="930"/>
        <v/>
      </c>
      <c r="P1733" s="218" t="str">
        <f t="shared" si="931"/>
        <v/>
      </c>
      <c r="Q1733" s="26" t="str">
        <f t="shared" si="932"/>
        <v/>
      </c>
      <c r="R1733" s="22"/>
      <c r="S1733" s="99"/>
      <c r="T1733" s="10"/>
      <c r="U1733" s="229" t="str">
        <f t="shared" si="933"/>
        <v/>
      </c>
      <c r="V1733" s="230"/>
      <c r="W1733" s="230"/>
      <c r="X1733" s="230"/>
      <c r="Y1733" s="230"/>
      <c r="Z1733" s="22" t="str">
        <f>""</f>
        <v/>
      </c>
      <c r="AB1733" s="23" t="str">
        <f t="shared" si="934"/>
        <v/>
      </c>
      <c r="AC1733" s="2" t="b">
        <f>COUNT(Q1733:Q$2500)&gt;0</f>
        <v>0</v>
      </c>
      <c r="AD1733" s="2" t="b">
        <f t="shared" si="917"/>
        <v>0</v>
      </c>
      <c r="AE1733" s="2" t="b">
        <f t="shared" si="918"/>
        <v>0</v>
      </c>
      <c r="AF1733" s="2" t="b">
        <f t="shared" si="919"/>
        <v>0</v>
      </c>
      <c r="AG1733" s="2" t="b">
        <f>OR(
  AND(AC1733,NOT(AC1734)),
  AND(AF1733,WEEKDAY(AH1732,2)=EINSTELLUNGEN!$D$12),
  AND(AF1733,AH1733=$J$35)
)</f>
        <v>0</v>
      </c>
      <c r="AH1733" s="2">
        <f>IF(AE1733,AH1732+IF(WEEKDAY(AH1732+1,2)&lt;=EINSTELLUNGEN!$D$12,1,$J$36),AH1732)</f>
        <v>42020</v>
      </c>
      <c r="AI1733" s="2">
        <f t="shared" si="920"/>
        <v>2019</v>
      </c>
      <c r="AJ1733" s="2">
        <f t="shared" si="921"/>
        <v>201901</v>
      </c>
      <c r="AK1733" s="2">
        <f t="shared" si="922"/>
        <v>201901</v>
      </c>
      <c r="AL1733" s="2">
        <f t="shared" si="950"/>
        <v>201903</v>
      </c>
      <c r="AM1733" s="2" t="b">
        <f t="shared" si="923"/>
        <v>1</v>
      </c>
      <c r="AN1733" s="4" t="e">
        <f t="shared" si="935"/>
        <v>#N/A</v>
      </c>
      <c r="AO1733" s="4" t="e">
        <f t="shared" si="936"/>
        <v>#N/A</v>
      </c>
      <c r="AP1733" s="2" t="str">
        <f>IF(AD1733,
  IF(ISBLANK(H1733),
    AP1732,
    IF(LEN(H1733)=1,
      IF(OR(UPPER(H1733)="A",UPPER(H1733)="I"),
        EINSTELLUNGEN!$D$21,
        IF(OR(UPPER(H1733)="B",UPPER(H1733)="M"),
          EINSTELLUNGEN!$D$22,
          IF(OR(UPPER(H1733)="C",UPPER(H1733)="S"),
            EINSTELLUNGEN!$D$23,
            IF(UPPER(H1733)="D",
              EINSTELLUNGEN!$D$24,
              IF(UPPER(H1733)="E",
                EINSTELLUNGEN!$D$25,
                UPPER(H1733)))))),
      IF(ISNUMBER(H1733),
        EINSTELLUNGEN!$D$20&amp;H1733,
        UPPER(H1733)))),
  "")</f>
        <v/>
      </c>
      <c r="AQ1733" s="2" t="str">
        <f t="shared" si="937"/>
        <v/>
      </c>
      <c r="AR1733" s="2">
        <f t="shared" si="938"/>
        <v>0</v>
      </c>
      <c r="AS1733" s="145">
        <f t="shared" si="939"/>
        <v>0.33333333333333331</v>
      </c>
      <c r="AT1733" s="2">
        <f t="shared" si="940"/>
        <v>0</v>
      </c>
      <c r="AU1733" s="2">
        <f t="shared" si="941"/>
        <v>0</v>
      </c>
      <c r="AV1733" s="2">
        <f t="shared" si="942"/>
        <v>0</v>
      </c>
      <c r="AW1733" s="2">
        <f t="shared" si="943"/>
        <v>0</v>
      </c>
      <c r="AX1733" s="2">
        <f t="shared" si="924"/>
        <v>0</v>
      </c>
      <c r="AY1733" s="2">
        <f t="shared" si="944"/>
        <v>0</v>
      </c>
      <c r="AZ1733" s="145" t="e">
        <f t="shared" si="945"/>
        <v>#N/A</v>
      </c>
      <c r="BA1733" s="145" t="e">
        <f t="shared" si="946"/>
        <v>#N/A</v>
      </c>
      <c r="BB1733" s="145">
        <f t="shared" si="947"/>
        <v>2.083333333333337E-2</v>
      </c>
      <c r="BC1733" s="2">
        <f>IF(AM1733,
  IF(AND(AL1733=$J$31,_xlfn.DAYS(AH1733,DATE(AI1733,1,1))&lt;7),
    MAX(0,EINSTELLUNGEN!$D$12+1-WEEKDAY(DATE(EINSTELLUNGEN!$D$9,EINSTELLUNGEN!$D$10,1),2)),
    IF(AL1733=$J$33,
      MIN(EINSTELLUNGEN!$D$12,WEEKDAY(DATE(EINSTELLUNGEN!$D$9,12,31),2)),
      EINSTELLUNGEN!$D$12
  )) - SUMIF(AL$50:AL$2500,"="&amp;AL1733,AX$50:AX$2500),
  0)</f>
        <v>3</v>
      </c>
      <c r="BD1733" s="2">
        <f t="shared" si="948"/>
        <v>0.33333333333333331</v>
      </c>
      <c r="BE1733" s="2">
        <f t="shared" si="949"/>
        <v>0</v>
      </c>
    </row>
    <row r="1734" spans="1:57" ht="10.5" customHeight="1">
      <c r="A1734" s="1" t="str">
        <f t="shared" ca="1" si="925"/>
        <v/>
      </c>
      <c r="B1734" s="1" t="str">
        <f t="shared" ca="1" si="926"/>
        <v/>
      </c>
      <c r="C1734" s="1" t="str">
        <f t="shared" ca="1" si="927"/>
        <v/>
      </c>
      <c r="D1734" s="1" t="str">
        <f t="shared" ca="1" si="928"/>
        <v/>
      </c>
      <c r="F1734" s="10"/>
      <c r="G1734" s="136" t="str">
        <f t="shared" si="929"/>
        <v/>
      </c>
      <c r="H1734" s="27"/>
      <c r="I1734" s="28"/>
      <c r="J1734" s="28"/>
      <c r="K1734" s="29"/>
      <c r="L1734" s="136"/>
      <c r="M1734" s="136"/>
      <c r="N1734" s="136"/>
      <c r="O1734" s="26" t="str">
        <f t="shared" si="930"/>
        <v/>
      </c>
      <c r="P1734" s="218" t="str">
        <f t="shared" si="931"/>
        <v/>
      </c>
      <c r="Q1734" s="26" t="str">
        <f t="shared" si="932"/>
        <v/>
      </c>
      <c r="R1734" s="22"/>
      <c r="S1734" s="99"/>
      <c r="T1734" s="10"/>
      <c r="U1734" s="229" t="str">
        <f t="shared" si="933"/>
        <v/>
      </c>
      <c r="V1734" s="230"/>
      <c r="W1734" s="230"/>
      <c r="X1734" s="230"/>
      <c r="Y1734" s="230"/>
      <c r="Z1734" s="22" t="str">
        <f>""</f>
        <v/>
      </c>
      <c r="AB1734" s="23" t="str">
        <f t="shared" si="934"/>
        <v/>
      </c>
      <c r="AC1734" s="2" t="b">
        <f>COUNT(Q1734:Q$2500)&gt;0</f>
        <v>0</v>
      </c>
      <c r="AD1734" s="2" t="b">
        <f t="shared" si="917"/>
        <v>0</v>
      </c>
      <c r="AE1734" s="2" t="b">
        <f t="shared" si="918"/>
        <v>0</v>
      </c>
      <c r="AF1734" s="2" t="b">
        <f t="shared" si="919"/>
        <v>0</v>
      </c>
      <c r="AG1734" s="2" t="b">
        <f>OR(
  AND(AC1734,NOT(AC1735)),
  AND(AF1734,WEEKDAY(AH1733,2)=EINSTELLUNGEN!$D$12),
  AND(AF1734,AH1734=$J$35)
)</f>
        <v>0</v>
      </c>
      <c r="AH1734" s="2">
        <f>IF(AE1734,AH1733+IF(WEEKDAY(AH1733+1,2)&lt;=EINSTELLUNGEN!$D$12,1,$J$36),AH1733)</f>
        <v>42020</v>
      </c>
      <c r="AI1734" s="2">
        <f t="shared" si="920"/>
        <v>2019</v>
      </c>
      <c r="AJ1734" s="2">
        <f t="shared" si="921"/>
        <v>201901</v>
      </c>
      <c r="AK1734" s="2">
        <f t="shared" si="922"/>
        <v>201901</v>
      </c>
      <c r="AL1734" s="2">
        <f t="shared" si="950"/>
        <v>201903</v>
      </c>
      <c r="AM1734" s="2" t="b">
        <f t="shared" si="923"/>
        <v>1</v>
      </c>
      <c r="AN1734" s="4" t="e">
        <f t="shared" si="935"/>
        <v>#N/A</v>
      </c>
      <c r="AO1734" s="4" t="e">
        <f t="shared" si="936"/>
        <v>#N/A</v>
      </c>
      <c r="AP1734" s="2" t="str">
        <f>IF(AD1734,
  IF(ISBLANK(H1734),
    AP1733,
    IF(LEN(H1734)=1,
      IF(OR(UPPER(H1734)="A",UPPER(H1734)="I"),
        EINSTELLUNGEN!$D$21,
        IF(OR(UPPER(H1734)="B",UPPER(H1734)="M"),
          EINSTELLUNGEN!$D$22,
          IF(OR(UPPER(H1734)="C",UPPER(H1734)="S"),
            EINSTELLUNGEN!$D$23,
            IF(UPPER(H1734)="D",
              EINSTELLUNGEN!$D$24,
              IF(UPPER(H1734)="E",
                EINSTELLUNGEN!$D$25,
                UPPER(H1734)))))),
      IF(ISNUMBER(H1734),
        EINSTELLUNGEN!$D$20&amp;H1734,
        UPPER(H1734)))),
  "")</f>
        <v/>
      </c>
      <c r="AQ1734" s="2" t="str">
        <f t="shared" si="937"/>
        <v/>
      </c>
      <c r="AR1734" s="2">
        <f t="shared" si="938"/>
        <v>0</v>
      </c>
      <c r="AS1734" s="145">
        <f t="shared" si="939"/>
        <v>0.33333333333333331</v>
      </c>
      <c r="AT1734" s="2">
        <f t="shared" si="940"/>
        <v>0</v>
      </c>
      <c r="AU1734" s="2">
        <f t="shared" si="941"/>
        <v>0</v>
      </c>
      <c r="AV1734" s="2">
        <f t="shared" si="942"/>
        <v>0</v>
      </c>
      <c r="AW1734" s="2">
        <f t="shared" si="943"/>
        <v>0</v>
      </c>
      <c r="AX1734" s="2">
        <f t="shared" si="924"/>
        <v>0</v>
      </c>
      <c r="AY1734" s="2">
        <f t="shared" si="944"/>
        <v>0</v>
      </c>
      <c r="AZ1734" s="145" t="e">
        <f t="shared" si="945"/>
        <v>#N/A</v>
      </c>
      <c r="BA1734" s="145" t="e">
        <f t="shared" si="946"/>
        <v>#N/A</v>
      </c>
      <c r="BB1734" s="145">
        <f t="shared" si="947"/>
        <v>2.083333333333337E-2</v>
      </c>
      <c r="BC1734" s="2">
        <f>IF(AM1734,
  IF(AND(AL1734=$J$31,_xlfn.DAYS(AH1734,DATE(AI1734,1,1))&lt;7),
    MAX(0,EINSTELLUNGEN!$D$12+1-WEEKDAY(DATE(EINSTELLUNGEN!$D$9,EINSTELLUNGEN!$D$10,1),2)),
    IF(AL1734=$J$33,
      MIN(EINSTELLUNGEN!$D$12,WEEKDAY(DATE(EINSTELLUNGEN!$D$9,12,31),2)),
      EINSTELLUNGEN!$D$12
  )) - SUMIF(AL$50:AL$2500,"="&amp;AL1734,AX$50:AX$2500),
  0)</f>
        <v>3</v>
      </c>
      <c r="BD1734" s="2">
        <f t="shared" si="948"/>
        <v>0.33333333333333331</v>
      </c>
      <c r="BE1734" s="2">
        <f t="shared" si="949"/>
        <v>0</v>
      </c>
    </row>
    <row r="1735" spans="1:57" ht="10.5" customHeight="1">
      <c r="A1735" s="1" t="str">
        <f t="shared" ca="1" si="925"/>
        <v/>
      </c>
      <c r="B1735" s="1" t="str">
        <f t="shared" ca="1" si="926"/>
        <v/>
      </c>
      <c r="C1735" s="1" t="str">
        <f t="shared" ca="1" si="927"/>
        <v/>
      </c>
      <c r="D1735" s="1" t="str">
        <f t="shared" ca="1" si="928"/>
        <v/>
      </c>
      <c r="F1735" s="10"/>
      <c r="G1735" s="136" t="str">
        <f t="shared" si="929"/>
        <v/>
      </c>
      <c r="H1735" s="27"/>
      <c r="I1735" s="28"/>
      <c r="J1735" s="28"/>
      <c r="K1735" s="29"/>
      <c r="L1735" s="136"/>
      <c r="M1735" s="136"/>
      <c r="N1735" s="136"/>
      <c r="O1735" s="26" t="str">
        <f t="shared" si="930"/>
        <v/>
      </c>
      <c r="P1735" s="218" t="str">
        <f t="shared" si="931"/>
        <v/>
      </c>
      <c r="Q1735" s="26" t="str">
        <f t="shared" si="932"/>
        <v/>
      </c>
      <c r="R1735" s="22"/>
      <c r="S1735" s="99"/>
      <c r="T1735" s="10"/>
      <c r="U1735" s="229" t="str">
        <f t="shared" si="933"/>
        <v/>
      </c>
      <c r="V1735" s="230"/>
      <c r="W1735" s="230"/>
      <c r="X1735" s="230"/>
      <c r="Y1735" s="230"/>
      <c r="Z1735" s="22" t="str">
        <f>""</f>
        <v/>
      </c>
      <c r="AB1735" s="23" t="str">
        <f t="shared" si="934"/>
        <v/>
      </c>
      <c r="AC1735" s="2" t="b">
        <f>COUNT(Q1735:Q$2500)&gt;0</f>
        <v>0</v>
      </c>
      <c r="AD1735" s="2" t="b">
        <f t="shared" si="917"/>
        <v>0</v>
      </c>
      <c r="AE1735" s="2" t="b">
        <f t="shared" si="918"/>
        <v>0</v>
      </c>
      <c r="AF1735" s="2" t="b">
        <f t="shared" si="919"/>
        <v>0</v>
      </c>
      <c r="AG1735" s="2" t="b">
        <f>OR(
  AND(AC1735,NOT(AC1736)),
  AND(AF1735,WEEKDAY(AH1734,2)=EINSTELLUNGEN!$D$12),
  AND(AF1735,AH1735=$J$35)
)</f>
        <v>0</v>
      </c>
      <c r="AH1735" s="2">
        <f>IF(AE1735,AH1734+IF(WEEKDAY(AH1734+1,2)&lt;=EINSTELLUNGEN!$D$12,1,$J$36),AH1734)</f>
        <v>42020</v>
      </c>
      <c r="AI1735" s="2">
        <f t="shared" si="920"/>
        <v>2019</v>
      </c>
      <c r="AJ1735" s="2">
        <f t="shared" si="921"/>
        <v>201901</v>
      </c>
      <c r="AK1735" s="2">
        <f t="shared" si="922"/>
        <v>201901</v>
      </c>
      <c r="AL1735" s="2">
        <f t="shared" si="950"/>
        <v>201903</v>
      </c>
      <c r="AM1735" s="2" t="b">
        <f t="shared" si="923"/>
        <v>1</v>
      </c>
      <c r="AN1735" s="4" t="e">
        <f t="shared" si="935"/>
        <v>#N/A</v>
      </c>
      <c r="AO1735" s="4" t="e">
        <f t="shared" si="936"/>
        <v>#N/A</v>
      </c>
      <c r="AP1735" s="2" t="str">
        <f>IF(AD1735,
  IF(ISBLANK(H1735),
    AP1734,
    IF(LEN(H1735)=1,
      IF(OR(UPPER(H1735)="A",UPPER(H1735)="I"),
        EINSTELLUNGEN!$D$21,
        IF(OR(UPPER(H1735)="B",UPPER(H1735)="M"),
          EINSTELLUNGEN!$D$22,
          IF(OR(UPPER(H1735)="C",UPPER(H1735)="S"),
            EINSTELLUNGEN!$D$23,
            IF(UPPER(H1735)="D",
              EINSTELLUNGEN!$D$24,
              IF(UPPER(H1735)="E",
                EINSTELLUNGEN!$D$25,
                UPPER(H1735)))))),
      IF(ISNUMBER(H1735),
        EINSTELLUNGEN!$D$20&amp;H1735,
        UPPER(H1735)))),
  "")</f>
        <v/>
      </c>
      <c r="AQ1735" s="2" t="str">
        <f t="shared" si="937"/>
        <v/>
      </c>
      <c r="AR1735" s="2">
        <f t="shared" si="938"/>
        <v>0</v>
      </c>
      <c r="AS1735" s="145">
        <f t="shared" si="939"/>
        <v>0.33333333333333331</v>
      </c>
      <c r="AT1735" s="2">
        <f t="shared" si="940"/>
        <v>0</v>
      </c>
      <c r="AU1735" s="2">
        <f t="shared" si="941"/>
        <v>0</v>
      </c>
      <c r="AV1735" s="2">
        <f t="shared" si="942"/>
        <v>0</v>
      </c>
      <c r="AW1735" s="2">
        <f t="shared" si="943"/>
        <v>0</v>
      </c>
      <c r="AX1735" s="2">
        <f t="shared" si="924"/>
        <v>0</v>
      </c>
      <c r="AY1735" s="2">
        <f t="shared" si="944"/>
        <v>0</v>
      </c>
      <c r="AZ1735" s="145" t="e">
        <f t="shared" si="945"/>
        <v>#N/A</v>
      </c>
      <c r="BA1735" s="145" t="e">
        <f t="shared" si="946"/>
        <v>#N/A</v>
      </c>
      <c r="BB1735" s="145">
        <f t="shared" si="947"/>
        <v>2.083333333333337E-2</v>
      </c>
      <c r="BC1735" s="2">
        <f>IF(AM1735,
  IF(AND(AL1735=$J$31,_xlfn.DAYS(AH1735,DATE(AI1735,1,1))&lt;7),
    MAX(0,EINSTELLUNGEN!$D$12+1-WEEKDAY(DATE(EINSTELLUNGEN!$D$9,EINSTELLUNGEN!$D$10,1),2)),
    IF(AL1735=$J$33,
      MIN(EINSTELLUNGEN!$D$12,WEEKDAY(DATE(EINSTELLUNGEN!$D$9,12,31),2)),
      EINSTELLUNGEN!$D$12
  )) - SUMIF(AL$50:AL$2500,"="&amp;AL1735,AX$50:AX$2500),
  0)</f>
        <v>3</v>
      </c>
      <c r="BD1735" s="2">
        <f t="shared" si="948"/>
        <v>0.33333333333333331</v>
      </c>
      <c r="BE1735" s="2">
        <f t="shared" si="949"/>
        <v>0</v>
      </c>
    </row>
    <row r="1736" spans="1:57" ht="10.5" customHeight="1">
      <c r="A1736" s="1" t="str">
        <f t="shared" ca="1" si="925"/>
        <v/>
      </c>
      <c r="B1736" s="1" t="str">
        <f t="shared" ca="1" si="926"/>
        <v/>
      </c>
      <c r="C1736" s="1" t="str">
        <f t="shared" ca="1" si="927"/>
        <v/>
      </c>
      <c r="D1736" s="1" t="str">
        <f t="shared" ca="1" si="928"/>
        <v/>
      </c>
      <c r="F1736" s="10"/>
      <c r="G1736" s="136" t="str">
        <f t="shared" si="929"/>
        <v/>
      </c>
      <c r="H1736" s="27"/>
      <c r="I1736" s="28"/>
      <c r="J1736" s="28"/>
      <c r="K1736" s="29"/>
      <c r="L1736" s="136"/>
      <c r="M1736" s="136"/>
      <c r="N1736" s="136"/>
      <c r="O1736" s="26" t="str">
        <f t="shared" si="930"/>
        <v/>
      </c>
      <c r="P1736" s="218" t="str">
        <f t="shared" si="931"/>
        <v/>
      </c>
      <c r="Q1736" s="26" t="str">
        <f t="shared" si="932"/>
        <v/>
      </c>
      <c r="R1736" s="22"/>
      <c r="S1736" s="99"/>
      <c r="T1736" s="10"/>
      <c r="U1736" s="229" t="str">
        <f t="shared" si="933"/>
        <v/>
      </c>
      <c r="V1736" s="230"/>
      <c r="W1736" s="230"/>
      <c r="X1736" s="230"/>
      <c r="Y1736" s="230"/>
      <c r="Z1736" s="22" t="str">
        <f>""</f>
        <v/>
      </c>
      <c r="AB1736" s="23" t="str">
        <f t="shared" si="934"/>
        <v/>
      </c>
      <c r="AC1736" s="2" t="b">
        <f>COUNT(Q1736:Q$2500)&gt;0</f>
        <v>0</v>
      </c>
      <c r="AD1736" s="2" t="b">
        <f t="shared" si="917"/>
        <v>0</v>
      </c>
      <c r="AE1736" s="2" t="b">
        <f t="shared" si="918"/>
        <v>0</v>
      </c>
      <c r="AF1736" s="2" t="b">
        <f t="shared" si="919"/>
        <v>0</v>
      </c>
      <c r="AG1736" s="2" t="b">
        <f>OR(
  AND(AC1736,NOT(AC1737)),
  AND(AF1736,WEEKDAY(AH1735,2)=EINSTELLUNGEN!$D$12),
  AND(AF1736,AH1736=$J$35)
)</f>
        <v>0</v>
      </c>
      <c r="AH1736" s="2">
        <f>IF(AE1736,AH1735+IF(WEEKDAY(AH1735+1,2)&lt;=EINSTELLUNGEN!$D$12,1,$J$36),AH1735)</f>
        <v>42020</v>
      </c>
      <c r="AI1736" s="2">
        <f t="shared" si="920"/>
        <v>2019</v>
      </c>
      <c r="AJ1736" s="2">
        <f t="shared" si="921"/>
        <v>201901</v>
      </c>
      <c r="AK1736" s="2">
        <f t="shared" si="922"/>
        <v>201901</v>
      </c>
      <c r="AL1736" s="2">
        <f t="shared" si="950"/>
        <v>201903</v>
      </c>
      <c r="AM1736" s="2" t="b">
        <f t="shared" si="923"/>
        <v>1</v>
      </c>
      <c r="AN1736" s="4" t="e">
        <f t="shared" si="935"/>
        <v>#N/A</v>
      </c>
      <c r="AO1736" s="4" t="e">
        <f t="shared" si="936"/>
        <v>#N/A</v>
      </c>
      <c r="AP1736" s="2" t="str">
        <f>IF(AD1736,
  IF(ISBLANK(H1736),
    AP1735,
    IF(LEN(H1736)=1,
      IF(OR(UPPER(H1736)="A",UPPER(H1736)="I"),
        EINSTELLUNGEN!$D$21,
        IF(OR(UPPER(H1736)="B",UPPER(H1736)="M"),
          EINSTELLUNGEN!$D$22,
          IF(OR(UPPER(H1736)="C",UPPER(H1736)="S"),
            EINSTELLUNGEN!$D$23,
            IF(UPPER(H1736)="D",
              EINSTELLUNGEN!$D$24,
              IF(UPPER(H1736)="E",
                EINSTELLUNGEN!$D$25,
                UPPER(H1736)))))),
      IF(ISNUMBER(H1736),
        EINSTELLUNGEN!$D$20&amp;H1736,
        UPPER(H1736)))),
  "")</f>
        <v/>
      </c>
      <c r="AQ1736" s="2" t="str">
        <f t="shared" si="937"/>
        <v/>
      </c>
      <c r="AR1736" s="2">
        <f t="shared" si="938"/>
        <v>0</v>
      </c>
      <c r="AS1736" s="145">
        <f t="shared" si="939"/>
        <v>0.33333333333333331</v>
      </c>
      <c r="AT1736" s="2">
        <f t="shared" si="940"/>
        <v>0</v>
      </c>
      <c r="AU1736" s="2">
        <f t="shared" si="941"/>
        <v>0</v>
      </c>
      <c r="AV1736" s="2">
        <f t="shared" si="942"/>
        <v>0</v>
      </c>
      <c r="AW1736" s="2">
        <f t="shared" si="943"/>
        <v>0</v>
      </c>
      <c r="AX1736" s="2">
        <f t="shared" si="924"/>
        <v>0</v>
      </c>
      <c r="AY1736" s="2">
        <f t="shared" si="944"/>
        <v>0</v>
      </c>
      <c r="AZ1736" s="145" t="e">
        <f t="shared" si="945"/>
        <v>#N/A</v>
      </c>
      <c r="BA1736" s="145" t="e">
        <f t="shared" si="946"/>
        <v>#N/A</v>
      </c>
      <c r="BB1736" s="145">
        <f t="shared" si="947"/>
        <v>2.083333333333337E-2</v>
      </c>
      <c r="BC1736" s="2">
        <f>IF(AM1736,
  IF(AND(AL1736=$J$31,_xlfn.DAYS(AH1736,DATE(AI1736,1,1))&lt;7),
    MAX(0,EINSTELLUNGEN!$D$12+1-WEEKDAY(DATE(EINSTELLUNGEN!$D$9,EINSTELLUNGEN!$D$10,1),2)),
    IF(AL1736=$J$33,
      MIN(EINSTELLUNGEN!$D$12,WEEKDAY(DATE(EINSTELLUNGEN!$D$9,12,31),2)),
      EINSTELLUNGEN!$D$12
  )) - SUMIF(AL$50:AL$2500,"="&amp;AL1736,AX$50:AX$2500),
  0)</f>
        <v>3</v>
      </c>
      <c r="BD1736" s="2">
        <f t="shared" si="948"/>
        <v>0.33333333333333331</v>
      </c>
      <c r="BE1736" s="2">
        <f t="shared" si="949"/>
        <v>0</v>
      </c>
    </row>
    <row r="1737" spans="1:57" ht="10.5" customHeight="1">
      <c r="A1737" s="1" t="str">
        <f t="shared" ca="1" si="925"/>
        <v/>
      </c>
      <c r="B1737" s="1" t="str">
        <f t="shared" ca="1" si="926"/>
        <v/>
      </c>
      <c r="C1737" s="1" t="str">
        <f t="shared" ca="1" si="927"/>
        <v/>
      </c>
      <c r="D1737" s="1" t="str">
        <f t="shared" ca="1" si="928"/>
        <v/>
      </c>
      <c r="F1737" s="10"/>
      <c r="G1737" s="136" t="str">
        <f t="shared" si="929"/>
        <v/>
      </c>
      <c r="H1737" s="27"/>
      <c r="I1737" s="28"/>
      <c r="J1737" s="28"/>
      <c r="K1737" s="29"/>
      <c r="L1737" s="136"/>
      <c r="M1737" s="136"/>
      <c r="N1737" s="136"/>
      <c r="O1737" s="26" t="str">
        <f t="shared" si="930"/>
        <v/>
      </c>
      <c r="P1737" s="218" t="str">
        <f t="shared" si="931"/>
        <v/>
      </c>
      <c r="Q1737" s="26" t="str">
        <f t="shared" si="932"/>
        <v/>
      </c>
      <c r="R1737" s="22"/>
      <c r="S1737" s="99"/>
      <c r="T1737" s="10"/>
      <c r="U1737" s="229" t="str">
        <f t="shared" si="933"/>
        <v/>
      </c>
      <c r="V1737" s="230"/>
      <c r="W1737" s="230"/>
      <c r="X1737" s="230"/>
      <c r="Y1737" s="230"/>
      <c r="Z1737" s="22" t="str">
        <f>""</f>
        <v/>
      </c>
      <c r="AB1737" s="23" t="str">
        <f t="shared" si="934"/>
        <v/>
      </c>
      <c r="AC1737" s="2" t="b">
        <f>COUNT(Q1737:Q$2500)&gt;0</f>
        <v>0</v>
      </c>
      <c r="AD1737" s="2" t="b">
        <f t="shared" si="917"/>
        <v>0</v>
      </c>
      <c r="AE1737" s="2" t="b">
        <f t="shared" si="918"/>
        <v>0</v>
      </c>
      <c r="AF1737" s="2" t="b">
        <f t="shared" si="919"/>
        <v>0</v>
      </c>
      <c r="AG1737" s="2" t="b">
        <f>OR(
  AND(AC1737,NOT(AC1738)),
  AND(AF1737,WEEKDAY(AH1736,2)=EINSTELLUNGEN!$D$12),
  AND(AF1737,AH1737=$J$35)
)</f>
        <v>0</v>
      </c>
      <c r="AH1737" s="2">
        <f>IF(AE1737,AH1736+IF(WEEKDAY(AH1736+1,2)&lt;=EINSTELLUNGEN!$D$12,1,$J$36),AH1736)</f>
        <v>42020</v>
      </c>
      <c r="AI1737" s="2">
        <f t="shared" si="920"/>
        <v>2019</v>
      </c>
      <c r="AJ1737" s="2">
        <f t="shared" si="921"/>
        <v>201901</v>
      </c>
      <c r="AK1737" s="2">
        <f t="shared" si="922"/>
        <v>201901</v>
      </c>
      <c r="AL1737" s="2">
        <f t="shared" si="950"/>
        <v>201903</v>
      </c>
      <c r="AM1737" s="2" t="b">
        <f t="shared" si="923"/>
        <v>1</v>
      </c>
      <c r="AN1737" s="4" t="e">
        <f t="shared" si="935"/>
        <v>#N/A</v>
      </c>
      <c r="AO1737" s="4" t="e">
        <f t="shared" si="936"/>
        <v>#N/A</v>
      </c>
      <c r="AP1737" s="2" t="str">
        <f>IF(AD1737,
  IF(ISBLANK(H1737),
    AP1736,
    IF(LEN(H1737)=1,
      IF(OR(UPPER(H1737)="A",UPPER(H1737)="I"),
        EINSTELLUNGEN!$D$21,
        IF(OR(UPPER(H1737)="B",UPPER(H1737)="M"),
          EINSTELLUNGEN!$D$22,
          IF(OR(UPPER(H1737)="C",UPPER(H1737)="S"),
            EINSTELLUNGEN!$D$23,
            IF(UPPER(H1737)="D",
              EINSTELLUNGEN!$D$24,
              IF(UPPER(H1737)="E",
                EINSTELLUNGEN!$D$25,
                UPPER(H1737)))))),
      IF(ISNUMBER(H1737),
        EINSTELLUNGEN!$D$20&amp;H1737,
        UPPER(H1737)))),
  "")</f>
        <v/>
      </c>
      <c r="AQ1737" s="2" t="str">
        <f t="shared" si="937"/>
        <v/>
      </c>
      <c r="AR1737" s="2">
        <f t="shared" si="938"/>
        <v>0</v>
      </c>
      <c r="AS1737" s="145">
        <f t="shared" si="939"/>
        <v>0.33333333333333331</v>
      </c>
      <c r="AT1737" s="2">
        <f t="shared" si="940"/>
        <v>0</v>
      </c>
      <c r="AU1737" s="2">
        <f t="shared" si="941"/>
        <v>0</v>
      </c>
      <c r="AV1737" s="2">
        <f t="shared" si="942"/>
        <v>0</v>
      </c>
      <c r="AW1737" s="2">
        <f t="shared" si="943"/>
        <v>0</v>
      </c>
      <c r="AX1737" s="2">
        <f t="shared" si="924"/>
        <v>0</v>
      </c>
      <c r="AY1737" s="2">
        <f t="shared" si="944"/>
        <v>0</v>
      </c>
      <c r="AZ1737" s="145" t="e">
        <f t="shared" si="945"/>
        <v>#N/A</v>
      </c>
      <c r="BA1737" s="145" t="e">
        <f t="shared" si="946"/>
        <v>#N/A</v>
      </c>
      <c r="BB1737" s="145">
        <f t="shared" si="947"/>
        <v>2.083333333333337E-2</v>
      </c>
      <c r="BC1737" s="2">
        <f>IF(AM1737,
  IF(AND(AL1737=$J$31,_xlfn.DAYS(AH1737,DATE(AI1737,1,1))&lt;7),
    MAX(0,EINSTELLUNGEN!$D$12+1-WEEKDAY(DATE(EINSTELLUNGEN!$D$9,EINSTELLUNGEN!$D$10,1),2)),
    IF(AL1737=$J$33,
      MIN(EINSTELLUNGEN!$D$12,WEEKDAY(DATE(EINSTELLUNGEN!$D$9,12,31),2)),
      EINSTELLUNGEN!$D$12
  )) - SUMIF(AL$50:AL$2500,"="&amp;AL1737,AX$50:AX$2500),
  0)</f>
        <v>3</v>
      </c>
      <c r="BD1737" s="2">
        <f t="shared" si="948"/>
        <v>0.33333333333333331</v>
      </c>
      <c r="BE1737" s="2">
        <f t="shared" si="949"/>
        <v>0</v>
      </c>
    </row>
    <row r="1738" spans="1:57" ht="10.5" customHeight="1">
      <c r="A1738" s="1" t="str">
        <f t="shared" ca="1" si="925"/>
        <v/>
      </c>
      <c r="B1738" s="1" t="str">
        <f t="shared" ca="1" si="926"/>
        <v/>
      </c>
      <c r="C1738" s="1" t="str">
        <f t="shared" ca="1" si="927"/>
        <v/>
      </c>
      <c r="D1738" s="1" t="str">
        <f t="shared" ca="1" si="928"/>
        <v/>
      </c>
      <c r="F1738" s="10"/>
      <c r="G1738" s="136" t="str">
        <f t="shared" si="929"/>
        <v/>
      </c>
      <c r="H1738" s="27"/>
      <c r="I1738" s="28"/>
      <c r="J1738" s="28"/>
      <c r="K1738" s="29"/>
      <c r="L1738" s="136"/>
      <c r="M1738" s="136"/>
      <c r="N1738" s="136"/>
      <c r="O1738" s="26" t="str">
        <f t="shared" si="930"/>
        <v/>
      </c>
      <c r="P1738" s="218" t="str">
        <f t="shared" si="931"/>
        <v/>
      </c>
      <c r="Q1738" s="26" t="str">
        <f t="shared" si="932"/>
        <v/>
      </c>
      <c r="R1738" s="22"/>
      <c r="S1738" s="99"/>
      <c r="T1738" s="10"/>
      <c r="U1738" s="229" t="str">
        <f t="shared" si="933"/>
        <v/>
      </c>
      <c r="V1738" s="230"/>
      <c r="W1738" s="230"/>
      <c r="X1738" s="230"/>
      <c r="Y1738" s="230"/>
      <c r="Z1738" s="22" t="str">
        <f>""</f>
        <v/>
      </c>
      <c r="AB1738" s="23" t="str">
        <f t="shared" si="934"/>
        <v/>
      </c>
      <c r="AC1738" s="2" t="b">
        <f>COUNT(Q1738:Q$2500)&gt;0</f>
        <v>0</v>
      </c>
      <c r="AD1738" s="2" t="b">
        <f t="shared" si="917"/>
        <v>0</v>
      </c>
      <c r="AE1738" s="2" t="b">
        <f t="shared" si="918"/>
        <v>0</v>
      </c>
      <c r="AF1738" s="2" t="b">
        <f t="shared" si="919"/>
        <v>0</v>
      </c>
      <c r="AG1738" s="2" t="b">
        <f>OR(
  AND(AC1738,NOT(AC1739)),
  AND(AF1738,WEEKDAY(AH1737,2)=EINSTELLUNGEN!$D$12),
  AND(AF1738,AH1738=$J$35)
)</f>
        <v>0</v>
      </c>
      <c r="AH1738" s="2">
        <f>IF(AE1738,AH1737+IF(WEEKDAY(AH1737+1,2)&lt;=EINSTELLUNGEN!$D$12,1,$J$36),AH1737)</f>
        <v>42020</v>
      </c>
      <c r="AI1738" s="2">
        <f t="shared" si="920"/>
        <v>2019</v>
      </c>
      <c r="AJ1738" s="2">
        <f t="shared" si="921"/>
        <v>201901</v>
      </c>
      <c r="AK1738" s="2">
        <f t="shared" si="922"/>
        <v>201901</v>
      </c>
      <c r="AL1738" s="2">
        <f t="shared" si="950"/>
        <v>201903</v>
      </c>
      <c r="AM1738" s="2" t="b">
        <f t="shared" si="923"/>
        <v>1</v>
      </c>
      <c r="AN1738" s="4" t="e">
        <f t="shared" si="935"/>
        <v>#N/A</v>
      </c>
      <c r="AO1738" s="4" t="e">
        <f t="shared" si="936"/>
        <v>#N/A</v>
      </c>
      <c r="AP1738" s="2" t="str">
        <f>IF(AD1738,
  IF(ISBLANK(H1738),
    AP1737,
    IF(LEN(H1738)=1,
      IF(OR(UPPER(H1738)="A",UPPER(H1738)="I"),
        EINSTELLUNGEN!$D$21,
        IF(OR(UPPER(H1738)="B",UPPER(H1738)="M"),
          EINSTELLUNGEN!$D$22,
          IF(OR(UPPER(H1738)="C",UPPER(H1738)="S"),
            EINSTELLUNGEN!$D$23,
            IF(UPPER(H1738)="D",
              EINSTELLUNGEN!$D$24,
              IF(UPPER(H1738)="E",
                EINSTELLUNGEN!$D$25,
                UPPER(H1738)))))),
      IF(ISNUMBER(H1738),
        EINSTELLUNGEN!$D$20&amp;H1738,
        UPPER(H1738)))),
  "")</f>
        <v/>
      </c>
      <c r="AQ1738" s="2" t="str">
        <f t="shared" si="937"/>
        <v/>
      </c>
      <c r="AR1738" s="2">
        <f t="shared" si="938"/>
        <v>0</v>
      </c>
      <c r="AS1738" s="145">
        <f t="shared" si="939"/>
        <v>0.33333333333333331</v>
      </c>
      <c r="AT1738" s="2">
        <f t="shared" si="940"/>
        <v>0</v>
      </c>
      <c r="AU1738" s="2">
        <f t="shared" si="941"/>
        <v>0</v>
      </c>
      <c r="AV1738" s="2">
        <f t="shared" si="942"/>
        <v>0</v>
      </c>
      <c r="AW1738" s="2">
        <f t="shared" si="943"/>
        <v>0</v>
      </c>
      <c r="AX1738" s="2">
        <f t="shared" si="924"/>
        <v>0</v>
      </c>
      <c r="AY1738" s="2">
        <f t="shared" si="944"/>
        <v>0</v>
      </c>
      <c r="AZ1738" s="145" t="e">
        <f t="shared" si="945"/>
        <v>#N/A</v>
      </c>
      <c r="BA1738" s="145" t="e">
        <f t="shared" si="946"/>
        <v>#N/A</v>
      </c>
      <c r="BB1738" s="145">
        <f t="shared" si="947"/>
        <v>2.083333333333337E-2</v>
      </c>
      <c r="BC1738" s="2">
        <f>IF(AM1738,
  IF(AND(AL1738=$J$31,_xlfn.DAYS(AH1738,DATE(AI1738,1,1))&lt;7),
    MAX(0,EINSTELLUNGEN!$D$12+1-WEEKDAY(DATE(EINSTELLUNGEN!$D$9,EINSTELLUNGEN!$D$10,1),2)),
    IF(AL1738=$J$33,
      MIN(EINSTELLUNGEN!$D$12,WEEKDAY(DATE(EINSTELLUNGEN!$D$9,12,31),2)),
      EINSTELLUNGEN!$D$12
  )) - SUMIF(AL$50:AL$2500,"="&amp;AL1738,AX$50:AX$2500),
  0)</f>
        <v>3</v>
      </c>
      <c r="BD1738" s="2">
        <f t="shared" si="948"/>
        <v>0.33333333333333331</v>
      </c>
      <c r="BE1738" s="2">
        <f t="shared" si="949"/>
        <v>0</v>
      </c>
    </row>
    <row r="1739" spans="1:57" ht="10.5" customHeight="1">
      <c r="A1739" s="1" t="str">
        <f t="shared" ca="1" si="925"/>
        <v/>
      </c>
      <c r="B1739" s="1" t="str">
        <f t="shared" ca="1" si="926"/>
        <v/>
      </c>
      <c r="C1739" s="1" t="str">
        <f t="shared" ca="1" si="927"/>
        <v/>
      </c>
      <c r="D1739" s="1" t="str">
        <f t="shared" ca="1" si="928"/>
        <v/>
      </c>
      <c r="F1739" s="10"/>
      <c r="G1739" s="136" t="str">
        <f t="shared" si="929"/>
        <v/>
      </c>
      <c r="H1739" s="27"/>
      <c r="I1739" s="28"/>
      <c r="J1739" s="28"/>
      <c r="K1739" s="29"/>
      <c r="L1739" s="136"/>
      <c r="M1739" s="136"/>
      <c r="N1739" s="136"/>
      <c r="O1739" s="26" t="str">
        <f t="shared" si="930"/>
        <v/>
      </c>
      <c r="P1739" s="218" t="str">
        <f t="shared" si="931"/>
        <v/>
      </c>
      <c r="Q1739" s="26" t="str">
        <f t="shared" si="932"/>
        <v/>
      </c>
      <c r="R1739" s="22"/>
      <c r="S1739" s="99"/>
      <c r="T1739" s="10"/>
      <c r="U1739" s="229" t="str">
        <f t="shared" si="933"/>
        <v/>
      </c>
      <c r="V1739" s="230"/>
      <c r="W1739" s="230"/>
      <c r="X1739" s="230"/>
      <c r="Y1739" s="230"/>
      <c r="Z1739" s="22" t="str">
        <f>""</f>
        <v/>
      </c>
      <c r="AB1739" s="23" t="str">
        <f t="shared" si="934"/>
        <v/>
      </c>
      <c r="AC1739" s="2" t="b">
        <f>COUNT(Q1739:Q$2500)&gt;0</f>
        <v>0</v>
      </c>
      <c r="AD1739" s="2" t="b">
        <f t="shared" si="917"/>
        <v>0</v>
      </c>
      <c r="AE1739" s="2" t="b">
        <f t="shared" si="918"/>
        <v>0</v>
      </c>
      <c r="AF1739" s="2" t="b">
        <f t="shared" si="919"/>
        <v>0</v>
      </c>
      <c r="AG1739" s="2" t="b">
        <f>OR(
  AND(AC1739,NOT(AC1740)),
  AND(AF1739,WEEKDAY(AH1738,2)=EINSTELLUNGEN!$D$12),
  AND(AF1739,AH1739=$J$35)
)</f>
        <v>0</v>
      </c>
      <c r="AH1739" s="2">
        <f>IF(AE1739,AH1738+IF(WEEKDAY(AH1738+1,2)&lt;=EINSTELLUNGEN!$D$12,1,$J$36),AH1738)</f>
        <v>42020</v>
      </c>
      <c r="AI1739" s="2">
        <f t="shared" si="920"/>
        <v>2019</v>
      </c>
      <c r="AJ1739" s="2">
        <f t="shared" si="921"/>
        <v>201901</v>
      </c>
      <c r="AK1739" s="2">
        <f t="shared" si="922"/>
        <v>201901</v>
      </c>
      <c r="AL1739" s="2">
        <f t="shared" si="950"/>
        <v>201903</v>
      </c>
      <c r="AM1739" s="2" t="b">
        <f t="shared" si="923"/>
        <v>1</v>
      </c>
      <c r="AN1739" s="4" t="e">
        <f t="shared" si="935"/>
        <v>#N/A</v>
      </c>
      <c r="AO1739" s="4" t="e">
        <f t="shared" si="936"/>
        <v>#N/A</v>
      </c>
      <c r="AP1739" s="2" t="str">
        <f>IF(AD1739,
  IF(ISBLANK(H1739),
    AP1738,
    IF(LEN(H1739)=1,
      IF(OR(UPPER(H1739)="A",UPPER(H1739)="I"),
        EINSTELLUNGEN!$D$21,
        IF(OR(UPPER(H1739)="B",UPPER(H1739)="M"),
          EINSTELLUNGEN!$D$22,
          IF(OR(UPPER(H1739)="C",UPPER(H1739)="S"),
            EINSTELLUNGEN!$D$23,
            IF(UPPER(H1739)="D",
              EINSTELLUNGEN!$D$24,
              IF(UPPER(H1739)="E",
                EINSTELLUNGEN!$D$25,
                UPPER(H1739)))))),
      IF(ISNUMBER(H1739),
        EINSTELLUNGEN!$D$20&amp;H1739,
        UPPER(H1739)))),
  "")</f>
        <v/>
      </c>
      <c r="AQ1739" s="2" t="str">
        <f t="shared" si="937"/>
        <v/>
      </c>
      <c r="AR1739" s="2">
        <f t="shared" si="938"/>
        <v>0</v>
      </c>
      <c r="AS1739" s="145">
        <f t="shared" si="939"/>
        <v>0.33333333333333331</v>
      </c>
      <c r="AT1739" s="2">
        <f t="shared" si="940"/>
        <v>0</v>
      </c>
      <c r="AU1739" s="2">
        <f t="shared" si="941"/>
        <v>0</v>
      </c>
      <c r="AV1739" s="2">
        <f t="shared" si="942"/>
        <v>0</v>
      </c>
      <c r="AW1739" s="2">
        <f t="shared" si="943"/>
        <v>0</v>
      </c>
      <c r="AX1739" s="2">
        <f t="shared" si="924"/>
        <v>0</v>
      </c>
      <c r="AY1739" s="2">
        <f t="shared" si="944"/>
        <v>0</v>
      </c>
      <c r="AZ1739" s="145" t="e">
        <f t="shared" si="945"/>
        <v>#N/A</v>
      </c>
      <c r="BA1739" s="145" t="e">
        <f t="shared" si="946"/>
        <v>#N/A</v>
      </c>
      <c r="BB1739" s="145">
        <f t="shared" si="947"/>
        <v>2.083333333333337E-2</v>
      </c>
      <c r="BC1739" s="2">
        <f>IF(AM1739,
  IF(AND(AL1739=$J$31,_xlfn.DAYS(AH1739,DATE(AI1739,1,1))&lt;7),
    MAX(0,EINSTELLUNGEN!$D$12+1-WEEKDAY(DATE(EINSTELLUNGEN!$D$9,EINSTELLUNGEN!$D$10,1),2)),
    IF(AL1739=$J$33,
      MIN(EINSTELLUNGEN!$D$12,WEEKDAY(DATE(EINSTELLUNGEN!$D$9,12,31),2)),
      EINSTELLUNGEN!$D$12
  )) - SUMIF(AL$50:AL$2500,"="&amp;AL1739,AX$50:AX$2500),
  0)</f>
        <v>3</v>
      </c>
      <c r="BD1739" s="2">
        <f t="shared" si="948"/>
        <v>0.33333333333333331</v>
      </c>
      <c r="BE1739" s="2">
        <f t="shared" si="949"/>
        <v>0</v>
      </c>
    </row>
    <row r="1740" spans="1:57" ht="10.5" customHeight="1">
      <c r="A1740" s="1" t="str">
        <f t="shared" ca="1" si="925"/>
        <v/>
      </c>
      <c r="B1740" s="1" t="str">
        <f t="shared" ca="1" si="926"/>
        <v/>
      </c>
      <c r="C1740" s="1" t="str">
        <f t="shared" ca="1" si="927"/>
        <v/>
      </c>
      <c r="D1740" s="1" t="str">
        <f t="shared" ca="1" si="928"/>
        <v/>
      </c>
      <c r="F1740" s="10"/>
      <c r="G1740" s="136" t="str">
        <f t="shared" si="929"/>
        <v/>
      </c>
      <c r="H1740" s="27"/>
      <c r="I1740" s="28"/>
      <c r="J1740" s="28"/>
      <c r="K1740" s="29"/>
      <c r="L1740" s="136"/>
      <c r="M1740" s="136"/>
      <c r="N1740" s="136"/>
      <c r="O1740" s="26" t="str">
        <f t="shared" si="930"/>
        <v/>
      </c>
      <c r="P1740" s="218" t="str">
        <f t="shared" si="931"/>
        <v/>
      </c>
      <c r="Q1740" s="26" t="str">
        <f t="shared" si="932"/>
        <v/>
      </c>
      <c r="R1740" s="22"/>
      <c r="S1740" s="99"/>
      <c r="T1740" s="10"/>
      <c r="U1740" s="229" t="str">
        <f t="shared" si="933"/>
        <v/>
      </c>
      <c r="V1740" s="230"/>
      <c r="W1740" s="230"/>
      <c r="X1740" s="230"/>
      <c r="Y1740" s="230"/>
      <c r="Z1740" s="22" t="str">
        <f>""</f>
        <v/>
      </c>
      <c r="AB1740" s="23" t="str">
        <f t="shared" si="934"/>
        <v/>
      </c>
      <c r="AC1740" s="2" t="b">
        <f>COUNT(Q1740:Q$2500)&gt;0</f>
        <v>0</v>
      </c>
      <c r="AD1740" s="2" t="b">
        <f t="shared" si="917"/>
        <v>0</v>
      </c>
      <c r="AE1740" s="2" t="b">
        <f t="shared" si="918"/>
        <v>0</v>
      </c>
      <c r="AF1740" s="2" t="b">
        <f t="shared" si="919"/>
        <v>0</v>
      </c>
      <c r="AG1740" s="2" t="b">
        <f>OR(
  AND(AC1740,NOT(AC1741)),
  AND(AF1740,WEEKDAY(AH1739,2)=EINSTELLUNGEN!$D$12),
  AND(AF1740,AH1740=$J$35)
)</f>
        <v>0</v>
      </c>
      <c r="AH1740" s="2">
        <f>IF(AE1740,AH1739+IF(WEEKDAY(AH1739+1,2)&lt;=EINSTELLUNGEN!$D$12,1,$J$36),AH1739)</f>
        <v>42020</v>
      </c>
      <c r="AI1740" s="2">
        <f t="shared" si="920"/>
        <v>2019</v>
      </c>
      <c r="AJ1740" s="2">
        <f t="shared" si="921"/>
        <v>201901</v>
      </c>
      <c r="AK1740" s="2">
        <f t="shared" si="922"/>
        <v>201901</v>
      </c>
      <c r="AL1740" s="2">
        <f t="shared" si="950"/>
        <v>201903</v>
      </c>
      <c r="AM1740" s="2" t="b">
        <f t="shared" si="923"/>
        <v>1</v>
      </c>
      <c r="AN1740" s="4" t="e">
        <f t="shared" si="935"/>
        <v>#N/A</v>
      </c>
      <c r="AO1740" s="4" t="e">
        <f t="shared" si="936"/>
        <v>#N/A</v>
      </c>
      <c r="AP1740" s="2" t="str">
        <f>IF(AD1740,
  IF(ISBLANK(H1740),
    AP1739,
    IF(LEN(H1740)=1,
      IF(OR(UPPER(H1740)="A",UPPER(H1740)="I"),
        EINSTELLUNGEN!$D$21,
        IF(OR(UPPER(H1740)="B",UPPER(H1740)="M"),
          EINSTELLUNGEN!$D$22,
          IF(OR(UPPER(H1740)="C",UPPER(H1740)="S"),
            EINSTELLUNGEN!$D$23,
            IF(UPPER(H1740)="D",
              EINSTELLUNGEN!$D$24,
              IF(UPPER(H1740)="E",
                EINSTELLUNGEN!$D$25,
                UPPER(H1740)))))),
      IF(ISNUMBER(H1740),
        EINSTELLUNGEN!$D$20&amp;H1740,
        UPPER(H1740)))),
  "")</f>
        <v/>
      </c>
      <c r="AQ1740" s="2" t="str">
        <f t="shared" si="937"/>
        <v/>
      </c>
      <c r="AR1740" s="2">
        <f t="shared" si="938"/>
        <v>0</v>
      </c>
      <c r="AS1740" s="145">
        <f t="shared" si="939"/>
        <v>0.33333333333333331</v>
      </c>
      <c r="AT1740" s="2">
        <f t="shared" si="940"/>
        <v>0</v>
      </c>
      <c r="AU1740" s="2">
        <f t="shared" si="941"/>
        <v>0</v>
      </c>
      <c r="AV1740" s="2">
        <f t="shared" si="942"/>
        <v>0</v>
      </c>
      <c r="AW1740" s="2">
        <f t="shared" si="943"/>
        <v>0</v>
      </c>
      <c r="AX1740" s="2">
        <f t="shared" si="924"/>
        <v>0</v>
      </c>
      <c r="AY1740" s="2">
        <f t="shared" si="944"/>
        <v>0</v>
      </c>
      <c r="AZ1740" s="145" t="e">
        <f t="shared" si="945"/>
        <v>#N/A</v>
      </c>
      <c r="BA1740" s="145" t="e">
        <f t="shared" si="946"/>
        <v>#N/A</v>
      </c>
      <c r="BB1740" s="145">
        <f t="shared" si="947"/>
        <v>2.083333333333337E-2</v>
      </c>
      <c r="BC1740" s="2">
        <f>IF(AM1740,
  IF(AND(AL1740=$J$31,_xlfn.DAYS(AH1740,DATE(AI1740,1,1))&lt;7),
    MAX(0,EINSTELLUNGEN!$D$12+1-WEEKDAY(DATE(EINSTELLUNGEN!$D$9,EINSTELLUNGEN!$D$10,1),2)),
    IF(AL1740=$J$33,
      MIN(EINSTELLUNGEN!$D$12,WEEKDAY(DATE(EINSTELLUNGEN!$D$9,12,31),2)),
      EINSTELLUNGEN!$D$12
  )) - SUMIF(AL$50:AL$2500,"="&amp;AL1740,AX$50:AX$2500),
  0)</f>
        <v>3</v>
      </c>
      <c r="BD1740" s="2">
        <f t="shared" si="948"/>
        <v>0.33333333333333331</v>
      </c>
      <c r="BE1740" s="2">
        <f t="shared" si="949"/>
        <v>0</v>
      </c>
    </row>
    <row r="1741" spans="1:57" ht="10.5" customHeight="1">
      <c r="A1741" s="1" t="str">
        <f t="shared" ca="1" si="925"/>
        <v/>
      </c>
      <c r="B1741" s="1" t="str">
        <f t="shared" ca="1" si="926"/>
        <v/>
      </c>
      <c r="C1741" s="1" t="str">
        <f t="shared" ca="1" si="927"/>
        <v/>
      </c>
      <c r="D1741" s="1" t="str">
        <f t="shared" ca="1" si="928"/>
        <v/>
      </c>
      <c r="F1741" s="10"/>
      <c r="G1741" s="136" t="str">
        <f t="shared" si="929"/>
        <v/>
      </c>
      <c r="H1741" s="27"/>
      <c r="I1741" s="28"/>
      <c r="J1741" s="28"/>
      <c r="K1741" s="29"/>
      <c r="L1741" s="136"/>
      <c r="M1741" s="136"/>
      <c r="N1741" s="136"/>
      <c r="O1741" s="26" t="str">
        <f t="shared" si="930"/>
        <v/>
      </c>
      <c r="P1741" s="218" t="str">
        <f t="shared" si="931"/>
        <v/>
      </c>
      <c r="Q1741" s="26" t="str">
        <f t="shared" si="932"/>
        <v/>
      </c>
      <c r="R1741" s="22"/>
      <c r="S1741" s="99"/>
      <c r="T1741" s="10"/>
      <c r="U1741" s="229" t="str">
        <f t="shared" si="933"/>
        <v/>
      </c>
      <c r="V1741" s="230"/>
      <c r="W1741" s="230"/>
      <c r="X1741" s="230"/>
      <c r="Y1741" s="230"/>
      <c r="Z1741" s="22" t="str">
        <f>""</f>
        <v/>
      </c>
      <c r="AB1741" s="23" t="str">
        <f t="shared" si="934"/>
        <v/>
      </c>
      <c r="AC1741" s="2" t="b">
        <f>COUNT(Q1741:Q$2500)&gt;0</f>
        <v>0</v>
      </c>
      <c r="AD1741" s="2" t="b">
        <f t="shared" si="917"/>
        <v>0</v>
      </c>
      <c r="AE1741" s="2" t="b">
        <f t="shared" si="918"/>
        <v>0</v>
      </c>
      <c r="AF1741" s="2" t="b">
        <f t="shared" si="919"/>
        <v>0</v>
      </c>
      <c r="AG1741" s="2" t="b">
        <f>OR(
  AND(AC1741,NOT(AC1742)),
  AND(AF1741,WEEKDAY(AH1740,2)=EINSTELLUNGEN!$D$12),
  AND(AF1741,AH1741=$J$35)
)</f>
        <v>0</v>
      </c>
      <c r="AH1741" s="2">
        <f>IF(AE1741,AH1740+IF(WEEKDAY(AH1740+1,2)&lt;=EINSTELLUNGEN!$D$12,1,$J$36),AH1740)</f>
        <v>42020</v>
      </c>
      <c r="AI1741" s="2">
        <f t="shared" si="920"/>
        <v>2019</v>
      </c>
      <c r="AJ1741" s="2">
        <f t="shared" si="921"/>
        <v>201901</v>
      </c>
      <c r="AK1741" s="2">
        <f t="shared" si="922"/>
        <v>201901</v>
      </c>
      <c r="AL1741" s="2">
        <f t="shared" si="950"/>
        <v>201903</v>
      </c>
      <c r="AM1741" s="2" t="b">
        <f t="shared" si="923"/>
        <v>1</v>
      </c>
      <c r="AN1741" s="4" t="e">
        <f t="shared" si="935"/>
        <v>#N/A</v>
      </c>
      <c r="AO1741" s="4" t="e">
        <f t="shared" si="936"/>
        <v>#N/A</v>
      </c>
      <c r="AP1741" s="2" t="str">
        <f>IF(AD1741,
  IF(ISBLANK(H1741),
    AP1740,
    IF(LEN(H1741)=1,
      IF(OR(UPPER(H1741)="A",UPPER(H1741)="I"),
        EINSTELLUNGEN!$D$21,
        IF(OR(UPPER(H1741)="B",UPPER(H1741)="M"),
          EINSTELLUNGEN!$D$22,
          IF(OR(UPPER(H1741)="C",UPPER(H1741)="S"),
            EINSTELLUNGEN!$D$23,
            IF(UPPER(H1741)="D",
              EINSTELLUNGEN!$D$24,
              IF(UPPER(H1741)="E",
                EINSTELLUNGEN!$D$25,
                UPPER(H1741)))))),
      IF(ISNUMBER(H1741),
        EINSTELLUNGEN!$D$20&amp;H1741,
        UPPER(H1741)))),
  "")</f>
        <v/>
      </c>
      <c r="AQ1741" s="2" t="str">
        <f t="shared" si="937"/>
        <v/>
      </c>
      <c r="AR1741" s="2">
        <f t="shared" si="938"/>
        <v>0</v>
      </c>
      <c r="AS1741" s="145">
        <f t="shared" si="939"/>
        <v>0.33333333333333331</v>
      </c>
      <c r="AT1741" s="2">
        <f t="shared" si="940"/>
        <v>0</v>
      </c>
      <c r="AU1741" s="2">
        <f t="shared" si="941"/>
        <v>0</v>
      </c>
      <c r="AV1741" s="2">
        <f t="shared" si="942"/>
        <v>0</v>
      </c>
      <c r="AW1741" s="2">
        <f t="shared" si="943"/>
        <v>0</v>
      </c>
      <c r="AX1741" s="2">
        <f t="shared" si="924"/>
        <v>0</v>
      </c>
      <c r="AY1741" s="2">
        <f t="shared" si="944"/>
        <v>0</v>
      </c>
      <c r="AZ1741" s="145" t="e">
        <f t="shared" si="945"/>
        <v>#N/A</v>
      </c>
      <c r="BA1741" s="145" t="e">
        <f t="shared" si="946"/>
        <v>#N/A</v>
      </c>
      <c r="BB1741" s="145">
        <f t="shared" si="947"/>
        <v>2.083333333333337E-2</v>
      </c>
      <c r="BC1741" s="2">
        <f>IF(AM1741,
  IF(AND(AL1741=$J$31,_xlfn.DAYS(AH1741,DATE(AI1741,1,1))&lt;7),
    MAX(0,EINSTELLUNGEN!$D$12+1-WEEKDAY(DATE(EINSTELLUNGEN!$D$9,EINSTELLUNGEN!$D$10,1),2)),
    IF(AL1741=$J$33,
      MIN(EINSTELLUNGEN!$D$12,WEEKDAY(DATE(EINSTELLUNGEN!$D$9,12,31),2)),
      EINSTELLUNGEN!$D$12
  )) - SUMIF(AL$50:AL$2500,"="&amp;AL1741,AX$50:AX$2500),
  0)</f>
        <v>3</v>
      </c>
      <c r="BD1741" s="2">
        <f t="shared" si="948"/>
        <v>0.33333333333333331</v>
      </c>
      <c r="BE1741" s="2">
        <f t="shared" si="949"/>
        <v>0</v>
      </c>
    </row>
    <row r="1742" spans="1:57" ht="10.5" customHeight="1">
      <c r="A1742" s="1" t="str">
        <f t="shared" ca="1" si="925"/>
        <v/>
      </c>
      <c r="B1742" s="1" t="str">
        <f t="shared" ca="1" si="926"/>
        <v/>
      </c>
      <c r="C1742" s="1" t="str">
        <f t="shared" ca="1" si="927"/>
        <v/>
      </c>
      <c r="D1742" s="1" t="str">
        <f t="shared" ca="1" si="928"/>
        <v/>
      </c>
      <c r="F1742" s="10"/>
      <c r="G1742" s="136" t="str">
        <f t="shared" si="929"/>
        <v/>
      </c>
      <c r="H1742" s="27"/>
      <c r="I1742" s="28"/>
      <c r="J1742" s="28"/>
      <c r="K1742" s="29"/>
      <c r="L1742" s="136"/>
      <c r="M1742" s="136"/>
      <c r="N1742" s="136"/>
      <c r="O1742" s="26" t="str">
        <f t="shared" si="930"/>
        <v/>
      </c>
      <c r="P1742" s="218" t="str">
        <f t="shared" si="931"/>
        <v/>
      </c>
      <c r="Q1742" s="26" t="str">
        <f t="shared" si="932"/>
        <v/>
      </c>
      <c r="R1742" s="22"/>
      <c r="S1742" s="99"/>
      <c r="T1742" s="10"/>
      <c r="U1742" s="229" t="str">
        <f t="shared" si="933"/>
        <v/>
      </c>
      <c r="V1742" s="230"/>
      <c r="W1742" s="230"/>
      <c r="X1742" s="230"/>
      <c r="Y1742" s="230"/>
      <c r="Z1742" s="22" t="str">
        <f>""</f>
        <v/>
      </c>
      <c r="AB1742" s="23" t="str">
        <f t="shared" si="934"/>
        <v/>
      </c>
      <c r="AC1742" s="2" t="b">
        <f>COUNT(Q1742:Q$2500)&gt;0</f>
        <v>0</v>
      </c>
      <c r="AD1742" s="2" t="b">
        <f t="shared" si="917"/>
        <v>0</v>
      </c>
      <c r="AE1742" s="2" t="b">
        <f t="shared" si="918"/>
        <v>0</v>
      </c>
      <c r="AF1742" s="2" t="b">
        <f t="shared" si="919"/>
        <v>0</v>
      </c>
      <c r="AG1742" s="2" t="b">
        <f>OR(
  AND(AC1742,NOT(AC1743)),
  AND(AF1742,WEEKDAY(AH1741,2)=EINSTELLUNGEN!$D$12),
  AND(AF1742,AH1742=$J$35)
)</f>
        <v>0</v>
      </c>
      <c r="AH1742" s="2">
        <f>IF(AE1742,AH1741+IF(WEEKDAY(AH1741+1,2)&lt;=EINSTELLUNGEN!$D$12,1,$J$36),AH1741)</f>
        <v>42020</v>
      </c>
      <c r="AI1742" s="2">
        <f t="shared" si="920"/>
        <v>2019</v>
      </c>
      <c r="AJ1742" s="2">
        <f t="shared" si="921"/>
        <v>201901</v>
      </c>
      <c r="AK1742" s="2">
        <f t="shared" si="922"/>
        <v>201901</v>
      </c>
      <c r="AL1742" s="2">
        <f t="shared" si="950"/>
        <v>201903</v>
      </c>
      <c r="AM1742" s="2" t="b">
        <f t="shared" si="923"/>
        <v>1</v>
      </c>
      <c r="AN1742" s="4" t="e">
        <f t="shared" si="935"/>
        <v>#N/A</v>
      </c>
      <c r="AO1742" s="4" t="e">
        <f t="shared" si="936"/>
        <v>#N/A</v>
      </c>
      <c r="AP1742" s="2" t="str">
        <f>IF(AD1742,
  IF(ISBLANK(H1742),
    AP1741,
    IF(LEN(H1742)=1,
      IF(OR(UPPER(H1742)="A",UPPER(H1742)="I"),
        EINSTELLUNGEN!$D$21,
        IF(OR(UPPER(H1742)="B",UPPER(H1742)="M"),
          EINSTELLUNGEN!$D$22,
          IF(OR(UPPER(H1742)="C",UPPER(H1742)="S"),
            EINSTELLUNGEN!$D$23,
            IF(UPPER(H1742)="D",
              EINSTELLUNGEN!$D$24,
              IF(UPPER(H1742)="E",
                EINSTELLUNGEN!$D$25,
                UPPER(H1742)))))),
      IF(ISNUMBER(H1742),
        EINSTELLUNGEN!$D$20&amp;H1742,
        UPPER(H1742)))),
  "")</f>
        <v/>
      </c>
      <c r="AQ1742" s="2" t="str">
        <f t="shared" si="937"/>
        <v/>
      </c>
      <c r="AR1742" s="2">
        <f t="shared" si="938"/>
        <v>0</v>
      </c>
      <c r="AS1742" s="145">
        <f t="shared" si="939"/>
        <v>0.33333333333333331</v>
      </c>
      <c r="AT1742" s="2">
        <f t="shared" si="940"/>
        <v>0</v>
      </c>
      <c r="AU1742" s="2">
        <f t="shared" si="941"/>
        <v>0</v>
      </c>
      <c r="AV1742" s="2">
        <f t="shared" si="942"/>
        <v>0</v>
      </c>
      <c r="AW1742" s="2">
        <f t="shared" si="943"/>
        <v>0</v>
      </c>
      <c r="AX1742" s="2">
        <f t="shared" si="924"/>
        <v>0</v>
      </c>
      <c r="AY1742" s="2">
        <f t="shared" si="944"/>
        <v>0</v>
      </c>
      <c r="AZ1742" s="145" t="e">
        <f t="shared" si="945"/>
        <v>#N/A</v>
      </c>
      <c r="BA1742" s="145" t="e">
        <f t="shared" si="946"/>
        <v>#N/A</v>
      </c>
      <c r="BB1742" s="145">
        <f t="shared" si="947"/>
        <v>2.083333333333337E-2</v>
      </c>
      <c r="BC1742" s="2">
        <f>IF(AM1742,
  IF(AND(AL1742=$J$31,_xlfn.DAYS(AH1742,DATE(AI1742,1,1))&lt;7),
    MAX(0,EINSTELLUNGEN!$D$12+1-WEEKDAY(DATE(EINSTELLUNGEN!$D$9,EINSTELLUNGEN!$D$10,1),2)),
    IF(AL1742=$J$33,
      MIN(EINSTELLUNGEN!$D$12,WEEKDAY(DATE(EINSTELLUNGEN!$D$9,12,31),2)),
      EINSTELLUNGEN!$D$12
  )) - SUMIF(AL$50:AL$2500,"="&amp;AL1742,AX$50:AX$2500),
  0)</f>
        <v>3</v>
      </c>
      <c r="BD1742" s="2">
        <f t="shared" si="948"/>
        <v>0.33333333333333331</v>
      </c>
      <c r="BE1742" s="2">
        <f t="shared" si="949"/>
        <v>0</v>
      </c>
    </row>
    <row r="1743" spans="1:57" ht="10.5" customHeight="1">
      <c r="A1743" s="1" t="str">
        <f t="shared" ca="1" si="925"/>
        <v/>
      </c>
      <c r="B1743" s="1" t="str">
        <f t="shared" ca="1" si="926"/>
        <v/>
      </c>
      <c r="C1743" s="1" t="str">
        <f t="shared" ca="1" si="927"/>
        <v/>
      </c>
      <c r="D1743" s="1" t="str">
        <f t="shared" ca="1" si="928"/>
        <v/>
      </c>
      <c r="F1743" s="10"/>
      <c r="G1743" s="136" t="str">
        <f t="shared" si="929"/>
        <v/>
      </c>
      <c r="H1743" s="27"/>
      <c r="I1743" s="28"/>
      <c r="J1743" s="28"/>
      <c r="K1743" s="29"/>
      <c r="L1743" s="136"/>
      <c r="M1743" s="136"/>
      <c r="N1743" s="136"/>
      <c r="O1743" s="26" t="str">
        <f t="shared" si="930"/>
        <v/>
      </c>
      <c r="P1743" s="218" t="str">
        <f t="shared" si="931"/>
        <v/>
      </c>
      <c r="Q1743" s="26" t="str">
        <f t="shared" si="932"/>
        <v/>
      </c>
      <c r="R1743" s="22"/>
      <c r="S1743" s="99"/>
      <c r="T1743" s="10"/>
      <c r="U1743" s="229" t="str">
        <f t="shared" si="933"/>
        <v/>
      </c>
      <c r="V1743" s="230"/>
      <c r="W1743" s="230"/>
      <c r="X1743" s="230"/>
      <c r="Y1743" s="230"/>
      <c r="Z1743" s="22" t="str">
        <f>""</f>
        <v/>
      </c>
      <c r="AB1743" s="23" t="str">
        <f t="shared" si="934"/>
        <v/>
      </c>
      <c r="AC1743" s="2" t="b">
        <f>COUNT(Q1743:Q$2500)&gt;0</f>
        <v>0</v>
      </c>
      <c r="AD1743" s="2" t="b">
        <f t="shared" si="917"/>
        <v>0</v>
      </c>
      <c r="AE1743" s="2" t="b">
        <f t="shared" si="918"/>
        <v>0</v>
      </c>
      <c r="AF1743" s="2" t="b">
        <f t="shared" si="919"/>
        <v>0</v>
      </c>
      <c r="AG1743" s="2" t="b">
        <f>OR(
  AND(AC1743,NOT(AC1744)),
  AND(AF1743,WEEKDAY(AH1742,2)=EINSTELLUNGEN!$D$12),
  AND(AF1743,AH1743=$J$35)
)</f>
        <v>0</v>
      </c>
      <c r="AH1743" s="2">
        <f>IF(AE1743,AH1742+IF(WEEKDAY(AH1742+1,2)&lt;=EINSTELLUNGEN!$D$12,1,$J$36),AH1742)</f>
        <v>42020</v>
      </c>
      <c r="AI1743" s="2">
        <f t="shared" si="920"/>
        <v>2019</v>
      </c>
      <c r="AJ1743" s="2">
        <f t="shared" si="921"/>
        <v>201901</v>
      </c>
      <c r="AK1743" s="2">
        <f t="shared" si="922"/>
        <v>201901</v>
      </c>
      <c r="AL1743" s="2">
        <f t="shared" si="950"/>
        <v>201903</v>
      </c>
      <c r="AM1743" s="2" t="b">
        <f t="shared" si="923"/>
        <v>1</v>
      </c>
      <c r="AN1743" s="4" t="e">
        <f t="shared" si="935"/>
        <v>#N/A</v>
      </c>
      <c r="AO1743" s="4" t="e">
        <f t="shared" si="936"/>
        <v>#N/A</v>
      </c>
      <c r="AP1743" s="2" t="str">
        <f>IF(AD1743,
  IF(ISBLANK(H1743),
    AP1742,
    IF(LEN(H1743)=1,
      IF(OR(UPPER(H1743)="A",UPPER(H1743)="I"),
        EINSTELLUNGEN!$D$21,
        IF(OR(UPPER(H1743)="B",UPPER(H1743)="M"),
          EINSTELLUNGEN!$D$22,
          IF(OR(UPPER(H1743)="C",UPPER(H1743)="S"),
            EINSTELLUNGEN!$D$23,
            IF(UPPER(H1743)="D",
              EINSTELLUNGEN!$D$24,
              IF(UPPER(H1743)="E",
                EINSTELLUNGEN!$D$25,
                UPPER(H1743)))))),
      IF(ISNUMBER(H1743),
        EINSTELLUNGEN!$D$20&amp;H1743,
        UPPER(H1743)))),
  "")</f>
        <v/>
      </c>
      <c r="AQ1743" s="2" t="str">
        <f t="shared" si="937"/>
        <v/>
      </c>
      <c r="AR1743" s="2">
        <f t="shared" si="938"/>
        <v>0</v>
      </c>
      <c r="AS1743" s="145">
        <f t="shared" si="939"/>
        <v>0.33333333333333331</v>
      </c>
      <c r="AT1743" s="2">
        <f t="shared" si="940"/>
        <v>0</v>
      </c>
      <c r="AU1743" s="2">
        <f t="shared" si="941"/>
        <v>0</v>
      </c>
      <c r="AV1743" s="2">
        <f t="shared" si="942"/>
        <v>0</v>
      </c>
      <c r="AW1743" s="2">
        <f t="shared" si="943"/>
        <v>0</v>
      </c>
      <c r="AX1743" s="2">
        <f t="shared" si="924"/>
        <v>0</v>
      </c>
      <c r="AY1743" s="2">
        <f t="shared" si="944"/>
        <v>0</v>
      </c>
      <c r="AZ1743" s="145" t="e">
        <f t="shared" si="945"/>
        <v>#N/A</v>
      </c>
      <c r="BA1743" s="145" t="e">
        <f t="shared" si="946"/>
        <v>#N/A</v>
      </c>
      <c r="BB1743" s="145">
        <f t="shared" si="947"/>
        <v>2.083333333333337E-2</v>
      </c>
      <c r="BC1743" s="2">
        <f>IF(AM1743,
  IF(AND(AL1743=$J$31,_xlfn.DAYS(AH1743,DATE(AI1743,1,1))&lt;7),
    MAX(0,EINSTELLUNGEN!$D$12+1-WEEKDAY(DATE(EINSTELLUNGEN!$D$9,EINSTELLUNGEN!$D$10,1),2)),
    IF(AL1743=$J$33,
      MIN(EINSTELLUNGEN!$D$12,WEEKDAY(DATE(EINSTELLUNGEN!$D$9,12,31),2)),
      EINSTELLUNGEN!$D$12
  )) - SUMIF(AL$50:AL$2500,"="&amp;AL1743,AX$50:AX$2500),
  0)</f>
        <v>3</v>
      </c>
      <c r="BD1743" s="2">
        <f t="shared" si="948"/>
        <v>0.33333333333333331</v>
      </c>
      <c r="BE1743" s="2">
        <f t="shared" si="949"/>
        <v>0</v>
      </c>
    </row>
    <row r="1744" spans="1:57" ht="10.5" customHeight="1">
      <c r="A1744" s="1" t="str">
        <f t="shared" ca="1" si="925"/>
        <v/>
      </c>
      <c r="B1744" s="1" t="str">
        <f t="shared" ca="1" si="926"/>
        <v/>
      </c>
      <c r="C1744" s="1" t="str">
        <f t="shared" ca="1" si="927"/>
        <v/>
      </c>
      <c r="D1744" s="1" t="str">
        <f t="shared" ca="1" si="928"/>
        <v/>
      </c>
      <c r="F1744" s="10"/>
      <c r="G1744" s="136" t="str">
        <f t="shared" si="929"/>
        <v/>
      </c>
      <c r="H1744" s="27"/>
      <c r="I1744" s="28"/>
      <c r="J1744" s="28"/>
      <c r="K1744" s="29"/>
      <c r="L1744" s="136"/>
      <c r="M1744" s="136"/>
      <c r="N1744" s="136"/>
      <c r="O1744" s="26" t="str">
        <f t="shared" si="930"/>
        <v/>
      </c>
      <c r="P1744" s="218" t="str">
        <f t="shared" si="931"/>
        <v/>
      </c>
      <c r="Q1744" s="26" t="str">
        <f t="shared" si="932"/>
        <v/>
      </c>
      <c r="R1744" s="22"/>
      <c r="S1744" s="99"/>
      <c r="T1744" s="10"/>
      <c r="U1744" s="229" t="str">
        <f t="shared" si="933"/>
        <v/>
      </c>
      <c r="V1744" s="230"/>
      <c r="W1744" s="230"/>
      <c r="X1744" s="230"/>
      <c r="Y1744" s="230"/>
      <c r="Z1744" s="22" t="str">
        <f>""</f>
        <v/>
      </c>
      <c r="AB1744" s="23" t="str">
        <f t="shared" si="934"/>
        <v/>
      </c>
      <c r="AC1744" s="2" t="b">
        <f>COUNT(Q1744:Q$2500)&gt;0</f>
        <v>0</v>
      </c>
      <c r="AD1744" s="2" t="b">
        <f t="shared" si="917"/>
        <v>0</v>
      </c>
      <c r="AE1744" s="2" t="b">
        <f t="shared" si="918"/>
        <v>0</v>
      </c>
      <c r="AF1744" s="2" t="b">
        <f t="shared" si="919"/>
        <v>0</v>
      </c>
      <c r="AG1744" s="2" t="b">
        <f>OR(
  AND(AC1744,NOT(AC1745)),
  AND(AF1744,WEEKDAY(AH1743,2)=EINSTELLUNGEN!$D$12),
  AND(AF1744,AH1744=$J$35)
)</f>
        <v>0</v>
      </c>
      <c r="AH1744" s="2">
        <f>IF(AE1744,AH1743+IF(WEEKDAY(AH1743+1,2)&lt;=EINSTELLUNGEN!$D$12,1,$J$36),AH1743)</f>
        <v>42020</v>
      </c>
      <c r="AI1744" s="2">
        <f t="shared" si="920"/>
        <v>2019</v>
      </c>
      <c r="AJ1744" s="2">
        <f t="shared" si="921"/>
        <v>201901</v>
      </c>
      <c r="AK1744" s="2">
        <f t="shared" si="922"/>
        <v>201901</v>
      </c>
      <c r="AL1744" s="2">
        <f t="shared" si="950"/>
        <v>201903</v>
      </c>
      <c r="AM1744" s="2" t="b">
        <f t="shared" si="923"/>
        <v>1</v>
      </c>
      <c r="AN1744" s="4" t="e">
        <f t="shared" si="935"/>
        <v>#N/A</v>
      </c>
      <c r="AO1744" s="4" t="e">
        <f t="shared" si="936"/>
        <v>#N/A</v>
      </c>
      <c r="AP1744" s="2" t="str">
        <f>IF(AD1744,
  IF(ISBLANK(H1744),
    AP1743,
    IF(LEN(H1744)=1,
      IF(OR(UPPER(H1744)="A",UPPER(H1744)="I"),
        EINSTELLUNGEN!$D$21,
        IF(OR(UPPER(H1744)="B",UPPER(H1744)="M"),
          EINSTELLUNGEN!$D$22,
          IF(OR(UPPER(H1744)="C",UPPER(H1744)="S"),
            EINSTELLUNGEN!$D$23,
            IF(UPPER(H1744)="D",
              EINSTELLUNGEN!$D$24,
              IF(UPPER(H1744)="E",
                EINSTELLUNGEN!$D$25,
                UPPER(H1744)))))),
      IF(ISNUMBER(H1744),
        EINSTELLUNGEN!$D$20&amp;H1744,
        UPPER(H1744)))),
  "")</f>
        <v/>
      </c>
      <c r="AQ1744" s="2" t="str">
        <f t="shared" si="937"/>
        <v/>
      </c>
      <c r="AR1744" s="2">
        <f t="shared" si="938"/>
        <v>0</v>
      </c>
      <c r="AS1744" s="145">
        <f t="shared" si="939"/>
        <v>0.33333333333333331</v>
      </c>
      <c r="AT1744" s="2">
        <f t="shared" si="940"/>
        <v>0</v>
      </c>
      <c r="AU1744" s="2">
        <f t="shared" si="941"/>
        <v>0</v>
      </c>
      <c r="AV1744" s="2">
        <f t="shared" si="942"/>
        <v>0</v>
      </c>
      <c r="AW1744" s="2">
        <f t="shared" si="943"/>
        <v>0</v>
      </c>
      <c r="AX1744" s="2">
        <f t="shared" si="924"/>
        <v>0</v>
      </c>
      <c r="AY1744" s="2">
        <f t="shared" si="944"/>
        <v>0</v>
      </c>
      <c r="AZ1744" s="145" t="e">
        <f t="shared" si="945"/>
        <v>#N/A</v>
      </c>
      <c r="BA1744" s="145" t="e">
        <f t="shared" si="946"/>
        <v>#N/A</v>
      </c>
      <c r="BB1744" s="145">
        <f t="shared" si="947"/>
        <v>2.083333333333337E-2</v>
      </c>
      <c r="BC1744" s="2">
        <f>IF(AM1744,
  IF(AND(AL1744=$J$31,_xlfn.DAYS(AH1744,DATE(AI1744,1,1))&lt;7),
    MAX(0,EINSTELLUNGEN!$D$12+1-WEEKDAY(DATE(EINSTELLUNGEN!$D$9,EINSTELLUNGEN!$D$10,1),2)),
    IF(AL1744=$J$33,
      MIN(EINSTELLUNGEN!$D$12,WEEKDAY(DATE(EINSTELLUNGEN!$D$9,12,31),2)),
      EINSTELLUNGEN!$D$12
  )) - SUMIF(AL$50:AL$2500,"="&amp;AL1744,AX$50:AX$2500),
  0)</f>
        <v>3</v>
      </c>
      <c r="BD1744" s="2">
        <f t="shared" si="948"/>
        <v>0.33333333333333331</v>
      </c>
      <c r="BE1744" s="2">
        <f t="shared" si="949"/>
        <v>0</v>
      </c>
    </row>
    <row r="1745" spans="1:57" ht="10.5" customHeight="1">
      <c r="A1745" s="1" t="str">
        <f t="shared" ca="1" si="925"/>
        <v/>
      </c>
      <c r="B1745" s="1" t="str">
        <f t="shared" ca="1" si="926"/>
        <v/>
      </c>
      <c r="C1745" s="1" t="str">
        <f t="shared" ca="1" si="927"/>
        <v/>
      </c>
      <c r="D1745" s="1" t="str">
        <f t="shared" ca="1" si="928"/>
        <v/>
      </c>
      <c r="F1745" s="10"/>
      <c r="G1745" s="136" t="str">
        <f t="shared" si="929"/>
        <v/>
      </c>
      <c r="H1745" s="27"/>
      <c r="I1745" s="28"/>
      <c r="J1745" s="28"/>
      <c r="K1745" s="29"/>
      <c r="L1745" s="136"/>
      <c r="M1745" s="136"/>
      <c r="N1745" s="136"/>
      <c r="O1745" s="26" t="str">
        <f t="shared" si="930"/>
        <v/>
      </c>
      <c r="P1745" s="218" t="str">
        <f t="shared" si="931"/>
        <v/>
      </c>
      <c r="Q1745" s="26" t="str">
        <f t="shared" si="932"/>
        <v/>
      </c>
      <c r="R1745" s="22"/>
      <c r="S1745" s="99"/>
      <c r="T1745" s="10"/>
      <c r="U1745" s="229" t="str">
        <f t="shared" si="933"/>
        <v/>
      </c>
      <c r="V1745" s="230"/>
      <c r="W1745" s="230"/>
      <c r="X1745" s="230"/>
      <c r="Y1745" s="230"/>
      <c r="Z1745" s="22" t="str">
        <f>""</f>
        <v/>
      </c>
      <c r="AB1745" s="23" t="str">
        <f t="shared" si="934"/>
        <v/>
      </c>
      <c r="AC1745" s="2" t="b">
        <f>COUNT(Q1745:Q$2500)&gt;0</f>
        <v>0</v>
      </c>
      <c r="AD1745" s="2" t="b">
        <f t="shared" si="917"/>
        <v>0</v>
      </c>
      <c r="AE1745" s="2" t="b">
        <f t="shared" si="918"/>
        <v>0</v>
      </c>
      <c r="AF1745" s="2" t="b">
        <f t="shared" si="919"/>
        <v>0</v>
      </c>
      <c r="AG1745" s="2" t="b">
        <f>OR(
  AND(AC1745,NOT(AC1746)),
  AND(AF1745,WEEKDAY(AH1744,2)=EINSTELLUNGEN!$D$12),
  AND(AF1745,AH1745=$J$35)
)</f>
        <v>0</v>
      </c>
      <c r="AH1745" s="2">
        <f>IF(AE1745,AH1744+IF(WEEKDAY(AH1744+1,2)&lt;=EINSTELLUNGEN!$D$12,1,$J$36),AH1744)</f>
        <v>42020</v>
      </c>
      <c r="AI1745" s="2">
        <f t="shared" si="920"/>
        <v>2019</v>
      </c>
      <c r="AJ1745" s="2">
        <f t="shared" si="921"/>
        <v>201901</v>
      </c>
      <c r="AK1745" s="2">
        <f t="shared" si="922"/>
        <v>201901</v>
      </c>
      <c r="AL1745" s="2">
        <f t="shared" si="950"/>
        <v>201903</v>
      </c>
      <c r="AM1745" s="2" t="b">
        <f t="shared" si="923"/>
        <v>1</v>
      </c>
      <c r="AN1745" s="4" t="e">
        <f t="shared" si="935"/>
        <v>#N/A</v>
      </c>
      <c r="AO1745" s="4" t="e">
        <f t="shared" si="936"/>
        <v>#N/A</v>
      </c>
      <c r="AP1745" s="2" t="str">
        <f>IF(AD1745,
  IF(ISBLANK(H1745),
    AP1744,
    IF(LEN(H1745)=1,
      IF(OR(UPPER(H1745)="A",UPPER(H1745)="I"),
        EINSTELLUNGEN!$D$21,
        IF(OR(UPPER(H1745)="B",UPPER(H1745)="M"),
          EINSTELLUNGEN!$D$22,
          IF(OR(UPPER(H1745)="C",UPPER(H1745)="S"),
            EINSTELLUNGEN!$D$23,
            IF(UPPER(H1745)="D",
              EINSTELLUNGEN!$D$24,
              IF(UPPER(H1745)="E",
                EINSTELLUNGEN!$D$25,
                UPPER(H1745)))))),
      IF(ISNUMBER(H1745),
        EINSTELLUNGEN!$D$20&amp;H1745,
        UPPER(H1745)))),
  "")</f>
        <v/>
      </c>
      <c r="AQ1745" s="2" t="str">
        <f t="shared" si="937"/>
        <v/>
      </c>
      <c r="AR1745" s="2">
        <f t="shared" si="938"/>
        <v>0</v>
      </c>
      <c r="AS1745" s="145">
        <f t="shared" si="939"/>
        <v>0.33333333333333331</v>
      </c>
      <c r="AT1745" s="2">
        <f t="shared" si="940"/>
        <v>0</v>
      </c>
      <c r="AU1745" s="2">
        <f t="shared" si="941"/>
        <v>0</v>
      </c>
      <c r="AV1745" s="2">
        <f t="shared" si="942"/>
        <v>0</v>
      </c>
      <c r="AW1745" s="2">
        <f t="shared" si="943"/>
        <v>0</v>
      </c>
      <c r="AX1745" s="2">
        <f t="shared" si="924"/>
        <v>0</v>
      </c>
      <c r="AY1745" s="2">
        <f t="shared" si="944"/>
        <v>0</v>
      </c>
      <c r="AZ1745" s="145" t="e">
        <f t="shared" si="945"/>
        <v>#N/A</v>
      </c>
      <c r="BA1745" s="145" t="e">
        <f t="shared" si="946"/>
        <v>#N/A</v>
      </c>
      <c r="BB1745" s="145">
        <f t="shared" si="947"/>
        <v>2.083333333333337E-2</v>
      </c>
      <c r="BC1745" s="2">
        <f>IF(AM1745,
  IF(AND(AL1745=$J$31,_xlfn.DAYS(AH1745,DATE(AI1745,1,1))&lt;7),
    MAX(0,EINSTELLUNGEN!$D$12+1-WEEKDAY(DATE(EINSTELLUNGEN!$D$9,EINSTELLUNGEN!$D$10,1),2)),
    IF(AL1745=$J$33,
      MIN(EINSTELLUNGEN!$D$12,WEEKDAY(DATE(EINSTELLUNGEN!$D$9,12,31),2)),
      EINSTELLUNGEN!$D$12
  )) - SUMIF(AL$50:AL$2500,"="&amp;AL1745,AX$50:AX$2500),
  0)</f>
        <v>3</v>
      </c>
      <c r="BD1745" s="2">
        <f t="shared" si="948"/>
        <v>0.33333333333333331</v>
      </c>
      <c r="BE1745" s="2">
        <f t="shared" si="949"/>
        <v>0</v>
      </c>
    </row>
    <row r="1746" spans="1:57" ht="10.5" customHeight="1">
      <c r="A1746" s="1" t="str">
        <f t="shared" ca="1" si="925"/>
        <v/>
      </c>
      <c r="B1746" s="1" t="str">
        <f t="shared" ca="1" si="926"/>
        <v/>
      </c>
      <c r="C1746" s="1" t="str">
        <f t="shared" ca="1" si="927"/>
        <v/>
      </c>
      <c r="D1746" s="1" t="str">
        <f t="shared" ca="1" si="928"/>
        <v/>
      </c>
      <c r="F1746" s="10"/>
      <c r="G1746" s="136" t="str">
        <f t="shared" si="929"/>
        <v/>
      </c>
      <c r="H1746" s="27"/>
      <c r="I1746" s="28"/>
      <c r="J1746" s="28"/>
      <c r="K1746" s="29"/>
      <c r="L1746" s="136"/>
      <c r="M1746" s="136"/>
      <c r="N1746" s="136"/>
      <c r="O1746" s="26" t="str">
        <f t="shared" si="930"/>
        <v/>
      </c>
      <c r="P1746" s="218" t="str">
        <f t="shared" si="931"/>
        <v/>
      </c>
      <c r="Q1746" s="26" t="str">
        <f t="shared" si="932"/>
        <v/>
      </c>
      <c r="R1746" s="22"/>
      <c r="S1746" s="99"/>
      <c r="T1746" s="10"/>
      <c r="U1746" s="229" t="str">
        <f t="shared" si="933"/>
        <v/>
      </c>
      <c r="V1746" s="230"/>
      <c r="W1746" s="230"/>
      <c r="X1746" s="230"/>
      <c r="Y1746" s="230"/>
      <c r="Z1746" s="22" t="str">
        <f>""</f>
        <v/>
      </c>
      <c r="AB1746" s="23" t="str">
        <f t="shared" si="934"/>
        <v/>
      </c>
      <c r="AC1746" s="2" t="b">
        <f>COUNT(Q1746:Q$2500)&gt;0</f>
        <v>0</v>
      </c>
      <c r="AD1746" s="2" t="b">
        <f t="shared" si="917"/>
        <v>0</v>
      </c>
      <c r="AE1746" s="2" t="b">
        <f t="shared" si="918"/>
        <v>0</v>
      </c>
      <c r="AF1746" s="2" t="b">
        <f t="shared" si="919"/>
        <v>0</v>
      </c>
      <c r="AG1746" s="2" t="b">
        <f>OR(
  AND(AC1746,NOT(AC1747)),
  AND(AF1746,WEEKDAY(AH1745,2)=EINSTELLUNGEN!$D$12),
  AND(AF1746,AH1746=$J$35)
)</f>
        <v>0</v>
      </c>
      <c r="AH1746" s="2">
        <f>IF(AE1746,AH1745+IF(WEEKDAY(AH1745+1,2)&lt;=EINSTELLUNGEN!$D$12,1,$J$36),AH1745)</f>
        <v>42020</v>
      </c>
      <c r="AI1746" s="2">
        <f t="shared" si="920"/>
        <v>2019</v>
      </c>
      <c r="AJ1746" s="2">
        <f t="shared" si="921"/>
        <v>201901</v>
      </c>
      <c r="AK1746" s="2">
        <f t="shared" si="922"/>
        <v>201901</v>
      </c>
      <c r="AL1746" s="2">
        <f t="shared" si="950"/>
        <v>201903</v>
      </c>
      <c r="AM1746" s="2" t="b">
        <f t="shared" si="923"/>
        <v>1</v>
      </c>
      <c r="AN1746" s="4" t="e">
        <f t="shared" si="935"/>
        <v>#N/A</v>
      </c>
      <c r="AO1746" s="4" t="e">
        <f t="shared" si="936"/>
        <v>#N/A</v>
      </c>
      <c r="AP1746" s="2" t="str">
        <f>IF(AD1746,
  IF(ISBLANK(H1746),
    AP1745,
    IF(LEN(H1746)=1,
      IF(OR(UPPER(H1746)="A",UPPER(H1746)="I"),
        EINSTELLUNGEN!$D$21,
        IF(OR(UPPER(H1746)="B",UPPER(H1746)="M"),
          EINSTELLUNGEN!$D$22,
          IF(OR(UPPER(H1746)="C",UPPER(H1746)="S"),
            EINSTELLUNGEN!$D$23,
            IF(UPPER(H1746)="D",
              EINSTELLUNGEN!$D$24,
              IF(UPPER(H1746)="E",
                EINSTELLUNGEN!$D$25,
                UPPER(H1746)))))),
      IF(ISNUMBER(H1746),
        EINSTELLUNGEN!$D$20&amp;H1746,
        UPPER(H1746)))),
  "")</f>
        <v/>
      </c>
      <c r="AQ1746" s="2" t="str">
        <f t="shared" si="937"/>
        <v/>
      </c>
      <c r="AR1746" s="2">
        <f t="shared" si="938"/>
        <v>0</v>
      </c>
      <c r="AS1746" s="145">
        <f t="shared" si="939"/>
        <v>0.33333333333333331</v>
      </c>
      <c r="AT1746" s="2">
        <f t="shared" si="940"/>
        <v>0</v>
      </c>
      <c r="AU1746" s="2">
        <f t="shared" si="941"/>
        <v>0</v>
      </c>
      <c r="AV1746" s="2">
        <f t="shared" si="942"/>
        <v>0</v>
      </c>
      <c r="AW1746" s="2">
        <f t="shared" si="943"/>
        <v>0</v>
      </c>
      <c r="AX1746" s="2">
        <f t="shared" si="924"/>
        <v>0</v>
      </c>
      <c r="AY1746" s="2">
        <f t="shared" si="944"/>
        <v>0</v>
      </c>
      <c r="AZ1746" s="145" t="e">
        <f t="shared" si="945"/>
        <v>#N/A</v>
      </c>
      <c r="BA1746" s="145" t="e">
        <f t="shared" si="946"/>
        <v>#N/A</v>
      </c>
      <c r="BB1746" s="145">
        <f t="shared" si="947"/>
        <v>2.083333333333337E-2</v>
      </c>
      <c r="BC1746" s="2">
        <f>IF(AM1746,
  IF(AND(AL1746=$J$31,_xlfn.DAYS(AH1746,DATE(AI1746,1,1))&lt;7),
    MAX(0,EINSTELLUNGEN!$D$12+1-WEEKDAY(DATE(EINSTELLUNGEN!$D$9,EINSTELLUNGEN!$D$10,1),2)),
    IF(AL1746=$J$33,
      MIN(EINSTELLUNGEN!$D$12,WEEKDAY(DATE(EINSTELLUNGEN!$D$9,12,31),2)),
      EINSTELLUNGEN!$D$12
  )) - SUMIF(AL$50:AL$2500,"="&amp;AL1746,AX$50:AX$2500),
  0)</f>
        <v>3</v>
      </c>
      <c r="BD1746" s="2">
        <f t="shared" si="948"/>
        <v>0.33333333333333331</v>
      </c>
      <c r="BE1746" s="2">
        <f t="shared" si="949"/>
        <v>0</v>
      </c>
    </row>
    <row r="1747" spans="1:57" ht="10.5" customHeight="1">
      <c r="A1747" s="1" t="str">
        <f t="shared" ca="1" si="925"/>
        <v/>
      </c>
      <c r="B1747" s="1" t="str">
        <f t="shared" ca="1" si="926"/>
        <v/>
      </c>
      <c r="C1747" s="1" t="str">
        <f t="shared" ca="1" si="927"/>
        <v/>
      </c>
      <c r="D1747" s="1" t="str">
        <f t="shared" ca="1" si="928"/>
        <v/>
      </c>
      <c r="F1747" s="10"/>
      <c r="G1747" s="136" t="str">
        <f t="shared" si="929"/>
        <v/>
      </c>
      <c r="H1747" s="27"/>
      <c r="I1747" s="28"/>
      <c r="J1747" s="28"/>
      <c r="K1747" s="29"/>
      <c r="L1747" s="136"/>
      <c r="M1747" s="136"/>
      <c r="N1747" s="136"/>
      <c r="O1747" s="26" t="str">
        <f t="shared" si="930"/>
        <v/>
      </c>
      <c r="P1747" s="218" t="str">
        <f t="shared" si="931"/>
        <v/>
      </c>
      <c r="Q1747" s="26" t="str">
        <f t="shared" si="932"/>
        <v/>
      </c>
      <c r="R1747" s="22"/>
      <c r="S1747" s="99"/>
      <c r="T1747" s="10"/>
      <c r="U1747" s="229" t="str">
        <f t="shared" si="933"/>
        <v/>
      </c>
      <c r="V1747" s="230"/>
      <c r="W1747" s="230"/>
      <c r="X1747" s="230"/>
      <c r="Y1747" s="230"/>
      <c r="Z1747" s="22" t="str">
        <f>""</f>
        <v/>
      </c>
      <c r="AB1747" s="23" t="str">
        <f t="shared" si="934"/>
        <v/>
      </c>
      <c r="AC1747" s="2" t="b">
        <f>COUNT(Q1747:Q$2500)&gt;0</f>
        <v>0</v>
      </c>
      <c r="AD1747" s="2" t="b">
        <f t="shared" si="917"/>
        <v>0</v>
      </c>
      <c r="AE1747" s="2" t="b">
        <f t="shared" si="918"/>
        <v>0</v>
      </c>
      <c r="AF1747" s="2" t="b">
        <f t="shared" si="919"/>
        <v>0</v>
      </c>
      <c r="AG1747" s="2" t="b">
        <f>OR(
  AND(AC1747,NOT(AC1748)),
  AND(AF1747,WEEKDAY(AH1746,2)=EINSTELLUNGEN!$D$12),
  AND(AF1747,AH1747=$J$35)
)</f>
        <v>0</v>
      </c>
      <c r="AH1747" s="2">
        <f>IF(AE1747,AH1746+IF(WEEKDAY(AH1746+1,2)&lt;=EINSTELLUNGEN!$D$12,1,$J$36),AH1746)</f>
        <v>42020</v>
      </c>
      <c r="AI1747" s="2">
        <f t="shared" si="920"/>
        <v>2019</v>
      </c>
      <c r="AJ1747" s="2">
        <f t="shared" si="921"/>
        <v>201901</v>
      </c>
      <c r="AK1747" s="2">
        <f t="shared" si="922"/>
        <v>201901</v>
      </c>
      <c r="AL1747" s="2">
        <f t="shared" si="950"/>
        <v>201903</v>
      </c>
      <c r="AM1747" s="2" t="b">
        <f t="shared" si="923"/>
        <v>1</v>
      </c>
      <c r="AN1747" s="4" t="e">
        <f t="shared" si="935"/>
        <v>#N/A</v>
      </c>
      <c r="AO1747" s="4" t="e">
        <f t="shared" si="936"/>
        <v>#N/A</v>
      </c>
      <c r="AP1747" s="2" t="str">
        <f>IF(AD1747,
  IF(ISBLANK(H1747),
    AP1746,
    IF(LEN(H1747)=1,
      IF(OR(UPPER(H1747)="A",UPPER(H1747)="I"),
        EINSTELLUNGEN!$D$21,
        IF(OR(UPPER(H1747)="B",UPPER(H1747)="M"),
          EINSTELLUNGEN!$D$22,
          IF(OR(UPPER(H1747)="C",UPPER(H1747)="S"),
            EINSTELLUNGEN!$D$23,
            IF(UPPER(H1747)="D",
              EINSTELLUNGEN!$D$24,
              IF(UPPER(H1747)="E",
                EINSTELLUNGEN!$D$25,
                UPPER(H1747)))))),
      IF(ISNUMBER(H1747),
        EINSTELLUNGEN!$D$20&amp;H1747,
        UPPER(H1747)))),
  "")</f>
        <v/>
      </c>
      <c r="AQ1747" s="2" t="str">
        <f t="shared" si="937"/>
        <v/>
      </c>
      <c r="AR1747" s="2">
        <f t="shared" si="938"/>
        <v>0</v>
      </c>
      <c r="AS1747" s="145">
        <f t="shared" si="939"/>
        <v>0.33333333333333331</v>
      </c>
      <c r="AT1747" s="2">
        <f t="shared" si="940"/>
        <v>0</v>
      </c>
      <c r="AU1747" s="2">
        <f t="shared" si="941"/>
        <v>0</v>
      </c>
      <c r="AV1747" s="2">
        <f t="shared" si="942"/>
        <v>0</v>
      </c>
      <c r="AW1747" s="2">
        <f t="shared" si="943"/>
        <v>0</v>
      </c>
      <c r="AX1747" s="2">
        <f t="shared" si="924"/>
        <v>0</v>
      </c>
      <c r="AY1747" s="2">
        <f t="shared" si="944"/>
        <v>0</v>
      </c>
      <c r="AZ1747" s="145" t="e">
        <f t="shared" si="945"/>
        <v>#N/A</v>
      </c>
      <c r="BA1747" s="145" t="e">
        <f t="shared" si="946"/>
        <v>#N/A</v>
      </c>
      <c r="BB1747" s="145">
        <f t="shared" si="947"/>
        <v>2.083333333333337E-2</v>
      </c>
      <c r="BC1747" s="2">
        <f>IF(AM1747,
  IF(AND(AL1747=$J$31,_xlfn.DAYS(AH1747,DATE(AI1747,1,1))&lt;7),
    MAX(0,EINSTELLUNGEN!$D$12+1-WEEKDAY(DATE(EINSTELLUNGEN!$D$9,EINSTELLUNGEN!$D$10,1),2)),
    IF(AL1747=$J$33,
      MIN(EINSTELLUNGEN!$D$12,WEEKDAY(DATE(EINSTELLUNGEN!$D$9,12,31),2)),
      EINSTELLUNGEN!$D$12
  )) - SUMIF(AL$50:AL$2500,"="&amp;AL1747,AX$50:AX$2500),
  0)</f>
        <v>3</v>
      </c>
      <c r="BD1747" s="2">
        <f t="shared" si="948"/>
        <v>0.33333333333333331</v>
      </c>
      <c r="BE1747" s="2">
        <f t="shared" si="949"/>
        <v>0</v>
      </c>
    </row>
    <row r="1748" spans="1:57" ht="10.5" customHeight="1">
      <c r="A1748" s="1" t="str">
        <f t="shared" ca="1" si="925"/>
        <v/>
      </c>
      <c r="B1748" s="1" t="str">
        <f t="shared" ca="1" si="926"/>
        <v/>
      </c>
      <c r="C1748" s="1" t="str">
        <f t="shared" ca="1" si="927"/>
        <v/>
      </c>
      <c r="D1748" s="1" t="str">
        <f t="shared" ca="1" si="928"/>
        <v/>
      </c>
      <c r="F1748" s="10"/>
      <c r="G1748" s="136" t="str">
        <f t="shared" si="929"/>
        <v/>
      </c>
      <c r="H1748" s="27"/>
      <c r="I1748" s="28"/>
      <c r="J1748" s="28"/>
      <c r="K1748" s="29"/>
      <c r="L1748" s="136"/>
      <c r="M1748" s="136"/>
      <c r="N1748" s="136"/>
      <c r="O1748" s="26" t="str">
        <f t="shared" si="930"/>
        <v/>
      </c>
      <c r="P1748" s="218" t="str">
        <f t="shared" si="931"/>
        <v/>
      </c>
      <c r="Q1748" s="26" t="str">
        <f t="shared" si="932"/>
        <v/>
      </c>
      <c r="R1748" s="22"/>
      <c r="S1748" s="99"/>
      <c r="T1748" s="10"/>
      <c r="U1748" s="229" t="str">
        <f t="shared" si="933"/>
        <v/>
      </c>
      <c r="V1748" s="230"/>
      <c r="W1748" s="230"/>
      <c r="X1748" s="230"/>
      <c r="Y1748" s="230"/>
      <c r="Z1748" s="22" t="str">
        <f>""</f>
        <v/>
      </c>
      <c r="AB1748" s="23" t="str">
        <f t="shared" si="934"/>
        <v/>
      </c>
      <c r="AC1748" s="2" t="b">
        <f>COUNT(Q1748:Q$2500)&gt;0</f>
        <v>0</v>
      </c>
      <c r="AD1748" s="2" t="b">
        <f t="shared" si="917"/>
        <v>0</v>
      </c>
      <c r="AE1748" s="2" t="b">
        <f t="shared" si="918"/>
        <v>0</v>
      </c>
      <c r="AF1748" s="2" t="b">
        <f t="shared" si="919"/>
        <v>0</v>
      </c>
      <c r="AG1748" s="2" t="b">
        <f>OR(
  AND(AC1748,NOT(AC1749)),
  AND(AF1748,WEEKDAY(AH1747,2)=EINSTELLUNGEN!$D$12),
  AND(AF1748,AH1748=$J$35)
)</f>
        <v>0</v>
      </c>
      <c r="AH1748" s="2">
        <f>IF(AE1748,AH1747+IF(WEEKDAY(AH1747+1,2)&lt;=EINSTELLUNGEN!$D$12,1,$J$36),AH1747)</f>
        <v>42020</v>
      </c>
      <c r="AI1748" s="2">
        <f t="shared" si="920"/>
        <v>2019</v>
      </c>
      <c r="AJ1748" s="2">
        <f t="shared" si="921"/>
        <v>201901</v>
      </c>
      <c r="AK1748" s="2">
        <f t="shared" si="922"/>
        <v>201901</v>
      </c>
      <c r="AL1748" s="2">
        <f t="shared" si="950"/>
        <v>201903</v>
      </c>
      <c r="AM1748" s="2" t="b">
        <f t="shared" si="923"/>
        <v>1</v>
      </c>
      <c r="AN1748" s="4" t="e">
        <f t="shared" si="935"/>
        <v>#N/A</v>
      </c>
      <c r="AO1748" s="4" t="e">
        <f t="shared" si="936"/>
        <v>#N/A</v>
      </c>
      <c r="AP1748" s="2" t="str">
        <f>IF(AD1748,
  IF(ISBLANK(H1748),
    AP1747,
    IF(LEN(H1748)=1,
      IF(OR(UPPER(H1748)="A",UPPER(H1748)="I"),
        EINSTELLUNGEN!$D$21,
        IF(OR(UPPER(H1748)="B",UPPER(H1748)="M"),
          EINSTELLUNGEN!$D$22,
          IF(OR(UPPER(H1748)="C",UPPER(H1748)="S"),
            EINSTELLUNGEN!$D$23,
            IF(UPPER(H1748)="D",
              EINSTELLUNGEN!$D$24,
              IF(UPPER(H1748)="E",
                EINSTELLUNGEN!$D$25,
                UPPER(H1748)))))),
      IF(ISNUMBER(H1748),
        EINSTELLUNGEN!$D$20&amp;H1748,
        UPPER(H1748)))),
  "")</f>
        <v/>
      </c>
      <c r="AQ1748" s="2" t="str">
        <f t="shared" si="937"/>
        <v/>
      </c>
      <c r="AR1748" s="2">
        <f t="shared" si="938"/>
        <v>0</v>
      </c>
      <c r="AS1748" s="145">
        <f t="shared" si="939"/>
        <v>0.33333333333333331</v>
      </c>
      <c r="AT1748" s="2">
        <f t="shared" si="940"/>
        <v>0</v>
      </c>
      <c r="AU1748" s="2">
        <f t="shared" si="941"/>
        <v>0</v>
      </c>
      <c r="AV1748" s="2">
        <f t="shared" si="942"/>
        <v>0</v>
      </c>
      <c r="AW1748" s="2">
        <f t="shared" si="943"/>
        <v>0</v>
      </c>
      <c r="AX1748" s="2">
        <f t="shared" si="924"/>
        <v>0</v>
      </c>
      <c r="AY1748" s="2">
        <f t="shared" si="944"/>
        <v>0</v>
      </c>
      <c r="AZ1748" s="145" t="e">
        <f t="shared" si="945"/>
        <v>#N/A</v>
      </c>
      <c r="BA1748" s="145" t="e">
        <f t="shared" si="946"/>
        <v>#N/A</v>
      </c>
      <c r="BB1748" s="145">
        <f t="shared" si="947"/>
        <v>2.083333333333337E-2</v>
      </c>
      <c r="BC1748" s="2">
        <f>IF(AM1748,
  IF(AND(AL1748=$J$31,_xlfn.DAYS(AH1748,DATE(AI1748,1,1))&lt;7),
    MAX(0,EINSTELLUNGEN!$D$12+1-WEEKDAY(DATE(EINSTELLUNGEN!$D$9,EINSTELLUNGEN!$D$10,1),2)),
    IF(AL1748=$J$33,
      MIN(EINSTELLUNGEN!$D$12,WEEKDAY(DATE(EINSTELLUNGEN!$D$9,12,31),2)),
      EINSTELLUNGEN!$D$12
  )) - SUMIF(AL$50:AL$2500,"="&amp;AL1748,AX$50:AX$2500),
  0)</f>
        <v>3</v>
      </c>
      <c r="BD1748" s="2">
        <f t="shared" si="948"/>
        <v>0.33333333333333331</v>
      </c>
      <c r="BE1748" s="2">
        <f t="shared" si="949"/>
        <v>0</v>
      </c>
    </row>
    <row r="1749" spans="1:57" ht="10.5" customHeight="1">
      <c r="A1749" s="1" t="str">
        <f t="shared" ca="1" si="925"/>
        <v/>
      </c>
      <c r="B1749" s="1" t="str">
        <f t="shared" ca="1" si="926"/>
        <v/>
      </c>
      <c r="C1749" s="1" t="str">
        <f t="shared" ca="1" si="927"/>
        <v/>
      </c>
      <c r="D1749" s="1" t="str">
        <f t="shared" ca="1" si="928"/>
        <v/>
      </c>
      <c r="F1749" s="10"/>
      <c r="G1749" s="136" t="str">
        <f t="shared" si="929"/>
        <v/>
      </c>
      <c r="H1749" s="27"/>
      <c r="I1749" s="28"/>
      <c r="J1749" s="28"/>
      <c r="K1749" s="29"/>
      <c r="L1749" s="136"/>
      <c r="M1749" s="136"/>
      <c r="N1749" s="136"/>
      <c r="O1749" s="26" t="str">
        <f t="shared" si="930"/>
        <v/>
      </c>
      <c r="P1749" s="218" t="str">
        <f t="shared" si="931"/>
        <v/>
      </c>
      <c r="Q1749" s="26" t="str">
        <f t="shared" si="932"/>
        <v/>
      </c>
      <c r="R1749" s="22"/>
      <c r="S1749" s="99"/>
      <c r="T1749" s="10"/>
      <c r="U1749" s="229" t="str">
        <f t="shared" si="933"/>
        <v/>
      </c>
      <c r="V1749" s="230"/>
      <c r="W1749" s="230"/>
      <c r="X1749" s="230"/>
      <c r="Y1749" s="230"/>
      <c r="Z1749" s="22" t="str">
        <f>""</f>
        <v/>
      </c>
      <c r="AB1749" s="23" t="str">
        <f t="shared" si="934"/>
        <v/>
      </c>
      <c r="AC1749" s="2" t="b">
        <f>COUNT(Q1749:Q$2500)&gt;0</f>
        <v>0</v>
      </c>
      <c r="AD1749" s="2" t="b">
        <f t="shared" si="917"/>
        <v>0</v>
      </c>
      <c r="AE1749" s="2" t="b">
        <f t="shared" si="918"/>
        <v>0</v>
      </c>
      <c r="AF1749" s="2" t="b">
        <f t="shared" si="919"/>
        <v>0</v>
      </c>
      <c r="AG1749" s="2" t="b">
        <f>OR(
  AND(AC1749,NOT(AC1750)),
  AND(AF1749,WEEKDAY(AH1748,2)=EINSTELLUNGEN!$D$12),
  AND(AF1749,AH1749=$J$35)
)</f>
        <v>0</v>
      </c>
      <c r="AH1749" s="2">
        <f>IF(AE1749,AH1748+IF(WEEKDAY(AH1748+1,2)&lt;=EINSTELLUNGEN!$D$12,1,$J$36),AH1748)</f>
        <v>42020</v>
      </c>
      <c r="AI1749" s="2">
        <f t="shared" si="920"/>
        <v>2019</v>
      </c>
      <c r="AJ1749" s="2">
        <f t="shared" si="921"/>
        <v>201901</v>
      </c>
      <c r="AK1749" s="2">
        <f t="shared" si="922"/>
        <v>201901</v>
      </c>
      <c r="AL1749" s="2">
        <f t="shared" si="950"/>
        <v>201903</v>
      </c>
      <c r="AM1749" s="2" t="b">
        <f t="shared" si="923"/>
        <v>1</v>
      </c>
      <c r="AN1749" s="4" t="e">
        <f t="shared" si="935"/>
        <v>#N/A</v>
      </c>
      <c r="AO1749" s="4" t="e">
        <f t="shared" si="936"/>
        <v>#N/A</v>
      </c>
      <c r="AP1749" s="2" t="str">
        <f>IF(AD1749,
  IF(ISBLANK(H1749),
    AP1748,
    IF(LEN(H1749)=1,
      IF(OR(UPPER(H1749)="A",UPPER(H1749)="I"),
        EINSTELLUNGEN!$D$21,
        IF(OR(UPPER(H1749)="B",UPPER(H1749)="M"),
          EINSTELLUNGEN!$D$22,
          IF(OR(UPPER(H1749)="C",UPPER(H1749)="S"),
            EINSTELLUNGEN!$D$23,
            IF(UPPER(H1749)="D",
              EINSTELLUNGEN!$D$24,
              IF(UPPER(H1749)="E",
                EINSTELLUNGEN!$D$25,
                UPPER(H1749)))))),
      IF(ISNUMBER(H1749),
        EINSTELLUNGEN!$D$20&amp;H1749,
        UPPER(H1749)))),
  "")</f>
        <v/>
      </c>
      <c r="AQ1749" s="2" t="str">
        <f t="shared" si="937"/>
        <v/>
      </c>
      <c r="AR1749" s="2">
        <f t="shared" si="938"/>
        <v>0</v>
      </c>
      <c r="AS1749" s="145">
        <f t="shared" si="939"/>
        <v>0.33333333333333331</v>
      </c>
      <c r="AT1749" s="2">
        <f t="shared" si="940"/>
        <v>0</v>
      </c>
      <c r="AU1749" s="2">
        <f t="shared" si="941"/>
        <v>0</v>
      </c>
      <c r="AV1749" s="2">
        <f t="shared" si="942"/>
        <v>0</v>
      </c>
      <c r="AW1749" s="2">
        <f t="shared" si="943"/>
        <v>0</v>
      </c>
      <c r="AX1749" s="2">
        <f t="shared" si="924"/>
        <v>0</v>
      </c>
      <c r="AY1749" s="2">
        <f t="shared" si="944"/>
        <v>0</v>
      </c>
      <c r="AZ1749" s="145" t="e">
        <f t="shared" si="945"/>
        <v>#N/A</v>
      </c>
      <c r="BA1749" s="145" t="e">
        <f t="shared" si="946"/>
        <v>#N/A</v>
      </c>
      <c r="BB1749" s="145">
        <f t="shared" si="947"/>
        <v>2.083333333333337E-2</v>
      </c>
      <c r="BC1749" s="2">
        <f>IF(AM1749,
  IF(AND(AL1749=$J$31,_xlfn.DAYS(AH1749,DATE(AI1749,1,1))&lt;7),
    MAX(0,EINSTELLUNGEN!$D$12+1-WEEKDAY(DATE(EINSTELLUNGEN!$D$9,EINSTELLUNGEN!$D$10,1),2)),
    IF(AL1749=$J$33,
      MIN(EINSTELLUNGEN!$D$12,WEEKDAY(DATE(EINSTELLUNGEN!$D$9,12,31),2)),
      EINSTELLUNGEN!$D$12
  )) - SUMIF(AL$50:AL$2500,"="&amp;AL1749,AX$50:AX$2500),
  0)</f>
        <v>3</v>
      </c>
      <c r="BD1749" s="2">
        <f t="shared" si="948"/>
        <v>0.33333333333333331</v>
      </c>
      <c r="BE1749" s="2">
        <f t="shared" si="949"/>
        <v>0</v>
      </c>
    </row>
    <row r="1750" spans="1:57" ht="10.5" customHeight="1">
      <c r="A1750" s="1" t="str">
        <f t="shared" ca="1" si="925"/>
        <v/>
      </c>
      <c r="B1750" s="1" t="str">
        <f t="shared" ca="1" si="926"/>
        <v/>
      </c>
      <c r="C1750" s="1" t="str">
        <f t="shared" ca="1" si="927"/>
        <v/>
      </c>
      <c r="D1750" s="1" t="str">
        <f t="shared" ca="1" si="928"/>
        <v/>
      </c>
      <c r="F1750" s="10"/>
      <c r="G1750" s="136" t="str">
        <f t="shared" si="929"/>
        <v/>
      </c>
      <c r="H1750" s="27"/>
      <c r="I1750" s="28"/>
      <c r="J1750" s="28"/>
      <c r="K1750" s="29"/>
      <c r="L1750" s="136"/>
      <c r="M1750" s="136"/>
      <c r="N1750" s="136"/>
      <c r="O1750" s="26" t="str">
        <f t="shared" si="930"/>
        <v/>
      </c>
      <c r="P1750" s="218" t="str">
        <f t="shared" si="931"/>
        <v/>
      </c>
      <c r="Q1750" s="26" t="str">
        <f t="shared" si="932"/>
        <v/>
      </c>
      <c r="R1750" s="22"/>
      <c r="S1750" s="99"/>
      <c r="T1750" s="10"/>
      <c r="U1750" s="229" t="str">
        <f t="shared" si="933"/>
        <v/>
      </c>
      <c r="V1750" s="230"/>
      <c r="W1750" s="230"/>
      <c r="X1750" s="230"/>
      <c r="Y1750" s="230"/>
      <c r="Z1750" s="22" t="str">
        <f>""</f>
        <v/>
      </c>
      <c r="AB1750" s="23" t="str">
        <f t="shared" si="934"/>
        <v/>
      </c>
      <c r="AC1750" s="2" t="b">
        <f>COUNT(Q1750:Q$2500)&gt;0</f>
        <v>0</v>
      </c>
      <c r="AD1750" s="2" t="b">
        <f t="shared" si="917"/>
        <v>0</v>
      </c>
      <c r="AE1750" s="2" t="b">
        <f t="shared" si="918"/>
        <v>0</v>
      </c>
      <c r="AF1750" s="2" t="b">
        <f t="shared" si="919"/>
        <v>0</v>
      </c>
      <c r="AG1750" s="2" t="b">
        <f>OR(
  AND(AC1750,NOT(AC1751)),
  AND(AF1750,WEEKDAY(AH1749,2)=EINSTELLUNGEN!$D$12),
  AND(AF1750,AH1750=$J$35)
)</f>
        <v>0</v>
      </c>
      <c r="AH1750" s="2">
        <f>IF(AE1750,AH1749+IF(WEEKDAY(AH1749+1,2)&lt;=EINSTELLUNGEN!$D$12,1,$J$36),AH1749)</f>
        <v>42020</v>
      </c>
      <c r="AI1750" s="2">
        <f t="shared" si="920"/>
        <v>2019</v>
      </c>
      <c r="AJ1750" s="2">
        <f t="shared" si="921"/>
        <v>201901</v>
      </c>
      <c r="AK1750" s="2">
        <f t="shared" si="922"/>
        <v>201901</v>
      </c>
      <c r="AL1750" s="2">
        <f t="shared" si="950"/>
        <v>201903</v>
      </c>
      <c r="AM1750" s="2" t="b">
        <f t="shared" si="923"/>
        <v>1</v>
      </c>
      <c r="AN1750" s="4" t="e">
        <f t="shared" si="935"/>
        <v>#N/A</v>
      </c>
      <c r="AO1750" s="4" t="e">
        <f t="shared" si="936"/>
        <v>#N/A</v>
      </c>
      <c r="AP1750" s="2" t="str">
        <f>IF(AD1750,
  IF(ISBLANK(H1750),
    AP1749,
    IF(LEN(H1750)=1,
      IF(OR(UPPER(H1750)="A",UPPER(H1750)="I"),
        EINSTELLUNGEN!$D$21,
        IF(OR(UPPER(H1750)="B",UPPER(H1750)="M"),
          EINSTELLUNGEN!$D$22,
          IF(OR(UPPER(H1750)="C",UPPER(H1750)="S"),
            EINSTELLUNGEN!$D$23,
            IF(UPPER(H1750)="D",
              EINSTELLUNGEN!$D$24,
              IF(UPPER(H1750)="E",
                EINSTELLUNGEN!$D$25,
                UPPER(H1750)))))),
      IF(ISNUMBER(H1750),
        EINSTELLUNGEN!$D$20&amp;H1750,
        UPPER(H1750)))),
  "")</f>
        <v/>
      </c>
      <c r="AQ1750" s="2" t="str">
        <f t="shared" si="937"/>
        <v/>
      </c>
      <c r="AR1750" s="2">
        <f t="shared" si="938"/>
        <v>0</v>
      </c>
      <c r="AS1750" s="145">
        <f t="shared" si="939"/>
        <v>0.33333333333333331</v>
      </c>
      <c r="AT1750" s="2">
        <f t="shared" si="940"/>
        <v>0</v>
      </c>
      <c r="AU1750" s="2">
        <f t="shared" si="941"/>
        <v>0</v>
      </c>
      <c r="AV1750" s="2">
        <f t="shared" si="942"/>
        <v>0</v>
      </c>
      <c r="AW1750" s="2">
        <f t="shared" si="943"/>
        <v>0</v>
      </c>
      <c r="AX1750" s="2">
        <f t="shared" si="924"/>
        <v>0</v>
      </c>
      <c r="AY1750" s="2">
        <f t="shared" si="944"/>
        <v>0</v>
      </c>
      <c r="AZ1750" s="145" t="e">
        <f t="shared" si="945"/>
        <v>#N/A</v>
      </c>
      <c r="BA1750" s="145" t="e">
        <f t="shared" si="946"/>
        <v>#N/A</v>
      </c>
      <c r="BB1750" s="145">
        <f t="shared" si="947"/>
        <v>2.083333333333337E-2</v>
      </c>
      <c r="BC1750" s="2">
        <f>IF(AM1750,
  IF(AND(AL1750=$J$31,_xlfn.DAYS(AH1750,DATE(AI1750,1,1))&lt;7),
    MAX(0,EINSTELLUNGEN!$D$12+1-WEEKDAY(DATE(EINSTELLUNGEN!$D$9,EINSTELLUNGEN!$D$10,1),2)),
    IF(AL1750=$J$33,
      MIN(EINSTELLUNGEN!$D$12,WEEKDAY(DATE(EINSTELLUNGEN!$D$9,12,31),2)),
      EINSTELLUNGEN!$D$12
  )) - SUMIF(AL$50:AL$2500,"="&amp;AL1750,AX$50:AX$2500),
  0)</f>
        <v>3</v>
      </c>
      <c r="BD1750" s="2">
        <f t="shared" si="948"/>
        <v>0.33333333333333331</v>
      </c>
      <c r="BE1750" s="2">
        <f t="shared" si="949"/>
        <v>0</v>
      </c>
    </row>
    <row r="1751" spans="1:57" ht="10.5" customHeight="1">
      <c r="A1751" s="1" t="str">
        <f t="shared" ca="1" si="925"/>
        <v/>
      </c>
      <c r="B1751" s="1" t="str">
        <f t="shared" ca="1" si="926"/>
        <v/>
      </c>
      <c r="C1751" s="1" t="str">
        <f t="shared" ca="1" si="927"/>
        <v/>
      </c>
      <c r="D1751" s="1" t="str">
        <f t="shared" ca="1" si="928"/>
        <v/>
      </c>
      <c r="F1751" s="10"/>
      <c r="G1751" s="136" t="str">
        <f t="shared" si="929"/>
        <v/>
      </c>
      <c r="H1751" s="27"/>
      <c r="I1751" s="28"/>
      <c r="J1751" s="28"/>
      <c r="K1751" s="29"/>
      <c r="L1751" s="136"/>
      <c r="M1751" s="136"/>
      <c r="N1751" s="136"/>
      <c r="O1751" s="26" t="str">
        <f t="shared" si="930"/>
        <v/>
      </c>
      <c r="P1751" s="218" t="str">
        <f t="shared" si="931"/>
        <v/>
      </c>
      <c r="Q1751" s="26" t="str">
        <f t="shared" si="932"/>
        <v/>
      </c>
      <c r="R1751" s="22"/>
      <c r="S1751" s="99"/>
      <c r="T1751" s="10"/>
      <c r="U1751" s="229" t="str">
        <f t="shared" si="933"/>
        <v/>
      </c>
      <c r="V1751" s="230"/>
      <c r="W1751" s="230"/>
      <c r="X1751" s="230"/>
      <c r="Y1751" s="230"/>
      <c r="Z1751" s="22" t="str">
        <f>""</f>
        <v/>
      </c>
      <c r="AB1751" s="23" t="str">
        <f t="shared" si="934"/>
        <v/>
      </c>
      <c r="AC1751" s="2" t="b">
        <f>COUNT(Q1751:Q$2500)&gt;0</f>
        <v>0</v>
      </c>
      <c r="AD1751" s="2" t="b">
        <f t="shared" si="917"/>
        <v>0</v>
      </c>
      <c r="AE1751" s="2" t="b">
        <f t="shared" si="918"/>
        <v>0</v>
      </c>
      <c r="AF1751" s="2" t="b">
        <f t="shared" si="919"/>
        <v>0</v>
      </c>
      <c r="AG1751" s="2" t="b">
        <f>OR(
  AND(AC1751,NOT(AC1752)),
  AND(AF1751,WEEKDAY(AH1750,2)=EINSTELLUNGEN!$D$12),
  AND(AF1751,AH1751=$J$35)
)</f>
        <v>0</v>
      </c>
      <c r="AH1751" s="2">
        <f>IF(AE1751,AH1750+IF(WEEKDAY(AH1750+1,2)&lt;=EINSTELLUNGEN!$D$12,1,$J$36),AH1750)</f>
        <v>42020</v>
      </c>
      <c r="AI1751" s="2">
        <f t="shared" si="920"/>
        <v>2019</v>
      </c>
      <c r="AJ1751" s="2">
        <f t="shared" si="921"/>
        <v>201901</v>
      </c>
      <c r="AK1751" s="2">
        <f t="shared" si="922"/>
        <v>201901</v>
      </c>
      <c r="AL1751" s="2">
        <f t="shared" si="950"/>
        <v>201903</v>
      </c>
      <c r="AM1751" s="2" t="b">
        <f t="shared" si="923"/>
        <v>1</v>
      </c>
      <c r="AN1751" s="4" t="e">
        <f t="shared" si="935"/>
        <v>#N/A</v>
      </c>
      <c r="AO1751" s="4" t="e">
        <f t="shared" si="936"/>
        <v>#N/A</v>
      </c>
      <c r="AP1751" s="2" t="str">
        <f>IF(AD1751,
  IF(ISBLANK(H1751),
    AP1750,
    IF(LEN(H1751)=1,
      IF(OR(UPPER(H1751)="A",UPPER(H1751)="I"),
        EINSTELLUNGEN!$D$21,
        IF(OR(UPPER(H1751)="B",UPPER(H1751)="M"),
          EINSTELLUNGEN!$D$22,
          IF(OR(UPPER(H1751)="C",UPPER(H1751)="S"),
            EINSTELLUNGEN!$D$23,
            IF(UPPER(H1751)="D",
              EINSTELLUNGEN!$D$24,
              IF(UPPER(H1751)="E",
                EINSTELLUNGEN!$D$25,
                UPPER(H1751)))))),
      IF(ISNUMBER(H1751),
        EINSTELLUNGEN!$D$20&amp;H1751,
        UPPER(H1751)))),
  "")</f>
        <v/>
      </c>
      <c r="AQ1751" s="2" t="str">
        <f t="shared" si="937"/>
        <v/>
      </c>
      <c r="AR1751" s="2">
        <f t="shared" si="938"/>
        <v>0</v>
      </c>
      <c r="AS1751" s="145">
        <f t="shared" si="939"/>
        <v>0.33333333333333331</v>
      </c>
      <c r="AT1751" s="2">
        <f t="shared" si="940"/>
        <v>0</v>
      </c>
      <c r="AU1751" s="2">
        <f t="shared" si="941"/>
        <v>0</v>
      </c>
      <c r="AV1751" s="2">
        <f t="shared" si="942"/>
        <v>0</v>
      </c>
      <c r="AW1751" s="2">
        <f t="shared" si="943"/>
        <v>0</v>
      </c>
      <c r="AX1751" s="2">
        <f t="shared" si="924"/>
        <v>0</v>
      </c>
      <c r="AY1751" s="2">
        <f t="shared" si="944"/>
        <v>0</v>
      </c>
      <c r="AZ1751" s="145" t="e">
        <f t="shared" si="945"/>
        <v>#N/A</v>
      </c>
      <c r="BA1751" s="145" t="e">
        <f t="shared" si="946"/>
        <v>#N/A</v>
      </c>
      <c r="BB1751" s="145">
        <f t="shared" si="947"/>
        <v>2.083333333333337E-2</v>
      </c>
      <c r="BC1751" s="2">
        <f>IF(AM1751,
  IF(AND(AL1751=$J$31,_xlfn.DAYS(AH1751,DATE(AI1751,1,1))&lt;7),
    MAX(0,EINSTELLUNGEN!$D$12+1-WEEKDAY(DATE(EINSTELLUNGEN!$D$9,EINSTELLUNGEN!$D$10,1),2)),
    IF(AL1751=$J$33,
      MIN(EINSTELLUNGEN!$D$12,WEEKDAY(DATE(EINSTELLUNGEN!$D$9,12,31),2)),
      EINSTELLUNGEN!$D$12
  )) - SUMIF(AL$50:AL$2500,"="&amp;AL1751,AX$50:AX$2500),
  0)</f>
        <v>3</v>
      </c>
      <c r="BD1751" s="2">
        <f t="shared" si="948"/>
        <v>0.33333333333333331</v>
      </c>
      <c r="BE1751" s="2">
        <f t="shared" si="949"/>
        <v>0</v>
      </c>
    </row>
    <row r="1752" spans="1:57" ht="10.5" customHeight="1">
      <c r="A1752" s="1" t="str">
        <f t="shared" ca="1" si="925"/>
        <v/>
      </c>
      <c r="B1752" s="1" t="str">
        <f t="shared" ca="1" si="926"/>
        <v/>
      </c>
      <c r="C1752" s="1" t="str">
        <f t="shared" ca="1" si="927"/>
        <v/>
      </c>
      <c r="D1752" s="1" t="str">
        <f t="shared" ca="1" si="928"/>
        <v/>
      </c>
      <c r="F1752" s="10"/>
      <c r="G1752" s="136" t="str">
        <f t="shared" si="929"/>
        <v/>
      </c>
      <c r="H1752" s="27"/>
      <c r="I1752" s="28"/>
      <c r="J1752" s="28"/>
      <c r="K1752" s="29"/>
      <c r="L1752" s="136"/>
      <c r="M1752" s="136"/>
      <c r="N1752" s="136"/>
      <c r="O1752" s="26" t="str">
        <f t="shared" si="930"/>
        <v/>
      </c>
      <c r="P1752" s="218" t="str">
        <f t="shared" si="931"/>
        <v/>
      </c>
      <c r="Q1752" s="26" t="str">
        <f t="shared" si="932"/>
        <v/>
      </c>
      <c r="R1752" s="22"/>
      <c r="S1752" s="99"/>
      <c r="T1752" s="10"/>
      <c r="U1752" s="229" t="str">
        <f t="shared" si="933"/>
        <v/>
      </c>
      <c r="V1752" s="230"/>
      <c r="W1752" s="230"/>
      <c r="X1752" s="230"/>
      <c r="Y1752" s="230"/>
      <c r="Z1752" s="22" t="str">
        <f>""</f>
        <v/>
      </c>
      <c r="AB1752" s="23" t="str">
        <f t="shared" si="934"/>
        <v/>
      </c>
      <c r="AC1752" s="2" t="b">
        <f>COUNT(Q1752:Q$2500)&gt;0</f>
        <v>0</v>
      </c>
      <c r="AD1752" s="2" t="b">
        <f t="shared" si="917"/>
        <v>0</v>
      </c>
      <c r="AE1752" s="2" t="b">
        <f t="shared" si="918"/>
        <v>0</v>
      </c>
      <c r="AF1752" s="2" t="b">
        <f t="shared" si="919"/>
        <v>0</v>
      </c>
      <c r="AG1752" s="2" t="b">
        <f>OR(
  AND(AC1752,NOT(AC1753)),
  AND(AF1752,WEEKDAY(AH1751,2)=EINSTELLUNGEN!$D$12),
  AND(AF1752,AH1752=$J$35)
)</f>
        <v>0</v>
      </c>
      <c r="AH1752" s="2">
        <f>IF(AE1752,AH1751+IF(WEEKDAY(AH1751+1,2)&lt;=EINSTELLUNGEN!$D$12,1,$J$36),AH1751)</f>
        <v>42020</v>
      </c>
      <c r="AI1752" s="2">
        <f t="shared" si="920"/>
        <v>2019</v>
      </c>
      <c r="AJ1752" s="2">
        <f t="shared" si="921"/>
        <v>201901</v>
      </c>
      <c r="AK1752" s="2">
        <f t="shared" si="922"/>
        <v>201901</v>
      </c>
      <c r="AL1752" s="2">
        <f t="shared" si="950"/>
        <v>201903</v>
      </c>
      <c r="AM1752" s="2" t="b">
        <f t="shared" si="923"/>
        <v>1</v>
      </c>
      <c r="AN1752" s="4" t="e">
        <f t="shared" si="935"/>
        <v>#N/A</v>
      </c>
      <c r="AO1752" s="4" t="e">
        <f t="shared" si="936"/>
        <v>#N/A</v>
      </c>
      <c r="AP1752" s="2" t="str">
        <f>IF(AD1752,
  IF(ISBLANK(H1752),
    AP1751,
    IF(LEN(H1752)=1,
      IF(OR(UPPER(H1752)="A",UPPER(H1752)="I"),
        EINSTELLUNGEN!$D$21,
        IF(OR(UPPER(H1752)="B",UPPER(H1752)="M"),
          EINSTELLUNGEN!$D$22,
          IF(OR(UPPER(H1752)="C",UPPER(H1752)="S"),
            EINSTELLUNGEN!$D$23,
            IF(UPPER(H1752)="D",
              EINSTELLUNGEN!$D$24,
              IF(UPPER(H1752)="E",
                EINSTELLUNGEN!$D$25,
                UPPER(H1752)))))),
      IF(ISNUMBER(H1752),
        EINSTELLUNGEN!$D$20&amp;H1752,
        UPPER(H1752)))),
  "")</f>
        <v/>
      </c>
      <c r="AQ1752" s="2" t="str">
        <f t="shared" si="937"/>
        <v/>
      </c>
      <c r="AR1752" s="2">
        <f t="shared" si="938"/>
        <v>0</v>
      </c>
      <c r="AS1752" s="145">
        <f t="shared" si="939"/>
        <v>0.33333333333333331</v>
      </c>
      <c r="AT1752" s="2">
        <f t="shared" si="940"/>
        <v>0</v>
      </c>
      <c r="AU1752" s="2">
        <f t="shared" si="941"/>
        <v>0</v>
      </c>
      <c r="AV1752" s="2">
        <f t="shared" si="942"/>
        <v>0</v>
      </c>
      <c r="AW1752" s="2">
        <f t="shared" si="943"/>
        <v>0</v>
      </c>
      <c r="AX1752" s="2">
        <f t="shared" si="924"/>
        <v>0</v>
      </c>
      <c r="AY1752" s="2">
        <f t="shared" si="944"/>
        <v>0</v>
      </c>
      <c r="AZ1752" s="145" t="e">
        <f t="shared" si="945"/>
        <v>#N/A</v>
      </c>
      <c r="BA1752" s="145" t="e">
        <f t="shared" si="946"/>
        <v>#N/A</v>
      </c>
      <c r="BB1752" s="145">
        <f t="shared" si="947"/>
        <v>2.083333333333337E-2</v>
      </c>
      <c r="BC1752" s="2">
        <f>IF(AM1752,
  IF(AND(AL1752=$J$31,_xlfn.DAYS(AH1752,DATE(AI1752,1,1))&lt;7),
    MAX(0,EINSTELLUNGEN!$D$12+1-WEEKDAY(DATE(EINSTELLUNGEN!$D$9,EINSTELLUNGEN!$D$10,1),2)),
    IF(AL1752=$J$33,
      MIN(EINSTELLUNGEN!$D$12,WEEKDAY(DATE(EINSTELLUNGEN!$D$9,12,31),2)),
      EINSTELLUNGEN!$D$12
  )) - SUMIF(AL$50:AL$2500,"="&amp;AL1752,AX$50:AX$2500),
  0)</f>
        <v>3</v>
      </c>
      <c r="BD1752" s="2">
        <f t="shared" si="948"/>
        <v>0.33333333333333331</v>
      </c>
      <c r="BE1752" s="2">
        <f t="shared" si="949"/>
        <v>0</v>
      </c>
    </row>
    <row r="1753" spans="1:57" ht="10.5" customHeight="1">
      <c r="A1753" s="1" t="str">
        <f t="shared" ca="1" si="925"/>
        <v/>
      </c>
      <c r="B1753" s="1" t="str">
        <f t="shared" ca="1" si="926"/>
        <v/>
      </c>
      <c r="C1753" s="1" t="str">
        <f t="shared" ca="1" si="927"/>
        <v/>
      </c>
      <c r="D1753" s="1" t="str">
        <f t="shared" ca="1" si="928"/>
        <v/>
      </c>
      <c r="F1753" s="10"/>
      <c r="G1753" s="136" t="str">
        <f t="shared" si="929"/>
        <v/>
      </c>
      <c r="H1753" s="27"/>
      <c r="I1753" s="28"/>
      <c r="J1753" s="28"/>
      <c r="K1753" s="29"/>
      <c r="L1753" s="136"/>
      <c r="M1753" s="136"/>
      <c r="N1753" s="136"/>
      <c r="O1753" s="26" t="str">
        <f t="shared" si="930"/>
        <v/>
      </c>
      <c r="P1753" s="218" t="str">
        <f t="shared" si="931"/>
        <v/>
      </c>
      <c r="Q1753" s="26" t="str">
        <f t="shared" si="932"/>
        <v/>
      </c>
      <c r="R1753" s="22"/>
      <c r="S1753" s="99"/>
      <c r="T1753" s="10"/>
      <c r="U1753" s="229" t="str">
        <f t="shared" si="933"/>
        <v/>
      </c>
      <c r="V1753" s="230"/>
      <c r="W1753" s="230"/>
      <c r="X1753" s="230"/>
      <c r="Y1753" s="230"/>
      <c r="Z1753" s="22" t="str">
        <f>""</f>
        <v/>
      </c>
      <c r="AB1753" s="23" t="str">
        <f t="shared" si="934"/>
        <v/>
      </c>
      <c r="AC1753" s="2" t="b">
        <f>COUNT(Q1753:Q$2500)&gt;0</f>
        <v>0</v>
      </c>
      <c r="AD1753" s="2" t="b">
        <f t="shared" si="917"/>
        <v>0</v>
      </c>
      <c r="AE1753" s="2" t="b">
        <f t="shared" si="918"/>
        <v>0</v>
      </c>
      <c r="AF1753" s="2" t="b">
        <f t="shared" si="919"/>
        <v>0</v>
      </c>
      <c r="AG1753" s="2" t="b">
        <f>OR(
  AND(AC1753,NOT(AC1754)),
  AND(AF1753,WEEKDAY(AH1752,2)=EINSTELLUNGEN!$D$12),
  AND(AF1753,AH1753=$J$35)
)</f>
        <v>0</v>
      </c>
      <c r="AH1753" s="2">
        <f>IF(AE1753,AH1752+IF(WEEKDAY(AH1752+1,2)&lt;=EINSTELLUNGEN!$D$12,1,$J$36),AH1752)</f>
        <v>42020</v>
      </c>
      <c r="AI1753" s="2">
        <f t="shared" si="920"/>
        <v>2019</v>
      </c>
      <c r="AJ1753" s="2">
        <f t="shared" si="921"/>
        <v>201901</v>
      </c>
      <c r="AK1753" s="2">
        <f t="shared" si="922"/>
        <v>201901</v>
      </c>
      <c r="AL1753" s="2">
        <f t="shared" si="950"/>
        <v>201903</v>
      </c>
      <c r="AM1753" s="2" t="b">
        <f t="shared" si="923"/>
        <v>1</v>
      </c>
      <c r="AN1753" s="4" t="e">
        <f t="shared" si="935"/>
        <v>#N/A</v>
      </c>
      <c r="AO1753" s="4" t="e">
        <f t="shared" si="936"/>
        <v>#N/A</v>
      </c>
      <c r="AP1753" s="2" t="str">
        <f>IF(AD1753,
  IF(ISBLANK(H1753),
    AP1752,
    IF(LEN(H1753)=1,
      IF(OR(UPPER(H1753)="A",UPPER(H1753)="I"),
        EINSTELLUNGEN!$D$21,
        IF(OR(UPPER(H1753)="B",UPPER(H1753)="M"),
          EINSTELLUNGEN!$D$22,
          IF(OR(UPPER(H1753)="C",UPPER(H1753)="S"),
            EINSTELLUNGEN!$D$23,
            IF(UPPER(H1753)="D",
              EINSTELLUNGEN!$D$24,
              IF(UPPER(H1753)="E",
                EINSTELLUNGEN!$D$25,
                UPPER(H1753)))))),
      IF(ISNUMBER(H1753),
        EINSTELLUNGEN!$D$20&amp;H1753,
        UPPER(H1753)))),
  "")</f>
        <v/>
      </c>
      <c r="AQ1753" s="2" t="str">
        <f t="shared" si="937"/>
        <v/>
      </c>
      <c r="AR1753" s="2">
        <f t="shared" si="938"/>
        <v>0</v>
      </c>
      <c r="AS1753" s="145">
        <f t="shared" si="939"/>
        <v>0.33333333333333331</v>
      </c>
      <c r="AT1753" s="2">
        <f t="shared" si="940"/>
        <v>0</v>
      </c>
      <c r="AU1753" s="2">
        <f t="shared" si="941"/>
        <v>0</v>
      </c>
      <c r="AV1753" s="2">
        <f t="shared" si="942"/>
        <v>0</v>
      </c>
      <c r="AW1753" s="2">
        <f t="shared" si="943"/>
        <v>0</v>
      </c>
      <c r="AX1753" s="2">
        <f t="shared" si="924"/>
        <v>0</v>
      </c>
      <c r="AY1753" s="2">
        <f t="shared" si="944"/>
        <v>0</v>
      </c>
      <c r="AZ1753" s="145" t="e">
        <f t="shared" si="945"/>
        <v>#N/A</v>
      </c>
      <c r="BA1753" s="145" t="e">
        <f t="shared" si="946"/>
        <v>#N/A</v>
      </c>
      <c r="BB1753" s="145">
        <f t="shared" si="947"/>
        <v>2.083333333333337E-2</v>
      </c>
      <c r="BC1753" s="2">
        <f>IF(AM1753,
  IF(AND(AL1753=$J$31,_xlfn.DAYS(AH1753,DATE(AI1753,1,1))&lt;7),
    MAX(0,EINSTELLUNGEN!$D$12+1-WEEKDAY(DATE(EINSTELLUNGEN!$D$9,EINSTELLUNGEN!$D$10,1),2)),
    IF(AL1753=$J$33,
      MIN(EINSTELLUNGEN!$D$12,WEEKDAY(DATE(EINSTELLUNGEN!$D$9,12,31),2)),
      EINSTELLUNGEN!$D$12
  )) - SUMIF(AL$50:AL$2500,"="&amp;AL1753,AX$50:AX$2500),
  0)</f>
        <v>3</v>
      </c>
      <c r="BD1753" s="2">
        <f t="shared" si="948"/>
        <v>0.33333333333333331</v>
      </c>
      <c r="BE1753" s="2">
        <f t="shared" si="949"/>
        <v>0</v>
      </c>
    </row>
    <row r="1754" spans="1:57" ht="10.5" customHeight="1">
      <c r="A1754" s="1" t="str">
        <f t="shared" ca="1" si="925"/>
        <v/>
      </c>
      <c r="B1754" s="1" t="str">
        <f t="shared" ca="1" si="926"/>
        <v/>
      </c>
      <c r="C1754" s="1" t="str">
        <f t="shared" ca="1" si="927"/>
        <v/>
      </c>
      <c r="D1754" s="1" t="str">
        <f t="shared" ca="1" si="928"/>
        <v/>
      </c>
      <c r="F1754" s="10"/>
      <c r="G1754" s="136" t="str">
        <f t="shared" si="929"/>
        <v/>
      </c>
      <c r="H1754" s="27"/>
      <c r="I1754" s="28"/>
      <c r="J1754" s="28"/>
      <c r="K1754" s="29"/>
      <c r="L1754" s="136"/>
      <c r="M1754" s="136"/>
      <c r="N1754" s="136"/>
      <c r="O1754" s="26" t="str">
        <f t="shared" si="930"/>
        <v/>
      </c>
      <c r="P1754" s="218" t="str">
        <f t="shared" si="931"/>
        <v/>
      </c>
      <c r="Q1754" s="26" t="str">
        <f t="shared" si="932"/>
        <v/>
      </c>
      <c r="R1754" s="22"/>
      <c r="S1754" s="99"/>
      <c r="T1754" s="10"/>
      <c r="U1754" s="229" t="str">
        <f t="shared" si="933"/>
        <v/>
      </c>
      <c r="V1754" s="230"/>
      <c r="W1754" s="230"/>
      <c r="X1754" s="230"/>
      <c r="Y1754" s="230"/>
      <c r="Z1754" s="22" t="str">
        <f>""</f>
        <v/>
      </c>
      <c r="AB1754" s="23" t="str">
        <f t="shared" si="934"/>
        <v/>
      </c>
      <c r="AC1754" s="2" t="b">
        <f>COUNT(Q1754:Q$2500)&gt;0</f>
        <v>0</v>
      </c>
      <c r="AD1754" s="2" t="b">
        <f t="shared" si="917"/>
        <v>0</v>
      </c>
      <c r="AE1754" s="2" t="b">
        <f t="shared" si="918"/>
        <v>0</v>
      </c>
      <c r="AF1754" s="2" t="b">
        <f t="shared" si="919"/>
        <v>0</v>
      </c>
      <c r="AG1754" s="2" t="b">
        <f>OR(
  AND(AC1754,NOT(AC1755)),
  AND(AF1754,WEEKDAY(AH1753,2)=EINSTELLUNGEN!$D$12),
  AND(AF1754,AH1754=$J$35)
)</f>
        <v>0</v>
      </c>
      <c r="AH1754" s="2">
        <f>IF(AE1754,AH1753+IF(WEEKDAY(AH1753+1,2)&lt;=EINSTELLUNGEN!$D$12,1,$J$36),AH1753)</f>
        <v>42020</v>
      </c>
      <c r="AI1754" s="2">
        <f t="shared" si="920"/>
        <v>2019</v>
      </c>
      <c r="AJ1754" s="2">
        <f t="shared" si="921"/>
        <v>201901</v>
      </c>
      <c r="AK1754" s="2">
        <f t="shared" si="922"/>
        <v>201901</v>
      </c>
      <c r="AL1754" s="2">
        <f t="shared" si="950"/>
        <v>201903</v>
      </c>
      <c r="AM1754" s="2" t="b">
        <f t="shared" si="923"/>
        <v>1</v>
      </c>
      <c r="AN1754" s="4" t="e">
        <f t="shared" si="935"/>
        <v>#N/A</v>
      </c>
      <c r="AO1754" s="4" t="e">
        <f t="shared" si="936"/>
        <v>#N/A</v>
      </c>
      <c r="AP1754" s="2" t="str">
        <f>IF(AD1754,
  IF(ISBLANK(H1754),
    AP1753,
    IF(LEN(H1754)=1,
      IF(OR(UPPER(H1754)="A",UPPER(H1754)="I"),
        EINSTELLUNGEN!$D$21,
        IF(OR(UPPER(H1754)="B",UPPER(H1754)="M"),
          EINSTELLUNGEN!$D$22,
          IF(OR(UPPER(H1754)="C",UPPER(H1754)="S"),
            EINSTELLUNGEN!$D$23,
            IF(UPPER(H1754)="D",
              EINSTELLUNGEN!$D$24,
              IF(UPPER(H1754)="E",
                EINSTELLUNGEN!$D$25,
                UPPER(H1754)))))),
      IF(ISNUMBER(H1754),
        EINSTELLUNGEN!$D$20&amp;H1754,
        UPPER(H1754)))),
  "")</f>
        <v/>
      </c>
      <c r="AQ1754" s="2" t="str">
        <f t="shared" si="937"/>
        <v/>
      </c>
      <c r="AR1754" s="2">
        <f t="shared" si="938"/>
        <v>0</v>
      </c>
      <c r="AS1754" s="145">
        <f t="shared" si="939"/>
        <v>0.33333333333333331</v>
      </c>
      <c r="AT1754" s="2">
        <f t="shared" si="940"/>
        <v>0</v>
      </c>
      <c r="AU1754" s="2">
        <f t="shared" si="941"/>
        <v>0</v>
      </c>
      <c r="AV1754" s="2">
        <f t="shared" si="942"/>
        <v>0</v>
      </c>
      <c r="AW1754" s="2">
        <f t="shared" si="943"/>
        <v>0</v>
      </c>
      <c r="AX1754" s="2">
        <f t="shared" si="924"/>
        <v>0</v>
      </c>
      <c r="AY1754" s="2">
        <f t="shared" si="944"/>
        <v>0</v>
      </c>
      <c r="AZ1754" s="145" t="e">
        <f t="shared" si="945"/>
        <v>#N/A</v>
      </c>
      <c r="BA1754" s="145" t="e">
        <f t="shared" si="946"/>
        <v>#N/A</v>
      </c>
      <c r="BB1754" s="145">
        <f t="shared" si="947"/>
        <v>2.083333333333337E-2</v>
      </c>
      <c r="BC1754" s="2">
        <f>IF(AM1754,
  IF(AND(AL1754=$J$31,_xlfn.DAYS(AH1754,DATE(AI1754,1,1))&lt;7),
    MAX(0,EINSTELLUNGEN!$D$12+1-WEEKDAY(DATE(EINSTELLUNGEN!$D$9,EINSTELLUNGEN!$D$10,1),2)),
    IF(AL1754=$J$33,
      MIN(EINSTELLUNGEN!$D$12,WEEKDAY(DATE(EINSTELLUNGEN!$D$9,12,31),2)),
      EINSTELLUNGEN!$D$12
  )) - SUMIF(AL$50:AL$2500,"="&amp;AL1754,AX$50:AX$2500),
  0)</f>
        <v>3</v>
      </c>
      <c r="BD1754" s="2">
        <f t="shared" si="948"/>
        <v>0.33333333333333331</v>
      </c>
      <c r="BE1754" s="2">
        <f t="shared" si="949"/>
        <v>0</v>
      </c>
    </row>
    <row r="1755" spans="1:57" ht="10.5" customHeight="1">
      <c r="A1755" s="1" t="str">
        <f t="shared" ca="1" si="925"/>
        <v/>
      </c>
      <c r="B1755" s="1" t="str">
        <f t="shared" ca="1" si="926"/>
        <v/>
      </c>
      <c r="C1755" s="1" t="str">
        <f t="shared" ca="1" si="927"/>
        <v/>
      </c>
      <c r="D1755" s="1" t="str">
        <f t="shared" ca="1" si="928"/>
        <v/>
      </c>
      <c r="F1755" s="10"/>
      <c r="G1755" s="136" t="str">
        <f t="shared" si="929"/>
        <v/>
      </c>
      <c r="H1755" s="27"/>
      <c r="I1755" s="28"/>
      <c r="J1755" s="28"/>
      <c r="K1755" s="29"/>
      <c r="L1755" s="136"/>
      <c r="M1755" s="136"/>
      <c r="N1755" s="136"/>
      <c r="O1755" s="26" t="str">
        <f t="shared" si="930"/>
        <v/>
      </c>
      <c r="P1755" s="218" t="str">
        <f t="shared" si="931"/>
        <v/>
      </c>
      <c r="Q1755" s="26" t="str">
        <f t="shared" si="932"/>
        <v/>
      </c>
      <c r="R1755" s="22"/>
      <c r="S1755" s="99"/>
      <c r="T1755" s="10"/>
      <c r="U1755" s="229" t="str">
        <f t="shared" si="933"/>
        <v/>
      </c>
      <c r="V1755" s="230"/>
      <c r="W1755" s="230"/>
      <c r="X1755" s="230"/>
      <c r="Y1755" s="230"/>
      <c r="Z1755" s="22" t="str">
        <f>""</f>
        <v/>
      </c>
      <c r="AB1755" s="23" t="str">
        <f t="shared" si="934"/>
        <v/>
      </c>
      <c r="AC1755" s="2" t="b">
        <f>COUNT(Q1755:Q$2500)&gt;0</f>
        <v>0</v>
      </c>
      <c r="AD1755" s="2" t="b">
        <f t="shared" si="917"/>
        <v>0</v>
      </c>
      <c r="AE1755" s="2" t="b">
        <f t="shared" si="918"/>
        <v>0</v>
      </c>
      <c r="AF1755" s="2" t="b">
        <f t="shared" si="919"/>
        <v>0</v>
      </c>
      <c r="AG1755" s="2" t="b">
        <f>OR(
  AND(AC1755,NOT(AC1756)),
  AND(AF1755,WEEKDAY(AH1754,2)=EINSTELLUNGEN!$D$12),
  AND(AF1755,AH1755=$J$35)
)</f>
        <v>0</v>
      </c>
      <c r="AH1755" s="2">
        <f>IF(AE1755,AH1754+IF(WEEKDAY(AH1754+1,2)&lt;=EINSTELLUNGEN!$D$12,1,$J$36),AH1754)</f>
        <v>42020</v>
      </c>
      <c r="AI1755" s="2">
        <f t="shared" si="920"/>
        <v>2019</v>
      </c>
      <c r="AJ1755" s="2">
        <f t="shared" si="921"/>
        <v>201901</v>
      </c>
      <c r="AK1755" s="2">
        <f t="shared" si="922"/>
        <v>201901</v>
      </c>
      <c r="AL1755" s="2">
        <f t="shared" si="950"/>
        <v>201903</v>
      </c>
      <c r="AM1755" s="2" t="b">
        <f t="shared" si="923"/>
        <v>1</v>
      </c>
      <c r="AN1755" s="4" t="e">
        <f t="shared" si="935"/>
        <v>#N/A</v>
      </c>
      <c r="AO1755" s="4" t="e">
        <f t="shared" si="936"/>
        <v>#N/A</v>
      </c>
      <c r="AP1755" s="2" t="str">
        <f>IF(AD1755,
  IF(ISBLANK(H1755),
    AP1754,
    IF(LEN(H1755)=1,
      IF(OR(UPPER(H1755)="A",UPPER(H1755)="I"),
        EINSTELLUNGEN!$D$21,
        IF(OR(UPPER(H1755)="B",UPPER(H1755)="M"),
          EINSTELLUNGEN!$D$22,
          IF(OR(UPPER(H1755)="C",UPPER(H1755)="S"),
            EINSTELLUNGEN!$D$23,
            IF(UPPER(H1755)="D",
              EINSTELLUNGEN!$D$24,
              IF(UPPER(H1755)="E",
                EINSTELLUNGEN!$D$25,
                UPPER(H1755)))))),
      IF(ISNUMBER(H1755),
        EINSTELLUNGEN!$D$20&amp;H1755,
        UPPER(H1755)))),
  "")</f>
        <v/>
      </c>
      <c r="AQ1755" s="2" t="str">
        <f t="shared" si="937"/>
        <v/>
      </c>
      <c r="AR1755" s="2">
        <f t="shared" si="938"/>
        <v>0</v>
      </c>
      <c r="AS1755" s="145">
        <f t="shared" si="939"/>
        <v>0.33333333333333331</v>
      </c>
      <c r="AT1755" s="2">
        <f t="shared" si="940"/>
        <v>0</v>
      </c>
      <c r="AU1755" s="2">
        <f t="shared" si="941"/>
        <v>0</v>
      </c>
      <c r="AV1755" s="2">
        <f t="shared" si="942"/>
        <v>0</v>
      </c>
      <c r="AW1755" s="2">
        <f t="shared" si="943"/>
        <v>0</v>
      </c>
      <c r="AX1755" s="2">
        <f t="shared" si="924"/>
        <v>0</v>
      </c>
      <c r="AY1755" s="2">
        <f t="shared" si="944"/>
        <v>0</v>
      </c>
      <c r="AZ1755" s="145" t="e">
        <f t="shared" si="945"/>
        <v>#N/A</v>
      </c>
      <c r="BA1755" s="145" t="e">
        <f t="shared" si="946"/>
        <v>#N/A</v>
      </c>
      <c r="BB1755" s="145">
        <f t="shared" si="947"/>
        <v>2.083333333333337E-2</v>
      </c>
      <c r="BC1755" s="2">
        <f>IF(AM1755,
  IF(AND(AL1755=$J$31,_xlfn.DAYS(AH1755,DATE(AI1755,1,1))&lt;7),
    MAX(0,EINSTELLUNGEN!$D$12+1-WEEKDAY(DATE(EINSTELLUNGEN!$D$9,EINSTELLUNGEN!$D$10,1),2)),
    IF(AL1755=$J$33,
      MIN(EINSTELLUNGEN!$D$12,WEEKDAY(DATE(EINSTELLUNGEN!$D$9,12,31),2)),
      EINSTELLUNGEN!$D$12
  )) - SUMIF(AL$50:AL$2500,"="&amp;AL1755,AX$50:AX$2500),
  0)</f>
        <v>3</v>
      </c>
      <c r="BD1755" s="2">
        <f t="shared" si="948"/>
        <v>0.33333333333333331</v>
      </c>
      <c r="BE1755" s="2">
        <f t="shared" si="949"/>
        <v>0</v>
      </c>
    </row>
    <row r="1756" spans="1:57" ht="10.5" customHeight="1">
      <c r="A1756" s="1" t="str">
        <f t="shared" ca="1" si="925"/>
        <v/>
      </c>
      <c r="B1756" s="1" t="str">
        <f t="shared" ca="1" si="926"/>
        <v/>
      </c>
      <c r="C1756" s="1" t="str">
        <f t="shared" ca="1" si="927"/>
        <v/>
      </c>
      <c r="D1756" s="1" t="str">
        <f t="shared" ca="1" si="928"/>
        <v/>
      </c>
      <c r="F1756" s="10"/>
      <c r="G1756" s="136" t="str">
        <f t="shared" si="929"/>
        <v/>
      </c>
      <c r="H1756" s="27"/>
      <c r="I1756" s="28"/>
      <c r="J1756" s="28"/>
      <c r="K1756" s="29"/>
      <c r="L1756" s="136"/>
      <c r="M1756" s="136"/>
      <c r="N1756" s="136"/>
      <c r="O1756" s="26" t="str">
        <f t="shared" si="930"/>
        <v/>
      </c>
      <c r="P1756" s="218" t="str">
        <f t="shared" si="931"/>
        <v/>
      </c>
      <c r="Q1756" s="26" t="str">
        <f t="shared" si="932"/>
        <v/>
      </c>
      <c r="R1756" s="22"/>
      <c r="S1756" s="99"/>
      <c r="T1756" s="10"/>
      <c r="U1756" s="229" t="str">
        <f t="shared" si="933"/>
        <v/>
      </c>
      <c r="V1756" s="230"/>
      <c r="W1756" s="230"/>
      <c r="X1756" s="230"/>
      <c r="Y1756" s="230"/>
      <c r="Z1756" s="22" t="str">
        <f>""</f>
        <v/>
      </c>
      <c r="AB1756" s="23" t="str">
        <f t="shared" si="934"/>
        <v/>
      </c>
      <c r="AC1756" s="2" t="b">
        <f>COUNT(Q1756:Q$2500)&gt;0</f>
        <v>0</v>
      </c>
      <c r="AD1756" s="2" t="b">
        <f t="shared" si="917"/>
        <v>0</v>
      </c>
      <c r="AE1756" s="2" t="b">
        <f t="shared" si="918"/>
        <v>0</v>
      </c>
      <c r="AF1756" s="2" t="b">
        <f t="shared" si="919"/>
        <v>0</v>
      </c>
      <c r="AG1756" s="2" t="b">
        <f>OR(
  AND(AC1756,NOT(AC1757)),
  AND(AF1756,WEEKDAY(AH1755,2)=EINSTELLUNGEN!$D$12),
  AND(AF1756,AH1756=$J$35)
)</f>
        <v>0</v>
      </c>
      <c r="AH1756" s="2">
        <f>IF(AE1756,AH1755+IF(WEEKDAY(AH1755+1,2)&lt;=EINSTELLUNGEN!$D$12,1,$J$36),AH1755)</f>
        <v>42020</v>
      </c>
      <c r="AI1756" s="2">
        <f t="shared" si="920"/>
        <v>2019</v>
      </c>
      <c r="AJ1756" s="2">
        <f t="shared" si="921"/>
        <v>201901</v>
      </c>
      <c r="AK1756" s="2">
        <f t="shared" si="922"/>
        <v>201901</v>
      </c>
      <c r="AL1756" s="2">
        <f t="shared" si="950"/>
        <v>201903</v>
      </c>
      <c r="AM1756" s="2" t="b">
        <f t="shared" si="923"/>
        <v>1</v>
      </c>
      <c r="AN1756" s="4" t="e">
        <f t="shared" si="935"/>
        <v>#N/A</v>
      </c>
      <c r="AO1756" s="4" t="e">
        <f t="shared" si="936"/>
        <v>#N/A</v>
      </c>
      <c r="AP1756" s="2" t="str">
        <f>IF(AD1756,
  IF(ISBLANK(H1756),
    AP1755,
    IF(LEN(H1756)=1,
      IF(OR(UPPER(H1756)="A",UPPER(H1756)="I"),
        EINSTELLUNGEN!$D$21,
        IF(OR(UPPER(H1756)="B",UPPER(H1756)="M"),
          EINSTELLUNGEN!$D$22,
          IF(OR(UPPER(H1756)="C",UPPER(H1756)="S"),
            EINSTELLUNGEN!$D$23,
            IF(UPPER(H1756)="D",
              EINSTELLUNGEN!$D$24,
              IF(UPPER(H1756)="E",
                EINSTELLUNGEN!$D$25,
                UPPER(H1756)))))),
      IF(ISNUMBER(H1756),
        EINSTELLUNGEN!$D$20&amp;H1756,
        UPPER(H1756)))),
  "")</f>
        <v/>
      </c>
      <c r="AQ1756" s="2" t="str">
        <f t="shared" si="937"/>
        <v/>
      </c>
      <c r="AR1756" s="2">
        <f t="shared" si="938"/>
        <v>0</v>
      </c>
      <c r="AS1756" s="145">
        <f t="shared" si="939"/>
        <v>0.33333333333333331</v>
      </c>
      <c r="AT1756" s="2">
        <f t="shared" si="940"/>
        <v>0</v>
      </c>
      <c r="AU1756" s="2">
        <f t="shared" si="941"/>
        <v>0</v>
      </c>
      <c r="AV1756" s="2">
        <f t="shared" si="942"/>
        <v>0</v>
      </c>
      <c r="AW1756" s="2">
        <f t="shared" si="943"/>
        <v>0</v>
      </c>
      <c r="AX1756" s="2">
        <f t="shared" si="924"/>
        <v>0</v>
      </c>
      <c r="AY1756" s="2">
        <f t="shared" si="944"/>
        <v>0</v>
      </c>
      <c r="AZ1756" s="145" t="e">
        <f t="shared" si="945"/>
        <v>#N/A</v>
      </c>
      <c r="BA1756" s="145" t="e">
        <f t="shared" si="946"/>
        <v>#N/A</v>
      </c>
      <c r="BB1756" s="145">
        <f t="shared" si="947"/>
        <v>2.083333333333337E-2</v>
      </c>
      <c r="BC1756" s="2">
        <f>IF(AM1756,
  IF(AND(AL1756=$J$31,_xlfn.DAYS(AH1756,DATE(AI1756,1,1))&lt;7),
    MAX(0,EINSTELLUNGEN!$D$12+1-WEEKDAY(DATE(EINSTELLUNGEN!$D$9,EINSTELLUNGEN!$D$10,1),2)),
    IF(AL1756=$J$33,
      MIN(EINSTELLUNGEN!$D$12,WEEKDAY(DATE(EINSTELLUNGEN!$D$9,12,31),2)),
      EINSTELLUNGEN!$D$12
  )) - SUMIF(AL$50:AL$2500,"="&amp;AL1756,AX$50:AX$2500),
  0)</f>
        <v>3</v>
      </c>
      <c r="BD1756" s="2">
        <f t="shared" si="948"/>
        <v>0.33333333333333331</v>
      </c>
      <c r="BE1756" s="2">
        <f t="shared" si="949"/>
        <v>0</v>
      </c>
    </row>
    <row r="1757" spans="1:57" ht="10.5" customHeight="1">
      <c r="A1757" s="1" t="str">
        <f t="shared" ca="1" si="925"/>
        <v/>
      </c>
      <c r="B1757" s="1" t="str">
        <f t="shared" ca="1" si="926"/>
        <v/>
      </c>
      <c r="C1757" s="1" t="str">
        <f t="shared" ca="1" si="927"/>
        <v/>
      </c>
      <c r="D1757" s="1" t="str">
        <f t="shared" ca="1" si="928"/>
        <v/>
      </c>
      <c r="F1757" s="10"/>
      <c r="G1757" s="136" t="str">
        <f t="shared" si="929"/>
        <v/>
      </c>
      <c r="H1757" s="27"/>
      <c r="I1757" s="28"/>
      <c r="J1757" s="28"/>
      <c r="K1757" s="29"/>
      <c r="L1757" s="136"/>
      <c r="M1757" s="136"/>
      <c r="N1757" s="136"/>
      <c r="O1757" s="26" t="str">
        <f t="shared" si="930"/>
        <v/>
      </c>
      <c r="P1757" s="218" t="str">
        <f t="shared" si="931"/>
        <v/>
      </c>
      <c r="Q1757" s="26" t="str">
        <f t="shared" si="932"/>
        <v/>
      </c>
      <c r="R1757" s="22"/>
      <c r="S1757" s="99"/>
      <c r="T1757" s="10"/>
      <c r="U1757" s="229" t="str">
        <f t="shared" si="933"/>
        <v/>
      </c>
      <c r="V1757" s="230"/>
      <c r="W1757" s="230"/>
      <c r="X1757" s="230"/>
      <c r="Y1757" s="230"/>
      <c r="Z1757" s="22" t="str">
        <f>""</f>
        <v/>
      </c>
      <c r="AB1757" s="23" t="str">
        <f t="shared" si="934"/>
        <v/>
      </c>
      <c r="AC1757" s="2" t="b">
        <f>COUNT(Q1757:Q$2500)&gt;0</f>
        <v>0</v>
      </c>
      <c r="AD1757" s="2" t="b">
        <f t="shared" si="917"/>
        <v>0</v>
      </c>
      <c r="AE1757" s="2" t="b">
        <f t="shared" si="918"/>
        <v>0</v>
      </c>
      <c r="AF1757" s="2" t="b">
        <f t="shared" si="919"/>
        <v>0</v>
      </c>
      <c r="AG1757" s="2" t="b">
        <f>OR(
  AND(AC1757,NOT(AC1758)),
  AND(AF1757,WEEKDAY(AH1756,2)=EINSTELLUNGEN!$D$12),
  AND(AF1757,AH1757=$J$35)
)</f>
        <v>0</v>
      </c>
      <c r="AH1757" s="2">
        <f>IF(AE1757,AH1756+IF(WEEKDAY(AH1756+1,2)&lt;=EINSTELLUNGEN!$D$12,1,$J$36),AH1756)</f>
        <v>42020</v>
      </c>
      <c r="AI1757" s="2">
        <f t="shared" si="920"/>
        <v>2019</v>
      </c>
      <c r="AJ1757" s="2">
        <f t="shared" si="921"/>
        <v>201901</v>
      </c>
      <c r="AK1757" s="2">
        <f t="shared" si="922"/>
        <v>201901</v>
      </c>
      <c r="AL1757" s="2">
        <f t="shared" si="950"/>
        <v>201903</v>
      </c>
      <c r="AM1757" s="2" t="b">
        <f t="shared" si="923"/>
        <v>1</v>
      </c>
      <c r="AN1757" s="4" t="e">
        <f t="shared" si="935"/>
        <v>#N/A</v>
      </c>
      <c r="AO1757" s="4" t="e">
        <f t="shared" si="936"/>
        <v>#N/A</v>
      </c>
      <c r="AP1757" s="2" t="str">
        <f>IF(AD1757,
  IF(ISBLANK(H1757),
    AP1756,
    IF(LEN(H1757)=1,
      IF(OR(UPPER(H1757)="A",UPPER(H1757)="I"),
        EINSTELLUNGEN!$D$21,
        IF(OR(UPPER(H1757)="B",UPPER(H1757)="M"),
          EINSTELLUNGEN!$D$22,
          IF(OR(UPPER(H1757)="C",UPPER(H1757)="S"),
            EINSTELLUNGEN!$D$23,
            IF(UPPER(H1757)="D",
              EINSTELLUNGEN!$D$24,
              IF(UPPER(H1757)="E",
                EINSTELLUNGEN!$D$25,
                UPPER(H1757)))))),
      IF(ISNUMBER(H1757),
        EINSTELLUNGEN!$D$20&amp;H1757,
        UPPER(H1757)))),
  "")</f>
        <v/>
      </c>
      <c r="AQ1757" s="2" t="str">
        <f t="shared" si="937"/>
        <v/>
      </c>
      <c r="AR1757" s="2">
        <f t="shared" si="938"/>
        <v>0</v>
      </c>
      <c r="AS1757" s="145">
        <f t="shared" si="939"/>
        <v>0.33333333333333331</v>
      </c>
      <c r="AT1757" s="2">
        <f t="shared" si="940"/>
        <v>0</v>
      </c>
      <c r="AU1757" s="2">
        <f t="shared" si="941"/>
        <v>0</v>
      </c>
      <c r="AV1757" s="2">
        <f t="shared" si="942"/>
        <v>0</v>
      </c>
      <c r="AW1757" s="2">
        <f t="shared" si="943"/>
        <v>0</v>
      </c>
      <c r="AX1757" s="2">
        <f t="shared" si="924"/>
        <v>0</v>
      </c>
      <c r="AY1757" s="2">
        <f t="shared" si="944"/>
        <v>0</v>
      </c>
      <c r="AZ1757" s="145" t="e">
        <f t="shared" si="945"/>
        <v>#N/A</v>
      </c>
      <c r="BA1757" s="145" t="e">
        <f t="shared" si="946"/>
        <v>#N/A</v>
      </c>
      <c r="BB1757" s="145">
        <f t="shared" si="947"/>
        <v>2.083333333333337E-2</v>
      </c>
      <c r="BC1757" s="2">
        <f>IF(AM1757,
  IF(AND(AL1757=$J$31,_xlfn.DAYS(AH1757,DATE(AI1757,1,1))&lt;7),
    MAX(0,EINSTELLUNGEN!$D$12+1-WEEKDAY(DATE(EINSTELLUNGEN!$D$9,EINSTELLUNGEN!$D$10,1),2)),
    IF(AL1757=$J$33,
      MIN(EINSTELLUNGEN!$D$12,WEEKDAY(DATE(EINSTELLUNGEN!$D$9,12,31),2)),
      EINSTELLUNGEN!$D$12
  )) - SUMIF(AL$50:AL$2500,"="&amp;AL1757,AX$50:AX$2500),
  0)</f>
        <v>3</v>
      </c>
      <c r="BD1757" s="2">
        <f t="shared" si="948"/>
        <v>0.33333333333333331</v>
      </c>
      <c r="BE1757" s="2">
        <f t="shared" si="949"/>
        <v>0</v>
      </c>
    </row>
    <row r="1758" spans="1:57" ht="10.5" customHeight="1">
      <c r="A1758" s="1" t="str">
        <f t="shared" ca="1" si="925"/>
        <v/>
      </c>
      <c r="B1758" s="1" t="str">
        <f t="shared" ca="1" si="926"/>
        <v/>
      </c>
      <c r="C1758" s="1" t="str">
        <f t="shared" ca="1" si="927"/>
        <v/>
      </c>
      <c r="D1758" s="1" t="str">
        <f t="shared" ca="1" si="928"/>
        <v/>
      </c>
      <c r="F1758" s="10"/>
      <c r="G1758" s="136" t="str">
        <f t="shared" si="929"/>
        <v/>
      </c>
      <c r="H1758" s="27"/>
      <c r="I1758" s="28"/>
      <c r="J1758" s="28"/>
      <c r="K1758" s="29"/>
      <c r="L1758" s="136"/>
      <c r="M1758" s="136"/>
      <c r="N1758" s="136"/>
      <c r="O1758" s="26" t="str">
        <f t="shared" si="930"/>
        <v/>
      </c>
      <c r="P1758" s="218" t="str">
        <f t="shared" si="931"/>
        <v/>
      </c>
      <c r="Q1758" s="26" t="str">
        <f t="shared" si="932"/>
        <v/>
      </c>
      <c r="R1758" s="22"/>
      <c r="S1758" s="99"/>
      <c r="T1758" s="10"/>
      <c r="U1758" s="229" t="str">
        <f t="shared" si="933"/>
        <v/>
      </c>
      <c r="V1758" s="230"/>
      <c r="W1758" s="230"/>
      <c r="X1758" s="230"/>
      <c r="Y1758" s="230"/>
      <c r="Z1758" s="22" t="str">
        <f>""</f>
        <v/>
      </c>
      <c r="AB1758" s="23" t="str">
        <f t="shared" si="934"/>
        <v/>
      </c>
      <c r="AC1758" s="2" t="b">
        <f>COUNT(Q1758:Q$2500)&gt;0</f>
        <v>0</v>
      </c>
      <c r="AD1758" s="2" t="b">
        <f t="shared" si="917"/>
        <v>0</v>
      </c>
      <c r="AE1758" s="2" t="b">
        <f t="shared" si="918"/>
        <v>0</v>
      </c>
      <c r="AF1758" s="2" t="b">
        <f t="shared" si="919"/>
        <v>0</v>
      </c>
      <c r="AG1758" s="2" t="b">
        <f>OR(
  AND(AC1758,NOT(AC1759)),
  AND(AF1758,WEEKDAY(AH1757,2)=EINSTELLUNGEN!$D$12),
  AND(AF1758,AH1758=$J$35)
)</f>
        <v>0</v>
      </c>
      <c r="AH1758" s="2">
        <f>IF(AE1758,AH1757+IF(WEEKDAY(AH1757+1,2)&lt;=EINSTELLUNGEN!$D$12,1,$J$36),AH1757)</f>
        <v>42020</v>
      </c>
      <c r="AI1758" s="2">
        <f t="shared" si="920"/>
        <v>2019</v>
      </c>
      <c r="AJ1758" s="2">
        <f t="shared" si="921"/>
        <v>201901</v>
      </c>
      <c r="AK1758" s="2">
        <f t="shared" si="922"/>
        <v>201901</v>
      </c>
      <c r="AL1758" s="2">
        <f t="shared" si="950"/>
        <v>201903</v>
      </c>
      <c r="AM1758" s="2" t="b">
        <f t="shared" si="923"/>
        <v>1</v>
      </c>
      <c r="AN1758" s="4" t="e">
        <f t="shared" si="935"/>
        <v>#N/A</v>
      </c>
      <c r="AO1758" s="4" t="e">
        <f t="shared" si="936"/>
        <v>#N/A</v>
      </c>
      <c r="AP1758" s="2" t="str">
        <f>IF(AD1758,
  IF(ISBLANK(H1758),
    AP1757,
    IF(LEN(H1758)=1,
      IF(OR(UPPER(H1758)="A",UPPER(H1758)="I"),
        EINSTELLUNGEN!$D$21,
        IF(OR(UPPER(H1758)="B",UPPER(H1758)="M"),
          EINSTELLUNGEN!$D$22,
          IF(OR(UPPER(H1758)="C",UPPER(H1758)="S"),
            EINSTELLUNGEN!$D$23,
            IF(UPPER(H1758)="D",
              EINSTELLUNGEN!$D$24,
              IF(UPPER(H1758)="E",
                EINSTELLUNGEN!$D$25,
                UPPER(H1758)))))),
      IF(ISNUMBER(H1758),
        EINSTELLUNGEN!$D$20&amp;H1758,
        UPPER(H1758)))),
  "")</f>
        <v/>
      </c>
      <c r="AQ1758" s="2" t="str">
        <f t="shared" si="937"/>
        <v/>
      </c>
      <c r="AR1758" s="2">
        <f t="shared" si="938"/>
        <v>0</v>
      </c>
      <c r="AS1758" s="145">
        <f t="shared" si="939"/>
        <v>0.33333333333333331</v>
      </c>
      <c r="AT1758" s="2">
        <f t="shared" si="940"/>
        <v>0</v>
      </c>
      <c r="AU1758" s="2">
        <f t="shared" si="941"/>
        <v>0</v>
      </c>
      <c r="AV1758" s="2">
        <f t="shared" si="942"/>
        <v>0</v>
      </c>
      <c r="AW1758" s="2">
        <f t="shared" si="943"/>
        <v>0</v>
      </c>
      <c r="AX1758" s="2">
        <f t="shared" si="924"/>
        <v>0</v>
      </c>
      <c r="AY1758" s="2">
        <f t="shared" si="944"/>
        <v>0</v>
      </c>
      <c r="AZ1758" s="145" t="e">
        <f t="shared" si="945"/>
        <v>#N/A</v>
      </c>
      <c r="BA1758" s="145" t="e">
        <f t="shared" si="946"/>
        <v>#N/A</v>
      </c>
      <c r="BB1758" s="145">
        <f t="shared" si="947"/>
        <v>2.083333333333337E-2</v>
      </c>
      <c r="BC1758" s="2">
        <f>IF(AM1758,
  IF(AND(AL1758=$J$31,_xlfn.DAYS(AH1758,DATE(AI1758,1,1))&lt;7),
    MAX(0,EINSTELLUNGEN!$D$12+1-WEEKDAY(DATE(EINSTELLUNGEN!$D$9,EINSTELLUNGEN!$D$10,1),2)),
    IF(AL1758=$J$33,
      MIN(EINSTELLUNGEN!$D$12,WEEKDAY(DATE(EINSTELLUNGEN!$D$9,12,31),2)),
      EINSTELLUNGEN!$D$12
  )) - SUMIF(AL$50:AL$2500,"="&amp;AL1758,AX$50:AX$2500),
  0)</f>
        <v>3</v>
      </c>
      <c r="BD1758" s="2">
        <f t="shared" si="948"/>
        <v>0.33333333333333331</v>
      </c>
      <c r="BE1758" s="2">
        <f t="shared" si="949"/>
        <v>0</v>
      </c>
    </row>
    <row r="1759" spans="1:57" ht="10.5" customHeight="1">
      <c r="A1759" s="1" t="str">
        <f t="shared" ca="1" si="925"/>
        <v/>
      </c>
      <c r="B1759" s="1" t="str">
        <f t="shared" ca="1" si="926"/>
        <v/>
      </c>
      <c r="C1759" s="1" t="str">
        <f t="shared" ca="1" si="927"/>
        <v/>
      </c>
      <c r="D1759" s="1" t="str">
        <f t="shared" ca="1" si="928"/>
        <v/>
      </c>
      <c r="F1759" s="10"/>
      <c r="G1759" s="136" t="str">
        <f t="shared" si="929"/>
        <v/>
      </c>
      <c r="H1759" s="27"/>
      <c r="I1759" s="28"/>
      <c r="J1759" s="28"/>
      <c r="K1759" s="29"/>
      <c r="L1759" s="136"/>
      <c r="M1759" s="136"/>
      <c r="N1759" s="136"/>
      <c r="O1759" s="26" t="str">
        <f t="shared" si="930"/>
        <v/>
      </c>
      <c r="P1759" s="218" t="str">
        <f t="shared" si="931"/>
        <v/>
      </c>
      <c r="Q1759" s="26" t="str">
        <f t="shared" si="932"/>
        <v/>
      </c>
      <c r="R1759" s="22"/>
      <c r="S1759" s="99"/>
      <c r="T1759" s="10"/>
      <c r="U1759" s="229" t="str">
        <f t="shared" si="933"/>
        <v/>
      </c>
      <c r="V1759" s="230"/>
      <c r="W1759" s="230"/>
      <c r="X1759" s="230"/>
      <c r="Y1759" s="230"/>
      <c r="Z1759" s="22" t="str">
        <f>""</f>
        <v/>
      </c>
      <c r="AB1759" s="23" t="str">
        <f t="shared" si="934"/>
        <v/>
      </c>
      <c r="AC1759" s="2" t="b">
        <f>COUNT(Q1759:Q$2500)&gt;0</f>
        <v>0</v>
      </c>
      <c r="AD1759" s="2" t="b">
        <f t="shared" si="917"/>
        <v>0</v>
      </c>
      <c r="AE1759" s="2" t="b">
        <f t="shared" si="918"/>
        <v>0</v>
      </c>
      <c r="AF1759" s="2" t="b">
        <f t="shared" si="919"/>
        <v>0</v>
      </c>
      <c r="AG1759" s="2" t="b">
        <f>OR(
  AND(AC1759,NOT(AC1760)),
  AND(AF1759,WEEKDAY(AH1758,2)=EINSTELLUNGEN!$D$12),
  AND(AF1759,AH1759=$J$35)
)</f>
        <v>0</v>
      </c>
      <c r="AH1759" s="2">
        <f>IF(AE1759,AH1758+IF(WEEKDAY(AH1758+1,2)&lt;=EINSTELLUNGEN!$D$12,1,$J$36),AH1758)</f>
        <v>42020</v>
      </c>
      <c r="AI1759" s="2">
        <f t="shared" si="920"/>
        <v>2019</v>
      </c>
      <c r="AJ1759" s="2">
        <f t="shared" si="921"/>
        <v>201901</v>
      </c>
      <c r="AK1759" s="2">
        <f t="shared" si="922"/>
        <v>201901</v>
      </c>
      <c r="AL1759" s="2">
        <f t="shared" si="950"/>
        <v>201903</v>
      </c>
      <c r="AM1759" s="2" t="b">
        <f t="shared" si="923"/>
        <v>1</v>
      </c>
      <c r="AN1759" s="4" t="e">
        <f t="shared" si="935"/>
        <v>#N/A</v>
      </c>
      <c r="AO1759" s="4" t="e">
        <f t="shared" si="936"/>
        <v>#N/A</v>
      </c>
      <c r="AP1759" s="2" t="str">
        <f>IF(AD1759,
  IF(ISBLANK(H1759),
    AP1758,
    IF(LEN(H1759)=1,
      IF(OR(UPPER(H1759)="A",UPPER(H1759)="I"),
        EINSTELLUNGEN!$D$21,
        IF(OR(UPPER(H1759)="B",UPPER(H1759)="M"),
          EINSTELLUNGEN!$D$22,
          IF(OR(UPPER(H1759)="C",UPPER(H1759)="S"),
            EINSTELLUNGEN!$D$23,
            IF(UPPER(H1759)="D",
              EINSTELLUNGEN!$D$24,
              IF(UPPER(H1759)="E",
                EINSTELLUNGEN!$D$25,
                UPPER(H1759)))))),
      IF(ISNUMBER(H1759),
        EINSTELLUNGEN!$D$20&amp;H1759,
        UPPER(H1759)))),
  "")</f>
        <v/>
      </c>
      <c r="AQ1759" s="2" t="str">
        <f t="shared" si="937"/>
        <v/>
      </c>
      <c r="AR1759" s="2">
        <f t="shared" si="938"/>
        <v>0</v>
      </c>
      <c r="AS1759" s="145">
        <f t="shared" si="939"/>
        <v>0.33333333333333331</v>
      </c>
      <c r="AT1759" s="2">
        <f t="shared" si="940"/>
        <v>0</v>
      </c>
      <c r="AU1759" s="2">
        <f t="shared" si="941"/>
        <v>0</v>
      </c>
      <c r="AV1759" s="2">
        <f t="shared" si="942"/>
        <v>0</v>
      </c>
      <c r="AW1759" s="2">
        <f t="shared" si="943"/>
        <v>0</v>
      </c>
      <c r="AX1759" s="2">
        <f t="shared" si="924"/>
        <v>0</v>
      </c>
      <c r="AY1759" s="2">
        <f t="shared" si="944"/>
        <v>0</v>
      </c>
      <c r="AZ1759" s="145" t="e">
        <f t="shared" si="945"/>
        <v>#N/A</v>
      </c>
      <c r="BA1759" s="145" t="e">
        <f t="shared" si="946"/>
        <v>#N/A</v>
      </c>
      <c r="BB1759" s="145">
        <f t="shared" si="947"/>
        <v>2.083333333333337E-2</v>
      </c>
      <c r="BC1759" s="2">
        <f>IF(AM1759,
  IF(AND(AL1759=$J$31,_xlfn.DAYS(AH1759,DATE(AI1759,1,1))&lt;7),
    MAX(0,EINSTELLUNGEN!$D$12+1-WEEKDAY(DATE(EINSTELLUNGEN!$D$9,EINSTELLUNGEN!$D$10,1),2)),
    IF(AL1759=$J$33,
      MIN(EINSTELLUNGEN!$D$12,WEEKDAY(DATE(EINSTELLUNGEN!$D$9,12,31),2)),
      EINSTELLUNGEN!$D$12
  )) - SUMIF(AL$50:AL$2500,"="&amp;AL1759,AX$50:AX$2500),
  0)</f>
        <v>3</v>
      </c>
      <c r="BD1759" s="2">
        <f t="shared" si="948"/>
        <v>0.33333333333333331</v>
      </c>
      <c r="BE1759" s="2">
        <f t="shared" si="949"/>
        <v>0</v>
      </c>
    </row>
    <row r="1760" spans="1:57" ht="10.5" customHeight="1">
      <c r="A1760" s="1" t="str">
        <f t="shared" ca="1" si="925"/>
        <v/>
      </c>
      <c r="B1760" s="1" t="str">
        <f t="shared" ca="1" si="926"/>
        <v/>
      </c>
      <c r="C1760" s="1" t="str">
        <f t="shared" ca="1" si="927"/>
        <v/>
      </c>
      <c r="D1760" s="1" t="str">
        <f t="shared" ca="1" si="928"/>
        <v/>
      </c>
      <c r="F1760" s="10"/>
      <c r="G1760" s="136" t="str">
        <f t="shared" si="929"/>
        <v/>
      </c>
      <c r="H1760" s="27"/>
      <c r="I1760" s="28"/>
      <c r="J1760" s="28"/>
      <c r="K1760" s="29"/>
      <c r="L1760" s="136"/>
      <c r="M1760" s="136"/>
      <c r="N1760" s="136"/>
      <c r="O1760" s="26" t="str">
        <f t="shared" si="930"/>
        <v/>
      </c>
      <c r="P1760" s="218" t="str">
        <f t="shared" si="931"/>
        <v/>
      </c>
      <c r="Q1760" s="26" t="str">
        <f t="shared" si="932"/>
        <v/>
      </c>
      <c r="R1760" s="22"/>
      <c r="S1760" s="99"/>
      <c r="T1760" s="10"/>
      <c r="U1760" s="229" t="str">
        <f t="shared" si="933"/>
        <v/>
      </c>
      <c r="V1760" s="230"/>
      <c r="W1760" s="230"/>
      <c r="X1760" s="230"/>
      <c r="Y1760" s="230"/>
      <c r="Z1760" s="22" t="str">
        <f>""</f>
        <v/>
      </c>
      <c r="AB1760" s="23" t="str">
        <f t="shared" si="934"/>
        <v/>
      </c>
      <c r="AC1760" s="2" t="b">
        <f>COUNT(Q1760:Q$2500)&gt;0</f>
        <v>0</v>
      </c>
      <c r="AD1760" s="2" t="b">
        <f t="shared" si="917"/>
        <v>0</v>
      </c>
      <c r="AE1760" s="2" t="b">
        <f t="shared" si="918"/>
        <v>0</v>
      </c>
      <c r="AF1760" s="2" t="b">
        <f t="shared" si="919"/>
        <v>0</v>
      </c>
      <c r="AG1760" s="2" t="b">
        <f>OR(
  AND(AC1760,NOT(AC1761)),
  AND(AF1760,WEEKDAY(AH1759,2)=EINSTELLUNGEN!$D$12),
  AND(AF1760,AH1760=$J$35)
)</f>
        <v>0</v>
      </c>
      <c r="AH1760" s="2">
        <f>IF(AE1760,AH1759+IF(WEEKDAY(AH1759+1,2)&lt;=EINSTELLUNGEN!$D$12,1,$J$36),AH1759)</f>
        <v>42020</v>
      </c>
      <c r="AI1760" s="2">
        <f t="shared" si="920"/>
        <v>2019</v>
      </c>
      <c r="AJ1760" s="2">
        <f t="shared" si="921"/>
        <v>201901</v>
      </c>
      <c r="AK1760" s="2">
        <f t="shared" si="922"/>
        <v>201901</v>
      </c>
      <c r="AL1760" s="2">
        <f t="shared" si="950"/>
        <v>201903</v>
      </c>
      <c r="AM1760" s="2" t="b">
        <f t="shared" si="923"/>
        <v>1</v>
      </c>
      <c r="AN1760" s="4" t="e">
        <f t="shared" si="935"/>
        <v>#N/A</v>
      </c>
      <c r="AO1760" s="4" t="e">
        <f t="shared" si="936"/>
        <v>#N/A</v>
      </c>
      <c r="AP1760" s="2" t="str">
        <f>IF(AD1760,
  IF(ISBLANK(H1760),
    AP1759,
    IF(LEN(H1760)=1,
      IF(OR(UPPER(H1760)="A",UPPER(H1760)="I"),
        EINSTELLUNGEN!$D$21,
        IF(OR(UPPER(H1760)="B",UPPER(H1760)="M"),
          EINSTELLUNGEN!$D$22,
          IF(OR(UPPER(H1760)="C",UPPER(H1760)="S"),
            EINSTELLUNGEN!$D$23,
            IF(UPPER(H1760)="D",
              EINSTELLUNGEN!$D$24,
              IF(UPPER(H1760)="E",
                EINSTELLUNGEN!$D$25,
                UPPER(H1760)))))),
      IF(ISNUMBER(H1760),
        EINSTELLUNGEN!$D$20&amp;H1760,
        UPPER(H1760)))),
  "")</f>
        <v/>
      </c>
      <c r="AQ1760" s="2" t="str">
        <f t="shared" si="937"/>
        <v/>
      </c>
      <c r="AR1760" s="2">
        <f t="shared" si="938"/>
        <v>0</v>
      </c>
      <c r="AS1760" s="145">
        <f t="shared" si="939"/>
        <v>0.33333333333333331</v>
      </c>
      <c r="AT1760" s="2">
        <f t="shared" si="940"/>
        <v>0</v>
      </c>
      <c r="AU1760" s="2">
        <f t="shared" si="941"/>
        <v>0</v>
      </c>
      <c r="AV1760" s="2">
        <f t="shared" si="942"/>
        <v>0</v>
      </c>
      <c r="AW1760" s="2">
        <f t="shared" si="943"/>
        <v>0</v>
      </c>
      <c r="AX1760" s="2">
        <f t="shared" si="924"/>
        <v>0</v>
      </c>
      <c r="AY1760" s="2">
        <f t="shared" si="944"/>
        <v>0</v>
      </c>
      <c r="AZ1760" s="145" t="e">
        <f t="shared" si="945"/>
        <v>#N/A</v>
      </c>
      <c r="BA1760" s="145" t="e">
        <f t="shared" si="946"/>
        <v>#N/A</v>
      </c>
      <c r="BB1760" s="145">
        <f t="shared" si="947"/>
        <v>2.083333333333337E-2</v>
      </c>
      <c r="BC1760" s="2">
        <f>IF(AM1760,
  IF(AND(AL1760=$J$31,_xlfn.DAYS(AH1760,DATE(AI1760,1,1))&lt;7),
    MAX(0,EINSTELLUNGEN!$D$12+1-WEEKDAY(DATE(EINSTELLUNGEN!$D$9,EINSTELLUNGEN!$D$10,1),2)),
    IF(AL1760=$J$33,
      MIN(EINSTELLUNGEN!$D$12,WEEKDAY(DATE(EINSTELLUNGEN!$D$9,12,31),2)),
      EINSTELLUNGEN!$D$12
  )) - SUMIF(AL$50:AL$2500,"="&amp;AL1760,AX$50:AX$2500),
  0)</f>
        <v>3</v>
      </c>
      <c r="BD1760" s="2">
        <f t="shared" si="948"/>
        <v>0.33333333333333331</v>
      </c>
      <c r="BE1760" s="2">
        <f t="shared" si="949"/>
        <v>0</v>
      </c>
    </row>
    <row r="1761" spans="1:57" ht="10.5" customHeight="1">
      <c r="A1761" s="1" t="str">
        <f t="shared" ca="1" si="925"/>
        <v/>
      </c>
      <c r="B1761" s="1" t="str">
        <f t="shared" ca="1" si="926"/>
        <v/>
      </c>
      <c r="C1761" s="1" t="str">
        <f t="shared" ca="1" si="927"/>
        <v/>
      </c>
      <c r="D1761" s="1" t="str">
        <f t="shared" ca="1" si="928"/>
        <v/>
      </c>
      <c r="F1761" s="10"/>
      <c r="G1761" s="136" t="str">
        <f t="shared" si="929"/>
        <v/>
      </c>
      <c r="H1761" s="27"/>
      <c r="I1761" s="28"/>
      <c r="J1761" s="28"/>
      <c r="K1761" s="29"/>
      <c r="L1761" s="136"/>
      <c r="M1761" s="136"/>
      <c r="N1761" s="136"/>
      <c r="O1761" s="26" t="str">
        <f t="shared" si="930"/>
        <v/>
      </c>
      <c r="P1761" s="218" t="str">
        <f t="shared" si="931"/>
        <v/>
      </c>
      <c r="Q1761" s="26" t="str">
        <f t="shared" si="932"/>
        <v/>
      </c>
      <c r="R1761" s="22"/>
      <c r="S1761" s="99"/>
      <c r="T1761" s="10"/>
      <c r="U1761" s="229" t="str">
        <f t="shared" si="933"/>
        <v/>
      </c>
      <c r="V1761" s="230"/>
      <c r="W1761" s="230"/>
      <c r="X1761" s="230"/>
      <c r="Y1761" s="230"/>
      <c r="Z1761" s="22" t="str">
        <f>""</f>
        <v/>
      </c>
      <c r="AB1761" s="23" t="str">
        <f t="shared" si="934"/>
        <v/>
      </c>
      <c r="AC1761" s="2" t="b">
        <f>COUNT(Q1761:Q$2500)&gt;0</f>
        <v>0</v>
      </c>
      <c r="AD1761" s="2" t="b">
        <f t="shared" si="917"/>
        <v>0</v>
      </c>
      <c r="AE1761" s="2" t="b">
        <f t="shared" si="918"/>
        <v>0</v>
      </c>
      <c r="AF1761" s="2" t="b">
        <f t="shared" si="919"/>
        <v>0</v>
      </c>
      <c r="AG1761" s="2" t="b">
        <f>OR(
  AND(AC1761,NOT(AC1762)),
  AND(AF1761,WEEKDAY(AH1760,2)=EINSTELLUNGEN!$D$12),
  AND(AF1761,AH1761=$J$35)
)</f>
        <v>0</v>
      </c>
      <c r="AH1761" s="2">
        <f>IF(AE1761,AH1760+IF(WEEKDAY(AH1760+1,2)&lt;=EINSTELLUNGEN!$D$12,1,$J$36),AH1760)</f>
        <v>42020</v>
      </c>
      <c r="AI1761" s="2">
        <f t="shared" si="920"/>
        <v>2019</v>
      </c>
      <c r="AJ1761" s="2">
        <f t="shared" si="921"/>
        <v>201901</v>
      </c>
      <c r="AK1761" s="2">
        <f t="shared" si="922"/>
        <v>201901</v>
      </c>
      <c r="AL1761" s="2">
        <f t="shared" si="950"/>
        <v>201903</v>
      </c>
      <c r="AM1761" s="2" t="b">
        <f t="shared" si="923"/>
        <v>1</v>
      </c>
      <c r="AN1761" s="4" t="e">
        <f t="shared" si="935"/>
        <v>#N/A</v>
      </c>
      <c r="AO1761" s="4" t="e">
        <f t="shared" si="936"/>
        <v>#N/A</v>
      </c>
      <c r="AP1761" s="2" t="str">
        <f>IF(AD1761,
  IF(ISBLANK(H1761),
    AP1760,
    IF(LEN(H1761)=1,
      IF(OR(UPPER(H1761)="A",UPPER(H1761)="I"),
        EINSTELLUNGEN!$D$21,
        IF(OR(UPPER(H1761)="B",UPPER(H1761)="M"),
          EINSTELLUNGEN!$D$22,
          IF(OR(UPPER(H1761)="C",UPPER(H1761)="S"),
            EINSTELLUNGEN!$D$23,
            IF(UPPER(H1761)="D",
              EINSTELLUNGEN!$D$24,
              IF(UPPER(H1761)="E",
                EINSTELLUNGEN!$D$25,
                UPPER(H1761)))))),
      IF(ISNUMBER(H1761),
        EINSTELLUNGEN!$D$20&amp;H1761,
        UPPER(H1761)))),
  "")</f>
        <v/>
      </c>
      <c r="AQ1761" s="2" t="str">
        <f t="shared" si="937"/>
        <v/>
      </c>
      <c r="AR1761" s="2">
        <f t="shared" si="938"/>
        <v>0</v>
      </c>
      <c r="AS1761" s="145">
        <f t="shared" si="939"/>
        <v>0.33333333333333331</v>
      </c>
      <c r="AT1761" s="2">
        <f t="shared" si="940"/>
        <v>0</v>
      </c>
      <c r="AU1761" s="2">
        <f t="shared" si="941"/>
        <v>0</v>
      </c>
      <c r="AV1761" s="2">
        <f t="shared" si="942"/>
        <v>0</v>
      </c>
      <c r="AW1761" s="2">
        <f t="shared" si="943"/>
        <v>0</v>
      </c>
      <c r="AX1761" s="2">
        <f t="shared" si="924"/>
        <v>0</v>
      </c>
      <c r="AY1761" s="2">
        <f t="shared" si="944"/>
        <v>0</v>
      </c>
      <c r="AZ1761" s="145" t="e">
        <f t="shared" si="945"/>
        <v>#N/A</v>
      </c>
      <c r="BA1761" s="145" t="e">
        <f t="shared" si="946"/>
        <v>#N/A</v>
      </c>
      <c r="BB1761" s="145">
        <f t="shared" si="947"/>
        <v>2.083333333333337E-2</v>
      </c>
      <c r="BC1761" s="2">
        <f>IF(AM1761,
  IF(AND(AL1761=$J$31,_xlfn.DAYS(AH1761,DATE(AI1761,1,1))&lt;7),
    MAX(0,EINSTELLUNGEN!$D$12+1-WEEKDAY(DATE(EINSTELLUNGEN!$D$9,EINSTELLUNGEN!$D$10,1),2)),
    IF(AL1761=$J$33,
      MIN(EINSTELLUNGEN!$D$12,WEEKDAY(DATE(EINSTELLUNGEN!$D$9,12,31),2)),
      EINSTELLUNGEN!$D$12
  )) - SUMIF(AL$50:AL$2500,"="&amp;AL1761,AX$50:AX$2500),
  0)</f>
        <v>3</v>
      </c>
      <c r="BD1761" s="2">
        <f t="shared" si="948"/>
        <v>0.33333333333333331</v>
      </c>
      <c r="BE1761" s="2">
        <f t="shared" si="949"/>
        <v>0</v>
      </c>
    </row>
    <row r="1762" spans="1:57" ht="10.5" customHeight="1">
      <c r="A1762" s="1" t="str">
        <f t="shared" ca="1" si="925"/>
        <v/>
      </c>
      <c r="B1762" s="1" t="str">
        <f t="shared" ca="1" si="926"/>
        <v/>
      </c>
      <c r="C1762" s="1" t="str">
        <f t="shared" ca="1" si="927"/>
        <v/>
      </c>
      <c r="D1762" s="1" t="str">
        <f t="shared" ca="1" si="928"/>
        <v/>
      </c>
      <c r="F1762" s="10"/>
      <c r="G1762" s="136" t="str">
        <f t="shared" si="929"/>
        <v/>
      </c>
      <c r="H1762" s="27"/>
      <c r="I1762" s="28"/>
      <c r="J1762" s="28"/>
      <c r="K1762" s="29"/>
      <c r="L1762" s="136"/>
      <c r="M1762" s="136"/>
      <c r="N1762" s="136"/>
      <c r="O1762" s="26" t="str">
        <f t="shared" si="930"/>
        <v/>
      </c>
      <c r="P1762" s="218" t="str">
        <f t="shared" si="931"/>
        <v/>
      </c>
      <c r="Q1762" s="26" t="str">
        <f t="shared" si="932"/>
        <v/>
      </c>
      <c r="R1762" s="22"/>
      <c r="S1762" s="99"/>
      <c r="T1762" s="10"/>
      <c r="U1762" s="229" t="str">
        <f t="shared" si="933"/>
        <v/>
      </c>
      <c r="V1762" s="230"/>
      <c r="W1762" s="230"/>
      <c r="X1762" s="230"/>
      <c r="Y1762" s="230"/>
      <c r="Z1762" s="22" t="str">
        <f>""</f>
        <v/>
      </c>
      <c r="AB1762" s="23" t="str">
        <f t="shared" si="934"/>
        <v/>
      </c>
      <c r="AC1762" s="2" t="b">
        <f>COUNT(Q1762:Q$2500)&gt;0</f>
        <v>0</v>
      </c>
      <c r="AD1762" s="2" t="b">
        <f t="shared" si="917"/>
        <v>0</v>
      </c>
      <c r="AE1762" s="2" t="b">
        <f t="shared" si="918"/>
        <v>0</v>
      </c>
      <c r="AF1762" s="2" t="b">
        <f t="shared" si="919"/>
        <v>0</v>
      </c>
      <c r="AG1762" s="2" t="b">
        <f>OR(
  AND(AC1762,NOT(AC1763)),
  AND(AF1762,WEEKDAY(AH1761,2)=EINSTELLUNGEN!$D$12),
  AND(AF1762,AH1762=$J$35)
)</f>
        <v>0</v>
      </c>
      <c r="AH1762" s="2">
        <f>IF(AE1762,AH1761+IF(WEEKDAY(AH1761+1,2)&lt;=EINSTELLUNGEN!$D$12,1,$J$36),AH1761)</f>
        <v>42020</v>
      </c>
      <c r="AI1762" s="2">
        <f t="shared" si="920"/>
        <v>2019</v>
      </c>
      <c r="AJ1762" s="2">
        <f t="shared" si="921"/>
        <v>201901</v>
      </c>
      <c r="AK1762" s="2">
        <f t="shared" si="922"/>
        <v>201901</v>
      </c>
      <c r="AL1762" s="2">
        <f t="shared" si="950"/>
        <v>201903</v>
      </c>
      <c r="AM1762" s="2" t="b">
        <f t="shared" si="923"/>
        <v>1</v>
      </c>
      <c r="AN1762" s="4" t="e">
        <f t="shared" si="935"/>
        <v>#N/A</v>
      </c>
      <c r="AO1762" s="4" t="e">
        <f t="shared" si="936"/>
        <v>#N/A</v>
      </c>
      <c r="AP1762" s="2" t="str">
        <f>IF(AD1762,
  IF(ISBLANK(H1762),
    AP1761,
    IF(LEN(H1762)=1,
      IF(OR(UPPER(H1762)="A",UPPER(H1762)="I"),
        EINSTELLUNGEN!$D$21,
        IF(OR(UPPER(H1762)="B",UPPER(H1762)="M"),
          EINSTELLUNGEN!$D$22,
          IF(OR(UPPER(H1762)="C",UPPER(H1762)="S"),
            EINSTELLUNGEN!$D$23,
            IF(UPPER(H1762)="D",
              EINSTELLUNGEN!$D$24,
              IF(UPPER(H1762)="E",
                EINSTELLUNGEN!$D$25,
                UPPER(H1762)))))),
      IF(ISNUMBER(H1762),
        EINSTELLUNGEN!$D$20&amp;H1762,
        UPPER(H1762)))),
  "")</f>
        <v/>
      </c>
      <c r="AQ1762" s="2" t="str">
        <f t="shared" si="937"/>
        <v/>
      </c>
      <c r="AR1762" s="2">
        <f t="shared" si="938"/>
        <v>0</v>
      </c>
      <c r="AS1762" s="145">
        <f t="shared" si="939"/>
        <v>0.33333333333333331</v>
      </c>
      <c r="AT1762" s="2">
        <f t="shared" si="940"/>
        <v>0</v>
      </c>
      <c r="AU1762" s="2">
        <f t="shared" si="941"/>
        <v>0</v>
      </c>
      <c r="AV1762" s="2">
        <f t="shared" si="942"/>
        <v>0</v>
      </c>
      <c r="AW1762" s="2">
        <f t="shared" si="943"/>
        <v>0</v>
      </c>
      <c r="AX1762" s="2">
        <f t="shared" si="924"/>
        <v>0</v>
      </c>
      <c r="AY1762" s="2">
        <f t="shared" si="944"/>
        <v>0</v>
      </c>
      <c r="AZ1762" s="145" t="e">
        <f t="shared" si="945"/>
        <v>#N/A</v>
      </c>
      <c r="BA1762" s="145" t="e">
        <f t="shared" si="946"/>
        <v>#N/A</v>
      </c>
      <c r="BB1762" s="145">
        <f t="shared" si="947"/>
        <v>2.083333333333337E-2</v>
      </c>
      <c r="BC1762" s="2">
        <f>IF(AM1762,
  IF(AND(AL1762=$J$31,_xlfn.DAYS(AH1762,DATE(AI1762,1,1))&lt;7),
    MAX(0,EINSTELLUNGEN!$D$12+1-WEEKDAY(DATE(EINSTELLUNGEN!$D$9,EINSTELLUNGEN!$D$10,1),2)),
    IF(AL1762=$J$33,
      MIN(EINSTELLUNGEN!$D$12,WEEKDAY(DATE(EINSTELLUNGEN!$D$9,12,31),2)),
      EINSTELLUNGEN!$D$12
  )) - SUMIF(AL$50:AL$2500,"="&amp;AL1762,AX$50:AX$2500),
  0)</f>
        <v>3</v>
      </c>
      <c r="BD1762" s="2">
        <f t="shared" si="948"/>
        <v>0.33333333333333331</v>
      </c>
      <c r="BE1762" s="2">
        <f t="shared" si="949"/>
        <v>0</v>
      </c>
    </row>
    <row r="1763" spans="1:57" ht="10.5" customHeight="1">
      <c r="A1763" s="1" t="str">
        <f t="shared" ca="1" si="925"/>
        <v/>
      </c>
      <c r="B1763" s="1" t="str">
        <f t="shared" ca="1" si="926"/>
        <v/>
      </c>
      <c r="C1763" s="1" t="str">
        <f t="shared" ca="1" si="927"/>
        <v/>
      </c>
      <c r="D1763" s="1" t="str">
        <f t="shared" ca="1" si="928"/>
        <v/>
      </c>
      <c r="F1763" s="10"/>
      <c r="G1763" s="136" t="str">
        <f t="shared" si="929"/>
        <v/>
      </c>
      <c r="H1763" s="27"/>
      <c r="I1763" s="28"/>
      <c r="J1763" s="28"/>
      <c r="K1763" s="29"/>
      <c r="L1763" s="136"/>
      <c r="M1763" s="136"/>
      <c r="N1763" s="136"/>
      <c r="O1763" s="26" t="str">
        <f t="shared" si="930"/>
        <v/>
      </c>
      <c r="P1763" s="218" t="str">
        <f t="shared" si="931"/>
        <v/>
      </c>
      <c r="Q1763" s="26" t="str">
        <f t="shared" si="932"/>
        <v/>
      </c>
      <c r="R1763" s="22"/>
      <c r="S1763" s="99"/>
      <c r="T1763" s="10"/>
      <c r="U1763" s="229" t="str">
        <f t="shared" si="933"/>
        <v/>
      </c>
      <c r="V1763" s="230"/>
      <c r="W1763" s="230"/>
      <c r="X1763" s="230"/>
      <c r="Y1763" s="230"/>
      <c r="Z1763" s="22" t="str">
        <f>""</f>
        <v/>
      </c>
      <c r="AB1763" s="23" t="str">
        <f t="shared" si="934"/>
        <v/>
      </c>
      <c r="AC1763" s="2" t="b">
        <f>COUNT(Q1763:Q$2500)&gt;0</f>
        <v>0</v>
      </c>
      <c r="AD1763" s="2" t="b">
        <f t="shared" si="917"/>
        <v>0</v>
      </c>
      <c r="AE1763" s="2" t="b">
        <f t="shared" si="918"/>
        <v>0</v>
      </c>
      <c r="AF1763" s="2" t="b">
        <f t="shared" si="919"/>
        <v>0</v>
      </c>
      <c r="AG1763" s="2" t="b">
        <f>OR(
  AND(AC1763,NOT(AC1764)),
  AND(AF1763,WEEKDAY(AH1762,2)=EINSTELLUNGEN!$D$12),
  AND(AF1763,AH1763=$J$35)
)</f>
        <v>0</v>
      </c>
      <c r="AH1763" s="2">
        <f>IF(AE1763,AH1762+IF(WEEKDAY(AH1762+1,2)&lt;=EINSTELLUNGEN!$D$12,1,$J$36),AH1762)</f>
        <v>42020</v>
      </c>
      <c r="AI1763" s="2">
        <f t="shared" si="920"/>
        <v>2019</v>
      </c>
      <c r="AJ1763" s="2">
        <f t="shared" si="921"/>
        <v>201901</v>
      </c>
      <c r="AK1763" s="2">
        <f t="shared" si="922"/>
        <v>201901</v>
      </c>
      <c r="AL1763" s="2">
        <f t="shared" si="950"/>
        <v>201903</v>
      </c>
      <c r="AM1763" s="2" t="b">
        <f t="shared" si="923"/>
        <v>1</v>
      </c>
      <c r="AN1763" s="4" t="e">
        <f t="shared" si="935"/>
        <v>#N/A</v>
      </c>
      <c r="AO1763" s="4" t="e">
        <f t="shared" si="936"/>
        <v>#N/A</v>
      </c>
      <c r="AP1763" s="2" t="str">
        <f>IF(AD1763,
  IF(ISBLANK(H1763),
    AP1762,
    IF(LEN(H1763)=1,
      IF(OR(UPPER(H1763)="A",UPPER(H1763)="I"),
        EINSTELLUNGEN!$D$21,
        IF(OR(UPPER(H1763)="B",UPPER(H1763)="M"),
          EINSTELLUNGEN!$D$22,
          IF(OR(UPPER(H1763)="C",UPPER(H1763)="S"),
            EINSTELLUNGEN!$D$23,
            IF(UPPER(H1763)="D",
              EINSTELLUNGEN!$D$24,
              IF(UPPER(H1763)="E",
                EINSTELLUNGEN!$D$25,
                UPPER(H1763)))))),
      IF(ISNUMBER(H1763),
        EINSTELLUNGEN!$D$20&amp;H1763,
        UPPER(H1763)))),
  "")</f>
        <v/>
      </c>
      <c r="AQ1763" s="2" t="str">
        <f t="shared" si="937"/>
        <v/>
      </c>
      <c r="AR1763" s="2">
        <f t="shared" si="938"/>
        <v>0</v>
      </c>
      <c r="AS1763" s="145">
        <f t="shared" si="939"/>
        <v>0.33333333333333331</v>
      </c>
      <c r="AT1763" s="2">
        <f t="shared" si="940"/>
        <v>0</v>
      </c>
      <c r="AU1763" s="2">
        <f t="shared" si="941"/>
        <v>0</v>
      </c>
      <c r="AV1763" s="2">
        <f t="shared" si="942"/>
        <v>0</v>
      </c>
      <c r="AW1763" s="2">
        <f t="shared" si="943"/>
        <v>0</v>
      </c>
      <c r="AX1763" s="2">
        <f t="shared" si="924"/>
        <v>0</v>
      </c>
      <c r="AY1763" s="2">
        <f t="shared" si="944"/>
        <v>0</v>
      </c>
      <c r="AZ1763" s="145" t="e">
        <f t="shared" si="945"/>
        <v>#N/A</v>
      </c>
      <c r="BA1763" s="145" t="e">
        <f t="shared" si="946"/>
        <v>#N/A</v>
      </c>
      <c r="BB1763" s="145">
        <f t="shared" si="947"/>
        <v>2.083333333333337E-2</v>
      </c>
      <c r="BC1763" s="2">
        <f>IF(AM1763,
  IF(AND(AL1763=$J$31,_xlfn.DAYS(AH1763,DATE(AI1763,1,1))&lt;7),
    MAX(0,EINSTELLUNGEN!$D$12+1-WEEKDAY(DATE(EINSTELLUNGEN!$D$9,EINSTELLUNGEN!$D$10,1),2)),
    IF(AL1763=$J$33,
      MIN(EINSTELLUNGEN!$D$12,WEEKDAY(DATE(EINSTELLUNGEN!$D$9,12,31),2)),
      EINSTELLUNGEN!$D$12
  )) - SUMIF(AL$50:AL$2500,"="&amp;AL1763,AX$50:AX$2500),
  0)</f>
        <v>3</v>
      </c>
      <c r="BD1763" s="2">
        <f t="shared" si="948"/>
        <v>0.33333333333333331</v>
      </c>
      <c r="BE1763" s="2">
        <f t="shared" si="949"/>
        <v>0</v>
      </c>
    </row>
    <row r="1764" spans="1:57" ht="10.5" customHeight="1">
      <c r="A1764" s="1" t="str">
        <f t="shared" ca="1" si="925"/>
        <v/>
      </c>
      <c r="B1764" s="1" t="str">
        <f t="shared" ca="1" si="926"/>
        <v/>
      </c>
      <c r="C1764" s="1" t="str">
        <f t="shared" ca="1" si="927"/>
        <v/>
      </c>
      <c r="D1764" s="1" t="str">
        <f t="shared" ca="1" si="928"/>
        <v/>
      </c>
      <c r="F1764" s="10"/>
      <c r="G1764" s="136" t="str">
        <f t="shared" si="929"/>
        <v/>
      </c>
      <c r="H1764" s="27"/>
      <c r="I1764" s="28"/>
      <c r="J1764" s="28"/>
      <c r="K1764" s="29"/>
      <c r="L1764" s="136"/>
      <c r="M1764" s="136"/>
      <c r="N1764" s="136"/>
      <c r="O1764" s="26" t="str">
        <f t="shared" si="930"/>
        <v/>
      </c>
      <c r="P1764" s="218" t="str">
        <f t="shared" si="931"/>
        <v/>
      </c>
      <c r="Q1764" s="26" t="str">
        <f t="shared" si="932"/>
        <v/>
      </c>
      <c r="R1764" s="22"/>
      <c r="S1764" s="99"/>
      <c r="T1764" s="10"/>
      <c r="U1764" s="229" t="str">
        <f t="shared" si="933"/>
        <v/>
      </c>
      <c r="V1764" s="230"/>
      <c r="W1764" s="230"/>
      <c r="X1764" s="230"/>
      <c r="Y1764" s="230"/>
      <c r="Z1764" s="22" t="str">
        <f>""</f>
        <v/>
      </c>
      <c r="AB1764" s="23" t="str">
        <f t="shared" si="934"/>
        <v/>
      </c>
      <c r="AC1764" s="2" t="b">
        <f>COUNT(Q1764:Q$2500)&gt;0</f>
        <v>0</v>
      </c>
      <c r="AD1764" s="2" t="b">
        <f t="shared" si="917"/>
        <v>0</v>
      </c>
      <c r="AE1764" s="2" t="b">
        <f t="shared" si="918"/>
        <v>0</v>
      </c>
      <c r="AF1764" s="2" t="b">
        <f t="shared" si="919"/>
        <v>0</v>
      </c>
      <c r="AG1764" s="2" t="b">
        <f>OR(
  AND(AC1764,NOT(AC1765)),
  AND(AF1764,WEEKDAY(AH1763,2)=EINSTELLUNGEN!$D$12),
  AND(AF1764,AH1764=$J$35)
)</f>
        <v>0</v>
      </c>
      <c r="AH1764" s="2">
        <f>IF(AE1764,AH1763+IF(WEEKDAY(AH1763+1,2)&lt;=EINSTELLUNGEN!$D$12,1,$J$36),AH1763)</f>
        <v>42020</v>
      </c>
      <c r="AI1764" s="2">
        <f t="shared" si="920"/>
        <v>2019</v>
      </c>
      <c r="AJ1764" s="2">
        <f t="shared" si="921"/>
        <v>201901</v>
      </c>
      <c r="AK1764" s="2">
        <f t="shared" si="922"/>
        <v>201901</v>
      </c>
      <c r="AL1764" s="2">
        <f t="shared" si="950"/>
        <v>201903</v>
      </c>
      <c r="AM1764" s="2" t="b">
        <f t="shared" si="923"/>
        <v>1</v>
      </c>
      <c r="AN1764" s="4" t="e">
        <f t="shared" si="935"/>
        <v>#N/A</v>
      </c>
      <c r="AO1764" s="4" t="e">
        <f t="shared" si="936"/>
        <v>#N/A</v>
      </c>
      <c r="AP1764" s="2" t="str">
        <f>IF(AD1764,
  IF(ISBLANK(H1764),
    AP1763,
    IF(LEN(H1764)=1,
      IF(OR(UPPER(H1764)="A",UPPER(H1764)="I"),
        EINSTELLUNGEN!$D$21,
        IF(OR(UPPER(H1764)="B",UPPER(H1764)="M"),
          EINSTELLUNGEN!$D$22,
          IF(OR(UPPER(H1764)="C",UPPER(H1764)="S"),
            EINSTELLUNGEN!$D$23,
            IF(UPPER(H1764)="D",
              EINSTELLUNGEN!$D$24,
              IF(UPPER(H1764)="E",
                EINSTELLUNGEN!$D$25,
                UPPER(H1764)))))),
      IF(ISNUMBER(H1764),
        EINSTELLUNGEN!$D$20&amp;H1764,
        UPPER(H1764)))),
  "")</f>
        <v/>
      </c>
      <c r="AQ1764" s="2" t="str">
        <f t="shared" si="937"/>
        <v/>
      </c>
      <c r="AR1764" s="2">
        <f t="shared" si="938"/>
        <v>0</v>
      </c>
      <c r="AS1764" s="145">
        <f t="shared" si="939"/>
        <v>0.33333333333333331</v>
      </c>
      <c r="AT1764" s="2">
        <f t="shared" si="940"/>
        <v>0</v>
      </c>
      <c r="AU1764" s="2">
        <f t="shared" si="941"/>
        <v>0</v>
      </c>
      <c r="AV1764" s="2">
        <f t="shared" si="942"/>
        <v>0</v>
      </c>
      <c r="AW1764" s="2">
        <f t="shared" si="943"/>
        <v>0</v>
      </c>
      <c r="AX1764" s="2">
        <f t="shared" si="924"/>
        <v>0</v>
      </c>
      <c r="AY1764" s="2">
        <f t="shared" si="944"/>
        <v>0</v>
      </c>
      <c r="AZ1764" s="145" t="e">
        <f t="shared" si="945"/>
        <v>#N/A</v>
      </c>
      <c r="BA1764" s="145" t="e">
        <f t="shared" si="946"/>
        <v>#N/A</v>
      </c>
      <c r="BB1764" s="145">
        <f t="shared" si="947"/>
        <v>2.083333333333337E-2</v>
      </c>
      <c r="BC1764" s="2">
        <f>IF(AM1764,
  IF(AND(AL1764=$J$31,_xlfn.DAYS(AH1764,DATE(AI1764,1,1))&lt;7),
    MAX(0,EINSTELLUNGEN!$D$12+1-WEEKDAY(DATE(EINSTELLUNGEN!$D$9,EINSTELLUNGEN!$D$10,1),2)),
    IF(AL1764=$J$33,
      MIN(EINSTELLUNGEN!$D$12,WEEKDAY(DATE(EINSTELLUNGEN!$D$9,12,31),2)),
      EINSTELLUNGEN!$D$12
  )) - SUMIF(AL$50:AL$2500,"="&amp;AL1764,AX$50:AX$2500),
  0)</f>
        <v>3</v>
      </c>
      <c r="BD1764" s="2">
        <f t="shared" si="948"/>
        <v>0.33333333333333331</v>
      </c>
      <c r="BE1764" s="2">
        <f t="shared" si="949"/>
        <v>0</v>
      </c>
    </row>
    <row r="1765" spans="1:57" ht="10.5" customHeight="1">
      <c r="A1765" s="1" t="str">
        <f t="shared" ca="1" si="925"/>
        <v/>
      </c>
      <c r="B1765" s="1" t="str">
        <f t="shared" ca="1" si="926"/>
        <v/>
      </c>
      <c r="C1765" s="1" t="str">
        <f t="shared" ca="1" si="927"/>
        <v/>
      </c>
      <c r="D1765" s="1" t="str">
        <f t="shared" ca="1" si="928"/>
        <v/>
      </c>
      <c r="F1765" s="10"/>
      <c r="G1765" s="136" t="str">
        <f t="shared" si="929"/>
        <v/>
      </c>
      <c r="H1765" s="27"/>
      <c r="I1765" s="28"/>
      <c r="J1765" s="28"/>
      <c r="K1765" s="29"/>
      <c r="L1765" s="136"/>
      <c r="M1765" s="136"/>
      <c r="N1765" s="136"/>
      <c r="O1765" s="26" t="str">
        <f t="shared" si="930"/>
        <v/>
      </c>
      <c r="P1765" s="218" t="str">
        <f t="shared" si="931"/>
        <v/>
      </c>
      <c r="Q1765" s="26" t="str">
        <f t="shared" si="932"/>
        <v/>
      </c>
      <c r="R1765" s="22"/>
      <c r="S1765" s="99"/>
      <c r="T1765" s="10"/>
      <c r="U1765" s="229" t="str">
        <f t="shared" si="933"/>
        <v/>
      </c>
      <c r="V1765" s="230"/>
      <c r="W1765" s="230"/>
      <c r="X1765" s="230"/>
      <c r="Y1765" s="230"/>
      <c r="Z1765" s="22" t="str">
        <f>""</f>
        <v/>
      </c>
      <c r="AB1765" s="23" t="str">
        <f t="shared" si="934"/>
        <v/>
      </c>
      <c r="AC1765" s="2" t="b">
        <f>COUNT(Q1765:Q$2500)&gt;0</f>
        <v>0</v>
      </c>
      <c r="AD1765" s="2" t="b">
        <f t="shared" si="917"/>
        <v>0</v>
      </c>
      <c r="AE1765" s="2" t="b">
        <f t="shared" si="918"/>
        <v>0</v>
      </c>
      <c r="AF1765" s="2" t="b">
        <f t="shared" si="919"/>
        <v>0</v>
      </c>
      <c r="AG1765" s="2" t="b">
        <f>OR(
  AND(AC1765,NOT(AC1766)),
  AND(AF1765,WEEKDAY(AH1764,2)=EINSTELLUNGEN!$D$12),
  AND(AF1765,AH1765=$J$35)
)</f>
        <v>0</v>
      </c>
      <c r="AH1765" s="2">
        <f>IF(AE1765,AH1764+IF(WEEKDAY(AH1764+1,2)&lt;=EINSTELLUNGEN!$D$12,1,$J$36),AH1764)</f>
        <v>42020</v>
      </c>
      <c r="AI1765" s="2">
        <f t="shared" si="920"/>
        <v>2019</v>
      </c>
      <c r="AJ1765" s="2">
        <f t="shared" si="921"/>
        <v>201901</v>
      </c>
      <c r="AK1765" s="2">
        <f t="shared" si="922"/>
        <v>201901</v>
      </c>
      <c r="AL1765" s="2">
        <f t="shared" si="950"/>
        <v>201903</v>
      </c>
      <c r="AM1765" s="2" t="b">
        <f t="shared" si="923"/>
        <v>1</v>
      </c>
      <c r="AN1765" s="4" t="e">
        <f t="shared" si="935"/>
        <v>#N/A</v>
      </c>
      <c r="AO1765" s="4" t="e">
        <f t="shared" si="936"/>
        <v>#N/A</v>
      </c>
      <c r="AP1765" s="2" t="str">
        <f>IF(AD1765,
  IF(ISBLANK(H1765),
    AP1764,
    IF(LEN(H1765)=1,
      IF(OR(UPPER(H1765)="A",UPPER(H1765)="I"),
        EINSTELLUNGEN!$D$21,
        IF(OR(UPPER(H1765)="B",UPPER(H1765)="M"),
          EINSTELLUNGEN!$D$22,
          IF(OR(UPPER(H1765)="C",UPPER(H1765)="S"),
            EINSTELLUNGEN!$D$23,
            IF(UPPER(H1765)="D",
              EINSTELLUNGEN!$D$24,
              IF(UPPER(H1765)="E",
                EINSTELLUNGEN!$D$25,
                UPPER(H1765)))))),
      IF(ISNUMBER(H1765),
        EINSTELLUNGEN!$D$20&amp;H1765,
        UPPER(H1765)))),
  "")</f>
        <v/>
      </c>
      <c r="AQ1765" s="2" t="str">
        <f t="shared" si="937"/>
        <v/>
      </c>
      <c r="AR1765" s="2">
        <f t="shared" si="938"/>
        <v>0</v>
      </c>
      <c r="AS1765" s="145">
        <f t="shared" si="939"/>
        <v>0.33333333333333331</v>
      </c>
      <c r="AT1765" s="2">
        <f t="shared" si="940"/>
        <v>0</v>
      </c>
      <c r="AU1765" s="2">
        <f t="shared" si="941"/>
        <v>0</v>
      </c>
      <c r="AV1765" s="2">
        <f t="shared" si="942"/>
        <v>0</v>
      </c>
      <c r="AW1765" s="2">
        <f t="shared" si="943"/>
        <v>0</v>
      </c>
      <c r="AX1765" s="2">
        <f t="shared" si="924"/>
        <v>0</v>
      </c>
      <c r="AY1765" s="2">
        <f t="shared" si="944"/>
        <v>0</v>
      </c>
      <c r="AZ1765" s="145" t="e">
        <f t="shared" si="945"/>
        <v>#N/A</v>
      </c>
      <c r="BA1765" s="145" t="e">
        <f t="shared" si="946"/>
        <v>#N/A</v>
      </c>
      <c r="BB1765" s="145">
        <f t="shared" si="947"/>
        <v>2.083333333333337E-2</v>
      </c>
      <c r="BC1765" s="2">
        <f>IF(AM1765,
  IF(AND(AL1765=$J$31,_xlfn.DAYS(AH1765,DATE(AI1765,1,1))&lt;7),
    MAX(0,EINSTELLUNGEN!$D$12+1-WEEKDAY(DATE(EINSTELLUNGEN!$D$9,EINSTELLUNGEN!$D$10,1),2)),
    IF(AL1765=$J$33,
      MIN(EINSTELLUNGEN!$D$12,WEEKDAY(DATE(EINSTELLUNGEN!$D$9,12,31),2)),
      EINSTELLUNGEN!$D$12
  )) - SUMIF(AL$50:AL$2500,"="&amp;AL1765,AX$50:AX$2500),
  0)</f>
        <v>3</v>
      </c>
      <c r="BD1765" s="2">
        <f t="shared" si="948"/>
        <v>0.33333333333333331</v>
      </c>
      <c r="BE1765" s="2">
        <f t="shared" si="949"/>
        <v>0</v>
      </c>
    </row>
    <row r="1766" spans="1:57" ht="10.5" customHeight="1">
      <c r="A1766" s="1" t="str">
        <f t="shared" ca="1" si="925"/>
        <v/>
      </c>
      <c r="B1766" s="1" t="str">
        <f t="shared" ca="1" si="926"/>
        <v/>
      </c>
      <c r="C1766" s="1" t="str">
        <f t="shared" ca="1" si="927"/>
        <v/>
      </c>
      <c r="D1766" s="1" t="str">
        <f t="shared" ca="1" si="928"/>
        <v/>
      </c>
      <c r="F1766" s="10"/>
      <c r="G1766" s="136" t="str">
        <f t="shared" si="929"/>
        <v/>
      </c>
      <c r="H1766" s="27"/>
      <c r="I1766" s="28"/>
      <c r="J1766" s="28"/>
      <c r="K1766" s="29"/>
      <c r="L1766" s="136"/>
      <c r="M1766" s="136"/>
      <c r="N1766" s="136"/>
      <c r="O1766" s="26" t="str">
        <f t="shared" si="930"/>
        <v/>
      </c>
      <c r="P1766" s="218" t="str">
        <f t="shared" si="931"/>
        <v/>
      </c>
      <c r="Q1766" s="26" t="str">
        <f t="shared" si="932"/>
        <v/>
      </c>
      <c r="R1766" s="22"/>
      <c r="S1766" s="99"/>
      <c r="T1766" s="10"/>
      <c r="U1766" s="229" t="str">
        <f t="shared" si="933"/>
        <v/>
      </c>
      <c r="V1766" s="230"/>
      <c r="W1766" s="230"/>
      <c r="X1766" s="230"/>
      <c r="Y1766" s="230"/>
      <c r="Z1766" s="22" t="str">
        <f>""</f>
        <v/>
      </c>
      <c r="AB1766" s="23" t="str">
        <f t="shared" si="934"/>
        <v/>
      </c>
      <c r="AC1766" s="2" t="b">
        <f>COUNT(Q1766:Q$2500)&gt;0</f>
        <v>0</v>
      </c>
      <c r="AD1766" s="2" t="b">
        <f t="shared" si="917"/>
        <v>0</v>
      </c>
      <c r="AE1766" s="2" t="b">
        <f t="shared" si="918"/>
        <v>0</v>
      </c>
      <c r="AF1766" s="2" t="b">
        <f t="shared" si="919"/>
        <v>0</v>
      </c>
      <c r="AG1766" s="2" t="b">
        <f>OR(
  AND(AC1766,NOT(AC1767)),
  AND(AF1766,WEEKDAY(AH1765,2)=EINSTELLUNGEN!$D$12),
  AND(AF1766,AH1766=$J$35)
)</f>
        <v>0</v>
      </c>
      <c r="AH1766" s="2">
        <f>IF(AE1766,AH1765+IF(WEEKDAY(AH1765+1,2)&lt;=EINSTELLUNGEN!$D$12,1,$J$36),AH1765)</f>
        <v>42020</v>
      </c>
      <c r="AI1766" s="2">
        <f t="shared" si="920"/>
        <v>2019</v>
      </c>
      <c r="AJ1766" s="2">
        <f t="shared" si="921"/>
        <v>201901</v>
      </c>
      <c r="AK1766" s="2">
        <f t="shared" si="922"/>
        <v>201901</v>
      </c>
      <c r="AL1766" s="2">
        <f t="shared" si="950"/>
        <v>201903</v>
      </c>
      <c r="AM1766" s="2" t="b">
        <f t="shared" si="923"/>
        <v>1</v>
      </c>
      <c r="AN1766" s="4" t="e">
        <f t="shared" si="935"/>
        <v>#N/A</v>
      </c>
      <c r="AO1766" s="4" t="e">
        <f t="shared" si="936"/>
        <v>#N/A</v>
      </c>
      <c r="AP1766" s="2" t="str">
        <f>IF(AD1766,
  IF(ISBLANK(H1766),
    AP1765,
    IF(LEN(H1766)=1,
      IF(OR(UPPER(H1766)="A",UPPER(H1766)="I"),
        EINSTELLUNGEN!$D$21,
        IF(OR(UPPER(H1766)="B",UPPER(H1766)="M"),
          EINSTELLUNGEN!$D$22,
          IF(OR(UPPER(H1766)="C",UPPER(H1766)="S"),
            EINSTELLUNGEN!$D$23,
            IF(UPPER(H1766)="D",
              EINSTELLUNGEN!$D$24,
              IF(UPPER(H1766)="E",
                EINSTELLUNGEN!$D$25,
                UPPER(H1766)))))),
      IF(ISNUMBER(H1766),
        EINSTELLUNGEN!$D$20&amp;H1766,
        UPPER(H1766)))),
  "")</f>
        <v/>
      </c>
      <c r="AQ1766" s="2" t="str">
        <f t="shared" si="937"/>
        <v/>
      </c>
      <c r="AR1766" s="2">
        <f t="shared" si="938"/>
        <v>0</v>
      </c>
      <c r="AS1766" s="145">
        <f t="shared" si="939"/>
        <v>0.33333333333333331</v>
      </c>
      <c r="AT1766" s="2">
        <f t="shared" si="940"/>
        <v>0</v>
      </c>
      <c r="AU1766" s="2">
        <f t="shared" si="941"/>
        <v>0</v>
      </c>
      <c r="AV1766" s="2">
        <f t="shared" si="942"/>
        <v>0</v>
      </c>
      <c r="AW1766" s="2">
        <f t="shared" si="943"/>
        <v>0</v>
      </c>
      <c r="AX1766" s="2">
        <f t="shared" si="924"/>
        <v>0</v>
      </c>
      <c r="AY1766" s="2">
        <f t="shared" si="944"/>
        <v>0</v>
      </c>
      <c r="AZ1766" s="145" t="e">
        <f t="shared" si="945"/>
        <v>#N/A</v>
      </c>
      <c r="BA1766" s="145" t="e">
        <f t="shared" si="946"/>
        <v>#N/A</v>
      </c>
      <c r="BB1766" s="145">
        <f t="shared" si="947"/>
        <v>2.083333333333337E-2</v>
      </c>
      <c r="BC1766" s="2">
        <f>IF(AM1766,
  IF(AND(AL1766=$J$31,_xlfn.DAYS(AH1766,DATE(AI1766,1,1))&lt;7),
    MAX(0,EINSTELLUNGEN!$D$12+1-WEEKDAY(DATE(EINSTELLUNGEN!$D$9,EINSTELLUNGEN!$D$10,1),2)),
    IF(AL1766=$J$33,
      MIN(EINSTELLUNGEN!$D$12,WEEKDAY(DATE(EINSTELLUNGEN!$D$9,12,31),2)),
      EINSTELLUNGEN!$D$12
  )) - SUMIF(AL$50:AL$2500,"="&amp;AL1766,AX$50:AX$2500),
  0)</f>
        <v>3</v>
      </c>
      <c r="BD1766" s="2">
        <f t="shared" si="948"/>
        <v>0.33333333333333331</v>
      </c>
      <c r="BE1766" s="2">
        <f t="shared" si="949"/>
        <v>0</v>
      </c>
    </row>
    <row r="1767" spans="1:57" ht="10.5" customHeight="1">
      <c r="A1767" s="1" t="str">
        <f t="shared" ca="1" si="925"/>
        <v/>
      </c>
      <c r="B1767" s="1" t="str">
        <f t="shared" ca="1" si="926"/>
        <v/>
      </c>
      <c r="C1767" s="1" t="str">
        <f t="shared" ca="1" si="927"/>
        <v/>
      </c>
      <c r="D1767" s="1" t="str">
        <f t="shared" ca="1" si="928"/>
        <v/>
      </c>
      <c r="F1767" s="10"/>
      <c r="G1767" s="136" t="str">
        <f t="shared" si="929"/>
        <v/>
      </c>
      <c r="H1767" s="27"/>
      <c r="I1767" s="28"/>
      <c r="J1767" s="28"/>
      <c r="K1767" s="29"/>
      <c r="L1767" s="136"/>
      <c r="M1767" s="136"/>
      <c r="N1767" s="136"/>
      <c r="O1767" s="26" t="str">
        <f t="shared" si="930"/>
        <v/>
      </c>
      <c r="P1767" s="218" t="str">
        <f t="shared" si="931"/>
        <v/>
      </c>
      <c r="Q1767" s="26" t="str">
        <f t="shared" si="932"/>
        <v/>
      </c>
      <c r="R1767" s="22"/>
      <c r="S1767" s="99"/>
      <c r="T1767" s="10"/>
      <c r="U1767" s="229" t="str">
        <f t="shared" si="933"/>
        <v/>
      </c>
      <c r="V1767" s="230"/>
      <c r="W1767" s="230"/>
      <c r="X1767" s="230"/>
      <c r="Y1767" s="230"/>
      <c r="Z1767" s="22" t="str">
        <f>""</f>
        <v/>
      </c>
      <c r="AB1767" s="23" t="str">
        <f t="shared" si="934"/>
        <v/>
      </c>
      <c r="AC1767" s="2" t="b">
        <f>COUNT(Q1767:Q$2500)&gt;0</f>
        <v>0</v>
      </c>
      <c r="AD1767" s="2" t="b">
        <f t="shared" si="917"/>
        <v>0</v>
      </c>
      <c r="AE1767" s="2" t="b">
        <f t="shared" si="918"/>
        <v>0</v>
      </c>
      <c r="AF1767" s="2" t="b">
        <f t="shared" si="919"/>
        <v>0</v>
      </c>
      <c r="AG1767" s="2" t="b">
        <f>OR(
  AND(AC1767,NOT(AC1768)),
  AND(AF1767,WEEKDAY(AH1766,2)=EINSTELLUNGEN!$D$12),
  AND(AF1767,AH1767=$J$35)
)</f>
        <v>0</v>
      </c>
      <c r="AH1767" s="2">
        <f>IF(AE1767,AH1766+IF(WEEKDAY(AH1766+1,2)&lt;=EINSTELLUNGEN!$D$12,1,$J$36),AH1766)</f>
        <v>42020</v>
      </c>
      <c r="AI1767" s="2">
        <f t="shared" si="920"/>
        <v>2019</v>
      </c>
      <c r="AJ1767" s="2">
        <f t="shared" si="921"/>
        <v>201901</v>
      </c>
      <c r="AK1767" s="2">
        <f t="shared" si="922"/>
        <v>201901</v>
      </c>
      <c r="AL1767" s="2">
        <f t="shared" si="950"/>
        <v>201903</v>
      </c>
      <c r="AM1767" s="2" t="b">
        <f t="shared" si="923"/>
        <v>1</v>
      </c>
      <c r="AN1767" s="4" t="e">
        <f t="shared" si="935"/>
        <v>#N/A</v>
      </c>
      <c r="AO1767" s="4" t="e">
        <f t="shared" si="936"/>
        <v>#N/A</v>
      </c>
      <c r="AP1767" s="2" t="str">
        <f>IF(AD1767,
  IF(ISBLANK(H1767),
    AP1766,
    IF(LEN(H1767)=1,
      IF(OR(UPPER(H1767)="A",UPPER(H1767)="I"),
        EINSTELLUNGEN!$D$21,
        IF(OR(UPPER(H1767)="B",UPPER(H1767)="M"),
          EINSTELLUNGEN!$D$22,
          IF(OR(UPPER(H1767)="C",UPPER(H1767)="S"),
            EINSTELLUNGEN!$D$23,
            IF(UPPER(H1767)="D",
              EINSTELLUNGEN!$D$24,
              IF(UPPER(H1767)="E",
                EINSTELLUNGEN!$D$25,
                UPPER(H1767)))))),
      IF(ISNUMBER(H1767),
        EINSTELLUNGEN!$D$20&amp;H1767,
        UPPER(H1767)))),
  "")</f>
        <v/>
      </c>
      <c r="AQ1767" s="2" t="str">
        <f t="shared" si="937"/>
        <v/>
      </c>
      <c r="AR1767" s="2">
        <f t="shared" si="938"/>
        <v>0</v>
      </c>
      <c r="AS1767" s="145">
        <f t="shared" si="939"/>
        <v>0.33333333333333331</v>
      </c>
      <c r="AT1767" s="2">
        <f t="shared" si="940"/>
        <v>0</v>
      </c>
      <c r="AU1767" s="2">
        <f t="shared" si="941"/>
        <v>0</v>
      </c>
      <c r="AV1767" s="2">
        <f t="shared" si="942"/>
        <v>0</v>
      </c>
      <c r="AW1767" s="2">
        <f t="shared" si="943"/>
        <v>0</v>
      </c>
      <c r="AX1767" s="2">
        <f t="shared" si="924"/>
        <v>0</v>
      </c>
      <c r="AY1767" s="2">
        <f t="shared" si="944"/>
        <v>0</v>
      </c>
      <c r="AZ1767" s="145" t="e">
        <f t="shared" si="945"/>
        <v>#N/A</v>
      </c>
      <c r="BA1767" s="145" t="e">
        <f t="shared" si="946"/>
        <v>#N/A</v>
      </c>
      <c r="BB1767" s="145">
        <f t="shared" si="947"/>
        <v>2.083333333333337E-2</v>
      </c>
      <c r="BC1767" s="2">
        <f>IF(AM1767,
  IF(AND(AL1767=$J$31,_xlfn.DAYS(AH1767,DATE(AI1767,1,1))&lt;7),
    MAX(0,EINSTELLUNGEN!$D$12+1-WEEKDAY(DATE(EINSTELLUNGEN!$D$9,EINSTELLUNGEN!$D$10,1),2)),
    IF(AL1767=$J$33,
      MIN(EINSTELLUNGEN!$D$12,WEEKDAY(DATE(EINSTELLUNGEN!$D$9,12,31),2)),
      EINSTELLUNGEN!$D$12
  )) - SUMIF(AL$50:AL$2500,"="&amp;AL1767,AX$50:AX$2500),
  0)</f>
        <v>3</v>
      </c>
      <c r="BD1767" s="2">
        <f t="shared" si="948"/>
        <v>0.33333333333333331</v>
      </c>
      <c r="BE1767" s="2">
        <f t="shared" si="949"/>
        <v>0</v>
      </c>
    </row>
    <row r="1768" spans="1:57" ht="10.5" customHeight="1">
      <c r="A1768" s="1" t="str">
        <f t="shared" ca="1" si="925"/>
        <v/>
      </c>
      <c r="B1768" s="1" t="str">
        <f t="shared" ca="1" si="926"/>
        <v/>
      </c>
      <c r="C1768" s="1" t="str">
        <f t="shared" ca="1" si="927"/>
        <v/>
      </c>
      <c r="D1768" s="1" t="str">
        <f t="shared" ca="1" si="928"/>
        <v/>
      </c>
      <c r="F1768" s="10"/>
      <c r="G1768" s="136" t="str">
        <f t="shared" si="929"/>
        <v/>
      </c>
      <c r="H1768" s="27"/>
      <c r="I1768" s="28"/>
      <c r="J1768" s="28"/>
      <c r="K1768" s="29"/>
      <c r="L1768" s="136"/>
      <c r="M1768" s="136"/>
      <c r="N1768" s="136"/>
      <c r="O1768" s="26" t="str">
        <f t="shared" si="930"/>
        <v/>
      </c>
      <c r="P1768" s="218" t="str">
        <f t="shared" si="931"/>
        <v/>
      </c>
      <c r="Q1768" s="26" t="str">
        <f t="shared" si="932"/>
        <v/>
      </c>
      <c r="R1768" s="22"/>
      <c r="S1768" s="99"/>
      <c r="T1768" s="10"/>
      <c r="U1768" s="229" t="str">
        <f t="shared" si="933"/>
        <v/>
      </c>
      <c r="V1768" s="230"/>
      <c r="W1768" s="230"/>
      <c r="X1768" s="230"/>
      <c r="Y1768" s="230"/>
      <c r="Z1768" s="22" t="str">
        <f>""</f>
        <v/>
      </c>
      <c r="AB1768" s="23" t="str">
        <f t="shared" si="934"/>
        <v/>
      </c>
      <c r="AC1768" s="2" t="b">
        <f>COUNT(Q1768:Q$2500)&gt;0</f>
        <v>0</v>
      </c>
      <c r="AD1768" s="2" t="b">
        <f t="shared" si="917"/>
        <v>0</v>
      </c>
      <c r="AE1768" s="2" t="b">
        <f t="shared" si="918"/>
        <v>0</v>
      </c>
      <c r="AF1768" s="2" t="b">
        <f t="shared" si="919"/>
        <v>0</v>
      </c>
      <c r="AG1768" s="2" t="b">
        <f>OR(
  AND(AC1768,NOT(AC1769)),
  AND(AF1768,WEEKDAY(AH1767,2)=EINSTELLUNGEN!$D$12),
  AND(AF1768,AH1768=$J$35)
)</f>
        <v>0</v>
      </c>
      <c r="AH1768" s="2">
        <f>IF(AE1768,AH1767+IF(WEEKDAY(AH1767+1,2)&lt;=EINSTELLUNGEN!$D$12,1,$J$36),AH1767)</f>
        <v>42020</v>
      </c>
      <c r="AI1768" s="2">
        <f t="shared" si="920"/>
        <v>2019</v>
      </c>
      <c r="AJ1768" s="2">
        <f t="shared" si="921"/>
        <v>201901</v>
      </c>
      <c r="AK1768" s="2">
        <f t="shared" si="922"/>
        <v>201901</v>
      </c>
      <c r="AL1768" s="2">
        <f t="shared" si="950"/>
        <v>201903</v>
      </c>
      <c r="AM1768" s="2" t="b">
        <f t="shared" si="923"/>
        <v>1</v>
      </c>
      <c r="AN1768" s="4" t="e">
        <f t="shared" si="935"/>
        <v>#N/A</v>
      </c>
      <c r="AO1768" s="4" t="e">
        <f t="shared" si="936"/>
        <v>#N/A</v>
      </c>
      <c r="AP1768" s="2" t="str">
        <f>IF(AD1768,
  IF(ISBLANK(H1768),
    AP1767,
    IF(LEN(H1768)=1,
      IF(OR(UPPER(H1768)="A",UPPER(H1768)="I"),
        EINSTELLUNGEN!$D$21,
        IF(OR(UPPER(H1768)="B",UPPER(H1768)="M"),
          EINSTELLUNGEN!$D$22,
          IF(OR(UPPER(H1768)="C",UPPER(H1768)="S"),
            EINSTELLUNGEN!$D$23,
            IF(UPPER(H1768)="D",
              EINSTELLUNGEN!$D$24,
              IF(UPPER(H1768)="E",
                EINSTELLUNGEN!$D$25,
                UPPER(H1768)))))),
      IF(ISNUMBER(H1768),
        EINSTELLUNGEN!$D$20&amp;H1768,
        UPPER(H1768)))),
  "")</f>
        <v/>
      </c>
      <c r="AQ1768" s="2" t="str">
        <f t="shared" si="937"/>
        <v/>
      </c>
      <c r="AR1768" s="2">
        <f t="shared" si="938"/>
        <v>0</v>
      </c>
      <c r="AS1768" s="145">
        <f t="shared" si="939"/>
        <v>0.33333333333333331</v>
      </c>
      <c r="AT1768" s="2">
        <f t="shared" si="940"/>
        <v>0</v>
      </c>
      <c r="AU1768" s="2">
        <f t="shared" si="941"/>
        <v>0</v>
      </c>
      <c r="AV1768" s="2">
        <f t="shared" si="942"/>
        <v>0</v>
      </c>
      <c r="AW1768" s="2">
        <f t="shared" si="943"/>
        <v>0</v>
      </c>
      <c r="AX1768" s="2">
        <f t="shared" si="924"/>
        <v>0</v>
      </c>
      <c r="AY1768" s="2">
        <f t="shared" si="944"/>
        <v>0</v>
      </c>
      <c r="AZ1768" s="145" t="e">
        <f t="shared" si="945"/>
        <v>#N/A</v>
      </c>
      <c r="BA1768" s="145" t="e">
        <f t="shared" si="946"/>
        <v>#N/A</v>
      </c>
      <c r="BB1768" s="145">
        <f t="shared" si="947"/>
        <v>2.083333333333337E-2</v>
      </c>
      <c r="BC1768" s="2">
        <f>IF(AM1768,
  IF(AND(AL1768=$J$31,_xlfn.DAYS(AH1768,DATE(AI1768,1,1))&lt;7),
    MAX(0,EINSTELLUNGEN!$D$12+1-WEEKDAY(DATE(EINSTELLUNGEN!$D$9,EINSTELLUNGEN!$D$10,1),2)),
    IF(AL1768=$J$33,
      MIN(EINSTELLUNGEN!$D$12,WEEKDAY(DATE(EINSTELLUNGEN!$D$9,12,31),2)),
      EINSTELLUNGEN!$D$12
  )) - SUMIF(AL$50:AL$2500,"="&amp;AL1768,AX$50:AX$2500),
  0)</f>
        <v>3</v>
      </c>
      <c r="BD1768" s="2">
        <f t="shared" si="948"/>
        <v>0.33333333333333331</v>
      </c>
      <c r="BE1768" s="2">
        <f t="shared" si="949"/>
        <v>0</v>
      </c>
    </row>
    <row r="1769" spans="1:57" ht="10.5" customHeight="1">
      <c r="A1769" s="1" t="str">
        <f t="shared" ca="1" si="925"/>
        <v/>
      </c>
      <c r="B1769" s="1" t="str">
        <f t="shared" ca="1" si="926"/>
        <v/>
      </c>
      <c r="C1769" s="1" t="str">
        <f t="shared" ca="1" si="927"/>
        <v/>
      </c>
      <c r="D1769" s="1" t="str">
        <f t="shared" ca="1" si="928"/>
        <v/>
      </c>
      <c r="F1769" s="10"/>
      <c r="G1769" s="136" t="str">
        <f t="shared" si="929"/>
        <v/>
      </c>
      <c r="H1769" s="27"/>
      <c r="I1769" s="28"/>
      <c r="J1769" s="28"/>
      <c r="K1769" s="29"/>
      <c r="L1769" s="136"/>
      <c r="M1769" s="136"/>
      <c r="N1769" s="136"/>
      <c r="O1769" s="26" t="str">
        <f t="shared" si="930"/>
        <v/>
      </c>
      <c r="P1769" s="218" t="str">
        <f t="shared" si="931"/>
        <v/>
      </c>
      <c r="Q1769" s="26" t="str">
        <f t="shared" si="932"/>
        <v/>
      </c>
      <c r="R1769" s="22"/>
      <c r="S1769" s="99"/>
      <c r="T1769" s="10"/>
      <c r="U1769" s="229" t="str">
        <f t="shared" si="933"/>
        <v/>
      </c>
      <c r="V1769" s="230"/>
      <c r="W1769" s="230"/>
      <c r="X1769" s="230"/>
      <c r="Y1769" s="230"/>
      <c r="Z1769" s="22" t="str">
        <f>""</f>
        <v/>
      </c>
      <c r="AB1769" s="23" t="str">
        <f t="shared" si="934"/>
        <v/>
      </c>
      <c r="AC1769" s="2" t="b">
        <f>COUNT(Q1769:Q$2500)&gt;0</f>
        <v>0</v>
      </c>
      <c r="AD1769" s="2" t="b">
        <f t="shared" si="917"/>
        <v>0</v>
      </c>
      <c r="AE1769" s="2" t="b">
        <f t="shared" si="918"/>
        <v>0</v>
      </c>
      <c r="AF1769" s="2" t="b">
        <f t="shared" si="919"/>
        <v>0</v>
      </c>
      <c r="AG1769" s="2" t="b">
        <f>OR(
  AND(AC1769,NOT(AC1770)),
  AND(AF1769,WEEKDAY(AH1768,2)=EINSTELLUNGEN!$D$12),
  AND(AF1769,AH1769=$J$35)
)</f>
        <v>0</v>
      </c>
      <c r="AH1769" s="2">
        <f>IF(AE1769,AH1768+IF(WEEKDAY(AH1768+1,2)&lt;=EINSTELLUNGEN!$D$12,1,$J$36),AH1768)</f>
        <v>42020</v>
      </c>
      <c r="AI1769" s="2">
        <f t="shared" si="920"/>
        <v>2019</v>
      </c>
      <c r="AJ1769" s="2">
        <f t="shared" si="921"/>
        <v>201901</v>
      </c>
      <c r="AK1769" s="2">
        <f t="shared" si="922"/>
        <v>201901</v>
      </c>
      <c r="AL1769" s="2">
        <f t="shared" si="950"/>
        <v>201903</v>
      </c>
      <c r="AM1769" s="2" t="b">
        <f t="shared" si="923"/>
        <v>1</v>
      </c>
      <c r="AN1769" s="4" t="e">
        <f t="shared" si="935"/>
        <v>#N/A</v>
      </c>
      <c r="AO1769" s="4" t="e">
        <f t="shared" si="936"/>
        <v>#N/A</v>
      </c>
      <c r="AP1769" s="2" t="str">
        <f>IF(AD1769,
  IF(ISBLANK(H1769),
    AP1768,
    IF(LEN(H1769)=1,
      IF(OR(UPPER(H1769)="A",UPPER(H1769)="I"),
        EINSTELLUNGEN!$D$21,
        IF(OR(UPPER(H1769)="B",UPPER(H1769)="M"),
          EINSTELLUNGEN!$D$22,
          IF(OR(UPPER(H1769)="C",UPPER(H1769)="S"),
            EINSTELLUNGEN!$D$23,
            IF(UPPER(H1769)="D",
              EINSTELLUNGEN!$D$24,
              IF(UPPER(H1769)="E",
                EINSTELLUNGEN!$D$25,
                UPPER(H1769)))))),
      IF(ISNUMBER(H1769),
        EINSTELLUNGEN!$D$20&amp;H1769,
        UPPER(H1769)))),
  "")</f>
        <v/>
      </c>
      <c r="AQ1769" s="2" t="str">
        <f t="shared" si="937"/>
        <v/>
      </c>
      <c r="AR1769" s="2">
        <f t="shared" si="938"/>
        <v>0</v>
      </c>
      <c r="AS1769" s="145">
        <f t="shared" si="939"/>
        <v>0.33333333333333331</v>
      </c>
      <c r="AT1769" s="2">
        <f t="shared" si="940"/>
        <v>0</v>
      </c>
      <c r="AU1769" s="2">
        <f t="shared" si="941"/>
        <v>0</v>
      </c>
      <c r="AV1769" s="2">
        <f t="shared" si="942"/>
        <v>0</v>
      </c>
      <c r="AW1769" s="2">
        <f t="shared" si="943"/>
        <v>0</v>
      </c>
      <c r="AX1769" s="2">
        <f t="shared" si="924"/>
        <v>0</v>
      </c>
      <c r="AY1769" s="2">
        <f t="shared" si="944"/>
        <v>0</v>
      </c>
      <c r="AZ1769" s="145" t="e">
        <f t="shared" si="945"/>
        <v>#N/A</v>
      </c>
      <c r="BA1769" s="145" t="e">
        <f t="shared" si="946"/>
        <v>#N/A</v>
      </c>
      <c r="BB1769" s="145">
        <f t="shared" si="947"/>
        <v>2.083333333333337E-2</v>
      </c>
      <c r="BC1769" s="2">
        <f>IF(AM1769,
  IF(AND(AL1769=$J$31,_xlfn.DAYS(AH1769,DATE(AI1769,1,1))&lt;7),
    MAX(0,EINSTELLUNGEN!$D$12+1-WEEKDAY(DATE(EINSTELLUNGEN!$D$9,EINSTELLUNGEN!$D$10,1),2)),
    IF(AL1769=$J$33,
      MIN(EINSTELLUNGEN!$D$12,WEEKDAY(DATE(EINSTELLUNGEN!$D$9,12,31),2)),
      EINSTELLUNGEN!$D$12
  )) - SUMIF(AL$50:AL$2500,"="&amp;AL1769,AX$50:AX$2500),
  0)</f>
        <v>3</v>
      </c>
      <c r="BD1769" s="2">
        <f t="shared" si="948"/>
        <v>0.33333333333333331</v>
      </c>
      <c r="BE1769" s="2">
        <f t="shared" si="949"/>
        <v>0</v>
      </c>
    </row>
    <row r="1770" spans="1:57" ht="10.5" customHeight="1">
      <c r="A1770" s="1" t="str">
        <f t="shared" ca="1" si="925"/>
        <v/>
      </c>
      <c r="B1770" s="1" t="str">
        <f t="shared" ca="1" si="926"/>
        <v/>
      </c>
      <c r="C1770" s="1" t="str">
        <f t="shared" ca="1" si="927"/>
        <v/>
      </c>
      <c r="D1770" s="1" t="str">
        <f t="shared" ca="1" si="928"/>
        <v/>
      </c>
      <c r="F1770" s="10"/>
      <c r="G1770" s="136" t="str">
        <f t="shared" si="929"/>
        <v/>
      </c>
      <c r="H1770" s="27"/>
      <c r="I1770" s="28"/>
      <c r="J1770" s="28"/>
      <c r="K1770" s="29"/>
      <c r="L1770" s="136"/>
      <c r="M1770" s="136"/>
      <c r="N1770" s="136"/>
      <c r="O1770" s="26" t="str">
        <f t="shared" si="930"/>
        <v/>
      </c>
      <c r="P1770" s="218" t="str">
        <f t="shared" si="931"/>
        <v/>
      </c>
      <c r="Q1770" s="26" t="str">
        <f t="shared" si="932"/>
        <v/>
      </c>
      <c r="R1770" s="22"/>
      <c r="S1770" s="99"/>
      <c r="T1770" s="10"/>
      <c r="U1770" s="229" t="str">
        <f t="shared" si="933"/>
        <v/>
      </c>
      <c r="V1770" s="230"/>
      <c r="W1770" s="230"/>
      <c r="X1770" s="230"/>
      <c r="Y1770" s="230"/>
      <c r="Z1770" s="22" t="str">
        <f>""</f>
        <v/>
      </c>
      <c r="AB1770" s="23" t="str">
        <f t="shared" si="934"/>
        <v/>
      </c>
      <c r="AC1770" s="2" t="b">
        <f>COUNT(Q1770:Q$2500)&gt;0</f>
        <v>0</v>
      </c>
      <c r="AD1770" s="2" t="b">
        <f t="shared" si="917"/>
        <v>0</v>
      </c>
      <c r="AE1770" s="2" t="b">
        <f t="shared" si="918"/>
        <v>0</v>
      </c>
      <c r="AF1770" s="2" t="b">
        <f t="shared" si="919"/>
        <v>0</v>
      </c>
      <c r="AG1770" s="2" t="b">
        <f>OR(
  AND(AC1770,NOT(AC1771)),
  AND(AF1770,WEEKDAY(AH1769,2)=EINSTELLUNGEN!$D$12),
  AND(AF1770,AH1770=$J$35)
)</f>
        <v>0</v>
      </c>
      <c r="AH1770" s="2">
        <f>IF(AE1770,AH1769+IF(WEEKDAY(AH1769+1,2)&lt;=EINSTELLUNGEN!$D$12,1,$J$36),AH1769)</f>
        <v>42020</v>
      </c>
      <c r="AI1770" s="2">
        <f t="shared" si="920"/>
        <v>2019</v>
      </c>
      <c r="AJ1770" s="2">
        <f t="shared" si="921"/>
        <v>201901</v>
      </c>
      <c r="AK1770" s="2">
        <f t="shared" si="922"/>
        <v>201901</v>
      </c>
      <c r="AL1770" s="2">
        <f t="shared" si="950"/>
        <v>201903</v>
      </c>
      <c r="AM1770" s="2" t="b">
        <f t="shared" si="923"/>
        <v>1</v>
      </c>
      <c r="AN1770" s="4" t="e">
        <f t="shared" si="935"/>
        <v>#N/A</v>
      </c>
      <c r="AO1770" s="4" t="e">
        <f t="shared" si="936"/>
        <v>#N/A</v>
      </c>
      <c r="AP1770" s="2" t="str">
        <f>IF(AD1770,
  IF(ISBLANK(H1770),
    AP1769,
    IF(LEN(H1770)=1,
      IF(OR(UPPER(H1770)="A",UPPER(H1770)="I"),
        EINSTELLUNGEN!$D$21,
        IF(OR(UPPER(H1770)="B",UPPER(H1770)="M"),
          EINSTELLUNGEN!$D$22,
          IF(OR(UPPER(H1770)="C",UPPER(H1770)="S"),
            EINSTELLUNGEN!$D$23,
            IF(UPPER(H1770)="D",
              EINSTELLUNGEN!$D$24,
              IF(UPPER(H1770)="E",
                EINSTELLUNGEN!$D$25,
                UPPER(H1770)))))),
      IF(ISNUMBER(H1770),
        EINSTELLUNGEN!$D$20&amp;H1770,
        UPPER(H1770)))),
  "")</f>
        <v/>
      </c>
      <c r="AQ1770" s="2" t="str">
        <f t="shared" si="937"/>
        <v/>
      </c>
      <c r="AR1770" s="2">
        <f t="shared" si="938"/>
        <v>0</v>
      </c>
      <c r="AS1770" s="145">
        <f t="shared" si="939"/>
        <v>0.33333333333333331</v>
      </c>
      <c r="AT1770" s="2">
        <f t="shared" si="940"/>
        <v>0</v>
      </c>
      <c r="AU1770" s="2">
        <f t="shared" si="941"/>
        <v>0</v>
      </c>
      <c r="AV1770" s="2">
        <f t="shared" si="942"/>
        <v>0</v>
      </c>
      <c r="AW1770" s="2">
        <f t="shared" si="943"/>
        <v>0</v>
      </c>
      <c r="AX1770" s="2">
        <f t="shared" si="924"/>
        <v>0</v>
      </c>
      <c r="AY1770" s="2">
        <f t="shared" si="944"/>
        <v>0</v>
      </c>
      <c r="AZ1770" s="145" t="e">
        <f t="shared" si="945"/>
        <v>#N/A</v>
      </c>
      <c r="BA1770" s="145" t="e">
        <f t="shared" si="946"/>
        <v>#N/A</v>
      </c>
      <c r="BB1770" s="145">
        <f t="shared" si="947"/>
        <v>2.083333333333337E-2</v>
      </c>
      <c r="BC1770" s="2">
        <f>IF(AM1770,
  IF(AND(AL1770=$J$31,_xlfn.DAYS(AH1770,DATE(AI1770,1,1))&lt;7),
    MAX(0,EINSTELLUNGEN!$D$12+1-WEEKDAY(DATE(EINSTELLUNGEN!$D$9,EINSTELLUNGEN!$D$10,1),2)),
    IF(AL1770=$J$33,
      MIN(EINSTELLUNGEN!$D$12,WEEKDAY(DATE(EINSTELLUNGEN!$D$9,12,31),2)),
      EINSTELLUNGEN!$D$12
  )) - SUMIF(AL$50:AL$2500,"="&amp;AL1770,AX$50:AX$2500),
  0)</f>
        <v>3</v>
      </c>
      <c r="BD1770" s="2">
        <f t="shared" si="948"/>
        <v>0.33333333333333331</v>
      </c>
      <c r="BE1770" s="2">
        <f t="shared" si="949"/>
        <v>0</v>
      </c>
    </row>
    <row r="1771" spans="1:57" ht="10.5" customHeight="1">
      <c r="A1771" s="1" t="str">
        <f t="shared" ca="1" si="925"/>
        <v/>
      </c>
      <c r="B1771" s="1" t="str">
        <f t="shared" ca="1" si="926"/>
        <v/>
      </c>
      <c r="C1771" s="1" t="str">
        <f t="shared" ca="1" si="927"/>
        <v/>
      </c>
      <c r="D1771" s="1" t="str">
        <f t="shared" ca="1" si="928"/>
        <v/>
      </c>
      <c r="F1771" s="10"/>
      <c r="G1771" s="136" t="str">
        <f t="shared" si="929"/>
        <v/>
      </c>
      <c r="H1771" s="27"/>
      <c r="I1771" s="28"/>
      <c r="J1771" s="28"/>
      <c r="K1771" s="29"/>
      <c r="L1771" s="136"/>
      <c r="M1771" s="136"/>
      <c r="N1771" s="136"/>
      <c r="O1771" s="26" t="str">
        <f t="shared" si="930"/>
        <v/>
      </c>
      <c r="P1771" s="218" t="str">
        <f t="shared" si="931"/>
        <v/>
      </c>
      <c r="Q1771" s="26" t="str">
        <f t="shared" si="932"/>
        <v/>
      </c>
      <c r="R1771" s="22"/>
      <c r="S1771" s="99"/>
      <c r="T1771" s="10"/>
      <c r="U1771" s="229" t="str">
        <f t="shared" si="933"/>
        <v/>
      </c>
      <c r="V1771" s="230"/>
      <c r="W1771" s="230"/>
      <c r="X1771" s="230"/>
      <c r="Y1771" s="230"/>
      <c r="Z1771" s="22" t="str">
        <f>""</f>
        <v/>
      </c>
      <c r="AB1771" s="23" t="str">
        <f t="shared" si="934"/>
        <v/>
      </c>
      <c r="AC1771" s="2" t="b">
        <f>COUNT(Q1771:Q$2500)&gt;0</f>
        <v>0</v>
      </c>
      <c r="AD1771" s="2" t="b">
        <f t="shared" ref="AD1771:AD1834" si="951">LEN(CONCATENATE(H1771,I1771,J1771,K1771))&gt;0</f>
        <v>0</v>
      </c>
      <c r="AE1771" s="2" t="b">
        <f t="shared" ref="AE1771:AE1834" si="952">AND(NOT(AD1771),AD1772)</f>
        <v>0</v>
      </c>
      <c r="AF1771" s="2" t="b">
        <f t="shared" ref="AF1771:AF1834" si="953">AND(NOT(AD1771),AD1770)</f>
        <v>0</v>
      </c>
      <c r="AG1771" s="2" t="b">
        <f>OR(
  AND(AC1771,NOT(AC1772)),
  AND(AF1771,WEEKDAY(AH1770,2)=EINSTELLUNGEN!$D$12),
  AND(AF1771,AH1771=$J$35)
)</f>
        <v>0</v>
      </c>
      <c r="AH1771" s="2">
        <f>IF(AE1771,AH1770+IF(WEEKDAY(AH1770+1,2)&lt;=EINSTELLUNGEN!$D$12,1,$J$36),AH1770)</f>
        <v>42020</v>
      </c>
      <c r="AI1771" s="2">
        <f t="shared" ref="AI1771:AI1834" si="954">YEAR(AH1771)</f>
        <v>2019</v>
      </c>
      <c r="AJ1771" s="2">
        <f t="shared" ref="AJ1771:AJ1834" si="955">AI1771*100+ROUNDUP(MONTH(AH1771)/3,0)</f>
        <v>201901</v>
      </c>
      <c r="AK1771" s="2">
        <f t="shared" ref="AK1771:AK1834" si="956">AI1771*100+MONTH(AH1771)</f>
        <v>201901</v>
      </c>
      <c r="AL1771" s="2">
        <f t="shared" si="950"/>
        <v>201903</v>
      </c>
      <c r="AM1771" s="2" t="b">
        <f t="shared" ref="AM1771:AM1834" si="957">AND(AH1771&gt;=$J$34,AH1771&lt;=$J$35)</f>
        <v>1</v>
      </c>
      <c r="AN1771" s="4" t="e">
        <f t="shared" si="935"/>
        <v>#N/A</v>
      </c>
      <c r="AO1771" s="4" t="e">
        <f t="shared" si="936"/>
        <v>#N/A</v>
      </c>
      <c r="AP1771" s="2" t="str">
        <f>IF(AD1771,
  IF(ISBLANK(H1771),
    AP1770,
    IF(LEN(H1771)=1,
      IF(OR(UPPER(H1771)="A",UPPER(H1771)="I"),
        EINSTELLUNGEN!$D$21,
        IF(OR(UPPER(H1771)="B",UPPER(H1771)="M"),
          EINSTELLUNGEN!$D$22,
          IF(OR(UPPER(H1771)="C",UPPER(H1771)="S"),
            EINSTELLUNGEN!$D$23,
            IF(UPPER(H1771)="D",
              EINSTELLUNGEN!$D$24,
              IF(UPPER(H1771)="E",
                EINSTELLUNGEN!$D$25,
                UPPER(H1771)))))),
      IF(ISNUMBER(H1771),
        EINSTELLUNGEN!$D$20&amp;H1771,
        UPPER(H1771)))),
  "")</f>
        <v/>
      </c>
      <c r="AQ1771" s="2" t="str">
        <f t="shared" si="937"/>
        <v/>
      </c>
      <c r="AR1771" s="2">
        <f t="shared" si="938"/>
        <v>0</v>
      </c>
      <c r="AS1771" s="145">
        <f t="shared" si="939"/>
        <v>0.33333333333333331</v>
      </c>
      <c r="AT1771" s="2">
        <f t="shared" si="940"/>
        <v>0</v>
      </c>
      <c r="AU1771" s="2">
        <f t="shared" si="941"/>
        <v>0</v>
      </c>
      <c r="AV1771" s="2">
        <f t="shared" si="942"/>
        <v>0</v>
      </c>
      <c r="AW1771" s="2">
        <f t="shared" si="943"/>
        <v>0</v>
      </c>
      <c r="AX1771" s="2">
        <f t="shared" ref="AX1771:AX1834" si="958">IF(SUM(AT1771:AV1771)=0,0,1)</f>
        <v>0</v>
      </c>
      <c r="AY1771" s="2">
        <f t="shared" si="944"/>
        <v>0</v>
      </c>
      <c r="AZ1771" s="145" t="e">
        <f t="shared" si="945"/>
        <v>#N/A</v>
      </c>
      <c r="BA1771" s="145" t="e">
        <f t="shared" si="946"/>
        <v>#N/A</v>
      </c>
      <c r="BB1771" s="145">
        <f t="shared" si="947"/>
        <v>2.083333333333337E-2</v>
      </c>
      <c r="BC1771" s="2">
        <f>IF(AM1771,
  IF(AND(AL1771=$J$31,_xlfn.DAYS(AH1771,DATE(AI1771,1,1))&lt;7),
    MAX(0,EINSTELLUNGEN!$D$12+1-WEEKDAY(DATE(EINSTELLUNGEN!$D$9,EINSTELLUNGEN!$D$10,1),2)),
    IF(AL1771=$J$33,
      MIN(EINSTELLUNGEN!$D$12,WEEKDAY(DATE(EINSTELLUNGEN!$D$9,12,31),2)),
      EINSTELLUNGEN!$D$12
  )) - SUMIF(AL$50:AL$2500,"="&amp;AL1771,AX$50:AX$2500),
  0)</f>
        <v>3</v>
      </c>
      <c r="BD1771" s="2">
        <f t="shared" si="948"/>
        <v>0.33333333333333331</v>
      </c>
      <c r="BE1771" s="2">
        <f t="shared" si="949"/>
        <v>0</v>
      </c>
    </row>
    <row r="1772" spans="1:57" ht="10.5" customHeight="1">
      <c r="A1772" s="1" t="str">
        <f t="shared" ca="1" si="925"/>
        <v/>
      </c>
      <c r="B1772" s="1" t="str">
        <f t="shared" ca="1" si="926"/>
        <v/>
      </c>
      <c r="C1772" s="1" t="str">
        <f t="shared" ca="1" si="927"/>
        <v/>
      </c>
      <c r="D1772" s="1" t="str">
        <f t="shared" ca="1" si="928"/>
        <v/>
      </c>
      <c r="F1772" s="10"/>
      <c r="G1772" s="136" t="str">
        <f t="shared" si="929"/>
        <v/>
      </c>
      <c r="H1772" s="27"/>
      <c r="I1772" s="28"/>
      <c r="J1772" s="28"/>
      <c r="K1772" s="29"/>
      <c r="L1772" s="136"/>
      <c r="M1772" s="136"/>
      <c r="N1772" s="136"/>
      <c r="O1772" s="26" t="str">
        <f t="shared" si="930"/>
        <v/>
      </c>
      <c r="P1772" s="218" t="str">
        <f t="shared" si="931"/>
        <v/>
      </c>
      <c r="Q1772" s="26" t="str">
        <f t="shared" si="932"/>
        <v/>
      </c>
      <c r="R1772" s="22"/>
      <c r="S1772" s="99"/>
      <c r="T1772" s="10"/>
      <c r="U1772" s="229" t="str">
        <f t="shared" si="933"/>
        <v/>
      </c>
      <c r="V1772" s="230"/>
      <c r="W1772" s="230"/>
      <c r="X1772" s="230"/>
      <c r="Y1772" s="230"/>
      <c r="Z1772" s="22" t="str">
        <f>""</f>
        <v/>
      </c>
      <c r="AB1772" s="23" t="str">
        <f t="shared" si="934"/>
        <v/>
      </c>
      <c r="AC1772" s="2" t="b">
        <f>COUNT(Q1772:Q$2500)&gt;0</f>
        <v>0</v>
      </c>
      <c r="AD1772" s="2" t="b">
        <f t="shared" si="951"/>
        <v>0</v>
      </c>
      <c r="AE1772" s="2" t="b">
        <f t="shared" si="952"/>
        <v>0</v>
      </c>
      <c r="AF1772" s="2" t="b">
        <f t="shared" si="953"/>
        <v>0</v>
      </c>
      <c r="AG1772" s="2" t="b">
        <f>OR(
  AND(AC1772,NOT(AC1773)),
  AND(AF1772,WEEKDAY(AH1771,2)=EINSTELLUNGEN!$D$12),
  AND(AF1772,AH1772=$J$35)
)</f>
        <v>0</v>
      </c>
      <c r="AH1772" s="2">
        <f>IF(AE1772,AH1771+IF(WEEKDAY(AH1771+1,2)&lt;=EINSTELLUNGEN!$D$12,1,$J$36),AH1771)</f>
        <v>42020</v>
      </c>
      <c r="AI1772" s="2">
        <f t="shared" si="954"/>
        <v>2019</v>
      </c>
      <c r="AJ1772" s="2">
        <f t="shared" si="955"/>
        <v>201901</v>
      </c>
      <c r="AK1772" s="2">
        <f t="shared" si="956"/>
        <v>201901</v>
      </c>
      <c r="AL1772" s="2">
        <f t="shared" si="950"/>
        <v>201903</v>
      </c>
      <c r="AM1772" s="2" t="b">
        <f t="shared" si="957"/>
        <v>1</v>
      </c>
      <c r="AN1772" s="4" t="e">
        <f t="shared" si="935"/>
        <v>#N/A</v>
      </c>
      <c r="AO1772" s="4" t="e">
        <f t="shared" si="936"/>
        <v>#N/A</v>
      </c>
      <c r="AP1772" s="2" t="str">
        <f>IF(AD1772,
  IF(ISBLANK(H1772),
    AP1771,
    IF(LEN(H1772)=1,
      IF(OR(UPPER(H1772)="A",UPPER(H1772)="I"),
        EINSTELLUNGEN!$D$21,
        IF(OR(UPPER(H1772)="B",UPPER(H1772)="M"),
          EINSTELLUNGEN!$D$22,
          IF(OR(UPPER(H1772)="C",UPPER(H1772)="S"),
            EINSTELLUNGEN!$D$23,
            IF(UPPER(H1772)="D",
              EINSTELLUNGEN!$D$24,
              IF(UPPER(H1772)="E",
                EINSTELLUNGEN!$D$25,
                UPPER(H1772)))))),
      IF(ISNUMBER(H1772),
        EINSTELLUNGEN!$D$20&amp;H1772,
        UPPER(H1772)))),
  "")</f>
        <v/>
      </c>
      <c r="AQ1772" s="2" t="str">
        <f t="shared" si="937"/>
        <v/>
      </c>
      <c r="AR1772" s="2">
        <f t="shared" si="938"/>
        <v>0</v>
      </c>
      <c r="AS1772" s="145">
        <f t="shared" si="939"/>
        <v>0.33333333333333331</v>
      </c>
      <c r="AT1772" s="2">
        <f t="shared" si="940"/>
        <v>0</v>
      </c>
      <c r="AU1772" s="2">
        <f t="shared" si="941"/>
        <v>0</v>
      </c>
      <c r="AV1772" s="2">
        <f t="shared" si="942"/>
        <v>0</v>
      </c>
      <c r="AW1772" s="2">
        <f t="shared" si="943"/>
        <v>0</v>
      </c>
      <c r="AX1772" s="2">
        <f t="shared" si="958"/>
        <v>0</v>
      </c>
      <c r="AY1772" s="2">
        <f t="shared" si="944"/>
        <v>0</v>
      </c>
      <c r="AZ1772" s="145" t="e">
        <f t="shared" si="945"/>
        <v>#N/A</v>
      </c>
      <c r="BA1772" s="145" t="e">
        <f t="shared" si="946"/>
        <v>#N/A</v>
      </c>
      <c r="BB1772" s="145">
        <f t="shared" si="947"/>
        <v>2.083333333333337E-2</v>
      </c>
      <c r="BC1772" s="2">
        <f>IF(AM1772,
  IF(AND(AL1772=$J$31,_xlfn.DAYS(AH1772,DATE(AI1772,1,1))&lt;7),
    MAX(0,EINSTELLUNGEN!$D$12+1-WEEKDAY(DATE(EINSTELLUNGEN!$D$9,EINSTELLUNGEN!$D$10,1),2)),
    IF(AL1772=$J$33,
      MIN(EINSTELLUNGEN!$D$12,WEEKDAY(DATE(EINSTELLUNGEN!$D$9,12,31),2)),
      EINSTELLUNGEN!$D$12
  )) - SUMIF(AL$50:AL$2500,"="&amp;AL1772,AX$50:AX$2500),
  0)</f>
        <v>3</v>
      </c>
      <c r="BD1772" s="2">
        <f t="shared" si="948"/>
        <v>0.33333333333333331</v>
      </c>
      <c r="BE1772" s="2">
        <f t="shared" si="949"/>
        <v>0</v>
      </c>
    </row>
    <row r="1773" spans="1:57" ht="10.5" customHeight="1">
      <c r="A1773" s="1" t="str">
        <f t="shared" ca="1" si="925"/>
        <v/>
      </c>
      <c r="B1773" s="1" t="str">
        <f t="shared" ca="1" si="926"/>
        <v/>
      </c>
      <c r="C1773" s="1" t="str">
        <f t="shared" ca="1" si="927"/>
        <v/>
      </c>
      <c r="D1773" s="1" t="str">
        <f t="shared" ca="1" si="928"/>
        <v/>
      </c>
      <c r="F1773" s="10"/>
      <c r="G1773" s="136" t="str">
        <f t="shared" si="929"/>
        <v/>
      </c>
      <c r="H1773" s="27"/>
      <c r="I1773" s="28"/>
      <c r="J1773" s="28"/>
      <c r="K1773" s="29"/>
      <c r="L1773" s="136"/>
      <c r="M1773" s="136"/>
      <c r="N1773" s="136"/>
      <c r="O1773" s="26" t="str">
        <f t="shared" si="930"/>
        <v/>
      </c>
      <c r="P1773" s="218" t="str">
        <f t="shared" si="931"/>
        <v/>
      </c>
      <c r="Q1773" s="26" t="str">
        <f t="shared" si="932"/>
        <v/>
      </c>
      <c r="R1773" s="22"/>
      <c r="S1773" s="99"/>
      <c r="T1773" s="10"/>
      <c r="U1773" s="229" t="str">
        <f t="shared" si="933"/>
        <v/>
      </c>
      <c r="V1773" s="230"/>
      <c r="W1773" s="230"/>
      <c r="X1773" s="230"/>
      <c r="Y1773" s="230"/>
      <c r="Z1773" s="22" t="str">
        <f>""</f>
        <v/>
      </c>
      <c r="AB1773" s="23" t="str">
        <f t="shared" si="934"/>
        <v/>
      </c>
      <c r="AC1773" s="2" t="b">
        <f>COUNT(Q1773:Q$2500)&gt;0</f>
        <v>0</v>
      </c>
      <c r="AD1773" s="2" t="b">
        <f t="shared" si="951"/>
        <v>0</v>
      </c>
      <c r="AE1773" s="2" t="b">
        <f t="shared" si="952"/>
        <v>0</v>
      </c>
      <c r="AF1773" s="2" t="b">
        <f t="shared" si="953"/>
        <v>0</v>
      </c>
      <c r="AG1773" s="2" t="b">
        <f>OR(
  AND(AC1773,NOT(AC1774)),
  AND(AF1773,WEEKDAY(AH1772,2)=EINSTELLUNGEN!$D$12),
  AND(AF1773,AH1773=$J$35)
)</f>
        <v>0</v>
      </c>
      <c r="AH1773" s="2">
        <f>IF(AE1773,AH1772+IF(WEEKDAY(AH1772+1,2)&lt;=EINSTELLUNGEN!$D$12,1,$J$36),AH1772)</f>
        <v>42020</v>
      </c>
      <c r="AI1773" s="2">
        <f t="shared" si="954"/>
        <v>2019</v>
      </c>
      <c r="AJ1773" s="2">
        <f t="shared" si="955"/>
        <v>201901</v>
      </c>
      <c r="AK1773" s="2">
        <f t="shared" si="956"/>
        <v>201901</v>
      </c>
      <c r="AL1773" s="2">
        <f t="shared" si="950"/>
        <v>201903</v>
      </c>
      <c r="AM1773" s="2" t="b">
        <f t="shared" si="957"/>
        <v>1</v>
      </c>
      <c r="AN1773" s="4" t="e">
        <f t="shared" si="935"/>
        <v>#N/A</v>
      </c>
      <c r="AO1773" s="4" t="e">
        <f t="shared" si="936"/>
        <v>#N/A</v>
      </c>
      <c r="AP1773" s="2" t="str">
        <f>IF(AD1773,
  IF(ISBLANK(H1773),
    AP1772,
    IF(LEN(H1773)=1,
      IF(OR(UPPER(H1773)="A",UPPER(H1773)="I"),
        EINSTELLUNGEN!$D$21,
        IF(OR(UPPER(H1773)="B",UPPER(H1773)="M"),
          EINSTELLUNGEN!$D$22,
          IF(OR(UPPER(H1773)="C",UPPER(H1773)="S"),
            EINSTELLUNGEN!$D$23,
            IF(UPPER(H1773)="D",
              EINSTELLUNGEN!$D$24,
              IF(UPPER(H1773)="E",
                EINSTELLUNGEN!$D$25,
                UPPER(H1773)))))),
      IF(ISNUMBER(H1773),
        EINSTELLUNGEN!$D$20&amp;H1773,
        UPPER(H1773)))),
  "")</f>
        <v/>
      </c>
      <c r="AQ1773" s="2" t="str">
        <f t="shared" si="937"/>
        <v/>
      </c>
      <c r="AR1773" s="2">
        <f t="shared" si="938"/>
        <v>0</v>
      </c>
      <c r="AS1773" s="145">
        <f t="shared" si="939"/>
        <v>0.33333333333333331</v>
      </c>
      <c r="AT1773" s="2">
        <f t="shared" si="940"/>
        <v>0</v>
      </c>
      <c r="AU1773" s="2">
        <f t="shared" si="941"/>
        <v>0</v>
      </c>
      <c r="AV1773" s="2">
        <f t="shared" si="942"/>
        <v>0</v>
      </c>
      <c r="AW1773" s="2">
        <f t="shared" si="943"/>
        <v>0</v>
      </c>
      <c r="AX1773" s="2">
        <f t="shared" si="958"/>
        <v>0</v>
      </c>
      <c r="AY1773" s="2">
        <f t="shared" si="944"/>
        <v>0</v>
      </c>
      <c r="AZ1773" s="145" t="e">
        <f t="shared" si="945"/>
        <v>#N/A</v>
      </c>
      <c r="BA1773" s="145" t="e">
        <f t="shared" si="946"/>
        <v>#N/A</v>
      </c>
      <c r="BB1773" s="145">
        <f t="shared" si="947"/>
        <v>2.083333333333337E-2</v>
      </c>
      <c r="BC1773" s="2">
        <f>IF(AM1773,
  IF(AND(AL1773=$J$31,_xlfn.DAYS(AH1773,DATE(AI1773,1,1))&lt;7),
    MAX(0,EINSTELLUNGEN!$D$12+1-WEEKDAY(DATE(EINSTELLUNGEN!$D$9,EINSTELLUNGEN!$D$10,1),2)),
    IF(AL1773=$J$33,
      MIN(EINSTELLUNGEN!$D$12,WEEKDAY(DATE(EINSTELLUNGEN!$D$9,12,31),2)),
      EINSTELLUNGEN!$D$12
  )) - SUMIF(AL$50:AL$2500,"="&amp;AL1773,AX$50:AX$2500),
  0)</f>
        <v>3</v>
      </c>
      <c r="BD1773" s="2">
        <f t="shared" si="948"/>
        <v>0.33333333333333331</v>
      </c>
      <c r="BE1773" s="2">
        <f t="shared" si="949"/>
        <v>0</v>
      </c>
    </row>
    <row r="1774" spans="1:57" ht="10.5" customHeight="1">
      <c r="A1774" s="1" t="str">
        <f t="shared" ca="1" si="925"/>
        <v/>
      </c>
      <c r="B1774" s="1" t="str">
        <f t="shared" ca="1" si="926"/>
        <v/>
      </c>
      <c r="C1774" s="1" t="str">
        <f t="shared" ca="1" si="927"/>
        <v/>
      </c>
      <c r="D1774" s="1" t="str">
        <f t="shared" ca="1" si="928"/>
        <v/>
      </c>
      <c r="F1774" s="10"/>
      <c r="G1774" s="136" t="str">
        <f t="shared" si="929"/>
        <v/>
      </c>
      <c r="H1774" s="27"/>
      <c r="I1774" s="28"/>
      <c r="J1774" s="28"/>
      <c r="K1774" s="29"/>
      <c r="L1774" s="136"/>
      <c r="M1774" s="136"/>
      <c r="N1774" s="136"/>
      <c r="O1774" s="26" t="str">
        <f t="shared" si="930"/>
        <v/>
      </c>
      <c r="P1774" s="218" t="str">
        <f t="shared" si="931"/>
        <v/>
      </c>
      <c r="Q1774" s="26" t="str">
        <f t="shared" si="932"/>
        <v/>
      </c>
      <c r="R1774" s="22"/>
      <c r="S1774" s="99"/>
      <c r="T1774" s="10"/>
      <c r="U1774" s="229" t="str">
        <f t="shared" si="933"/>
        <v/>
      </c>
      <c r="V1774" s="230"/>
      <c r="W1774" s="230"/>
      <c r="X1774" s="230"/>
      <c r="Y1774" s="230"/>
      <c r="Z1774" s="22" t="str">
        <f>""</f>
        <v/>
      </c>
      <c r="AB1774" s="23" t="str">
        <f t="shared" si="934"/>
        <v/>
      </c>
      <c r="AC1774" s="2" t="b">
        <f>COUNT(Q1774:Q$2500)&gt;0</f>
        <v>0</v>
      </c>
      <c r="AD1774" s="2" t="b">
        <f t="shared" si="951"/>
        <v>0</v>
      </c>
      <c r="AE1774" s="2" t="b">
        <f t="shared" si="952"/>
        <v>0</v>
      </c>
      <c r="AF1774" s="2" t="b">
        <f t="shared" si="953"/>
        <v>0</v>
      </c>
      <c r="AG1774" s="2" t="b">
        <f>OR(
  AND(AC1774,NOT(AC1775)),
  AND(AF1774,WEEKDAY(AH1773,2)=EINSTELLUNGEN!$D$12),
  AND(AF1774,AH1774=$J$35)
)</f>
        <v>0</v>
      </c>
      <c r="AH1774" s="2">
        <f>IF(AE1774,AH1773+IF(WEEKDAY(AH1773+1,2)&lt;=EINSTELLUNGEN!$D$12,1,$J$36),AH1773)</f>
        <v>42020</v>
      </c>
      <c r="AI1774" s="2">
        <f t="shared" si="954"/>
        <v>2019</v>
      </c>
      <c r="AJ1774" s="2">
        <f t="shared" si="955"/>
        <v>201901</v>
      </c>
      <c r="AK1774" s="2">
        <f t="shared" si="956"/>
        <v>201901</v>
      </c>
      <c r="AL1774" s="2">
        <f t="shared" si="950"/>
        <v>201903</v>
      </c>
      <c r="AM1774" s="2" t="b">
        <f t="shared" si="957"/>
        <v>1</v>
      </c>
      <c r="AN1774" s="4" t="e">
        <f t="shared" si="935"/>
        <v>#N/A</v>
      </c>
      <c r="AO1774" s="4" t="e">
        <f t="shared" si="936"/>
        <v>#N/A</v>
      </c>
      <c r="AP1774" s="2" t="str">
        <f>IF(AD1774,
  IF(ISBLANK(H1774),
    AP1773,
    IF(LEN(H1774)=1,
      IF(OR(UPPER(H1774)="A",UPPER(H1774)="I"),
        EINSTELLUNGEN!$D$21,
        IF(OR(UPPER(H1774)="B",UPPER(H1774)="M"),
          EINSTELLUNGEN!$D$22,
          IF(OR(UPPER(H1774)="C",UPPER(H1774)="S"),
            EINSTELLUNGEN!$D$23,
            IF(UPPER(H1774)="D",
              EINSTELLUNGEN!$D$24,
              IF(UPPER(H1774)="E",
                EINSTELLUNGEN!$D$25,
                UPPER(H1774)))))),
      IF(ISNUMBER(H1774),
        EINSTELLUNGEN!$D$20&amp;H1774,
        UPPER(H1774)))),
  "")</f>
        <v/>
      </c>
      <c r="AQ1774" s="2" t="str">
        <f t="shared" si="937"/>
        <v/>
      </c>
      <c r="AR1774" s="2">
        <f t="shared" si="938"/>
        <v>0</v>
      </c>
      <c r="AS1774" s="145">
        <f t="shared" si="939"/>
        <v>0.33333333333333331</v>
      </c>
      <c r="AT1774" s="2">
        <f t="shared" si="940"/>
        <v>0</v>
      </c>
      <c r="AU1774" s="2">
        <f t="shared" si="941"/>
        <v>0</v>
      </c>
      <c r="AV1774" s="2">
        <f t="shared" si="942"/>
        <v>0</v>
      </c>
      <c r="AW1774" s="2">
        <f t="shared" si="943"/>
        <v>0</v>
      </c>
      <c r="AX1774" s="2">
        <f t="shared" si="958"/>
        <v>0</v>
      </c>
      <c r="AY1774" s="2">
        <f t="shared" si="944"/>
        <v>0</v>
      </c>
      <c r="AZ1774" s="145" t="e">
        <f t="shared" si="945"/>
        <v>#N/A</v>
      </c>
      <c r="BA1774" s="145" t="e">
        <f t="shared" si="946"/>
        <v>#N/A</v>
      </c>
      <c r="BB1774" s="145">
        <f t="shared" si="947"/>
        <v>2.083333333333337E-2</v>
      </c>
      <c r="BC1774" s="2">
        <f>IF(AM1774,
  IF(AND(AL1774=$J$31,_xlfn.DAYS(AH1774,DATE(AI1774,1,1))&lt;7),
    MAX(0,EINSTELLUNGEN!$D$12+1-WEEKDAY(DATE(EINSTELLUNGEN!$D$9,EINSTELLUNGEN!$D$10,1),2)),
    IF(AL1774=$J$33,
      MIN(EINSTELLUNGEN!$D$12,WEEKDAY(DATE(EINSTELLUNGEN!$D$9,12,31),2)),
      EINSTELLUNGEN!$D$12
  )) - SUMIF(AL$50:AL$2500,"="&amp;AL1774,AX$50:AX$2500),
  0)</f>
        <v>3</v>
      </c>
      <c r="BD1774" s="2">
        <f t="shared" si="948"/>
        <v>0.33333333333333331</v>
      </c>
      <c r="BE1774" s="2">
        <f t="shared" si="949"/>
        <v>0</v>
      </c>
    </row>
    <row r="1775" spans="1:57" ht="10.5" customHeight="1">
      <c r="A1775" s="1" t="str">
        <f t="shared" ca="1" si="925"/>
        <v/>
      </c>
      <c r="B1775" s="1" t="str">
        <f t="shared" ca="1" si="926"/>
        <v/>
      </c>
      <c r="C1775" s="1" t="str">
        <f t="shared" ca="1" si="927"/>
        <v/>
      </c>
      <c r="D1775" s="1" t="str">
        <f t="shared" ca="1" si="928"/>
        <v/>
      </c>
      <c r="F1775" s="10"/>
      <c r="G1775" s="136" t="str">
        <f t="shared" si="929"/>
        <v/>
      </c>
      <c r="H1775" s="27"/>
      <c r="I1775" s="28"/>
      <c r="J1775" s="28"/>
      <c r="K1775" s="29"/>
      <c r="L1775" s="136"/>
      <c r="M1775" s="136"/>
      <c r="N1775" s="136"/>
      <c r="O1775" s="26" t="str">
        <f t="shared" si="930"/>
        <v/>
      </c>
      <c r="P1775" s="218" t="str">
        <f t="shared" si="931"/>
        <v/>
      </c>
      <c r="Q1775" s="26" t="str">
        <f t="shared" si="932"/>
        <v/>
      </c>
      <c r="R1775" s="22"/>
      <c r="S1775" s="99"/>
      <c r="T1775" s="10"/>
      <c r="U1775" s="229" t="str">
        <f t="shared" si="933"/>
        <v/>
      </c>
      <c r="V1775" s="230"/>
      <c r="W1775" s="230"/>
      <c r="X1775" s="230"/>
      <c r="Y1775" s="230"/>
      <c r="Z1775" s="22" t="str">
        <f>""</f>
        <v/>
      </c>
      <c r="AB1775" s="23" t="str">
        <f t="shared" si="934"/>
        <v/>
      </c>
      <c r="AC1775" s="2" t="b">
        <f>COUNT(Q1775:Q$2500)&gt;0</f>
        <v>0</v>
      </c>
      <c r="AD1775" s="2" t="b">
        <f t="shared" si="951"/>
        <v>0</v>
      </c>
      <c r="AE1775" s="2" t="b">
        <f t="shared" si="952"/>
        <v>0</v>
      </c>
      <c r="AF1775" s="2" t="b">
        <f t="shared" si="953"/>
        <v>0</v>
      </c>
      <c r="AG1775" s="2" t="b">
        <f>OR(
  AND(AC1775,NOT(AC1776)),
  AND(AF1775,WEEKDAY(AH1774,2)=EINSTELLUNGEN!$D$12),
  AND(AF1775,AH1775=$J$35)
)</f>
        <v>0</v>
      </c>
      <c r="AH1775" s="2">
        <f>IF(AE1775,AH1774+IF(WEEKDAY(AH1774+1,2)&lt;=EINSTELLUNGEN!$D$12,1,$J$36),AH1774)</f>
        <v>42020</v>
      </c>
      <c r="AI1775" s="2">
        <f t="shared" si="954"/>
        <v>2019</v>
      </c>
      <c r="AJ1775" s="2">
        <f t="shared" si="955"/>
        <v>201901</v>
      </c>
      <c r="AK1775" s="2">
        <f t="shared" si="956"/>
        <v>201901</v>
      </c>
      <c r="AL1775" s="2">
        <f t="shared" si="950"/>
        <v>201903</v>
      </c>
      <c r="AM1775" s="2" t="b">
        <f t="shared" si="957"/>
        <v>1</v>
      </c>
      <c r="AN1775" s="4" t="e">
        <f t="shared" si="935"/>
        <v>#N/A</v>
      </c>
      <c r="AO1775" s="4" t="e">
        <f t="shared" si="936"/>
        <v>#N/A</v>
      </c>
      <c r="AP1775" s="2" t="str">
        <f>IF(AD1775,
  IF(ISBLANK(H1775),
    AP1774,
    IF(LEN(H1775)=1,
      IF(OR(UPPER(H1775)="A",UPPER(H1775)="I"),
        EINSTELLUNGEN!$D$21,
        IF(OR(UPPER(H1775)="B",UPPER(H1775)="M"),
          EINSTELLUNGEN!$D$22,
          IF(OR(UPPER(H1775)="C",UPPER(H1775)="S"),
            EINSTELLUNGEN!$D$23,
            IF(UPPER(H1775)="D",
              EINSTELLUNGEN!$D$24,
              IF(UPPER(H1775)="E",
                EINSTELLUNGEN!$D$25,
                UPPER(H1775)))))),
      IF(ISNUMBER(H1775),
        EINSTELLUNGEN!$D$20&amp;H1775,
        UPPER(H1775)))),
  "")</f>
        <v/>
      </c>
      <c r="AQ1775" s="2" t="str">
        <f t="shared" si="937"/>
        <v/>
      </c>
      <c r="AR1775" s="2">
        <f t="shared" si="938"/>
        <v>0</v>
      </c>
      <c r="AS1775" s="145">
        <f t="shared" si="939"/>
        <v>0.33333333333333331</v>
      </c>
      <c r="AT1775" s="2">
        <f t="shared" si="940"/>
        <v>0</v>
      </c>
      <c r="AU1775" s="2">
        <f t="shared" si="941"/>
        <v>0</v>
      </c>
      <c r="AV1775" s="2">
        <f t="shared" si="942"/>
        <v>0</v>
      </c>
      <c r="AW1775" s="2">
        <f t="shared" si="943"/>
        <v>0</v>
      </c>
      <c r="AX1775" s="2">
        <f t="shared" si="958"/>
        <v>0</v>
      </c>
      <c r="AY1775" s="2">
        <f t="shared" si="944"/>
        <v>0</v>
      </c>
      <c r="AZ1775" s="145" t="e">
        <f t="shared" si="945"/>
        <v>#N/A</v>
      </c>
      <c r="BA1775" s="145" t="e">
        <f t="shared" si="946"/>
        <v>#N/A</v>
      </c>
      <c r="BB1775" s="145">
        <f t="shared" si="947"/>
        <v>2.083333333333337E-2</v>
      </c>
      <c r="BC1775" s="2">
        <f>IF(AM1775,
  IF(AND(AL1775=$J$31,_xlfn.DAYS(AH1775,DATE(AI1775,1,1))&lt;7),
    MAX(0,EINSTELLUNGEN!$D$12+1-WEEKDAY(DATE(EINSTELLUNGEN!$D$9,EINSTELLUNGEN!$D$10,1),2)),
    IF(AL1775=$J$33,
      MIN(EINSTELLUNGEN!$D$12,WEEKDAY(DATE(EINSTELLUNGEN!$D$9,12,31),2)),
      EINSTELLUNGEN!$D$12
  )) - SUMIF(AL$50:AL$2500,"="&amp;AL1775,AX$50:AX$2500),
  0)</f>
        <v>3</v>
      </c>
      <c r="BD1775" s="2">
        <f t="shared" si="948"/>
        <v>0.33333333333333331</v>
      </c>
      <c r="BE1775" s="2">
        <f t="shared" si="949"/>
        <v>0</v>
      </c>
    </row>
    <row r="1776" spans="1:57" ht="10.5" customHeight="1">
      <c r="A1776" s="1" t="str">
        <f t="shared" ca="1" si="925"/>
        <v/>
      </c>
      <c r="B1776" s="1" t="str">
        <f t="shared" ca="1" si="926"/>
        <v/>
      </c>
      <c r="C1776" s="1" t="str">
        <f t="shared" ca="1" si="927"/>
        <v/>
      </c>
      <c r="D1776" s="1" t="str">
        <f t="shared" ca="1" si="928"/>
        <v/>
      </c>
      <c r="F1776" s="10"/>
      <c r="G1776" s="136" t="str">
        <f t="shared" si="929"/>
        <v/>
      </c>
      <c r="H1776" s="27"/>
      <c r="I1776" s="28"/>
      <c r="J1776" s="28"/>
      <c r="K1776" s="29"/>
      <c r="L1776" s="136"/>
      <c r="M1776" s="136"/>
      <c r="N1776" s="136"/>
      <c r="O1776" s="26" t="str">
        <f t="shared" si="930"/>
        <v/>
      </c>
      <c r="P1776" s="218" t="str">
        <f t="shared" si="931"/>
        <v/>
      </c>
      <c r="Q1776" s="26" t="str">
        <f t="shared" si="932"/>
        <v/>
      </c>
      <c r="R1776" s="22"/>
      <c r="S1776" s="99"/>
      <c r="T1776" s="10"/>
      <c r="U1776" s="229" t="str">
        <f t="shared" si="933"/>
        <v/>
      </c>
      <c r="V1776" s="230"/>
      <c r="W1776" s="230"/>
      <c r="X1776" s="230"/>
      <c r="Y1776" s="230"/>
      <c r="Z1776" s="22" t="str">
        <f>""</f>
        <v/>
      </c>
      <c r="AB1776" s="23" t="str">
        <f t="shared" si="934"/>
        <v/>
      </c>
      <c r="AC1776" s="2" t="b">
        <f>COUNT(Q1776:Q$2500)&gt;0</f>
        <v>0</v>
      </c>
      <c r="AD1776" s="2" t="b">
        <f t="shared" si="951"/>
        <v>0</v>
      </c>
      <c r="AE1776" s="2" t="b">
        <f t="shared" si="952"/>
        <v>0</v>
      </c>
      <c r="AF1776" s="2" t="b">
        <f t="shared" si="953"/>
        <v>0</v>
      </c>
      <c r="AG1776" s="2" t="b">
        <f>OR(
  AND(AC1776,NOT(AC1777)),
  AND(AF1776,WEEKDAY(AH1775,2)=EINSTELLUNGEN!$D$12),
  AND(AF1776,AH1776=$J$35)
)</f>
        <v>0</v>
      </c>
      <c r="AH1776" s="2">
        <f>IF(AE1776,AH1775+IF(WEEKDAY(AH1775+1,2)&lt;=EINSTELLUNGEN!$D$12,1,$J$36),AH1775)</f>
        <v>42020</v>
      </c>
      <c r="AI1776" s="2">
        <f t="shared" si="954"/>
        <v>2019</v>
      </c>
      <c r="AJ1776" s="2">
        <f t="shared" si="955"/>
        <v>201901</v>
      </c>
      <c r="AK1776" s="2">
        <f t="shared" si="956"/>
        <v>201901</v>
      </c>
      <c r="AL1776" s="2">
        <f t="shared" si="950"/>
        <v>201903</v>
      </c>
      <c r="AM1776" s="2" t="b">
        <f t="shared" si="957"/>
        <v>1</v>
      </c>
      <c r="AN1776" s="4" t="e">
        <f t="shared" si="935"/>
        <v>#N/A</v>
      </c>
      <c r="AO1776" s="4" t="e">
        <f t="shared" si="936"/>
        <v>#N/A</v>
      </c>
      <c r="AP1776" s="2" t="str">
        <f>IF(AD1776,
  IF(ISBLANK(H1776),
    AP1775,
    IF(LEN(H1776)=1,
      IF(OR(UPPER(H1776)="A",UPPER(H1776)="I"),
        EINSTELLUNGEN!$D$21,
        IF(OR(UPPER(H1776)="B",UPPER(H1776)="M"),
          EINSTELLUNGEN!$D$22,
          IF(OR(UPPER(H1776)="C",UPPER(H1776)="S"),
            EINSTELLUNGEN!$D$23,
            IF(UPPER(H1776)="D",
              EINSTELLUNGEN!$D$24,
              IF(UPPER(H1776)="E",
                EINSTELLUNGEN!$D$25,
                UPPER(H1776)))))),
      IF(ISNUMBER(H1776),
        EINSTELLUNGEN!$D$20&amp;H1776,
        UPPER(H1776)))),
  "")</f>
        <v/>
      </c>
      <c r="AQ1776" s="2" t="str">
        <f t="shared" si="937"/>
        <v/>
      </c>
      <c r="AR1776" s="2">
        <f t="shared" si="938"/>
        <v>0</v>
      </c>
      <c r="AS1776" s="145">
        <f t="shared" si="939"/>
        <v>0.33333333333333331</v>
      </c>
      <c r="AT1776" s="2">
        <f t="shared" si="940"/>
        <v>0</v>
      </c>
      <c r="AU1776" s="2">
        <f t="shared" si="941"/>
        <v>0</v>
      </c>
      <c r="AV1776" s="2">
        <f t="shared" si="942"/>
        <v>0</v>
      </c>
      <c r="AW1776" s="2">
        <f t="shared" si="943"/>
        <v>0</v>
      </c>
      <c r="AX1776" s="2">
        <f t="shared" si="958"/>
        <v>0</v>
      </c>
      <c r="AY1776" s="2">
        <f t="shared" si="944"/>
        <v>0</v>
      </c>
      <c r="AZ1776" s="145" t="e">
        <f t="shared" si="945"/>
        <v>#N/A</v>
      </c>
      <c r="BA1776" s="145" t="e">
        <f t="shared" si="946"/>
        <v>#N/A</v>
      </c>
      <c r="BB1776" s="145">
        <f t="shared" si="947"/>
        <v>2.083333333333337E-2</v>
      </c>
      <c r="BC1776" s="2">
        <f>IF(AM1776,
  IF(AND(AL1776=$J$31,_xlfn.DAYS(AH1776,DATE(AI1776,1,1))&lt;7),
    MAX(0,EINSTELLUNGEN!$D$12+1-WEEKDAY(DATE(EINSTELLUNGEN!$D$9,EINSTELLUNGEN!$D$10,1),2)),
    IF(AL1776=$J$33,
      MIN(EINSTELLUNGEN!$D$12,WEEKDAY(DATE(EINSTELLUNGEN!$D$9,12,31),2)),
      EINSTELLUNGEN!$D$12
  )) - SUMIF(AL$50:AL$2500,"="&amp;AL1776,AX$50:AX$2500),
  0)</f>
        <v>3</v>
      </c>
      <c r="BD1776" s="2">
        <f t="shared" si="948"/>
        <v>0.33333333333333331</v>
      </c>
      <c r="BE1776" s="2">
        <f t="shared" si="949"/>
        <v>0</v>
      </c>
    </row>
    <row r="1777" spans="1:57" ht="10.5" customHeight="1">
      <c r="A1777" s="1" t="str">
        <f t="shared" ca="1" si="925"/>
        <v/>
      </c>
      <c r="B1777" s="1" t="str">
        <f t="shared" ca="1" si="926"/>
        <v/>
      </c>
      <c r="C1777" s="1" t="str">
        <f t="shared" ca="1" si="927"/>
        <v/>
      </c>
      <c r="D1777" s="1" t="str">
        <f t="shared" ca="1" si="928"/>
        <v/>
      </c>
      <c r="F1777" s="10"/>
      <c r="G1777" s="136" t="str">
        <f t="shared" si="929"/>
        <v/>
      </c>
      <c r="H1777" s="27"/>
      <c r="I1777" s="28"/>
      <c r="J1777" s="28"/>
      <c r="K1777" s="29"/>
      <c r="L1777" s="136"/>
      <c r="M1777" s="136"/>
      <c r="N1777" s="136"/>
      <c r="O1777" s="26" t="str">
        <f t="shared" si="930"/>
        <v/>
      </c>
      <c r="P1777" s="218" t="str">
        <f t="shared" si="931"/>
        <v/>
      </c>
      <c r="Q1777" s="26" t="str">
        <f t="shared" si="932"/>
        <v/>
      </c>
      <c r="R1777" s="22"/>
      <c r="S1777" s="99"/>
      <c r="T1777" s="10"/>
      <c r="U1777" s="229" t="str">
        <f t="shared" si="933"/>
        <v/>
      </c>
      <c r="V1777" s="230"/>
      <c r="W1777" s="230"/>
      <c r="X1777" s="230"/>
      <c r="Y1777" s="230"/>
      <c r="Z1777" s="22" t="str">
        <f>""</f>
        <v/>
      </c>
      <c r="AB1777" s="23" t="str">
        <f t="shared" si="934"/>
        <v/>
      </c>
      <c r="AC1777" s="2" t="b">
        <f>COUNT(Q1777:Q$2500)&gt;0</f>
        <v>0</v>
      </c>
      <c r="AD1777" s="2" t="b">
        <f t="shared" si="951"/>
        <v>0</v>
      </c>
      <c r="AE1777" s="2" t="b">
        <f t="shared" si="952"/>
        <v>0</v>
      </c>
      <c r="AF1777" s="2" t="b">
        <f t="shared" si="953"/>
        <v>0</v>
      </c>
      <c r="AG1777" s="2" t="b">
        <f>OR(
  AND(AC1777,NOT(AC1778)),
  AND(AF1777,WEEKDAY(AH1776,2)=EINSTELLUNGEN!$D$12),
  AND(AF1777,AH1777=$J$35)
)</f>
        <v>0</v>
      </c>
      <c r="AH1777" s="2">
        <f>IF(AE1777,AH1776+IF(WEEKDAY(AH1776+1,2)&lt;=EINSTELLUNGEN!$D$12,1,$J$36),AH1776)</f>
        <v>42020</v>
      </c>
      <c r="AI1777" s="2">
        <f t="shared" si="954"/>
        <v>2019</v>
      </c>
      <c r="AJ1777" s="2">
        <f t="shared" si="955"/>
        <v>201901</v>
      </c>
      <c r="AK1777" s="2">
        <f t="shared" si="956"/>
        <v>201901</v>
      </c>
      <c r="AL1777" s="2">
        <f t="shared" si="950"/>
        <v>201903</v>
      </c>
      <c r="AM1777" s="2" t="b">
        <f t="shared" si="957"/>
        <v>1</v>
      </c>
      <c r="AN1777" s="4" t="e">
        <f t="shared" si="935"/>
        <v>#N/A</v>
      </c>
      <c r="AO1777" s="4" t="e">
        <f t="shared" si="936"/>
        <v>#N/A</v>
      </c>
      <c r="AP1777" s="2" t="str">
        <f>IF(AD1777,
  IF(ISBLANK(H1777),
    AP1776,
    IF(LEN(H1777)=1,
      IF(OR(UPPER(H1777)="A",UPPER(H1777)="I"),
        EINSTELLUNGEN!$D$21,
        IF(OR(UPPER(H1777)="B",UPPER(H1777)="M"),
          EINSTELLUNGEN!$D$22,
          IF(OR(UPPER(H1777)="C",UPPER(H1777)="S"),
            EINSTELLUNGEN!$D$23,
            IF(UPPER(H1777)="D",
              EINSTELLUNGEN!$D$24,
              IF(UPPER(H1777)="E",
                EINSTELLUNGEN!$D$25,
                UPPER(H1777)))))),
      IF(ISNUMBER(H1777),
        EINSTELLUNGEN!$D$20&amp;H1777,
        UPPER(H1777)))),
  "")</f>
        <v/>
      </c>
      <c r="AQ1777" s="2" t="str">
        <f t="shared" si="937"/>
        <v/>
      </c>
      <c r="AR1777" s="2">
        <f t="shared" si="938"/>
        <v>0</v>
      </c>
      <c r="AS1777" s="145">
        <f t="shared" si="939"/>
        <v>0.33333333333333331</v>
      </c>
      <c r="AT1777" s="2">
        <f t="shared" si="940"/>
        <v>0</v>
      </c>
      <c r="AU1777" s="2">
        <f t="shared" si="941"/>
        <v>0</v>
      </c>
      <c r="AV1777" s="2">
        <f t="shared" si="942"/>
        <v>0</v>
      </c>
      <c r="AW1777" s="2">
        <f t="shared" si="943"/>
        <v>0</v>
      </c>
      <c r="AX1777" s="2">
        <f t="shared" si="958"/>
        <v>0</v>
      </c>
      <c r="AY1777" s="2">
        <f t="shared" si="944"/>
        <v>0</v>
      </c>
      <c r="AZ1777" s="145" t="e">
        <f t="shared" si="945"/>
        <v>#N/A</v>
      </c>
      <c r="BA1777" s="145" t="e">
        <f t="shared" si="946"/>
        <v>#N/A</v>
      </c>
      <c r="BB1777" s="145">
        <f t="shared" si="947"/>
        <v>2.083333333333337E-2</v>
      </c>
      <c r="BC1777" s="2">
        <f>IF(AM1777,
  IF(AND(AL1777=$J$31,_xlfn.DAYS(AH1777,DATE(AI1777,1,1))&lt;7),
    MAX(0,EINSTELLUNGEN!$D$12+1-WEEKDAY(DATE(EINSTELLUNGEN!$D$9,EINSTELLUNGEN!$D$10,1),2)),
    IF(AL1777=$J$33,
      MIN(EINSTELLUNGEN!$D$12,WEEKDAY(DATE(EINSTELLUNGEN!$D$9,12,31),2)),
      EINSTELLUNGEN!$D$12
  )) - SUMIF(AL$50:AL$2500,"="&amp;AL1777,AX$50:AX$2500),
  0)</f>
        <v>3</v>
      </c>
      <c r="BD1777" s="2">
        <f t="shared" si="948"/>
        <v>0.33333333333333331</v>
      </c>
      <c r="BE1777" s="2">
        <f t="shared" si="949"/>
        <v>0</v>
      </c>
    </row>
    <row r="1778" spans="1:57" ht="10.5" customHeight="1">
      <c r="A1778" s="1" t="str">
        <f t="shared" ref="A1778:A1841" ca="1" si="959">IF(AND(AC1778,AJ1778=$A$48),"Q","")</f>
        <v/>
      </c>
      <c r="B1778" s="1" t="str">
        <f t="shared" ref="B1778:B1841" ca="1" si="960">IF(AND(AC1778,AK1778=$B$48),"M","")</f>
        <v/>
      </c>
      <c r="C1778" s="1" t="str">
        <f t="shared" ref="C1778:C1841" ca="1" si="961">IF(AND(AC1778,AL1778=$C$48),"W","")</f>
        <v/>
      </c>
      <c r="D1778" s="1" t="str">
        <f t="shared" ref="D1778:D1841" ca="1" si="962">IF(AND(AC1778,AH1778=$D$48),"T","")</f>
        <v/>
      </c>
      <c r="F1778" s="10"/>
      <c r="G1778" s="136" t="str">
        <f t="shared" ref="G1778:G1841" si="963">IF(AE1778,INDEX($L$29:$L$35,WEEKDAY(AH1778,2),1)&amp;", "&amp;DAY(AH1778)&amp;" "&amp;INDEX($N$29:$N$40,MONTH(AH1778),1)&amp;" "&amp;YEAR(AH1778),"")</f>
        <v/>
      </c>
      <c r="H1778" s="27"/>
      <c r="I1778" s="28"/>
      <c r="J1778" s="28"/>
      <c r="K1778" s="29"/>
      <c r="L1778" s="136"/>
      <c r="M1778" s="136"/>
      <c r="N1778" s="136"/>
      <c r="O1778" s="26" t="str">
        <f t="shared" ref="O1778:O1841" si="964">IF(AD1778,AR1778,"")</f>
        <v/>
      </c>
      <c r="P1778" s="218" t="str">
        <f t="shared" ref="P1778:P1841" si="965">IF(AF1778,
IF(AS1777&gt;0,
  TEXT(AS1777*24,"0,000")&amp;" h",
  TEXT(0,"0,000")&amp;" h"),
"")</f>
        <v/>
      </c>
      <c r="Q1778" s="26" t="str">
        <f t="shared" ref="Q1778:Q1841" si="966">IF(AF1778,BB1777,"")</f>
        <v/>
      </c>
      <c r="R1778" s="22"/>
      <c r="S1778" s="99"/>
      <c r="T1778" s="10"/>
      <c r="U1778" s="229" t="str">
        <f t="shared" ref="U1778:U1841" si="967">IF(AND(AD1778,AR1778,LEN(AQ1778)&gt;0),
IF(AQ1778&lt;&gt;FALSE,
  TEXT(AH1778,"yyyy-mm-dd")
    &amp;"|"&amp;TEXT(AN1778,"hh:mm")
    &amp;"|"&amp;TEXT(AO1778,"hh:mm")
    &amp;"|"&amp;AP1778
    &amp;"|"&amp;AQ1778,
  $J$39),
"")</f>
        <v/>
      </c>
      <c r="V1778" s="230"/>
      <c r="W1778" s="230"/>
      <c r="X1778" s="230"/>
      <c r="Y1778" s="230"/>
      <c r="Z1778" s="22" t="str">
        <f>""</f>
        <v/>
      </c>
      <c r="AB1778" s="23" t="str">
        <f t="shared" ref="AB1778:AB1841" si="968">IF(AG1778,"W"&amp;RIGHT(AL1777,2)&amp;"  "&amp;TEXT(BE1777*24,"+0,00;−0,00;0,00")&amp;"  (S="&amp;TEXT(BC1777*$J$37,"00,00")&amp;"  H="&amp;TEXT(BD1777*24,"00,00")&amp;")","")</f>
        <v/>
      </c>
      <c r="AC1778" s="2" t="b">
        <f>COUNT(Q1778:Q$2500)&gt;0</f>
        <v>0</v>
      </c>
      <c r="AD1778" s="2" t="b">
        <f t="shared" si="951"/>
        <v>0</v>
      </c>
      <c r="AE1778" s="2" t="b">
        <f t="shared" si="952"/>
        <v>0</v>
      </c>
      <c r="AF1778" s="2" t="b">
        <f t="shared" si="953"/>
        <v>0</v>
      </c>
      <c r="AG1778" s="2" t="b">
        <f>OR(
  AND(AC1778,NOT(AC1779)),
  AND(AF1778,WEEKDAY(AH1777,2)=EINSTELLUNGEN!$D$12),
  AND(AF1778,AH1778=$J$35)
)</f>
        <v>0</v>
      </c>
      <c r="AH1778" s="2">
        <f>IF(AE1778,AH1777+IF(WEEKDAY(AH1777+1,2)&lt;=EINSTELLUNGEN!$D$12,1,$J$36),AH1777)</f>
        <v>42020</v>
      </c>
      <c r="AI1778" s="2">
        <f t="shared" si="954"/>
        <v>2019</v>
      </c>
      <c r="AJ1778" s="2">
        <f t="shared" si="955"/>
        <v>201901</v>
      </c>
      <c r="AK1778" s="2">
        <f t="shared" si="956"/>
        <v>201901</v>
      </c>
      <c r="AL1778" s="2">
        <f t="shared" si="950"/>
        <v>201903</v>
      </c>
      <c r="AM1778" s="2" t="b">
        <f t="shared" si="957"/>
        <v>1</v>
      </c>
      <c r="AN1778" s="4" t="e">
        <f t="shared" ref="AN1778:AN1841" si="969">IF(NOT(AD1778),NA(),IF(ISNUMBER(I1778),I1778,AO1777))</f>
        <v>#N/A</v>
      </c>
      <c r="AO1778" s="4" t="e">
        <f t="shared" ref="AO1778:AO1841" si="970">IF(ISNA(AN1778),NA(),IF(ISNUMBER(J1778),MAX(J1778,AN1778),AN1778))</f>
        <v>#N/A</v>
      </c>
      <c r="AP1778" s="2" t="str">
        <f>IF(AD1778,
  IF(ISBLANK(H1778),
    AP1777,
    IF(LEN(H1778)=1,
      IF(OR(UPPER(H1778)="A",UPPER(H1778)="I"),
        EINSTELLUNGEN!$D$21,
        IF(OR(UPPER(H1778)="B",UPPER(H1778)="M"),
          EINSTELLUNGEN!$D$22,
          IF(OR(UPPER(H1778)="C",UPPER(H1778)="S"),
            EINSTELLUNGEN!$D$23,
            IF(UPPER(H1778)="D",
              EINSTELLUNGEN!$D$24,
              IF(UPPER(H1778)="E",
                EINSTELLUNGEN!$D$25,
                UPPER(H1778)))))),
      IF(ISNUMBER(H1778),
        EINSTELLUNGEN!$D$20&amp;H1778,
        UPPER(H1778)))),
  "")</f>
        <v/>
      </c>
      <c r="AQ1778" s="2" t="str">
        <f t="shared" ref="AQ1778:AQ1841" si="971">IF(LEN(AP1778)&gt;0,
IF(LEN(TRIM(K1778))&gt;0,K1778,
IF(AND(AP1777=AP1778,LEN(TRIM(K1777))&gt;0),K1777,
  IF(AND(AP1776=AP1778,LEN(TRIM(K1776))&gt;0),K1776,
    IF(AND(AP1775=AP1778,LEN(TRIM(K1775))&gt;0),K1775,
      IF(AND(AP1774=AP1778,LEN(TRIM(K1774))&gt;0),K1774,
        IF(AND(AP1773=AP1778,LEN(TRIM(K1773))&gt;0),K1773,
          IF(AND(AP1772=AP1778,LEN(TRIM(K1772))&gt;0),K1772,
            IF(AND(AP1771=AP1778,LEN(TRIM(K1771))&gt;0),K1771,
              IF(AND(AP1770=AP1778,LEN(TRIM(K1770))&gt;0),K1770,
                IF(AND(AP1769=AP1778,LEN(TRIM(K1769))&gt;0),K1769,
                  IF(AND(AP1768=AP1778,LEN(TRIM(K1768))&gt;0),K1768,FALSE)
)))))))))),"")</f>
        <v/>
      </c>
      <c r="AR1778" s="2">
        <f t="shared" ref="AR1778:AR1841" si="972">IF(OR(ISNA(AN1778),ISNA(AO1778)),0,MAX(0,AO1778-AN1778))</f>
        <v>0</v>
      </c>
      <c r="AS1778" s="145">
        <f t="shared" ref="AS1778:AS1841" si="973">SUMIF(AH$50:AH$2500,"="&amp;AH1778,AR$50:AR$2500)</f>
        <v>0.33333333333333331</v>
      </c>
      <c r="AT1778" s="2">
        <f t="shared" ref="AT1778:AT1841" si="974">IF(AND(AF1779,AP1778="F"),1,0)</f>
        <v>0</v>
      </c>
      <c r="AU1778" s="2">
        <f t="shared" ref="AU1778:AU1841" si="975">IF(AND(AF1779,AP1778="U"),1,0)</f>
        <v>0</v>
      </c>
      <c r="AV1778" s="2">
        <f t="shared" ref="AV1778:AV1841" si="976">IF(AND(AF1779,AP1778="K"),1,0)</f>
        <v>0</v>
      </c>
      <c r="AW1778" s="2">
        <f t="shared" ref="AW1778:AW1841" si="977">IF(AND(AF1779,AP1778="Z"),1,0)</f>
        <v>0</v>
      </c>
      <c r="AX1778" s="2">
        <f t="shared" si="958"/>
        <v>0</v>
      </c>
      <c r="AY1778" s="2">
        <f t="shared" ref="AY1778:AY1841" si="978">IF(AF1779,IF(AX1778=0,1,0),0)</f>
        <v>0</v>
      </c>
      <c r="AZ1778" s="145" t="e">
        <f t="shared" ref="AZ1778:AZ1841" si="979">IF(NOT(AD1778),NA(),IF(ISNA(AZ1777),AN1778,IF(AND(ISNUMBER(AN1778),AN1778&lt;AZ1777),AN1778,AZ1777)))</f>
        <v>#N/A</v>
      </c>
      <c r="BA1778" s="145" t="e">
        <f t="shared" ref="BA1778:BA1841" si="980">IF(NOT(AD1778),NA(),IF(ISNA(BA1777),AO1778,IF(AND(ISNUMBER(AO1778),AO1778&gt;BA1777),AO1778,BA1777)))</f>
        <v>#N/A</v>
      </c>
      <c r="BB1778" s="145">
        <f t="shared" ref="BB1778:BB1841" si="981">IF(AE1777,
  0,
  IF(OR(ISNA(AZ1778),ISNA(BA1778)),
    BB1777,
    MAX(0,(BA1778-AZ1778)-AS1778)))</f>
        <v>2.083333333333337E-2</v>
      </c>
      <c r="BC1778" s="2">
        <f>IF(AM1778,
  IF(AND(AL1778=$J$31,_xlfn.DAYS(AH1778,DATE(AI1778,1,1))&lt;7),
    MAX(0,EINSTELLUNGEN!$D$12+1-WEEKDAY(DATE(EINSTELLUNGEN!$D$9,EINSTELLUNGEN!$D$10,1),2)),
    IF(AL1778=$J$33,
      MIN(EINSTELLUNGEN!$D$12,WEEKDAY(DATE(EINSTELLUNGEN!$D$9,12,31),2)),
      EINSTELLUNGEN!$D$12
  )) - SUMIF(AL$50:AL$2500,"="&amp;AL1778,AX$50:AX$2500),
  0)</f>
        <v>3</v>
      </c>
      <c r="BD1778" s="2">
        <f t="shared" ref="BD1778:BD1841" si="982">SUMIF(AL$50:AL$2500,"="&amp;AL1778,AR$50:AR$2500)</f>
        <v>0.33333333333333331</v>
      </c>
      <c r="BE1778" s="2">
        <f t="shared" ref="BE1778:BE1841" si="983">IF(AG1779,BD1778-BC1778*$J$37/24,0)</f>
        <v>0</v>
      </c>
    </row>
    <row r="1779" spans="1:57" ht="10.5" customHeight="1">
      <c r="A1779" s="1" t="str">
        <f t="shared" ca="1" si="959"/>
        <v/>
      </c>
      <c r="B1779" s="1" t="str">
        <f t="shared" ca="1" si="960"/>
        <v/>
      </c>
      <c r="C1779" s="1" t="str">
        <f t="shared" ca="1" si="961"/>
        <v/>
      </c>
      <c r="D1779" s="1" t="str">
        <f t="shared" ca="1" si="962"/>
        <v/>
      </c>
      <c r="F1779" s="10"/>
      <c r="G1779" s="136" t="str">
        <f t="shared" si="963"/>
        <v/>
      </c>
      <c r="H1779" s="27"/>
      <c r="I1779" s="28"/>
      <c r="J1779" s="28"/>
      <c r="K1779" s="29"/>
      <c r="L1779" s="136"/>
      <c r="M1779" s="136"/>
      <c r="N1779" s="136"/>
      <c r="O1779" s="26" t="str">
        <f t="shared" si="964"/>
        <v/>
      </c>
      <c r="P1779" s="218" t="str">
        <f t="shared" si="965"/>
        <v/>
      </c>
      <c r="Q1779" s="26" t="str">
        <f t="shared" si="966"/>
        <v/>
      </c>
      <c r="R1779" s="22"/>
      <c r="S1779" s="99"/>
      <c r="T1779" s="10"/>
      <c r="U1779" s="229" t="str">
        <f t="shared" si="967"/>
        <v/>
      </c>
      <c r="V1779" s="230"/>
      <c r="W1779" s="230"/>
      <c r="X1779" s="230"/>
      <c r="Y1779" s="230"/>
      <c r="Z1779" s="22" t="str">
        <f>""</f>
        <v/>
      </c>
      <c r="AB1779" s="23" t="str">
        <f t="shared" si="968"/>
        <v/>
      </c>
      <c r="AC1779" s="2" t="b">
        <f>COUNT(Q1779:Q$2500)&gt;0</f>
        <v>0</v>
      </c>
      <c r="AD1779" s="2" t="b">
        <f t="shared" si="951"/>
        <v>0</v>
      </c>
      <c r="AE1779" s="2" t="b">
        <f t="shared" si="952"/>
        <v>0</v>
      </c>
      <c r="AF1779" s="2" t="b">
        <f t="shared" si="953"/>
        <v>0</v>
      </c>
      <c r="AG1779" s="2" t="b">
        <f>OR(
  AND(AC1779,NOT(AC1780)),
  AND(AF1779,WEEKDAY(AH1778,2)=EINSTELLUNGEN!$D$12),
  AND(AF1779,AH1779=$J$35)
)</f>
        <v>0</v>
      </c>
      <c r="AH1779" s="2">
        <f>IF(AE1779,AH1778+IF(WEEKDAY(AH1778+1,2)&lt;=EINSTELLUNGEN!$D$12,1,$J$36),AH1778)</f>
        <v>42020</v>
      </c>
      <c r="AI1779" s="2">
        <f t="shared" si="954"/>
        <v>2019</v>
      </c>
      <c r="AJ1779" s="2">
        <f t="shared" si="955"/>
        <v>201901</v>
      </c>
      <c r="AK1779" s="2">
        <f t="shared" si="956"/>
        <v>201901</v>
      </c>
      <c r="AL1779" s="2">
        <f t="shared" ref="AL1779:AL1842" si="984">AI1779*100-IF(AND(_xlfn.ISOWEEKNUM(AH1779)&gt;=52,MONTH(AH1779)=1),100,0)+_xlfn.ISOWEEKNUM(AH1779)</f>
        <v>201903</v>
      </c>
      <c r="AM1779" s="2" t="b">
        <f t="shared" si="957"/>
        <v>1</v>
      </c>
      <c r="AN1779" s="4" t="e">
        <f t="shared" si="969"/>
        <v>#N/A</v>
      </c>
      <c r="AO1779" s="4" t="e">
        <f t="shared" si="970"/>
        <v>#N/A</v>
      </c>
      <c r="AP1779" s="2" t="str">
        <f>IF(AD1779,
  IF(ISBLANK(H1779),
    AP1778,
    IF(LEN(H1779)=1,
      IF(OR(UPPER(H1779)="A",UPPER(H1779)="I"),
        EINSTELLUNGEN!$D$21,
        IF(OR(UPPER(H1779)="B",UPPER(H1779)="M"),
          EINSTELLUNGEN!$D$22,
          IF(OR(UPPER(H1779)="C",UPPER(H1779)="S"),
            EINSTELLUNGEN!$D$23,
            IF(UPPER(H1779)="D",
              EINSTELLUNGEN!$D$24,
              IF(UPPER(H1779)="E",
                EINSTELLUNGEN!$D$25,
                UPPER(H1779)))))),
      IF(ISNUMBER(H1779),
        EINSTELLUNGEN!$D$20&amp;H1779,
        UPPER(H1779)))),
  "")</f>
        <v/>
      </c>
      <c r="AQ1779" s="2" t="str">
        <f t="shared" si="971"/>
        <v/>
      </c>
      <c r="AR1779" s="2">
        <f t="shared" si="972"/>
        <v>0</v>
      </c>
      <c r="AS1779" s="145">
        <f t="shared" si="973"/>
        <v>0.33333333333333331</v>
      </c>
      <c r="AT1779" s="2">
        <f t="shared" si="974"/>
        <v>0</v>
      </c>
      <c r="AU1779" s="2">
        <f t="shared" si="975"/>
        <v>0</v>
      </c>
      <c r="AV1779" s="2">
        <f t="shared" si="976"/>
        <v>0</v>
      </c>
      <c r="AW1779" s="2">
        <f t="shared" si="977"/>
        <v>0</v>
      </c>
      <c r="AX1779" s="2">
        <f t="shared" si="958"/>
        <v>0</v>
      </c>
      <c r="AY1779" s="2">
        <f t="shared" si="978"/>
        <v>0</v>
      </c>
      <c r="AZ1779" s="145" t="e">
        <f t="shared" si="979"/>
        <v>#N/A</v>
      </c>
      <c r="BA1779" s="145" t="e">
        <f t="shared" si="980"/>
        <v>#N/A</v>
      </c>
      <c r="BB1779" s="145">
        <f t="shared" si="981"/>
        <v>2.083333333333337E-2</v>
      </c>
      <c r="BC1779" s="2">
        <f>IF(AM1779,
  IF(AND(AL1779=$J$31,_xlfn.DAYS(AH1779,DATE(AI1779,1,1))&lt;7),
    MAX(0,EINSTELLUNGEN!$D$12+1-WEEKDAY(DATE(EINSTELLUNGEN!$D$9,EINSTELLUNGEN!$D$10,1),2)),
    IF(AL1779=$J$33,
      MIN(EINSTELLUNGEN!$D$12,WEEKDAY(DATE(EINSTELLUNGEN!$D$9,12,31),2)),
      EINSTELLUNGEN!$D$12
  )) - SUMIF(AL$50:AL$2500,"="&amp;AL1779,AX$50:AX$2500),
  0)</f>
        <v>3</v>
      </c>
      <c r="BD1779" s="2">
        <f t="shared" si="982"/>
        <v>0.33333333333333331</v>
      </c>
      <c r="BE1779" s="2">
        <f t="shared" si="983"/>
        <v>0</v>
      </c>
    </row>
    <row r="1780" spans="1:57" ht="10.5" customHeight="1">
      <c r="A1780" s="1" t="str">
        <f t="shared" ca="1" si="959"/>
        <v/>
      </c>
      <c r="B1780" s="1" t="str">
        <f t="shared" ca="1" si="960"/>
        <v/>
      </c>
      <c r="C1780" s="1" t="str">
        <f t="shared" ca="1" si="961"/>
        <v/>
      </c>
      <c r="D1780" s="1" t="str">
        <f t="shared" ca="1" si="962"/>
        <v/>
      </c>
      <c r="F1780" s="10"/>
      <c r="G1780" s="136" t="str">
        <f t="shared" si="963"/>
        <v/>
      </c>
      <c r="H1780" s="27"/>
      <c r="I1780" s="28"/>
      <c r="J1780" s="28"/>
      <c r="K1780" s="29"/>
      <c r="L1780" s="136"/>
      <c r="M1780" s="136"/>
      <c r="N1780" s="136"/>
      <c r="O1780" s="26" t="str">
        <f t="shared" si="964"/>
        <v/>
      </c>
      <c r="P1780" s="218" t="str">
        <f t="shared" si="965"/>
        <v/>
      </c>
      <c r="Q1780" s="26" t="str">
        <f t="shared" si="966"/>
        <v/>
      </c>
      <c r="R1780" s="22"/>
      <c r="S1780" s="99"/>
      <c r="T1780" s="10"/>
      <c r="U1780" s="229" t="str">
        <f t="shared" si="967"/>
        <v/>
      </c>
      <c r="V1780" s="230"/>
      <c r="W1780" s="230"/>
      <c r="X1780" s="230"/>
      <c r="Y1780" s="230"/>
      <c r="Z1780" s="22" t="str">
        <f>""</f>
        <v/>
      </c>
      <c r="AB1780" s="23" t="str">
        <f t="shared" si="968"/>
        <v/>
      </c>
      <c r="AC1780" s="2" t="b">
        <f>COUNT(Q1780:Q$2500)&gt;0</f>
        <v>0</v>
      </c>
      <c r="AD1780" s="2" t="b">
        <f t="shared" si="951"/>
        <v>0</v>
      </c>
      <c r="AE1780" s="2" t="b">
        <f t="shared" si="952"/>
        <v>0</v>
      </c>
      <c r="AF1780" s="2" t="b">
        <f t="shared" si="953"/>
        <v>0</v>
      </c>
      <c r="AG1780" s="2" t="b">
        <f>OR(
  AND(AC1780,NOT(AC1781)),
  AND(AF1780,WEEKDAY(AH1779,2)=EINSTELLUNGEN!$D$12),
  AND(AF1780,AH1780=$J$35)
)</f>
        <v>0</v>
      </c>
      <c r="AH1780" s="2">
        <f>IF(AE1780,AH1779+IF(WEEKDAY(AH1779+1,2)&lt;=EINSTELLUNGEN!$D$12,1,$J$36),AH1779)</f>
        <v>42020</v>
      </c>
      <c r="AI1780" s="2">
        <f t="shared" si="954"/>
        <v>2019</v>
      </c>
      <c r="AJ1780" s="2">
        <f t="shared" si="955"/>
        <v>201901</v>
      </c>
      <c r="AK1780" s="2">
        <f t="shared" si="956"/>
        <v>201901</v>
      </c>
      <c r="AL1780" s="2">
        <f t="shared" si="984"/>
        <v>201903</v>
      </c>
      <c r="AM1780" s="2" t="b">
        <f t="shared" si="957"/>
        <v>1</v>
      </c>
      <c r="AN1780" s="4" t="e">
        <f t="shared" si="969"/>
        <v>#N/A</v>
      </c>
      <c r="AO1780" s="4" t="e">
        <f t="shared" si="970"/>
        <v>#N/A</v>
      </c>
      <c r="AP1780" s="2" t="str">
        <f>IF(AD1780,
  IF(ISBLANK(H1780),
    AP1779,
    IF(LEN(H1780)=1,
      IF(OR(UPPER(H1780)="A",UPPER(H1780)="I"),
        EINSTELLUNGEN!$D$21,
        IF(OR(UPPER(H1780)="B",UPPER(H1780)="M"),
          EINSTELLUNGEN!$D$22,
          IF(OR(UPPER(H1780)="C",UPPER(H1780)="S"),
            EINSTELLUNGEN!$D$23,
            IF(UPPER(H1780)="D",
              EINSTELLUNGEN!$D$24,
              IF(UPPER(H1780)="E",
                EINSTELLUNGEN!$D$25,
                UPPER(H1780)))))),
      IF(ISNUMBER(H1780),
        EINSTELLUNGEN!$D$20&amp;H1780,
        UPPER(H1780)))),
  "")</f>
        <v/>
      </c>
      <c r="AQ1780" s="2" t="str">
        <f t="shared" si="971"/>
        <v/>
      </c>
      <c r="AR1780" s="2">
        <f t="shared" si="972"/>
        <v>0</v>
      </c>
      <c r="AS1780" s="145">
        <f t="shared" si="973"/>
        <v>0.33333333333333331</v>
      </c>
      <c r="AT1780" s="2">
        <f t="shared" si="974"/>
        <v>0</v>
      </c>
      <c r="AU1780" s="2">
        <f t="shared" si="975"/>
        <v>0</v>
      </c>
      <c r="AV1780" s="2">
        <f t="shared" si="976"/>
        <v>0</v>
      </c>
      <c r="AW1780" s="2">
        <f t="shared" si="977"/>
        <v>0</v>
      </c>
      <c r="AX1780" s="2">
        <f t="shared" si="958"/>
        <v>0</v>
      </c>
      <c r="AY1780" s="2">
        <f t="shared" si="978"/>
        <v>0</v>
      </c>
      <c r="AZ1780" s="145" t="e">
        <f t="shared" si="979"/>
        <v>#N/A</v>
      </c>
      <c r="BA1780" s="145" t="e">
        <f t="shared" si="980"/>
        <v>#N/A</v>
      </c>
      <c r="BB1780" s="145">
        <f t="shared" si="981"/>
        <v>2.083333333333337E-2</v>
      </c>
      <c r="BC1780" s="2">
        <f>IF(AM1780,
  IF(AND(AL1780=$J$31,_xlfn.DAYS(AH1780,DATE(AI1780,1,1))&lt;7),
    MAX(0,EINSTELLUNGEN!$D$12+1-WEEKDAY(DATE(EINSTELLUNGEN!$D$9,EINSTELLUNGEN!$D$10,1),2)),
    IF(AL1780=$J$33,
      MIN(EINSTELLUNGEN!$D$12,WEEKDAY(DATE(EINSTELLUNGEN!$D$9,12,31),2)),
      EINSTELLUNGEN!$D$12
  )) - SUMIF(AL$50:AL$2500,"="&amp;AL1780,AX$50:AX$2500),
  0)</f>
        <v>3</v>
      </c>
      <c r="BD1780" s="2">
        <f t="shared" si="982"/>
        <v>0.33333333333333331</v>
      </c>
      <c r="BE1780" s="2">
        <f t="shared" si="983"/>
        <v>0</v>
      </c>
    </row>
    <row r="1781" spans="1:57" ht="10.5" customHeight="1">
      <c r="A1781" s="1" t="str">
        <f t="shared" ca="1" si="959"/>
        <v/>
      </c>
      <c r="B1781" s="1" t="str">
        <f t="shared" ca="1" si="960"/>
        <v/>
      </c>
      <c r="C1781" s="1" t="str">
        <f t="shared" ca="1" si="961"/>
        <v/>
      </c>
      <c r="D1781" s="1" t="str">
        <f t="shared" ca="1" si="962"/>
        <v/>
      </c>
      <c r="F1781" s="10"/>
      <c r="G1781" s="136" t="str">
        <f t="shared" si="963"/>
        <v/>
      </c>
      <c r="H1781" s="27"/>
      <c r="I1781" s="28"/>
      <c r="J1781" s="28"/>
      <c r="K1781" s="29"/>
      <c r="L1781" s="136"/>
      <c r="M1781" s="136"/>
      <c r="N1781" s="136"/>
      <c r="O1781" s="26" t="str">
        <f t="shared" si="964"/>
        <v/>
      </c>
      <c r="P1781" s="218" t="str">
        <f t="shared" si="965"/>
        <v/>
      </c>
      <c r="Q1781" s="26" t="str">
        <f t="shared" si="966"/>
        <v/>
      </c>
      <c r="R1781" s="22"/>
      <c r="S1781" s="99"/>
      <c r="T1781" s="10"/>
      <c r="U1781" s="229" t="str">
        <f t="shared" si="967"/>
        <v/>
      </c>
      <c r="V1781" s="230"/>
      <c r="W1781" s="230"/>
      <c r="X1781" s="230"/>
      <c r="Y1781" s="230"/>
      <c r="Z1781" s="22" t="str">
        <f>""</f>
        <v/>
      </c>
      <c r="AB1781" s="23" t="str">
        <f t="shared" si="968"/>
        <v/>
      </c>
      <c r="AC1781" s="2" t="b">
        <f>COUNT(Q1781:Q$2500)&gt;0</f>
        <v>0</v>
      </c>
      <c r="AD1781" s="2" t="b">
        <f t="shared" si="951"/>
        <v>0</v>
      </c>
      <c r="AE1781" s="2" t="b">
        <f t="shared" si="952"/>
        <v>0</v>
      </c>
      <c r="AF1781" s="2" t="b">
        <f t="shared" si="953"/>
        <v>0</v>
      </c>
      <c r="AG1781" s="2" t="b">
        <f>OR(
  AND(AC1781,NOT(AC1782)),
  AND(AF1781,WEEKDAY(AH1780,2)=EINSTELLUNGEN!$D$12),
  AND(AF1781,AH1781=$J$35)
)</f>
        <v>0</v>
      </c>
      <c r="AH1781" s="2">
        <f>IF(AE1781,AH1780+IF(WEEKDAY(AH1780+1,2)&lt;=EINSTELLUNGEN!$D$12,1,$J$36),AH1780)</f>
        <v>42020</v>
      </c>
      <c r="AI1781" s="2">
        <f t="shared" si="954"/>
        <v>2019</v>
      </c>
      <c r="AJ1781" s="2">
        <f t="shared" si="955"/>
        <v>201901</v>
      </c>
      <c r="AK1781" s="2">
        <f t="shared" si="956"/>
        <v>201901</v>
      </c>
      <c r="AL1781" s="2">
        <f t="shared" si="984"/>
        <v>201903</v>
      </c>
      <c r="AM1781" s="2" t="b">
        <f t="shared" si="957"/>
        <v>1</v>
      </c>
      <c r="AN1781" s="4" t="e">
        <f t="shared" si="969"/>
        <v>#N/A</v>
      </c>
      <c r="AO1781" s="4" t="e">
        <f t="shared" si="970"/>
        <v>#N/A</v>
      </c>
      <c r="AP1781" s="2" t="str">
        <f>IF(AD1781,
  IF(ISBLANK(H1781),
    AP1780,
    IF(LEN(H1781)=1,
      IF(OR(UPPER(H1781)="A",UPPER(H1781)="I"),
        EINSTELLUNGEN!$D$21,
        IF(OR(UPPER(H1781)="B",UPPER(H1781)="M"),
          EINSTELLUNGEN!$D$22,
          IF(OR(UPPER(H1781)="C",UPPER(H1781)="S"),
            EINSTELLUNGEN!$D$23,
            IF(UPPER(H1781)="D",
              EINSTELLUNGEN!$D$24,
              IF(UPPER(H1781)="E",
                EINSTELLUNGEN!$D$25,
                UPPER(H1781)))))),
      IF(ISNUMBER(H1781),
        EINSTELLUNGEN!$D$20&amp;H1781,
        UPPER(H1781)))),
  "")</f>
        <v/>
      </c>
      <c r="AQ1781" s="2" t="str">
        <f t="shared" si="971"/>
        <v/>
      </c>
      <c r="AR1781" s="2">
        <f t="shared" si="972"/>
        <v>0</v>
      </c>
      <c r="AS1781" s="145">
        <f t="shared" si="973"/>
        <v>0.33333333333333331</v>
      </c>
      <c r="AT1781" s="2">
        <f t="shared" si="974"/>
        <v>0</v>
      </c>
      <c r="AU1781" s="2">
        <f t="shared" si="975"/>
        <v>0</v>
      </c>
      <c r="AV1781" s="2">
        <f t="shared" si="976"/>
        <v>0</v>
      </c>
      <c r="AW1781" s="2">
        <f t="shared" si="977"/>
        <v>0</v>
      </c>
      <c r="AX1781" s="2">
        <f t="shared" si="958"/>
        <v>0</v>
      </c>
      <c r="AY1781" s="2">
        <f t="shared" si="978"/>
        <v>0</v>
      </c>
      <c r="AZ1781" s="145" t="e">
        <f t="shared" si="979"/>
        <v>#N/A</v>
      </c>
      <c r="BA1781" s="145" t="e">
        <f t="shared" si="980"/>
        <v>#N/A</v>
      </c>
      <c r="BB1781" s="145">
        <f t="shared" si="981"/>
        <v>2.083333333333337E-2</v>
      </c>
      <c r="BC1781" s="2">
        <f>IF(AM1781,
  IF(AND(AL1781=$J$31,_xlfn.DAYS(AH1781,DATE(AI1781,1,1))&lt;7),
    MAX(0,EINSTELLUNGEN!$D$12+1-WEEKDAY(DATE(EINSTELLUNGEN!$D$9,EINSTELLUNGEN!$D$10,1),2)),
    IF(AL1781=$J$33,
      MIN(EINSTELLUNGEN!$D$12,WEEKDAY(DATE(EINSTELLUNGEN!$D$9,12,31),2)),
      EINSTELLUNGEN!$D$12
  )) - SUMIF(AL$50:AL$2500,"="&amp;AL1781,AX$50:AX$2500),
  0)</f>
        <v>3</v>
      </c>
      <c r="BD1781" s="2">
        <f t="shared" si="982"/>
        <v>0.33333333333333331</v>
      </c>
      <c r="BE1781" s="2">
        <f t="shared" si="983"/>
        <v>0</v>
      </c>
    </row>
    <row r="1782" spans="1:57" ht="10.5" customHeight="1">
      <c r="A1782" s="1" t="str">
        <f t="shared" ca="1" si="959"/>
        <v/>
      </c>
      <c r="B1782" s="1" t="str">
        <f t="shared" ca="1" si="960"/>
        <v/>
      </c>
      <c r="C1782" s="1" t="str">
        <f t="shared" ca="1" si="961"/>
        <v/>
      </c>
      <c r="D1782" s="1" t="str">
        <f t="shared" ca="1" si="962"/>
        <v/>
      </c>
      <c r="F1782" s="10"/>
      <c r="G1782" s="136" t="str">
        <f t="shared" si="963"/>
        <v/>
      </c>
      <c r="H1782" s="27"/>
      <c r="I1782" s="28"/>
      <c r="J1782" s="28"/>
      <c r="K1782" s="29"/>
      <c r="L1782" s="136"/>
      <c r="M1782" s="136"/>
      <c r="N1782" s="136"/>
      <c r="O1782" s="26" t="str">
        <f t="shared" si="964"/>
        <v/>
      </c>
      <c r="P1782" s="218" t="str">
        <f t="shared" si="965"/>
        <v/>
      </c>
      <c r="Q1782" s="26" t="str">
        <f t="shared" si="966"/>
        <v/>
      </c>
      <c r="R1782" s="22"/>
      <c r="S1782" s="99"/>
      <c r="T1782" s="10"/>
      <c r="U1782" s="229" t="str">
        <f t="shared" si="967"/>
        <v/>
      </c>
      <c r="V1782" s="230"/>
      <c r="W1782" s="230"/>
      <c r="X1782" s="230"/>
      <c r="Y1782" s="230"/>
      <c r="Z1782" s="22" t="str">
        <f>""</f>
        <v/>
      </c>
      <c r="AB1782" s="23" t="str">
        <f t="shared" si="968"/>
        <v/>
      </c>
      <c r="AC1782" s="2" t="b">
        <f>COUNT(Q1782:Q$2500)&gt;0</f>
        <v>0</v>
      </c>
      <c r="AD1782" s="2" t="b">
        <f t="shared" si="951"/>
        <v>0</v>
      </c>
      <c r="AE1782" s="2" t="b">
        <f t="shared" si="952"/>
        <v>0</v>
      </c>
      <c r="AF1782" s="2" t="b">
        <f t="shared" si="953"/>
        <v>0</v>
      </c>
      <c r="AG1782" s="2" t="b">
        <f>OR(
  AND(AC1782,NOT(AC1783)),
  AND(AF1782,WEEKDAY(AH1781,2)=EINSTELLUNGEN!$D$12),
  AND(AF1782,AH1782=$J$35)
)</f>
        <v>0</v>
      </c>
      <c r="AH1782" s="2">
        <f>IF(AE1782,AH1781+IF(WEEKDAY(AH1781+1,2)&lt;=EINSTELLUNGEN!$D$12,1,$J$36),AH1781)</f>
        <v>42020</v>
      </c>
      <c r="AI1782" s="2">
        <f t="shared" si="954"/>
        <v>2019</v>
      </c>
      <c r="AJ1782" s="2">
        <f t="shared" si="955"/>
        <v>201901</v>
      </c>
      <c r="AK1782" s="2">
        <f t="shared" si="956"/>
        <v>201901</v>
      </c>
      <c r="AL1782" s="2">
        <f t="shared" si="984"/>
        <v>201903</v>
      </c>
      <c r="AM1782" s="2" t="b">
        <f t="shared" si="957"/>
        <v>1</v>
      </c>
      <c r="AN1782" s="4" t="e">
        <f t="shared" si="969"/>
        <v>#N/A</v>
      </c>
      <c r="AO1782" s="4" t="e">
        <f t="shared" si="970"/>
        <v>#N/A</v>
      </c>
      <c r="AP1782" s="2" t="str">
        <f>IF(AD1782,
  IF(ISBLANK(H1782),
    AP1781,
    IF(LEN(H1782)=1,
      IF(OR(UPPER(H1782)="A",UPPER(H1782)="I"),
        EINSTELLUNGEN!$D$21,
        IF(OR(UPPER(H1782)="B",UPPER(H1782)="M"),
          EINSTELLUNGEN!$D$22,
          IF(OR(UPPER(H1782)="C",UPPER(H1782)="S"),
            EINSTELLUNGEN!$D$23,
            IF(UPPER(H1782)="D",
              EINSTELLUNGEN!$D$24,
              IF(UPPER(H1782)="E",
                EINSTELLUNGEN!$D$25,
                UPPER(H1782)))))),
      IF(ISNUMBER(H1782),
        EINSTELLUNGEN!$D$20&amp;H1782,
        UPPER(H1782)))),
  "")</f>
        <v/>
      </c>
      <c r="AQ1782" s="2" t="str">
        <f t="shared" si="971"/>
        <v/>
      </c>
      <c r="AR1782" s="2">
        <f t="shared" si="972"/>
        <v>0</v>
      </c>
      <c r="AS1782" s="145">
        <f t="shared" si="973"/>
        <v>0.33333333333333331</v>
      </c>
      <c r="AT1782" s="2">
        <f t="shared" si="974"/>
        <v>0</v>
      </c>
      <c r="AU1782" s="2">
        <f t="shared" si="975"/>
        <v>0</v>
      </c>
      <c r="AV1782" s="2">
        <f t="shared" si="976"/>
        <v>0</v>
      </c>
      <c r="AW1782" s="2">
        <f t="shared" si="977"/>
        <v>0</v>
      </c>
      <c r="AX1782" s="2">
        <f t="shared" si="958"/>
        <v>0</v>
      </c>
      <c r="AY1782" s="2">
        <f t="shared" si="978"/>
        <v>0</v>
      </c>
      <c r="AZ1782" s="145" t="e">
        <f t="shared" si="979"/>
        <v>#N/A</v>
      </c>
      <c r="BA1782" s="145" t="e">
        <f t="shared" si="980"/>
        <v>#N/A</v>
      </c>
      <c r="BB1782" s="145">
        <f t="shared" si="981"/>
        <v>2.083333333333337E-2</v>
      </c>
      <c r="BC1782" s="2">
        <f>IF(AM1782,
  IF(AND(AL1782=$J$31,_xlfn.DAYS(AH1782,DATE(AI1782,1,1))&lt;7),
    MAX(0,EINSTELLUNGEN!$D$12+1-WEEKDAY(DATE(EINSTELLUNGEN!$D$9,EINSTELLUNGEN!$D$10,1),2)),
    IF(AL1782=$J$33,
      MIN(EINSTELLUNGEN!$D$12,WEEKDAY(DATE(EINSTELLUNGEN!$D$9,12,31),2)),
      EINSTELLUNGEN!$D$12
  )) - SUMIF(AL$50:AL$2500,"="&amp;AL1782,AX$50:AX$2500),
  0)</f>
        <v>3</v>
      </c>
      <c r="BD1782" s="2">
        <f t="shared" si="982"/>
        <v>0.33333333333333331</v>
      </c>
      <c r="BE1782" s="2">
        <f t="shared" si="983"/>
        <v>0</v>
      </c>
    </row>
    <row r="1783" spans="1:57" ht="10.5" customHeight="1">
      <c r="A1783" s="1" t="str">
        <f t="shared" ca="1" si="959"/>
        <v/>
      </c>
      <c r="B1783" s="1" t="str">
        <f t="shared" ca="1" si="960"/>
        <v/>
      </c>
      <c r="C1783" s="1" t="str">
        <f t="shared" ca="1" si="961"/>
        <v/>
      </c>
      <c r="D1783" s="1" t="str">
        <f t="shared" ca="1" si="962"/>
        <v/>
      </c>
      <c r="F1783" s="10"/>
      <c r="G1783" s="136" t="str">
        <f t="shared" si="963"/>
        <v/>
      </c>
      <c r="H1783" s="27"/>
      <c r="I1783" s="28"/>
      <c r="J1783" s="28"/>
      <c r="K1783" s="29"/>
      <c r="L1783" s="136"/>
      <c r="M1783" s="136"/>
      <c r="N1783" s="136"/>
      <c r="O1783" s="26" t="str">
        <f t="shared" si="964"/>
        <v/>
      </c>
      <c r="P1783" s="218" t="str">
        <f t="shared" si="965"/>
        <v/>
      </c>
      <c r="Q1783" s="26" t="str">
        <f t="shared" si="966"/>
        <v/>
      </c>
      <c r="R1783" s="22"/>
      <c r="S1783" s="99"/>
      <c r="T1783" s="10"/>
      <c r="U1783" s="229" t="str">
        <f t="shared" si="967"/>
        <v/>
      </c>
      <c r="V1783" s="230"/>
      <c r="W1783" s="230"/>
      <c r="X1783" s="230"/>
      <c r="Y1783" s="230"/>
      <c r="Z1783" s="22" t="str">
        <f>""</f>
        <v/>
      </c>
      <c r="AB1783" s="23" t="str">
        <f t="shared" si="968"/>
        <v/>
      </c>
      <c r="AC1783" s="2" t="b">
        <f>COUNT(Q1783:Q$2500)&gt;0</f>
        <v>0</v>
      </c>
      <c r="AD1783" s="2" t="b">
        <f t="shared" si="951"/>
        <v>0</v>
      </c>
      <c r="AE1783" s="2" t="b">
        <f t="shared" si="952"/>
        <v>0</v>
      </c>
      <c r="AF1783" s="2" t="b">
        <f t="shared" si="953"/>
        <v>0</v>
      </c>
      <c r="AG1783" s="2" t="b">
        <f>OR(
  AND(AC1783,NOT(AC1784)),
  AND(AF1783,WEEKDAY(AH1782,2)=EINSTELLUNGEN!$D$12),
  AND(AF1783,AH1783=$J$35)
)</f>
        <v>0</v>
      </c>
      <c r="AH1783" s="2">
        <f>IF(AE1783,AH1782+IF(WEEKDAY(AH1782+1,2)&lt;=EINSTELLUNGEN!$D$12,1,$J$36),AH1782)</f>
        <v>42020</v>
      </c>
      <c r="AI1783" s="2">
        <f t="shared" si="954"/>
        <v>2019</v>
      </c>
      <c r="AJ1783" s="2">
        <f t="shared" si="955"/>
        <v>201901</v>
      </c>
      <c r="AK1783" s="2">
        <f t="shared" si="956"/>
        <v>201901</v>
      </c>
      <c r="AL1783" s="2">
        <f t="shared" si="984"/>
        <v>201903</v>
      </c>
      <c r="AM1783" s="2" t="b">
        <f t="shared" si="957"/>
        <v>1</v>
      </c>
      <c r="AN1783" s="4" t="e">
        <f t="shared" si="969"/>
        <v>#N/A</v>
      </c>
      <c r="AO1783" s="4" t="e">
        <f t="shared" si="970"/>
        <v>#N/A</v>
      </c>
      <c r="AP1783" s="2" t="str">
        <f>IF(AD1783,
  IF(ISBLANK(H1783),
    AP1782,
    IF(LEN(H1783)=1,
      IF(OR(UPPER(H1783)="A",UPPER(H1783)="I"),
        EINSTELLUNGEN!$D$21,
        IF(OR(UPPER(H1783)="B",UPPER(H1783)="M"),
          EINSTELLUNGEN!$D$22,
          IF(OR(UPPER(H1783)="C",UPPER(H1783)="S"),
            EINSTELLUNGEN!$D$23,
            IF(UPPER(H1783)="D",
              EINSTELLUNGEN!$D$24,
              IF(UPPER(H1783)="E",
                EINSTELLUNGEN!$D$25,
                UPPER(H1783)))))),
      IF(ISNUMBER(H1783),
        EINSTELLUNGEN!$D$20&amp;H1783,
        UPPER(H1783)))),
  "")</f>
        <v/>
      </c>
      <c r="AQ1783" s="2" t="str">
        <f t="shared" si="971"/>
        <v/>
      </c>
      <c r="AR1783" s="2">
        <f t="shared" si="972"/>
        <v>0</v>
      </c>
      <c r="AS1783" s="145">
        <f t="shared" si="973"/>
        <v>0.33333333333333331</v>
      </c>
      <c r="AT1783" s="2">
        <f t="shared" si="974"/>
        <v>0</v>
      </c>
      <c r="AU1783" s="2">
        <f t="shared" si="975"/>
        <v>0</v>
      </c>
      <c r="AV1783" s="2">
        <f t="shared" si="976"/>
        <v>0</v>
      </c>
      <c r="AW1783" s="2">
        <f t="shared" si="977"/>
        <v>0</v>
      </c>
      <c r="AX1783" s="2">
        <f t="shared" si="958"/>
        <v>0</v>
      </c>
      <c r="AY1783" s="2">
        <f t="shared" si="978"/>
        <v>0</v>
      </c>
      <c r="AZ1783" s="145" t="e">
        <f t="shared" si="979"/>
        <v>#N/A</v>
      </c>
      <c r="BA1783" s="145" t="e">
        <f t="shared" si="980"/>
        <v>#N/A</v>
      </c>
      <c r="BB1783" s="145">
        <f t="shared" si="981"/>
        <v>2.083333333333337E-2</v>
      </c>
      <c r="BC1783" s="2">
        <f>IF(AM1783,
  IF(AND(AL1783=$J$31,_xlfn.DAYS(AH1783,DATE(AI1783,1,1))&lt;7),
    MAX(0,EINSTELLUNGEN!$D$12+1-WEEKDAY(DATE(EINSTELLUNGEN!$D$9,EINSTELLUNGEN!$D$10,1),2)),
    IF(AL1783=$J$33,
      MIN(EINSTELLUNGEN!$D$12,WEEKDAY(DATE(EINSTELLUNGEN!$D$9,12,31),2)),
      EINSTELLUNGEN!$D$12
  )) - SUMIF(AL$50:AL$2500,"="&amp;AL1783,AX$50:AX$2500),
  0)</f>
        <v>3</v>
      </c>
      <c r="BD1783" s="2">
        <f t="shared" si="982"/>
        <v>0.33333333333333331</v>
      </c>
      <c r="BE1783" s="2">
        <f t="shared" si="983"/>
        <v>0</v>
      </c>
    </row>
    <row r="1784" spans="1:57" ht="10.5" customHeight="1">
      <c r="A1784" s="1" t="str">
        <f t="shared" ca="1" si="959"/>
        <v/>
      </c>
      <c r="B1784" s="1" t="str">
        <f t="shared" ca="1" si="960"/>
        <v/>
      </c>
      <c r="C1784" s="1" t="str">
        <f t="shared" ca="1" si="961"/>
        <v/>
      </c>
      <c r="D1784" s="1" t="str">
        <f t="shared" ca="1" si="962"/>
        <v/>
      </c>
      <c r="F1784" s="10"/>
      <c r="G1784" s="136" t="str">
        <f t="shared" si="963"/>
        <v/>
      </c>
      <c r="H1784" s="27"/>
      <c r="I1784" s="28"/>
      <c r="J1784" s="28"/>
      <c r="K1784" s="29"/>
      <c r="L1784" s="136"/>
      <c r="M1784" s="136"/>
      <c r="N1784" s="136"/>
      <c r="O1784" s="26" t="str">
        <f t="shared" si="964"/>
        <v/>
      </c>
      <c r="P1784" s="218" t="str">
        <f t="shared" si="965"/>
        <v/>
      </c>
      <c r="Q1784" s="26" t="str">
        <f t="shared" si="966"/>
        <v/>
      </c>
      <c r="R1784" s="22"/>
      <c r="S1784" s="99"/>
      <c r="T1784" s="10"/>
      <c r="U1784" s="229" t="str">
        <f t="shared" si="967"/>
        <v/>
      </c>
      <c r="V1784" s="230"/>
      <c r="W1784" s="230"/>
      <c r="X1784" s="230"/>
      <c r="Y1784" s="230"/>
      <c r="Z1784" s="22" t="str">
        <f>""</f>
        <v/>
      </c>
      <c r="AB1784" s="23" t="str">
        <f t="shared" si="968"/>
        <v/>
      </c>
      <c r="AC1784" s="2" t="b">
        <f>COUNT(Q1784:Q$2500)&gt;0</f>
        <v>0</v>
      </c>
      <c r="AD1784" s="2" t="b">
        <f t="shared" si="951"/>
        <v>0</v>
      </c>
      <c r="AE1784" s="2" t="b">
        <f t="shared" si="952"/>
        <v>0</v>
      </c>
      <c r="AF1784" s="2" t="b">
        <f t="shared" si="953"/>
        <v>0</v>
      </c>
      <c r="AG1784" s="2" t="b">
        <f>OR(
  AND(AC1784,NOT(AC1785)),
  AND(AF1784,WEEKDAY(AH1783,2)=EINSTELLUNGEN!$D$12),
  AND(AF1784,AH1784=$J$35)
)</f>
        <v>0</v>
      </c>
      <c r="AH1784" s="2">
        <f>IF(AE1784,AH1783+IF(WEEKDAY(AH1783+1,2)&lt;=EINSTELLUNGEN!$D$12,1,$J$36),AH1783)</f>
        <v>42020</v>
      </c>
      <c r="AI1784" s="2">
        <f t="shared" si="954"/>
        <v>2019</v>
      </c>
      <c r="AJ1784" s="2">
        <f t="shared" si="955"/>
        <v>201901</v>
      </c>
      <c r="AK1784" s="2">
        <f t="shared" si="956"/>
        <v>201901</v>
      </c>
      <c r="AL1784" s="2">
        <f t="shared" si="984"/>
        <v>201903</v>
      </c>
      <c r="AM1784" s="2" t="b">
        <f t="shared" si="957"/>
        <v>1</v>
      </c>
      <c r="AN1784" s="4" t="e">
        <f t="shared" si="969"/>
        <v>#N/A</v>
      </c>
      <c r="AO1784" s="4" t="e">
        <f t="shared" si="970"/>
        <v>#N/A</v>
      </c>
      <c r="AP1784" s="2" t="str">
        <f>IF(AD1784,
  IF(ISBLANK(H1784),
    AP1783,
    IF(LEN(H1784)=1,
      IF(OR(UPPER(H1784)="A",UPPER(H1784)="I"),
        EINSTELLUNGEN!$D$21,
        IF(OR(UPPER(H1784)="B",UPPER(H1784)="M"),
          EINSTELLUNGEN!$D$22,
          IF(OR(UPPER(H1784)="C",UPPER(H1784)="S"),
            EINSTELLUNGEN!$D$23,
            IF(UPPER(H1784)="D",
              EINSTELLUNGEN!$D$24,
              IF(UPPER(H1784)="E",
                EINSTELLUNGEN!$D$25,
                UPPER(H1784)))))),
      IF(ISNUMBER(H1784),
        EINSTELLUNGEN!$D$20&amp;H1784,
        UPPER(H1784)))),
  "")</f>
        <v/>
      </c>
      <c r="AQ1784" s="2" t="str">
        <f t="shared" si="971"/>
        <v/>
      </c>
      <c r="AR1784" s="2">
        <f t="shared" si="972"/>
        <v>0</v>
      </c>
      <c r="AS1784" s="145">
        <f t="shared" si="973"/>
        <v>0.33333333333333331</v>
      </c>
      <c r="AT1784" s="2">
        <f t="shared" si="974"/>
        <v>0</v>
      </c>
      <c r="AU1784" s="2">
        <f t="shared" si="975"/>
        <v>0</v>
      </c>
      <c r="AV1784" s="2">
        <f t="shared" si="976"/>
        <v>0</v>
      </c>
      <c r="AW1784" s="2">
        <f t="shared" si="977"/>
        <v>0</v>
      </c>
      <c r="AX1784" s="2">
        <f t="shared" si="958"/>
        <v>0</v>
      </c>
      <c r="AY1784" s="2">
        <f t="shared" si="978"/>
        <v>0</v>
      </c>
      <c r="AZ1784" s="145" t="e">
        <f t="shared" si="979"/>
        <v>#N/A</v>
      </c>
      <c r="BA1784" s="145" t="e">
        <f t="shared" si="980"/>
        <v>#N/A</v>
      </c>
      <c r="BB1784" s="145">
        <f t="shared" si="981"/>
        <v>2.083333333333337E-2</v>
      </c>
      <c r="BC1784" s="2">
        <f>IF(AM1784,
  IF(AND(AL1784=$J$31,_xlfn.DAYS(AH1784,DATE(AI1784,1,1))&lt;7),
    MAX(0,EINSTELLUNGEN!$D$12+1-WEEKDAY(DATE(EINSTELLUNGEN!$D$9,EINSTELLUNGEN!$D$10,1),2)),
    IF(AL1784=$J$33,
      MIN(EINSTELLUNGEN!$D$12,WEEKDAY(DATE(EINSTELLUNGEN!$D$9,12,31),2)),
      EINSTELLUNGEN!$D$12
  )) - SUMIF(AL$50:AL$2500,"="&amp;AL1784,AX$50:AX$2500),
  0)</f>
        <v>3</v>
      </c>
      <c r="BD1784" s="2">
        <f t="shared" si="982"/>
        <v>0.33333333333333331</v>
      </c>
      <c r="BE1784" s="2">
        <f t="shared" si="983"/>
        <v>0</v>
      </c>
    </row>
    <row r="1785" spans="1:57" ht="10.5" customHeight="1">
      <c r="A1785" s="1" t="str">
        <f t="shared" ca="1" si="959"/>
        <v/>
      </c>
      <c r="B1785" s="1" t="str">
        <f t="shared" ca="1" si="960"/>
        <v/>
      </c>
      <c r="C1785" s="1" t="str">
        <f t="shared" ca="1" si="961"/>
        <v/>
      </c>
      <c r="D1785" s="1" t="str">
        <f t="shared" ca="1" si="962"/>
        <v/>
      </c>
      <c r="F1785" s="10"/>
      <c r="G1785" s="136" t="str">
        <f t="shared" si="963"/>
        <v/>
      </c>
      <c r="H1785" s="27"/>
      <c r="I1785" s="28"/>
      <c r="J1785" s="28"/>
      <c r="K1785" s="29"/>
      <c r="L1785" s="136"/>
      <c r="M1785" s="136"/>
      <c r="N1785" s="136"/>
      <c r="O1785" s="26" t="str">
        <f t="shared" si="964"/>
        <v/>
      </c>
      <c r="P1785" s="218" t="str">
        <f t="shared" si="965"/>
        <v/>
      </c>
      <c r="Q1785" s="26" t="str">
        <f t="shared" si="966"/>
        <v/>
      </c>
      <c r="R1785" s="22"/>
      <c r="S1785" s="99"/>
      <c r="T1785" s="10"/>
      <c r="U1785" s="229" t="str">
        <f t="shared" si="967"/>
        <v/>
      </c>
      <c r="V1785" s="230"/>
      <c r="W1785" s="230"/>
      <c r="X1785" s="230"/>
      <c r="Y1785" s="230"/>
      <c r="Z1785" s="22" t="str">
        <f>""</f>
        <v/>
      </c>
      <c r="AB1785" s="23" t="str">
        <f t="shared" si="968"/>
        <v/>
      </c>
      <c r="AC1785" s="2" t="b">
        <f>COUNT(Q1785:Q$2500)&gt;0</f>
        <v>0</v>
      </c>
      <c r="AD1785" s="2" t="b">
        <f t="shared" si="951"/>
        <v>0</v>
      </c>
      <c r="AE1785" s="2" t="b">
        <f t="shared" si="952"/>
        <v>0</v>
      </c>
      <c r="AF1785" s="2" t="b">
        <f t="shared" si="953"/>
        <v>0</v>
      </c>
      <c r="AG1785" s="2" t="b">
        <f>OR(
  AND(AC1785,NOT(AC1786)),
  AND(AF1785,WEEKDAY(AH1784,2)=EINSTELLUNGEN!$D$12),
  AND(AF1785,AH1785=$J$35)
)</f>
        <v>0</v>
      </c>
      <c r="AH1785" s="2">
        <f>IF(AE1785,AH1784+IF(WEEKDAY(AH1784+1,2)&lt;=EINSTELLUNGEN!$D$12,1,$J$36),AH1784)</f>
        <v>42020</v>
      </c>
      <c r="AI1785" s="2">
        <f t="shared" si="954"/>
        <v>2019</v>
      </c>
      <c r="AJ1785" s="2">
        <f t="shared" si="955"/>
        <v>201901</v>
      </c>
      <c r="AK1785" s="2">
        <f t="shared" si="956"/>
        <v>201901</v>
      </c>
      <c r="AL1785" s="2">
        <f t="shared" si="984"/>
        <v>201903</v>
      </c>
      <c r="AM1785" s="2" t="b">
        <f t="shared" si="957"/>
        <v>1</v>
      </c>
      <c r="AN1785" s="4" t="e">
        <f t="shared" si="969"/>
        <v>#N/A</v>
      </c>
      <c r="AO1785" s="4" t="e">
        <f t="shared" si="970"/>
        <v>#N/A</v>
      </c>
      <c r="AP1785" s="2" t="str">
        <f>IF(AD1785,
  IF(ISBLANK(H1785),
    AP1784,
    IF(LEN(H1785)=1,
      IF(OR(UPPER(H1785)="A",UPPER(H1785)="I"),
        EINSTELLUNGEN!$D$21,
        IF(OR(UPPER(H1785)="B",UPPER(H1785)="M"),
          EINSTELLUNGEN!$D$22,
          IF(OR(UPPER(H1785)="C",UPPER(H1785)="S"),
            EINSTELLUNGEN!$D$23,
            IF(UPPER(H1785)="D",
              EINSTELLUNGEN!$D$24,
              IF(UPPER(H1785)="E",
                EINSTELLUNGEN!$D$25,
                UPPER(H1785)))))),
      IF(ISNUMBER(H1785),
        EINSTELLUNGEN!$D$20&amp;H1785,
        UPPER(H1785)))),
  "")</f>
        <v/>
      </c>
      <c r="AQ1785" s="2" t="str">
        <f t="shared" si="971"/>
        <v/>
      </c>
      <c r="AR1785" s="2">
        <f t="shared" si="972"/>
        <v>0</v>
      </c>
      <c r="AS1785" s="145">
        <f t="shared" si="973"/>
        <v>0.33333333333333331</v>
      </c>
      <c r="AT1785" s="2">
        <f t="shared" si="974"/>
        <v>0</v>
      </c>
      <c r="AU1785" s="2">
        <f t="shared" si="975"/>
        <v>0</v>
      </c>
      <c r="AV1785" s="2">
        <f t="shared" si="976"/>
        <v>0</v>
      </c>
      <c r="AW1785" s="2">
        <f t="shared" si="977"/>
        <v>0</v>
      </c>
      <c r="AX1785" s="2">
        <f t="shared" si="958"/>
        <v>0</v>
      </c>
      <c r="AY1785" s="2">
        <f t="shared" si="978"/>
        <v>0</v>
      </c>
      <c r="AZ1785" s="145" t="e">
        <f t="shared" si="979"/>
        <v>#N/A</v>
      </c>
      <c r="BA1785" s="145" t="e">
        <f t="shared" si="980"/>
        <v>#N/A</v>
      </c>
      <c r="BB1785" s="145">
        <f t="shared" si="981"/>
        <v>2.083333333333337E-2</v>
      </c>
      <c r="BC1785" s="2">
        <f>IF(AM1785,
  IF(AND(AL1785=$J$31,_xlfn.DAYS(AH1785,DATE(AI1785,1,1))&lt;7),
    MAX(0,EINSTELLUNGEN!$D$12+1-WEEKDAY(DATE(EINSTELLUNGEN!$D$9,EINSTELLUNGEN!$D$10,1),2)),
    IF(AL1785=$J$33,
      MIN(EINSTELLUNGEN!$D$12,WEEKDAY(DATE(EINSTELLUNGEN!$D$9,12,31),2)),
      EINSTELLUNGEN!$D$12
  )) - SUMIF(AL$50:AL$2500,"="&amp;AL1785,AX$50:AX$2500),
  0)</f>
        <v>3</v>
      </c>
      <c r="BD1785" s="2">
        <f t="shared" si="982"/>
        <v>0.33333333333333331</v>
      </c>
      <c r="BE1785" s="2">
        <f t="shared" si="983"/>
        <v>0</v>
      </c>
    </row>
    <row r="1786" spans="1:57" ht="10.5" customHeight="1">
      <c r="A1786" s="1" t="str">
        <f t="shared" ca="1" si="959"/>
        <v/>
      </c>
      <c r="B1786" s="1" t="str">
        <f t="shared" ca="1" si="960"/>
        <v/>
      </c>
      <c r="C1786" s="1" t="str">
        <f t="shared" ca="1" si="961"/>
        <v/>
      </c>
      <c r="D1786" s="1" t="str">
        <f t="shared" ca="1" si="962"/>
        <v/>
      </c>
      <c r="F1786" s="10"/>
      <c r="G1786" s="136" t="str">
        <f t="shared" si="963"/>
        <v/>
      </c>
      <c r="H1786" s="27"/>
      <c r="I1786" s="28"/>
      <c r="J1786" s="28"/>
      <c r="K1786" s="29"/>
      <c r="L1786" s="136"/>
      <c r="M1786" s="136"/>
      <c r="N1786" s="136"/>
      <c r="O1786" s="26" t="str">
        <f t="shared" si="964"/>
        <v/>
      </c>
      <c r="P1786" s="218" t="str">
        <f t="shared" si="965"/>
        <v/>
      </c>
      <c r="Q1786" s="26" t="str">
        <f t="shared" si="966"/>
        <v/>
      </c>
      <c r="R1786" s="22"/>
      <c r="S1786" s="99"/>
      <c r="T1786" s="10"/>
      <c r="U1786" s="229" t="str">
        <f t="shared" si="967"/>
        <v/>
      </c>
      <c r="V1786" s="230"/>
      <c r="W1786" s="230"/>
      <c r="X1786" s="230"/>
      <c r="Y1786" s="230"/>
      <c r="Z1786" s="22" t="str">
        <f>""</f>
        <v/>
      </c>
      <c r="AB1786" s="23" t="str">
        <f t="shared" si="968"/>
        <v/>
      </c>
      <c r="AC1786" s="2" t="b">
        <f>COUNT(Q1786:Q$2500)&gt;0</f>
        <v>0</v>
      </c>
      <c r="AD1786" s="2" t="b">
        <f t="shared" si="951"/>
        <v>0</v>
      </c>
      <c r="AE1786" s="2" t="b">
        <f t="shared" si="952"/>
        <v>0</v>
      </c>
      <c r="AF1786" s="2" t="b">
        <f t="shared" si="953"/>
        <v>0</v>
      </c>
      <c r="AG1786" s="2" t="b">
        <f>OR(
  AND(AC1786,NOT(AC1787)),
  AND(AF1786,WEEKDAY(AH1785,2)=EINSTELLUNGEN!$D$12),
  AND(AF1786,AH1786=$J$35)
)</f>
        <v>0</v>
      </c>
      <c r="AH1786" s="2">
        <f>IF(AE1786,AH1785+IF(WEEKDAY(AH1785+1,2)&lt;=EINSTELLUNGEN!$D$12,1,$J$36),AH1785)</f>
        <v>42020</v>
      </c>
      <c r="AI1786" s="2">
        <f t="shared" si="954"/>
        <v>2019</v>
      </c>
      <c r="AJ1786" s="2">
        <f t="shared" si="955"/>
        <v>201901</v>
      </c>
      <c r="AK1786" s="2">
        <f t="shared" si="956"/>
        <v>201901</v>
      </c>
      <c r="AL1786" s="2">
        <f t="shared" si="984"/>
        <v>201903</v>
      </c>
      <c r="AM1786" s="2" t="b">
        <f t="shared" si="957"/>
        <v>1</v>
      </c>
      <c r="AN1786" s="4" t="e">
        <f t="shared" si="969"/>
        <v>#N/A</v>
      </c>
      <c r="AO1786" s="4" t="e">
        <f t="shared" si="970"/>
        <v>#N/A</v>
      </c>
      <c r="AP1786" s="2" t="str">
        <f>IF(AD1786,
  IF(ISBLANK(H1786),
    AP1785,
    IF(LEN(H1786)=1,
      IF(OR(UPPER(H1786)="A",UPPER(H1786)="I"),
        EINSTELLUNGEN!$D$21,
        IF(OR(UPPER(H1786)="B",UPPER(H1786)="M"),
          EINSTELLUNGEN!$D$22,
          IF(OR(UPPER(H1786)="C",UPPER(H1786)="S"),
            EINSTELLUNGEN!$D$23,
            IF(UPPER(H1786)="D",
              EINSTELLUNGEN!$D$24,
              IF(UPPER(H1786)="E",
                EINSTELLUNGEN!$D$25,
                UPPER(H1786)))))),
      IF(ISNUMBER(H1786),
        EINSTELLUNGEN!$D$20&amp;H1786,
        UPPER(H1786)))),
  "")</f>
        <v/>
      </c>
      <c r="AQ1786" s="2" t="str">
        <f t="shared" si="971"/>
        <v/>
      </c>
      <c r="AR1786" s="2">
        <f t="shared" si="972"/>
        <v>0</v>
      </c>
      <c r="AS1786" s="145">
        <f t="shared" si="973"/>
        <v>0.33333333333333331</v>
      </c>
      <c r="AT1786" s="2">
        <f t="shared" si="974"/>
        <v>0</v>
      </c>
      <c r="AU1786" s="2">
        <f t="shared" si="975"/>
        <v>0</v>
      </c>
      <c r="AV1786" s="2">
        <f t="shared" si="976"/>
        <v>0</v>
      </c>
      <c r="AW1786" s="2">
        <f t="shared" si="977"/>
        <v>0</v>
      </c>
      <c r="AX1786" s="2">
        <f t="shared" si="958"/>
        <v>0</v>
      </c>
      <c r="AY1786" s="2">
        <f t="shared" si="978"/>
        <v>0</v>
      </c>
      <c r="AZ1786" s="145" t="e">
        <f t="shared" si="979"/>
        <v>#N/A</v>
      </c>
      <c r="BA1786" s="145" t="e">
        <f t="shared" si="980"/>
        <v>#N/A</v>
      </c>
      <c r="BB1786" s="145">
        <f t="shared" si="981"/>
        <v>2.083333333333337E-2</v>
      </c>
      <c r="BC1786" s="2">
        <f>IF(AM1786,
  IF(AND(AL1786=$J$31,_xlfn.DAYS(AH1786,DATE(AI1786,1,1))&lt;7),
    MAX(0,EINSTELLUNGEN!$D$12+1-WEEKDAY(DATE(EINSTELLUNGEN!$D$9,EINSTELLUNGEN!$D$10,1),2)),
    IF(AL1786=$J$33,
      MIN(EINSTELLUNGEN!$D$12,WEEKDAY(DATE(EINSTELLUNGEN!$D$9,12,31),2)),
      EINSTELLUNGEN!$D$12
  )) - SUMIF(AL$50:AL$2500,"="&amp;AL1786,AX$50:AX$2500),
  0)</f>
        <v>3</v>
      </c>
      <c r="BD1786" s="2">
        <f t="shared" si="982"/>
        <v>0.33333333333333331</v>
      </c>
      <c r="BE1786" s="2">
        <f t="shared" si="983"/>
        <v>0</v>
      </c>
    </row>
    <row r="1787" spans="1:57" ht="10.5" customHeight="1">
      <c r="A1787" s="1" t="str">
        <f t="shared" ca="1" si="959"/>
        <v/>
      </c>
      <c r="B1787" s="1" t="str">
        <f t="shared" ca="1" si="960"/>
        <v/>
      </c>
      <c r="C1787" s="1" t="str">
        <f t="shared" ca="1" si="961"/>
        <v/>
      </c>
      <c r="D1787" s="1" t="str">
        <f t="shared" ca="1" si="962"/>
        <v/>
      </c>
      <c r="F1787" s="10"/>
      <c r="G1787" s="136" t="str">
        <f t="shared" si="963"/>
        <v/>
      </c>
      <c r="H1787" s="27"/>
      <c r="I1787" s="28"/>
      <c r="J1787" s="28"/>
      <c r="K1787" s="29"/>
      <c r="L1787" s="136"/>
      <c r="M1787" s="136"/>
      <c r="N1787" s="136"/>
      <c r="O1787" s="26" t="str">
        <f t="shared" si="964"/>
        <v/>
      </c>
      <c r="P1787" s="218" t="str">
        <f t="shared" si="965"/>
        <v/>
      </c>
      <c r="Q1787" s="26" t="str">
        <f t="shared" si="966"/>
        <v/>
      </c>
      <c r="R1787" s="22"/>
      <c r="S1787" s="99"/>
      <c r="T1787" s="10"/>
      <c r="U1787" s="229" t="str">
        <f t="shared" si="967"/>
        <v/>
      </c>
      <c r="V1787" s="230"/>
      <c r="W1787" s="230"/>
      <c r="X1787" s="230"/>
      <c r="Y1787" s="230"/>
      <c r="Z1787" s="22" t="str">
        <f>""</f>
        <v/>
      </c>
      <c r="AB1787" s="23" t="str">
        <f t="shared" si="968"/>
        <v/>
      </c>
      <c r="AC1787" s="2" t="b">
        <f>COUNT(Q1787:Q$2500)&gt;0</f>
        <v>0</v>
      </c>
      <c r="AD1787" s="2" t="b">
        <f t="shared" si="951"/>
        <v>0</v>
      </c>
      <c r="AE1787" s="2" t="b">
        <f t="shared" si="952"/>
        <v>0</v>
      </c>
      <c r="AF1787" s="2" t="b">
        <f t="shared" si="953"/>
        <v>0</v>
      </c>
      <c r="AG1787" s="2" t="b">
        <f>OR(
  AND(AC1787,NOT(AC1788)),
  AND(AF1787,WEEKDAY(AH1786,2)=EINSTELLUNGEN!$D$12),
  AND(AF1787,AH1787=$J$35)
)</f>
        <v>0</v>
      </c>
      <c r="AH1787" s="2">
        <f>IF(AE1787,AH1786+IF(WEEKDAY(AH1786+1,2)&lt;=EINSTELLUNGEN!$D$12,1,$J$36),AH1786)</f>
        <v>42020</v>
      </c>
      <c r="AI1787" s="2">
        <f t="shared" si="954"/>
        <v>2019</v>
      </c>
      <c r="AJ1787" s="2">
        <f t="shared" si="955"/>
        <v>201901</v>
      </c>
      <c r="AK1787" s="2">
        <f t="shared" si="956"/>
        <v>201901</v>
      </c>
      <c r="AL1787" s="2">
        <f t="shared" si="984"/>
        <v>201903</v>
      </c>
      <c r="AM1787" s="2" t="b">
        <f t="shared" si="957"/>
        <v>1</v>
      </c>
      <c r="AN1787" s="4" t="e">
        <f t="shared" si="969"/>
        <v>#N/A</v>
      </c>
      <c r="AO1787" s="4" t="e">
        <f t="shared" si="970"/>
        <v>#N/A</v>
      </c>
      <c r="AP1787" s="2" t="str">
        <f>IF(AD1787,
  IF(ISBLANK(H1787),
    AP1786,
    IF(LEN(H1787)=1,
      IF(OR(UPPER(H1787)="A",UPPER(H1787)="I"),
        EINSTELLUNGEN!$D$21,
        IF(OR(UPPER(H1787)="B",UPPER(H1787)="M"),
          EINSTELLUNGEN!$D$22,
          IF(OR(UPPER(H1787)="C",UPPER(H1787)="S"),
            EINSTELLUNGEN!$D$23,
            IF(UPPER(H1787)="D",
              EINSTELLUNGEN!$D$24,
              IF(UPPER(H1787)="E",
                EINSTELLUNGEN!$D$25,
                UPPER(H1787)))))),
      IF(ISNUMBER(H1787),
        EINSTELLUNGEN!$D$20&amp;H1787,
        UPPER(H1787)))),
  "")</f>
        <v/>
      </c>
      <c r="AQ1787" s="2" t="str">
        <f t="shared" si="971"/>
        <v/>
      </c>
      <c r="AR1787" s="2">
        <f t="shared" si="972"/>
        <v>0</v>
      </c>
      <c r="AS1787" s="145">
        <f t="shared" si="973"/>
        <v>0.33333333333333331</v>
      </c>
      <c r="AT1787" s="2">
        <f t="shared" si="974"/>
        <v>0</v>
      </c>
      <c r="AU1787" s="2">
        <f t="shared" si="975"/>
        <v>0</v>
      </c>
      <c r="AV1787" s="2">
        <f t="shared" si="976"/>
        <v>0</v>
      </c>
      <c r="AW1787" s="2">
        <f t="shared" si="977"/>
        <v>0</v>
      </c>
      <c r="AX1787" s="2">
        <f t="shared" si="958"/>
        <v>0</v>
      </c>
      <c r="AY1787" s="2">
        <f t="shared" si="978"/>
        <v>0</v>
      </c>
      <c r="AZ1787" s="145" t="e">
        <f t="shared" si="979"/>
        <v>#N/A</v>
      </c>
      <c r="BA1787" s="145" t="e">
        <f t="shared" si="980"/>
        <v>#N/A</v>
      </c>
      <c r="BB1787" s="145">
        <f t="shared" si="981"/>
        <v>2.083333333333337E-2</v>
      </c>
      <c r="BC1787" s="2">
        <f>IF(AM1787,
  IF(AND(AL1787=$J$31,_xlfn.DAYS(AH1787,DATE(AI1787,1,1))&lt;7),
    MAX(0,EINSTELLUNGEN!$D$12+1-WEEKDAY(DATE(EINSTELLUNGEN!$D$9,EINSTELLUNGEN!$D$10,1),2)),
    IF(AL1787=$J$33,
      MIN(EINSTELLUNGEN!$D$12,WEEKDAY(DATE(EINSTELLUNGEN!$D$9,12,31),2)),
      EINSTELLUNGEN!$D$12
  )) - SUMIF(AL$50:AL$2500,"="&amp;AL1787,AX$50:AX$2500),
  0)</f>
        <v>3</v>
      </c>
      <c r="BD1787" s="2">
        <f t="shared" si="982"/>
        <v>0.33333333333333331</v>
      </c>
      <c r="BE1787" s="2">
        <f t="shared" si="983"/>
        <v>0</v>
      </c>
    </row>
    <row r="1788" spans="1:57" ht="10.5" customHeight="1">
      <c r="A1788" s="1" t="str">
        <f t="shared" ca="1" si="959"/>
        <v/>
      </c>
      <c r="B1788" s="1" t="str">
        <f t="shared" ca="1" si="960"/>
        <v/>
      </c>
      <c r="C1788" s="1" t="str">
        <f t="shared" ca="1" si="961"/>
        <v/>
      </c>
      <c r="D1788" s="1" t="str">
        <f t="shared" ca="1" si="962"/>
        <v/>
      </c>
      <c r="F1788" s="10"/>
      <c r="G1788" s="136" t="str">
        <f t="shared" si="963"/>
        <v/>
      </c>
      <c r="H1788" s="27"/>
      <c r="I1788" s="28"/>
      <c r="J1788" s="28"/>
      <c r="K1788" s="29"/>
      <c r="L1788" s="136"/>
      <c r="M1788" s="136"/>
      <c r="N1788" s="136"/>
      <c r="O1788" s="26" t="str">
        <f t="shared" si="964"/>
        <v/>
      </c>
      <c r="P1788" s="218" t="str">
        <f t="shared" si="965"/>
        <v/>
      </c>
      <c r="Q1788" s="26" t="str">
        <f t="shared" si="966"/>
        <v/>
      </c>
      <c r="R1788" s="22"/>
      <c r="S1788" s="99"/>
      <c r="T1788" s="10"/>
      <c r="U1788" s="229" t="str">
        <f t="shared" si="967"/>
        <v/>
      </c>
      <c r="V1788" s="230"/>
      <c r="W1788" s="230"/>
      <c r="X1788" s="230"/>
      <c r="Y1788" s="230"/>
      <c r="Z1788" s="22" t="str">
        <f>""</f>
        <v/>
      </c>
      <c r="AB1788" s="23" t="str">
        <f t="shared" si="968"/>
        <v/>
      </c>
      <c r="AC1788" s="2" t="b">
        <f>COUNT(Q1788:Q$2500)&gt;0</f>
        <v>0</v>
      </c>
      <c r="AD1788" s="2" t="b">
        <f t="shared" si="951"/>
        <v>0</v>
      </c>
      <c r="AE1788" s="2" t="b">
        <f t="shared" si="952"/>
        <v>0</v>
      </c>
      <c r="AF1788" s="2" t="b">
        <f t="shared" si="953"/>
        <v>0</v>
      </c>
      <c r="AG1788" s="2" t="b">
        <f>OR(
  AND(AC1788,NOT(AC1789)),
  AND(AF1788,WEEKDAY(AH1787,2)=EINSTELLUNGEN!$D$12),
  AND(AF1788,AH1788=$J$35)
)</f>
        <v>0</v>
      </c>
      <c r="AH1788" s="2">
        <f>IF(AE1788,AH1787+IF(WEEKDAY(AH1787+1,2)&lt;=EINSTELLUNGEN!$D$12,1,$J$36),AH1787)</f>
        <v>42020</v>
      </c>
      <c r="AI1788" s="2">
        <f t="shared" si="954"/>
        <v>2019</v>
      </c>
      <c r="AJ1788" s="2">
        <f t="shared" si="955"/>
        <v>201901</v>
      </c>
      <c r="AK1788" s="2">
        <f t="shared" si="956"/>
        <v>201901</v>
      </c>
      <c r="AL1788" s="2">
        <f t="shared" si="984"/>
        <v>201903</v>
      </c>
      <c r="AM1788" s="2" t="b">
        <f t="shared" si="957"/>
        <v>1</v>
      </c>
      <c r="AN1788" s="4" t="e">
        <f t="shared" si="969"/>
        <v>#N/A</v>
      </c>
      <c r="AO1788" s="4" t="e">
        <f t="shared" si="970"/>
        <v>#N/A</v>
      </c>
      <c r="AP1788" s="2" t="str">
        <f>IF(AD1788,
  IF(ISBLANK(H1788),
    AP1787,
    IF(LEN(H1788)=1,
      IF(OR(UPPER(H1788)="A",UPPER(H1788)="I"),
        EINSTELLUNGEN!$D$21,
        IF(OR(UPPER(H1788)="B",UPPER(H1788)="M"),
          EINSTELLUNGEN!$D$22,
          IF(OR(UPPER(H1788)="C",UPPER(H1788)="S"),
            EINSTELLUNGEN!$D$23,
            IF(UPPER(H1788)="D",
              EINSTELLUNGEN!$D$24,
              IF(UPPER(H1788)="E",
                EINSTELLUNGEN!$D$25,
                UPPER(H1788)))))),
      IF(ISNUMBER(H1788),
        EINSTELLUNGEN!$D$20&amp;H1788,
        UPPER(H1788)))),
  "")</f>
        <v/>
      </c>
      <c r="AQ1788" s="2" t="str">
        <f t="shared" si="971"/>
        <v/>
      </c>
      <c r="AR1788" s="2">
        <f t="shared" si="972"/>
        <v>0</v>
      </c>
      <c r="AS1788" s="145">
        <f t="shared" si="973"/>
        <v>0.33333333333333331</v>
      </c>
      <c r="AT1788" s="2">
        <f t="shared" si="974"/>
        <v>0</v>
      </c>
      <c r="AU1788" s="2">
        <f t="shared" si="975"/>
        <v>0</v>
      </c>
      <c r="AV1788" s="2">
        <f t="shared" si="976"/>
        <v>0</v>
      </c>
      <c r="AW1788" s="2">
        <f t="shared" si="977"/>
        <v>0</v>
      </c>
      <c r="AX1788" s="2">
        <f t="shared" si="958"/>
        <v>0</v>
      </c>
      <c r="AY1788" s="2">
        <f t="shared" si="978"/>
        <v>0</v>
      </c>
      <c r="AZ1788" s="145" t="e">
        <f t="shared" si="979"/>
        <v>#N/A</v>
      </c>
      <c r="BA1788" s="145" t="e">
        <f t="shared" si="980"/>
        <v>#N/A</v>
      </c>
      <c r="BB1788" s="145">
        <f t="shared" si="981"/>
        <v>2.083333333333337E-2</v>
      </c>
      <c r="BC1788" s="2">
        <f>IF(AM1788,
  IF(AND(AL1788=$J$31,_xlfn.DAYS(AH1788,DATE(AI1788,1,1))&lt;7),
    MAX(0,EINSTELLUNGEN!$D$12+1-WEEKDAY(DATE(EINSTELLUNGEN!$D$9,EINSTELLUNGEN!$D$10,1),2)),
    IF(AL1788=$J$33,
      MIN(EINSTELLUNGEN!$D$12,WEEKDAY(DATE(EINSTELLUNGEN!$D$9,12,31),2)),
      EINSTELLUNGEN!$D$12
  )) - SUMIF(AL$50:AL$2500,"="&amp;AL1788,AX$50:AX$2500),
  0)</f>
        <v>3</v>
      </c>
      <c r="BD1788" s="2">
        <f t="shared" si="982"/>
        <v>0.33333333333333331</v>
      </c>
      <c r="BE1788" s="2">
        <f t="shared" si="983"/>
        <v>0</v>
      </c>
    </row>
    <row r="1789" spans="1:57" ht="10.5" customHeight="1">
      <c r="A1789" s="1" t="str">
        <f t="shared" ca="1" si="959"/>
        <v/>
      </c>
      <c r="B1789" s="1" t="str">
        <f t="shared" ca="1" si="960"/>
        <v/>
      </c>
      <c r="C1789" s="1" t="str">
        <f t="shared" ca="1" si="961"/>
        <v/>
      </c>
      <c r="D1789" s="1" t="str">
        <f t="shared" ca="1" si="962"/>
        <v/>
      </c>
      <c r="F1789" s="10"/>
      <c r="G1789" s="136" t="str">
        <f t="shared" si="963"/>
        <v/>
      </c>
      <c r="H1789" s="27"/>
      <c r="I1789" s="28"/>
      <c r="J1789" s="28"/>
      <c r="K1789" s="29"/>
      <c r="L1789" s="136"/>
      <c r="M1789" s="136"/>
      <c r="N1789" s="136"/>
      <c r="O1789" s="26" t="str">
        <f t="shared" si="964"/>
        <v/>
      </c>
      <c r="P1789" s="218" t="str">
        <f t="shared" si="965"/>
        <v/>
      </c>
      <c r="Q1789" s="26" t="str">
        <f t="shared" si="966"/>
        <v/>
      </c>
      <c r="R1789" s="22"/>
      <c r="S1789" s="99"/>
      <c r="T1789" s="10"/>
      <c r="U1789" s="229" t="str">
        <f t="shared" si="967"/>
        <v/>
      </c>
      <c r="V1789" s="230"/>
      <c r="W1789" s="230"/>
      <c r="X1789" s="230"/>
      <c r="Y1789" s="230"/>
      <c r="Z1789" s="22" t="str">
        <f>""</f>
        <v/>
      </c>
      <c r="AB1789" s="23" t="str">
        <f t="shared" si="968"/>
        <v/>
      </c>
      <c r="AC1789" s="2" t="b">
        <f>COUNT(Q1789:Q$2500)&gt;0</f>
        <v>0</v>
      </c>
      <c r="AD1789" s="2" t="b">
        <f t="shared" si="951"/>
        <v>0</v>
      </c>
      <c r="AE1789" s="2" t="b">
        <f t="shared" si="952"/>
        <v>0</v>
      </c>
      <c r="AF1789" s="2" t="b">
        <f t="shared" si="953"/>
        <v>0</v>
      </c>
      <c r="AG1789" s="2" t="b">
        <f>OR(
  AND(AC1789,NOT(AC1790)),
  AND(AF1789,WEEKDAY(AH1788,2)=EINSTELLUNGEN!$D$12),
  AND(AF1789,AH1789=$J$35)
)</f>
        <v>0</v>
      </c>
      <c r="AH1789" s="2">
        <f>IF(AE1789,AH1788+IF(WEEKDAY(AH1788+1,2)&lt;=EINSTELLUNGEN!$D$12,1,$J$36),AH1788)</f>
        <v>42020</v>
      </c>
      <c r="AI1789" s="2">
        <f t="shared" si="954"/>
        <v>2019</v>
      </c>
      <c r="AJ1789" s="2">
        <f t="shared" si="955"/>
        <v>201901</v>
      </c>
      <c r="AK1789" s="2">
        <f t="shared" si="956"/>
        <v>201901</v>
      </c>
      <c r="AL1789" s="2">
        <f t="shared" si="984"/>
        <v>201903</v>
      </c>
      <c r="AM1789" s="2" t="b">
        <f t="shared" si="957"/>
        <v>1</v>
      </c>
      <c r="AN1789" s="4" t="e">
        <f t="shared" si="969"/>
        <v>#N/A</v>
      </c>
      <c r="AO1789" s="4" t="e">
        <f t="shared" si="970"/>
        <v>#N/A</v>
      </c>
      <c r="AP1789" s="2" t="str">
        <f>IF(AD1789,
  IF(ISBLANK(H1789),
    AP1788,
    IF(LEN(H1789)=1,
      IF(OR(UPPER(H1789)="A",UPPER(H1789)="I"),
        EINSTELLUNGEN!$D$21,
        IF(OR(UPPER(H1789)="B",UPPER(H1789)="M"),
          EINSTELLUNGEN!$D$22,
          IF(OR(UPPER(H1789)="C",UPPER(H1789)="S"),
            EINSTELLUNGEN!$D$23,
            IF(UPPER(H1789)="D",
              EINSTELLUNGEN!$D$24,
              IF(UPPER(H1789)="E",
                EINSTELLUNGEN!$D$25,
                UPPER(H1789)))))),
      IF(ISNUMBER(H1789),
        EINSTELLUNGEN!$D$20&amp;H1789,
        UPPER(H1789)))),
  "")</f>
        <v/>
      </c>
      <c r="AQ1789" s="2" t="str">
        <f t="shared" si="971"/>
        <v/>
      </c>
      <c r="AR1789" s="2">
        <f t="shared" si="972"/>
        <v>0</v>
      </c>
      <c r="AS1789" s="145">
        <f t="shared" si="973"/>
        <v>0.33333333333333331</v>
      </c>
      <c r="AT1789" s="2">
        <f t="shared" si="974"/>
        <v>0</v>
      </c>
      <c r="AU1789" s="2">
        <f t="shared" si="975"/>
        <v>0</v>
      </c>
      <c r="AV1789" s="2">
        <f t="shared" si="976"/>
        <v>0</v>
      </c>
      <c r="AW1789" s="2">
        <f t="shared" si="977"/>
        <v>0</v>
      </c>
      <c r="AX1789" s="2">
        <f t="shared" si="958"/>
        <v>0</v>
      </c>
      <c r="AY1789" s="2">
        <f t="shared" si="978"/>
        <v>0</v>
      </c>
      <c r="AZ1789" s="145" t="e">
        <f t="shared" si="979"/>
        <v>#N/A</v>
      </c>
      <c r="BA1789" s="145" t="e">
        <f t="shared" si="980"/>
        <v>#N/A</v>
      </c>
      <c r="BB1789" s="145">
        <f t="shared" si="981"/>
        <v>2.083333333333337E-2</v>
      </c>
      <c r="BC1789" s="2">
        <f>IF(AM1789,
  IF(AND(AL1789=$J$31,_xlfn.DAYS(AH1789,DATE(AI1789,1,1))&lt;7),
    MAX(0,EINSTELLUNGEN!$D$12+1-WEEKDAY(DATE(EINSTELLUNGEN!$D$9,EINSTELLUNGEN!$D$10,1),2)),
    IF(AL1789=$J$33,
      MIN(EINSTELLUNGEN!$D$12,WEEKDAY(DATE(EINSTELLUNGEN!$D$9,12,31),2)),
      EINSTELLUNGEN!$D$12
  )) - SUMIF(AL$50:AL$2500,"="&amp;AL1789,AX$50:AX$2500),
  0)</f>
        <v>3</v>
      </c>
      <c r="BD1789" s="2">
        <f t="shared" si="982"/>
        <v>0.33333333333333331</v>
      </c>
      <c r="BE1789" s="2">
        <f t="shared" si="983"/>
        <v>0</v>
      </c>
    </row>
    <row r="1790" spans="1:57" ht="10.5" customHeight="1">
      <c r="A1790" s="1" t="str">
        <f t="shared" ca="1" si="959"/>
        <v/>
      </c>
      <c r="B1790" s="1" t="str">
        <f t="shared" ca="1" si="960"/>
        <v/>
      </c>
      <c r="C1790" s="1" t="str">
        <f t="shared" ca="1" si="961"/>
        <v/>
      </c>
      <c r="D1790" s="1" t="str">
        <f t="shared" ca="1" si="962"/>
        <v/>
      </c>
      <c r="F1790" s="10"/>
      <c r="G1790" s="136" t="str">
        <f t="shared" si="963"/>
        <v/>
      </c>
      <c r="H1790" s="27"/>
      <c r="I1790" s="28"/>
      <c r="J1790" s="28"/>
      <c r="K1790" s="29"/>
      <c r="L1790" s="136"/>
      <c r="M1790" s="136"/>
      <c r="N1790" s="136"/>
      <c r="O1790" s="26" t="str">
        <f t="shared" si="964"/>
        <v/>
      </c>
      <c r="P1790" s="218" t="str">
        <f t="shared" si="965"/>
        <v/>
      </c>
      <c r="Q1790" s="26" t="str">
        <f t="shared" si="966"/>
        <v/>
      </c>
      <c r="R1790" s="22"/>
      <c r="S1790" s="99"/>
      <c r="T1790" s="10"/>
      <c r="U1790" s="229" t="str">
        <f t="shared" si="967"/>
        <v/>
      </c>
      <c r="V1790" s="230"/>
      <c r="W1790" s="230"/>
      <c r="X1790" s="230"/>
      <c r="Y1790" s="230"/>
      <c r="Z1790" s="22" t="str">
        <f>""</f>
        <v/>
      </c>
      <c r="AB1790" s="23" t="str">
        <f t="shared" si="968"/>
        <v/>
      </c>
      <c r="AC1790" s="2" t="b">
        <f>COUNT(Q1790:Q$2500)&gt;0</f>
        <v>0</v>
      </c>
      <c r="AD1790" s="2" t="b">
        <f t="shared" si="951"/>
        <v>0</v>
      </c>
      <c r="AE1790" s="2" t="b">
        <f t="shared" si="952"/>
        <v>0</v>
      </c>
      <c r="AF1790" s="2" t="b">
        <f t="shared" si="953"/>
        <v>0</v>
      </c>
      <c r="AG1790" s="2" t="b">
        <f>OR(
  AND(AC1790,NOT(AC1791)),
  AND(AF1790,WEEKDAY(AH1789,2)=EINSTELLUNGEN!$D$12),
  AND(AF1790,AH1790=$J$35)
)</f>
        <v>0</v>
      </c>
      <c r="AH1790" s="2">
        <f>IF(AE1790,AH1789+IF(WEEKDAY(AH1789+1,2)&lt;=EINSTELLUNGEN!$D$12,1,$J$36),AH1789)</f>
        <v>42020</v>
      </c>
      <c r="AI1790" s="2">
        <f t="shared" si="954"/>
        <v>2019</v>
      </c>
      <c r="AJ1790" s="2">
        <f t="shared" si="955"/>
        <v>201901</v>
      </c>
      <c r="AK1790" s="2">
        <f t="shared" si="956"/>
        <v>201901</v>
      </c>
      <c r="AL1790" s="2">
        <f t="shared" si="984"/>
        <v>201903</v>
      </c>
      <c r="AM1790" s="2" t="b">
        <f t="shared" si="957"/>
        <v>1</v>
      </c>
      <c r="AN1790" s="4" t="e">
        <f t="shared" si="969"/>
        <v>#N/A</v>
      </c>
      <c r="AO1790" s="4" t="e">
        <f t="shared" si="970"/>
        <v>#N/A</v>
      </c>
      <c r="AP1790" s="2" t="str">
        <f>IF(AD1790,
  IF(ISBLANK(H1790),
    AP1789,
    IF(LEN(H1790)=1,
      IF(OR(UPPER(H1790)="A",UPPER(H1790)="I"),
        EINSTELLUNGEN!$D$21,
        IF(OR(UPPER(H1790)="B",UPPER(H1790)="M"),
          EINSTELLUNGEN!$D$22,
          IF(OR(UPPER(H1790)="C",UPPER(H1790)="S"),
            EINSTELLUNGEN!$D$23,
            IF(UPPER(H1790)="D",
              EINSTELLUNGEN!$D$24,
              IF(UPPER(H1790)="E",
                EINSTELLUNGEN!$D$25,
                UPPER(H1790)))))),
      IF(ISNUMBER(H1790),
        EINSTELLUNGEN!$D$20&amp;H1790,
        UPPER(H1790)))),
  "")</f>
        <v/>
      </c>
      <c r="AQ1790" s="2" t="str">
        <f t="shared" si="971"/>
        <v/>
      </c>
      <c r="AR1790" s="2">
        <f t="shared" si="972"/>
        <v>0</v>
      </c>
      <c r="AS1790" s="145">
        <f t="shared" si="973"/>
        <v>0.33333333333333331</v>
      </c>
      <c r="AT1790" s="2">
        <f t="shared" si="974"/>
        <v>0</v>
      </c>
      <c r="AU1790" s="2">
        <f t="shared" si="975"/>
        <v>0</v>
      </c>
      <c r="AV1790" s="2">
        <f t="shared" si="976"/>
        <v>0</v>
      </c>
      <c r="AW1790" s="2">
        <f t="shared" si="977"/>
        <v>0</v>
      </c>
      <c r="AX1790" s="2">
        <f t="shared" si="958"/>
        <v>0</v>
      </c>
      <c r="AY1790" s="2">
        <f t="shared" si="978"/>
        <v>0</v>
      </c>
      <c r="AZ1790" s="145" t="e">
        <f t="shared" si="979"/>
        <v>#N/A</v>
      </c>
      <c r="BA1790" s="145" t="e">
        <f t="shared" si="980"/>
        <v>#N/A</v>
      </c>
      <c r="BB1790" s="145">
        <f t="shared" si="981"/>
        <v>2.083333333333337E-2</v>
      </c>
      <c r="BC1790" s="2">
        <f>IF(AM1790,
  IF(AND(AL1790=$J$31,_xlfn.DAYS(AH1790,DATE(AI1790,1,1))&lt;7),
    MAX(0,EINSTELLUNGEN!$D$12+1-WEEKDAY(DATE(EINSTELLUNGEN!$D$9,EINSTELLUNGEN!$D$10,1),2)),
    IF(AL1790=$J$33,
      MIN(EINSTELLUNGEN!$D$12,WEEKDAY(DATE(EINSTELLUNGEN!$D$9,12,31),2)),
      EINSTELLUNGEN!$D$12
  )) - SUMIF(AL$50:AL$2500,"="&amp;AL1790,AX$50:AX$2500),
  0)</f>
        <v>3</v>
      </c>
      <c r="BD1790" s="2">
        <f t="shared" si="982"/>
        <v>0.33333333333333331</v>
      </c>
      <c r="BE1790" s="2">
        <f t="shared" si="983"/>
        <v>0</v>
      </c>
    </row>
    <row r="1791" spans="1:57" ht="10.5" customHeight="1">
      <c r="A1791" s="1" t="str">
        <f t="shared" ca="1" si="959"/>
        <v/>
      </c>
      <c r="B1791" s="1" t="str">
        <f t="shared" ca="1" si="960"/>
        <v/>
      </c>
      <c r="C1791" s="1" t="str">
        <f t="shared" ca="1" si="961"/>
        <v/>
      </c>
      <c r="D1791" s="1" t="str">
        <f t="shared" ca="1" si="962"/>
        <v/>
      </c>
      <c r="F1791" s="10"/>
      <c r="G1791" s="136" t="str">
        <f t="shared" si="963"/>
        <v/>
      </c>
      <c r="H1791" s="27"/>
      <c r="I1791" s="28"/>
      <c r="J1791" s="28"/>
      <c r="K1791" s="29"/>
      <c r="L1791" s="136"/>
      <c r="M1791" s="136"/>
      <c r="N1791" s="136"/>
      <c r="O1791" s="26" t="str">
        <f t="shared" si="964"/>
        <v/>
      </c>
      <c r="P1791" s="218" t="str">
        <f t="shared" si="965"/>
        <v/>
      </c>
      <c r="Q1791" s="26" t="str">
        <f t="shared" si="966"/>
        <v/>
      </c>
      <c r="R1791" s="22"/>
      <c r="S1791" s="99"/>
      <c r="T1791" s="10"/>
      <c r="U1791" s="229" t="str">
        <f t="shared" si="967"/>
        <v/>
      </c>
      <c r="V1791" s="230"/>
      <c r="W1791" s="230"/>
      <c r="X1791" s="230"/>
      <c r="Y1791" s="230"/>
      <c r="Z1791" s="22" t="str">
        <f>""</f>
        <v/>
      </c>
      <c r="AB1791" s="23" t="str">
        <f t="shared" si="968"/>
        <v/>
      </c>
      <c r="AC1791" s="2" t="b">
        <f>COUNT(Q1791:Q$2500)&gt;0</f>
        <v>0</v>
      </c>
      <c r="AD1791" s="2" t="b">
        <f t="shared" si="951"/>
        <v>0</v>
      </c>
      <c r="AE1791" s="2" t="b">
        <f t="shared" si="952"/>
        <v>0</v>
      </c>
      <c r="AF1791" s="2" t="b">
        <f t="shared" si="953"/>
        <v>0</v>
      </c>
      <c r="AG1791" s="2" t="b">
        <f>OR(
  AND(AC1791,NOT(AC1792)),
  AND(AF1791,WEEKDAY(AH1790,2)=EINSTELLUNGEN!$D$12),
  AND(AF1791,AH1791=$J$35)
)</f>
        <v>0</v>
      </c>
      <c r="AH1791" s="2">
        <f>IF(AE1791,AH1790+IF(WEEKDAY(AH1790+1,2)&lt;=EINSTELLUNGEN!$D$12,1,$J$36),AH1790)</f>
        <v>42020</v>
      </c>
      <c r="AI1791" s="2">
        <f t="shared" si="954"/>
        <v>2019</v>
      </c>
      <c r="AJ1791" s="2">
        <f t="shared" si="955"/>
        <v>201901</v>
      </c>
      <c r="AK1791" s="2">
        <f t="shared" si="956"/>
        <v>201901</v>
      </c>
      <c r="AL1791" s="2">
        <f t="shared" si="984"/>
        <v>201903</v>
      </c>
      <c r="AM1791" s="2" t="b">
        <f t="shared" si="957"/>
        <v>1</v>
      </c>
      <c r="AN1791" s="4" t="e">
        <f t="shared" si="969"/>
        <v>#N/A</v>
      </c>
      <c r="AO1791" s="4" t="e">
        <f t="shared" si="970"/>
        <v>#N/A</v>
      </c>
      <c r="AP1791" s="2" t="str">
        <f>IF(AD1791,
  IF(ISBLANK(H1791),
    AP1790,
    IF(LEN(H1791)=1,
      IF(OR(UPPER(H1791)="A",UPPER(H1791)="I"),
        EINSTELLUNGEN!$D$21,
        IF(OR(UPPER(H1791)="B",UPPER(H1791)="M"),
          EINSTELLUNGEN!$D$22,
          IF(OR(UPPER(H1791)="C",UPPER(H1791)="S"),
            EINSTELLUNGEN!$D$23,
            IF(UPPER(H1791)="D",
              EINSTELLUNGEN!$D$24,
              IF(UPPER(H1791)="E",
                EINSTELLUNGEN!$D$25,
                UPPER(H1791)))))),
      IF(ISNUMBER(H1791),
        EINSTELLUNGEN!$D$20&amp;H1791,
        UPPER(H1791)))),
  "")</f>
        <v/>
      </c>
      <c r="AQ1791" s="2" t="str">
        <f t="shared" si="971"/>
        <v/>
      </c>
      <c r="AR1791" s="2">
        <f t="shared" si="972"/>
        <v>0</v>
      </c>
      <c r="AS1791" s="145">
        <f t="shared" si="973"/>
        <v>0.33333333333333331</v>
      </c>
      <c r="AT1791" s="2">
        <f t="shared" si="974"/>
        <v>0</v>
      </c>
      <c r="AU1791" s="2">
        <f t="shared" si="975"/>
        <v>0</v>
      </c>
      <c r="AV1791" s="2">
        <f t="shared" si="976"/>
        <v>0</v>
      </c>
      <c r="AW1791" s="2">
        <f t="shared" si="977"/>
        <v>0</v>
      </c>
      <c r="AX1791" s="2">
        <f t="shared" si="958"/>
        <v>0</v>
      </c>
      <c r="AY1791" s="2">
        <f t="shared" si="978"/>
        <v>0</v>
      </c>
      <c r="AZ1791" s="145" t="e">
        <f t="shared" si="979"/>
        <v>#N/A</v>
      </c>
      <c r="BA1791" s="145" t="e">
        <f t="shared" si="980"/>
        <v>#N/A</v>
      </c>
      <c r="BB1791" s="145">
        <f t="shared" si="981"/>
        <v>2.083333333333337E-2</v>
      </c>
      <c r="BC1791" s="2">
        <f>IF(AM1791,
  IF(AND(AL1791=$J$31,_xlfn.DAYS(AH1791,DATE(AI1791,1,1))&lt;7),
    MAX(0,EINSTELLUNGEN!$D$12+1-WEEKDAY(DATE(EINSTELLUNGEN!$D$9,EINSTELLUNGEN!$D$10,1),2)),
    IF(AL1791=$J$33,
      MIN(EINSTELLUNGEN!$D$12,WEEKDAY(DATE(EINSTELLUNGEN!$D$9,12,31),2)),
      EINSTELLUNGEN!$D$12
  )) - SUMIF(AL$50:AL$2500,"="&amp;AL1791,AX$50:AX$2500),
  0)</f>
        <v>3</v>
      </c>
      <c r="BD1791" s="2">
        <f t="shared" si="982"/>
        <v>0.33333333333333331</v>
      </c>
      <c r="BE1791" s="2">
        <f t="shared" si="983"/>
        <v>0</v>
      </c>
    </row>
    <row r="1792" spans="1:57" ht="10.5" customHeight="1">
      <c r="A1792" s="1" t="str">
        <f t="shared" ca="1" si="959"/>
        <v/>
      </c>
      <c r="B1792" s="1" t="str">
        <f t="shared" ca="1" si="960"/>
        <v/>
      </c>
      <c r="C1792" s="1" t="str">
        <f t="shared" ca="1" si="961"/>
        <v/>
      </c>
      <c r="D1792" s="1" t="str">
        <f t="shared" ca="1" si="962"/>
        <v/>
      </c>
      <c r="F1792" s="10"/>
      <c r="G1792" s="136" t="str">
        <f t="shared" si="963"/>
        <v/>
      </c>
      <c r="H1792" s="27"/>
      <c r="I1792" s="28"/>
      <c r="J1792" s="28"/>
      <c r="K1792" s="29"/>
      <c r="L1792" s="136"/>
      <c r="M1792" s="136"/>
      <c r="N1792" s="136"/>
      <c r="O1792" s="26" t="str">
        <f t="shared" si="964"/>
        <v/>
      </c>
      <c r="P1792" s="218" t="str">
        <f t="shared" si="965"/>
        <v/>
      </c>
      <c r="Q1792" s="26" t="str">
        <f t="shared" si="966"/>
        <v/>
      </c>
      <c r="R1792" s="22"/>
      <c r="S1792" s="99"/>
      <c r="T1792" s="10"/>
      <c r="U1792" s="229" t="str">
        <f t="shared" si="967"/>
        <v/>
      </c>
      <c r="V1792" s="230"/>
      <c r="W1792" s="230"/>
      <c r="X1792" s="230"/>
      <c r="Y1792" s="230"/>
      <c r="Z1792" s="22" t="str">
        <f>""</f>
        <v/>
      </c>
      <c r="AB1792" s="23" t="str">
        <f t="shared" si="968"/>
        <v/>
      </c>
      <c r="AC1792" s="2" t="b">
        <f>COUNT(Q1792:Q$2500)&gt;0</f>
        <v>0</v>
      </c>
      <c r="AD1792" s="2" t="b">
        <f t="shared" si="951"/>
        <v>0</v>
      </c>
      <c r="AE1792" s="2" t="b">
        <f t="shared" si="952"/>
        <v>0</v>
      </c>
      <c r="AF1792" s="2" t="b">
        <f t="shared" si="953"/>
        <v>0</v>
      </c>
      <c r="AG1792" s="2" t="b">
        <f>OR(
  AND(AC1792,NOT(AC1793)),
  AND(AF1792,WEEKDAY(AH1791,2)=EINSTELLUNGEN!$D$12),
  AND(AF1792,AH1792=$J$35)
)</f>
        <v>0</v>
      </c>
      <c r="AH1792" s="2">
        <f>IF(AE1792,AH1791+IF(WEEKDAY(AH1791+1,2)&lt;=EINSTELLUNGEN!$D$12,1,$J$36),AH1791)</f>
        <v>42020</v>
      </c>
      <c r="AI1792" s="2">
        <f t="shared" si="954"/>
        <v>2019</v>
      </c>
      <c r="AJ1792" s="2">
        <f t="shared" si="955"/>
        <v>201901</v>
      </c>
      <c r="AK1792" s="2">
        <f t="shared" si="956"/>
        <v>201901</v>
      </c>
      <c r="AL1792" s="2">
        <f t="shared" si="984"/>
        <v>201903</v>
      </c>
      <c r="AM1792" s="2" t="b">
        <f t="shared" si="957"/>
        <v>1</v>
      </c>
      <c r="AN1792" s="4" t="e">
        <f t="shared" si="969"/>
        <v>#N/A</v>
      </c>
      <c r="AO1792" s="4" t="e">
        <f t="shared" si="970"/>
        <v>#N/A</v>
      </c>
      <c r="AP1792" s="2" t="str">
        <f>IF(AD1792,
  IF(ISBLANK(H1792),
    AP1791,
    IF(LEN(H1792)=1,
      IF(OR(UPPER(H1792)="A",UPPER(H1792)="I"),
        EINSTELLUNGEN!$D$21,
        IF(OR(UPPER(H1792)="B",UPPER(H1792)="M"),
          EINSTELLUNGEN!$D$22,
          IF(OR(UPPER(H1792)="C",UPPER(H1792)="S"),
            EINSTELLUNGEN!$D$23,
            IF(UPPER(H1792)="D",
              EINSTELLUNGEN!$D$24,
              IF(UPPER(H1792)="E",
                EINSTELLUNGEN!$D$25,
                UPPER(H1792)))))),
      IF(ISNUMBER(H1792),
        EINSTELLUNGEN!$D$20&amp;H1792,
        UPPER(H1792)))),
  "")</f>
        <v/>
      </c>
      <c r="AQ1792" s="2" t="str">
        <f t="shared" si="971"/>
        <v/>
      </c>
      <c r="AR1792" s="2">
        <f t="shared" si="972"/>
        <v>0</v>
      </c>
      <c r="AS1792" s="145">
        <f t="shared" si="973"/>
        <v>0.33333333333333331</v>
      </c>
      <c r="AT1792" s="2">
        <f t="shared" si="974"/>
        <v>0</v>
      </c>
      <c r="AU1792" s="2">
        <f t="shared" si="975"/>
        <v>0</v>
      </c>
      <c r="AV1792" s="2">
        <f t="shared" si="976"/>
        <v>0</v>
      </c>
      <c r="AW1792" s="2">
        <f t="shared" si="977"/>
        <v>0</v>
      </c>
      <c r="AX1792" s="2">
        <f t="shared" si="958"/>
        <v>0</v>
      </c>
      <c r="AY1792" s="2">
        <f t="shared" si="978"/>
        <v>0</v>
      </c>
      <c r="AZ1792" s="145" t="e">
        <f t="shared" si="979"/>
        <v>#N/A</v>
      </c>
      <c r="BA1792" s="145" t="e">
        <f t="shared" si="980"/>
        <v>#N/A</v>
      </c>
      <c r="BB1792" s="145">
        <f t="shared" si="981"/>
        <v>2.083333333333337E-2</v>
      </c>
      <c r="BC1792" s="2">
        <f>IF(AM1792,
  IF(AND(AL1792=$J$31,_xlfn.DAYS(AH1792,DATE(AI1792,1,1))&lt;7),
    MAX(0,EINSTELLUNGEN!$D$12+1-WEEKDAY(DATE(EINSTELLUNGEN!$D$9,EINSTELLUNGEN!$D$10,1),2)),
    IF(AL1792=$J$33,
      MIN(EINSTELLUNGEN!$D$12,WEEKDAY(DATE(EINSTELLUNGEN!$D$9,12,31),2)),
      EINSTELLUNGEN!$D$12
  )) - SUMIF(AL$50:AL$2500,"="&amp;AL1792,AX$50:AX$2500),
  0)</f>
        <v>3</v>
      </c>
      <c r="BD1792" s="2">
        <f t="shared" si="982"/>
        <v>0.33333333333333331</v>
      </c>
      <c r="BE1792" s="2">
        <f t="shared" si="983"/>
        <v>0</v>
      </c>
    </row>
    <row r="1793" spans="1:57" ht="10.5" customHeight="1">
      <c r="A1793" s="1" t="str">
        <f t="shared" ca="1" si="959"/>
        <v/>
      </c>
      <c r="B1793" s="1" t="str">
        <f t="shared" ca="1" si="960"/>
        <v/>
      </c>
      <c r="C1793" s="1" t="str">
        <f t="shared" ca="1" si="961"/>
        <v/>
      </c>
      <c r="D1793" s="1" t="str">
        <f t="shared" ca="1" si="962"/>
        <v/>
      </c>
      <c r="F1793" s="10"/>
      <c r="G1793" s="136" t="str">
        <f t="shared" si="963"/>
        <v/>
      </c>
      <c r="H1793" s="27"/>
      <c r="I1793" s="28"/>
      <c r="J1793" s="28"/>
      <c r="K1793" s="29"/>
      <c r="L1793" s="136"/>
      <c r="M1793" s="136"/>
      <c r="N1793" s="136"/>
      <c r="O1793" s="26" t="str">
        <f t="shared" si="964"/>
        <v/>
      </c>
      <c r="P1793" s="218" t="str">
        <f t="shared" si="965"/>
        <v/>
      </c>
      <c r="Q1793" s="26" t="str">
        <f t="shared" si="966"/>
        <v/>
      </c>
      <c r="R1793" s="22"/>
      <c r="S1793" s="99"/>
      <c r="T1793" s="10"/>
      <c r="U1793" s="229" t="str">
        <f t="shared" si="967"/>
        <v/>
      </c>
      <c r="V1793" s="230"/>
      <c r="W1793" s="230"/>
      <c r="X1793" s="230"/>
      <c r="Y1793" s="230"/>
      <c r="Z1793" s="22" t="str">
        <f>""</f>
        <v/>
      </c>
      <c r="AB1793" s="23" t="str">
        <f t="shared" si="968"/>
        <v/>
      </c>
      <c r="AC1793" s="2" t="b">
        <f>COUNT(Q1793:Q$2500)&gt;0</f>
        <v>0</v>
      </c>
      <c r="AD1793" s="2" t="b">
        <f t="shared" si="951"/>
        <v>0</v>
      </c>
      <c r="AE1793" s="2" t="b">
        <f t="shared" si="952"/>
        <v>0</v>
      </c>
      <c r="AF1793" s="2" t="b">
        <f t="shared" si="953"/>
        <v>0</v>
      </c>
      <c r="AG1793" s="2" t="b">
        <f>OR(
  AND(AC1793,NOT(AC1794)),
  AND(AF1793,WEEKDAY(AH1792,2)=EINSTELLUNGEN!$D$12),
  AND(AF1793,AH1793=$J$35)
)</f>
        <v>0</v>
      </c>
      <c r="AH1793" s="2">
        <f>IF(AE1793,AH1792+IF(WEEKDAY(AH1792+1,2)&lt;=EINSTELLUNGEN!$D$12,1,$J$36),AH1792)</f>
        <v>42020</v>
      </c>
      <c r="AI1793" s="2">
        <f t="shared" si="954"/>
        <v>2019</v>
      </c>
      <c r="AJ1793" s="2">
        <f t="shared" si="955"/>
        <v>201901</v>
      </c>
      <c r="AK1793" s="2">
        <f t="shared" si="956"/>
        <v>201901</v>
      </c>
      <c r="AL1793" s="2">
        <f t="shared" si="984"/>
        <v>201903</v>
      </c>
      <c r="AM1793" s="2" t="b">
        <f t="shared" si="957"/>
        <v>1</v>
      </c>
      <c r="AN1793" s="4" t="e">
        <f t="shared" si="969"/>
        <v>#N/A</v>
      </c>
      <c r="AO1793" s="4" t="e">
        <f t="shared" si="970"/>
        <v>#N/A</v>
      </c>
      <c r="AP1793" s="2" t="str">
        <f>IF(AD1793,
  IF(ISBLANK(H1793),
    AP1792,
    IF(LEN(H1793)=1,
      IF(OR(UPPER(H1793)="A",UPPER(H1793)="I"),
        EINSTELLUNGEN!$D$21,
        IF(OR(UPPER(H1793)="B",UPPER(H1793)="M"),
          EINSTELLUNGEN!$D$22,
          IF(OR(UPPER(H1793)="C",UPPER(H1793)="S"),
            EINSTELLUNGEN!$D$23,
            IF(UPPER(H1793)="D",
              EINSTELLUNGEN!$D$24,
              IF(UPPER(H1793)="E",
                EINSTELLUNGEN!$D$25,
                UPPER(H1793)))))),
      IF(ISNUMBER(H1793),
        EINSTELLUNGEN!$D$20&amp;H1793,
        UPPER(H1793)))),
  "")</f>
        <v/>
      </c>
      <c r="AQ1793" s="2" t="str">
        <f t="shared" si="971"/>
        <v/>
      </c>
      <c r="AR1793" s="2">
        <f t="shared" si="972"/>
        <v>0</v>
      </c>
      <c r="AS1793" s="145">
        <f t="shared" si="973"/>
        <v>0.33333333333333331</v>
      </c>
      <c r="AT1793" s="2">
        <f t="shared" si="974"/>
        <v>0</v>
      </c>
      <c r="AU1793" s="2">
        <f t="shared" si="975"/>
        <v>0</v>
      </c>
      <c r="AV1793" s="2">
        <f t="shared" si="976"/>
        <v>0</v>
      </c>
      <c r="AW1793" s="2">
        <f t="shared" si="977"/>
        <v>0</v>
      </c>
      <c r="AX1793" s="2">
        <f t="shared" si="958"/>
        <v>0</v>
      </c>
      <c r="AY1793" s="2">
        <f t="shared" si="978"/>
        <v>0</v>
      </c>
      <c r="AZ1793" s="145" t="e">
        <f t="shared" si="979"/>
        <v>#N/A</v>
      </c>
      <c r="BA1793" s="145" t="e">
        <f t="shared" si="980"/>
        <v>#N/A</v>
      </c>
      <c r="BB1793" s="145">
        <f t="shared" si="981"/>
        <v>2.083333333333337E-2</v>
      </c>
      <c r="BC1793" s="2">
        <f>IF(AM1793,
  IF(AND(AL1793=$J$31,_xlfn.DAYS(AH1793,DATE(AI1793,1,1))&lt;7),
    MAX(0,EINSTELLUNGEN!$D$12+1-WEEKDAY(DATE(EINSTELLUNGEN!$D$9,EINSTELLUNGEN!$D$10,1),2)),
    IF(AL1793=$J$33,
      MIN(EINSTELLUNGEN!$D$12,WEEKDAY(DATE(EINSTELLUNGEN!$D$9,12,31),2)),
      EINSTELLUNGEN!$D$12
  )) - SUMIF(AL$50:AL$2500,"="&amp;AL1793,AX$50:AX$2500),
  0)</f>
        <v>3</v>
      </c>
      <c r="BD1793" s="2">
        <f t="shared" si="982"/>
        <v>0.33333333333333331</v>
      </c>
      <c r="BE1793" s="2">
        <f t="shared" si="983"/>
        <v>0</v>
      </c>
    </row>
    <row r="1794" spans="1:57" ht="10.5" customHeight="1">
      <c r="A1794" s="1" t="str">
        <f t="shared" ca="1" si="959"/>
        <v/>
      </c>
      <c r="B1794" s="1" t="str">
        <f t="shared" ca="1" si="960"/>
        <v/>
      </c>
      <c r="C1794" s="1" t="str">
        <f t="shared" ca="1" si="961"/>
        <v/>
      </c>
      <c r="D1794" s="1" t="str">
        <f t="shared" ca="1" si="962"/>
        <v/>
      </c>
      <c r="F1794" s="10"/>
      <c r="G1794" s="136" t="str">
        <f t="shared" si="963"/>
        <v/>
      </c>
      <c r="H1794" s="27"/>
      <c r="I1794" s="28"/>
      <c r="J1794" s="28"/>
      <c r="K1794" s="29"/>
      <c r="L1794" s="136"/>
      <c r="M1794" s="136"/>
      <c r="N1794" s="136"/>
      <c r="O1794" s="26" t="str">
        <f t="shared" si="964"/>
        <v/>
      </c>
      <c r="P1794" s="218" t="str">
        <f t="shared" si="965"/>
        <v/>
      </c>
      <c r="Q1794" s="26" t="str">
        <f t="shared" si="966"/>
        <v/>
      </c>
      <c r="R1794" s="22"/>
      <c r="S1794" s="99"/>
      <c r="T1794" s="10"/>
      <c r="U1794" s="229" t="str">
        <f t="shared" si="967"/>
        <v/>
      </c>
      <c r="V1794" s="230"/>
      <c r="W1794" s="230"/>
      <c r="X1794" s="230"/>
      <c r="Y1794" s="230"/>
      <c r="Z1794" s="22" t="str">
        <f>""</f>
        <v/>
      </c>
      <c r="AB1794" s="23" t="str">
        <f t="shared" si="968"/>
        <v/>
      </c>
      <c r="AC1794" s="2" t="b">
        <f>COUNT(Q1794:Q$2500)&gt;0</f>
        <v>0</v>
      </c>
      <c r="AD1794" s="2" t="b">
        <f t="shared" si="951"/>
        <v>0</v>
      </c>
      <c r="AE1794" s="2" t="b">
        <f t="shared" si="952"/>
        <v>0</v>
      </c>
      <c r="AF1794" s="2" t="b">
        <f t="shared" si="953"/>
        <v>0</v>
      </c>
      <c r="AG1794" s="2" t="b">
        <f>OR(
  AND(AC1794,NOT(AC1795)),
  AND(AF1794,WEEKDAY(AH1793,2)=EINSTELLUNGEN!$D$12),
  AND(AF1794,AH1794=$J$35)
)</f>
        <v>0</v>
      </c>
      <c r="AH1794" s="2">
        <f>IF(AE1794,AH1793+IF(WEEKDAY(AH1793+1,2)&lt;=EINSTELLUNGEN!$D$12,1,$J$36),AH1793)</f>
        <v>42020</v>
      </c>
      <c r="AI1794" s="2">
        <f t="shared" si="954"/>
        <v>2019</v>
      </c>
      <c r="AJ1794" s="2">
        <f t="shared" si="955"/>
        <v>201901</v>
      </c>
      <c r="AK1794" s="2">
        <f t="shared" si="956"/>
        <v>201901</v>
      </c>
      <c r="AL1794" s="2">
        <f t="shared" si="984"/>
        <v>201903</v>
      </c>
      <c r="AM1794" s="2" t="b">
        <f t="shared" si="957"/>
        <v>1</v>
      </c>
      <c r="AN1794" s="4" t="e">
        <f t="shared" si="969"/>
        <v>#N/A</v>
      </c>
      <c r="AO1794" s="4" t="e">
        <f t="shared" si="970"/>
        <v>#N/A</v>
      </c>
      <c r="AP1794" s="2" t="str">
        <f>IF(AD1794,
  IF(ISBLANK(H1794),
    AP1793,
    IF(LEN(H1794)=1,
      IF(OR(UPPER(H1794)="A",UPPER(H1794)="I"),
        EINSTELLUNGEN!$D$21,
        IF(OR(UPPER(H1794)="B",UPPER(H1794)="M"),
          EINSTELLUNGEN!$D$22,
          IF(OR(UPPER(H1794)="C",UPPER(H1794)="S"),
            EINSTELLUNGEN!$D$23,
            IF(UPPER(H1794)="D",
              EINSTELLUNGEN!$D$24,
              IF(UPPER(H1794)="E",
                EINSTELLUNGEN!$D$25,
                UPPER(H1794)))))),
      IF(ISNUMBER(H1794),
        EINSTELLUNGEN!$D$20&amp;H1794,
        UPPER(H1794)))),
  "")</f>
        <v/>
      </c>
      <c r="AQ1794" s="2" t="str">
        <f t="shared" si="971"/>
        <v/>
      </c>
      <c r="AR1794" s="2">
        <f t="shared" si="972"/>
        <v>0</v>
      </c>
      <c r="AS1794" s="145">
        <f t="shared" si="973"/>
        <v>0.33333333333333331</v>
      </c>
      <c r="AT1794" s="2">
        <f t="shared" si="974"/>
        <v>0</v>
      </c>
      <c r="AU1794" s="2">
        <f t="shared" si="975"/>
        <v>0</v>
      </c>
      <c r="AV1794" s="2">
        <f t="shared" si="976"/>
        <v>0</v>
      </c>
      <c r="AW1794" s="2">
        <f t="shared" si="977"/>
        <v>0</v>
      </c>
      <c r="AX1794" s="2">
        <f t="shared" si="958"/>
        <v>0</v>
      </c>
      <c r="AY1794" s="2">
        <f t="shared" si="978"/>
        <v>0</v>
      </c>
      <c r="AZ1794" s="145" t="e">
        <f t="shared" si="979"/>
        <v>#N/A</v>
      </c>
      <c r="BA1794" s="145" t="e">
        <f t="shared" si="980"/>
        <v>#N/A</v>
      </c>
      <c r="BB1794" s="145">
        <f t="shared" si="981"/>
        <v>2.083333333333337E-2</v>
      </c>
      <c r="BC1794" s="2">
        <f>IF(AM1794,
  IF(AND(AL1794=$J$31,_xlfn.DAYS(AH1794,DATE(AI1794,1,1))&lt;7),
    MAX(0,EINSTELLUNGEN!$D$12+1-WEEKDAY(DATE(EINSTELLUNGEN!$D$9,EINSTELLUNGEN!$D$10,1),2)),
    IF(AL1794=$J$33,
      MIN(EINSTELLUNGEN!$D$12,WEEKDAY(DATE(EINSTELLUNGEN!$D$9,12,31),2)),
      EINSTELLUNGEN!$D$12
  )) - SUMIF(AL$50:AL$2500,"="&amp;AL1794,AX$50:AX$2500),
  0)</f>
        <v>3</v>
      </c>
      <c r="BD1794" s="2">
        <f t="shared" si="982"/>
        <v>0.33333333333333331</v>
      </c>
      <c r="BE1794" s="2">
        <f t="shared" si="983"/>
        <v>0</v>
      </c>
    </row>
    <row r="1795" spans="1:57" ht="10.5" customHeight="1">
      <c r="A1795" s="1" t="str">
        <f t="shared" ca="1" si="959"/>
        <v/>
      </c>
      <c r="B1795" s="1" t="str">
        <f t="shared" ca="1" si="960"/>
        <v/>
      </c>
      <c r="C1795" s="1" t="str">
        <f t="shared" ca="1" si="961"/>
        <v/>
      </c>
      <c r="D1795" s="1" t="str">
        <f t="shared" ca="1" si="962"/>
        <v/>
      </c>
      <c r="F1795" s="10"/>
      <c r="G1795" s="136" t="str">
        <f t="shared" si="963"/>
        <v/>
      </c>
      <c r="H1795" s="27"/>
      <c r="I1795" s="28"/>
      <c r="J1795" s="28"/>
      <c r="K1795" s="29"/>
      <c r="L1795" s="136"/>
      <c r="M1795" s="136"/>
      <c r="N1795" s="136"/>
      <c r="O1795" s="26" t="str">
        <f t="shared" si="964"/>
        <v/>
      </c>
      <c r="P1795" s="218" t="str">
        <f t="shared" si="965"/>
        <v/>
      </c>
      <c r="Q1795" s="26" t="str">
        <f t="shared" si="966"/>
        <v/>
      </c>
      <c r="R1795" s="22"/>
      <c r="S1795" s="99"/>
      <c r="T1795" s="10"/>
      <c r="U1795" s="229" t="str">
        <f t="shared" si="967"/>
        <v/>
      </c>
      <c r="V1795" s="230"/>
      <c r="W1795" s="230"/>
      <c r="X1795" s="230"/>
      <c r="Y1795" s="230"/>
      <c r="Z1795" s="22" t="str">
        <f>""</f>
        <v/>
      </c>
      <c r="AB1795" s="23" t="str">
        <f t="shared" si="968"/>
        <v/>
      </c>
      <c r="AC1795" s="2" t="b">
        <f>COUNT(Q1795:Q$2500)&gt;0</f>
        <v>0</v>
      </c>
      <c r="AD1795" s="2" t="b">
        <f t="shared" si="951"/>
        <v>0</v>
      </c>
      <c r="AE1795" s="2" t="b">
        <f t="shared" si="952"/>
        <v>0</v>
      </c>
      <c r="AF1795" s="2" t="b">
        <f t="shared" si="953"/>
        <v>0</v>
      </c>
      <c r="AG1795" s="2" t="b">
        <f>OR(
  AND(AC1795,NOT(AC1796)),
  AND(AF1795,WEEKDAY(AH1794,2)=EINSTELLUNGEN!$D$12),
  AND(AF1795,AH1795=$J$35)
)</f>
        <v>0</v>
      </c>
      <c r="AH1795" s="2">
        <f>IF(AE1795,AH1794+IF(WEEKDAY(AH1794+1,2)&lt;=EINSTELLUNGEN!$D$12,1,$J$36),AH1794)</f>
        <v>42020</v>
      </c>
      <c r="AI1795" s="2">
        <f t="shared" si="954"/>
        <v>2019</v>
      </c>
      <c r="AJ1795" s="2">
        <f t="shared" si="955"/>
        <v>201901</v>
      </c>
      <c r="AK1795" s="2">
        <f t="shared" si="956"/>
        <v>201901</v>
      </c>
      <c r="AL1795" s="2">
        <f t="shared" si="984"/>
        <v>201903</v>
      </c>
      <c r="AM1795" s="2" t="b">
        <f t="shared" si="957"/>
        <v>1</v>
      </c>
      <c r="AN1795" s="4" t="e">
        <f t="shared" si="969"/>
        <v>#N/A</v>
      </c>
      <c r="AO1795" s="4" t="e">
        <f t="shared" si="970"/>
        <v>#N/A</v>
      </c>
      <c r="AP1795" s="2" t="str">
        <f>IF(AD1795,
  IF(ISBLANK(H1795),
    AP1794,
    IF(LEN(H1795)=1,
      IF(OR(UPPER(H1795)="A",UPPER(H1795)="I"),
        EINSTELLUNGEN!$D$21,
        IF(OR(UPPER(H1795)="B",UPPER(H1795)="M"),
          EINSTELLUNGEN!$D$22,
          IF(OR(UPPER(H1795)="C",UPPER(H1795)="S"),
            EINSTELLUNGEN!$D$23,
            IF(UPPER(H1795)="D",
              EINSTELLUNGEN!$D$24,
              IF(UPPER(H1795)="E",
                EINSTELLUNGEN!$D$25,
                UPPER(H1795)))))),
      IF(ISNUMBER(H1795),
        EINSTELLUNGEN!$D$20&amp;H1795,
        UPPER(H1795)))),
  "")</f>
        <v/>
      </c>
      <c r="AQ1795" s="2" t="str">
        <f t="shared" si="971"/>
        <v/>
      </c>
      <c r="AR1795" s="2">
        <f t="shared" si="972"/>
        <v>0</v>
      </c>
      <c r="AS1795" s="145">
        <f t="shared" si="973"/>
        <v>0.33333333333333331</v>
      </c>
      <c r="AT1795" s="2">
        <f t="shared" si="974"/>
        <v>0</v>
      </c>
      <c r="AU1795" s="2">
        <f t="shared" si="975"/>
        <v>0</v>
      </c>
      <c r="AV1795" s="2">
        <f t="shared" si="976"/>
        <v>0</v>
      </c>
      <c r="AW1795" s="2">
        <f t="shared" si="977"/>
        <v>0</v>
      </c>
      <c r="AX1795" s="2">
        <f t="shared" si="958"/>
        <v>0</v>
      </c>
      <c r="AY1795" s="2">
        <f t="shared" si="978"/>
        <v>0</v>
      </c>
      <c r="AZ1795" s="145" t="e">
        <f t="shared" si="979"/>
        <v>#N/A</v>
      </c>
      <c r="BA1795" s="145" t="e">
        <f t="shared" si="980"/>
        <v>#N/A</v>
      </c>
      <c r="BB1795" s="145">
        <f t="shared" si="981"/>
        <v>2.083333333333337E-2</v>
      </c>
      <c r="BC1795" s="2">
        <f>IF(AM1795,
  IF(AND(AL1795=$J$31,_xlfn.DAYS(AH1795,DATE(AI1795,1,1))&lt;7),
    MAX(0,EINSTELLUNGEN!$D$12+1-WEEKDAY(DATE(EINSTELLUNGEN!$D$9,EINSTELLUNGEN!$D$10,1),2)),
    IF(AL1795=$J$33,
      MIN(EINSTELLUNGEN!$D$12,WEEKDAY(DATE(EINSTELLUNGEN!$D$9,12,31),2)),
      EINSTELLUNGEN!$D$12
  )) - SUMIF(AL$50:AL$2500,"="&amp;AL1795,AX$50:AX$2500),
  0)</f>
        <v>3</v>
      </c>
      <c r="BD1795" s="2">
        <f t="shared" si="982"/>
        <v>0.33333333333333331</v>
      </c>
      <c r="BE1795" s="2">
        <f t="shared" si="983"/>
        <v>0</v>
      </c>
    </row>
    <row r="1796" spans="1:57" ht="10.5" customHeight="1">
      <c r="A1796" s="1" t="str">
        <f t="shared" ca="1" si="959"/>
        <v/>
      </c>
      <c r="B1796" s="1" t="str">
        <f t="shared" ca="1" si="960"/>
        <v/>
      </c>
      <c r="C1796" s="1" t="str">
        <f t="shared" ca="1" si="961"/>
        <v/>
      </c>
      <c r="D1796" s="1" t="str">
        <f t="shared" ca="1" si="962"/>
        <v/>
      </c>
      <c r="F1796" s="10"/>
      <c r="G1796" s="136" t="str">
        <f t="shared" si="963"/>
        <v/>
      </c>
      <c r="H1796" s="27"/>
      <c r="I1796" s="28"/>
      <c r="J1796" s="28"/>
      <c r="K1796" s="29"/>
      <c r="L1796" s="136"/>
      <c r="M1796" s="136"/>
      <c r="N1796" s="136"/>
      <c r="O1796" s="26" t="str">
        <f t="shared" si="964"/>
        <v/>
      </c>
      <c r="P1796" s="218" t="str">
        <f t="shared" si="965"/>
        <v/>
      </c>
      <c r="Q1796" s="26" t="str">
        <f t="shared" si="966"/>
        <v/>
      </c>
      <c r="R1796" s="22"/>
      <c r="S1796" s="99"/>
      <c r="T1796" s="10"/>
      <c r="U1796" s="229" t="str">
        <f t="shared" si="967"/>
        <v/>
      </c>
      <c r="V1796" s="230"/>
      <c r="W1796" s="230"/>
      <c r="X1796" s="230"/>
      <c r="Y1796" s="230"/>
      <c r="Z1796" s="22" t="str">
        <f>""</f>
        <v/>
      </c>
      <c r="AB1796" s="23" t="str">
        <f t="shared" si="968"/>
        <v/>
      </c>
      <c r="AC1796" s="2" t="b">
        <f>COUNT(Q1796:Q$2500)&gt;0</f>
        <v>0</v>
      </c>
      <c r="AD1796" s="2" t="b">
        <f t="shared" si="951"/>
        <v>0</v>
      </c>
      <c r="AE1796" s="2" t="b">
        <f t="shared" si="952"/>
        <v>0</v>
      </c>
      <c r="AF1796" s="2" t="b">
        <f t="shared" si="953"/>
        <v>0</v>
      </c>
      <c r="AG1796" s="2" t="b">
        <f>OR(
  AND(AC1796,NOT(AC1797)),
  AND(AF1796,WEEKDAY(AH1795,2)=EINSTELLUNGEN!$D$12),
  AND(AF1796,AH1796=$J$35)
)</f>
        <v>0</v>
      </c>
      <c r="AH1796" s="2">
        <f>IF(AE1796,AH1795+IF(WEEKDAY(AH1795+1,2)&lt;=EINSTELLUNGEN!$D$12,1,$J$36),AH1795)</f>
        <v>42020</v>
      </c>
      <c r="AI1796" s="2">
        <f t="shared" si="954"/>
        <v>2019</v>
      </c>
      <c r="AJ1796" s="2">
        <f t="shared" si="955"/>
        <v>201901</v>
      </c>
      <c r="AK1796" s="2">
        <f t="shared" si="956"/>
        <v>201901</v>
      </c>
      <c r="AL1796" s="2">
        <f t="shared" si="984"/>
        <v>201903</v>
      </c>
      <c r="AM1796" s="2" t="b">
        <f t="shared" si="957"/>
        <v>1</v>
      </c>
      <c r="AN1796" s="4" t="e">
        <f t="shared" si="969"/>
        <v>#N/A</v>
      </c>
      <c r="AO1796" s="4" t="e">
        <f t="shared" si="970"/>
        <v>#N/A</v>
      </c>
      <c r="AP1796" s="2" t="str">
        <f>IF(AD1796,
  IF(ISBLANK(H1796),
    AP1795,
    IF(LEN(H1796)=1,
      IF(OR(UPPER(H1796)="A",UPPER(H1796)="I"),
        EINSTELLUNGEN!$D$21,
        IF(OR(UPPER(H1796)="B",UPPER(H1796)="M"),
          EINSTELLUNGEN!$D$22,
          IF(OR(UPPER(H1796)="C",UPPER(H1796)="S"),
            EINSTELLUNGEN!$D$23,
            IF(UPPER(H1796)="D",
              EINSTELLUNGEN!$D$24,
              IF(UPPER(H1796)="E",
                EINSTELLUNGEN!$D$25,
                UPPER(H1796)))))),
      IF(ISNUMBER(H1796),
        EINSTELLUNGEN!$D$20&amp;H1796,
        UPPER(H1796)))),
  "")</f>
        <v/>
      </c>
      <c r="AQ1796" s="2" t="str">
        <f t="shared" si="971"/>
        <v/>
      </c>
      <c r="AR1796" s="2">
        <f t="shared" si="972"/>
        <v>0</v>
      </c>
      <c r="AS1796" s="145">
        <f t="shared" si="973"/>
        <v>0.33333333333333331</v>
      </c>
      <c r="AT1796" s="2">
        <f t="shared" si="974"/>
        <v>0</v>
      </c>
      <c r="AU1796" s="2">
        <f t="shared" si="975"/>
        <v>0</v>
      </c>
      <c r="AV1796" s="2">
        <f t="shared" si="976"/>
        <v>0</v>
      </c>
      <c r="AW1796" s="2">
        <f t="shared" si="977"/>
        <v>0</v>
      </c>
      <c r="AX1796" s="2">
        <f t="shared" si="958"/>
        <v>0</v>
      </c>
      <c r="AY1796" s="2">
        <f t="shared" si="978"/>
        <v>0</v>
      </c>
      <c r="AZ1796" s="145" t="e">
        <f t="shared" si="979"/>
        <v>#N/A</v>
      </c>
      <c r="BA1796" s="145" t="e">
        <f t="shared" si="980"/>
        <v>#N/A</v>
      </c>
      <c r="BB1796" s="145">
        <f t="shared" si="981"/>
        <v>2.083333333333337E-2</v>
      </c>
      <c r="BC1796" s="2">
        <f>IF(AM1796,
  IF(AND(AL1796=$J$31,_xlfn.DAYS(AH1796,DATE(AI1796,1,1))&lt;7),
    MAX(0,EINSTELLUNGEN!$D$12+1-WEEKDAY(DATE(EINSTELLUNGEN!$D$9,EINSTELLUNGEN!$D$10,1),2)),
    IF(AL1796=$J$33,
      MIN(EINSTELLUNGEN!$D$12,WEEKDAY(DATE(EINSTELLUNGEN!$D$9,12,31),2)),
      EINSTELLUNGEN!$D$12
  )) - SUMIF(AL$50:AL$2500,"="&amp;AL1796,AX$50:AX$2500),
  0)</f>
        <v>3</v>
      </c>
      <c r="BD1796" s="2">
        <f t="shared" si="982"/>
        <v>0.33333333333333331</v>
      </c>
      <c r="BE1796" s="2">
        <f t="shared" si="983"/>
        <v>0</v>
      </c>
    </row>
    <row r="1797" spans="1:57" ht="10.5" customHeight="1">
      <c r="A1797" s="1" t="str">
        <f t="shared" ca="1" si="959"/>
        <v/>
      </c>
      <c r="B1797" s="1" t="str">
        <f t="shared" ca="1" si="960"/>
        <v/>
      </c>
      <c r="C1797" s="1" t="str">
        <f t="shared" ca="1" si="961"/>
        <v/>
      </c>
      <c r="D1797" s="1" t="str">
        <f t="shared" ca="1" si="962"/>
        <v/>
      </c>
      <c r="F1797" s="10"/>
      <c r="G1797" s="136" t="str">
        <f t="shared" si="963"/>
        <v/>
      </c>
      <c r="H1797" s="27"/>
      <c r="I1797" s="28"/>
      <c r="J1797" s="28"/>
      <c r="K1797" s="29"/>
      <c r="L1797" s="136"/>
      <c r="M1797" s="136"/>
      <c r="N1797" s="136"/>
      <c r="O1797" s="26" t="str">
        <f t="shared" si="964"/>
        <v/>
      </c>
      <c r="P1797" s="218" t="str">
        <f t="shared" si="965"/>
        <v/>
      </c>
      <c r="Q1797" s="26" t="str">
        <f t="shared" si="966"/>
        <v/>
      </c>
      <c r="R1797" s="22"/>
      <c r="S1797" s="99"/>
      <c r="T1797" s="10"/>
      <c r="U1797" s="229" t="str">
        <f t="shared" si="967"/>
        <v/>
      </c>
      <c r="V1797" s="230"/>
      <c r="W1797" s="230"/>
      <c r="X1797" s="230"/>
      <c r="Y1797" s="230"/>
      <c r="Z1797" s="22" t="str">
        <f>""</f>
        <v/>
      </c>
      <c r="AB1797" s="23" t="str">
        <f t="shared" si="968"/>
        <v/>
      </c>
      <c r="AC1797" s="2" t="b">
        <f>COUNT(Q1797:Q$2500)&gt;0</f>
        <v>0</v>
      </c>
      <c r="AD1797" s="2" t="b">
        <f t="shared" si="951"/>
        <v>0</v>
      </c>
      <c r="AE1797" s="2" t="b">
        <f t="shared" si="952"/>
        <v>0</v>
      </c>
      <c r="AF1797" s="2" t="b">
        <f t="shared" si="953"/>
        <v>0</v>
      </c>
      <c r="AG1797" s="2" t="b">
        <f>OR(
  AND(AC1797,NOT(AC1798)),
  AND(AF1797,WEEKDAY(AH1796,2)=EINSTELLUNGEN!$D$12),
  AND(AF1797,AH1797=$J$35)
)</f>
        <v>0</v>
      </c>
      <c r="AH1797" s="2">
        <f>IF(AE1797,AH1796+IF(WEEKDAY(AH1796+1,2)&lt;=EINSTELLUNGEN!$D$12,1,$J$36),AH1796)</f>
        <v>42020</v>
      </c>
      <c r="AI1797" s="2">
        <f t="shared" si="954"/>
        <v>2019</v>
      </c>
      <c r="AJ1797" s="2">
        <f t="shared" si="955"/>
        <v>201901</v>
      </c>
      <c r="AK1797" s="2">
        <f t="shared" si="956"/>
        <v>201901</v>
      </c>
      <c r="AL1797" s="2">
        <f t="shared" si="984"/>
        <v>201903</v>
      </c>
      <c r="AM1797" s="2" t="b">
        <f t="shared" si="957"/>
        <v>1</v>
      </c>
      <c r="AN1797" s="4" t="e">
        <f t="shared" si="969"/>
        <v>#N/A</v>
      </c>
      <c r="AO1797" s="4" t="e">
        <f t="shared" si="970"/>
        <v>#N/A</v>
      </c>
      <c r="AP1797" s="2" t="str">
        <f>IF(AD1797,
  IF(ISBLANK(H1797),
    AP1796,
    IF(LEN(H1797)=1,
      IF(OR(UPPER(H1797)="A",UPPER(H1797)="I"),
        EINSTELLUNGEN!$D$21,
        IF(OR(UPPER(H1797)="B",UPPER(H1797)="M"),
          EINSTELLUNGEN!$D$22,
          IF(OR(UPPER(H1797)="C",UPPER(H1797)="S"),
            EINSTELLUNGEN!$D$23,
            IF(UPPER(H1797)="D",
              EINSTELLUNGEN!$D$24,
              IF(UPPER(H1797)="E",
                EINSTELLUNGEN!$D$25,
                UPPER(H1797)))))),
      IF(ISNUMBER(H1797),
        EINSTELLUNGEN!$D$20&amp;H1797,
        UPPER(H1797)))),
  "")</f>
        <v/>
      </c>
      <c r="AQ1797" s="2" t="str">
        <f t="shared" si="971"/>
        <v/>
      </c>
      <c r="AR1797" s="2">
        <f t="shared" si="972"/>
        <v>0</v>
      </c>
      <c r="AS1797" s="145">
        <f t="shared" si="973"/>
        <v>0.33333333333333331</v>
      </c>
      <c r="AT1797" s="2">
        <f t="shared" si="974"/>
        <v>0</v>
      </c>
      <c r="AU1797" s="2">
        <f t="shared" si="975"/>
        <v>0</v>
      </c>
      <c r="AV1797" s="2">
        <f t="shared" si="976"/>
        <v>0</v>
      </c>
      <c r="AW1797" s="2">
        <f t="shared" si="977"/>
        <v>0</v>
      </c>
      <c r="AX1797" s="2">
        <f t="shared" si="958"/>
        <v>0</v>
      </c>
      <c r="AY1797" s="2">
        <f t="shared" si="978"/>
        <v>0</v>
      </c>
      <c r="AZ1797" s="145" t="e">
        <f t="shared" si="979"/>
        <v>#N/A</v>
      </c>
      <c r="BA1797" s="145" t="e">
        <f t="shared" si="980"/>
        <v>#N/A</v>
      </c>
      <c r="BB1797" s="145">
        <f t="shared" si="981"/>
        <v>2.083333333333337E-2</v>
      </c>
      <c r="BC1797" s="2">
        <f>IF(AM1797,
  IF(AND(AL1797=$J$31,_xlfn.DAYS(AH1797,DATE(AI1797,1,1))&lt;7),
    MAX(0,EINSTELLUNGEN!$D$12+1-WEEKDAY(DATE(EINSTELLUNGEN!$D$9,EINSTELLUNGEN!$D$10,1),2)),
    IF(AL1797=$J$33,
      MIN(EINSTELLUNGEN!$D$12,WEEKDAY(DATE(EINSTELLUNGEN!$D$9,12,31),2)),
      EINSTELLUNGEN!$D$12
  )) - SUMIF(AL$50:AL$2500,"="&amp;AL1797,AX$50:AX$2500),
  0)</f>
        <v>3</v>
      </c>
      <c r="BD1797" s="2">
        <f t="shared" si="982"/>
        <v>0.33333333333333331</v>
      </c>
      <c r="BE1797" s="2">
        <f t="shared" si="983"/>
        <v>0</v>
      </c>
    </row>
    <row r="1798" spans="1:57" ht="10.5" customHeight="1">
      <c r="A1798" s="1" t="str">
        <f t="shared" ca="1" si="959"/>
        <v/>
      </c>
      <c r="B1798" s="1" t="str">
        <f t="shared" ca="1" si="960"/>
        <v/>
      </c>
      <c r="C1798" s="1" t="str">
        <f t="shared" ca="1" si="961"/>
        <v/>
      </c>
      <c r="D1798" s="1" t="str">
        <f t="shared" ca="1" si="962"/>
        <v/>
      </c>
      <c r="F1798" s="10"/>
      <c r="G1798" s="136" t="str">
        <f t="shared" si="963"/>
        <v/>
      </c>
      <c r="H1798" s="27"/>
      <c r="I1798" s="28"/>
      <c r="J1798" s="28"/>
      <c r="K1798" s="29"/>
      <c r="L1798" s="136"/>
      <c r="M1798" s="136"/>
      <c r="N1798" s="136"/>
      <c r="O1798" s="26" t="str">
        <f t="shared" si="964"/>
        <v/>
      </c>
      <c r="P1798" s="218" t="str">
        <f t="shared" si="965"/>
        <v/>
      </c>
      <c r="Q1798" s="26" t="str">
        <f t="shared" si="966"/>
        <v/>
      </c>
      <c r="R1798" s="22"/>
      <c r="S1798" s="99"/>
      <c r="T1798" s="10"/>
      <c r="U1798" s="229" t="str">
        <f t="shared" si="967"/>
        <v/>
      </c>
      <c r="V1798" s="230"/>
      <c r="W1798" s="230"/>
      <c r="X1798" s="230"/>
      <c r="Y1798" s="230"/>
      <c r="Z1798" s="22" t="str">
        <f>""</f>
        <v/>
      </c>
      <c r="AB1798" s="23" t="str">
        <f t="shared" si="968"/>
        <v/>
      </c>
      <c r="AC1798" s="2" t="b">
        <f>COUNT(Q1798:Q$2500)&gt;0</f>
        <v>0</v>
      </c>
      <c r="AD1798" s="2" t="b">
        <f t="shared" si="951"/>
        <v>0</v>
      </c>
      <c r="AE1798" s="2" t="b">
        <f t="shared" si="952"/>
        <v>0</v>
      </c>
      <c r="AF1798" s="2" t="b">
        <f t="shared" si="953"/>
        <v>0</v>
      </c>
      <c r="AG1798" s="2" t="b">
        <f>OR(
  AND(AC1798,NOT(AC1799)),
  AND(AF1798,WEEKDAY(AH1797,2)=EINSTELLUNGEN!$D$12),
  AND(AF1798,AH1798=$J$35)
)</f>
        <v>0</v>
      </c>
      <c r="AH1798" s="2">
        <f>IF(AE1798,AH1797+IF(WEEKDAY(AH1797+1,2)&lt;=EINSTELLUNGEN!$D$12,1,$J$36),AH1797)</f>
        <v>42020</v>
      </c>
      <c r="AI1798" s="2">
        <f t="shared" si="954"/>
        <v>2019</v>
      </c>
      <c r="AJ1798" s="2">
        <f t="shared" si="955"/>
        <v>201901</v>
      </c>
      <c r="AK1798" s="2">
        <f t="shared" si="956"/>
        <v>201901</v>
      </c>
      <c r="AL1798" s="2">
        <f t="shared" si="984"/>
        <v>201903</v>
      </c>
      <c r="AM1798" s="2" t="b">
        <f t="shared" si="957"/>
        <v>1</v>
      </c>
      <c r="AN1798" s="4" t="e">
        <f t="shared" si="969"/>
        <v>#N/A</v>
      </c>
      <c r="AO1798" s="4" t="e">
        <f t="shared" si="970"/>
        <v>#N/A</v>
      </c>
      <c r="AP1798" s="2" t="str">
        <f>IF(AD1798,
  IF(ISBLANK(H1798),
    AP1797,
    IF(LEN(H1798)=1,
      IF(OR(UPPER(H1798)="A",UPPER(H1798)="I"),
        EINSTELLUNGEN!$D$21,
        IF(OR(UPPER(H1798)="B",UPPER(H1798)="M"),
          EINSTELLUNGEN!$D$22,
          IF(OR(UPPER(H1798)="C",UPPER(H1798)="S"),
            EINSTELLUNGEN!$D$23,
            IF(UPPER(H1798)="D",
              EINSTELLUNGEN!$D$24,
              IF(UPPER(H1798)="E",
                EINSTELLUNGEN!$D$25,
                UPPER(H1798)))))),
      IF(ISNUMBER(H1798),
        EINSTELLUNGEN!$D$20&amp;H1798,
        UPPER(H1798)))),
  "")</f>
        <v/>
      </c>
      <c r="AQ1798" s="2" t="str">
        <f t="shared" si="971"/>
        <v/>
      </c>
      <c r="AR1798" s="2">
        <f t="shared" si="972"/>
        <v>0</v>
      </c>
      <c r="AS1798" s="145">
        <f t="shared" si="973"/>
        <v>0.33333333333333331</v>
      </c>
      <c r="AT1798" s="2">
        <f t="shared" si="974"/>
        <v>0</v>
      </c>
      <c r="AU1798" s="2">
        <f t="shared" si="975"/>
        <v>0</v>
      </c>
      <c r="AV1798" s="2">
        <f t="shared" si="976"/>
        <v>0</v>
      </c>
      <c r="AW1798" s="2">
        <f t="shared" si="977"/>
        <v>0</v>
      </c>
      <c r="AX1798" s="2">
        <f t="shared" si="958"/>
        <v>0</v>
      </c>
      <c r="AY1798" s="2">
        <f t="shared" si="978"/>
        <v>0</v>
      </c>
      <c r="AZ1798" s="145" t="e">
        <f t="shared" si="979"/>
        <v>#N/A</v>
      </c>
      <c r="BA1798" s="145" t="e">
        <f t="shared" si="980"/>
        <v>#N/A</v>
      </c>
      <c r="BB1798" s="145">
        <f t="shared" si="981"/>
        <v>2.083333333333337E-2</v>
      </c>
      <c r="BC1798" s="2">
        <f>IF(AM1798,
  IF(AND(AL1798=$J$31,_xlfn.DAYS(AH1798,DATE(AI1798,1,1))&lt;7),
    MAX(0,EINSTELLUNGEN!$D$12+1-WEEKDAY(DATE(EINSTELLUNGEN!$D$9,EINSTELLUNGEN!$D$10,1),2)),
    IF(AL1798=$J$33,
      MIN(EINSTELLUNGEN!$D$12,WEEKDAY(DATE(EINSTELLUNGEN!$D$9,12,31),2)),
      EINSTELLUNGEN!$D$12
  )) - SUMIF(AL$50:AL$2500,"="&amp;AL1798,AX$50:AX$2500),
  0)</f>
        <v>3</v>
      </c>
      <c r="BD1798" s="2">
        <f t="shared" si="982"/>
        <v>0.33333333333333331</v>
      </c>
      <c r="BE1798" s="2">
        <f t="shared" si="983"/>
        <v>0</v>
      </c>
    </row>
    <row r="1799" spans="1:57" ht="10.5" customHeight="1">
      <c r="A1799" s="1" t="str">
        <f t="shared" ca="1" si="959"/>
        <v/>
      </c>
      <c r="B1799" s="1" t="str">
        <f t="shared" ca="1" si="960"/>
        <v/>
      </c>
      <c r="C1799" s="1" t="str">
        <f t="shared" ca="1" si="961"/>
        <v/>
      </c>
      <c r="D1799" s="1" t="str">
        <f t="shared" ca="1" si="962"/>
        <v/>
      </c>
      <c r="F1799" s="10"/>
      <c r="G1799" s="136" t="str">
        <f t="shared" si="963"/>
        <v/>
      </c>
      <c r="H1799" s="27"/>
      <c r="I1799" s="28"/>
      <c r="J1799" s="28"/>
      <c r="K1799" s="29"/>
      <c r="L1799" s="136"/>
      <c r="M1799" s="136"/>
      <c r="N1799" s="136"/>
      <c r="O1799" s="26" t="str">
        <f t="shared" si="964"/>
        <v/>
      </c>
      <c r="P1799" s="218" t="str">
        <f t="shared" si="965"/>
        <v/>
      </c>
      <c r="Q1799" s="26" t="str">
        <f t="shared" si="966"/>
        <v/>
      </c>
      <c r="R1799" s="22"/>
      <c r="S1799" s="99"/>
      <c r="T1799" s="10"/>
      <c r="U1799" s="229" t="str">
        <f t="shared" si="967"/>
        <v/>
      </c>
      <c r="V1799" s="230"/>
      <c r="W1799" s="230"/>
      <c r="X1799" s="230"/>
      <c r="Y1799" s="230"/>
      <c r="Z1799" s="22" t="str">
        <f>""</f>
        <v/>
      </c>
      <c r="AB1799" s="23" t="str">
        <f t="shared" si="968"/>
        <v/>
      </c>
      <c r="AC1799" s="2" t="b">
        <f>COUNT(Q1799:Q$2500)&gt;0</f>
        <v>0</v>
      </c>
      <c r="AD1799" s="2" t="b">
        <f t="shared" si="951"/>
        <v>0</v>
      </c>
      <c r="AE1799" s="2" t="b">
        <f t="shared" si="952"/>
        <v>0</v>
      </c>
      <c r="AF1799" s="2" t="b">
        <f t="shared" si="953"/>
        <v>0</v>
      </c>
      <c r="AG1799" s="2" t="b">
        <f>OR(
  AND(AC1799,NOT(AC1800)),
  AND(AF1799,WEEKDAY(AH1798,2)=EINSTELLUNGEN!$D$12),
  AND(AF1799,AH1799=$J$35)
)</f>
        <v>0</v>
      </c>
      <c r="AH1799" s="2">
        <f>IF(AE1799,AH1798+IF(WEEKDAY(AH1798+1,2)&lt;=EINSTELLUNGEN!$D$12,1,$J$36),AH1798)</f>
        <v>42020</v>
      </c>
      <c r="AI1799" s="2">
        <f t="shared" si="954"/>
        <v>2019</v>
      </c>
      <c r="AJ1799" s="2">
        <f t="shared" si="955"/>
        <v>201901</v>
      </c>
      <c r="AK1799" s="2">
        <f t="shared" si="956"/>
        <v>201901</v>
      </c>
      <c r="AL1799" s="2">
        <f t="shared" si="984"/>
        <v>201903</v>
      </c>
      <c r="AM1799" s="2" t="b">
        <f t="shared" si="957"/>
        <v>1</v>
      </c>
      <c r="AN1799" s="4" t="e">
        <f t="shared" si="969"/>
        <v>#N/A</v>
      </c>
      <c r="AO1799" s="4" t="e">
        <f t="shared" si="970"/>
        <v>#N/A</v>
      </c>
      <c r="AP1799" s="2" t="str">
        <f>IF(AD1799,
  IF(ISBLANK(H1799),
    AP1798,
    IF(LEN(H1799)=1,
      IF(OR(UPPER(H1799)="A",UPPER(H1799)="I"),
        EINSTELLUNGEN!$D$21,
        IF(OR(UPPER(H1799)="B",UPPER(H1799)="M"),
          EINSTELLUNGEN!$D$22,
          IF(OR(UPPER(H1799)="C",UPPER(H1799)="S"),
            EINSTELLUNGEN!$D$23,
            IF(UPPER(H1799)="D",
              EINSTELLUNGEN!$D$24,
              IF(UPPER(H1799)="E",
                EINSTELLUNGEN!$D$25,
                UPPER(H1799)))))),
      IF(ISNUMBER(H1799),
        EINSTELLUNGEN!$D$20&amp;H1799,
        UPPER(H1799)))),
  "")</f>
        <v/>
      </c>
      <c r="AQ1799" s="2" t="str">
        <f t="shared" si="971"/>
        <v/>
      </c>
      <c r="AR1799" s="2">
        <f t="shared" si="972"/>
        <v>0</v>
      </c>
      <c r="AS1799" s="145">
        <f t="shared" si="973"/>
        <v>0.33333333333333331</v>
      </c>
      <c r="AT1799" s="2">
        <f t="shared" si="974"/>
        <v>0</v>
      </c>
      <c r="AU1799" s="2">
        <f t="shared" si="975"/>
        <v>0</v>
      </c>
      <c r="AV1799" s="2">
        <f t="shared" si="976"/>
        <v>0</v>
      </c>
      <c r="AW1799" s="2">
        <f t="shared" si="977"/>
        <v>0</v>
      </c>
      <c r="AX1799" s="2">
        <f t="shared" si="958"/>
        <v>0</v>
      </c>
      <c r="AY1799" s="2">
        <f t="shared" si="978"/>
        <v>0</v>
      </c>
      <c r="AZ1799" s="145" t="e">
        <f t="shared" si="979"/>
        <v>#N/A</v>
      </c>
      <c r="BA1799" s="145" t="e">
        <f t="shared" si="980"/>
        <v>#N/A</v>
      </c>
      <c r="BB1799" s="145">
        <f t="shared" si="981"/>
        <v>2.083333333333337E-2</v>
      </c>
      <c r="BC1799" s="2">
        <f>IF(AM1799,
  IF(AND(AL1799=$J$31,_xlfn.DAYS(AH1799,DATE(AI1799,1,1))&lt;7),
    MAX(0,EINSTELLUNGEN!$D$12+1-WEEKDAY(DATE(EINSTELLUNGEN!$D$9,EINSTELLUNGEN!$D$10,1),2)),
    IF(AL1799=$J$33,
      MIN(EINSTELLUNGEN!$D$12,WEEKDAY(DATE(EINSTELLUNGEN!$D$9,12,31),2)),
      EINSTELLUNGEN!$D$12
  )) - SUMIF(AL$50:AL$2500,"="&amp;AL1799,AX$50:AX$2500),
  0)</f>
        <v>3</v>
      </c>
      <c r="BD1799" s="2">
        <f t="shared" si="982"/>
        <v>0.33333333333333331</v>
      </c>
      <c r="BE1799" s="2">
        <f t="shared" si="983"/>
        <v>0</v>
      </c>
    </row>
    <row r="1800" spans="1:57" ht="10.5" customHeight="1">
      <c r="A1800" s="1" t="str">
        <f t="shared" ca="1" si="959"/>
        <v/>
      </c>
      <c r="B1800" s="1" t="str">
        <f t="shared" ca="1" si="960"/>
        <v/>
      </c>
      <c r="C1800" s="1" t="str">
        <f t="shared" ca="1" si="961"/>
        <v/>
      </c>
      <c r="D1800" s="1" t="str">
        <f t="shared" ca="1" si="962"/>
        <v/>
      </c>
      <c r="F1800" s="10"/>
      <c r="G1800" s="136" t="str">
        <f t="shared" si="963"/>
        <v/>
      </c>
      <c r="H1800" s="27"/>
      <c r="I1800" s="28"/>
      <c r="J1800" s="28"/>
      <c r="K1800" s="29"/>
      <c r="L1800" s="136"/>
      <c r="M1800" s="136"/>
      <c r="N1800" s="136"/>
      <c r="O1800" s="26" t="str">
        <f t="shared" si="964"/>
        <v/>
      </c>
      <c r="P1800" s="218" t="str">
        <f t="shared" si="965"/>
        <v/>
      </c>
      <c r="Q1800" s="26" t="str">
        <f t="shared" si="966"/>
        <v/>
      </c>
      <c r="R1800" s="22"/>
      <c r="S1800" s="99"/>
      <c r="T1800" s="10"/>
      <c r="U1800" s="229" t="str">
        <f t="shared" si="967"/>
        <v/>
      </c>
      <c r="V1800" s="230"/>
      <c r="W1800" s="230"/>
      <c r="X1800" s="230"/>
      <c r="Y1800" s="230"/>
      <c r="Z1800" s="22" t="str">
        <f>""</f>
        <v/>
      </c>
      <c r="AB1800" s="23" t="str">
        <f t="shared" si="968"/>
        <v/>
      </c>
      <c r="AC1800" s="2" t="b">
        <f>COUNT(Q1800:Q$2500)&gt;0</f>
        <v>0</v>
      </c>
      <c r="AD1800" s="2" t="b">
        <f t="shared" si="951"/>
        <v>0</v>
      </c>
      <c r="AE1800" s="2" t="b">
        <f t="shared" si="952"/>
        <v>0</v>
      </c>
      <c r="AF1800" s="2" t="b">
        <f t="shared" si="953"/>
        <v>0</v>
      </c>
      <c r="AG1800" s="2" t="b">
        <f>OR(
  AND(AC1800,NOT(AC1801)),
  AND(AF1800,WEEKDAY(AH1799,2)=EINSTELLUNGEN!$D$12),
  AND(AF1800,AH1800=$J$35)
)</f>
        <v>0</v>
      </c>
      <c r="AH1800" s="2">
        <f>IF(AE1800,AH1799+IF(WEEKDAY(AH1799+1,2)&lt;=EINSTELLUNGEN!$D$12,1,$J$36),AH1799)</f>
        <v>42020</v>
      </c>
      <c r="AI1800" s="2">
        <f t="shared" si="954"/>
        <v>2019</v>
      </c>
      <c r="AJ1800" s="2">
        <f t="shared" si="955"/>
        <v>201901</v>
      </c>
      <c r="AK1800" s="2">
        <f t="shared" si="956"/>
        <v>201901</v>
      </c>
      <c r="AL1800" s="2">
        <f t="shared" si="984"/>
        <v>201903</v>
      </c>
      <c r="AM1800" s="2" t="b">
        <f t="shared" si="957"/>
        <v>1</v>
      </c>
      <c r="AN1800" s="4" t="e">
        <f t="shared" si="969"/>
        <v>#N/A</v>
      </c>
      <c r="AO1800" s="4" t="e">
        <f t="shared" si="970"/>
        <v>#N/A</v>
      </c>
      <c r="AP1800" s="2" t="str">
        <f>IF(AD1800,
  IF(ISBLANK(H1800),
    AP1799,
    IF(LEN(H1800)=1,
      IF(OR(UPPER(H1800)="A",UPPER(H1800)="I"),
        EINSTELLUNGEN!$D$21,
        IF(OR(UPPER(H1800)="B",UPPER(H1800)="M"),
          EINSTELLUNGEN!$D$22,
          IF(OR(UPPER(H1800)="C",UPPER(H1800)="S"),
            EINSTELLUNGEN!$D$23,
            IF(UPPER(H1800)="D",
              EINSTELLUNGEN!$D$24,
              IF(UPPER(H1800)="E",
                EINSTELLUNGEN!$D$25,
                UPPER(H1800)))))),
      IF(ISNUMBER(H1800),
        EINSTELLUNGEN!$D$20&amp;H1800,
        UPPER(H1800)))),
  "")</f>
        <v/>
      </c>
      <c r="AQ1800" s="2" t="str">
        <f t="shared" si="971"/>
        <v/>
      </c>
      <c r="AR1800" s="2">
        <f t="shared" si="972"/>
        <v>0</v>
      </c>
      <c r="AS1800" s="145">
        <f t="shared" si="973"/>
        <v>0.33333333333333331</v>
      </c>
      <c r="AT1800" s="2">
        <f t="shared" si="974"/>
        <v>0</v>
      </c>
      <c r="AU1800" s="2">
        <f t="shared" si="975"/>
        <v>0</v>
      </c>
      <c r="AV1800" s="2">
        <f t="shared" si="976"/>
        <v>0</v>
      </c>
      <c r="AW1800" s="2">
        <f t="shared" si="977"/>
        <v>0</v>
      </c>
      <c r="AX1800" s="2">
        <f t="shared" si="958"/>
        <v>0</v>
      </c>
      <c r="AY1800" s="2">
        <f t="shared" si="978"/>
        <v>0</v>
      </c>
      <c r="AZ1800" s="145" t="e">
        <f t="shared" si="979"/>
        <v>#N/A</v>
      </c>
      <c r="BA1800" s="145" t="e">
        <f t="shared" si="980"/>
        <v>#N/A</v>
      </c>
      <c r="BB1800" s="145">
        <f t="shared" si="981"/>
        <v>2.083333333333337E-2</v>
      </c>
      <c r="BC1800" s="2">
        <f>IF(AM1800,
  IF(AND(AL1800=$J$31,_xlfn.DAYS(AH1800,DATE(AI1800,1,1))&lt;7),
    MAX(0,EINSTELLUNGEN!$D$12+1-WEEKDAY(DATE(EINSTELLUNGEN!$D$9,EINSTELLUNGEN!$D$10,1),2)),
    IF(AL1800=$J$33,
      MIN(EINSTELLUNGEN!$D$12,WEEKDAY(DATE(EINSTELLUNGEN!$D$9,12,31),2)),
      EINSTELLUNGEN!$D$12
  )) - SUMIF(AL$50:AL$2500,"="&amp;AL1800,AX$50:AX$2500),
  0)</f>
        <v>3</v>
      </c>
      <c r="BD1800" s="2">
        <f t="shared" si="982"/>
        <v>0.33333333333333331</v>
      </c>
      <c r="BE1800" s="2">
        <f t="shared" si="983"/>
        <v>0</v>
      </c>
    </row>
    <row r="1801" spans="1:57" ht="10.5" customHeight="1">
      <c r="A1801" s="1" t="str">
        <f t="shared" ca="1" si="959"/>
        <v/>
      </c>
      <c r="B1801" s="1" t="str">
        <f t="shared" ca="1" si="960"/>
        <v/>
      </c>
      <c r="C1801" s="1" t="str">
        <f t="shared" ca="1" si="961"/>
        <v/>
      </c>
      <c r="D1801" s="1" t="str">
        <f t="shared" ca="1" si="962"/>
        <v/>
      </c>
      <c r="F1801" s="10"/>
      <c r="G1801" s="136" t="str">
        <f t="shared" si="963"/>
        <v/>
      </c>
      <c r="H1801" s="27"/>
      <c r="I1801" s="28"/>
      <c r="J1801" s="28"/>
      <c r="K1801" s="29"/>
      <c r="L1801" s="136"/>
      <c r="M1801" s="136"/>
      <c r="N1801" s="136"/>
      <c r="O1801" s="26" t="str">
        <f t="shared" si="964"/>
        <v/>
      </c>
      <c r="P1801" s="218" t="str">
        <f t="shared" si="965"/>
        <v/>
      </c>
      <c r="Q1801" s="26" t="str">
        <f t="shared" si="966"/>
        <v/>
      </c>
      <c r="R1801" s="22"/>
      <c r="S1801" s="99"/>
      <c r="T1801" s="10"/>
      <c r="U1801" s="229" t="str">
        <f t="shared" si="967"/>
        <v/>
      </c>
      <c r="V1801" s="230"/>
      <c r="W1801" s="230"/>
      <c r="X1801" s="230"/>
      <c r="Y1801" s="230"/>
      <c r="Z1801" s="22" t="str">
        <f>""</f>
        <v/>
      </c>
      <c r="AB1801" s="23" t="str">
        <f t="shared" si="968"/>
        <v/>
      </c>
      <c r="AC1801" s="2" t="b">
        <f>COUNT(Q1801:Q$2500)&gt;0</f>
        <v>0</v>
      </c>
      <c r="AD1801" s="2" t="b">
        <f t="shared" si="951"/>
        <v>0</v>
      </c>
      <c r="AE1801" s="2" t="b">
        <f t="shared" si="952"/>
        <v>0</v>
      </c>
      <c r="AF1801" s="2" t="b">
        <f t="shared" si="953"/>
        <v>0</v>
      </c>
      <c r="AG1801" s="2" t="b">
        <f>OR(
  AND(AC1801,NOT(AC1802)),
  AND(AF1801,WEEKDAY(AH1800,2)=EINSTELLUNGEN!$D$12),
  AND(AF1801,AH1801=$J$35)
)</f>
        <v>0</v>
      </c>
      <c r="AH1801" s="2">
        <f>IF(AE1801,AH1800+IF(WEEKDAY(AH1800+1,2)&lt;=EINSTELLUNGEN!$D$12,1,$J$36),AH1800)</f>
        <v>42020</v>
      </c>
      <c r="AI1801" s="2">
        <f t="shared" si="954"/>
        <v>2019</v>
      </c>
      <c r="AJ1801" s="2">
        <f t="shared" si="955"/>
        <v>201901</v>
      </c>
      <c r="AK1801" s="2">
        <f t="shared" si="956"/>
        <v>201901</v>
      </c>
      <c r="AL1801" s="2">
        <f t="shared" si="984"/>
        <v>201903</v>
      </c>
      <c r="AM1801" s="2" t="b">
        <f t="shared" si="957"/>
        <v>1</v>
      </c>
      <c r="AN1801" s="4" t="e">
        <f t="shared" si="969"/>
        <v>#N/A</v>
      </c>
      <c r="AO1801" s="4" t="e">
        <f t="shared" si="970"/>
        <v>#N/A</v>
      </c>
      <c r="AP1801" s="2" t="str">
        <f>IF(AD1801,
  IF(ISBLANK(H1801),
    AP1800,
    IF(LEN(H1801)=1,
      IF(OR(UPPER(H1801)="A",UPPER(H1801)="I"),
        EINSTELLUNGEN!$D$21,
        IF(OR(UPPER(H1801)="B",UPPER(H1801)="M"),
          EINSTELLUNGEN!$D$22,
          IF(OR(UPPER(H1801)="C",UPPER(H1801)="S"),
            EINSTELLUNGEN!$D$23,
            IF(UPPER(H1801)="D",
              EINSTELLUNGEN!$D$24,
              IF(UPPER(H1801)="E",
                EINSTELLUNGEN!$D$25,
                UPPER(H1801)))))),
      IF(ISNUMBER(H1801),
        EINSTELLUNGEN!$D$20&amp;H1801,
        UPPER(H1801)))),
  "")</f>
        <v/>
      </c>
      <c r="AQ1801" s="2" t="str">
        <f t="shared" si="971"/>
        <v/>
      </c>
      <c r="AR1801" s="2">
        <f t="shared" si="972"/>
        <v>0</v>
      </c>
      <c r="AS1801" s="145">
        <f t="shared" si="973"/>
        <v>0.33333333333333331</v>
      </c>
      <c r="AT1801" s="2">
        <f t="shared" si="974"/>
        <v>0</v>
      </c>
      <c r="AU1801" s="2">
        <f t="shared" si="975"/>
        <v>0</v>
      </c>
      <c r="AV1801" s="2">
        <f t="shared" si="976"/>
        <v>0</v>
      </c>
      <c r="AW1801" s="2">
        <f t="shared" si="977"/>
        <v>0</v>
      </c>
      <c r="AX1801" s="2">
        <f t="shared" si="958"/>
        <v>0</v>
      </c>
      <c r="AY1801" s="2">
        <f t="shared" si="978"/>
        <v>0</v>
      </c>
      <c r="AZ1801" s="145" t="e">
        <f t="shared" si="979"/>
        <v>#N/A</v>
      </c>
      <c r="BA1801" s="145" t="e">
        <f t="shared" si="980"/>
        <v>#N/A</v>
      </c>
      <c r="BB1801" s="145">
        <f t="shared" si="981"/>
        <v>2.083333333333337E-2</v>
      </c>
      <c r="BC1801" s="2">
        <f>IF(AM1801,
  IF(AND(AL1801=$J$31,_xlfn.DAYS(AH1801,DATE(AI1801,1,1))&lt;7),
    MAX(0,EINSTELLUNGEN!$D$12+1-WEEKDAY(DATE(EINSTELLUNGEN!$D$9,EINSTELLUNGEN!$D$10,1),2)),
    IF(AL1801=$J$33,
      MIN(EINSTELLUNGEN!$D$12,WEEKDAY(DATE(EINSTELLUNGEN!$D$9,12,31),2)),
      EINSTELLUNGEN!$D$12
  )) - SUMIF(AL$50:AL$2500,"="&amp;AL1801,AX$50:AX$2500),
  0)</f>
        <v>3</v>
      </c>
      <c r="BD1801" s="2">
        <f t="shared" si="982"/>
        <v>0.33333333333333331</v>
      </c>
      <c r="BE1801" s="2">
        <f t="shared" si="983"/>
        <v>0</v>
      </c>
    </row>
    <row r="1802" spans="1:57" ht="10.5" customHeight="1">
      <c r="A1802" s="1" t="str">
        <f t="shared" ca="1" si="959"/>
        <v/>
      </c>
      <c r="B1802" s="1" t="str">
        <f t="shared" ca="1" si="960"/>
        <v/>
      </c>
      <c r="C1802" s="1" t="str">
        <f t="shared" ca="1" si="961"/>
        <v/>
      </c>
      <c r="D1802" s="1" t="str">
        <f t="shared" ca="1" si="962"/>
        <v/>
      </c>
      <c r="F1802" s="10"/>
      <c r="G1802" s="136" t="str">
        <f t="shared" si="963"/>
        <v/>
      </c>
      <c r="H1802" s="27"/>
      <c r="I1802" s="28"/>
      <c r="J1802" s="28"/>
      <c r="K1802" s="29"/>
      <c r="L1802" s="136"/>
      <c r="M1802" s="136"/>
      <c r="N1802" s="136"/>
      <c r="O1802" s="26" t="str">
        <f t="shared" si="964"/>
        <v/>
      </c>
      <c r="P1802" s="218" t="str">
        <f t="shared" si="965"/>
        <v/>
      </c>
      <c r="Q1802" s="26" t="str">
        <f t="shared" si="966"/>
        <v/>
      </c>
      <c r="R1802" s="22"/>
      <c r="S1802" s="99"/>
      <c r="T1802" s="10"/>
      <c r="U1802" s="229" t="str">
        <f t="shared" si="967"/>
        <v/>
      </c>
      <c r="V1802" s="230"/>
      <c r="W1802" s="230"/>
      <c r="X1802" s="230"/>
      <c r="Y1802" s="230"/>
      <c r="Z1802" s="22" t="str">
        <f>""</f>
        <v/>
      </c>
      <c r="AB1802" s="23" t="str">
        <f t="shared" si="968"/>
        <v/>
      </c>
      <c r="AC1802" s="2" t="b">
        <f>COUNT(Q1802:Q$2500)&gt;0</f>
        <v>0</v>
      </c>
      <c r="AD1802" s="2" t="b">
        <f t="shared" si="951"/>
        <v>0</v>
      </c>
      <c r="AE1802" s="2" t="b">
        <f t="shared" si="952"/>
        <v>0</v>
      </c>
      <c r="AF1802" s="2" t="b">
        <f t="shared" si="953"/>
        <v>0</v>
      </c>
      <c r="AG1802" s="2" t="b">
        <f>OR(
  AND(AC1802,NOT(AC1803)),
  AND(AF1802,WEEKDAY(AH1801,2)=EINSTELLUNGEN!$D$12),
  AND(AF1802,AH1802=$J$35)
)</f>
        <v>0</v>
      </c>
      <c r="AH1802" s="2">
        <f>IF(AE1802,AH1801+IF(WEEKDAY(AH1801+1,2)&lt;=EINSTELLUNGEN!$D$12,1,$J$36),AH1801)</f>
        <v>42020</v>
      </c>
      <c r="AI1802" s="2">
        <f t="shared" si="954"/>
        <v>2019</v>
      </c>
      <c r="AJ1802" s="2">
        <f t="shared" si="955"/>
        <v>201901</v>
      </c>
      <c r="AK1802" s="2">
        <f t="shared" si="956"/>
        <v>201901</v>
      </c>
      <c r="AL1802" s="2">
        <f t="shared" si="984"/>
        <v>201903</v>
      </c>
      <c r="AM1802" s="2" t="b">
        <f t="shared" si="957"/>
        <v>1</v>
      </c>
      <c r="AN1802" s="4" t="e">
        <f t="shared" si="969"/>
        <v>#N/A</v>
      </c>
      <c r="AO1802" s="4" t="e">
        <f t="shared" si="970"/>
        <v>#N/A</v>
      </c>
      <c r="AP1802" s="2" t="str">
        <f>IF(AD1802,
  IF(ISBLANK(H1802),
    AP1801,
    IF(LEN(H1802)=1,
      IF(OR(UPPER(H1802)="A",UPPER(H1802)="I"),
        EINSTELLUNGEN!$D$21,
        IF(OR(UPPER(H1802)="B",UPPER(H1802)="M"),
          EINSTELLUNGEN!$D$22,
          IF(OR(UPPER(H1802)="C",UPPER(H1802)="S"),
            EINSTELLUNGEN!$D$23,
            IF(UPPER(H1802)="D",
              EINSTELLUNGEN!$D$24,
              IF(UPPER(H1802)="E",
                EINSTELLUNGEN!$D$25,
                UPPER(H1802)))))),
      IF(ISNUMBER(H1802),
        EINSTELLUNGEN!$D$20&amp;H1802,
        UPPER(H1802)))),
  "")</f>
        <v/>
      </c>
      <c r="AQ1802" s="2" t="str">
        <f t="shared" si="971"/>
        <v/>
      </c>
      <c r="AR1802" s="2">
        <f t="shared" si="972"/>
        <v>0</v>
      </c>
      <c r="AS1802" s="145">
        <f t="shared" si="973"/>
        <v>0.33333333333333331</v>
      </c>
      <c r="AT1802" s="2">
        <f t="shared" si="974"/>
        <v>0</v>
      </c>
      <c r="AU1802" s="2">
        <f t="shared" si="975"/>
        <v>0</v>
      </c>
      <c r="AV1802" s="2">
        <f t="shared" si="976"/>
        <v>0</v>
      </c>
      <c r="AW1802" s="2">
        <f t="shared" si="977"/>
        <v>0</v>
      </c>
      <c r="AX1802" s="2">
        <f t="shared" si="958"/>
        <v>0</v>
      </c>
      <c r="AY1802" s="2">
        <f t="shared" si="978"/>
        <v>0</v>
      </c>
      <c r="AZ1802" s="145" t="e">
        <f t="shared" si="979"/>
        <v>#N/A</v>
      </c>
      <c r="BA1802" s="145" t="e">
        <f t="shared" si="980"/>
        <v>#N/A</v>
      </c>
      <c r="BB1802" s="145">
        <f t="shared" si="981"/>
        <v>2.083333333333337E-2</v>
      </c>
      <c r="BC1802" s="2">
        <f>IF(AM1802,
  IF(AND(AL1802=$J$31,_xlfn.DAYS(AH1802,DATE(AI1802,1,1))&lt;7),
    MAX(0,EINSTELLUNGEN!$D$12+1-WEEKDAY(DATE(EINSTELLUNGEN!$D$9,EINSTELLUNGEN!$D$10,1),2)),
    IF(AL1802=$J$33,
      MIN(EINSTELLUNGEN!$D$12,WEEKDAY(DATE(EINSTELLUNGEN!$D$9,12,31),2)),
      EINSTELLUNGEN!$D$12
  )) - SUMIF(AL$50:AL$2500,"="&amp;AL1802,AX$50:AX$2500),
  0)</f>
        <v>3</v>
      </c>
      <c r="BD1802" s="2">
        <f t="shared" si="982"/>
        <v>0.33333333333333331</v>
      </c>
      <c r="BE1802" s="2">
        <f t="shared" si="983"/>
        <v>0</v>
      </c>
    </row>
    <row r="1803" spans="1:57" ht="10.5" customHeight="1">
      <c r="A1803" s="1" t="str">
        <f t="shared" ca="1" si="959"/>
        <v/>
      </c>
      <c r="B1803" s="1" t="str">
        <f t="shared" ca="1" si="960"/>
        <v/>
      </c>
      <c r="C1803" s="1" t="str">
        <f t="shared" ca="1" si="961"/>
        <v/>
      </c>
      <c r="D1803" s="1" t="str">
        <f t="shared" ca="1" si="962"/>
        <v/>
      </c>
      <c r="F1803" s="10"/>
      <c r="G1803" s="136" t="str">
        <f t="shared" si="963"/>
        <v/>
      </c>
      <c r="H1803" s="27"/>
      <c r="I1803" s="28"/>
      <c r="J1803" s="28"/>
      <c r="K1803" s="29"/>
      <c r="L1803" s="136"/>
      <c r="M1803" s="136"/>
      <c r="N1803" s="136"/>
      <c r="O1803" s="26" t="str">
        <f t="shared" si="964"/>
        <v/>
      </c>
      <c r="P1803" s="218" t="str">
        <f t="shared" si="965"/>
        <v/>
      </c>
      <c r="Q1803" s="26" t="str">
        <f t="shared" si="966"/>
        <v/>
      </c>
      <c r="R1803" s="22"/>
      <c r="S1803" s="99"/>
      <c r="T1803" s="10"/>
      <c r="U1803" s="229" t="str">
        <f t="shared" si="967"/>
        <v/>
      </c>
      <c r="V1803" s="230"/>
      <c r="W1803" s="230"/>
      <c r="X1803" s="230"/>
      <c r="Y1803" s="230"/>
      <c r="Z1803" s="22" t="str">
        <f>""</f>
        <v/>
      </c>
      <c r="AB1803" s="23" t="str">
        <f t="shared" si="968"/>
        <v/>
      </c>
      <c r="AC1803" s="2" t="b">
        <f>COUNT(Q1803:Q$2500)&gt;0</f>
        <v>0</v>
      </c>
      <c r="AD1803" s="2" t="b">
        <f t="shared" si="951"/>
        <v>0</v>
      </c>
      <c r="AE1803" s="2" t="b">
        <f t="shared" si="952"/>
        <v>0</v>
      </c>
      <c r="AF1803" s="2" t="b">
        <f t="shared" si="953"/>
        <v>0</v>
      </c>
      <c r="AG1803" s="2" t="b">
        <f>OR(
  AND(AC1803,NOT(AC1804)),
  AND(AF1803,WEEKDAY(AH1802,2)=EINSTELLUNGEN!$D$12),
  AND(AF1803,AH1803=$J$35)
)</f>
        <v>0</v>
      </c>
      <c r="AH1803" s="2">
        <f>IF(AE1803,AH1802+IF(WEEKDAY(AH1802+1,2)&lt;=EINSTELLUNGEN!$D$12,1,$J$36),AH1802)</f>
        <v>42020</v>
      </c>
      <c r="AI1803" s="2">
        <f t="shared" si="954"/>
        <v>2019</v>
      </c>
      <c r="AJ1803" s="2">
        <f t="shared" si="955"/>
        <v>201901</v>
      </c>
      <c r="AK1803" s="2">
        <f t="shared" si="956"/>
        <v>201901</v>
      </c>
      <c r="AL1803" s="2">
        <f t="shared" si="984"/>
        <v>201903</v>
      </c>
      <c r="AM1803" s="2" t="b">
        <f t="shared" si="957"/>
        <v>1</v>
      </c>
      <c r="AN1803" s="4" t="e">
        <f t="shared" si="969"/>
        <v>#N/A</v>
      </c>
      <c r="AO1803" s="4" t="e">
        <f t="shared" si="970"/>
        <v>#N/A</v>
      </c>
      <c r="AP1803" s="2" t="str">
        <f>IF(AD1803,
  IF(ISBLANK(H1803),
    AP1802,
    IF(LEN(H1803)=1,
      IF(OR(UPPER(H1803)="A",UPPER(H1803)="I"),
        EINSTELLUNGEN!$D$21,
        IF(OR(UPPER(H1803)="B",UPPER(H1803)="M"),
          EINSTELLUNGEN!$D$22,
          IF(OR(UPPER(H1803)="C",UPPER(H1803)="S"),
            EINSTELLUNGEN!$D$23,
            IF(UPPER(H1803)="D",
              EINSTELLUNGEN!$D$24,
              IF(UPPER(H1803)="E",
                EINSTELLUNGEN!$D$25,
                UPPER(H1803)))))),
      IF(ISNUMBER(H1803),
        EINSTELLUNGEN!$D$20&amp;H1803,
        UPPER(H1803)))),
  "")</f>
        <v/>
      </c>
      <c r="AQ1803" s="2" t="str">
        <f t="shared" si="971"/>
        <v/>
      </c>
      <c r="AR1803" s="2">
        <f t="shared" si="972"/>
        <v>0</v>
      </c>
      <c r="AS1803" s="145">
        <f t="shared" si="973"/>
        <v>0.33333333333333331</v>
      </c>
      <c r="AT1803" s="2">
        <f t="shared" si="974"/>
        <v>0</v>
      </c>
      <c r="AU1803" s="2">
        <f t="shared" si="975"/>
        <v>0</v>
      </c>
      <c r="AV1803" s="2">
        <f t="shared" si="976"/>
        <v>0</v>
      </c>
      <c r="AW1803" s="2">
        <f t="shared" si="977"/>
        <v>0</v>
      </c>
      <c r="AX1803" s="2">
        <f t="shared" si="958"/>
        <v>0</v>
      </c>
      <c r="AY1803" s="2">
        <f t="shared" si="978"/>
        <v>0</v>
      </c>
      <c r="AZ1803" s="145" t="e">
        <f t="shared" si="979"/>
        <v>#N/A</v>
      </c>
      <c r="BA1803" s="145" t="e">
        <f t="shared" si="980"/>
        <v>#N/A</v>
      </c>
      <c r="BB1803" s="145">
        <f t="shared" si="981"/>
        <v>2.083333333333337E-2</v>
      </c>
      <c r="BC1803" s="2">
        <f>IF(AM1803,
  IF(AND(AL1803=$J$31,_xlfn.DAYS(AH1803,DATE(AI1803,1,1))&lt;7),
    MAX(0,EINSTELLUNGEN!$D$12+1-WEEKDAY(DATE(EINSTELLUNGEN!$D$9,EINSTELLUNGEN!$D$10,1),2)),
    IF(AL1803=$J$33,
      MIN(EINSTELLUNGEN!$D$12,WEEKDAY(DATE(EINSTELLUNGEN!$D$9,12,31),2)),
      EINSTELLUNGEN!$D$12
  )) - SUMIF(AL$50:AL$2500,"="&amp;AL1803,AX$50:AX$2500),
  0)</f>
        <v>3</v>
      </c>
      <c r="BD1803" s="2">
        <f t="shared" si="982"/>
        <v>0.33333333333333331</v>
      </c>
      <c r="BE1803" s="2">
        <f t="shared" si="983"/>
        <v>0</v>
      </c>
    </row>
    <row r="1804" spans="1:57" ht="10.5" customHeight="1">
      <c r="A1804" s="1" t="str">
        <f t="shared" ca="1" si="959"/>
        <v/>
      </c>
      <c r="B1804" s="1" t="str">
        <f t="shared" ca="1" si="960"/>
        <v/>
      </c>
      <c r="C1804" s="1" t="str">
        <f t="shared" ca="1" si="961"/>
        <v/>
      </c>
      <c r="D1804" s="1" t="str">
        <f t="shared" ca="1" si="962"/>
        <v/>
      </c>
      <c r="F1804" s="10"/>
      <c r="G1804" s="136" t="str">
        <f t="shared" si="963"/>
        <v/>
      </c>
      <c r="H1804" s="27"/>
      <c r="I1804" s="28"/>
      <c r="J1804" s="28"/>
      <c r="K1804" s="29"/>
      <c r="L1804" s="136"/>
      <c r="M1804" s="136"/>
      <c r="N1804" s="136"/>
      <c r="O1804" s="26" t="str">
        <f t="shared" si="964"/>
        <v/>
      </c>
      <c r="P1804" s="218" t="str">
        <f t="shared" si="965"/>
        <v/>
      </c>
      <c r="Q1804" s="26" t="str">
        <f t="shared" si="966"/>
        <v/>
      </c>
      <c r="R1804" s="22"/>
      <c r="S1804" s="99"/>
      <c r="T1804" s="10"/>
      <c r="U1804" s="229" t="str">
        <f t="shared" si="967"/>
        <v/>
      </c>
      <c r="V1804" s="230"/>
      <c r="W1804" s="230"/>
      <c r="X1804" s="230"/>
      <c r="Y1804" s="230"/>
      <c r="Z1804" s="22" t="str">
        <f>""</f>
        <v/>
      </c>
      <c r="AB1804" s="23" t="str">
        <f t="shared" si="968"/>
        <v/>
      </c>
      <c r="AC1804" s="2" t="b">
        <f>COUNT(Q1804:Q$2500)&gt;0</f>
        <v>0</v>
      </c>
      <c r="AD1804" s="2" t="b">
        <f t="shared" si="951"/>
        <v>0</v>
      </c>
      <c r="AE1804" s="2" t="b">
        <f t="shared" si="952"/>
        <v>0</v>
      </c>
      <c r="AF1804" s="2" t="b">
        <f t="shared" si="953"/>
        <v>0</v>
      </c>
      <c r="AG1804" s="2" t="b">
        <f>OR(
  AND(AC1804,NOT(AC1805)),
  AND(AF1804,WEEKDAY(AH1803,2)=EINSTELLUNGEN!$D$12),
  AND(AF1804,AH1804=$J$35)
)</f>
        <v>0</v>
      </c>
      <c r="AH1804" s="2">
        <f>IF(AE1804,AH1803+IF(WEEKDAY(AH1803+1,2)&lt;=EINSTELLUNGEN!$D$12,1,$J$36),AH1803)</f>
        <v>42020</v>
      </c>
      <c r="AI1804" s="2">
        <f t="shared" si="954"/>
        <v>2019</v>
      </c>
      <c r="AJ1804" s="2">
        <f t="shared" si="955"/>
        <v>201901</v>
      </c>
      <c r="AK1804" s="2">
        <f t="shared" si="956"/>
        <v>201901</v>
      </c>
      <c r="AL1804" s="2">
        <f t="shared" si="984"/>
        <v>201903</v>
      </c>
      <c r="AM1804" s="2" t="b">
        <f t="shared" si="957"/>
        <v>1</v>
      </c>
      <c r="AN1804" s="4" t="e">
        <f t="shared" si="969"/>
        <v>#N/A</v>
      </c>
      <c r="AO1804" s="4" t="e">
        <f t="shared" si="970"/>
        <v>#N/A</v>
      </c>
      <c r="AP1804" s="2" t="str">
        <f>IF(AD1804,
  IF(ISBLANK(H1804),
    AP1803,
    IF(LEN(H1804)=1,
      IF(OR(UPPER(H1804)="A",UPPER(H1804)="I"),
        EINSTELLUNGEN!$D$21,
        IF(OR(UPPER(H1804)="B",UPPER(H1804)="M"),
          EINSTELLUNGEN!$D$22,
          IF(OR(UPPER(H1804)="C",UPPER(H1804)="S"),
            EINSTELLUNGEN!$D$23,
            IF(UPPER(H1804)="D",
              EINSTELLUNGEN!$D$24,
              IF(UPPER(H1804)="E",
                EINSTELLUNGEN!$D$25,
                UPPER(H1804)))))),
      IF(ISNUMBER(H1804),
        EINSTELLUNGEN!$D$20&amp;H1804,
        UPPER(H1804)))),
  "")</f>
        <v/>
      </c>
      <c r="AQ1804" s="2" t="str">
        <f t="shared" si="971"/>
        <v/>
      </c>
      <c r="AR1804" s="2">
        <f t="shared" si="972"/>
        <v>0</v>
      </c>
      <c r="AS1804" s="145">
        <f t="shared" si="973"/>
        <v>0.33333333333333331</v>
      </c>
      <c r="AT1804" s="2">
        <f t="shared" si="974"/>
        <v>0</v>
      </c>
      <c r="AU1804" s="2">
        <f t="shared" si="975"/>
        <v>0</v>
      </c>
      <c r="AV1804" s="2">
        <f t="shared" si="976"/>
        <v>0</v>
      </c>
      <c r="AW1804" s="2">
        <f t="shared" si="977"/>
        <v>0</v>
      </c>
      <c r="AX1804" s="2">
        <f t="shared" si="958"/>
        <v>0</v>
      </c>
      <c r="AY1804" s="2">
        <f t="shared" si="978"/>
        <v>0</v>
      </c>
      <c r="AZ1804" s="145" t="e">
        <f t="shared" si="979"/>
        <v>#N/A</v>
      </c>
      <c r="BA1804" s="145" t="e">
        <f t="shared" si="980"/>
        <v>#N/A</v>
      </c>
      <c r="BB1804" s="145">
        <f t="shared" si="981"/>
        <v>2.083333333333337E-2</v>
      </c>
      <c r="BC1804" s="2">
        <f>IF(AM1804,
  IF(AND(AL1804=$J$31,_xlfn.DAYS(AH1804,DATE(AI1804,1,1))&lt;7),
    MAX(0,EINSTELLUNGEN!$D$12+1-WEEKDAY(DATE(EINSTELLUNGEN!$D$9,EINSTELLUNGEN!$D$10,1),2)),
    IF(AL1804=$J$33,
      MIN(EINSTELLUNGEN!$D$12,WEEKDAY(DATE(EINSTELLUNGEN!$D$9,12,31),2)),
      EINSTELLUNGEN!$D$12
  )) - SUMIF(AL$50:AL$2500,"="&amp;AL1804,AX$50:AX$2500),
  0)</f>
        <v>3</v>
      </c>
      <c r="BD1804" s="2">
        <f t="shared" si="982"/>
        <v>0.33333333333333331</v>
      </c>
      <c r="BE1804" s="2">
        <f t="shared" si="983"/>
        <v>0</v>
      </c>
    </row>
    <row r="1805" spans="1:57" ht="10.5" customHeight="1">
      <c r="A1805" s="1" t="str">
        <f t="shared" ca="1" si="959"/>
        <v/>
      </c>
      <c r="B1805" s="1" t="str">
        <f t="shared" ca="1" si="960"/>
        <v/>
      </c>
      <c r="C1805" s="1" t="str">
        <f t="shared" ca="1" si="961"/>
        <v/>
      </c>
      <c r="D1805" s="1" t="str">
        <f t="shared" ca="1" si="962"/>
        <v/>
      </c>
      <c r="F1805" s="10"/>
      <c r="G1805" s="136" t="str">
        <f t="shared" si="963"/>
        <v/>
      </c>
      <c r="H1805" s="27"/>
      <c r="I1805" s="28"/>
      <c r="J1805" s="28"/>
      <c r="K1805" s="29"/>
      <c r="L1805" s="136"/>
      <c r="M1805" s="136"/>
      <c r="N1805" s="136"/>
      <c r="O1805" s="26" t="str">
        <f t="shared" si="964"/>
        <v/>
      </c>
      <c r="P1805" s="218" t="str">
        <f t="shared" si="965"/>
        <v/>
      </c>
      <c r="Q1805" s="26" t="str">
        <f t="shared" si="966"/>
        <v/>
      </c>
      <c r="R1805" s="22"/>
      <c r="S1805" s="99"/>
      <c r="T1805" s="10"/>
      <c r="U1805" s="229" t="str">
        <f t="shared" si="967"/>
        <v/>
      </c>
      <c r="V1805" s="230"/>
      <c r="W1805" s="230"/>
      <c r="X1805" s="230"/>
      <c r="Y1805" s="230"/>
      <c r="Z1805" s="22" t="str">
        <f>""</f>
        <v/>
      </c>
      <c r="AB1805" s="23" t="str">
        <f t="shared" si="968"/>
        <v/>
      </c>
      <c r="AC1805" s="2" t="b">
        <f>COUNT(Q1805:Q$2500)&gt;0</f>
        <v>0</v>
      </c>
      <c r="AD1805" s="2" t="b">
        <f t="shared" si="951"/>
        <v>0</v>
      </c>
      <c r="AE1805" s="2" t="b">
        <f t="shared" si="952"/>
        <v>0</v>
      </c>
      <c r="AF1805" s="2" t="b">
        <f t="shared" si="953"/>
        <v>0</v>
      </c>
      <c r="AG1805" s="2" t="b">
        <f>OR(
  AND(AC1805,NOT(AC1806)),
  AND(AF1805,WEEKDAY(AH1804,2)=EINSTELLUNGEN!$D$12),
  AND(AF1805,AH1805=$J$35)
)</f>
        <v>0</v>
      </c>
      <c r="AH1805" s="2">
        <f>IF(AE1805,AH1804+IF(WEEKDAY(AH1804+1,2)&lt;=EINSTELLUNGEN!$D$12,1,$J$36),AH1804)</f>
        <v>42020</v>
      </c>
      <c r="AI1805" s="2">
        <f t="shared" si="954"/>
        <v>2019</v>
      </c>
      <c r="AJ1805" s="2">
        <f t="shared" si="955"/>
        <v>201901</v>
      </c>
      <c r="AK1805" s="2">
        <f t="shared" si="956"/>
        <v>201901</v>
      </c>
      <c r="AL1805" s="2">
        <f t="shared" si="984"/>
        <v>201903</v>
      </c>
      <c r="AM1805" s="2" t="b">
        <f t="shared" si="957"/>
        <v>1</v>
      </c>
      <c r="AN1805" s="4" t="e">
        <f t="shared" si="969"/>
        <v>#N/A</v>
      </c>
      <c r="AO1805" s="4" t="e">
        <f t="shared" si="970"/>
        <v>#N/A</v>
      </c>
      <c r="AP1805" s="2" t="str">
        <f>IF(AD1805,
  IF(ISBLANK(H1805),
    AP1804,
    IF(LEN(H1805)=1,
      IF(OR(UPPER(H1805)="A",UPPER(H1805)="I"),
        EINSTELLUNGEN!$D$21,
        IF(OR(UPPER(H1805)="B",UPPER(H1805)="M"),
          EINSTELLUNGEN!$D$22,
          IF(OR(UPPER(H1805)="C",UPPER(H1805)="S"),
            EINSTELLUNGEN!$D$23,
            IF(UPPER(H1805)="D",
              EINSTELLUNGEN!$D$24,
              IF(UPPER(H1805)="E",
                EINSTELLUNGEN!$D$25,
                UPPER(H1805)))))),
      IF(ISNUMBER(H1805),
        EINSTELLUNGEN!$D$20&amp;H1805,
        UPPER(H1805)))),
  "")</f>
        <v/>
      </c>
      <c r="AQ1805" s="2" t="str">
        <f t="shared" si="971"/>
        <v/>
      </c>
      <c r="AR1805" s="2">
        <f t="shared" si="972"/>
        <v>0</v>
      </c>
      <c r="AS1805" s="145">
        <f t="shared" si="973"/>
        <v>0.33333333333333331</v>
      </c>
      <c r="AT1805" s="2">
        <f t="shared" si="974"/>
        <v>0</v>
      </c>
      <c r="AU1805" s="2">
        <f t="shared" si="975"/>
        <v>0</v>
      </c>
      <c r="AV1805" s="2">
        <f t="shared" si="976"/>
        <v>0</v>
      </c>
      <c r="AW1805" s="2">
        <f t="shared" si="977"/>
        <v>0</v>
      </c>
      <c r="AX1805" s="2">
        <f t="shared" si="958"/>
        <v>0</v>
      </c>
      <c r="AY1805" s="2">
        <f t="shared" si="978"/>
        <v>0</v>
      </c>
      <c r="AZ1805" s="145" t="e">
        <f t="shared" si="979"/>
        <v>#N/A</v>
      </c>
      <c r="BA1805" s="145" t="e">
        <f t="shared" si="980"/>
        <v>#N/A</v>
      </c>
      <c r="BB1805" s="145">
        <f t="shared" si="981"/>
        <v>2.083333333333337E-2</v>
      </c>
      <c r="BC1805" s="2">
        <f>IF(AM1805,
  IF(AND(AL1805=$J$31,_xlfn.DAYS(AH1805,DATE(AI1805,1,1))&lt;7),
    MAX(0,EINSTELLUNGEN!$D$12+1-WEEKDAY(DATE(EINSTELLUNGEN!$D$9,EINSTELLUNGEN!$D$10,1),2)),
    IF(AL1805=$J$33,
      MIN(EINSTELLUNGEN!$D$12,WEEKDAY(DATE(EINSTELLUNGEN!$D$9,12,31),2)),
      EINSTELLUNGEN!$D$12
  )) - SUMIF(AL$50:AL$2500,"="&amp;AL1805,AX$50:AX$2500),
  0)</f>
        <v>3</v>
      </c>
      <c r="BD1805" s="2">
        <f t="shared" si="982"/>
        <v>0.33333333333333331</v>
      </c>
      <c r="BE1805" s="2">
        <f t="shared" si="983"/>
        <v>0</v>
      </c>
    </row>
    <row r="1806" spans="1:57" ht="10.5" customHeight="1">
      <c r="A1806" s="1" t="str">
        <f t="shared" ca="1" si="959"/>
        <v/>
      </c>
      <c r="B1806" s="1" t="str">
        <f t="shared" ca="1" si="960"/>
        <v/>
      </c>
      <c r="C1806" s="1" t="str">
        <f t="shared" ca="1" si="961"/>
        <v/>
      </c>
      <c r="D1806" s="1" t="str">
        <f t="shared" ca="1" si="962"/>
        <v/>
      </c>
      <c r="F1806" s="10"/>
      <c r="G1806" s="136" t="str">
        <f t="shared" si="963"/>
        <v/>
      </c>
      <c r="H1806" s="27"/>
      <c r="I1806" s="28"/>
      <c r="J1806" s="28"/>
      <c r="K1806" s="29"/>
      <c r="L1806" s="136"/>
      <c r="M1806" s="136"/>
      <c r="N1806" s="136"/>
      <c r="O1806" s="26" t="str">
        <f t="shared" si="964"/>
        <v/>
      </c>
      <c r="P1806" s="218" t="str">
        <f t="shared" si="965"/>
        <v/>
      </c>
      <c r="Q1806" s="26" t="str">
        <f t="shared" si="966"/>
        <v/>
      </c>
      <c r="R1806" s="22"/>
      <c r="S1806" s="99"/>
      <c r="T1806" s="10"/>
      <c r="U1806" s="229" t="str">
        <f t="shared" si="967"/>
        <v/>
      </c>
      <c r="V1806" s="230"/>
      <c r="W1806" s="230"/>
      <c r="X1806" s="230"/>
      <c r="Y1806" s="230"/>
      <c r="Z1806" s="22" t="str">
        <f>""</f>
        <v/>
      </c>
      <c r="AB1806" s="23" t="str">
        <f t="shared" si="968"/>
        <v/>
      </c>
      <c r="AC1806" s="2" t="b">
        <f>COUNT(Q1806:Q$2500)&gt;0</f>
        <v>0</v>
      </c>
      <c r="AD1806" s="2" t="b">
        <f t="shared" si="951"/>
        <v>0</v>
      </c>
      <c r="AE1806" s="2" t="b">
        <f t="shared" si="952"/>
        <v>0</v>
      </c>
      <c r="AF1806" s="2" t="b">
        <f t="shared" si="953"/>
        <v>0</v>
      </c>
      <c r="AG1806" s="2" t="b">
        <f>OR(
  AND(AC1806,NOT(AC1807)),
  AND(AF1806,WEEKDAY(AH1805,2)=EINSTELLUNGEN!$D$12),
  AND(AF1806,AH1806=$J$35)
)</f>
        <v>0</v>
      </c>
      <c r="AH1806" s="2">
        <f>IF(AE1806,AH1805+IF(WEEKDAY(AH1805+1,2)&lt;=EINSTELLUNGEN!$D$12,1,$J$36),AH1805)</f>
        <v>42020</v>
      </c>
      <c r="AI1806" s="2">
        <f t="shared" si="954"/>
        <v>2019</v>
      </c>
      <c r="AJ1806" s="2">
        <f t="shared" si="955"/>
        <v>201901</v>
      </c>
      <c r="AK1806" s="2">
        <f t="shared" si="956"/>
        <v>201901</v>
      </c>
      <c r="AL1806" s="2">
        <f t="shared" si="984"/>
        <v>201903</v>
      </c>
      <c r="AM1806" s="2" t="b">
        <f t="shared" si="957"/>
        <v>1</v>
      </c>
      <c r="AN1806" s="4" t="e">
        <f t="shared" si="969"/>
        <v>#N/A</v>
      </c>
      <c r="AO1806" s="4" t="e">
        <f t="shared" si="970"/>
        <v>#N/A</v>
      </c>
      <c r="AP1806" s="2" t="str">
        <f>IF(AD1806,
  IF(ISBLANK(H1806),
    AP1805,
    IF(LEN(H1806)=1,
      IF(OR(UPPER(H1806)="A",UPPER(H1806)="I"),
        EINSTELLUNGEN!$D$21,
        IF(OR(UPPER(H1806)="B",UPPER(H1806)="M"),
          EINSTELLUNGEN!$D$22,
          IF(OR(UPPER(H1806)="C",UPPER(H1806)="S"),
            EINSTELLUNGEN!$D$23,
            IF(UPPER(H1806)="D",
              EINSTELLUNGEN!$D$24,
              IF(UPPER(H1806)="E",
                EINSTELLUNGEN!$D$25,
                UPPER(H1806)))))),
      IF(ISNUMBER(H1806),
        EINSTELLUNGEN!$D$20&amp;H1806,
        UPPER(H1806)))),
  "")</f>
        <v/>
      </c>
      <c r="AQ1806" s="2" t="str">
        <f t="shared" si="971"/>
        <v/>
      </c>
      <c r="AR1806" s="2">
        <f t="shared" si="972"/>
        <v>0</v>
      </c>
      <c r="AS1806" s="145">
        <f t="shared" si="973"/>
        <v>0.33333333333333331</v>
      </c>
      <c r="AT1806" s="2">
        <f t="shared" si="974"/>
        <v>0</v>
      </c>
      <c r="AU1806" s="2">
        <f t="shared" si="975"/>
        <v>0</v>
      </c>
      <c r="AV1806" s="2">
        <f t="shared" si="976"/>
        <v>0</v>
      </c>
      <c r="AW1806" s="2">
        <f t="shared" si="977"/>
        <v>0</v>
      </c>
      <c r="AX1806" s="2">
        <f t="shared" si="958"/>
        <v>0</v>
      </c>
      <c r="AY1806" s="2">
        <f t="shared" si="978"/>
        <v>0</v>
      </c>
      <c r="AZ1806" s="145" t="e">
        <f t="shared" si="979"/>
        <v>#N/A</v>
      </c>
      <c r="BA1806" s="145" t="e">
        <f t="shared" si="980"/>
        <v>#N/A</v>
      </c>
      <c r="BB1806" s="145">
        <f t="shared" si="981"/>
        <v>2.083333333333337E-2</v>
      </c>
      <c r="BC1806" s="2">
        <f>IF(AM1806,
  IF(AND(AL1806=$J$31,_xlfn.DAYS(AH1806,DATE(AI1806,1,1))&lt;7),
    MAX(0,EINSTELLUNGEN!$D$12+1-WEEKDAY(DATE(EINSTELLUNGEN!$D$9,EINSTELLUNGEN!$D$10,1),2)),
    IF(AL1806=$J$33,
      MIN(EINSTELLUNGEN!$D$12,WEEKDAY(DATE(EINSTELLUNGEN!$D$9,12,31),2)),
      EINSTELLUNGEN!$D$12
  )) - SUMIF(AL$50:AL$2500,"="&amp;AL1806,AX$50:AX$2500),
  0)</f>
        <v>3</v>
      </c>
      <c r="BD1806" s="2">
        <f t="shared" si="982"/>
        <v>0.33333333333333331</v>
      </c>
      <c r="BE1806" s="2">
        <f t="shared" si="983"/>
        <v>0</v>
      </c>
    </row>
    <row r="1807" spans="1:57" ht="10.5" customHeight="1">
      <c r="A1807" s="1" t="str">
        <f t="shared" ca="1" si="959"/>
        <v/>
      </c>
      <c r="B1807" s="1" t="str">
        <f t="shared" ca="1" si="960"/>
        <v/>
      </c>
      <c r="C1807" s="1" t="str">
        <f t="shared" ca="1" si="961"/>
        <v/>
      </c>
      <c r="D1807" s="1" t="str">
        <f t="shared" ca="1" si="962"/>
        <v/>
      </c>
      <c r="F1807" s="10"/>
      <c r="G1807" s="136" t="str">
        <f t="shared" si="963"/>
        <v/>
      </c>
      <c r="H1807" s="27"/>
      <c r="I1807" s="28"/>
      <c r="J1807" s="28"/>
      <c r="K1807" s="29"/>
      <c r="L1807" s="136"/>
      <c r="M1807" s="136"/>
      <c r="N1807" s="136"/>
      <c r="O1807" s="26" t="str">
        <f t="shared" si="964"/>
        <v/>
      </c>
      <c r="P1807" s="218" t="str">
        <f t="shared" si="965"/>
        <v/>
      </c>
      <c r="Q1807" s="26" t="str">
        <f t="shared" si="966"/>
        <v/>
      </c>
      <c r="R1807" s="22"/>
      <c r="S1807" s="99"/>
      <c r="T1807" s="10"/>
      <c r="U1807" s="229" t="str">
        <f t="shared" si="967"/>
        <v/>
      </c>
      <c r="V1807" s="230"/>
      <c r="W1807" s="230"/>
      <c r="X1807" s="230"/>
      <c r="Y1807" s="230"/>
      <c r="Z1807" s="22" t="str">
        <f>""</f>
        <v/>
      </c>
      <c r="AB1807" s="23" t="str">
        <f t="shared" si="968"/>
        <v/>
      </c>
      <c r="AC1807" s="2" t="b">
        <f>COUNT(Q1807:Q$2500)&gt;0</f>
        <v>0</v>
      </c>
      <c r="AD1807" s="2" t="b">
        <f t="shared" si="951"/>
        <v>0</v>
      </c>
      <c r="AE1807" s="2" t="b">
        <f t="shared" si="952"/>
        <v>0</v>
      </c>
      <c r="AF1807" s="2" t="b">
        <f t="shared" si="953"/>
        <v>0</v>
      </c>
      <c r="AG1807" s="2" t="b">
        <f>OR(
  AND(AC1807,NOT(AC1808)),
  AND(AF1807,WEEKDAY(AH1806,2)=EINSTELLUNGEN!$D$12),
  AND(AF1807,AH1807=$J$35)
)</f>
        <v>0</v>
      </c>
      <c r="AH1807" s="2">
        <f>IF(AE1807,AH1806+IF(WEEKDAY(AH1806+1,2)&lt;=EINSTELLUNGEN!$D$12,1,$J$36),AH1806)</f>
        <v>42020</v>
      </c>
      <c r="AI1807" s="2">
        <f t="shared" si="954"/>
        <v>2019</v>
      </c>
      <c r="AJ1807" s="2">
        <f t="shared" si="955"/>
        <v>201901</v>
      </c>
      <c r="AK1807" s="2">
        <f t="shared" si="956"/>
        <v>201901</v>
      </c>
      <c r="AL1807" s="2">
        <f t="shared" si="984"/>
        <v>201903</v>
      </c>
      <c r="AM1807" s="2" t="b">
        <f t="shared" si="957"/>
        <v>1</v>
      </c>
      <c r="AN1807" s="4" t="e">
        <f t="shared" si="969"/>
        <v>#N/A</v>
      </c>
      <c r="AO1807" s="4" t="e">
        <f t="shared" si="970"/>
        <v>#N/A</v>
      </c>
      <c r="AP1807" s="2" t="str">
        <f>IF(AD1807,
  IF(ISBLANK(H1807),
    AP1806,
    IF(LEN(H1807)=1,
      IF(OR(UPPER(H1807)="A",UPPER(H1807)="I"),
        EINSTELLUNGEN!$D$21,
        IF(OR(UPPER(H1807)="B",UPPER(H1807)="M"),
          EINSTELLUNGEN!$D$22,
          IF(OR(UPPER(H1807)="C",UPPER(H1807)="S"),
            EINSTELLUNGEN!$D$23,
            IF(UPPER(H1807)="D",
              EINSTELLUNGEN!$D$24,
              IF(UPPER(H1807)="E",
                EINSTELLUNGEN!$D$25,
                UPPER(H1807)))))),
      IF(ISNUMBER(H1807),
        EINSTELLUNGEN!$D$20&amp;H1807,
        UPPER(H1807)))),
  "")</f>
        <v/>
      </c>
      <c r="AQ1807" s="2" t="str">
        <f t="shared" si="971"/>
        <v/>
      </c>
      <c r="AR1807" s="2">
        <f t="shared" si="972"/>
        <v>0</v>
      </c>
      <c r="AS1807" s="145">
        <f t="shared" si="973"/>
        <v>0.33333333333333331</v>
      </c>
      <c r="AT1807" s="2">
        <f t="shared" si="974"/>
        <v>0</v>
      </c>
      <c r="AU1807" s="2">
        <f t="shared" si="975"/>
        <v>0</v>
      </c>
      <c r="AV1807" s="2">
        <f t="shared" si="976"/>
        <v>0</v>
      </c>
      <c r="AW1807" s="2">
        <f t="shared" si="977"/>
        <v>0</v>
      </c>
      <c r="AX1807" s="2">
        <f t="shared" si="958"/>
        <v>0</v>
      </c>
      <c r="AY1807" s="2">
        <f t="shared" si="978"/>
        <v>0</v>
      </c>
      <c r="AZ1807" s="145" t="e">
        <f t="shared" si="979"/>
        <v>#N/A</v>
      </c>
      <c r="BA1807" s="145" t="e">
        <f t="shared" si="980"/>
        <v>#N/A</v>
      </c>
      <c r="BB1807" s="145">
        <f t="shared" si="981"/>
        <v>2.083333333333337E-2</v>
      </c>
      <c r="BC1807" s="2">
        <f>IF(AM1807,
  IF(AND(AL1807=$J$31,_xlfn.DAYS(AH1807,DATE(AI1807,1,1))&lt;7),
    MAX(0,EINSTELLUNGEN!$D$12+1-WEEKDAY(DATE(EINSTELLUNGEN!$D$9,EINSTELLUNGEN!$D$10,1),2)),
    IF(AL1807=$J$33,
      MIN(EINSTELLUNGEN!$D$12,WEEKDAY(DATE(EINSTELLUNGEN!$D$9,12,31),2)),
      EINSTELLUNGEN!$D$12
  )) - SUMIF(AL$50:AL$2500,"="&amp;AL1807,AX$50:AX$2500),
  0)</f>
        <v>3</v>
      </c>
      <c r="BD1807" s="2">
        <f t="shared" si="982"/>
        <v>0.33333333333333331</v>
      </c>
      <c r="BE1807" s="2">
        <f t="shared" si="983"/>
        <v>0</v>
      </c>
    </row>
    <row r="1808" spans="1:57" ht="10.5" customHeight="1">
      <c r="A1808" s="1" t="str">
        <f t="shared" ca="1" si="959"/>
        <v/>
      </c>
      <c r="B1808" s="1" t="str">
        <f t="shared" ca="1" si="960"/>
        <v/>
      </c>
      <c r="C1808" s="1" t="str">
        <f t="shared" ca="1" si="961"/>
        <v/>
      </c>
      <c r="D1808" s="1" t="str">
        <f t="shared" ca="1" si="962"/>
        <v/>
      </c>
      <c r="F1808" s="10"/>
      <c r="G1808" s="136" t="str">
        <f t="shared" si="963"/>
        <v/>
      </c>
      <c r="H1808" s="27"/>
      <c r="I1808" s="28"/>
      <c r="J1808" s="28"/>
      <c r="K1808" s="29"/>
      <c r="L1808" s="136"/>
      <c r="M1808" s="136"/>
      <c r="N1808" s="136"/>
      <c r="O1808" s="26" t="str">
        <f t="shared" si="964"/>
        <v/>
      </c>
      <c r="P1808" s="218" t="str">
        <f t="shared" si="965"/>
        <v/>
      </c>
      <c r="Q1808" s="26" t="str">
        <f t="shared" si="966"/>
        <v/>
      </c>
      <c r="R1808" s="22"/>
      <c r="S1808" s="99"/>
      <c r="T1808" s="10"/>
      <c r="U1808" s="229" t="str">
        <f t="shared" si="967"/>
        <v/>
      </c>
      <c r="V1808" s="230"/>
      <c r="W1808" s="230"/>
      <c r="X1808" s="230"/>
      <c r="Y1808" s="230"/>
      <c r="Z1808" s="22" t="str">
        <f>""</f>
        <v/>
      </c>
      <c r="AB1808" s="23" t="str">
        <f t="shared" si="968"/>
        <v/>
      </c>
      <c r="AC1808" s="2" t="b">
        <f>COUNT(Q1808:Q$2500)&gt;0</f>
        <v>0</v>
      </c>
      <c r="AD1808" s="2" t="b">
        <f t="shared" si="951"/>
        <v>0</v>
      </c>
      <c r="AE1808" s="2" t="b">
        <f t="shared" si="952"/>
        <v>0</v>
      </c>
      <c r="AF1808" s="2" t="b">
        <f t="shared" si="953"/>
        <v>0</v>
      </c>
      <c r="AG1808" s="2" t="b">
        <f>OR(
  AND(AC1808,NOT(AC1809)),
  AND(AF1808,WEEKDAY(AH1807,2)=EINSTELLUNGEN!$D$12),
  AND(AF1808,AH1808=$J$35)
)</f>
        <v>0</v>
      </c>
      <c r="AH1808" s="2">
        <f>IF(AE1808,AH1807+IF(WEEKDAY(AH1807+1,2)&lt;=EINSTELLUNGEN!$D$12,1,$J$36),AH1807)</f>
        <v>42020</v>
      </c>
      <c r="AI1808" s="2">
        <f t="shared" si="954"/>
        <v>2019</v>
      </c>
      <c r="AJ1808" s="2">
        <f t="shared" si="955"/>
        <v>201901</v>
      </c>
      <c r="AK1808" s="2">
        <f t="shared" si="956"/>
        <v>201901</v>
      </c>
      <c r="AL1808" s="2">
        <f t="shared" si="984"/>
        <v>201903</v>
      </c>
      <c r="AM1808" s="2" t="b">
        <f t="shared" si="957"/>
        <v>1</v>
      </c>
      <c r="AN1808" s="4" t="e">
        <f t="shared" si="969"/>
        <v>#N/A</v>
      </c>
      <c r="AO1808" s="4" t="e">
        <f t="shared" si="970"/>
        <v>#N/A</v>
      </c>
      <c r="AP1808" s="2" t="str">
        <f>IF(AD1808,
  IF(ISBLANK(H1808),
    AP1807,
    IF(LEN(H1808)=1,
      IF(OR(UPPER(H1808)="A",UPPER(H1808)="I"),
        EINSTELLUNGEN!$D$21,
        IF(OR(UPPER(H1808)="B",UPPER(H1808)="M"),
          EINSTELLUNGEN!$D$22,
          IF(OR(UPPER(H1808)="C",UPPER(H1808)="S"),
            EINSTELLUNGEN!$D$23,
            IF(UPPER(H1808)="D",
              EINSTELLUNGEN!$D$24,
              IF(UPPER(H1808)="E",
                EINSTELLUNGEN!$D$25,
                UPPER(H1808)))))),
      IF(ISNUMBER(H1808),
        EINSTELLUNGEN!$D$20&amp;H1808,
        UPPER(H1808)))),
  "")</f>
        <v/>
      </c>
      <c r="AQ1808" s="2" t="str">
        <f t="shared" si="971"/>
        <v/>
      </c>
      <c r="AR1808" s="2">
        <f t="shared" si="972"/>
        <v>0</v>
      </c>
      <c r="AS1808" s="145">
        <f t="shared" si="973"/>
        <v>0.33333333333333331</v>
      </c>
      <c r="AT1808" s="2">
        <f t="shared" si="974"/>
        <v>0</v>
      </c>
      <c r="AU1808" s="2">
        <f t="shared" si="975"/>
        <v>0</v>
      </c>
      <c r="AV1808" s="2">
        <f t="shared" si="976"/>
        <v>0</v>
      </c>
      <c r="AW1808" s="2">
        <f t="shared" si="977"/>
        <v>0</v>
      </c>
      <c r="AX1808" s="2">
        <f t="shared" si="958"/>
        <v>0</v>
      </c>
      <c r="AY1808" s="2">
        <f t="shared" si="978"/>
        <v>0</v>
      </c>
      <c r="AZ1808" s="145" t="e">
        <f t="shared" si="979"/>
        <v>#N/A</v>
      </c>
      <c r="BA1808" s="145" t="e">
        <f t="shared" si="980"/>
        <v>#N/A</v>
      </c>
      <c r="BB1808" s="145">
        <f t="shared" si="981"/>
        <v>2.083333333333337E-2</v>
      </c>
      <c r="BC1808" s="2">
        <f>IF(AM1808,
  IF(AND(AL1808=$J$31,_xlfn.DAYS(AH1808,DATE(AI1808,1,1))&lt;7),
    MAX(0,EINSTELLUNGEN!$D$12+1-WEEKDAY(DATE(EINSTELLUNGEN!$D$9,EINSTELLUNGEN!$D$10,1),2)),
    IF(AL1808=$J$33,
      MIN(EINSTELLUNGEN!$D$12,WEEKDAY(DATE(EINSTELLUNGEN!$D$9,12,31),2)),
      EINSTELLUNGEN!$D$12
  )) - SUMIF(AL$50:AL$2500,"="&amp;AL1808,AX$50:AX$2500),
  0)</f>
        <v>3</v>
      </c>
      <c r="BD1808" s="2">
        <f t="shared" si="982"/>
        <v>0.33333333333333331</v>
      </c>
      <c r="BE1808" s="2">
        <f t="shared" si="983"/>
        <v>0</v>
      </c>
    </row>
    <row r="1809" spans="1:57" ht="10.5" customHeight="1">
      <c r="A1809" s="1" t="str">
        <f t="shared" ca="1" si="959"/>
        <v/>
      </c>
      <c r="B1809" s="1" t="str">
        <f t="shared" ca="1" si="960"/>
        <v/>
      </c>
      <c r="C1809" s="1" t="str">
        <f t="shared" ca="1" si="961"/>
        <v/>
      </c>
      <c r="D1809" s="1" t="str">
        <f t="shared" ca="1" si="962"/>
        <v/>
      </c>
      <c r="F1809" s="10"/>
      <c r="G1809" s="136" t="str">
        <f t="shared" si="963"/>
        <v/>
      </c>
      <c r="H1809" s="27"/>
      <c r="I1809" s="28"/>
      <c r="J1809" s="28"/>
      <c r="K1809" s="29"/>
      <c r="L1809" s="136"/>
      <c r="M1809" s="136"/>
      <c r="N1809" s="136"/>
      <c r="O1809" s="26" t="str">
        <f t="shared" si="964"/>
        <v/>
      </c>
      <c r="P1809" s="218" t="str">
        <f t="shared" si="965"/>
        <v/>
      </c>
      <c r="Q1809" s="26" t="str">
        <f t="shared" si="966"/>
        <v/>
      </c>
      <c r="R1809" s="22"/>
      <c r="S1809" s="99"/>
      <c r="T1809" s="10"/>
      <c r="U1809" s="229" t="str">
        <f t="shared" si="967"/>
        <v/>
      </c>
      <c r="V1809" s="230"/>
      <c r="W1809" s="230"/>
      <c r="X1809" s="230"/>
      <c r="Y1809" s="230"/>
      <c r="Z1809" s="22" t="str">
        <f>""</f>
        <v/>
      </c>
      <c r="AB1809" s="23" t="str">
        <f t="shared" si="968"/>
        <v/>
      </c>
      <c r="AC1809" s="2" t="b">
        <f>COUNT(Q1809:Q$2500)&gt;0</f>
        <v>0</v>
      </c>
      <c r="AD1809" s="2" t="b">
        <f t="shared" si="951"/>
        <v>0</v>
      </c>
      <c r="AE1809" s="2" t="b">
        <f t="shared" si="952"/>
        <v>0</v>
      </c>
      <c r="AF1809" s="2" t="b">
        <f t="shared" si="953"/>
        <v>0</v>
      </c>
      <c r="AG1809" s="2" t="b">
        <f>OR(
  AND(AC1809,NOT(AC1810)),
  AND(AF1809,WEEKDAY(AH1808,2)=EINSTELLUNGEN!$D$12),
  AND(AF1809,AH1809=$J$35)
)</f>
        <v>0</v>
      </c>
      <c r="AH1809" s="2">
        <f>IF(AE1809,AH1808+IF(WEEKDAY(AH1808+1,2)&lt;=EINSTELLUNGEN!$D$12,1,$J$36),AH1808)</f>
        <v>42020</v>
      </c>
      <c r="AI1809" s="2">
        <f t="shared" si="954"/>
        <v>2019</v>
      </c>
      <c r="AJ1809" s="2">
        <f t="shared" si="955"/>
        <v>201901</v>
      </c>
      <c r="AK1809" s="2">
        <f t="shared" si="956"/>
        <v>201901</v>
      </c>
      <c r="AL1809" s="2">
        <f t="shared" si="984"/>
        <v>201903</v>
      </c>
      <c r="AM1809" s="2" t="b">
        <f t="shared" si="957"/>
        <v>1</v>
      </c>
      <c r="AN1809" s="4" t="e">
        <f t="shared" si="969"/>
        <v>#N/A</v>
      </c>
      <c r="AO1809" s="4" t="e">
        <f t="shared" si="970"/>
        <v>#N/A</v>
      </c>
      <c r="AP1809" s="2" t="str">
        <f>IF(AD1809,
  IF(ISBLANK(H1809),
    AP1808,
    IF(LEN(H1809)=1,
      IF(OR(UPPER(H1809)="A",UPPER(H1809)="I"),
        EINSTELLUNGEN!$D$21,
        IF(OR(UPPER(H1809)="B",UPPER(H1809)="M"),
          EINSTELLUNGEN!$D$22,
          IF(OR(UPPER(H1809)="C",UPPER(H1809)="S"),
            EINSTELLUNGEN!$D$23,
            IF(UPPER(H1809)="D",
              EINSTELLUNGEN!$D$24,
              IF(UPPER(H1809)="E",
                EINSTELLUNGEN!$D$25,
                UPPER(H1809)))))),
      IF(ISNUMBER(H1809),
        EINSTELLUNGEN!$D$20&amp;H1809,
        UPPER(H1809)))),
  "")</f>
        <v/>
      </c>
      <c r="AQ1809" s="2" t="str">
        <f t="shared" si="971"/>
        <v/>
      </c>
      <c r="AR1809" s="2">
        <f t="shared" si="972"/>
        <v>0</v>
      </c>
      <c r="AS1809" s="145">
        <f t="shared" si="973"/>
        <v>0.33333333333333331</v>
      </c>
      <c r="AT1809" s="2">
        <f t="shared" si="974"/>
        <v>0</v>
      </c>
      <c r="AU1809" s="2">
        <f t="shared" si="975"/>
        <v>0</v>
      </c>
      <c r="AV1809" s="2">
        <f t="shared" si="976"/>
        <v>0</v>
      </c>
      <c r="AW1809" s="2">
        <f t="shared" si="977"/>
        <v>0</v>
      </c>
      <c r="AX1809" s="2">
        <f t="shared" si="958"/>
        <v>0</v>
      </c>
      <c r="AY1809" s="2">
        <f t="shared" si="978"/>
        <v>0</v>
      </c>
      <c r="AZ1809" s="145" t="e">
        <f t="shared" si="979"/>
        <v>#N/A</v>
      </c>
      <c r="BA1809" s="145" t="e">
        <f t="shared" si="980"/>
        <v>#N/A</v>
      </c>
      <c r="BB1809" s="145">
        <f t="shared" si="981"/>
        <v>2.083333333333337E-2</v>
      </c>
      <c r="BC1809" s="2">
        <f>IF(AM1809,
  IF(AND(AL1809=$J$31,_xlfn.DAYS(AH1809,DATE(AI1809,1,1))&lt;7),
    MAX(0,EINSTELLUNGEN!$D$12+1-WEEKDAY(DATE(EINSTELLUNGEN!$D$9,EINSTELLUNGEN!$D$10,1),2)),
    IF(AL1809=$J$33,
      MIN(EINSTELLUNGEN!$D$12,WEEKDAY(DATE(EINSTELLUNGEN!$D$9,12,31),2)),
      EINSTELLUNGEN!$D$12
  )) - SUMIF(AL$50:AL$2500,"="&amp;AL1809,AX$50:AX$2500),
  0)</f>
        <v>3</v>
      </c>
      <c r="BD1809" s="2">
        <f t="shared" si="982"/>
        <v>0.33333333333333331</v>
      </c>
      <c r="BE1809" s="2">
        <f t="shared" si="983"/>
        <v>0</v>
      </c>
    </row>
    <row r="1810" spans="1:57" ht="10.5" customHeight="1">
      <c r="A1810" s="1" t="str">
        <f t="shared" ca="1" si="959"/>
        <v/>
      </c>
      <c r="B1810" s="1" t="str">
        <f t="shared" ca="1" si="960"/>
        <v/>
      </c>
      <c r="C1810" s="1" t="str">
        <f t="shared" ca="1" si="961"/>
        <v/>
      </c>
      <c r="D1810" s="1" t="str">
        <f t="shared" ca="1" si="962"/>
        <v/>
      </c>
      <c r="F1810" s="10"/>
      <c r="G1810" s="136" t="str">
        <f t="shared" si="963"/>
        <v/>
      </c>
      <c r="H1810" s="27"/>
      <c r="I1810" s="28"/>
      <c r="J1810" s="28"/>
      <c r="K1810" s="29"/>
      <c r="L1810" s="136"/>
      <c r="M1810" s="136"/>
      <c r="N1810" s="136"/>
      <c r="O1810" s="26" t="str">
        <f t="shared" si="964"/>
        <v/>
      </c>
      <c r="P1810" s="218" t="str">
        <f t="shared" si="965"/>
        <v/>
      </c>
      <c r="Q1810" s="26" t="str">
        <f t="shared" si="966"/>
        <v/>
      </c>
      <c r="R1810" s="22"/>
      <c r="S1810" s="99"/>
      <c r="T1810" s="10"/>
      <c r="U1810" s="229" t="str">
        <f t="shared" si="967"/>
        <v/>
      </c>
      <c r="V1810" s="230"/>
      <c r="W1810" s="230"/>
      <c r="X1810" s="230"/>
      <c r="Y1810" s="230"/>
      <c r="Z1810" s="22" t="str">
        <f>""</f>
        <v/>
      </c>
      <c r="AB1810" s="23" t="str">
        <f t="shared" si="968"/>
        <v/>
      </c>
      <c r="AC1810" s="2" t="b">
        <f>COUNT(Q1810:Q$2500)&gt;0</f>
        <v>0</v>
      </c>
      <c r="AD1810" s="2" t="b">
        <f t="shared" si="951"/>
        <v>0</v>
      </c>
      <c r="AE1810" s="2" t="b">
        <f t="shared" si="952"/>
        <v>0</v>
      </c>
      <c r="AF1810" s="2" t="b">
        <f t="shared" si="953"/>
        <v>0</v>
      </c>
      <c r="AG1810" s="2" t="b">
        <f>OR(
  AND(AC1810,NOT(AC1811)),
  AND(AF1810,WEEKDAY(AH1809,2)=EINSTELLUNGEN!$D$12),
  AND(AF1810,AH1810=$J$35)
)</f>
        <v>0</v>
      </c>
      <c r="AH1810" s="2">
        <f>IF(AE1810,AH1809+IF(WEEKDAY(AH1809+1,2)&lt;=EINSTELLUNGEN!$D$12,1,$J$36),AH1809)</f>
        <v>42020</v>
      </c>
      <c r="AI1810" s="2">
        <f t="shared" si="954"/>
        <v>2019</v>
      </c>
      <c r="AJ1810" s="2">
        <f t="shared" si="955"/>
        <v>201901</v>
      </c>
      <c r="AK1810" s="2">
        <f t="shared" si="956"/>
        <v>201901</v>
      </c>
      <c r="AL1810" s="2">
        <f t="shared" si="984"/>
        <v>201903</v>
      </c>
      <c r="AM1810" s="2" t="b">
        <f t="shared" si="957"/>
        <v>1</v>
      </c>
      <c r="AN1810" s="4" t="e">
        <f t="shared" si="969"/>
        <v>#N/A</v>
      </c>
      <c r="AO1810" s="4" t="e">
        <f t="shared" si="970"/>
        <v>#N/A</v>
      </c>
      <c r="AP1810" s="2" t="str">
        <f>IF(AD1810,
  IF(ISBLANK(H1810),
    AP1809,
    IF(LEN(H1810)=1,
      IF(OR(UPPER(H1810)="A",UPPER(H1810)="I"),
        EINSTELLUNGEN!$D$21,
        IF(OR(UPPER(H1810)="B",UPPER(H1810)="M"),
          EINSTELLUNGEN!$D$22,
          IF(OR(UPPER(H1810)="C",UPPER(H1810)="S"),
            EINSTELLUNGEN!$D$23,
            IF(UPPER(H1810)="D",
              EINSTELLUNGEN!$D$24,
              IF(UPPER(H1810)="E",
                EINSTELLUNGEN!$D$25,
                UPPER(H1810)))))),
      IF(ISNUMBER(H1810),
        EINSTELLUNGEN!$D$20&amp;H1810,
        UPPER(H1810)))),
  "")</f>
        <v/>
      </c>
      <c r="AQ1810" s="2" t="str">
        <f t="shared" si="971"/>
        <v/>
      </c>
      <c r="AR1810" s="2">
        <f t="shared" si="972"/>
        <v>0</v>
      </c>
      <c r="AS1810" s="145">
        <f t="shared" si="973"/>
        <v>0.33333333333333331</v>
      </c>
      <c r="AT1810" s="2">
        <f t="shared" si="974"/>
        <v>0</v>
      </c>
      <c r="AU1810" s="2">
        <f t="shared" si="975"/>
        <v>0</v>
      </c>
      <c r="AV1810" s="2">
        <f t="shared" si="976"/>
        <v>0</v>
      </c>
      <c r="AW1810" s="2">
        <f t="shared" si="977"/>
        <v>0</v>
      </c>
      <c r="AX1810" s="2">
        <f t="shared" si="958"/>
        <v>0</v>
      </c>
      <c r="AY1810" s="2">
        <f t="shared" si="978"/>
        <v>0</v>
      </c>
      <c r="AZ1810" s="145" t="e">
        <f t="shared" si="979"/>
        <v>#N/A</v>
      </c>
      <c r="BA1810" s="145" t="e">
        <f t="shared" si="980"/>
        <v>#N/A</v>
      </c>
      <c r="BB1810" s="145">
        <f t="shared" si="981"/>
        <v>2.083333333333337E-2</v>
      </c>
      <c r="BC1810" s="2">
        <f>IF(AM1810,
  IF(AND(AL1810=$J$31,_xlfn.DAYS(AH1810,DATE(AI1810,1,1))&lt;7),
    MAX(0,EINSTELLUNGEN!$D$12+1-WEEKDAY(DATE(EINSTELLUNGEN!$D$9,EINSTELLUNGEN!$D$10,1),2)),
    IF(AL1810=$J$33,
      MIN(EINSTELLUNGEN!$D$12,WEEKDAY(DATE(EINSTELLUNGEN!$D$9,12,31),2)),
      EINSTELLUNGEN!$D$12
  )) - SUMIF(AL$50:AL$2500,"="&amp;AL1810,AX$50:AX$2500),
  0)</f>
        <v>3</v>
      </c>
      <c r="BD1810" s="2">
        <f t="shared" si="982"/>
        <v>0.33333333333333331</v>
      </c>
      <c r="BE1810" s="2">
        <f t="shared" si="983"/>
        <v>0</v>
      </c>
    </row>
    <row r="1811" spans="1:57" ht="10.5" customHeight="1">
      <c r="A1811" s="1" t="str">
        <f t="shared" ca="1" si="959"/>
        <v/>
      </c>
      <c r="B1811" s="1" t="str">
        <f t="shared" ca="1" si="960"/>
        <v/>
      </c>
      <c r="C1811" s="1" t="str">
        <f t="shared" ca="1" si="961"/>
        <v/>
      </c>
      <c r="D1811" s="1" t="str">
        <f t="shared" ca="1" si="962"/>
        <v/>
      </c>
      <c r="F1811" s="10"/>
      <c r="G1811" s="136" t="str">
        <f t="shared" si="963"/>
        <v/>
      </c>
      <c r="H1811" s="27"/>
      <c r="I1811" s="28"/>
      <c r="J1811" s="28"/>
      <c r="K1811" s="29"/>
      <c r="L1811" s="136"/>
      <c r="M1811" s="136"/>
      <c r="N1811" s="136"/>
      <c r="O1811" s="26" t="str">
        <f t="shared" si="964"/>
        <v/>
      </c>
      <c r="P1811" s="218" t="str">
        <f t="shared" si="965"/>
        <v/>
      </c>
      <c r="Q1811" s="26" t="str">
        <f t="shared" si="966"/>
        <v/>
      </c>
      <c r="R1811" s="22"/>
      <c r="S1811" s="99"/>
      <c r="T1811" s="10"/>
      <c r="U1811" s="229" t="str">
        <f t="shared" si="967"/>
        <v/>
      </c>
      <c r="V1811" s="230"/>
      <c r="W1811" s="230"/>
      <c r="X1811" s="230"/>
      <c r="Y1811" s="230"/>
      <c r="Z1811" s="22" t="str">
        <f>""</f>
        <v/>
      </c>
      <c r="AB1811" s="23" t="str">
        <f t="shared" si="968"/>
        <v/>
      </c>
      <c r="AC1811" s="2" t="b">
        <f>COUNT(Q1811:Q$2500)&gt;0</f>
        <v>0</v>
      </c>
      <c r="AD1811" s="2" t="b">
        <f t="shared" si="951"/>
        <v>0</v>
      </c>
      <c r="AE1811" s="2" t="b">
        <f t="shared" si="952"/>
        <v>0</v>
      </c>
      <c r="AF1811" s="2" t="b">
        <f t="shared" si="953"/>
        <v>0</v>
      </c>
      <c r="AG1811" s="2" t="b">
        <f>OR(
  AND(AC1811,NOT(AC1812)),
  AND(AF1811,WEEKDAY(AH1810,2)=EINSTELLUNGEN!$D$12),
  AND(AF1811,AH1811=$J$35)
)</f>
        <v>0</v>
      </c>
      <c r="AH1811" s="2">
        <f>IF(AE1811,AH1810+IF(WEEKDAY(AH1810+1,2)&lt;=EINSTELLUNGEN!$D$12,1,$J$36),AH1810)</f>
        <v>42020</v>
      </c>
      <c r="AI1811" s="2">
        <f t="shared" si="954"/>
        <v>2019</v>
      </c>
      <c r="AJ1811" s="2">
        <f t="shared" si="955"/>
        <v>201901</v>
      </c>
      <c r="AK1811" s="2">
        <f t="shared" si="956"/>
        <v>201901</v>
      </c>
      <c r="AL1811" s="2">
        <f t="shared" si="984"/>
        <v>201903</v>
      </c>
      <c r="AM1811" s="2" t="b">
        <f t="shared" si="957"/>
        <v>1</v>
      </c>
      <c r="AN1811" s="4" t="e">
        <f t="shared" si="969"/>
        <v>#N/A</v>
      </c>
      <c r="AO1811" s="4" t="e">
        <f t="shared" si="970"/>
        <v>#N/A</v>
      </c>
      <c r="AP1811" s="2" t="str">
        <f>IF(AD1811,
  IF(ISBLANK(H1811),
    AP1810,
    IF(LEN(H1811)=1,
      IF(OR(UPPER(H1811)="A",UPPER(H1811)="I"),
        EINSTELLUNGEN!$D$21,
        IF(OR(UPPER(H1811)="B",UPPER(H1811)="M"),
          EINSTELLUNGEN!$D$22,
          IF(OR(UPPER(H1811)="C",UPPER(H1811)="S"),
            EINSTELLUNGEN!$D$23,
            IF(UPPER(H1811)="D",
              EINSTELLUNGEN!$D$24,
              IF(UPPER(H1811)="E",
                EINSTELLUNGEN!$D$25,
                UPPER(H1811)))))),
      IF(ISNUMBER(H1811),
        EINSTELLUNGEN!$D$20&amp;H1811,
        UPPER(H1811)))),
  "")</f>
        <v/>
      </c>
      <c r="AQ1811" s="2" t="str">
        <f t="shared" si="971"/>
        <v/>
      </c>
      <c r="AR1811" s="2">
        <f t="shared" si="972"/>
        <v>0</v>
      </c>
      <c r="AS1811" s="145">
        <f t="shared" si="973"/>
        <v>0.33333333333333331</v>
      </c>
      <c r="AT1811" s="2">
        <f t="shared" si="974"/>
        <v>0</v>
      </c>
      <c r="AU1811" s="2">
        <f t="shared" si="975"/>
        <v>0</v>
      </c>
      <c r="AV1811" s="2">
        <f t="shared" si="976"/>
        <v>0</v>
      </c>
      <c r="AW1811" s="2">
        <f t="shared" si="977"/>
        <v>0</v>
      </c>
      <c r="AX1811" s="2">
        <f t="shared" si="958"/>
        <v>0</v>
      </c>
      <c r="AY1811" s="2">
        <f t="shared" si="978"/>
        <v>0</v>
      </c>
      <c r="AZ1811" s="145" t="e">
        <f t="shared" si="979"/>
        <v>#N/A</v>
      </c>
      <c r="BA1811" s="145" t="e">
        <f t="shared" si="980"/>
        <v>#N/A</v>
      </c>
      <c r="BB1811" s="145">
        <f t="shared" si="981"/>
        <v>2.083333333333337E-2</v>
      </c>
      <c r="BC1811" s="2">
        <f>IF(AM1811,
  IF(AND(AL1811=$J$31,_xlfn.DAYS(AH1811,DATE(AI1811,1,1))&lt;7),
    MAX(0,EINSTELLUNGEN!$D$12+1-WEEKDAY(DATE(EINSTELLUNGEN!$D$9,EINSTELLUNGEN!$D$10,1),2)),
    IF(AL1811=$J$33,
      MIN(EINSTELLUNGEN!$D$12,WEEKDAY(DATE(EINSTELLUNGEN!$D$9,12,31),2)),
      EINSTELLUNGEN!$D$12
  )) - SUMIF(AL$50:AL$2500,"="&amp;AL1811,AX$50:AX$2500),
  0)</f>
        <v>3</v>
      </c>
      <c r="BD1811" s="2">
        <f t="shared" si="982"/>
        <v>0.33333333333333331</v>
      </c>
      <c r="BE1811" s="2">
        <f t="shared" si="983"/>
        <v>0</v>
      </c>
    </row>
    <row r="1812" spans="1:57" ht="10.5" customHeight="1">
      <c r="A1812" s="1" t="str">
        <f t="shared" ca="1" si="959"/>
        <v/>
      </c>
      <c r="B1812" s="1" t="str">
        <f t="shared" ca="1" si="960"/>
        <v/>
      </c>
      <c r="C1812" s="1" t="str">
        <f t="shared" ca="1" si="961"/>
        <v/>
      </c>
      <c r="D1812" s="1" t="str">
        <f t="shared" ca="1" si="962"/>
        <v/>
      </c>
      <c r="F1812" s="10"/>
      <c r="G1812" s="136" t="str">
        <f t="shared" si="963"/>
        <v/>
      </c>
      <c r="H1812" s="27"/>
      <c r="I1812" s="28"/>
      <c r="J1812" s="28"/>
      <c r="K1812" s="29"/>
      <c r="L1812" s="136"/>
      <c r="M1812" s="136"/>
      <c r="N1812" s="136"/>
      <c r="O1812" s="26" t="str">
        <f t="shared" si="964"/>
        <v/>
      </c>
      <c r="P1812" s="218" t="str">
        <f t="shared" si="965"/>
        <v/>
      </c>
      <c r="Q1812" s="26" t="str">
        <f t="shared" si="966"/>
        <v/>
      </c>
      <c r="R1812" s="22"/>
      <c r="S1812" s="99"/>
      <c r="T1812" s="10"/>
      <c r="U1812" s="229" t="str">
        <f t="shared" si="967"/>
        <v/>
      </c>
      <c r="V1812" s="230"/>
      <c r="W1812" s="230"/>
      <c r="X1812" s="230"/>
      <c r="Y1812" s="230"/>
      <c r="Z1812" s="22" t="str">
        <f>""</f>
        <v/>
      </c>
      <c r="AB1812" s="23" t="str">
        <f t="shared" si="968"/>
        <v/>
      </c>
      <c r="AC1812" s="2" t="b">
        <f>COUNT(Q1812:Q$2500)&gt;0</f>
        <v>0</v>
      </c>
      <c r="AD1812" s="2" t="b">
        <f t="shared" si="951"/>
        <v>0</v>
      </c>
      <c r="AE1812" s="2" t="b">
        <f t="shared" si="952"/>
        <v>0</v>
      </c>
      <c r="AF1812" s="2" t="b">
        <f t="shared" si="953"/>
        <v>0</v>
      </c>
      <c r="AG1812" s="2" t="b">
        <f>OR(
  AND(AC1812,NOT(AC1813)),
  AND(AF1812,WEEKDAY(AH1811,2)=EINSTELLUNGEN!$D$12),
  AND(AF1812,AH1812=$J$35)
)</f>
        <v>0</v>
      </c>
      <c r="AH1812" s="2">
        <f>IF(AE1812,AH1811+IF(WEEKDAY(AH1811+1,2)&lt;=EINSTELLUNGEN!$D$12,1,$J$36),AH1811)</f>
        <v>42020</v>
      </c>
      <c r="AI1812" s="2">
        <f t="shared" si="954"/>
        <v>2019</v>
      </c>
      <c r="AJ1812" s="2">
        <f t="shared" si="955"/>
        <v>201901</v>
      </c>
      <c r="AK1812" s="2">
        <f t="shared" si="956"/>
        <v>201901</v>
      </c>
      <c r="AL1812" s="2">
        <f t="shared" si="984"/>
        <v>201903</v>
      </c>
      <c r="AM1812" s="2" t="b">
        <f t="shared" si="957"/>
        <v>1</v>
      </c>
      <c r="AN1812" s="4" t="e">
        <f t="shared" si="969"/>
        <v>#N/A</v>
      </c>
      <c r="AO1812" s="4" t="e">
        <f t="shared" si="970"/>
        <v>#N/A</v>
      </c>
      <c r="AP1812" s="2" t="str">
        <f>IF(AD1812,
  IF(ISBLANK(H1812),
    AP1811,
    IF(LEN(H1812)=1,
      IF(OR(UPPER(H1812)="A",UPPER(H1812)="I"),
        EINSTELLUNGEN!$D$21,
        IF(OR(UPPER(H1812)="B",UPPER(H1812)="M"),
          EINSTELLUNGEN!$D$22,
          IF(OR(UPPER(H1812)="C",UPPER(H1812)="S"),
            EINSTELLUNGEN!$D$23,
            IF(UPPER(H1812)="D",
              EINSTELLUNGEN!$D$24,
              IF(UPPER(H1812)="E",
                EINSTELLUNGEN!$D$25,
                UPPER(H1812)))))),
      IF(ISNUMBER(H1812),
        EINSTELLUNGEN!$D$20&amp;H1812,
        UPPER(H1812)))),
  "")</f>
        <v/>
      </c>
      <c r="AQ1812" s="2" t="str">
        <f t="shared" si="971"/>
        <v/>
      </c>
      <c r="AR1812" s="2">
        <f t="shared" si="972"/>
        <v>0</v>
      </c>
      <c r="AS1812" s="145">
        <f t="shared" si="973"/>
        <v>0.33333333333333331</v>
      </c>
      <c r="AT1812" s="2">
        <f t="shared" si="974"/>
        <v>0</v>
      </c>
      <c r="AU1812" s="2">
        <f t="shared" si="975"/>
        <v>0</v>
      </c>
      <c r="AV1812" s="2">
        <f t="shared" si="976"/>
        <v>0</v>
      </c>
      <c r="AW1812" s="2">
        <f t="shared" si="977"/>
        <v>0</v>
      </c>
      <c r="AX1812" s="2">
        <f t="shared" si="958"/>
        <v>0</v>
      </c>
      <c r="AY1812" s="2">
        <f t="shared" si="978"/>
        <v>0</v>
      </c>
      <c r="AZ1812" s="145" t="e">
        <f t="shared" si="979"/>
        <v>#N/A</v>
      </c>
      <c r="BA1812" s="145" t="e">
        <f t="shared" si="980"/>
        <v>#N/A</v>
      </c>
      <c r="BB1812" s="145">
        <f t="shared" si="981"/>
        <v>2.083333333333337E-2</v>
      </c>
      <c r="BC1812" s="2">
        <f>IF(AM1812,
  IF(AND(AL1812=$J$31,_xlfn.DAYS(AH1812,DATE(AI1812,1,1))&lt;7),
    MAX(0,EINSTELLUNGEN!$D$12+1-WEEKDAY(DATE(EINSTELLUNGEN!$D$9,EINSTELLUNGEN!$D$10,1),2)),
    IF(AL1812=$J$33,
      MIN(EINSTELLUNGEN!$D$12,WEEKDAY(DATE(EINSTELLUNGEN!$D$9,12,31),2)),
      EINSTELLUNGEN!$D$12
  )) - SUMIF(AL$50:AL$2500,"="&amp;AL1812,AX$50:AX$2500),
  0)</f>
        <v>3</v>
      </c>
      <c r="BD1812" s="2">
        <f t="shared" si="982"/>
        <v>0.33333333333333331</v>
      </c>
      <c r="BE1812" s="2">
        <f t="shared" si="983"/>
        <v>0</v>
      </c>
    </row>
    <row r="1813" spans="1:57" ht="10.5" customHeight="1">
      <c r="A1813" s="1" t="str">
        <f t="shared" ca="1" si="959"/>
        <v/>
      </c>
      <c r="B1813" s="1" t="str">
        <f t="shared" ca="1" si="960"/>
        <v/>
      </c>
      <c r="C1813" s="1" t="str">
        <f t="shared" ca="1" si="961"/>
        <v/>
      </c>
      <c r="D1813" s="1" t="str">
        <f t="shared" ca="1" si="962"/>
        <v/>
      </c>
      <c r="F1813" s="10"/>
      <c r="G1813" s="136" t="str">
        <f t="shared" si="963"/>
        <v/>
      </c>
      <c r="H1813" s="27"/>
      <c r="I1813" s="28"/>
      <c r="J1813" s="28"/>
      <c r="K1813" s="29"/>
      <c r="L1813" s="136"/>
      <c r="M1813" s="136"/>
      <c r="N1813" s="136"/>
      <c r="O1813" s="26" t="str">
        <f t="shared" si="964"/>
        <v/>
      </c>
      <c r="P1813" s="218" t="str">
        <f t="shared" si="965"/>
        <v/>
      </c>
      <c r="Q1813" s="26" t="str">
        <f t="shared" si="966"/>
        <v/>
      </c>
      <c r="R1813" s="22"/>
      <c r="S1813" s="99"/>
      <c r="T1813" s="10"/>
      <c r="U1813" s="229" t="str">
        <f t="shared" si="967"/>
        <v/>
      </c>
      <c r="V1813" s="230"/>
      <c r="W1813" s="230"/>
      <c r="X1813" s="230"/>
      <c r="Y1813" s="230"/>
      <c r="Z1813" s="22" t="str">
        <f>""</f>
        <v/>
      </c>
      <c r="AB1813" s="23" t="str">
        <f t="shared" si="968"/>
        <v/>
      </c>
      <c r="AC1813" s="2" t="b">
        <f>COUNT(Q1813:Q$2500)&gt;0</f>
        <v>0</v>
      </c>
      <c r="AD1813" s="2" t="b">
        <f t="shared" si="951"/>
        <v>0</v>
      </c>
      <c r="AE1813" s="2" t="b">
        <f t="shared" si="952"/>
        <v>0</v>
      </c>
      <c r="AF1813" s="2" t="b">
        <f t="shared" si="953"/>
        <v>0</v>
      </c>
      <c r="AG1813" s="2" t="b">
        <f>OR(
  AND(AC1813,NOT(AC1814)),
  AND(AF1813,WEEKDAY(AH1812,2)=EINSTELLUNGEN!$D$12),
  AND(AF1813,AH1813=$J$35)
)</f>
        <v>0</v>
      </c>
      <c r="AH1813" s="2">
        <f>IF(AE1813,AH1812+IF(WEEKDAY(AH1812+1,2)&lt;=EINSTELLUNGEN!$D$12,1,$J$36),AH1812)</f>
        <v>42020</v>
      </c>
      <c r="AI1813" s="2">
        <f t="shared" si="954"/>
        <v>2019</v>
      </c>
      <c r="AJ1813" s="2">
        <f t="shared" si="955"/>
        <v>201901</v>
      </c>
      <c r="AK1813" s="2">
        <f t="shared" si="956"/>
        <v>201901</v>
      </c>
      <c r="AL1813" s="2">
        <f t="shared" si="984"/>
        <v>201903</v>
      </c>
      <c r="AM1813" s="2" t="b">
        <f t="shared" si="957"/>
        <v>1</v>
      </c>
      <c r="AN1813" s="4" t="e">
        <f t="shared" si="969"/>
        <v>#N/A</v>
      </c>
      <c r="AO1813" s="4" t="e">
        <f t="shared" si="970"/>
        <v>#N/A</v>
      </c>
      <c r="AP1813" s="2" t="str">
        <f>IF(AD1813,
  IF(ISBLANK(H1813),
    AP1812,
    IF(LEN(H1813)=1,
      IF(OR(UPPER(H1813)="A",UPPER(H1813)="I"),
        EINSTELLUNGEN!$D$21,
        IF(OR(UPPER(H1813)="B",UPPER(H1813)="M"),
          EINSTELLUNGEN!$D$22,
          IF(OR(UPPER(H1813)="C",UPPER(H1813)="S"),
            EINSTELLUNGEN!$D$23,
            IF(UPPER(H1813)="D",
              EINSTELLUNGEN!$D$24,
              IF(UPPER(H1813)="E",
                EINSTELLUNGEN!$D$25,
                UPPER(H1813)))))),
      IF(ISNUMBER(H1813),
        EINSTELLUNGEN!$D$20&amp;H1813,
        UPPER(H1813)))),
  "")</f>
        <v/>
      </c>
      <c r="AQ1813" s="2" t="str">
        <f t="shared" si="971"/>
        <v/>
      </c>
      <c r="AR1813" s="2">
        <f t="shared" si="972"/>
        <v>0</v>
      </c>
      <c r="AS1813" s="145">
        <f t="shared" si="973"/>
        <v>0.33333333333333331</v>
      </c>
      <c r="AT1813" s="2">
        <f t="shared" si="974"/>
        <v>0</v>
      </c>
      <c r="AU1813" s="2">
        <f t="shared" si="975"/>
        <v>0</v>
      </c>
      <c r="AV1813" s="2">
        <f t="shared" si="976"/>
        <v>0</v>
      </c>
      <c r="AW1813" s="2">
        <f t="shared" si="977"/>
        <v>0</v>
      </c>
      <c r="AX1813" s="2">
        <f t="shared" si="958"/>
        <v>0</v>
      </c>
      <c r="AY1813" s="2">
        <f t="shared" si="978"/>
        <v>0</v>
      </c>
      <c r="AZ1813" s="145" t="e">
        <f t="shared" si="979"/>
        <v>#N/A</v>
      </c>
      <c r="BA1813" s="145" t="e">
        <f t="shared" si="980"/>
        <v>#N/A</v>
      </c>
      <c r="BB1813" s="145">
        <f t="shared" si="981"/>
        <v>2.083333333333337E-2</v>
      </c>
      <c r="BC1813" s="2">
        <f>IF(AM1813,
  IF(AND(AL1813=$J$31,_xlfn.DAYS(AH1813,DATE(AI1813,1,1))&lt;7),
    MAX(0,EINSTELLUNGEN!$D$12+1-WEEKDAY(DATE(EINSTELLUNGEN!$D$9,EINSTELLUNGEN!$D$10,1),2)),
    IF(AL1813=$J$33,
      MIN(EINSTELLUNGEN!$D$12,WEEKDAY(DATE(EINSTELLUNGEN!$D$9,12,31),2)),
      EINSTELLUNGEN!$D$12
  )) - SUMIF(AL$50:AL$2500,"="&amp;AL1813,AX$50:AX$2500),
  0)</f>
        <v>3</v>
      </c>
      <c r="BD1813" s="2">
        <f t="shared" si="982"/>
        <v>0.33333333333333331</v>
      </c>
      <c r="BE1813" s="2">
        <f t="shared" si="983"/>
        <v>0</v>
      </c>
    </row>
    <row r="1814" spans="1:57" ht="10.5" customHeight="1">
      <c r="A1814" s="1" t="str">
        <f t="shared" ca="1" si="959"/>
        <v/>
      </c>
      <c r="B1814" s="1" t="str">
        <f t="shared" ca="1" si="960"/>
        <v/>
      </c>
      <c r="C1814" s="1" t="str">
        <f t="shared" ca="1" si="961"/>
        <v/>
      </c>
      <c r="D1814" s="1" t="str">
        <f t="shared" ca="1" si="962"/>
        <v/>
      </c>
      <c r="F1814" s="10"/>
      <c r="G1814" s="136" t="str">
        <f t="shared" si="963"/>
        <v/>
      </c>
      <c r="H1814" s="27"/>
      <c r="I1814" s="28"/>
      <c r="J1814" s="28"/>
      <c r="K1814" s="29"/>
      <c r="L1814" s="136"/>
      <c r="M1814" s="136"/>
      <c r="N1814" s="136"/>
      <c r="O1814" s="26" t="str">
        <f t="shared" si="964"/>
        <v/>
      </c>
      <c r="P1814" s="218" t="str">
        <f t="shared" si="965"/>
        <v/>
      </c>
      <c r="Q1814" s="26" t="str">
        <f t="shared" si="966"/>
        <v/>
      </c>
      <c r="R1814" s="22"/>
      <c r="S1814" s="99"/>
      <c r="T1814" s="10"/>
      <c r="U1814" s="229" t="str">
        <f t="shared" si="967"/>
        <v/>
      </c>
      <c r="V1814" s="230"/>
      <c r="W1814" s="230"/>
      <c r="X1814" s="230"/>
      <c r="Y1814" s="230"/>
      <c r="Z1814" s="22" t="str">
        <f>""</f>
        <v/>
      </c>
      <c r="AB1814" s="23" t="str">
        <f t="shared" si="968"/>
        <v/>
      </c>
      <c r="AC1814" s="2" t="b">
        <f>COUNT(Q1814:Q$2500)&gt;0</f>
        <v>0</v>
      </c>
      <c r="AD1814" s="2" t="b">
        <f t="shared" si="951"/>
        <v>0</v>
      </c>
      <c r="AE1814" s="2" t="b">
        <f t="shared" si="952"/>
        <v>0</v>
      </c>
      <c r="AF1814" s="2" t="b">
        <f t="shared" si="953"/>
        <v>0</v>
      </c>
      <c r="AG1814" s="2" t="b">
        <f>OR(
  AND(AC1814,NOT(AC1815)),
  AND(AF1814,WEEKDAY(AH1813,2)=EINSTELLUNGEN!$D$12),
  AND(AF1814,AH1814=$J$35)
)</f>
        <v>0</v>
      </c>
      <c r="AH1814" s="2">
        <f>IF(AE1814,AH1813+IF(WEEKDAY(AH1813+1,2)&lt;=EINSTELLUNGEN!$D$12,1,$J$36),AH1813)</f>
        <v>42020</v>
      </c>
      <c r="AI1814" s="2">
        <f t="shared" si="954"/>
        <v>2019</v>
      </c>
      <c r="AJ1814" s="2">
        <f t="shared" si="955"/>
        <v>201901</v>
      </c>
      <c r="AK1814" s="2">
        <f t="shared" si="956"/>
        <v>201901</v>
      </c>
      <c r="AL1814" s="2">
        <f t="shared" si="984"/>
        <v>201903</v>
      </c>
      <c r="AM1814" s="2" t="b">
        <f t="shared" si="957"/>
        <v>1</v>
      </c>
      <c r="AN1814" s="4" t="e">
        <f t="shared" si="969"/>
        <v>#N/A</v>
      </c>
      <c r="AO1814" s="4" t="e">
        <f t="shared" si="970"/>
        <v>#N/A</v>
      </c>
      <c r="AP1814" s="2" t="str">
        <f>IF(AD1814,
  IF(ISBLANK(H1814),
    AP1813,
    IF(LEN(H1814)=1,
      IF(OR(UPPER(H1814)="A",UPPER(H1814)="I"),
        EINSTELLUNGEN!$D$21,
        IF(OR(UPPER(H1814)="B",UPPER(H1814)="M"),
          EINSTELLUNGEN!$D$22,
          IF(OR(UPPER(H1814)="C",UPPER(H1814)="S"),
            EINSTELLUNGEN!$D$23,
            IF(UPPER(H1814)="D",
              EINSTELLUNGEN!$D$24,
              IF(UPPER(H1814)="E",
                EINSTELLUNGEN!$D$25,
                UPPER(H1814)))))),
      IF(ISNUMBER(H1814),
        EINSTELLUNGEN!$D$20&amp;H1814,
        UPPER(H1814)))),
  "")</f>
        <v/>
      </c>
      <c r="AQ1814" s="2" t="str">
        <f t="shared" si="971"/>
        <v/>
      </c>
      <c r="AR1814" s="2">
        <f t="shared" si="972"/>
        <v>0</v>
      </c>
      <c r="AS1814" s="145">
        <f t="shared" si="973"/>
        <v>0.33333333333333331</v>
      </c>
      <c r="AT1814" s="2">
        <f t="shared" si="974"/>
        <v>0</v>
      </c>
      <c r="AU1814" s="2">
        <f t="shared" si="975"/>
        <v>0</v>
      </c>
      <c r="AV1814" s="2">
        <f t="shared" si="976"/>
        <v>0</v>
      </c>
      <c r="AW1814" s="2">
        <f t="shared" si="977"/>
        <v>0</v>
      </c>
      <c r="AX1814" s="2">
        <f t="shared" si="958"/>
        <v>0</v>
      </c>
      <c r="AY1814" s="2">
        <f t="shared" si="978"/>
        <v>0</v>
      </c>
      <c r="AZ1814" s="145" t="e">
        <f t="shared" si="979"/>
        <v>#N/A</v>
      </c>
      <c r="BA1814" s="145" t="e">
        <f t="shared" si="980"/>
        <v>#N/A</v>
      </c>
      <c r="BB1814" s="145">
        <f t="shared" si="981"/>
        <v>2.083333333333337E-2</v>
      </c>
      <c r="BC1814" s="2">
        <f>IF(AM1814,
  IF(AND(AL1814=$J$31,_xlfn.DAYS(AH1814,DATE(AI1814,1,1))&lt;7),
    MAX(0,EINSTELLUNGEN!$D$12+1-WEEKDAY(DATE(EINSTELLUNGEN!$D$9,EINSTELLUNGEN!$D$10,1),2)),
    IF(AL1814=$J$33,
      MIN(EINSTELLUNGEN!$D$12,WEEKDAY(DATE(EINSTELLUNGEN!$D$9,12,31),2)),
      EINSTELLUNGEN!$D$12
  )) - SUMIF(AL$50:AL$2500,"="&amp;AL1814,AX$50:AX$2500),
  0)</f>
        <v>3</v>
      </c>
      <c r="BD1814" s="2">
        <f t="shared" si="982"/>
        <v>0.33333333333333331</v>
      </c>
      <c r="BE1814" s="2">
        <f t="shared" si="983"/>
        <v>0</v>
      </c>
    </row>
    <row r="1815" spans="1:57" ht="10.5" customHeight="1">
      <c r="A1815" s="1" t="str">
        <f t="shared" ca="1" si="959"/>
        <v/>
      </c>
      <c r="B1815" s="1" t="str">
        <f t="shared" ca="1" si="960"/>
        <v/>
      </c>
      <c r="C1815" s="1" t="str">
        <f t="shared" ca="1" si="961"/>
        <v/>
      </c>
      <c r="D1815" s="1" t="str">
        <f t="shared" ca="1" si="962"/>
        <v/>
      </c>
      <c r="F1815" s="10"/>
      <c r="G1815" s="136" t="str">
        <f t="shared" si="963"/>
        <v/>
      </c>
      <c r="H1815" s="27"/>
      <c r="I1815" s="28"/>
      <c r="J1815" s="28"/>
      <c r="K1815" s="29"/>
      <c r="L1815" s="136"/>
      <c r="M1815" s="136"/>
      <c r="N1815" s="136"/>
      <c r="O1815" s="26" t="str">
        <f t="shared" si="964"/>
        <v/>
      </c>
      <c r="P1815" s="218" t="str">
        <f t="shared" si="965"/>
        <v/>
      </c>
      <c r="Q1815" s="26" t="str">
        <f t="shared" si="966"/>
        <v/>
      </c>
      <c r="R1815" s="22"/>
      <c r="S1815" s="99"/>
      <c r="T1815" s="10"/>
      <c r="U1815" s="229" t="str">
        <f t="shared" si="967"/>
        <v/>
      </c>
      <c r="V1815" s="230"/>
      <c r="W1815" s="230"/>
      <c r="X1815" s="230"/>
      <c r="Y1815" s="230"/>
      <c r="Z1815" s="22" t="str">
        <f>""</f>
        <v/>
      </c>
      <c r="AB1815" s="23" t="str">
        <f t="shared" si="968"/>
        <v/>
      </c>
      <c r="AC1815" s="2" t="b">
        <f>COUNT(Q1815:Q$2500)&gt;0</f>
        <v>0</v>
      </c>
      <c r="AD1815" s="2" t="b">
        <f t="shared" si="951"/>
        <v>0</v>
      </c>
      <c r="AE1815" s="2" t="b">
        <f t="shared" si="952"/>
        <v>0</v>
      </c>
      <c r="AF1815" s="2" t="b">
        <f t="shared" si="953"/>
        <v>0</v>
      </c>
      <c r="AG1815" s="2" t="b">
        <f>OR(
  AND(AC1815,NOT(AC1816)),
  AND(AF1815,WEEKDAY(AH1814,2)=EINSTELLUNGEN!$D$12),
  AND(AF1815,AH1815=$J$35)
)</f>
        <v>0</v>
      </c>
      <c r="AH1815" s="2">
        <f>IF(AE1815,AH1814+IF(WEEKDAY(AH1814+1,2)&lt;=EINSTELLUNGEN!$D$12,1,$J$36),AH1814)</f>
        <v>42020</v>
      </c>
      <c r="AI1815" s="2">
        <f t="shared" si="954"/>
        <v>2019</v>
      </c>
      <c r="AJ1815" s="2">
        <f t="shared" si="955"/>
        <v>201901</v>
      </c>
      <c r="AK1815" s="2">
        <f t="shared" si="956"/>
        <v>201901</v>
      </c>
      <c r="AL1815" s="2">
        <f t="shared" si="984"/>
        <v>201903</v>
      </c>
      <c r="AM1815" s="2" t="b">
        <f t="shared" si="957"/>
        <v>1</v>
      </c>
      <c r="AN1815" s="4" t="e">
        <f t="shared" si="969"/>
        <v>#N/A</v>
      </c>
      <c r="AO1815" s="4" t="e">
        <f t="shared" si="970"/>
        <v>#N/A</v>
      </c>
      <c r="AP1815" s="2" t="str">
        <f>IF(AD1815,
  IF(ISBLANK(H1815),
    AP1814,
    IF(LEN(H1815)=1,
      IF(OR(UPPER(H1815)="A",UPPER(H1815)="I"),
        EINSTELLUNGEN!$D$21,
        IF(OR(UPPER(H1815)="B",UPPER(H1815)="M"),
          EINSTELLUNGEN!$D$22,
          IF(OR(UPPER(H1815)="C",UPPER(H1815)="S"),
            EINSTELLUNGEN!$D$23,
            IF(UPPER(H1815)="D",
              EINSTELLUNGEN!$D$24,
              IF(UPPER(H1815)="E",
                EINSTELLUNGEN!$D$25,
                UPPER(H1815)))))),
      IF(ISNUMBER(H1815),
        EINSTELLUNGEN!$D$20&amp;H1815,
        UPPER(H1815)))),
  "")</f>
        <v/>
      </c>
      <c r="AQ1815" s="2" t="str">
        <f t="shared" si="971"/>
        <v/>
      </c>
      <c r="AR1815" s="2">
        <f t="shared" si="972"/>
        <v>0</v>
      </c>
      <c r="AS1815" s="145">
        <f t="shared" si="973"/>
        <v>0.33333333333333331</v>
      </c>
      <c r="AT1815" s="2">
        <f t="shared" si="974"/>
        <v>0</v>
      </c>
      <c r="AU1815" s="2">
        <f t="shared" si="975"/>
        <v>0</v>
      </c>
      <c r="AV1815" s="2">
        <f t="shared" si="976"/>
        <v>0</v>
      </c>
      <c r="AW1815" s="2">
        <f t="shared" si="977"/>
        <v>0</v>
      </c>
      <c r="AX1815" s="2">
        <f t="shared" si="958"/>
        <v>0</v>
      </c>
      <c r="AY1815" s="2">
        <f t="shared" si="978"/>
        <v>0</v>
      </c>
      <c r="AZ1815" s="145" t="e">
        <f t="shared" si="979"/>
        <v>#N/A</v>
      </c>
      <c r="BA1815" s="145" t="e">
        <f t="shared" si="980"/>
        <v>#N/A</v>
      </c>
      <c r="BB1815" s="145">
        <f t="shared" si="981"/>
        <v>2.083333333333337E-2</v>
      </c>
      <c r="BC1815" s="2">
        <f>IF(AM1815,
  IF(AND(AL1815=$J$31,_xlfn.DAYS(AH1815,DATE(AI1815,1,1))&lt;7),
    MAX(0,EINSTELLUNGEN!$D$12+1-WEEKDAY(DATE(EINSTELLUNGEN!$D$9,EINSTELLUNGEN!$D$10,1),2)),
    IF(AL1815=$J$33,
      MIN(EINSTELLUNGEN!$D$12,WEEKDAY(DATE(EINSTELLUNGEN!$D$9,12,31),2)),
      EINSTELLUNGEN!$D$12
  )) - SUMIF(AL$50:AL$2500,"="&amp;AL1815,AX$50:AX$2500),
  0)</f>
        <v>3</v>
      </c>
      <c r="BD1815" s="2">
        <f t="shared" si="982"/>
        <v>0.33333333333333331</v>
      </c>
      <c r="BE1815" s="2">
        <f t="shared" si="983"/>
        <v>0</v>
      </c>
    </row>
    <row r="1816" spans="1:57" ht="10.5" customHeight="1">
      <c r="A1816" s="1" t="str">
        <f t="shared" ca="1" si="959"/>
        <v/>
      </c>
      <c r="B1816" s="1" t="str">
        <f t="shared" ca="1" si="960"/>
        <v/>
      </c>
      <c r="C1816" s="1" t="str">
        <f t="shared" ca="1" si="961"/>
        <v/>
      </c>
      <c r="D1816" s="1" t="str">
        <f t="shared" ca="1" si="962"/>
        <v/>
      </c>
      <c r="F1816" s="10"/>
      <c r="G1816" s="136" t="str">
        <f t="shared" si="963"/>
        <v/>
      </c>
      <c r="H1816" s="27"/>
      <c r="I1816" s="28"/>
      <c r="J1816" s="28"/>
      <c r="K1816" s="29"/>
      <c r="L1816" s="136"/>
      <c r="M1816" s="136"/>
      <c r="N1816" s="136"/>
      <c r="O1816" s="26" t="str">
        <f t="shared" si="964"/>
        <v/>
      </c>
      <c r="P1816" s="218" t="str">
        <f t="shared" si="965"/>
        <v/>
      </c>
      <c r="Q1816" s="26" t="str">
        <f t="shared" si="966"/>
        <v/>
      </c>
      <c r="R1816" s="22"/>
      <c r="S1816" s="99"/>
      <c r="T1816" s="10"/>
      <c r="U1816" s="229" t="str">
        <f t="shared" si="967"/>
        <v/>
      </c>
      <c r="V1816" s="230"/>
      <c r="W1816" s="230"/>
      <c r="X1816" s="230"/>
      <c r="Y1816" s="230"/>
      <c r="Z1816" s="22" t="str">
        <f>""</f>
        <v/>
      </c>
      <c r="AB1816" s="23" t="str">
        <f t="shared" si="968"/>
        <v/>
      </c>
      <c r="AC1816" s="2" t="b">
        <f>COUNT(Q1816:Q$2500)&gt;0</f>
        <v>0</v>
      </c>
      <c r="AD1816" s="2" t="b">
        <f t="shared" si="951"/>
        <v>0</v>
      </c>
      <c r="AE1816" s="2" t="b">
        <f t="shared" si="952"/>
        <v>0</v>
      </c>
      <c r="AF1816" s="2" t="b">
        <f t="shared" si="953"/>
        <v>0</v>
      </c>
      <c r="AG1816" s="2" t="b">
        <f>OR(
  AND(AC1816,NOT(AC1817)),
  AND(AF1816,WEEKDAY(AH1815,2)=EINSTELLUNGEN!$D$12),
  AND(AF1816,AH1816=$J$35)
)</f>
        <v>0</v>
      </c>
      <c r="AH1816" s="2">
        <f>IF(AE1816,AH1815+IF(WEEKDAY(AH1815+1,2)&lt;=EINSTELLUNGEN!$D$12,1,$J$36),AH1815)</f>
        <v>42020</v>
      </c>
      <c r="AI1816" s="2">
        <f t="shared" si="954"/>
        <v>2019</v>
      </c>
      <c r="AJ1816" s="2">
        <f t="shared" si="955"/>
        <v>201901</v>
      </c>
      <c r="AK1816" s="2">
        <f t="shared" si="956"/>
        <v>201901</v>
      </c>
      <c r="AL1816" s="2">
        <f t="shared" si="984"/>
        <v>201903</v>
      </c>
      <c r="AM1816" s="2" t="b">
        <f t="shared" si="957"/>
        <v>1</v>
      </c>
      <c r="AN1816" s="4" t="e">
        <f t="shared" si="969"/>
        <v>#N/A</v>
      </c>
      <c r="AO1816" s="4" t="e">
        <f t="shared" si="970"/>
        <v>#N/A</v>
      </c>
      <c r="AP1816" s="2" t="str">
        <f>IF(AD1816,
  IF(ISBLANK(H1816),
    AP1815,
    IF(LEN(H1816)=1,
      IF(OR(UPPER(H1816)="A",UPPER(H1816)="I"),
        EINSTELLUNGEN!$D$21,
        IF(OR(UPPER(H1816)="B",UPPER(H1816)="M"),
          EINSTELLUNGEN!$D$22,
          IF(OR(UPPER(H1816)="C",UPPER(H1816)="S"),
            EINSTELLUNGEN!$D$23,
            IF(UPPER(H1816)="D",
              EINSTELLUNGEN!$D$24,
              IF(UPPER(H1816)="E",
                EINSTELLUNGEN!$D$25,
                UPPER(H1816)))))),
      IF(ISNUMBER(H1816),
        EINSTELLUNGEN!$D$20&amp;H1816,
        UPPER(H1816)))),
  "")</f>
        <v/>
      </c>
      <c r="AQ1816" s="2" t="str">
        <f t="shared" si="971"/>
        <v/>
      </c>
      <c r="AR1816" s="2">
        <f t="shared" si="972"/>
        <v>0</v>
      </c>
      <c r="AS1816" s="145">
        <f t="shared" si="973"/>
        <v>0.33333333333333331</v>
      </c>
      <c r="AT1816" s="2">
        <f t="shared" si="974"/>
        <v>0</v>
      </c>
      <c r="AU1816" s="2">
        <f t="shared" si="975"/>
        <v>0</v>
      </c>
      <c r="AV1816" s="2">
        <f t="shared" si="976"/>
        <v>0</v>
      </c>
      <c r="AW1816" s="2">
        <f t="shared" si="977"/>
        <v>0</v>
      </c>
      <c r="AX1816" s="2">
        <f t="shared" si="958"/>
        <v>0</v>
      </c>
      <c r="AY1816" s="2">
        <f t="shared" si="978"/>
        <v>0</v>
      </c>
      <c r="AZ1816" s="145" t="e">
        <f t="shared" si="979"/>
        <v>#N/A</v>
      </c>
      <c r="BA1816" s="145" t="e">
        <f t="shared" si="980"/>
        <v>#N/A</v>
      </c>
      <c r="BB1816" s="145">
        <f t="shared" si="981"/>
        <v>2.083333333333337E-2</v>
      </c>
      <c r="BC1816" s="2">
        <f>IF(AM1816,
  IF(AND(AL1816=$J$31,_xlfn.DAYS(AH1816,DATE(AI1816,1,1))&lt;7),
    MAX(0,EINSTELLUNGEN!$D$12+1-WEEKDAY(DATE(EINSTELLUNGEN!$D$9,EINSTELLUNGEN!$D$10,1),2)),
    IF(AL1816=$J$33,
      MIN(EINSTELLUNGEN!$D$12,WEEKDAY(DATE(EINSTELLUNGEN!$D$9,12,31),2)),
      EINSTELLUNGEN!$D$12
  )) - SUMIF(AL$50:AL$2500,"="&amp;AL1816,AX$50:AX$2500),
  0)</f>
        <v>3</v>
      </c>
      <c r="BD1816" s="2">
        <f t="shared" si="982"/>
        <v>0.33333333333333331</v>
      </c>
      <c r="BE1816" s="2">
        <f t="shared" si="983"/>
        <v>0</v>
      </c>
    </row>
    <row r="1817" spans="1:57" ht="10.5" customHeight="1">
      <c r="A1817" s="1" t="str">
        <f t="shared" ca="1" si="959"/>
        <v/>
      </c>
      <c r="B1817" s="1" t="str">
        <f t="shared" ca="1" si="960"/>
        <v/>
      </c>
      <c r="C1817" s="1" t="str">
        <f t="shared" ca="1" si="961"/>
        <v/>
      </c>
      <c r="D1817" s="1" t="str">
        <f t="shared" ca="1" si="962"/>
        <v/>
      </c>
      <c r="F1817" s="10"/>
      <c r="G1817" s="136" t="str">
        <f t="shared" si="963"/>
        <v/>
      </c>
      <c r="H1817" s="27"/>
      <c r="I1817" s="28"/>
      <c r="J1817" s="28"/>
      <c r="K1817" s="29"/>
      <c r="L1817" s="136"/>
      <c r="M1817" s="136"/>
      <c r="N1817" s="136"/>
      <c r="O1817" s="26" t="str">
        <f t="shared" si="964"/>
        <v/>
      </c>
      <c r="P1817" s="218" t="str">
        <f t="shared" si="965"/>
        <v/>
      </c>
      <c r="Q1817" s="26" t="str">
        <f t="shared" si="966"/>
        <v/>
      </c>
      <c r="R1817" s="22"/>
      <c r="S1817" s="99"/>
      <c r="T1817" s="10"/>
      <c r="U1817" s="229" t="str">
        <f t="shared" si="967"/>
        <v/>
      </c>
      <c r="V1817" s="230"/>
      <c r="W1817" s="230"/>
      <c r="X1817" s="230"/>
      <c r="Y1817" s="230"/>
      <c r="Z1817" s="22" t="str">
        <f>""</f>
        <v/>
      </c>
      <c r="AB1817" s="23" t="str">
        <f t="shared" si="968"/>
        <v/>
      </c>
      <c r="AC1817" s="2" t="b">
        <f>COUNT(Q1817:Q$2500)&gt;0</f>
        <v>0</v>
      </c>
      <c r="AD1817" s="2" t="b">
        <f t="shared" si="951"/>
        <v>0</v>
      </c>
      <c r="AE1817" s="2" t="b">
        <f t="shared" si="952"/>
        <v>0</v>
      </c>
      <c r="AF1817" s="2" t="b">
        <f t="shared" si="953"/>
        <v>0</v>
      </c>
      <c r="AG1817" s="2" t="b">
        <f>OR(
  AND(AC1817,NOT(AC1818)),
  AND(AF1817,WEEKDAY(AH1816,2)=EINSTELLUNGEN!$D$12),
  AND(AF1817,AH1817=$J$35)
)</f>
        <v>0</v>
      </c>
      <c r="AH1817" s="2">
        <f>IF(AE1817,AH1816+IF(WEEKDAY(AH1816+1,2)&lt;=EINSTELLUNGEN!$D$12,1,$J$36),AH1816)</f>
        <v>42020</v>
      </c>
      <c r="AI1817" s="2">
        <f t="shared" si="954"/>
        <v>2019</v>
      </c>
      <c r="AJ1817" s="2">
        <f t="shared" si="955"/>
        <v>201901</v>
      </c>
      <c r="AK1817" s="2">
        <f t="shared" si="956"/>
        <v>201901</v>
      </c>
      <c r="AL1817" s="2">
        <f t="shared" si="984"/>
        <v>201903</v>
      </c>
      <c r="AM1817" s="2" t="b">
        <f t="shared" si="957"/>
        <v>1</v>
      </c>
      <c r="AN1817" s="4" t="e">
        <f t="shared" si="969"/>
        <v>#N/A</v>
      </c>
      <c r="AO1817" s="4" t="e">
        <f t="shared" si="970"/>
        <v>#N/A</v>
      </c>
      <c r="AP1817" s="2" t="str">
        <f>IF(AD1817,
  IF(ISBLANK(H1817),
    AP1816,
    IF(LEN(H1817)=1,
      IF(OR(UPPER(H1817)="A",UPPER(H1817)="I"),
        EINSTELLUNGEN!$D$21,
        IF(OR(UPPER(H1817)="B",UPPER(H1817)="M"),
          EINSTELLUNGEN!$D$22,
          IF(OR(UPPER(H1817)="C",UPPER(H1817)="S"),
            EINSTELLUNGEN!$D$23,
            IF(UPPER(H1817)="D",
              EINSTELLUNGEN!$D$24,
              IF(UPPER(H1817)="E",
                EINSTELLUNGEN!$D$25,
                UPPER(H1817)))))),
      IF(ISNUMBER(H1817),
        EINSTELLUNGEN!$D$20&amp;H1817,
        UPPER(H1817)))),
  "")</f>
        <v/>
      </c>
      <c r="AQ1817" s="2" t="str">
        <f t="shared" si="971"/>
        <v/>
      </c>
      <c r="AR1817" s="2">
        <f t="shared" si="972"/>
        <v>0</v>
      </c>
      <c r="AS1817" s="145">
        <f t="shared" si="973"/>
        <v>0.33333333333333331</v>
      </c>
      <c r="AT1817" s="2">
        <f t="shared" si="974"/>
        <v>0</v>
      </c>
      <c r="AU1817" s="2">
        <f t="shared" si="975"/>
        <v>0</v>
      </c>
      <c r="AV1817" s="2">
        <f t="shared" si="976"/>
        <v>0</v>
      </c>
      <c r="AW1817" s="2">
        <f t="shared" si="977"/>
        <v>0</v>
      </c>
      <c r="AX1817" s="2">
        <f t="shared" si="958"/>
        <v>0</v>
      </c>
      <c r="AY1817" s="2">
        <f t="shared" si="978"/>
        <v>0</v>
      </c>
      <c r="AZ1817" s="145" t="e">
        <f t="shared" si="979"/>
        <v>#N/A</v>
      </c>
      <c r="BA1817" s="145" t="e">
        <f t="shared" si="980"/>
        <v>#N/A</v>
      </c>
      <c r="BB1817" s="145">
        <f t="shared" si="981"/>
        <v>2.083333333333337E-2</v>
      </c>
      <c r="BC1817" s="2">
        <f>IF(AM1817,
  IF(AND(AL1817=$J$31,_xlfn.DAYS(AH1817,DATE(AI1817,1,1))&lt;7),
    MAX(0,EINSTELLUNGEN!$D$12+1-WEEKDAY(DATE(EINSTELLUNGEN!$D$9,EINSTELLUNGEN!$D$10,1),2)),
    IF(AL1817=$J$33,
      MIN(EINSTELLUNGEN!$D$12,WEEKDAY(DATE(EINSTELLUNGEN!$D$9,12,31),2)),
      EINSTELLUNGEN!$D$12
  )) - SUMIF(AL$50:AL$2500,"="&amp;AL1817,AX$50:AX$2500),
  0)</f>
        <v>3</v>
      </c>
      <c r="BD1817" s="2">
        <f t="shared" si="982"/>
        <v>0.33333333333333331</v>
      </c>
      <c r="BE1817" s="2">
        <f t="shared" si="983"/>
        <v>0</v>
      </c>
    </row>
    <row r="1818" spans="1:57" ht="10.5" customHeight="1">
      <c r="A1818" s="1" t="str">
        <f t="shared" ca="1" si="959"/>
        <v/>
      </c>
      <c r="B1818" s="1" t="str">
        <f t="shared" ca="1" si="960"/>
        <v/>
      </c>
      <c r="C1818" s="1" t="str">
        <f t="shared" ca="1" si="961"/>
        <v/>
      </c>
      <c r="D1818" s="1" t="str">
        <f t="shared" ca="1" si="962"/>
        <v/>
      </c>
      <c r="F1818" s="10"/>
      <c r="G1818" s="136" t="str">
        <f t="shared" si="963"/>
        <v/>
      </c>
      <c r="H1818" s="27"/>
      <c r="I1818" s="28"/>
      <c r="J1818" s="28"/>
      <c r="K1818" s="29"/>
      <c r="L1818" s="136"/>
      <c r="M1818" s="136"/>
      <c r="N1818" s="136"/>
      <c r="O1818" s="26" t="str">
        <f t="shared" si="964"/>
        <v/>
      </c>
      <c r="P1818" s="218" t="str">
        <f t="shared" si="965"/>
        <v/>
      </c>
      <c r="Q1818" s="26" t="str">
        <f t="shared" si="966"/>
        <v/>
      </c>
      <c r="R1818" s="22"/>
      <c r="S1818" s="99"/>
      <c r="T1818" s="10"/>
      <c r="U1818" s="229" t="str">
        <f t="shared" si="967"/>
        <v/>
      </c>
      <c r="V1818" s="230"/>
      <c r="W1818" s="230"/>
      <c r="X1818" s="230"/>
      <c r="Y1818" s="230"/>
      <c r="Z1818" s="22" t="str">
        <f>""</f>
        <v/>
      </c>
      <c r="AB1818" s="23" t="str">
        <f t="shared" si="968"/>
        <v/>
      </c>
      <c r="AC1818" s="2" t="b">
        <f>COUNT(Q1818:Q$2500)&gt;0</f>
        <v>0</v>
      </c>
      <c r="AD1818" s="2" t="b">
        <f t="shared" si="951"/>
        <v>0</v>
      </c>
      <c r="AE1818" s="2" t="b">
        <f t="shared" si="952"/>
        <v>0</v>
      </c>
      <c r="AF1818" s="2" t="b">
        <f t="shared" si="953"/>
        <v>0</v>
      </c>
      <c r="AG1818" s="2" t="b">
        <f>OR(
  AND(AC1818,NOT(AC1819)),
  AND(AF1818,WEEKDAY(AH1817,2)=EINSTELLUNGEN!$D$12),
  AND(AF1818,AH1818=$J$35)
)</f>
        <v>0</v>
      </c>
      <c r="AH1818" s="2">
        <f>IF(AE1818,AH1817+IF(WEEKDAY(AH1817+1,2)&lt;=EINSTELLUNGEN!$D$12,1,$J$36),AH1817)</f>
        <v>42020</v>
      </c>
      <c r="AI1818" s="2">
        <f t="shared" si="954"/>
        <v>2019</v>
      </c>
      <c r="AJ1818" s="2">
        <f t="shared" si="955"/>
        <v>201901</v>
      </c>
      <c r="AK1818" s="2">
        <f t="shared" si="956"/>
        <v>201901</v>
      </c>
      <c r="AL1818" s="2">
        <f t="shared" si="984"/>
        <v>201903</v>
      </c>
      <c r="AM1818" s="2" t="b">
        <f t="shared" si="957"/>
        <v>1</v>
      </c>
      <c r="AN1818" s="4" t="e">
        <f t="shared" si="969"/>
        <v>#N/A</v>
      </c>
      <c r="AO1818" s="4" t="e">
        <f t="shared" si="970"/>
        <v>#N/A</v>
      </c>
      <c r="AP1818" s="2" t="str">
        <f>IF(AD1818,
  IF(ISBLANK(H1818),
    AP1817,
    IF(LEN(H1818)=1,
      IF(OR(UPPER(H1818)="A",UPPER(H1818)="I"),
        EINSTELLUNGEN!$D$21,
        IF(OR(UPPER(H1818)="B",UPPER(H1818)="M"),
          EINSTELLUNGEN!$D$22,
          IF(OR(UPPER(H1818)="C",UPPER(H1818)="S"),
            EINSTELLUNGEN!$D$23,
            IF(UPPER(H1818)="D",
              EINSTELLUNGEN!$D$24,
              IF(UPPER(H1818)="E",
                EINSTELLUNGEN!$D$25,
                UPPER(H1818)))))),
      IF(ISNUMBER(H1818),
        EINSTELLUNGEN!$D$20&amp;H1818,
        UPPER(H1818)))),
  "")</f>
        <v/>
      </c>
      <c r="AQ1818" s="2" t="str">
        <f t="shared" si="971"/>
        <v/>
      </c>
      <c r="AR1818" s="2">
        <f t="shared" si="972"/>
        <v>0</v>
      </c>
      <c r="AS1818" s="145">
        <f t="shared" si="973"/>
        <v>0.33333333333333331</v>
      </c>
      <c r="AT1818" s="2">
        <f t="shared" si="974"/>
        <v>0</v>
      </c>
      <c r="AU1818" s="2">
        <f t="shared" si="975"/>
        <v>0</v>
      </c>
      <c r="AV1818" s="2">
        <f t="shared" si="976"/>
        <v>0</v>
      </c>
      <c r="AW1818" s="2">
        <f t="shared" si="977"/>
        <v>0</v>
      </c>
      <c r="AX1818" s="2">
        <f t="shared" si="958"/>
        <v>0</v>
      </c>
      <c r="AY1818" s="2">
        <f t="shared" si="978"/>
        <v>0</v>
      </c>
      <c r="AZ1818" s="145" t="e">
        <f t="shared" si="979"/>
        <v>#N/A</v>
      </c>
      <c r="BA1818" s="145" t="e">
        <f t="shared" si="980"/>
        <v>#N/A</v>
      </c>
      <c r="BB1818" s="145">
        <f t="shared" si="981"/>
        <v>2.083333333333337E-2</v>
      </c>
      <c r="BC1818" s="2">
        <f>IF(AM1818,
  IF(AND(AL1818=$J$31,_xlfn.DAYS(AH1818,DATE(AI1818,1,1))&lt;7),
    MAX(0,EINSTELLUNGEN!$D$12+1-WEEKDAY(DATE(EINSTELLUNGEN!$D$9,EINSTELLUNGEN!$D$10,1),2)),
    IF(AL1818=$J$33,
      MIN(EINSTELLUNGEN!$D$12,WEEKDAY(DATE(EINSTELLUNGEN!$D$9,12,31),2)),
      EINSTELLUNGEN!$D$12
  )) - SUMIF(AL$50:AL$2500,"="&amp;AL1818,AX$50:AX$2500),
  0)</f>
        <v>3</v>
      </c>
      <c r="BD1818" s="2">
        <f t="shared" si="982"/>
        <v>0.33333333333333331</v>
      </c>
      <c r="BE1818" s="2">
        <f t="shared" si="983"/>
        <v>0</v>
      </c>
    </row>
    <row r="1819" spans="1:57" ht="10.5" customHeight="1">
      <c r="A1819" s="1" t="str">
        <f t="shared" ca="1" si="959"/>
        <v/>
      </c>
      <c r="B1819" s="1" t="str">
        <f t="shared" ca="1" si="960"/>
        <v/>
      </c>
      <c r="C1819" s="1" t="str">
        <f t="shared" ca="1" si="961"/>
        <v/>
      </c>
      <c r="D1819" s="1" t="str">
        <f t="shared" ca="1" si="962"/>
        <v/>
      </c>
      <c r="F1819" s="10"/>
      <c r="G1819" s="136" t="str">
        <f t="shared" si="963"/>
        <v/>
      </c>
      <c r="H1819" s="27"/>
      <c r="I1819" s="28"/>
      <c r="J1819" s="28"/>
      <c r="K1819" s="29"/>
      <c r="L1819" s="136"/>
      <c r="M1819" s="136"/>
      <c r="N1819" s="136"/>
      <c r="O1819" s="26" t="str">
        <f t="shared" si="964"/>
        <v/>
      </c>
      <c r="P1819" s="218" t="str">
        <f t="shared" si="965"/>
        <v/>
      </c>
      <c r="Q1819" s="26" t="str">
        <f t="shared" si="966"/>
        <v/>
      </c>
      <c r="R1819" s="22"/>
      <c r="S1819" s="99"/>
      <c r="T1819" s="10"/>
      <c r="U1819" s="229" t="str">
        <f t="shared" si="967"/>
        <v/>
      </c>
      <c r="V1819" s="230"/>
      <c r="W1819" s="230"/>
      <c r="X1819" s="230"/>
      <c r="Y1819" s="230"/>
      <c r="Z1819" s="22" t="str">
        <f>""</f>
        <v/>
      </c>
      <c r="AB1819" s="23" t="str">
        <f t="shared" si="968"/>
        <v/>
      </c>
      <c r="AC1819" s="2" t="b">
        <f>COUNT(Q1819:Q$2500)&gt;0</f>
        <v>0</v>
      </c>
      <c r="AD1819" s="2" t="b">
        <f t="shared" si="951"/>
        <v>0</v>
      </c>
      <c r="AE1819" s="2" t="b">
        <f t="shared" si="952"/>
        <v>0</v>
      </c>
      <c r="AF1819" s="2" t="b">
        <f t="shared" si="953"/>
        <v>0</v>
      </c>
      <c r="AG1819" s="2" t="b">
        <f>OR(
  AND(AC1819,NOT(AC1820)),
  AND(AF1819,WEEKDAY(AH1818,2)=EINSTELLUNGEN!$D$12),
  AND(AF1819,AH1819=$J$35)
)</f>
        <v>0</v>
      </c>
      <c r="AH1819" s="2">
        <f>IF(AE1819,AH1818+IF(WEEKDAY(AH1818+1,2)&lt;=EINSTELLUNGEN!$D$12,1,$J$36),AH1818)</f>
        <v>42020</v>
      </c>
      <c r="AI1819" s="2">
        <f t="shared" si="954"/>
        <v>2019</v>
      </c>
      <c r="AJ1819" s="2">
        <f t="shared" si="955"/>
        <v>201901</v>
      </c>
      <c r="AK1819" s="2">
        <f t="shared" si="956"/>
        <v>201901</v>
      </c>
      <c r="AL1819" s="2">
        <f t="shared" si="984"/>
        <v>201903</v>
      </c>
      <c r="AM1819" s="2" t="b">
        <f t="shared" si="957"/>
        <v>1</v>
      </c>
      <c r="AN1819" s="4" t="e">
        <f t="shared" si="969"/>
        <v>#N/A</v>
      </c>
      <c r="AO1819" s="4" t="e">
        <f t="shared" si="970"/>
        <v>#N/A</v>
      </c>
      <c r="AP1819" s="2" t="str">
        <f>IF(AD1819,
  IF(ISBLANK(H1819),
    AP1818,
    IF(LEN(H1819)=1,
      IF(OR(UPPER(H1819)="A",UPPER(H1819)="I"),
        EINSTELLUNGEN!$D$21,
        IF(OR(UPPER(H1819)="B",UPPER(H1819)="M"),
          EINSTELLUNGEN!$D$22,
          IF(OR(UPPER(H1819)="C",UPPER(H1819)="S"),
            EINSTELLUNGEN!$D$23,
            IF(UPPER(H1819)="D",
              EINSTELLUNGEN!$D$24,
              IF(UPPER(H1819)="E",
                EINSTELLUNGEN!$D$25,
                UPPER(H1819)))))),
      IF(ISNUMBER(H1819),
        EINSTELLUNGEN!$D$20&amp;H1819,
        UPPER(H1819)))),
  "")</f>
        <v/>
      </c>
      <c r="AQ1819" s="2" t="str">
        <f t="shared" si="971"/>
        <v/>
      </c>
      <c r="AR1819" s="2">
        <f t="shared" si="972"/>
        <v>0</v>
      </c>
      <c r="AS1819" s="145">
        <f t="shared" si="973"/>
        <v>0.33333333333333331</v>
      </c>
      <c r="AT1819" s="2">
        <f t="shared" si="974"/>
        <v>0</v>
      </c>
      <c r="AU1819" s="2">
        <f t="shared" si="975"/>
        <v>0</v>
      </c>
      <c r="AV1819" s="2">
        <f t="shared" si="976"/>
        <v>0</v>
      </c>
      <c r="AW1819" s="2">
        <f t="shared" si="977"/>
        <v>0</v>
      </c>
      <c r="AX1819" s="2">
        <f t="shared" si="958"/>
        <v>0</v>
      </c>
      <c r="AY1819" s="2">
        <f t="shared" si="978"/>
        <v>0</v>
      </c>
      <c r="AZ1819" s="145" t="e">
        <f t="shared" si="979"/>
        <v>#N/A</v>
      </c>
      <c r="BA1819" s="145" t="e">
        <f t="shared" si="980"/>
        <v>#N/A</v>
      </c>
      <c r="BB1819" s="145">
        <f t="shared" si="981"/>
        <v>2.083333333333337E-2</v>
      </c>
      <c r="BC1819" s="2">
        <f>IF(AM1819,
  IF(AND(AL1819=$J$31,_xlfn.DAYS(AH1819,DATE(AI1819,1,1))&lt;7),
    MAX(0,EINSTELLUNGEN!$D$12+1-WEEKDAY(DATE(EINSTELLUNGEN!$D$9,EINSTELLUNGEN!$D$10,1),2)),
    IF(AL1819=$J$33,
      MIN(EINSTELLUNGEN!$D$12,WEEKDAY(DATE(EINSTELLUNGEN!$D$9,12,31),2)),
      EINSTELLUNGEN!$D$12
  )) - SUMIF(AL$50:AL$2500,"="&amp;AL1819,AX$50:AX$2500),
  0)</f>
        <v>3</v>
      </c>
      <c r="BD1819" s="2">
        <f t="shared" si="982"/>
        <v>0.33333333333333331</v>
      </c>
      <c r="BE1819" s="2">
        <f t="shared" si="983"/>
        <v>0</v>
      </c>
    </row>
    <row r="1820" spans="1:57" ht="10.5" customHeight="1">
      <c r="A1820" s="1" t="str">
        <f t="shared" ca="1" si="959"/>
        <v/>
      </c>
      <c r="B1820" s="1" t="str">
        <f t="shared" ca="1" si="960"/>
        <v/>
      </c>
      <c r="C1820" s="1" t="str">
        <f t="shared" ca="1" si="961"/>
        <v/>
      </c>
      <c r="D1820" s="1" t="str">
        <f t="shared" ca="1" si="962"/>
        <v/>
      </c>
      <c r="F1820" s="10"/>
      <c r="G1820" s="136" t="str">
        <f t="shared" si="963"/>
        <v/>
      </c>
      <c r="H1820" s="27"/>
      <c r="I1820" s="28"/>
      <c r="J1820" s="28"/>
      <c r="K1820" s="29"/>
      <c r="L1820" s="136"/>
      <c r="M1820" s="136"/>
      <c r="N1820" s="136"/>
      <c r="O1820" s="26" t="str">
        <f t="shared" si="964"/>
        <v/>
      </c>
      <c r="P1820" s="218" t="str">
        <f t="shared" si="965"/>
        <v/>
      </c>
      <c r="Q1820" s="26" t="str">
        <f t="shared" si="966"/>
        <v/>
      </c>
      <c r="R1820" s="22"/>
      <c r="S1820" s="99"/>
      <c r="T1820" s="10"/>
      <c r="U1820" s="229" t="str">
        <f t="shared" si="967"/>
        <v/>
      </c>
      <c r="V1820" s="230"/>
      <c r="W1820" s="230"/>
      <c r="X1820" s="230"/>
      <c r="Y1820" s="230"/>
      <c r="Z1820" s="22" t="str">
        <f>""</f>
        <v/>
      </c>
      <c r="AB1820" s="23" t="str">
        <f t="shared" si="968"/>
        <v/>
      </c>
      <c r="AC1820" s="2" t="b">
        <f>COUNT(Q1820:Q$2500)&gt;0</f>
        <v>0</v>
      </c>
      <c r="AD1820" s="2" t="b">
        <f t="shared" si="951"/>
        <v>0</v>
      </c>
      <c r="AE1820" s="2" t="b">
        <f t="shared" si="952"/>
        <v>0</v>
      </c>
      <c r="AF1820" s="2" t="b">
        <f t="shared" si="953"/>
        <v>0</v>
      </c>
      <c r="AG1820" s="2" t="b">
        <f>OR(
  AND(AC1820,NOT(AC1821)),
  AND(AF1820,WEEKDAY(AH1819,2)=EINSTELLUNGEN!$D$12),
  AND(AF1820,AH1820=$J$35)
)</f>
        <v>0</v>
      </c>
      <c r="AH1820" s="2">
        <f>IF(AE1820,AH1819+IF(WEEKDAY(AH1819+1,2)&lt;=EINSTELLUNGEN!$D$12,1,$J$36),AH1819)</f>
        <v>42020</v>
      </c>
      <c r="AI1820" s="2">
        <f t="shared" si="954"/>
        <v>2019</v>
      </c>
      <c r="AJ1820" s="2">
        <f t="shared" si="955"/>
        <v>201901</v>
      </c>
      <c r="AK1820" s="2">
        <f t="shared" si="956"/>
        <v>201901</v>
      </c>
      <c r="AL1820" s="2">
        <f t="shared" si="984"/>
        <v>201903</v>
      </c>
      <c r="AM1820" s="2" t="b">
        <f t="shared" si="957"/>
        <v>1</v>
      </c>
      <c r="AN1820" s="4" t="e">
        <f t="shared" si="969"/>
        <v>#N/A</v>
      </c>
      <c r="AO1820" s="4" t="e">
        <f t="shared" si="970"/>
        <v>#N/A</v>
      </c>
      <c r="AP1820" s="2" t="str">
        <f>IF(AD1820,
  IF(ISBLANK(H1820),
    AP1819,
    IF(LEN(H1820)=1,
      IF(OR(UPPER(H1820)="A",UPPER(H1820)="I"),
        EINSTELLUNGEN!$D$21,
        IF(OR(UPPER(H1820)="B",UPPER(H1820)="M"),
          EINSTELLUNGEN!$D$22,
          IF(OR(UPPER(H1820)="C",UPPER(H1820)="S"),
            EINSTELLUNGEN!$D$23,
            IF(UPPER(H1820)="D",
              EINSTELLUNGEN!$D$24,
              IF(UPPER(H1820)="E",
                EINSTELLUNGEN!$D$25,
                UPPER(H1820)))))),
      IF(ISNUMBER(H1820),
        EINSTELLUNGEN!$D$20&amp;H1820,
        UPPER(H1820)))),
  "")</f>
        <v/>
      </c>
      <c r="AQ1820" s="2" t="str">
        <f t="shared" si="971"/>
        <v/>
      </c>
      <c r="AR1820" s="2">
        <f t="shared" si="972"/>
        <v>0</v>
      </c>
      <c r="AS1820" s="145">
        <f t="shared" si="973"/>
        <v>0.33333333333333331</v>
      </c>
      <c r="AT1820" s="2">
        <f t="shared" si="974"/>
        <v>0</v>
      </c>
      <c r="AU1820" s="2">
        <f t="shared" si="975"/>
        <v>0</v>
      </c>
      <c r="AV1820" s="2">
        <f t="shared" si="976"/>
        <v>0</v>
      </c>
      <c r="AW1820" s="2">
        <f t="shared" si="977"/>
        <v>0</v>
      </c>
      <c r="AX1820" s="2">
        <f t="shared" si="958"/>
        <v>0</v>
      </c>
      <c r="AY1820" s="2">
        <f t="shared" si="978"/>
        <v>0</v>
      </c>
      <c r="AZ1820" s="145" t="e">
        <f t="shared" si="979"/>
        <v>#N/A</v>
      </c>
      <c r="BA1820" s="145" t="e">
        <f t="shared" si="980"/>
        <v>#N/A</v>
      </c>
      <c r="BB1820" s="145">
        <f t="shared" si="981"/>
        <v>2.083333333333337E-2</v>
      </c>
      <c r="BC1820" s="2">
        <f>IF(AM1820,
  IF(AND(AL1820=$J$31,_xlfn.DAYS(AH1820,DATE(AI1820,1,1))&lt;7),
    MAX(0,EINSTELLUNGEN!$D$12+1-WEEKDAY(DATE(EINSTELLUNGEN!$D$9,EINSTELLUNGEN!$D$10,1),2)),
    IF(AL1820=$J$33,
      MIN(EINSTELLUNGEN!$D$12,WEEKDAY(DATE(EINSTELLUNGEN!$D$9,12,31),2)),
      EINSTELLUNGEN!$D$12
  )) - SUMIF(AL$50:AL$2500,"="&amp;AL1820,AX$50:AX$2500),
  0)</f>
        <v>3</v>
      </c>
      <c r="BD1820" s="2">
        <f t="shared" si="982"/>
        <v>0.33333333333333331</v>
      </c>
      <c r="BE1820" s="2">
        <f t="shared" si="983"/>
        <v>0</v>
      </c>
    </row>
    <row r="1821" spans="1:57" ht="10.5" customHeight="1">
      <c r="A1821" s="1" t="str">
        <f t="shared" ca="1" si="959"/>
        <v/>
      </c>
      <c r="B1821" s="1" t="str">
        <f t="shared" ca="1" si="960"/>
        <v/>
      </c>
      <c r="C1821" s="1" t="str">
        <f t="shared" ca="1" si="961"/>
        <v/>
      </c>
      <c r="D1821" s="1" t="str">
        <f t="shared" ca="1" si="962"/>
        <v/>
      </c>
      <c r="F1821" s="10"/>
      <c r="G1821" s="136" t="str">
        <f t="shared" si="963"/>
        <v/>
      </c>
      <c r="H1821" s="27"/>
      <c r="I1821" s="28"/>
      <c r="J1821" s="28"/>
      <c r="K1821" s="29"/>
      <c r="L1821" s="136"/>
      <c r="M1821" s="136"/>
      <c r="N1821" s="136"/>
      <c r="O1821" s="26" t="str">
        <f t="shared" si="964"/>
        <v/>
      </c>
      <c r="P1821" s="218" t="str">
        <f t="shared" si="965"/>
        <v/>
      </c>
      <c r="Q1821" s="26" t="str">
        <f t="shared" si="966"/>
        <v/>
      </c>
      <c r="R1821" s="22"/>
      <c r="S1821" s="99"/>
      <c r="T1821" s="10"/>
      <c r="U1821" s="229" t="str">
        <f t="shared" si="967"/>
        <v/>
      </c>
      <c r="V1821" s="230"/>
      <c r="W1821" s="230"/>
      <c r="X1821" s="230"/>
      <c r="Y1821" s="230"/>
      <c r="Z1821" s="22" t="str">
        <f>""</f>
        <v/>
      </c>
      <c r="AB1821" s="23" t="str">
        <f t="shared" si="968"/>
        <v/>
      </c>
      <c r="AC1821" s="2" t="b">
        <f>COUNT(Q1821:Q$2500)&gt;0</f>
        <v>0</v>
      </c>
      <c r="AD1821" s="2" t="b">
        <f t="shared" si="951"/>
        <v>0</v>
      </c>
      <c r="AE1821" s="2" t="b">
        <f t="shared" si="952"/>
        <v>0</v>
      </c>
      <c r="AF1821" s="2" t="b">
        <f t="shared" si="953"/>
        <v>0</v>
      </c>
      <c r="AG1821" s="2" t="b">
        <f>OR(
  AND(AC1821,NOT(AC1822)),
  AND(AF1821,WEEKDAY(AH1820,2)=EINSTELLUNGEN!$D$12),
  AND(AF1821,AH1821=$J$35)
)</f>
        <v>0</v>
      </c>
      <c r="AH1821" s="2">
        <f>IF(AE1821,AH1820+IF(WEEKDAY(AH1820+1,2)&lt;=EINSTELLUNGEN!$D$12,1,$J$36),AH1820)</f>
        <v>42020</v>
      </c>
      <c r="AI1821" s="2">
        <f t="shared" si="954"/>
        <v>2019</v>
      </c>
      <c r="AJ1821" s="2">
        <f t="shared" si="955"/>
        <v>201901</v>
      </c>
      <c r="AK1821" s="2">
        <f t="shared" si="956"/>
        <v>201901</v>
      </c>
      <c r="AL1821" s="2">
        <f t="shared" si="984"/>
        <v>201903</v>
      </c>
      <c r="AM1821" s="2" t="b">
        <f t="shared" si="957"/>
        <v>1</v>
      </c>
      <c r="AN1821" s="4" t="e">
        <f t="shared" si="969"/>
        <v>#N/A</v>
      </c>
      <c r="AO1821" s="4" t="e">
        <f t="shared" si="970"/>
        <v>#N/A</v>
      </c>
      <c r="AP1821" s="2" t="str">
        <f>IF(AD1821,
  IF(ISBLANK(H1821),
    AP1820,
    IF(LEN(H1821)=1,
      IF(OR(UPPER(H1821)="A",UPPER(H1821)="I"),
        EINSTELLUNGEN!$D$21,
        IF(OR(UPPER(H1821)="B",UPPER(H1821)="M"),
          EINSTELLUNGEN!$D$22,
          IF(OR(UPPER(H1821)="C",UPPER(H1821)="S"),
            EINSTELLUNGEN!$D$23,
            IF(UPPER(H1821)="D",
              EINSTELLUNGEN!$D$24,
              IF(UPPER(H1821)="E",
                EINSTELLUNGEN!$D$25,
                UPPER(H1821)))))),
      IF(ISNUMBER(H1821),
        EINSTELLUNGEN!$D$20&amp;H1821,
        UPPER(H1821)))),
  "")</f>
        <v/>
      </c>
      <c r="AQ1821" s="2" t="str">
        <f t="shared" si="971"/>
        <v/>
      </c>
      <c r="AR1821" s="2">
        <f t="shared" si="972"/>
        <v>0</v>
      </c>
      <c r="AS1821" s="145">
        <f t="shared" si="973"/>
        <v>0.33333333333333331</v>
      </c>
      <c r="AT1821" s="2">
        <f t="shared" si="974"/>
        <v>0</v>
      </c>
      <c r="AU1821" s="2">
        <f t="shared" si="975"/>
        <v>0</v>
      </c>
      <c r="AV1821" s="2">
        <f t="shared" si="976"/>
        <v>0</v>
      </c>
      <c r="AW1821" s="2">
        <f t="shared" si="977"/>
        <v>0</v>
      </c>
      <c r="AX1821" s="2">
        <f t="shared" si="958"/>
        <v>0</v>
      </c>
      <c r="AY1821" s="2">
        <f t="shared" si="978"/>
        <v>0</v>
      </c>
      <c r="AZ1821" s="145" t="e">
        <f t="shared" si="979"/>
        <v>#N/A</v>
      </c>
      <c r="BA1821" s="145" t="e">
        <f t="shared" si="980"/>
        <v>#N/A</v>
      </c>
      <c r="BB1821" s="145">
        <f t="shared" si="981"/>
        <v>2.083333333333337E-2</v>
      </c>
      <c r="BC1821" s="2">
        <f>IF(AM1821,
  IF(AND(AL1821=$J$31,_xlfn.DAYS(AH1821,DATE(AI1821,1,1))&lt;7),
    MAX(0,EINSTELLUNGEN!$D$12+1-WEEKDAY(DATE(EINSTELLUNGEN!$D$9,EINSTELLUNGEN!$D$10,1),2)),
    IF(AL1821=$J$33,
      MIN(EINSTELLUNGEN!$D$12,WEEKDAY(DATE(EINSTELLUNGEN!$D$9,12,31),2)),
      EINSTELLUNGEN!$D$12
  )) - SUMIF(AL$50:AL$2500,"="&amp;AL1821,AX$50:AX$2500),
  0)</f>
        <v>3</v>
      </c>
      <c r="BD1821" s="2">
        <f t="shared" si="982"/>
        <v>0.33333333333333331</v>
      </c>
      <c r="BE1821" s="2">
        <f t="shared" si="983"/>
        <v>0</v>
      </c>
    </row>
    <row r="1822" spans="1:57" ht="10.5" customHeight="1">
      <c r="A1822" s="1" t="str">
        <f t="shared" ca="1" si="959"/>
        <v/>
      </c>
      <c r="B1822" s="1" t="str">
        <f t="shared" ca="1" si="960"/>
        <v/>
      </c>
      <c r="C1822" s="1" t="str">
        <f t="shared" ca="1" si="961"/>
        <v/>
      </c>
      <c r="D1822" s="1" t="str">
        <f t="shared" ca="1" si="962"/>
        <v/>
      </c>
      <c r="F1822" s="10"/>
      <c r="G1822" s="136" t="str">
        <f t="shared" si="963"/>
        <v/>
      </c>
      <c r="H1822" s="27"/>
      <c r="I1822" s="28"/>
      <c r="J1822" s="28"/>
      <c r="K1822" s="29"/>
      <c r="L1822" s="136"/>
      <c r="M1822" s="136"/>
      <c r="N1822" s="136"/>
      <c r="O1822" s="26" t="str">
        <f t="shared" si="964"/>
        <v/>
      </c>
      <c r="P1822" s="218" t="str">
        <f t="shared" si="965"/>
        <v/>
      </c>
      <c r="Q1822" s="26" t="str">
        <f t="shared" si="966"/>
        <v/>
      </c>
      <c r="R1822" s="22"/>
      <c r="S1822" s="99"/>
      <c r="T1822" s="10"/>
      <c r="U1822" s="229" t="str">
        <f t="shared" si="967"/>
        <v/>
      </c>
      <c r="V1822" s="230"/>
      <c r="W1822" s="230"/>
      <c r="X1822" s="230"/>
      <c r="Y1822" s="230"/>
      <c r="Z1822" s="22" t="str">
        <f>""</f>
        <v/>
      </c>
      <c r="AB1822" s="23" t="str">
        <f t="shared" si="968"/>
        <v/>
      </c>
      <c r="AC1822" s="2" t="b">
        <f>COUNT(Q1822:Q$2500)&gt;0</f>
        <v>0</v>
      </c>
      <c r="AD1822" s="2" t="b">
        <f t="shared" si="951"/>
        <v>0</v>
      </c>
      <c r="AE1822" s="2" t="b">
        <f t="shared" si="952"/>
        <v>0</v>
      </c>
      <c r="AF1822" s="2" t="b">
        <f t="shared" si="953"/>
        <v>0</v>
      </c>
      <c r="AG1822" s="2" t="b">
        <f>OR(
  AND(AC1822,NOT(AC1823)),
  AND(AF1822,WEEKDAY(AH1821,2)=EINSTELLUNGEN!$D$12),
  AND(AF1822,AH1822=$J$35)
)</f>
        <v>0</v>
      </c>
      <c r="AH1822" s="2">
        <f>IF(AE1822,AH1821+IF(WEEKDAY(AH1821+1,2)&lt;=EINSTELLUNGEN!$D$12,1,$J$36),AH1821)</f>
        <v>42020</v>
      </c>
      <c r="AI1822" s="2">
        <f t="shared" si="954"/>
        <v>2019</v>
      </c>
      <c r="AJ1822" s="2">
        <f t="shared" si="955"/>
        <v>201901</v>
      </c>
      <c r="AK1822" s="2">
        <f t="shared" si="956"/>
        <v>201901</v>
      </c>
      <c r="AL1822" s="2">
        <f t="shared" si="984"/>
        <v>201903</v>
      </c>
      <c r="AM1822" s="2" t="b">
        <f t="shared" si="957"/>
        <v>1</v>
      </c>
      <c r="AN1822" s="4" t="e">
        <f t="shared" si="969"/>
        <v>#N/A</v>
      </c>
      <c r="AO1822" s="4" t="e">
        <f t="shared" si="970"/>
        <v>#N/A</v>
      </c>
      <c r="AP1822" s="2" t="str">
        <f>IF(AD1822,
  IF(ISBLANK(H1822),
    AP1821,
    IF(LEN(H1822)=1,
      IF(OR(UPPER(H1822)="A",UPPER(H1822)="I"),
        EINSTELLUNGEN!$D$21,
        IF(OR(UPPER(H1822)="B",UPPER(H1822)="M"),
          EINSTELLUNGEN!$D$22,
          IF(OR(UPPER(H1822)="C",UPPER(H1822)="S"),
            EINSTELLUNGEN!$D$23,
            IF(UPPER(H1822)="D",
              EINSTELLUNGEN!$D$24,
              IF(UPPER(H1822)="E",
                EINSTELLUNGEN!$D$25,
                UPPER(H1822)))))),
      IF(ISNUMBER(H1822),
        EINSTELLUNGEN!$D$20&amp;H1822,
        UPPER(H1822)))),
  "")</f>
        <v/>
      </c>
      <c r="AQ1822" s="2" t="str">
        <f t="shared" si="971"/>
        <v/>
      </c>
      <c r="AR1822" s="2">
        <f t="shared" si="972"/>
        <v>0</v>
      </c>
      <c r="AS1822" s="145">
        <f t="shared" si="973"/>
        <v>0.33333333333333331</v>
      </c>
      <c r="AT1822" s="2">
        <f t="shared" si="974"/>
        <v>0</v>
      </c>
      <c r="AU1822" s="2">
        <f t="shared" si="975"/>
        <v>0</v>
      </c>
      <c r="AV1822" s="2">
        <f t="shared" si="976"/>
        <v>0</v>
      </c>
      <c r="AW1822" s="2">
        <f t="shared" si="977"/>
        <v>0</v>
      </c>
      <c r="AX1822" s="2">
        <f t="shared" si="958"/>
        <v>0</v>
      </c>
      <c r="AY1822" s="2">
        <f t="shared" si="978"/>
        <v>0</v>
      </c>
      <c r="AZ1822" s="145" t="e">
        <f t="shared" si="979"/>
        <v>#N/A</v>
      </c>
      <c r="BA1822" s="145" t="e">
        <f t="shared" si="980"/>
        <v>#N/A</v>
      </c>
      <c r="BB1822" s="145">
        <f t="shared" si="981"/>
        <v>2.083333333333337E-2</v>
      </c>
      <c r="BC1822" s="2">
        <f>IF(AM1822,
  IF(AND(AL1822=$J$31,_xlfn.DAYS(AH1822,DATE(AI1822,1,1))&lt;7),
    MAX(0,EINSTELLUNGEN!$D$12+1-WEEKDAY(DATE(EINSTELLUNGEN!$D$9,EINSTELLUNGEN!$D$10,1),2)),
    IF(AL1822=$J$33,
      MIN(EINSTELLUNGEN!$D$12,WEEKDAY(DATE(EINSTELLUNGEN!$D$9,12,31),2)),
      EINSTELLUNGEN!$D$12
  )) - SUMIF(AL$50:AL$2500,"="&amp;AL1822,AX$50:AX$2500),
  0)</f>
        <v>3</v>
      </c>
      <c r="BD1822" s="2">
        <f t="shared" si="982"/>
        <v>0.33333333333333331</v>
      </c>
      <c r="BE1822" s="2">
        <f t="shared" si="983"/>
        <v>0</v>
      </c>
    </row>
    <row r="1823" spans="1:57" ht="10.5" customHeight="1">
      <c r="A1823" s="1" t="str">
        <f t="shared" ca="1" si="959"/>
        <v/>
      </c>
      <c r="B1823" s="1" t="str">
        <f t="shared" ca="1" si="960"/>
        <v/>
      </c>
      <c r="C1823" s="1" t="str">
        <f t="shared" ca="1" si="961"/>
        <v/>
      </c>
      <c r="D1823" s="1" t="str">
        <f t="shared" ca="1" si="962"/>
        <v/>
      </c>
      <c r="F1823" s="10"/>
      <c r="G1823" s="136" t="str">
        <f t="shared" si="963"/>
        <v/>
      </c>
      <c r="H1823" s="27"/>
      <c r="I1823" s="28"/>
      <c r="J1823" s="28"/>
      <c r="K1823" s="29"/>
      <c r="L1823" s="136"/>
      <c r="M1823" s="136"/>
      <c r="N1823" s="136"/>
      <c r="O1823" s="26" t="str">
        <f t="shared" si="964"/>
        <v/>
      </c>
      <c r="P1823" s="218" t="str">
        <f t="shared" si="965"/>
        <v/>
      </c>
      <c r="Q1823" s="26" t="str">
        <f t="shared" si="966"/>
        <v/>
      </c>
      <c r="R1823" s="22"/>
      <c r="S1823" s="99"/>
      <c r="T1823" s="10"/>
      <c r="U1823" s="229" t="str">
        <f t="shared" si="967"/>
        <v/>
      </c>
      <c r="V1823" s="230"/>
      <c r="W1823" s="230"/>
      <c r="X1823" s="230"/>
      <c r="Y1823" s="230"/>
      <c r="Z1823" s="22" t="str">
        <f>""</f>
        <v/>
      </c>
      <c r="AB1823" s="23" t="str">
        <f t="shared" si="968"/>
        <v/>
      </c>
      <c r="AC1823" s="2" t="b">
        <f>COUNT(Q1823:Q$2500)&gt;0</f>
        <v>0</v>
      </c>
      <c r="AD1823" s="2" t="b">
        <f t="shared" si="951"/>
        <v>0</v>
      </c>
      <c r="AE1823" s="2" t="b">
        <f t="shared" si="952"/>
        <v>0</v>
      </c>
      <c r="AF1823" s="2" t="b">
        <f t="shared" si="953"/>
        <v>0</v>
      </c>
      <c r="AG1823" s="2" t="b">
        <f>OR(
  AND(AC1823,NOT(AC1824)),
  AND(AF1823,WEEKDAY(AH1822,2)=EINSTELLUNGEN!$D$12),
  AND(AF1823,AH1823=$J$35)
)</f>
        <v>0</v>
      </c>
      <c r="AH1823" s="2">
        <f>IF(AE1823,AH1822+IF(WEEKDAY(AH1822+1,2)&lt;=EINSTELLUNGEN!$D$12,1,$J$36),AH1822)</f>
        <v>42020</v>
      </c>
      <c r="AI1823" s="2">
        <f t="shared" si="954"/>
        <v>2019</v>
      </c>
      <c r="AJ1823" s="2">
        <f t="shared" si="955"/>
        <v>201901</v>
      </c>
      <c r="AK1823" s="2">
        <f t="shared" si="956"/>
        <v>201901</v>
      </c>
      <c r="AL1823" s="2">
        <f t="shared" si="984"/>
        <v>201903</v>
      </c>
      <c r="AM1823" s="2" t="b">
        <f t="shared" si="957"/>
        <v>1</v>
      </c>
      <c r="AN1823" s="4" t="e">
        <f t="shared" si="969"/>
        <v>#N/A</v>
      </c>
      <c r="AO1823" s="4" t="e">
        <f t="shared" si="970"/>
        <v>#N/A</v>
      </c>
      <c r="AP1823" s="2" t="str">
        <f>IF(AD1823,
  IF(ISBLANK(H1823),
    AP1822,
    IF(LEN(H1823)=1,
      IF(OR(UPPER(H1823)="A",UPPER(H1823)="I"),
        EINSTELLUNGEN!$D$21,
        IF(OR(UPPER(H1823)="B",UPPER(H1823)="M"),
          EINSTELLUNGEN!$D$22,
          IF(OR(UPPER(H1823)="C",UPPER(H1823)="S"),
            EINSTELLUNGEN!$D$23,
            IF(UPPER(H1823)="D",
              EINSTELLUNGEN!$D$24,
              IF(UPPER(H1823)="E",
                EINSTELLUNGEN!$D$25,
                UPPER(H1823)))))),
      IF(ISNUMBER(H1823),
        EINSTELLUNGEN!$D$20&amp;H1823,
        UPPER(H1823)))),
  "")</f>
        <v/>
      </c>
      <c r="AQ1823" s="2" t="str">
        <f t="shared" si="971"/>
        <v/>
      </c>
      <c r="AR1823" s="2">
        <f t="shared" si="972"/>
        <v>0</v>
      </c>
      <c r="AS1823" s="145">
        <f t="shared" si="973"/>
        <v>0.33333333333333331</v>
      </c>
      <c r="AT1823" s="2">
        <f t="shared" si="974"/>
        <v>0</v>
      </c>
      <c r="AU1823" s="2">
        <f t="shared" si="975"/>
        <v>0</v>
      </c>
      <c r="AV1823" s="2">
        <f t="shared" si="976"/>
        <v>0</v>
      </c>
      <c r="AW1823" s="2">
        <f t="shared" si="977"/>
        <v>0</v>
      </c>
      <c r="AX1823" s="2">
        <f t="shared" si="958"/>
        <v>0</v>
      </c>
      <c r="AY1823" s="2">
        <f t="shared" si="978"/>
        <v>0</v>
      </c>
      <c r="AZ1823" s="145" t="e">
        <f t="shared" si="979"/>
        <v>#N/A</v>
      </c>
      <c r="BA1823" s="145" t="e">
        <f t="shared" si="980"/>
        <v>#N/A</v>
      </c>
      <c r="BB1823" s="145">
        <f t="shared" si="981"/>
        <v>2.083333333333337E-2</v>
      </c>
      <c r="BC1823" s="2">
        <f>IF(AM1823,
  IF(AND(AL1823=$J$31,_xlfn.DAYS(AH1823,DATE(AI1823,1,1))&lt;7),
    MAX(0,EINSTELLUNGEN!$D$12+1-WEEKDAY(DATE(EINSTELLUNGEN!$D$9,EINSTELLUNGEN!$D$10,1),2)),
    IF(AL1823=$J$33,
      MIN(EINSTELLUNGEN!$D$12,WEEKDAY(DATE(EINSTELLUNGEN!$D$9,12,31),2)),
      EINSTELLUNGEN!$D$12
  )) - SUMIF(AL$50:AL$2500,"="&amp;AL1823,AX$50:AX$2500),
  0)</f>
        <v>3</v>
      </c>
      <c r="BD1823" s="2">
        <f t="shared" si="982"/>
        <v>0.33333333333333331</v>
      </c>
      <c r="BE1823" s="2">
        <f t="shared" si="983"/>
        <v>0</v>
      </c>
    </row>
    <row r="1824" spans="1:57" ht="10.5" customHeight="1">
      <c r="A1824" s="1" t="str">
        <f t="shared" ca="1" si="959"/>
        <v/>
      </c>
      <c r="B1824" s="1" t="str">
        <f t="shared" ca="1" si="960"/>
        <v/>
      </c>
      <c r="C1824" s="1" t="str">
        <f t="shared" ca="1" si="961"/>
        <v/>
      </c>
      <c r="D1824" s="1" t="str">
        <f t="shared" ca="1" si="962"/>
        <v/>
      </c>
      <c r="F1824" s="10"/>
      <c r="G1824" s="136" t="str">
        <f t="shared" si="963"/>
        <v/>
      </c>
      <c r="H1824" s="27"/>
      <c r="I1824" s="28"/>
      <c r="J1824" s="28"/>
      <c r="K1824" s="29"/>
      <c r="L1824" s="136"/>
      <c r="M1824" s="136"/>
      <c r="N1824" s="136"/>
      <c r="O1824" s="26" t="str">
        <f t="shared" si="964"/>
        <v/>
      </c>
      <c r="P1824" s="218" t="str">
        <f t="shared" si="965"/>
        <v/>
      </c>
      <c r="Q1824" s="26" t="str">
        <f t="shared" si="966"/>
        <v/>
      </c>
      <c r="R1824" s="22"/>
      <c r="S1824" s="99"/>
      <c r="T1824" s="10"/>
      <c r="U1824" s="229" t="str">
        <f t="shared" si="967"/>
        <v/>
      </c>
      <c r="V1824" s="230"/>
      <c r="W1824" s="230"/>
      <c r="X1824" s="230"/>
      <c r="Y1824" s="230"/>
      <c r="Z1824" s="22" t="str">
        <f>""</f>
        <v/>
      </c>
      <c r="AB1824" s="23" t="str">
        <f t="shared" si="968"/>
        <v/>
      </c>
      <c r="AC1824" s="2" t="b">
        <f>COUNT(Q1824:Q$2500)&gt;0</f>
        <v>0</v>
      </c>
      <c r="AD1824" s="2" t="b">
        <f t="shared" si="951"/>
        <v>0</v>
      </c>
      <c r="AE1824" s="2" t="b">
        <f t="shared" si="952"/>
        <v>0</v>
      </c>
      <c r="AF1824" s="2" t="b">
        <f t="shared" si="953"/>
        <v>0</v>
      </c>
      <c r="AG1824" s="2" t="b">
        <f>OR(
  AND(AC1824,NOT(AC1825)),
  AND(AF1824,WEEKDAY(AH1823,2)=EINSTELLUNGEN!$D$12),
  AND(AF1824,AH1824=$J$35)
)</f>
        <v>0</v>
      </c>
      <c r="AH1824" s="2">
        <f>IF(AE1824,AH1823+IF(WEEKDAY(AH1823+1,2)&lt;=EINSTELLUNGEN!$D$12,1,$J$36),AH1823)</f>
        <v>42020</v>
      </c>
      <c r="AI1824" s="2">
        <f t="shared" si="954"/>
        <v>2019</v>
      </c>
      <c r="AJ1824" s="2">
        <f t="shared" si="955"/>
        <v>201901</v>
      </c>
      <c r="AK1824" s="2">
        <f t="shared" si="956"/>
        <v>201901</v>
      </c>
      <c r="AL1824" s="2">
        <f t="shared" si="984"/>
        <v>201903</v>
      </c>
      <c r="AM1824" s="2" t="b">
        <f t="shared" si="957"/>
        <v>1</v>
      </c>
      <c r="AN1824" s="4" t="e">
        <f t="shared" si="969"/>
        <v>#N/A</v>
      </c>
      <c r="AO1824" s="4" t="e">
        <f t="shared" si="970"/>
        <v>#N/A</v>
      </c>
      <c r="AP1824" s="2" t="str">
        <f>IF(AD1824,
  IF(ISBLANK(H1824),
    AP1823,
    IF(LEN(H1824)=1,
      IF(OR(UPPER(H1824)="A",UPPER(H1824)="I"),
        EINSTELLUNGEN!$D$21,
        IF(OR(UPPER(H1824)="B",UPPER(H1824)="M"),
          EINSTELLUNGEN!$D$22,
          IF(OR(UPPER(H1824)="C",UPPER(H1824)="S"),
            EINSTELLUNGEN!$D$23,
            IF(UPPER(H1824)="D",
              EINSTELLUNGEN!$D$24,
              IF(UPPER(H1824)="E",
                EINSTELLUNGEN!$D$25,
                UPPER(H1824)))))),
      IF(ISNUMBER(H1824),
        EINSTELLUNGEN!$D$20&amp;H1824,
        UPPER(H1824)))),
  "")</f>
        <v/>
      </c>
      <c r="AQ1824" s="2" t="str">
        <f t="shared" si="971"/>
        <v/>
      </c>
      <c r="AR1824" s="2">
        <f t="shared" si="972"/>
        <v>0</v>
      </c>
      <c r="AS1824" s="145">
        <f t="shared" si="973"/>
        <v>0.33333333333333331</v>
      </c>
      <c r="AT1824" s="2">
        <f t="shared" si="974"/>
        <v>0</v>
      </c>
      <c r="AU1824" s="2">
        <f t="shared" si="975"/>
        <v>0</v>
      </c>
      <c r="AV1824" s="2">
        <f t="shared" si="976"/>
        <v>0</v>
      </c>
      <c r="AW1824" s="2">
        <f t="shared" si="977"/>
        <v>0</v>
      </c>
      <c r="AX1824" s="2">
        <f t="shared" si="958"/>
        <v>0</v>
      </c>
      <c r="AY1824" s="2">
        <f t="shared" si="978"/>
        <v>0</v>
      </c>
      <c r="AZ1824" s="145" t="e">
        <f t="shared" si="979"/>
        <v>#N/A</v>
      </c>
      <c r="BA1824" s="145" t="e">
        <f t="shared" si="980"/>
        <v>#N/A</v>
      </c>
      <c r="BB1824" s="145">
        <f t="shared" si="981"/>
        <v>2.083333333333337E-2</v>
      </c>
      <c r="BC1824" s="2">
        <f>IF(AM1824,
  IF(AND(AL1824=$J$31,_xlfn.DAYS(AH1824,DATE(AI1824,1,1))&lt;7),
    MAX(0,EINSTELLUNGEN!$D$12+1-WEEKDAY(DATE(EINSTELLUNGEN!$D$9,EINSTELLUNGEN!$D$10,1),2)),
    IF(AL1824=$J$33,
      MIN(EINSTELLUNGEN!$D$12,WEEKDAY(DATE(EINSTELLUNGEN!$D$9,12,31),2)),
      EINSTELLUNGEN!$D$12
  )) - SUMIF(AL$50:AL$2500,"="&amp;AL1824,AX$50:AX$2500),
  0)</f>
        <v>3</v>
      </c>
      <c r="BD1824" s="2">
        <f t="shared" si="982"/>
        <v>0.33333333333333331</v>
      </c>
      <c r="BE1824" s="2">
        <f t="shared" si="983"/>
        <v>0</v>
      </c>
    </row>
    <row r="1825" spans="1:57" ht="10.5" customHeight="1">
      <c r="A1825" s="1" t="str">
        <f t="shared" ca="1" si="959"/>
        <v/>
      </c>
      <c r="B1825" s="1" t="str">
        <f t="shared" ca="1" si="960"/>
        <v/>
      </c>
      <c r="C1825" s="1" t="str">
        <f t="shared" ca="1" si="961"/>
        <v/>
      </c>
      <c r="D1825" s="1" t="str">
        <f t="shared" ca="1" si="962"/>
        <v/>
      </c>
      <c r="F1825" s="10"/>
      <c r="G1825" s="136" t="str">
        <f t="shared" si="963"/>
        <v/>
      </c>
      <c r="H1825" s="27"/>
      <c r="I1825" s="28"/>
      <c r="J1825" s="28"/>
      <c r="K1825" s="29"/>
      <c r="L1825" s="136"/>
      <c r="M1825" s="136"/>
      <c r="N1825" s="136"/>
      <c r="O1825" s="26" t="str">
        <f t="shared" si="964"/>
        <v/>
      </c>
      <c r="P1825" s="218" t="str">
        <f t="shared" si="965"/>
        <v/>
      </c>
      <c r="Q1825" s="26" t="str">
        <f t="shared" si="966"/>
        <v/>
      </c>
      <c r="R1825" s="22"/>
      <c r="S1825" s="99"/>
      <c r="T1825" s="10"/>
      <c r="U1825" s="229" t="str">
        <f t="shared" si="967"/>
        <v/>
      </c>
      <c r="V1825" s="230"/>
      <c r="W1825" s="230"/>
      <c r="X1825" s="230"/>
      <c r="Y1825" s="230"/>
      <c r="Z1825" s="22" t="str">
        <f>""</f>
        <v/>
      </c>
      <c r="AB1825" s="23" t="str">
        <f t="shared" si="968"/>
        <v/>
      </c>
      <c r="AC1825" s="2" t="b">
        <f>COUNT(Q1825:Q$2500)&gt;0</f>
        <v>0</v>
      </c>
      <c r="AD1825" s="2" t="b">
        <f t="shared" si="951"/>
        <v>0</v>
      </c>
      <c r="AE1825" s="2" t="b">
        <f t="shared" si="952"/>
        <v>0</v>
      </c>
      <c r="AF1825" s="2" t="b">
        <f t="shared" si="953"/>
        <v>0</v>
      </c>
      <c r="AG1825" s="2" t="b">
        <f>OR(
  AND(AC1825,NOT(AC1826)),
  AND(AF1825,WEEKDAY(AH1824,2)=EINSTELLUNGEN!$D$12),
  AND(AF1825,AH1825=$J$35)
)</f>
        <v>0</v>
      </c>
      <c r="AH1825" s="2">
        <f>IF(AE1825,AH1824+IF(WEEKDAY(AH1824+1,2)&lt;=EINSTELLUNGEN!$D$12,1,$J$36),AH1824)</f>
        <v>42020</v>
      </c>
      <c r="AI1825" s="2">
        <f t="shared" si="954"/>
        <v>2019</v>
      </c>
      <c r="AJ1825" s="2">
        <f t="shared" si="955"/>
        <v>201901</v>
      </c>
      <c r="AK1825" s="2">
        <f t="shared" si="956"/>
        <v>201901</v>
      </c>
      <c r="AL1825" s="2">
        <f t="shared" si="984"/>
        <v>201903</v>
      </c>
      <c r="AM1825" s="2" t="b">
        <f t="shared" si="957"/>
        <v>1</v>
      </c>
      <c r="AN1825" s="4" t="e">
        <f t="shared" si="969"/>
        <v>#N/A</v>
      </c>
      <c r="AO1825" s="4" t="e">
        <f t="shared" si="970"/>
        <v>#N/A</v>
      </c>
      <c r="AP1825" s="2" t="str">
        <f>IF(AD1825,
  IF(ISBLANK(H1825),
    AP1824,
    IF(LEN(H1825)=1,
      IF(OR(UPPER(H1825)="A",UPPER(H1825)="I"),
        EINSTELLUNGEN!$D$21,
        IF(OR(UPPER(H1825)="B",UPPER(H1825)="M"),
          EINSTELLUNGEN!$D$22,
          IF(OR(UPPER(H1825)="C",UPPER(H1825)="S"),
            EINSTELLUNGEN!$D$23,
            IF(UPPER(H1825)="D",
              EINSTELLUNGEN!$D$24,
              IF(UPPER(H1825)="E",
                EINSTELLUNGEN!$D$25,
                UPPER(H1825)))))),
      IF(ISNUMBER(H1825),
        EINSTELLUNGEN!$D$20&amp;H1825,
        UPPER(H1825)))),
  "")</f>
        <v/>
      </c>
      <c r="AQ1825" s="2" t="str">
        <f t="shared" si="971"/>
        <v/>
      </c>
      <c r="AR1825" s="2">
        <f t="shared" si="972"/>
        <v>0</v>
      </c>
      <c r="AS1825" s="145">
        <f t="shared" si="973"/>
        <v>0.33333333333333331</v>
      </c>
      <c r="AT1825" s="2">
        <f t="shared" si="974"/>
        <v>0</v>
      </c>
      <c r="AU1825" s="2">
        <f t="shared" si="975"/>
        <v>0</v>
      </c>
      <c r="AV1825" s="2">
        <f t="shared" si="976"/>
        <v>0</v>
      </c>
      <c r="AW1825" s="2">
        <f t="shared" si="977"/>
        <v>0</v>
      </c>
      <c r="AX1825" s="2">
        <f t="shared" si="958"/>
        <v>0</v>
      </c>
      <c r="AY1825" s="2">
        <f t="shared" si="978"/>
        <v>0</v>
      </c>
      <c r="AZ1825" s="145" t="e">
        <f t="shared" si="979"/>
        <v>#N/A</v>
      </c>
      <c r="BA1825" s="145" t="e">
        <f t="shared" si="980"/>
        <v>#N/A</v>
      </c>
      <c r="BB1825" s="145">
        <f t="shared" si="981"/>
        <v>2.083333333333337E-2</v>
      </c>
      <c r="BC1825" s="2">
        <f>IF(AM1825,
  IF(AND(AL1825=$J$31,_xlfn.DAYS(AH1825,DATE(AI1825,1,1))&lt;7),
    MAX(0,EINSTELLUNGEN!$D$12+1-WEEKDAY(DATE(EINSTELLUNGEN!$D$9,EINSTELLUNGEN!$D$10,1),2)),
    IF(AL1825=$J$33,
      MIN(EINSTELLUNGEN!$D$12,WEEKDAY(DATE(EINSTELLUNGEN!$D$9,12,31),2)),
      EINSTELLUNGEN!$D$12
  )) - SUMIF(AL$50:AL$2500,"="&amp;AL1825,AX$50:AX$2500),
  0)</f>
        <v>3</v>
      </c>
      <c r="BD1825" s="2">
        <f t="shared" si="982"/>
        <v>0.33333333333333331</v>
      </c>
      <c r="BE1825" s="2">
        <f t="shared" si="983"/>
        <v>0</v>
      </c>
    </row>
    <row r="1826" spans="1:57" ht="10.5" customHeight="1">
      <c r="A1826" s="1" t="str">
        <f t="shared" ca="1" si="959"/>
        <v/>
      </c>
      <c r="B1826" s="1" t="str">
        <f t="shared" ca="1" si="960"/>
        <v/>
      </c>
      <c r="C1826" s="1" t="str">
        <f t="shared" ca="1" si="961"/>
        <v/>
      </c>
      <c r="D1826" s="1" t="str">
        <f t="shared" ca="1" si="962"/>
        <v/>
      </c>
      <c r="F1826" s="10"/>
      <c r="G1826" s="136" t="str">
        <f t="shared" si="963"/>
        <v/>
      </c>
      <c r="H1826" s="27"/>
      <c r="I1826" s="28"/>
      <c r="J1826" s="28"/>
      <c r="K1826" s="29"/>
      <c r="L1826" s="136"/>
      <c r="M1826" s="136"/>
      <c r="N1826" s="136"/>
      <c r="O1826" s="26" t="str">
        <f t="shared" si="964"/>
        <v/>
      </c>
      <c r="P1826" s="218" t="str">
        <f t="shared" si="965"/>
        <v/>
      </c>
      <c r="Q1826" s="26" t="str">
        <f t="shared" si="966"/>
        <v/>
      </c>
      <c r="R1826" s="22"/>
      <c r="S1826" s="99"/>
      <c r="T1826" s="10"/>
      <c r="U1826" s="229" t="str">
        <f t="shared" si="967"/>
        <v/>
      </c>
      <c r="V1826" s="230"/>
      <c r="W1826" s="230"/>
      <c r="X1826" s="230"/>
      <c r="Y1826" s="230"/>
      <c r="Z1826" s="22" t="str">
        <f>""</f>
        <v/>
      </c>
      <c r="AB1826" s="23" t="str">
        <f t="shared" si="968"/>
        <v/>
      </c>
      <c r="AC1826" s="2" t="b">
        <f>COUNT(Q1826:Q$2500)&gt;0</f>
        <v>0</v>
      </c>
      <c r="AD1826" s="2" t="b">
        <f t="shared" si="951"/>
        <v>0</v>
      </c>
      <c r="AE1826" s="2" t="b">
        <f t="shared" si="952"/>
        <v>0</v>
      </c>
      <c r="AF1826" s="2" t="b">
        <f t="shared" si="953"/>
        <v>0</v>
      </c>
      <c r="AG1826" s="2" t="b">
        <f>OR(
  AND(AC1826,NOT(AC1827)),
  AND(AF1826,WEEKDAY(AH1825,2)=EINSTELLUNGEN!$D$12),
  AND(AF1826,AH1826=$J$35)
)</f>
        <v>0</v>
      </c>
      <c r="AH1826" s="2">
        <f>IF(AE1826,AH1825+IF(WEEKDAY(AH1825+1,2)&lt;=EINSTELLUNGEN!$D$12,1,$J$36),AH1825)</f>
        <v>42020</v>
      </c>
      <c r="AI1826" s="2">
        <f t="shared" si="954"/>
        <v>2019</v>
      </c>
      <c r="AJ1826" s="2">
        <f t="shared" si="955"/>
        <v>201901</v>
      </c>
      <c r="AK1826" s="2">
        <f t="shared" si="956"/>
        <v>201901</v>
      </c>
      <c r="AL1826" s="2">
        <f t="shared" si="984"/>
        <v>201903</v>
      </c>
      <c r="AM1826" s="2" t="b">
        <f t="shared" si="957"/>
        <v>1</v>
      </c>
      <c r="AN1826" s="4" t="e">
        <f t="shared" si="969"/>
        <v>#N/A</v>
      </c>
      <c r="AO1826" s="4" t="e">
        <f t="shared" si="970"/>
        <v>#N/A</v>
      </c>
      <c r="AP1826" s="2" t="str">
        <f>IF(AD1826,
  IF(ISBLANK(H1826),
    AP1825,
    IF(LEN(H1826)=1,
      IF(OR(UPPER(H1826)="A",UPPER(H1826)="I"),
        EINSTELLUNGEN!$D$21,
        IF(OR(UPPER(H1826)="B",UPPER(H1826)="M"),
          EINSTELLUNGEN!$D$22,
          IF(OR(UPPER(H1826)="C",UPPER(H1826)="S"),
            EINSTELLUNGEN!$D$23,
            IF(UPPER(H1826)="D",
              EINSTELLUNGEN!$D$24,
              IF(UPPER(H1826)="E",
                EINSTELLUNGEN!$D$25,
                UPPER(H1826)))))),
      IF(ISNUMBER(H1826),
        EINSTELLUNGEN!$D$20&amp;H1826,
        UPPER(H1826)))),
  "")</f>
        <v/>
      </c>
      <c r="AQ1826" s="2" t="str">
        <f t="shared" si="971"/>
        <v/>
      </c>
      <c r="AR1826" s="2">
        <f t="shared" si="972"/>
        <v>0</v>
      </c>
      <c r="AS1826" s="145">
        <f t="shared" si="973"/>
        <v>0.33333333333333331</v>
      </c>
      <c r="AT1826" s="2">
        <f t="shared" si="974"/>
        <v>0</v>
      </c>
      <c r="AU1826" s="2">
        <f t="shared" si="975"/>
        <v>0</v>
      </c>
      <c r="AV1826" s="2">
        <f t="shared" si="976"/>
        <v>0</v>
      </c>
      <c r="AW1826" s="2">
        <f t="shared" si="977"/>
        <v>0</v>
      </c>
      <c r="AX1826" s="2">
        <f t="shared" si="958"/>
        <v>0</v>
      </c>
      <c r="AY1826" s="2">
        <f t="shared" si="978"/>
        <v>0</v>
      </c>
      <c r="AZ1826" s="145" t="e">
        <f t="shared" si="979"/>
        <v>#N/A</v>
      </c>
      <c r="BA1826" s="145" t="e">
        <f t="shared" si="980"/>
        <v>#N/A</v>
      </c>
      <c r="BB1826" s="145">
        <f t="shared" si="981"/>
        <v>2.083333333333337E-2</v>
      </c>
      <c r="BC1826" s="2">
        <f>IF(AM1826,
  IF(AND(AL1826=$J$31,_xlfn.DAYS(AH1826,DATE(AI1826,1,1))&lt;7),
    MAX(0,EINSTELLUNGEN!$D$12+1-WEEKDAY(DATE(EINSTELLUNGEN!$D$9,EINSTELLUNGEN!$D$10,1),2)),
    IF(AL1826=$J$33,
      MIN(EINSTELLUNGEN!$D$12,WEEKDAY(DATE(EINSTELLUNGEN!$D$9,12,31),2)),
      EINSTELLUNGEN!$D$12
  )) - SUMIF(AL$50:AL$2500,"="&amp;AL1826,AX$50:AX$2500),
  0)</f>
        <v>3</v>
      </c>
      <c r="BD1826" s="2">
        <f t="shared" si="982"/>
        <v>0.33333333333333331</v>
      </c>
      <c r="BE1826" s="2">
        <f t="shared" si="983"/>
        <v>0</v>
      </c>
    </row>
    <row r="1827" spans="1:57" ht="10.5" customHeight="1">
      <c r="A1827" s="1" t="str">
        <f t="shared" ca="1" si="959"/>
        <v/>
      </c>
      <c r="B1827" s="1" t="str">
        <f t="shared" ca="1" si="960"/>
        <v/>
      </c>
      <c r="C1827" s="1" t="str">
        <f t="shared" ca="1" si="961"/>
        <v/>
      </c>
      <c r="D1827" s="1" t="str">
        <f t="shared" ca="1" si="962"/>
        <v/>
      </c>
      <c r="F1827" s="10"/>
      <c r="G1827" s="136" t="str">
        <f t="shared" si="963"/>
        <v/>
      </c>
      <c r="H1827" s="27"/>
      <c r="I1827" s="28"/>
      <c r="J1827" s="28"/>
      <c r="K1827" s="29"/>
      <c r="L1827" s="136"/>
      <c r="M1827" s="136"/>
      <c r="N1827" s="136"/>
      <c r="O1827" s="26" t="str">
        <f t="shared" si="964"/>
        <v/>
      </c>
      <c r="P1827" s="218" t="str">
        <f t="shared" si="965"/>
        <v/>
      </c>
      <c r="Q1827" s="26" t="str">
        <f t="shared" si="966"/>
        <v/>
      </c>
      <c r="R1827" s="22"/>
      <c r="S1827" s="99"/>
      <c r="T1827" s="10"/>
      <c r="U1827" s="229" t="str">
        <f t="shared" si="967"/>
        <v/>
      </c>
      <c r="V1827" s="230"/>
      <c r="W1827" s="230"/>
      <c r="X1827" s="230"/>
      <c r="Y1827" s="230"/>
      <c r="Z1827" s="22" t="str">
        <f>""</f>
        <v/>
      </c>
      <c r="AB1827" s="23" t="str">
        <f t="shared" si="968"/>
        <v/>
      </c>
      <c r="AC1827" s="2" t="b">
        <f>COUNT(Q1827:Q$2500)&gt;0</f>
        <v>0</v>
      </c>
      <c r="AD1827" s="2" t="b">
        <f t="shared" si="951"/>
        <v>0</v>
      </c>
      <c r="AE1827" s="2" t="b">
        <f t="shared" si="952"/>
        <v>0</v>
      </c>
      <c r="AF1827" s="2" t="b">
        <f t="shared" si="953"/>
        <v>0</v>
      </c>
      <c r="AG1827" s="2" t="b">
        <f>OR(
  AND(AC1827,NOT(AC1828)),
  AND(AF1827,WEEKDAY(AH1826,2)=EINSTELLUNGEN!$D$12),
  AND(AF1827,AH1827=$J$35)
)</f>
        <v>0</v>
      </c>
      <c r="AH1827" s="2">
        <f>IF(AE1827,AH1826+IF(WEEKDAY(AH1826+1,2)&lt;=EINSTELLUNGEN!$D$12,1,$J$36),AH1826)</f>
        <v>42020</v>
      </c>
      <c r="AI1827" s="2">
        <f t="shared" si="954"/>
        <v>2019</v>
      </c>
      <c r="AJ1827" s="2">
        <f t="shared" si="955"/>
        <v>201901</v>
      </c>
      <c r="AK1827" s="2">
        <f t="shared" si="956"/>
        <v>201901</v>
      </c>
      <c r="AL1827" s="2">
        <f t="shared" si="984"/>
        <v>201903</v>
      </c>
      <c r="AM1827" s="2" t="b">
        <f t="shared" si="957"/>
        <v>1</v>
      </c>
      <c r="AN1827" s="4" t="e">
        <f t="shared" si="969"/>
        <v>#N/A</v>
      </c>
      <c r="AO1827" s="4" t="e">
        <f t="shared" si="970"/>
        <v>#N/A</v>
      </c>
      <c r="AP1827" s="2" t="str">
        <f>IF(AD1827,
  IF(ISBLANK(H1827),
    AP1826,
    IF(LEN(H1827)=1,
      IF(OR(UPPER(H1827)="A",UPPER(H1827)="I"),
        EINSTELLUNGEN!$D$21,
        IF(OR(UPPER(H1827)="B",UPPER(H1827)="M"),
          EINSTELLUNGEN!$D$22,
          IF(OR(UPPER(H1827)="C",UPPER(H1827)="S"),
            EINSTELLUNGEN!$D$23,
            IF(UPPER(H1827)="D",
              EINSTELLUNGEN!$D$24,
              IF(UPPER(H1827)="E",
                EINSTELLUNGEN!$D$25,
                UPPER(H1827)))))),
      IF(ISNUMBER(H1827),
        EINSTELLUNGEN!$D$20&amp;H1827,
        UPPER(H1827)))),
  "")</f>
        <v/>
      </c>
      <c r="AQ1827" s="2" t="str">
        <f t="shared" si="971"/>
        <v/>
      </c>
      <c r="AR1827" s="2">
        <f t="shared" si="972"/>
        <v>0</v>
      </c>
      <c r="AS1827" s="145">
        <f t="shared" si="973"/>
        <v>0.33333333333333331</v>
      </c>
      <c r="AT1827" s="2">
        <f t="shared" si="974"/>
        <v>0</v>
      </c>
      <c r="AU1827" s="2">
        <f t="shared" si="975"/>
        <v>0</v>
      </c>
      <c r="AV1827" s="2">
        <f t="shared" si="976"/>
        <v>0</v>
      </c>
      <c r="AW1827" s="2">
        <f t="shared" si="977"/>
        <v>0</v>
      </c>
      <c r="AX1827" s="2">
        <f t="shared" si="958"/>
        <v>0</v>
      </c>
      <c r="AY1827" s="2">
        <f t="shared" si="978"/>
        <v>0</v>
      </c>
      <c r="AZ1827" s="145" t="e">
        <f t="shared" si="979"/>
        <v>#N/A</v>
      </c>
      <c r="BA1827" s="145" t="e">
        <f t="shared" si="980"/>
        <v>#N/A</v>
      </c>
      <c r="BB1827" s="145">
        <f t="shared" si="981"/>
        <v>2.083333333333337E-2</v>
      </c>
      <c r="BC1827" s="2">
        <f>IF(AM1827,
  IF(AND(AL1827=$J$31,_xlfn.DAYS(AH1827,DATE(AI1827,1,1))&lt;7),
    MAX(0,EINSTELLUNGEN!$D$12+1-WEEKDAY(DATE(EINSTELLUNGEN!$D$9,EINSTELLUNGEN!$D$10,1),2)),
    IF(AL1827=$J$33,
      MIN(EINSTELLUNGEN!$D$12,WEEKDAY(DATE(EINSTELLUNGEN!$D$9,12,31),2)),
      EINSTELLUNGEN!$D$12
  )) - SUMIF(AL$50:AL$2500,"="&amp;AL1827,AX$50:AX$2500),
  0)</f>
        <v>3</v>
      </c>
      <c r="BD1827" s="2">
        <f t="shared" si="982"/>
        <v>0.33333333333333331</v>
      </c>
      <c r="BE1827" s="2">
        <f t="shared" si="983"/>
        <v>0</v>
      </c>
    </row>
    <row r="1828" spans="1:57" ht="10.5" customHeight="1">
      <c r="A1828" s="1" t="str">
        <f t="shared" ca="1" si="959"/>
        <v/>
      </c>
      <c r="B1828" s="1" t="str">
        <f t="shared" ca="1" si="960"/>
        <v/>
      </c>
      <c r="C1828" s="1" t="str">
        <f t="shared" ca="1" si="961"/>
        <v/>
      </c>
      <c r="D1828" s="1" t="str">
        <f t="shared" ca="1" si="962"/>
        <v/>
      </c>
      <c r="F1828" s="10"/>
      <c r="G1828" s="136" t="str">
        <f t="shared" si="963"/>
        <v/>
      </c>
      <c r="H1828" s="27"/>
      <c r="I1828" s="28"/>
      <c r="J1828" s="28"/>
      <c r="K1828" s="29"/>
      <c r="L1828" s="136"/>
      <c r="M1828" s="136"/>
      <c r="N1828" s="136"/>
      <c r="O1828" s="26" t="str">
        <f t="shared" si="964"/>
        <v/>
      </c>
      <c r="P1828" s="218" t="str">
        <f t="shared" si="965"/>
        <v/>
      </c>
      <c r="Q1828" s="26" t="str">
        <f t="shared" si="966"/>
        <v/>
      </c>
      <c r="R1828" s="22"/>
      <c r="S1828" s="99"/>
      <c r="T1828" s="10"/>
      <c r="U1828" s="229" t="str">
        <f t="shared" si="967"/>
        <v/>
      </c>
      <c r="V1828" s="230"/>
      <c r="W1828" s="230"/>
      <c r="X1828" s="230"/>
      <c r="Y1828" s="230"/>
      <c r="Z1828" s="22" t="str">
        <f>""</f>
        <v/>
      </c>
      <c r="AB1828" s="23" t="str">
        <f t="shared" si="968"/>
        <v/>
      </c>
      <c r="AC1828" s="2" t="b">
        <f>COUNT(Q1828:Q$2500)&gt;0</f>
        <v>0</v>
      </c>
      <c r="AD1828" s="2" t="b">
        <f t="shared" si="951"/>
        <v>0</v>
      </c>
      <c r="AE1828" s="2" t="b">
        <f t="shared" si="952"/>
        <v>0</v>
      </c>
      <c r="AF1828" s="2" t="b">
        <f t="shared" si="953"/>
        <v>0</v>
      </c>
      <c r="AG1828" s="2" t="b">
        <f>OR(
  AND(AC1828,NOT(AC1829)),
  AND(AF1828,WEEKDAY(AH1827,2)=EINSTELLUNGEN!$D$12),
  AND(AF1828,AH1828=$J$35)
)</f>
        <v>0</v>
      </c>
      <c r="AH1828" s="2">
        <f>IF(AE1828,AH1827+IF(WEEKDAY(AH1827+1,2)&lt;=EINSTELLUNGEN!$D$12,1,$J$36),AH1827)</f>
        <v>42020</v>
      </c>
      <c r="AI1828" s="2">
        <f t="shared" si="954"/>
        <v>2019</v>
      </c>
      <c r="AJ1828" s="2">
        <f t="shared" si="955"/>
        <v>201901</v>
      </c>
      <c r="AK1828" s="2">
        <f t="shared" si="956"/>
        <v>201901</v>
      </c>
      <c r="AL1828" s="2">
        <f t="shared" si="984"/>
        <v>201903</v>
      </c>
      <c r="AM1828" s="2" t="b">
        <f t="shared" si="957"/>
        <v>1</v>
      </c>
      <c r="AN1828" s="4" t="e">
        <f t="shared" si="969"/>
        <v>#N/A</v>
      </c>
      <c r="AO1828" s="4" t="e">
        <f t="shared" si="970"/>
        <v>#N/A</v>
      </c>
      <c r="AP1828" s="2" t="str">
        <f>IF(AD1828,
  IF(ISBLANK(H1828),
    AP1827,
    IF(LEN(H1828)=1,
      IF(OR(UPPER(H1828)="A",UPPER(H1828)="I"),
        EINSTELLUNGEN!$D$21,
        IF(OR(UPPER(H1828)="B",UPPER(H1828)="M"),
          EINSTELLUNGEN!$D$22,
          IF(OR(UPPER(H1828)="C",UPPER(H1828)="S"),
            EINSTELLUNGEN!$D$23,
            IF(UPPER(H1828)="D",
              EINSTELLUNGEN!$D$24,
              IF(UPPER(H1828)="E",
                EINSTELLUNGEN!$D$25,
                UPPER(H1828)))))),
      IF(ISNUMBER(H1828),
        EINSTELLUNGEN!$D$20&amp;H1828,
        UPPER(H1828)))),
  "")</f>
        <v/>
      </c>
      <c r="AQ1828" s="2" t="str">
        <f t="shared" si="971"/>
        <v/>
      </c>
      <c r="AR1828" s="2">
        <f t="shared" si="972"/>
        <v>0</v>
      </c>
      <c r="AS1828" s="145">
        <f t="shared" si="973"/>
        <v>0.33333333333333331</v>
      </c>
      <c r="AT1828" s="2">
        <f t="shared" si="974"/>
        <v>0</v>
      </c>
      <c r="AU1828" s="2">
        <f t="shared" si="975"/>
        <v>0</v>
      </c>
      <c r="AV1828" s="2">
        <f t="shared" si="976"/>
        <v>0</v>
      </c>
      <c r="AW1828" s="2">
        <f t="shared" si="977"/>
        <v>0</v>
      </c>
      <c r="AX1828" s="2">
        <f t="shared" si="958"/>
        <v>0</v>
      </c>
      <c r="AY1828" s="2">
        <f t="shared" si="978"/>
        <v>0</v>
      </c>
      <c r="AZ1828" s="145" t="e">
        <f t="shared" si="979"/>
        <v>#N/A</v>
      </c>
      <c r="BA1828" s="145" t="e">
        <f t="shared" si="980"/>
        <v>#N/A</v>
      </c>
      <c r="BB1828" s="145">
        <f t="shared" si="981"/>
        <v>2.083333333333337E-2</v>
      </c>
      <c r="BC1828" s="2">
        <f>IF(AM1828,
  IF(AND(AL1828=$J$31,_xlfn.DAYS(AH1828,DATE(AI1828,1,1))&lt;7),
    MAX(0,EINSTELLUNGEN!$D$12+1-WEEKDAY(DATE(EINSTELLUNGEN!$D$9,EINSTELLUNGEN!$D$10,1),2)),
    IF(AL1828=$J$33,
      MIN(EINSTELLUNGEN!$D$12,WEEKDAY(DATE(EINSTELLUNGEN!$D$9,12,31),2)),
      EINSTELLUNGEN!$D$12
  )) - SUMIF(AL$50:AL$2500,"="&amp;AL1828,AX$50:AX$2500),
  0)</f>
        <v>3</v>
      </c>
      <c r="BD1828" s="2">
        <f t="shared" si="982"/>
        <v>0.33333333333333331</v>
      </c>
      <c r="BE1828" s="2">
        <f t="shared" si="983"/>
        <v>0</v>
      </c>
    </row>
    <row r="1829" spans="1:57" ht="10.5" customHeight="1">
      <c r="A1829" s="1" t="str">
        <f t="shared" ca="1" si="959"/>
        <v/>
      </c>
      <c r="B1829" s="1" t="str">
        <f t="shared" ca="1" si="960"/>
        <v/>
      </c>
      <c r="C1829" s="1" t="str">
        <f t="shared" ca="1" si="961"/>
        <v/>
      </c>
      <c r="D1829" s="1" t="str">
        <f t="shared" ca="1" si="962"/>
        <v/>
      </c>
      <c r="F1829" s="10"/>
      <c r="G1829" s="136" t="str">
        <f t="shared" si="963"/>
        <v/>
      </c>
      <c r="H1829" s="27"/>
      <c r="I1829" s="28"/>
      <c r="J1829" s="28"/>
      <c r="K1829" s="29"/>
      <c r="L1829" s="136"/>
      <c r="M1829" s="136"/>
      <c r="N1829" s="136"/>
      <c r="O1829" s="26" t="str">
        <f t="shared" si="964"/>
        <v/>
      </c>
      <c r="P1829" s="218" t="str">
        <f t="shared" si="965"/>
        <v/>
      </c>
      <c r="Q1829" s="26" t="str">
        <f t="shared" si="966"/>
        <v/>
      </c>
      <c r="R1829" s="22"/>
      <c r="S1829" s="99"/>
      <c r="T1829" s="10"/>
      <c r="U1829" s="229" t="str">
        <f t="shared" si="967"/>
        <v/>
      </c>
      <c r="V1829" s="230"/>
      <c r="W1829" s="230"/>
      <c r="X1829" s="230"/>
      <c r="Y1829" s="230"/>
      <c r="Z1829" s="22" t="str">
        <f>""</f>
        <v/>
      </c>
      <c r="AB1829" s="23" t="str">
        <f t="shared" si="968"/>
        <v/>
      </c>
      <c r="AC1829" s="2" t="b">
        <f>COUNT(Q1829:Q$2500)&gt;0</f>
        <v>0</v>
      </c>
      <c r="AD1829" s="2" t="b">
        <f t="shared" si="951"/>
        <v>0</v>
      </c>
      <c r="AE1829" s="2" t="b">
        <f t="shared" si="952"/>
        <v>0</v>
      </c>
      <c r="AF1829" s="2" t="b">
        <f t="shared" si="953"/>
        <v>0</v>
      </c>
      <c r="AG1829" s="2" t="b">
        <f>OR(
  AND(AC1829,NOT(AC1830)),
  AND(AF1829,WEEKDAY(AH1828,2)=EINSTELLUNGEN!$D$12),
  AND(AF1829,AH1829=$J$35)
)</f>
        <v>0</v>
      </c>
      <c r="AH1829" s="2">
        <f>IF(AE1829,AH1828+IF(WEEKDAY(AH1828+1,2)&lt;=EINSTELLUNGEN!$D$12,1,$J$36),AH1828)</f>
        <v>42020</v>
      </c>
      <c r="AI1829" s="2">
        <f t="shared" si="954"/>
        <v>2019</v>
      </c>
      <c r="AJ1829" s="2">
        <f t="shared" si="955"/>
        <v>201901</v>
      </c>
      <c r="AK1829" s="2">
        <f t="shared" si="956"/>
        <v>201901</v>
      </c>
      <c r="AL1829" s="2">
        <f t="shared" si="984"/>
        <v>201903</v>
      </c>
      <c r="AM1829" s="2" t="b">
        <f t="shared" si="957"/>
        <v>1</v>
      </c>
      <c r="AN1829" s="4" t="e">
        <f t="shared" si="969"/>
        <v>#N/A</v>
      </c>
      <c r="AO1829" s="4" t="e">
        <f t="shared" si="970"/>
        <v>#N/A</v>
      </c>
      <c r="AP1829" s="2" t="str">
        <f>IF(AD1829,
  IF(ISBLANK(H1829),
    AP1828,
    IF(LEN(H1829)=1,
      IF(OR(UPPER(H1829)="A",UPPER(H1829)="I"),
        EINSTELLUNGEN!$D$21,
        IF(OR(UPPER(H1829)="B",UPPER(H1829)="M"),
          EINSTELLUNGEN!$D$22,
          IF(OR(UPPER(H1829)="C",UPPER(H1829)="S"),
            EINSTELLUNGEN!$D$23,
            IF(UPPER(H1829)="D",
              EINSTELLUNGEN!$D$24,
              IF(UPPER(H1829)="E",
                EINSTELLUNGEN!$D$25,
                UPPER(H1829)))))),
      IF(ISNUMBER(H1829),
        EINSTELLUNGEN!$D$20&amp;H1829,
        UPPER(H1829)))),
  "")</f>
        <v/>
      </c>
      <c r="AQ1829" s="2" t="str">
        <f t="shared" si="971"/>
        <v/>
      </c>
      <c r="AR1829" s="2">
        <f t="shared" si="972"/>
        <v>0</v>
      </c>
      <c r="AS1829" s="145">
        <f t="shared" si="973"/>
        <v>0.33333333333333331</v>
      </c>
      <c r="AT1829" s="2">
        <f t="shared" si="974"/>
        <v>0</v>
      </c>
      <c r="AU1829" s="2">
        <f t="shared" si="975"/>
        <v>0</v>
      </c>
      <c r="AV1829" s="2">
        <f t="shared" si="976"/>
        <v>0</v>
      </c>
      <c r="AW1829" s="2">
        <f t="shared" si="977"/>
        <v>0</v>
      </c>
      <c r="AX1829" s="2">
        <f t="shared" si="958"/>
        <v>0</v>
      </c>
      <c r="AY1829" s="2">
        <f t="shared" si="978"/>
        <v>0</v>
      </c>
      <c r="AZ1829" s="145" t="e">
        <f t="shared" si="979"/>
        <v>#N/A</v>
      </c>
      <c r="BA1829" s="145" t="e">
        <f t="shared" si="980"/>
        <v>#N/A</v>
      </c>
      <c r="BB1829" s="145">
        <f t="shared" si="981"/>
        <v>2.083333333333337E-2</v>
      </c>
      <c r="BC1829" s="2">
        <f>IF(AM1829,
  IF(AND(AL1829=$J$31,_xlfn.DAYS(AH1829,DATE(AI1829,1,1))&lt;7),
    MAX(0,EINSTELLUNGEN!$D$12+1-WEEKDAY(DATE(EINSTELLUNGEN!$D$9,EINSTELLUNGEN!$D$10,1),2)),
    IF(AL1829=$J$33,
      MIN(EINSTELLUNGEN!$D$12,WEEKDAY(DATE(EINSTELLUNGEN!$D$9,12,31),2)),
      EINSTELLUNGEN!$D$12
  )) - SUMIF(AL$50:AL$2500,"="&amp;AL1829,AX$50:AX$2500),
  0)</f>
        <v>3</v>
      </c>
      <c r="BD1829" s="2">
        <f t="shared" si="982"/>
        <v>0.33333333333333331</v>
      </c>
      <c r="BE1829" s="2">
        <f t="shared" si="983"/>
        <v>0</v>
      </c>
    </row>
    <row r="1830" spans="1:57" ht="10.5" customHeight="1">
      <c r="A1830" s="1" t="str">
        <f t="shared" ca="1" si="959"/>
        <v/>
      </c>
      <c r="B1830" s="1" t="str">
        <f t="shared" ca="1" si="960"/>
        <v/>
      </c>
      <c r="C1830" s="1" t="str">
        <f t="shared" ca="1" si="961"/>
        <v/>
      </c>
      <c r="D1830" s="1" t="str">
        <f t="shared" ca="1" si="962"/>
        <v/>
      </c>
      <c r="F1830" s="10"/>
      <c r="G1830" s="136" t="str">
        <f t="shared" si="963"/>
        <v/>
      </c>
      <c r="H1830" s="27"/>
      <c r="I1830" s="28"/>
      <c r="J1830" s="28"/>
      <c r="K1830" s="29"/>
      <c r="L1830" s="136"/>
      <c r="M1830" s="136"/>
      <c r="N1830" s="136"/>
      <c r="O1830" s="26" t="str">
        <f t="shared" si="964"/>
        <v/>
      </c>
      <c r="P1830" s="218" t="str">
        <f t="shared" si="965"/>
        <v/>
      </c>
      <c r="Q1830" s="26" t="str">
        <f t="shared" si="966"/>
        <v/>
      </c>
      <c r="R1830" s="22"/>
      <c r="S1830" s="99"/>
      <c r="T1830" s="10"/>
      <c r="U1830" s="229" t="str">
        <f t="shared" si="967"/>
        <v/>
      </c>
      <c r="V1830" s="230"/>
      <c r="W1830" s="230"/>
      <c r="X1830" s="230"/>
      <c r="Y1830" s="230"/>
      <c r="Z1830" s="22" t="str">
        <f>""</f>
        <v/>
      </c>
      <c r="AB1830" s="23" t="str">
        <f t="shared" si="968"/>
        <v/>
      </c>
      <c r="AC1830" s="2" t="b">
        <f>COUNT(Q1830:Q$2500)&gt;0</f>
        <v>0</v>
      </c>
      <c r="AD1830" s="2" t="b">
        <f t="shared" si="951"/>
        <v>0</v>
      </c>
      <c r="AE1830" s="2" t="b">
        <f t="shared" si="952"/>
        <v>0</v>
      </c>
      <c r="AF1830" s="2" t="b">
        <f t="shared" si="953"/>
        <v>0</v>
      </c>
      <c r="AG1830" s="2" t="b">
        <f>OR(
  AND(AC1830,NOT(AC1831)),
  AND(AF1830,WEEKDAY(AH1829,2)=EINSTELLUNGEN!$D$12),
  AND(AF1830,AH1830=$J$35)
)</f>
        <v>0</v>
      </c>
      <c r="AH1830" s="2">
        <f>IF(AE1830,AH1829+IF(WEEKDAY(AH1829+1,2)&lt;=EINSTELLUNGEN!$D$12,1,$J$36),AH1829)</f>
        <v>42020</v>
      </c>
      <c r="AI1830" s="2">
        <f t="shared" si="954"/>
        <v>2019</v>
      </c>
      <c r="AJ1830" s="2">
        <f t="shared" si="955"/>
        <v>201901</v>
      </c>
      <c r="AK1830" s="2">
        <f t="shared" si="956"/>
        <v>201901</v>
      </c>
      <c r="AL1830" s="2">
        <f t="shared" si="984"/>
        <v>201903</v>
      </c>
      <c r="AM1830" s="2" t="b">
        <f t="shared" si="957"/>
        <v>1</v>
      </c>
      <c r="AN1830" s="4" t="e">
        <f t="shared" si="969"/>
        <v>#N/A</v>
      </c>
      <c r="AO1830" s="4" t="e">
        <f t="shared" si="970"/>
        <v>#N/A</v>
      </c>
      <c r="AP1830" s="2" t="str">
        <f>IF(AD1830,
  IF(ISBLANK(H1830),
    AP1829,
    IF(LEN(H1830)=1,
      IF(OR(UPPER(H1830)="A",UPPER(H1830)="I"),
        EINSTELLUNGEN!$D$21,
        IF(OR(UPPER(H1830)="B",UPPER(H1830)="M"),
          EINSTELLUNGEN!$D$22,
          IF(OR(UPPER(H1830)="C",UPPER(H1830)="S"),
            EINSTELLUNGEN!$D$23,
            IF(UPPER(H1830)="D",
              EINSTELLUNGEN!$D$24,
              IF(UPPER(H1830)="E",
                EINSTELLUNGEN!$D$25,
                UPPER(H1830)))))),
      IF(ISNUMBER(H1830),
        EINSTELLUNGEN!$D$20&amp;H1830,
        UPPER(H1830)))),
  "")</f>
        <v/>
      </c>
      <c r="AQ1830" s="2" t="str">
        <f t="shared" si="971"/>
        <v/>
      </c>
      <c r="AR1830" s="2">
        <f t="shared" si="972"/>
        <v>0</v>
      </c>
      <c r="AS1830" s="145">
        <f t="shared" si="973"/>
        <v>0.33333333333333331</v>
      </c>
      <c r="AT1830" s="2">
        <f t="shared" si="974"/>
        <v>0</v>
      </c>
      <c r="AU1830" s="2">
        <f t="shared" si="975"/>
        <v>0</v>
      </c>
      <c r="AV1830" s="2">
        <f t="shared" si="976"/>
        <v>0</v>
      </c>
      <c r="AW1830" s="2">
        <f t="shared" si="977"/>
        <v>0</v>
      </c>
      <c r="AX1830" s="2">
        <f t="shared" si="958"/>
        <v>0</v>
      </c>
      <c r="AY1830" s="2">
        <f t="shared" si="978"/>
        <v>0</v>
      </c>
      <c r="AZ1830" s="145" t="e">
        <f t="shared" si="979"/>
        <v>#N/A</v>
      </c>
      <c r="BA1830" s="145" t="e">
        <f t="shared" si="980"/>
        <v>#N/A</v>
      </c>
      <c r="BB1830" s="145">
        <f t="shared" si="981"/>
        <v>2.083333333333337E-2</v>
      </c>
      <c r="BC1830" s="2">
        <f>IF(AM1830,
  IF(AND(AL1830=$J$31,_xlfn.DAYS(AH1830,DATE(AI1830,1,1))&lt;7),
    MAX(0,EINSTELLUNGEN!$D$12+1-WEEKDAY(DATE(EINSTELLUNGEN!$D$9,EINSTELLUNGEN!$D$10,1),2)),
    IF(AL1830=$J$33,
      MIN(EINSTELLUNGEN!$D$12,WEEKDAY(DATE(EINSTELLUNGEN!$D$9,12,31),2)),
      EINSTELLUNGEN!$D$12
  )) - SUMIF(AL$50:AL$2500,"="&amp;AL1830,AX$50:AX$2500),
  0)</f>
        <v>3</v>
      </c>
      <c r="BD1830" s="2">
        <f t="shared" si="982"/>
        <v>0.33333333333333331</v>
      </c>
      <c r="BE1830" s="2">
        <f t="shared" si="983"/>
        <v>0</v>
      </c>
    </row>
    <row r="1831" spans="1:57" ht="10.5" customHeight="1">
      <c r="A1831" s="1" t="str">
        <f t="shared" ca="1" si="959"/>
        <v/>
      </c>
      <c r="B1831" s="1" t="str">
        <f t="shared" ca="1" si="960"/>
        <v/>
      </c>
      <c r="C1831" s="1" t="str">
        <f t="shared" ca="1" si="961"/>
        <v/>
      </c>
      <c r="D1831" s="1" t="str">
        <f t="shared" ca="1" si="962"/>
        <v/>
      </c>
      <c r="F1831" s="10"/>
      <c r="G1831" s="136" t="str">
        <f t="shared" si="963"/>
        <v/>
      </c>
      <c r="H1831" s="27"/>
      <c r="I1831" s="28"/>
      <c r="J1831" s="28"/>
      <c r="K1831" s="29"/>
      <c r="L1831" s="136"/>
      <c r="M1831" s="136"/>
      <c r="N1831" s="136"/>
      <c r="O1831" s="26" t="str">
        <f t="shared" si="964"/>
        <v/>
      </c>
      <c r="P1831" s="218" t="str">
        <f t="shared" si="965"/>
        <v/>
      </c>
      <c r="Q1831" s="26" t="str">
        <f t="shared" si="966"/>
        <v/>
      </c>
      <c r="R1831" s="22"/>
      <c r="S1831" s="99"/>
      <c r="T1831" s="10"/>
      <c r="U1831" s="229" t="str">
        <f t="shared" si="967"/>
        <v/>
      </c>
      <c r="V1831" s="230"/>
      <c r="W1831" s="230"/>
      <c r="X1831" s="230"/>
      <c r="Y1831" s="230"/>
      <c r="Z1831" s="22" t="str">
        <f>""</f>
        <v/>
      </c>
      <c r="AB1831" s="23" t="str">
        <f t="shared" si="968"/>
        <v/>
      </c>
      <c r="AC1831" s="2" t="b">
        <f>COUNT(Q1831:Q$2500)&gt;0</f>
        <v>0</v>
      </c>
      <c r="AD1831" s="2" t="b">
        <f t="shared" si="951"/>
        <v>0</v>
      </c>
      <c r="AE1831" s="2" t="b">
        <f t="shared" si="952"/>
        <v>0</v>
      </c>
      <c r="AF1831" s="2" t="b">
        <f t="shared" si="953"/>
        <v>0</v>
      </c>
      <c r="AG1831" s="2" t="b">
        <f>OR(
  AND(AC1831,NOT(AC1832)),
  AND(AF1831,WEEKDAY(AH1830,2)=EINSTELLUNGEN!$D$12),
  AND(AF1831,AH1831=$J$35)
)</f>
        <v>0</v>
      </c>
      <c r="AH1831" s="2">
        <f>IF(AE1831,AH1830+IF(WEEKDAY(AH1830+1,2)&lt;=EINSTELLUNGEN!$D$12,1,$J$36),AH1830)</f>
        <v>42020</v>
      </c>
      <c r="AI1831" s="2">
        <f t="shared" si="954"/>
        <v>2019</v>
      </c>
      <c r="AJ1831" s="2">
        <f t="shared" si="955"/>
        <v>201901</v>
      </c>
      <c r="AK1831" s="2">
        <f t="shared" si="956"/>
        <v>201901</v>
      </c>
      <c r="AL1831" s="2">
        <f t="shared" si="984"/>
        <v>201903</v>
      </c>
      <c r="AM1831" s="2" t="b">
        <f t="shared" si="957"/>
        <v>1</v>
      </c>
      <c r="AN1831" s="4" t="e">
        <f t="shared" si="969"/>
        <v>#N/A</v>
      </c>
      <c r="AO1831" s="4" t="e">
        <f t="shared" si="970"/>
        <v>#N/A</v>
      </c>
      <c r="AP1831" s="2" t="str">
        <f>IF(AD1831,
  IF(ISBLANK(H1831),
    AP1830,
    IF(LEN(H1831)=1,
      IF(OR(UPPER(H1831)="A",UPPER(H1831)="I"),
        EINSTELLUNGEN!$D$21,
        IF(OR(UPPER(H1831)="B",UPPER(H1831)="M"),
          EINSTELLUNGEN!$D$22,
          IF(OR(UPPER(H1831)="C",UPPER(H1831)="S"),
            EINSTELLUNGEN!$D$23,
            IF(UPPER(H1831)="D",
              EINSTELLUNGEN!$D$24,
              IF(UPPER(H1831)="E",
                EINSTELLUNGEN!$D$25,
                UPPER(H1831)))))),
      IF(ISNUMBER(H1831),
        EINSTELLUNGEN!$D$20&amp;H1831,
        UPPER(H1831)))),
  "")</f>
        <v/>
      </c>
      <c r="AQ1831" s="2" t="str">
        <f t="shared" si="971"/>
        <v/>
      </c>
      <c r="AR1831" s="2">
        <f t="shared" si="972"/>
        <v>0</v>
      </c>
      <c r="AS1831" s="145">
        <f t="shared" si="973"/>
        <v>0.33333333333333331</v>
      </c>
      <c r="AT1831" s="2">
        <f t="shared" si="974"/>
        <v>0</v>
      </c>
      <c r="AU1831" s="2">
        <f t="shared" si="975"/>
        <v>0</v>
      </c>
      <c r="AV1831" s="2">
        <f t="shared" si="976"/>
        <v>0</v>
      </c>
      <c r="AW1831" s="2">
        <f t="shared" si="977"/>
        <v>0</v>
      </c>
      <c r="AX1831" s="2">
        <f t="shared" si="958"/>
        <v>0</v>
      </c>
      <c r="AY1831" s="2">
        <f t="shared" si="978"/>
        <v>0</v>
      </c>
      <c r="AZ1831" s="145" t="e">
        <f t="shared" si="979"/>
        <v>#N/A</v>
      </c>
      <c r="BA1831" s="145" t="e">
        <f t="shared" si="980"/>
        <v>#N/A</v>
      </c>
      <c r="BB1831" s="145">
        <f t="shared" si="981"/>
        <v>2.083333333333337E-2</v>
      </c>
      <c r="BC1831" s="2">
        <f>IF(AM1831,
  IF(AND(AL1831=$J$31,_xlfn.DAYS(AH1831,DATE(AI1831,1,1))&lt;7),
    MAX(0,EINSTELLUNGEN!$D$12+1-WEEKDAY(DATE(EINSTELLUNGEN!$D$9,EINSTELLUNGEN!$D$10,1),2)),
    IF(AL1831=$J$33,
      MIN(EINSTELLUNGEN!$D$12,WEEKDAY(DATE(EINSTELLUNGEN!$D$9,12,31),2)),
      EINSTELLUNGEN!$D$12
  )) - SUMIF(AL$50:AL$2500,"="&amp;AL1831,AX$50:AX$2500),
  0)</f>
        <v>3</v>
      </c>
      <c r="BD1831" s="2">
        <f t="shared" si="982"/>
        <v>0.33333333333333331</v>
      </c>
      <c r="BE1831" s="2">
        <f t="shared" si="983"/>
        <v>0</v>
      </c>
    </row>
    <row r="1832" spans="1:57" ht="10.5" customHeight="1">
      <c r="A1832" s="1" t="str">
        <f t="shared" ca="1" si="959"/>
        <v/>
      </c>
      <c r="B1832" s="1" t="str">
        <f t="shared" ca="1" si="960"/>
        <v/>
      </c>
      <c r="C1832" s="1" t="str">
        <f t="shared" ca="1" si="961"/>
        <v/>
      </c>
      <c r="D1832" s="1" t="str">
        <f t="shared" ca="1" si="962"/>
        <v/>
      </c>
      <c r="F1832" s="10"/>
      <c r="G1832" s="136" t="str">
        <f t="shared" si="963"/>
        <v/>
      </c>
      <c r="H1832" s="27"/>
      <c r="I1832" s="28"/>
      <c r="J1832" s="28"/>
      <c r="K1832" s="29"/>
      <c r="L1832" s="136"/>
      <c r="M1832" s="136"/>
      <c r="N1832" s="136"/>
      <c r="O1832" s="26" t="str">
        <f t="shared" si="964"/>
        <v/>
      </c>
      <c r="P1832" s="218" t="str">
        <f t="shared" si="965"/>
        <v/>
      </c>
      <c r="Q1832" s="26" t="str">
        <f t="shared" si="966"/>
        <v/>
      </c>
      <c r="R1832" s="22"/>
      <c r="S1832" s="99"/>
      <c r="T1832" s="10"/>
      <c r="U1832" s="229" t="str">
        <f t="shared" si="967"/>
        <v/>
      </c>
      <c r="V1832" s="230"/>
      <c r="W1832" s="230"/>
      <c r="X1832" s="230"/>
      <c r="Y1832" s="230"/>
      <c r="Z1832" s="22" t="str">
        <f>""</f>
        <v/>
      </c>
      <c r="AB1832" s="23" t="str">
        <f t="shared" si="968"/>
        <v/>
      </c>
      <c r="AC1832" s="2" t="b">
        <f>COUNT(Q1832:Q$2500)&gt;0</f>
        <v>0</v>
      </c>
      <c r="AD1832" s="2" t="b">
        <f t="shared" si="951"/>
        <v>0</v>
      </c>
      <c r="AE1832" s="2" t="b">
        <f t="shared" si="952"/>
        <v>0</v>
      </c>
      <c r="AF1832" s="2" t="b">
        <f t="shared" si="953"/>
        <v>0</v>
      </c>
      <c r="AG1832" s="2" t="b">
        <f>OR(
  AND(AC1832,NOT(AC1833)),
  AND(AF1832,WEEKDAY(AH1831,2)=EINSTELLUNGEN!$D$12),
  AND(AF1832,AH1832=$J$35)
)</f>
        <v>0</v>
      </c>
      <c r="AH1832" s="2">
        <f>IF(AE1832,AH1831+IF(WEEKDAY(AH1831+1,2)&lt;=EINSTELLUNGEN!$D$12,1,$J$36),AH1831)</f>
        <v>42020</v>
      </c>
      <c r="AI1832" s="2">
        <f t="shared" si="954"/>
        <v>2019</v>
      </c>
      <c r="AJ1832" s="2">
        <f t="shared" si="955"/>
        <v>201901</v>
      </c>
      <c r="AK1832" s="2">
        <f t="shared" si="956"/>
        <v>201901</v>
      </c>
      <c r="AL1832" s="2">
        <f t="shared" si="984"/>
        <v>201903</v>
      </c>
      <c r="AM1832" s="2" t="b">
        <f t="shared" si="957"/>
        <v>1</v>
      </c>
      <c r="AN1832" s="4" t="e">
        <f t="shared" si="969"/>
        <v>#N/A</v>
      </c>
      <c r="AO1832" s="4" t="e">
        <f t="shared" si="970"/>
        <v>#N/A</v>
      </c>
      <c r="AP1832" s="2" t="str">
        <f>IF(AD1832,
  IF(ISBLANK(H1832),
    AP1831,
    IF(LEN(H1832)=1,
      IF(OR(UPPER(H1832)="A",UPPER(H1832)="I"),
        EINSTELLUNGEN!$D$21,
        IF(OR(UPPER(H1832)="B",UPPER(H1832)="M"),
          EINSTELLUNGEN!$D$22,
          IF(OR(UPPER(H1832)="C",UPPER(H1832)="S"),
            EINSTELLUNGEN!$D$23,
            IF(UPPER(H1832)="D",
              EINSTELLUNGEN!$D$24,
              IF(UPPER(H1832)="E",
                EINSTELLUNGEN!$D$25,
                UPPER(H1832)))))),
      IF(ISNUMBER(H1832),
        EINSTELLUNGEN!$D$20&amp;H1832,
        UPPER(H1832)))),
  "")</f>
        <v/>
      </c>
      <c r="AQ1832" s="2" t="str">
        <f t="shared" si="971"/>
        <v/>
      </c>
      <c r="AR1832" s="2">
        <f t="shared" si="972"/>
        <v>0</v>
      </c>
      <c r="AS1832" s="145">
        <f t="shared" si="973"/>
        <v>0.33333333333333331</v>
      </c>
      <c r="AT1832" s="2">
        <f t="shared" si="974"/>
        <v>0</v>
      </c>
      <c r="AU1832" s="2">
        <f t="shared" si="975"/>
        <v>0</v>
      </c>
      <c r="AV1832" s="2">
        <f t="shared" si="976"/>
        <v>0</v>
      </c>
      <c r="AW1832" s="2">
        <f t="shared" si="977"/>
        <v>0</v>
      </c>
      <c r="AX1832" s="2">
        <f t="shared" si="958"/>
        <v>0</v>
      </c>
      <c r="AY1832" s="2">
        <f t="shared" si="978"/>
        <v>0</v>
      </c>
      <c r="AZ1832" s="145" t="e">
        <f t="shared" si="979"/>
        <v>#N/A</v>
      </c>
      <c r="BA1832" s="145" t="e">
        <f t="shared" si="980"/>
        <v>#N/A</v>
      </c>
      <c r="BB1832" s="145">
        <f t="shared" si="981"/>
        <v>2.083333333333337E-2</v>
      </c>
      <c r="BC1832" s="2">
        <f>IF(AM1832,
  IF(AND(AL1832=$J$31,_xlfn.DAYS(AH1832,DATE(AI1832,1,1))&lt;7),
    MAX(0,EINSTELLUNGEN!$D$12+1-WEEKDAY(DATE(EINSTELLUNGEN!$D$9,EINSTELLUNGEN!$D$10,1),2)),
    IF(AL1832=$J$33,
      MIN(EINSTELLUNGEN!$D$12,WEEKDAY(DATE(EINSTELLUNGEN!$D$9,12,31),2)),
      EINSTELLUNGEN!$D$12
  )) - SUMIF(AL$50:AL$2500,"="&amp;AL1832,AX$50:AX$2500),
  0)</f>
        <v>3</v>
      </c>
      <c r="BD1832" s="2">
        <f t="shared" si="982"/>
        <v>0.33333333333333331</v>
      </c>
      <c r="BE1832" s="2">
        <f t="shared" si="983"/>
        <v>0</v>
      </c>
    </row>
    <row r="1833" spans="1:57" ht="10.5" customHeight="1">
      <c r="A1833" s="1" t="str">
        <f t="shared" ca="1" si="959"/>
        <v/>
      </c>
      <c r="B1833" s="1" t="str">
        <f t="shared" ca="1" si="960"/>
        <v/>
      </c>
      <c r="C1833" s="1" t="str">
        <f t="shared" ca="1" si="961"/>
        <v/>
      </c>
      <c r="D1833" s="1" t="str">
        <f t="shared" ca="1" si="962"/>
        <v/>
      </c>
      <c r="F1833" s="10"/>
      <c r="G1833" s="136" t="str">
        <f t="shared" si="963"/>
        <v/>
      </c>
      <c r="H1833" s="27"/>
      <c r="I1833" s="28"/>
      <c r="J1833" s="28"/>
      <c r="K1833" s="29"/>
      <c r="L1833" s="136"/>
      <c r="M1833" s="136"/>
      <c r="N1833" s="136"/>
      <c r="O1833" s="26" t="str">
        <f t="shared" si="964"/>
        <v/>
      </c>
      <c r="P1833" s="218" t="str">
        <f t="shared" si="965"/>
        <v/>
      </c>
      <c r="Q1833" s="26" t="str">
        <f t="shared" si="966"/>
        <v/>
      </c>
      <c r="R1833" s="22"/>
      <c r="S1833" s="99"/>
      <c r="T1833" s="10"/>
      <c r="U1833" s="229" t="str">
        <f t="shared" si="967"/>
        <v/>
      </c>
      <c r="V1833" s="230"/>
      <c r="W1833" s="230"/>
      <c r="X1833" s="230"/>
      <c r="Y1833" s="230"/>
      <c r="Z1833" s="22" t="str">
        <f>""</f>
        <v/>
      </c>
      <c r="AB1833" s="23" t="str">
        <f t="shared" si="968"/>
        <v/>
      </c>
      <c r="AC1833" s="2" t="b">
        <f>COUNT(Q1833:Q$2500)&gt;0</f>
        <v>0</v>
      </c>
      <c r="AD1833" s="2" t="b">
        <f t="shared" si="951"/>
        <v>0</v>
      </c>
      <c r="AE1833" s="2" t="b">
        <f t="shared" si="952"/>
        <v>0</v>
      </c>
      <c r="AF1833" s="2" t="b">
        <f t="shared" si="953"/>
        <v>0</v>
      </c>
      <c r="AG1833" s="2" t="b">
        <f>OR(
  AND(AC1833,NOT(AC1834)),
  AND(AF1833,WEEKDAY(AH1832,2)=EINSTELLUNGEN!$D$12),
  AND(AF1833,AH1833=$J$35)
)</f>
        <v>0</v>
      </c>
      <c r="AH1833" s="2">
        <f>IF(AE1833,AH1832+IF(WEEKDAY(AH1832+1,2)&lt;=EINSTELLUNGEN!$D$12,1,$J$36),AH1832)</f>
        <v>42020</v>
      </c>
      <c r="AI1833" s="2">
        <f t="shared" si="954"/>
        <v>2019</v>
      </c>
      <c r="AJ1833" s="2">
        <f t="shared" si="955"/>
        <v>201901</v>
      </c>
      <c r="AK1833" s="2">
        <f t="shared" si="956"/>
        <v>201901</v>
      </c>
      <c r="AL1833" s="2">
        <f t="shared" si="984"/>
        <v>201903</v>
      </c>
      <c r="AM1833" s="2" t="b">
        <f t="shared" si="957"/>
        <v>1</v>
      </c>
      <c r="AN1833" s="4" t="e">
        <f t="shared" si="969"/>
        <v>#N/A</v>
      </c>
      <c r="AO1833" s="4" t="e">
        <f t="shared" si="970"/>
        <v>#N/A</v>
      </c>
      <c r="AP1833" s="2" t="str">
        <f>IF(AD1833,
  IF(ISBLANK(H1833),
    AP1832,
    IF(LEN(H1833)=1,
      IF(OR(UPPER(H1833)="A",UPPER(H1833)="I"),
        EINSTELLUNGEN!$D$21,
        IF(OR(UPPER(H1833)="B",UPPER(H1833)="M"),
          EINSTELLUNGEN!$D$22,
          IF(OR(UPPER(H1833)="C",UPPER(H1833)="S"),
            EINSTELLUNGEN!$D$23,
            IF(UPPER(H1833)="D",
              EINSTELLUNGEN!$D$24,
              IF(UPPER(H1833)="E",
                EINSTELLUNGEN!$D$25,
                UPPER(H1833)))))),
      IF(ISNUMBER(H1833),
        EINSTELLUNGEN!$D$20&amp;H1833,
        UPPER(H1833)))),
  "")</f>
        <v/>
      </c>
      <c r="AQ1833" s="2" t="str">
        <f t="shared" si="971"/>
        <v/>
      </c>
      <c r="AR1833" s="2">
        <f t="shared" si="972"/>
        <v>0</v>
      </c>
      <c r="AS1833" s="145">
        <f t="shared" si="973"/>
        <v>0.33333333333333331</v>
      </c>
      <c r="AT1833" s="2">
        <f t="shared" si="974"/>
        <v>0</v>
      </c>
      <c r="AU1833" s="2">
        <f t="shared" si="975"/>
        <v>0</v>
      </c>
      <c r="AV1833" s="2">
        <f t="shared" si="976"/>
        <v>0</v>
      </c>
      <c r="AW1833" s="2">
        <f t="shared" si="977"/>
        <v>0</v>
      </c>
      <c r="AX1833" s="2">
        <f t="shared" si="958"/>
        <v>0</v>
      </c>
      <c r="AY1833" s="2">
        <f t="shared" si="978"/>
        <v>0</v>
      </c>
      <c r="AZ1833" s="145" t="e">
        <f t="shared" si="979"/>
        <v>#N/A</v>
      </c>
      <c r="BA1833" s="145" t="e">
        <f t="shared" si="980"/>
        <v>#N/A</v>
      </c>
      <c r="BB1833" s="145">
        <f t="shared" si="981"/>
        <v>2.083333333333337E-2</v>
      </c>
      <c r="BC1833" s="2">
        <f>IF(AM1833,
  IF(AND(AL1833=$J$31,_xlfn.DAYS(AH1833,DATE(AI1833,1,1))&lt;7),
    MAX(0,EINSTELLUNGEN!$D$12+1-WEEKDAY(DATE(EINSTELLUNGEN!$D$9,EINSTELLUNGEN!$D$10,1),2)),
    IF(AL1833=$J$33,
      MIN(EINSTELLUNGEN!$D$12,WEEKDAY(DATE(EINSTELLUNGEN!$D$9,12,31),2)),
      EINSTELLUNGEN!$D$12
  )) - SUMIF(AL$50:AL$2500,"="&amp;AL1833,AX$50:AX$2500),
  0)</f>
        <v>3</v>
      </c>
      <c r="BD1833" s="2">
        <f t="shared" si="982"/>
        <v>0.33333333333333331</v>
      </c>
      <c r="BE1833" s="2">
        <f t="shared" si="983"/>
        <v>0</v>
      </c>
    </row>
    <row r="1834" spans="1:57" ht="10.5" customHeight="1">
      <c r="A1834" s="1" t="str">
        <f t="shared" ca="1" si="959"/>
        <v/>
      </c>
      <c r="B1834" s="1" t="str">
        <f t="shared" ca="1" si="960"/>
        <v/>
      </c>
      <c r="C1834" s="1" t="str">
        <f t="shared" ca="1" si="961"/>
        <v/>
      </c>
      <c r="D1834" s="1" t="str">
        <f t="shared" ca="1" si="962"/>
        <v/>
      </c>
      <c r="F1834" s="10"/>
      <c r="G1834" s="136" t="str">
        <f t="shared" si="963"/>
        <v/>
      </c>
      <c r="H1834" s="27"/>
      <c r="I1834" s="28"/>
      <c r="J1834" s="28"/>
      <c r="K1834" s="29"/>
      <c r="L1834" s="136"/>
      <c r="M1834" s="136"/>
      <c r="N1834" s="136"/>
      <c r="O1834" s="26" t="str">
        <f t="shared" si="964"/>
        <v/>
      </c>
      <c r="P1834" s="218" t="str">
        <f t="shared" si="965"/>
        <v/>
      </c>
      <c r="Q1834" s="26" t="str">
        <f t="shared" si="966"/>
        <v/>
      </c>
      <c r="R1834" s="22"/>
      <c r="S1834" s="99"/>
      <c r="T1834" s="10"/>
      <c r="U1834" s="229" t="str">
        <f t="shared" si="967"/>
        <v/>
      </c>
      <c r="V1834" s="230"/>
      <c r="W1834" s="230"/>
      <c r="X1834" s="230"/>
      <c r="Y1834" s="230"/>
      <c r="Z1834" s="22" t="str">
        <f>""</f>
        <v/>
      </c>
      <c r="AB1834" s="23" t="str">
        <f t="shared" si="968"/>
        <v/>
      </c>
      <c r="AC1834" s="2" t="b">
        <f>COUNT(Q1834:Q$2500)&gt;0</f>
        <v>0</v>
      </c>
      <c r="AD1834" s="2" t="b">
        <f t="shared" si="951"/>
        <v>0</v>
      </c>
      <c r="AE1834" s="2" t="b">
        <f t="shared" si="952"/>
        <v>0</v>
      </c>
      <c r="AF1834" s="2" t="b">
        <f t="shared" si="953"/>
        <v>0</v>
      </c>
      <c r="AG1834" s="2" t="b">
        <f>OR(
  AND(AC1834,NOT(AC1835)),
  AND(AF1834,WEEKDAY(AH1833,2)=EINSTELLUNGEN!$D$12),
  AND(AF1834,AH1834=$J$35)
)</f>
        <v>0</v>
      </c>
      <c r="AH1834" s="2">
        <f>IF(AE1834,AH1833+IF(WEEKDAY(AH1833+1,2)&lt;=EINSTELLUNGEN!$D$12,1,$J$36),AH1833)</f>
        <v>42020</v>
      </c>
      <c r="AI1834" s="2">
        <f t="shared" si="954"/>
        <v>2019</v>
      </c>
      <c r="AJ1834" s="2">
        <f t="shared" si="955"/>
        <v>201901</v>
      </c>
      <c r="AK1834" s="2">
        <f t="shared" si="956"/>
        <v>201901</v>
      </c>
      <c r="AL1834" s="2">
        <f t="shared" si="984"/>
        <v>201903</v>
      </c>
      <c r="AM1834" s="2" t="b">
        <f t="shared" si="957"/>
        <v>1</v>
      </c>
      <c r="AN1834" s="4" t="e">
        <f t="shared" si="969"/>
        <v>#N/A</v>
      </c>
      <c r="AO1834" s="4" t="e">
        <f t="shared" si="970"/>
        <v>#N/A</v>
      </c>
      <c r="AP1834" s="2" t="str">
        <f>IF(AD1834,
  IF(ISBLANK(H1834),
    AP1833,
    IF(LEN(H1834)=1,
      IF(OR(UPPER(H1834)="A",UPPER(H1834)="I"),
        EINSTELLUNGEN!$D$21,
        IF(OR(UPPER(H1834)="B",UPPER(H1834)="M"),
          EINSTELLUNGEN!$D$22,
          IF(OR(UPPER(H1834)="C",UPPER(H1834)="S"),
            EINSTELLUNGEN!$D$23,
            IF(UPPER(H1834)="D",
              EINSTELLUNGEN!$D$24,
              IF(UPPER(H1834)="E",
                EINSTELLUNGEN!$D$25,
                UPPER(H1834)))))),
      IF(ISNUMBER(H1834),
        EINSTELLUNGEN!$D$20&amp;H1834,
        UPPER(H1834)))),
  "")</f>
        <v/>
      </c>
      <c r="AQ1834" s="2" t="str">
        <f t="shared" si="971"/>
        <v/>
      </c>
      <c r="AR1834" s="2">
        <f t="shared" si="972"/>
        <v>0</v>
      </c>
      <c r="AS1834" s="145">
        <f t="shared" si="973"/>
        <v>0.33333333333333331</v>
      </c>
      <c r="AT1834" s="2">
        <f t="shared" si="974"/>
        <v>0</v>
      </c>
      <c r="AU1834" s="2">
        <f t="shared" si="975"/>
        <v>0</v>
      </c>
      <c r="AV1834" s="2">
        <f t="shared" si="976"/>
        <v>0</v>
      </c>
      <c r="AW1834" s="2">
        <f t="shared" si="977"/>
        <v>0</v>
      </c>
      <c r="AX1834" s="2">
        <f t="shared" si="958"/>
        <v>0</v>
      </c>
      <c r="AY1834" s="2">
        <f t="shared" si="978"/>
        <v>0</v>
      </c>
      <c r="AZ1834" s="145" t="e">
        <f t="shared" si="979"/>
        <v>#N/A</v>
      </c>
      <c r="BA1834" s="145" t="e">
        <f t="shared" si="980"/>
        <v>#N/A</v>
      </c>
      <c r="BB1834" s="145">
        <f t="shared" si="981"/>
        <v>2.083333333333337E-2</v>
      </c>
      <c r="BC1834" s="2">
        <f>IF(AM1834,
  IF(AND(AL1834=$J$31,_xlfn.DAYS(AH1834,DATE(AI1834,1,1))&lt;7),
    MAX(0,EINSTELLUNGEN!$D$12+1-WEEKDAY(DATE(EINSTELLUNGEN!$D$9,EINSTELLUNGEN!$D$10,1),2)),
    IF(AL1834=$J$33,
      MIN(EINSTELLUNGEN!$D$12,WEEKDAY(DATE(EINSTELLUNGEN!$D$9,12,31),2)),
      EINSTELLUNGEN!$D$12
  )) - SUMIF(AL$50:AL$2500,"="&amp;AL1834,AX$50:AX$2500),
  0)</f>
        <v>3</v>
      </c>
      <c r="BD1834" s="2">
        <f t="shared" si="982"/>
        <v>0.33333333333333331</v>
      </c>
      <c r="BE1834" s="2">
        <f t="shared" si="983"/>
        <v>0</v>
      </c>
    </row>
    <row r="1835" spans="1:57" ht="10.5" customHeight="1">
      <c r="A1835" s="1" t="str">
        <f t="shared" ca="1" si="959"/>
        <v/>
      </c>
      <c r="B1835" s="1" t="str">
        <f t="shared" ca="1" si="960"/>
        <v/>
      </c>
      <c r="C1835" s="1" t="str">
        <f t="shared" ca="1" si="961"/>
        <v/>
      </c>
      <c r="D1835" s="1" t="str">
        <f t="shared" ca="1" si="962"/>
        <v/>
      </c>
      <c r="F1835" s="10"/>
      <c r="G1835" s="136" t="str">
        <f t="shared" si="963"/>
        <v/>
      </c>
      <c r="H1835" s="27"/>
      <c r="I1835" s="28"/>
      <c r="J1835" s="28"/>
      <c r="K1835" s="29"/>
      <c r="L1835" s="136"/>
      <c r="M1835" s="136"/>
      <c r="N1835" s="136"/>
      <c r="O1835" s="26" t="str">
        <f t="shared" si="964"/>
        <v/>
      </c>
      <c r="P1835" s="218" t="str">
        <f t="shared" si="965"/>
        <v/>
      </c>
      <c r="Q1835" s="26" t="str">
        <f t="shared" si="966"/>
        <v/>
      </c>
      <c r="R1835" s="22"/>
      <c r="S1835" s="99"/>
      <c r="T1835" s="10"/>
      <c r="U1835" s="229" t="str">
        <f t="shared" si="967"/>
        <v/>
      </c>
      <c r="V1835" s="230"/>
      <c r="W1835" s="230"/>
      <c r="X1835" s="230"/>
      <c r="Y1835" s="230"/>
      <c r="Z1835" s="22" t="str">
        <f>""</f>
        <v/>
      </c>
      <c r="AB1835" s="23" t="str">
        <f t="shared" si="968"/>
        <v/>
      </c>
      <c r="AC1835" s="2" t="b">
        <f>COUNT(Q1835:Q$2500)&gt;0</f>
        <v>0</v>
      </c>
      <c r="AD1835" s="2" t="b">
        <f t="shared" ref="AD1835:AD1878" si="985">LEN(CONCATENATE(H1835,I1835,J1835,K1835))&gt;0</f>
        <v>0</v>
      </c>
      <c r="AE1835" s="2" t="b">
        <f t="shared" ref="AE1835:AE1878" si="986">AND(NOT(AD1835),AD1836)</f>
        <v>0</v>
      </c>
      <c r="AF1835" s="2" t="b">
        <f t="shared" ref="AF1835:AF1878" si="987">AND(NOT(AD1835),AD1834)</f>
        <v>0</v>
      </c>
      <c r="AG1835" s="2" t="b">
        <f>OR(
  AND(AC1835,NOT(AC1836)),
  AND(AF1835,WEEKDAY(AH1834,2)=EINSTELLUNGEN!$D$12),
  AND(AF1835,AH1835=$J$35)
)</f>
        <v>0</v>
      </c>
      <c r="AH1835" s="2">
        <f>IF(AE1835,AH1834+IF(WEEKDAY(AH1834+1,2)&lt;=EINSTELLUNGEN!$D$12,1,$J$36),AH1834)</f>
        <v>42020</v>
      </c>
      <c r="AI1835" s="2">
        <f t="shared" ref="AI1835:AI1878" si="988">YEAR(AH1835)</f>
        <v>2019</v>
      </c>
      <c r="AJ1835" s="2">
        <f t="shared" ref="AJ1835:AJ1878" si="989">AI1835*100+ROUNDUP(MONTH(AH1835)/3,0)</f>
        <v>201901</v>
      </c>
      <c r="AK1835" s="2">
        <f t="shared" ref="AK1835:AK1878" si="990">AI1835*100+MONTH(AH1835)</f>
        <v>201901</v>
      </c>
      <c r="AL1835" s="2">
        <f t="shared" si="984"/>
        <v>201903</v>
      </c>
      <c r="AM1835" s="2" t="b">
        <f t="shared" ref="AM1835:AM1878" si="991">AND(AH1835&gt;=$J$34,AH1835&lt;=$J$35)</f>
        <v>1</v>
      </c>
      <c r="AN1835" s="4" t="e">
        <f t="shared" si="969"/>
        <v>#N/A</v>
      </c>
      <c r="AO1835" s="4" t="e">
        <f t="shared" si="970"/>
        <v>#N/A</v>
      </c>
      <c r="AP1835" s="2" t="str">
        <f>IF(AD1835,
  IF(ISBLANK(H1835),
    AP1834,
    IF(LEN(H1835)=1,
      IF(OR(UPPER(H1835)="A",UPPER(H1835)="I"),
        EINSTELLUNGEN!$D$21,
        IF(OR(UPPER(H1835)="B",UPPER(H1835)="M"),
          EINSTELLUNGEN!$D$22,
          IF(OR(UPPER(H1835)="C",UPPER(H1835)="S"),
            EINSTELLUNGEN!$D$23,
            IF(UPPER(H1835)="D",
              EINSTELLUNGEN!$D$24,
              IF(UPPER(H1835)="E",
                EINSTELLUNGEN!$D$25,
                UPPER(H1835)))))),
      IF(ISNUMBER(H1835),
        EINSTELLUNGEN!$D$20&amp;H1835,
        UPPER(H1835)))),
  "")</f>
        <v/>
      </c>
      <c r="AQ1835" s="2" t="str">
        <f t="shared" si="971"/>
        <v/>
      </c>
      <c r="AR1835" s="2">
        <f t="shared" si="972"/>
        <v>0</v>
      </c>
      <c r="AS1835" s="145">
        <f t="shared" si="973"/>
        <v>0.33333333333333331</v>
      </c>
      <c r="AT1835" s="2">
        <f t="shared" si="974"/>
        <v>0</v>
      </c>
      <c r="AU1835" s="2">
        <f t="shared" si="975"/>
        <v>0</v>
      </c>
      <c r="AV1835" s="2">
        <f t="shared" si="976"/>
        <v>0</v>
      </c>
      <c r="AW1835" s="2">
        <f t="shared" si="977"/>
        <v>0</v>
      </c>
      <c r="AX1835" s="2">
        <f t="shared" ref="AX1835:AX1878" si="992">IF(SUM(AT1835:AV1835)=0,0,1)</f>
        <v>0</v>
      </c>
      <c r="AY1835" s="2">
        <f t="shared" si="978"/>
        <v>0</v>
      </c>
      <c r="AZ1835" s="145" t="e">
        <f t="shared" si="979"/>
        <v>#N/A</v>
      </c>
      <c r="BA1835" s="145" t="e">
        <f t="shared" si="980"/>
        <v>#N/A</v>
      </c>
      <c r="BB1835" s="145">
        <f t="shared" si="981"/>
        <v>2.083333333333337E-2</v>
      </c>
      <c r="BC1835" s="2">
        <f>IF(AM1835,
  IF(AND(AL1835=$J$31,_xlfn.DAYS(AH1835,DATE(AI1835,1,1))&lt;7),
    MAX(0,EINSTELLUNGEN!$D$12+1-WEEKDAY(DATE(EINSTELLUNGEN!$D$9,EINSTELLUNGEN!$D$10,1),2)),
    IF(AL1835=$J$33,
      MIN(EINSTELLUNGEN!$D$12,WEEKDAY(DATE(EINSTELLUNGEN!$D$9,12,31),2)),
      EINSTELLUNGEN!$D$12
  )) - SUMIF(AL$50:AL$2500,"="&amp;AL1835,AX$50:AX$2500),
  0)</f>
        <v>3</v>
      </c>
      <c r="BD1835" s="2">
        <f t="shared" si="982"/>
        <v>0.33333333333333331</v>
      </c>
      <c r="BE1835" s="2">
        <f t="shared" si="983"/>
        <v>0</v>
      </c>
    </row>
    <row r="1836" spans="1:57" ht="10.5" customHeight="1">
      <c r="A1836" s="1" t="str">
        <f t="shared" ca="1" si="959"/>
        <v/>
      </c>
      <c r="B1836" s="1" t="str">
        <f t="shared" ca="1" si="960"/>
        <v/>
      </c>
      <c r="C1836" s="1" t="str">
        <f t="shared" ca="1" si="961"/>
        <v/>
      </c>
      <c r="D1836" s="1" t="str">
        <f t="shared" ca="1" si="962"/>
        <v/>
      </c>
      <c r="F1836" s="10"/>
      <c r="G1836" s="136" t="str">
        <f t="shared" si="963"/>
        <v/>
      </c>
      <c r="H1836" s="27"/>
      <c r="I1836" s="28"/>
      <c r="J1836" s="28"/>
      <c r="K1836" s="29"/>
      <c r="L1836" s="136"/>
      <c r="M1836" s="136"/>
      <c r="N1836" s="136"/>
      <c r="O1836" s="26" t="str">
        <f t="shared" si="964"/>
        <v/>
      </c>
      <c r="P1836" s="218" t="str">
        <f t="shared" si="965"/>
        <v/>
      </c>
      <c r="Q1836" s="26" t="str">
        <f t="shared" si="966"/>
        <v/>
      </c>
      <c r="R1836" s="22"/>
      <c r="S1836" s="99"/>
      <c r="T1836" s="10"/>
      <c r="U1836" s="229" t="str">
        <f t="shared" si="967"/>
        <v/>
      </c>
      <c r="V1836" s="230"/>
      <c r="W1836" s="230"/>
      <c r="X1836" s="230"/>
      <c r="Y1836" s="230"/>
      <c r="Z1836" s="22" t="str">
        <f>""</f>
        <v/>
      </c>
      <c r="AB1836" s="23" t="str">
        <f t="shared" si="968"/>
        <v/>
      </c>
      <c r="AC1836" s="2" t="b">
        <f>COUNT(Q1836:Q$2500)&gt;0</f>
        <v>0</v>
      </c>
      <c r="AD1836" s="2" t="b">
        <f t="shared" si="985"/>
        <v>0</v>
      </c>
      <c r="AE1836" s="2" t="b">
        <f t="shared" si="986"/>
        <v>0</v>
      </c>
      <c r="AF1836" s="2" t="b">
        <f t="shared" si="987"/>
        <v>0</v>
      </c>
      <c r="AG1836" s="2" t="b">
        <f>OR(
  AND(AC1836,NOT(AC1837)),
  AND(AF1836,WEEKDAY(AH1835,2)=EINSTELLUNGEN!$D$12),
  AND(AF1836,AH1836=$J$35)
)</f>
        <v>0</v>
      </c>
      <c r="AH1836" s="2">
        <f>IF(AE1836,AH1835+IF(WEEKDAY(AH1835+1,2)&lt;=EINSTELLUNGEN!$D$12,1,$J$36),AH1835)</f>
        <v>42020</v>
      </c>
      <c r="AI1836" s="2">
        <f t="shared" si="988"/>
        <v>2019</v>
      </c>
      <c r="AJ1836" s="2">
        <f t="shared" si="989"/>
        <v>201901</v>
      </c>
      <c r="AK1836" s="2">
        <f t="shared" si="990"/>
        <v>201901</v>
      </c>
      <c r="AL1836" s="2">
        <f t="shared" si="984"/>
        <v>201903</v>
      </c>
      <c r="AM1836" s="2" t="b">
        <f t="shared" si="991"/>
        <v>1</v>
      </c>
      <c r="AN1836" s="4" t="e">
        <f t="shared" si="969"/>
        <v>#N/A</v>
      </c>
      <c r="AO1836" s="4" t="e">
        <f t="shared" si="970"/>
        <v>#N/A</v>
      </c>
      <c r="AP1836" s="2" t="str">
        <f>IF(AD1836,
  IF(ISBLANK(H1836),
    AP1835,
    IF(LEN(H1836)=1,
      IF(OR(UPPER(H1836)="A",UPPER(H1836)="I"),
        EINSTELLUNGEN!$D$21,
        IF(OR(UPPER(H1836)="B",UPPER(H1836)="M"),
          EINSTELLUNGEN!$D$22,
          IF(OR(UPPER(H1836)="C",UPPER(H1836)="S"),
            EINSTELLUNGEN!$D$23,
            IF(UPPER(H1836)="D",
              EINSTELLUNGEN!$D$24,
              IF(UPPER(H1836)="E",
                EINSTELLUNGEN!$D$25,
                UPPER(H1836)))))),
      IF(ISNUMBER(H1836),
        EINSTELLUNGEN!$D$20&amp;H1836,
        UPPER(H1836)))),
  "")</f>
        <v/>
      </c>
      <c r="AQ1836" s="2" t="str">
        <f t="shared" si="971"/>
        <v/>
      </c>
      <c r="AR1836" s="2">
        <f t="shared" si="972"/>
        <v>0</v>
      </c>
      <c r="AS1836" s="145">
        <f t="shared" si="973"/>
        <v>0.33333333333333331</v>
      </c>
      <c r="AT1836" s="2">
        <f t="shared" si="974"/>
        <v>0</v>
      </c>
      <c r="AU1836" s="2">
        <f t="shared" si="975"/>
        <v>0</v>
      </c>
      <c r="AV1836" s="2">
        <f t="shared" si="976"/>
        <v>0</v>
      </c>
      <c r="AW1836" s="2">
        <f t="shared" si="977"/>
        <v>0</v>
      </c>
      <c r="AX1836" s="2">
        <f t="shared" si="992"/>
        <v>0</v>
      </c>
      <c r="AY1836" s="2">
        <f t="shared" si="978"/>
        <v>0</v>
      </c>
      <c r="AZ1836" s="145" t="e">
        <f t="shared" si="979"/>
        <v>#N/A</v>
      </c>
      <c r="BA1836" s="145" t="e">
        <f t="shared" si="980"/>
        <v>#N/A</v>
      </c>
      <c r="BB1836" s="145">
        <f t="shared" si="981"/>
        <v>2.083333333333337E-2</v>
      </c>
      <c r="BC1836" s="2">
        <f>IF(AM1836,
  IF(AND(AL1836=$J$31,_xlfn.DAYS(AH1836,DATE(AI1836,1,1))&lt;7),
    MAX(0,EINSTELLUNGEN!$D$12+1-WEEKDAY(DATE(EINSTELLUNGEN!$D$9,EINSTELLUNGEN!$D$10,1),2)),
    IF(AL1836=$J$33,
      MIN(EINSTELLUNGEN!$D$12,WEEKDAY(DATE(EINSTELLUNGEN!$D$9,12,31),2)),
      EINSTELLUNGEN!$D$12
  )) - SUMIF(AL$50:AL$2500,"="&amp;AL1836,AX$50:AX$2500),
  0)</f>
        <v>3</v>
      </c>
      <c r="BD1836" s="2">
        <f t="shared" si="982"/>
        <v>0.33333333333333331</v>
      </c>
      <c r="BE1836" s="2">
        <f t="shared" si="983"/>
        <v>0</v>
      </c>
    </row>
    <row r="1837" spans="1:57" ht="10.5" customHeight="1">
      <c r="A1837" s="1" t="str">
        <f t="shared" ca="1" si="959"/>
        <v/>
      </c>
      <c r="B1837" s="1" t="str">
        <f t="shared" ca="1" si="960"/>
        <v/>
      </c>
      <c r="C1837" s="1" t="str">
        <f t="shared" ca="1" si="961"/>
        <v/>
      </c>
      <c r="D1837" s="1" t="str">
        <f t="shared" ca="1" si="962"/>
        <v/>
      </c>
      <c r="F1837" s="10"/>
      <c r="G1837" s="136" t="str">
        <f t="shared" si="963"/>
        <v/>
      </c>
      <c r="H1837" s="27"/>
      <c r="I1837" s="28"/>
      <c r="J1837" s="28"/>
      <c r="K1837" s="29"/>
      <c r="L1837" s="136"/>
      <c r="M1837" s="136"/>
      <c r="N1837" s="136"/>
      <c r="O1837" s="26" t="str">
        <f t="shared" si="964"/>
        <v/>
      </c>
      <c r="P1837" s="218" t="str">
        <f t="shared" si="965"/>
        <v/>
      </c>
      <c r="Q1837" s="26" t="str">
        <f t="shared" si="966"/>
        <v/>
      </c>
      <c r="R1837" s="22"/>
      <c r="S1837" s="99"/>
      <c r="T1837" s="10"/>
      <c r="U1837" s="229" t="str">
        <f t="shared" si="967"/>
        <v/>
      </c>
      <c r="V1837" s="230"/>
      <c r="W1837" s="230"/>
      <c r="X1837" s="230"/>
      <c r="Y1837" s="230"/>
      <c r="Z1837" s="22" t="str">
        <f>""</f>
        <v/>
      </c>
      <c r="AB1837" s="23" t="str">
        <f t="shared" si="968"/>
        <v/>
      </c>
      <c r="AC1837" s="2" t="b">
        <f>COUNT(Q1837:Q$2500)&gt;0</f>
        <v>0</v>
      </c>
      <c r="AD1837" s="2" t="b">
        <f t="shared" si="985"/>
        <v>0</v>
      </c>
      <c r="AE1837" s="2" t="b">
        <f t="shared" si="986"/>
        <v>0</v>
      </c>
      <c r="AF1837" s="2" t="b">
        <f t="shared" si="987"/>
        <v>0</v>
      </c>
      <c r="AG1837" s="2" t="b">
        <f>OR(
  AND(AC1837,NOT(AC1838)),
  AND(AF1837,WEEKDAY(AH1836,2)=EINSTELLUNGEN!$D$12),
  AND(AF1837,AH1837=$J$35)
)</f>
        <v>0</v>
      </c>
      <c r="AH1837" s="2">
        <f>IF(AE1837,AH1836+IF(WEEKDAY(AH1836+1,2)&lt;=EINSTELLUNGEN!$D$12,1,$J$36),AH1836)</f>
        <v>42020</v>
      </c>
      <c r="AI1837" s="2">
        <f t="shared" si="988"/>
        <v>2019</v>
      </c>
      <c r="AJ1837" s="2">
        <f t="shared" si="989"/>
        <v>201901</v>
      </c>
      <c r="AK1837" s="2">
        <f t="shared" si="990"/>
        <v>201901</v>
      </c>
      <c r="AL1837" s="2">
        <f t="shared" si="984"/>
        <v>201903</v>
      </c>
      <c r="AM1837" s="2" t="b">
        <f t="shared" si="991"/>
        <v>1</v>
      </c>
      <c r="AN1837" s="4" t="e">
        <f t="shared" si="969"/>
        <v>#N/A</v>
      </c>
      <c r="AO1837" s="4" t="e">
        <f t="shared" si="970"/>
        <v>#N/A</v>
      </c>
      <c r="AP1837" s="2" t="str">
        <f>IF(AD1837,
  IF(ISBLANK(H1837),
    AP1836,
    IF(LEN(H1837)=1,
      IF(OR(UPPER(H1837)="A",UPPER(H1837)="I"),
        EINSTELLUNGEN!$D$21,
        IF(OR(UPPER(H1837)="B",UPPER(H1837)="M"),
          EINSTELLUNGEN!$D$22,
          IF(OR(UPPER(H1837)="C",UPPER(H1837)="S"),
            EINSTELLUNGEN!$D$23,
            IF(UPPER(H1837)="D",
              EINSTELLUNGEN!$D$24,
              IF(UPPER(H1837)="E",
                EINSTELLUNGEN!$D$25,
                UPPER(H1837)))))),
      IF(ISNUMBER(H1837),
        EINSTELLUNGEN!$D$20&amp;H1837,
        UPPER(H1837)))),
  "")</f>
        <v/>
      </c>
      <c r="AQ1837" s="2" t="str">
        <f t="shared" si="971"/>
        <v/>
      </c>
      <c r="AR1837" s="2">
        <f t="shared" si="972"/>
        <v>0</v>
      </c>
      <c r="AS1837" s="145">
        <f t="shared" si="973"/>
        <v>0.33333333333333331</v>
      </c>
      <c r="AT1837" s="2">
        <f t="shared" si="974"/>
        <v>0</v>
      </c>
      <c r="AU1837" s="2">
        <f t="shared" si="975"/>
        <v>0</v>
      </c>
      <c r="AV1837" s="2">
        <f t="shared" si="976"/>
        <v>0</v>
      </c>
      <c r="AW1837" s="2">
        <f t="shared" si="977"/>
        <v>0</v>
      </c>
      <c r="AX1837" s="2">
        <f t="shared" si="992"/>
        <v>0</v>
      </c>
      <c r="AY1837" s="2">
        <f t="shared" si="978"/>
        <v>0</v>
      </c>
      <c r="AZ1837" s="145" t="e">
        <f t="shared" si="979"/>
        <v>#N/A</v>
      </c>
      <c r="BA1837" s="145" t="e">
        <f t="shared" si="980"/>
        <v>#N/A</v>
      </c>
      <c r="BB1837" s="145">
        <f t="shared" si="981"/>
        <v>2.083333333333337E-2</v>
      </c>
      <c r="BC1837" s="2">
        <f>IF(AM1837,
  IF(AND(AL1837=$J$31,_xlfn.DAYS(AH1837,DATE(AI1837,1,1))&lt;7),
    MAX(0,EINSTELLUNGEN!$D$12+1-WEEKDAY(DATE(EINSTELLUNGEN!$D$9,EINSTELLUNGEN!$D$10,1),2)),
    IF(AL1837=$J$33,
      MIN(EINSTELLUNGEN!$D$12,WEEKDAY(DATE(EINSTELLUNGEN!$D$9,12,31),2)),
      EINSTELLUNGEN!$D$12
  )) - SUMIF(AL$50:AL$2500,"="&amp;AL1837,AX$50:AX$2500),
  0)</f>
        <v>3</v>
      </c>
      <c r="BD1837" s="2">
        <f t="shared" si="982"/>
        <v>0.33333333333333331</v>
      </c>
      <c r="BE1837" s="2">
        <f t="shared" si="983"/>
        <v>0</v>
      </c>
    </row>
    <row r="1838" spans="1:57" ht="10.5" customHeight="1">
      <c r="A1838" s="1" t="str">
        <f t="shared" ca="1" si="959"/>
        <v/>
      </c>
      <c r="B1838" s="1" t="str">
        <f t="shared" ca="1" si="960"/>
        <v/>
      </c>
      <c r="C1838" s="1" t="str">
        <f t="shared" ca="1" si="961"/>
        <v/>
      </c>
      <c r="D1838" s="1" t="str">
        <f t="shared" ca="1" si="962"/>
        <v/>
      </c>
      <c r="F1838" s="10"/>
      <c r="G1838" s="136" t="str">
        <f t="shared" si="963"/>
        <v/>
      </c>
      <c r="H1838" s="27"/>
      <c r="I1838" s="28"/>
      <c r="J1838" s="28"/>
      <c r="K1838" s="29"/>
      <c r="L1838" s="136"/>
      <c r="M1838" s="136"/>
      <c r="N1838" s="136"/>
      <c r="O1838" s="26" t="str">
        <f t="shared" si="964"/>
        <v/>
      </c>
      <c r="P1838" s="218" t="str">
        <f t="shared" si="965"/>
        <v/>
      </c>
      <c r="Q1838" s="26" t="str">
        <f t="shared" si="966"/>
        <v/>
      </c>
      <c r="R1838" s="22"/>
      <c r="S1838" s="99"/>
      <c r="T1838" s="10"/>
      <c r="U1838" s="229" t="str">
        <f t="shared" si="967"/>
        <v/>
      </c>
      <c r="V1838" s="230"/>
      <c r="W1838" s="230"/>
      <c r="X1838" s="230"/>
      <c r="Y1838" s="230"/>
      <c r="Z1838" s="22" t="str">
        <f>""</f>
        <v/>
      </c>
      <c r="AB1838" s="23" t="str">
        <f t="shared" si="968"/>
        <v/>
      </c>
      <c r="AC1838" s="2" t="b">
        <f>COUNT(Q1838:Q$2500)&gt;0</f>
        <v>0</v>
      </c>
      <c r="AD1838" s="2" t="b">
        <f t="shared" si="985"/>
        <v>0</v>
      </c>
      <c r="AE1838" s="2" t="b">
        <f t="shared" si="986"/>
        <v>0</v>
      </c>
      <c r="AF1838" s="2" t="b">
        <f t="shared" si="987"/>
        <v>0</v>
      </c>
      <c r="AG1838" s="2" t="b">
        <f>OR(
  AND(AC1838,NOT(AC1839)),
  AND(AF1838,WEEKDAY(AH1837,2)=EINSTELLUNGEN!$D$12),
  AND(AF1838,AH1838=$J$35)
)</f>
        <v>0</v>
      </c>
      <c r="AH1838" s="2">
        <f>IF(AE1838,AH1837+IF(WEEKDAY(AH1837+1,2)&lt;=EINSTELLUNGEN!$D$12,1,$J$36),AH1837)</f>
        <v>42020</v>
      </c>
      <c r="AI1838" s="2">
        <f t="shared" si="988"/>
        <v>2019</v>
      </c>
      <c r="AJ1838" s="2">
        <f t="shared" si="989"/>
        <v>201901</v>
      </c>
      <c r="AK1838" s="2">
        <f t="shared" si="990"/>
        <v>201901</v>
      </c>
      <c r="AL1838" s="2">
        <f t="shared" si="984"/>
        <v>201903</v>
      </c>
      <c r="AM1838" s="2" t="b">
        <f t="shared" si="991"/>
        <v>1</v>
      </c>
      <c r="AN1838" s="4" t="e">
        <f t="shared" si="969"/>
        <v>#N/A</v>
      </c>
      <c r="AO1838" s="4" t="e">
        <f t="shared" si="970"/>
        <v>#N/A</v>
      </c>
      <c r="AP1838" s="2" t="str">
        <f>IF(AD1838,
  IF(ISBLANK(H1838),
    AP1837,
    IF(LEN(H1838)=1,
      IF(OR(UPPER(H1838)="A",UPPER(H1838)="I"),
        EINSTELLUNGEN!$D$21,
        IF(OR(UPPER(H1838)="B",UPPER(H1838)="M"),
          EINSTELLUNGEN!$D$22,
          IF(OR(UPPER(H1838)="C",UPPER(H1838)="S"),
            EINSTELLUNGEN!$D$23,
            IF(UPPER(H1838)="D",
              EINSTELLUNGEN!$D$24,
              IF(UPPER(H1838)="E",
                EINSTELLUNGEN!$D$25,
                UPPER(H1838)))))),
      IF(ISNUMBER(H1838),
        EINSTELLUNGEN!$D$20&amp;H1838,
        UPPER(H1838)))),
  "")</f>
        <v/>
      </c>
      <c r="AQ1838" s="2" t="str">
        <f t="shared" si="971"/>
        <v/>
      </c>
      <c r="AR1838" s="2">
        <f t="shared" si="972"/>
        <v>0</v>
      </c>
      <c r="AS1838" s="145">
        <f t="shared" si="973"/>
        <v>0.33333333333333331</v>
      </c>
      <c r="AT1838" s="2">
        <f t="shared" si="974"/>
        <v>0</v>
      </c>
      <c r="AU1838" s="2">
        <f t="shared" si="975"/>
        <v>0</v>
      </c>
      <c r="AV1838" s="2">
        <f t="shared" si="976"/>
        <v>0</v>
      </c>
      <c r="AW1838" s="2">
        <f t="shared" si="977"/>
        <v>0</v>
      </c>
      <c r="AX1838" s="2">
        <f t="shared" si="992"/>
        <v>0</v>
      </c>
      <c r="AY1838" s="2">
        <f t="shared" si="978"/>
        <v>0</v>
      </c>
      <c r="AZ1838" s="145" t="e">
        <f t="shared" si="979"/>
        <v>#N/A</v>
      </c>
      <c r="BA1838" s="145" t="e">
        <f t="shared" si="980"/>
        <v>#N/A</v>
      </c>
      <c r="BB1838" s="145">
        <f t="shared" si="981"/>
        <v>2.083333333333337E-2</v>
      </c>
      <c r="BC1838" s="2">
        <f>IF(AM1838,
  IF(AND(AL1838=$J$31,_xlfn.DAYS(AH1838,DATE(AI1838,1,1))&lt;7),
    MAX(0,EINSTELLUNGEN!$D$12+1-WEEKDAY(DATE(EINSTELLUNGEN!$D$9,EINSTELLUNGEN!$D$10,1),2)),
    IF(AL1838=$J$33,
      MIN(EINSTELLUNGEN!$D$12,WEEKDAY(DATE(EINSTELLUNGEN!$D$9,12,31),2)),
      EINSTELLUNGEN!$D$12
  )) - SUMIF(AL$50:AL$2500,"="&amp;AL1838,AX$50:AX$2500),
  0)</f>
        <v>3</v>
      </c>
      <c r="BD1838" s="2">
        <f t="shared" si="982"/>
        <v>0.33333333333333331</v>
      </c>
      <c r="BE1838" s="2">
        <f t="shared" si="983"/>
        <v>0</v>
      </c>
    </row>
    <row r="1839" spans="1:57" ht="10.5" customHeight="1">
      <c r="A1839" s="1" t="str">
        <f t="shared" ca="1" si="959"/>
        <v/>
      </c>
      <c r="B1839" s="1" t="str">
        <f t="shared" ca="1" si="960"/>
        <v/>
      </c>
      <c r="C1839" s="1" t="str">
        <f t="shared" ca="1" si="961"/>
        <v/>
      </c>
      <c r="D1839" s="1" t="str">
        <f t="shared" ca="1" si="962"/>
        <v/>
      </c>
      <c r="F1839" s="10"/>
      <c r="G1839" s="136" t="str">
        <f t="shared" si="963"/>
        <v/>
      </c>
      <c r="H1839" s="27"/>
      <c r="I1839" s="28"/>
      <c r="J1839" s="28"/>
      <c r="K1839" s="29"/>
      <c r="L1839" s="136"/>
      <c r="M1839" s="136"/>
      <c r="N1839" s="136"/>
      <c r="O1839" s="26" t="str">
        <f t="shared" si="964"/>
        <v/>
      </c>
      <c r="P1839" s="218" t="str">
        <f t="shared" si="965"/>
        <v/>
      </c>
      <c r="Q1839" s="26" t="str">
        <f t="shared" si="966"/>
        <v/>
      </c>
      <c r="R1839" s="22"/>
      <c r="S1839" s="99"/>
      <c r="T1839" s="10"/>
      <c r="U1839" s="229" t="str">
        <f t="shared" si="967"/>
        <v/>
      </c>
      <c r="V1839" s="230"/>
      <c r="W1839" s="230"/>
      <c r="X1839" s="230"/>
      <c r="Y1839" s="230"/>
      <c r="Z1839" s="22" t="str">
        <f>""</f>
        <v/>
      </c>
      <c r="AB1839" s="23" t="str">
        <f t="shared" si="968"/>
        <v/>
      </c>
      <c r="AC1839" s="2" t="b">
        <f>COUNT(Q1839:Q$2500)&gt;0</f>
        <v>0</v>
      </c>
      <c r="AD1839" s="2" t="b">
        <f t="shared" si="985"/>
        <v>0</v>
      </c>
      <c r="AE1839" s="2" t="b">
        <f t="shared" si="986"/>
        <v>0</v>
      </c>
      <c r="AF1839" s="2" t="b">
        <f t="shared" si="987"/>
        <v>0</v>
      </c>
      <c r="AG1839" s="2" t="b">
        <f>OR(
  AND(AC1839,NOT(AC1840)),
  AND(AF1839,WEEKDAY(AH1838,2)=EINSTELLUNGEN!$D$12),
  AND(AF1839,AH1839=$J$35)
)</f>
        <v>0</v>
      </c>
      <c r="AH1839" s="2">
        <f>IF(AE1839,AH1838+IF(WEEKDAY(AH1838+1,2)&lt;=EINSTELLUNGEN!$D$12,1,$J$36),AH1838)</f>
        <v>42020</v>
      </c>
      <c r="AI1839" s="2">
        <f t="shared" si="988"/>
        <v>2019</v>
      </c>
      <c r="AJ1839" s="2">
        <f t="shared" si="989"/>
        <v>201901</v>
      </c>
      <c r="AK1839" s="2">
        <f t="shared" si="990"/>
        <v>201901</v>
      </c>
      <c r="AL1839" s="2">
        <f t="shared" si="984"/>
        <v>201903</v>
      </c>
      <c r="AM1839" s="2" t="b">
        <f t="shared" si="991"/>
        <v>1</v>
      </c>
      <c r="AN1839" s="4" t="e">
        <f t="shared" si="969"/>
        <v>#N/A</v>
      </c>
      <c r="AO1839" s="4" t="e">
        <f t="shared" si="970"/>
        <v>#N/A</v>
      </c>
      <c r="AP1839" s="2" t="str">
        <f>IF(AD1839,
  IF(ISBLANK(H1839),
    AP1838,
    IF(LEN(H1839)=1,
      IF(OR(UPPER(H1839)="A",UPPER(H1839)="I"),
        EINSTELLUNGEN!$D$21,
        IF(OR(UPPER(H1839)="B",UPPER(H1839)="M"),
          EINSTELLUNGEN!$D$22,
          IF(OR(UPPER(H1839)="C",UPPER(H1839)="S"),
            EINSTELLUNGEN!$D$23,
            IF(UPPER(H1839)="D",
              EINSTELLUNGEN!$D$24,
              IF(UPPER(H1839)="E",
                EINSTELLUNGEN!$D$25,
                UPPER(H1839)))))),
      IF(ISNUMBER(H1839),
        EINSTELLUNGEN!$D$20&amp;H1839,
        UPPER(H1839)))),
  "")</f>
        <v/>
      </c>
      <c r="AQ1839" s="2" t="str">
        <f t="shared" si="971"/>
        <v/>
      </c>
      <c r="AR1839" s="2">
        <f t="shared" si="972"/>
        <v>0</v>
      </c>
      <c r="AS1839" s="145">
        <f t="shared" si="973"/>
        <v>0.33333333333333331</v>
      </c>
      <c r="AT1839" s="2">
        <f t="shared" si="974"/>
        <v>0</v>
      </c>
      <c r="AU1839" s="2">
        <f t="shared" si="975"/>
        <v>0</v>
      </c>
      <c r="AV1839" s="2">
        <f t="shared" si="976"/>
        <v>0</v>
      </c>
      <c r="AW1839" s="2">
        <f t="shared" si="977"/>
        <v>0</v>
      </c>
      <c r="AX1839" s="2">
        <f t="shared" si="992"/>
        <v>0</v>
      </c>
      <c r="AY1839" s="2">
        <f t="shared" si="978"/>
        <v>0</v>
      </c>
      <c r="AZ1839" s="145" t="e">
        <f t="shared" si="979"/>
        <v>#N/A</v>
      </c>
      <c r="BA1839" s="145" t="e">
        <f t="shared" si="980"/>
        <v>#N/A</v>
      </c>
      <c r="BB1839" s="145">
        <f t="shared" si="981"/>
        <v>2.083333333333337E-2</v>
      </c>
      <c r="BC1839" s="2">
        <f>IF(AM1839,
  IF(AND(AL1839=$J$31,_xlfn.DAYS(AH1839,DATE(AI1839,1,1))&lt;7),
    MAX(0,EINSTELLUNGEN!$D$12+1-WEEKDAY(DATE(EINSTELLUNGEN!$D$9,EINSTELLUNGEN!$D$10,1),2)),
    IF(AL1839=$J$33,
      MIN(EINSTELLUNGEN!$D$12,WEEKDAY(DATE(EINSTELLUNGEN!$D$9,12,31),2)),
      EINSTELLUNGEN!$D$12
  )) - SUMIF(AL$50:AL$2500,"="&amp;AL1839,AX$50:AX$2500),
  0)</f>
        <v>3</v>
      </c>
      <c r="BD1839" s="2">
        <f t="shared" si="982"/>
        <v>0.33333333333333331</v>
      </c>
      <c r="BE1839" s="2">
        <f t="shared" si="983"/>
        <v>0</v>
      </c>
    </row>
    <row r="1840" spans="1:57" ht="10.5" customHeight="1">
      <c r="A1840" s="1" t="str">
        <f t="shared" ca="1" si="959"/>
        <v/>
      </c>
      <c r="B1840" s="1" t="str">
        <f t="shared" ca="1" si="960"/>
        <v/>
      </c>
      <c r="C1840" s="1" t="str">
        <f t="shared" ca="1" si="961"/>
        <v/>
      </c>
      <c r="D1840" s="1" t="str">
        <f t="shared" ca="1" si="962"/>
        <v/>
      </c>
      <c r="F1840" s="10"/>
      <c r="G1840" s="136" t="str">
        <f t="shared" si="963"/>
        <v/>
      </c>
      <c r="H1840" s="27"/>
      <c r="I1840" s="28"/>
      <c r="J1840" s="28"/>
      <c r="K1840" s="29"/>
      <c r="L1840" s="136"/>
      <c r="M1840" s="136"/>
      <c r="N1840" s="136"/>
      <c r="O1840" s="26" t="str">
        <f t="shared" si="964"/>
        <v/>
      </c>
      <c r="P1840" s="218" t="str">
        <f t="shared" si="965"/>
        <v/>
      </c>
      <c r="Q1840" s="26" t="str">
        <f t="shared" si="966"/>
        <v/>
      </c>
      <c r="R1840" s="22"/>
      <c r="S1840" s="99"/>
      <c r="T1840" s="10"/>
      <c r="U1840" s="229" t="str">
        <f t="shared" si="967"/>
        <v/>
      </c>
      <c r="V1840" s="230"/>
      <c r="W1840" s="230"/>
      <c r="X1840" s="230"/>
      <c r="Y1840" s="230"/>
      <c r="Z1840" s="22" t="str">
        <f>""</f>
        <v/>
      </c>
      <c r="AB1840" s="23" t="str">
        <f t="shared" si="968"/>
        <v/>
      </c>
      <c r="AC1840" s="2" t="b">
        <f>COUNT(Q1840:Q$2500)&gt;0</f>
        <v>0</v>
      </c>
      <c r="AD1840" s="2" t="b">
        <f t="shared" si="985"/>
        <v>0</v>
      </c>
      <c r="AE1840" s="2" t="b">
        <f t="shared" si="986"/>
        <v>0</v>
      </c>
      <c r="AF1840" s="2" t="b">
        <f t="shared" si="987"/>
        <v>0</v>
      </c>
      <c r="AG1840" s="2" t="b">
        <f>OR(
  AND(AC1840,NOT(AC1841)),
  AND(AF1840,WEEKDAY(AH1839,2)=EINSTELLUNGEN!$D$12),
  AND(AF1840,AH1840=$J$35)
)</f>
        <v>0</v>
      </c>
      <c r="AH1840" s="2">
        <f>IF(AE1840,AH1839+IF(WEEKDAY(AH1839+1,2)&lt;=EINSTELLUNGEN!$D$12,1,$J$36),AH1839)</f>
        <v>42020</v>
      </c>
      <c r="AI1840" s="2">
        <f t="shared" si="988"/>
        <v>2019</v>
      </c>
      <c r="AJ1840" s="2">
        <f t="shared" si="989"/>
        <v>201901</v>
      </c>
      <c r="AK1840" s="2">
        <f t="shared" si="990"/>
        <v>201901</v>
      </c>
      <c r="AL1840" s="2">
        <f t="shared" si="984"/>
        <v>201903</v>
      </c>
      <c r="AM1840" s="2" t="b">
        <f t="shared" si="991"/>
        <v>1</v>
      </c>
      <c r="AN1840" s="4" t="e">
        <f t="shared" si="969"/>
        <v>#N/A</v>
      </c>
      <c r="AO1840" s="4" t="e">
        <f t="shared" si="970"/>
        <v>#N/A</v>
      </c>
      <c r="AP1840" s="2" t="str">
        <f>IF(AD1840,
  IF(ISBLANK(H1840),
    AP1839,
    IF(LEN(H1840)=1,
      IF(OR(UPPER(H1840)="A",UPPER(H1840)="I"),
        EINSTELLUNGEN!$D$21,
        IF(OR(UPPER(H1840)="B",UPPER(H1840)="M"),
          EINSTELLUNGEN!$D$22,
          IF(OR(UPPER(H1840)="C",UPPER(H1840)="S"),
            EINSTELLUNGEN!$D$23,
            IF(UPPER(H1840)="D",
              EINSTELLUNGEN!$D$24,
              IF(UPPER(H1840)="E",
                EINSTELLUNGEN!$D$25,
                UPPER(H1840)))))),
      IF(ISNUMBER(H1840),
        EINSTELLUNGEN!$D$20&amp;H1840,
        UPPER(H1840)))),
  "")</f>
        <v/>
      </c>
      <c r="AQ1840" s="2" t="str">
        <f t="shared" si="971"/>
        <v/>
      </c>
      <c r="AR1840" s="2">
        <f t="shared" si="972"/>
        <v>0</v>
      </c>
      <c r="AS1840" s="145">
        <f t="shared" si="973"/>
        <v>0.33333333333333331</v>
      </c>
      <c r="AT1840" s="2">
        <f t="shared" si="974"/>
        <v>0</v>
      </c>
      <c r="AU1840" s="2">
        <f t="shared" si="975"/>
        <v>0</v>
      </c>
      <c r="AV1840" s="2">
        <f t="shared" si="976"/>
        <v>0</v>
      </c>
      <c r="AW1840" s="2">
        <f t="shared" si="977"/>
        <v>0</v>
      </c>
      <c r="AX1840" s="2">
        <f t="shared" si="992"/>
        <v>0</v>
      </c>
      <c r="AY1840" s="2">
        <f t="shared" si="978"/>
        <v>0</v>
      </c>
      <c r="AZ1840" s="145" t="e">
        <f t="shared" si="979"/>
        <v>#N/A</v>
      </c>
      <c r="BA1840" s="145" t="e">
        <f t="shared" si="980"/>
        <v>#N/A</v>
      </c>
      <c r="BB1840" s="145">
        <f t="shared" si="981"/>
        <v>2.083333333333337E-2</v>
      </c>
      <c r="BC1840" s="2">
        <f>IF(AM1840,
  IF(AND(AL1840=$J$31,_xlfn.DAYS(AH1840,DATE(AI1840,1,1))&lt;7),
    MAX(0,EINSTELLUNGEN!$D$12+1-WEEKDAY(DATE(EINSTELLUNGEN!$D$9,EINSTELLUNGEN!$D$10,1),2)),
    IF(AL1840=$J$33,
      MIN(EINSTELLUNGEN!$D$12,WEEKDAY(DATE(EINSTELLUNGEN!$D$9,12,31),2)),
      EINSTELLUNGEN!$D$12
  )) - SUMIF(AL$50:AL$2500,"="&amp;AL1840,AX$50:AX$2500),
  0)</f>
        <v>3</v>
      </c>
      <c r="BD1840" s="2">
        <f t="shared" si="982"/>
        <v>0.33333333333333331</v>
      </c>
      <c r="BE1840" s="2">
        <f t="shared" si="983"/>
        <v>0</v>
      </c>
    </row>
    <row r="1841" spans="1:57" ht="10.5" customHeight="1">
      <c r="A1841" s="1" t="str">
        <f t="shared" ca="1" si="959"/>
        <v/>
      </c>
      <c r="B1841" s="1" t="str">
        <f t="shared" ca="1" si="960"/>
        <v/>
      </c>
      <c r="C1841" s="1" t="str">
        <f t="shared" ca="1" si="961"/>
        <v/>
      </c>
      <c r="D1841" s="1" t="str">
        <f t="shared" ca="1" si="962"/>
        <v/>
      </c>
      <c r="F1841" s="10"/>
      <c r="G1841" s="136" t="str">
        <f t="shared" si="963"/>
        <v/>
      </c>
      <c r="H1841" s="27"/>
      <c r="I1841" s="28"/>
      <c r="J1841" s="28"/>
      <c r="K1841" s="29"/>
      <c r="L1841" s="136"/>
      <c r="M1841" s="136"/>
      <c r="N1841" s="136"/>
      <c r="O1841" s="26" t="str">
        <f t="shared" si="964"/>
        <v/>
      </c>
      <c r="P1841" s="218" t="str">
        <f t="shared" si="965"/>
        <v/>
      </c>
      <c r="Q1841" s="26" t="str">
        <f t="shared" si="966"/>
        <v/>
      </c>
      <c r="R1841" s="22"/>
      <c r="S1841" s="99"/>
      <c r="T1841" s="10"/>
      <c r="U1841" s="229" t="str">
        <f t="shared" si="967"/>
        <v/>
      </c>
      <c r="V1841" s="230"/>
      <c r="W1841" s="230"/>
      <c r="X1841" s="230"/>
      <c r="Y1841" s="230"/>
      <c r="Z1841" s="22" t="str">
        <f>""</f>
        <v/>
      </c>
      <c r="AB1841" s="23" t="str">
        <f t="shared" si="968"/>
        <v/>
      </c>
      <c r="AC1841" s="2" t="b">
        <f>COUNT(Q1841:Q$2500)&gt;0</f>
        <v>0</v>
      </c>
      <c r="AD1841" s="2" t="b">
        <f t="shared" si="985"/>
        <v>0</v>
      </c>
      <c r="AE1841" s="2" t="b">
        <f t="shared" si="986"/>
        <v>0</v>
      </c>
      <c r="AF1841" s="2" t="b">
        <f t="shared" si="987"/>
        <v>0</v>
      </c>
      <c r="AG1841" s="2" t="b">
        <f>OR(
  AND(AC1841,NOT(AC1842)),
  AND(AF1841,WEEKDAY(AH1840,2)=EINSTELLUNGEN!$D$12),
  AND(AF1841,AH1841=$J$35)
)</f>
        <v>0</v>
      </c>
      <c r="AH1841" s="2">
        <f>IF(AE1841,AH1840+IF(WEEKDAY(AH1840+1,2)&lt;=EINSTELLUNGEN!$D$12,1,$J$36),AH1840)</f>
        <v>42020</v>
      </c>
      <c r="AI1841" s="2">
        <f t="shared" si="988"/>
        <v>2019</v>
      </c>
      <c r="AJ1841" s="2">
        <f t="shared" si="989"/>
        <v>201901</v>
      </c>
      <c r="AK1841" s="2">
        <f t="shared" si="990"/>
        <v>201901</v>
      </c>
      <c r="AL1841" s="2">
        <f t="shared" si="984"/>
        <v>201903</v>
      </c>
      <c r="AM1841" s="2" t="b">
        <f t="shared" si="991"/>
        <v>1</v>
      </c>
      <c r="AN1841" s="4" t="e">
        <f t="shared" si="969"/>
        <v>#N/A</v>
      </c>
      <c r="AO1841" s="4" t="e">
        <f t="shared" si="970"/>
        <v>#N/A</v>
      </c>
      <c r="AP1841" s="2" t="str">
        <f>IF(AD1841,
  IF(ISBLANK(H1841),
    AP1840,
    IF(LEN(H1841)=1,
      IF(OR(UPPER(H1841)="A",UPPER(H1841)="I"),
        EINSTELLUNGEN!$D$21,
        IF(OR(UPPER(H1841)="B",UPPER(H1841)="M"),
          EINSTELLUNGEN!$D$22,
          IF(OR(UPPER(H1841)="C",UPPER(H1841)="S"),
            EINSTELLUNGEN!$D$23,
            IF(UPPER(H1841)="D",
              EINSTELLUNGEN!$D$24,
              IF(UPPER(H1841)="E",
                EINSTELLUNGEN!$D$25,
                UPPER(H1841)))))),
      IF(ISNUMBER(H1841),
        EINSTELLUNGEN!$D$20&amp;H1841,
        UPPER(H1841)))),
  "")</f>
        <v/>
      </c>
      <c r="AQ1841" s="2" t="str">
        <f t="shared" si="971"/>
        <v/>
      </c>
      <c r="AR1841" s="2">
        <f t="shared" si="972"/>
        <v>0</v>
      </c>
      <c r="AS1841" s="145">
        <f t="shared" si="973"/>
        <v>0.33333333333333331</v>
      </c>
      <c r="AT1841" s="2">
        <f t="shared" si="974"/>
        <v>0</v>
      </c>
      <c r="AU1841" s="2">
        <f t="shared" si="975"/>
        <v>0</v>
      </c>
      <c r="AV1841" s="2">
        <f t="shared" si="976"/>
        <v>0</v>
      </c>
      <c r="AW1841" s="2">
        <f t="shared" si="977"/>
        <v>0</v>
      </c>
      <c r="AX1841" s="2">
        <f t="shared" si="992"/>
        <v>0</v>
      </c>
      <c r="AY1841" s="2">
        <f t="shared" si="978"/>
        <v>0</v>
      </c>
      <c r="AZ1841" s="145" t="e">
        <f t="shared" si="979"/>
        <v>#N/A</v>
      </c>
      <c r="BA1841" s="145" t="e">
        <f t="shared" si="980"/>
        <v>#N/A</v>
      </c>
      <c r="BB1841" s="145">
        <f t="shared" si="981"/>
        <v>2.083333333333337E-2</v>
      </c>
      <c r="BC1841" s="2">
        <f>IF(AM1841,
  IF(AND(AL1841=$J$31,_xlfn.DAYS(AH1841,DATE(AI1841,1,1))&lt;7),
    MAX(0,EINSTELLUNGEN!$D$12+1-WEEKDAY(DATE(EINSTELLUNGEN!$D$9,EINSTELLUNGEN!$D$10,1),2)),
    IF(AL1841=$J$33,
      MIN(EINSTELLUNGEN!$D$12,WEEKDAY(DATE(EINSTELLUNGEN!$D$9,12,31),2)),
      EINSTELLUNGEN!$D$12
  )) - SUMIF(AL$50:AL$2500,"="&amp;AL1841,AX$50:AX$2500),
  0)</f>
        <v>3</v>
      </c>
      <c r="BD1841" s="2">
        <f t="shared" si="982"/>
        <v>0.33333333333333331</v>
      </c>
      <c r="BE1841" s="2">
        <f t="shared" si="983"/>
        <v>0</v>
      </c>
    </row>
    <row r="1842" spans="1:57" ht="10.5" customHeight="1">
      <c r="A1842" s="1" t="str">
        <f t="shared" ref="A1842:A1905" ca="1" si="993">IF(AND(AC1842,AJ1842=$A$48),"Q","")</f>
        <v/>
      </c>
      <c r="B1842" s="1" t="str">
        <f t="shared" ref="B1842:B1905" ca="1" si="994">IF(AND(AC1842,AK1842=$B$48),"M","")</f>
        <v/>
      </c>
      <c r="C1842" s="1" t="str">
        <f t="shared" ref="C1842:C1905" ca="1" si="995">IF(AND(AC1842,AL1842=$C$48),"W","")</f>
        <v/>
      </c>
      <c r="D1842" s="1" t="str">
        <f t="shared" ref="D1842:D1905" ca="1" si="996">IF(AND(AC1842,AH1842=$D$48),"T","")</f>
        <v/>
      </c>
      <c r="F1842" s="10"/>
      <c r="G1842" s="136" t="str">
        <f t="shared" ref="G1842:G1905" si="997">IF(AE1842,INDEX($L$29:$L$35,WEEKDAY(AH1842,2),1)&amp;", "&amp;DAY(AH1842)&amp;" "&amp;INDEX($N$29:$N$40,MONTH(AH1842),1)&amp;" "&amp;YEAR(AH1842),"")</f>
        <v/>
      </c>
      <c r="H1842" s="27"/>
      <c r="I1842" s="28"/>
      <c r="J1842" s="28"/>
      <c r="K1842" s="29"/>
      <c r="L1842" s="136"/>
      <c r="M1842" s="136"/>
      <c r="N1842" s="136"/>
      <c r="O1842" s="26" t="str">
        <f t="shared" ref="O1842:O1905" si="998">IF(AD1842,AR1842,"")</f>
        <v/>
      </c>
      <c r="P1842" s="218" t="str">
        <f t="shared" ref="P1842:P1905" si="999">IF(AF1842,
IF(AS1841&gt;0,
  TEXT(AS1841*24,"0,000")&amp;" h",
  TEXT(0,"0,000")&amp;" h"),
"")</f>
        <v/>
      </c>
      <c r="Q1842" s="26" t="str">
        <f t="shared" ref="Q1842:Q1905" si="1000">IF(AF1842,BB1841,"")</f>
        <v/>
      </c>
      <c r="R1842" s="22"/>
      <c r="S1842" s="99"/>
      <c r="T1842" s="10"/>
      <c r="U1842" s="229" t="str">
        <f t="shared" ref="U1842:U1905" si="1001">IF(AND(AD1842,AR1842,LEN(AQ1842)&gt;0),
IF(AQ1842&lt;&gt;FALSE,
  TEXT(AH1842,"yyyy-mm-dd")
    &amp;"|"&amp;TEXT(AN1842,"hh:mm")
    &amp;"|"&amp;TEXT(AO1842,"hh:mm")
    &amp;"|"&amp;AP1842
    &amp;"|"&amp;AQ1842,
  $J$39),
"")</f>
        <v/>
      </c>
      <c r="V1842" s="230"/>
      <c r="W1842" s="230"/>
      <c r="X1842" s="230"/>
      <c r="Y1842" s="230"/>
      <c r="Z1842" s="22" t="str">
        <f>""</f>
        <v/>
      </c>
      <c r="AB1842" s="23" t="str">
        <f t="shared" ref="AB1842:AB1905" si="1002">IF(AG1842,"W"&amp;RIGHT(AL1841,2)&amp;"  "&amp;TEXT(BE1841*24,"+0,00;−0,00;0,00")&amp;"  (S="&amp;TEXT(BC1841*$J$37,"00,00")&amp;"  H="&amp;TEXT(BD1841*24,"00,00")&amp;")","")</f>
        <v/>
      </c>
      <c r="AC1842" s="2" t="b">
        <f>COUNT(Q1842:Q$2500)&gt;0</f>
        <v>0</v>
      </c>
      <c r="AD1842" s="2" t="b">
        <f t="shared" si="985"/>
        <v>0</v>
      </c>
      <c r="AE1842" s="2" t="b">
        <f t="shared" si="986"/>
        <v>0</v>
      </c>
      <c r="AF1842" s="2" t="b">
        <f t="shared" si="987"/>
        <v>0</v>
      </c>
      <c r="AG1842" s="2" t="b">
        <f>OR(
  AND(AC1842,NOT(AC1843)),
  AND(AF1842,WEEKDAY(AH1841,2)=EINSTELLUNGEN!$D$12),
  AND(AF1842,AH1842=$J$35)
)</f>
        <v>0</v>
      </c>
      <c r="AH1842" s="2">
        <f>IF(AE1842,AH1841+IF(WEEKDAY(AH1841+1,2)&lt;=EINSTELLUNGEN!$D$12,1,$J$36),AH1841)</f>
        <v>42020</v>
      </c>
      <c r="AI1842" s="2">
        <f t="shared" si="988"/>
        <v>2019</v>
      </c>
      <c r="AJ1842" s="2">
        <f t="shared" si="989"/>
        <v>201901</v>
      </c>
      <c r="AK1842" s="2">
        <f t="shared" si="990"/>
        <v>201901</v>
      </c>
      <c r="AL1842" s="2">
        <f t="shared" si="984"/>
        <v>201903</v>
      </c>
      <c r="AM1842" s="2" t="b">
        <f t="shared" si="991"/>
        <v>1</v>
      </c>
      <c r="AN1842" s="4" t="e">
        <f t="shared" ref="AN1842:AN1905" si="1003">IF(NOT(AD1842),NA(),IF(ISNUMBER(I1842),I1842,AO1841))</f>
        <v>#N/A</v>
      </c>
      <c r="AO1842" s="4" t="e">
        <f t="shared" ref="AO1842:AO1905" si="1004">IF(ISNA(AN1842),NA(),IF(ISNUMBER(J1842),MAX(J1842,AN1842),AN1842))</f>
        <v>#N/A</v>
      </c>
      <c r="AP1842" s="2" t="str">
        <f>IF(AD1842,
  IF(ISBLANK(H1842),
    AP1841,
    IF(LEN(H1842)=1,
      IF(OR(UPPER(H1842)="A",UPPER(H1842)="I"),
        EINSTELLUNGEN!$D$21,
        IF(OR(UPPER(H1842)="B",UPPER(H1842)="M"),
          EINSTELLUNGEN!$D$22,
          IF(OR(UPPER(H1842)="C",UPPER(H1842)="S"),
            EINSTELLUNGEN!$D$23,
            IF(UPPER(H1842)="D",
              EINSTELLUNGEN!$D$24,
              IF(UPPER(H1842)="E",
                EINSTELLUNGEN!$D$25,
                UPPER(H1842)))))),
      IF(ISNUMBER(H1842),
        EINSTELLUNGEN!$D$20&amp;H1842,
        UPPER(H1842)))),
  "")</f>
        <v/>
      </c>
      <c r="AQ1842" s="2" t="str">
        <f t="shared" ref="AQ1842:AQ1905" si="1005">IF(LEN(AP1842)&gt;0,
IF(LEN(TRIM(K1842))&gt;0,K1842,
IF(AND(AP1841=AP1842,LEN(TRIM(K1841))&gt;0),K1841,
  IF(AND(AP1840=AP1842,LEN(TRIM(K1840))&gt;0),K1840,
    IF(AND(AP1839=AP1842,LEN(TRIM(K1839))&gt;0),K1839,
      IF(AND(AP1838=AP1842,LEN(TRIM(K1838))&gt;0),K1838,
        IF(AND(AP1837=AP1842,LEN(TRIM(K1837))&gt;0),K1837,
          IF(AND(AP1836=AP1842,LEN(TRIM(K1836))&gt;0),K1836,
            IF(AND(AP1835=AP1842,LEN(TRIM(K1835))&gt;0),K1835,
              IF(AND(AP1834=AP1842,LEN(TRIM(K1834))&gt;0),K1834,
                IF(AND(AP1833=AP1842,LEN(TRIM(K1833))&gt;0),K1833,
                  IF(AND(AP1832=AP1842,LEN(TRIM(K1832))&gt;0),K1832,FALSE)
)))))))))),"")</f>
        <v/>
      </c>
      <c r="AR1842" s="2">
        <f t="shared" ref="AR1842:AR1905" si="1006">IF(OR(ISNA(AN1842),ISNA(AO1842)),0,MAX(0,AO1842-AN1842))</f>
        <v>0</v>
      </c>
      <c r="AS1842" s="145">
        <f t="shared" ref="AS1842:AS1905" si="1007">SUMIF(AH$50:AH$2500,"="&amp;AH1842,AR$50:AR$2500)</f>
        <v>0.33333333333333331</v>
      </c>
      <c r="AT1842" s="2">
        <f t="shared" ref="AT1842:AT1905" si="1008">IF(AND(AF1843,AP1842="F"),1,0)</f>
        <v>0</v>
      </c>
      <c r="AU1842" s="2">
        <f t="shared" ref="AU1842:AU1905" si="1009">IF(AND(AF1843,AP1842="U"),1,0)</f>
        <v>0</v>
      </c>
      <c r="AV1842" s="2">
        <f t="shared" ref="AV1842:AV1905" si="1010">IF(AND(AF1843,AP1842="K"),1,0)</f>
        <v>0</v>
      </c>
      <c r="AW1842" s="2">
        <f t="shared" ref="AW1842:AW1905" si="1011">IF(AND(AF1843,AP1842="Z"),1,0)</f>
        <v>0</v>
      </c>
      <c r="AX1842" s="2">
        <f t="shared" si="992"/>
        <v>0</v>
      </c>
      <c r="AY1842" s="2">
        <f t="shared" ref="AY1842:AY1905" si="1012">IF(AF1843,IF(AX1842=0,1,0),0)</f>
        <v>0</v>
      </c>
      <c r="AZ1842" s="145" t="e">
        <f t="shared" ref="AZ1842:AZ1905" si="1013">IF(NOT(AD1842),NA(),IF(ISNA(AZ1841),AN1842,IF(AND(ISNUMBER(AN1842),AN1842&lt;AZ1841),AN1842,AZ1841)))</f>
        <v>#N/A</v>
      </c>
      <c r="BA1842" s="145" t="e">
        <f t="shared" ref="BA1842:BA1905" si="1014">IF(NOT(AD1842),NA(),IF(ISNA(BA1841),AO1842,IF(AND(ISNUMBER(AO1842),AO1842&gt;BA1841),AO1842,BA1841)))</f>
        <v>#N/A</v>
      </c>
      <c r="BB1842" s="145">
        <f t="shared" ref="BB1842:BB1905" si="1015">IF(AE1841,
  0,
  IF(OR(ISNA(AZ1842),ISNA(BA1842)),
    BB1841,
    MAX(0,(BA1842-AZ1842)-AS1842)))</f>
        <v>2.083333333333337E-2</v>
      </c>
      <c r="BC1842" s="2">
        <f>IF(AM1842,
  IF(AND(AL1842=$J$31,_xlfn.DAYS(AH1842,DATE(AI1842,1,1))&lt;7),
    MAX(0,EINSTELLUNGEN!$D$12+1-WEEKDAY(DATE(EINSTELLUNGEN!$D$9,EINSTELLUNGEN!$D$10,1),2)),
    IF(AL1842=$J$33,
      MIN(EINSTELLUNGEN!$D$12,WEEKDAY(DATE(EINSTELLUNGEN!$D$9,12,31),2)),
      EINSTELLUNGEN!$D$12
  )) - SUMIF(AL$50:AL$2500,"="&amp;AL1842,AX$50:AX$2500),
  0)</f>
        <v>3</v>
      </c>
      <c r="BD1842" s="2">
        <f t="shared" ref="BD1842:BD1905" si="1016">SUMIF(AL$50:AL$2500,"="&amp;AL1842,AR$50:AR$2500)</f>
        <v>0.33333333333333331</v>
      </c>
      <c r="BE1842" s="2">
        <f t="shared" ref="BE1842:BE1905" si="1017">IF(AG1843,BD1842-BC1842*$J$37/24,0)</f>
        <v>0</v>
      </c>
    </row>
    <row r="1843" spans="1:57" ht="10.5" customHeight="1">
      <c r="A1843" s="1" t="str">
        <f t="shared" ca="1" si="993"/>
        <v/>
      </c>
      <c r="B1843" s="1" t="str">
        <f t="shared" ca="1" si="994"/>
        <v/>
      </c>
      <c r="C1843" s="1" t="str">
        <f t="shared" ca="1" si="995"/>
        <v/>
      </c>
      <c r="D1843" s="1" t="str">
        <f t="shared" ca="1" si="996"/>
        <v/>
      </c>
      <c r="F1843" s="10"/>
      <c r="G1843" s="136" t="str">
        <f t="shared" si="997"/>
        <v/>
      </c>
      <c r="H1843" s="27"/>
      <c r="I1843" s="28"/>
      <c r="J1843" s="28"/>
      <c r="K1843" s="29"/>
      <c r="L1843" s="136"/>
      <c r="M1843" s="136"/>
      <c r="N1843" s="136"/>
      <c r="O1843" s="26" t="str">
        <f t="shared" si="998"/>
        <v/>
      </c>
      <c r="P1843" s="218" t="str">
        <f t="shared" si="999"/>
        <v/>
      </c>
      <c r="Q1843" s="26" t="str">
        <f t="shared" si="1000"/>
        <v/>
      </c>
      <c r="R1843" s="22"/>
      <c r="S1843" s="99"/>
      <c r="T1843" s="10"/>
      <c r="U1843" s="229" t="str">
        <f t="shared" si="1001"/>
        <v/>
      </c>
      <c r="V1843" s="230"/>
      <c r="W1843" s="230"/>
      <c r="X1843" s="230"/>
      <c r="Y1843" s="230"/>
      <c r="Z1843" s="22" t="str">
        <f>""</f>
        <v/>
      </c>
      <c r="AB1843" s="23" t="str">
        <f t="shared" si="1002"/>
        <v/>
      </c>
      <c r="AC1843" s="2" t="b">
        <f>COUNT(Q1843:Q$2500)&gt;0</f>
        <v>0</v>
      </c>
      <c r="AD1843" s="2" t="b">
        <f t="shared" si="985"/>
        <v>0</v>
      </c>
      <c r="AE1843" s="2" t="b">
        <f t="shared" si="986"/>
        <v>0</v>
      </c>
      <c r="AF1843" s="2" t="b">
        <f t="shared" si="987"/>
        <v>0</v>
      </c>
      <c r="AG1843" s="2" t="b">
        <f>OR(
  AND(AC1843,NOT(AC1844)),
  AND(AF1843,WEEKDAY(AH1842,2)=EINSTELLUNGEN!$D$12),
  AND(AF1843,AH1843=$J$35)
)</f>
        <v>0</v>
      </c>
      <c r="AH1843" s="2">
        <f>IF(AE1843,AH1842+IF(WEEKDAY(AH1842+1,2)&lt;=EINSTELLUNGEN!$D$12,1,$J$36),AH1842)</f>
        <v>42020</v>
      </c>
      <c r="AI1843" s="2">
        <f t="shared" si="988"/>
        <v>2019</v>
      </c>
      <c r="AJ1843" s="2">
        <f t="shared" si="989"/>
        <v>201901</v>
      </c>
      <c r="AK1843" s="2">
        <f t="shared" si="990"/>
        <v>201901</v>
      </c>
      <c r="AL1843" s="2">
        <f t="shared" ref="AL1843:AL1878" si="1018">AI1843*100-IF(AND(_xlfn.ISOWEEKNUM(AH1843)&gt;=52,MONTH(AH1843)=1),100,0)+_xlfn.ISOWEEKNUM(AH1843)</f>
        <v>201903</v>
      </c>
      <c r="AM1843" s="2" t="b">
        <f t="shared" si="991"/>
        <v>1</v>
      </c>
      <c r="AN1843" s="4" t="e">
        <f t="shared" si="1003"/>
        <v>#N/A</v>
      </c>
      <c r="AO1843" s="4" t="e">
        <f t="shared" si="1004"/>
        <v>#N/A</v>
      </c>
      <c r="AP1843" s="2" t="str">
        <f>IF(AD1843,
  IF(ISBLANK(H1843),
    AP1842,
    IF(LEN(H1843)=1,
      IF(OR(UPPER(H1843)="A",UPPER(H1843)="I"),
        EINSTELLUNGEN!$D$21,
        IF(OR(UPPER(H1843)="B",UPPER(H1843)="M"),
          EINSTELLUNGEN!$D$22,
          IF(OR(UPPER(H1843)="C",UPPER(H1843)="S"),
            EINSTELLUNGEN!$D$23,
            IF(UPPER(H1843)="D",
              EINSTELLUNGEN!$D$24,
              IF(UPPER(H1843)="E",
                EINSTELLUNGEN!$D$25,
                UPPER(H1843)))))),
      IF(ISNUMBER(H1843),
        EINSTELLUNGEN!$D$20&amp;H1843,
        UPPER(H1843)))),
  "")</f>
        <v/>
      </c>
      <c r="AQ1843" s="2" t="str">
        <f t="shared" si="1005"/>
        <v/>
      </c>
      <c r="AR1843" s="2">
        <f t="shared" si="1006"/>
        <v>0</v>
      </c>
      <c r="AS1843" s="145">
        <f t="shared" si="1007"/>
        <v>0.33333333333333331</v>
      </c>
      <c r="AT1843" s="2">
        <f t="shared" si="1008"/>
        <v>0</v>
      </c>
      <c r="AU1843" s="2">
        <f t="shared" si="1009"/>
        <v>0</v>
      </c>
      <c r="AV1843" s="2">
        <f t="shared" si="1010"/>
        <v>0</v>
      </c>
      <c r="AW1843" s="2">
        <f t="shared" si="1011"/>
        <v>0</v>
      </c>
      <c r="AX1843" s="2">
        <f t="shared" si="992"/>
        <v>0</v>
      </c>
      <c r="AY1843" s="2">
        <f t="shared" si="1012"/>
        <v>0</v>
      </c>
      <c r="AZ1843" s="145" t="e">
        <f t="shared" si="1013"/>
        <v>#N/A</v>
      </c>
      <c r="BA1843" s="145" t="e">
        <f t="shared" si="1014"/>
        <v>#N/A</v>
      </c>
      <c r="BB1843" s="145">
        <f t="shared" si="1015"/>
        <v>2.083333333333337E-2</v>
      </c>
      <c r="BC1843" s="2">
        <f>IF(AM1843,
  IF(AND(AL1843=$J$31,_xlfn.DAYS(AH1843,DATE(AI1843,1,1))&lt;7),
    MAX(0,EINSTELLUNGEN!$D$12+1-WEEKDAY(DATE(EINSTELLUNGEN!$D$9,EINSTELLUNGEN!$D$10,1),2)),
    IF(AL1843=$J$33,
      MIN(EINSTELLUNGEN!$D$12,WEEKDAY(DATE(EINSTELLUNGEN!$D$9,12,31),2)),
      EINSTELLUNGEN!$D$12
  )) - SUMIF(AL$50:AL$2500,"="&amp;AL1843,AX$50:AX$2500),
  0)</f>
        <v>3</v>
      </c>
      <c r="BD1843" s="2">
        <f t="shared" si="1016"/>
        <v>0.33333333333333331</v>
      </c>
      <c r="BE1843" s="2">
        <f t="shared" si="1017"/>
        <v>0</v>
      </c>
    </row>
    <row r="1844" spans="1:57" ht="10.5" customHeight="1">
      <c r="A1844" s="1" t="str">
        <f t="shared" ca="1" si="993"/>
        <v/>
      </c>
      <c r="B1844" s="1" t="str">
        <f t="shared" ca="1" si="994"/>
        <v/>
      </c>
      <c r="C1844" s="1" t="str">
        <f t="shared" ca="1" si="995"/>
        <v/>
      </c>
      <c r="D1844" s="1" t="str">
        <f t="shared" ca="1" si="996"/>
        <v/>
      </c>
      <c r="F1844" s="10"/>
      <c r="G1844" s="136" t="str">
        <f t="shared" si="997"/>
        <v/>
      </c>
      <c r="H1844" s="27"/>
      <c r="I1844" s="28"/>
      <c r="J1844" s="28"/>
      <c r="K1844" s="29"/>
      <c r="L1844" s="136"/>
      <c r="M1844" s="136"/>
      <c r="N1844" s="136"/>
      <c r="O1844" s="26" t="str">
        <f t="shared" si="998"/>
        <v/>
      </c>
      <c r="P1844" s="218" t="str">
        <f t="shared" si="999"/>
        <v/>
      </c>
      <c r="Q1844" s="26" t="str">
        <f t="shared" si="1000"/>
        <v/>
      </c>
      <c r="R1844" s="22"/>
      <c r="S1844" s="99"/>
      <c r="T1844" s="10"/>
      <c r="U1844" s="229" t="str">
        <f t="shared" si="1001"/>
        <v/>
      </c>
      <c r="V1844" s="230"/>
      <c r="W1844" s="230"/>
      <c r="X1844" s="230"/>
      <c r="Y1844" s="230"/>
      <c r="Z1844" s="22" t="str">
        <f>""</f>
        <v/>
      </c>
      <c r="AB1844" s="23" t="str">
        <f t="shared" si="1002"/>
        <v/>
      </c>
      <c r="AC1844" s="2" t="b">
        <f>COUNT(Q1844:Q$2500)&gt;0</f>
        <v>0</v>
      </c>
      <c r="AD1844" s="2" t="b">
        <f t="shared" si="985"/>
        <v>0</v>
      </c>
      <c r="AE1844" s="2" t="b">
        <f t="shared" si="986"/>
        <v>0</v>
      </c>
      <c r="AF1844" s="2" t="b">
        <f t="shared" si="987"/>
        <v>0</v>
      </c>
      <c r="AG1844" s="2" t="b">
        <f>OR(
  AND(AC1844,NOT(AC1845)),
  AND(AF1844,WEEKDAY(AH1843,2)=EINSTELLUNGEN!$D$12),
  AND(AF1844,AH1844=$J$35)
)</f>
        <v>0</v>
      </c>
      <c r="AH1844" s="2">
        <f>IF(AE1844,AH1843+IF(WEEKDAY(AH1843+1,2)&lt;=EINSTELLUNGEN!$D$12,1,$J$36),AH1843)</f>
        <v>42020</v>
      </c>
      <c r="AI1844" s="2">
        <f t="shared" si="988"/>
        <v>2019</v>
      </c>
      <c r="AJ1844" s="2">
        <f t="shared" si="989"/>
        <v>201901</v>
      </c>
      <c r="AK1844" s="2">
        <f t="shared" si="990"/>
        <v>201901</v>
      </c>
      <c r="AL1844" s="2">
        <f t="shared" si="1018"/>
        <v>201903</v>
      </c>
      <c r="AM1844" s="2" t="b">
        <f t="shared" si="991"/>
        <v>1</v>
      </c>
      <c r="AN1844" s="4" t="e">
        <f t="shared" si="1003"/>
        <v>#N/A</v>
      </c>
      <c r="AO1844" s="4" t="e">
        <f t="shared" si="1004"/>
        <v>#N/A</v>
      </c>
      <c r="AP1844" s="2" t="str">
        <f>IF(AD1844,
  IF(ISBLANK(H1844),
    AP1843,
    IF(LEN(H1844)=1,
      IF(OR(UPPER(H1844)="A",UPPER(H1844)="I"),
        EINSTELLUNGEN!$D$21,
        IF(OR(UPPER(H1844)="B",UPPER(H1844)="M"),
          EINSTELLUNGEN!$D$22,
          IF(OR(UPPER(H1844)="C",UPPER(H1844)="S"),
            EINSTELLUNGEN!$D$23,
            IF(UPPER(H1844)="D",
              EINSTELLUNGEN!$D$24,
              IF(UPPER(H1844)="E",
                EINSTELLUNGEN!$D$25,
                UPPER(H1844)))))),
      IF(ISNUMBER(H1844),
        EINSTELLUNGEN!$D$20&amp;H1844,
        UPPER(H1844)))),
  "")</f>
        <v/>
      </c>
      <c r="AQ1844" s="2" t="str">
        <f t="shared" si="1005"/>
        <v/>
      </c>
      <c r="AR1844" s="2">
        <f t="shared" si="1006"/>
        <v>0</v>
      </c>
      <c r="AS1844" s="145">
        <f t="shared" si="1007"/>
        <v>0.33333333333333331</v>
      </c>
      <c r="AT1844" s="2">
        <f t="shared" si="1008"/>
        <v>0</v>
      </c>
      <c r="AU1844" s="2">
        <f t="shared" si="1009"/>
        <v>0</v>
      </c>
      <c r="AV1844" s="2">
        <f t="shared" si="1010"/>
        <v>0</v>
      </c>
      <c r="AW1844" s="2">
        <f t="shared" si="1011"/>
        <v>0</v>
      </c>
      <c r="AX1844" s="2">
        <f t="shared" si="992"/>
        <v>0</v>
      </c>
      <c r="AY1844" s="2">
        <f t="shared" si="1012"/>
        <v>0</v>
      </c>
      <c r="AZ1844" s="145" t="e">
        <f t="shared" si="1013"/>
        <v>#N/A</v>
      </c>
      <c r="BA1844" s="145" t="e">
        <f t="shared" si="1014"/>
        <v>#N/A</v>
      </c>
      <c r="BB1844" s="145">
        <f t="shared" si="1015"/>
        <v>2.083333333333337E-2</v>
      </c>
      <c r="BC1844" s="2">
        <f>IF(AM1844,
  IF(AND(AL1844=$J$31,_xlfn.DAYS(AH1844,DATE(AI1844,1,1))&lt;7),
    MAX(0,EINSTELLUNGEN!$D$12+1-WEEKDAY(DATE(EINSTELLUNGEN!$D$9,EINSTELLUNGEN!$D$10,1),2)),
    IF(AL1844=$J$33,
      MIN(EINSTELLUNGEN!$D$12,WEEKDAY(DATE(EINSTELLUNGEN!$D$9,12,31),2)),
      EINSTELLUNGEN!$D$12
  )) - SUMIF(AL$50:AL$2500,"="&amp;AL1844,AX$50:AX$2500),
  0)</f>
        <v>3</v>
      </c>
      <c r="BD1844" s="2">
        <f t="shared" si="1016"/>
        <v>0.33333333333333331</v>
      </c>
      <c r="BE1844" s="2">
        <f t="shared" si="1017"/>
        <v>0</v>
      </c>
    </row>
    <row r="1845" spans="1:57" ht="10.5" customHeight="1">
      <c r="A1845" s="1" t="str">
        <f t="shared" ca="1" si="993"/>
        <v/>
      </c>
      <c r="B1845" s="1" t="str">
        <f t="shared" ca="1" si="994"/>
        <v/>
      </c>
      <c r="C1845" s="1" t="str">
        <f t="shared" ca="1" si="995"/>
        <v/>
      </c>
      <c r="D1845" s="1" t="str">
        <f t="shared" ca="1" si="996"/>
        <v/>
      </c>
      <c r="F1845" s="10"/>
      <c r="G1845" s="136" t="str">
        <f t="shared" si="997"/>
        <v/>
      </c>
      <c r="H1845" s="27"/>
      <c r="I1845" s="28"/>
      <c r="J1845" s="28"/>
      <c r="K1845" s="29"/>
      <c r="L1845" s="136"/>
      <c r="M1845" s="136"/>
      <c r="N1845" s="136"/>
      <c r="O1845" s="26" t="str">
        <f t="shared" si="998"/>
        <v/>
      </c>
      <c r="P1845" s="218" t="str">
        <f t="shared" si="999"/>
        <v/>
      </c>
      <c r="Q1845" s="26" t="str">
        <f t="shared" si="1000"/>
        <v/>
      </c>
      <c r="R1845" s="22"/>
      <c r="S1845" s="99"/>
      <c r="T1845" s="10"/>
      <c r="U1845" s="229" t="str">
        <f t="shared" si="1001"/>
        <v/>
      </c>
      <c r="V1845" s="230"/>
      <c r="W1845" s="230"/>
      <c r="X1845" s="230"/>
      <c r="Y1845" s="230"/>
      <c r="Z1845" s="22" t="str">
        <f>""</f>
        <v/>
      </c>
      <c r="AB1845" s="23" t="str">
        <f t="shared" si="1002"/>
        <v/>
      </c>
      <c r="AC1845" s="2" t="b">
        <f>COUNT(Q1845:Q$2500)&gt;0</f>
        <v>0</v>
      </c>
      <c r="AD1845" s="2" t="b">
        <f t="shared" si="985"/>
        <v>0</v>
      </c>
      <c r="AE1845" s="2" t="b">
        <f t="shared" si="986"/>
        <v>0</v>
      </c>
      <c r="AF1845" s="2" t="b">
        <f t="shared" si="987"/>
        <v>0</v>
      </c>
      <c r="AG1845" s="2" t="b">
        <f>OR(
  AND(AC1845,NOT(AC1846)),
  AND(AF1845,WEEKDAY(AH1844,2)=EINSTELLUNGEN!$D$12),
  AND(AF1845,AH1845=$J$35)
)</f>
        <v>0</v>
      </c>
      <c r="AH1845" s="2">
        <f>IF(AE1845,AH1844+IF(WEEKDAY(AH1844+1,2)&lt;=EINSTELLUNGEN!$D$12,1,$J$36),AH1844)</f>
        <v>42020</v>
      </c>
      <c r="AI1845" s="2">
        <f t="shared" si="988"/>
        <v>2019</v>
      </c>
      <c r="AJ1845" s="2">
        <f t="shared" si="989"/>
        <v>201901</v>
      </c>
      <c r="AK1845" s="2">
        <f t="shared" si="990"/>
        <v>201901</v>
      </c>
      <c r="AL1845" s="2">
        <f t="shared" si="1018"/>
        <v>201903</v>
      </c>
      <c r="AM1845" s="2" t="b">
        <f t="shared" si="991"/>
        <v>1</v>
      </c>
      <c r="AN1845" s="4" t="e">
        <f t="shared" si="1003"/>
        <v>#N/A</v>
      </c>
      <c r="AO1845" s="4" t="e">
        <f t="shared" si="1004"/>
        <v>#N/A</v>
      </c>
      <c r="AP1845" s="2" t="str">
        <f>IF(AD1845,
  IF(ISBLANK(H1845),
    AP1844,
    IF(LEN(H1845)=1,
      IF(OR(UPPER(H1845)="A",UPPER(H1845)="I"),
        EINSTELLUNGEN!$D$21,
        IF(OR(UPPER(H1845)="B",UPPER(H1845)="M"),
          EINSTELLUNGEN!$D$22,
          IF(OR(UPPER(H1845)="C",UPPER(H1845)="S"),
            EINSTELLUNGEN!$D$23,
            IF(UPPER(H1845)="D",
              EINSTELLUNGEN!$D$24,
              IF(UPPER(H1845)="E",
                EINSTELLUNGEN!$D$25,
                UPPER(H1845)))))),
      IF(ISNUMBER(H1845),
        EINSTELLUNGEN!$D$20&amp;H1845,
        UPPER(H1845)))),
  "")</f>
        <v/>
      </c>
      <c r="AQ1845" s="2" t="str">
        <f t="shared" si="1005"/>
        <v/>
      </c>
      <c r="AR1845" s="2">
        <f t="shared" si="1006"/>
        <v>0</v>
      </c>
      <c r="AS1845" s="145">
        <f t="shared" si="1007"/>
        <v>0.33333333333333331</v>
      </c>
      <c r="AT1845" s="2">
        <f t="shared" si="1008"/>
        <v>0</v>
      </c>
      <c r="AU1845" s="2">
        <f t="shared" si="1009"/>
        <v>0</v>
      </c>
      <c r="AV1845" s="2">
        <f t="shared" si="1010"/>
        <v>0</v>
      </c>
      <c r="AW1845" s="2">
        <f t="shared" si="1011"/>
        <v>0</v>
      </c>
      <c r="AX1845" s="2">
        <f t="shared" si="992"/>
        <v>0</v>
      </c>
      <c r="AY1845" s="2">
        <f t="shared" si="1012"/>
        <v>0</v>
      </c>
      <c r="AZ1845" s="145" t="e">
        <f t="shared" si="1013"/>
        <v>#N/A</v>
      </c>
      <c r="BA1845" s="145" t="e">
        <f t="shared" si="1014"/>
        <v>#N/A</v>
      </c>
      <c r="BB1845" s="145">
        <f t="shared" si="1015"/>
        <v>2.083333333333337E-2</v>
      </c>
      <c r="BC1845" s="2">
        <f>IF(AM1845,
  IF(AND(AL1845=$J$31,_xlfn.DAYS(AH1845,DATE(AI1845,1,1))&lt;7),
    MAX(0,EINSTELLUNGEN!$D$12+1-WEEKDAY(DATE(EINSTELLUNGEN!$D$9,EINSTELLUNGEN!$D$10,1),2)),
    IF(AL1845=$J$33,
      MIN(EINSTELLUNGEN!$D$12,WEEKDAY(DATE(EINSTELLUNGEN!$D$9,12,31),2)),
      EINSTELLUNGEN!$D$12
  )) - SUMIF(AL$50:AL$2500,"="&amp;AL1845,AX$50:AX$2500),
  0)</f>
        <v>3</v>
      </c>
      <c r="BD1845" s="2">
        <f t="shared" si="1016"/>
        <v>0.33333333333333331</v>
      </c>
      <c r="BE1845" s="2">
        <f t="shared" si="1017"/>
        <v>0</v>
      </c>
    </row>
    <row r="1846" spans="1:57" ht="10.5" customHeight="1">
      <c r="A1846" s="1" t="str">
        <f t="shared" ca="1" si="993"/>
        <v/>
      </c>
      <c r="B1846" s="1" t="str">
        <f t="shared" ca="1" si="994"/>
        <v/>
      </c>
      <c r="C1846" s="1" t="str">
        <f t="shared" ca="1" si="995"/>
        <v/>
      </c>
      <c r="D1846" s="1" t="str">
        <f t="shared" ca="1" si="996"/>
        <v/>
      </c>
      <c r="F1846" s="10"/>
      <c r="G1846" s="136" t="str">
        <f t="shared" si="997"/>
        <v/>
      </c>
      <c r="H1846" s="27"/>
      <c r="I1846" s="28"/>
      <c r="J1846" s="28"/>
      <c r="K1846" s="29"/>
      <c r="L1846" s="136"/>
      <c r="M1846" s="136"/>
      <c r="N1846" s="136"/>
      <c r="O1846" s="26" t="str">
        <f t="shared" si="998"/>
        <v/>
      </c>
      <c r="P1846" s="218" t="str">
        <f t="shared" si="999"/>
        <v/>
      </c>
      <c r="Q1846" s="26" t="str">
        <f t="shared" si="1000"/>
        <v/>
      </c>
      <c r="R1846" s="22"/>
      <c r="S1846" s="99"/>
      <c r="T1846" s="10"/>
      <c r="U1846" s="229" t="str">
        <f t="shared" si="1001"/>
        <v/>
      </c>
      <c r="V1846" s="230"/>
      <c r="W1846" s="230"/>
      <c r="X1846" s="230"/>
      <c r="Y1846" s="230"/>
      <c r="Z1846" s="22" t="str">
        <f>""</f>
        <v/>
      </c>
      <c r="AB1846" s="23" t="str">
        <f t="shared" si="1002"/>
        <v/>
      </c>
      <c r="AC1846" s="2" t="b">
        <f>COUNT(Q1846:Q$2500)&gt;0</f>
        <v>0</v>
      </c>
      <c r="AD1846" s="2" t="b">
        <f t="shared" si="985"/>
        <v>0</v>
      </c>
      <c r="AE1846" s="2" t="b">
        <f t="shared" si="986"/>
        <v>0</v>
      </c>
      <c r="AF1846" s="2" t="b">
        <f t="shared" si="987"/>
        <v>0</v>
      </c>
      <c r="AG1846" s="2" t="b">
        <f>OR(
  AND(AC1846,NOT(AC1847)),
  AND(AF1846,WEEKDAY(AH1845,2)=EINSTELLUNGEN!$D$12),
  AND(AF1846,AH1846=$J$35)
)</f>
        <v>0</v>
      </c>
      <c r="AH1846" s="2">
        <f>IF(AE1846,AH1845+IF(WEEKDAY(AH1845+1,2)&lt;=EINSTELLUNGEN!$D$12,1,$J$36),AH1845)</f>
        <v>42020</v>
      </c>
      <c r="AI1846" s="2">
        <f t="shared" si="988"/>
        <v>2019</v>
      </c>
      <c r="AJ1846" s="2">
        <f t="shared" si="989"/>
        <v>201901</v>
      </c>
      <c r="AK1846" s="2">
        <f t="shared" si="990"/>
        <v>201901</v>
      </c>
      <c r="AL1846" s="2">
        <f t="shared" si="1018"/>
        <v>201903</v>
      </c>
      <c r="AM1846" s="2" t="b">
        <f t="shared" si="991"/>
        <v>1</v>
      </c>
      <c r="AN1846" s="4" t="e">
        <f t="shared" si="1003"/>
        <v>#N/A</v>
      </c>
      <c r="AO1846" s="4" t="e">
        <f t="shared" si="1004"/>
        <v>#N/A</v>
      </c>
      <c r="AP1846" s="2" t="str">
        <f>IF(AD1846,
  IF(ISBLANK(H1846),
    AP1845,
    IF(LEN(H1846)=1,
      IF(OR(UPPER(H1846)="A",UPPER(H1846)="I"),
        EINSTELLUNGEN!$D$21,
        IF(OR(UPPER(H1846)="B",UPPER(H1846)="M"),
          EINSTELLUNGEN!$D$22,
          IF(OR(UPPER(H1846)="C",UPPER(H1846)="S"),
            EINSTELLUNGEN!$D$23,
            IF(UPPER(H1846)="D",
              EINSTELLUNGEN!$D$24,
              IF(UPPER(H1846)="E",
                EINSTELLUNGEN!$D$25,
                UPPER(H1846)))))),
      IF(ISNUMBER(H1846),
        EINSTELLUNGEN!$D$20&amp;H1846,
        UPPER(H1846)))),
  "")</f>
        <v/>
      </c>
      <c r="AQ1846" s="2" t="str">
        <f t="shared" si="1005"/>
        <v/>
      </c>
      <c r="AR1846" s="2">
        <f t="shared" si="1006"/>
        <v>0</v>
      </c>
      <c r="AS1846" s="145">
        <f t="shared" si="1007"/>
        <v>0.33333333333333331</v>
      </c>
      <c r="AT1846" s="2">
        <f t="shared" si="1008"/>
        <v>0</v>
      </c>
      <c r="AU1846" s="2">
        <f t="shared" si="1009"/>
        <v>0</v>
      </c>
      <c r="AV1846" s="2">
        <f t="shared" si="1010"/>
        <v>0</v>
      </c>
      <c r="AW1846" s="2">
        <f t="shared" si="1011"/>
        <v>0</v>
      </c>
      <c r="AX1846" s="2">
        <f t="shared" si="992"/>
        <v>0</v>
      </c>
      <c r="AY1846" s="2">
        <f t="shared" si="1012"/>
        <v>0</v>
      </c>
      <c r="AZ1846" s="145" t="e">
        <f t="shared" si="1013"/>
        <v>#N/A</v>
      </c>
      <c r="BA1846" s="145" t="e">
        <f t="shared" si="1014"/>
        <v>#N/A</v>
      </c>
      <c r="BB1846" s="145">
        <f t="shared" si="1015"/>
        <v>2.083333333333337E-2</v>
      </c>
      <c r="BC1846" s="2">
        <f>IF(AM1846,
  IF(AND(AL1846=$J$31,_xlfn.DAYS(AH1846,DATE(AI1846,1,1))&lt;7),
    MAX(0,EINSTELLUNGEN!$D$12+1-WEEKDAY(DATE(EINSTELLUNGEN!$D$9,EINSTELLUNGEN!$D$10,1),2)),
    IF(AL1846=$J$33,
      MIN(EINSTELLUNGEN!$D$12,WEEKDAY(DATE(EINSTELLUNGEN!$D$9,12,31),2)),
      EINSTELLUNGEN!$D$12
  )) - SUMIF(AL$50:AL$2500,"="&amp;AL1846,AX$50:AX$2500),
  0)</f>
        <v>3</v>
      </c>
      <c r="BD1846" s="2">
        <f t="shared" si="1016"/>
        <v>0.33333333333333331</v>
      </c>
      <c r="BE1846" s="2">
        <f t="shared" si="1017"/>
        <v>0</v>
      </c>
    </row>
    <row r="1847" spans="1:57" ht="10.5" customHeight="1">
      <c r="A1847" s="1" t="str">
        <f t="shared" ca="1" si="993"/>
        <v/>
      </c>
      <c r="B1847" s="1" t="str">
        <f t="shared" ca="1" si="994"/>
        <v/>
      </c>
      <c r="C1847" s="1" t="str">
        <f t="shared" ca="1" si="995"/>
        <v/>
      </c>
      <c r="D1847" s="1" t="str">
        <f t="shared" ca="1" si="996"/>
        <v/>
      </c>
      <c r="F1847" s="10"/>
      <c r="G1847" s="136" t="str">
        <f t="shared" si="997"/>
        <v/>
      </c>
      <c r="H1847" s="27"/>
      <c r="I1847" s="28"/>
      <c r="J1847" s="28"/>
      <c r="K1847" s="29"/>
      <c r="L1847" s="136"/>
      <c r="M1847" s="136"/>
      <c r="N1847" s="136"/>
      <c r="O1847" s="26" t="str">
        <f t="shared" si="998"/>
        <v/>
      </c>
      <c r="P1847" s="218" t="str">
        <f t="shared" si="999"/>
        <v/>
      </c>
      <c r="Q1847" s="26" t="str">
        <f t="shared" si="1000"/>
        <v/>
      </c>
      <c r="R1847" s="22"/>
      <c r="S1847" s="99"/>
      <c r="T1847" s="10"/>
      <c r="U1847" s="229" t="str">
        <f t="shared" si="1001"/>
        <v/>
      </c>
      <c r="V1847" s="230"/>
      <c r="W1847" s="230"/>
      <c r="X1847" s="230"/>
      <c r="Y1847" s="230"/>
      <c r="Z1847" s="22" t="str">
        <f>""</f>
        <v/>
      </c>
      <c r="AB1847" s="23" t="str">
        <f t="shared" si="1002"/>
        <v/>
      </c>
      <c r="AC1847" s="2" t="b">
        <f>COUNT(Q1847:Q$2500)&gt;0</f>
        <v>0</v>
      </c>
      <c r="AD1847" s="2" t="b">
        <f t="shared" si="985"/>
        <v>0</v>
      </c>
      <c r="AE1847" s="2" t="b">
        <f t="shared" si="986"/>
        <v>0</v>
      </c>
      <c r="AF1847" s="2" t="b">
        <f t="shared" si="987"/>
        <v>0</v>
      </c>
      <c r="AG1847" s="2" t="b">
        <f>OR(
  AND(AC1847,NOT(AC1848)),
  AND(AF1847,WEEKDAY(AH1846,2)=EINSTELLUNGEN!$D$12),
  AND(AF1847,AH1847=$J$35)
)</f>
        <v>0</v>
      </c>
      <c r="AH1847" s="2">
        <f>IF(AE1847,AH1846+IF(WEEKDAY(AH1846+1,2)&lt;=EINSTELLUNGEN!$D$12,1,$J$36),AH1846)</f>
        <v>42020</v>
      </c>
      <c r="AI1847" s="2">
        <f t="shared" si="988"/>
        <v>2019</v>
      </c>
      <c r="AJ1847" s="2">
        <f t="shared" si="989"/>
        <v>201901</v>
      </c>
      <c r="AK1847" s="2">
        <f t="shared" si="990"/>
        <v>201901</v>
      </c>
      <c r="AL1847" s="2">
        <f t="shared" si="1018"/>
        <v>201903</v>
      </c>
      <c r="AM1847" s="2" t="b">
        <f t="shared" si="991"/>
        <v>1</v>
      </c>
      <c r="AN1847" s="4" t="e">
        <f t="shared" si="1003"/>
        <v>#N/A</v>
      </c>
      <c r="AO1847" s="4" t="e">
        <f t="shared" si="1004"/>
        <v>#N/A</v>
      </c>
      <c r="AP1847" s="2" t="str">
        <f>IF(AD1847,
  IF(ISBLANK(H1847),
    AP1846,
    IF(LEN(H1847)=1,
      IF(OR(UPPER(H1847)="A",UPPER(H1847)="I"),
        EINSTELLUNGEN!$D$21,
        IF(OR(UPPER(H1847)="B",UPPER(H1847)="M"),
          EINSTELLUNGEN!$D$22,
          IF(OR(UPPER(H1847)="C",UPPER(H1847)="S"),
            EINSTELLUNGEN!$D$23,
            IF(UPPER(H1847)="D",
              EINSTELLUNGEN!$D$24,
              IF(UPPER(H1847)="E",
                EINSTELLUNGEN!$D$25,
                UPPER(H1847)))))),
      IF(ISNUMBER(H1847),
        EINSTELLUNGEN!$D$20&amp;H1847,
        UPPER(H1847)))),
  "")</f>
        <v/>
      </c>
      <c r="AQ1847" s="2" t="str">
        <f t="shared" si="1005"/>
        <v/>
      </c>
      <c r="AR1847" s="2">
        <f t="shared" si="1006"/>
        <v>0</v>
      </c>
      <c r="AS1847" s="145">
        <f t="shared" si="1007"/>
        <v>0.33333333333333331</v>
      </c>
      <c r="AT1847" s="2">
        <f t="shared" si="1008"/>
        <v>0</v>
      </c>
      <c r="AU1847" s="2">
        <f t="shared" si="1009"/>
        <v>0</v>
      </c>
      <c r="AV1847" s="2">
        <f t="shared" si="1010"/>
        <v>0</v>
      </c>
      <c r="AW1847" s="2">
        <f t="shared" si="1011"/>
        <v>0</v>
      </c>
      <c r="AX1847" s="2">
        <f t="shared" si="992"/>
        <v>0</v>
      </c>
      <c r="AY1847" s="2">
        <f t="shared" si="1012"/>
        <v>0</v>
      </c>
      <c r="AZ1847" s="145" t="e">
        <f t="shared" si="1013"/>
        <v>#N/A</v>
      </c>
      <c r="BA1847" s="145" t="e">
        <f t="shared" si="1014"/>
        <v>#N/A</v>
      </c>
      <c r="BB1847" s="145">
        <f t="shared" si="1015"/>
        <v>2.083333333333337E-2</v>
      </c>
      <c r="BC1847" s="2">
        <f>IF(AM1847,
  IF(AND(AL1847=$J$31,_xlfn.DAYS(AH1847,DATE(AI1847,1,1))&lt;7),
    MAX(0,EINSTELLUNGEN!$D$12+1-WEEKDAY(DATE(EINSTELLUNGEN!$D$9,EINSTELLUNGEN!$D$10,1),2)),
    IF(AL1847=$J$33,
      MIN(EINSTELLUNGEN!$D$12,WEEKDAY(DATE(EINSTELLUNGEN!$D$9,12,31),2)),
      EINSTELLUNGEN!$D$12
  )) - SUMIF(AL$50:AL$2500,"="&amp;AL1847,AX$50:AX$2500),
  0)</f>
        <v>3</v>
      </c>
      <c r="BD1847" s="2">
        <f t="shared" si="1016"/>
        <v>0.33333333333333331</v>
      </c>
      <c r="BE1847" s="2">
        <f t="shared" si="1017"/>
        <v>0</v>
      </c>
    </row>
    <row r="1848" spans="1:57" ht="10.5" customHeight="1">
      <c r="A1848" s="1" t="str">
        <f t="shared" ca="1" si="993"/>
        <v/>
      </c>
      <c r="B1848" s="1" t="str">
        <f t="shared" ca="1" si="994"/>
        <v/>
      </c>
      <c r="C1848" s="1" t="str">
        <f t="shared" ca="1" si="995"/>
        <v/>
      </c>
      <c r="D1848" s="1" t="str">
        <f t="shared" ca="1" si="996"/>
        <v/>
      </c>
      <c r="F1848" s="10"/>
      <c r="G1848" s="136" t="str">
        <f t="shared" si="997"/>
        <v/>
      </c>
      <c r="H1848" s="27"/>
      <c r="I1848" s="28"/>
      <c r="J1848" s="28"/>
      <c r="K1848" s="29"/>
      <c r="L1848" s="136"/>
      <c r="M1848" s="136"/>
      <c r="N1848" s="136"/>
      <c r="O1848" s="26" t="str">
        <f t="shared" si="998"/>
        <v/>
      </c>
      <c r="P1848" s="218" t="str">
        <f t="shared" si="999"/>
        <v/>
      </c>
      <c r="Q1848" s="26" t="str">
        <f t="shared" si="1000"/>
        <v/>
      </c>
      <c r="R1848" s="22"/>
      <c r="S1848" s="99"/>
      <c r="T1848" s="10"/>
      <c r="U1848" s="229" t="str">
        <f t="shared" si="1001"/>
        <v/>
      </c>
      <c r="V1848" s="230"/>
      <c r="W1848" s="230"/>
      <c r="X1848" s="230"/>
      <c r="Y1848" s="230"/>
      <c r="Z1848" s="22" t="str">
        <f>""</f>
        <v/>
      </c>
      <c r="AB1848" s="23" t="str">
        <f t="shared" si="1002"/>
        <v/>
      </c>
      <c r="AC1848" s="2" t="b">
        <f>COUNT(Q1848:Q$2500)&gt;0</f>
        <v>0</v>
      </c>
      <c r="AD1848" s="2" t="b">
        <f t="shared" si="985"/>
        <v>0</v>
      </c>
      <c r="AE1848" s="2" t="b">
        <f t="shared" si="986"/>
        <v>0</v>
      </c>
      <c r="AF1848" s="2" t="b">
        <f t="shared" si="987"/>
        <v>0</v>
      </c>
      <c r="AG1848" s="2" t="b">
        <f>OR(
  AND(AC1848,NOT(AC1849)),
  AND(AF1848,WEEKDAY(AH1847,2)=EINSTELLUNGEN!$D$12),
  AND(AF1848,AH1848=$J$35)
)</f>
        <v>0</v>
      </c>
      <c r="AH1848" s="2">
        <f>IF(AE1848,AH1847+IF(WEEKDAY(AH1847+1,2)&lt;=EINSTELLUNGEN!$D$12,1,$J$36),AH1847)</f>
        <v>42020</v>
      </c>
      <c r="AI1848" s="2">
        <f t="shared" si="988"/>
        <v>2019</v>
      </c>
      <c r="AJ1848" s="2">
        <f t="shared" si="989"/>
        <v>201901</v>
      </c>
      <c r="AK1848" s="2">
        <f t="shared" si="990"/>
        <v>201901</v>
      </c>
      <c r="AL1848" s="2">
        <f t="shared" si="1018"/>
        <v>201903</v>
      </c>
      <c r="AM1848" s="2" t="b">
        <f t="shared" si="991"/>
        <v>1</v>
      </c>
      <c r="AN1848" s="4" t="e">
        <f t="shared" si="1003"/>
        <v>#N/A</v>
      </c>
      <c r="AO1848" s="4" t="e">
        <f t="shared" si="1004"/>
        <v>#N/A</v>
      </c>
      <c r="AP1848" s="2" t="str">
        <f>IF(AD1848,
  IF(ISBLANK(H1848),
    AP1847,
    IF(LEN(H1848)=1,
      IF(OR(UPPER(H1848)="A",UPPER(H1848)="I"),
        EINSTELLUNGEN!$D$21,
        IF(OR(UPPER(H1848)="B",UPPER(H1848)="M"),
          EINSTELLUNGEN!$D$22,
          IF(OR(UPPER(H1848)="C",UPPER(H1848)="S"),
            EINSTELLUNGEN!$D$23,
            IF(UPPER(H1848)="D",
              EINSTELLUNGEN!$D$24,
              IF(UPPER(H1848)="E",
                EINSTELLUNGEN!$D$25,
                UPPER(H1848)))))),
      IF(ISNUMBER(H1848),
        EINSTELLUNGEN!$D$20&amp;H1848,
        UPPER(H1848)))),
  "")</f>
        <v/>
      </c>
      <c r="AQ1848" s="2" t="str">
        <f t="shared" si="1005"/>
        <v/>
      </c>
      <c r="AR1848" s="2">
        <f t="shared" si="1006"/>
        <v>0</v>
      </c>
      <c r="AS1848" s="145">
        <f t="shared" si="1007"/>
        <v>0.33333333333333331</v>
      </c>
      <c r="AT1848" s="2">
        <f t="shared" si="1008"/>
        <v>0</v>
      </c>
      <c r="AU1848" s="2">
        <f t="shared" si="1009"/>
        <v>0</v>
      </c>
      <c r="AV1848" s="2">
        <f t="shared" si="1010"/>
        <v>0</v>
      </c>
      <c r="AW1848" s="2">
        <f t="shared" si="1011"/>
        <v>0</v>
      </c>
      <c r="AX1848" s="2">
        <f t="shared" si="992"/>
        <v>0</v>
      </c>
      <c r="AY1848" s="2">
        <f t="shared" si="1012"/>
        <v>0</v>
      </c>
      <c r="AZ1848" s="145" t="e">
        <f t="shared" si="1013"/>
        <v>#N/A</v>
      </c>
      <c r="BA1848" s="145" t="e">
        <f t="shared" si="1014"/>
        <v>#N/A</v>
      </c>
      <c r="BB1848" s="145">
        <f t="shared" si="1015"/>
        <v>2.083333333333337E-2</v>
      </c>
      <c r="BC1848" s="2">
        <f>IF(AM1848,
  IF(AND(AL1848=$J$31,_xlfn.DAYS(AH1848,DATE(AI1848,1,1))&lt;7),
    MAX(0,EINSTELLUNGEN!$D$12+1-WEEKDAY(DATE(EINSTELLUNGEN!$D$9,EINSTELLUNGEN!$D$10,1),2)),
    IF(AL1848=$J$33,
      MIN(EINSTELLUNGEN!$D$12,WEEKDAY(DATE(EINSTELLUNGEN!$D$9,12,31),2)),
      EINSTELLUNGEN!$D$12
  )) - SUMIF(AL$50:AL$2500,"="&amp;AL1848,AX$50:AX$2500),
  0)</f>
        <v>3</v>
      </c>
      <c r="BD1848" s="2">
        <f t="shared" si="1016"/>
        <v>0.33333333333333331</v>
      </c>
      <c r="BE1848" s="2">
        <f t="shared" si="1017"/>
        <v>0</v>
      </c>
    </row>
    <row r="1849" spans="1:57" ht="10.5" customHeight="1">
      <c r="A1849" s="1" t="str">
        <f t="shared" ca="1" si="993"/>
        <v/>
      </c>
      <c r="B1849" s="1" t="str">
        <f t="shared" ca="1" si="994"/>
        <v/>
      </c>
      <c r="C1849" s="1" t="str">
        <f t="shared" ca="1" si="995"/>
        <v/>
      </c>
      <c r="D1849" s="1" t="str">
        <f t="shared" ca="1" si="996"/>
        <v/>
      </c>
      <c r="F1849" s="10"/>
      <c r="G1849" s="136" t="str">
        <f t="shared" si="997"/>
        <v/>
      </c>
      <c r="H1849" s="27"/>
      <c r="I1849" s="28"/>
      <c r="J1849" s="28"/>
      <c r="K1849" s="29"/>
      <c r="L1849" s="136"/>
      <c r="M1849" s="136"/>
      <c r="N1849" s="136"/>
      <c r="O1849" s="26" t="str">
        <f t="shared" si="998"/>
        <v/>
      </c>
      <c r="P1849" s="218" t="str">
        <f t="shared" si="999"/>
        <v/>
      </c>
      <c r="Q1849" s="26" t="str">
        <f t="shared" si="1000"/>
        <v/>
      </c>
      <c r="R1849" s="22"/>
      <c r="S1849" s="99"/>
      <c r="T1849" s="10"/>
      <c r="U1849" s="229" t="str">
        <f t="shared" si="1001"/>
        <v/>
      </c>
      <c r="V1849" s="230"/>
      <c r="W1849" s="230"/>
      <c r="X1849" s="230"/>
      <c r="Y1849" s="230"/>
      <c r="Z1849" s="22" t="str">
        <f>""</f>
        <v/>
      </c>
      <c r="AB1849" s="23" t="str">
        <f t="shared" si="1002"/>
        <v/>
      </c>
      <c r="AC1849" s="2" t="b">
        <f>COUNT(Q1849:Q$2500)&gt;0</f>
        <v>0</v>
      </c>
      <c r="AD1849" s="2" t="b">
        <f t="shared" si="985"/>
        <v>0</v>
      </c>
      <c r="AE1849" s="2" t="b">
        <f t="shared" si="986"/>
        <v>0</v>
      </c>
      <c r="AF1849" s="2" t="b">
        <f t="shared" si="987"/>
        <v>0</v>
      </c>
      <c r="AG1849" s="2" t="b">
        <f>OR(
  AND(AC1849,NOT(AC1850)),
  AND(AF1849,WEEKDAY(AH1848,2)=EINSTELLUNGEN!$D$12),
  AND(AF1849,AH1849=$J$35)
)</f>
        <v>0</v>
      </c>
      <c r="AH1849" s="2">
        <f>IF(AE1849,AH1848+IF(WEEKDAY(AH1848+1,2)&lt;=EINSTELLUNGEN!$D$12,1,$J$36),AH1848)</f>
        <v>42020</v>
      </c>
      <c r="AI1849" s="2">
        <f t="shared" si="988"/>
        <v>2019</v>
      </c>
      <c r="AJ1849" s="2">
        <f t="shared" si="989"/>
        <v>201901</v>
      </c>
      <c r="AK1849" s="2">
        <f t="shared" si="990"/>
        <v>201901</v>
      </c>
      <c r="AL1849" s="2">
        <f t="shared" si="1018"/>
        <v>201903</v>
      </c>
      <c r="AM1849" s="2" t="b">
        <f t="shared" si="991"/>
        <v>1</v>
      </c>
      <c r="AN1849" s="4" t="e">
        <f t="shared" si="1003"/>
        <v>#N/A</v>
      </c>
      <c r="AO1849" s="4" t="e">
        <f t="shared" si="1004"/>
        <v>#N/A</v>
      </c>
      <c r="AP1849" s="2" t="str">
        <f>IF(AD1849,
  IF(ISBLANK(H1849),
    AP1848,
    IF(LEN(H1849)=1,
      IF(OR(UPPER(H1849)="A",UPPER(H1849)="I"),
        EINSTELLUNGEN!$D$21,
        IF(OR(UPPER(H1849)="B",UPPER(H1849)="M"),
          EINSTELLUNGEN!$D$22,
          IF(OR(UPPER(H1849)="C",UPPER(H1849)="S"),
            EINSTELLUNGEN!$D$23,
            IF(UPPER(H1849)="D",
              EINSTELLUNGEN!$D$24,
              IF(UPPER(H1849)="E",
                EINSTELLUNGEN!$D$25,
                UPPER(H1849)))))),
      IF(ISNUMBER(H1849),
        EINSTELLUNGEN!$D$20&amp;H1849,
        UPPER(H1849)))),
  "")</f>
        <v/>
      </c>
      <c r="AQ1849" s="2" t="str">
        <f t="shared" si="1005"/>
        <v/>
      </c>
      <c r="AR1849" s="2">
        <f t="shared" si="1006"/>
        <v>0</v>
      </c>
      <c r="AS1849" s="145">
        <f t="shared" si="1007"/>
        <v>0.33333333333333331</v>
      </c>
      <c r="AT1849" s="2">
        <f t="shared" si="1008"/>
        <v>0</v>
      </c>
      <c r="AU1849" s="2">
        <f t="shared" si="1009"/>
        <v>0</v>
      </c>
      <c r="AV1849" s="2">
        <f t="shared" si="1010"/>
        <v>0</v>
      </c>
      <c r="AW1849" s="2">
        <f t="shared" si="1011"/>
        <v>0</v>
      </c>
      <c r="AX1849" s="2">
        <f t="shared" si="992"/>
        <v>0</v>
      </c>
      <c r="AY1849" s="2">
        <f t="shared" si="1012"/>
        <v>0</v>
      </c>
      <c r="AZ1849" s="145" t="e">
        <f t="shared" si="1013"/>
        <v>#N/A</v>
      </c>
      <c r="BA1849" s="145" t="e">
        <f t="shared" si="1014"/>
        <v>#N/A</v>
      </c>
      <c r="BB1849" s="145">
        <f t="shared" si="1015"/>
        <v>2.083333333333337E-2</v>
      </c>
      <c r="BC1849" s="2">
        <f>IF(AM1849,
  IF(AND(AL1849=$J$31,_xlfn.DAYS(AH1849,DATE(AI1849,1,1))&lt;7),
    MAX(0,EINSTELLUNGEN!$D$12+1-WEEKDAY(DATE(EINSTELLUNGEN!$D$9,EINSTELLUNGEN!$D$10,1),2)),
    IF(AL1849=$J$33,
      MIN(EINSTELLUNGEN!$D$12,WEEKDAY(DATE(EINSTELLUNGEN!$D$9,12,31),2)),
      EINSTELLUNGEN!$D$12
  )) - SUMIF(AL$50:AL$2500,"="&amp;AL1849,AX$50:AX$2500),
  0)</f>
        <v>3</v>
      </c>
      <c r="BD1849" s="2">
        <f t="shared" si="1016"/>
        <v>0.33333333333333331</v>
      </c>
      <c r="BE1849" s="2">
        <f t="shared" si="1017"/>
        <v>0</v>
      </c>
    </row>
    <row r="1850" spans="1:57" ht="10.5" customHeight="1">
      <c r="A1850" s="1" t="str">
        <f t="shared" ca="1" si="993"/>
        <v/>
      </c>
      <c r="B1850" s="1" t="str">
        <f t="shared" ca="1" si="994"/>
        <v/>
      </c>
      <c r="C1850" s="1" t="str">
        <f t="shared" ca="1" si="995"/>
        <v/>
      </c>
      <c r="D1850" s="1" t="str">
        <f t="shared" ca="1" si="996"/>
        <v/>
      </c>
      <c r="F1850" s="10"/>
      <c r="G1850" s="136" t="str">
        <f t="shared" si="997"/>
        <v/>
      </c>
      <c r="H1850" s="27"/>
      <c r="I1850" s="28"/>
      <c r="J1850" s="28"/>
      <c r="K1850" s="29"/>
      <c r="L1850" s="136"/>
      <c r="M1850" s="136"/>
      <c r="N1850" s="136"/>
      <c r="O1850" s="26" t="str">
        <f t="shared" si="998"/>
        <v/>
      </c>
      <c r="P1850" s="218" t="str">
        <f t="shared" si="999"/>
        <v/>
      </c>
      <c r="Q1850" s="26" t="str">
        <f t="shared" si="1000"/>
        <v/>
      </c>
      <c r="R1850" s="22"/>
      <c r="S1850" s="99"/>
      <c r="T1850" s="10"/>
      <c r="U1850" s="229" t="str">
        <f t="shared" si="1001"/>
        <v/>
      </c>
      <c r="V1850" s="230"/>
      <c r="W1850" s="230"/>
      <c r="X1850" s="230"/>
      <c r="Y1850" s="230"/>
      <c r="Z1850" s="22" t="str">
        <f>""</f>
        <v/>
      </c>
      <c r="AB1850" s="23" t="str">
        <f t="shared" si="1002"/>
        <v/>
      </c>
      <c r="AC1850" s="2" t="b">
        <f>COUNT(Q1850:Q$2500)&gt;0</f>
        <v>0</v>
      </c>
      <c r="AD1850" s="2" t="b">
        <f t="shared" si="985"/>
        <v>0</v>
      </c>
      <c r="AE1850" s="2" t="b">
        <f t="shared" si="986"/>
        <v>0</v>
      </c>
      <c r="AF1850" s="2" t="b">
        <f t="shared" si="987"/>
        <v>0</v>
      </c>
      <c r="AG1850" s="2" t="b">
        <f>OR(
  AND(AC1850,NOT(AC1851)),
  AND(AF1850,WEEKDAY(AH1849,2)=EINSTELLUNGEN!$D$12),
  AND(AF1850,AH1850=$J$35)
)</f>
        <v>0</v>
      </c>
      <c r="AH1850" s="2">
        <f>IF(AE1850,AH1849+IF(WEEKDAY(AH1849+1,2)&lt;=EINSTELLUNGEN!$D$12,1,$J$36),AH1849)</f>
        <v>42020</v>
      </c>
      <c r="AI1850" s="2">
        <f t="shared" si="988"/>
        <v>2019</v>
      </c>
      <c r="AJ1850" s="2">
        <f t="shared" si="989"/>
        <v>201901</v>
      </c>
      <c r="AK1850" s="2">
        <f t="shared" si="990"/>
        <v>201901</v>
      </c>
      <c r="AL1850" s="2">
        <f t="shared" si="1018"/>
        <v>201903</v>
      </c>
      <c r="AM1850" s="2" t="b">
        <f t="shared" si="991"/>
        <v>1</v>
      </c>
      <c r="AN1850" s="4" t="e">
        <f t="shared" si="1003"/>
        <v>#N/A</v>
      </c>
      <c r="AO1850" s="4" t="e">
        <f t="shared" si="1004"/>
        <v>#N/A</v>
      </c>
      <c r="AP1850" s="2" t="str">
        <f>IF(AD1850,
  IF(ISBLANK(H1850),
    AP1849,
    IF(LEN(H1850)=1,
      IF(OR(UPPER(H1850)="A",UPPER(H1850)="I"),
        EINSTELLUNGEN!$D$21,
        IF(OR(UPPER(H1850)="B",UPPER(H1850)="M"),
          EINSTELLUNGEN!$D$22,
          IF(OR(UPPER(H1850)="C",UPPER(H1850)="S"),
            EINSTELLUNGEN!$D$23,
            IF(UPPER(H1850)="D",
              EINSTELLUNGEN!$D$24,
              IF(UPPER(H1850)="E",
                EINSTELLUNGEN!$D$25,
                UPPER(H1850)))))),
      IF(ISNUMBER(H1850),
        EINSTELLUNGEN!$D$20&amp;H1850,
        UPPER(H1850)))),
  "")</f>
        <v/>
      </c>
      <c r="AQ1850" s="2" t="str">
        <f t="shared" si="1005"/>
        <v/>
      </c>
      <c r="AR1850" s="2">
        <f t="shared" si="1006"/>
        <v>0</v>
      </c>
      <c r="AS1850" s="145">
        <f t="shared" si="1007"/>
        <v>0.33333333333333331</v>
      </c>
      <c r="AT1850" s="2">
        <f t="shared" si="1008"/>
        <v>0</v>
      </c>
      <c r="AU1850" s="2">
        <f t="shared" si="1009"/>
        <v>0</v>
      </c>
      <c r="AV1850" s="2">
        <f t="shared" si="1010"/>
        <v>0</v>
      </c>
      <c r="AW1850" s="2">
        <f t="shared" si="1011"/>
        <v>0</v>
      </c>
      <c r="AX1850" s="2">
        <f t="shared" si="992"/>
        <v>0</v>
      </c>
      <c r="AY1850" s="2">
        <f t="shared" si="1012"/>
        <v>0</v>
      </c>
      <c r="AZ1850" s="145" t="e">
        <f t="shared" si="1013"/>
        <v>#N/A</v>
      </c>
      <c r="BA1850" s="145" t="e">
        <f t="shared" si="1014"/>
        <v>#N/A</v>
      </c>
      <c r="BB1850" s="145">
        <f t="shared" si="1015"/>
        <v>2.083333333333337E-2</v>
      </c>
      <c r="BC1850" s="2">
        <f>IF(AM1850,
  IF(AND(AL1850=$J$31,_xlfn.DAYS(AH1850,DATE(AI1850,1,1))&lt;7),
    MAX(0,EINSTELLUNGEN!$D$12+1-WEEKDAY(DATE(EINSTELLUNGEN!$D$9,EINSTELLUNGEN!$D$10,1),2)),
    IF(AL1850=$J$33,
      MIN(EINSTELLUNGEN!$D$12,WEEKDAY(DATE(EINSTELLUNGEN!$D$9,12,31),2)),
      EINSTELLUNGEN!$D$12
  )) - SUMIF(AL$50:AL$2500,"="&amp;AL1850,AX$50:AX$2500),
  0)</f>
        <v>3</v>
      </c>
      <c r="BD1850" s="2">
        <f t="shared" si="1016"/>
        <v>0.33333333333333331</v>
      </c>
      <c r="BE1850" s="2">
        <f t="shared" si="1017"/>
        <v>0</v>
      </c>
    </row>
    <row r="1851" spans="1:57" ht="10.5" customHeight="1">
      <c r="A1851" s="1" t="str">
        <f t="shared" ca="1" si="993"/>
        <v/>
      </c>
      <c r="B1851" s="1" t="str">
        <f t="shared" ca="1" si="994"/>
        <v/>
      </c>
      <c r="C1851" s="1" t="str">
        <f t="shared" ca="1" si="995"/>
        <v/>
      </c>
      <c r="D1851" s="1" t="str">
        <f t="shared" ca="1" si="996"/>
        <v/>
      </c>
      <c r="F1851" s="10"/>
      <c r="G1851" s="136" t="str">
        <f t="shared" si="997"/>
        <v/>
      </c>
      <c r="H1851" s="27"/>
      <c r="I1851" s="28"/>
      <c r="J1851" s="28"/>
      <c r="K1851" s="29"/>
      <c r="L1851" s="136"/>
      <c r="M1851" s="136"/>
      <c r="N1851" s="136"/>
      <c r="O1851" s="26" t="str">
        <f t="shared" si="998"/>
        <v/>
      </c>
      <c r="P1851" s="218" t="str">
        <f t="shared" si="999"/>
        <v/>
      </c>
      <c r="Q1851" s="26" t="str">
        <f t="shared" si="1000"/>
        <v/>
      </c>
      <c r="R1851" s="22"/>
      <c r="S1851" s="99"/>
      <c r="T1851" s="10"/>
      <c r="U1851" s="229" t="str">
        <f t="shared" si="1001"/>
        <v/>
      </c>
      <c r="V1851" s="230"/>
      <c r="W1851" s="230"/>
      <c r="X1851" s="230"/>
      <c r="Y1851" s="230"/>
      <c r="Z1851" s="22" t="str">
        <f>""</f>
        <v/>
      </c>
      <c r="AB1851" s="23" t="str">
        <f t="shared" si="1002"/>
        <v/>
      </c>
      <c r="AC1851" s="2" t="b">
        <f>COUNT(Q1851:Q$2500)&gt;0</f>
        <v>0</v>
      </c>
      <c r="AD1851" s="2" t="b">
        <f t="shared" si="985"/>
        <v>0</v>
      </c>
      <c r="AE1851" s="2" t="b">
        <f t="shared" si="986"/>
        <v>0</v>
      </c>
      <c r="AF1851" s="2" t="b">
        <f t="shared" si="987"/>
        <v>0</v>
      </c>
      <c r="AG1851" s="2" t="b">
        <f>OR(
  AND(AC1851,NOT(AC1852)),
  AND(AF1851,WEEKDAY(AH1850,2)=EINSTELLUNGEN!$D$12),
  AND(AF1851,AH1851=$J$35)
)</f>
        <v>0</v>
      </c>
      <c r="AH1851" s="2">
        <f>IF(AE1851,AH1850+IF(WEEKDAY(AH1850+1,2)&lt;=EINSTELLUNGEN!$D$12,1,$J$36),AH1850)</f>
        <v>42020</v>
      </c>
      <c r="AI1851" s="2">
        <f t="shared" si="988"/>
        <v>2019</v>
      </c>
      <c r="AJ1851" s="2">
        <f t="shared" si="989"/>
        <v>201901</v>
      </c>
      <c r="AK1851" s="2">
        <f t="shared" si="990"/>
        <v>201901</v>
      </c>
      <c r="AL1851" s="2">
        <f t="shared" si="1018"/>
        <v>201903</v>
      </c>
      <c r="AM1851" s="2" t="b">
        <f t="shared" si="991"/>
        <v>1</v>
      </c>
      <c r="AN1851" s="4" t="e">
        <f t="shared" si="1003"/>
        <v>#N/A</v>
      </c>
      <c r="AO1851" s="4" t="e">
        <f t="shared" si="1004"/>
        <v>#N/A</v>
      </c>
      <c r="AP1851" s="2" t="str">
        <f>IF(AD1851,
  IF(ISBLANK(H1851),
    AP1850,
    IF(LEN(H1851)=1,
      IF(OR(UPPER(H1851)="A",UPPER(H1851)="I"),
        EINSTELLUNGEN!$D$21,
        IF(OR(UPPER(H1851)="B",UPPER(H1851)="M"),
          EINSTELLUNGEN!$D$22,
          IF(OR(UPPER(H1851)="C",UPPER(H1851)="S"),
            EINSTELLUNGEN!$D$23,
            IF(UPPER(H1851)="D",
              EINSTELLUNGEN!$D$24,
              IF(UPPER(H1851)="E",
                EINSTELLUNGEN!$D$25,
                UPPER(H1851)))))),
      IF(ISNUMBER(H1851),
        EINSTELLUNGEN!$D$20&amp;H1851,
        UPPER(H1851)))),
  "")</f>
        <v/>
      </c>
      <c r="AQ1851" s="2" t="str">
        <f t="shared" si="1005"/>
        <v/>
      </c>
      <c r="AR1851" s="2">
        <f t="shared" si="1006"/>
        <v>0</v>
      </c>
      <c r="AS1851" s="145">
        <f t="shared" si="1007"/>
        <v>0.33333333333333331</v>
      </c>
      <c r="AT1851" s="2">
        <f t="shared" si="1008"/>
        <v>0</v>
      </c>
      <c r="AU1851" s="2">
        <f t="shared" si="1009"/>
        <v>0</v>
      </c>
      <c r="AV1851" s="2">
        <f t="shared" si="1010"/>
        <v>0</v>
      </c>
      <c r="AW1851" s="2">
        <f t="shared" si="1011"/>
        <v>0</v>
      </c>
      <c r="AX1851" s="2">
        <f t="shared" si="992"/>
        <v>0</v>
      </c>
      <c r="AY1851" s="2">
        <f t="shared" si="1012"/>
        <v>0</v>
      </c>
      <c r="AZ1851" s="145" t="e">
        <f t="shared" si="1013"/>
        <v>#N/A</v>
      </c>
      <c r="BA1851" s="145" t="e">
        <f t="shared" si="1014"/>
        <v>#N/A</v>
      </c>
      <c r="BB1851" s="145">
        <f t="shared" si="1015"/>
        <v>2.083333333333337E-2</v>
      </c>
      <c r="BC1851" s="2">
        <f>IF(AM1851,
  IF(AND(AL1851=$J$31,_xlfn.DAYS(AH1851,DATE(AI1851,1,1))&lt;7),
    MAX(0,EINSTELLUNGEN!$D$12+1-WEEKDAY(DATE(EINSTELLUNGEN!$D$9,EINSTELLUNGEN!$D$10,1),2)),
    IF(AL1851=$J$33,
      MIN(EINSTELLUNGEN!$D$12,WEEKDAY(DATE(EINSTELLUNGEN!$D$9,12,31),2)),
      EINSTELLUNGEN!$D$12
  )) - SUMIF(AL$50:AL$2500,"="&amp;AL1851,AX$50:AX$2500),
  0)</f>
        <v>3</v>
      </c>
      <c r="BD1851" s="2">
        <f t="shared" si="1016"/>
        <v>0.33333333333333331</v>
      </c>
      <c r="BE1851" s="2">
        <f t="shared" si="1017"/>
        <v>0</v>
      </c>
    </row>
    <row r="1852" spans="1:57" ht="10.5" customHeight="1">
      <c r="A1852" s="1" t="str">
        <f t="shared" ca="1" si="993"/>
        <v/>
      </c>
      <c r="B1852" s="1" t="str">
        <f t="shared" ca="1" si="994"/>
        <v/>
      </c>
      <c r="C1852" s="1" t="str">
        <f t="shared" ca="1" si="995"/>
        <v/>
      </c>
      <c r="D1852" s="1" t="str">
        <f t="shared" ca="1" si="996"/>
        <v/>
      </c>
      <c r="F1852" s="10"/>
      <c r="G1852" s="136" t="str">
        <f t="shared" si="997"/>
        <v/>
      </c>
      <c r="H1852" s="27"/>
      <c r="I1852" s="28"/>
      <c r="J1852" s="28"/>
      <c r="K1852" s="29"/>
      <c r="L1852" s="136"/>
      <c r="M1852" s="136"/>
      <c r="N1852" s="136"/>
      <c r="O1852" s="26" t="str">
        <f t="shared" si="998"/>
        <v/>
      </c>
      <c r="P1852" s="218" t="str">
        <f t="shared" si="999"/>
        <v/>
      </c>
      <c r="Q1852" s="26" t="str">
        <f t="shared" si="1000"/>
        <v/>
      </c>
      <c r="R1852" s="22"/>
      <c r="S1852" s="99"/>
      <c r="T1852" s="10"/>
      <c r="U1852" s="229" t="str">
        <f t="shared" si="1001"/>
        <v/>
      </c>
      <c r="V1852" s="230"/>
      <c r="W1852" s="230"/>
      <c r="X1852" s="230"/>
      <c r="Y1852" s="230"/>
      <c r="Z1852" s="22" t="str">
        <f>""</f>
        <v/>
      </c>
      <c r="AB1852" s="23" t="str">
        <f t="shared" si="1002"/>
        <v/>
      </c>
      <c r="AC1852" s="2" t="b">
        <f>COUNT(Q1852:Q$2500)&gt;0</f>
        <v>0</v>
      </c>
      <c r="AD1852" s="2" t="b">
        <f t="shared" si="985"/>
        <v>0</v>
      </c>
      <c r="AE1852" s="2" t="b">
        <f t="shared" si="986"/>
        <v>0</v>
      </c>
      <c r="AF1852" s="2" t="b">
        <f t="shared" si="987"/>
        <v>0</v>
      </c>
      <c r="AG1852" s="2" t="b">
        <f>OR(
  AND(AC1852,NOT(AC1853)),
  AND(AF1852,WEEKDAY(AH1851,2)=EINSTELLUNGEN!$D$12),
  AND(AF1852,AH1852=$J$35)
)</f>
        <v>0</v>
      </c>
      <c r="AH1852" s="2">
        <f>IF(AE1852,AH1851+IF(WEEKDAY(AH1851+1,2)&lt;=EINSTELLUNGEN!$D$12,1,$J$36),AH1851)</f>
        <v>42020</v>
      </c>
      <c r="AI1852" s="2">
        <f t="shared" si="988"/>
        <v>2019</v>
      </c>
      <c r="AJ1852" s="2">
        <f t="shared" si="989"/>
        <v>201901</v>
      </c>
      <c r="AK1852" s="2">
        <f t="shared" si="990"/>
        <v>201901</v>
      </c>
      <c r="AL1852" s="2">
        <f t="shared" si="1018"/>
        <v>201903</v>
      </c>
      <c r="AM1852" s="2" t="b">
        <f t="shared" si="991"/>
        <v>1</v>
      </c>
      <c r="AN1852" s="4" t="e">
        <f t="shared" si="1003"/>
        <v>#N/A</v>
      </c>
      <c r="AO1852" s="4" t="e">
        <f t="shared" si="1004"/>
        <v>#N/A</v>
      </c>
      <c r="AP1852" s="2" t="str">
        <f>IF(AD1852,
  IF(ISBLANK(H1852),
    AP1851,
    IF(LEN(H1852)=1,
      IF(OR(UPPER(H1852)="A",UPPER(H1852)="I"),
        EINSTELLUNGEN!$D$21,
        IF(OR(UPPER(H1852)="B",UPPER(H1852)="M"),
          EINSTELLUNGEN!$D$22,
          IF(OR(UPPER(H1852)="C",UPPER(H1852)="S"),
            EINSTELLUNGEN!$D$23,
            IF(UPPER(H1852)="D",
              EINSTELLUNGEN!$D$24,
              IF(UPPER(H1852)="E",
                EINSTELLUNGEN!$D$25,
                UPPER(H1852)))))),
      IF(ISNUMBER(H1852),
        EINSTELLUNGEN!$D$20&amp;H1852,
        UPPER(H1852)))),
  "")</f>
        <v/>
      </c>
      <c r="AQ1852" s="2" t="str">
        <f t="shared" si="1005"/>
        <v/>
      </c>
      <c r="AR1852" s="2">
        <f t="shared" si="1006"/>
        <v>0</v>
      </c>
      <c r="AS1852" s="145">
        <f t="shared" si="1007"/>
        <v>0.33333333333333331</v>
      </c>
      <c r="AT1852" s="2">
        <f t="shared" si="1008"/>
        <v>0</v>
      </c>
      <c r="AU1852" s="2">
        <f t="shared" si="1009"/>
        <v>0</v>
      </c>
      <c r="AV1852" s="2">
        <f t="shared" si="1010"/>
        <v>0</v>
      </c>
      <c r="AW1852" s="2">
        <f t="shared" si="1011"/>
        <v>0</v>
      </c>
      <c r="AX1852" s="2">
        <f t="shared" si="992"/>
        <v>0</v>
      </c>
      <c r="AY1852" s="2">
        <f t="shared" si="1012"/>
        <v>0</v>
      </c>
      <c r="AZ1852" s="145" t="e">
        <f t="shared" si="1013"/>
        <v>#N/A</v>
      </c>
      <c r="BA1852" s="145" t="e">
        <f t="shared" si="1014"/>
        <v>#N/A</v>
      </c>
      <c r="BB1852" s="145">
        <f t="shared" si="1015"/>
        <v>2.083333333333337E-2</v>
      </c>
      <c r="BC1852" s="2">
        <f>IF(AM1852,
  IF(AND(AL1852=$J$31,_xlfn.DAYS(AH1852,DATE(AI1852,1,1))&lt;7),
    MAX(0,EINSTELLUNGEN!$D$12+1-WEEKDAY(DATE(EINSTELLUNGEN!$D$9,EINSTELLUNGEN!$D$10,1),2)),
    IF(AL1852=$J$33,
      MIN(EINSTELLUNGEN!$D$12,WEEKDAY(DATE(EINSTELLUNGEN!$D$9,12,31),2)),
      EINSTELLUNGEN!$D$12
  )) - SUMIF(AL$50:AL$2500,"="&amp;AL1852,AX$50:AX$2500),
  0)</f>
        <v>3</v>
      </c>
      <c r="BD1852" s="2">
        <f t="shared" si="1016"/>
        <v>0.33333333333333331</v>
      </c>
      <c r="BE1852" s="2">
        <f t="shared" si="1017"/>
        <v>0</v>
      </c>
    </row>
    <row r="1853" spans="1:57" ht="10.5" customHeight="1">
      <c r="A1853" s="1" t="str">
        <f t="shared" ca="1" si="993"/>
        <v/>
      </c>
      <c r="B1853" s="1" t="str">
        <f t="shared" ca="1" si="994"/>
        <v/>
      </c>
      <c r="C1853" s="1" t="str">
        <f t="shared" ca="1" si="995"/>
        <v/>
      </c>
      <c r="D1853" s="1" t="str">
        <f t="shared" ca="1" si="996"/>
        <v/>
      </c>
      <c r="F1853" s="10"/>
      <c r="G1853" s="136" t="str">
        <f t="shared" si="997"/>
        <v/>
      </c>
      <c r="H1853" s="27"/>
      <c r="I1853" s="28"/>
      <c r="J1853" s="28"/>
      <c r="K1853" s="29"/>
      <c r="L1853" s="136"/>
      <c r="M1853" s="136"/>
      <c r="N1853" s="136"/>
      <c r="O1853" s="26" t="str">
        <f t="shared" si="998"/>
        <v/>
      </c>
      <c r="P1853" s="218" t="str">
        <f t="shared" si="999"/>
        <v/>
      </c>
      <c r="Q1853" s="26" t="str">
        <f t="shared" si="1000"/>
        <v/>
      </c>
      <c r="R1853" s="22"/>
      <c r="S1853" s="99"/>
      <c r="T1853" s="10"/>
      <c r="U1853" s="229" t="str">
        <f t="shared" si="1001"/>
        <v/>
      </c>
      <c r="V1853" s="230"/>
      <c r="W1853" s="230"/>
      <c r="X1853" s="230"/>
      <c r="Y1853" s="230"/>
      <c r="Z1853" s="22" t="str">
        <f>""</f>
        <v/>
      </c>
      <c r="AB1853" s="23" t="str">
        <f t="shared" si="1002"/>
        <v/>
      </c>
      <c r="AC1853" s="2" t="b">
        <f>COUNT(Q1853:Q$2500)&gt;0</f>
        <v>0</v>
      </c>
      <c r="AD1853" s="2" t="b">
        <f t="shared" si="985"/>
        <v>0</v>
      </c>
      <c r="AE1853" s="2" t="b">
        <f t="shared" si="986"/>
        <v>0</v>
      </c>
      <c r="AF1853" s="2" t="b">
        <f t="shared" si="987"/>
        <v>0</v>
      </c>
      <c r="AG1853" s="2" t="b">
        <f>OR(
  AND(AC1853,NOT(AC1854)),
  AND(AF1853,WEEKDAY(AH1852,2)=EINSTELLUNGEN!$D$12),
  AND(AF1853,AH1853=$J$35)
)</f>
        <v>0</v>
      </c>
      <c r="AH1853" s="2">
        <f>IF(AE1853,AH1852+IF(WEEKDAY(AH1852+1,2)&lt;=EINSTELLUNGEN!$D$12,1,$J$36),AH1852)</f>
        <v>42020</v>
      </c>
      <c r="AI1853" s="2">
        <f t="shared" si="988"/>
        <v>2019</v>
      </c>
      <c r="AJ1853" s="2">
        <f t="shared" si="989"/>
        <v>201901</v>
      </c>
      <c r="AK1853" s="2">
        <f t="shared" si="990"/>
        <v>201901</v>
      </c>
      <c r="AL1853" s="2">
        <f t="shared" si="1018"/>
        <v>201903</v>
      </c>
      <c r="AM1853" s="2" t="b">
        <f t="shared" si="991"/>
        <v>1</v>
      </c>
      <c r="AN1853" s="4" t="e">
        <f t="shared" si="1003"/>
        <v>#N/A</v>
      </c>
      <c r="AO1853" s="4" t="e">
        <f t="shared" si="1004"/>
        <v>#N/A</v>
      </c>
      <c r="AP1853" s="2" t="str">
        <f>IF(AD1853,
  IF(ISBLANK(H1853),
    AP1852,
    IF(LEN(H1853)=1,
      IF(OR(UPPER(H1853)="A",UPPER(H1853)="I"),
        EINSTELLUNGEN!$D$21,
        IF(OR(UPPER(H1853)="B",UPPER(H1853)="M"),
          EINSTELLUNGEN!$D$22,
          IF(OR(UPPER(H1853)="C",UPPER(H1853)="S"),
            EINSTELLUNGEN!$D$23,
            IF(UPPER(H1853)="D",
              EINSTELLUNGEN!$D$24,
              IF(UPPER(H1853)="E",
                EINSTELLUNGEN!$D$25,
                UPPER(H1853)))))),
      IF(ISNUMBER(H1853),
        EINSTELLUNGEN!$D$20&amp;H1853,
        UPPER(H1853)))),
  "")</f>
        <v/>
      </c>
      <c r="AQ1853" s="2" t="str">
        <f t="shared" si="1005"/>
        <v/>
      </c>
      <c r="AR1853" s="2">
        <f t="shared" si="1006"/>
        <v>0</v>
      </c>
      <c r="AS1853" s="145">
        <f t="shared" si="1007"/>
        <v>0.33333333333333331</v>
      </c>
      <c r="AT1853" s="2">
        <f t="shared" si="1008"/>
        <v>0</v>
      </c>
      <c r="AU1853" s="2">
        <f t="shared" si="1009"/>
        <v>0</v>
      </c>
      <c r="AV1853" s="2">
        <f t="shared" si="1010"/>
        <v>0</v>
      </c>
      <c r="AW1853" s="2">
        <f t="shared" si="1011"/>
        <v>0</v>
      </c>
      <c r="AX1853" s="2">
        <f t="shared" si="992"/>
        <v>0</v>
      </c>
      <c r="AY1853" s="2">
        <f t="shared" si="1012"/>
        <v>0</v>
      </c>
      <c r="AZ1853" s="145" t="e">
        <f t="shared" si="1013"/>
        <v>#N/A</v>
      </c>
      <c r="BA1853" s="145" t="e">
        <f t="shared" si="1014"/>
        <v>#N/A</v>
      </c>
      <c r="BB1853" s="145">
        <f t="shared" si="1015"/>
        <v>2.083333333333337E-2</v>
      </c>
      <c r="BC1853" s="2">
        <f>IF(AM1853,
  IF(AND(AL1853=$J$31,_xlfn.DAYS(AH1853,DATE(AI1853,1,1))&lt;7),
    MAX(0,EINSTELLUNGEN!$D$12+1-WEEKDAY(DATE(EINSTELLUNGEN!$D$9,EINSTELLUNGEN!$D$10,1),2)),
    IF(AL1853=$J$33,
      MIN(EINSTELLUNGEN!$D$12,WEEKDAY(DATE(EINSTELLUNGEN!$D$9,12,31),2)),
      EINSTELLUNGEN!$D$12
  )) - SUMIF(AL$50:AL$2500,"="&amp;AL1853,AX$50:AX$2500),
  0)</f>
        <v>3</v>
      </c>
      <c r="BD1853" s="2">
        <f t="shared" si="1016"/>
        <v>0.33333333333333331</v>
      </c>
      <c r="BE1853" s="2">
        <f t="shared" si="1017"/>
        <v>0</v>
      </c>
    </row>
    <row r="1854" spans="1:57" ht="10.5" customHeight="1">
      <c r="A1854" s="1" t="str">
        <f t="shared" ca="1" si="993"/>
        <v/>
      </c>
      <c r="B1854" s="1" t="str">
        <f t="shared" ca="1" si="994"/>
        <v/>
      </c>
      <c r="C1854" s="1" t="str">
        <f t="shared" ca="1" si="995"/>
        <v/>
      </c>
      <c r="D1854" s="1" t="str">
        <f t="shared" ca="1" si="996"/>
        <v/>
      </c>
      <c r="F1854" s="10"/>
      <c r="G1854" s="136" t="str">
        <f t="shared" si="997"/>
        <v/>
      </c>
      <c r="H1854" s="27"/>
      <c r="I1854" s="28"/>
      <c r="J1854" s="28"/>
      <c r="K1854" s="29"/>
      <c r="L1854" s="136"/>
      <c r="M1854" s="136"/>
      <c r="N1854" s="136"/>
      <c r="O1854" s="26" t="str">
        <f t="shared" si="998"/>
        <v/>
      </c>
      <c r="P1854" s="218" t="str">
        <f t="shared" si="999"/>
        <v/>
      </c>
      <c r="Q1854" s="26" t="str">
        <f t="shared" si="1000"/>
        <v/>
      </c>
      <c r="R1854" s="22"/>
      <c r="S1854" s="99"/>
      <c r="T1854" s="10"/>
      <c r="U1854" s="229" t="str">
        <f t="shared" si="1001"/>
        <v/>
      </c>
      <c r="V1854" s="230"/>
      <c r="W1854" s="230"/>
      <c r="X1854" s="230"/>
      <c r="Y1854" s="230"/>
      <c r="Z1854" s="22" t="str">
        <f>""</f>
        <v/>
      </c>
      <c r="AB1854" s="23" t="str">
        <f t="shared" si="1002"/>
        <v/>
      </c>
      <c r="AC1854" s="2" t="b">
        <f>COUNT(Q1854:Q$2500)&gt;0</f>
        <v>0</v>
      </c>
      <c r="AD1854" s="2" t="b">
        <f t="shared" si="985"/>
        <v>0</v>
      </c>
      <c r="AE1854" s="2" t="b">
        <f t="shared" si="986"/>
        <v>0</v>
      </c>
      <c r="AF1854" s="2" t="b">
        <f t="shared" si="987"/>
        <v>0</v>
      </c>
      <c r="AG1854" s="2" t="b">
        <f>OR(
  AND(AC1854,NOT(AC1855)),
  AND(AF1854,WEEKDAY(AH1853,2)=EINSTELLUNGEN!$D$12),
  AND(AF1854,AH1854=$J$35)
)</f>
        <v>0</v>
      </c>
      <c r="AH1854" s="2">
        <f>IF(AE1854,AH1853+IF(WEEKDAY(AH1853+1,2)&lt;=EINSTELLUNGEN!$D$12,1,$J$36),AH1853)</f>
        <v>42020</v>
      </c>
      <c r="AI1854" s="2">
        <f t="shared" si="988"/>
        <v>2019</v>
      </c>
      <c r="AJ1854" s="2">
        <f t="shared" si="989"/>
        <v>201901</v>
      </c>
      <c r="AK1854" s="2">
        <f t="shared" si="990"/>
        <v>201901</v>
      </c>
      <c r="AL1854" s="2">
        <f t="shared" si="1018"/>
        <v>201903</v>
      </c>
      <c r="AM1854" s="2" t="b">
        <f t="shared" si="991"/>
        <v>1</v>
      </c>
      <c r="AN1854" s="4" t="e">
        <f t="shared" si="1003"/>
        <v>#N/A</v>
      </c>
      <c r="AO1854" s="4" t="e">
        <f t="shared" si="1004"/>
        <v>#N/A</v>
      </c>
      <c r="AP1854" s="2" t="str">
        <f>IF(AD1854,
  IF(ISBLANK(H1854),
    AP1853,
    IF(LEN(H1854)=1,
      IF(OR(UPPER(H1854)="A",UPPER(H1854)="I"),
        EINSTELLUNGEN!$D$21,
        IF(OR(UPPER(H1854)="B",UPPER(H1854)="M"),
          EINSTELLUNGEN!$D$22,
          IF(OR(UPPER(H1854)="C",UPPER(H1854)="S"),
            EINSTELLUNGEN!$D$23,
            IF(UPPER(H1854)="D",
              EINSTELLUNGEN!$D$24,
              IF(UPPER(H1854)="E",
                EINSTELLUNGEN!$D$25,
                UPPER(H1854)))))),
      IF(ISNUMBER(H1854),
        EINSTELLUNGEN!$D$20&amp;H1854,
        UPPER(H1854)))),
  "")</f>
        <v/>
      </c>
      <c r="AQ1854" s="2" t="str">
        <f t="shared" si="1005"/>
        <v/>
      </c>
      <c r="AR1854" s="2">
        <f t="shared" si="1006"/>
        <v>0</v>
      </c>
      <c r="AS1854" s="145">
        <f t="shared" si="1007"/>
        <v>0.33333333333333331</v>
      </c>
      <c r="AT1854" s="2">
        <f t="shared" si="1008"/>
        <v>0</v>
      </c>
      <c r="AU1854" s="2">
        <f t="shared" si="1009"/>
        <v>0</v>
      </c>
      <c r="AV1854" s="2">
        <f t="shared" si="1010"/>
        <v>0</v>
      </c>
      <c r="AW1854" s="2">
        <f t="shared" si="1011"/>
        <v>0</v>
      </c>
      <c r="AX1854" s="2">
        <f t="shared" si="992"/>
        <v>0</v>
      </c>
      <c r="AY1854" s="2">
        <f t="shared" si="1012"/>
        <v>0</v>
      </c>
      <c r="AZ1854" s="145" t="e">
        <f t="shared" si="1013"/>
        <v>#N/A</v>
      </c>
      <c r="BA1854" s="145" t="e">
        <f t="shared" si="1014"/>
        <v>#N/A</v>
      </c>
      <c r="BB1854" s="145">
        <f t="shared" si="1015"/>
        <v>2.083333333333337E-2</v>
      </c>
      <c r="BC1854" s="2">
        <f>IF(AM1854,
  IF(AND(AL1854=$J$31,_xlfn.DAYS(AH1854,DATE(AI1854,1,1))&lt;7),
    MAX(0,EINSTELLUNGEN!$D$12+1-WEEKDAY(DATE(EINSTELLUNGEN!$D$9,EINSTELLUNGEN!$D$10,1),2)),
    IF(AL1854=$J$33,
      MIN(EINSTELLUNGEN!$D$12,WEEKDAY(DATE(EINSTELLUNGEN!$D$9,12,31),2)),
      EINSTELLUNGEN!$D$12
  )) - SUMIF(AL$50:AL$2500,"="&amp;AL1854,AX$50:AX$2500),
  0)</f>
        <v>3</v>
      </c>
      <c r="BD1854" s="2">
        <f t="shared" si="1016"/>
        <v>0.33333333333333331</v>
      </c>
      <c r="BE1854" s="2">
        <f t="shared" si="1017"/>
        <v>0</v>
      </c>
    </row>
    <row r="1855" spans="1:57" ht="10.5" customHeight="1">
      <c r="A1855" s="1" t="str">
        <f t="shared" ca="1" si="993"/>
        <v/>
      </c>
      <c r="B1855" s="1" t="str">
        <f t="shared" ca="1" si="994"/>
        <v/>
      </c>
      <c r="C1855" s="1" t="str">
        <f t="shared" ca="1" si="995"/>
        <v/>
      </c>
      <c r="D1855" s="1" t="str">
        <f t="shared" ca="1" si="996"/>
        <v/>
      </c>
      <c r="F1855" s="10"/>
      <c r="G1855" s="136" t="str">
        <f t="shared" si="997"/>
        <v/>
      </c>
      <c r="H1855" s="27"/>
      <c r="I1855" s="28"/>
      <c r="J1855" s="28"/>
      <c r="K1855" s="29"/>
      <c r="L1855" s="136"/>
      <c r="M1855" s="136"/>
      <c r="N1855" s="136"/>
      <c r="O1855" s="26" t="str">
        <f t="shared" si="998"/>
        <v/>
      </c>
      <c r="P1855" s="218" t="str">
        <f t="shared" si="999"/>
        <v/>
      </c>
      <c r="Q1855" s="26" t="str">
        <f t="shared" si="1000"/>
        <v/>
      </c>
      <c r="R1855" s="22"/>
      <c r="S1855" s="99"/>
      <c r="T1855" s="10"/>
      <c r="U1855" s="229" t="str">
        <f t="shared" si="1001"/>
        <v/>
      </c>
      <c r="V1855" s="230"/>
      <c r="W1855" s="230"/>
      <c r="X1855" s="230"/>
      <c r="Y1855" s="230"/>
      <c r="Z1855" s="22" t="str">
        <f>""</f>
        <v/>
      </c>
      <c r="AB1855" s="23" t="str">
        <f t="shared" si="1002"/>
        <v/>
      </c>
      <c r="AC1855" s="2" t="b">
        <f>COUNT(Q1855:Q$2500)&gt;0</f>
        <v>0</v>
      </c>
      <c r="AD1855" s="2" t="b">
        <f t="shared" si="985"/>
        <v>0</v>
      </c>
      <c r="AE1855" s="2" t="b">
        <f t="shared" si="986"/>
        <v>0</v>
      </c>
      <c r="AF1855" s="2" t="b">
        <f t="shared" si="987"/>
        <v>0</v>
      </c>
      <c r="AG1855" s="2" t="b">
        <f>OR(
  AND(AC1855,NOT(AC1856)),
  AND(AF1855,WEEKDAY(AH1854,2)=EINSTELLUNGEN!$D$12),
  AND(AF1855,AH1855=$J$35)
)</f>
        <v>0</v>
      </c>
      <c r="AH1855" s="2">
        <f>IF(AE1855,AH1854+IF(WEEKDAY(AH1854+1,2)&lt;=EINSTELLUNGEN!$D$12,1,$J$36),AH1854)</f>
        <v>42020</v>
      </c>
      <c r="AI1855" s="2">
        <f t="shared" si="988"/>
        <v>2019</v>
      </c>
      <c r="AJ1855" s="2">
        <f t="shared" si="989"/>
        <v>201901</v>
      </c>
      <c r="AK1855" s="2">
        <f t="shared" si="990"/>
        <v>201901</v>
      </c>
      <c r="AL1855" s="2">
        <f t="shared" si="1018"/>
        <v>201903</v>
      </c>
      <c r="AM1855" s="2" t="b">
        <f t="shared" si="991"/>
        <v>1</v>
      </c>
      <c r="AN1855" s="4" t="e">
        <f t="shared" si="1003"/>
        <v>#N/A</v>
      </c>
      <c r="AO1855" s="4" t="e">
        <f t="shared" si="1004"/>
        <v>#N/A</v>
      </c>
      <c r="AP1855" s="2" t="str">
        <f>IF(AD1855,
  IF(ISBLANK(H1855),
    AP1854,
    IF(LEN(H1855)=1,
      IF(OR(UPPER(H1855)="A",UPPER(H1855)="I"),
        EINSTELLUNGEN!$D$21,
        IF(OR(UPPER(H1855)="B",UPPER(H1855)="M"),
          EINSTELLUNGEN!$D$22,
          IF(OR(UPPER(H1855)="C",UPPER(H1855)="S"),
            EINSTELLUNGEN!$D$23,
            IF(UPPER(H1855)="D",
              EINSTELLUNGEN!$D$24,
              IF(UPPER(H1855)="E",
                EINSTELLUNGEN!$D$25,
                UPPER(H1855)))))),
      IF(ISNUMBER(H1855),
        EINSTELLUNGEN!$D$20&amp;H1855,
        UPPER(H1855)))),
  "")</f>
        <v/>
      </c>
      <c r="AQ1855" s="2" t="str">
        <f t="shared" si="1005"/>
        <v/>
      </c>
      <c r="AR1855" s="2">
        <f t="shared" si="1006"/>
        <v>0</v>
      </c>
      <c r="AS1855" s="145">
        <f t="shared" si="1007"/>
        <v>0.33333333333333331</v>
      </c>
      <c r="AT1855" s="2">
        <f t="shared" si="1008"/>
        <v>0</v>
      </c>
      <c r="AU1855" s="2">
        <f t="shared" si="1009"/>
        <v>0</v>
      </c>
      <c r="AV1855" s="2">
        <f t="shared" si="1010"/>
        <v>0</v>
      </c>
      <c r="AW1855" s="2">
        <f t="shared" si="1011"/>
        <v>0</v>
      </c>
      <c r="AX1855" s="2">
        <f t="shared" si="992"/>
        <v>0</v>
      </c>
      <c r="AY1855" s="2">
        <f t="shared" si="1012"/>
        <v>0</v>
      </c>
      <c r="AZ1855" s="145" t="e">
        <f t="shared" si="1013"/>
        <v>#N/A</v>
      </c>
      <c r="BA1855" s="145" t="e">
        <f t="shared" si="1014"/>
        <v>#N/A</v>
      </c>
      <c r="BB1855" s="145">
        <f t="shared" si="1015"/>
        <v>2.083333333333337E-2</v>
      </c>
      <c r="BC1855" s="2">
        <f>IF(AM1855,
  IF(AND(AL1855=$J$31,_xlfn.DAYS(AH1855,DATE(AI1855,1,1))&lt;7),
    MAX(0,EINSTELLUNGEN!$D$12+1-WEEKDAY(DATE(EINSTELLUNGEN!$D$9,EINSTELLUNGEN!$D$10,1),2)),
    IF(AL1855=$J$33,
      MIN(EINSTELLUNGEN!$D$12,WEEKDAY(DATE(EINSTELLUNGEN!$D$9,12,31),2)),
      EINSTELLUNGEN!$D$12
  )) - SUMIF(AL$50:AL$2500,"="&amp;AL1855,AX$50:AX$2500),
  0)</f>
        <v>3</v>
      </c>
      <c r="BD1855" s="2">
        <f t="shared" si="1016"/>
        <v>0.33333333333333331</v>
      </c>
      <c r="BE1855" s="2">
        <f t="shared" si="1017"/>
        <v>0</v>
      </c>
    </row>
    <row r="1856" spans="1:57" ht="10.5" customHeight="1">
      <c r="A1856" s="1" t="str">
        <f t="shared" ca="1" si="993"/>
        <v/>
      </c>
      <c r="B1856" s="1" t="str">
        <f t="shared" ca="1" si="994"/>
        <v/>
      </c>
      <c r="C1856" s="1" t="str">
        <f t="shared" ca="1" si="995"/>
        <v/>
      </c>
      <c r="D1856" s="1" t="str">
        <f t="shared" ca="1" si="996"/>
        <v/>
      </c>
      <c r="F1856" s="10"/>
      <c r="G1856" s="136" t="str">
        <f t="shared" si="997"/>
        <v/>
      </c>
      <c r="H1856" s="27"/>
      <c r="I1856" s="28"/>
      <c r="J1856" s="28"/>
      <c r="K1856" s="29"/>
      <c r="L1856" s="136"/>
      <c r="M1856" s="136"/>
      <c r="N1856" s="136"/>
      <c r="O1856" s="26" t="str">
        <f t="shared" si="998"/>
        <v/>
      </c>
      <c r="P1856" s="218" t="str">
        <f t="shared" si="999"/>
        <v/>
      </c>
      <c r="Q1856" s="26" t="str">
        <f t="shared" si="1000"/>
        <v/>
      </c>
      <c r="R1856" s="22"/>
      <c r="S1856" s="99"/>
      <c r="T1856" s="10"/>
      <c r="U1856" s="229" t="str">
        <f t="shared" si="1001"/>
        <v/>
      </c>
      <c r="V1856" s="230"/>
      <c r="W1856" s="230"/>
      <c r="X1856" s="230"/>
      <c r="Y1856" s="230"/>
      <c r="Z1856" s="22" t="str">
        <f>""</f>
        <v/>
      </c>
      <c r="AB1856" s="23" t="str">
        <f t="shared" si="1002"/>
        <v/>
      </c>
      <c r="AC1856" s="2" t="b">
        <f>COUNT(Q1856:Q$2500)&gt;0</f>
        <v>0</v>
      </c>
      <c r="AD1856" s="2" t="b">
        <f t="shared" si="985"/>
        <v>0</v>
      </c>
      <c r="AE1856" s="2" t="b">
        <f t="shared" si="986"/>
        <v>0</v>
      </c>
      <c r="AF1856" s="2" t="b">
        <f t="shared" si="987"/>
        <v>0</v>
      </c>
      <c r="AG1856" s="2" t="b">
        <f>OR(
  AND(AC1856,NOT(AC1857)),
  AND(AF1856,WEEKDAY(AH1855,2)=EINSTELLUNGEN!$D$12),
  AND(AF1856,AH1856=$J$35)
)</f>
        <v>0</v>
      </c>
      <c r="AH1856" s="2">
        <f>IF(AE1856,AH1855+IF(WEEKDAY(AH1855+1,2)&lt;=EINSTELLUNGEN!$D$12,1,$J$36),AH1855)</f>
        <v>42020</v>
      </c>
      <c r="AI1856" s="2">
        <f t="shared" si="988"/>
        <v>2019</v>
      </c>
      <c r="AJ1856" s="2">
        <f t="shared" si="989"/>
        <v>201901</v>
      </c>
      <c r="AK1856" s="2">
        <f t="shared" si="990"/>
        <v>201901</v>
      </c>
      <c r="AL1856" s="2">
        <f t="shared" si="1018"/>
        <v>201903</v>
      </c>
      <c r="AM1856" s="2" t="b">
        <f t="shared" si="991"/>
        <v>1</v>
      </c>
      <c r="AN1856" s="4" t="e">
        <f t="shared" si="1003"/>
        <v>#N/A</v>
      </c>
      <c r="AO1856" s="4" t="e">
        <f t="shared" si="1004"/>
        <v>#N/A</v>
      </c>
      <c r="AP1856" s="2" t="str">
        <f>IF(AD1856,
  IF(ISBLANK(H1856),
    AP1855,
    IF(LEN(H1856)=1,
      IF(OR(UPPER(H1856)="A",UPPER(H1856)="I"),
        EINSTELLUNGEN!$D$21,
        IF(OR(UPPER(H1856)="B",UPPER(H1856)="M"),
          EINSTELLUNGEN!$D$22,
          IF(OR(UPPER(H1856)="C",UPPER(H1856)="S"),
            EINSTELLUNGEN!$D$23,
            IF(UPPER(H1856)="D",
              EINSTELLUNGEN!$D$24,
              IF(UPPER(H1856)="E",
                EINSTELLUNGEN!$D$25,
                UPPER(H1856)))))),
      IF(ISNUMBER(H1856),
        EINSTELLUNGEN!$D$20&amp;H1856,
        UPPER(H1856)))),
  "")</f>
        <v/>
      </c>
      <c r="AQ1856" s="2" t="str">
        <f t="shared" si="1005"/>
        <v/>
      </c>
      <c r="AR1856" s="2">
        <f t="shared" si="1006"/>
        <v>0</v>
      </c>
      <c r="AS1856" s="145">
        <f t="shared" si="1007"/>
        <v>0.33333333333333331</v>
      </c>
      <c r="AT1856" s="2">
        <f t="shared" si="1008"/>
        <v>0</v>
      </c>
      <c r="AU1856" s="2">
        <f t="shared" si="1009"/>
        <v>0</v>
      </c>
      <c r="AV1856" s="2">
        <f t="shared" si="1010"/>
        <v>0</v>
      </c>
      <c r="AW1856" s="2">
        <f t="shared" si="1011"/>
        <v>0</v>
      </c>
      <c r="AX1856" s="2">
        <f t="shared" si="992"/>
        <v>0</v>
      </c>
      <c r="AY1856" s="2">
        <f t="shared" si="1012"/>
        <v>0</v>
      </c>
      <c r="AZ1856" s="145" t="e">
        <f t="shared" si="1013"/>
        <v>#N/A</v>
      </c>
      <c r="BA1856" s="145" t="e">
        <f t="shared" si="1014"/>
        <v>#N/A</v>
      </c>
      <c r="BB1856" s="145">
        <f t="shared" si="1015"/>
        <v>2.083333333333337E-2</v>
      </c>
      <c r="BC1856" s="2">
        <f>IF(AM1856,
  IF(AND(AL1856=$J$31,_xlfn.DAYS(AH1856,DATE(AI1856,1,1))&lt;7),
    MAX(0,EINSTELLUNGEN!$D$12+1-WEEKDAY(DATE(EINSTELLUNGEN!$D$9,EINSTELLUNGEN!$D$10,1),2)),
    IF(AL1856=$J$33,
      MIN(EINSTELLUNGEN!$D$12,WEEKDAY(DATE(EINSTELLUNGEN!$D$9,12,31),2)),
      EINSTELLUNGEN!$D$12
  )) - SUMIF(AL$50:AL$2500,"="&amp;AL1856,AX$50:AX$2500),
  0)</f>
        <v>3</v>
      </c>
      <c r="BD1856" s="2">
        <f t="shared" si="1016"/>
        <v>0.33333333333333331</v>
      </c>
      <c r="BE1856" s="2">
        <f t="shared" si="1017"/>
        <v>0</v>
      </c>
    </row>
    <row r="1857" spans="1:57" ht="10.5" customHeight="1">
      <c r="A1857" s="1" t="str">
        <f t="shared" ca="1" si="993"/>
        <v/>
      </c>
      <c r="B1857" s="1" t="str">
        <f t="shared" ca="1" si="994"/>
        <v/>
      </c>
      <c r="C1857" s="1" t="str">
        <f t="shared" ca="1" si="995"/>
        <v/>
      </c>
      <c r="D1857" s="1" t="str">
        <f t="shared" ca="1" si="996"/>
        <v/>
      </c>
      <c r="F1857" s="10"/>
      <c r="G1857" s="136" t="str">
        <f t="shared" si="997"/>
        <v/>
      </c>
      <c r="H1857" s="27"/>
      <c r="I1857" s="28"/>
      <c r="J1857" s="28"/>
      <c r="K1857" s="29"/>
      <c r="L1857" s="136"/>
      <c r="M1857" s="136"/>
      <c r="N1857" s="136"/>
      <c r="O1857" s="26" t="str">
        <f t="shared" si="998"/>
        <v/>
      </c>
      <c r="P1857" s="218" t="str">
        <f t="shared" si="999"/>
        <v/>
      </c>
      <c r="Q1857" s="26" t="str">
        <f t="shared" si="1000"/>
        <v/>
      </c>
      <c r="R1857" s="22"/>
      <c r="S1857" s="99"/>
      <c r="T1857" s="10"/>
      <c r="U1857" s="229" t="str">
        <f t="shared" si="1001"/>
        <v/>
      </c>
      <c r="V1857" s="230"/>
      <c r="W1857" s="230"/>
      <c r="X1857" s="230"/>
      <c r="Y1857" s="230"/>
      <c r="Z1857" s="22" t="str">
        <f>""</f>
        <v/>
      </c>
      <c r="AB1857" s="23" t="str">
        <f t="shared" si="1002"/>
        <v/>
      </c>
      <c r="AC1857" s="2" t="b">
        <f>COUNT(Q1857:Q$2500)&gt;0</f>
        <v>0</v>
      </c>
      <c r="AD1857" s="2" t="b">
        <f t="shared" si="985"/>
        <v>0</v>
      </c>
      <c r="AE1857" s="2" t="b">
        <f t="shared" si="986"/>
        <v>0</v>
      </c>
      <c r="AF1857" s="2" t="b">
        <f t="shared" si="987"/>
        <v>0</v>
      </c>
      <c r="AG1857" s="2" t="b">
        <f>OR(
  AND(AC1857,NOT(AC1858)),
  AND(AF1857,WEEKDAY(AH1856,2)=EINSTELLUNGEN!$D$12),
  AND(AF1857,AH1857=$J$35)
)</f>
        <v>0</v>
      </c>
      <c r="AH1857" s="2">
        <f>IF(AE1857,AH1856+IF(WEEKDAY(AH1856+1,2)&lt;=EINSTELLUNGEN!$D$12,1,$J$36),AH1856)</f>
        <v>42020</v>
      </c>
      <c r="AI1857" s="2">
        <f t="shared" si="988"/>
        <v>2019</v>
      </c>
      <c r="AJ1857" s="2">
        <f t="shared" si="989"/>
        <v>201901</v>
      </c>
      <c r="AK1857" s="2">
        <f t="shared" si="990"/>
        <v>201901</v>
      </c>
      <c r="AL1857" s="2">
        <f t="shared" si="1018"/>
        <v>201903</v>
      </c>
      <c r="AM1857" s="2" t="b">
        <f t="shared" si="991"/>
        <v>1</v>
      </c>
      <c r="AN1857" s="4" t="e">
        <f t="shared" si="1003"/>
        <v>#N/A</v>
      </c>
      <c r="AO1857" s="4" t="e">
        <f t="shared" si="1004"/>
        <v>#N/A</v>
      </c>
      <c r="AP1857" s="2" t="str">
        <f>IF(AD1857,
  IF(ISBLANK(H1857),
    AP1856,
    IF(LEN(H1857)=1,
      IF(OR(UPPER(H1857)="A",UPPER(H1857)="I"),
        EINSTELLUNGEN!$D$21,
        IF(OR(UPPER(H1857)="B",UPPER(H1857)="M"),
          EINSTELLUNGEN!$D$22,
          IF(OR(UPPER(H1857)="C",UPPER(H1857)="S"),
            EINSTELLUNGEN!$D$23,
            IF(UPPER(H1857)="D",
              EINSTELLUNGEN!$D$24,
              IF(UPPER(H1857)="E",
                EINSTELLUNGEN!$D$25,
                UPPER(H1857)))))),
      IF(ISNUMBER(H1857),
        EINSTELLUNGEN!$D$20&amp;H1857,
        UPPER(H1857)))),
  "")</f>
        <v/>
      </c>
      <c r="AQ1857" s="2" t="str">
        <f t="shared" si="1005"/>
        <v/>
      </c>
      <c r="AR1857" s="2">
        <f t="shared" si="1006"/>
        <v>0</v>
      </c>
      <c r="AS1857" s="145">
        <f t="shared" si="1007"/>
        <v>0.33333333333333331</v>
      </c>
      <c r="AT1857" s="2">
        <f t="shared" si="1008"/>
        <v>0</v>
      </c>
      <c r="AU1857" s="2">
        <f t="shared" si="1009"/>
        <v>0</v>
      </c>
      <c r="AV1857" s="2">
        <f t="shared" si="1010"/>
        <v>0</v>
      </c>
      <c r="AW1857" s="2">
        <f t="shared" si="1011"/>
        <v>0</v>
      </c>
      <c r="AX1857" s="2">
        <f t="shared" si="992"/>
        <v>0</v>
      </c>
      <c r="AY1857" s="2">
        <f t="shared" si="1012"/>
        <v>0</v>
      </c>
      <c r="AZ1857" s="145" t="e">
        <f t="shared" si="1013"/>
        <v>#N/A</v>
      </c>
      <c r="BA1857" s="145" t="e">
        <f t="shared" si="1014"/>
        <v>#N/A</v>
      </c>
      <c r="BB1857" s="145">
        <f t="shared" si="1015"/>
        <v>2.083333333333337E-2</v>
      </c>
      <c r="BC1857" s="2">
        <f>IF(AM1857,
  IF(AND(AL1857=$J$31,_xlfn.DAYS(AH1857,DATE(AI1857,1,1))&lt;7),
    MAX(0,EINSTELLUNGEN!$D$12+1-WEEKDAY(DATE(EINSTELLUNGEN!$D$9,EINSTELLUNGEN!$D$10,1),2)),
    IF(AL1857=$J$33,
      MIN(EINSTELLUNGEN!$D$12,WEEKDAY(DATE(EINSTELLUNGEN!$D$9,12,31),2)),
      EINSTELLUNGEN!$D$12
  )) - SUMIF(AL$50:AL$2500,"="&amp;AL1857,AX$50:AX$2500),
  0)</f>
        <v>3</v>
      </c>
      <c r="BD1857" s="2">
        <f t="shared" si="1016"/>
        <v>0.33333333333333331</v>
      </c>
      <c r="BE1857" s="2">
        <f t="shared" si="1017"/>
        <v>0</v>
      </c>
    </row>
    <row r="1858" spans="1:57" ht="10.5" customHeight="1">
      <c r="A1858" s="1" t="str">
        <f t="shared" ca="1" si="993"/>
        <v/>
      </c>
      <c r="B1858" s="1" t="str">
        <f t="shared" ca="1" si="994"/>
        <v/>
      </c>
      <c r="C1858" s="1" t="str">
        <f t="shared" ca="1" si="995"/>
        <v/>
      </c>
      <c r="D1858" s="1" t="str">
        <f t="shared" ca="1" si="996"/>
        <v/>
      </c>
      <c r="F1858" s="10"/>
      <c r="G1858" s="136" t="str">
        <f t="shared" si="997"/>
        <v/>
      </c>
      <c r="H1858" s="27"/>
      <c r="I1858" s="28"/>
      <c r="J1858" s="28"/>
      <c r="K1858" s="29"/>
      <c r="L1858" s="136"/>
      <c r="M1858" s="136"/>
      <c r="N1858" s="136"/>
      <c r="O1858" s="26" t="str">
        <f t="shared" si="998"/>
        <v/>
      </c>
      <c r="P1858" s="218" t="str">
        <f t="shared" si="999"/>
        <v/>
      </c>
      <c r="Q1858" s="26" t="str">
        <f t="shared" si="1000"/>
        <v/>
      </c>
      <c r="R1858" s="22"/>
      <c r="S1858" s="99"/>
      <c r="T1858" s="10"/>
      <c r="U1858" s="229" t="str">
        <f t="shared" si="1001"/>
        <v/>
      </c>
      <c r="V1858" s="230"/>
      <c r="W1858" s="230"/>
      <c r="X1858" s="230"/>
      <c r="Y1858" s="230"/>
      <c r="Z1858" s="22" t="str">
        <f>""</f>
        <v/>
      </c>
      <c r="AB1858" s="23" t="str">
        <f t="shared" si="1002"/>
        <v/>
      </c>
      <c r="AC1858" s="2" t="b">
        <f>COUNT(Q1858:Q$2500)&gt;0</f>
        <v>0</v>
      </c>
      <c r="AD1858" s="2" t="b">
        <f t="shared" si="985"/>
        <v>0</v>
      </c>
      <c r="AE1858" s="2" t="b">
        <f t="shared" si="986"/>
        <v>0</v>
      </c>
      <c r="AF1858" s="2" t="b">
        <f t="shared" si="987"/>
        <v>0</v>
      </c>
      <c r="AG1858" s="2" t="b">
        <f>OR(
  AND(AC1858,NOT(AC1859)),
  AND(AF1858,WEEKDAY(AH1857,2)=EINSTELLUNGEN!$D$12),
  AND(AF1858,AH1858=$J$35)
)</f>
        <v>0</v>
      </c>
      <c r="AH1858" s="2">
        <f>IF(AE1858,AH1857+IF(WEEKDAY(AH1857+1,2)&lt;=EINSTELLUNGEN!$D$12,1,$J$36),AH1857)</f>
        <v>42020</v>
      </c>
      <c r="AI1858" s="2">
        <f t="shared" si="988"/>
        <v>2019</v>
      </c>
      <c r="AJ1858" s="2">
        <f t="shared" si="989"/>
        <v>201901</v>
      </c>
      <c r="AK1858" s="2">
        <f t="shared" si="990"/>
        <v>201901</v>
      </c>
      <c r="AL1858" s="2">
        <f t="shared" si="1018"/>
        <v>201903</v>
      </c>
      <c r="AM1858" s="2" t="b">
        <f t="shared" si="991"/>
        <v>1</v>
      </c>
      <c r="AN1858" s="4" t="e">
        <f t="shared" si="1003"/>
        <v>#N/A</v>
      </c>
      <c r="AO1858" s="4" t="e">
        <f t="shared" si="1004"/>
        <v>#N/A</v>
      </c>
      <c r="AP1858" s="2" t="str">
        <f>IF(AD1858,
  IF(ISBLANK(H1858),
    AP1857,
    IF(LEN(H1858)=1,
      IF(OR(UPPER(H1858)="A",UPPER(H1858)="I"),
        EINSTELLUNGEN!$D$21,
        IF(OR(UPPER(H1858)="B",UPPER(H1858)="M"),
          EINSTELLUNGEN!$D$22,
          IF(OR(UPPER(H1858)="C",UPPER(H1858)="S"),
            EINSTELLUNGEN!$D$23,
            IF(UPPER(H1858)="D",
              EINSTELLUNGEN!$D$24,
              IF(UPPER(H1858)="E",
                EINSTELLUNGEN!$D$25,
                UPPER(H1858)))))),
      IF(ISNUMBER(H1858),
        EINSTELLUNGEN!$D$20&amp;H1858,
        UPPER(H1858)))),
  "")</f>
        <v/>
      </c>
      <c r="AQ1858" s="2" t="str">
        <f t="shared" si="1005"/>
        <v/>
      </c>
      <c r="AR1858" s="2">
        <f t="shared" si="1006"/>
        <v>0</v>
      </c>
      <c r="AS1858" s="145">
        <f t="shared" si="1007"/>
        <v>0.33333333333333331</v>
      </c>
      <c r="AT1858" s="2">
        <f t="shared" si="1008"/>
        <v>0</v>
      </c>
      <c r="AU1858" s="2">
        <f t="shared" si="1009"/>
        <v>0</v>
      </c>
      <c r="AV1858" s="2">
        <f t="shared" si="1010"/>
        <v>0</v>
      </c>
      <c r="AW1858" s="2">
        <f t="shared" si="1011"/>
        <v>0</v>
      </c>
      <c r="AX1858" s="2">
        <f t="shared" si="992"/>
        <v>0</v>
      </c>
      <c r="AY1858" s="2">
        <f t="shared" si="1012"/>
        <v>0</v>
      </c>
      <c r="AZ1858" s="145" t="e">
        <f t="shared" si="1013"/>
        <v>#N/A</v>
      </c>
      <c r="BA1858" s="145" t="e">
        <f t="shared" si="1014"/>
        <v>#N/A</v>
      </c>
      <c r="BB1858" s="145">
        <f t="shared" si="1015"/>
        <v>2.083333333333337E-2</v>
      </c>
      <c r="BC1858" s="2">
        <f>IF(AM1858,
  IF(AND(AL1858=$J$31,_xlfn.DAYS(AH1858,DATE(AI1858,1,1))&lt;7),
    MAX(0,EINSTELLUNGEN!$D$12+1-WEEKDAY(DATE(EINSTELLUNGEN!$D$9,EINSTELLUNGEN!$D$10,1),2)),
    IF(AL1858=$J$33,
      MIN(EINSTELLUNGEN!$D$12,WEEKDAY(DATE(EINSTELLUNGEN!$D$9,12,31),2)),
      EINSTELLUNGEN!$D$12
  )) - SUMIF(AL$50:AL$2500,"="&amp;AL1858,AX$50:AX$2500),
  0)</f>
        <v>3</v>
      </c>
      <c r="BD1858" s="2">
        <f t="shared" si="1016"/>
        <v>0.33333333333333331</v>
      </c>
      <c r="BE1858" s="2">
        <f t="shared" si="1017"/>
        <v>0</v>
      </c>
    </row>
    <row r="1859" spans="1:57" ht="10.5" customHeight="1">
      <c r="A1859" s="1" t="str">
        <f t="shared" ca="1" si="993"/>
        <v/>
      </c>
      <c r="B1859" s="1" t="str">
        <f t="shared" ca="1" si="994"/>
        <v/>
      </c>
      <c r="C1859" s="1" t="str">
        <f t="shared" ca="1" si="995"/>
        <v/>
      </c>
      <c r="D1859" s="1" t="str">
        <f t="shared" ca="1" si="996"/>
        <v/>
      </c>
      <c r="F1859" s="10"/>
      <c r="G1859" s="136" t="str">
        <f t="shared" si="997"/>
        <v/>
      </c>
      <c r="H1859" s="27"/>
      <c r="I1859" s="28"/>
      <c r="J1859" s="28"/>
      <c r="K1859" s="29"/>
      <c r="L1859" s="136"/>
      <c r="M1859" s="136"/>
      <c r="N1859" s="136"/>
      <c r="O1859" s="26" t="str">
        <f t="shared" si="998"/>
        <v/>
      </c>
      <c r="P1859" s="218" t="str">
        <f t="shared" si="999"/>
        <v/>
      </c>
      <c r="Q1859" s="26" t="str">
        <f t="shared" si="1000"/>
        <v/>
      </c>
      <c r="R1859" s="22"/>
      <c r="S1859" s="99"/>
      <c r="T1859" s="10"/>
      <c r="U1859" s="229" t="str">
        <f t="shared" si="1001"/>
        <v/>
      </c>
      <c r="V1859" s="230"/>
      <c r="W1859" s="230"/>
      <c r="X1859" s="230"/>
      <c r="Y1859" s="230"/>
      <c r="Z1859" s="22" t="str">
        <f>""</f>
        <v/>
      </c>
      <c r="AB1859" s="23" t="str">
        <f t="shared" si="1002"/>
        <v/>
      </c>
      <c r="AC1859" s="2" t="b">
        <f>COUNT(Q1859:Q$2500)&gt;0</f>
        <v>0</v>
      </c>
      <c r="AD1859" s="2" t="b">
        <f t="shared" si="985"/>
        <v>0</v>
      </c>
      <c r="AE1859" s="2" t="b">
        <f t="shared" si="986"/>
        <v>0</v>
      </c>
      <c r="AF1859" s="2" t="b">
        <f t="shared" si="987"/>
        <v>0</v>
      </c>
      <c r="AG1859" s="2" t="b">
        <f>OR(
  AND(AC1859,NOT(AC1860)),
  AND(AF1859,WEEKDAY(AH1858,2)=EINSTELLUNGEN!$D$12),
  AND(AF1859,AH1859=$J$35)
)</f>
        <v>0</v>
      </c>
      <c r="AH1859" s="2">
        <f>IF(AE1859,AH1858+IF(WEEKDAY(AH1858+1,2)&lt;=EINSTELLUNGEN!$D$12,1,$J$36),AH1858)</f>
        <v>42020</v>
      </c>
      <c r="AI1859" s="2">
        <f t="shared" si="988"/>
        <v>2019</v>
      </c>
      <c r="AJ1859" s="2">
        <f t="shared" si="989"/>
        <v>201901</v>
      </c>
      <c r="AK1859" s="2">
        <f t="shared" si="990"/>
        <v>201901</v>
      </c>
      <c r="AL1859" s="2">
        <f t="shared" si="1018"/>
        <v>201903</v>
      </c>
      <c r="AM1859" s="2" t="b">
        <f t="shared" si="991"/>
        <v>1</v>
      </c>
      <c r="AN1859" s="4" t="e">
        <f t="shared" si="1003"/>
        <v>#N/A</v>
      </c>
      <c r="AO1859" s="4" t="e">
        <f t="shared" si="1004"/>
        <v>#N/A</v>
      </c>
      <c r="AP1859" s="2" t="str">
        <f>IF(AD1859,
  IF(ISBLANK(H1859),
    AP1858,
    IF(LEN(H1859)=1,
      IF(OR(UPPER(H1859)="A",UPPER(H1859)="I"),
        EINSTELLUNGEN!$D$21,
        IF(OR(UPPER(H1859)="B",UPPER(H1859)="M"),
          EINSTELLUNGEN!$D$22,
          IF(OR(UPPER(H1859)="C",UPPER(H1859)="S"),
            EINSTELLUNGEN!$D$23,
            IF(UPPER(H1859)="D",
              EINSTELLUNGEN!$D$24,
              IF(UPPER(H1859)="E",
                EINSTELLUNGEN!$D$25,
                UPPER(H1859)))))),
      IF(ISNUMBER(H1859),
        EINSTELLUNGEN!$D$20&amp;H1859,
        UPPER(H1859)))),
  "")</f>
        <v/>
      </c>
      <c r="AQ1859" s="2" t="str">
        <f t="shared" si="1005"/>
        <v/>
      </c>
      <c r="AR1859" s="2">
        <f t="shared" si="1006"/>
        <v>0</v>
      </c>
      <c r="AS1859" s="145">
        <f t="shared" si="1007"/>
        <v>0.33333333333333331</v>
      </c>
      <c r="AT1859" s="2">
        <f t="shared" si="1008"/>
        <v>0</v>
      </c>
      <c r="AU1859" s="2">
        <f t="shared" si="1009"/>
        <v>0</v>
      </c>
      <c r="AV1859" s="2">
        <f t="shared" si="1010"/>
        <v>0</v>
      </c>
      <c r="AW1859" s="2">
        <f t="shared" si="1011"/>
        <v>0</v>
      </c>
      <c r="AX1859" s="2">
        <f t="shared" si="992"/>
        <v>0</v>
      </c>
      <c r="AY1859" s="2">
        <f t="shared" si="1012"/>
        <v>0</v>
      </c>
      <c r="AZ1859" s="145" t="e">
        <f t="shared" si="1013"/>
        <v>#N/A</v>
      </c>
      <c r="BA1859" s="145" t="e">
        <f t="shared" si="1014"/>
        <v>#N/A</v>
      </c>
      <c r="BB1859" s="145">
        <f t="shared" si="1015"/>
        <v>2.083333333333337E-2</v>
      </c>
      <c r="BC1859" s="2">
        <f>IF(AM1859,
  IF(AND(AL1859=$J$31,_xlfn.DAYS(AH1859,DATE(AI1859,1,1))&lt;7),
    MAX(0,EINSTELLUNGEN!$D$12+1-WEEKDAY(DATE(EINSTELLUNGEN!$D$9,EINSTELLUNGEN!$D$10,1),2)),
    IF(AL1859=$J$33,
      MIN(EINSTELLUNGEN!$D$12,WEEKDAY(DATE(EINSTELLUNGEN!$D$9,12,31),2)),
      EINSTELLUNGEN!$D$12
  )) - SUMIF(AL$50:AL$2500,"="&amp;AL1859,AX$50:AX$2500),
  0)</f>
        <v>3</v>
      </c>
      <c r="BD1859" s="2">
        <f t="shared" si="1016"/>
        <v>0.33333333333333331</v>
      </c>
      <c r="BE1859" s="2">
        <f t="shared" si="1017"/>
        <v>0</v>
      </c>
    </row>
    <row r="1860" spans="1:57" ht="10.5" customHeight="1">
      <c r="A1860" s="1" t="str">
        <f t="shared" ca="1" si="993"/>
        <v/>
      </c>
      <c r="B1860" s="1" t="str">
        <f t="shared" ca="1" si="994"/>
        <v/>
      </c>
      <c r="C1860" s="1" t="str">
        <f t="shared" ca="1" si="995"/>
        <v/>
      </c>
      <c r="D1860" s="1" t="str">
        <f t="shared" ca="1" si="996"/>
        <v/>
      </c>
      <c r="F1860" s="10"/>
      <c r="G1860" s="136" t="str">
        <f t="shared" si="997"/>
        <v/>
      </c>
      <c r="H1860" s="27"/>
      <c r="I1860" s="28"/>
      <c r="J1860" s="28"/>
      <c r="K1860" s="29"/>
      <c r="L1860" s="136"/>
      <c r="M1860" s="136"/>
      <c r="N1860" s="136"/>
      <c r="O1860" s="26" t="str">
        <f t="shared" si="998"/>
        <v/>
      </c>
      <c r="P1860" s="218" t="str">
        <f t="shared" si="999"/>
        <v/>
      </c>
      <c r="Q1860" s="26" t="str">
        <f t="shared" si="1000"/>
        <v/>
      </c>
      <c r="R1860" s="22"/>
      <c r="S1860" s="99"/>
      <c r="T1860" s="10"/>
      <c r="U1860" s="229" t="str">
        <f t="shared" si="1001"/>
        <v/>
      </c>
      <c r="V1860" s="230"/>
      <c r="W1860" s="230"/>
      <c r="X1860" s="230"/>
      <c r="Y1860" s="230"/>
      <c r="Z1860" s="22" t="str">
        <f>""</f>
        <v/>
      </c>
      <c r="AB1860" s="23" t="str">
        <f t="shared" si="1002"/>
        <v/>
      </c>
      <c r="AC1860" s="2" t="b">
        <f>COUNT(Q1860:Q$2500)&gt;0</f>
        <v>0</v>
      </c>
      <c r="AD1860" s="2" t="b">
        <f t="shared" si="985"/>
        <v>0</v>
      </c>
      <c r="AE1860" s="2" t="b">
        <f t="shared" si="986"/>
        <v>0</v>
      </c>
      <c r="AF1860" s="2" t="b">
        <f t="shared" si="987"/>
        <v>0</v>
      </c>
      <c r="AG1860" s="2" t="b">
        <f>OR(
  AND(AC1860,NOT(AC1861)),
  AND(AF1860,WEEKDAY(AH1859,2)=EINSTELLUNGEN!$D$12),
  AND(AF1860,AH1860=$J$35)
)</f>
        <v>0</v>
      </c>
      <c r="AH1860" s="2">
        <f>IF(AE1860,AH1859+IF(WEEKDAY(AH1859+1,2)&lt;=EINSTELLUNGEN!$D$12,1,$J$36),AH1859)</f>
        <v>42020</v>
      </c>
      <c r="AI1860" s="2">
        <f t="shared" si="988"/>
        <v>2019</v>
      </c>
      <c r="AJ1860" s="2">
        <f t="shared" si="989"/>
        <v>201901</v>
      </c>
      <c r="AK1860" s="2">
        <f t="shared" si="990"/>
        <v>201901</v>
      </c>
      <c r="AL1860" s="2">
        <f t="shared" si="1018"/>
        <v>201903</v>
      </c>
      <c r="AM1860" s="2" t="b">
        <f t="shared" si="991"/>
        <v>1</v>
      </c>
      <c r="AN1860" s="4" t="e">
        <f t="shared" si="1003"/>
        <v>#N/A</v>
      </c>
      <c r="AO1860" s="4" t="e">
        <f t="shared" si="1004"/>
        <v>#N/A</v>
      </c>
      <c r="AP1860" s="2" t="str">
        <f>IF(AD1860,
  IF(ISBLANK(H1860),
    AP1859,
    IF(LEN(H1860)=1,
      IF(OR(UPPER(H1860)="A",UPPER(H1860)="I"),
        EINSTELLUNGEN!$D$21,
        IF(OR(UPPER(H1860)="B",UPPER(H1860)="M"),
          EINSTELLUNGEN!$D$22,
          IF(OR(UPPER(H1860)="C",UPPER(H1860)="S"),
            EINSTELLUNGEN!$D$23,
            IF(UPPER(H1860)="D",
              EINSTELLUNGEN!$D$24,
              IF(UPPER(H1860)="E",
                EINSTELLUNGEN!$D$25,
                UPPER(H1860)))))),
      IF(ISNUMBER(H1860),
        EINSTELLUNGEN!$D$20&amp;H1860,
        UPPER(H1860)))),
  "")</f>
        <v/>
      </c>
      <c r="AQ1860" s="2" t="str">
        <f t="shared" si="1005"/>
        <v/>
      </c>
      <c r="AR1860" s="2">
        <f t="shared" si="1006"/>
        <v>0</v>
      </c>
      <c r="AS1860" s="145">
        <f t="shared" si="1007"/>
        <v>0.33333333333333331</v>
      </c>
      <c r="AT1860" s="2">
        <f t="shared" si="1008"/>
        <v>0</v>
      </c>
      <c r="AU1860" s="2">
        <f t="shared" si="1009"/>
        <v>0</v>
      </c>
      <c r="AV1860" s="2">
        <f t="shared" si="1010"/>
        <v>0</v>
      </c>
      <c r="AW1860" s="2">
        <f t="shared" si="1011"/>
        <v>0</v>
      </c>
      <c r="AX1860" s="2">
        <f t="shared" si="992"/>
        <v>0</v>
      </c>
      <c r="AY1860" s="2">
        <f t="shared" si="1012"/>
        <v>0</v>
      </c>
      <c r="AZ1860" s="145" t="e">
        <f t="shared" si="1013"/>
        <v>#N/A</v>
      </c>
      <c r="BA1860" s="145" t="e">
        <f t="shared" si="1014"/>
        <v>#N/A</v>
      </c>
      <c r="BB1860" s="145">
        <f t="shared" si="1015"/>
        <v>2.083333333333337E-2</v>
      </c>
      <c r="BC1860" s="2">
        <f>IF(AM1860,
  IF(AND(AL1860=$J$31,_xlfn.DAYS(AH1860,DATE(AI1860,1,1))&lt;7),
    MAX(0,EINSTELLUNGEN!$D$12+1-WEEKDAY(DATE(EINSTELLUNGEN!$D$9,EINSTELLUNGEN!$D$10,1),2)),
    IF(AL1860=$J$33,
      MIN(EINSTELLUNGEN!$D$12,WEEKDAY(DATE(EINSTELLUNGEN!$D$9,12,31),2)),
      EINSTELLUNGEN!$D$12
  )) - SUMIF(AL$50:AL$2500,"="&amp;AL1860,AX$50:AX$2500),
  0)</f>
        <v>3</v>
      </c>
      <c r="BD1860" s="2">
        <f t="shared" si="1016"/>
        <v>0.33333333333333331</v>
      </c>
      <c r="BE1860" s="2">
        <f t="shared" si="1017"/>
        <v>0</v>
      </c>
    </row>
    <row r="1861" spans="1:57" ht="10.5" customHeight="1">
      <c r="A1861" s="1" t="str">
        <f t="shared" ca="1" si="993"/>
        <v/>
      </c>
      <c r="B1861" s="1" t="str">
        <f t="shared" ca="1" si="994"/>
        <v/>
      </c>
      <c r="C1861" s="1" t="str">
        <f t="shared" ca="1" si="995"/>
        <v/>
      </c>
      <c r="D1861" s="1" t="str">
        <f t="shared" ca="1" si="996"/>
        <v/>
      </c>
      <c r="F1861" s="10"/>
      <c r="G1861" s="136" t="str">
        <f t="shared" si="997"/>
        <v/>
      </c>
      <c r="H1861" s="27"/>
      <c r="I1861" s="28"/>
      <c r="J1861" s="28"/>
      <c r="K1861" s="29"/>
      <c r="L1861" s="136"/>
      <c r="M1861" s="136"/>
      <c r="N1861" s="136"/>
      <c r="O1861" s="26" t="str">
        <f t="shared" si="998"/>
        <v/>
      </c>
      <c r="P1861" s="218" t="str">
        <f t="shared" si="999"/>
        <v/>
      </c>
      <c r="Q1861" s="26" t="str">
        <f t="shared" si="1000"/>
        <v/>
      </c>
      <c r="R1861" s="22"/>
      <c r="S1861" s="99"/>
      <c r="T1861" s="10"/>
      <c r="U1861" s="229" t="str">
        <f t="shared" si="1001"/>
        <v/>
      </c>
      <c r="V1861" s="230"/>
      <c r="W1861" s="230"/>
      <c r="X1861" s="230"/>
      <c r="Y1861" s="230"/>
      <c r="Z1861" s="22" t="str">
        <f>""</f>
        <v/>
      </c>
      <c r="AB1861" s="23" t="str">
        <f t="shared" si="1002"/>
        <v/>
      </c>
      <c r="AC1861" s="2" t="b">
        <f>COUNT(Q1861:Q$2500)&gt;0</f>
        <v>0</v>
      </c>
      <c r="AD1861" s="2" t="b">
        <f t="shared" si="985"/>
        <v>0</v>
      </c>
      <c r="AE1861" s="2" t="b">
        <f t="shared" si="986"/>
        <v>0</v>
      </c>
      <c r="AF1861" s="2" t="b">
        <f t="shared" si="987"/>
        <v>0</v>
      </c>
      <c r="AG1861" s="2" t="b">
        <f>OR(
  AND(AC1861,NOT(AC1862)),
  AND(AF1861,WEEKDAY(AH1860,2)=EINSTELLUNGEN!$D$12),
  AND(AF1861,AH1861=$J$35)
)</f>
        <v>0</v>
      </c>
      <c r="AH1861" s="2">
        <f>IF(AE1861,AH1860+IF(WEEKDAY(AH1860+1,2)&lt;=EINSTELLUNGEN!$D$12,1,$J$36),AH1860)</f>
        <v>42020</v>
      </c>
      <c r="AI1861" s="2">
        <f t="shared" si="988"/>
        <v>2019</v>
      </c>
      <c r="AJ1861" s="2">
        <f t="shared" si="989"/>
        <v>201901</v>
      </c>
      <c r="AK1861" s="2">
        <f t="shared" si="990"/>
        <v>201901</v>
      </c>
      <c r="AL1861" s="2">
        <f t="shared" si="1018"/>
        <v>201903</v>
      </c>
      <c r="AM1861" s="2" t="b">
        <f t="shared" si="991"/>
        <v>1</v>
      </c>
      <c r="AN1861" s="4" t="e">
        <f t="shared" si="1003"/>
        <v>#N/A</v>
      </c>
      <c r="AO1861" s="4" t="e">
        <f t="shared" si="1004"/>
        <v>#N/A</v>
      </c>
      <c r="AP1861" s="2" t="str">
        <f>IF(AD1861,
  IF(ISBLANK(H1861),
    AP1860,
    IF(LEN(H1861)=1,
      IF(OR(UPPER(H1861)="A",UPPER(H1861)="I"),
        EINSTELLUNGEN!$D$21,
        IF(OR(UPPER(H1861)="B",UPPER(H1861)="M"),
          EINSTELLUNGEN!$D$22,
          IF(OR(UPPER(H1861)="C",UPPER(H1861)="S"),
            EINSTELLUNGEN!$D$23,
            IF(UPPER(H1861)="D",
              EINSTELLUNGEN!$D$24,
              IF(UPPER(H1861)="E",
                EINSTELLUNGEN!$D$25,
                UPPER(H1861)))))),
      IF(ISNUMBER(H1861),
        EINSTELLUNGEN!$D$20&amp;H1861,
        UPPER(H1861)))),
  "")</f>
        <v/>
      </c>
      <c r="AQ1861" s="2" t="str">
        <f t="shared" si="1005"/>
        <v/>
      </c>
      <c r="AR1861" s="2">
        <f t="shared" si="1006"/>
        <v>0</v>
      </c>
      <c r="AS1861" s="145">
        <f t="shared" si="1007"/>
        <v>0.33333333333333331</v>
      </c>
      <c r="AT1861" s="2">
        <f t="shared" si="1008"/>
        <v>0</v>
      </c>
      <c r="AU1861" s="2">
        <f t="shared" si="1009"/>
        <v>0</v>
      </c>
      <c r="AV1861" s="2">
        <f t="shared" si="1010"/>
        <v>0</v>
      </c>
      <c r="AW1861" s="2">
        <f t="shared" si="1011"/>
        <v>0</v>
      </c>
      <c r="AX1861" s="2">
        <f t="shared" si="992"/>
        <v>0</v>
      </c>
      <c r="AY1861" s="2">
        <f t="shared" si="1012"/>
        <v>0</v>
      </c>
      <c r="AZ1861" s="145" t="e">
        <f t="shared" si="1013"/>
        <v>#N/A</v>
      </c>
      <c r="BA1861" s="145" t="e">
        <f t="shared" si="1014"/>
        <v>#N/A</v>
      </c>
      <c r="BB1861" s="145">
        <f t="shared" si="1015"/>
        <v>2.083333333333337E-2</v>
      </c>
      <c r="BC1861" s="2">
        <f>IF(AM1861,
  IF(AND(AL1861=$J$31,_xlfn.DAYS(AH1861,DATE(AI1861,1,1))&lt;7),
    MAX(0,EINSTELLUNGEN!$D$12+1-WEEKDAY(DATE(EINSTELLUNGEN!$D$9,EINSTELLUNGEN!$D$10,1),2)),
    IF(AL1861=$J$33,
      MIN(EINSTELLUNGEN!$D$12,WEEKDAY(DATE(EINSTELLUNGEN!$D$9,12,31),2)),
      EINSTELLUNGEN!$D$12
  )) - SUMIF(AL$50:AL$2500,"="&amp;AL1861,AX$50:AX$2500),
  0)</f>
        <v>3</v>
      </c>
      <c r="BD1861" s="2">
        <f t="shared" si="1016"/>
        <v>0.33333333333333331</v>
      </c>
      <c r="BE1861" s="2">
        <f t="shared" si="1017"/>
        <v>0</v>
      </c>
    </row>
    <row r="1862" spans="1:57" ht="10.5" customHeight="1">
      <c r="A1862" s="1" t="str">
        <f t="shared" ca="1" si="993"/>
        <v/>
      </c>
      <c r="B1862" s="1" t="str">
        <f t="shared" ca="1" si="994"/>
        <v/>
      </c>
      <c r="C1862" s="1" t="str">
        <f t="shared" ca="1" si="995"/>
        <v/>
      </c>
      <c r="D1862" s="1" t="str">
        <f t="shared" ca="1" si="996"/>
        <v/>
      </c>
      <c r="F1862" s="10"/>
      <c r="G1862" s="136" t="str">
        <f t="shared" si="997"/>
        <v/>
      </c>
      <c r="H1862" s="27"/>
      <c r="I1862" s="28"/>
      <c r="J1862" s="28"/>
      <c r="K1862" s="29"/>
      <c r="L1862" s="136"/>
      <c r="M1862" s="136"/>
      <c r="N1862" s="136"/>
      <c r="O1862" s="26" t="str">
        <f t="shared" si="998"/>
        <v/>
      </c>
      <c r="P1862" s="218" t="str">
        <f t="shared" si="999"/>
        <v/>
      </c>
      <c r="Q1862" s="26" t="str">
        <f t="shared" si="1000"/>
        <v/>
      </c>
      <c r="R1862" s="22"/>
      <c r="S1862" s="99"/>
      <c r="T1862" s="10"/>
      <c r="U1862" s="229" t="str">
        <f t="shared" si="1001"/>
        <v/>
      </c>
      <c r="V1862" s="230"/>
      <c r="W1862" s="230"/>
      <c r="X1862" s="230"/>
      <c r="Y1862" s="230"/>
      <c r="Z1862" s="22" t="str">
        <f>""</f>
        <v/>
      </c>
      <c r="AB1862" s="23" t="str">
        <f t="shared" si="1002"/>
        <v/>
      </c>
      <c r="AC1862" s="2" t="b">
        <f>COUNT(Q1862:Q$2500)&gt;0</f>
        <v>0</v>
      </c>
      <c r="AD1862" s="2" t="b">
        <f t="shared" si="985"/>
        <v>0</v>
      </c>
      <c r="AE1862" s="2" t="b">
        <f t="shared" si="986"/>
        <v>0</v>
      </c>
      <c r="AF1862" s="2" t="b">
        <f t="shared" si="987"/>
        <v>0</v>
      </c>
      <c r="AG1862" s="2" t="b">
        <f>OR(
  AND(AC1862,NOT(AC1863)),
  AND(AF1862,WEEKDAY(AH1861,2)=EINSTELLUNGEN!$D$12),
  AND(AF1862,AH1862=$J$35)
)</f>
        <v>0</v>
      </c>
      <c r="AH1862" s="2">
        <f>IF(AE1862,AH1861+IF(WEEKDAY(AH1861+1,2)&lt;=EINSTELLUNGEN!$D$12,1,$J$36),AH1861)</f>
        <v>42020</v>
      </c>
      <c r="AI1862" s="2">
        <f t="shared" si="988"/>
        <v>2019</v>
      </c>
      <c r="AJ1862" s="2">
        <f t="shared" si="989"/>
        <v>201901</v>
      </c>
      <c r="AK1862" s="2">
        <f t="shared" si="990"/>
        <v>201901</v>
      </c>
      <c r="AL1862" s="2">
        <f t="shared" si="1018"/>
        <v>201903</v>
      </c>
      <c r="AM1862" s="2" t="b">
        <f t="shared" si="991"/>
        <v>1</v>
      </c>
      <c r="AN1862" s="4" t="e">
        <f t="shared" si="1003"/>
        <v>#N/A</v>
      </c>
      <c r="AO1862" s="4" t="e">
        <f t="shared" si="1004"/>
        <v>#N/A</v>
      </c>
      <c r="AP1862" s="2" t="str">
        <f>IF(AD1862,
  IF(ISBLANK(H1862),
    AP1861,
    IF(LEN(H1862)=1,
      IF(OR(UPPER(H1862)="A",UPPER(H1862)="I"),
        EINSTELLUNGEN!$D$21,
        IF(OR(UPPER(H1862)="B",UPPER(H1862)="M"),
          EINSTELLUNGEN!$D$22,
          IF(OR(UPPER(H1862)="C",UPPER(H1862)="S"),
            EINSTELLUNGEN!$D$23,
            IF(UPPER(H1862)="D",
              EINSTELLUNGEN!$D$24,
              IF(UPPER(H1862)="E",
                EINSTELLUNGEN!$D$25,
                UPPER(H1862)))))),
      IF(ISNUMBER(H1862),
        EINSTELLUNGEN!$D$20&amp;H1862,
        UPPER(H1862)))),
  "")</f>
        <v/>
      </c>
      <c r="AQ1862" s="2" t="str">
        <f t="shared" si="1005"/>
        <v/>
      </c>
      <c r="AR1862" s="2">
        <f t="shared" si="1006"/>
        <v>0</v>
      </c>
      <c r="AS1862" s="145">
        <f t="shared" si="1007"/>
        <v>0.33333333333333331</v>
      </c>
      <c r="AT1862" s="2">
        <f t="shared" si="1008"/>
        <v>0</v>
      </c>
      <c r="AU1862" s="2">
        <f t="shared" si="1009"/>
        <v>0</v>
      </c>
      <c r="AV1862" s="2">
        <f t="shared" si="1010"/>
        <v>0</v>
      </c>
      <c r="AW1862" s="2">
        <f t="shared" si="1011"/>
        <v>0</v>
      </c>
      <c r="AX1862" s="2">
        <f t="shared" si="992"/>
        <v>0</v>
      </c>
      <c r="AY1862" s="2">
        <f t="shared" si="1012"/>
        <v>0</v>
      </c>
      <c r="AZ1862" s="145" t="e">
        <f t="shared" si="1013"/>
        <v>#N/A</v>
      </c>
      <c r="BA1862" s="145" t="e">
        <f t="shared" si="1014"/>
        <v>#N/A</v>
      </c>
      <c r="BB1862" s="145">
        <f t="shared" si="1015"/>
        <v>2.083333333333337E-2</v>
      </c>
      <c r="BC1862" s="2">
        <f>IF(AM1862,
  IF(AND(AL1862=$J$31,_xlfn.DAYS(AH1862,DATE(AI1862,1,1))&lt;7),
    MAX(0,EINSTELLUNGEN!$D$12+1-WEEKDAY(DATE(EINSTELLUNGEN!$D$9,EINSTELLUNGEN!$D$10,1),2)),
    IF(AL1862=$J$33,
      MIN(EINSTELLUNGEN!$D$12,WEEKDAY(DATE(EINSTELLUNGEN!$D$9,12,31),2)),
      EINSTELLUNGEN!$D$12
  )) - SUMIF(AL$50:AL$2500,"="&amp;AL1862,AX$50:AX$2500),
  0)</f>
        <v>3</v>
      </c>
      <c r="BD1862" s="2">
        <f t="shared" si="1016"/>
        <v>0.33333333333333331</v>
      </c>
      <c r="BE1862" s="2">
        <f t="shared" si="1017"/>
        <v>0</v>
      </c>
    </row>
    <row r="1863" spans="1:57" ht="10.5" customHeight="1">
      <c r="A1863" s="1" t="str">
        <f t="shared" ca="1" si="993"/>
        <v/>
      </c>
      <c r="B1863" s="1" t="str">
        <f t="shared" ca="1" si="994"/>
        <v/>
      </c>
      <c r="C1863" s="1" t="str">
        <f t="shared" ca="1" si="995"/>
        <v/>
      </c>
      <c r="D1863" s="1" t="str">
        <f t="shared" ca="1" si="996"/>
        <v/>
      </c>
      <c r="F1863" s="10"/>
      <c r="G1863" s="136" t="str">
        <f t="shared" si="997"/>
        <v/>
      </c>
      <c r="H1863" s="27"/>
      <c r="I1863" s="28"/>
      <c r="J1863" s="28"/>
      <c r="K1863" s="29"/>
      <c r="L1863" s="136"/>
      <c r="M1863" s="136"/>
      <c r="N1863" s="136"/>
      <c r="O1863" s="26" t="str">
        <f t="shared" si="998"/>
        <v/>
      </c>
      <c r="P1863" s="218" t="str">
        <f t="shared" si="999"/>
        <v/>
      </c>
      <c r="Q1863" s="26" t="str">
        <f t="shared" si="1000"/>
        <v/>
      </c>
      <c r="R1863" s="22"/>
      <c r="S1863" s="99"/>
      <c r="T1863" s="10"/>
      <c r="U1863" s="229" t="str">
        <f t="shared" si="1001"/>
        <v/>
      </c>
      <c r="V1863" s="230"/>
      <c r="W1863" s="230"/>
      <c r="X1863" s="230"/>
      <c r="Y1863" s="230"/>
      <c r="Z1863" s="22" t="str">
        <f>""</f>
        <v/>
      </c>
      <c r="AB1863" s="23" t="str">
        <f t="shared" si="1002"/>
        <v/>
      </c>
      <c r="AC1863" s="2" t="b">
        <f>COUNT(Q1863:Q$2500)&gt;0</f>
        <v>0</v>
      </c>
      <c r="AD1863" s="2" t="b">
        <f t="shared" si="985"/>
        <v>0</v>
      </c>
      <c r="AE1863" s="2" t="b">
        <f t="shared" si="986"/>
        <v>0</v>
      </c>
      <c r="AF1863" s="2" t="b">
        <f t="shared" si="987"/>
        <v>0</v>
      </c>
      <c r="AG1863" s="2" t="b">
        <f>OR(
  AND(AC1863,NOT(AC1864)),
  AND(AF1863,WEEKDAY(AH1862,2)=EINSTELLUNGEN!$D$12),
  AND(AF1863,AH1863=$J$35)
)</f>
        <v>0</v>
      </c>
      <c r="AH1863" s="2">
        <f>IF(AE1863,AH1862+IF(WEEKDAY(AH1862+1,2)&lt;=EINSTELLUNGEN!$D$12,1,$J$36),AH1862)</f>
        <v>42020</v>
      </c>
      <c r="AI1863" s="2">
        <f t="shared" si="988"/>
        <v>2019</v>
      </c>
      <c r="AJ1863" s="2">
        <f t="shared" si="989"/>
        <v>201901</v>
      </c>
      <c r="AK1863" s="2">
        <f t="shared" si="990"/>
        <v>201901</v>
      </c>
      <c r="AL1863" s="2">
        <f t="shared" si="1018"/>
        <v>201903</v>
      </c>
      <c r="AM1863" s="2" t="b">
        <f t="shared" si="991"/>
        <v>1</v>
      </c>
      <c r="AN1863" s="4" t="e">
        <f t="shared" si="1003"/>
        <v>#N/A</v>
      </c>
      <c r="AO1863" s="4" t="e">
        <f t="shared" si="1004"/>
        <v>#N/A</v>
      </c>
      <c r="AP1863" s="2" t="str">
        <f>IF(AD1863,
  IF(ISBLANK(H1863),
    AP1862,
    IF(LEN(H1863)=1,
      IF(OR(UPPER(H1863)="A",UPPER(H1863)="I"),
        EINSTELLUNGEN!$D$21,
        IF(OR(UPPER(H1863)="B",UPPER(H1863)="M"),
          EINSTELLUNGEN!$D$22,
          IF(OR(UPPER(H1863)="C",UPPER(H1863)="S"),
            EINSTELLUNGEN!$D$23,
            IF(UPPER(H1863)="D",
              EINSTELLUNGEN!$D$24,
              IF(UPPER(H1863)="E",
                EINSTELLUNGEN!$D$25,
                UPPER(H1863)))))),
      IF(ISNUMBER(H1863),
        EINSTELLUNGEN!$D$20&amp;H1863,
        UPPER(H1863)))),
  "")</f>
        <v/>
      </c>
      <c r="AQ1863" s="2" t="str">
        <f t="shared" si="1005"/>
        <v/>
      </c>
      <c r="AR1863" s="2">
        <f t="shared" si="1006"/>
        <v>0</v>
      </c>
      <c r="AS1863" s="145">
        <f t="shared" si="1007"/>
        <v>0.33333333333333331</v>
      </c>
      <c r="AT1863" s="2">
        <f t="shared" si="1008"/>
        <v>0</v>
      </c>
      <c r="AU1863" s="2">
        <f t="shared" si="1009"/>
        <v>0</v>
      </c>
      <c r="AV1863" s="2">
        <f t="shared" si="1010"/>
        <v>0</v>
      </c>
      <c r="AW1863" s="2">
        <f t="shared" si="1011"/>
        <v>0</v>
      </c>
      <c r="AX1863" s="2">
        <f t="shared" si="992"/>
        <v>0</v>
      </c>
      <c r="AY1863" s="2">
        <f t="shared" si="1012"/>
        <v>0</v>
      </c>
      <c r="AZ1863" s="145" t="e">
        <f t="shared" si="1013"/>
        <v>#N/A</v>
      </c>
      <c r="BA1863" s="145" t="e">
        <f t="shared" si="1014"/>
        <v>#N/A</v>
      </c>
      <c r="BB1863" s="145">
        <f t="shared" si="1015"/>
        <v>2.083333333333337E-2</v>
      </c>
      <c r="BC1863" s="2">
        <f>IF(AM1863,
  IF(AND(AL1863=$J$31,_xlfn.DAYS(AH1863,DATE(AI1863,1,1))&lt;7),
    MAX(0,EINSTELLUNGEN!$D$12+1-WEEKDAY(DATE(EINSTELLUNGEN!$D$9,EINSTELLUNGEN!$D$10,1),2)),
    IF(AL1863=$J$33,
      MIN(EINSTELLUNGEN!$D$12,WEEKDAY(DATE(EINSTELLUNGEN!$D$9,12,31),2)),
      EINSTELLUNGEN!$D$12
  )) - SUMIF(AL$50:AL$2500,"="&amp;AL1863,AX$50:AX$2500),
  0)</f>
        <v>3</v>
      </c>
      <c r="BD1863" s="2">
        <f t="shared" si="1016"/>
        <v>0.33333333333333331</v>
      </c>
      <c r="BE1863" s="2">
        <f t="shared" si="1017"/>
        <v>0</v>
      </c>
    </row>
    <row r="1864" spans="1:57" ht="10.5" customHeight="1">
      <c r="A1864" s="1" t="str">
        <f t="shared" ca="1" si="993"/>
        <v/>
      </c>
      <c r="B1864" s="1" t="str">
        <f t="shared" ca="1" si="994"/>
        <v/>
      </c>
      <c r="C1864" s="1" t="str">
        <f t="shared" ca="1" si="995"/>
        <v/>
      </c>
      <c r="D1864" s="1" t="str">
        <f t="shared" ca="1" si="996"/>
        <v/>
      </c>
      <c r="F1864" s="10"/>
      <c r="G1864" s="136" t="str">
        <f t="shared" si="997"/>
        <v/>
      </c>
      <c r="H1864" s="27"/>
      <c r="I1864" s="28"/>
      <c r="J1864" s="28"/>
      <c r="K1864" s="29"/>
      <c r="L1864" s="136"/>
      <c r="M1864" s="136"/>
      <c r="N1864" s="136"/>
      <c r="O1864" s="26" t="str">
        <f t="shared" si="998"/>
        <v/>
      </c>
      <c r="P1864" s="218" t="str">
        <f t="shared" si="999"/>
        <v/>
      </c>
      <c r="Q1864" s="26" t="str">
        <f t="shared" si="1000"/>
        <v/>
      </c>
      <c r="R1864" s="22"/>
      <c r="S1864" s="99"/>
      <c r="T1864" s="10"/>
      <c r="U1864" s="229" t="str">
        <f t="shared" si="1001"/>
        <v/>
      </c>
      <c r="V1864" s="230"/>
      <c r="W1864" s="230"/>
      <c r="X1864" s="230"/>
      <c r="Y1864" s="230"/>
      <c r="Z1864" s="22" t="str">
        <f>""</f>
        <v/>
      </c>
      <c r="AB1864" s="23" t="str">
        <f t="shared" si="1002"/>
        <v/>
      </c>
      <c r="AC1864" s="2" t="b">
        <f>COUNT(Q1864:Q$2500)&gt;0</f>
        <v>0</v>
      </c>
      <c r="AD1864" s="2" t="b">
        <f t="shared" si="985"/>
        <v>0</v>
      </c>
      <c r="AE1864" s="2" t="b">
        <f t="shared" si="986"/>
        <v>0</v>
      </c>
      <c r="AF1864" s="2" t="b">
        <f t="shared" si="987"/>
        <v>0</v>
      </c>
      <c r="AG1864" s="2" t="b">
        <f>OR(
  AND(AC1864,NOT(AC1865)),
  AND(AF1864,WEEKDAY(AH1863,2)=EINSTELLUNGEN!$D$12),
  AND(AF1864,AH1864=$J$35)
)</f>
        <v>0</v>
      </c>
      <c r="AH1864" s="2">
        <f>IF(AE1864,AH1863+IF(WEEKDAY(AH1863+1,2)&lt;=EINSTELLUNGEN!$D$12,1,$J$36),AH1863)</f>
        <v>42020</v>
      </c>
      <c r="AI1864" s="2">
        <f t="shared" si="988"/>
        <v>2019</v>
      </c>
      <c r="AJ1864" s="2">
        <f t="shared" si="989"/>
        <v>201901</v>
      </c>
      <c r="AK1864" s="2">
        <f t="shared" si="990"/>
        <v>201901</v>
      </c>
      <c r="AL1864" s="2">
        <f t="shared" si="1018"/>
        <v>201903</v>
      </c>
      <c r="AM1864" s="2" t="b">
        <f t="shared" si="991"/>
        <v>1</v>
      </c>
      <c r="AN1864" s="4" t="e">
        <f t="shared" si="1003"/>
        <v>#N/A</v>
      </c>
      <c r="AO1864" s="4" t="e">
        <f t="shared" si="1004"/>
        <v>#N/A</v>
      </c>
      <c r="AP1864" s="2" t="str">
        <f>IF(AD1864,
  IF(ISBLANK(H1864),
    AP1863,
    IF(LEN(H1864)=1,
      IF(OR(UPPER(H1864)="A",UPPER(H1864)="I"),
        EINSTELLUNGEN!$D$21,
        IF(OR(UPPER(H1864)="B",UPPER(H1864)="M"),
          EINSTELLUNGEN!$D$22,
          IF(OR(UPPER(H1864)="C",UPPER(H1864)="S"),
            EINSTELLUNGEN!$D$23,
            IF(UPPER(H1864)="D",
              EINSTELLUNGEN!$D$24,
              IF(UPPER(H1864)="E",
                EINSTELLUNGEN!$D$25,
                UPPER(H1864)))))),
      IF(ISNUMBER(H1864),
        EINSTELLUNGEN!$D$20&amp;H1864,
        UPPER(H1864)))),
  "")</f>
        <v/>
      </c>
      <c r="AQ1864" s="2" t="str">
        <f t="shared" si="1005"/>
        <v/>
      </c>
      <c r="AR1864" s="2">
        <f t="shared" si="1006"/>
        <v>0</v>
      </c>
      <c r="AS1864" s="145">
        <f t="shared" si="1007"/>
        <v>0.33333333333333331</v>
      </c>
      <c r="AT1864" s="2">
        <f t="shared" si="1008"/>
        <v>0</v>
      </c>
      <c r="AU1864" s="2">
        <f t="shared" si="1009"/>
        <v>0</v>
      </c>
      <c r="AV1864" s="2">
        <f t="shared" si="1010"/>
        <v>0</v>
      </c>
      <c r="AW1864" s="2">
        <f t="shared" si="1011"/>
        <v>0</v>
      </c>
      <c r="AX1864" s="2">
        <f t="shared" si="992"/>
        <v>0</v>
      </c>
      <c r="AY1864" s="2">
        <f t="shared" si="1012"/>
        <v>0</v>
      </c>
      <c r="AZ1864" s="145" t="e">
        <f t="shared" si="1013"/>
        <v>#N/A</v>
      </c>
      <c r="BA1864" s="145" t="e">
        <f t="shared" si="1014"/>
        <v>#N/A</v>
      </c>
      <c r="BB1864" s="145">
        <f t="shared" si="1015"/>
        <v>2.083333333333337E-2</v>
      </c>
      <c r="BC1864" s="2">
        <f>IF(AM1864,
  IF(AND(AL1864=$J$31,_xlfn.DAYS(AH1864,DATE(AI1864,1,1))&lt;7),
    MAX(0,EINSTELLUNGEN!$D$12+1-WEEKDAY(DATE(EINSTELLUNGEN!$D$9,EINSTELLUNGEN!$D$10,1),2)),
    IF(AL1864=$J$33,
      MIN(EINSTELLUNGEN!$D$12,WEEKDAY(DATE(EINSTELLUNGEN!$D$9,12,31),2)),
      EINSTELLUNGEN!$D$12
  )) - SUMIF(AL$50:AL$2500,"="&amp;AL1864,AX$50:AX$2500),
  0)</f>
        <v>3</v>
      </c>
      <c r="BD1864" s="2">
        <f t="shared" si="1016"/>
        <v>0.33333333333333331</v>
      </c>
      <c r="BE1864" s="2">
        <f t="shared" si="1017"/>
        <v>0</v>
      </c>
    </row>
    <row r="1865" spans="1:57" ht="10.5" customHeight="1">
      <c r="A1865" s="1" t="str">
        <f t="shared" ca="1" si="993"/>
        <v/>
      </c>
      <c r="B1865" s="1" t="str">
        <f t="shared" ca="1" si="994"/>
        <v/>
      </c>
      <c r="C1865" s="1" t="str">
        <f t="shared" ca="1" si="995"/>
        <v/>
      </c>
      <c r="D1865" s="1" t="str">
        <f t="shared" ca="1" si="996"/>
        <v/>
      </c>
      <c r="F1865" s="10"/>
      <c r="G1865" s="136" t="str">
        <f t="shared" si="997"/>
        <v/>
      </c>
      <c r="H1865" s="27"/>
      <c r="I1865" s="28"/>
      <c r="J1865" s="28"/>
      <c r="K1865" s="29"/>
      <c r="L1865" s="136"/>
      <c r="M1865" s="136"/>
      <c r="N1865" s="136"/>
      <c r="O1865" s="26" t="str">
        <f t="shared" si="998"/>
        <v/>
      </c>
      <c r="P1865" s="218" t="str">
        <f t="shared" si="999"/>
        <v/>
      </c>
      <c r="Q1865" s="26" t="str">
        <f t="shared" si="1000"/>
        <v/>
      </c>
      <c r="R1865" s="22"/>
      <c r="S1865" s="99"/>
      <c r="T1865" s="10"/>
      <c r="U1865" s="229" t="str">
        <f t="shared" si="1001"/>
        <v/>
      </c>
      <c r="V1865" s="230"/>
      <c r="W1865" s="230"/>
      <c r="X1865" s="230"/>
      <c r="Y1865" s="230"/>
      <c r="Z1865" s="22" t="str">
        <f>""</f>
        <v/>
      </c>
      <c r="AB1865" s="23" t="str">
        <f t="shared" si="1002"/>
        <v/>
      </c>
      <c r="AC1865" s="2" t="b">
        <f>COUNT(Q1865:Q$2500)&gt;0</f>
        <v>0</v>
      </c>
      <c r="AD1865" s="2" t="b">
        <f t="shared" si="985"/>
        <v>0</v>
      </c>
      <c r="AE1865" s="2" t="b">
        <f t="shared" si="986"/>
        <v>0</v>
      </c>
      <c r="AF1865" s="2" t="b">
        <f t="shared" si="987"/>
        <v>0</v>
      </c>
      <c r="AG1865" s="2" t="b">
        <f>OR(
  AND(AC1865,NOT(AC1866)),
  AND(AF1865,WEEKDAY(AH1864,2)=EINSTELLUNGEN!$D$12),
  AND(AF1865,AH1865=$J$35)
)</f>
        <v>0</v>
      </c>
      <c r="AH1865" s="2">
        <f>IF(AE1865,AH1864+IF(WEEKDAY(AH1864+1,2)&lt;=EINSTELLUNGEN!$D$12,1,$J$36),AH1864)</f>
        <v>42020</v>
      </c>
      <c r="AI1865" s="2">
        <f t="shared" si="988"/>
        <v>2019</v>
      </c>
      <c r="AJ1865" s="2">
        <f t="shared" si="989"/>
        <v>201901</v>
      </c>
      <c r="AK1865" s="2">
        <f t="shared" si="990"/>
        <v>201901</v>
      </c>
      <c r="AL1865" s="2">
        <f t="shared" si="1018"/>
        <v>201903</v>
      </c>
      <c r="AM1865" s="2" t="b">
        <f t="shared" si="991"/>
        <v>1</v>
      </c>
      <c r="AN1865" s="4" t="e">
        <f t="shared" si="1003"/>
        <v>#N/A</v>
      </c>
      <c r="AO1865" s="4" t="e">
        <f t="shared" si="1004"/>
        <v>#N/A</v>
      </c>
      <c r="AP1865" s="2" t="str">
        <f>IF(AD1865,
  IF(ISBLANK(H1865),
    AP1864,
    IF(LEN(H1865)=1,
      IF(OR(UPPER(H1865)="A",UPPER(H1865)="I"),
        EINSTELLUNGEN!$D$21,
        IF(OR(UPPER(H1865)="B",UPPER(H1865)="M"),
          EINSTELLUNGEN!$D$22,
          IF(OR(UPPER(H1865)="C",UPPER(H1865)="S"),
            EINSTELLUNGEN!$D$23,
            IF(UPPER(H1865)="D",
              EINSTELLUNGEN!$D$24,
              IF(UPPER(H1865)="E",
                EINSTELLUNGEN!$D$25,
                UPPER(H1865)))))),
      IF(ISNUMBER(H1865),
        EINSTELLUNGEN!$D$20&amp;H1865,
        UPPER(H1865)))),
  "")</f>
        <v/>
      </c>
      <c r="AQ1865" s="2" t="str">
        <f t="shared" si="1005"/>
        <v/>
      </c>
      <c r="AR1865" s="2">
        <f t="shared" si="1006"/>
        <v>0</v>
      </c>
      <c r="AS1865" s="145">
        <f t="shared" si="1007"/>
        <v>0.33333333333333331</v>
      </c>
      <c r="AT1865" s="2">
        <f t="shared" si="1008"/>
        <v>0</v>
      </c>
      <c r="AU1865" s="2">
        <f t="shared" si="1009"/>
        <v>0</v>
      </c>
      <c r="AV1865" s="2">
        <f t="shared" si="1010"/>
        <v>0</v>
      </c>
      <c r="AW1865" s="2">
        <f t="shared" si="1011"/>
        <v>0</v>
      </c>
      <c r="AX1865" s="2">
        <f t="shared" si="992"/>
        <v>0</v>
      </c>
      <c r="AY1865" s="2">
        <f t="shared" si="1012"/>
        <v>0</v>
      </c>
      <c r="AZ1865" s="145" t="e">
        <f t="shared" si="1013"/>
        <v>#N/A</v>
      </c>
      <c r="BA1865" s="145" t="e">
        <f t="shared" si="1014"/>
        <v>#N/A</v>
      </c>
      <c r="BB1865" s="145">
        <f t="shared" si="1015"/>
        <v>2.083333333333337E-2</v>
      </c>
      <c r="BC1865" s="2">
        <f>IF(AM1865,
  IF(AND(AL1865=$J$31,_xlfn.DAYS(AH1865,DATE(AI1865,1,1))&lt;7),
    MAX(0,EINSTELLUNGEN!$D$12+1-WEEKDAY(DATE(EINSTELLUNGEN!$D$9,EINSTELLUNGEN!$D$10,1),2)),
    IF(AL1865=$J$33,
      MIN(EINSTELLUNGEN!$D$12,WEEKDAY(DATE(EINSTELLUNGEN!$D$9,12,31),2)),
      EINSTELLUNGEN!$D$12
  )) - SUMIF(AL$50:AL$2500,"="&amp;AL1865,AX$50:AX$2500),
  0)</f>
        <v>3</v>
      </c>
      <c r="BD1865" s="2">
        <f t="shared" si="1016"/>
        <v>0.33333333333333331</v>
      </c>
      <c r="BE1865" s="2">
        <f t="shared" si="1017"/>
        <v>0</v>
      </c>
    </row>
    <row r="1866" spans="1:57" ht="10.5" customHeight="1">
      <c r="A1866" s="1" t="str">
        <f t="shared" ca="1" si="993"/>
        <v/>
      </c>
      <c r="B1866" s="1" t="str">
        <f t="shared" ca="1" si="994"/>
        <v/>
      </c>
      <c r="C1866" s="1" t="str">
        <f t="shared" ca="1" si="995"/>
        <v/>
      </c>
      <c r="D1866" s="1" t="str">
        <f t="shared" ca="1" si="996"/>
        <v/>
      </c>
      <c r="F1866" s="10"/>
      <c r="G1866" s="136" t="str">
        <f t="shared" si="997"/>
        <v/>
      </c>
      <c r="H1866" s="27"/>
      <c r="I1866" s="28"/>
      <c r="J1866" s="28"/>
      <c r="K1866" s="29"/>
      <c r="L1866" s="136"/>
      <c r="M1866" s="136"/>
      <c r="N1866" s="136"/>
      <c r="O1866" s="26" t="str">
        <f t="shared" si="998"/>
        <v/>
      </c>
      <c r="P1866" s="218" t="str">
        <f t="shared" si="999"/>
        <v/>
      </c>
      <c r="Q1866" s="26" t="str">
        <f t="shared" si="1000"/>
        <v/>
      </c>
      <c r="R1866" s="22"/>
      <c r="S1866" s="99"/>
      <c r="T1866" s="10"/>
      <c r="U1866" s="229" t="str">
        <f t="shared" si="1001"/>
        <v/>
      </c>
      <c r="V1866" s="230"/>
      <c r="W1866" s="230"/>
      <c r="X1866" s="230"/>
      <c r="Y1866" s="230"/>
      <c r="Z1866" s="22" t="str">
        <f>""</f>
        <v/>
      </c>
      <c r="AB1866" s="23" t="str">
        <f t="shared" si="1002"/>
        <v/>
      </c>
      <c r="AC1866" s="2" t="b">
        <f>COUNT(Q1866:Q$2500)&gt;0</f>
        <v>0</v>
      </c>
      <c r="AD1866" s="2" t="b">
        <f t="shared" si="985"/>
        <v>0</v>
      </c>
      <c r="AE1866" s="2" t="b">
        <f t="shared" si="986"/>
        <v>0</v>
      </c>
      <c r="AF1866" s="2" t="b">
        <f t="shared" si="987"/>
        <v>0</v>
      </c>
      <c r="AG1866" s="2" t="b">
        <f>OR(
  AND(AC1866,NOT(AC1867)),
  AND(AF1866,WEEKDAY(AH1865,2)=EINSTELLUNGEN!$D$12),
  AND(AF1866,AH1866=$J$35)
)</f>
        <v>0</v>
      </c>
      <c r="AH1866" s="2">
        <f>IF(AE1866,AH1865+IF(WEEKDAY(AH1865+1,2)&lt;=EINSTELLUNGEN!$D$12,1,$J$36),AH1865)</f>
        <v>42020</v>
      </c>
      <c r="AI1866" s="2">
        <f t="shared" si="988"/>
        <v>2019</v>
      </c>
      <c r="AJ1866" s="2">
        <f t="shared" si="989"/>
        <v>201901</v>
      </c>
      <c r="AK1866" s="2">
        <f t="shared" si="990"/>
        <v>201901</v>
      </c>
      <c r="AL1866" s="2">
        <f t="shared" si="1018"/>
        <v>201903</v>
      </c>
      <c r="AM1866" s="2" t="b">
        <f t="shared" si="991"/>
        <v>1</v>
      </c>
      <c r="AN1866" s="4" t="e">
        <f t="shared" si="1003"/>
        <v>#N/A</v>
      </c>
      <c r="AO1866" s="4" t="e">
        <f t="shared" si="1004"/>
        <v>#N/A</v>
      </c>
      <c r="AP1866" s="2" t="str">
        <f>IF(AD1866,
  IF(ISBLANK(H1866),
    AP1865,
    IF(LEN(H1866)=1,
      IF(OR(UPPER(H1866)="A",UPPER(H1866)="I"),
        EINSTELLUNGEN!$D$21,
        IF(OR(UPPER(H1866)="B",UPPER(H1866)="M"),
          EINSTELLUNGEN!$D$22,
          IF(OR(UPPER(H1866)="C",UPPER(H1866)="S"),
            EINSTELLUNGEN!$D$23,
            IF(UPPER(H1866)="D",
              EINSTELLUNGEN!$D$24,
              IF(UPPER(H1866)="E",
                EINSTELLUNGEN!$D$25,
                UPPER(H1866)))))),
      IF(ISNUMBER(H1866),
        EINSTELLUNGEN!$D$20&amp;H1866,
        UPPER(H1866)))),
  "")</f>
        <v/>
      </c>
      <c r="AQ1866" s="2" t="str">
        <f t="shared" si="1005"/>
        <v/>
      </c>
      <c r="AR1866" s="2">
        <f t="shared" si="1006"/>
        <v>0</v>
      </c>
      <c r="AS1866" s="145">
        <f t="shared" si="1007"/>
        <v>0.33333333333333331</v>
      </c>
      <c r="AT1866" s="2">
        <f t="shared" si="1008"/>
        <v>0</v>
      </c>
      <c r="AU1866" s="2">
        <f t="shared" si="1009"/>
        <v>0</v>
      </c>
      <c r="AV1866" s="2">
        <f t="shared" si="1010"/>
        <v>0</v>
      </c>
      <c r="AW1866" s="2">
        <f t="shared" si="1011"/>
        <v>0</v>
      </c>
      <c r="AX1866" s="2">
        <f t="shared" si="992"/>
        <v>0</v>
      </c>
      <c r="AY1866" s="2">
        <f t="shared" si="1012"/>
        <v>0</v>
      </c>
      <c r="AZ1866" s="145" t="e">
        <f t="shared" si="1013"/>
        <v>#N/A</v>
      </c>
      <c r="BA1866" s="145" t="e">
        <f t="shared" si="1014"/>
        <v>#N/A</v>
      </c>
      <c r="BB1866" s="145">
        <f t="shared" si="1015"/>
        <v>2.083333333333337E-2</v>
      </c>
      <c r="BC1866" s="2">
        <f>IF(AM1866,
  IF(AND(AL1866=$J$31,_xlfn.DAYS(AH1866,DATE(AI1866,1,1))&lt;7),
    MAX(0,EINSTELLUNGEN!$D$12+1-WEEKDAY(DATE(EINSTELLUNGEN!$D$9,EINSTELLUNGEN!$D$10,1),2)),
    IF(AL1866=$J$33,
      MIN(EINSTELLUNGEN!$D$12,WEEKDAY(DATE(EINSTELLUNGEN!$D$9,12,31),2)),
      EINSTELLUNGEN!$D$12
  )) - SUMIF(AL$50:AL$2500,"="&amp;AL1866,AX$50:AX$2500),
  0)</f>
        <v>3</v>
      </c>
      <c r="BD1866" s="2">
        <f t="shared" si="1016"/>
        <v>0.33333333333333331</v>
      </c>
      <c r="BE1866" s="2">
        <f t="shared" si="1017"/>
        <v>0</v>
      </c>
    </row>
    <row r="1867" spans="1:57" ht="10.5" customHeight="1">
      <c r="A1867" s="1" t="str">
        <f t="shared" ca="1" si="993"/>
        <v/>
      </c>
      <c r="B1867" s="1" t="str">
        <f t="shared" ca="1" si="994"/>
        <v/>
      </c>
      <c r="C1867" s="1" t="str">
        <f t="shared" ca="1" si="995"/>
        <v/>
      </c>
      <c r="D1867" s="1" t="str">
        <f t="shared" ca="1" si="996"/>
        <v/>
      </c>
      <c r="F1867" s="10"/>
      <c r="G1867" s="136" t="str">
        <f t="shared" si="997"/>
        <v/>
      </c>
      <c r="H1867" s="27"/>
      <c r="I1867" s="28"/>
      <c r="J1867" s="28"/>
      <c r="K1867" s="29"/>
      <c r="L1867" s="136"/>
      <c r="M1867" s="136"/>
      <c r="N1867" s="136"/>
      <c r="O1867" s="26" t="str">
        <f t="shared" si="998"/>
        <v/>
      </c>
      <c r="P1867" s="218" t="str">
        <f t="shared" si="999"/>
        <v/>
      </c>
      <c r="Q1867" s="26" t="str">
        <f t="shared" si="1000"/>
        <v/>
      </c>
      <c r="R1867" s="22"/>
      <c r="S1867" s="99"/>
      <c r="T1867" s="10"/>
      <c r="U1867" s="229" t="str">
        <f t="shared" si="1001"/>
        <v/>
      </c>
      <c r="V1867" s="230"/>
      <c r="W1867" s="230"/>
      <c r="X1867" s="230"/>
      <c r="Y1867" s="230"/>
      <c r="Z1867" s="22" t="str">
        <f>""</f>
        <v/>
      </c>
      <c r="AB1867" s="23" t="str">
        <f t="shared" si="1002"/>
        <v/>
      </c>
      <c r="AC1867" s="2" t="b">
        <f>COUNT(Q1867:Q$2500)&gt;0</f>
        <v>0</v>
      </c>
      <c r="AD1867" s="2" t="b">
        <f t="shared" si="985"/>
        <v>0</v>
      </c>
      <c r="AE1867" s="2" t="b">
        <f t="shared" si="986"/>
        <v>0</v>
      </c>
      <c r="AF1867" s="2" t="b">
        <f t="shared" si="987"/>
        <v>0</v>
      </c>
      <c r="AG1867" s="2" t="b">
        <f>OR(
  AND(AC1867,NOT(AC1868)),
  AND(AF1867,WEEKDAY(AH1866,2)=EINSTELLUNGEN!$D$12),
  AND(AF1867,AH1867=$J$35)
)</f>
        <v>0</v>
      </c>
      <c r="AH1867" s="2">
        <f>IF(AE1867,AH1866+IF(WEEKDAY(AH1866+1,2)&lt;=EINSTELLUNGEN!$D$12,1,$J$36),AH1866)</f>
        <v>42020</v>
      </c>
      <c r="AI1867" s="2">
        <f t="shared" si="988"/>
        <v>2019</v>
      </c>
      <c r="AJ1867" s="2">
        <f t="shared" si="989"/>
        <v>201901</v>
      </c>
      <c r="AK1867" s="2">
        <f t="shared" si="990"/>
        <v>201901</v>
      </c>
      <c r="AL1867" s="2">
        <f t="shared" si="1018"/>
        <v>201903</v>
      </c>
      <c r="AM1867" s="2" t="b">
        <f t="shared" si="991"/>
        <v>1</v>
      </c>
      <c r="AN1867" s="4" t="e">
        <f t="shared" si="1003"/>
        <v>#N/A</v>
      </c>
      <c r="AO1867" s="4" t="e">
        <f t="shared" si="1004"/>
        <v>#N/A</v>
      </c>
      <c r="AP1867" s="2" t="str">
        <f>IF(AD1867,
  IF(ISBLANK(H1867),
    AP1866,
    IF(LEN(H1867)=1,
      IF(OR(UPPER(H1867)="A",UPPER(H1867)="I"),
        EINSTELLUNGEN!$D$21,
        IF(OR(UPPER(H1867)="B",UPPER(H1867)="M"),
          EINSTELLUNGEN!$D$22,
          IF(OR(UPPER(H1867)="C",UPPER(H1867)="S"),
            EINSTELLUNGEN!$D$23,
            IF(UPPER(H1867)="D",
              EINSTELLUNGEN!$D$24,
              IF(UPPER(H1867)="E",
                EINSTELLUNGEN!$D$25,
                UPPER(H1867)))))),
      IF(ISNUMBER(H1867),
        EINSTELLUNGEN!$D$20&amp;H1867,
        UPPER(H1867)))),
  "")</f>
        <v/>
      </c>
      <c r="AQ1867" s="2" t="str">
        <f t="shared" si="1005"/>
        <v/>
      </c>
      <c r="AR1867" s="2">
        <f t="shared" si="1006"/>
        <v>0</v>
      </c>
      <c r="AS1867" s="145">
        <f t="shared" si="1007"/>
        <v>0.33333333333333331</v>
      </c>
      <c r="AT1867" s="2">
        <f t="shared" si="1008"/>
        <v>0</v>
      </c>
      <c r="AU1867" s="2">
        <f t="shared" si="1009"/>
        <v>0</v>
      </c>
      <c r="AV1867" s="2">
        <f t="shared" si="1010"/>
        <v>0</v>
      </c>
      <c r="AW1867" s="2">
        <f t="shared" si="1011"/>
        <v>0</v>
      </c>
      <c r="AX1867" s="2">
        <f t="shared" si="992"/>
        <v>0</v>
      </c>
      <c r="AY1867" s="2">
        <f t="shared" si="1012"/>
        <v>0</v>
      </c>
      <c r="AZ1867" s="145" t="e">
        <f t="shared" si="1013"/>
        <v>#N/A</v>
      </c>
      <c r="BA1867" s="145" t="e">
        <f t="shared" si="1014"/>
        <v>#N/A</v>
      </c>
      <c r="BB1867" s="145">
        <f t="shared" si="1015"/>
        <v>2.083333333333337E-2</v>
      </c>
      <c r="BC1867" s="2">
        <f>IF(AM1867,
  IF(AND(AL1867=$J$31,_xlfn.DAYS(AH1867,DATE(AI1867,1,1))&lt;7),
    MAX(0,EINSTELLUNGEN!$D$12+1-WEEKDAY(DATE(EINSTELLUNGEN!$D$9,EINSTELLUNGEN!$D$10,1),2)),
    IF(AL1867=$J$33,
      MIN(EINSTELLUNGEN!$D$12,WEEKDAY(DATE(EINSTELLUNGEN!$D$9,12,31),2)),
      EINSTELLUNGEN!$D$12
  )) - SUMIF(AL$50:AL$2500,"="&amp;AL1867,AX$50:AX$2500),
  0)</f>
        <v>3</v>
      </c>
      <c r="BD1867" s="2">
        <f t="shared" si="1016"/>
        <v>0.33333333333333331</v>
      </c>
      <c r="BE1867" s="2">
        <f t="shared" si="1017"/>
        <v>0</v>
      </c>
    </row>
    <row r="1868" spans="1:57" ht="10.5" customHeight="1">
      <c r="A1868" s="1" t="str">
        <f t="shared" ca="1" si="993"/>
        <v/>
      </c>
      <c r="B1868" s="1" t="str">
        <f t="shared" ca="1" si="994"/>
        <v/>
      </c>
      <c r="C1868" s="1" t="str">
        <f t="shared" ca="1" si="995"/>
        <v/>
      </c>
      <c r="D1868" s="1" t="str">
        <f t="shared" ca="1" si="996"/>
        <v/>
      </c>
      <c r="F1868" s="10"/>
      <c r="G1868" s="136" t="str">
        <f t="shared" si="997"/>
        <v/>
      </c>
      <c r="H1868" s="27"/>
      <c r="I1868" s="28"/>
      <c r="J1868" s="28"/>
      <c r="K1868" s="29"/>
      <c r="L1868" s="136"/>
      <c r="M1868" s="136"/>
      <c r="N1868" s="136"/>
      <c r="O1868" s="26" t="str">
        <f t="shared" si="998"/>
        <v/>
      </c>
      <c r="P1868" s="218" t="str">
        <f t="shared" si="999"/>
        <v/>
      </c>
      <c r="Q1868" s="26" t="str">
        <f t="shared" si="1000"/>
        <v/>
      </c>
      <c r="R1868" s="22"/>
      <c r="S1868" s="99"/>
      <c r="T1868" s="10"/>
      <c r="U1868" s="229" t="str">
        <f t="shared" si="1001"/>
        <v/>
      </c>
      <c r="V1868" s="230"/>
      <c r="W1868" s="230"/>
      <c r="X1868" s="230"/>
      <c r="Y1868" s="230"/>
      <c r="Z1868" s="22" t="str">
        <f>""</f>
        <v/>
      </c>
      <c r="AB1868" s="23" t="str">
        <f t="shared" si="1002"/>
        <v/>
      </c>
      <c r="AC1868" s="2" t="b">
        <f>COUNT(Q1868:Q$2500)&gt;0</f>
        <v>0</v>
      </c>
      <c r="AD1868" s="2" t="b">
        <f t="shared" si="985"/>
        <v>0</v>
      </c>
      <c r="AE1868" s="2" t="b">
        <f t="shared" si="986"/>
        <v>0</v>
      </c>
      <c r="AF1868" s="2" t="b">
        <f t="shared" si="987"/>
        <v>0</v>
      </c>
      <c r="AG1868" s="2" t="b">
        <f>OR(
  AND(AC1868,NOT(AC1869)),
  AND(AF1868,WEEKDAY(AH1867,2)=EINSTELLUNGEN!$D$12),
  AND(AF1868,AH1868=$J$35)
)</f>
        <v>0</v>
      </c>
      <c r="AH1868" s="2">
        <f>IF(AE1868,AH1867+IF(WEEKDAY(AH1867+1,2)&lt;=EINSTELLUNGEN!$D$12,1,$J$36),AH1867)</f>
        <v>42020</v>
      </c>
      <c r="AI1868" s="2">
        <f t="shared" si="988"/>
        <v>2019</v>
      </c>
      <c r="AJ1868" s="2">
        <f t="shared" si="989"/>
        <v>201901</v>
      </c>
      <c r="AK1868" s="2">
        <f t="shared" si="990"/>
        <v>201901</v>
      </c>
      <c r="AL1868" s="2">
        <f t="shared" si="1018"/>
        <v>201903</v>
      </c>
      <c r="AM1868" s="2" t="b">
        <f t="shared" si="991"/>
        <v>1</v>
      </c>
      <c r="AN1868" s="4" t="e">
        <f t="shared" si="1003"/>
        <v>#N/A</v>
      </c>
      <c r="AO1868" s="4" t="e">
        <f t="shared" si="1004"/>
        <v>#N/A</v>
      </c>
      <c r="AP1868" s="2" t="str">
        <f>IF(AD1868,
  IF(ISBLANK(H1868),
    AP1867,
    IF(LEN(H1868)=1,
      IF(OR(UPPER(H1868)="A",UPPER(H1868)="I"),
        EINSTELLUNGEN!$D$21,
        IF(OR(UPPER(H1868)="B",UPPER(H1868)="M"),
          EINSTELLUNGEN!$D$22,
          IF(OR(UPPER(H1868)="C",UPPER(H1868)="S"),
            EINSTELLUNGEN!$D$23,
            IF(UPPER(H1868)="D",
              EINSTELLUNGEN!$D$24,
              IF(UPPER(H1868)="E",
                EINSTELLUNGEN!$D$25,
                UPPER(H1868)))))),
      IF(ISNUMBER(H1868),
        EINSTELLUNGEN!$D$20&amp;H1868,
        UPPER(H1868)))),
  "")</f>
        <v/>
      </c>
      <c r="AQ1868" s="2" t="str">
        <f t="shared" si="1005"/>
        <v/>
      </c>
      <c r="AR1868" s="2">
        <f t="shared" si="1006"/>
        <v>0</v>
      </c>
      <c r="AS1868" s="145">
        <f t="shared" si="1007"/>
        <v>0.33333333333333331</v>
      </c>
      <c r="AT1868" s="2">
        <f t="shared" si="1008"/>
        <v>0</v>
      </c>
      <c r="AU1868" s="2">
        <f t="shared" si="1009"/>
        <v>0</v>
      </c>
      <c r="AV1868" s="2">
        <f t="shared" si="1010"/>
        <v>0</v>
      </c>
      <c r="AW1868" s="2">
        <f t="shared" si="1011"/>
        <v>0</v>
      </c>
      <c r="AX1868" s="2">
        <f t="shared" si="992"/>
        <v>0</v>
      </c>
      <c r="AY1868" s="2">
        <f t="shared" si="1012"/>
        <v>0</v>
      </c>
      <c r="AZ1868" s="145" t="e">
        <f t="shared" si="1013"/>
        <v>#N/A</v>
      </c>
      <c r="BA1868" s="145" t="e">
        <f t="shared" si="1014"/>
        <v>#N/A</v>
      </c>
      <c r="BB1868" s="145">
        <f t="shared" si="1015"/>
        <v>2.083333333333337E-2</v>
      </c>
      <c r="BC1868" s="2">
        <f>IF(AM1868,
  IF(AND(AL1868=$J$31,_xlfn.DAYS(AH1868,DATE(AI1868,1,1))&lt;7),
    MAX(0,EINSTELLUNGEN!$D$12+1-WEEKDAY(DATE(EINSTELLUNGEN!$D$9,EINSTELLUNGEN!$D$10,1),2)),
    IF(AL1868=$J$33,
      MIN(EINSTELLUNGEN!$D$12,WEEKDAY(DATE(EINSTELLUNGEN!$D$9,12,31),2)),
      EINSTELLUNGEN!$D$12
  )) - SUMIF(AL$50:AL$2500,"="&amp;AL1868,AX$50:AX$2500),
  0)</f>
        <v>3</v>
      </c>
      <c r="BD1868" s="2">
        <f t="shared" si="1016"/>
        <v>0.33333333333333331</v>
      </c>
      <c r="BE1868" s="2">
        <f t="shared" si="1017"/>
        <v>0</v>
      </c>
    </row>
    <row r="1869" spans="1:57" ht="10.5" customHeight="1">
      <c r="A1869" s="1" t="str">
        <f t="shared" ca="1" si="993"/>
        <v/>
      </c>
      <c r="B1869" s="1" t="str">
        <f t="shared" ca="1" si="994"/>
        <v/>
      </c>
      <c r="C1869" s="1" t="str">
        <f t="shared" ca="1" si="995"/>
        <v/>
      </c>
      <c r="D1869" s="1" t="str">
        <f t="shared" ca="1" si="996"/>
        <v/>
      </c>
      <c r="F1869" s="10"/>
      <c r="G1869" s="136" t="str">
        <f t="shared" si="997"/>
        <v/>
      </c>
      <c r="H1869" s="27"/>
      <c r="I1869" s="28"/>
      <c r="J1869" s="28"/>
      <c r="K1869" s="29"/>
      <c r="L1869" s="136"/>
      <c r="M1869" s="136"/>
      <c r="N1869" s="136"/>
      <c r="O1869" s="26" t="str">
        <f t="shared" si="998"/>
        <v/>
      </c>
      <c r="P1869" s="218" t="str">
        <f t="shared" si="999"/>
        <v/>
      </c>
      <c r="Q1869" s="26" t="str">
        <f t="shared" si="1000"/>
        <v/>
      </c>
      <c r="R1869" s="22"/>
      <c r="S1869" s="99"/>
      <c r="T1869" s="10"/>
      <c r="U1869" s="229" t="str">
        <f t="shared" si="1001"/>
        <v/>
      </c>
      <c r="V1869" s="230"/>
      <c r="W1869" s="230"/>
      <c r="X1869" s="230"/>
      <c r="Y1869" s="230"/>
      <c r="Z1869" s="22" t="str">
        <f>""</f>
        <v/>
      </c>
      <c r="AB1869" s="23" t="str">
        <f t="shared" si="1002"/>
        <v/>
      </c>
      <c r="AC1869" s="2" t="b">
        <f>COUNT(Q1869:Q$2500)&gt;0</f>
        <v>0</v>
      </c>
      <c r="AD1869" s="2" t="b">
        <f t="shared" si="985"/>
        <v>0</v>
      </c>
      <c r="AE1869" s="2" t="b">
        <f t="shared" si="986"/>
        <v>0</v>
      </c>
      <c r="AF1869" s="2" t="b">
        <f t="shared" si="987"/>
        <v>0</v>
      </c>
      <c r="AG1869" s="2" t="b">
        <f>OR(
  AND(AC1869,NOT(AC1870)),
  AND(AF1869,WEEKDAY(AH1868,2)=EINSTELLUNGEN!$D$12),
  AND(AF1869,AH1869=$J$35)
)</f>
        <v>0</v>
      </c>
      <c r="AH1869" s="2">
        <f>IF(AE1869,AH1868+IF(WEEKDAY(AH1868+1,2)&lt;=EINSTELLUNGEN!$D$12,1,$J$36),AH1868)</f>
        <v>42020</v>
      </c>
      <c r="AI1869" s="2">
        <f t="shared" si="988"/>
        <v>2019</v>
      </c>
      <c r="AJ1869" s="2">
        <f t="shared" si="989"/>
        <v>201901</v>
      </c>
      <c r="AK1869" s="2">
        <f t="shared" si="990"/>
        <v>201901</v>
      </c>
      <c r="AL1869" s="2">
        <f t="shared" si="1018"/>
        <v>201903</v>
      </c>
      <c r="AM1869" s="2" t="b">
        <f t="shared" si="991"/>
        <v>1</v>
      </c>
      <c r="AN1869" s="4" t="e">
        <f t="shared" si="1003"/>
        <v>#N/A</v>
      </c>
      <c r="AO1869" s="4" t="e">
        <f t="shared" si="1004"/>
        <v>#N/A</v>
      </c>
      <c r="AP1869" s="2" t="str">
        <f>IF(AD1869,
  IF(ISBLANK(H1869),
    AP1868,
    IF(LEN(H1869)=1,
      IF(OR(UPPER(H1869)="A",UPPER(H1869)="I"),
        EINSTELLUNGEN!$D$21,
        IF(OR(UPPER(H1869)="B",UPPER(H1869)="M"),
          EINSTELLUNGEN!$D$22,
          IF(OR(UPPER(H1869)="C",UPPER(H1869)="S"),
            EINSTELLUNGEN!$D$23,
            IF(UPPER(H1869)="D",
              EINSTELLUNGEN!$D$24,
              IF(UPPER(H1869)="E",
                EINSTELLUNGEN!$D$25,
                UPPER(H1869)))))),
      IF(ISNUMBER(H1869),
        EINSTELLUNGEN!$D$20&amp;H1869,
        UPPER(H1869)))),
  "")</f>
        <v/>
      </c>
      <c r="AQ1869" s="2" t="str">
        <f t="shared" si="1005"/>
        <v/>
      </c>
      <c r="AR1869" s="2">
        <f t="shared" si="1006"/>
        <v>0</v>
      </c>
      <c r="AS1869" s="145">
        <f t="shared" si="1007"/>
        <v>0.33333333333333331</v>
      </c>
      <c r="AT1869" s="2">
        <f t="shared" si="1008"/>
        <v>0</v>
      </c>
      <c r="AU1869" s="2">
        <f t="shared" si="1009"/>
        <v>0</v>
      </c>
      <c r="AV1869" s="2">
        <f t="shared" si="1010"/>
        <v>0</v>
      </c>
      <c r="AW1869" s="2">
        <f t="shared" si="1011"/>
        <v>0</v>
      </c>
      <c r="AX1869" s="2">
        <f t="shared" si="992"/>
        <v>0</v>
      </c>
      <c r="AY1869" s="2">
        <f t="shared" si="1012"/>
        <v>0</v>
      </c>
      <c r="AZ1869" s="145" t="e">
        <f t="shared" si="1013"/>
        <v>#N/A</v>
      </c>
      <c r="BA1869" s="145" t="e">
        <f t="shared" si="1014"/>
        <v>#N/A</v>
      </c>
      <c r="BB1869" s="145">
        <f t="shared" si="1015"/>
        <v>2.083333333333337E-2</v>
      </c>
      <c r="BC1869" s="2">
        <f>IF(AM1869,
  IF(AND(AL1869=$J$31,_xlfn.DAYS(AH1869,DATE(AI1869,1,1))&lt;7),
    MAX(0,EINSTELLUNGEN!$D$12+1-WEEKDAY(DATE(EINSTELLUNGEN!$D$9,EINSTELLUNGEN!$D$10,1),2)),
    IF(AL1869=$J$33,
      MIN(EINSTELLUNGEN!$D$12,WEEKDAY(DATE(EINSTELLUNGEN!$D$9,12,31),2)),
      EINSTELLUNGEN!$D$12
  )) - SUMIF(AL$50:AL$2500,"="&amp;AL1869,AX$50:AX$2500),
  0)</f>
        <v>3</v>
      </c>
      <c r="BD1869" s="2">
        <f t="shared" si="1016"/>
        <v>0.33333333333333331</v>
      </c>
      <c r="BE1869" s="2">
        <f t="shared" si="1017"/>
        <v>0</v>
      </c>
    </row>
    <row r="1870" spans="1:57" ht="10.5" customHeight="1">
      <c r="A1870" s="1" t="str">
        <f t="shared" ca="1" si="993"/>
        <v/>
      </c>
      <c r="B1870" s="1" t="str">
        <f t="shared" ca="1" si="994"/>
        <v/>
      </c>
      <c r="C1870" s="1" t="str">
        <f t="shared" ca="1" si="995"/>
        <v/>
      </c>
      <c r="D1870" s="1" t="str">
        <f t="shared" ca="1" si="996"/>
        <v/>
      </c>
      <c r="F1870" s="10"/>
      <c r="G1870" s="136" t="str">
        <f t="shared" si="997"/>
        <v/>
      </c>
      <c r="H1870" s="27"/>
      <c r="I1870" s="28"/>
      <c r="J1870" s="28"/>
      <c r="K1870" s="29"/>
      <c r="L1870" s="136"/>
      <c r="M1870" s="136"/>
      <c r="N1870" s="136"/>
      <c r="O1870" s="26" t="str">
        <f t="shared" si="998"/>
        <v/>
      </c>
      <c r="P1870" s="218" t="str">
        <f t="shared" si="999"/>
        <v/>
      </c>
      <c r="Q1870" s="26" t="str">
        <f t="shared" si="1000"/>
        <v/>
      </c>
      <c r="R1870" s="22"/>
      <c r="S1870" s="99"/>
      <c r="T1870" s="10"/>
      <c r="U1870" s="229" t="str">
        <f t="shared" si="1001"/>
        <v/>
      </c>
      <c r="V1870" s="230"/>
      <c r="W1870" s="230"/>
      <c r="X1870" s="230"/>
      <c r="Y1870" s="230"/>
      <c r="Z1870" s="22" t="str">
        <f>""</f>
        <v/>
      </c>
      <c r="AB1870" s="23" t="str">
        <f t="shared" si="1002"/>
        <v/>
      </c>
      <c r="AC1870" s="2" t="b">
        <f>COUNT(Q1870:Q$2500)&gt;0</f>
        <v>0</v>
      </c>
      <c r="AD1870" s="2" t="b">
        <f t="shared" si="985"/>
        <v>0</v>
      </c>
      <c r="AE1870" s="2" t="b">
        <f t="shared" si="986"/>
        <v>0</v>
      </c>
      <c r="AF1870" s="2" t="b">
        <f t="shared" si="987"/>
        <v>0</v>
      </c>
      <c r="AG1870" s="2" t="b">
        <f>OR(
  AND(AC1870,NOT(AC1871)),
  AND(AF1870,WEEKDAY(AH1869,2)=EINSTELLUNGEN!$D$12),
  AND(AF1870,AH1870=$J$35)
)</f>
        <v>0</v>
      </c>
      <c r="AH1870" s="2">
        <f>IF(AE1870,AH1869+IF(WEEKDAY(AH1869+1,2)&lt;=EINSTELLUNGEN!$D$12,1,$J$36),AH1869)</f>
        <v>42020</v>
      </c>
      <c r="AI1870" s="2">
        <f t="shared" si="988"/>
        <v>2019</v>
      </c>
      <c r="AJ1870" s="2">
        <f t="shared" si="989"/>
        <v>201901</v>
      </c>
      <c r="AK1870" s="2">
        <f t="shared" si="990"/>
        <v>201901</v>
      </c>
      <c r="AL1870" s="2">
        <f t="shared" si="1018"/>
        <v>201903</v>
      </c>
      <c r="AM1870" s="2" t="b">
        <f t="shared" si="991"/>
        <v>1</v>
      </c>
      <c r="AN1870" s="4" t="e">
        <f t="shared" si="1003"/>
        <v>#N/A</v>
      </c>
      <c r="AO1870" s="4" t="e">
        <f t="shared" si="1004"/>
        <v>#N/A</v>
      </c>
      <c r="AP1870" s="2" t="str">
        <f>IF(AD1870,
  IF(ISBLANK(H1870),
    AP1869,
    IF(LEN(H1870)=1,
      IF(OR(UPPER(H1870)="A",UPPER(H1870)="I"),
        EINSTELLUNGEN!$D$21,
        IF(OR(UPPER(H1870)="B",UPPER(H1870)="M"),
          EINSTELLUNGEN!$D$22,
          IF(OR(UPPER(H1870)="C",UPPER(H1870)="S"),
            EINSTELLUNGEN!$D$23,
            IF(UPPER(H1870)="D",
              EINSTELLUNGEN!$D$24,
              IF(UPPER(H1870)="E",
                EINSTELLUNGEN!$D$25,
                UPPER(H1870)))))),
      IF(ISNUMBER(H1870),
        EINSTELLUNGEN!$D$20&amp;H1870,
        UPPER(H1870)))),
  "")</f>
        <v/>
      </c>
      <c r="AQ1870" s="2" t="str">
        <f t="shared" si="1005"/>
        <v/>
      </c>
      <c r="AR1870" s="2">
        <f t="shared" si="1006"/>
        <v>0</v>
      </c>
      <c r="AS1870" s="145">
        <f t="shared" si="1007"/>
        <v>0.33333333333333331</v>
      </c>
      <c r="AT1870" s="2">
        <f t="shared" si="1008"/>
        <v>0</v>
      </c>
      <c r="AU1870" s="2">
        <f t="shared" si="1009"/>
        <v>0</v>
      </c>
      <c r="AV1870" s="2">
        <f t="shared" si="1010"/>
        <v>0</v>
      </c>
      <c r="AW1870" s="2">
        <f t="shared" si="1011"/>
        <v>0</v>
      </c>
      <c r="AX1870" s="2">
        <f t="shared" si="992"/>
        <v>0</v>
      </c>
      <c r="AY1870" s="2">
        <f t="shared" si="1012"/>
        <v>0</v>
      </c>
      <c r="AZ1870" s="145" t="e">
        <f t="shared" si="1013"/>
        <v>#N/A</v>
      </c>
      <c r="BA1870" s="145" t="e">
        <f t="shared" si="1014"/>
        <v>#N/A</v>
      </c>
      <c r="BB1870" s="145">
        <f t="shared" si="1015"/>
        <v>2.083333333333337E-2</v>
      </c>
      <c r="BC1870" s="2">
        <f>IF(AM1870,
  IF(AND(AL1870=$J$31,_xlfn.DAYS(AH1870,DATE(AI1870,1,1))&lt;7),
    MAX(0,EINSTELLUNGEN!$D$12+1-WEEKDAY(DATE(EINSTELLUNGEN!$D$9,EINSTELLUNGEN!$D$10,1),2)),
    IF(AL1870=$J$33,
      MIN(EINSTELLUNGEN!$D$12,WEEKDAY(DATE(EINSTELLUNGEN!$D$9,12,31),2)),
      EINSTELLUNGEN!$D$12
  )) - SUMIF(AL$50:AL$2500,"="&amp;AL1870,AX$50:AX$2500),
  0)</f>
        <v>3</v>
      </c>
      <c r="BD1870" s="2">
        <f t="shared" si="1016"/>
        <v>0.33333333333333331</v>
      </c>
      <c r="BE1870" s="2">
        <f t="shared" si="1017"/>
        <v>0</v>
      </c>
    </row>
    <row r="1871" spans="1:57" ht="10.5" customHeight="1">
      <c r="A1871" s="1" t="str">
        <f t="shared" ca="1" si="993"/>
        <v/>
      </c>
      <c r="B1871" s="1" t="str">
        <f t="shared" ca="1" si="994"/>
        <v/>
      </c>
      <c r="C1871" s="1" t="str">
        <f t="shared" ca="1" si="995"/>
        <v/>
      </c>
      <c r="D1871" s="1" t="str">
        <f t="shared" ca="1" si="996"/>
        <v/>
      </c>
      <c r="F1871" s="10"/>
      <c r="G1871" s="136" t="str">
        <f t="shared" si="997"/>
        <v/>
      </c>
      <c r="H1871" s="27"/>
      <c r="I1871" s="28"/>
      <c r="J1871" s="28"/>
      <c r="K1871" s="29"/>
      <c r="L1871" s="136"/>
      <c r="M1871" s="136"/>
      <c r="N1871" s="136"/>
      <c r="O1871" s="26" t="str">
        <f t="shared" si="998"/>
        <v/>
      </c>
      <c r="P1871" s="218" t="str">
        <f t="shared" si="999"/>
        <v/>
      </c>
      <c r="Q1871" s="26" t="str">
        <f t="shared" si="1000"/>
        <v/>
      </c>
      <c r="R1871" s="22"/>
      <c r="S1871" s="99"/>
      <c r="T1871" s="10"/>
      <c r="U1871" s="229" t="str">
        <f t="shared" si="1001"/>
        <v/>
      </c>
      <c r="V1871" s="230"/>
      <c r="W1871" s="230"/>
      <c r="X1871" s="230"/>
      <c r="Y1871" s="230"/>
      <c r="Z1871" s="22" t="str">
        <f>""</f>
        <v/>
      </c>
      <c r="AB1871" s="23" t="str">
        <f t="shared" si="1002"/>
        <v/>
      </c>
      <c r="AC1871" s="2" t="b">
        <f>COUNT(Q1871:Q$2500)&gt;0</f>
        <v>0</v>
      </c>
      <c r="AD1871" s="2" t="b">
        <f t="shared" si="985"/>
        <v>0</v>
      </c>
      <c r="AE1871" s="2" t="b">
        <f t="shared" si="986"/>
        <v>0</v>
      </c>
      <c r="AF1871" s="2" t="b">
        <f t="shared" si="987"/>
        <v>0</v>
      </c>
      <c r="AG1871" s="2" t="b">
        <f>OR(
  AND(AC1871,NOT(AC1872)),
  AND(AF1871,WEEKDAY(AH1870,2)=EINSTELLUNGEN!$D$12),
  AND(AF1871,AH1871=$J$35)
)</f>
        <v>0</v>
      </c>
      <c r="AH1871" s="2">
        <f>IF(AE1871,AH1870+IF(WEEKDAY(AH1870+1,2)&lt;=EINSTELLUNGEN!$D$12,1,$J$36),AH1870)</f>
        <v>42020</v>
      </c>
      <c r="AI1871" s="2">
        <f t="shared" si="988"/>
        <v>2019</v>
      </c>
      <c r="AJ1871" s="2">
        <f t="shared" si="989"/>
        <v>201901</v>
      </c>
      <c r="AK1871" s="2">
        <f t="shared" si="990"/>
        <v>201901</v>
      </c>
      <c r="AL1871" s="2">
        <f t="shared" si="1018"/>
        <v>201903</v>
      </c>
      <c r="AM1871" s="2" t="b">
        <f t="shared" si="991"/>
        <v>1</v>
      </c>
      <c r="AN1871" s="4" t="e">
        <f t="shared" si="1003"/>
        <v>#N/A</v>
      </c>
      <c r="AO1871" s="4" t="e">
        <f t="shared" si="1004"/>
        <v>#N/A</v>
      </c>
      <c r="AP1871" s="2" t="str">
        <f>IF(AD1871,
  IF(ISBLANK(H1871),
    AP1870,
    IF(LEN(H1871)=1,
      IF(OR(UPPER(H1871)="A",UPPER(H1871)="I"),
        EINSTELLUNGEN!$D$21,
        IF(OR(UPPER(H1871)="B",UPPER(H1871)="M"),
          EINSTELLUNGEN!$D$22,
          IF(OR(UPPER(H1871)="C",UPPER(H1871)="S"),
            EINSTELLUNGEN!$D$23,
            IF(UPPER(H1871)="D",
              EINSTELLUNGEN!$D$24,
              IF(UPPER(H1871)="E",
                EINSTELLUNGEN!$D$25,
                UPPER(H1871)))))),
      IF(ISNUMBER(H1871),
        EINSTELLUNGEN!$D$20&amp;H1871,
        UPPER(H1871)))),
  "")</f>
        <v/>
      </c>
      <c r="AQ1871" s="2" t="str">
        <f t="shared" si="1005"/>
        <v/>
      </c>
      <c r="AR1871" s="2">
        <f t="shared" si="1006"/>
        <v>0</v>
      </c>
      <c r="AS1871" s="145">
        <f t="shared" si="1007"/>
        <v>0.33333333333333331</v>
      </c>
      <c r="AT1871" s="2">
        <f t="shared" si="1008"/>
        <v>0</v>
      </c>
      <c r="AU1871" s="2">
        <f t="shared" si="1009"/>
        <v>0</v>
      </c>
      <c r="AV1871" s="2">
        <f t="shared" si="1010"/>
        <v>0</v>
      </c>
      <c r="AW1871" s="2">
        <f t="shared" si="1011"/>
        <v>0</v>
      </c>
      <c r="AX1871" s="2">
        <f t="shared" si="992"/>
        <v>0</v>
      </c>
      <c r="AY1871" s="2">
        <f t="shared" si="1012"/>
        <v>0</v>
      </c>
      <c r="AZ1871" s="145" t="e">
        <f t="shared" si="1013"/>
        <v>#N/A</v>
      </c>
      <c r="BA1871" s="145" t="e">
        <f t="shared" si="1014"/>
        <v>#N/A</v>
      </c>
      <c r="BB1871" s="145">
        <f t="shared" si="1015"/>
        <v>2.083333333333337E-2</v>
      </c>
      <c r="BC1871" s="2">
        <f>IF(AM1871,
  IF(AND(AL1871=$J$31,_xlfn.DAYS(AH1871,DATE(AI1871,1,1))&lt;7),
    MAX(0,EINSTELLUNGEN!$D$12+1-WEEKDAY(DATE(EINSTELLUNGEN!$D$9,EINSTELLUNGEN!$D$10,1),2)),
    IF(AL1871=$J$33,
      MIN(EINSTELLUNGEN!$D$12,WEEKDAY(DATE(EINSTELLUNGEN!$D$9,12,31),2)),
      EINSTELLUNGEN!$D$12
  )) - SUMIF(AL$50:AL$2500,"="&amp;AL1871,AX$50:AX$2500),
  0)</f>
        <v>3</v>
      </c>
      <c r="BD1871" s="2">
        <f t="shared" si="1016"/>
        <v>0.33333333333333331</v>
      </c>
      <c r="BE1871" s="2">
        <f t="shared" si="1017"/>
        <v>0</v>
      </c>
    </row>
    <row r="1872" spans="1:57" ht="10.5" customHeight="1">
      <c r="A1872" s="1" t="str">
        <f t="shared" ca="1" si="993"/>
        <v/>
      </c>
      <c r="B1872" s="1" t="str">
        <f t="shared" ca="1" si="994"/>
        <v/>
      </c>
      <c r="C1872" s="1" t="str">
        <f t="shared" ca="1" si="995"/>
        <v/>
      </c>
      <c r="D1872" s="1" t="str">
        <f t="shared" ca="1" si="996"/>
        <v/>
      </c>
      <c r="F1872" s="10"/>
      <c r="G1872" s="136" t="str">
        <f t="shared" si="997"/>
        <v/>
      </c>
      <c r="H1872" s="27"/>
      <c r="I1872" s="28"/>
      <c r="J1872" s="28"/>
      <c r="K1872" s="29"/>
      <c r="L1872" s="136"/>
      <c r="M1872" s="136"/>
      <c r="N1872" s="136"/>
      <c r="O1872" s="26" t="str">
        <f t="shared" si="998"/>
        <v/>
      </c>
      <c r="P1872" s="218" t="str">
        <f t="shared" si="999"/>
        <v/>
      </c>
      <c r="Q1872" s="26" t="str">
        <f t="shared" si="1000"/>
        <v/>
      </c>
      <c r="R1872" s="22"/>
      <c r="S1872" s="99"/>
      <c r="T1872" s="10"/>
      <c r="U1872" s="229" t="str">
        <f t="shared" si="1001"/>
        <v/>
      </c>
      <c r="V1872" s="230"/>
      <c r="W1872" s="230"/>
      <c r="X1872" s="230"/>
      <c r="Y1872" s="230"/>
      <c r="Z1872" s="22" t="str">
        <f>""</f>
        <v/>
      </c>
      <c r="AB1872" s="23" t="str">
        <f t="shared" si="1002"/>
        <v/>
      </c>
      <c r="AC1872" s="2" t="b">
        <f>COUNT(Q1872:Q$2500)&gt;0</f>
        <v>0</v>
      </c>
      <c r="AD1872" s="2" t="b">
        <f t="shared" si="985"/>
        <v>0</v>
      </c>
      <c r="AE1872" s="2" t="b">
        <f t="shared" si="986"/>
        <v>0</v>
      </c>
      <c r="AF1872" s="2" t="b">
        <f t="shared" si="987"/>
        <v>0</v>
      </c>
      <c r="AG1872" s="2" t="b">
        <f>OR(
  AND(AC1872,NOT(AC1873)),
  AND(AF1872,WEEKDAY(AH1871,2)=EINSTELLUNGEN!$D$12),
  AND(AF1872,AH1872=$J$35)
)</f>
        <v>0</v>
      </c>
      <c r="AH1872" s="2">
        <f>IF(AE1872,AH1871+IF(WEEKDAY(AH1871+1,2)&lt;=EINSTELLUNGEN!$D$12,1,$J$36),AH1871)</f>
        <v>42020</v>
      </c>
      <c r="AI1872" s="2">
        <f t="shared" si="988"/>
        <v>2019</v>
      </c>
      <c r="AJ1872" s="2">
        <f t="shared" si="989"/>
        <v>201901</v>
      </c>
      <c r="AK1872" s="2">
        <f t="shared" si="990"/>
        <v>201901</v>
      </c>
      <c r="AL1872" s="2">
        <f t="shared" si="1018"/>
        <v>201903</v>
      </c>
      <c r="AM1872" s="2" t="b">
        <f t="shared" si="991"/>
        <v>1</v>
      </c>
      <c r="AN1872" s="4" t="e">
        <f t="shared" si="1003"/>
        <v>#N/A</v>
      </c>
      <c r="AO1872" s="4" t="e">
        <f t="shared" si="1004"/>
        <v>#N/A</v>
      </c>
      <c r="AP1872" s="2" t="str">
        <f>IF(AD1872,
  IF(ISBLANK(H1872),
    AP1871,
    IF(LEN(H1872)=1,
      IF(OR(UPPER(H1872)="A",UPPER(H1872)="I"),
        EINSTELLUNGEN!$D$21,
        IF(OR(UPPER(H1872)="B",UPPER(H1872)="M"),
          EINSTELLUNGEN!$D$22,
          IF(OR(UPPER(H1872)="C",UPPER(H1872)="S"),
            EINSTELLUNGEN!$D$23,
            IF(UPPER(H1872)="D",
              EINSTELLUNGEN!$D$24,
              IF(UPPER(H1872)="E",
                EINSTELLUNGEN!$D$25,
                UPPER(H1872)))))),
      IF(ISNUMBER(H1872),
        EINSTELLUNGEN!$D$20&amp;H1872,
        UPPER(H1872)))),
  "")</f>
        <v/>
      </c>
      <c r="AQ1872" s="2" t="str">
        <f t="shared" si="1005"/>
        <v/>
      </c>
      <c r="AR1872" s="2">
        <f t="shared" si="1006"/>
        <v>0</v>
      </c>
      <c r="AS1872" s="145">
        <f t="shared" si="1007"/>
        <v>0.33333333333333331</v>
      </c>
      <c r="AT1872" s="2">
        <f t="shared" si="1008"/>
        <v>0</v>
      </c>
      <c r="AU1872" s="2">
        <f t="shared" si="1009"/>
        <v>0</v>
      </c>
      <c r="AV1872" s="2">
        <f t="shared" si="1010"/>
        <v>0</v>
      </c>
      <c r="AW1872" s="2">
        <f t="shared" si="1011"/>
        <v>0</v>
      </c>
      <c r="AX1872" s="2">
        <f t="shared" si="992"/>
        <v>0</v>
      </c>
      <c r="AY1872" s="2">
        <f t="shared" si="1012"/>
        <v>0</v>
      </c>
      <c r="AZ1872" s="145" t="e">
        <f t="shared" si="1013"/>
        <v>#N/A</v>
      </c>
      <c r="BA1872" s="145" t="e">
        <f t="shared" si="1014"/>
        <v>#N/A</v>
      </c>
      <c r="BB1872" s="145">
        <f t="shared" si="1015"/>
        <v>2.083333333333337E-2</v>
      </c>
      <c r="BC1872" s="2">
        <f>IF(AM1872,
  IF(AND(AL1872=$J$31,_xlfn.DAYS(AH1872,DATE(AI1872,1,1))&lt;7),
    MAX(0,EINSTELLUNGEN!$D$12+1-WEEKDAY(DATE(EINSTELLUNGEN!$D$9,EINSTELLUNGEN!$D$10,1),2)),
    IF(AL1872=$J$33,
      MIN(EINSTELLUNGEN!$D$12,WEEKDAY(DATE(EINSTELLUNGEN!$D$9,12,31),2)),
      EINSTELLUNGEN!$D$12
  )) - SUMIF(AL$50:AL$2500,"="&amp;AL1872,AX$50:AX$2500),
  0)</f>
        <v>3</v>
      </c>
      <c r="BD1872" s="2">
        <f t="shared" si="1016"/>
        <v>0.33333333333333331</v>
      </c>
      <c r="BE1872" s="2">
        <f t="shared" si="1017"/>
        <v>0</v>
      </c>
    </row>
    <row r="1873" spans="1:57" ht="10.5" customHeight="1">
      <c r="A1873" s="1" t="str">
        <f t="shared" ca="1" si="993"/>
        <v/>
      </c>
      <c r="B1873" s="1" t="str">
        <f t="shared" ca="1" si="994"/>
        <v/>
      </c>
      <c r="C1873" s="1" t="str">
        <f t="shared" ca="1" si="995"/>
        <v/>
      </c>
      <c r="D1873" s="1" t="str">
        <f t="shared" ca="1" si="996"/>
        <v/>
      </c>
      <c r="F1873" s="10"/>
      <c r="G1873" s="136" t="str">
        <f t="shared" si="997"/>
        <v/>
      </c>
      <c r="H1873" s="27"/>
      <c r="I1873" s="28"/>
      <c r="J1873" s="28"/>
      <c r="K1873" s="29"/>
      <c r="L1873" s="136"/>
      <c r="M1873" s="136"/>
      <c r="N1873" s="136"/>
      <c r="O1873" s="26" t="str">
        <f t="shared" si="998"/>
        <v/>
      </c>
      <c r="P1873" s="218" t="str">
        <f t="shared" si="999"/>
        <v/>
      </c>
      <c r="Q1873" s="26" t="str">
        <f t="shared" si="1000"/>
        <v/>
      </c>
      <c r="R1873" s="22"/>
      <c r="S1873" s="99"/>
      <c r="T1873" s="10"/>
      <c r="U1873" s="229" t="str">
        <f t="shared" si="1001"/>
        <v/>
      </c>
      <c r="V1873" s="230"/>
      <c r="W1873" s="230"/>
      <c r="X1873" s="230"/>
      <c r="Y1873" s="230"/>
      <c r="Z1873" s="22" t="str">
        <f>""</f>
        <v/>
      </c>
      <c r="AB1873" s="23" t="str">
        <f t="shared" si="1002"/>
        <v/>
      </c>
      <c r="AC1873" s="2" t="b">
        <f>COUNT(Q1873:Q$2500)&gt;0</f>
        <v>0</v>
      </c>
      <c r="AD1873" s="2" t="b">
        <f t="shared" si="985"/>
        <v>0</v>
      </c>
      <c r="AE1873" s="2" t="b">
        <f t="shared" si="986"/>
        <v>0</v>
      </c>
      <c r="AF1873" s="2" t="b">
        <f t="shared" si="987"/>
        <v>0</v>
      </c>
      <c r="AG1873" s="2" t="b">
        <f>OR(
  AND(AC1873,NOT(AC1874)),
  AND(AF1873,WEEKDAY(AH1872,2)=EINSTELLUNGEN!$D$12),
  AND(AF1873,AH1873=$J$35)
)</f>
        <v>0</v>
      </c>
      <c r="AH1873" s="2">
        <f>IF(AE1873,AH1872+IF(WEEKDAY(AH1872+1,2)&lt;=EINSTELLUNGEN!$D$12,1,$J$36),AH1872)</f>
        <v>42020</v>
      </c>
      <c r="AI1873" s="2">
        <f t="shared" si="988"/>
        <v>2019</v>
      </c>
      <c r="AJ1873" s="2">
        <f t="shared" si="989"/>
        <v>201901</v>
      </c>
      <c r="AK1873" s="2">
        <f t="shared" si="990"/>
        <v>201901</v>
      </c>
      <c r="AL1873" s="2">
        <f t="shared" si="1018"/>
        <v>201903</v>
      </c>
      <c r="AM1873" s="2" t="b">
        <f t="shared" si="991"/>
        <v>1</v>
      </c>
      <c r="AN1873" s="4" t="e">
        <f t="shared" si="1003"/>
        <v>#N/A</v>
      </c>
      <c r="AO1873" s="4" t="e">
        <f t="shared" si="1004"/>
        <v>#N/A</v>
      </c>
      <c r="AP1873" s="2" t="str">
        <f>IF(AD1873,
  IF(ISBLANK(H1873),
    AP1872,
    IF(LEN(H1873)=1,
      IF(OR(UPPER(H1873)="A",UPPER(H1873)="I"),
        EINSTELLUNGEN!$D$21,
        IF(OR(UPPER(H1873)="B",UPPER(H1873)="M"),
          EINSTELLUNGEN!$D$22,
          IF(OR(UPPER(H1873)="C",UPPER(H1873)="S"),
            EINSTELLUNGEN!$D$23,
            IF(UPPER(H1873)="D",
              EINSTELLUNGEN!$D$24,
              IF(UPPER(H1873)="E",
                EINSTELLUNGEN!$D$25,
                UPPER(H1873)))))),
      IF(ISNUMBER(H1873),
        EINSTELLUNGEN!$D$20&amp;H1873,
        UPPER(H1873)))),
  "")</f>
        <v/>
      </c>
      <c r="AQ1873" s="2" t="str">
        <f t="shared" si="1005"/>
        <v/>
      </c>
      <c r="AR1873" s="2">
        <f t="shared" si="1006"/>
        <v>0</v>
      </c>
      <c r="AS1873" s="145">
        <f t="shared" si="1007"/>
        <v>0.33333333333333331</v>
      </c>
      <c r="AT1873" s="2">
        <f t="shared" si="1008"/>
        <v>0</v>
      </c>
      <c r="AU1873" s="2">
        <f t="shared" si="1009"/>
        <v>0</v>
      </c>
      <c r="AV1873" s="2">
        <f t="shared" si="1010"/>
        <v>0</v>
      </c>
      <c r="AW1873" s="2">
        <f t="shared" si="1011"/>
        <v>0</v>
      </c>
      <c r="AX1873" s="2">
        <f t="shared" si="992"/>
        <v>0</v>
      </c>
      <c r="AY1873" s="2">
        <f t="shared" si="1012"/>
        <v>0</v>
      </c>
      <c r="AZ1873" s="145" t="e">
        <f t="shared" si="1013"/>
        <v>#N/A</v>
      </c>
      <c r="BA1873" s="145" t="e">
        <f t="shared" si="1014"/>
        <v>#N/A</v>
      </c>
      <c r="BB1873" s="145">
        <f t="shared" si="1015"/>
        <v>2.083333333333337E-2</v>
      </c>
      <c r="BC1873" s="2">
        <f>IF(AM1873,
  IF(AND(AL1873=$J$31,_xlfn.DAYS(AH1873,DATE(AI1873,1,1))&lt;7),
    MAX(0,EINSTELLUNGEN!$D$12+1-WEEKDAY(DATE(EINSTELLUNGEN!$D$9,EINSTELLUNGEN!$D$10,1),2)),
    IF(AL1873=$J$33,
      MIN(EINSTELLUNGEN!$D$12,WEEKDAY(DATE(EINSTELLUNGEN!$D$9,12,31),2)),
      EINSTELLUNGEN!$D$12
  )) - SUMIF(AL$50:AL$2500,"="&amp;AL1873,AX$50:AX$2500),
  0)</f>
        <v>3</v>
      </c>
      <c r="BD1873" s="2">
        <f t="shared" si="1016"/>
        <v>0.33333333333333331</v>
      </c>
      <c r="BE1873" s="2">
        <f t="shared" si="1017"/>
        <v>0</v>
      </c>
    </row>
    <row r="1874" spans="1:57" ht="10.5" customHeight="1">
      <c r="A1874" s="1" t="str">
        <f t="shared" ca="1" si="993"/>
        <v/>
      </c>
      <c r="B1874" s="1" t="str">
        <f t="shared" ca="1" si="994"/>
        <v/>
      </c>
      <c r="C1874" s="1" t="str">
        <f t="shared" ca="1" si="995"/>
        <v/>
      </c>
      <c r="D1874" s="1" t="str">
        <f t="shared" ca="1" si="996"/>
        <v/>
      </c>
      <c r="F1874" s="10"/>
      <c r="G1874" s="136" t="str">
        <f t="shared" si="997"/>
        <v/>
      </c>
      <c r="H1874" s="27"/>
      <c r="I1874" s="28"/>
      <c r="J1874" s="28"/>
      <c r="K1874" s="29"/>
      <c r="L1874" s="136"/>
      <c r="M1874" s="136"/>
      <c r="N1874" s="136"/>
      <c r="O1874" s="26" t="str">
        <f t="shared" si="998"/>
        <v/>
      </c>
      <c r="P1874" s="218" t="str">
        <f t="shared" si="999"/>
        <v/>
      </c>
      <c r="Q1874" s="26" t="str">
        <f t="shared" si="1000"/>
        <v/>
      </c>
      <c r="R1874" s="22"/>
      <c r="S1874" s="99"/>
      <c r="T1874" s="10"/>
      <c r="U1874" s="229" t="str">
        <f t="shared" si="1001"/>
        <v/>
      </c>
      <c r="V1874" s="230"/>
      <c r="W1874" s="230"/>
      <c r="X1874" s="230"/>
      <c r="Y1874" s="230"/>
      <c r="Z1874" s="22" t="str">
        <f>""</f>
        <v/>
      </c>
      <c r="AB1874" s="23" t="str">
        <f t="shared" si="1002"/>
        <v/>
      </c>
      <c r="AC1874" s="2" t="b">
        <f>COUNT(Q1874:Q$2500)&gt;0</f>
        <v>0</v>
      </c>
      <c r="AD1874" s="2" t="b">
        <f t="shared" si="985"/>
        <v>0</v>
      </c>
      <c r="AE1874" s="2" t="b">
        <f t="shared" si="986"/>
        <v>0</v>
      </c>
      <c r="AF1874" s="2" t="b">
        <f t="shared" si="987"/>
        <v>0</v>
      </c>
      <c r="AG1874" s="2" t="b">
        <f>OR(
  AND(AC1874,NOT(AC1875)),
  AND(AF1874,WEEKDAY(AH1873,2)=EINSTELLUNGEN!$D$12),
  AND(AF1874,AH1874=$J$35)
)</f>
        <v>0</v>
      </c>
      <c r="AH1874" s="2">
        <f>IF(AE1874,AH1873+IF(WEEKDAY(AH1873+1,2)&lt;=EINSTELLUNGEN!$D$12,1,$J$36),AH1873)</f>
        <v>42020</v>
      </c>
      <c r="AI1874" s="2">
        <f t="shared" si="988"/>
        <v>2019</v>
      </c>
      <c r="AJ1874" s="2">
        <f t="shared" si="989"/>
        <v>201901</v>
      </c>
      <c r="AK1874" s="2">
        <f t="shared" si="990"/>
        <v>201901</v>
      </c>
      <c r="AL1874" s="2">
        <f t="shared" si="1018"/>
        <v>201903</v>
      </c>
      <c r="AM1874" s="2" t="b">
        <f t="shared" si="991"/>
        <v>1</v>
      </c>
      <c r="AN1874" s="4" t="e">
        <f t="shared" si="1003"/>
        <v>#N/A</v>
      </c>
      <c r="AO1874" s="4" t="e">
        <f t="shared" si="1004"/>
        <v>#N/A</v>
      </c>
      <c r="AP1874" s="2" t="str">
        <f>IF(AD1874,
  IF(ISBLANK(H1874),
    AP1873,
    IF(LEN(H1874)=1,
      IF(OR(UPPER(H1874)="A",UPPER(H1874)="I"),
        EINSTELLUNGEN!$D$21,
        IF(OR(UPPER(H1874)="B",UPPER(H1874)="M"),
          EINSTELLUNGEN!$D$22,
          IF(OR(UPPER(H1874)="C",UPPER(H1874)="S"),
            EINSTELLUNGEN!$D$23,
            IF(UPPER(H1874)="D",
              EINSTELLUNGEN!$D$24,
              IF(UPPER(H1874)="E",
                EINSTELLUNGEN!$D$25,
                UPPER(H1874)))))),
      IF(ISNUMBER(H1874),
        EINSTELLUNGEN!$D$20&amp;H1874,
        UPPER(H1874)))),
  "")</f>
        <v/>
      </c>
      <c r="AQ1874" s="2" t="str">
        <f t="shared" si="1005"/>
        <v/>
      </c>
      <c r="AR1874" s="2">
        <f t="shared" si="1006"/>
        <v>0</v>
      </c>
      <c r="AS1874" s="145">
        <f t="shared" si="1007"/>
        <v>0.33333333333333331</v>
      </c>
      <c r="AT1874" s="2">
        <f t="shared" si="1008"/>
        <v>0</v>
      </c>
      <c r="AU1874" s="2">
        <f t="shared" si="1009"/>
        <v>0</v>
      </c>
      <c r="AV1874" s="2">
        <f t="shared" si="1010"/>
        <v>0</v>
      </c>
      <c r="AW1874" s="2">
        <f t="shared" si="1011"/>
        <v>0</v>
      </c>
      <c r="AX1874" s="2">
        <f t="shared" si="992"/>
        <v>0</v>
      </c>
      <c r="AY1874" s="2">
        <f t="shared" si="1012"/>
        <v>0</v>
      </c>
      <c r="AZ1874" s="145" t="e">
        <f t="shared" si="1013"/>
        <v>#N/A</v>
      </c>
      <c r="BA1874" s="145" t="e">
        <f t="shared" si="1014"/>
        <v>#N/A</v>
      </c>
      <c r="BB1874" s="145">
        <f t="shared" si="1015"/>
        <v>2.083333333333337E-2</v>
      </c>
      <c r="BC1874" s="2">
        <f>IF(AM1874,
  IF(AND(AL1874=$J$31,_xlfn.DAYS(AH1874,DATE(AI1874,1,1))&lt;7),
    MAX(0,EINSTELLUNGEN!$D$12+1-WEEKDAY(DATE(EINSTELLUNGEN!$D$9,EINSTELLUNGEN!$D$10,1),2)),
    IF(AL1874=$J$33,
      MIN(EINSTELLUNGEN!$D$12,WEEKDAY(DATE(EINSTELLUNGEN!$D$9,12,31),2)),
      EINSTELLUNGEN!$D$12
  )) - SUMIF(AL$50:AL$2500,"="&amp;AL1874,AX$50:AX$2500),
  0)</f>
        <v>3</v>
      </c>
      <c r="BD1874" s="2">
        <f t="shared" si="1016"/>
        <v>0.33333333333333331</v>
      </c>
      <c r="BE1874" s="2">
        <f t="shared" si="1017"/>
        <v>0</v>
      </c>
    </row>
    <row r="1875" spans="1:57" ht="10.5" customHeight="1">
      <c r="A1875" s="1" t="str">
        <f t="shared" ca="1" si="993"/>
        <v/>
      </c>
      <c r="B1875" s="1" t="str">
        <f t="shared" ca="1" si="994"/>
        <v/>
      </c>
      <c r="C1875" s="1" t="str">
        <f t="shared" ca="1" si="995"/>
        <v/>
      </c>
      <c r="D1875" s="1" t="str">
        <f t="shared" ca="1" si="996"/>
        <v/>
      </c>
      <c r="F1875" s="10"/>
      <c r="G1875" s="136" t="str">
        <f t="shared" si="997"/>
        <v/>
      </c>
      <c r="H1875" s="27"/>
      <c r="I1875" s="28"/>
      <c r="J1875" s="28"/>
      <c r="K1875" s="29"/>
      <c r="L1875" s="136"/>
      <c r="M1875" s="136"/>
      <c r="N1875" s="136"/>
      <c r="O1875" s="26" t="str">
        <f t="shared" si="998"/>
        <v/>
      </c>
      <c r="P1875" s="218" t="str">
        <f t="shared" si="999"/>
        <v/>
      </c>
      <c r="Q1875" s="26" t="str">
        <f t="shared" si="1000"/>
        <v/>
      </c>
      <c r="R1875" s="22"/>
      <c r="S1875" s="99"/>
      <c r="T1875" s="10"/>
      <c r="U1875" s="229" t="str">
        <f t="shared" si="1001"/>
        <v/>
      </c>
      <c r="V1875" s="230"/>
      <c r="W1875" s="230"/>
      <c r="X1875" s="230"/>
      <c r="Y1875" s="230"/>
      <c r="Z1875" s="22" t="str">
        <f>""</f>
        <v/>
      </c>
      <c r="AB1875" s="23" t="str">
        <f t="shared" si="1002"/>
        <v/>
      </c>
      <c r="AC1875" s="2" t="b">
        <f>COUNT(Q1875:Q$2500)&gt;0</f>
        <v>0</v>
      </c>
      <c r="AD1875" s="2" t="b">
        <f t="shared" si="985"/>
        <v>0</v>
      </c>
      <c r="AE1875" s="2" t="b">
        <f t="shared" si="986"/>
        <v>0</v>
      </c>
      <c r="AF1875" s="2" t="b">
        <f t="shared" si="987"/>
        <v>0</v>
      </c>
      <c r="AG1875" s="2" t="b">
        <f>OR(
  AND(AC1875,NOT(AC1876)),
  AND(AF1875,WEEKDAY(AH1874,2)=EINSTELLUNGEN!$D$12),
  AND(AF1875,AH1875=$J$35)
)</f>
        <v>0</v>
      </c>
      <c r="AH1875" s="2">
        <f>IF(AE1875,AH1874+IF(WEEKDAY(AH1874+1,2)&lt;=EINSTELLUNGEN!$D$12,1,$J$36),AH1874)</f>
        <v>42020</v>
      </c>
      <c r="AI1875" s="2">
        <f t="shared" si="988"/>
        <v>2019</v>
      </c>
      <c r="AJ1875" s="2">
        <f t="shared" si="989"/>
        <v>201901</v>
      </c>
      <c r="AK1875" s="2">
        <f t="shared" si="990"/>
        <v>201901</v>
      </c>
      <c r="AL1875" s="2">
        <f t="shared" si="1018"/>
        <v>201903</v>
      </c>
      <c r="AM1875" s="2" t="b">
        <f t="shared" si="991"/>
        <v>1</v>
      </c>
      <c r="AN1875" s="4" t="e">
        <f t="shared" si="1003"/>
        <v>#N/A</v>
      </c>
      <c r="AO1875" s="4" t="e">
        <f t="shared" si="1004"/>
        <v>#N/A</v>
      </c>
      <c r="AP1875" s="2" t="str">
        <f>IF(AD1875,
  IF(ISBLANK(H1875),
    AP1874,
    IF(LEN(H1875)=1,
      IF(OR(UPPER(H1875)="A",UPPER(H1875)="I"),
        EINSTELLUNGEN!$D$21,
        IF(OR(UPPER(H1875)="B",UPPER(H1875)="M"),
          EINSTELLUNGEN!$D$22,
          IF(OR(UPPER(H1875)="C",UPPER(H1875)="S"),
            EINSTELLUNGEN!$D$23,
            IF(UPPER(H1875)="D",
              EINSTELLUNGEN!$D$24,
              IF(UPPER(H1875)="E",
                EINSTELLUNGEN!$D$25,
                UPPER(H1875)))))),
      IF(ISNUMBER(H1875),
        EINSTELLUNGEN!$D$20&amp;H1875,
        UPPER(H1875)))),
  "")</f>
        <v/>
      </c>
      <c r="AQ1875" s="2" t="str">
        <f t="shared" si="1005"/>
        <v/>
      </c>
      <c r="AR1875" s="2">
        <f t="shared" si="1006"/>
        <v>0</v>
      </c>
      <c r="AS1875" s="145">
        <f t="shared" si="1007"/>
        <v>0.33333333333333331</v>
      </c>
      <c r="AT1875" s="2">
        <f t="shared" si="1008"/>
        <v>0</v>
      </c>
      <c r="AU1875" s="2">
        <f t="shared" si="1009"/>
        <v>0</v>
      </c>
      <c r="AV1875" s="2">
        <f t="shared" si="1010"/>
        <v>0</v>
      </c>
      <c r="AW1875" s="2">
        <f t="shared" si="1011"/>
        <v>0</v>
      </c>
      <c r="AX1875" s="2">
        <f t="shared" si="992"/>
        <v>0</v>
      </c>
      <c r="AY1875" s="2">
        <f t="shared" si="1012"/>
        <v>0</v>
      </c>
      <c r="AZ1875" s="145" t="e">
        <f t="shared" si="1013"/>
        <v>#N/A</v>
      </c>
      <c r="BA1875" s="145" t="e">
        <f t="shared" si="1014"/>
        <v>#N/A</v>
      </c>
      <c r="BB1875" s="145">
        <f t="shared" si="1015"/>
        <v>2.083333333333337E-2</v>
      </c>
      <c r="BC1875" s="2">
        <f>IF(AM1875,
  IF(AND(AL1875=$J$31,_xlfn.DAYS(AH1875,DATE(AI1875,1,1))&lt;7),
    MAX(0,EINSTELLUNGEN!$D$12+1-WEEKDAY(DATE(EINSTELLUNGEN!$D$9,EINSTELLUNGEN!$D$10,1),2)),
    IF(AL1875=$J$33,
      MIN(EINSTELLUNGEN!$D$12,WEEKDAY(DATE(EINSTELLUNGEN!$D$9,12,31),2)),
      EINSTELLUNGEN!$D$12
  )) - SUMIF(AL$50:AL$2500,"="&amp;AL1875,AX$50:AX$2500),
  0)</f>
        <v>3</v>
      </c>
      <c r="BD1875" s="2">
        <f t="shared" si="1016"/>
        <v>0.33333333333333331</v>
      </c>
      <c r="BE1875" s="2">
        <f t="shared" si="1017"/>
        <v>0</v>
      </c>
    </row>
    <row r="1876" spans="1:57" ht="10.5" customHeight="1">
      <c r="A1876" s="1" t="str">
        <f t="shared" ca="1" si="993"/>
        <v/>
      </c>
      <c r="B1876" s="1" t="str">
        <f t="shared" ca="1" si="994"/>
        <v/>
      </c>
      <c r="C1876" s="1" t="str">
        <f t="shared" ca="1" si="995"/>
        <v/>
      </c>
      <c r="D1876" s="1" t="str">
        <f t="shared" ca="1" si="996"/>
        <v/>
      </c>
      <c r="F1876" s="10"/>
      <c r="G1876" s="136" t="str">
        <f t="shared" si="997"/>
        <v/>
      </c>
      <c r="H1876" s="27"/>
      <c r="I1876" s="28"/>
      <c r="J1876" s="28"/>
      <c r="K1876" s="29"/>
      <c r="L1876" s="136"/>
      <c r="M1876" s="136"/>
      <c r="N1876" s="136"/>
      <c r="O1876" s="26" t="str">
        <f t="shared" si="998"/>
        <v/>
      </c>
      <c r="P1876" s="218" t="str">
        <f t="shared" si="999"/>
        <v/>
      </c>
      <c r="Q1876" s="26" t="str">
        <f t="shared" si="1000"/>
        <v/>
      </c>
      <c r="R1876" s="22"/>
      <c r="S1876" s="99"/>
      <c r="T1876" s="10"/>
      <c r="U1876" s="229" t="str">
        <f t="shared" si="1001"/>
        <v/>
      </c>
      <c r="V1876" s="230"/>
      <c r="W1876" s="230"/>
      <c r="X1876" s="230"/>
      <c r="Y1876" s="230"/>
      <c r="Z1876" s="22" t="str">
        <f>""</f>
        <v/>
      </c>
      <c r="AB1876" s="23" t="str">
        <f t="shared" si="1002"/>
        <v/>
      </c>
      <c r="AC1876" s="2" t="b">
        <f>COUNT(Q1876:Q$2500)&gt;0</f>
        <v>0</v>
      </c>
      <c r="AD1876" s="2" t="b">
        <f t="shared" si="985"/>
        <v>0</v>
      </c>
      <c r="AE1876" s="2" t="b">
        <f t="shared" si="986"/>
        <v>0</v>
      </c>
      <c r="AF1876" s="2" t="b">
        <f t="shared" si="987"/>
        <v>0</v>
      </c>
      <c r="AG1876" s="2" t="b">
        <f>OR(
  AND(AC1876,NOT(AC1877)),
  AND(AF1876,WEEKDAY(AH1875,2)=EINSTELLUNGEN!$D$12),
  AND(AF1876,AH1876=$J$35)
)</f>
        <v>0</v>
      </c>
      <c r="AH1876" s="2">
        <f>IF(AE1876,AH1875+IF(WEEKDAY(AH1875+1,2)&lt;=EINSTELLUNGEN!$D$12,1,$J$36),AH1875)</f>
        <v>42020</v>
      </c>
      <c r="AI1876" s="2">
        <f t="shared" si="988"/>
        <v>2019</v>
      </c>
      <c r="AJ1876" s="2">
        <f t="shared" si="989"/>
        <v>201901</v>
      </c>
      <c r="AK1876" s="2">
        <f t="shared" si="990"/>
        <v>201901</v>
      </c>
      <c r="AL1876" s="2">
        <f t="shared" si="1018"/>
        <v>201903</v>
      </c>
      <c r="AM1876" s="2" t="b">
        <f t="shared" si="991"/>
        <v>1</v>
      </c>
      <c r="AN1876" s="4" t="e">
        <f t="shared" si="1003"/>
        <v>#N/A</v>
      </c>
      <c r="AO1876" s="4" t="e">
        <f t="shared" si="1004"/>
        <v>#N/A</v>
      </c>
      <c r="AP1876" s="2" t="str">
        <f>IF(AD1876,
  IF(ISBLANK(H1876),
    AP1875,
    IF(LEN(H1876)=1,
      IF(OR(UPPER(H1876)="A",UPPER(H1876)="I"),
        EINSTELLUNGEN!$D$21,
        IF(OR(UPPER(H1876)="B",UPPER(H1876)="M"),
          EINSTELLUNGEN!$D$22,
          IF(OR(UPPER(H1876)="C",UPPER(H1876)="S"),
            EINSTELLUNGEN!$D$23,
            IF(UPPER(H1876)="D",
              EINSTELLUNGEN!$D$24,
              IF(UPPER(H1876)="E",
                EINSTELLUNGEN!$D$25,
                UPPER(H1876)))))),
      IF(ISNUMBER(H1876),
        EINSTELLUNGEN!$D$20&amp;H1876,
        UPPER(H1876)))),
  "")</f>
        <v/>
      </c>
      <c r="AQ1876" s="2" t="str">
        <f t="shared" si="1005"/>
        <v/>
      </c>
      <c r="AR1876" s="2">
        <f t="shared" si="1006"/>
        <v>0</v>
      </c>
      <c r="AS1876" s="145">
        <f t="shared" si="1007"/>
        <v>0.33333333333333331</v>
      </c>
      <c r="AT1876" s="2">
        <f t="shared" si="1008"/>
        <v>0</v>
      </c>
      <c r="AU1876" s="2">
        <f t="shared" si="1009"/>
        <v>0</v>
      </c>
      <c r="AV1876" s="2">
        <f t="shared" si="1010"/>
        <v>0</v>
      </c>
      <c r="AW1876" s="2">
        <f t="shared" si="1011"/>
        <v>0</v>
      </c>
      <c r="AX1876" s="2">
        <f t="shared" si="992"/>
        <v>0</v>
      </c>
      <c r="AY1876" s="2">
        <f t="shared" si="1012"/>
        <v>0</v>
      </c>
      <c r="AZ1876" s="145" t="e">
        <f t="shared" si="1013"/>
        <v>#N/A</v>
      </c>
      <c r="BA1876" s="145" t="e">
        <f t="shared" si="1014"/>
        <v>#N/A</v>
      </c>
      <c r="BB1876" s="145">
        <f t="shared" si="1015"/>
        <v>2.083333333333337E-2</v>
      </c>
      <c r="BC1876" s="2">
        <f>IF(AM1876,
  IF(AND(AL1876=$J$31,_xlfn.DAYS(AH1876,DATE(AI1876,1,1))&lt;7),
    MAX(0,EINSTELLUNGEN!$D$12+1-WEEKDAY(DATE(EINSTELLUNGEN!$D$9,EINSTELLUNGEN!$D$10,1),2)),
    IF(AL1876=$J$33,
      MIN(EINSTELLUNGEN!$D$12,WEEKDAY(DATE(EINSTELLUNGEN!$D$9,12,31),2)),
      EINSTELLUNGEN!$D$12
  )) - SUMIF(AL$50:AL$2500,"="&amp;AL1876,AX$50:AX$2500),
  0)</f>
        <v>3</v>
      </c>
      <c r="BD1876" s="2">
        <f t="shared" si="1016"/>
        <v>0.33333333333333331</v>
      </c>
      <c r="BE1876" s="2">
        <f t="shared" si="1017"/>
        <v>0</v>
      </c>
    </row>
    <row r="1877" spans="1:57" ht="10.5" customHeight="1">
      <c r="A1877" s="1" t="str">
        <f t="shared" ca="1" si="993"/>
        <v/>
      </c>
      <c r="B1877" s="1" t="str">
        <f t="shared" ca="1" si="994"/>
        <v/>
      </c>
      <c r="C1877" s="1" t="str">
        <f t="shared" ca="1" si="995"/>
        <v/>
      </c>
      <c r="D1877" s="1" t="str">
        <f t="shared" ca="1" si="996"/>
        <v/>
      </c>
      <c r="F1877" s="10"/>
      <c r="G1877" s="136" t="str">
        <f t="shared" si="997"/>
        <v/>
      </c>
      <c r="H1877" s="27"/>
      <c r="I1877" s="28"/>
      <c r="J1877" s="28"/>
      <c r="K1877" s="29"/>
      <c r="L1877" s="136"/>
      <c r="M1877" s="136"/>
      <c r="N1877" s="136"/>
      <c r="O1877" s="26" t="str">
        <f t="shared" si="998"/>
        <v/>
      </c>
      <c r="P1877" s="218" t="str">
        <f t="shared" si="999"/>
        <v/>
      </c>
      <c r="Q1877" s="26" t="str">
        <f t="shared" si="1000"/>
        <v/>
      </c>
      <c r="R1877" s="22"/>
      <c r="S1877" s="99"/>
      <c r="T1877" s="10"/>
      <c r="U1877" s="229" t="str">
        <f t="shared" si="1001"/>
        <v/>
      </c>
      <c r="V1877" s="230"/>
      <c r="W1877" s="230"/>
      <c r="X1877" s="230"/>
      <c r="Y1877" s="230"/>
      <c r="Z1877" s="22" t="str">
        <f>""</f>
        <v/>
      </c>
      <c r="AB1877" s="23" t="str">
        <f t="shared" si="1002"/>
        <v/>
      </c>
      <c r="AC1877" s="2" t="b">
        <f>COUNT(Q1877:Q$2500)&gt;0</f>
        <v>0</v>
      </c>
      <c r="AD1877" s="2" t="b">
        <f t="shared" si="985"/>
        <v>0</v>
      </c>
      <c r="AE1877" s="2" t="b">
        <f t="shared" si="986"/>
        <v>0</v>
      </c>
      <c r="AF1877" s="2" t="b">
        <f t="shared" si="987"/>
        <v>0</v>
      </c>
      <c r="AG1877" s="2" t="b">
        <f>OR(
  AND(AC1877,NOT(AC1878)),
  AND(AF1877,WEEKDAY(AH1876,2)=EINSTELLUNGEN!$D$12),
  AND(AF1877,AH1877=$J$35)
)</f>
        <v>0</v>
      </c>
      <c r="AH1877" s="2">
        <f>IF(AE1877,AH1876+IF(WEEKDAY(AH1876+1,2)&lt;=EINSTELLUNGEN!$D$12,1,$J$36),AH1876)</f>
        <v>42020</v>
      </c>
      <c r="AI1877" s="2">
        <f t="shared" si="988"/>
        <v>2019</v>
      </c>
      <c r="AJ1877" s="2">
        <f t="shared" si="989"/>
        <v>201901</v>
      </c>
      <c r="AK1877" s="2">
        <f t="shared" si="990"/>
        <v>201901</v>
      </c>
      <c r="AL1877" s="2">
        <f t="shared" si="1018"/>
        <v>201903</v>
      </c>
      <c r="AM1877" s="2" t="b">
        <f t="shared" si="991"/>
        <v>1</v>
      </c>
      <c r="AN1877" s="4" t="e">
        <f t="shared" si="1003"/>
        <v>#N/A</v>
      </c>
      <c r="AO1877" s="4" t="e">
        <f t="shared" si="1004"/>
        <v>#N/A</v>
      </c>
      <c r="AP1877" s="2" t="str">
        <f>IF(AD1877,
  IF(ISBLANK(H1877),
    AP1876,
    IF(LEN(H1877)=1,
      IF(OR(UPPER(H1877)="A",UPPER(H1877)="I"),
        EINSTELLUNGEN!$D$21,
        IF(OR(UPPER(H1877)="B",UPPER(H1877)="M"),
          EINSTELLUNGEN!$D$22,
          IF(OR(UPPER(H1877)="C",UPPER(H1877)="S"),
            EINSTELLUNGEN!$D$23,
            IF(UPPER(H1877)="D",
              EINSTELLUNGEN!$D$24,
              IF(UPPER(H1877)="E",
                EINSTELLUNGEN!$D$25,
                UPPER(H1877)))))),
      IF(ISNUMBER(H1877),
        EINSTELLUNGEN!$D$20&amp;H1877,
        UPPER(H1877)))),
  "")</f>
        <v/>
      </c>
      <c r="AQ1877" s="2" t="str">
        <f t="shared" si="1005"/>
        <v/>
      </c>
      <c r="AR1877" s="2">
        <f t="shared" si="1006"/>
        <v>0</v>
      </c>
      <c r="AS1877" s="145">
        <f t="shared" si="1007"/>
        <v>0.33333333333333331</v>
      </c>
      <c r="AT1877" s="2">
        <f t="shared" si="1008"/>
        <v>0</v>
      </c>
      <c r="AU1877" s="2">
        <f t="shared" si="1009"/>
        <v>0</v>
      </c>
      <c r="AV1877" s="2">
        <f t="shared" si="1010"/>
        <v>0</v>
      </c>
      <c r="AW1877" s="2">
        <f t="shared" si="1011"/>
        <v>0</v>
      </c>
      <c r="AX1877" s="2">
        <f t="shared" si="992"/>
        <v>0</v>
      </c>
      <c r="AY1877" s="2">
        <f t="shared" si="1012"/>
        <v>0</v>
      </c>
      <c r="AZ1877" s="145" t="e">
        <f t="shared" si="1013"/>
        <v>#N/A</v>
      </c>
      <c r="BA1877" s="145" t="e">
        <f t="shared" si="1014"/>
        <v>#N/A</v>
      </c>
      <c r="BB1877" s="145">
        <f t="shared" si="1015"/>
        <v>2.083333333333337E-2</v>
      </c>
      <c r="BC1877" s="2">
        <f>IF(AM1877,
  IF(AND(AL1877=$J$31,_xlfn.DAYS(AH1877,DATE(AI1877,1,1))&lt;7),
    MAX(0,EINSTELLUNGEN!$D$12+1-WEEKDAY(DATE(EINSTELLUNGEN!$D$9,EINSTELLUNGEN!$D$10,1),2)),
    IF(AL1877=$J$33,
      MIN(EINSTELLUNGEN!$D$12,WEEKDAY(DATE(EINSTELLUNGEN!$D$9,12,31),2)),
      EINSTELLUNGEN!$D$12
  )) - SUMIF(AL$50:AL$2500,"="&amp;AL1877,AX$50:AX$2500),
  0)</f>
        <v>3</v>
      </c>
      <c r="BD1877" s="2">
        <f t="shared" si="1016"/>
        <v>0.33333333333333331</v>
      </c>
      <c r="BE1877" s="2">
        <f t="shared" si="1017"/>
        <v>0</v>
      </c>
    </row>
    <row r="1878" spans="1:57" ht="10.5" customHeight="1">
      <c r="A1878" s="1" t="str">
        <f t="shared" ca="1" si="993"/>
        <v/>
      </c>
      <c r="B1878" s="1" t="str">
        <f t="shared" ca="1" si="994"/>
        <v/>
      </c>
      <c r="C1878" s="1" t="str">
        <f t="shared" ca="1" si="995"/>
        <v/>
      </c>
      <c r="D1878" s="1" t="str">
        <f t="shared" ca="1" si="996"/>
        <v/>
      </c>
      <c r="F1878" s="10"/>
      <c r="G1878" s="217" t="str">
        <f t="shared" si="997"/>
        <v/>
      </c>
      <c r="H1878" s="27"/>
      <c r="I1878" s="28"/>
      <c r="J1878" s="28"/>
      <c r="K1878" s="29"/>
      <c r="L1878" s="217"/>
      <c r="M1878" s="217"/>
      <c r="N1878" s="217"/>
      <c r="O1878" s="26" t="str">
        <f t="shared" si="998"/>
        <v/>
      </c>
      <c r="P1878" s="218" t="str">
        <f t="shared" si="999"/>
        <v/>
      </c>
      <c r="Q1878" s="26" t="str">
        <f t="shared" si="1000"/>
        <v/>
      </c>
      <c r="R1878" s="22"/>
      <c r="S1878" s="99"/>
      <c r="T1878" s="10"/>
      <c r="U1878" s="229" t="str">
        <f t="shared" si="1001"/>
        <v/>
      </c>
      <c r="V1878" s="230"/>
      <c r="W1878" s="230"/>
      <c r="X1878" s="230"/>
      <c r="Y1878" s="230"/>
      <c r="Z1878" s="22" t="str">
        <f>""</f>
        <v/>
      </c>
      <c r="AB1878" s="23" t="str">
        <f t="shared" si="1002"/>
        <v/>
      </c>
      <c r="AC1878" s="2" t="b">
        <f>COUNT(Q1878:Q$2500)&gt;0</f>
        <v>0</v>
      </c>
      <c r="AD1878" s="2" t="b">
        <f t="shared" si="985"/>
        <v>0</v>
      </c>
      <c r="AE1878" s="2" t="b">
        <f t="shared" si="986"/>
        <v>0</v>
      </c>
      <c r="AF1878" s="2" t="b">
        <f t="shared" si="987"/>
        <v>0</v>
      </c>
      <c r="AG1878" s="2" t="b">
        <f>OR(
  AND(AC1878,NOT(AC1879)),
  AND(AF1878,WEEKDAY(AH1877,2)=EINSTELLUNGEN!$D$12),
  AND(AF1878,AH1878=$J$35)
)</f>
        <v>0</v>
      </c>
      <c r="AH1878" s="2">
        <f>IF(AE1878,AH1877+IF(WEEKDAY(AH1877+1,2)&lt;=EINSTELLUNGEN!$D$12,1,$J$36),AH1877)</f>
        <v>42020</v>
      </c>
      <c r="AI1878" s="2">
        <f t="shared" si="988"/>
        <v>2019</v>
      </c>
      <c r="AJ1878" s="2">
        <f t="shared" si="989"/>
        <v>201901</v>
      </c>
      <c r="AK1878" s="2">
        <f t="shared" si="990"/>
        <v>201901</v>
      </c>
      <c r="AL1878" s="2">
        <f t="shared" si="1018"/>
        <v>201903</v>
      </c>
      <c r="AM1878" s="2" t="b">
        <f t="shared" si="991"/>
        <v>1</v>
      </c>
      <c r="AN1878" s="4" t="e">
        <f t="shared" si="1003"/>
        <v>#N/A</v>
      </c>
      <c r="AO1878" s="4" t="e">
        <f t="shared" si="1004"/>
        <v>#N/A</v>
      </c>
      <c r="AP1878" s="2" t="str">
        <f>IF(AD1878,
  IF(ISBLANK(H1878),
    AP1877,
    IF(LEN(H1878)=1,
      IF(OR(UPPER(H1878)="A",UPPER(H1878)="I"),
        EINSTELLUNGEN!$D$21,
        IF(OR(UPPER(H1878)="B",UPPER(H1878)="M"),
          EINSTELLUNGEN!$D$22,
          IF(OR(UPPER(H1878)="C",UPPER(H1878)="S"),
            EINSTELLUNGEN!$D$23,
            IF(UPPER(H1878)="D",
              EINSTELLUNGEN!$D$24,
              IF(UPPER(H1878)="E",
                EINSTELLUNGEN!$D$25,
                UPPER(H1878)))))),
      IF(ISNUMBER(H1878),
        EINSTELLUNGEN!$D$20&amp;H1878,
        UPPER(H1878)))),
  "")</f>
        <v/>
      </c>
      <c r="AQ1878" s="2" t="str">
        <f t="shared" si="1005"/>
        <v/>
      </c>
      <c r="AR1878" s="2">
        <f t="shared" si="1006"/>
        <v>0</v>
      </c>
      <c r="AS1878" s="145">
        <f t="shared" si="1007"/>
        <v>0.33333333333333331</v>
      </c>
      <c r="AT1878" s="2">
        <f t="shared" si="1008"/>
        <v>0</v>
      </c>
      <c r="AU1878" s="2">
        <f t="shared" si="1009"/>
        <v>0</v>
      </c>
      <c r="AV1878" s="2">
        <f t="shared" si="1010"/>
        <v>0</v>
      </c>
      <c r="AW1878" s="2">
        <f t="shared" si="1011"/>
        <v>0</v>
      </c>
      <c r="AX1878" s="2">
        <f t="shared" si="992"/>
        <v>0</v>
      </c>
      <c r="AY1878" s="2">
        <f t="shared" si="1012"/>
        <v>0</v>
      </c>
      <c r="AZ1878" s="145" t="e">
        <f t="shared" si="1013"/>
        <v>#N/A</v>
      </c>
      <c r="BA1878" s="145" t="e">
        <f t="shared" si="1014"/>
        <v>#N/A</v>
      </c>
      <c r="BB1878" s="145">
        <f t="shared" si="1015"/>
        <v>2.083333333333337E-2</v>
      </c>
      <c r="BC1878" s="2">
        <f>IF(AM1878,
  IF(AND(AL1878=$J$31,_xlfn.DAYS(AH1878,DATE(AI1878,1,1))&lt;7),
    MAX(0,EINSTELLUNGEN!$D$12+1-WEEKDAY(DATE(EINSTELLUNGEN!$D$9,EINSTELLUNGEN!$D$10,1),2)),
    IF(AL1878=$J$33,
      MIN(EINSTELLUNGEN!$D$12,WEEKDAY(DATE(EINSTELLUNGEN!$D$9,12,31),2)),
      EINSTELLUNGEN!$D$12
  )) - SUMIF(AL$50:AL$2500,"="&amp;AL1878,AX$50:AX$2500),
  0)</f>
        <v>3</v>
      </c>
      <c r="BD1878" s="2">
        <f t="shared" si="1016"/>
        <v>0.33333333333333331</v>
      </c>
      <c r="BE1878" s="2">
        <f t="shared" si="1017"/>
        <v>0</v>
      </c>
    </row>
    <row r="1879" spans="1:57" ht="10.5" customHeight="1">
      <c r="A1879" s="1" t="str">
        <f t="shared" ca="1" si="993"/>
        <v/>
      </c>
      <c r="B1879" s="1" t="str">
        <f t="shared" ca="1" si="994"/>
        <v/>
      </c>
      <c r="C1879" s="1" t="str">
        <f t="shared" ca="1" si="995"/>
        <v/>
      </c>
      <c r="D1879" s="1" t="str">
        <f t="shared" ca="1" si="996"/>
        <v/>
      </c>
      <c r="F1879" s="10"/>
      <c r="G1879" s="217" t="str">
        <f t="shared" si="997"/>
        <v/>
      </c>
      <c r="H1879" s="27"/>
      <c r="I1879" s="28"/>
      <c r="J1879" s="28"/>
      <c r="K1879" s="29"/>
      <c r="L1879" s="217"/>
      <c r="M1879" s="217"/>
      <c r="N1879" s="217"/>
      <c r="O1879" s="26" t="str">
        <f t="shared" si="998"/>
        <v/>
      </c>
      <c r="P1879" s="218" t="str">
        <f t="shared" si="999"/>
        <v/>
      </c>
      <c r="Q1879" s="26" t="str">
        <f t="shared" si="1000"/>
        <v/>
      </c>
      <c r="R1879" s="22"/>
      <c r="S1879" s="99"/>
      <c r="T1879" s="10"/>
      <c r="U1879" s="229" t="str">
        <f t="shared" si="1001"/>
        <v/>
      </c>
      <c r="V1879" s="230"/>
      <c r="W1879" s="230"/>
      <c r="X1879" s="230"/>
      <c r="Y1879" s="230"/>
      <c r="Z1879" s="22" t="str">
        <f>""</f>
        <v/>
      </c>
      <c r="AB1879" s="23" t="str">
        <f t="shared" si="1002"/>
        <v/>
      </c>
      <c r="AC1879" s="2" t="b">
        <f>COUNT(Q1879:Q$2500)&gt;0</f>
        <v>0</v>
      </c>
      <c r="AD1879" s="2" t="b">
        <f t="shared" ref="AD1879:AD1942" si="1019">LEN(CONCATENATE(H1879,I1879,J1879,K1879))&gt;0</f>
        <v>0</v>
      </c>
      <c r="AE1879" s="2" t="b">
        <f t="shared" ref="AE1879:AE1942" si="1020">AND(NOT(AD1879),AD1880)</f>
        <v>0</v>
      </c>
      <c r="AF1879" s="2" t="b">
        <f t="shared" ref="AF1879:AF1942" si="1021">AND(NOT(AD1879),AD1878)</f>
        <v>0</v>
      </c>
      <c r="AG1879" s="2" t="b">
        <f>OR(
  AND(AC1879,NOT(AC1880)),
  AND(AF1879,WEEKDAY(AH1878,2)=EINSTELLUNGEN!$D$12),
  AND(AF1879,AH1879=$J$35)
)</f>
        <v>0</v>
      </c>
      <c r="AH1879" s="2">
        <f>IF(AE1879,AH1878+IF(WEEKDAY(AH1878+1,2)&lt;=EINSTELLUNGEN!$D$12,1,$J$36),AH1878)</f>
        <v>42020</v>
      </c>
      <c r="AI1879" s="2">
        <f t="shared" ref="AI1879:AI1942" si="1022">YEAR(AH1879)</f>
        <v>2019</v>
      </c>
      <c r="AJ1879" s="2">
        <f t="shared" ref="AJ1879:AJ1942" si="1023">AI1879*100+ROUNDUP(MONTH(AH1879)/3,0)</f>
        <v>201901</v>
      </c>
      <c r="AK1879" s="2">
        <f t="shared" ref="AK1879:AK1942" si="1024">AI1879*100+MONTH(AH1879)</f>
        <v>201901</v>
      </c>
      <c r="AL1879" s="2">
        <f t="shared" ref="AL1879:AL1942" si="1025">AI1879*100-IF(AND(_xlfn.ISOWEEKNUM(AH1879)&gt;=52,MONTH(AH1879)=1),100,0)+_xlfn.ISOWEEKNUM(AH1879)</f>
        <v>201903</v>
      </c>
      <c r="AM1879" s="2" t="b">
        <f t="shared" ref="AM1879:AM1942" si="1026">AND(AH1879&gt;=$J$34,AH1879&lt;=$J$35)</f>
        <v>1</v>
      </c>
      <c r="AN1879" s="4" t="e">
        <f t="shared" si="1003"/>
        <v>#N/A</v>
      </c>
      <c r="AO1879" s="4" t="e">
        <f t="shared" si="1004"/>
        <v>#N/A</v>
      </c>
      <c r="AP1879" s="2" t="str">
        <f>IF(AD1879,
  IF(ISBLANK(H1879),
    AP1878,
    IF(LEN(H1879)=1,
      IF(OR(UPPER(H1879)="A",UPPER(H1879)="I"),
        EINSTELLUNGEN!$D$21,
        IF(OR(UPPER(H1879)="B",UPPER(H1879)="M"),
          EINSTELLUNGEN!$D$22,
          IF(OR(UPPER(H1879)="C",UPPER(H1879)="S"),
            EINSTELLUNGEN!$D$23,
            IF(UPPER(H1879)="D",
              EINSTELLUNGEN!$D$24,
              IF(UPPER(H1879)="E",
                EINSTELLUNGEN!$D$25,
                UPPER(H1879)))))),
      IF(ISNUMBER(H1879),
        EINSTELLUNGEN!$D$20&amp;H1879,
        UPPER(H1879)))),
  "")</f>
        <v/>
      </c>
      <c r="AQ1879" s="2" t="str">
        <f t="shared" si="1005"/>
        <v/>
      </c>
      <c r="AR1879" s="2">
        <f t="shared" si="1006"/>
        <v>0</v>
      </c>
      <c r="AS1879" s="145">
        <f t="shared" si="1007"/>
        <v>0.33333333333333331</v>
      </c>
      <c r="AT1879" s="2">
        <f t="shared" si="1008"/>
        <v>0</v>
      </c>
      <c r="AU1879" s="2">
        <f t="shared" si="1009"/>
        <v>0</v>
      </c>
      <c r="AV1879" s="2">
        <f t="shared" si="1010"/>
        <v>0</v>
      </c>
      <c r="AW1879" s="2">
        <f t="shared" si="1011"/>
        <v>0</v>
      </c>
      <c r="AX1879" s="2">
        <f t="shared" ref="AX1879:AX1942" si="1027">IF(SUM(AT1879:AV1879)=0,0,1)</f>
        <v>0</v>
      </c>
      <c r="AY1879" s="2">
        <f t="shared" si="1012"/>
        <v>0</v>
      </c>
      <c r="AZ1879" s="145" t="e">
        <f t="shared" si="1013"/>
        <v>#N/A</v>
      </c>
      <c r="BA1879" s="145" t="e">
        <f t="shared" si="1014"/>
        <v>#N/A</v>
      </c>
      <c r="BB1879" s="145">
        <f t="shared" si="1015"/>
        <v>2.083333333333337E-2</v>
      </c>
      <c r="BC1879" s="2">
        <f>IF(AM1879,
  IF(AND(AL1879=$J$31,_xlfn.DAYS(AH1879,DATE(AI1879,1,1))&lt;7),
    MAX(0,EINSTELLUNGEN!$D$12+1-WEEKDAY(DATE(EINSTELLUNGEN!$D$9,EINSTELLUNGEN!$D$10,1),2)),
    IF(AL1879=$J$33,
      MIN(EINSTELLUNGEN!$D$12,WEEKDAY(DATE(EINSTELLUNGEN!$D$9,12,31),2)),
      EINSTELLUNGEN!$D$12
  )) - SUMIF(AL$50:AL$2500,"="&amp;AL1879,AX$50:AX$2500),
  0)</f>
        <v>3</v>
      </c>
      <c r="BD1879" s="2">
        <f t="shared" si="1016"/>
        <v>0.33333333333333331</v>
      </c>
      <c r="BE1879" s="2">
        <f t="shared" si="1017"/>
        <v>0</v>
      </c>
    </row>
    <row r="1880" spans="1:57" ht="10.5" customHeight="1">
      <c r="A1880" s="1" t="str">
        <f t="shared" ca="1" si="993"/>
        <v/>
      </c>
      <c r="B1880" s="1" t="str">
        <f t="shared" ca="1" si="994"/>
        <v/>
      </c>
      <c r="C1880" s="1" t="str">
        <f t="shared" ca="1" si="995"/>
        <v/>
      </c>
      <c r="D1880" s="1" t="str">
        <f t="shared" ca="1" si="996"/>
        <v/>
      </c>
      <c r="F1880" s="10"/>
      <c r="G1880" s="217" t="str">
        <f t="shared" si="997"/>
        <v/>
      </c>
      <c r="H1880" s="27"/>
      <c r="I1880" s="28"/>
      <c r="J1880" s="28"/>
      <c r="K1880" s="29"/>
      <c r="L1880" s="217"/>
      <c r="M1880" s="217"/>
      <c r="N1880" s="217"/>
      <c r="O1880" s="26" t="str">
        <f t="shared" si="998"/>
        <v/>
      </c>
      <c r="P1880" s="218" t="str">
        <f t="shared" si="999"/>
        <v/>
      </c>
      <c r="Q1880" s="26" t="str">
        <f t="shared" si="1000"/>
        <v/>
      </c>
      <c r="R1880" s="22"/>
      <c r="S1880" s="99"/>
      <c r="T1880" s="10"/>
      <c r="U1880" s="229" t="str">
        <f t="shared" si="1001"/>
        <v/>
      </c>
      <c r="V1880" s="230"/>
      <c r="W1880" s="230"/>
      <c r="X1880" s="230"/>
      <c r="Y1880" s="230"/>
      <c r="Z1880" s="22" t="str">
        <f>""</f>
        <v/>
      </c>
      <c r="AB1880" s="23" t="str">
        <f t="shared" si="1002"/>
        <v/>
      </c>
      <c r="AC1880" s="2" t="b">
        <f>COUNT(Q1880:Q$2500)&gt;0</f>
        <v>0</v>
      </c>
      <c r="AD1880" s="2" t="b">
        <f t="shared" si="1019"/>
        <v>0</v>
      </c>
      <c r="AE1880" s="2" t="b">
        <f t="shared" si="1020"/>
        <v>0</v>
      </c>
      <c r="AF1880" s="2" t="b">
        <f t="shared" si="1021"/>
        <v>0</v>
      </c>
      <c r="AG1880" s="2" t="b">
        <f>OR(
  AND(AC1880,NOT(AC1881)),
  AND(AF1880,WEEKDAY(AH1879,2)=EINSTELLUNGEN!$D$12),
  AND(AF1880,AH1880=$J$35)
)</f>
        <v>0</v>
      </c>
      <c r="AH1880" s="2">
        <f>IF(AE1880,AH1879+IF(WEEKDAY(AH1879+1,2)&lt;=EINSTELLUNGEN!$D$12,1,$J$36),AH1879)</f>
        <v>42020</v>
      </c>
      <c r="AI1880" s="2">
        <f t="shared" si="1022"/>
        <v>2019</v>
      </c>
      <c r="AJ1880" s="2">
        <f t="shared" si="1023"/>
        <v>201901</v>
      </c>
      <c r="AK1880" s="2">
        <f t="shared" si="1024"/>
        <v>201901</v>
      </c>
      <c r="AL1880" s="2">
        <f t="shared" si="1025"/>
        <v>201903</v>
      </c>
      <c r="AM1880" s="2" t="b">
        <f t="shared" si="1026"/>
        <v>1</v>
      </c>
      <c r="AN1880" s="4" t="e">
        <f t="shared" si="1003"/>
        <v>#N/A</v>
      </c>
      <c r="AO1880" s="4" t="e">
        <f t="shared" si="1004"/>
        <v>#N/A</v>
      </c>
      <c r="AP1880" s="2" t="str">
        <f>IF(AD1880,
  IF(ISBLANK(H1880),
    AP1879,
    IF(LEN(H1880)=1,
      IF(OR(UPPER(H1880)="A",UPPER(H1880)="I"),
        EINSTELLUNGEN!$D$21,
        IF(OR(UPPER(H1880)="B",UPPER(H1880)="M"),
          EINSTELLUNGEN!$D$22,
          IF(OR(UPPER(H1880)="C",UPPER(H1880)="S"),
            EINSTELLUNGEN!$D$23,
            IF(UPPER(H1880)="D",
              EINSTELLUNGEN!$D$24,
              IF(UPPER(H1880)="E",
                EINSTELLUNGEN!$D$25,
                UPPER(H1880)))))),
      IF(ISNUMBER(H1880),
        EINSTELLUNGEN!$D$20&amp;H1880,
        UPPER(H1880)))),
  "")</f>
        <v/>
      </c>
      <c r="AQ1880" s="2" t="str">
        <f t="shared" si="1005"/>
        <v/>
      </c>
      <c r="AR1880" s="2">
        <f t="shared" si="1006"/>
        <v>0</v>
      </c>
      <c r="AS1880" s="145">
        <f t="shared" si="1007"/>
        <v>0.33333333333333331</v>
      </c>
      <c r="AT1880" s="2">
        <f t="shared" si="1008"/>
        <v>0</v>
      </c>
      <c r="AU1880" s="2">
        <f t="shared" si="1009"/>
        <v>0</v>
      </c>
      <c r="AV1880" s="2">
        <f t="shared" si="1010"/>
        <v>0</v>
      </c>
      <c r="AW1880" s="2">
        <f t="shared" si="1011"/>
        <v>0</v>
      </c>
      <c r="AX1880" s="2">
        <f t="shared" si="1027"/>
        <v>0</v>
      </c>
      <c r="AY1880" s="2">
        <f t="shared" si="1012"/>
        <v>0</v>
      </c>
      <c r="AZ1880" s="145" t="e">
        <f t="shared" si="1013"/>
        <v>#N/A</v>
      </c>
      <c r="BA1880" s="145" t="e">
        <f t="shared" si="1014"/>
        <v>#N/A</v>
      </c>
      <c r="BB1880" s="145">
        <f t="shared" si="1015"/>
        <v>2.083333333333337E-2</v>
      </c>
      <c r="BC1880" s="2">
        <f>IF(AM1880,
  IF(AND(AL1880=$J$31,_xlfn.DAYS(AH1880,DATE(AI1880,1,1))&lt;7),
    MAX(0,EINSTELLUNGEN!$D$12+1-WEEKDAY(DATE(EINSTELLUNGEN!$D$9,EINSTELLUNGEN!$D$10,1),2)),
    IF(AL1880=$J$33,
      MIN(EINSTELLUNGEN!$D$12,WEEKDAY(DATE(EINSTELLUNGEN!$D$9,12,31),2)),
      EINSTELLUNGEN!$D$12
  )) - SUMIF(AL$50:AL$2500,"="&amp;AL1880,AX$50:AX$2500),
  0)</f>
        <v>3</v>
      </c>
      <c r="BD1880" s="2">
        <f t="shared" si="1016"/>
        <v>0.33333333333333331</v>
      </c>
      <c r="BE1880" s="2">
        <f t="shared" si="1017"/>
        <v>0</v>
      </c>
    </row>
    <row r="1881" spans="1:57" ht="10.5" customHeight="1">
      <c r="A1881" s="1" t="str">
        <f t="shared" ca="1" si="993"/>
        <v/>
      </c>
      <c r="B1881" s="1" t="str">
        <f t="shared" ca="1" si="994"/>
        <v/>
      </c>
      <c r="C1881" s="1" t="str">
        <f t="shared" ca="1" si="995"/>
        <v/>
      </c>
      <c r="D1881" s="1" t="str">
        <f t="shared" ca="1" si="996"/>
        <v/>
      </c>
      <c r="F1881" s="10"/>
      <c r="G1881" s="217" t="str">
        <f t="shared" si="997"/>
        <v/>
      </c>
      <c r="H1881" s="27"/>
      <c r="I1881" s="28"/>
      <c r="J1881" s="28"/>
      <c r="K1881" s="29"/>
      <c r="L1881" s="217"/>
      <c r="M1881" s="217"/>
      <c r="N1881" s="217"/>
      <c r="O1881" s="26" t="str">
        <f t="shared" si="998"/>
        <v/>
      </c>
      <c r="P1881" s="218" t="str">
        <f t="shared" si="999"/>
        <v/>
      </c>
      <c r="Q1881" s="26" t="str">
        <f t="shared" si="1000"/>
        <v/>
      </c>
      <c r="R1881" s="22"/>
      <c r="S1881" s="99"/>
      <c r="T1881" s="10"/>
      <c r="U1881" s="229" t="str">
        <f t="shared" si="1001"/>
        <v/>
      </c>
      <c r="V1881" s="230"/>
      <c r="W1881" s="230"/>
      <c r="X1881" s="230"/>
      <c r="Y1881" s="230"/>
      <c r="Z1881" s="22" t="str">
        <f>""</f>
        <v/>
      </c>
      <c r="AB1881" s="23" t="str">
        <f t="shared" si="1002"/>
        <v/>
      </c>
      <c r="AC1881" s="2" t="b">
        <f>COUNT(Q1881:Q$2500)&gt;0</f>
        <v>0</v>
      </c>
      <c r="AD1881" s="2" t="b">
        <f t="shared" si="1019"/>
        <v>0</v>
      </c>
      <c r="AE1881" s="2" t="b">
        <f t="shared" si="1020"/>
        <v>0</v>
      </c>
      <c r="AF1881" s="2" t="b">
        <f t="shared" si="1021"/>
        <v>0</v>
      </c>
      <c r="AG1881" s="2" t="b">
        <f>OR(
  AND(AC1881,NOT(AC1882)),
  AND(AF1881,WEEKDAY(AH1880,2)=EINSTELLUNGEN!$D$12),
  AND(AF1881,AH1881=$J$35)
)</f>
        <v>0</v>
      </c>
      <c r="AH1881" s="2">
        <f>IF(AE1881,AH1880+IF(WEEKDAY(AH1880+1,2)&lt;=EINSTELLUNGEN!$D$12,1,$J$36),AH1880)</f>
        <v>42020</v>
      </c>
      <c r="AI1881" s="2">
        <f t="shared" si="1022"/>
        <v>2019</v>
      </c>
      <c r="AJ1881" s="2">
        <f t="shared" si="1023"/>
        <v>201901</v>
      </c>
      <c r="AK1881" s="2">
        <f t="shared" si="1024"/>
        <v>201901</v>
      </c>
      <c r="AL1881" s="2">
        <f t="shared" si="1025"/>
        <v>201903</v>
      </c>
      <c r="AM1881" s="2" t="b">
        <f t="shared" si="1026"/>
        <v>1</v>
      </c>
      <c r="AN1881" s="4" t="e">
        <f t="shared" si="1003"/>
        <v>#N/A</v>
      </c>
      <c r="AO1881" s="4" t="e">
        <f t="shared" si="1004"/>
        <v>#N/A</v>
      </c>
      <c r="AP1881" s="2" t="str">
        <f>IF(AD1881,
  IF(ISBLANK(H1881),
    AP1880,
    IF(LEN(H1881)=1,
      IF(OR(UPPER(H1881)="A",UPPER(H1881)="I"),
        EINSTELLUNGEN!$D$21,
        IF(OR(UPPER(H1881)="B",UPPER(H1881)="M"),
          EINSTELLUNGEN!$D$22,
          IF(OR(UPPER(H1881)="C",UPPER(H1881)="S"),
            EINSTELLUNGEN!$D$23,
            IF(UPPER(H1881)="D",
              EINSTELLUNGEN!$D$24,
              IF(UPPER(H1881)="E",
                EINSTELLUNGEN!$D$25,
                UPPER(H1881)))))),
      IF(ISNUMBER(H1881),
        EINSTELLUNGEN!$D$20&amp;H1881,
        UPPER(H1881)))),
  "")</f>
        <v/>
      </c>
      <c r="AQ1881" s="2" t="str">
        <f t="shared" si="1005"/>
        <v/>
      </c>
      <c r="AR1881" s="2">
        <f t="shared" si="1006"/>
        <v>0</v>
      </c>
      <c r="AS1881" s="145">
        <f t="shared" si="1007"/>
        <v>0.33333333333333331</v>
      </c>
      <c r="AT1881" s="2">
        <f t="shared" si="1008"/>
        <v>0</v>
      </c>
      <c r="AU1881" s="2">
        <f t="shared" si="1009"/>
        <v>0</v>
      </c>
      <c r="AV1881" s="2">
        <f t="shared" si="1010"/>
        <v>0</v>
      </c>
      <c r="AW1881" s="2">
        <f t="shared" si="1011"/>
        <v>0</v>
      </c>
      <c r="AX1881" s="2">
        <f t="shared" si="1027"/>
        <v>0</v>
      </c>
      <c r="AY1881" s="2">
        <f t="shared" si="1012"/>
        <v>0</v>
      </c>
      <c r="AZ1881" s="145" t="e">
        <f t="shared" si="1013"/>
        <v>#N/A</v>
      </c>
      <c r="BA1881" s="145" t="e">
        <f t="shared" si="1014"/>
        <v>#N/A</v>
      </c>
      <c r="BB1881" s="145">
        <f t="shared" si="1015"/>
        <v>2.083333333333337E-2</v>
      </c>
      <c r="BC1881" s="2">
        <f>IF(AM1881,
  IF(AND(AL1881=$J$31,_xlfn.DAYS(AH1881,DATE(AI1881,1,1))&lt;7),
    MAX(0,EINSTELLUNGEN!$D$12+1-WEEKDAY(DATE(EINSTELLUNGEN!$D$9,EINSTELLUNGEN!$D$10,1),2)),
    IF(AL1881=$J$33,
      MIN(EINSTELLUNGEN!$D$12,WEEKDAY(DATE(EINSTELLUNGEN!$D$9,12,31),2)),
      EINSTELLUNGEN!$D$12
  )) - SUMIF(AL$50:AL$2500,"="&amp;AL1881,AX$50:AX$2500),
  0)</f>
        <v>3</v>
      </c>
      <c r="BD1881" s="2">
        <f t="shared" si="1016"/>
        <v>0.33333333333333331</v>
      </c>
      <c r="BE1881" s="2">
        <f t="shared" si="1017"/>
        <v>0</v>
      </c>
    </row>
    <row r="1882" spans="1:57" ht="10.5" customHeight="1">
      <c r="A1882" s="1" t="str">
        <f t="shared" ca="1" si="993"/>
        <v/>
      </c>
      <c r="B1882" s="1" t="str">
        <f t="shared" ca="1" si="994"/>
        <v/>
      </c>
      <c r="C1882" s="1" t="str">
        <f t="shared" ca="1" si="995"/>
        <v/>
      </c>
      <c r="D1882" s="1" t="str">
        <f t="shared" ca="1" si="996"/>
        <v/>
      </c>
      <c r="F1882" s="10"/>
      <c r="G1882" s="217" t="str">
        <f t="shared" si="997"/>
        <v/>
      </c>
      <c r="H1882" s="27"/>
      <c r="I1882" s="28"/>
      <c r="J1882" s="28"/>
      <c r="K1882" s="29"/>
      <c r="L1882" s="217"/>
      <c r="M1882" s="217"/>
      <c r="N1882" s="217"/>
      <c r="O1882" s="26" t="str">
        <f t="shared" si="998"/>
        <v/>
      </c>
      <c r="P1882" s="218" t="str">
        <f t="shared" si="999"/>
        <v/>
      </c>
      <c r="Q1882" s="26" t="str">
        <f t="shared" si="1000"/>
        <v/>
      </c>
      <c r="R1882" s="22"/>
      <c r="S1882" s="99"/>
      <c r="T1882" s="10"/>
      <c r="U1882" s="229" t="str">
        <f t="shared" si="1001"/>
        <v/>
      </c>
      <c r="V1882" s="230"/>
      <c r="W1882" s="230"/>
      <c r="X1882" s="230"/>
      <c r="Y1882" s="230"/>
      <c r="Z1882" s="22" t="str">
        <f>""</f>
        <v/>
      </c>
      <c r="AB1882" s="23" t="str">
        <f t="shared" si="1002"/>
        <v/>
      </c>
      <c r="AC1882" s="2" t="b">
        <f>COUNT(Q1882:Q$2500)&gt;0</f>
        <v>0</v>
      </c>
      <c r="AD1882" s="2" t="b">
        <f t="shared" si="1019"/>
        <v>0</v>
      </c>
      <c r="AE1882" s="2" t="b">
        <f t="shared" si="1020"/>
        <v>0</v>
      </c>
      <c r="AF1882" s="2" t="b">
        <f t="shared" si="1021"/>
        <v>0</v>
      </c>
      <c r="AG1882" s="2" t="b">
        <f>OR(
  AND(AC1882,NOT(AC1883)),
  AND(AF1882,WEEKDAY(AH1881,2)=EINSTELLUNGEN!$D$12),
  AND(AF1882,AH1882=$J$35)
)</f>
        <v>0</v>
      </c>
      <c r="AH1882" s="2">
        <f>IF(AE1882,AH1881+IF(WEEKDAY(AH1881+1,2)&lt;=EINSTELLUNGEN!$D$12,1,$J$36),AH1881)</f>
        <v>42020</v>
      </c>
      <c r="AI1882" s="2">
        <f t="shared" si="1022"/>
        <v>2019</v>
      </c>
      <c r="AJ1882" s="2">
        <f t="shared" si="1023"/>
        <v>201901</v>
      </c>
      <c r="AK1882" s="2">
        <f t="shared" si="1024"/>
        <v>201901</v>
      </c>
      <c r="AL1882" s="2">
        <f t="shared" si="1025"/>
        <v>201903</v>
      </c>
      <c r="AM1882" s="2" t="b">
        <f t="shared" si="1026"/>
        <v>1</v>
      </c>
      <c r="AN1882" s="4" t="e">
        <f t="shared" si="1003"/>
        <v>#N/A</v>
      </c>
      <c r="AO1882" s="4" t="e">
        <f t="shared" si="1004"/>
        <v>#N/A</v>
      </c>
      <c r="AP1882" s="2" t="str">
        <f>IF(AD1882,
  IF(ISBLANK(H1882),
    AP1881,
    IF(LEN(H1882)=1,
      IF(OR(UPPER(H1882)="A",UPPER(H1882)="I"),
        EINSTELLUNGEN!$D$21,
        IF(OR(UPPER(H1882)="B",UPPER(H1882)="M"),
          EINSTELLUNGEN!$D$22,
          IF(OR(UPPER(H1882)="C",UPPER(H1882)="S"),
            EINSTELLUNGEN!$D$23,
            IF(UPPER(H1882)="D",
              EINSTELLUNGEN!$D$24,
              IF(UPPER(H1882)="E",
                EINSTELLUNGEN!$D$25,
                UPPER(H1882)))))),
      IF(ISNUMBER(H1882),
        EINSTELLUNGEN!$D$20&amp;H1882,
        UPPER(H1882)))),
  "")</f>
        <v/>
      </c>
      <c r="AQ1882" s="2" t="str">
        <f t="shared" si="1005"/>
        <v/>
      </c>
      <c r="AR1882" s="2">
        <f t="shared" si="1006"/>
        <v>0</v>
      </c>
      <c r="AS1882" s="145">
        <f t="shared" si="1007"/>
        <v>0.33333333333333331</v>
      </c>
      <c r="AT1882" s="2">
        <f t="shared" si="1008"/>
        <v>0</v>
      </c>
      <c r="AU1882" s="2">
        <f t="shared" si="1009"/>
        <v>0</v>
      </c>
      <c r="AV1882" s="2">
        <f t="shared" si="1010"/>
        <v>0</v>
      </c>
      <c r="AW1882" s="2">
        <f t="shared" si="1011"/>
        <v>0</v>
      </c>
      <c r="AX1882" s="2">
        <f t="shared" si="1027"/>
        <v>0</v>
      </c>
      <c r="AY1882" s="2">
        <f t="shared" si="1012"/>
        <v>0</v>
      </c>
      <c r="AZ1882" s="145" t="e">
        <f t="shared" si="1013"/>
        <v>#N/A</v>
      </c>
      <c r="BA1882" s="145" t="e">
        <f t="shared" si="1014"/>
        <v>#N/A</v>
      </c>
      <c r="BB1882" s="145">
        <f t="shared" si="1015"/>
        <v>2.083333333333337E-2</v>
      </c>
      <c r="BC1882" s="2">
        <f>IF(AM1882,
  IF(AND(AL1882=$J$31,_xlfn.DAYS(AH1882,DATE(AI1882,1,1))&lt;7),
    MAX(0,EINSTELLUNGEN!$D$12+1-WEEKDAY(DATE(EINSTELLUNGEN!$D$9,EINSTELLUNGEN!$D$10,1),2)),
    IF(AL1882=$J$33,
      MIN(EINSTELLUNGEN!$D$12,WEEKDAY(DATE(EINSTELLUNGEN!$D$9,12,31),2)),
      EINSTELLUNGEN!$D$12
  )) - SUMIF(AL$50:AL$2500,"="&amp;AL1882,AX$50:AX$2500),
  0)</f>
        <v>3</v>
      </c>
      <c r="BD1882" s="2">
        <f t="shared" si="1016"/>
        <v>0.33333333333333331</v>
      </c>
      <c r="BE1882" s="2">
        <f t="shared" si="1017"/>
        <v>0</v>
      </c>
    </row>
    <row r="1883" spans="1:57" ht="10.5" customHeight="1">
      <c r="A1883" s="1" t="str">
        <f t="shared" ca="1" si="993"/>
        <v/>
      </c>
      <c r="B1883" s="1" t="str">
        <f t="shared" ca="1" si="994"/>
        <v/>
      </c>
      <c r="C1883" s="1" t="str">
        <f t="shared" ca="1" si="995"/>
        <v/>
      </c>
      <c r="D1883" s="1" t="str">
        <f t="shared" ca="1" si="996"/>
        <v/>
      </c>
      <c r="F1883" s="10"/>
      <c r="G1883" s="217" t="str">
        <f t="shared" si="997"/>
        <v/>
      </c>
      <c r="H1883" s="27"/>
      <c r="I1883" s="28"/>
      <c r="J1883" s="28"/>
      <c r="K1883" s="29"/>
      <c r="L1883" s="217"/>
      <c r="M1883" s="217"/>
      <c r="N1883" s="217"/>
      <c r="O1883" s="26" t="str">
        <f t="shared" si="998"/>
        <v/>
      </c>
      <c r="P1883" s="218" t="str">
        <f t="shared" si="999"/>
        <v/>
      </c>
      <c r="Q1883" s="26" t="str">
        <f t="shared" si="1000"/>
        <v/>
      </c>
      <c r="R1883" s="22"/>
      <c r="S1883" s="99"/>
      <c r="T1883" s="10"/>
      <c r="U1883" s="229" t="str">
        <f t="shared" si="1001"/>
        <v/>
      </c>
      <c r="V1883" s="230"/>
      <c r="W1883" s="230"/>
      <c r="X1883" s="230"/>
      <c r="Y1883" s="230"/>
      <c r="Z1883" s="22" t="str">
        <f>""</f>
        <v/>
      </c>
      <c r="AB1883" s="23" t="str">
        <f t="shared" si="1002"/>
        <v/>
      </c>
      <c r="AC1883" s="2" t="b">
        <f>COUNT(Q1883:Q$2500)&gt;0</f>
        <v>0</v>
      </c>
      <c r="AD1883" s="2" t="b">
        <f t="shared" si="1019"/>
        <v>0</v>
      </c>
      <c r="AE1883" s="2" t="b">
        <f t="shared" si="1020"/>
        <v>0</v>
      </c>
      <c r="AF1883" s="2" t="b">
        <f t="shared" si="1021"/>
        <v>0</v>
      </c>
      <c r="AG1883" s="2" t="b">
        <f>OR(
  AND(AC1883,NOT(AC1884)),
  AND(AF1883,WEEKDAY(AH1882,2)=EINSTELLUNGEN!$D$12),
  AND(AF1883,AH1883=$J$35)
)</f>
        <v>0</v>
      </c>
      <c r="AH1883" s="2">
        <f>IF(AE1883,AH1882+IF(WEEKDAY(AH1882+1,2)&lt;=EINSTELLUNGEN!$D$12,1,$J$36),AH1882)</f>
        <v>42020</v>
      </c>
      <c r="AI1883" s="2">
        <f t="shared" si="1022"/>
        <v>2019</v>
      </c>
      <c r="AJ1883" s="2">
        <f t="shared" si="1023"/>
        <v>201901</v>
      </c>
      <c r="AK1883" s="2">
        <f t="shared" si="1024"/>
        <v>201901</v>
      </c>
      <c r="AL1883" s="2">
        <f t="shared" si="1025"/>
        <v>201903</v>
      </c>
      <c r="AM1883" s="2" t="b">
        <f t="shared" si="1026"/>
        <v>1</v>
      </c>
      <c r="AN1883" s="4" t="e">
        <f t="shared" si="1003"/>
        <v>#N/A</v>
      </c>
      <c r="AO1883" s="4" t="e">
        <f t="shared" si="1004"/>
        <v>#N/A</v>
      </c>
      <c r="AP1883" s="2" t="str">
        <f>IF(AD1883,
  IF(ISBLANK(H1883),
    AP1882,
    IF(LEN(H1883)=1,
      IF(OR(UPPER(H1883)="A",UPPER(H1883)="I"),
        EINSTELLUNGEN!$D$21,
        IF(OR(UPPER(H1883)="B",UPPER(H1883)="M"),
          EINSTELLUNGEN!$D$22,
          IF(OR(UPPER(H1883)="C",UPPER(H1883)="S"),
            EINSTELLUNGEN!$D$23,
            IF(UPPER(H1883)="D",
              EINSTELLUNGEN!$D$24,
              IF(UPPER(H1883)="E",
                EINSTELLUNGEN!$D$25,
                UPPER(H1883)))))),
      IF(ISNUMBER(H1883),
        EINSTELLUNGEN!$D$20&amp;H1883,
        UPPER(H1883)))),
  "")</f>
        <v/>
      </c>
      <c r="AQ1883" s="2" t="str">
        <f t="shared" si="1005"/>
        <v/>
      </c>
      <c r="AR1883" s="2">
        <f t="shared" si="1006"/>
        <v>0</v>
      </c>
      <c r="AS1883" s="145">
        <f t="shared" si="1007"/>
        <v>0.33333333333333331</v>
      </c>
      <c r="AT1883" s="2">
        <f t="shared" si="1008"/>
        <v>0</v>
      </c>
      <c r="AU1883" s="2">
        <f t="shared" si="1009"/>
        <v>0</v>
      </c>
      <c r="AV1883" s="2">
        <f t="shared" si="1010"/>
        <v>0</v>
      </c>
      <c r="AW1883" s="2">
        <f t="shared" si="1011"/>
        <v>0</v>
      </c>
      <c r="AX1883" s="2">
        <f t="shared" si="1027"/>
        <v>0</v>
      </c>
      <c r="AY1883" s="2">
        <f t="shared" si="1012"/>
        <v>0</v>
      </c>
      <c r="AZ1883" s="145" t="e">
        <f t="shared" si="1013"/>
        <v>#N/A</v>
      </c>
      <c r="BA1883" s="145" t="e">
        <f t="shared" si="1014"/>
        <v>#N/A</v>
      </c>
      <c r="BB1883" s="145">
        <f t="shared" si="1015"/>
        <v>2.083333333333337E-2</v>
      </c>
      <c r="BC1883" s="2">
        <f>IF(AM1883,
  IF(AND(AL1883=$J$31,_xlfn.DAYS(AH1883,DATE(AI1883,1,1))&lt;7),
    MAX(0,EINSTELLUNGEN!$D$12+1-WEEKDAY(DATE(EINSTELLUNGEN!$D$9,EINSTELLUNGEN!$D$10,1),2)),
    IF(AL1883=$J$33,
      MIN(EINSTELLUNGEN!$D$12,WEEKDAY(DATE(EINSTELLUNGEN!$D$9,12,31),2)),
      EINSTELLUNGEN!$D$12
  )) - SUMIF(AL$50:AL$2500,"="&amp;AL1883,AX$50:AX$2500),
  0)</f>
        <v>3</v>
      </c>
      <c r="BD1883" s="2">
        <f t="shared" si="1016"/>
        <v>0.33333333333333331</v>
      </c>
      <c r="BE1883" s="2">
        <f t="shared" si="1017"/>
        <v>0</v>
      </c>
    </row>
    <row r="1884" spans="1:57" ht="10.5" customHeight="1">
      <c r="A1884" s="1" t="str">
        <f t="shared" ca="1" si="993"/>
        <v/>
      </c>
      <c r="B1884" s="1" t="str">
        <f t="shared" ca="1" si="994"/>
        <v/>
      </c>
      <c r="C1884" s="1" t="str">
        <f t="shared" ca="1" si="995"/>
        <v/>
      </c>
      <c r="D1884" s="1" t="str">
        <f t="shared" ca="1" si="996"/>
        <v/>
      </c>
      <c r="F1884" s="10"/>
      <c r="G1884" s="217" t="str">
        <f t="shared" si="997"/>
        <v/>
      </c>
      <c r="H1884" s="27"/>
      <c r="I1884" s="28"/>
      <c r="J1884" s="28"/>
      <c r="K1884" s="29"/>
      <c r="L1884" s="217"/>
      <c r="M1884" s="217"/>
      <c r="N1884" s="217"/>
      <c r="O1884" s="26" t="str">
        <f t="shared" si="998"/>
        <v/>
      </c>
      <c r="P1884" s="218" t="str">
        <f t="shared" si="999"/>
        <v/>
      </c>
      <c r="Q1884" s="26" t="str">
        <f t="shared" si="1000"/>
        <v/>
      </c>
      <c r="R1884" s="22"/>
      <c r="S1884" s="99"/>
      <c r="T1884" s="10"/>
      <c r="U1884" s="229" t="str">
        <f t="shared" si="1001"/>
        <v/>
      </c>
      <c r="V1884" s="230"/>
      <c r="W1884" s="230"/>
      <c r="X1884" s="230"/>
      <c r="Y1884" s="230"/>
      <c r="Z1884" s="22" t="str">
        <f>""</f>
        <v/>
      </c>
      <c r="AB1884" s="23" t="str">
        <f t="shared" si="1002"/>
        <v/>
      </c>
      <c r="AC1884" s="2" t="b">
        <f>COUNT(Q1884:Q$2500)&gt;0</f>
        <v>0</v>
      </c>
      <c r="AD1884" s="2" t="b">
        <f t="shared" si="1019"/>
        <v>0</v>
      </c>
      <c r="AE1884" s="2" t="b">
        <f t="shared" si="1020"/>
        <v>0</v>
      </c>
      <c r="AF1884" s="2" t="b">
        <f t="shared" si="1021"/>
        <v>0</v>
      </c>
      <c r="AG1884" s="2" t="b">
        <f>OR(
  AND(AC1884,NOT(AC1885)),
  AND(AF1884,WEEKDAY(AH1883,2)=EINSTELLUNGEN!$D$12),
  AND(AF1884,AH1884=$J$35)
)</f>
        <v>0</v>
      </c>
      <c r="AH1884" s="2">
        <f>IF(AE1884,AH1883+IF(WEEKDAY(AH1883+1,2)&lt;=EINSTELLUNGEN!$D$12,1,$J$36),AH1883)</f>
        <v>42020</v>
      </c>
      <c r="AI1884" s="2">
        <f t="shared" si="1022"/>
        <v>2019</v>
      </c>
      <c r="AJ1884" s="2">
        <f t="shared" si="1023"/>
        <v>201901</v>
      </c>
      <c r="AK1884" s="2">
        <f t="shared" si="1024"/>
        <v>201901</v>
      </c>
      <c r="AL1884" s="2">
        <f t="shared" si="1025"/>
        <v>201903</v>
      </c>
      <c r="AM1884" s="2" t="b">
        <f t="shared" si="1026"/>
        <v>1</v>
      </c>
      <c r="AN1884" s="4" t="e">
        <f t="shared" si="1003"/>
        <v>#N/A</v>
      </c>
      <c r="AO1884" s="4" t="e">
        <f t="shared" si="1004"/>
        <v>#N/A</v>
      </c>
      <c r="AP1884" s="2" t="str">
        <f>IF(AD1884,
  IF(ISBLANK(H1884),
    AP1883,
    IF(LEN(H1884)=1,
      IF(OR(UPPER(H1884)="A",UPPER(H1884)="I"),
        EINSTELLUNGEN!$D$21,
        IF(OR(UPPER(H1884)="B",UPPER(H1884)="M"),
          EINSTELLUNGEN!$D$22,
          IF(OR(UPPER(H1884)="C",UPPER(H1884)="S"),
            EINSTELLUNGEN!$D$23,
            IF(UPPER(H1884)="D",
              EINSTELLUNGEN!$D$24,
              IF(UPPER(H1884)="E",
                EINSTELLUNGEN!$D$25,
                UPPER(H1884)))))),
      IF(ISNUMBER(H1884),
        EINSTELLUNGEN!$D$20&amp;H1884,
        UPPER(H1884)))),
  "")</f>
        <v/>
      </c>
      <c r="AQ1884" s="2" t="str">
        <f t="shared" si="1005"/>
        <v/>
      </c>
      <c r="AR1884" s="2">
        <f t="shared" si="1006"/>
        <v>0</v>
      </c>
      <c r="AS1884" s="145">
        <f t="shared" si="1007"/>
        <v>0.33333333333333331</v>
      </c>
      <c r="AT1884" s="2">
        <f t="shared" si="1008"/>
        <v>0</v>
      </c>
      <c r="AU1884" s="2">
        <f t="shared" si="1009"/>
        <v>0</v>
      </c>
      <c r="AV1884" s="2">
        <f t="shared" si="1010"/>
        <v>0</v>
      </c>
      <c r="AW1884" s="2">
        <f t="shared" si="1011"/>
        <v>0</v>
      </c>
      <c r="AX1884" s="2">
        <f t="shared" si="1027"/>
        <v>0</v>
      </c>
      <c r="AY1884" s="2">
        <f t="shared" si="1012"/>
        <v>0</v>
      </c>
      <c r="AZ1884" s="145" t="e">
        <f t="shared" si="1013"/>
        <v>#N/A</v>
      </c>
      <c r="BA1884" s="145" t="e">
        <f t="shared" si="1014"/>
        <v>#N/A</v>
      </c>
      <c r="BB1884" s="145">
        <f t="shared" si="1015"/>
        <v>2.083333333333337E-2</v>
      </c>
      <c r="BC1884" s="2">
        <f>IF(AM1884,
  IF(AND(AL1884=$J$31,_xlfn.DAYS(AH1884,DATE(AI1884,1,1))&lt;7),
    MAX(0,EINSTELLUNGEN!$D$12+1-WEEKDAY(DATE(EINSTELLUNGEN!$D$9,EINSTELLUNGEN!$D$10,1),2)),
    IF(AL1884=$J$33,
      MIN(EINSTELLUNGEN!$D$12,WEEKDAY(DATE(EINSTELLUNGEN!$D$9,12,31),2)),
      EINSTELLUNGEN!$D$12
  )) - SUMIF(AL$50:AL$2500,"="&amp;AL1884,AX$50:AX$2500),
  0)</f>
        <v>3</v>
      </c>
      <c r="BD1884" s="2">
        <f t="shared" si="1016"/>
        <v>0.33333333333333331</v>
      </c>
      <c r="BE1884" s="2">
        <f t="shared" si="1017"/>
        <v>0</v>
      </c>
    </row>
    <row r="1885" spans="1:57" ht="10.5" customHeight="1">
      <c r="A1885" s="1" t="str">
        <f t="shared" ca="1" si="993"/>
        <v/>
      </c>
      <c r="B1885" s="1" t="str">
        <f t="shared" ca="1" si="994"/>
        <v/>
      </c>
      <c r="C1885" s="1" t="str">
        <f t="shared" ca="1" si="995"/>
        <v/>
      </c>
      <c r="D1885" s="1" t="str">
        <f t="shared" ca="1" si="996"/>
        <v/>
      </c>
      <c r="F1885" s="10"/>
      <c r="G1885" s="217" t="str">
        <f t="shared" si="997"/>
        <v/>
      </c>
      <c r="H1885" s="27"/>
      <c r="I1885" s="28"/>
      <c r="J1885" s="28"/>
      <c r="K1885" s="29"/>
      <c r="L1885" s="217"/>
      <c r="M1885" s="217"/>
      <c r="N1885" s="217"/>
      <c r="O1885" s="26" t="str">
        <f t="shared" si="998"/>
        <v/>
      </c>
      <c r="P1885" s="218" t="str">
        <f t="shared" si="999"/>
        <v/>
      </c>
      <c r="Q1885" s="26" t="str">
        <f t="shared" si="1000"/>
        <v/>
      </c>
      <c r="R1885" s="22"/>
      <c r="S1885" s="99"/>
      <c r="T1885" s="10"/>
      <c r="U1885" s="229" t="str">
        <f t="shared" si="1001"/>
        <v/>
      </c>
      <c r="V1885" s="230"/>
      <c r="W1885" s="230"/>
      <c r="X1885" s="230"/>
      <c r="Y1885" s="230"/>
      <c r="Z1885" s="22" t="str">
        <f>""</f>
        <v/>
      </c>
      <c r="AB1885" s="23" t="str">
        <f t="shared" si="1002"/>
        <v/>
      </c>
      <c r="AC1885" s="2" t="b">
        <f>COUNT(Q1885:Q$2500)&gt;0</f>
        <v>0</v>
      </c>
      <c r="AD1885" s="2" t="b">
        <f t="shared" si="1019"/>
        <v>0</v>
      </c>
      <c r="AE1885" s="2" t="b">
        <f t="shared" si="1020"/>
        <v>0</v>
      </c>
      <c r="AF1885" s="2" t="b">
        <f t="shared" si="1021"/>
        <v>0</v>
      </c>
      <c r="AG1885" s="2" t="b">
        <f>OR(
  AND(AC1885,NOT(AC1886)),
  AND(AF1885,WEEKDAY(AH1884,2)=EINSTELLUNGEN!$D$12),
  AND(AF1885,AH1885=$J$35)
)</f>
        <v>0</v>
      </c>
      <c r="AH1885" s="2">
        <f>IF(AE1885,AH1884+IF(WEEKDAY(AH1884+1,2)&lt;=EINSTELLUNGEN!$D$12,1,$J$36),AH1884)</f>
        <v>42020</v>
      </c>
      <c r="AI1885" s="2">
        <f t="shared" si="1022"/>
        <v>2019</v>
      </c>
      <c r="AJ1885" s="2">
        <f t="shared" si="1023"/>
        <v>201901</v>
      </c>
      <c r="AK1885" s="2">
        <f t="shared" si="1024"/>
        <v>201901</v>
      </c>
      <c r="AL1885" s="2">
        <f t="shared" si="1025"/>
        <v>201903</v>
      </c>
      <c r="AM1885" s="2" t="b">
        <f t="shared" si="1026"/>
        <v>1</v>
      </c>
      <c r="AN1885" s="4" t="e">
        <f t="shared" si="1003"/>
        <v>#N/A</v>
      </c>
      <c r="AO1885" s="4" t="e">
        <f t="shared" si="1004"/>
        <v>#N/A</v>
      </c>
      <c r="AP1885" s="2" t="str">
        <f>IF(AD1885,
  IF(ISBLANK(H1885),
    AP1884,
    IF(LEN(H1885)=1,
      IF(OR(UPPER(H1885)="A",UPPER(H1885)="I"),
        EINSTELLUNGEN!$D$21,
        IF(OR(UPPER(H1885)="B",UPPER(H1885)="M"),
          EINSTELLUNGEN!$D$22,
          IF(OR(UPPER(H1885)="C",UPPER(H1885)="S"),
            EINSTELLUNGEN!$D$23,
            IF(UPPER(H1885)="D",
              EINSTELLUNGEN!$D$24,
              IF(UPPER(H1885)="E",
                EINSTELLUNGEN!$D$25,
                UPPER(H1885)))))),
      IF(ISNUMBER(H1885),
        EINSTELLUNGEN!$D$20&amp;H1885,
        UPPER(H1885)))),
  "")</f>
        <v/>
      </c>
      <c r="AQ1885" s="2" t="str">
        <f t="shared" si="1005"/>
        <v/>
      </c>
      <c r="AR1885" s="2">
        <f t="shared" si="1006"/>
        <v>0</v>
      </c>
      <c r="AS1885" s="145">
        <f t="shared" si="1007"/>
        <v>0.33333333333333331</v>
      </c>
      <c r="AT1885" s="2">
        <f t="shared" si="1008"/>
        <v>0</v>
      </c>
      <c r="AU1885" s="2">
        <f t="shared" si="1009"/>
        <v>0</v>
      </c>
      <c r="AV1885" s="2">
        <f t="shared" si="1010"/>
        <v>0</v>
      </c>
      <c r="AW1885" s="2">
        <f t="shared" si="1011"/>
        <v>0</v>
      </c>
      <c r="AX1885" s="2">
        <f t="shared" si="1027"/>
        <v>0</v>
      </c>
      <c r="AY1885" s="2">
        <f t="shared" si="1012"/>
        <v>0</v>
      </c>
      <c r="AZ1885" s="145" t="e">
        <f t="shared" si="1013"/>
        <v>#N/A</v>
      </c>
      <c r="BA1885" s="145" t="e">
        <f t="shared" si="1014"/>
        <v>#N/A</v>
      </c>
      <c r="BB1885" s="145">
        <f t="shared" si="1015"/>
        <v>2.083333333333337E-2</v>
      </c>
      <c r="BC1885" s="2">
        <f>IF(AM1885,
  IF(AND(AL1885=$J$31,_xlfn.DAYS(AH1885,DATE(AI1885,1,1))&lt;7),
    MAX(0,EINSTELLUNGEN!$D$12+1-WEEKDAY(DATE(EINSTELLUNGEN!$D$9,EINSTELLUNGEN!$D$10,1),2)),
    IF(AL1885=$J$33,
      MIN(EINSTELLUNGEN!$D$12,WEEKDAY(DATE(EINSTELLUNGEN!$D$9,12,31),2)),
      EINSTELLUNGEN!$D$12
  )) - SUMIF(AL$50:AL$2500,"="&amp;AL1885,AX$50:AX$2500),
  0)</f>
        <v>3</v>
      </c>
      <c r="BD1885" s="2">
        <f t="shared" si="1016"/>
        <v>0.33333333333333331</v>
      </c>
      <c r="BE1885" s="2">
        <f t="shared" si="1017"/>
        <v>0</v>
      </c>
    </row>
    <row r="1886" spans="1:57" ht="10.5" customHeight="1">
      <c r="A1886" s="1" t="str">
        <f t="shared" ca="1" si="993"/>
        <v/>
      </c>
      <c r="B1886" s="1" t="str">
        <f t="shared" ca="1" si="994"/>
        <v/>
      </c>
      <c r="C1886" s="1" t="str">
        <f t="shared" ca="1" si="995"/>
        <v/>
      </c>
      <c r="D1886" s="1" t="str">
        <f t="shared" ca="1" si="996"/>
        <v/>
      </c>
      <c r="F1886" s="10"/>
      <c r="G1886" s="217" t="str">
        <f t="shared" si="997"/>
        <v/>
      </c>
      <c r="H1886" s="27"/>
      <c r="I1886" s="28"/>
      <c r="J1886" s="28"/>
      <c r="K1886" s="29"/>
      <c r="L1886" s="217"/>
      <c r="M1886" s="217"/>
      <c r="N1886" s="217"/>
      <c r="O1886" s="26" t="str">
        <f t="shared" si="998"/>
        <v/>
      </c>
      <c r="P1886" s="218" t="str">
        <f t="shared" si="999"/>
        <v/>
      </c>
      <c r="Q1886" s="26" t="str">
        <f t="shared" si="1000"/>
        <v/>
      </c>
      <c r="R1886" s="22"/>
      <c r="S1886" s="99"/>
      <c r="T1886" s="10"/>
      <c r="U1886" s="229" t="str">
        <f t="shared" si="1001"/>
        <v/>
      </c>
      <c r="V1886" s="230"/>
      <c r="W1886" s="230"/>
      <c r="X1886" s="230"/>
      <c r="Y1886" s="230"/>
      <c r="Z1886" s="22" t="str">
        <f>""</f>
        <v/>
      </c>
      <c r="AB1886" s="23" t="str">
        <f t="shared" si="1002"/>
        <v/>
      </c>
      <c r="AC1886" s="2" t="b">
        <f>COUNT(Q1886:Q$2500)&gt;0</f>
        <v>0</v>
      </c>
      <c r="AD1886" s="2" t="b">
        <f t="shared" si="1019"/>
        <v>0</v>
      </c>
      <c r="AE1886" s="2" t="b">
        <f t="shared" si="1020"/>
        <v>0</v>
      </c>
      <c r="AF1886" s="2" t="b">
        <f t="shared" si="1021"/>
        <v>0</v>
      </c>
      <c r="AG1886" s="2" t="b">
        <f>OR(
  AND(AC1886,NOT(AC1887)),
  AND(AF1886,WEEKDAY(AH1885,2)=EINSTELLUNGEN!$D$12),
  AND(AF1886,AH1886=$J$35)
)</f>
        <v>0</v>
      </c>
      <c r="AH1886" s="2">
        <f>IF(AE1886,AH1885+IF(WEEKDAY(AH1885+1,2)&lt;=EINSTELLUNGEN!$D$12,1,$J$36),AH1885)</f>
        <v>42020</v>
      </c>
      <c r="AI1886" s="2">
        <f t="shared" si="1022"/>
        <v>2019</v>
      </c>
      <c r="AJ1886" s="2">
        <f t="shared" si="1023"/>
        <v>201901</v>
      </c>
      <c r="AK1886" s="2">
        <f t="shared" si="1024"/>
        <v>201901</v>
      </c>
      <c r="AL1886" s="2">
        <f t="shared" si="1025"/>
        <v>201903</v>
      </c>
      <c r="AM1886" s="2" t="b">
        <f t="shared" si="1026"/>
        <v>1</v>
      </c>
      <c r="AN1886" s="4" t="e">
        <f t="shared" si="1003"/>
        <v>#N/A</v>
      </c>
      <c r="AO1886" s="4" t="e">
        <f t="shared" si="1004"/>
        <v>#N/A</v>
      </c>
      <c r="AP1886" s="2" t="str">
        <f>IF(AD1886,
  IF(ISBLANK(H1886),
    AP1885,
    IF(LEN(H1886)=1,
      IF(OR(UPPER(H1886)="A",UPPER(H1886)="I"),
        EINSTELLUNGEN!$D$21,
        IF(OR(UPPER(H1886)="B",UPPER(H1886)="M"),
          EINSTELLUNGEN!$D$22,
          IF(OR(UPPER(H1886)="C",UPPER(H1886)="S"),
            EINSTELLUNGEN!$D$23,
            IF(UPPER(H1886)="D",
              EINSTELLUNGEN!$D$24,
              IF(UPPER(H1886)="E",
                EINSTELLUNGEN!$D$25,
                UPPER(H1886)))))),
      IF(ISNUMBER(H1886),
        EINSTELLUNGEN!$D$20&amp;H1886,
        UPPER(H1886)))),
  "")</f>
        <v/>
      </c>
      <c r="AQ1886" s="2" t="str">
        <f t="shared" si="1005"/>
        <v/>
      </c>
      <c r="AR1886" s="2">
        <f t="shared" si="1006"/>
        <v>0</v>
      </c>
      <c r="AS1886" s="145">
        <f t="shared" si="1007"/>
        <v>0.33333333333333331</v>
      </c>
      <c r="AT1886" s="2">
        <f t="shared" si="1008"/>
        <v>0</v>
      </c>
      <c r="AU1886" s="2">
        <f t="shared" si="1009"/>
        <v>0</v>
      </c>
      <c r="AV1886" s="2">
        <f t="shared" si="1010"/>
        <v>0</v>
      </c>
      <c r="AW1886" s="2">
        <f t="shared" si="1011"/>
        <v>0</v>
      </c>
      <c r="AX1886" s="2">
        <f t="shared" si="1027"/>
        <v>0</v>
      </c>
      <c r="AY1886" s="2">
        <f t="shared" si="1012"/>
        <v>0</v>
      </c>
      <c r="AZ1886" s="145" t="e">
        <f t="shared" si="1013"/>
        <v>#N/A</v>
      </c>
      <c r="BA1886" s="145" t="e">
        <f t="shared" si="1014"/>
        <v>#N/A</v>
      </c>
      <c r="BB1886" s="145">
        <f t="shared" si="1015"/>
        <v>2.083333333333337E-2</v>
      </c>
      <c r="BC1886" s="2">
        <f>IF(AM1886,
  IF(AND(AL1886=$J$31,_xlfn.DAYS(AH1886,DATE(AI1886,1,1))&lt;7),
    MAX(0,EINSTELLUNGEN!$D$12+1-WEEKDAY(DATE(EINSTELLUNGEN!$D$9,EINSTELLUNGEN!$D$10,1),2)),
    IF(AL1886=$J$33,
      MIN(EINSTELLUNGEN!$D$12,WEEKDAY(DATE(EINSTELLUNGEN!$D$9,12,31),2)),
      EINSTELLUNGEN!$D$12
  )) - SUMIF(AL$50:AL$2500,"="&amp;AL1886,AX$50:AX$2500),
  0)</f>
        <v>3</v>
      </c>
      <c r="BD1886" s="2">
        <f t="shared" si="1016"/>
        <v>0.33333333333333331</v>
      </c>
      <c r="BE1886" s="2">
        <f t="shared" si="1017"/>
        <v>0</v>
      </c>
    </row>
    <row r="1887" spans="1:57" ht="10.5" customHeight="1">
      <c r="A1887" s="1" t="str">
        <f t="shared" ca="1" si="993"/>
        <v/>
      </c>
      <c r="B1887" s="1" t="str">
        <f t="shared" ca="1" si="994"/>
        <v/>
      </c>
      <c r="C1887" s="1" t="str">
        <f t="shared" ca="1" si="995"/>
        <v/>
      </c>
      <c r="D1887" s="1" t="str">
        <f t="shared" ca="1" si="996"/>
        <v/>
      </c>
      <c r="F1887" s="10"/>
      <c r="G1887" s="217" t="str">
        <f t="shared" si="997"/>
        <v/>
      </c>
      <c r="H1887" s="27"/>
      <c r="I1887" s="28"/>
      <c r="J1887" s="28"/>
      <c r="K1887" s="29"/>
      <c r="L1887" s="217"/>
      <c r="M1887" s="217"/>
      <c r="N1887" s="217"/>
      <c r="O1887" s="26" t="str">
        <f t="shared" si="998"/>
        <v/>
      </c>
      <c r="P1887" s="218" t="str">
        <f t="shared" si="999"/>
        <v/>
      </c>
      <c r="Q1887" s="26" t="str">
        <f t="shared" si="1000"/>
        <v/>
      </c>
      <c r="R1887" s="22"/>
      <c r="S1887" s="99"/>
      <c r="T1887" s="10"/>
      <c r="U1887" s="229" t="str">
        <f t="shared" si="1001"/>
        <v/>
      </c>
      <c r="V1887" s="230"/>
      <c r="W1887" s="230"/>
      <c r="X1887" s="230"/>
      <c r="Y1887" s="230"/>
      <c r="Z1887" s="22" t="str">
        <f>""</f>
        <v/>
      </c>
      <c r="AB1887" s="23" t="str">
        <f t="shared" si="1002"/>
        <v/>
      </c>
      <c r="AC1887" s="2" t="b">
        <f>COUNT(Q1887:Q$2500)&gt;0</f>
        <v>0</v>
      </c>
      <c r="AD1887" s="2" t="b">
        <f t="shared" si="1019"/>
        <v>0</v>
      </c>
      <c r="AE1887" s="2" t="b">
        <f t="shared" si="1020"/>
        <v>0</v>
      </c>
      <c r="AF1887" s="2" t="b">
        <f t="shared" si="1021"/>
        <v>0</v>
      </c>
      <c r="AG1887" s="2" t="b">
        <f>OR(
  AND(AC1887,NOT(AC1888)),
  AND(AF1887,WEEKDAY(AH1886,2)=EINSTELLUNGEN!$D$12),
  AND(AF1887,AH1887=$J$35)
)</f>
        <v>0</v>
      </c>
      <c r="AH1887" s="2">
        <f>IF(AE1887,AH1886+IF(WEEKDAY(AH1886+1,2)&lt;=EINSTELLUNGEN!$D$12,1,$J$36),AH1886)</f>
        <v>42020</v>
      </c>
      <c r="AI1887" s="2">
        <f t="shared" si="1022"/>
        <v>2019</v>
      </c>
      <c r="AJ1887" s="2">
        <f t="shared" si="1023"/>
        <v>201901</v>
      </c>
      <c r="AK1887" s="2">
        <f t="shared" si="1024"/>
        <v>201901</v>
      </c>
      <c r="AL1887" s="2">
        <f t="shared" si="1025"/>
        <v>201903</v>
      </c>
      <c r="AM1887" s="2" t="b">
        <f t="shared" si="1026"/>
        <v>1</v>
      </c>
      <c r="AN1887" s="4" t="e">
        <f t="shared" si="1003"/>
        <v>#N/A</v>
      </c>
      <c r="AO1887" s="4" t="e">
        <f t="shared" si="1004"/>
        <v>#N/A</v>
      </c>
      <c r="AP1887" s="2" t="str">
        <f>IF(AD1887,
  IF(ISBLANK(H1887),
    AP1886,
    IF(LEN(H1887)=1,
      IF(OR(UPPER(H1887)="A",UPPER(H1887)="I"),
        EINSTELLUNGEN!$D$21,
        IF(OR(UPPER(H1887)="B",UPPER(H1887)="M"),
          EINSTELLUNGEN!$D$22,
          IF(OR(UPPER(H1887)="C",UPPER(H1887)="S"),
            EINSTELLUNGEN!$D$23,
            IF(UPPER(H1887)="D",
              EINSTELLUNGEN!$D$24,
              IF(UPPER(H1887)="E",
                EINSTELLUNGEN!$D$25,
                UPPER(H1887)))))),
      IF(ISNUMBER(H1887),
        EINSTELLUNGEN!$D$20&amp;H1887,
        UPPER(H1887)))),
  "")</f>
        <v/>
      </c>
      <c r="AQ1887" s="2" t="str">
        <f t="shared" si="1005"/>
        <v/>
      </c>
      <c r="AR1887" s="2">
        <f t="shared" si="1006"/>
        <v>0</v>
      </c>
      <c r="AS1887" s="145">
        <f t="shared" si="1007"/>
        <v>0.33333333333333331</v>
      </c>
      <c r="AT1887" s="2">
        <f t="shared" si="1008"/>
        <v>0</v>
      </c>
      <c r="AU1887" s="2">
        <f t="shared" si="1009"/>
        <v>0</v>
      </c>
      <c r="AV1887" s="2">
        <f t="shared" si="1010"/>
        <v>0</v>
      </c>
      <c r="AW1887" s="2">
        <f t="shared" si="1011"/>
        <v>0</v>
      </c>
      <c r="AX1887" s="2">
        <f t="shared" si="1027"/>
        <v>0</v>
      </c>
      <c r="AY1887" s="2">
        <f t="shared" si="1012"/>
        <v>0</v>
      </c>
      <c r="AZ1887" s="145" t="e">
        <f t="shared" si="1013"/>
        <v>#N/A</v>
      </c>
      <c r="BA1887" s="145" t="e">
        <f t="shared" si="1014"/>
        <v>#N/A</v>
      </c>
      <c r="BB1887" s="145">
        <f t="shared" si="1015"/>
        <v>2.083333333333337E-2</v>
      </c>
      <c r="BC1887" s="2">
        <f>IF(AM1887,
  IF(AND(AL1887=$J$31,_xlfn.DAYS(AH1887,DATE(AI1887,1,1))&lt;7),
    MAX(0,EINSTELLUNGEN!$D$12+1-WEEKDAY(DATE(EINSTELLUNGEN!$D$9,EINSTELLUNGEN!$D$10,1),2)),
    IF(AL1887=$J$33,
      MIN(EINSTELLUNGEN!$D$12,WEEKDAY(DATE(EINSTELLUNGEN!$D$9,12,31),2)),
      EINSTELLUNGEN!$D$12
  )) - SUMIF(AL$50:AL$2500,"="&amp;AL1887,AX$50:AX$2500),
  0)</f>
        <v>3</v>
      </c>
      <c r="BD1887" s="2">
        <f t="shared" si="1016"/>
        <v>0.33333333333333331</v>
      </c>
      <c r="BE1887" s="2">
        <f t="shared" si="1017"/>
        <v>0</v>
      </c>
    </row>
    <row r="1888" spans="1:57" ht="10.5" customHeight="1">
      <c r="A1888" s="1" t="str">
        <f t="shared" ca="1" si="993"/>
        <v/>
      </c>
      <c r="B1888" s="1" t="str">
        <f t="shared" ca="1" si="994"/>
        <v/>
      </c>
      <c r="C1888" s="1" t="str">
        <f t="shared" ca="1" si="995"/>
        <v/>
      </c>
      <c r="D1888" s="1" t="str">
        <f t="shared" ca="1" si="996"/>
        <v/>
      </c>
      <c r="F1888" s="10"/>
      <c r="G1888" s="217" t="str">
        <f t="shared" si="997"/>
        <v/>
      </c>
      <c r="H1888" s="27"/>
      <c r="I1888" s="28"/>
      <c r="J1888" s="28"/>
      <c r="K1888" s="29"/>
      <c r="L1888" s="217"/>
      <c r="M1888" s="217"/>
      <c r="N1888" s="217"/>
      <c r="O1888" s="26" t="str">
        <f t="shared" si="998"/>
        <v/>
      </c>
      <c r="P1888" s="218" t="str">
        <f t="shared" si="999"/>
        <v/>
      </c>
      <c r="Q1888" s="26" t="str">
        <f t="shared" si="1000"/>
        <v/>
      </c>
      <c r="R1888" s="22"/>
      <c r="S1888" s="99"/>
      <c r="T1888" s="10"/>
      <c r="U1888" s="229" t="str">
        <f t="shared" si="1001"/>
        <v/>
      </c>
      <c r="V1888" s="230"/>
      <c r="W1888" s="230"/>
      <c r="X1888" s="230"/>
      <c r="Y1888" s="230"/>
      <c r="Z1888" s="22" t="str">
        <f>""</f>
        <v/>
      </c>
      <c r="AB1888" s="23" t="str">
        <f t="shared" si="1002"/>
        <v/>
      </c>
      <c r="AC1888" s="2" t="b">
        <f>COUNT(Q1888:Q$2500)&gt;0</f>
        <v>0</v>
      </c>
      <c r="AD1888" s="2" t="b">
        <f t="shared" si="1019"/>
        <v>0</v>
      </c>
      <c r="AE1888" s="2" t="b">
        <f t="shared" si="1020"/>
        <v>0</v>
      </c>
      <c r="AF1888" s="2" t="b">
        <f t="shared" si="1021"/>
        <v>0</v>
      </c>
      <c r="AG1888" s="2" t="b">
        <f>OR(
  AND(AC1888,NOT(AC1889)),
  AND(AF1888,WEEKDAY(AH1887,2)=EINSTELLUNGEN!$D$12),
  AND(AF1888,AH1888=$J$35)
)</f>
        <v>0</v>
      </c>
      <c r="AH1888" s="2">
        <f>IF(AE1888,AH1887+IF(WEEKDAY(AH1887+1,2)&lt;=EINSTELLUNGEN!$D$12,1,$J$36),AH1887)</f>
        <v>42020</v>
      </c>
      <c r="AI1888" s="2">
        <f t="shared" si="1022"/>
        <v>2019</v>
      </c>
      <c r="AJ1888" s="2">
        <f t="shared" si="1023"/>
        <v>201901</v>
      </c>
      <c r="AK1888" s="2">
        <f t="shared" si="1024"/>
        <v>201901</v>
      </c>
      <c r="AL1888" s="2">
        <f t="shared" si="1025"/>
        <v>201903</v>
      </c>
      <c r="AM1888" s="2" t="b">
        <f t="shared" si="1026"/>
        <v>1</v>
      </c>
      <c r="AN1888" s="4" t="e">
        <f t="shared" si="1003"/>
        <v>#N/A</v>
      </c>
      <c r="AO1888" s="4" t="e">
        <f t="shared" si="1004"/>
        <v>#N/A</v>
      </c>
      <c r="AP1888" s="2" t="str">
        <f>IF(AD1888,
  IF(ISBLANK(H1888),
    AP1887,
    IF(LEN(H1888)=1,
      IF(OR(UPPER(H1888)="A",UPPER(H1888)="I"),
        EINSTELLUNGEN!$D$21,
        IF(OR(UPPER(H1888)="B",UPPER(H1888)="M"),
          EINSTELLUNGEN!$D$22,
          IF(OR(UPPER(H1888)="C",UPPER(H1888)="S"),
            EINSTELLUNGEN!$D$23,
            IF(UPPER(H1888)="D",
              EINSTELLUNGEN!$D$24,
              IF(UPPER(H1888)="E",
                EINSTELLUNGEN!$D$25,
                UPPER(H1888)))))),
      IF(ISNUMBER(H1888),
        EINSTELLUNGEN!$D$20&amp;H1888,
        UPPER(H1888)))),
  "")</f>
        <v/>
      </c>
      <c r="AQ1888" s="2" t="str">
        <f t="shared" si="1005"/>
        <v/>
      </c>
      <c r="AR1888" s="2">
        <f t="shared" si="1006"/>
        <v>0</v>
      </c>
      <c r="AS1888" s="145">
        <f t="shared" si="1007"/>
        <v>0.33333333333333331</v>
      </c>
      <c r="AT1888" s="2">
        <f t="shared" si="1008"/>
        <v>0</v>
      </c>
      <c r="AU1888" s="2">
        <f t="shared" si="1009"/>
        <v>0</v>
      </c>
      <c r="AV1888" s="2">
        <f t="shared" si="1010"/>
        <v>0</v>
      </c>
      <c r="AW1888" s="2">
        <f t="shared" si="1011"/>
        <v>0</v>
      </c>
      <c r="AX1888" s="2">
        <f t="shared" si="1027"/>
        <v>0</v>
      </c>
      <c r="AY1888" s="2">
        <f t="shared" si="1012"/>
        <v>0</v>
      </c>
      <c r="AZ1888" s="145" t="e">
        <f t="shared" si="1013"/>
        <v>#N/A</v>
      </c>
      <c r="BA1888" s="145" t="e">
        <f t="shared" si="1014"/>
        <v>#N/A</v>
      </c>
      <c r="BB1888" s="145">
        <f t="shared" si="1015"/>
        <v>2.083333333333337E-2</v>
      </c>
      <c r="BC1888" s="2">
        <f>IF(AM1888,
  IF(AND(AL1888=$J$31,_xlfn.DAYS(AH1888,DATE(AI1888,1,1))&lt;7),
    MAX(0,EINSTELLUNGEN!$D$12+1-WEEKDAY(DATE(EINSTELLUNGEN!$D$9,EINSTELLUNGEN!$D$10,1),2)),
    IF(AL1888=$J$33,
      MIN(EINSTELLUNGEN!$D$12,WEEKDAY(DATE(EINSTELLUNGEN!$D$9,12,31),2)),
      EINSTELLUNGEN!$D$12
  )) - SUMIF(AL$50:AL$2500,"="&amp;AL1888,AX$50:AX$2500),
  0)</f>
        <v>3</v>
      </c>
      <c r="BD1888" s="2">
        <f t="shared" si="1016"/>
        <v>0.33333333333333331</v>
      </c>
      <c r="BE1888" s="2">
        <f t="shared" si="1017"/>
        <v>0</v>
      </c>
    </row>
    <row r="1889" spans="1:57" ht="10.5" customHeight="1">
      <c r="A1889" s="1" t="str">
        <f t="shared" ca="1" si="993"/>
        <v/>
      </c>
      <c r="B1889" s="1" t="str">
        <f t="shared" ca="1" si="994"/>
        <v/>
      </c>
      <c r="C1889" s="1" t="str">
        <f t="shared" ca="1" si="995"/>
        <v/>
      </c>
      <c r="D1889" s="1" t="str">
        <f t="shared" ca="1" si="996"/>
        <v/>
      </c>
      <c r="F1889" s="10"/>
      <c r="G1889" s="217" t="str">
        <f t="shared" si="997"/>
        <v/>
      </c>
      <c r="H1889" s="27"/>
      <c r="I1889" s="28"/>
      <c r="J1889" s="28"/>
      <c r="K1889" s="29"/>
      <c r="L1889" s="217"/>
      <c r="M1889" s="217"/>
      <c r="N1889" s="217"/>
      <c r="O1889" s="26" t="str">
        <f t="shared" si="998"/>
        <v/>
      </c>
      <c r="P1889" s="218" t="str">
        <f t="shared" si="999"/>
        <v/>
      </c>
      <c r="Q1889" s="26" t="str">
        <f t="shared" si="1000"/>
        <v/>
      </c>
      <c r="R1889" s="22"/>
      <c r="S1889" s="99"/>
      <c r="T1889" s="10"/>
      <c r="U1889" s="229" t="str">
        <f t="shared" si="1001"/>
        <v/>
      </c>
      <c r="V1889" s="230"/>
      <c r="W1889" s="230"/>
      <c r="X1889" s="230"/>
      <c r="Y1889" s="230"/>
      <c r="Z1889" s="22" t="str">
        <f>""</f>
        <v/>
      </c>
      <c r="AB1889" s="23" t="str">
        <f t="shared" si="1002"/>
        <v/>
      </c>
      <c r="AC1889" s="2" t="b">
        <f>COUNT(Q1889:Q$2500)&gt;0</f>
        <v>0</v>
      </c>
      <c r="AD1889" s="2" t="b">
        <f t="shared" si="1019"/>
        <v>0</v>
      </c>
      <c r="AE1889" s="2" t="b">
        <f t="shared" si="1020"/>
        <v>0</v>
      </c>
      <c r="AF1889" s="2" t="b">
        <f t="shared" si="1021"/>
        <v>0</v>
      </c>
      <c r="AG1889" s="2" t="b">
        <f>OR(
  AND(AC1889,NOT(AC1890)),
  AND(AF1889,WEEKDAY(AH1888,2)=EINSTELLUNGEN!$D$12),
  AND(AF1889,AH1889=$J$35)
)</f>
        <v>0</v>
      </c>
      <c r="AH1889" s="2">
        <f>IF(AE1889,AH1888+IF(WEEKDAY(AH1888+1,2)&lt;=EINSTELLUNGEN!$D$12,1,$J$36),AH1888)</f>
        <v>42020</v>
      </c>
      <c r="AI1889" s="2">
        <f t="shared" si="1022"/>
        <v>2019</v>
      </c>
      <c r="AJ1889" s="2">
        <f t="shared" si="1023"/>
        <v>201901</v>
      </c>
      <c r="AK1889" s="2">
        <f t="shared" si="1024"/>
        <v>201901</v>
      </c>
      <c r="AL1889" s="2">
        <f t="shared" si="1025"/>
        <v>201903</v>
      </c>
      <c r="AM1889" s="2" t="b">
        <f t="shared" si="1026"/>
        <v>1</v>
      </c>
      <c r="AN1889" s="4" t="e">
        <f t="shared" si="1003"/>
        <v>#N/A</v>
      </c>
      <c r="AO1889" s="4" t="e">
        <f t="shared" si="1004"/>
        <v>#N/A</v>
      </c>
      <c r="AP1889" s="2" t="str">
        <f>IF(AD1889,
  IF(ISBLANK(H1889),
    AP1888,
    IF(LEN(H1889)=1,
      IF(OR(UPPER(H1889)="A",UPPER(H1889)="I"),
        EINSTELLUNGEN!$D$21,
        IF(OR(UPPER(H1889)="B",UPPER(H1889)="M"),
          EINSTELLUNGEN!$D$22,
          IF(OR(UPPER(H1889)="C",UPPER(H1889)="S"),
            EINSTELLUNGEN!$D$23,
            IF(UPPER(H1889)="D",
              EINSTELLUNGEN!$D$24,
              IF(UPPER(H1889)="E",
                EINSTELLUNGEN!$D$25,
                UPPER(H1889)))))),
      IF(ISNUMBER(H1889),
        EINSTELLUNGEN!$D$20&amp;H1889,
        UPPER(H1889)))),
  "")</f>
        <v/>
      </c>
      <c r="AQ1889" s="2" t="str">
        <f t="shared" si="1005"/>
        <v/>
      </c>
      <c r="AR1889" s="2">
        <f t="shared" si="1006"/>
        <v>0</v>
      </c>
      <c r="AS1889" s="145">
        <f t="shared" si="1007"/>
        <v>0.33333333333333331</v>
      </c>
      <c r="AT1889" s="2">
        <f t="shared" si="1008"/>
        <v>0</v>
      </c>
      <c r="AU1889" s="2">
        <f t="shared" si="1009"/>
        <v>0</v>
      </c>
      <c r="AV1889" s="2">
        <f t="shared" si="1010"/>
        <v>0</v>
      </c>
      <c r="AW1889" s="2">
        <f t="shared" si="1011"/>
        <v>0</v>
      </c>
      <c r="AX1889" s="2">
        <f t="shared" si="1027"/>
        <v>0</v>
      </c>
      <c r="AY1889" s="2">
        <f t="shared" si="1012"/>
        <v>0</v>
      </c>
      <c r="AZ1889" s="145" t="e">
        <f t="shared" si="1013"/>
        <v>#N/A</v>
      </c>
      <c r="BA1889" s="145" t="e">
        <f t="shared" si="1014"/>
        <v>#N/A</v>
      </c>
      <c r="BB1889" s="145">
        <f t="shared" si="1015"/>
        <v>2.083333333333337E-2</v>
      </c>
      <c r="BC1889" s="2">
        <f>IF(AM1889,
  IF(AND(AL1889=$J$31,_xlfn.DAYS(AH1889,DATE(AI1889,1,1))&lt;7),
    MAX(0,EINSTELLUNGEN!$D$12+1-WEEKDAY(DATE(EINSTELLUNGEN!$D$9,EINSTELLUNGEN!$D$10,1),2)),
    IF(AL1889=$J$33,
      MIN(EINSTELLUNGEN!$D$12,WEEKDAY(DATE(EINSTELLUNGEN!$D$9,12,31),2)),
      EINSTELLUNGEN!$D$12
  )) - SUMIF(AL$50:AL$2500,"="&amp;AL1889,AX$50:AX$2500),
  0)</f>
        <v>3</v>
      </c>
      <c r="BD1889" s="2">
        <f t="shared" si="1016"/>
        <v>0.33333333333333331</v>
      </c>
      <c r="BE1889" s="2">
        <f t="shared" si="1017"/>
        <v>0</v>
      </c>
    </row>
    <row r="1890" spans="1:57" ht="10.5" customHeight="1">
      <c r="A1890" s="1" t="str">
        <f t="shared" ca="1" si="993"/>
        <v/>
      </c>
      <c r="B1890" s="1" t="str">
        <f t="shared" ca="1" si="994"/>
        <v/>
      </c>
      <c r="C1890" s="1" t="str">
        <f t="shared" ca="1" si="995"/>
        <v/>
      </c>
      <c r="D1890" s="1" t="str">
        <f t="shared" ca="1" si="996"/>
        <v/>
      </c>
      <c r="F1890" s="10"/>
      <c r="G1890" s="217" t="str">
        <f t="shared" si="997"/>
        <v/>
      </c>
      <c r="H1890" s="27"/>
      <c r="I1890" s="28"/>
      <c r="J1890" s="28"/>
      <c r="K1890" s="29"/>
      <c r="L1890" s="217"/>
      <c r="M1890" s="217"/>
      <c r="N1890" s="217"/>
      <c r="O1890" s="26" t="str">
        <f t="shared" si="998"/>
        <v/>
      </c>
      <c r="P1890" s="218" t="str">
        <f t="shared" si="999"/>
        <v/>
      </c>
      <c r="Q1890" s="26" t="str">
        <f t="shared" si="1000"/>
        <v/>
      </c>
      <c r="R1890" s="22"/>
      <c r="S1890" s="99"/>
      <c r="T1890" s="10"/>
      <c r="U1890" s="229" t="str">
        <f t="shared" si="1001"/>
        <v/>
      </c>
      <c r="V1890" s="230"/>
      <c r="W1890" s="230"/>
      <c r="X1890" s="230"/>
      <c r="Y1890" s="230"/>
      <c r="Z1890" s="22" t="str">
        <f>""</f>
        <v/>
      </c>
      <c r="AB1890" s="23" t="str">
        <f t="shared" si="1002"/>
        <v/>
      </c>
      <c r="AC1890" s="2" t="b">
        <f>COUNT(Q1890:Q$2500)&gt;0</f>
        <v>0</v>
      </c>
      <c r="AD1890" s="2" t="b">
        <f t="shared" si="1019"/>
        <v>0</v>
      </c>
      <c r="AE1890" s="2" t="b">
        <f t="shared" si="1020"/>
        <v>0</v>
      </c>
      <c r="AF1890" s="2" t="b">
        <f t="shared" si="1021"/>
        <v>0</v>
      </c>
      <c r="AG1890" s="2" t="b">
        <f>OR(
  AND(AC1890,NOT(AC1891)),
  AND(AF1890,WEEKDAY(AH1889,2)=EINSTELLUNGEN!$D$12),
  AND(AF1890,AH1890=$J$35)
)</f>
        <v>0</v>
      </c>
      <c r="AH1890" s="2">
        <f>IF(AE1890,AH1889+IF(WEEKDAY(AH1889+1,2)&lt;=EINSTELLUNGEN!$D$12,1,$J$36),AH1889)</f>
        <v>42020</v>
      </c>
      <c r="AI1890" s="2">
        <f t="shared" si="1022"/>
        <v>2019</v>
      </c>
      <c r="AJ1890" s="2">
        <f t="shared" si="1023"/>
        <v>201901</v>
      </c>
      <c r="AK1890" s="2">
        <f t="shared" si="1024"/>
        <v>201901</v>
      </c>
      <c r="AL1890" s="2">
        <f t="shared" si="1025"/>
        <v>201903</v>
      </c>
      <c r="AM1890" s="2" t="b">
        <f t="shared" si="1026"/>
        <v>1</v>
      </c>
      <c r="AN1890" s="4" t="e">
        <f t="shared" si="1003"/>
        <v>#N/A</v>
      </c>
      <c r="AO1890" s="4" t="e">
        <f t="shared" si="1004"/>
        <v>#N/A</v>
      </c>
      <c r="AP1890" s="2" t="str">
        <f>IF(AD1890,
  IF(ISBLANK(H1890),
    AP1889,
    IF(LEN(H1890)=1,
      IF(OR(UPPER(H1890)="A",UPPER(H1890)="I"),
        EINSTELLUNGEN!$D$21,
        IF(OR(UPPER(H1890)="B",UPPER(H1890)="M"),
          EINSTELLUNGEN!$D$22,
          IF(OR(UPPER(H1890)="C",UPPER(H1890)="S"),
            EINSTELLUNGEN!$D$23,
            IF(UPPER(H1890)="D",
              EINSTELLUNGEN!$D$24,
              IF(UPPER(H1890)="E",
                EINSTELLUNGEN!$D$25,
                UPPER(H1890)))))),
      IF(ISNUMBER(H1890),
        EINSTELLUNGEN!$D$20&amp;H1890,
        UPPER(H1890)))),
  "")</f>
        <v/>
      </c>
      <c r="AQ1890" s="2" t="str">
        <f t="shared" si="1005"/>
        <v/>
      </c>
      <c r="AR1890" s="2">
        <f t="shared" si="1006"/>
        <v>0</v>
      </c>
      <c r="AS1890" s="145">
        <f t="shared" si="1007"/>
        <v>0.33333333333333331</v>
      </c>
      <c r="AT1890" s="2">
        <f t="shared" si="1008"/>
        <v>0</v>
      </c>
      <c r="AU1890" s="2">
        <f t="shared" si="1009"/>
        <v>0</v>
      </c>
      <c r="AV1890" s="2">
        <f t="shared" si="1010"/>
        <v>0</v>
      </c>
      <c r="AW1890" s="2">
        <f t="shared" si="1011"/>
        <v>0</v>
      </c>
      <c r="AX1890" s="2">
        <f t="shared" si="1027"/>
        <v>0</v>
      </c>
      <c r="AY1890" s="2">
        <f t="shared" si="1012"/>
        <v>0</v>
      </c>
      <c r="AZ1890" s="145" t="e">
        <f t="shared" si="1013"/>
        <v>#N/A</v>
      </c>
      <c r="BA1890" s="145" t="e">
        <f t="shared" si="1014"/>
        <v>#N/A</v>
      </c>
      <c r="BB1890" s="145">
        <f t="shared" si="1015"/>
        <v>2.083333333333337E-2</v>
      </c>
      <c r="BC1890" s="2">
        <f>IF(AM1890,
  IF(AND(AL1890=$J$31,_xlfn.DAYS(AH1890,DATE(AI1890,1,1))&lt;7),
    MAX(0,EINSTELLUNGEN!$D$12+1-WEEKDAY(DATE(EINSTELLUNGEN!$D$9,EINSTELLUNGEN!$D$10,1),2)),
    IF(AL1890=$J$33,
      MIN(EINSTELLUNGEN!$D$12,WEEKDAY(DATE(EINSTELLUNGEN!$D$9,12,31),2)),
      EINSTELLUNGEN!$D$12
  )) - SUMIF(AL$50:AL$2500,"="&amp;AL1890,AX$50:AX$2500),
  0)</f>
        <v>3</v>
      </c>
      <c r="BD1890" s="2">
        <f t="shared" si="1016"/>
        <v>0.33333333333333331</v>
      </c>
      <c r="BE1890" s="2">
        <f t="shared" si="1017"/>
        <v>0</v>
      </c>
    </row>
    <row r="1891" spans="1:57" ht="10.5" customHeight="1">
      <c r="A1891" s="1" t="str">
        <f t="shared" ca="1" si="993"/>
        <v/>
      </c>
      <c r="B1891" s="1" t="str">
        <f t="shared" ca="1" si="994"/>
        <v/>
      </c>
      <c r="C1891" s="1" t="str">
        <f t="shared" ca="1" si="995"/>
        <v/>
      </c>
      <c r="D1891" s="1" t="str">
        <f t="shared" ca="1" si="996"/>
        <v/>
      </c>
      <c r="F1891" s="10"/>
      <c r="G1891" s="217" t="str">
        <f t="shared" si="997"/>
        <v/>
      </c>
      <c r="H1891" s="27"/>
      <c r="I1891" s="28"/>
      <c r="J1891" s="28"/>
      <c r="K1891" s="29"/>
      <c r="L1891" s="217"/>
      <c r="M1891" s="217"/>
      <c r="N1891" s="217"/>
      <c r="O1891" s="26" t="str">
        <f t="shared" si="998"/>
        <v/>
      </c>
      <c r="P1891" s="218" t="str">
        <f t="shared" si="999"/>
        <v/>
      </c>
      <c r="Q1891" s="26" t="str">
        <f t="shared" si="1000"/>
        <v/>
      </c>
      <c r="R1891" s="22"/>
      <c r="S1891" s="99"/>
      <c r="T1891" s="10"/>
      <c r="U1891" s="229" t="str">
        <f t="shared" si="1001"/>
        <v/>
      </c>
      <c r="V1891" s="230"/>
      <c r="W1891" s="230"/>
      <c r="X1891" s="230"/>
      <c r="Y1891" s="230"/>
      <c r="Z1891" s="22" t="str">
        <f>""</f>
        <v/>
      </c>
      <c r="AB1891" s="23" t="str">
        <f t="shared" si="1002"/>
        <v/>
      </c>
      <c r="AC1891" s="2" t="b">
        <f>COUNT(Q1891:Q$2500)&gt;0</f>
        <v>0</v>
      </c>
      <c r="AD1891" s="2" t="b">
        <f t="shared" si="1019"/>
        <v>0</v>
      </c>
      <c r="AE1891" s="2" t="b">
        <f t="shared" si="1020"/>
        <v>0</v>
      </c>
      <c r="AF1891" s="2" t="b">
        <f t="shared" si="1021"/>
        <v>0</v>
      </c>
      <c r="AG1891" s="2" t="b">
        <f>OR(
  AND(AC1891,NOT(AC1892)),
  AND(AF1891,WEEKDAY(AH1890,2)=EINSTELLUNGEN!$D$12),
  AND(AF1891,AH1891=$J$35)
)</f>
        <v>0</v>
      </c>
      <c r="AH1891" s="2">
        <f>IF(AE1891,AH1890+IF(WEEKDAY(AH1890+1,2)&lt;=EINSTELLUNGEN!$D$12,1,$J$36),AH1890)</f>
        <v>42020</v>
      </c>
      <c r="AI1891" s="2">
        <f t="shared" si="1022"/>
        <v>2019</v>
      </c>
      <c r="AJ1891" s="2">
        <f t="shared" si="1023"/>
        <v>201901</v>
      </c>
      <c r="AK1891" s="2">
        <f t="shared" si="1024"/>
        <v>201901</v>
      </c>
      <c r="AL1891" s="2">
        <f t="shared" si="1025"/>
        <v>201903</v>
      </c>
      <c r="AM1891" s="2" t="b">
        <f t="shared" si="1026"/>
        <v>1</v>
      </c>
      <c r="AN1891" s="4" t="e">
        <f t="shared" si="1003"/>
        <v>#N/A</v>
      </c>
      <c r="AO1891" s="4" t="e">
        <f t="shared" si="1004"/>
        <v>#N/A</v>
      </c>
      <c r="AP1891" s="2" t="str">
        <f>IF(AD1891,
  IF(ISBLANK(H1891),
    AP1890,
    IF(LEN(H1891)=1,
      IF(OR(UPPER(H1891)="A",UPPER(H1891)="I"),
        EINSTELLUNGEN!$D$21,
        IF(OR(UPPER(H1891)="B",UPPER(H1891)="M"),
          EINSTELLUNGEN!$D$22,
          IF(OR(UPPER(H1891)="C",UPPER(H1891)="S"),
            EINSTELLUNGEN!$D$23,
            IF(UPPER(H1891)="D",
              EINSTELLUNGEN!$D$24,
              IF(UPPER(H1891)="E",
                EINSTELLUNGEN!$D$25,
                UPPER(H1891)))))),
      IF(ISNUMBER(H1891),
        EINSTELLUNGEN!$D$20&amp;H1891,
        UPPER(H1891)))),
  "")</f>
        <v/>
      </c>
      <c r="AQ1891" s="2" t="str">
        <f t="shared" si="1005"/>
        <v/>
      </c>
      <c r="AR1891" s="2">
        <f t="shared" si="1006"/>
        <v>0</v>
      </c>
      <c r="AS1891" s="145">
        <f t="shared" si="1007"/>
        <v>0.33333333333333331</v>
      </c>
      <c r="AT1891" s="2">
        <f t="shared" si="1008"/>
        <v>0</v>
      </c>
      <c r="AU1891" s="2">
        <f t="shared" si="1009"/>
        <v>0</v>
      </c>
      <c r="AV1891" s="2">
        <f t="shared" si="1010"/>
        <v>0</v>
      </c>
      <c r="AW1891" s="2">
        <f t="shared" si="1011"/>
        <v>0</v>
      </c>
      <c r="AX1891" s="2">
        <f t="shared" si="1027"/>
        <v>0</v>
      </c>
      <c r="AY1891" s="2">
        <f t="shared" si="1012"/>
        <v>0</v>
      </c>
      <c r="AZ1891" s="145" t="e">
        <f t="shared" si="1013"/>
        <v>#N/A</v>
      </c>
      <c r="BA1891" s="145" t="e">
        <f t="shared" si="1014"/>
        <v>#N/A</v>
      </c>
      <c r="BB1891" s="145">
        <f t="shared" si="1015"/>
        <v>2.083333333333337E-2</v>
      </c>
      <c r="BC1891" s="2">
        <f>IF(AM1891,
  IF(AND(AL1891=$J$31,_xlfn.DAYS(AH1891,DATE(AI1891,1,1))&lt;7),
    MAX(0,EINSTELLUNGEN!$D$12+1-WEEKDAY(DATE(EINSTELLUNGEN!$D$9,EINSTELLUNGEN!$D$10,1),2)),
    IF(AL1891=$J$33,
      MIN(EINSTELLUNGEN!$D$12,WEEKDAY(DATE(EINSTELLUNGEN!$D$9,12,31),2)),
      EINSTELLUNGEN!$D$12
  )) - SUMIF(AL$50:AL$2500,"="&amp;AL1891,AX$50:AX$2500),
  0)</f>
        <v>3</v>
      </c>
      <c r="BD1891" s="2">
        <f t="shared" si="1016"/>
        <v>0.33333333333333331</v>
      </c>
      <c r="BE1891" s="2">
        <f t="shared" si="1017"/>
        <v>0</v>
      </c>
    </row>
    <row r="1892" spans="1:57" ht="10.5" customHeight="1">
      <c r="A1892" s="1" t="str">
        <f t="shared" ca="1" si="993"/>
        <v/>
      </c>
      <c r="B1892" s="1" t="str">
        <f t="shared" ca="1" si="994"/>
        <v/>
      </c>
      <c r="C1892" s="1" t="str">
        <f t="shared" ca="1" si="995"/>
        <v/>
      </c>
      <c r="D1892" s="1" t="str">
        <f t="shared" ca="1" si="996"/>
        <v/>
      </c>
      <c r="F1892" s="10"/>
      <c r="G1892" s="217" t="str">
        <f t="shared" si="997"/>
        <v/>
      </c>
      <c r="H1892" s="27"/>
      <c r="I1892" s="28"/>
      <c r="J1892" s="28"/>
      <c r="K1892" s="29"/>
      <c r="L1892" s="217"/>
      <c r="M1892" s="217"/>
      <c r="N1892" s="217"/>
      <c r="O1892" s="26" t="str">
        <f t="shared" si="998"/>
        <v/>
      </c>
      <c r="P1892" s="218" t="str">
        <f t="shared" si="999"/>
        <v/>
      </c>
      <c r="Q1892" s="26" t="str">
        <f t="shared" si="1000"/>
        <v/>
      </c>
      <c r="R1892" s="22"/>
      <c r="S1892" s="99"/>
      <c r="T1892" s="10"/>
      <c r="U1892" s="229" t="str">
        <f t="shared" si="1001"/>
        <v/>
      </c>
      <c r="V1892" s="230"/>
      <c r="W1892" s="230"/>
      <c r="X1892" s="230"/>
      <c r="Y1892" s="230"/>
      <c r="Z1892" s="22" t="str">
        <f>""</f>
        <v/>
      </c>
      <c r="AB1892" s="23" t="str">
        <f t="shared" si="1002"/>
        <v/>
      </c>
      <c r="AC1892" s="2" t="b">
        <f>COUNT(Q1892:Q$2500)&gt;0</f>
        <v>0</v>
      </c>
      <c r="AD1892" s="2" t="b">
        <f t="shared" si="1019"/>
        <v>0</v>
      </c>
      <c r="AE1892" s="2" t="b">
        <f t="shared" si="1020"/>
        <v>0</v>
      </c>
      <c r="AF1892" s="2" t="b">
        <f t="shared" si="1021"/>
        <v>0</v>
      </c>
      <c r="AG1892" s="2" t="b">
        <f>OR(
  AND(AC1892,NOT(AC1893)),
  AND(AF1892,WEEKDAY(AH1891,2)=EINSTELLUNGEN!$D$12),
  AND(AF1892,AH1892=$J$35)
)</f>
        <v>0</v>
      </c>
      <c r="AH1892" s="2">
        <f>IF(AE1892,AH1891+IF(WEEKDAY(AH1891+1,2)&lt;=EINSTELLUNGEN!$D$12,1,$J$36),AH1891)</f>
        <v>42020</v>
      </c>
      <c r="AI1892" s="2">
        <f t="shared" si="1022"/>
        <v>2019</v>
      </c>
      <c r="AJ1892" s="2">
        <f t="shared" si="1023"/>
        <v>201901</v>
      </c>
      <c r="AK1892" s="2">
        <f t="shared" si="1024"/>
        <v>201901</v>
      </c>
      <c r="AL1892" s="2">
        <f t="shared" si="1025"/>
        <v>201903</v>
      </c>
      <c r="AM1892" s="2" t="b">
        <f t="shared" si="1026"/>
        <v>1</v>
      </c>
      <c r="AN1892" s="4" t="e">
        <f t="shared" si="1003"/>
        <v>#N/A</v>
      </c>
      <c r="AO1892" s="4" t="e">
        <f t="shared" si="1004"/>
        <v>#N/A</v>
      </c>
      <c r="AP1892" s="2" t="str">
        <f>IF(AD1892,
  IF(ISBLANK(H1892),
    AP1891,
    IF(LEN(H1892)=1,
      IF(OR(UPPER(H1892)="A",UPPER(H1892)="I"),
        EINSTELLUNGEN!$D$21,
        IF(OR(UPPER(H1892)="B",UPPER(H1892)="M"),
          EINSTELLUNGEN!$D$22,
          IF(OR(UPPER(H1892)="C",UPPER(H1892)="S"),
            EINSTELLUNGEN!$D$23,
            IF(UPPER(H1892)="D",
              EINSTELLUNGEN!$D$24,
              IF(UPPER(H1892)="E",
                EINSTELLUNGEN!$D$25,
                UPPER(H1892)))))),
      IF(ISNUMBER(H1892),
        EINSTELLUNGEN!$D$20&amp;H1892,
        UPPER(H1892)))),
  "")</f>
        <v/>
      </c>
      <c r="AQ1892" s="2" t="str">
        <f t="shared" si="1005"/>
        <v/>
      </c>
      <c r="AR1892" s="2">
        <f t="shared" si="1006"/>
        <v>0</v>
      </c>
      <c r="AS1892" s="145">
        <f t="shared" si="1007"/>
        <v>0.33333333333333331</v>
      </c>
      <c r="AT1892" s="2">
        <f t="shared" si="1008"/>
        <v>0</v>
      </c>
      <c r="AU1892" s="2">
        <f t="shared" si="1009"/>
        <v>0</v>
      </c>
      <c r="AV1892" s="2">
        <f t="shared" si="1010"/>
        <v>0</v>
      </c>
      <c r="AW1892" s="2">
        <f t="shared" si="1011"/>
        <v>0</v>
      </c>
      <c r="AX1892" s="2">
        <f t="shared" si="1027"/>
        <v>0</v>
      </c>
      <c r="AY1892" s="2">
        <f t="shared" si="1012"/>
        <v>0</v>
      </c>
      <c r="AZ1892" s="145" t="e">
        <f t="shared" si="1013"/>
        <v>#N/A</v>
      </c>
      <c r="BA1892" s="145" t="e">
        <f t="shared" si="1014"/>
        <v>#N/A</v>
      </c>
      <c r="BB1892" s="145">
        <f t="shared" si="1015"/>
        <v>2.083333333333337E-2</v>
      </c>
      <c r="BC1892" s="2">
        <f>IF(AM1892,
  IF(AND(AL1892=$J$31,_xlfn.DAYS(AH1892,DATE(AI1892,1,1))&lt;7),
    MAX(0,EINSTELLUNGEN!$D$12+1-WEEKDAY(DATE(EINSTELLUNGEN!$D$9,EINSTELLUNGEN!$D$10,1),2)),
    IF(AL1892=$J$33,
      MIN(EINSTELLUNGEN!$D$12,WEEKDAY(DATE(EINSTELLUNGEN!$D$9,12,31),2)),
      EINSTELLUNGEN!$D$12
  )) - SUMIF(AL$50:AL$2500,"="&amp;AL1892,AX$50:AX$2500),
  0)</f>
        <v>3</v>
      </c>
      <c r="BD1892" s="2">
        <f t="shared" si="1016"/>
        <v>0.33333333333333331</v>
      </c>
      <c r="BE1892" s="2">
        <f t="shared" si="1017"/>
        <v>0</v>
      </c>
    </row>
    <row r="1893" spans="1:57" ht="10.5" customHeight="1">
      <c r="A1893" s="1" t="str">
        <f t="shared" ca="1" si="993"/>
        <v/>
      </c>
      <c r="B1893" s="1" t="str">
        <f t="shared" ca="1" si="994"/>
        <v/>
      </c>
      <c r="C1893" s="1" t="str">
        <f t="shared" ca="1" si="995"/>
        <v/>
      </c>
      <c r="D1893" s="1" t="str">
        <f t="shared" ca="1" si="996"/>
        <v/>
      </c>
      <c r="F1893" s="10"/>
      <c r="G1893" s="217" t="str">
        <f t="shared" si="997"/>
        <v/>
      </c>
      <c r="H1893" s="27"/>
      <c r="I1893" s="28"/>
      <c r="J1893" s="28"/>
      <c r="K1893" s="29"/>
      <c r="L1893" s="217"/>
      <c r="M1893" s="217"/>
      <c r="N1893" s="217"/>
      <c r="O1893" s="26" t="str">
        <f t="shared" si="998"/>
        <v/>
      </c>
      <c r="P1893" s="218" t="str">
        <f t="shared" si="999"/>
        <v/>
      </c>
      <c r="Q1893" s="26" t="str">
        <f t="shared" si="1000"/>
        <v/>
      </c>
      <c r="R1893" s="22"/>
      <c r="S1893" s="99"/>
      <c r="T1893" s="10"/>
      <c r="U1893" s="229" t="str">
        <f t="shared" si="1001"/>
        <v/>
      </c>
      <c r="V1893" s="230"/>
      <c r="W1893" s="230"/>
      <c r="X1893" s="230"/>
      <c r="Y1893" s="230"/>
      <c r="Z1893" s="22" t="str">
        <f>""</f>
        <v/>
      </c>
      <c r="AB1893" s="23" t="str">
        <f t="shared" si="1002"/>
        <v/>
      </c>
      <c r="AC1893" s="2" t="b">
        <f>COUNT(Q1893:Q$2500)&gt;0</f>
        <v>0</v>
      </c>
      <c r="AD1893" s="2" t="b">
        <f t="shared" si="1019"/>
        <v>0</v>
      </c>
      <c r="AE1893" s="2" t="b">
        <f t="shared" si="1020"/>
        <v>0</v>
      </c>
      <c r="AF1893" s="2" t="b">
        <f t="shared" si="1021"/>
        <v>0</v>
      </c>
      <c r="AG1893" s="2" t="b">
        <f>OR(
  AND(AC1893,NOT(AC1894)),
  AND(AF1893,WEEKDAY(AH1892,2)=EINSTELLUNGEN!$D$12),
  AND(AF1893,AH1893=$J$35)
)</f>
        <v>0</v>
      </c>
      <c r="AH1893" s="2">
        <f>IF(AE1893,AH1892+IF(WEEKDAY(AH1892+1,2)&lt;=EINSTELLUNGEN!$D$12,1,$J$36),AH1892)</f>
        <v>42020</v>
      </c>
      <c r="AI1893" s="2">
        <f t="shared" si="1022"/>
        <v>2019</v>
      </c>
      <c r="AJ1893" s="2">
        <f t="shared" si="1023"/>
        <v>201901</v>
      </c>
      <c r="AK1893" s="2">
        <f t="shared" si="1024"/>
        <v>201901</v>
      </c>
      <c r="AL1893" s="2">
        <f t="shared" si="1025"/>
        <v>201903</v>
      </c>
      <c r="AM1893" s="2" t="b">
        <f t="shared" si="1026"/>
        <v>1</v>
      </c>
      <c r="AN1893" s="4" t="e">
        <f t="shared" si="1003"/>
        <v>#N/A</v>
      </c>
      <c r="AO1893" s="4" t="e">
        <f t="shared" si="1004"/>
        <v>#N/A</v>
      </c>
      <c r="AP1893" s="2" t="str">
        <f>IF(AD1893,
  IF(ISBLANK(H1893),
    AP1892,
    IF(LEN(H1893)=1,
      IF(OR(UPPER(H1893)="A",UPPER(H1893)="I"),
        EINSTELLUNGEN!$D$21,
        IF(OR(UPPER(H1893)="B",UPPER(H1893)="M"),
          EINSTELLUNGEN!$D$22,
          IF(OR(UPPER(H1893)="C",UPPER(H1893)="S"),
            EINSTELLUNGEN!$D$23,
            IF(UPPER(H1893)="D",
              EINSTELLUNGEN!$D$24,
              IF(UPPER(H1893)="E",
                EINSTELLUNGEN!$D$25,
                UPPER(H1893)))))),
      IF(ISNUMBER(H1893),
        EINSTELLUNGEN!$D$20&amp;H1893,
        UPPER(H1893)))),
  "")</f>
        <v/>
      </c>
      <c r="AQ1893" s="2" t="str">
        <f t="shared" si="1005"/>
        <v/>
      </c>
      <c r="AR1893" s="2">
        <f t="shared" si="1006"/>
        <v>0</v>
      </c>
      <c r="AS1893" s="145">
        <f t="shared" si="1007"/>
        <v>0.33333333333333331</v>
      </c>
      <c r="AT1893" s="2">
        <f t="shared" si="1008"/>
        <v>0</v>
      </c>
      <c r="AU1893" s="2">
        <f t="shared" si="1009"/>
        <v>0</v>
      </c>
      <c r="AV1893" s="2">
        <f t="shared" si="1010"/>
        <v>0</v>
      </c>
      <c r="AW1893" s="2">
        <f t="shared" si="1011"/>
        <v>0</v>
      </c>
      <c r="AX1893" s="2">
        <f t="shared" si="1027"/>
        <v>0</v>
      </c>
      <c r="AY1893" s="2">
        <f t="shared" si="1012"/>
        <v>0</v>
      </c>
      <c r="AZ1893" s="145" t="e">
        <f t="shared" si="1013"/>
        <v>#N/A</v>
      </c>
      <c r="BA1893" s="145" t="e">
        <f t="shared" si="1014"/>
        <v>#N/A</v>
      </c>
      <c r="BB1893" s="145">
        <f t="shared" si="1015"/>
        <v>2.083333333333337E-2</v>
      </c>
      <c r="BC1893" s="2">
        <f>IF(AM1893,
  IF(AND(AL1893=$J$31,_xlfn.DAYS(AH1893,DATE(AI1893,1,1))&lt;7),
    MAX(0,EINSTELLUNGEN!$D$12+1-WEEKDAY(DATE(EINSTELLUNGEN!$D$9,EINSTELLUNGEN!$D$10,1),2)),
    IF(AL1893=$J$33,
      MIN(EINSTELLUNGEN!$D$12,WEEKDAY(DATE(EINSTELLUNGEN!$D$9,12,31),2)),
      EINSTELLUNGEN!$D$12
  )) - SUMIF(AL$50:AL$2500,"="&amp;AL1893,AX$50:AX$2500),
  0)</f>
        <v>3</v>
      </c>
      <c r="BD1893" s="2">
        <f t="shared" si="1016"/>
        <v>0.33333333333333331</v>
      </c>
      <c r="BE1893" s="2">
        <f t="shared" si="1017"/>
        <v>0</v>
      </c>
    </row>
    <row r="1894" spans="1:57" ht="10.5" customHeight="1">
      <c r="A1894" s="1" t="str">
        <f t="shared" ca="1" si="993"/>
        <v/>
      </c>
      <c r="B1894" s="1" t="str">
        <f t="shared" ca="1" si="994"/>
        <v/>
      </c>
      <c r="C1894" s="1" t="str">
        <f t="shared" ca="1" si="995"/>
        <v/>
      </c>
      <c r="D1894" s="1" t="str">
        <f t="shared" ca="1" si="996"/>
        <v/>
      </c>
      <c r="F1894" s="10"/>
      <c r="G1894" s="217" t="str">
        <f t="shared" si="997"/>
        <v/>
      </c>
      <c r="H1894" s="27"/>
      <c r="I1894" s="28"/>
      <c r="J1894" s="28"/>
      <c r="K1894" s="29"/>
      <c r="L1894" s="217"/>
      <c r="M1894" s="217"/>
      <c r="N1894" s="217"/>
      <c r="O1894" s="26" t="str">
        <f t="shared" si="998"/>
        <v/>
      </c>
      <c r="P1894" s="218" t="str">
        <f t="shared" si="999"/>
        <v/>
      </c>
      <c r="Q1894" s="26" t="str">
        <f t="shared" si="1000"/>
        <v/>
      </c>
      <c r="R1894" s="22"/>
      <c r="S1894" s="99"/>
      <c r="T1894" s="10"/>
      <c r="U1894" s="229" t="str">
        <f t="shared" si="1001"/>
        <v/>
      </c>
      <c r="V1894" s="230"/>
      <c r="W1894" s="230"/>
      <c r="X1894" s="230"/>
      <c r="Y1894" s="230"/>
      <c r="Z1894" s="22" t="str">
        <f>""</f>
        <v/>
      </c>
      <c r="AB1894" s="23" t="str">
        <f t="shared" si="1002"/>
        <v/>
      </c>
      <c r="AC1894" s="2" t="b">
        <f>COUNT(Q1894:Q$2500)&gt;0</f>
        <v>0</v>
      </c>
      <c r="AD1894" s="2" t="b">
        <f t="shared" si="1019"/>
        <v>0</v>
      </c>
      <c r="AE1894" s="2" t="b">
        <f t="shared" si="1020"/>
        <v>0</v>
      </c>
      <c r="AF1894" s="2" t="b">
        <f t="shared" si="1021"/>
        <v>0</v>
      </c>
      <c r="AG1894" s="2" t="b">
        <f>OR(
  AND(AC1894,NOT(AC1895)),
  AND(AF1894,WEEKDAY(AH1893,2)=EINSTELLUNGEN!$D$12),
  AND(AF1894,AH1894=$J$35)
)</f>
        <v>0</v>
      </c>
      <c r="AH1894" s="2">
        <f>IF(AE1894,AH1893+IF(WEEKDAY(AH1893+1,2)&lt;=EINSTELLUNGEN!$D$12,1,$J$36),AH1893)</f>
        <v>42020</v>
      </c>
      <c r="AI1894" s="2">
        <f t="shared" si="1022"/>
        <v>2019</v>
      </c>
      <c r="AJ1894" s="2">
        <f t="shared" si="1023"/>
        <v>201901</v>
      </c>
      <c r="AK1894" s="2">
        <f t="shared" si="1024"/>
        <v>201901</v>
      </c>
      <c r="AL1894" s="2">
        <f t="shared" si="1025"/>
        <v>201903</v>
      </c>
      <c r="AM1894" s="2" t="b">
        <f t="shared" si="1026"/>
        <v>1</v>
      </c>
      <c r="AN1894" s="4" t="e">
        <f t="shared" si="1003"/>
        <v>#N/A</v>
      </c>
      <c r="AO1894" s="4" t="e">
        <f t="shared" si="1004"/>
        <v>#N/A</v>
      </c>
      <c r="AP1894" s="2" t="str">
        <f>IF(AD1894,
  IF(ISBLANK(H1894),
    AP1893,
    IF(LEN(H1894)=1,
      IF(OR(UPPER(H1894)="A",UPPER(H1894)="I"),
        EINSTELLUNGEN!$D$21,
        IF(OR(UPPER(H1894)="B",UPPER(H1894)="M"),
          EINSTELLUNGEN!$D$22,
          IF(OR(UPPER(H1894)="C",UPPER(H1894)="S"),
            EINSTELLUNGEN!$D$23,
            IF(UPPER(H1894)="D",
              EINSTELLUNGEN!$D$24,
              IF(UPPER(H1894)="E",
                EINSTELLUNGEN!$D$25,
                UPPER(H1894)))))),
      IF(ISNUMBER(H1894),
        EINSTELLUNGEN!$D$20&amp;H1894,
        UPPER(H1894)))),
  "")</f>
        <v/>
      </c>
      <c r="AQ1894" s="2" t="str">
        <f t="shared" si="1005"/>
        <v/>
      </c>
      <c r="AR1894" s="2">
        <f t="shared" si="1006"/>
        <v>0</v>
      </c>
      <c r="AS1894" s="145">
        <f t="shared" si="1007"/>
        <v>0.33333333333333331</v>
      </c>
      <c r="AT1894" s="2">
        <f t="shared" si="1008"/>
        <v>0</v>
      </c>
      <c r="AU1894" s="2">
        <f t="shared" si="1009"/>
        <v>0</v>
      </c>
      <c r="AV1894" s="2">
        <f t="shared" si="1010"/>
        <v>0</v>
      </c>
      <c r="AW1894" s="2">
        <f t="shared" si="1011"/>
        <v>0</v>
      </c>
      <c r="AX1894" s="2">
        <f t="shared" si="1027"/>
        <v>0</v>
      </c>
      <c r="AY1894" s="2">
        <f t="shared" si="1012"/>
        <v>0</v>
      </c>
      <c r="AZ1894" s="145" t="e">
        <f t="shared" si="1013"/>
        <v>#N/A</v>
      </c>
      <c r="BA1894" s="145" t="e">
        <f t="shared" si="1014"/>
        <v>#N/A</v>
      </c>
      <c r="BB1894" s="145">
        <f t="shared" si="1015"/>
        <v>2.083333333333337E-2</v>
      </c>
      <c r="BC1894" s="2">
        <f>IF(AM1894,
  IF(AND(AL1894=$J$31,_xlfn.DAYS(AH1894,DATE(AI1894,1,1))&lt;7),
    MAX(0,EINSTELLUNGEN!$D$12+1-WEEKDAY(DATE(EINSTELLUNGEN!$D$9,EINSTELLUNGEN!$D$10,1),2)),
    IF(AL1894=$J$33,
      MIN(EINSTELLUNGEN!$D$12,WEEKDAY(DATE(EINSTELLUNGEN!$D$9,12,31),2)),
      EINSTELLUNGEN!$D$12
  )) - SUMIF(AL$50:AL$2500,"="&amp;AL1894,AX$50:AX$2500),
  0)</f>
        <v>3</v>
      </c>
      <c r="BD1894" s="2">
        <f t="shared" si="1016"/>
        <v>0.33333333333333331</v>
      </c>
      <c r="BE1894" s="2">
        <f t="shared" si="1017"/>
        <v>0</v>
      </c>
    </row>
    <row r="1895" spans="1:57" ht="10.5" customHeight="1">
      <c r="A1895" s="1" t="str">
        <f t="shared" ca="1" si="993"/>
        <v/>
      </c>
      <c r="B1895" s="1" t="str">
        <f t="shared" ca="1" si="994"/>
        <v/>
      </c>
      <c r="C1895" s="1" t="str">
        <f t="shared" ca="1" si="995"/>
        <v/>
      </c>
      <c r="D1895" s="1" t="str">
        <f t="shared" ca="1" si="996"/>
        <v/>
      </c>
      <c r="F1895" s="10"/>
      <c r="G1895" s="217" t="str">
        <f t="shared" si="997"/>
        <v/>
      </c>
      <c r="H1895" s="27"/>
      <c r="I1895" s="28"/>
      <c r="J1895" s="28"/>
      <c r="K1895" s="29"/>
      <c r="L1895" s="217"/>
      <c r="M1895" s="217"/>
      <c r="N1895" s="217"/>
      <c r="O1895" s="26" t="str">
        <f t="shared" si="998"/>
        <v/>
      </c>
      <c r="P1895" s="218" t="str">
        <f t="shared" si="999"/>
        <v/>
      </c>
      <c r="Q1895" s="26" t="str">
        <f t="shared" si="1000"/>
        <v/>
      </c>
      <c r="R1895" s="22"/>
      <c r="S1895" s="99"/>
      <c r="T1895" s="10"/>
      <c r="U1895" s="229" t="str">
        <f t="shared" si="1001"/>
        <v/>
      </c>
      <c r="V1895" s="230"/>
      <c r="W1895" s="230"/>
      <c r="X1895" s="230"/>
      <c r="Y1895" s="230"/>
      <c r="Z1895" s="22" t="str">
        <f>""</f>
        <v/>
      </c>
      <c r="AB1895" s="23" t="str">
        <f t="shared" si="1002"/>
        <v/>
      </c>
      <c r="AC1895" s="2" t="b">
        <f>COUNT(Q1895:Q$2500)&gt;0</f>
        <v>0</v>
      </c>
      <c r="AD1895" s="2" t="b">
        <f t="shared" si="1019"/>
        <v>0</v>
      </c>
      <c r="AE1895" s="2" t="b">
        <f t="shared" si="1020"/>
        <v>0</v>
      </c>
      <c r="AF1895" s="2" t="b">
        <f t="shared" si="1021"/>
        <v>0</v>
      </c>
      <c r="AG1895" s="2" t="b">
        <f>OR(
  AND(AC1895,NOT(AC1896)),
  AND(AF1895,WEEKDAY(AH1894,2)=EINSTELLUNGEN!$D$12),
  AND(AF1895,AH1895=$J$35)
)</f>
        <v>0</v>
      </c>
      <c r="AH1895" s="2">
        <f>IF(AE1895,AH1894+IF(WEEKDAY(AH1894+1,2)&lt;=EINSTELLUNGEN!$D$12,1,$J$36),AH1894)</f>
        <v>42020</v>
      </c>
      <c r="AI1895" s="2">
        <f t="shared" si="1022"/>
        <v>2019</v>
      </c>
      <c r="AJ1895" s="2">
        <f t="shared" si="1023"/>
        <v>201901</v>
      </c>
      <c r="AK1895" s="2">
        <f t="shared" si="1024"/>
        <v>201901</v>
      </c>
      <c r="AL1895" s="2">
        <f t="shared" si="1025"/>
        <v>201903</v>
      </c>
      <c r="AM1895" s="2" t="b">
        <f t="shared" si="1026"/>
        <v>1</v>
      </c>
      <c r="AN1895" s="4" t="e">
        <f t="shared" si="1003"/>
        <v>#N/A</v>
      </c>
      <c r="AO1895" s="4" t="e">
        <f t="shared" si="1004"/>
        <v>#N/A</v>
      </c>
      <c r="AP1895" s="2" t="str">
        <f>IF(AD1895,
  IF(ISBLANK(H1895),
    AP1894,
    IF(LEN(H1895)=1,
      IF(OR(UPPER(H1895)="A",UPPER(H1895)="I"),
        EINSTELLUNGEN!$D$21,
        IF(OR(UPPER(H1895)="B",UPPER(H1895)="M"),
          EINSTELLUNGEN!$D$22,
          IF(OR(UPPER(H1895)="C",UPPER(H1895)="S"),
            EINSTELLUNGEN!$D$23,
            IF(UPPER(H1895)="D",
              EINSTELLUNGEN!$D$24,
              IF(UPPER(H1895)="E",
                EINSTELLUNGEN!$D$25,
                UPPER(H1895)))))),
      IF(ISNUMBER(H1895),
        EINSTELLUNGEN!$D$20&amp;H1895,
        UPPER(H1895)))),
  "")</f>
        <v/>
      </c>
      <c r="AQ1895" s="2" t="str">
        <f t="shared" si="1005"/>
        <v/>
      </c>
      <c r="AR1895" s="2">
        <f t="shared" si="1006"/>
        <v>0</v>
      </c>
      <c r="AS1895" s="145">
        <f t="shared" si="1007"/>
        <v>0.33333333333333331</v>
      </c>
      <c r="AT1895" s="2">
        <f t="shared" si="1008"/>
        <v>0</v>
      </c>
      <c r="AU1895" s="2">
        <f t="shared" si="1009"/>
        <v>0</v>
      </c>
      <c r="AV1895" s="2">
        <f t="shared" si="1010"/>
        <v>0</v>
      </c>
      <c r="AW1895" s="2">
        <f t="shared" si="1011"/>
        <v>0</v>
      </c>
      <c r="AX1895" s="2">
        <f t="shared" si="1027"/>
        <v>0</v>
      </c>
      <c r="AY1895" s="2">
        <f t="shared" si="1012"/>
        <v>0</v>
      </c>
      <c r="AZ1895" s="145" t="e">
        <f t="shared" si="1013"/>
        <v>#N/A</v>
      </c>
      <c r="BA1895" s="145" t="e">
        <f t="shared" si="1014"/>
        <v>#N/A</v>
      </c>
      <c r="BB1895" s="145">
        <f t="shared" si="1015"/>
        <v>2.083333333333337E-2</v>
      </c>
      <c r="BC1895" s="2">
        <f>IF(AM1895,
  IF(AND(AL1895=$J$31,_xlfn.DAYS(AH1895,DATE(AI1895,1,1))&lt;7),
    MAX(0,EINSTELLUNGEN!$D$12+1-WEEKDAY(DATE(EINSTELLUNGEN!$D$9,EINSTELLUNGEN!$D$10,1),2)),
    IF(AL1895=$J$33,
      MIN(EINSTELLUNGEN!$D$12,WEEKDAY(DATE(EINSTELLUNGEN!$D$9,12,31),2)),
      EINSTELLUNGEN!$D$12
  )) - SUMIF(AL$50:AL$2500,"="&amp;AL1895,AX$50:AX$2500),
  0)</f>
        <v>3</v>
      </c>
      <c r="BD1895" s="2">
        <f t="shared" si="1016"/>
        <v>0.33333333333333331</v>
      </c>
      <c r="BE1895" s="2">
        <f t="shared" si="1017"/>
        <v>0</v>
      </c>
    </row>
    <row r="1896" spans="1:57" ht="10.5" customHeight="1">
      <c r="A1896" s="1" t="str">
        <f t="shared" ca="1" si="993"/>
        <v/>
      </c>
      <c r="B1896" s="1" t="str">
        <f t="shared" ca="1" si="994"/>
        <v/>
      </c>
      <c r="C1896" s="1" t="str">
        <f t="shared" ca="1" si="995"/>
        <v/>
      </c>
      <c r="D1896" s="1" t="str">
        <f t="shared" ca="1" si="996"/>
        <v/>
      </c>
      <c r="F1896" s="10"/>
      <c r="G1896" s="217" t="str">
        <f t="shared" si="997"/>
        <v/>
      </c>
      <c r="H1896" s="27"/>
      <c r="I1896" s="28"/>
      <c r="J1896" s="28"/>
      <c r="K1896" s="29"/>
      <c r="L1896" s="217"/>
      <c r="M1896" s="217"/>
      <c r="N1896" s="217"/>
      <c r="O1896" s="26" t="str">
        <f t="shared" si="998"/>
        <v/>
      </c>
      <c r="P1896" s="218" t="str">
        <f t="shared" si="999"/>
        <v/>
      </c>
      <c r="Q1896" s="26" t="str">
        <f t="shared" si="1000"/>
        <v/>
      </c>
      <c r="R1896" s="22"/>
      <c r="S1896" s="99"/>
      <c r="T1896" s="10"/>
      <c r="U1896" s="229" t="str">
        <f t="shared" si="1001"/>
        <v/>
      </c>
      <c r="V1896" s="230"/>
      <c r="W1896" s="230"/>
      <c r="X1896" s="230"/>
      <c r="Y1896" s="230"/>
      <c r="Z1896" s="22" t="str">
        <f>""</f>
        <v/>
      </c>
      <c r="AB1896" s="23" t="str">
        <f t="shared" si="1002"/>
        <v/>
      </c>
      <c r="AC1896" s="2" t="b">
        <f>COUNT(Q1896:Q$2500)&gt;0</f>
        <v>0</v>
      </c>
      <c r="AD1896" s="2" t="b">
        <f t="shared" si="1019"/>
        <v>0</v>
      </c>
      <c r="AE1896" s="2" t="b">
        <f t="shared" si="1020"/>
        <v>0</v>
      </c>
      <c r="AF1896" s="2" t="b">
        <f t="shared" si="1021"/>
        <v>0</v>
      </c>
      <c r="AG1896" s="2" t="b">
        <f>OR(
  AND(AC1896,NOT(AC1897)),
  AND(AF1896,WEEKDAY(AH1895,2)=EINSTELLUNGEN!$D$12),
  AND(AF1896,AH1896=$J$35)
)</f>
        <v>0</v>
      </c>
      <c r="AH1896" s="2">
        <f>IF(AE1896,AH1895+IF(WEEKDAY(AH1895+1,2)&lt;=EINSTELLUNGEN!$D$12,1,$J$36),AH1895)</f>
        <v>42020</v>
      </c>
      <c r="AI1896" s="2">
        <f t="shared" si="1022"/>
        <v>2019</v>
      </c>
      <c r="AJ1896" s="2">
        <f t="shared" si="1023"/>
        <v>201901</v>
      </c>
      <c r="AK1896" s="2">
        <f t="shared" si="1024"/>
        <v>201901</v>
      </c>
      <c r="AL1896" s="2">
        <f t="shared" si="1025"/>
        <v>201903</v>
      </c>
      <c r="AM1896" s="2" t="b">
        <f t="shared" si="1026"/>
        <v>1</v>
      </c>
      <c r="AN1896" s="4" t="e">
        <f t="shared" si="1003"/>
        <v>#N/A</v>
      </c>
      <c r="AO1896" s="4" t="e">
        <f t="shared" si="1004"/>
        <v>#N/A</v>
      </c>
      <c r="AP1896" s="2" t="str">
        <f>IF(AD1896,
  IF(ISBLANK(H1896),
    AP1895,
    IF(LEN(H1896)=1,
      IF(OR(UPPER(H1896)="A",UPPER(H1896)="I"),
        EINSTELLUNGEN!$D$21,
        IF(OR(UPPER(H1896)="B",UPPER(H1896)="M"),
          EINSTELLUNGEN!$D$22,
          IF(OR(UPPER(H1896)="C",UPPER(H1896)="S"),
            EINSTELLUNGEN!$D$23,
            IF(UPPER(H1896)="D",
              EINSTELLUNGEN!$D$24,
              IF(UPPER(H1896)="E",
                EINSTELLUNGEN!$D$25,
                UPPER(H1896)))))),
      IF(ISNUMBER(H1896),
        EINSTELLUNGEN!$D$20&amp;H1896,
        UPPER(H1896)))),
  "")</f>
        <v/>
      </c>
      <c r="AQ1896" s="2" t="str">
        <f t="shared" si="1005"/>
        <v/>
      </c>
      <c r="AR1896" s="2">
        <f t="shared" si="1006"/>
        <v>0</v>
      </c>
      <c r="AS1896" s="145">
        <f t="shared" si="1007"/>
        <v>0.33333333333333331</v>
      </c>
      <c r="AT1896" s="2">
        <f t="shared" si="1008"/>
        <v>0</v>
      </c>
      <c r="AU1896" s="2">
        <f t="shared" si="1009"/>
        <v>0</v>
      </c>
      <c r="AV1896" s="2">
        <f t="shared" si="1010"/>
        <v>0</v>
      </c>
      <c r="AW1896" s="2">
        <f t="shared" si="1011"/>
        <v>0</v>
      </c>
      <c r="AX1896" s="2">
        <f t="shared" si="1027"/>
        <v>0</v>
      </c>
      <c r="AY1896" s="2">
        <f t="shared" si="1012"/>
        <v>0</v>
      </c>
      <c r="AZ1896" s="145" t="e">
        <f t="shared" si="1013"/>
        <v>#N/A</v>
      </c>
      <c r="BA1896" s="145" t="e">
        <f t="shared" si="1014"/>
        <v>#N/A</v>
      </c>
      <c r="BB1896" s="145">
        <f t="shared" si="1015"/>
        <v>2.083333333333337E-2</v>
      </c>
      <c r="BC1896" s="2">
        <f>IF(AM1896,
  IF(AND(AL1896=$J$31,_xlfn.DAYS(AH1896,DATE(AI1896,1,1))&lt;7),
    MAX(0,EINSTELLUNGEN!$D$12+1-WEEKDAY(DATE(EINSTELLUNGEN!$D$9,EINSTELLUNGEN!$D$10,1),2)),
    IF(AL1896=$J$33,
      MIN(EINSTELLUNGEN!$D$12,WEEKDAY(DATE(EINSTELLUNGEN!$D$9,12,31),2)),
      EINSTELLUNGEN!$D$12
  )) - SUMIF(AL$50:AL$2500,"="&amp;AL1896,AX$50:AX$2500),
  0)</f>
        <v>3</v>
      </c>
      <c r="BD1896" s="2">
        <f t="shared" si="1016"/>
        <v>0.33333333333333331</v>
      </c>
      <c r="BE1896" s="2">
        <f t="shared" si="1017"/>
        <v>0</v>
      </c>
    </row>
    <row r="1897" spans="1:57" ht="10.5" customHeight="1">
      <c r="A1897" s="1" t="str">
        <f t="shared" ca="1" si="993"/>
        <v/>
      </c>
      <c r="B1897" s="1" t="str">
        <f t="shared" ca="1" si="994"/>
        <v/>
      </c>
      <c r="C1897" s="1" t="str">
        <f t="shared" ca="1" si="995"/>
        <v/>
      </c>
      <c r="D1897" s="1" t="str">
        <f t="shared" ca="1" si="996"/>
        <v/>
      </c>
      <c r="F1897" s="10"/>
      <c r="G1897" s="217" t="str">
        <f t="shared" si="997"/>
        <v/>
      </c>
      <c r="H1897" s="27"/>
      <c r="I1897" s="28"/>
      <c r="J1897" s="28"/>
      <c r="K1897" s="29"/>
      <c r="L1897" s="217"/>
      <c r="M1897" s="217"/>
      <c r="N1897" s="217"/>
      <c r="O1897" s="26" t="str">
        <f t="shared" si="998"/>
        <v/>
      </c>
      <c r="P1897" s="218" t="str">
        <f t="shared" si="999"/>
        <v/>
      </c>
      <c r="Q1897" s="26" t="str">
        <f t="shared" si="1000"/>
        <v/>
      </c>
      <c r="R1897" s="22"/>
      <c r="S1897" s="99"/>
      <c r="T1897" s="10"/>
      <c r="U1897" s="229" t="str">
        <f t="shared" si="1001"/>
        <v/>
      </c>
      <c r="V1897" s="230"/>
      <c r="W1897" s="230"/>
      <c r="X1897" s="230"/>
      <c r="Y1897" s="230"/>
      <c r="Z1897" s="22" t="str">
        <f>""</f>
        <v/>
      </c>
      <c r="AB1897" s="23" t="str">
        <f t="shared" si="1002"/>
        <v/>
      </c>
      <c r="AC1897" s="2" t="b">
        <f>COUNT(Q1897:Q$2500)&gt;0</f>
        <v>0</v>
      </c>
      <c r="AD1897" s="2" t="b">
        <f t="shared" si="1019"/>
        <v>0</v>
      </c>
      <c r="AE1897" s="2" t="b">
        <f t="shared" si="1020"/>
        <v>0</v>
      </c>
      <c r="AF1897" s="2" t="b">
        <f t="shared" si="1021"/>
        <v>0</v>
      </c>
      <c r="AG1897" s="2" t="b">
        <f>OR(
  AND(AC1897,NOT(AC1898)),
  AND(AF1897,WEEKDAY(AH1896,2)=EINSTELLUNGEN!$D$12),
  AND(AF1897,AH1897=$J$35)
)</f>
        <v>0</v>
      </c>
      <c r="AH1897" s="2">
        <f>IF(AE1897,AH1896+IF(WEEKDAY(AH1896+1,2)&lt;=EINSTELLUNGEN!$D$12,1,$J$36),AH1896)</f>
        <v>42020</v>
      </c>
      <c r="AI1897" s="2">
        <f t="shared" si="1022"/>
        <v>2019</v>
      </c>
      <c r="AJ1897" s="2">
        <f t="shared" si="1023"/>
        <v>201901</v>
      </c>
      <c r="AK1897" s="2">
        <f t="shared" si="1024"/>
        <v>201901</v>
      </c>
      <c r="AL1897" s="2">
        <f t="shared" si="1025"/>
        <v>201903</v>
      </c>
      <c r="AM1897" s="2" t="b">
        <f t="shared" si="1026"/>
        <v>1</v>
      </c>
      <c r="AN1897" s="4" t="e">
        <f t="shared" si="1003"/>
        <v>#N/A</v>
      </c>
      <c r="AO1897" s="4" t="e">
        <f t="shared" si="1004"/>
        <v>#N/A</v>
      </c>
      <c r="AP1897" s="2" t="str">
        <f>IF(AD1897,
  IF(ISBLANK(H1897),
    AP1896,
    IF(LEN(H1897)=1,
      IF(OR(UPPER(H1897)="A",UPPER(H1897)="I"),
        EINSTELLUNGEN!$D$21,
        IF(OR(UPPER(H1897)="B",UPPER(H1897)="M"),
          EINSTELLUNGEN!$D$22,
          IF(OR(UPPER(H1897)="C",UPPER(H1897)="S"),
            EINSTELLUNGEN!$D$23,
            IF(UPPER(H1897)="D",
              EINSTELLUNGEN!$D$24,
              IF(UPPER(H1897)="E",
                EINSTELLUNGEN!$D$25,
                UPPER(H1897)))))),
      IF(ISNUMBER(H1897),
        EINSTELLUNGEN!$D$20&amp;H1897,
        UPPER(H1897)))),
  "")</f>
        <v/>
      </c>
      <c r="AQ1897" s="2" t="str">
        <f t="shared" si="1005"/>
        <v/>
      </c>
      <c r="AR1897" s="2">
        <f t="shared" si="1006"/>
        <v>0</v>
      </c>
      <c r="AS1897" s="145">
        <f t="shared" si="1007"/>
        <v>0.33333333333333331</v>
      </c>
      <c r="AT1897" s="2">
        <f t="shared" si="1008"/>
        <v>0</v>
      </c>
      <c r="AU1897" s="2">
        <f t="shared" si="1009"/>
        <v>0</v>
      </c>
      <c r="AV1897" s="2">
        <f t="shared" si="1010"/>
        <v>0</v>
      </c>
      <c r="AW1897" s="2">
        <f t="shared" si="1011"/>
        <v>0</v>
      </c>
      <c r="AX1897" s="2">
        <f t="shared" si="1027"/>
        <v>0</v>
      </c>
      <c r="AY1897" s="2">
        <f t="shared" si="1012"/>
        <v>0</v>
      </c>
      <c r="AZ1897" s="145" t="e">
        <f t="shared" si="1013"/>
        <v>#N/A</v>
      </c>
      <c r="BA1897" s="145" t="e">
        <f t="shared" si="1014"/>
        <v>#N/A</v>
      </c>
      <c r="BB1897" s="145">
        <f t="shared" si="1015"/>
        <v>2.083333333333337E-2</v>
      </c>
      <c r="BC1897" s="2">
        <f>IF(AM1897,
  IF(AND(AL1897=$J$31,_xlfn.DAYS(AH1897,DATE(AI1897,1,1))&lt;7),
    MAX(0,EINSTELLUNGEN!$D$12+1-WEEKDAY(DATE(EINSTELLUNGEN!$D$9,EINSTELLUNGEN!$D$10,1),2)),
    IF(AL1897=$J$33,
      MIN(EINSTELLUNGEN!$D$12,WEEKDAY(DATE(EINSTELLUNGEN!$D$9,12,31),2)),
      EINSTELLUNGEN!$D$12
  )) - SUMIF(AL$50:AL$2500,"="&amp;AL1897,AX$50:AX$2500),
  0)</f>
        <v>3</v>
      </c>
      <c r="BD1897" s="2">
        <f t="shared" si="1016"/>
        <v>0.33333333333333331</v>
      </c>
      <c r="BE1897" s="2">
        <f t="shared" si="1017"/>
        <v>0</v>
      </c>
    </row>
    <row r="1898" spans="1:57" ht="10.5" customHeight="1">
      <c r="A1898" s="1" t="str">
        <f t="shared" ca="1" si="993"/>
        <v/>
      </c>
      <c r="B1898" s="1" t="str">
        <f t="shared" ca="1" si="994"/>
        <v/>
      </c>
      <c r="C1898" s="1" t="str">
        <f t="shared" ca="1" si="995"/>
        <v/>
      </c>
      <c r="D1898" s="1" t="str">
        <f t="shared" ca="1" si="996"/>
        <v/>
      </c>
      <c r="F1898" s="10"/>
      <c r="G1898" s="217" t="str">
        <f t="shared" si="997"/>
        <v/>
      </c>
      <c r="H1898" s="27"/>
      <c r="I1898" s="28"/>
      <c r="J1898" s="28"/>
      <c r="K1898" s="29"/>
      <c r="L1898" s="217"/>
      <c r="M1898" s="217"/>
      <c r="N1898" s="217"/>
      <c r="O1898" s="26" t="str">
        <f t="shared" si="998"/>
        <v/>
      </c>
      <c r="P1898" s="218" t="str">
        <f t="shared" si="999"/>
        <v/>
      </c>
      <c r="Q1898" s="26" t="str">
        <f t="shared" si="1000"/>
        <v/>
      </c>
      <c r="R1898" s="22"/>
      <c r="S1898" s="99"/>
      <c r="T1898" s="10"/>
      <c r="U1898" s="229" t="str">
        <f t="shared" si="1001"/>
        <v/>
      </c>
      <c r="V1898" s="230"/>
      <c r="W1898" s="230"/>
      <c r="X1898" s="230"/>
      <c r="Y1898" s="230"/>
      <c r="Z1898" s="22" t="str">
        <f>""</f>
        <v/>
      </c>
      <c r="AB1898" s="23" t="str">
        <f t="shared" si="1002"/>
        <v/>
      </c>
      <c r="AC1898" s="2" t="b">
        <f>COUNT(Q1898:Q$2500)&gt;0</f>
        <v>0</v>
      </c>
      <c r="AD1898" s="2" t="b">
        <f t="shared" si="1019"/>
        <v>0</v>
      </c>
      <c r="AE1898" s="2" t="b">
        <f t="shared" si="1020"/>
        <v>0</v>
      </c>
      <c r="AF1898" s="2" t="b">
        <f t="shared" si="1021"/>
        <v>0</v>
      </c>
      <c r="AG1898" s="2" t="b">
        <f>OR(
  AND(AC1898,NOT(AC1899)),
  AND(AF1898,WEEKDAY(AH1897,2)=EINSTELLUNGEN!$D$12),
  AND(AF1898,AH1898=$J$35)
)</f>
        <v>0</v>
      </c>
      <c r="AH1898" s="2">
        <f>IF(AE1898,AH1897+IF(WEEKDAY(AH1897+1,2)&lt;=EINSTELLUNGEN!$D$12,1,$J$36),AH1897)</f>
        <v>42020</v>
      </c>
      <c r="AI1898" s="2">
        <f t="shared" si="1022"/>
        <v>2019</v>
      </c>
      <c r="AJ1898" s="2">
        <f t="shared" si="1023"/>
        <v>201901</v>
      </c>
      <c r="AK1898" s="2">
        <f t="shared" si="1024"/>
        <v>201901</v>
      </c>
      <c r="AL1898" s="2">
        <f t="shared" si="1025"/>
        <v>201903</v>
      </c>
      <c r="AM1898" s="2" t="b">
        <f t="shared" si="1026"/>
        <v>1</v>
      </c>
      <c r="AN1898" s="4" t="e">
        <f t="shared" si="1003"/>
        <v>#N/A</v>
      </c>
      <c r="AO1898" s="4" t="e">
        <f t="shared" si="1004"/>
        <v>#N/A</v>
      </c>
      <c r="AP1898" s="2" t="str">
        <f>IF(AD1898,
  IF(ISBLANK(H1898),
    AP1897,
    IF(LEN(H1898)=1,
      IF(OR(UPPER(H1898)="A",UPPER(H1898)="I"),
        EINSTELLUNGEN!$D$21,
        IF(OR(UPPER(H1898)="B",UPPER(H1898)="M"),
          EINSTELLUNGEN!$D$22,
          IF(OR(UPPER(H1898)="C",UPPER(H1898)="S"),
            EINSTELLUNGEN!$D$23,
            IF(UPPER(H1898)="D",
              EINSTELLUNGEN!$D$24,
              IF(UPPER(H1898)="E",
                EINSTELLUNGEN!$D$25,
                UPPER(H1898)))))),
      IF(ISNUMBER(H1898),
        EINSTELLUNGEN!$D$20&amp;H1898,
        UPPER(H1898)))),
  "")</f>
        <v/>
      </c>
      <c r="AQ1898" s="2" t="str">
        <f t="shared" si="1005"/>
        <v/>
      </c>
      <c r="AR1898" s="2">
        <f t="shared" si="1006"/>
        <v>0</v>
      </c>
      <c r="AS1898" s="145">
        <f t="shared" si="1007"/>
        <v>0.33333333333333331</v>
      </c>
      <c r="AT1898" s="2">
        <f t="shared" si="1008"/>
        <v>0</v>
      </c>
      <c r="AU1898" s="2">
        <f t="shared" si="1009"/>
        <v>0</v>
      </c>
      <c r="AV1898" s="2">
        <f t="shared" si="1010"/>
        <v>0</v>
      </c>
      <c r="AW1898" s="2">
        <f t="shared" si="1011"/>
        <v>0</v>
      </c>
      <c r="AX1898" s="2">
        <f t="shared" si="1027"/>
        <v>0</v>
      </c>
      <c r="AY1898" s="2">
        <f t="shared" si="1012"/>
        <v>0</v>
      </c>
      <c r="AZ1898" s="145" t="e">
        <f t="shared" si="1013"/>
        <v>#N/A</v>
      </c>
      <c r="BA1898" s="145" t="e">
        <f t="shared" si="1014"/>
        <v>#N/A</v>
      </c>
      <c r="BB1898" s="145">
        <f t="shared" si="1015"/>
        <v>2.083333333333337E-2</v>
      </c>
      <c r="BC1898" s="2">
        <f>IF(AM1898,
  IF(AND(AL1898=$J$31,_xlfn.DAYS(AH1898,DATE(AI1898,1,1))&lt;7),
    MAX(0,EINSTELLUNGEN!$D$12+1-WEEKDAY(DATE(EINSTELLUNGEN!$D$9,EINSTELLUNGEN!$D$10,1),2)),
    IF(AL1898=$J$33,
      MIN(EINSTELLUNGEN!$D$12,WEEKDAY(DATE(EINSTELLUNGEN!$D$9,12,31),2)),
      EINSTELLUNGEN!$D$12
  )) - SUMIF(AL$50:AL$2500,"="&amp;AL1898,AX$50:AX$2500),
  0)</f>
        <v>3</v>
      </c>
      <c r="BD1898" s="2">
        <f t="shared" si="1016"/>
        <v>0.33333333333333331</v>
      </c>
      <c r="BE1898" s="2">
        <f t="shared" si="1017"/>
        <v>0</v>
      </c>
    </row>
    <row r="1899" spans="1:57" ht="10.5" customHeight="1">
      <c r="A1899" s="1" t="str">
        <f t="shared" ca="1" si="993"/>
        <v/>
      </c>
      <c r="B1899" s="1" t="str">
        <f t="shared" ca="1" si="994"/>
        <v/>
      </c>
      <c r="C1899" s="1" t="str">
        <f t="shared" ca="1" si="995"/>
        <v/>
      </c>
      <c r="D1899" s="1" t="str">
        <f t="shared" ca="1" si="996"/>
        <v/>
      </c>
      <c r="F1899" s="10"/>
      <c r="G1899" s="217" t="str">
        <f t="shared" si="997"/>
        <v/>
      </c>
      <c r="H1899" s="27"/>
      <c r="I1899" s="28"/>
      <c r="J1899" s="28"/>
      <c r="K1899" s="29"/>
      <c r="L1899" s="217"/>
      <c r="M1899" s="217"/>
      <c r="N1899" s="217"/>
      <c r="O1899" s="26" t="str">
        <f t="shared" si="998"/>
        <v/>
      </c>
      <c r="P1899" s="218" t="str">
        <f t="shared" si="999"/>
        <v/>
      </c>
      <c r="Q1899" s="26" t="str">
        <f t="shared" si="1000"/>
        <v/>
      </c>
      <c r="R1899" s="22"/>
      <c r="S1899" s="99"/>
      <c r="T1899" s="10"/>
      <c r="U1899" s="229" t="str">
        <f t="shared" si="1001"/>
        <v/>
      </c>
      <c r="V1899" s="230"/>
      <c r="W1899" s="230"/>
      <c r="X1899" s="230"/>
      <c r="Y1899" s="230"/>
      <c r="Z1899" s="22" t="str">
        <f>""</f>
        <v/>
      </c>
      <c r="AB1899" s="23" t="str">
        <f t="shared" si="1002"/>
        <v/>
      </c>
      <c r="AC1899" s="2" t="b">
        <f>COUNT(Q1899:Q$2500)&gt;0</f>
        <v>0</v>
      </c>
      <c r="AD1899" s="2" t="b">
        <f t="shared" si="1019"/>
        <v>0</v>
      </c>
      <c r="AE1899" s="2" t="b">
        <f t="shared" si="1020"/>
        <v>0</v>
      </c>
      <c r="AF1899" s="2" t="b">
        <f t="shared" si="1021"/>
        <v>0</v>
      </c>
      <c r="AG1899" s="2" t="b">
        <f>OR(
  AND(AC1899,NOT(AC1900)),
  AND(AF1899,WEEKDAY(AH1898,2)=EINSTELLUNGEN!$D$12),
  AND(AF1899,AH1899=$J$35)
)</f>
        <v>0</v>
      </c>
      <c r="AH1899" s="2">
        <f>IF(AE1899,AH1898+IF(WEEKDAY(AH1898+1,2)&lt;=EINSTELLUNGEN!$D$12,1,$J$36),AH1898)</f>
        <v>42020</v>
      </c>
      <c r="AI1899" s="2">
        <f t="shared" si="1022"/>
        <v>2019</v>
      </c>
      <c r="AJ1899" s="2">
        <f t="shared" si="1023"/>
        <v>201901</v>
      </c>
      <c r="AK1899" s="2">
        <f t="shared" si="1024"/>
        <v>201901</v>
      </c>
      <c r="AL1899" s="2">
        <f t="shared" si="1025"/>
        <v>201903</v>
      </c>
      <c r="AM1899" s="2" t="b">
        <f t="shared" si="1026"/>
        <v>1</v>
      </c>
      <c r="AN1899" s="4" t="e">
        <f t="shared" si="1003"/>
        <v>#N/A</v>
      </c>
      <c r="AO1899" s="4" t="e">
        <f t="shared" si="1004"/>
        <v>#N/A</v>
      </c>
      <c r="AP1899" s="2" t="str">
        <f>IF(AD1899,
  IF(ISBLANK(H1899),
    AP1898,
    IF(LEN(H1899)=1,
      IF(OR(UPPER(H1899)="A",UPPER(H1899)="I"),
        EINSTELLUNGEN!$D$21,
        IF(OR(UPPER(H1899)="B",UPPER(H1899)="M"),
          EINSTELLUNGEN!$D$22,
          IF(OR(UPPER(H1899)="C",UPPER(H1899)="S"),
            EINSTELLUNGEN!$D$23,
            IF(UPPER(H1899)="D",
              EINSTELLUNGEN!$D$24,
              IF(UPPER(H1899)="E",
                EINSTELLUNGEN!$D$25,
                UPPER(H1899)))))),
      IF(ISNUMBER(H1899),
        EINSTELLUNGEN!$D$20&amp;H1899,
        UPPER(H1899)))),
  "")</f>
        <v/>
      </c>
      <c r="AQ1899" s="2" t="str">
        <f t="shared" si="1005"/>
        <v/>
      </c>
      <c r="AR1899" s="2">
        <f t="shared" si="1006"/>
        <v>0</v>
      </c>
      <c r="AS1899" s="145">
        <f t="shared" si="1007"/>
        <v>0.33333333333333331</v>
      </c>
      <c r="AT1899" s="2">
        <f t="shared" si="1008"/>
        <v>0</v>
      </c>
      <c r="AU1899" s="2">
        <f t="shared" si="1009"/>
        <v>0</v>
      </c>
      <c r="AV1899" s="2">
        <f t="shared" si="1010"/>
        <v>0</v>
      </c>
      <c r="AW1899" s="2">
        <f t="shared" si="1011"/>
        <v>0</v>
      </c>
      <c r="AX1899" s="2">
        <f t="shared" si="1027"/>
        <v>0</v>
      </c>
      <c r="AY1899" s="2">
        <f t="shared" si="1012"/>
        <v>0</v>
      </c>
      <c r="AZ1899" s="145" t="e">
        <f t="shared" si="1013"/>
        <v>#N/A</v>
      </c>
      <c r="BA1899" s="145" t="e">
        <f t="shared" si="1014"/>
        <v>#N/A</v>
      </c>
      <c r="BB1899" s="145">
        <f t="shared" si="1015"/>
        <v>2.083333333333337E-2</v>
      </c>
      <c r="BC1899" s="2">
        <f>IF(AM1899,
  IF(AND(AL1899=$J$31,_xlfn.DAYS(AH1899,DATE(AI1899,1,1))&lt;7),
    MAX(0,EINSTELLUNGEN!$D$12+1-WEEKDAY(DATE(EINSTELLUNGEN!$D$9,EINSTELLUNGEN!$D$10,1),2)),
    IF(AL1899=$J$33,
      MIN(EINSTELLUNGEN!$D$12,WEEKDAY(DATE(EINSTELLUNGEN!$D$9,12,31),2)),
      EINSTELLUNGEN!$D$12
  )) - SUMIF(AL$50:AL$2500,"="&amp;AL1899,AX$50:AX$2500),
  0)</f>
        <v>3</v>
      </c>
      <c r="BD1899" s="2">
        <f t="shared" si="1016"/>
        <v>0.33333333333333331</v>
      </c>
      <c r="BE1899" s="2">
        <f t="shared" si="1017"/>
        <v>0</v>
      </c>
    </row>
    <row r="1900" spans="1:57" ht="10.5" customHeight="1">
      <c r="A1900" s="1" t="str">
        <f t="shared" ca="1" si="993"/>
        <v/>
      </c>
      <c r="B1900" s="1" t="str">
        <f t="shared" ca="1" si="994"/>
        <v/>
      </c>
      <c r="C1900" s="1" t="str">
        <f t="shared" ca="1" si="995"/>
        <v/>
      </c>
      <c r="D1900" s="1" t="str">
        <f t="shared" ca="1" si="996"/>
        <v/>
      </c>
      <c r="F1900" s="10"/>
      <c r="G1900" s="217" t="str">
        <f t="shared" si="997"/>
        <v/>
      </c>
      <c r="H1900" s="27"/>
      <c r="I1900" s="28"/>
      <c r="J1900" s="28"/>
      <c r="K1900" s="29"/>
      <c r="L1900" s="217"/>
      <c r="M1900" s="217"/>
      <c r="N1900" s="217"/>
      <c r="O1900" s="26" t="str">
        <f t="shared" si="998"/>
        <v/>
      </c>
      <c r="P1900" s="218" t="str">
        <f t="shared" si="999"/>
        <v/>
      </c>
      <c r="Q1900" s="26" t="str">
        <f t="shared" si="1000"/>
        <v/>
      </c>
      <c r="R1900" s="22"/>
      <c r="S1900" s="99"/>
      <c r="T1900" s="10"/>
      <c r="U1900" s="229" t="str">
        <f t="shared" si="1001"/>
        <v/>
      </c>
      <c r="V1900" s="230"/>
      <c r="W1900" s="230"/>
      <c r="X1900" s="230"/>
      <c r="Y1900" s="230"/>
      <c r="Z1900" s="22" t="str">
        <f>""</f>
        <v/>
      </c>
      <c r="AB1900" s="23" t="str">
        <f t="shared" si="1002"/>
        <v/>
      </c>
      <c r="AC1900" s="2" t="b">
        <f>COUNT(Q1900:Q$2500)&gt;0</f>
        <v>0</v>
      </c>
      <c r="AD1900" s="2" t="b">
        <f t="shared" si="1019"/>
        <v>0</v>
      </c>
      <c r="AE1900" s="2" t="b">
        <f t="shared" si="1020"/>
        <v>0</v>
      </c>
      <c r="AF1900" s="2" t="b">
        <f t="shared" si="1021"/>
        <v>0</v>
      </c>
      <c r="AG1900" s="2" t="b">
        <f>OR(
  AND(AC1900,NOT(AC1901)),
  AND(AF1900,WEEKDAY(AH1899,2)=EINSTELLUNGEN!$D$12),
  AND(AF1900,AH1900=$J$35)
)</f>
        <v>0</v>
      </c>
      <c r="AH1900" s="2">
        <f>IF(AE1900,AH1899+IF(WEEKDAY(AH1899+1,2)&lt;=EINSTELLUNGEN!$D$12,1,$J$36),AH1899)</f>
        <v>42020</v>
      </c>
      <c r="AI1900" s="2">
        <f t="shared" si="1022"/>
        <v>2019</v>
      </c>
      <c r="AJ1900" s="2">
        <f t="shared" si="1023"/>
        <v>201901</v>
      </c>
      <c r="AK1900" s="2">
        <f t="shared" si="1024"/>
        <v>201901</v>
      </c>
      <c r="AL1900" s="2">
        <f t="shared" si="1025"/>
        <v>201903</v>
      </c>
      <c r="AM1900" s="2" t="b">
        <f t="shared" si="1026"/>
        <v>1</v>
      </c>
      <c r="AN1900" s="4" t="e">
        <f t="shared" si="1003"/>
        <v>#N/A</v>
      </c>
      <c r="AO1900" s="4" t="e">
        <f t="shared" si="1004"/>
        <v>#N/A</v>
      </c>
      <c r="AP1900" s="2" t="str">
        <f>IF(AD1900,
  IF(ISBLANK(H1900),
    AP1899,
    IF(LEN(H1900)=1,
      IF(OR(UPPER(H1900)="A",UPPER(H1900)="I"),
        EINSTELLUNGEN!$D$21,
        IF(OR(UPPER(H1900)="B",UPPER(H1900)="M"),
          EINSTELLUNGEN!$D$22,
          IF(OR(UPPER(H1900)="C",UPPER(H1900)="S"),
            EINSTELLUNGEN!$D$23,
            IF(UPPER(H1900)="D",
              EINSTELLUNGEN!$D$24,
              IF(UPPER(H1900)="E",
                EINSTELLUNGEN!$D$25,
                UPPER(H1900)))))),
      IF(ISNUMBER(H1900),
        EINSTELLUNGEN!$D$20&amp;H1900,
        UPPER(H1900)))),
  "")</f>
        <v/>
      </c>
      <c r="AQ1900" s="2" t="str">
        <f t="shared" si="1005"/>
        <v/>
      </c>
      <c r="AR1900" s="2">
        <f t="shared" si="1006"/>
        <v>0</v>
      </c>
      <c r="AS1900" s="145">
        <f t="shared" si="1007"/>
        <v>0.33333333333333331</v>
      </c>
      <c r="AT1900" s="2">
        <f t="shared" si="1008"/>
        <v>0</v>
      </c>
      <c r="AU1900" s="2">
        <f t="shared" si="1009"/>
        <v>0</v>
      </c>
      <c r="AV1900" s="2">
        <f t="shared" si="1010"/>
        <v>0</v>
      </c>
      <c r="AW1900" s="2">
        <f t="shared" si="1011"/>
        <v>0</v>
      </c>
      <c r="AX1900" s="2">
        <f t="shared" si="1027"/>
        <v>0</v>
      </c>
      <c r="AY1900" s="2">
        <f t="shared" si="1012"/>
        <v>0</v>
      </c>
      <c r="AZ1900" s="145" t="e">
        <f t="shared" si="1013"/>
        <v>#N/A</v>
      </c>
      <c r="BA1900" s="145" t="e">
        <f t="shared" si="1014"/>
        <v>#N/A</v>
      </c>
      <c r="BB1900" s="145">
        <f t="shared" si="1015"/>
        <v>2.083333333333337E-2</v>
      </c>
      <c r="BC1900" s="2">
        <f>IF(AM1900,
  IF(AND(AL1900=$J$31,_xlfn.DAYS(AH1900,DATE(AI1900,1,1))&lt;7),
    MAX(0,EINSTELLUNGEN!$D$12+1-WEEKDAY(DATE(EINSTELLUNGEN!$D$9,EINSTELLUNGEN!$D$10,1),2)),
    IF(AL1900=$J$33,
      MIN(EINSTELLUNGEN!$D$12,WEEKDAY(DATE(EINSTELLUNGEN!$D$9,12,31),2)),
      EINSTELLUNGEN!$D$12
  )) - SUMIF(AL$50:AL$2500,"="&amp;AL1900,AX$50:AX$2500),
  0)</f>
        <v>3</v>
      </c>
      <c r="BD1900" s="2">
        <f t="shared" si="1016"/>
        <v>0.33333333333333331</v>
      </c>
      <c r="BE1900" s="2">
        <f t="shared" si="1017"/>
        <v>0</v>
      </c>
    </row>
    <row r="1901" spans="1:57" ht="10.5" customHeight="1">
      <c r="A1901" s="1" t="str">
        <f t="shared" ca="1" si="993"/>
        <v/>
      </c>
      <c r="B1901" s="1" t="str">
        <f t="shared" ca="1" si="994"/>
        <v/>
      </c>
      <c r="C1901" s="1" t="str">
        <f t="shared" ca="1" si="995"/>
        <v/>
      </c>
      <c r="D1901" s="1" t="str">
        <f t="shared" ca="1" si="996"/>
        <v/>
      </c>
      <c r="F1901" s="10"/>
      <c r="G1901" s="217" t="str">
        <f t="shared" si="997"/>
        <v/>
      </c>
      <c r="H1901" s="27"/>
      <c r="I1901" s="28"/>
      <c r="J1901" s="28"/>
      <c r="K1901" s="29"/>
      <c r="L1901" s="217"/>
      <c r="M1901" s="217"/>
      <c r="N1901" s="217"/>
      <c r="O1901" s="26" t="str">
        <f t="shared" si="998"/>
        <v/>
      </c>
      <c r="P1901" s="218" t="str">
        <f t="shared" si="999"/>
        <v/>
      </c>
      <c r="Q1901" s="26" t="str">
        <f t="shared" si="1000"/>
        <v/>
      </c>
      <c r="R1901" s="22"/>
      <c r="S1901" s="99"/>
      <c r="T1901" s="10"/>
      <c r="U1901" s="229" t="str">
        <f t="shared" si="1001"/>
        <v/>
      </c>
      <c r="V1901" s="230"/>
      <c r="W1901" s="230"/>
      <c r="X1901" s="230"/>
      <c r="Y1901" s="230"/>
      <c r="Z1901" s="22" t="str">
        <f>""</f>
        <v/>
      </c>
      <c r="AB1901" s="23" t="str">
        <f t="shared" si="1002"/>
        <v/>
      </c>
      <c r="AC1901" s="2" t="b">
        <f>COUNT(Q1901:Q$2500)&gt;0</f>
        <v>0</v>
      </c>
      <c r="AD1901" s="2" t="b">
        <f t="shared" si="1019"/>
        <v>0</v>
      </c>
      <c r="AE1901" s="2" t="b">
        <f t="shared" si="1020"/>
        <v>0</v>
      </c>
      <c r="AF1901" s="2" t="b">
        <f t="shared" si="1021"/>
        <v>0</v>
      </c>
      <c r="AG1901" s="2" t="b">
        <f>OR(
  AND(AC1901,NOT(AC1902)),
  AND(AF1901,WEEKDAY(AH1900,2)=EINSTELLUNGEN!$D$12),
  AND(AF1901,AH1901=$J$35)
)</f>
        <v>0</v>
      </c>
      <c r="AH1901" s="2">
        <f>IF(AE1901,AH1900+IF(WEEKDAY(AH1900+1,2)&lt;=EINSTELLUNGEN!$D$12,1,$J$36),AH1900)</f>
        <v>42020</v>
      </c>
      <c r="AI1901" s="2">
        <f t="shared" si="1022"/>
        <v>2019</v>
      </c>
      <c r="AJ1901" s="2">
        <f t="shared" si="1023"/>
        <v>201901</v>
      </c>
      <c r="AK1901" s="2">
        <f t="shared" si="1024"/>
        <v>201901</v>
      </c>
      <c r="AL1901" s="2">
        <f t="shared" si="1025"/>
        <v>201903</v>
      </c>
      <c r="AM1901" s="2" t="b">
        <f t="shared" si="1026"/>
        <v>1</v>
      </c>
      <c r="AN1901" s="4" t="e">
        <f t="shared" si="1003"/>
        <v>#N/A</v>
      </c>
      <c r="AO1901" s="4" t="e">
        <f t="shared" si="1004"/>
        <v>#N/A</v>
      </c>
      <c r="AP1901" s="2" t="str">
        <f>IF(AD1901,
  IF(ISBLANK(H1901),
    AP1900,
    IF(LEN(H1901)=1,
      IF(OR(UPPER(H1901)="A",UPPER(H1901)="I"),
        EINSTELLUNGEN!$D$21,
        IF(OR(UPPER(H1901)="B",UPPER(H1901)="M"),
          EINSTELLUNGEN!$D$22,
          IF(OR(UPPER(H1901)="C",UPPER(H1901)="S"),
            EINSTELLUNGEN!$D$23,
            IF(UPPER(H1901)="D",
              EINSTELLUNGEN!$D$24,
              IF(UPPER(H1901)="E",
                EINSTELLUNGEN!$D$25,
                UPPER(H1901)))))),
      IF(ISNUMBER(H1901),
        EINSTELLUNGEN!$D$20&amp;H1901,
        UPPER(H1901)))),
  "")</f>
        <v/>
      </c>
      <c r="AQ1901" s="2" t="str">
        <f t="shared" si="1005"/>
        <v/>
      </c>
      <c r="AR1901" s="2">
        <f t="shared" si="1006"/>
        <v>0</v>
      </c>
      <c r="AS1901" s="145">
        <f t="shared" si="1007"/>
        <v>0.33333333333333331</v>
      </c>
      <c r="AT1901" s="2">
        <f t="shared" si="1008"/>
        <v>0</v>
      </c>
      <c r="AU1901" s="2">
        <f t="shared" si="1009"/>
        <v>0</v>
      </c>
      <c r="AV1901" s="2">
        <f t="shared" si="1010"/>
        <v>0</v>
      </c>
      <c r="AW1901" s="2">
        <f t="shared" si="1011"/>
        <v>0</v>
      </c>
      <c r="AX1901" s="2">
        <f t="shared" si="1027"/>
        <v>0</v>
      </c>
      <c r="AY1901" s="2">
        <f t="shared" si="1012"/>
        <v>0</v>
      </c>
      <c r="AZ1901" s="145" t="e">
        <f t="shared" si="1013"/>
        <v>#N/A</v>
      </c>
      <c r="BA1901" s="145" t="e">
        <f t="shared" si="1014"/>
        <v>#N/A</v>
      </c>
      <c r="BB1901" s="145">
        <f t="shared" si="1015"/>
        <v>2.083333333333337E-2</v>
      </c>
      <c r="BC1901" s="2">
        <f>IF(AM1901,
  IF(AND(AL1901=$J$31,_xlfn.DAYS(AH1901,DATE(AI1901,1,1))&lt;7),
    MAX(0,EINSTELLUNGEN!$D$12+1-WEEKDAY(DATE(EINSTELLUNGEN!$D$9,EINSTELLUNGEN!$D$10,1),2)),
    IF(AL1901=$J$33,
      MIN(EINSTELLUNGEN!$D$12,WEEKDAY(DATE(EINSTELLUNGEN!$D$9,12,31),2)),
      EINSTELLUNGEN!$D$12
  )) - SUMIF(AL$50:AL$2500,"="&amp;AL1901,AX$50:AX$2500),
  0)</f>
        <v>3</v>
      </c>
      <c r="BD1901" s="2">
        <f t="shared" si="1016"/>
        <v>0.33333333333333331</v>
      </c>
      <c r="BE1901" s="2">
        <f t="shared" si="1017"/>
        <v>0</v>
      </c>
    </row>
    <row r="1902" spans="1:57" ht="10.5" customHeight="1">
      <c r="A1902" s="1" t="str">
        <f t="shared" ca="1" si="993"/>
        <v/>
      </c>
      <c r="B1902" s="1" t="str">
        <f t="shared" ca="1" si="994"/>
        <v/>
      </c>
      <c r="C1902" s="1" t="str">
        <f t="shared" ca="1" si="995"/>
        <v/>
      </c>
      <c r="D1902" s="1" t="str">
        <f t="shared" ca="1" si="996"/>
        <v/>
      </c>
      <c r="F1902" s="10"/>
      <c r="G1902" s="217" t="str">
        <f t="shared" si="997"/>
        <v/>
      </c>
      <c r="H1902" s="27"/>
      <c r="I1902" s="28"/>
      <c r="J1902" s="28"/>
      <c r="K1902" s="29"/>
      <c r="L1902" s="217"/>
      <c r="M1902" s="217"/>
      <c r="N1902" s="217"/>
      <c r="O1902" s="26" t="str">
        <f t="shared" si="998"/>
        <v/>
      </c>
      <c r="P1902" s="218" t="str">
        <f t="shared" si="999"/>
        <v/>
      </c>
      <c r="Q1902" s="26" t="str">
        <f t="shared" si="1000"/>
        <v/>
      </c>
      <c r="R1902" s="22"/>
      <c r="S1902" s="99"/>
      <c r="T1902" s="10"/>
      <c r="U1902" s="229" t="str">
        <f t="shared" si="1001"/>
        <v/>
      </c>
      <c r="V1902" s="230"/>
      <c r="W1902" s="230"/>
      <c r="X1902" s="230"/>
      <c r="Y1902" s="230"/>
      <c r="Z1902" s="22" t="str">
        <f>""</f>
        <v/>
      </c>
      <c r="AB1902" s="23" t="str">
        <f t="shared" si="1002"/>
        <v/>
      </c>
      <c r="AC1902" s="2" t="b">
        <f>COUNT(Q1902:Q$2500)&gt;0</f>
        <v>0</v>
      </c>
      <c r="AD1902" s="2" t="b">
        <f t="shared" si="1019"/>
        <v>0</v>
      </c>
      <c r="AE1902" s="2" t="b">
        <f t="shared" si="1020"/>
        <v>0</v>
      </c>
      <c r="AF1902" s="2" t="b">
        <f t="shared" si="1021"/>
        <v>0</v>
      </c>
      <c r="AG1902" s="2" t="b">
        <f>OR(
  AND(AC1902,NOT(AC1903)),
  AND(AF1902,WEEKDAY(AH1901,2)=EINSTELLUNGEN!$D$12),
  AND(AF1902,AH1902=$J$35)
)</f>
        <v>0</v>
      </c>
      <c r="AH1902" s="2">
        <f>IF(AE1902,AH1901+IF(WEEKDAY(AH1901+1,2)&lt;=EINSTELLUNGEN!$D$12,1,$J$36),AH1901)</f>
        <v>42020</v>
      </c>
      <c r="AI1902" s="2">
        <f t="shared" si="1022"/>
        <v>2019</v>
      </c>
      <c r="AJ1902" s="2">
        <f t="shared" si="1023"/>
        <v>201901</v>
      </c>
      <c r="AK1902" s="2">
        <f t="shared" si="1024"/>
        <v>201901</v>
      </c>
      <c r="AL1902" s="2">
        <f t="shared" si="1025"/>
        <v>201903</v>
      </c>
      <c r="AM1902" s="2" t="b">
        <f t="shared" si="1026"/>
        <v>1</v>
      </c>
      <c r="AN1902" s="4" t="e">
        <f t="shared" si="1003"/>
        <v>#N/A</v>
      </c>
      <c r="AO1902" s="4" t="e">
        <f t="shared" si="1004"/>
        <v>#N/A</v>
      </c>
      <c r="AP1902" s="2" t="str">
        <f>IF(AD1902,
  IF(ISBLANK(H1902),
    AP1901,
    IF(LEN(H1902)=1,
      IF(OR(UPPER(H1902)="A",UPPER(H1902)="I"),
        EINSTELLUNGEN!$D$21,
        IF(OR(UPPER(H1902)="B",UPPER(H1902)="M"),
          EINSTELLUNGEN!$D$22,
          IF(OR(UPPER(H1902)="C",UPPER(H1902)="S"),
            EINSTELLUNGEN!$D$23,
            IF(UPPER(H1902)="D",
              EINSTELLUNGEN!$D$24,
              IF(UPPER(H1902)="E",
                EINSTELLUNGEN!$D$25,
                UPPER(H1902)))))),
      IF(ISNUMBER(H1902),
        EINSTELLUNGEN!$D$20&amp;H1902,
        UPPER(H1902)))),
  "")</f>
        <v/>
      </c>
      <c r="AQ1902" s="2" t="str">
        <f t="shared" si="1005"/>
        <v/>
      </c>
      <c r="AR1902" s="2">
        <f t="shared" si="1006"/>
        <v>0</v>
      </c>
      <c r="AS1902" s="145">
        <f t="shared" si="1007"/>
        <v>0.33333333333333331</v>
      </c>
      <c r="AT1902" s="2">
        <f t="shared" si="1008"/>
        <v>0</v>
      </c>
      <c r="AU1902" s="2">
        <f t="shared" si="1009"/>
        <v>0</v>
      </c>
      <c r="AV1902" s="2">
        <f t="shared" si="1010"/>
        <v>0</v>
      </c>
      <c r="AW1902" s="2">
        <f t="shared" si="1011"/>
        <v>0</v>
      </c>
      <c r="AX1902" s="2">
        <f t="shared" si="1027"/>
        <v>0</v>
      </c>
      <c r="AY1902" s="2">
        <f t="shared" si="1012"/>
        <v>0</v>
      </c>
      <c r="AZ1902" s="145" t="e">
        <f t="shared" si="1013"/>
        <v>#N/A</v>
      </c>
      <c r="BA1902" s="145" t="e">
        <f t="shared" si="1014"/>
        <v>#N/A</v>
      </c>
      <c r="BB1902" s="145">
        <f t="shared" si="1015"/>
        <v>2.083333333333337E-2</v>
      </c>
      <c r="BC1902" s="2">
        <f>IF(AM1902,
  IF(AND(AL1902=$J$31,_xlfn.DAYS(AH1902,DATE(AI1902,1,1))&lt;7),
    MAX(0,EINSTELLUNGEN!$D$12+1-WEEKDAY(DATE(EINSTELLUNGEN!$D$9,EINSTELLUNGEN!$D$10,1),2)),
    IF(AL1902=$J$33,
      MIN(EINSTELLUNGEN!$D$12,WEEKDAY(DATE(EINSTELLUNGEN!$D$9,12,31),2)),
      EINSTELLUNGEN!$D$12
  )) - SUMIF(AL$50:AL$2500,"="&amp;AL1902,AX$50:AX$2500),
  0)</f>
        <v>3</v>
      </c>
      <c r="BD1902" s="2">
        <f t="shared" si="1016"/>
        <v>0.33333333333333331</v>
      </c>
      <c r="BE1902" s="2">
        <f t="shared" si="1017"/>
        <v>0</v>
      </c>
    </row>
    <row r="1903" spans="1:57" ht="10.5" customHeight="1">
      <c r="A1903" s="1" t="str">
        <f t="shared" ca="1" si="993"/>
        <v/>
      </c>
      <c r="B1903" s="1" t="str">
        <f t="shared" ca="1" si="994"/>
        <v/>
      </c>
      <c r="C1903" s="1" t="str">
        <f t="shared" ca="1" si="995"/>
        <v/>
      </c>
      <c r="D1903" s="1" t="str">
        <f t="shared" ca="1" si="996"/>
        <v/>
      </c>
      <c r="F1903" s="10"/>
      <c r="G1903" s="217" t="str">
        <f t="shared" si="997"/>
        <v/>
      </c>
      <c r="H1903" s="27"/>
      <c r="I1903" s="28"/>
      <c r="J1903" s="28"/>
      <c r="K1903" s="29"/>
      <c r="L1903" s="217"/>
      <c r="M1903" s="217"/>
      <c r="N1903" s="217"/>
      <c r="O1903" s="26" t="str">
        <f t="shared" si="998"/>
        <v/>
      </c>
      <c r="P1903" s="218" t="str">
        <f t="shared" si="999"/>
        <v/>
      </c>
      <c r="Q1903" s="26" t="str">
        <f t="shared" si="1000"/>
        <v/>
      </c>
      <c r="R1903" s="22"/>
      <c r="S1903" s="99"/>
      <c r="T1903" s="10"/>
      <c r="U1903" s="229" t="str">
        <f t="shared" si="1001"/>
        <v/>
      </c>
      <c r="V1903" s="230"/>
      <c r="W1903" s="230"/>
      <c r="X1903" s="230"/>
      <c r="Y1903" s="230"/>
      <c r="Z1903" s="22" t="str">
        <f>""</f>
        <v/>
      </c>
      <c r="AB1903" s="23" t="str">
        <f t="shared" si="1002"/>
        <v/>
      </c>
      <c r="AC1903" s="2" t="b">
        <f>COUNT(Q1903:Q$2500)&gt;0</f>
        <v>0</v>
      </c>
      <c r="AD1903" s="2" t="b">
        <f t="shared" si="1019"/>
        <v>0</v>
      </c>
      <c r="AE1903" s="2" t="b">
        <f t="shared" si="1020"/>
        <v>0</v>
      </c>
      <c r="AF1903" s="2" t="b">
        <f t="shared" si="1021"/>
        <v>0</v>
      </c>
      <c r="AG1903" s="2" t="b">
        <f>OR(
  AND(AC1903,NOT(AC1904)),
  AND(AF1903,WEEKDAY(AH1902,2)=EINSTELLUNGEN!$D$12),
  AND(AF1903,AH1903=$J$35)
)</f>
        <v>0</v>
      </c>
      <c r="AH1903" s="2">
        <f>IF(AE1903,AH1902+IF(WEEKDAY(AH1902+1,2)&lt;=EINSTELLUNGEN!$D$12,1,$J$36),AH1902)</f>
        <v>42020</v>
      </c>
      <c r="AI1903" s="2">
        <f t="shared" si="1022"/>
        <v>2019</v>
      </c>
      <c r="AJ1903" s="2">
        <f t="shared" si="1023"/>
        <v>201901</v>
      </c>
      <c r="AK1903" s="2">
        <f t="shared" si="1024"/>
        <v>201901</v>
      </c>
      <c r="AL1903" s="2">
        <f t="shared" si="1025"/>
        <v>201903</v>
      </c>
      <c r="AM1903" s="2" t="b">
        <f t="shared" si="1026"/>
        <v>1</v>
      </c>
      <c r="AN1903" s="4" t="e">
        <f t="shared" si="1003"/>
        <v>#N/A</v>
      </c>
      <c r="AO1903" s="4" t="e">
        <f t="shared" si="1004"/>
        <v>#N/A</v>
      </c>
      <c r="AP1903" s="2" t="str">
        <f>IF(AD1903,
  IF(ISBLANK(H1903),
    AP1902,
    IF(LEN(H1903)=1,
      IF(OR(UPPER(H1903)="A",UPPER(H1903)="I"),
        EINSTELLUNGEN!$D$21,
        IF(OR(UPPER(H1903)="B",UPPER(H1903)="M"),
          EINSTELLUNGEN!$D$22,
          IF(OR(UPPER(H1903)="C",UPPER(H1903)="S"),
            EINSTELLUNGEN!$D$23,
            IF(UPPER(H1903)="D",
              EINSTELLUNGEN!$D$24,
              IF(UPPER(H1903)="E",
                EINSTELLUNGEN!$D$25,
                UPPER(H1903)))))),
      IF(ISNUMBER(H1903),
        EINSTELLUNGEN!$D$20&amp;H1903,
        UPPER(H1903)))),
  "")</f>
        <v/>
      </c>
      <c r="AQ1903" s="2" t="str">
        <f t="shared" si="1005"/>
        <v/>
      </c>
      <c r="AR1903" s="2">
        <f t="shared" si="1006"/>
        <v>0</v>
      </c>
      <c r="AS1903" s="145">
        <f t="shared" si="1007"/>
        <v>0.33333333333333331</v>
      </c>
      <c r="AT1903" s="2">
        <f t="shared" si="1008"/>
        <v>0</v>
      </c>
      <c r="AU1903" s="2">
        <f t="shared" si="1009"/>
        <v>0</v>
      </c>
      <c r="AV1903" s="2">
        <f t="shared" si="1010"/>
        <v>0</v>
      </c>
      <c r="AW1903" s="2">
        <f t="shared" si="1011"/>
        <v>0</v>
      </c>
      <c r="AX1903" s="2">
        <f t="shared" si="1027"/>
        <v>0</v>
      </c>
      <c r="AY1903" s="2">
        <f t="shared" si="1012"/>
        <v>0</v>
      </c>
      <c r="AZ1903" s="145" t="e">
        <f t="shared" si="1013"/>
        <v>#N/A</v>
      </c>
      <c r="BA1903" s="145" t="e">
        <f t="shared" si="1014"/>
        <v>#N/A</v>
      </c>
      <c r="BB1903" s="145">
        <f t="shared" si="1015"/>
        <v>2.083333333333337E-2</v>
      </c>
      <c r="BC1903" s="2">
        <f>IF(AM1903,
  IF(AND(AL1903=$J$31,_xlfn.DAYS(AH1903,DATE(AI1903,1,1))&lt;7),
    MAX(0,EINSTELLUNGEN!$D$12+1-WEEKDAY(DATE(EINSTELLUNGEN!$D$9,EINSTELLUNGEN!$D$10,1),2)),
    IF(AL1903=$J$33,
      MIN(EINSTELLUNGEN!$D$12,WEEKDAY(DATE(EINSTELLUNGEN!$D$9,12,31),2)),
      EINSTELLUNGEN!$D$12
  )) - SUMIF(AL$50:AL$2500,"="&amp;AL1903,AX$50:AX$2500),
  0)</f>
        <v>3</v>
      </c>
      <c r="BD1903" s="2">
        <f t="shared" si="1016"/>
        <v>0.33333333333333331</v>
      </c>
      <c r="BE1903" s="2">
        <f t="shared" si="1017"/>
        <v>0</v>
      </c>
    </row>
    <row r="1904" spans="1:57" ht="10.5" customHeight="1">
      <c r="A1904" s="1" t="str">
        <f t="shared" ca="1" si="993"/>
        <v/>
      </c>
      <c r="B1904" s="1" t="str">
        <f t="shared" ca="1" si="994"/>
        <v/>
      </c>
      <c r="C1904" s="1" t="str">
        <f t="shared" ca="1" si="995"/>
        <v/>
      </c>
      <c r="D1904" s="1" t="str">
        <f t="shared" ca="1" si="996"/>
        <v/>
      </c>
      <c r="F1904" s="10"/>
      <c r="G1904" s="217" t="str">
        <f t="shared" si="997"/>
        <v/>
      </c>
      <c r="H1904" s="27"/>
      <c r="I1904" s="28"/>
      <c r="J1904" s="28"/>
      <c r="K1904" s="29"/>
      <c r="L1904" s="217"/>
      <c r="M1904" s="217"/>
      <c r="N1904" s="217"/>
      <c r="O1904" s="26" t="str">
        <f t="shared" si="998"/>
        <v/>
      </c>
      <c r="P1904" s="218" t="str">
        <f t="shared" si="999"/>
        <v/>
      </c>
      <c r="Q1904" s="26" t="str">
        <f t="shared" si="1000"/>
        <v/>
      </c>
      <c r="R1904" s="22"/>
      <c r="S1904" s="99"/>
      <c r="T1904" s="10"/>
      <c r="U1904" s="229" t="str">
        <f t="shared" si="1001"/>
        <v/>
      </c>
      <c r="V1904" s="230"/>
      <c r="W1904" s="230"/>
      <c r="X1904" s="230"/>
      <c r="Y1904" s="230"/>
      <c r="Z1904" s="22" t="str">
        <f>""</f>
        <v/>
      </c>
      <c r="AB1904" s="23" t="str">
        <f t="shared" si="1002"/>
        <v/>
      </c>
      <c r="AC1904" s="2" t="b">
        <f>COUNT(Q1904:Q$2500)&gt;0</f>
        <v>0</v>
      </c>
      <c r="AD1904" s="2" t="b">
        <f t="shared" si="1019"/>
        <v>0</v>
      </c>
      <c r="AE1904" s="2" t="b">
        <f t="shared" si="1020"/>
        <v>0</v>
      </c>
      <c r="AF1904" s="2" t="b">
        <f t="shared" si="1021"/>
        <v>0</v>
      </c>
      <c r="AG1904" s="2" t="b">
        <f>OR(
  AND(AC1904,NOT(AC1905)),
  AND(AF1904,WEEKDAY(AH1903,2)=EINSTELLUNGEN!$D$12),
  AND(AF1904,AH1904=$J$35)
)</f>
        <v>0</v>
      </c>
      <c r="AH1904" s="2">
        <f>IF(AE1904,AH1903+IF(WEEKDAY(AH1903+1,2)&lt;=EINSTELLUNGEN!$D$12,1,$J$36),AH1903)</f>
        <v>42020</v>
      </c>
      <c r="AI1904" s="2">
        <f t="shared" si="1022"/>
        <v>2019</v>
      </c>
      <c r="AJ1904" s="2">
        <f t="shared" si="1023"/>
        <v>201901</v>
      </c>
      <c r="AK1904" s="2">
        <f t="shared" si="1024"/>
        <v>201901</v>
      </c>
      <c r="AL1904" s="2">
        <f t="shared" si="1025"/>
        <v>201903</v>
      </c>
      <c r="AM1904" s="2" t="b">
        <f t="shared" si="1026"/>
        <v>1</v>
      </c>
      <c r="AN1904" s="4" t="e">
        <f t="shared" si="1003"/>
        <v>#N/A</v>
      </c>
      <c r="AO1904" s="4" t="e">
        <f t="shared" si="1004"/>
        <v>#N/A</v>
      </c>
      <c r="AP1904" s="2" t="str">
        <f>IF(AD1904,
  IF(ISBLANK(H1904),
    AP1903,
    IF(LEN(H1904)=1,
      IF(OR(UPPER(H1904)="A",UPPER(H1904)="I"),
        EINSTELLUNGEN!$D$21,
        IF(OR(UPPER(H1904)="B",UPPER(H1904)="M"),
          EINSTELLUNGEN!$D$22,
          IF(OR(UPPER(H1904)="C",UPPER(H1904)="S"),
            EINSTELLUNGEN!$D$23,
            IF(UPPER(H1904)="D",
              EINSTELLUNGEN!$D$24,
              IF(UPPER(H1904)="E",
                EINSTELLUNGEN!$D$25,
                UPPER(H1904)))))),
      IF(ISNUMBER(H1904),
        EINSTELLUNGEN!$D$20&amp;H1904,
        UPPER(H1904)))),
  "")</f>
        <v/>
      </c>
      <c r="AQ1904" s="2" t="str">
        <f t="shared" si="1005"/>
        <v/>
      </c>
      <c r="AR1904" s="2">
        <f t="shared" si="1006"/>
        <v>0</v>
      </c>
      <c r="AS1904" s="145">
        <f t="shared" si="1007"/>
        <v>0.33333333333333331</v>
      </c>
      <c r="AT1904" s="2">
        <f t="shared" si="1008"/>
        <v>0</v>
      </c>
      <c r="AU1904" s="2">
        <f t="shared" si="1009"/>
        <v>0</v>
      </c>
      <c r="AV1904" s="2">
        <f t="shared" si="1010"/>
        <v>0</v>
      </c>
      <c r="AW1904" s="2">
        <f t="shared" si="1011"/>
        <v>0</v>
      </c>
      <c r="AX1904" s="2">
        <f t="shared" si="1027"/>
        <v>0</v>
      </c>
      <c r="AY1904" s="2">
        <f t="shared" si="1012"/>
        <v>0</v>
      </c>
      <c r="AZ1904" s="145" t="e">
        <f t="shared" si="1013"/>
        <v>#N/A</v>
      </c>
      <c r="BA1904" s="145" t="e">
        <f t="shared" si="1014"/>
        <v>#N/A</v>
      </c>
      <c r="BB1904" s="145">
        <f t="shared" si="1015"/>
        <v>2.083333333333337E-2</v>
      </c>
      <c r="BC1904" s="2">
        <f>IF(AM1904,
  IF(AND(AL1904=$J$31,_xlfn.DAYS(AH1904,DATE(AI1904,1,1))&lt;7),
    MAX(0,EINSTELLUNGEN!$D$12+1-WEEKDAY(DATE(EINSTELLUNGEN!$D$9,EINSTELLUNGEN!$D$10,1),2)),
    IF(AL1904=$J$33,
      MIN(EINSTELLUNGEN!$D$12,WEEKDAY(DATE(EINSTELLUNGEN!$D$9,12,31),2)),
      EINSTELLUNGEN!$D$12
  )) - SUMIF(AL$50:AL$2500,"="&amp;AL1904,AX$50:AX$2500),
  0)</f>
        <v>3</v>
      </c>
      <c r="BD1904" s="2">
        <f t="shared" si="1016"/>
        <v>0.33333333333333331</v>
      </c>
      <c r="BE1904" s="2">
        <f t="shared" si="1017"/>
        <v>0</v>
      </c>
    </row>
    <row r="1905" spans="1:57" ht="10.5" customHeight="1">
      <c r="A1905" s="1" t="str">
        <f t="shared" ca="1" si="993"/>
        <v/>
      </c>
      <c r="B1905" s="1" t="str">
        <f t="shared" ca="1" si="994"/>
        <v/>
      </c>
      <c r="C1905" s="1" t="str">
        <f t="shared" ca="1" si="995"/>
        <v/>
      </c>
      <c r="D1905" s="1" t="str">
        <f t="shared" ca="1" si="996"/>
        <v/>
      </c>
      <c r="F1905" s="10"/>
      <c r="G1905" s="217" t="str">
        <f t="shared" si="997"/>
        <v/>
      </c>
      <c r="H1905" s="27"/>
      <c r="I1905" s="28"/>
      <c r="J1905" s="28"/>
      <c r="K1905" s="29"/>
      <c r="L1905" s="217"/>
      <c r="M1905" s="217"/>
      <c r="N1905" s="217"/>
      <c r="O1905" s="26" t="str">
        <f t="shared" si="998"/>
        <v/>
      </c>
      <c r="P1905" s="218" t="str">
        <f t="shared" si="999"/>
        <v/>
      </c>
      <c r="Q1905" s="26" t="str">
        <f t="shared" si="1000"/>
        <v/>
      </c>
      <c r="R1905" s="22"/>
      <c r="S1905" s="99"/>
      <c r="T1905" s="10"/>
      <c r="U1905" s="229" t="str">
        <f t="shared" si="1001"/>
        <v/>
      </c>
      <c r="V1905" s="230"/>
      <c r="W1905" s="230"/>
      <c r="X1905" s="230"/>
      <c r="Y1905" s="230"/>
      <c r="Z1905" s="22" t="str">
        <f>""</f>
        <v/>
      </c>
      <c r="AB1905" s="23" t="str">
        <f t="shared" si="1002"/>
        <v/>
      </c>
      <c r="AC1905" s="2" t="b">
        <f>COUNT(Q1905:Q$2500)&gt;0</f>
        <v>0</v>
      </c>
      <c r="AD1905" s="2" t="b">
        <f t="shared" si="1019"/>
        <v>0</v>
      </c>
      <c r="AE1905" s="2" t="b">
        <f t="shared" si="1020"/>
        <v>0</v>
      </c>
      <c r="AF1905" s="2" t="b">
        <f t="shared" si="1021"/>
        <v>0</v>
      </c>
      <c r="AG1905" s="2" t="b">
        <f>OR(
  AND(AC1905,NOT(AC1906)),
  AND(AF1905,WEEKDAY(AH1904,2)=EINSTELLUNGEN!$D$12),
  AND(AF1905,AH1905=$J$35)
)</f>
        <v>0</v>
      </c>
      <c r="AH1905" s="2">
        <f>IF(AE1905,AH1904+IF(WEEKDAY(AH1904+1,2)&lt;=EINSTELLUNGEN!$D$12,1,$J$36),AH1904)</f>
        <v>42020</v>
      </c>
      <c r="AI1905" s="2">
        <f t="shared" si="1022"/>
        <v>2019</v>
      </c>
      <c r="AJ1905" s="2">
        <f t="shared" si="1023"/>
        <v>201901</v>
      </c>
      <c r="AK1905" s="2">
        <f t="shared" si="1024"/>
        <v>201901</v>
      </c>
      <c r="AL1905" s="2">
        <f t="shared" si="1025"/>
        <v>201903</v>
      </c>
      <c r="AM1905" s="2" t="b">
        <f t="shared" si="1026"/>
        <v>1</v>
      </c>
      <c r="AN1905" s="4" t="e">
        <f t="shared" si="1003"/>
        <v>#N/A</v>
      </c>
      <c r="AO1905" s="4" t="e">
        <f t="shared" si="1004"/>
        <v>#N/A</v>
      </c>
      <c r="AP1905" s="2" t="str">
        <f>IF(AD1905,
  IF(ISBLANK(H1905),
    AP1904,
    IF(LEN(H1905)=1,
      IF(OR(UPPER(H1905)="A",UPPER(H1905)="I"),
        EINSTELLUNGEN!$D$21,
        IF(OR(UPPER(H1905)="B",UPPER(H1905)="M"),
          EINSTELLUNGEN!$D$22,
          IF(OR(UPPER(H1905)="C",UPPER(H1905)="S"),
            EINSTELLUNGEN!$D$23,
            IF(UPPER(H1905)="D",
              EINSTELLUNGEN!$D$24,
              IF(UPPER(H1905)="E",
                EINSTELLUNGEN!$D$25,
                UPPER(H1905)))))),
      IF(ISNUMBER(H1905),
        EINSTELLUNGEN!$D$20&amp;H1905,
        UPPER(H1905)))),
  "")</f>
        <v/>
      </c>
      <c r="AQ1905" s="2" t="str">
        <f t="shared" si="1005"/>
        <v/>
      </c>
      <c r="AR1905" s="2">
        <f t="shared" si="1006"/>
        <v>0</v>
      </c>
      <c r="AS1905" s="145">
        <f t="shared" si="1007"/>
        <v>0.33333333333333331</v>
      </c>
      <c r="AT1905" s="2">
        <f t="shared" si="1008"/>
        <v>0</v>
      </c>
      <c r="AU1905" s="2">
        <f t="shared" si="1009"/>
        <v>0</v>
      </c>
      <c r="AV1905" s="2">
        <f t="shared" si="1010"/>
        <v>0</v>
      </c>
      <c r="AW1905" s="2">
        <f t="shared" si="1011"/>
        <v>0</v>
      </c>
      <c r="AX1905" s="2">
        <f t="shared" si="1027"/>
        <v>0</v>
      </c>
      <c r="AY1905" s="2">
        <f t="shared" si="1012"/>
        <v>0</v>
      </c>
      <c r="AZ1905" s="145" t="e">
        <f t="shared" si="1013"/>
        <v>#N/A</v>
      </c>
      <c r="BA1905" s="145" t="e">
        <f t="shared" si="1014"/>
        <v>#N/A</v>
      </c>
      <c r="BB1905" s="145">
        <f t="shared" si="1015"/>
        <v>2.083333333333337E-2</v>
      </c>
      <c r="BC1905" s="2">
        <f>IF(AM1905,
  IF(AND(AL1905=$J$31,_xlfn.DAYS(AH1905,DATE(AI1905,1,1))&lt;7),
    MAX(0,EINSTELLUNGEN!$D$12+1-WEEKDAY(DATE(EINSTELLUNGEN!$D$9,EINSTELLUNGEN!$D$10,1),2)),
    IF(AL1905=$J$33,
      MIN(EINSTELLUNGEN!$D$12,WEEKDAY(DATE(EINSTELLUNGEN!$D$9,12,31),2)),
      EINSTELLUNGEN!$D$12
  )) - SUMIF(AL$50:AL$2500,"="&amp;AL1905,AX$50:AX$2500),
  0)</f>
        <v>3</v>
      </c>
      <c r="BD1905" s="2">
        <f t="shared" si="1016"/>
        <v>0.33333333333333331</v>
      </c>
      <c r="BE1905" s="2">
        <f t="shared" si="1017"/>
        <v>0</v>
      </c>
    </row>
    <row r="1906" spans="1:57" ht="10.5" customHeight="1">
      <c r="A1906" s="1" t="str">
        <f t="shared" ref="A1906:A1969" ca="1" si="1028">IF(AND(AC1906,AJ1906=$A$48),"Q","")</f>
        <v/>
      </c>
      <c r="B1906" s="1" t="str">
        <f t="shared" ref="B1906:B1969" ca="1" si="1029">IF(AND(AC1906,AK1906=$B$48),"M","")</f>
        <v/>
      </c>
      <c r="C1906" s="1" t="str">
        <f t="shared" ref="C1906:C1969" ca="1" si="1030">IF(AND(AC1906,AL1906=$C$48),"W","")</f>
        <v/>
      </c>
      <c r="D1906" s="1" t="str">
        <f t="shared" ref="D1906:D1969" ca="1" si="1031">IF(AND(AC1906,AH1906=$D$48),"T","")</f>
        <v/>
      </c>
      <c r="F1906" s="10"/>
      <c r="G1906" s="217" t="str">
        <f t="shared" ref="G1906:G1969" si="1032">IF(AE1906,INDEX($L$29:$L$35,WEEKDAY(AH1906,2),1)&amp;", "&amp;DAY(AH1906)&amp;" "&amp;INDEX($N$29:$N$40,MONTH(AH1906),1)&amp;" "&amp;YEAR(AH1906),"")</f>
        <v/>
      </c>
      <c r="H1906" s="27"/>
      <c r="I1906" s="28"/>
      <c r="J1906" s="28"/>
      <c r="K1906" s="29"/>
      <c r="L1906" s="217"/>
      <c r="M1906" s="217"/>
      <c r="N1906" s="217"/>
      <c r="O1906" s="26" t="str">
        <f t="shared" ref="O1906:O1969" si="1033">IF(AD1906,AR1906,"")</f>
        <v/>
      </c>
      <c r="P1906" s="218" t="str">
        <f t="shared" ref="P1906:P1969" si="1034">IF(AF1906,
IF(AS1905&gt;0,
  TEXT(AS1905*24,"0,000")&amp;" h",
  TEXT(0,"0,000")&amp;" h"),
"")</f>
        <v/>
      </c>
      <c r="Q1906" s="26" t="str">
        <f t="shared" ref="Q1906:Q1969" si="1035">IF(AF1906,BB1905,"")</f>
        <v/>
      </c>
      <c r="R1906" s="22"/>
      <c r="S1906" s="99"/>
      <c r="T1906" s="10"/>
      <c r="U1906" s="229" t="str">
        <f t="shared" ref="U1906:U1969" si="1036">IF(AND(AD1906,AR1906,LEN(AQ1906)&gt;0),
IF(AQ1906&lt;&gt;FALSE,
  TEXT(AH1906,"yyyy-mm-dd")
    &amp;"|"&amp;TEXT(AN1906,"hh:mm")
    &amp;"|"&amp;TEXT(AO1906,"hh:mm")
    &amp;"|"&amp;AP1906
    &amp;"|"&amp;AQ1906,
  $J$39),
"")</f>
        <v/>
      </c>
      <c r="V1906" s="230"/>
      <c r="W1906" s="230"/>
      <c r="X1906" s="230"/>
      <c r="Y1906" s="230"/>
      <c r="Z1906" s="22" t="str">
        <f>""</f>
        <v/>
      </c>
      <c r="AB1906" s="23" t="str">
        <f t="shared" ref="AB1906:AB1969" si="1037">IF(AG1906,"W"&amp;RIGHT(AL1905,2)&amp;"  "&amp;TEXT(BE1905*24,"+0,00;−0,00;0,00")&amp;"  (S="&amp;TEXT(BC1905*$J$37,"00,00")&amp;"  H="&amp;TEXT(BD1905*24,"00,00")&amp;")","")</f>
        <v/>
      </c>
      <c r="AC1906" s="2" t="b">
        <f>COUNT(Q1906:Q$2500)&gt;0</f>
        <v>0</v>
      </c>
      <c r="AD1906" s="2" t="b">
        <f t="shared" si="1019"/>
        <v>0</v>
      </c>
      <c r="AE1906" s="2" t="b">
        <f t="shared" si="1020"/>
        <v>0</v>
      </c>
      <c r="AF1906" s="2" t="b">
        <f t="shared" si="1021"/>
        <v>0</v>
      </c>
      <c r="AG1906" s="2" t="b">
        <f>OR(
  AND(AC1906,NOT(AC1907)),
  AND(AF1906,WEEKDAY(AH1905,2)=EINSTELLUNGEN!$D$12),
  AND(AF1906,AH1906=$J$35)
)</f>
        <v>0</v>
      </c>
      <c r="AH1906" s="2">
        <f>IF(AE1906,AH1905+IF(WEEKDAY(AH1905+1,2)&lt;=EINSTELLUNGEN!$D$12,1,$J$36),AH1905)</f>
        <v>42020</v>
      </c>
      <c r="AI1906" s="2">
        <f t="shared" si="1022"/>
        <v>2019</v>
      </c>
      <c r="AJ1906" s="2">
        <f t="shared" si="1023"/>
        <v>201901</v>
      </c>
      <c r="AK1906" s="2">
        <f t="shared" si="1024"/>
        <v>201901</v>
      </c>
      <c r="AL1906" s="2">
        <f t="shared" si="1025"/>
        <v>201903</v>
      </c>
      <c r="AM1906" s="2" t="b">
        <f t="shared" si="1026"/>
        <v>1</v>
      </c>
      <c r="AN1906" s="4" t="e">
        <f t="shared" ref="AN1906:AN1969" si="1038">IF(NOT(AD1906),NA(),IF(ISNUMBER(I1906),I1906,AO1905))</f>
        <v>#N/A</v>
      </c>
      <c r="AO1906" s="4" t="e">
        <f t="shared" ref="AO1906:AO1969" si="1039">IF(ISNA(AN1906),NA(),IF(ISNUMBER(J1906),MAX(J1906,AN1906),AN1906))</f>
        <v>#N/A</v>
      </c>
      <c r="AP1906" s="2" t="str">
        <f>IF(AD1906,
  IF(ISBLANK(H1906),
    AP1905,
    IF(LEN(H1906)=1,
      IF(OR(UPPER(H1906)="A",UPPER(H1906)="I"),
        EINSTELLUNGEN!$D$21,
        IF(OR(UPPER(H1906)="B",UPPER(H1906)="M"),
          EINSTELLUNGEN!$D$22,
          IF(OR(UPPER(H1906)="C",UPPER(H1906)="S"),
            EINSTELLUNGEN!$D$23,
            IF(UPPER(H1906)="D",
              EINSTELLUNGEN!$D$24,
              IF(UPPER(H1906)="E",
                EINSTELLUNGEN!$D$25,
                UPPER(H1906)))))),
      IF(ISNUMBER(H1906),
        EINSTELLUNGEN!$D$20&amp;H1906,
        UPPER(H1906)))),
  "")</f>
        <v/>
      </c>
      <c r="AQ1906" s="2" t="str">
        <f t="shared" ref="AQ1906:AQ1969" si="1040">IF(LEN(AP1906)&gt;0,
IF(LEN(TRIM(K1906))&gt;0,K1906,
IF(AND(AP1905=AP1906,LEN(TRIM(K1905))&gt;0),K1905,
  IF(AND(AP1904=AP1906,LEN(TRIM(K1904))&gt;0),K1904,
    IF(AND(AP1903=AP1906,LEN(TRIM(K1903))&gt;0),K1903,
      IF(AND(AP1902=AP1906,LEN(TRIM(K1902))&gt;0),K1902,
        IF(AND(AP1901=AP1906,LEN(TRIM(K1901))&gt;0),K1901,
          IF(AND(AP1900=AP1906,LEN(TRIM(K1900))&gt;0),K1900,
            IF(AND(AP1899=AP1906,LEN(TRIM(K1899))&gt;0),K1899,
              IF(AND(AP1898=AP1906,LEN(TRIM(K1898))&gt;0),K1898,
                IF(AND(AP1897=AP1906,LEN(TRIM(K1897))&gt;0),K1897,
                  IF(AND(AP1896=AP1906,LEN(TRIM(K1896))&gt;0),K1896,FALSE)
)))))))))),"")</f>
        <v/>
      </c>
      <c r="AR1906" s="2">
        <f t="shared" ref="AR1906:AR1969" si="1041">IF(OR(ISNA(AN1906),ISNA(AO1906)),0,MAX(0,AO1906-AN1906))</f>
        <v>0</v>
      </c>
      <c r="AS1906" s="145">
        <f t="shared" ref="AS1906:AS1969" si="1042">SUMIF(AH$50:AH$2500,"="&amp;AH1906,AR$50:AR$2500)</f>
        <v>0.33333333333333331</v>
      </c>
      <c r="AT1906" s="2">
        <f t="shared" ref="AT1906:AT1969" si="1043">IF(AND(AF1907,AP1906="F"),1,0)</f>
        <v>0</v>
      </c>
      <c r="AU1906" s="2">
        <f t="shared" ref="AU1906:AU1969" si="1044">IF(AND(AF1907,AP1906="U"),1,0)</f>
        <v>0</v>
      </c>
      <c r="AV1906" s="2">
        <f t="shared" ref="AV1906:AV1969" si="1045">IF(AND(AF1907,AP1906="K"),1,0)</f>
        <v>0</v>
      </c>
      <c r="AW1906" s="2">
        <f t="shared" ref="AW1906:AW1969" si="1046">IF(AND(AF1907,AP1906="Z"),1,0)</f>
        <v>0</v>
      </c>
      <c r="AX1906" s="2">
        <f t="shared" si="1027"/>
        <v>0</v>
      </c>
      <c r="AY1906" s="2">
        <f t="shared" ref="AY1906:AY1969" si="1047">IF(AF1907,IF(AX1906=0,1,0),0)</f>
        <v>0</v>
      </c>
      <c r="AZ1906" s="145" t="e">
        <f t="shared" ref="AZ1906:AZ1969" si="1048">IF(NOT(AD1906),NA(),IF(ISNA(AZ1905),AN1906,IF(AND(ISNUMBER(AN1906),AN1906&lt;AZ1905),AN1906,AZ1905)))</f>
        <v>#N/A</v>
      </c>
      <c r="BA1906" s="145" t="e">
        <f t="shared" ref="BA1906:BA1969" si="1049">IF(NOT(AD1906),NA(),IF(ISNA(BA1905),AO1906,IF(AND(ISNUMBER(AO1906),AO1906&gt;BA1905),AO1906,BA1905)))</f>
        <v>#N/A</v>
      </c>
      <c r="BB1906" s="145">
        <f t="shared" ref="BB1906:BB1969" si="1050">IF(AE1905,
  0,
  IF(OR(ISNA(AZ1906),ISNA(BA1906)),
    BB1905,
    MAX(0,(BA1906-AZ1906)-AS1906)))</f>
        <v>2.083333333333337E-2</v>
      </c>
      <c r="BC1906" s="2">
        <f>IF(AM1906,
  IF(AND(AL1906=$J$31,_xlfn.DAYS(AH1906,DATE(AI1906,1,1))&lt;7),
    MAX(0,EINSTELLUNGEN!$D$12+1-WEEKDAY(DATE(EINSTELLUNGEN!$D$9,EINSTELLUNGEN!$D$10,1),2)),
    IF(AL1906=$J$33,
      MIN(EINSTELLUNGEN!$D$12,WEEKDAY(DATE(EINSTELLUNGEN!$D$9,12,31),2)),
      EINSTELLUNGEN!$D$12
  )) - SUMIF(AL$50:AL$2500,"="&amp;AL1906,AX$50:AX$2500),
  0)</f>
        <v>3</v>
      </c>
      <c r="BD1906" s="2">
        <f t="shared" ref="BD1906:BD1969" si="1051">SUMIF(AL$50:AL$2500,"="&amp;AL1906,AR$50:AR$2500)</f>
        <v>0.33333333333333331</v>
      </c>
      <c r="BE1906" s="2">
        <f t="shared" ref="BE1906:BE1969" si="1052">IF(AG1907,BD1906-BC1906*$J$37/24,0)</f>
        <v>0</v>
      </c>
    </row>
    <row r="1907" spans="1:57" ht="10.5" customHeight="1">
      <c r="A1907" s="1" t="str">
        <f t="shared" ca="1" si="1028"/>
        <v/>
      </c>
      <c r="B1907" s="1" t="str">
        <f t="shared" ca="1" si="1029"/>
        <v/>
      </c>
      <c r="C1907" s="1" t="str">
        <f t="shared" ca="1" si="1030"/>
        <v/>
      </c>
      <c r="D1907" s="1" t="str">
        <f t="shared" ca="1" si="1031"/>
        <v/>
      </c>
      <c r="F1907" s="10"/>
      <c r="G1907" s="217" t="str">
        <f t="shared" si="1032"/>
        <v/>
      </c>
      <c r="H1907" s="27"/>
      <c r="I1907" s="28"/>
      <c r="J1907" s="28"/>
      <c r="K1907" s="29"/>
      <c r="L1907" s="217"/>
      <c r="M1907" s="217"/>
      <c r="N1907" s="217"/>
      <c r="O1907" s="26" t="str">
        <f t="shared" si="1033"/>
        <v/>
      </c>
      <c r="P1907" s="218" t="str">
        <f t="shared" si="1034"/>
        <v/>
      </c>
      <c r="Q1907" s="26" t="str">
        <f t="shared" si="1035"/>
        <v/>
      </c>
      <c r="R1907" s="22"/>
      <c r="S1907" s="99"/>
      <c r="T1907" s="10"/>
      <c r="U1907" s="229" t="str">
        <f t="shared" si="1036"/>
        <v/>
      </c>
      <c r="V1907" s="230"/>
      <c r="W1907" s="230"/>
      <c r="X1907" s="230"/>
      <c r="Y1907" s="230"/>
      <c r="Z1907" s="22" t="str">
        <f>""</f>
        <v/>
      </c>
      <c r="AB1907" s="23" t="str">
        <f t="shared" si="1037"/>
        <v/>
      </c>
      <c r="AC1907" s="2" t="b">
        <f>COUNT(Q1907:Q$2500)&gt;0</f>
        <v>0</v>
      </c>
      <c r="AD1907" s="2" t="b">
        <f t="shared" si="1019"/>
        <v>0</v>
      </c>
      <c r="AE1907" s="2" t="b">
        <f t="shared" si="1020"/>
        <v>0</v>
      </c>
      <c r="AF1907" s="2" t="b">
        <f t="shared" si="1021"/>
        <v>0</v>
      </c>
      <c r="AG1907" s="2" t="b">
        <f>OR(
  AND(AC1907,NOT(AC1908)),
  AND(AF1907,WEEKDAY(AH1906,2)=EINSTELLUNGEN!$D$12),
  AND(AF1907,AH1907=$J$35)
)</f>
        <v>0</v>
      </c>
      <c r="AH1907" s="2">
        <f>IF(AE1907,AH1906+IF(WEEKDAY(AH1906+1,2)&lt;=EINSTELLUNGEN!$D$12,1,$J$36),AH1906)</f>
        <v>42020</v>
      </c>
      <c r="AI1907" s="2">
        <f t="shared" si="1022"/>
        <v>2019</v>
      </c>
      <c r="AJ1907" s="2">
        <f t="shared" si="1023"/>
        <v>201901</v>
      </c>
      <c r="AK1907" s="2">
        <f t="shared" si="1024"/>
        <v>201901</v>
      </c>
      <c r="AL1907" s="2">
        <f t="shared" si="1025"/>
        <v>201903</v>
      </c>
      <c r="AM1907" s="2" t="b">
        <f t="shared" si="1026"/>
        <v>1</v>
      </c>
      <c r="AN1907" s="4" t="e">
        <f t="shared" si="1038"/>
        <v>#N/A</v>
      </c>
      <c r="AO1907" s="4" t="e">
        <f t="shared" si="1039"/>
        <v>#N/A</v>
      </c>
      <c r="AP1907" s="2" t="str">
        <f>IF(AD1907,
  IF(ISBLANK(H1907),
    AP1906,
    IF(LEN(H1907)=1,
      IF(OR(UPPER(H1907)="A",UPPER(H1907)="I"),
        EINSTELLUNGEN!$D$21,
        IF(OR(UPPER(H1907)="B",UPPER(H1907)="M"),
          EINSTELLUNGEN!$D$22,
          IF(OR(UPPER(H1907)="C",UPPER(H1907)="S"),
            EINSTELLUNGEN!$D$23,
            IF(UPPER(H1907)="D",
              EINSTELLUNGEN!$D$24,
              IF(UPPER(H1907)="E",
                EINSTELLUNGEN!$D$25,
                UPPER(H1907)))))),
      IF(ISNUMBER(H1907),
        EINSTELLUNGEN!$D$20&amp;H1907,
        UPPER(H1907)))),
  "")</f>
        <v/>
      </c>
      <c r="AQ1907" s="2" t="str">
        <f t="shared" si="1040"/>
        <v/>
      </c>
      <c r="AR1907" s="2">
        <f t="shared" si="1041"/>
        <v>0</v>
      </c>
      <c r="AS1907" s="145">
        <f t="shared" si="1042"/>
        <v>0.33333333333333331</v>
      </c>
      <c r="AT1907" s="2">
        <f t="shared" si="1043"/>
        <v>0</v>
      </c>
      <c r="AU1907" s="2">
        <f t="shared" si="1044"/>
        <v>0</v>
      </c>
      <c r="AV1907" s="2">
        <f t="shared" si="1045"/>
        <v>0</v>
      </c>
      <c r="AW1907" s="2">
        <f t="shared" si="1046"/>
        <v>0</v>
      </c>
      <c r="AX1907" s="2">
        <f t="shared" si="1027"/>
        <v>0</v>
      </c>
      <c r="AY1907" s="2">
        <f t="shared" si="1047"/>
        <v>0</v>
      </c>
      <c r="AZ1907" s="145" t="e">
        <f t="shared" si="1048"/>
        <v>#N/A</v>
      </c>
      <c r="BA1907" s="145" t="e">
        <f t="shared" si="1049"/>
        <v>#N/A</v>
      </c>
      <c r="BB1907" s="145">
        <f t="shared" si="1050"/>
        <v>2.083333333333337E-2</v>
      </c>
      <c r="BC1907" s="2">
        <f>IF(AM1907,
  IF(AND(AL1907=$J$31,_xlfn.DAYS(AH1907,DATE(AI1907,1,1))&lt;7),
    MAX(0,EINSTELLUNGEN!$D$12+1-WEEKDAY(DATE(EINSTELLUNGEN!$D$9,EINSTELLUNGEN!$D$10,1),2)),
    IF(AL1907=$J$33,
      MIN(EINSTELLUNGEN!$D$12,WEEKDAY(DATE(EINSTELLUNGEN!$D$9,12,31),2)),
      EINSTELLUNGEN!$D$12
  )) - SUMIF(AL$50:AL$2500,"="&amp;AL1907,AX$50:AX$2500),
  0)</f>
        <v>3</v>
      </c>
      <c r="BD1907" s="2">
        <f t="shared" si="1051"/>
        <v>0.33333333333333331</v>
      </c>
      <c r="BE1907" s="2">
        <f t="shared" si="1052"/>
        <v>0</v>
      </c>
    </row>
    <row r="1908" spans="1:57" ht="10.5" customHeight="1">
      <c r="A1908" s="1" t="str">
        <f t="shared" ca="1" si="1028"/>
        <v/>
      </c>
      <c r="B1908" s="1" t="str">
        <f t="shared" ca="1" si="1029"/>
        <v/>
      </c>
      <c r="C1908" s="1" t="str">
        <f t="shared" ca="1" si="1030"/>
        <v/>
      </c>
      <c r="D1908" s="1" t="str">
        <f t="shared" ca="1" si="1031"/>
        <v/>
      </c>
      <c r="F1908" s="10"/>
      <c r="G1908" s="217" t="str">
        <f t="shared" si="1032"/>
        <v/>
      </c>
      <c r="H1908" s="27"/>
      <c r="I1908" s="28"/>
      <c r="J1908" s="28"/>
      <c r="K1908" s="29"/>
      <c r="L1908" s="217"/>
      <c r="M1908" s="217"/>
      <c r="N1908" s="217"/>
      <c r="O1908" s="26" t="str">
        <f t="shared" si="1033"/>
        <v/>
      </c>
      <c r="P1908" s="218" t="str">
        <f t="shared" si="1034"/>
        <v/>
      </c>
      <c r="Q1908" s="26" t="str">
        <f t="shared" si="1035"/>
        <v/>
      </c>
      <c r="R1908" s="22"/>
      <c r="S1908" s="99"/>
      <c r="T1908" s="10"/>
      <c r="U1908" s="229" t="str">
        <f t="shared" si="1036"/>
        <v/>
      </c>
      <c r="V1908" s="230"/>
      <c r="W1908" s="230"/>
      <c r="X1908" s="230"/>
      <c r="Y1908" s="230"/>
      <c r="Z1908" s="22" t="str">
        <f>""</f>
        <v/>
      </c>
      <c r="AB1908" s="23" t="str">
        <f t="shared" si="1037"/>
        <v/>
      </c>
      <c r="AC1908" s="2" t="b">
        <f>COUNT(Q1908:Q$2500)&gt;0</f>
        <v>0</v>
      </c>
      <c r="AD1908" s="2" t="b">
        <f t="shared" si="1019"/>
        <v>0</v>
      </c>
      <c r="AE1908" s="2" t="b">
        <f t="shared" si="1020"/>
        <v>0</v>
      </c>
      <c r="AF1908" s="2" t="b">
        <f t="shared" si="1021"/>
        <v>0</v>
      </c>
      <c r="AG1908" s="2" t="b">
        <f>OR(
  AND(AC1908,NOT(AC1909)),
  AND(AF1908,WEEKDAY(AH1907,2)=EINSTELLUNGEN!$D$12),
  AND(AF1908,AH1908=$J$35)
)</f>
        <v>0</v>
      </c>
      <c r="AH1908" s="2">
        <f>IF(AE1908,AH1907+IF(WEEKDAY(AH1907+1,2)&lt;=EINSTELLUNGEN!$D$12,1,$J$36),AH1907)</f>
        <v>42020</v>
      </c>
      <c r="AI1908" s="2">
        <f t="shared" si="1022"/>
        <v>2019</v>
      </c>
      <c r="AJ1908" s="2">
        <f t="shared" si="1023"/>
        <v>201901</v>
      </c>
      <c r="AK1908" s="2">
        <f t="shared" si="1024"/>
        <v>201901</v>
      </c>
      <c r="AL1908" s="2">
        <f t="shared" si="1025"/>
        <v>201903</v>
      </c>
      <c r="AM1908" s="2" t="b">
        <f t="shared" si="1026"/>
        <v>1</v>
      </c>
      <c r="AN1908" s="4" t="e">
        <f t="shared" si="1038"/>
        <v>#N/A</v>
      </c>
      <c r="AO1908" s="4" t="e">
        <f t="shared" si="1039"/>
        <v>#N/A</v>
      </c>
      <c r="AP1908" s="2" t="str">
        <f>IF(AD1908,
  IF(ISBLANK(H1908),
    AP1907,
    IF(LEN(H1908)=1,
      IF(OR(UPPER(H1908)="A",UPPER(H1908)="I"),
        EINSTELLUNGEN!$D$21,
        IF(OR(UPPER(H1908)="B",UPPER(H1908)="M"),
          EINSTELLUNGEN!$D$22,
          IF(OR(UPPER(H1908)="C",UPPER(H1908)="S"),
            EINSTELLUNGEN!$D$23,
            IF(UPPER(H1908)="D",
              EINSTELLUNGEN!$D$24,
              IF(UPPER(H1908)="E",
                EINSTELLUNGEN!$D$25,
                UPPER(H1908)))))),
      IF(ISNUMBER(H1908),
        EINSTELLUNGEN!$D$20&amp;H1908,
        UPPER(H1908)))),
  "")</f>
        <v/>
      </c>
      <c r="AQ1908" s="2" t="str">
        <f t="shared" si="1040"/>
        <v/>
      </c>
      <c r="AR1908" s="2">
        <f t="shared" si="1041"/>
        <v>0</v>
      </c>
      <c r="AS1908" s="145">
        <f t="shared" si="1042"/>
        <v>0.33333333333333331</v>
      </c>
      <c r="AT1908" s="2">
        <f t="shared" si="1043"/>
        <v>0</v>
      </c>
      <c r="AU1908" s="2">
        <f t="shared" si="1044"/>
        <v>0</v>
      </c>
      <c r="AV1908" s="2">
        <f t="shared" si="1045"/>
        <v>0</v>
      </c>
      <c r="AW1908" s="2">
        <f t="shared" si="1046"/>
        <v>0</v>
      </c>
      <c r="AX1908" s="2">
        <f t="shared" si="1027"/>
        <v>0</v>
      </c>
      <c r="AY1908" s="2">
        <f t="shared" si="1047"/>
        <v>0</v>
      </c>
      <c r="AZ1908" s="145" t="e">
        <f t="shared" si="1048"/>
        <v>#N/A</v>
      </c>
      <c r="BA1908" s="145" t="e">
        <f t="shared" si="1049"/>
        <v>#N/A</v>
      </c>
      <c r="BB1908" s="145">
        <f t="shared" si="1050"/>
        <v>2.083333333333337E-2</v>
      </c>
      <c r="BC1908" s="2">
        <f>IF(AM1908,
  IF(AND(AL1908=$J$31,_xlfn.DAYS(AH1908,DATE(AI1908,1,1))&lt;7),
    MAX(0,EINSTELLUNGEN!$D$12+1-WEEKDAY(DATE(EINSTELLUNGEN!$D$9,EINSTELLUNGEN!$D$10,1),2)),
    IF(AL1908=$J$33,
      MIN(EINSTELLUNGEN!$D$12,WEEKDAY(DATE(EINSTELLUNGEN!$D$9,12,31),2)),
      EINSTELLUNGEN!$D$12
  )) - SUMIF(AL$50:AL$2500,"="&amp;AL1908,AX$50:AX$2500),
  0)</f>
        <v>3</v>
      </c>
      <c r="BD1908" s="2">
        <f t="shared" si="1051"/>
        <v>0.33333333333333331</v>
      </c>
      <c r="BE1908" s="2">
        <f t="shared" si="1052"/>
        <v>0</v>
      </c>
    </row>
    <row r="1909" spans="1:57" ht="10.5" customHeight="1">
      <c r="A1909" s="1" t="str">
        <f t="shared" ca="1" si="1028"/>
        <v/>
      </c>
      <c r="B1909" s="1" t="str">
        <f t="shared" ca="1" si="1029"/>
        <v/>
      </c>
      <c r="C1909" s="1" t="str">
        <f t="shared" ca="1" si="1030"/>
        <v/>
      </c>
      <c r="D1909" s="1" t="str">
        <f t="shared" ca="1" si="1031"/>
        <v/>
      </c>
      <c r="F1909" s="10"/>
      <c r="G1909" s="217" t="str">
        <f t="shared" si="1032"/>
        <v/>
      </c>
      <c r="H1909" s="27"/>
      <c r="I1909" s="28"/>
      <c r="J1909" s="28"/>
      <c r="K1909" s="29"/>
      <c r="L1909" s="217"/>
      <c r="M1909" s="217"/>
      <c r="N1909" s="217"/>
      <c r="O1909" s="26" t="str">
        <f t="shared" si="1033"/>
        <v/>
      </c>
      <c r="P1909" s="218" t="str">
        <f t="shared" si="1034"/>
        <v/>
      </c>
      <c r="Q1909" s="26" t="str">
        <f t="shared" si="1035"/>
        <v/>
      </c>
      <c r="R1909" s="22"/>
      <c r="S1909" s="99"/>
      <c r="T1909" s="10"/>
      <c r="U1909" s="229" t="str">
        <f t="shared" si="1036"/>
        <v/>
      </c>
      <c r="V1909" s="230"/>
      <c r="W1909" s="230"/>
      <c r="X1909" s="230"/>
      <c r="Y1909" s="230"/>
      <c r="Z1909" s="22" t="str">
        <f>""</f>
        <v/>
      </c>
      <c r="AB1909" s="23" t="str">
        <f t="shared" si="1037"/>
        <v/>
      </c>
      <c r="AC1909" s="2" t="b">
        <f>COUNT(Q1909:Q$2500)&gt;0</f>
        <v>0</v>
      </c>
      <c r="AD1909" s="2" t="b">
        <f t="shared" si="1019"/>
        <v>0</v>
      </c>
      <c r="AE1909" s="2" t="b">
        <f t="shared" si="1020"/>
        <v>0</v>
      </c>
      <c r="AF1909" s="2" t="b">
        <f t="shared" si="1021"/>
        <v>0</v>
      </c>
      <c r="AG1909" s="2" t="b">
        <f>OR(
  AND(AC1909,NOT(AC1910)),
  AND(AF1909,WEEKDAY(AH1908,2)=EINSTELLUNGEN!$D$12),
  AND(AF1909,AH1909=$J$35)
)</f>
        <v>0</v>
      </c>
      <c r="AH1909" s="2">
        <f>IF(AE1909,AH1908+IF(WEEKDAY(AH1908+1,2)&lt;=EINSTELLUNGEN!$D$12,1,$J$36),AH1908)</f>
        <v>42020</v>
      </c>
      <c r="AI1909" s="2">
        <f t="shared" si="1022"/>
        <v>2019</v>
      </c>
      <c r="AJ1909" s="2">
        <f t="shared" si="1023"/>
        <v>201901</v>
      </c>
      <c r="AK1909" s="2">
        <f t="shared" si="1024"/>
        <v>201901</v>
      </c>
      <c r="AL1909" s="2">
        <f t="shared" si="1025"/>
        <v>201903</v>
      </c>
      <c r="AM1909" s="2" t="b">
        <f t="shared" si="1026"/>
        <v>1</v>
      </c>
      <c r="AN1909" s="4" t="e">
        <f t="shared" si="1038"/>
        <v>#N/A</v>
      </c>
      <c r="AO1909" s="4" t="e">
        <f t="shared" si="1039"/>
        <v>#N/A</v>
      </c>
      <c r="AP1909" s="2" t="str">
        <f>IF(AD1909,
  IF(ISBLANK(H1909),
    AP1908,
    IF(LEN(H1909)=1,
      IF(OR(UPPER(H1909)="A",UPPER(H1909)="I"),
        EINSTELLUNGEN!$D$21,
        IF(OR(UPPER(H1909)="B",UPPER(H1909)="M"),
          EINSTELLUNGEN!$D$22,
          IF(OR(UPPER(H1909)="C",UPPER(H1909)="S"),
            EINSTELLUNGEN!$D$23,
            IF(UPPER(H1909)="D",
              EINSTELLUNGEN!$D$24,
              IF(UPPER(H1909)="E",
                EINSTELLUNGEN!$D$25,
                UPPER(H1909)))))),
      IF(ISNUMBER(H1909),
        EINSTELLUNGEN!$D$20&amp;H1909,
        UPPER(H1909)))),
  "")</f>
        <v/>
      </c>
      <c r="AQ1909" s="2" t="str">
        <f t="shared" si="1040"/>
        <v/>
      </c>
      <c r="AR1909" s="2">
        <f t="shared" si="1041"/>
        <v>0</v>
      </c>
      <c r="AS1909" s="145">
        <f t="shared" si="1042"/>
        <v>0.33333333333333331</v>
      </c>
      <c r="AT1909" s="2">
        <f t="shared" si="1043"/>
        <v>0</v>
      </c>
      <c r="AU1909" s="2">
        <f t="shared" si="1044"/>
        <v>0</v>
      </c>
      <c r="AV1909" s="2">
        <f t="shared" si="1045"/>
        <v>0</v>
      </c>
      <c r="AW1909" s="2">
        <f t="shared" si="1046"/>
        <v>0</v>
      </c>
      <c r="AX1909" s="2">
        <f t="shared" si="1027"/>
        <v>0</v>
      </c>
      <c r="AY1909" s="2">
        <f t="shared" si="1047"/>
        <v>0</v>
      </c>
      <c r="AZ1909" s="145" t="e">
        <f t="shared" si="1048"/>
        <v>#N/A</v>
      </c>
      <c r="BA1909" s="145" t="e">
        <f t="shared" si="1049"/>
        <v>#N/A</v>
      </c>
      <c r="BB1909" s="145">
        <f t="shared" si="1050"/>
        <v>2.083333333333337E-2</v>
      </c>
      <c r="BC1909" s="2">
        <f>IF(AM1909,
  IF(AND(AL1909=$J$31,_xlfn.DAYS(AH1909,DATE(AI1909,1,1))&lt;7),
    MAX(0,EINSTELLUNGEN!$D$12+1-WEEKDAY(DATE(EINSTELLUNGEN!$D$9,EINSTELLUNGEN!$D$10,1),2)),
    IF(AL1909=$J$33,
      MIN(EINSTELLUNGEN!$D$12,WEEKDAY(DATE(EINSTELLUNGEN!$D$9,12,31),2)),
      EINSTELLUNGEN!$D$12
  )) - SUMIF(AL$50:AL$2500,"="&amp;AL1909,AX$50:AX$2500),
  0)</f>
        <v>3</v>
      </c>
      <c r="BD1909" s="2">
        <f t="shared" si="1051"/>
        <v>0.33333333333333331</v>
      </c>
      <c r="BE1909" s="2">
        <f t="shared" si="1052"/>
        <v>0</v>
      </c>
    </row>
    <row r="1910" spans="1:57" ht="10.5" customHeight="1">
      <c r="A1910" s="1" t="str">
        <f t="shared" ca="1" si="1028"/>
        <v/>
      </c>
      <c r="B1910" s="1" t="str">
        <f t="shared" ca="1" si="1029"/>
        <v/>
      </c>
      <c r="C1910" s="1" t="str">
        <f t="shared" ca="1" si="1030"/>
        <v/>
      </c>
      <c r="D1910" s="1" t="str">
        <f t="shared" ca="1" si="1031"/>
        <v/>
      </c>
      <c r="F1910" s="10"/>
      <c r="G1910" s="217" t="str">
        <f t="shared" si="1032"/>
        <v/>
      </c>
      <c r="H1910" s="27"/>
      <c r="I1910" s="28"/>
      <c r="J1910" s="28"/>
      <c r="K1910" s="29"/>
      <c r="L1910" s="217"/>
      <c r="M1910" s="217"/>
      <c r="N1910" s="217"/>
      <c r="O1910" s="26" t="str">
        <f t="shared" si="1033"/>
        <v/>
      </c>
      <c r="P1910" s="218" t="str">
        <f t="shared" si="1034"/>
        <v/>
      </c>
      <c r="Q1910" s="26" t="str">
        <f t="shared" si="1035"/>
        <v/>
      </c>
      <c r="R1910" s="22"/>
      <c r="S1910" s="99"/>
      <c r="T1910" s="10"/>
      <c r="U1910" s="229" t="str">
        <f t="shared" si="1036"/>
        <v/>
      </c>
      <c r="V1910" s="230"/>
      <c r="W1910" s="230"/>
      <c r="X1910" s="230"/>
      <c r="Y1910" s="230"/>
      <c r="Z1910" s="22" t="str">
        <f>""</f>
        <v/>
      </c>
      <c r="AB1910" s="23" t="str">
        <f t="shared" si="1037"/>
        <v/>
      </c>
      <c r="AC1910" s="2" t="b">
        <f>COUNT(Q1910:Q$2500)&gt;0</f>
        <v>0</v>
      </c>
      <c r="AD1910" s="2" t="b">
        <f t="shared" si="1019"/>
        <v>0</v>
      </c>
      <c r="AE1910" s="2" t="b">
        <f t="shared" si="1020"/>
        <v>0</v>
      </c>
      <c r="AF1910" s="2" t="b">
        <f t="shared" si="1021"/>
        <v>0</v>
      </c>
      <c r="AG1910" s="2" t="b">
        <f>OR(
  AND(AC1910,NOT(AC1911)),
  AND(AF1910,WEEKDAY(AH1909,2)=EINSTELLUNGEN!$D$12),
  AND(AF1910,AH1910=$J$35)
)</f>
        <v>0</v>
      </c>
      <c r="AH1910" s="2">
        <f>IF(AE1910,AH1909+IF(WEEKDAY(AH1909+1,2)&lt;=EINSTELLUNGEN!$D$12,1,$J$36),AH1909)</f>
        <v>42020</v>
      </c>
      <c r="AI1910" s="2">
        <f t="shared" si="1022"/>
        <v>2019</v>
      </c>
      <c r="AJ1910" s="2">
        <f t="shared" si="1023"/>
        <v>201901</v>
      </c>
      <c r="AK1910" s="2">
        <f t="shared" si="1024"/>
        <v>201901</v>
      </c>
      <c r="AL1910" s="2">
        <f t="shared" si="1025"/>
        <v>201903</v>
      </c>
      <c r="AM1910" s="2" t="b">
        <f t="shared" si="1026"/>
        <v>1</v>
      </c>
      <c r="AN1910" s="4" t="e">
        <f t="shared" si="1038"/>
        <v>#N/A</v>
      </c>
      <c r="AO1910" s="4" t="e">
        <f t="shared" si="1039"/>
        <v>#N/A</v>
      </c>
      <c r="AP1910" s="2" t="str">
        <f>IF(AD1910,
  IF(ISBLANK(H1910),
    AP1909,
    IF(LEN(H1910)=1,
      IF(OR(UPPER(H1910)="A",UPPER(H1910)="I"),
        EINSTELLUNGEN!$D$21,
        IF(OR(UPPER(H1910)="B",UPPER(H1910)="M"),
          EINSTELLUNGEN!$D$22,
          IF(OR(UPPER(H1910)="C",UPPER(H1910)="S"),
            EINSTELLUNGEN!$D$23,
            IF(UPPER(H1910)="D",
              EINSTELLUNGEN!$D$24,
              IF(UPPER(H1910)="E",
                EINSTELLUNGEN!$D$25,
                UPPER(H1910)))))),
      IF(ISNUMBER(H1910),
        EINSTELLUNGEN!$D$20&amp;H1910,
        UPPER(H1910)))),
  "")</f>
        <v/>
      </c>
      <c r="AQ1910" s="2" t="str">
        <f t="shared" si="1040"/>
        <v/>
      </c>
      <c r="AR1910" s="2">
        <f t="shared" si="1041"/>
        <v>0</v>
      </c>
      <c r="AS1910" s="145">
        <f t="shared" si="1042"/>
        <v>0.33333333333333331</v>
      </c>
      <c r="AT1910" s="2">
        <f t="shared" si="1043"/>
        <v>0</v>
      </c>
      <c r="AU1910" s="2">
        <f t="shared" si="1044"/>
        <v>0</v>
      </c>
      <c r="AV1910" s="2">
        <f t="shared" si="1045"/>
        <v>0</v>
      </c>
      <c r="AW1910" s="2">
        <f t="shared" si="1046"/>
        <v>0</v>
      </c>
      <c r="AX1910" s="2">
        <f t="shared" si="1027"/>
        <v>0</v>
      </c>
      <c r="AY1910" s="2">
        <f t="shared" si="1047"/>
        <v>0</v>
      </c>
      <c r="AZ1910" s="145" t="e">
        <f t="shared" si="1048"/>
        <v>#N/A</v>
      </c>
      <c r="BA1910" s="145" t="e">
        <f t="shared" si="1049"/>
        <v>#N/A</v>
      </c>
      <c r="BB1910" s="145">
        <f t="shared" si="1050"/>
        <v>2.083333333333337E-2</v>
      </c>
      <c r="BC1910" s="2">
        <f>IF(AM1910,
  IF(AND(AL1910=$J$31,_xlfn.DAYS(AH1910,DATE(AI1910,1,1))&lt;7),
    MAX(0,EINSTELLUNGEN!$D$12+1-WEEKDAY(DATE(EINSTELLUNGEN!$D$9,EINSTELLUNGEN!$D$10,1),2)),
    IF(AL1910=$J$33,
      MIN(EINSTELLUNGEN!$D$12,WEEKDAY(DATE(EINSTELLUNGEN!$D$9,12,31),2)),
      EINSTELLUNGEN!$D$12
  )) - SUMIF(AL$50:AL$2500,"="&amp;AL1910,AX$50:AX$2500),
  0)</f>
        <v>3</v>
      </c>
      <c r="BD1910" s="2">
        <f t="shared" si="1051"/>
        <v>0.33333333333333331</v>
      </c>
      <c r="BE1910" s="2">
        <f t="shared" si="1052"/>
        <v>0</v>
      </c>
    </row>
    <row r="1911" spans="1:57" ht="10.5" customHeight="1">
      <c r="A1911" s="1" t="str">
        <f t="shared" ca="1" si="1028"/>
        <v/>
      </c>
      <c r="B1911" s="1" t="str">
        <f t="shared" ca="1" si="1029"/>
        <v/>
      </c>
      <c r="C1911" s="1" t="str">
        <f t="shared" ca="1" si="1030"/>
        <v/>
      </c>
      <c r="D1911" s="1" t="str">
        <f t="shared" ca="1" si="1031"/>
        <v/>
      </c>
      <c r="F1911" s="10"/>
      <c r="G1911" s="217" t="str">
        <f t="shared" si="1032"/>
        <v/>
      </c>
      <c r="H1911" s="27"/>
      <c r="I1911" s="28"/>
      <c r="J1911" s="28"/>
      <c r="K1911" s="29"/>
      <c r="L1911" s="217"/>
      <c r="M1911" s="217"/>
      <c r="N1911" s="217"/>
      <c r="O1911" s="26" t="str">
        <f t="shared" si="1033"/>
        <v/>
      </c>
      <c r="P1911" s="218" t="str">
        <f t="shared" si="1034"/>
        <v/>
      </c>
      <c r="Q1911" s="26" t="str">
        <f t="shared" si="1035"/>
        <v/>
      </c>
      <c r="R1911" s="22"/>
      <c r="S1911" s="99"/>
      <c r="T1911" s="10"/>
      <c r="U1911" s="229" t="str">
        <f t="shared" si="1036"/>
        <v/>
      </c>
      <c r="V1911" s="230"/>
      <c r="W1911" s="230"/>
      <c r="X1911" s="230"/>
      <c r="Y1911" s="230"/>
      <c r="Z1911" s="22" t="str">
        <f>""</f>
        <v/>
      </c>
      <c r="AB1911" s="23" t="str">
        <f t="shared" si="1037"/>
        <v/>
      </c>
      <c r="AC1911" s="2" t="b">
        <f>COUNT(Q1911:Q$2500)&gt;0</f>
        <v>0</v>
      </c>
      <c r="AD1911" s="2" t="b">
        <f t="shared" si="1019"/>
        <v>0</v>
      </c>
      <c r="AE1911" s="2" t="b">
        <f t="shared" si="1020"/>
        <v>0</v>
      </c>
      <c r="AF1911" s="2" t="b">
        <f t="shared" si="1021"/>
        <v>0</v>
      </c>
      <c r="AG1911" s="2" t="b">
        <f>OR(
  AND(AC1911,NOT(AC1912)),
  AND(AF1911,WEEKDAY(AH1910,2)=EINSTELLUNGEN!$D$12),
  AND(AF1911,AH1911=$J$35)
)</f>
        <v>0</v>
      </c>
      <c r="AH1911" s="2">
        <f>IF(AE1911,AH1910+IF(WEEKDAY(AH1910+1,2)&lt;=EINSTELLUNGEN!$D$12,1,$J$36),AH1910)</f>
        <v>42020</v>
      </c>
      <c r="AI1911" s="2">
        <f t="shared" si="1022"/>
        <v>2019</v>
      </c>
      <c r="AJ1911" s="2">
        <f t="shared" si="1023"/>
        <v>201901</v>
      </c>
      <c r="AK1911" s="2">
        <f t="shared" si="1024"/>
        <v>201901</v>
      </c>
      <c r="AL1911" s="2">
        <f t="shared" si="1025"/>
        <v>201903</v>
      </c>
      <c r="AM1911" s="2" t="b">
        <f t="shared" si="1026"/>
        <v>1</v>
      </c>
      <c r="AN1911" s="4" t="e">
        <f t="shared" si="1038"/>
        <v>#N/A</v>
      </c>
      <c r="AO1911" s="4" t="e">
        <f t="shared" si="1039"/>
        <v>#N/A</v>
      </c>
      <c r="AP1911" s="2" t="str">
        <f>IF(AD1911,
  IF(ISBLANK(H1911),
    AP1910,
    IF(LEN(H1911)=1,
      IF(OR(UPPER(H1911)="A",UPPER(H1911)="I"),
        EINSTELLUNGEN!$D$21,
        IF(OR(UPPER(H1911)="B",UPPER(H1911)="M"),
          EINSTELLUNGEN!$D$22,
          IF(OR(UPPER(H1911)="C",UPPER(H1911)="S"),
            EINSTELLUNGEN!$D$23,
            IF(UPPER(H1911)="D",
              EINSTELLUNGEN!$D$24,
              IF(UPPER(H1911)="E",
                EINSTELLUNGEN!$D$25,
                UPPER(H1911)))))),
      IF(ISNUMBER(H1911),
        EINSTELLUNGEN!$D$20&amp;H1911,
        UPPER(H1911)))),
  "")</f>
        <v/>
      </c>
      <c r="AQ1911" s="2" t="str">
        <f t="shared" si="1040"/>
        <v/>
      </c>
      <c r="AR1911" s="2">
        <f t="shared" si="1041"/>
        <v>0</v>
      </c>
      <c r="AS1911" s="145">
        <f t="shared" si="1042"/>
        <v>0.33333333333333331</v>
      </c>
      <c r="AT1911" s="2">
        <f t="shared" si="1043"/>
        <v>0</v>
      </c>
      <c r="AU1911" s="2">
        <f t="shared" si="1044"/>
        <v>0</v>
      </c>
      <c r="AV1911" s="2">
        <f t="shared" si="1045"/>
        <v>0</v>
      </c>
      <c r="AW1911" s="2">
        <f t="shared" si="1046"/>
        <v>0</v>
      </c>
      <c r="AX1911" s="2">
        <f t="shared" si="1027"/>
        <v>0</v>
      </c>
      <c r="AY1911" s="2">
        <f t="shared" si="1047"/>
        <v>0</v>
      </c>
      <c r="AZ1911" s="145" t="e">
        <f t="shared" si="1048"/>
        <v>#N/A</v>
      </c>
      <c r="BA1911" s="145" t="e">
        <f t="shared" si="1049"/>
        <v>#N/A</v>
      </c>
      <c r="BB1911" s="145">
        <f t="shared" si="1050"/>
        <v>2.083333333333337E-2</v>
      </c>
      <c r="BC1911" s="2">
        <f>IF(AM1911,
  IF(AND(AL1911=$J$31,_xlfn.DAYS(AH1911,DATE(AI1911,1,1))&lt;7),
    MAX(0,EINSTELLUNGEN!$D$12+1-WEEKDAY(DATE(EINSTELLUNGEN!$D$9,EINSTELLUNGEN!$D$10,1),2)),
    IF(AL1911=$J$33,
      MIN(EINSTELLUNGEN!$D$12,WEEKDAY(DATE(EINSTELLUNGEN!$D$9,12,31),2)),
      EINSTELLUNGEN!$D$12
  )) - SUMIF(AL$50:AL$2500,"="&amp;AL1911,AX$50:AX$2500),
  0)</f>
        <v>3</v>
      </c>
      <c r="BD1911" s="2">
        <f t="shared" si="1051"/>
        <v>0.33333333333333331</v>
      </c>
      <c r="BE1911" s="2">
        <f t="shared" si="1052"/>
        <v>0</v>
      </c>
    </row>
    <row r="1912" spans="1:57" ht="10.5" customHeight="1">
      <c r="A1912" s="1" t="str">
        <f t="shared" ca="1" si="1028"/>
        <v/>
      </c>
      <c r="B1912" s="1" t="str">
        <f t="shared" ca="1" si="1029"/>
        <v/>
      </c>
      <c r="C1912" s="1" t="str">
        <f t="shared" ca="1" si="1030"/>
        <v/>
      </c>
      <c r="D1912" s="1" t="str">
        <f t="shared" ca="1" si="1031"/>
        <v/>
      </c>
      <c r="F1912" s="10"/>
      <c r="G1912" s="217" t="str">
        <f t="shared" si="1032"/>
        <v/>
      </c>
      <c r="H1912" s="27"/>
      <c r="I1912" s="28"/>
      <c r="J1912" s="28"/>
      <c r="K1912" s="29"/>
      <c r="L1912" s="217"/>
      <c r="M1912" s="217"/>
      <c r="N1912" s="217"/>
      <c r="O1912" s="26" t="str">
        <f t="shared" si="1033"/>
        <v/>
      </c>
      <c r="P1912" s="218" t="str">
        <f t="shared" si="1034"/>
        <v/>
      </c>
      <c r="Q1912" s="26" t="str">
        <f t="shared" si="1035"/>
        <v/>
      </c>
      <c r="R1912" s="22"/>
      <c r="S1912" s="99"/>
      <c r="T1912" s="10"/>
      <c r="U1912" s="229" t="str">
        <f t="shared" si="1036"/>
        <v/>
      </c>
      <c r="V1912" s="230"/>
      <c r="W1912" s="230"/>
      <c r="X1912" s="230"/>
      <c r="Y1912" s="230"/>
      <c r="Z1912" s="22" t="str">
        <f>""</f>
        <v/>
      </c>
      <c r="AB1912" s="23" t="str">
        <f t="shared" si="1037"/>
        <v/>
      </c>
      <c r="AC1912" s="2" t="b">
        <f>COUNT(Q1912:Q$2500)&gt;0</f>
        <v>0</v>
      </c>
      <c r="AD1912" s="2" t="b">
        <f t="shared" si="1019"/>
        <v>0</v>
      </c>
      <c r="AE1912" s="2" t="b">
        <f t="shared" si="1020"/>
        <v>0</v>
      </c>
      <c r="AF1912" s="2" t="b">
        <f t="shared" si="1021"/>
        <v>0</v>
      </c>
      <c r="AG1912" s="2" t="b">
        <f>OR(
  AND(AC1912,NOT(AC1913)),
  AND(AF1912,WEEKDAY(AH1911,2)=EINSTELLUNGEN!$D$12),
  AND(AF1912,AH1912=$J$35)
)</f>
        <v>0</v>
      </c>
      <c r="AH1912" s="2">
        <f>IF(AE1912,AH1911+IF(WEEKDAY(AH1911+1,2)&lt;=EINSTELLUNGEN!$D$12,1,$J$36),AH1911)</f>
        <v>42020</v>
      </c>
      <c r="AI1912" s="2">
        <f t="shared" si="1022"/>
        <v>2019</v>
      </c>
      <c r="AJ1912" s="2">
        <f t="shared" si="1023"/>
        <v>201901</v>
      </c>
      <c r="AK1912" s="2">
        <f t="shared" si="1024"/>
        <v>201901</v>
      </c>
      <c r="AL1912" s="2">
        <f t="shared" si="1025"/>
        <v>201903</v>
      </c>
      <c r="AM1912" s="2" t="b">
        <f t="shared" si="1026"/>
        <v>1</v>
      </c>
      <c r="AN1912" s="4" t="e">
        <f t="shared" si="1038"/>
        <v>#N/A</v>
      </c>
      <c r="AO1912" s="4" t="e">
        <f t="shared" si="1039"/>
        <v>#N/A</v>
      </c>
      <c r="AP1912" s="2" t="str">
        <f>IF(AD1912,
  IF(ISBLANK(H1912),
    AP1911,
    IF(LEN(H1912)=1,
      IF(OR(UPPER(H1912)="A",UPPER(H1912)="I"),
        EINSTELLUNGEN!$D$21,
        IF(OR(UPPER(H1912)="B",UPPER(H1912)="M"),
          EINSTELLUNGEN!$D$22,
          IF(OR(UPPER(H1912)="C",UPPER(H1912)="S"),
            EINSTELLUNGEN!$D$23,
            IF(UPPER(H1912)="D",
              EINSTELLUNGEN!$D$24,
              IF(UPPER(H1912)="E",
                EINSTELLUNGEN!$D$25,
                UPPER(H1912)))))),
      IF(ISNUMBER(H1912),
        EINSTELLUNGEN!$D$20&amp;H1912,
        UPPER(H1912)))),
  "")</f>
        <v/>
      </c>
      <c r="AQ1912" s="2" t="str">
        <f t="shared" si="1040"/>
        <v/>
      </c>
      <c r="AR1912" s="2">
        <f t="shared" si="1041"/>
        <v>0</v>
      </c>
      <c r="AS1912" s="145">
        <f t="shared" si="1042"/>
        <v>0.33333333333333331</v>
      </c>
      <c r="AT1912" s="2">
        <f t="shared" si="1043"/>
        <v>0</v>
      </c>
      <c r="AU1912" s="2">
        <f t="shared" si="1044"/>
        <v>0</v>
      </c>
      <c r="AV1912" s="2">
        <f t="shared" si="1045"/>
        <v>0</v>
      </c>
      <c r="AW1912" s="2">
        <f t="shared" si="1046"/>
        <v>0</v>
      </c>
      <c r="AX1912" s="2">
        <f t="shared" si="1027"/>
        <v>0</v>
      </c>
      <c r="AY1912" s="2">
        <f t="shared" si="1047"/>
        <v>0</v>
      </c>
      <c r="AZ1912" s="145" t="e">
        <f t="shared" si="1048"/>
        <v>#N/A</v>
      </c>
      <c r="BA1912" s="145" t="e">
        <f t="shared" si="1049"/>
        <v>#N/A</v>
      </c>
      <c r="BB1912" s="145">
        <f t="shared" si="1050"/>
        <v>2.083333333333337E-2</v>
      </c>
      <c r="BC1912" s="2">
        <f>IF(AM1912,
  IF(AND(AL1912=$J$31,_xlfn.DAYS(AH1912,DATE(AI1912,1,1))&lt;7),
    MAX(0,EINSTELLUNGEN!$D$12+1-WEEKDAY(DATE(EINSTELLUNGEN!$D$9,EINSTELLUNGEN!$D$10,1),2)),
    IF(AL1912=$J$33,
      MIN(EINSTELLUNGEN!$D$12,WEEKDAY(DATE(EINSTELLUNGEN!$D$9,12,31),2)),
      EINSTELLUNGEN!$D$12
  )) - SUMIF(AL$50:AL$2500,"="&amp;AL1912,AX$50:AX$2500),
  0)</f>
        <v>3</v>
      </c>
      <c r="BD1912" s="2">
        <f t="shared" si="1051"/>
        <v>0.33333333333333331</v>
      </c>
      <c r="BE1912" s="2">
        <f t="shared" si="1052"/>
        <v>0</v>
      </c>
    </row>
    <row r="1913" spans="1:57" ht="10.5" customHeight="1">
      <c r="A1913" s="1" t="str">
        <f t="shared" ca="1" si="1028"/>
        <v/>
      </c>
      <c r="B1913" s="1" t="str">
        <f t="shared" ca="1" si="1029"/>
        <v/>
      </c>
      <c r="C1913" s="1" t="str">
        <f t="shared" ca="1" si="1030"/>
        <v/>
      </c>
      <c r="D1913" s="1" t="str">
        <f t="shared" ca="1" si="1031"/>
        <v/>
      </c>
      <c r="F1913" s="10"/>
      <c r="G1913" s="217" t="str">
        <f t="shared" si="1032"/>
        <v/>
      </c>
      <c r="H1913" s="27"/>
      <c r="I1913" s="28"/>
      <c r="J1913" s="28"/>
      <c r="K1913" s="29"/>
      <c r="L1913" s="217"/>
      <c r="M1913" s="217"/>
      <c r="N1913" s="217"/>
      <c r="O1913" s="26" t="str">
        <f t="shared" si="1033"/>
        <v/>
      </c>
      <c r="P1913" s="218" t="str">
        <f t="shared" si="1034"/>
        <v/>
      </c>
      <c r="Q1913" s="26" t="str">
        <f t="shared" si="1035"/>
        <v/>
      </c>
      <c r="R1913" s="22"/>
      <c r="S1913" s="99"/>
      <c r="T1913" s="10"/>
      <c r="U1913" s="229" t="str">
        <f t="shared" si="1036"/>
        <v/>
      </c>
      <c r="V1913" s="230"/>
      <c r="W1913" s="230"/>
      <c r="X1913" s="230"/>
      <c r="Y1913" s="230"/>
      <c r="Z1913" s="22" t="str">
        <f>""</f>
        <v/>
      </c>
      <c r="AB1913" s="23" t="str">
        <f t="shared" si="1037"/>
        <v/>
      </c>
      <c r="AC1913" s="2" t="b">
        <f>COUNT(Q1913:Q$2500)&gt;0</f>
        <v>0</v>
      </c>
      <c r="AD1913" s="2" t="b">
        <f t="shared" si="1019"/>
        <v>0</v>
      </c>
      <c r="AE1913" s="2" t="b">
        <f t="shared" si="1020"/>
        <v>0</v>
      </c>
      <c r="AF1913" s="2" t="b">
        <f t="shared" si="1021"/>
        <v>0</v>
      </c>
      <c r="AG1913" s="2" t="b">
        <f>OR(
  AND(AC1913,NOT(AC1914)),
  AND(AF1913,WEEKDAY(AH1912,2)=EINSTELLUNGEN!$D$12),
  AND(AF1913,AH1913=$J$35)
)</f>
        <v>0</v>
      </c>
      <c r="AH1913" s="2">
        <f>IF(AE1913,AH1912+IF(WEEKDAY(AH1912+1,2)&lt;=EINSTELLUNGEN!$D$12,1,$J$36),AH1912)</f>
        <v>42020</v>
      </c>
      <c r="AI1913" s="2">
        <f t="shared" si="1022"/>
        <v>2019</v>
      </c>
      <c r="AJ1913" s="2">
        <f t="shared" si="1023"/>
        <v>201901</v>
      </c>
      <c r="AK1913" s="2">
        <f t="shared" si="1024"/>
        <v>201901</v>
      </c>
      <c r="AL1913" s="2">
        <f t="shared" si="1025"/>
        <v>201903</v>
      </c>
      <c r="AM1913" s="2" t="b">
        <f t="shared" si="1026"/>
        <v>1</v>
      </c>
      <c r="AN1913" s="4" t="e">
        <f t="shared" si="1038"/>
        <v>#N/A</v>
      </c>
      <c r="AO1913" s="4" t="e">
        <f t="shared" si="1039"/>
        <v>#N/A</v>
      </c>
      <c r="AP1913" s="2" t="str">
        <f>IF(AD1913,
  IF(ISBLANK(H1913),
    AP1912,
    IF(LEN(H1913)=1,
      IF(OR(UPPER(H1913)="A",UPPER(H1913)="I"),
        EINSTELLUNGEN!$D$21,
        IF(OR(UPPER(H1913)="B",UPPER(H1913)="M"),
          EINSTELLUNGEN!$D$22,
          IF(OR(UPPER(H1913)="C",UPPER(H1913)="S"),
            EINSTELLUNGEN!$D$23,
            IF(UPPER(H1913)="D",
              EINSTELLUNGEN!$D$24,
              IF(UPPER(H1913)="E",
                EINSTELLUNGEN!$D$25,
                UPPER(H1913)))))),
      IF(ISNUMBER(H1913),
        EINSTELLUNGEN!$D$20&amp;H1913,
        UPPER(H1913)))),
  "")</f>
        <v/>
      </c>
      <c r="AQ1913" s="2" t="str">
        <f t="shared" si="1040"/>
        <v/>
      </c>
      <c r="AR1913" s="2">
        <f t="shared" si="1041"/>
        <v>0</v>
      </c>
      <c r="AS1913" s="145">
        <f t="shared" si="1042"/>
        <v>0.33333333333333331</v>
      </c>
      <c r="AT1913" s="2">
        <f t="shared" si="1043"/>
        <v>0</v>
      </c>
      <c r="AU1913" s="2">
        <f t="shared" si="1044"/>
        <v>0</v>
      </c>
      <c r="AV1913" s="2">
        <f t="shared" si="1045"/>
        <v>0</v>
      </c>
      <c r="AW1913" s="2">
        <f t="shared" si="1046"/>
        <v>0</v>
      </c>
      <c r="AX1913" s="2">
        <f t="shared" si="1027"/>
        <v>0</v>
      </c>
      <c r="AY1913" s="2">
        <f t="shared" si="1047"/>
        <v>0</v>
      </c>
      <c r="AZ1913" s="145" t="e">
        <f t="shared" si="1048"/>
        <v>#N/A</v>
      </c>
      <c r="BA1913" s="145" t="e">
        <f t="shared" si="1049"/>
        <v>#N/A</v>
      </c>
      <c r="BB1913" s="145">
        <f t="shared" si="1050"/>
        <v>2.083333333333337E-2</v>
      </c>
      <c r="BC1913" s="2">
        <f>IF(AM1913,
  IF(AND(AL1913=$J$31,_xlfn.DAYS(AH1913,DATE(AI1913,1,1))&lt;7),
    MAX(0,EINSTELLUNGEN!$D$12+1-WEEKDAY(DATE(EINSTELLUNGEN!$D$9,EINSTELLUNGEN!$D$10,1),2)),
    IF(AL1913=$J$33,
      MIN(EINSTELLUNGEN!$D$12,WEEKDAY(DATE(EINSTELLUNGEN!$D$9,12,31),2)),
      EINSTELLUNGEN!$D$12
  )) - SUMIF(AL$50:AL$2500,"="&amp;AL1913,AX$50:AX$2500),
  0)</f>
        <v>3</v>
      </c>
      <c r="BD1913" s="2">
        <f t="shared" si="1051"/>
        <v>0.33333333333333331</v>
      </c>
      <c r="BE1913" s="2">
        <f t="shared" si="1052"/>
        <v>0</v>
      </c>
    </row>
    <row r="1914" spans="1:57" ht="10.5" customHeight="1">
      <c r="A1914" s="1" t="str">
        <f t="shared" ca="1" si="1028"/>
        <v/>
      </c>
      <c r="B1914" s="1" t="str">
        <f t="shared" ca="1" si="1029"/>
        <v/>
      </c>
      <c r="C1914" s="1" t="str">
        <f t="shared" ca="1" si="1030"/>
        <v/>
      </c>
      <c r="D1914" s="1" t="str">
        <f t="shared" ca="1" si="1031"/>
        <v/>
      </c>
      <c r="F1914" s="10"/>
      <c r="G1914" s="217" t="str">
        <f t="shared" si="1032"/>
        <v/>
      </c>
      <c r="H1914" s="27"/>
      <c r="I1914" s="28"/>
      <c r="J1914" s="28"/>
      <c r="K1914" s="29"/>
      <c r="L1914" s="217"/>
      <c r="M1914" s="217"/>
      <c r="N1914" s="217"/>
      <c r="O1914" s="26" t="str">
        <f t="shared" si="1033"/>
        <v/>
      </c>
      <c r="P1914" s="218" t="str">
        <f t="shared" si="1034"/>
        <v/>
      </c>
      <c r="Q1914" s="26" t="str">
        <f t="shared" si="1035"/>
        <v/>
      </c>
      <c r="R1914" s="22"/>
      <c r="S1914" s="99"/>
      <c r="T1914" s="10"/>
      <c r="U1914" s="229" t="str">
        <f t="shared" si="1036"/>
        <v/>
      </c>
      <c r="V1914" s="230"/>
      <c r="W1914" s="230"/>
      <c r="X1914" s="230"/>
      <c r="Y1914" s="230"/>
      <c r="Z1914" s="22" t="str">
        <f>""</f>
        <v/>
      </c>
      <c r="AB1914" s="23" t="str">
        <f t="shared" si="1037"/>
        <v/>
      </c>
      <c r="AC1914" s="2" t="b">
        <f>COUNT(Q1914:Q$2500)&gt;0</f>
        <v>0</v>
      </c>
      <c r="AD1914" s="2" t="b">
        <f t="shared" si="1019"/>
        <v>0</v>
      </c>
      <c r="AE1914" s="2" t="b">
        <f t="shared" si="1020"/>
        <v>0</v>
      </c>
      <c r="AF1914" s="2" t="b">
        <f t="shared" si="1021"/>
        <v>0</v>
      </c>
      <c r="AG1914" s="2" t="b">
        <f>OR(
  AND(AC1914,NOT(AC1915)),
  AND(AF1914,WEEKDAY(AH1913,2)=EINSTELLUNGEN!$D$12),
  AND(AF1914,AH1914=$J$35)
)</f>
        <v>0</v>
      </c>
      <c r="AH1914" s="2">
        <f>IF(AE1914,AH1913+IF(WEEKDAY(AH1913+1,2)&lt;=EINSTELLUNGEN!$D$12,1,$J$36),AH1913)</f>
        <v>42020</v>
      </c>
      <c r="AI1914" s="2">
        <f t="shared" si="1022"/>
        <v>2019</v>
      </c>
      <c r="AJ1914" s="2">
        <f t="shared" si="1023"/>
        <v>201901</v>
      </c>
      <c r="AK1914" s="2">
        <f t="shared" si="1024"/>
        <v>201901</v>
      </c>
      <c r="AL1914" s="2">
        <f t="shared" si="1025"/>
        <v>201903</v>
      </c>
      <c r="AM1914" s="2" t="b">
        <f t="shared" si="1026"/>
        <v>1</v>
      </c>
      <c r="AN1914" s="4" t="e">
        <f t="shared" si="1038"/>
        <v>#N/A</v>
      </c>
      <c r="AO1914" s="4" t="e">
        <f t="shared" si="1039"/>
        <v>#N/A</v>
      </c>
      <c r="AP1914" s="2" t="str">
        <f>IF(AD1914,
  IF(ISBLANK(H1914),
    AP1913,
    IF(LEN(H1914)=1,
      IF(OR(UPPER(H1914)="A",UPPER(H1914)="I"),
        EINSTELLUNGEN!$D$21,
        IF(OR(UPPER(H1914)="B",UPPER(H1914)="M"),
          EINSTELLUNGEN!$D$22,
          IF(OR(UPPER(H1914)="C",UPPER(H1914)="S"),
            EINSTELLUNGEN!$D$23,
            IF(UPPER(H1914)="D",
              EINSTELLUNGEN!$D$24,
              IF(UPPER(H1914)="E",
                EINSTELLUNGEN!$D$25,
                UPPER(H1914)))))),
      IF(ISNUMBER(H1914),
        EINSTELLUNGEN!$D$20&amp;H1914,
        UPPER(H1914)))),
  "")</f>
        <v/>
      </c>
      <c r="AQ1914" s="2" t="str">
        <f t="shared" si="1040"/>
        <v/>
      </c>
      <c r="AR1914" s="2">
        <f t="shared" si="1041"/>
        <v>0</v>
      </c>
      <c r="AS1914" s="145">
        <f t="shared" si="1042"/>
        <v>0.33333333333333331</v>
      </c>
      <c r="AT1914" s="2">
        <f t="shared" si="1043"/>
        <v>0</v>
      </c>
      <c r="AU1914" s="2">
        <f t="shared" si="1044"/>
        <v>0</v>
      </c>
      <c r="AV1914" s="2">
        <f t="shared" si="1045"/>
        <v>0</v>
      </c>
      <c r="AW1914" s="2">
        <f t="shared" si="1046"/>
        <v>0</v>
      </c>
      <c r="AX1914" s="2">
        <f t="shared" si="1027"/>
        <v>0</v>
      </c>
      <c r="AY1914" s="2">
        <f t="shared" si="1047"/>
        <v>0</v>
      </c>
      <c r="AZ1914" s="145" t="e">
        <f t="shared" si="1048"/>
        <v>#N/A</v>
      </c>
      <c r="BA1914" s="145" t="e">
        <f t="shared" si="1049"/>
        <v>#N/A</v>
      </c>
      <c r="BB1914" s="145">
        <f t="shared" si="1050"/>
        <v>2.083333333333337E-2</v>
      </c>
      <c r="BC1914" s="2">
        <f>IF(AM1914,
  IF(AND(AL1914=$J$31,_xlfn.DAYS(AH1914,DATE(AI1914,1,1))&lt;7),
    MAX(0,EINSTELLUNGEN!$D$12+1-WEEKDAY(DATE(EINSTELLUNGEN!$D$9,EINSTELLUNGEN!$D$10,1),2)),
    IF(AL1914=$J$33,
      MIN(EINSTELLUNGEN!$D$12,WEEKDAY(DATE(EINSTELLUNGEN!$D$9,12,31),2)),
      EINSTELLUNGEN!$D$12
  )) - SUMIF(AL$50:AL$2500,"="&amp;AL1914,AX$50:AX$2500),
  0)</f>
        <v>3</v>
      </c>
      <c r="BD1914" s="2">
        <f t="shared" si="1051"/>
        <v>0.33333333333333331</v>
      </c>
      <c r="BE1914" s="2">
        <f t="shared" si="1052"/>
        <v>0</v>
      </c>
    </row>
    <row r="1915" spans="1:57" ht="10.5" customHeight="1">
      <c r="A1915" s="1" t="str">
        <f t="shared" ca="1" si="1028"/>
        <v/>
      </c>
      <c r="B1915" s="1" t="str">
        <f t="shared" ca="1" si="1029"/>
        <v/>
      </c>
      <c r="C1915" s="1" t="str">
        <f t="shared" ca="1" si="1030"/>
        <v/>
      </c>
      <c r="D1915" s="1" t="str">
        <f t="shared" ca="1" si="1031"/>
        <v/>
      </c>
      <c r="F1915" s="10"/>
      <c r="G1915" s="217" t="str">
        <f t="shared" si="1032"/>
        <v/>
      </c>
      <c r="H1915" s="27"/>
      <c r="I1915" s="28"/>
      <c r="J1915" s="28"/>
      <c r="K1915" s="29"/>
      <c r="L1915" s="217"/>
      <c r="M1915" s="217"/>
      <c r="N1915" s="217"/>
      <c r="O1915" s="26" t="str">
        <f t="shared" si="1033"/>
        <v/>
      </c>
      <c r="P1915" s="218" t="str">
        <f t="shared" si="1034"/>
        <v/>
      </c>
      <c r="Q1915" s="26" t="str">
        <f t="shared" si="1035"/>
        <v/>
      </c>
      <c r="R1915" s="22"/>
      <c r="S1915" s="99"/>
      <c r="T1915" s="10"/>
      <c r="U1915" s="229" t="str">
        <f t="shared" si="1036"/>
        <v/>
      </c>
      <c r="V1915" s="230"/>
      <c r="W1915" s="230"/>
      <c r="X1915" s="230"/>
      <c r="Y1915" s="230"/>
      <c r="Z1915" s="22" t="str">
        <f>""</f>
        <v/>
      </c>
      <c r="AB1915" s="23" t="str">
        <f t="shared" si="1037"/>
        <v/>
      </c>
      <c r="AC1915" s="2" t="b">
        <f>COUNT(Q1915:Q$2500)&gt;0</f>
        <v>0</v>
      </c>
      <c r="AD1915" s="2" t="b">
        <f t="shared" si="1019"/>
        <v>0</v>
      </c>
      <c r="AE1915" s="2" t="b">
        <f t="shared" si="1020"/>
        <v>0</v>
      </c>
      <c r="AF1915" s="2" t="b">
        <f t="shared" si="1021"/>
        <v>0</v>
      </c>
      <c r="AG1915" s="2" t="b">
        <f>OR(
  AND(AC1915,NOT(AC1916)),
  AND(AF1915,WEEKDAY(AH1914,2)=EINSTELLUNGEN!$D$12),
  AND(AF1915,AH1915=$J$35)
)</f>
        <v>0</v>
      </c>
      <c r="AH1915" s="2">
        <f>IF(AE1915,AH1914+IF(WEEKDAY(AH1914+1,2)&lt;=EINSTELLUNGEN!$D$12,1,$J$36),AH1914)</f>
        <v>42020</v>
      </c>
      <c r="AI1915" s="2">
        <f t="shared" si="1022"/>
        <v>2019</v>
      </c>
      <c r="AJ1915" s="2">
        <f t="shared" si="1023"/>
        <v>201901</v>
      </c>
      <c r="AK1915" s="2">
        <f t="shared" si="1024"/>
        <v>201901</v>
      </c>
      <c r="AL1915" s="2">
        <f t="shared" si="1025"/>
        <v>201903</v>
      </c>
      <c r="AM1915" s="2" t="b">
        <f t="shared" si="1026"/>
        <v>1</v>
      </c>
      <c r="AN1915" s="4" t="e">
        <f t="shared" si="1038"/>
        <v>#N/A</v>
      </c>
      <c r="AO1915" s="4" t="e">
        <f t="shared" si="1039"/>
        <v>#N/A</v>
      </c>
      <c r="AP1915" s="2" t="str">
        <f>IF(AD1915,
  IF(ISBLANK(H1915),
    AP1914,
    IF(LEN(H1915)=1,
      IF(OR(UPPER(H1915)="A",UPPER(H1915)="I"),
        EINSTELLUNGEN!$D$21,
        IF(OR(UPPER(H1915)="B",UPPER(H1915)="M"),
          EINSTELLUNGEN!$D$22,
          IF(OR(UPPER(H1915)="C",UPPER(H1915)="S"),
            EINSTELLUNGEN!$D$23,
            IF(UPPER(H1915)="D",
              EINSTELLUNGEN!$D$24,
              IF(UPPER(H1915)="E",
                EINSTELLUNGEN!$D$25,
                UPPER(H1915)))))),
      IF(ISNUMBER(H1915),
        EINSTELLUNGEN!$D$20&amp;H1915,
        UPPER(H1915)))),
  "")</f>
        <v/>
      </c>
      <c r="AQ1915" s="2" t="str">
        <f t="shared" si="1040"/>
        <v/>
      </c>
      <c r="AR1915" s="2">
        <f t="shared" si="1041"/>
        <v>0</v>
      </c>
      <c r="AS1915" s="145">
        <f t="shared" si="1042"/>
        <v>0.33333333333333331</v>
      </c>
      <c r="AT1915" s="2">
        <f t="shared" si="1043"/>
        <v>0</v>
      </c>
      <c r="AU1915" s="2">
        <f t="shared" si="1044"/>
        <v>0</v>
      </c>
      <c r="AV1915" s="2">
        <f t="shared" si="1045"/>
        <v>0</v>
      </c>
      <c r="AW1915" s="2">
        <f t="shared" si="1046"/>
        <v>0</v>
      </c>
      <c r="AX1915" s="2">
        <f t="shared" si="1027"/>
        <v>0</v>
      </c>
      <c r="AY1915" s="2">
        <f t="shared" si="1047"/>
        <v>0</v>
      </c>
      <c r="AZ1915" s="145" t="e">
        <f t="shared" si="1048"/>
        <v>#N/A</v>
      </c>
      <c r="BA1915" s="145" t="e">
        <f t="shared" si="1049"/>
        <v>#N/A</v>
      </c>
      <c r="BB1915" s="145">
        <f t="shared" si="1050"/>
        <v>2.083333333333337E-2</v>
      </c>
      <c r="BC1915" s="2">
        <f>IF(AM1915,
  IF(AND(AL1915=$J$31,_xlfn.DAYS(AH1915,DATE(AI1915,1,1))&lt;7),
    MAX(0,EINSTELLUNGEN!$D$12+1-WEEKDAY(DATE(EINSTELLUNGEN!$D$9,EINSTELLUNGEN!$D$10,1),2)),
    IF(AL1915=$J$33,
      MIN(EINSTELLUNGEN!$D$12,WEEKDAY(DATE(EINSTELLUNGEN!$D$9,12,31),2)),
      EINSTELLUNGEN!$D$12
  )) - SUMIF(AL$50:AL$2500,"="&amp;AL1915,AX$50:AX$2500),
  0)</f>
        <v>3</v>
      </c>
      <c r="BD1915" s="2">
        <f t="shared" si="1051"/>
        <v>0.33333333333333331</v>
      </c>
      <c r="BE1915" s="2">
        <f t="shared" si="1052"/>
        <v>0</v>
      </c>
    </row>
    <row r="1916" spans="1:57" ht="10.5" customHeight="1">
      <c r="A1916" s="1" t="str">
        <f t="shared" ca="1" si="1028"/>
        <v/>
      </c>
      <c r="B1916" s="1" t="str">
        <f t="shared" ca="1" si="1029"/>
        <v/>
      </c>
      <c r="C1916" s="1" t="str">
        <f t="shared" ca="1" si="1030"/>
        <v/>
      </c>
      <c r="D1916" s="1" t="str">
        <f t="shared" ca="1" si="1031"/>
        <v/>
      </c>
      <c r="F1916" s="10"/>
      <c r="G1916" s="217" t="str">
        <f t="shared" si="1032"/>
        <v/>
      </c>
      <c r="H1916" s="27"/>
      <c r="I1916" s="28"/>
      <c r="J1916" s="28"/>
      <c r="K1916" s="29"/>
      <c r="L1916" s="217"/>
      <c r="M1916" s="217"/>
      <c r="N1916" s="217"/>
      <c r="O1916" s="26" t="str">
        <f t="shared" si="1033"/>
        <v/>
      </c>
      <c r="P1916" s="218" t="str">
        <f t="shared" si="1034"/>
        <v/>
      </c>
      <c r="Q1916" s="26" t="str">
        <f t="shared" si="1035"/>
        <v/>
      </c>
      <c r="R1916" s="22"/>
      <c r="S1916" s="99"/>
      <c r="T1916" s="10"/>
      <c r="U1916" s="229" t="str">
        <f t="shared" si="1036"/>
        <v/>
      </c>
      <c r="V1916" s="230"/>
      <c r="W1916" s="230"/>
      <c r="X1916" s="230"/>
      <c r="Y1916" s="230"/>
      <c r="Z1916" s="22" t="str">
        <f>""</f>
        <v/>
      </c>
      <c r="AB1916" s="23" t="str">
        <f t="shared" si="1037"/>
        <v/>
      </c>
      <c r="AC1916" s="2" t="b">
        <f>COUNT(Q1916:Q$2500)&gt;0</f>
        <v>0</v>
      </c>
      <c r="AD1916" s="2" t="b">
        <f t="shared" si="1019"/>
        <v>0</v>
      </c>
      <c r="AE1916" s="2" t="b">
        <f t="shared" si="1020"/>
        <v>0</v>
      </c>
      <c r="AF1916" s="2" t="b">
        <f t="shared" si="1021"/>
        <v>0</v>
      </c>
      <c r="AG1916" s="2" t="b">
        <f>OR(
  AND(AC1916,NOT(AC1917)),
  AND(AF1916,WEEKDAY(AH1915,2)=EINSTELLUNGEN!$D$12),
  AND(AF1916,AH1916=$J$35)
)</f>
        <v>0</v>
      </c>
      <c r="AH1916" s="2">
        <f>IF(AE1916,AH1915+IF(WEEKDAY(AH1915+1,2)&lt;=EINSTELLUNGEN!$D$12,1,$J$36),AH1915)</f>
        <v>42020</v>
      </c>
      <c r="AI1916" s="2">
        <f t="shared" si="1022"/>
        <v>2019</v>
      </c>
      <c r="AJ1916" s="2">
        <f t="shared" si="1023"/>
        <v>201901</v>
      </c>
      <c r="AK1916" s="2">
        <f t="shared" si="1024"/>
        <v>201901</v>
      </c>
      <c r="AL1916" s="2">
        <f t="shared" si="1025"/>
        <v>201903</v>
      </c>
      <c r="AM1916" s="2" t="b">
        <f t="shared" si="1026"/>
        <v>1</v>
      </c>
      <c r="AN1916" s="4" t="e">
        <f t="shared" si="1038"/>
        <v>#N/A</v>
      </c>
      <c r="AO1916" s="4" t="e">
        <f t="shared" si="1039"/>
        <v>#N/A</v>
      </c>
      <c r="AP1916" s="2" t="str">
        <f>IF(AD1916,
  IF(ISBLANK(H1916),
    AP1915,
    IF(LEN(H1916)=1,
      IF(OR(UPPER(H1916)="A",UPPER(H1916)="I"),
        EINSTELLUNGEN!$D$21,
        IF(OR(UPPER(H1916)="B",UPPER(H1916)="M"),
          EINSTELLUNGEN!$D$22,
          IF(OR(UPPER(H1916)="C",UPPER(H1916)="S"),
            EINSTELLUNGEN!$D$23,
            IF(UPPER(H1916)="D",
              EINSTELLUNGEN!$D$24,
              IF(UPPER(H1916)="E",
                EINSTELLUNGEN!$D$25,
                UPPER(H1916)))))),
      IF(ISNUMBER(H1916),
        EINSTELLUNGEN!$D$20&amp;H1916,
        UPPER(H1916)))),
  "")</f>
        <v/>
      </c>
      <c r="AQ1916" s="2" t="str">
        <f t="shared" si="1040"/>
        <v/>
      </c>
      <c r="AR1916" s="2">
        <f t="shared" si="1041"/>
        <v>0</v>
      </c>
      <c r="AS1916" s="145">
        <f t="shared" si="1042"/>
        <v>0.33333333333333331</v>
      </c>
      <c r="AT1916" s="2">
        <f t="shared" si="1043"/>
        <v>0</v>
      </c>
      <c r="AU1916" s="2">
        <f t="shared" si="1044"/>
        <v>0</v>
      </c>
      <c r="AV1916" s="2">
        <f t="shared" si="1045"/>
        <v>0</v>
      </c>
      <c r="AW1916" s="2">
        <f t="shared" si="1046"/>
        <v>0</v>
      </c>
      <c r="AX1916" s="2">
        <f t="shared" si="1027"/>
        <v>0</v>
      </c>
      <c r="AY1916" s="2">
        <f t="shared" si="1047"/>
        <v>0</v>
      </c>
      <c r="AZ1916" s="145" t="e">
        <f t="shared" si="1048"/>
        <v>#N/A</v>
      </c>
      <c r="BA1916" s="145" t="e">
        <f t="shared" si="1049"/>
        <v>#N/A</v>
      </c>
      <c r="BB1916" s="145">
        <f t="shared" si="1050"/>
        <v>2.083333333333337E-2</v>
      </c>
      <c r="BC1916" s="2">
        <f>IF(AM1916,
  IF(AND(AL1916=$J$31,_xlfn.DAYS(AH1916,DATE(AI1916,1,1))&lt;7),
    MAX(0,EINSTELLUNGEN!$D$12+1-WEEKDAY(DATE(EINSTELLUNGEN!$D$9,EINSTELLUNGEN!$D$10,1),2)),
    IF(AL1916=$J$33,
      MIN(EINSTELLUNGEN!$D$12,WEEKDAY(DATE(EINSTELLUNGEN!$D$9,12,31),2)),
      EINSTELLUNGEN!$D$12
  )) - SUMIF(AL$50:AL$2500,"="&amp;AL1916,AX$50:AX$2500),
  0)</f>
        <v>3</v>
      </c>
      <c r="BD1916" s="2">
        <f t="shared" si="1051"/>
        <v>0.33333333333333331</v>
      </c>
      <c r="BE1916" s="2">
        <f t="shared" si="1052"/>
        <v>0</v>
      </c>
    </row>
    <row r="1917" spans="1:57" ht="10.5" customHeight="1">
      <c r="A1917" s="1" t="str">
        <f t="shared" ca="1" si="1028"/>
        <v/>
      </c>
      <c r="B1917" s="1" t="str">
        <f t="shared" ca="1" si="1029"/>
        <v/>
      </c>
      <c r="C1917" s="1" t="str">
        <f t="shared" ca="1" si="1030"/>
        <v/>
      </c>
      <c r="D1917" s="1" t="str">
        <f t="shared" ca="1" si="1031"/>
        <v/>
      </c>
      <c r="F1917" s="10"/>
      <c r="G1917" s="217" t="str">
        <f t="shared" si="1032"/>
        <v/>
      </c>
      <c r="H1917" s="27"/>
      <c r="I1917" s="28"/>
      <c r="J1917" s="28"/>
      <c r="K1917" s="29"/>
      <c r="L1917" s="217"/>
      <c r="M1917" s="217"/>
      <c r="N1917" s="217"/>
      <c r="O1917" s="26" t="str">
        <f t="shared" si="1033"/>
        <v/>
      </c>
      <c r="P1917" s="218" t="str">
        <f t="shared" si="1034"/>
        <v/>
      </c>
      <c r="Q1917" s="26" t="str">
        <f t="shared" si="1035"/>
        <v/>
      </c>
      <c r="R1917" s="22"/>
      <c r="S1917" s="99"/>
      <c r="T1917" s="10"/>
      <c r="U1917" s="229" t="str">
        <f t="shared" si="1036"/>
        <v/>
      </c>
      <c r="V1917" s="230"/>
      <c r="W1917" s="230"/>
      <c r="X1917" s="230"/>
      <c r="Y1917" s="230"/>
      <c r="Z1917" s="22" t="str">
        <f>""</f>
        <v/>
      </c>
      <c r="AB1917" s="23" t="str">
        <f t="shared" si="1037"/>
        <v/>
      </c>
      <c r="AC1917" s="2" t="b">
        <f>COUNT(Q1917:Q$2500)&gt;0</f>
        <v>0</v>
      </c>
      <c r="AD1917" s="2" t="b">
        <f t="shared" si="1019"/>
        <v>0</v>
      </c>
      <c r="AE1917" s="2" t="b">
        <f t="shared" si="1020"/>
        <v>0</v>
      </c>
      <c r="AF1917" s="2" t="b">
        <f t="shared" si="1021"/>
        <v>0</v>
      </c>
      <c r="AG1917" s="2" t="b">
        <f>OR(
  AND(AC1917,NOT(AC1918)),
  AND(AF1917,WEEKDAY(AH1916,2)=EINSTELLUNGEN!$D$12),
  AND(AF1917,AH1917=$J$35)
)</f>
        <v>0</v>
      </c>
      <c r="AH1917" s="2">
        <f>IF(AE1917,AH1916+IF(WEEKDAY(AH1916+1,2)&lt;=EINSTELLUNGEN!$D$12,1,$J$36),AH1916)</f>
        <v>42020</v>
      </c>
      <c r="AI1917" s="2">
        <f t="shared" si="1022"/>
        <v>2019</v>
      </c>
      <c r="AJ1917" s="2">
        <f t="shared" si="1023"/>
        <v>201901</v>
      </c>
      <c r="AK1917" s="2">
        <f t="shared" si="1024"/>
        <v>201901</v>
      </c>
      <c r="AL1917" s="2">
        <f t="shared" si="1025"/>
        <v>201903</v>
      </c>
      <c r="AM1917" s="2" t="b">
        <f t="shared" si="1026"/>
        <v>1</v>
      </c>
      <c r="AN1917" s="4" t="e">
        <f t="shared" si="1038"/>
        <v>#N/A</v>
      </c>
      <c r="AO1917" s="4" t="e">
        <f t="shared" si="1039"/>
        <v>#N/A</v>
      </c>
      <c r="AP1917" s="2" t="str">
        <f>IF(AD1917,
  IF(ISBLANK(H1917),
    AP1916,
    IF(LEN(H1917)=1,
      IF(OR(UPPER(H1917)="A",UPPER(H1917)="I"),
        EINSTELLUNGEN!$D$21,
        IF(OR(UPPER(H1917)="B",UPPER(H1917)="M"),
          EINSTELLUNGEN!$D$22,
          IF(OR(UPPER(H1917)="C",UPPER(H1917)="S"),
            EINSTELLUNGEN!$D$23,
            IF(UPPER(H1917)="D",
              EINSTELLUNGEN!$D$24,
              IF(UPPER(H1917)="E",
                EINSTELLUNGEN!$D$25,
                UPPER(H1917)))))),
      IF(ISNUMBER(H1917),
        EINSTELLUNGEN!$D$20&amp;H1917,
        UPPER(H1917)))),
  "")</f>
        <v/>
      </c>
      <c r="AQ1917" s="2" t="str">
        <f t="shared" si="1040"/>
        <v/>
      </c>
      <c r="AR1917" s="2">
        <f t="shared" si="1041"/>
        <v>0</v>
      </c>
      <c r="AS1917" s="145">
        <f t="shared" si="1042"/>
        <v>0.33333333333333331</v>
      </c>
      <c r="AT1917" s="2">
        <f t="shared" si="1043"/>
        <v>0</v>
      </c>
      <c r="AU1917" s="2">
        <f t="shared" si="1044"/>
        <v>0</v>
      </c>
      <c r="AV1917" s="2">
        <f t="shared" si="1045"/>
        <v>0</v>
      </c>
      <c r="AW1917" s="2">
        <f t="shared" si="1046"/>
        <v>0</v>
      </c>
      <c r="AX1917" s="2">
        <f t="shared" si="1027"/>
        <v>0</v>
      </c>
      <c r="AY1917" s="2">
        <f t="shared" si="1047"/>
        <v>0</v>
      </c>
      <c r="AZ1917" s="145" t="e">
        <f t="shared" si="1048"/>
        <v>#N/A</v>
      </c>
      <c r="BA1917" s="145" t="e">
        <f t="shared" si="1049"/>
        <v>#N/A</v>
      </c>
      <c r="BB1917" s="145">
        <f t="shared" si="1050"/>
        <v>2.083333333333337E-2</v>
      </c>
      <c r="BC1917" s="2">
        <f>IF(AM1917,
  IF(AND(AL1917=$J$31,_xlfn.DAYS(AH1917,DATE(AI1917,1,1))&lt;7),
    MAX(0,EINSTELLUNGEN!$D$12+1-WEEKDAY(DATE(EINSTELLUNGEN!$D$9,EINSTELLUNGEN!$D$10,1),2)),
    IF(AL1917=$J$33,
      MIN(EINSTELLUNGEN!$D$12,WEEKDAY(DATE(EINSTELLUNGEN!$D$9,12,31),2)),
      EINSTELLUNGEN!$D$12
  )) - SUMIF(AL$50:AL$2500,"="&amp;AL1917,AX$50:AX$2500),
  0)</f>
        <v>3</v>
      </c>
      <c r="BD1917" s="2">
        <f t="shared" si="1051"/>
        <v>0.33333333333333331</v>
      </c>
      <c r="BE1917" s="2">
        <f t="shared" si="1052"/>
        <v>0</v>
      </c>
    </row>
    <row r="1918" spans="1:57" ht="10.5" customHeight="1">
      <c r="A1918" s="1" t="str">
        <f t="shared" ca="1" si="1028"/>
        <v/>
      </c>
      <c r="B1918" s="1" t="str">
        <f t="shared" ca="1" si="1029"/>
        <v/>
      </c>
      <c r="C1918" s="1" t="str">
        <f t="shared" ca="1" si="1030"/>
        <v/>
      </c>
      <c r="D1918" s="1" t="str">
        <f t="shared" ca="1" si="1031"/>
        <v/>
      </c>
      <c r="F1918" s="10"/>
      <c r="G1918" s="217" t="str">
        <f t="shared" si="1032"/>
        <v/>
      </c>
      <c r="H1918" s="27"/>
      <c r="I1918" s="28"/>
      <c r="J1918" s="28"/>
      <c r="K1918" s="29"/>
      <c r="L1918" s="217"/>
      <c r="M1918" s="217"/>
      <c r="N1918" s="217"/>
      <c r="O1918" s="26" t="str">
        <f t="shared" si="1033"/>
        <v/>
      </c>
      <c r="P1918" s="218" t="str">
        <f t="shared" si="1034"/>
        <v/>
      </c>
      <c r="Q1918" s="26" t="str">
        <f t="shared" si="1035"/>
        <v/>
      </c>
      <c r="R1918" s="22"/>
      <c r="S1918" s="99"/>
      <c r="T1918" s="10"/>
      <c r="U1918" s="229" t="str">
        <f t="shared" si="1036"/>
        <v/>
      </c>
      <c r="V1918" s="230"/>
      <c r="W1918" s="230"/>
      <c r="X1918" s="230"/>
      <c r="Y1918" s="230"/>
      <c r="Z1918" s="22" t="str">
        <f>""</f>
        <v/>
      </c>
      <c r="AB1918" s="23" t="str">
        <f t="shared" si="1037"/>
        <v/>
      </c>
      <c r="AC1918" s="2" t="b">
        <f>COUNT(Q1918:Q$2500)&gt;0</f>
        <v>0</v>
      </c>
      <c r="AD1918" s="2" t="b">
        <f t="shared" si="1019"/>
        <v>0</v>
      </c>
      <c r="AE1918" s="2" t="b">
        <f t="shared" si="1020"/>
        <v>0</v>
      </c>
      <c r="AF1918" s="2" t="b">
        <f t="shared" si="1021"/>
        <v>0</v>
      </c>
      <c r="AG1918" s="2" t="b">
        <f>OR(
  AND(AC1918,NOT(AC1919)),
  AND(AF1918,WEEKDAY(AH1917,2)=EINSTELLUNGEN!$D$12),
  AND(AF1918,AH1918=$J$35)
)</f>
        <v>0</v>
      </c>
      <c r="AH1918" s="2">
        <f>IF(AE1918,AH1917+IF(WEEKDAY(AH1917+1,2)&lt;=EINSTELLUNGEN!$D$12,1,$J$36),AH1917)</f>
        <v>42020</v>
      </c>
      <c r="AI1918" s="2">
        <f t="shared" si="1022"/>
        <v>2019</v>
      </c>
      <c r="AJ1918" s="2">
        <f t="shared" si="1023"/>
        <v>201901</v>
      </c>
      <c r="AK1918" s="2">
        <f t="shared" si="1024"/>
        <v>201901</v>
      </c>
      <c r="AL1918" s="2">
        <f t="shared" si="1025"/>
        <v>201903</v>
      </c>
      <c r="AM1918" s="2" t="b">
        <f t="shared" si="1026"/>
        <v>1</v>
      </c>
      <c r="AN1918" s="4" t="e">
        <f t="shared" si="1038"/>
        <v>#N/A</v>
      </c>
      <c r="AO1918" s="4" t="e">
        <f t="shared" si="1039"/>
        <v>#N/A</v>
      </c>
      <c r="AP1918" s="2" t="str">
        <f>IF(AD1918,
  IF(ISBLANK(H1918),
    AP1917,
    IF(LEN(H1918)=1,
      IF(OR(UPPER(H1918)="A",UPPER(H1918)="I"),
        EINSTELLUNGEN!$D$21,
        IF(OR(UPPER(H1918)="B",UPPER(H1918)="M"),
          EINSTELLUNGEN!$D$22,
          IF(OR(UPPER(H1918)="C",UPPER(H1918)="S"),
            EINSTELLUNGEN!$D$23,
            IF(UPPER(H1918)="D",
              EINSTELLUNGEN!$D$24,
              IF(UPPER(H1918)="E",
                EINSTELLUNGEN!$D$25,
                UPPER(H1918)))))),
      IF(ISNUMBER(H1918),
        EINSTELLUNGEN!$D$20&amp;H1918,
        UPPER(H1918)))),
  "")</f>
        <v/>
      </c>
      <c r="AQ1918" s="2" t="str">
        <f t="shared" si="1040"/>
        <v/>
      </c>
      <c r="AR1918" s="2">
        <f t="shared" si="1041"/>
        <v>0</v>
      </c>
      <c r="AS1918" s="145">
        <f t="shared" si="1042"/>
        <v>0.33333333333333331</v>
      </c>
      <c r="AT1918" s="2">
        <f t="shared" si="1043"/>
        <v>0</v>
      </c>
      <c r="AU1918" s="2">
        <f t="shared" si="1044"/>
        <v>0</v>
      </c>
      <c r="AV1918" s="2">
        <f t="shared" si="1045"/>
        <v>0</v>
      </c>
      <c r="AW1918" s="2">
        <f t="shared" si="1046"/>
        <v>0</v>
      </c>
      <c r="AX1918" s="2">
        <f t="shared" si="1027"/>
        <v>0</v>
      </c>
      <c r="AY1918" s="2">
        <f t="shared" si="1047"/>
        <v>0</v>
      </c>
      <c r="AZ1918" s="145" t="e">
        <f t="shared" si="1048"/>
        <v>#N/A</v>
      </c>
      <c r="BA1918" s="145" t="e">
        <f t="shared" si="1049"/>
        <v>#N/A</v>
      </c>
      <c r="BB1918" s="145">
        <f t="shared" si="1050"/>
        <v>2.083333333333337E-2</v>
      </c>
      <c r="BC1918" s="2">
        <f>IF(AM1918,
  IF(AND(AL1918=$J$31,_xlfn.DAYS(AH1918,DATE(AI1918,1,1))&lt;7),
    MAX(0,EINSTELLUNGEN!$D$12+1-WEEKDAY(DATE(EINSTELLUNGEN!$D$9,EINSTELLUNGEN!$D$10,1),2)),
    IF(AL1918=$J$33,
      MIN(EINSTELLUNGEN!$D$12,WEEKDAY(DATE(EINSTELLUNGEN!$D$9,12,31),2)),
      EINSTELLUNGEN!$D$12
  )) - SUMIF(AL$50:AL$2500,"="&amp;AL1918,AX$50:AX$2500),
  0)</f>
        <v>3</v>
      </c>
      <c r="BD1918" s="2">
        <f t="shared" si="1051"/>
        <v>0.33333333333333331</v>
      </c>
      <c r="BE1918" s="2">
        <f t="shared" si="1052"/>
        <v>0</v>
      </c>
    </row>
    <row r="1919" spans="1:57" ht="10.5" customHeight="1">
      <c r="A1919" s="1" t="str">
        <f t="shared" ca="1" si="1028"/>
        <v/>
      </c>
      <c r="B1919" s="1" t="str">
        <f t="shared" ca="1" si="1029"/>
        <v/>
      </c>
      <c r="C1919" s="1" t="str">
        <f t="shared" ca="1" si="1030"/>
        <v/>
      </c>
      <c r="D1919" s="1" t="str">
        <f t="shared" ca="1" si="1031"/>
        <v/>
      </c>
      <c r="F1919" s="10"/>
      <c r="G1919" s="217" t="str">
        <f t="shared" si="1032"/>
        <v/>
      </c>
      <c r="H1919" s="27"/>
      <c r="I1919" s="28"/>
      <c r="J1919" s="28"/>
      <c r="K1919" s="29"/>
      <c r="L1919" s="217"/>
      <c r="M1919" s="217"/>
      <c r="N1919" s="217"/>
      <c r="O1919" s="26" t="str">
        <f t="shared" si="1033"/>
        <v/>
      </c>
      <c r="P1919" s="218" t="str">
        <f t="shared" si="1034"/>
        <v/>
      </c>
      <c r="Q1919" s="26" t="str">
        <f t="shared" si="1035"/>
        <v/>
      </c>
      <c r="R1919" s="22"/>
      <c r="S1919" s="99"/>
      <c r="T1919" s="10"/>
      <c r="U1919" s="229" t="str">
        <f t="shared" si="1036"/>
        <v/>
      </c>
      <c r="V1919" s="230"/>
      <c r="W1919" s="230"/>
      <c r="X1919" s="230"/>
      <c r="Y1919" s="230"/>
      <c r="Z1919" s="22" t="str">
        <f>""</f>
        <v/>
      </c>
      <c r="AB1919" s="23" t="str">
        <f t="shared" si="1037"/>
        <v/>
      </c>
      <c r="AC1919" s="2" t="b">
        <f>COUNT(Q1919:Q$2500)&gt;0</f>
        <v>0</v>
      </c>
      <c r="AD1919" s="2" t="b">
        <f t="shared" si="1019"/>
        <v>0</v>
      </c>
      <c r="AE1919" s="2" t="b">
        <f t="shared" si="1020"/>
        <v>0</v>
      </c>
      <c r="AF1919" s="2" t="b">
        <f t="shared" si="1021"/>
        <v>0</v>
      </c>
      <c r="AG1919" s="2" t="b">
        <f>OR(
  AND(AC1919,NOT(AC1920)),
  AND(AF1919,WEEKDAY(AH1918,2)=EINSTELLUNGEN!$D$12),
  AND(AF1919,AH1919=$J$35)
)</f>
        <v>0</v>
      </c>
      <c r="AH1919" s="2">
        <f>IF(AE1919,AH1918+IF(WEEKDAY(AH1918+1,2)&lt;=EINSTELLUNGEN!$D$12,1,$J$36),AH1918)</f>
        <v>42020</v>
      </c>
      <c r="AI1919" s="2">
        <f t="shared" si="1022"/>
        <v>2019</v>
      </c>
      <c r="AJ1919" s="2">
        <f t="shared" si="1023"/>
        <v>201901</v>
      </c>
      <c r="AK1919" s="2">
        <f t="shared" si="1024"/>
        <v>201901</v>
      </c>
      <c r="AL1919" s="2">
        <f t="shared" si="1025"/>
        <v>201903</v>
      </c>
      <c r="AM1919" s="2" t="b">
        <f t="shared" si="1026"/>
        <v>1</v>
      </c>
      <c r="AN1919" s="4" t="e">
        <f t="shared" si="1038"/>
        <v>#N/A</v>
      </c>
      <c r="AO1919" s="4" t="e">
        <f t="shared" si="1039"/>
        <v>#N/A</v>
      </c>
      <c r="AP1919" s="2" t="str">
        <f>IF(AD1919,
  IF(ISBLANK(H1919),
    AP1918,
    IF(LEN(H1919)=1,
      IF(OR(UPPER(H1919)="A",UPPER(H1919)="I"),
        EINSTELLUNGEN!$D$21,
        IF(OR(UPPER(H1919)="B",UPPER(H1919)="M"),
          EINSTELLUNGEN!$D$22,
          IF(OR(UPPER(H1919)="C",UPPER(H1919)="S"),
            EINSTELLUNGEN!$D$23,
            IF(UPPER(H1919)="D",
              EINSTELLUNGEN!$D$24,
              IF(UPPER(H1919)="E",
                EINSTELLUNGEN!$D$25,
                UPPER(H1919)))))),
      IF(ISNUMBER(H1919),
        EINSTELLUNGEN!$D$20&amp;H1919,
        UPPER(H1919)))),
  "")</f>
        <v/>
      </c>
      <c r="AQ1919" s="2" t="str">
        <f t="shared" si="1040"/>
        <v/>
      </c>
      <c r="AR1919" s="2">
        <f t="shared" si="1041"/>
        <v>0</v>
      </c>
      <c r="AS1919" s="145">
        <f t="shared" si="1042"/>
        <v>0.33333333333333331</v>
      </c>
      <c r="AT1919" s="2">
        <f t="shared" si="1043"/>
        <v>0</v>
      </c>
      <c r="AU1919" s="2">
        <f t="shared" si="1044"/>
        <v>0</v>
      </c>
      <c r="AV1919" s="2">
        <f t="shared" si="1045"/>
        <v>0</v>
      </c>
      <c r="AW1919" s="2">
        <f t="shared" si="1046"/>
        <v>0</v>
      </c>
      <c r="AX1919" s="2">
        <f t="shared" si="1027"/>
        <v>0</v>
      </c>
      <c r="AY1919" s="2">
        <f t="shared" si="1047"/>
        <v>0</v>
      </c>
      <c r="AZ1919" s="145" t="e">
        <f t="shared" si="1048"/>
        <v>#N/A</v>
      </c>
      <c r="BA1919" s="145" t="e">
        <f t="shared" si="1049"/>
        <v>#N/A</v>
      </c>
      <c r="BB1919" s="145">
        <f t="shared" si="1050"/>
        <v>2.083333333333337E-2</v>
      </c>
      <c r="BC1919" s="2">
        <f>IF(AM1919,
  IF(AND(AL1919=$J$31,_xlfn.DAYS(AH1919,DATE(AI1919,1,1))&lt;7),
    MAX(0,EINSTELLUNGEN!$D$12+1-WEEKDAY(DATE(EINSTELLUNGEN!$D$9,EINSTELLUNGEN!$D$10,1),2)),
    IF(AL1919=$J$33,
      MIN(EINSTELLUNGEN!$D$12,WEEKDAY(DATE(EINSTELLUNGEN!$D$9,12,31),2)),
      EINSTELLUNGEN!$D$12
  )) - SUMIF(AL$50:AL$2500,"="&amp;AL1919,AX$50:AX$2500),
  0)</f>
        <v>3</v>
      </c>
      <c r="BD1919" s="2">
        <f t="shared" si="1051"/>
        <v>0.33333333333333331</v>
      </c>
      <c r="BE1919" s="2">
        <f t="shared" si="1052"/>
        <v>0</v>
      </c>
    </row>
    <row r="1920" spans="1:57" ht="10.5" customHeight="1">
      <c r="A1920" s="1" t="str">
        <f t="shared" ca="1" si="1028"/>
        <v/>
      </c>
      <c r="B1920" s="1" t="str">
        <f t="shared" ca="1" si="1029"/>
        <v/>
      </c>
      <c r="C1920" s="1" t="str">
        <f t="shared" ca="1" si="1030"/>
        <v/>
      </c>
      <c r="D1920" s="1" t="str">
        <f t="shared" ca="1" si="1031"/>
        <v/>
      </c>
      <c r="F1920" s="10"/>
      <c r="G1920" s="217" t="str">
        <f t="shared" si="1032"/>
        <v/>
      </c>
      <c r="H1920" s="27"/>
      <c r="I1920" s="28"/>
      <c r="J1920" s="28"/>
      <c r="K1920" s="29"/>
      <c r="L1920" s="217"/>
      <c r="M1920" s="217"/>
      <c r="N1920" s="217"/>
      <c r="O1920" s="26" t="str">
        <f t="shared" si="1033"/>
        <v/>
      </c>
      <c r="P1920" s="218" t="str">
        <f t="shared" si="1034"/>
        <v/>
      </c>
      <c r="Q1920" s="26" t="str">
        <f t="shared" si="1035"/>
        <v/>
      </c>
      <c r="R1920" s="22"/>
      <c r="S1920" s="99"/>
      <c r="T1920" s="10"/>
      <c r="U1920" s="229" t="str">
        <f t="shared" si="1036"/>
        <v/>
      </c>
      <c r="V1920" s="230"/>
      <c r="W1920" s="230"/>
      <c r="X1920" s="230"/>
      <c r="Y1920" s="230"/>
      <c r="Z1920" s="22" t="str">
        <f>""</f>
        <v/>
      </c>
      <c r="AB1920" s="23" t="str">
        <f t="shared" si="1037"/>
        <v/>
      </c>
      <c r="AC1920" s="2" t="b">
        <f>COUNT(Q1920:Q$2500)&gt;0</f>
        <v>0</v>
      </c>
      <c r="AD1920" s="2" t="b">
        <f t="shared" si="1019"/>
        <v>0</v>
      </c>
      <c r="AE1920" s="2" t="b">
        <f t="shared" si="1020"/>
        <v>0</v>
      </c>
      <c r="AF1920" s="2" t="b">
        <f t="shared" si="1021"/>
        <v>0</v>
      </c>
      <c r="AG1920" s="2" t="b">
        <f>OR(
  AND(AC1920,NOT(AC1921)),
  AND(AF1920,WEEKDAY(AH1919,2)=EINSTELLUNGEN!$D$12),
  AND(AF1920,AH1920=$J$35)
)</f>
        <v>0</v>
      </c>
      <c r="AH1920" s="2">
        <f>IF(AE1920,AH1919+IF(WEEKDAY(AH1919+1,2)&lt;=EINSTELLUNGEN!$D$12,1,$J$36),AH1919)</f>
        <v>42020</v>
      </c>
      <c r="AI1920" s="2">
        <f t="shared" si="1022"/>
        <v>2019</v>
      </c>
      <c r="AJ1920" s="2">
        <f t="shared" si="1023"/>
        <v>201901</v>
      </c>
      <c r="AK1920" s="2">
        <f t="shared" si="1024"/>
        <v>201901</v>
      </c>
      <c r="AL1920" s="2">
        <f t="shared" si="1025"/>
        <v>201903</v>
      </c>
      <c r="AM1920" s="2" t="b">
        <f t="shared" si="1026"/>
        <v>1</v>
      </c>
      <c r="AN1920" s="4" t="e">
        <f t="shared" si="1038"/>
        <v>#N/A</v>
      </c>
      <c r="AO1920" s="4" t="e">
        <f t="shared" si="1039"/>
        <v>#N/A</v>
      </c>
      <c r="AP1920" s="2" t="str">
        <f>IF(AD1920,
  IF(ISBLANK(H1920),
    AP1919,
    IF(LEN(H1920)=1,
      IF(OR(UPPER(H1920)="A",UPPER(H1920)="I"),
        EINSTELLUNGEN!$D$21,
        IF(OR(UPPER(H1920)="B",UPPER(H1920)="M"),
          EINSTELLUNGEN!$D$22,
          IF(OR(UPPER(H1920)="C",UPPER(H1920)="S"),
            EINSTELLUNGEN!$D$23,
            IF(UPPER(H1920)="D",
              EINSTELLUNGEN!$D$24,
              IF(UPPER(H1920)="E",
                EINSTELLUNGEN!$D$25,
                UPPER(H1920)))))),
      IF(ISNUMBER(H1920),
        EINSTELLUNGEN!$D$20&amp;H1920,
        UPPER(H1920)))),
  "")</f>
        <v/>
      </c>
      <c r="AQ1920" s="2" t="str">
        <f t="shared" si="1040"/>
        <v/>
      </c>
      <c r="AR1920" s="2">
        <f t="shared" si="1041"/>
        <v>0</v>
      </c>
      <c r="AS1920" s="145">
        <f t="shared" si="1042"/>
        <v>0.33333333333333331</v>
      </c>
      <c r="AT1920" s="2">
        <f t="shared" si="1043"/>
        <v>0</v>
      </c>
      <c r="AU1920" s="2">
        <f t="shared" si="1044"/>
        <v>0</v>
      </c>
      <c r="AV1920" s="2">
        <f t="shared" si="1045"/>
        <v>0</v>
      </c>
      <c r="AW1920" s="2">
        <f t="shared" si="1046"/>
        <v>0</v>
      </c>
      <c r="AX1920" s="2">
        <f t="shared" si="1027"/>
        <v>0</v>
      </c>
      <c r="AY1920" s="2">
        <f t="shared" si="1047"/>
        <v>0</v>
      </c>
      <c r="AZ1920" s="145" t="e">
        <f t="shared" si="1048"/>
        <v>#N/A</v>
      </c>
      <c r="BA1920" s="145" t="e">
        <f t="shared" si="1049"/>
        <v>#N/A</v>
      </c>
      <c r="BB1920" s="145">
        <f t="shared" si="1050"/>
        <v>2.083333333333337E-2</v>
      </c>
      <c r="BC1920" s="2">
        <f>IF(AM1920,
  IF(AND(AL1920=$J$31,_xlfn.DAYS(AH1920,DATE(AI1920,1,1))&lt;7),
    MAX(0,EINSTELLUNGEN!$D$12+1-WEEKDAY(DATE(EINSTELLUNGEN!$D$9,EINSTELLUNGEN!$D$10,1),2)),
    IF(AL1920=$J$33,
      MIN(EINSTELLUNGEN!$D$12,WEEKDAY(DATE(EINSTELLUNGEN!$D$9,12,31),2)),
      EINSTELLUNGEN!$D$12
  )) - SUMIF(AL$50:AL$2500,"="&amp;AL1920,AX$50:AX$2500),
  0)</f>
        <v>3</v>
      </c>
      <c r="BD1920" s="2">
        <f t="shared" si="1051"/>
        <v>0.33333333333333331</v>
      </c>
      <c r="BE1920" s="2">
        <f t="shared" si="1052"/>
        <v>0</v>
      </c>
    </row>
    <row r="1921" spans="1:57" ht="10.5" customHeight="1">
      <c r="A1921" s="1" t="str">
        <f t="shared" ca="1" si="1028"/>
        <v/>
      </c>
      <c r="B1921" s="1" t="str">
        <f t="shared" ca="1" si="1029"/>
        <v/>
      </c>
      <c r="C1921" s="1" t="str">
        <f t="shared" ca="1" si="1030"/>
        <v/>
      </c>
      <c r="D1921" s="1" t="str">
        <f t="shared" ca="1" si="1031"/>
        <v/>
      </c>
      <c r="F1921" s="10"/>
      <c r="G1921" s="217" t="str">
        <f t="shared" si="1032"/>
        <v/>
      </c>
      <c r="H1921" s="27"/>
      <c r="I1921" s="28"/>
      <c r="J1921" s="28"/>
      <c r="K1921" s="29"/>
      <c r="L1921" s="217"/>
      <c r="M1921" s="217"/>
      <c r="N1921" s="217"/>
      <c r="O1921" s="26" t="str">
        <f t="shared" si="1033"/>
        <v/>
      </c>
      <c r="P1921" s="218" t="str">
        <f t="shared" si="1034"/>
        <v/>
      </c>
      <c r="Q1921" s="26" t="str">
        <f t="shared" si="1035"/>
        <v/>
      </c>
      <c r="R1921" s="22"/>
      <c r="S1921" s="99"/>
      <c r="T1921" s="10"/>
      <c r="U1921" s="229" t="str">
        <f t="shared" si="1036"/>
        <v/>
      </c>
      <c r="V1921" s="230"/>
      <c r="W1921" s="230"/>
      <c r="X1921" s="230"/>
      <c r="Y1921" s="230"/>
      <c r="Z1921" s="22" t="str">
        <f>""</f>
        <v/>
      </c>
      <c r="AB1921" s="23" t="str">
        <f t="shared" si="1037"/>
        <v/>
      </c>
      <c r="AC1921" s="2" t="b">
        <f>COUNT(Q1921:Q$2500)&gt;0</f>
        <v>0</v>
      </c>
      <c r="AD1921" s="2" t="b">
        <f t="shared" si="1019"/>
        <v>0</v>
      </c>
      <c r="AE1921" s="2" t="b">
        <f t="shared" si="1020"/>
        <v>0</v>
      </c>
      <c r="AF1921" s="2" t="b">
        <f t="shared" si="1021"/>
        <v>0</v>
      </c>
      <c r="AG1921" s="2" t="b">
        <f>OR(
  AND(AC1921,NOT(AC1922)),
  AND(AF1921,WEEKDAY(AH1920,2)=EINSTELLUNGEN!$D$12),
  AND(AF1921,AH1921=$J$35)
)</f>
        <v>0</v>
      </c>
      <c r="AH1921" s="2">
        <f>IF(AE1921,AH1920+IF(WEEKDAY(AH1920+1,2)&lt;=EINSTELLUNGEN!$D$12,1,$J$36),AH1920)</f>
        <v>42020</v>
      </c>
      <c r="AI1921" s="2">
        <f t="shared" si="1022"/>
        <v>2019</v>
      </c>
      <c r="AJ1921" s="2">
        <f t="shared" si="1023"/>
        <v>201901</v>
      </c>
      <c r="AK1921" s="2">
        <f t="shared" si="1024"/>
        <v>201901</v>
      </c>
      <c r="AL1921" s="2">
        <f t="shared" si="1025"/>
        <v>201903</v>
      </c>
      <c r="AM1921" s="2" t="b">
        <f t="shared" si="1026"/>
        <v>1</v>
      </c>
      <c r="AN1921" s="4" t="e">
        <f t="shared" si="1038"/>
        <v>#N/A</v>
      </c>
      <c r="AO1921" s="4" t="e">
        <f t="shared" si="1039"/>
        <v>#N/A</v>
      </c>
      <c r="AP1921" s="2" t="str">
        <f>IF(AD1921,
  IF(ISBLANK(H1921),
    AP1920,
    IF(LEN(H1921)=1,
      IF(OR(UPPER(H1921)="A",UPPER(H1921)="I"),
        EINSTELLUNGEN!$D$21,
        IF(OR(UPPER(H1921)="B",UPPER(H1921)="M"),
          EINSTELLUNGEN!$D$22,
          IF(OR(UPPER(H1921)="C",UPPER(H1921)="S"),
            EINSTELLUNGEN!$D$23,
            IF(UPPER(H1921)="D",
              EINSTELLUNGEN!$D$24,
              IF(UPPER(H1921)="E",
                EINSTELLUNGEN!$D$25,
                UPPER(H1921)))))),
      IF(ISNUMBER(H1921),
        EINSTELLUNGEN!$D$20&amp;H1921,
        UPPER(H1921)))),
  "")</f>
        <v/>
      </c>
      <c r="AQ1921" s="2" t="str">
        <f t="shared" si="1040"/>
        <v/>
      </c>
      <c r="AR1921" s="2">
        <f t="shared" si="1041"/>
        <v>0</v>
      </c>
      <c r="AS1921" s="145">
        <f t="shared" si="1042"/>
        <v>0.33333333333333331</v>
      </c>
      <c r="AT1921" s="2">
        <f t="shared" si="1043"/>
        <v>0</v>
      </c>
      <c r="AU1921" s="2">
        <f t="shared" si="1044"/>
        <v>0</v>
      </c>
      <c r="AV1921" s="2">
        <f t="shared" si="1045"/>
        <v>0</v>
      </c>
      <c r="AW1921" s="2">
        <f t="shared" si="1046"/>
        <v>0</v>
      </c>
      <c r="AX1921" s="2">
        <f t="shared" si="1027"/>
        <v>0</v>
      </c>
      <c r="AY1921" s="2">
        <f t="shared" si="1047"/>
        <v>0</v>
      </c>
      <c r="AZ1921" s="145" t="e">
        <f t="shared" si="1048"/>
        <v>#N/A</v>
      </c>
      <c r="BA1921" s="145" t="e">
        <f t="shared" si="1049"/>
        <v>#N/A</v>
      </c>
      <c r="BB1921" s="145">
        <f t="shared" si="1050"/>
        <v>2.083333333333337E-2</v>
      </c>
      <c r="BC1921" s="2">
        <f>IF(AM1921,
  IF(AND(AL1921=$J$31,_xlfn.DAYS(AH1921,DATE(AI1921,1,1))&lt;7),
    MAX(0,EINSTELLUNGEN!$D$12+1-WEEKDAY(DATE(EINSTELLUNGEN!$D$9,EINSTELLUNGEN!$D$10,1),2)),
    IF(AL1921=$J$33,
      MIN(EINSTELLUNGEN!$D$12,WEEKDAY(DATE(EINSTELLUNGEN!$D$9,12,31),2)),
      EINSTELLUNGEN!$D$12
  )) - SUMIF(AL$50:AL$2500,"="&amp;AL1921,AX$50:AX$2500),
  0)</f>
        <v>3</v>
      </c>
      <c r="BD1921" s="2">
        <f t="shared" si="1051"/>
        <v>0.33333333333333331</v>
      </c>
      <c r="BE1921" s="2">
        <f t="shared" si="1052"/>
        <v>0</v>
      </c>
    </row>
    <row r="1922" spans="1:57" ht="10.5" customHeight="1">
      <c r="A1922" s="1" t="str">
        <f t="shared" ca="1" si="1028"/>
        <v/>
      </c>
      <c r="B1922" s="1" t="str">
        <f t="shared" ca="1" si="1029"/>
        <v/>
      </c>
      <c r="C1922" s="1" t="str">
        <f t="shared" ca="1" si="1030"/>
        <v/>
      </c>
      <c r="D1922" s="1" t="str">
        <f t="shared" ca="1" si="1031"/>
        <v/>
      </c>
      <c r="F1922" s="10"/>
      <c r="G1922" s="217" t="str">
        <f t="shared" si="1032"/>
        <v/>
      </c>
      <c r="H1922" s="27"/>
      <c r="I1922" s="28"/>
      <c r="J1922" s="28"/>
      <c r="K1922" s="29"/>
      <c r="L1922" s="217"/>
      <c r="M1922" s="217"/>
      <c r="N1922" s="217"/>
      <c r="O1922" s="26" t="str">
        <f t="shared" si="1033"/>
        <v/>
      </c>
      <c r="P1922" s="218" t="str">
        <f t="shared" si="1034"/>
        <v/>
      </c>
      <c r="Q1922" s="26" t="str">
        <f t="shared" si="1035"/>
        <v/>
      </c>
      <c r="R1922" s="22"/>
      <c r="S1922" s="99"/>
      <c r="T1922" s="10"/>
      <c r="U1922" s="229" t="str">
        <f t="shared" si="1036"/>
        <v/>
      </c>
      <c r="V1922" s="230"/>
      <c r="W1922" s="230"/>
      <c r="X1922" s="230"/>
      <c r="Y1922" s="230"/>
      <c r="Z1922" s="22" t="str">
        <f>""</f>
        <v/>
      </c>
      <c r="AB1922" s="23" t="str">
        <f t="shared" si="1037"/>
        <v/>
      </c>
      <c r="AC1922" s="2" t="b">
        <f>COUNT(Q1922:Q$2500)&gt;0</f>
        <v>0</v>
      </c>
      <c r="AD1922" s="2" t="b">
        <f t="shared" si="1019"/>
        <v>0</v>
      </c>
      <c r="AE1922" s="2" t="b">
        <f t="shared" si="1020"/>
        <v>0</v>
      </c>
      <c r="AF1922" s="2" t="b">
        <f t="shared" si="1021"/>
        <v>0</v>
      </c>
      <c r="AG1922" s="2" t="b">
        <f>OR(
  AND(AC1922,NOT(AC1923)),
  AND(AF1922,WEEKDAY(AH1921,2)=EINSTELLUNGEN!$D$12),
  AND(AF1922,AH1922=$J$35)
)</f>
        <v>0</v>
      </c>
      <c r="AH1922" s="2">
        <f>IF(AE1922,AH1921+IF(WEEKDAY(AH1921+1,2)&lt;=EINSTELLUNGEN!$D$12,1,$J$36),AH1921)</f>
        <v>42020</v>
      </c>
      <c r="AI1922" s="2">
        <f t="shared" si="1022"/>
        <v>2019</v>
      </c>
      <c r="AJ1922" s="2">
        <f t="shared" si="1023"/>
        <v>201901</v>
      </c>
      <c r="AK1922" s="2">
        <f t="shared" si="1024"/>
        <v>201901</v>
      </c>
      <c r="AL1922" s="2">
        <f t="shared" si="1025"/>
        <v>201903</v>
      </c>
      <c r="AM1922" s="2" t="b">
        <f t="shared" si="1026"/>
        <v>1</v>
      </c>
      <c r="AN1922" s="4" t="e">
        <f t="shared" si="1038"/>
        <v>#N/A</v>
      </c>
      <c r="AO1922" s="4" t="e">
        <f t="shared" si="1039"/>
        <v>#N/A</v>
      </c>
      <c r="AP1922" s="2" t="str">
        <f>IF(AD1922,
  IF(ISBLANK(H1922),
    AP1921,
    IF(LEN(H1922)=1,
      IF(OR(UPPER(H1922)="A",UPPER(H1922)="I"),
        EINSTELLUNGEN!$D$21,
        IF(OR(UPPER(H1922)="B",UPPER(H1922)="M"),
          EINSTELLUNGEN!$D$22,
          IF(OR(UPPER(H1922)="C",UPPER(H1922)="S"),
            EINSTELLUNGEN!$D$23,
            IF(UPPER(H1922)="D",
              EINSTELLUNGEN!$D$24,
              IF(UPPER(H1922)="E",
                EINSTELLUNGEN!$D$25,
                UPPER(H1922)))))),
      IF(ISNUMBER(H1922),
        EINSTELLUNGEN!$D$20&amp;H1922,
        UPPER(H1922)))),
  "")</f>
        <v/>
      </c>
      <c r="AQ1922" s="2" t="str">
        <f t="shared" si="1040"/>
        <v/>
      </c>
      <c r="AR1922" s="2">
        <f t="shared" si="1041"/>
        <v>0</v>
      </c>
      <c r="AS1922" s="145">
        <f t="shared" si="1042"/>
        <v>0.33333333333333331</v>
      </c>
      <c r="AT1922" s="2">
        <f t="shared" si="1043"/>
        <v>0</v>
      </c>
      <c r="AU1922" s="2">
        <f t="shared" si="1044"/>
        <v>0</v>
      </c>
      <c r="AV1922" s="2">
        <f t="shared" si="1045"/>
        <v>0</v>
      </c>
      <c r="AW1922" s="2">
        <f t="shared" si="1046"/>
        <v>0</v>
      </c>
      <c r="AX1922" s="2">
        <f t="shared" si="1027"/>
        <v>0</v>
      </c>
      <c r="AY1922" s="2">
        <f t="shared" si="1047"/>
        <v>0</v>
      </c>
      <c r="AZ1922" s="145" t="e">
        <f t="shared" si="1048"/>
        <v>#N/A</v>
      </c>
      <c r="BA1922" s="145" t="e">
        <f t="shared" si="1049"/>
        <v>#N/A</v>
      </c>
      <c r="BB1922" s="145">
        <f t="shared" si="1050"/>
        <v>2.083333333333337E-2</v>
      </c>
      <c r="BC1922" s="2">
        <f>IF(AM1922,
  IF(AND(AL1922=$J$31,_xlfn.DAYS(AH1922,DATE(AI1922,1,1))&lt;7),
    MAX(0,EINSTELLUNGEN!$D$12+1-WEEKDAY(DATE(EINSTELLUNGEN!$D$9,EINSTELLUNGEN!$D$10,1),2)),
    IF(AL1922=$J$33,
      MIN(EINSTELLUNGEN!$D$12,WEEKDAY(DATE(EINSTELLUNGEN!$D$9,12,31),2)),
      EINSTELLUNGEN!$D$12
  )) - SUMIF(AL$50:AL$2500,"="&amp;AL1922,AX$50:AX$2500),
  0)</f>
        <v>3</v>
      </c>
      <c r="BD1922" s="2">
        <f t="shared" si="1051"/>
        <v>0.33333333333333331</v>
      </c>
      <c r="BE1922" s="2">
        <f t="shared" si="1052"/>
        <v>0</v>
      </c>
    </row>
    <row r="1923" spans="1:57" ht="10.5" customHeight="1">
      <c r="A1923" s="1" t="str">
        <f t="shared" ca="1" si="1028"/>
        <v/>
      </c>
      <c r="B1923" s="1" t="str">
        <f t="shared" ca="1" si="1029"/>
        <v/>
      </c>
      <c r="C1923" s="1" t="str">
        <f t="shared" ca="1" si="1030"/>
        <v/>
      </c>
      <c r="D1923" s="1" t="str">
        <f t="shared" ca="1" si="1031"/>
        <v/>
      </c>
      <c r="F1923" s="10"/>
      <c r="G1923" s="217" t="str">
        <f t="shared" si="1032"/>
        <v/>
      </c>
      <c r="H1923" s="27"/>
      <c r="I1923" s="28"/>
      <c r="J1923" s="28"/>
      <c r="K1923" s="29"/>
      <c r="L1923" s="217"/>
      <c r="M1923" s="217"/>
      <c r="N1923" s="217"/>
      <c r="O1923" s="26" t="str">
        <f t="shared" si="1033"/>
        <v/>
      </c>
      <c r="P1923" s="218" t="str">
        <f t="shared" si="1034"/>
        <v/>
      </c>
      <c r="Q1923" s="26" t="str">
        <f t="shared" si="1035"/>
        <v/>
      </c>
      <c r="R1923" s="22"/>
      <c r="S1923" s="99"/>
      <c r="T1923" s="10"/>
      <c r="U1923" s="229" t="str">
        <f t="shared" si="1036"/>
        <v/>
      </c>
      <c r="V1923" s="230"/>
      <c r="W1923" s="230"/>
      <c r="X1923" s="230"/>
      <c r="Y1923" s="230"/>
      <c r="Z1923" s="22" t="str">
        <f>""</f>
        <v/>
      </c>
      <c r="AB1923" s="23" t="str">
        <f t="shared" si="1037"/>
        <v/>
      </c>
      <c r="AC1923" s="2" t="b">
        <f>COUNT(Q1923:Q$2500)&gt;0</f>
        <v>0</v>
      </c>
      <c r="AD1923" s="2" t="b">
        <f t="shared" si="1019"/>
        <v>0</v>
      </c>
      <c r="AE1923" s="2" t="b">
        <f t="shared" si="1020"/>
        <v>0</v>
      </c>
      <c r="AF1923" s="2" t="b">
        <f t="shared" si="1021"/>
        <v>0</v>
      </c>
      <c r="AG1923" s="2" t="b">
        <f>OR(
  AND(AC1923,NOT(AC1924)),
  AND(AF1923,WEEKDAY(AH1922,2)=EINSTELLUNGEN!$D$12),
  AND(AF1923,AH1923=$J$35)
)</f>
        <v>0</v>
      </c>
      <c r="AH1923" s="2">
        <f>IF(AE1923,AH1922+IF(WEEKDAY(AH1922+1,2)&lt;=EINSTELLUNGEN!$D$12,1,$J$36),AH1922)</f>
        <v>42020</v>
      </c>
      <c r="AI1923" s="2">
        <f t="shared" si="1022"/>
        <v>2019</v>
      </c>
      <c r="AJ1923" s="2">
        <f t="shared" si="1023"/>
        <v>201901</v>
      </c>
      <c r="AK1923" s="2">
        <f t="shared" si="1024"/>
        <v>201901</v>
      </c>
      <c r="AL1923" s="2">
        <f t="shared" si="1025"/>
        <v>201903</v>
      </c>
      <c r="AM1923" s="2" t="b">
        <f t="shared" si="1026"/>
        <v>1</v>
      </c>
      <c r="AN1923" s="4" t="e">
        <f t="shared" si="1038"/>
        <v>#N/A</v>
      </c>
      <c r="AO1923" s="4" t="e">
        <f t="shared" si="1039"/>
        <v>#N/A</v>
      </c>
      <c r="AP1923" s="2" t="str">
        <f>IF(AD1923,
  IF(ISBLANK(H1923),
    AP1922,
    IF(LEN(H1923)=1,
      IF(OR(UPPER(H1923)="A",UPPER(H1923)="I"),
        EINSTELLUNGEN!$D$21,
        IF(OR(UPPER(H1923)="B",UPPER(H1923)="M"),
          EINSTELLUNGEN!$D$22,
          IF(OR(UPPER(H1923)="C",UPPER(H1923)="S"),
            EINSTELLUNGEN!$D$23,
            IF(UPPER(H1923)="D",
              EINSTELLUNGEN!$D$24,
              IF(UPPER(H1923)="E",
                EINSTELLUNGEN!$D$25,
                UPPER(H1923)))))),
      IF(ISNUMBER(H1923),
        EINSTELLUNGEN!$D$20&amp;H1923,
        UPPER(H1923)))),
  "")</f>
        <v/>
      </c>
      <c r="AQ1923" s="2" t="str">
        <f t="shared" si="1040"/>
        <v/>
      </c>
      <c r="AR1923" s="2">
        <f t="shared" si="1041"/>
        <v>0</v>
      </c>
      <c r="AS1923" s="145">
        <f t="shared" si="1042"/>
        <v>0.33333333333333331</v>
      </c>
      <c r="AT1923" s="2">
        <f t="shared" si="1043"/>
        <v>0</v>
      </c>
      <c r="AU1923" s="2">
        <f t="shared" si="1044"/>
        <v>0</v>
      </c>
      <c r="AV1923" s="2">
        <f t="shared" si="1045"/>
        <v>0</v>
      </c>
      <c r="AW1923" s="2">
        <f t="shared" si="1046"/>
        <v>0</v>
      </c>
      <c r="AX1923" s="2">
        <f t="shared" si="1027"/>
        <v>0</v>
      </c>
      <c r="AY1923" s="2">
        <f t="shared" si="1047"/>
        <v>0</v>
      </c>
      <c r="AZ1923" s="145" t="e">
        <f t="shared" si="1048"/>
        <v>#N/A</v>
      </c>
      <c r="BA1923" s="145" t="e">
        <f t="shared" si="1049"/>
        <v>#N/A</v>
      </c>
      <c r="BB1923" s="145">
        <f t="shared" si="1050"/>
        <v>2.083333333333337E-2</v>
      </c>
      <c r="BC1923" s="2">
        <f>IF(AM1923,
  IF(AND(AL1923=$J$31,_xlfn.DAYS(AH1923,DATE(AI1923,1,1))&lt;7),
    MAX(0,EINSTELLUNGEN!$D$12+1-WEEKDAY(DATE(EINSTELLUNGEN!$D$9,EINSTELLUNGEN!$D$10,1),2)),
    IF(AL1923=$J$33,
      MIN(EINSTELLUNGEN!$D$12,WEEKDAY(DATE(EINSTELLUNGEN!$D$9,12,31),2)),
      EINSTELLUNGEN!$D$12
  )) - SUMIF(AL$50:AL$2500,"="&amp;AL1923,AX$50:AX$2500),
  0)</f>
        <v>3</v>
      </c>
      <c r="BD1923" s="2">
        <f t="shared" si="1051"/>
        <v>0.33333333333333331</v>
      </c>
      <c r="BE1923" s="2">
        <f t="shared" si="1052"/>
        <v>0</v>
      </c>
    </row>
    <row r="1924" spans="1:57" ht="10.5" customHeight="1">
      <c r="A1924" s="1" t="str">
        <f t="shared" ca="1" si="1028"/>
        <v/>
      </c>
      <c r="B1924" s="1" t="str">
        <f t="shared" ca="1" si="1029"/>
        <v/>
      </c>
      <c r="C1924" s="1" t="str">
        <f t="shared" ca="1" si="1030"/>
        <v/>
      </c>
      <c r="D1924" s="1" t="str">
        <f t="shared" ca="1" si="1031"/>
        <v/>
      </c>
      <c r="F1924" s="10"/>
      <c r="G1924" s="217" t="str">
        <f t="shared" si="1032"/>
        <v/>
      </c>
      <c r="H1924" s="27"/>
      <c r="I1924" s="28"/>
      <c r="J1924" s="28"/>
      <c r="K1924" s="29"/>
      <c r="L1924" s="217"/>
      <c r="M1924" s="217"/>
      <c r="N1924" s="217"/>
      <c r="O1924" s="26" t="str">
        <f t="shared" si="1033"/>
        <v/>
      </c>
      <c r="P1924" s="218" t="str">
        <f t="shared" si="1034"/>
        <v/>
      </c>
      <c r="Q1924" s="26" t="str">
        <f t="shared" si="1035"/>
        <v/>
      </c>
      <c r="R1924" s="22"/>
      <c r="S1924" s="99"/>
      <c r="T1924" s="10"/>
      <c r="U1924" s="229" t="str">
        <f t="shared" si="1036"/>
        <v/>
      </c>
      <c r="V1924" s="230"/>
      <c r="W1924" s="230"/>
      <c r="X1924" s="230"/>
      <c r="Y1924" s="230"/>
      <c r="Z1924" s="22" t="str">
        <f>""</f>
        <v/>
      </c>
      <c r="AB1924" s="23" t="str">
        <f t="shared" si="1037"/>
        <v/>
      </c>
      <c r="AC1924" s="2" t="b">
        <f>COUNT(Q1924:Q$2500)&gt;0</f>
        <v>0</v>
      </c>
      <c r="AD1924" s="2" t="b">
        <f t="shared" si="1019"/>
        <v>0</v>
      </c>
      <c r="AE1924" s="2" t="b">
        <f t="shared" si="1020"/>
        <v>0</v>
      </c>
      <c r="AF1924" s="2" t="b">
        <f t="shared" si="1021"/>
        <v>0</v>
      </c>
      <c r="AG1924" s="2" t="b">
        <f>OR(
  AND(AC1924,NOT(AC1925)),
  AND(AF1924,WEEKDAY(AH1923,2)=EINSTELLUNGEN!$D$12),
  AND(AF1924,AH1924=$J$35)
)</f>
        <v>0</v>
      </c>
      <c r="AH1924" s="2">
        <f>IF(AE1924,AH1923+IF(WEEKDAY(AH1923+1,2)&lt;=EINSTELLUNGEN!$D$12,1,$J$36),AH1923)</f>
        <v>42020</v>
      </c>
      <c r="AI1924" s="2">
        <f t="shared" si="1022"/>
        <v>2019</v>
      </c>
      <c r="AJ1924" s="2">
        <f t="shared" si="1023"/>
        <v>201901</v>
      </c>
      <c r="AK1924" s="2">
        <f t="shared" si="1024"/>
        <v>201901</v>
      </c>
      <c r="AL1924" s="2">
        <f t="shared" si="1025"/>
        <v>201903</v>
      </c>
      <c r="AM1924" s="2" t="b">
        <f t="shared" si="1026"/>
        <v>1</v>
      </c>
      <c r="AN1924" s="4" t="e">
        <f t="shared" si="1038"/>
        <v>#N/A</v>
      </c>
      <c r="AO1924" s="4" t="e">
        <f t="shared" si="1039"/>
        <v>#N/A</v>
      </c>
      <c r="AP1924" s="2" t="str">
        <f>IF(AD1924,
  IF(ISBLANK(H1924),
    AP1923,
    IF(LEN(H1924)=1,
      IF(OR(UPPER(H1924)="A",UPPER(H1924)="I"),
        EINSTELLUNGEN!$D$21,
        IF(OR(UPPER(H1924)="B",UPPER(H1924)="M"),
          EINSTELLUNGEN!$D$22,
          IF(OR(UPPER(H1924)="C",UPPER(H1924)="S"),
            EINSTELLUNGEN!$D$23,
            IF(UPPER(H1924)="D",
              EINSTELLUNGEN!$D$24,
              IF(UPPER(H1924)="E",
                EINSTELLUNGEN!$D$25,
                UPPER(H1924)))))),
      IF(ISNUMBER(H1924),
        EINSTELLUNGEN!$D$20&amp;H1924,
        UPPER(H1924)))),
  "")</f>
        <v/>
      </c>
      <c r="AQ1924" s="2" t="str">
        <f t="shared" si="1040"/>
        <v/>
      </c>
      <c r="AR1924" s="2">
        <f t="shared" si="1041"/>
        <v>0</v>
      </c>
      <c r="AS1924" s="145">
        <f t="shared" si="1042"/>
        <v>0.33333333333333331</v>
      </c>
      <c r="AT1924" s="2">
        <f t="shared" si="1043"/>
        <v>0</v>
      </c>
      <c r="AU1924" s="2">
        <f t="shared" si="1044"/>
        <v>0</v>
      </c>
      <c r="AV1924" s="2">
        <f t="shared" si="1045"/>
        <v>0</v>
      </c>
      <c r="AW1924" s="2">
        <f t="shared" si="1046"/>
        <v>0</v>
      </c>
      <c r="AX1924" s="2">
        <f t="shared" si="1027"/>
        <v>0</v>
      </c>
      <c r="AY1924" s="2">
        <f t="shared" si="1047"/>
        <v>0</v>
      </c>
      <c r="AZ1924" s="145" t="e">
        <f t="shared" si="1048"/>
        <v>#N/A</v>
      </c>
      <c r="BA1924" s="145" t="e">
        <f t="shared" si="1049"/>
        <v>#N/A</v>
      </c>
      <c r="BB1924" s="145">
        <f t="shared" si="1050"/>
        <v>2.083333333333337E-2</v>
      </c>
      <c r="BC1924" s="2">
        <f>IF(AM1924,
  IF(AND(AL1924=$J$31,_xlfn.DAYS(AH1924,DATE(AI1924,1,1))&lt;7),
    MAX(0,EINSTELLUNGEN!$D$12+1-WEEKDAY(DATE(EINSTELLUNGEN!$D$9,EINSTELLUNGEN!$D$10,1),2)),
    IF(AL1924=$J$33,
      MIN(EINSTELLUNGEN!$D$12,WEEKDAY(DATE(EINSTELLUNGEN!$D$9,12,31),2)),
      EINSTELLUNGEN!$D$12
  )) - SUMIF(AL$50:AL$2500,"="&amp;AL1924,AX$50:AX$2500),
  0)</f>
        <v>3</v>
      </c>
      <c r="BD1924" s="2">
        <f t="shared" si="1051"/>
        <v>0.33333333333333331</v>
      </c>
      <c r="BE1924" s="2">
        <f t="shared" si="1052"/>
        <v>0</v>
      </c>
    </row>
    <row r="1925" spans="1:57" ht="10.5" customHeight="1">
      <c r="A1925" s="1" t="str">
        <f t="shared" ca="1" si="1028"/>
        <v/>
      </c>
      <c r="B1925" s="1" t="str">
        <f t="shared" ca="1" si="1029"/>
        <v/>
      </c>
      <c r="C1925" s="1" t="str">
        <f t="shared" ca="1" si="1030"/>
        <v/>
      </c>
      <c r="D1925" s="1" t="str">
        <f t="shared" ca="1" si="1031"/>
        <v/>
      </c>
      <c r="F1925" s="10"/>
      <c r="G1925" s="217" t="str">
        <f t="shared" si="1032"/>
        <v/>
      </c>
      <c r="H1925" s="27"/>
      <c r="I1925" s="28"/>
      <c r="J1925" s="28"/>
      <c r="K1925" s="29"/>
      <c r="L1925" s="217"/>
      <c r="M1925" s="217"/>
      <c r="N1925" s="217"/>
      <c r="O1925" s="26" t="str">
        <f t="shared" si="1033"/>
        <v/>
      </c>
      <c r="P1925" s="218" t="str">
        <f t="shared" si="1034"/>
        <v/>
      </c>
      <c r="Q1925" s="26" t="str">
        <f t="shared" si="1035"/>
        <v/>
      </c>
      <c r="R1925" s="22"/>
      <c r="S1925" s="99"/>
      <c r="T1925" s="10"/>
      <c r="U1925" s="229" t="str">
        <f t="shared" si="1036"/>
        <v/>
      </c>
      <c r="V1925" s="230"/>
      <c r="W1925" s="230"/>
      <c r="X1925" s="230"/>
      <c r="Y1925" s="230"/>
      <c r="Z1925" s="22" t="str">
        <f>""</f>
        <v/>
      </c>
      <c r="AB1925" s="23" t="str">
        <f t="shared" si="1037"/>
        <v/>
      </c>
      <c r="AC1925" s="2" t="b">
        <f>COUNT(Q1925:Q$2500)&gt;0</f>
        <v>0</v>
      </c>
      <c r="AD1925" s="2" t="b">
        <f t="shared" si="1019"/>
        <v>0</v>
      </c>
      <c r="AE1925" s="2" t="b">
        <f t="shared" si="1020"/>
        <v>0</v>
      </c>
      <c r="AF1925" s="2" t="b">
        <f t="shared" si="1021"/>
        <v>0</v>
      </c>
      <c r="AG1925" s="2" t="b">
        <f>OR(
  AND(AC1925,NOT(AC1926)),
  AND(AF1925,WEEKDAY(AH1924,2)=EINSTELLUNGEN!$D$12),
  AND(AF1925,AH1925=$J$35)
)</f>
        <v>0</v>
      </c>
      <c r="AH1925" s="2">
        <f>IF(AE1925,AH1924+IF(WEEKDAY(AH1924+1,2)&lt;=EINSTELLUNGEN!$D$12,1,$J$36),AH1924)</f>
        <v>42020</v>
      </c>
      <c r="AI1925" s="2">
        <f t="shared" si="1022"/>
        <v>2019</v>
      </c>
      <c r="AJ1925" s="2">
        <f t="shared" si="1023"/>
        <v>201901</v>
      </c>
      <c r="AK1925" s="2">
        <f t="shared" si="1024"/>
        <v>201901</v>
      </c>
      <c r="AL1925" s="2">
        <f t="shared" si="1025"/>
        <v>201903</v>
      </c>
      <c r="AM1925" s="2" t="b">
        <f t="shared" si="1026"/>
        <v>1</v>
      </c>
      <c r="AN1925" s="4" t="e">
        <f t="shared" si="1038"/>
        <v>#N/A</v>
      </c>
      <c r="AO1925" s="4" t="e">
        <f t="shared" si="1039"/>
        <v>#N/A</v>
      </c>
      <c r="AP1925" s="2" t="str">
        <f>IF(AD1925,
  IF(ISBLANK(H1925),
    AP1924,
    IF(LEN(H1925)=1,
      IF(OR(UPPER(H1925)="A",UPPER(H1925)="I"),
        EINSTELLUNGEN!$D$21,
        IF(OR(UPPER(H1925)="B",UPPER(H1925)="M"),
          EINSTELLUNGEN!$D$22,
          IF(OR(UPPER(H1925)="C",UPPER(H1925)="S"),
            EINSTELLUNGEN!$D$23,
            IF(UPPER(H1925)="D",
              EINSTELLUNGEN!$D$24,
              IF(UPPER(H1925)="E",
                EINSTELLUNGEN!$D$25,
                UPPER(H1925)))))),
      IF(ISNUMBER(H1925),
        EINSTELLUNGEN!$D$20&amp;H1925,
        UPPER(H1925)))),
  "")</f>
        <v/>
      </c>
      <c r="AQ1925" s="2" t="str">
        <f t="shared" si="1040"/>
        <v/>
      </c>
      <c r="AR1925" s="2">
        <f t="shared" si="1041"/>
        <v>0</v>
      </c>
      <c r="AS1925" s="145">
        <f t="shared" si="1042"/>
        <v>0.33333333333333331</v>
      </c>
      <c r="AT1925" s="2">
        <f t="shared" si="1043"/>
        <v>0</v>
      </c>
      <c r="AU1925" s="2">
        <f t="shared" si="1044"/>
        <v>0</v>
      </c>
      <c r="AV1925" s="2">
        <f t="shared" si="1045"/>
        <v>0</v>
      </c>
      <c r="AW1925" s="2">
        <f t="shared" si="1046"/>
        <v>0</v>
      </c>
      <c r="AX1925" s="2">
        <f t="shared" si="1027"/>
        <v>0</v>
      </c>
      <c r="AY1925" s="2">
        <f t="shared" si="1047"/>
        <v>0</v>
      </c>
      <c r="AZ1925" s="145" t="e">
        <f t="shared" si="1048"/>
        <v>#N/A</v>
      </c>
      <c r="BA1925" s="145" t="e">
        <f t="shared" si="1049"/>
        <v>#N/A</v>
      </c>
      <c r="BB1925" s="145">
        <f t="shared" si="1050"/>
        <v>2.083333333333337E-2</v>
      </c>
      <c r="BC1925" s="2">
        <f>IF(AM1925,
  IF(AND(AL1925=$J$31,_xlfn.DAYS(AH1925,DATE(AI1925,1,1))&lt;7),
    MAX(0,EINSTELLUNGEN!$D$12+1-WEEKDAY(DATE(EINSTELLUNGEN!$D$9,EINSTELLUNGEN!$D$10,1),2)),
    IF(AL1925=$J$33,
      MIN(EINSTELLUNGEN!$D$12,WEEKDAY(DATE(EINSTELLUNGEN!$D$9,12,31),2)),
      EINSTELLUNGEN!$D$12
  )) - SUMIF(AL$50:AL$2500,"="&amp;AL1925,AX$50:AX$2500),
  0)</f>
        <v>3</v>
      </c>
      <c r="BD1925" s="2">
        <f t="shared" si="1051"/>
        <v>0.33333333333333331</v>
      </c>
      <c r="BE1925" s="2">
        <f t="shared" si="1052"/>
        <v>0</v>
      </c>
    </row>
    <row r="1926" spans="1:57" ht="10.5" customHeight="1">
      <c r="A1926" s="1" t="str">
        <f t="shared" ca="1" si="1028"/>
        <v/>
      </c>
      <c r="B1926" s="1" t="str">
        <f t="shared" ca="1" si="1029"/>
        <v/>
      </c>
      <c r="C1926" s="1" t="str">
        <f t="shared" ca="1" si="1030"/>
        <v/>
      </c>
      <c r="D1926" s="1" t="str">
        <f t="shared" ca="1" si="1031"/>
        <v/>
      </c>
      <c r="F1926" s="10"/>
      <c r="G1926" s="217" t="str">
        <f t="shared" si="1032"/>
        <v/>
      </c>
      <c r="H1926" s="27"/>
      <c r="I1926" s="28"/>
      <c r="J1926" s="28"/>
      <c r="K1926" s="29"/>
      <c r="L1926" s="217"/>
      <c r="M1926" s="217"/>
      <c r="N1926" s="217"/>
      <c r="O1926" s="26" t="str">
        <f t="shared" si="1033"/>
        <v/>
      </c>
      <c r="P1926" s="218" t="str">
        <f t="shared" si="1034"/>
        <v/>
      </c>
      <c r="Q1926" s="26" t="str">
        <f t="shared" si="1035"/>
        <v/>
      </c>
      <c r="R1926" s="22"/>
      <c r="S1926" s="99"/>
      <c r="T1926" s="10"/>
      <c r="U1926" s="229" t="str">
        <f t="shared" si="1036"/>
        <v/>
      </c>
      <c r="V1926" s="230"/>
      <c r="W1926" s="230"/>
      <c r="X1926" s="230"/>
      <c r="Y1926" s="230"/>
      <c r="Z1926" s="22" t="str">
        <f>""</f>
        <v/>
      </c>
      <c r="AB1926" s="23" t="str">
        <f t="shared" si="1037"/>
        <v/>
      </c>
      <c r="AC1926" s="2" t="b">
        <f>COUNT(Q1926:Q$2500)&gt;0</f>
        <v>0</v>
      </c>
      <c r="AD1926" s="2" t="b">
        <f t="shared" si="1019"/>
        <v>0</v>
      </c>
      <c r="AE1926" s="2" t="b">
        <f t="shared" si="1020"/>
        <v>0</v>
      </c>
      <c r="AF1926" s="2" t="b">
        <f t="shared" si="1021"/>
        <v>0</v>
      </c>
      <c r="AG1926" s="2" t="b">
        <f>OR(
  AND(AC1926,NOT(AC1927)),
  AND(AF1926,WEEKDAY(AH1925,2)=EINSTELLUNGEN!$D$12),
  AND(AF1926,AH1926=$J$35)
)</f>
        <v>0</v>
      </c>
      <c r="AH1926" s="2">
        <f>IF(AE1926,AH1925+IF(WEEKDAY(AH1925+1,2)&lt;=EINSTELLUNGEN!$D$12,1,$J$36),AH1925)</f>
        <v>42020</v>
      </c>
      <c r="AI1926" s="2">
        <f t="shared" si="1022"/>
        <v>2019</v>
      </c>
      <c r="AJ1926" s="2">
        <f t="shared" si="1023"/>
        <v>201901</v>
      </c>
      <c r="AK1926" s="2">
        <f t="shared" si="1024"/>
        <v>201901</v>
      </c>
      <c r="AL1926" s="2">
        <f t="shared" si="1025"/>
        <v>201903</v>
      </c>
      <c r="AM1926" s="2" t="b">
        <f t="shared" si="1026"/>
        <v>1</v>
      </c>
      <c r="AN1926" s="4" t="e">
        <f t="shared" si="1038"/>
        <v>#N/A</v>
      </c>
      <c r="AO1926" s="4" t="e">
        <f t="shared" si="1039"/>
        <v>#N/A</v>
      </c>
      <c r="AP1926" s="2" t="str">
        <f>IF(AD1926,
  IF(ISBLANK(H1926),
    AP1925,
    IF(LEN(H1926)=1,
      IF(OR(UPPER(H1926)="A",UPPER(H1926)="I"),
        EINSTELLUNGEN!$D$21,
        IF(OR(UPPER(H1926)="B",UPPER(H1926)="M"),
          EINSTELLUNGEN!$D$22,
          IF(OR(UPPER(H1926)="C",UPPER(H1926)="S"),
            EINSTELLUNGEN!$D$23,
            IF(UPPER(H1926)="D",
              EINSTELLUNGEN!$D$24,
              IF(UPPER(H1926)="E",
                EINSTELLUNGEN!$D$25,
                UPPER(H1926)))))),
      IF(ISNUMBER(H1926),
        EINSTELLUNGEN!$D$20&amp;H1926,
        UPPER(H1926)))),
  "")</f>
        <v/>
      </c>
      <c r="AQ1926" s="2" t="str">
        <f t="shared" si="1040"/>
        <v/>
      </c>
      <c r="AR1926" s="2">
        <f t="shared" si="1041"/>
        <v>0</v>
      </c>
      <c r="AS1926" s="145">
        <f t="shared" si="1042"/>
        <v>0.33333333333333331</v>
      </c>
      <c r="AT1926" s="2">
        <f t="shared" si="1043"/>
        <v>0</v>
      </c>
      <c r="AU1926" s="2">
        <f t="shared" si="1044"/>
        <v>0</v>
      </c>
      <c r="AV1926" s="2">
        <f t="shared" si="1045"/>
        <v>0</v>
      </c>
      <c r="AW1926" s="2">
        <f t="shared" si="1046"/>
        <v>0</v>
      </c>
      <c r="AX1926" s="2">
        <f t="shared" si="1027"/>
        <v>0</v>
      </c>
      <c r="AY1926" s="2">
        <f t="shared" si="1047"/>
        <v>0</v>
      </c>
      <c r="AZ1926" s="145" t="e">
        <f t="shared" si="1048"/>
        <v>#N/A</v>
      </c>
      <c r="BA1926" s="145" t="e">
        <f t="shared" si="1049"/>
        <v>#N/A</v>
      </c>
      <c r="BB1926" s="145">
        <f t="shared" si="1050"/>
        <v>2.083333333333337E-2</v>
      </c>
      <c r="BC1926" s="2">
        <f>IF(AM1926,
  IF(AND(AL1926=$J$31,_xlfn.DAYS(AH1926,DATE(AI1926,1,1))&lt;7),
    MAX(0,EINSTELLUNGEN!$D$12+1-WEEKDAY(DATE(EINSTELLUNGEN!$D$9,EINSTELLUNGEN!$D$10,1),2)),
    IF(AL1926=$J$33,
      MIN(EINSTELLUNGEN!$D$12,WEEKDAY(DATE(EINSTELLUNGEN!$D$9,12,31),2)),
      EINSTELLUNGEN!$D$12
  )) - SUMIF(AL$50:AL$2500,"="&amp;AL1926,AX$50:AX$2500),
  0)</f>
        <v>3</v>
      </c>
      <c r="BD1926" s="2">
        <f t="shared" si="1051"/>
        <v>0.33333333333333331</v>
      </c>
      <c r="BE1926" s="2">
        <f t="shared" si="1052"/>
        <v>0</v>
      </c>
    </row>
    <row r="1927" spans="1:57" ht="10.5" customHeight="1">
      <c r="A1927" s="1" t="str">
        <f t="shared" ca="1" si="1028"/>
        <v/>
      </c>
      <c r="B1927" s="1" t="str">
        <f t="shared" ca="1" si="1029"/>
        <v/>
      </c>
      <c r="C1927" s="1" t="str">
        <f t="shared" ca="1" si="1030"/>
        <v/>
      </c>
      <c r="D1927" s="1" t="str">
        <f t="shared" ca="1" si="1031"/>
        <v/>
      </c>
      <c r="F1927" s="10"/>
      <c r="G1927" s="217" t="str">
        <f t="shared" si="1032"/>
        <v/>
      </c>
      <c r="H1927" s="27"/>
      <c r="I1927" s="28"/>
      <c r="J1927" s="28"/>
      <c r="K1927" s="29"/>
      <c r="L1927" s="217"/>
      <c r="M1927" s="217"/>
      <c r="N1927" s="217"/>
      <c r="O1927" s="26" t="str">
        <f t="shared" si="1033"/>
        <v/>
      </c>
      <c r="P1927" s="218" t="str">
        <f t="shared" si="1034"/>
        <v/>
      </c>
      <c r="Q1927" s="26" t="str">
        <f t="shared" si="1035"/>
        <v/>
      </c>
      <c r="R1927" s="22"/>
      <c r="S1927" s="99"/>
      <c r="T1927" s="10"/>
      <c r="U1927" s="229" t="str">
        <f t="shared" si="1036"/>
        <v/>
      </c>
      <c r="V1927" s="230"/>
      <c r="W1927" s="230"/>
      <c r="X1927" s="230"/>
      <c r="Y1927" s="230"/>
      <c r="Z1927" s="22" t="str">
        <f>""</f>
        <v/>
      </c>
      <c r="AB1927" s="23" t="str">
        <f t="shared" si="1037"/>
        <v/>
      </c>
      <c r="AC1927" s="2" t="b">
        <f>COUNT(Q1927:Q$2500)&gt;0</f>
        <v>0</v>
      </c>
      <c r="AD1927" s="2" t="b">
        <f t="shared" si="1019"/>
        <v>0</v>
      </c>
      <c r="AE1927" s="2" t="b">
        <f t="shared" si="1020"/>
        <v>0</v>
      </c>
      <c r="AF1927" s="2" t="b">
        <f t="shared" si="1021"/>
        <v>0</v>
      </c>
      <c r="AG1927" s="2" t="b">
        <f>OR(
  AND(AC1927,NOT(AC1928)),
  AND(AF1927,WEEKDAY(AH1926,2)=EINSTELLUNGEN!$D$12),
  AND(AF1927,AH1927=$J$35)
)</f>
        <v>0</v>
      </c>
      <c r="AH1927" s="2">
        <f>IF(AE1927,AH1926+IF(WEEKDAY(AH1926+1,2)&lt;=EINSTELLUNGEN!$D$12,1,$J$36),AH1926)</f>
        <v>42020</v>
      </c>
      <c r="AI1927" s="2">
        <f t="shared" si="1022"/>
        <v>2019</v>
      </c>
      <c r="AJ1927" s="2">
        <f t="shared" si="1023"/>
        <v>201901</v>
      </c>
      <c r="AK1927" s="2">
        <f t="shared" si="1024"/>
        <v>201901</v>
      </c>
      <c r="AL1927" s="2">
        <f t="shared" si="1025"/>
        <v>201903</v>
      </c>
      <c r="AM1927" s="2" t="b">
        <f t="shared" si="1026"/>
        <v>1</v>
      </c>
      <c r="AN1927" s="4" t="e">
        <f t="shared" si="1038"/>
        <v>#N/A</v>
      </c>
      <c r="AO1927" s="4" t="e">
        <f t="shared" si="1039"/>
        <v>#N/A</v>
      </c>
      <c r="AP1927" s="2" t="str">
        <f>IF(AD1927,
  IF(ISBLANK(H1927),
    AP1926,
    IF(LEN(H1927)=1,
      IF(OR(UPPER(H1927)="A",UPPER(H1927)="I"),
        EINSTELLUNGEN!$D$21,
        IF(OR(UPPER(H1927)="B",UPPER(H1927)="M"),
          EINSTELLUNGEN!$D$22,
          IF(OR(UPPER(H1927)="C",UPPER(H1927)="S"),
            EINSTELLUNGEN!$D$23,
            IF(UPPER(H1927)="D",
              EINSTELLUNGEN!$D$24,
              IF(UPPER(H1927)="E",
                EINSTELLUNGEN!$D$25,
                UPPER(H1927)))))),
      IF(ISNUMBER(H1927),
        EINSTELLUNGEN!$D$20&amp;H1927,
        UPPER(H1927)))),
  "")</f>
        <v/>
      </c>
      <c r="AQ1927" s="2" t="str">
        <f t="shared" si="1040"/>
        <v/>
      </c>
      <c r="AR1927" s="2">
        <f t="shared" si="1041"/>
        <v>0</v>
      </c>
      <c r="AS1927" s="145">
        <f t="shared" si="1042"/>
        <v>0.33333333333333331</v>
      </c>
      <c r="AT1927" s="2">
        <f t="shared" si="1043"/>
        <v>0</v>
      </c>
      <c r="AU1927" s="2">
        <f t="shared" si="1044"/>
        <v>0</v>
      </c>
      <c r="AV1927" s="2">
        <f t="shared" si="1045"/>
        <v>0</v>
      </c>
      <c r="AW1927" s="2">
        <f t="shared" si="1046"/>
        <v>0</v>
      </c>
      <c r="AX1927" s="2">
        <f t="shared" si="1027"/>
        <v>0</v>
      </c>
      <c r="AY1927" s="2">
        <f t="shared" si="1047"/>
        <v>0</v>
      </c>
      <c r="AZ1927" s="145" t="e">
        <f t="shared" si="1048"/>
        <v>#N/A</v>
      </c>
      <c r="BA1927" s="145" t="e">
        <f t="shared" si="1049"/>
        <v>#N/A</v>
      </c>
      <c r="BB1927" s="145">
        <f t="shared" si="1050"/>
        <v>2.083333333333337E-2</v>
      </c>
      <c r="BC1927" s="2">
        <f>IF(AM1927,
  IF(AND(AL1927=$J$31,_xlfn.DAYS(AH1927,DATE(AI1927,1,1))&lt;7),
    MAX(0,EINSTELLUNGEN!$D$12+1-WEEKDAY(DATE(EINSTELLUNGEN!$D$9,EINSTELLUNGEN!$D$10,1),2)),
    IF(AL1927=$J$33,
      MIN(EINSTELLUNGEN!$D$12,WEEKDAY(DATE(EINSTELLUNGEN!$D$9,12,31),2)),
      EINSTELLUNGEN!$D$12
  )) - SUMIF(AL$50:AL$2500,"="&amp;AL1927,AX$50:AX$2500),
  0)</f>
        <v>3</v>
      </c>
      <c r="BD1927" s="2">
        <f t="shared" si="1051"/>
        <v>0.33333333333333331</v>
      </c>
      <c r="BE1927" s="2">
        <f t="shared" si="1052"/>
        <v>0</v>
      </c>
    </row>
    <row r="1928" spans="1:57" ht="10.5" customHeight="1">
      <c r="A1928" s="1" t="str">
        <f t="shared" ca="1" si="1028"/>
        <v/>
      </c>
      <c r="B1928" s="1" t="str">
        <f t="shared" ca="1" si="1029"/>
        <v/>
      </c>
      <c r="C1928" s="1" t="str">
        <f t="shared" ca="1" si="1030"/>
        <v/>
      </c>
      <c r="D1928" s="1" t="str">
        <f t="shared" ca="1" si="1031"/>
        <v/>
      </c>
      <c r="F1928" s="10"/>
      <c r="G1928" s="217" t="str">
        <f t="shared" si="1032"/>
        <v/>
      </c>
      <c r="H1928" s="27"/>
      <c r="I1928" s="28"/>
      <c r="J1928" s="28"/>
      <c r="K1928" s="29"/>
      <c r="L1928" s="217"/>
      <c r="M1928" s="217"/>
      <c r="N1928" s="217"/>
      <c r="O1928" s="26" t="str">
        <f t="shared" si="1033"/>
        <v/>
      </c>
      <c r="P1928" s="218" t="str">
        <f t="shared" si="1034"/>
        <v/>
      </c>
      <c r="Q1928" s="26" t="str">
        <f t="shared" si="1035"/>
        <v/>
      </c>
      <c r="R1928" s="22"/>
      <c r="S1928" s="99"/>
      <c r="T1928" s="10"/>
      <c r="U1928" s="229" t="str">
        <f t="shared" si="1036"/>
        <v/>
      </c>
      <c r="V1928" s="230"/>
      <c r="W1928" s="230"/>
      <c r="X1928" s="230"/>
      <c r="Y1928" s="230"/>
      <c r="Z1928" s="22" t="str">
        <f>""</f>
        <v/>
      </c>
      <c r="AB1928" s="23" t="str">
        <f t="shared" si="1037"/>
        <v/>
      </c>
      <c r="AC1928" s="2" t="b">
        <f>COUNT(Q1928:Q$2500)&gt;0</f>
        <v>0</v>
      </c>
      <c r="AD1928" s="2" t="b">
        <f t="shared" si="1019"/>
        <v>0</v>
      </c>
      <c r="AE1928" s="2" t="b">
        <f t="shared" si="1020"/>
        <v>0</v>
      </c>
      <c r="AF1928" s="2" t="b">
        <f t="shared" si="1021"/>
        <v>0</v>
      </c>
      <c r="AG1928" s="2" t="b">
        <f>OR(
  AND(AC1928,NOT(AC1929)),
  AND(AF1928,WEEKDAY(AH1927,2)=EINSTELLUNGEN!$D$12),
  AND(AF1928,AH1928=$J$35)
)</f>
        <v>0</v>
      </c>
      <c r="AH1928" s="2">
        <f>IF(AE1928,AH1927+IF(WEEKDAY(AH1927+1,2)&lt;=EINSTELLUNGEN!$D$12,1,$J$36),AH1927)</f>
        <v>42020</v>
      </c>
      <c r="AI1928" s="2">
        <f t="shared" si="1022"/>
        <v>2019</v>
      </c>
      <c r="AJ1928" s="2">
        <f t="shared" si="1023"/>
        <v>201901</v>
      </c>
      <c r="AK1928" s="2">
        <f t="shared" si="1024"/>
        <v>201901</v>
      </c>
      <c r="AL1928" s="2">
        <f t="shared" si="1025"/>
        <v>201903</v>
      </c>
      <c r="AM1928" s="2" t="b">
        <f t="shared" si="1026"/>
        <v>1</v>
      </c>
      <c r="AN1928" s="4" t="e">
        <f t="shared" si="1038"/>
        <v>#N/A</v>
      </c>
      <c r="AO1928" s="4" t="e">
        <f t="shared" si="1039"/>
        <v>#N/A</v>
      </c>
      <c r="AP1928" s="2" t="str">
        <f>IF(AD1928,
  IF(ISBLANK(H1928),
    AP1927,
    IF(LEN(H1928)=1,
      IF(OR(UPPER(H1928)="A",UPPER(H1928)="I"),
        EINSTELLUNGEN!$D$21,
        IF(OR(UPPER(H1928)="B",UPPER(H1928)="M"),
          EINSTELLUNGEN!$D$22,
          IF(OR(UPPER(H1928)="C",UPPER(H1928)="S"),
            EINSTELLUNGEN!$D$23,
            IF(UPPER(H1928)="D",
              EINSTELLUNGEN!$D$24,
              IF(UPPER(H1928)="E",
                EINSTELLUNGEN!$D$25,
                UPPER(H1928)))))),
      IF(ISNUMBER(H1928),
        EINSTELLUNGEN!$D$20&amp;H1928,
        UPPER(H1928)))),
  "")</f>
        <v/>
      </c>
      <c r="AQ1928" s="2" t="str">
        <f t="shared" si="1040"/>
        <v/>
      </c>
      <c r="AR1928" s="2">
        <f t="shared" si="1041"/>
        <v>0</v>
      </c>
      <c r="AS1928" s="145">
        <f t="shared" si="1042"/>
        <v>0.33333333333333331</v>
      </c>
      <c r="AT1928" s="2">
        <f t="shared" si="1043"/>
        <v>0</v>
      </c>
      <c r="AU1928" s="2">
        <f t="shared" si="1044"/>
        <v>0</v>
      </c>
      <c r="AV1928" s="2">
        <f t="shared" si="1045"/>
        <v>0</v>
      </c>
      <c r="AW1928" s="2">
        <f t="shared" si="1046"/>
        <v>0</v>
      </c>
      <c r="AX1928" s="2">
        <f t="shared" si="1027"/>
        <v>0</v>
      </c>
      <c r="AY1928" s="2">
        <f t="shared" si="1047"/>
        <v>0</v>
      </c>
      <c r="AZ1928" s="145" t="e">
        <f t="shared" si="1048"/>
        <v>#N/A</v>
      </c>
      <c r="BA1928" s="145" t="e">
        <f t="shared" si="1049"/>
        <v>#N/A</v>
      </c>
      <c r="BB1928" s="145">
        <f t="shared" si="1050"/>
        <v>2.083333333333337E-2</v>
      </c>
      <c r="BC1928" s="2">
        <f>IF(AM1928,
  IF(AND(AL1928=$J$31,_xlfn.DAYS(AH1928,DATE(AI1928,1,1))&lt;7),
    MAX(0,EINSTELLUNGEN!$D$12+1-WEEKDAY(DATE(EINSTELLUNGEN!$D$9,EINSTELLUNGEN!$D$10,1),2)),
    IF(AL1928=$J$33,
      MIN(EINSTELLUNGEN!$D$12,WEEKDAY(DATE(EINSTELLUNGEN!$D$9,12,31),2)),
      EINSTELLUNGEN!$D$12
  )) - SUMIF(AL$50:AL$2500,"="&amp;AL1928,AX$50:AX$2500),
  0)</f>
        <v>3</v>
      </c>
      <c r="BD1928" s="2">
        <f t="shared" si="1051"/>
        <v>0.33333333333333331</v>
      </c>
      <c r="BE1928" s="2">
        <f t="shared" si="1052"/>
        <v>0</v>
      </c>
    </row>
    <row r="1929" spans="1:57" ht="10.5" customHeight="1">
      <c r="A1929" s="1" t="str">
        <f t="shared" ca="1" si="1028"/>
        <v/>
      </c>
      <c r="B1929" s="1" t="str">
        <f t="shared" ca="1" si="1029"/>
        <v/>
      </c>
      <c r="C1929" s="1" t="str">
        <f t="shared" ca="1" si="1030"/>
        <v/>
      </c>
      <c r="D1929" s="1" t="str">
        <f t="shared" ca="1" si="1031"/>
        <v/>
      </c>
      <c r="F1929" s="10"/>
      <c r="G1929" s="217" t="str">
        <f t="shared" si="1032"/>
        <v/>
      </c>
      <c r="H1929" s="27"/>
      <c r="I1929" s="28"/>
      <c r="J1929" s="28"/>
      <c r="K1929" s="29"/>
      <c r="L1929" s="217"/>
      <c r="M1929" s="217"/>
      <c r="N1929" s="217"/>
      <c r="O1929" s="26" t="str">
        <f t="shared" si="1033"/>
        <v/>
      </c>
      <c r="P1929" s="218" t="str">
        <f t="shared" si="1034"/>
        <v/>
      </c>
      <c r="Q1929" s="26" t="str">
        <f t="shared" si="1035"/>
        <v/>
      </c>
      <c r="R1929" s="22"/>
      <c r="S1929" s="99"/>
      <c r="T1929" s="10"/>
      <c r="U1929" s="229" t="str">
        <f t="shared" si="1036"/>
        <v/>
      </c>
      <c r="V1929" s="230"/>
      <c r="W1929" s="230"/>
      <c r="X1929" s="230"/>
      <c r="Y1929" s="230"/>
      <c r="Z1929" s="22" t="str">
        <f>""</f>
        <v/>
      </c>
      <c r="AB1929" s="23" t="str">
        <f t="shared" si="1037"/>
        <v/>
      </c>
      <c r="AC1929" s="2" t="b">
        <f>COUNT(Q1929:Q$2500)&gt;0</f>
        <v>0</v>
      </c>
      <c r="AD1929" s="2" t="b">
        <f t="shared" si="1019"/>
        <v>0</v>
      </c>
      <c r="AE1929" s="2" t="b">
        <f t="shared" si="1020"/>
        <v>0</v>
      </c>
      <c r="AF1929" s="2" t="b">
        <f t="shared" si="1021"/>
        <v>0</v>
      </c>
      <c r="AG1929" s="2" t="b">
        <f>OR(
  AND(AC1929,NOT(AC1930)),
  AND(AF1929,WEEKDAY(AH1928,2)=EINSTELLUNGEN!$D$12),
  AND(AF1929,AH1929=$J$35)
)</f>
        <v>0</v>
      </c>
      <c r="AH1929" s="2">
        <f>IF(AE1929,AH1928+IF(WEEKDAY(AH1928+1,2)&lt;=EINSTELLUNGEN!$D$12,1,$J$36),AH1928)</f>
        <v>42020</v>
      </c>
      <c r="AI1929" s="2">
        <f t="shared" si="1022"/>
        <v>2019</v>
      </c>
      <c r="AJ1929" s="2">
        <f t="shared" si="1023"/>
        <v>201901</v>
      </c>
      <c r="AK1929" s="2">
        <f t="shared" si="1024"/>
        <v>201901</v>
      </c>
      <c r="AL1929" s="2">
        <f t="shared" si="1025"/>
        <v>201903</v>
      </c>
      <c r="AM1929" s="2" t="b">
        <f t="shared" si="1026"/>
        <v>1</v>
      </c>
      <c r="AN1929" s="4" t="e">
        <f t="shared" si="1038"/>
        <v>#N/A</v>
      </c>
      <c r="AO1929" s="4" t="e">
        <f t="shared" si="1039"/>
        <v>#N/A</v>
      </c>
      <c r="AP1929" s="2" t="str">
        <f>IF(AD1929,
  IF(ISBLANK(H1929),
    AP1928,
    IF(LEN(H1929)=1,
      IF(OR(UPPER(H1929)="A",UPPER(H1929)="I"),
        EINSTELLUNGEN!$D$21,
        IF(OR(UPPER(H1929)="B",UPPER(H1929)="M"),
          EINSTELLUNGEN!$D$22,
          IF(OR(UPPER(H1929)="C",UPPER(H1929)="S"),
            EINSTELLUNGEN!$D$23,
            IF(UPPER(H1929)="D",
              EINSTELLUNGEN!$D$24,
              IF(UPPER(H1929)="E",
                EINSTELLUNGEN!$D$25,
                UPPER(H1929)))))),
      IF(ISNUMBER(H1929),
        EINSTELLUNGEN!$D$20&amp;H1929,
        UPPER(H1929)))),
  "")</f>
        <v/>
      </c>
      <c r="AQ1929" s="2" t="str">
        <f t="shared" si="1040"/>
        <v/>
      </c>
      <c r="AR1929" s="2">
        <f t="shared" si="1041"/>
        <v>0</v>
      </c>
      <c r="AS1929" s="145">
        <f t="shared" si="1042"/>
        <v>0.33333333333333331</v>
      </c>
      <c r="AT1929" s="2">
        <f t="shared" si="1043"/>
        <v>0</v>
      </c>
      <c r="AU1929" s="2">
        <f t="shared" si="1044"/>
        <v>0</v>
      </c>
      <c r="AV1929" s="2">
        <f t="shared" si="1045"/>
        <v>0</v>
      </c>
      <c r="AW1929" s="2">
        <f t="shared" si="1046"/>
        <v>0</v>
      </c>
      <c r="AX1929" s="2">
        <f t="shared" si="1027"/>
        <v>0</v>
      </c>
      <c r="AY1929" s="2">
        <f t="shared" si="1047"/>
        <v>0</v>
      </c>
      <c r="AZ1929" s="145" t="e">
        <f t="shared" si="1048"/>
        <v>#N/A</v>
      </c>
      <c r="BA1929" s="145" t="e">
        <f t="shared" si="1049"/>
        <v>#N/A</v>
      </c>
      <c r="BB1929" s="145">
        <f t="shared" si="1050"/>
        <v>2.083333333333337E-2</v>
      </c>
      <c r="BC1929" s="2">
        <f>IF(AM1929,
  IF(AND(AL1929=$J$31,_xlfn.DAYS(AH1929,DATE(AI1929,1,1))&lt;7),
    MAX(0,EINSTELLUNGEN!$D$12+1-WEEKDAY(DATE(EINSTELLUNGEN!$D$9,EINSTELLUNGEN!$D$10,1),2)),
    IF(AL1929=$J$33,
      MIN(EINSTELLUNGEN!$D$12,WEEKDAY(DATE(EINSTELLUNGEN!$D$9,12,31),2)),
      EINSTELLUNGEN!$D$12
  )) - SUMIF(AL$50:AL$2500,"="&amp;AL1929,AX$50:AX$2500),
  0)</f>
        <v>3</v>
      </c>
      <c r="BD1929" s="2">
        <f t="shared" si="1051"/>
        <v>0.33333333333333331</v>
      </c>
      <c r="BE1929" s="2">
        <f t="shared" si="1052"/>
        <v>0</v>
      </c>
    </row>
    <row r="1930" spans="1:57" ht="10.5" customHeight="1">
      <c r="A1930" s="1" t="str">
        <f t="shared" ca="1" si="1028"/>
        <v/>
      </c>
      <c r="B1930" s="1" t="str">
        <f t="shared" ca="1" si="1029"/>
        <v/>
      </c>
      <c r="C1930" s="1" t="str">
        <f t="shared" ca="1" si="1030"/>
        <v/>
      </c>
      <c r="D1930" s="1" t="str">
        <f t="shared" ca="1" si="1031"/>
        <v/>
      </c>
      <c r="F1930" s="10"/>
      <c r="G1930" s="217" t="str">
        <f t="shared" si="1032"/>
        <v/>
      </c>
      <c r="H1930" s="27"/>
      <c r="I1930" s="28"/>
      <c r="J1930" s="28"/>
      <c r="K1930" s="29"/>
      <c r="L1930" s="217"/>
      <c r="M1930" s="217"/>
      <c r="N1930" s="217"/>
      <c r="O1930" s="26" t="str">
        <f t="shared" si="1033"/>
        <v/>
      </c>
      <c r="P1930" s="218" t="str">
        <f t="shared" si="1034"/>
        <v/>
      </c>
      <c r="Q1930" s="26" t="str">
        <f t="shared" si="1035"/>
        <v/>
      </c>
      <c r="R1930" s="22"/>
      <c r="S1930" s="99"/>
      <c r="T1930" s="10"/>
      <c r="U1930" s="229" t="str">
        <f t="shared" si="1036"/>
        <v/>
      </c>
      <c r="V1930" s="230"/>
      <c r="W1930" s="230"/>
      <c r="X1930" s="230"/>
      <c r="Y1930" s="230"/>
      <c r="Z1930" s="22" t="str">
        <f>""</f>
        <v/>
      </c>
      <c r="AB1930" s="23" t="str">
        <f t="shared" si="1037"/>
        <v/>
      </c>
      <c r="AC1930" s="2" t="b">
        <f>COUNT(Q1930:Q$2500)&gt;0</f>
        <v>0</v>
      </c>
      <c r="AD1930" s="2" t="b">
        <f t="shared" si="1019"/>
        <v>0</v>
      </c>
      <c r="AE1930" s="2" t="b">
        <f t="shared" si="1020"/>
        <v>0</v>
      </c>
      <c r="AF1930" s="2" t="b">
        <f t="shared" si="1021"/>
        <v>0</v>
      </c>
      <c r="AG1930" s="2" t="b">
        <f>OR(
  AND(AC1930,NOT(AC1931)),
  AND(AF1930,WEEKDAY(AH1929,2)=EINSTELLUNGEN!$D$12),
  AND(AF1930,AH1930=$J$35)
)</f>
        <v>0</v>
      </c>
      <c r="AH1930" s="2">
        <f>IF(AE1930,AH1929+IF(WEEKDAY(AH1929+1,2)&lt;=EINSTELLUNGEN!$D$12,1,$J$36),AH1929)</f>
        <v>42020</v>
      </c>
      <c r="AI1930" s="2">
        <f t="shared" si="1022"/>
        <v>2019</v>
      </c>
      <c r="AJ1930" s="2">
        <f t="shared" si="1023"/>
        <v>201901</v>
      </c>
      <c r="AK1930" s="2">
        <f t="shared" si="1024"/>
        <v>201901</v>
      </c>
      <c r="AL1930" s="2">
        <f t="shared" si="1025"/>
        <v>201903</v>
      </c>
      <c r="AM1930" s="2" t="b">
        <f t="shared" si="1026"/>
        <v>1</v>
      </c>
      <c r="AN1930" s="4" t="e">
        <f t="shared" si="1038"/>
        <v>#N/A</v>
      </c>
      <c r="AO1930" s="4" t="e">
        <f t="shared" si="1039"/>
        <v>#N/A</v>
      </c>
      <c r="AP1930" s="2" t="str">
        <f>IF(AD1930,
  IF(ISBLANK(H1930),
    AP1929,
    IF(LEN(H1930)=1,
      IF(OR(UPPER(H1930)="A",UPPER(H1930)="I"),
        EINSTELLUNGEN!$D$21,
        IF(OR(UPPER(H1930)="B",UPPER(H1930)="M"),
          EINSTELLUNGEN!$D$22,
          IF(OR(UPPER(H1930)="C",UPPER(H1930)="S"),
            EINSTELLUNGEN!$D$23,
            IF(UPPER(H1930)="D",
              EINSTELLUNGEN!$D$24,
              IF(UPPER(H1930)="E",
                EINSTELLUNGEN!$D$25,
                UPPER(H1930)))))),
      IF(ISNUMBER(H1930),
        EINSTELLUNGEN!$D$20&amp;H1930,
        UPPER(H1930)))),
  "")</f>
        <v/>
      </c>
      <c r="AQ1930" s="2" t="str">
        <f t="shared" si="1040"/>
        <v/>
      </c>
      <c r="AR1930" s="2">
        <f t="shared" si="1041"/>
        <v>0</v>
      </c>
      <c r="AS1930" s="145">
        <f t="shared" si="1042"/>
        <v>0.33333333333333331</v>
      </c>
      <c r="AT1930" s="2">
        <f t="shared" si="1043"/>
        <v>0</v>
      </c>
      <c r="AU1930" s="2">
        <f t="shared" si="1044"/>
        <v>0</v>
      </c>
      <c r="AV1930" s="2">
        <f t="shared" si="1045"/>
        <v>0</v>
      </c>
      <c r="AW1930" s="2">
        <f t="shared" si="1046"/>
        <v>0</v>
      </c>
      <c r="AX1930" s="2">
        <f t="shared" si="1027"/>
        <v>0</v>
      </c>
      <c r="AY1930" s="2">
        <f t="shared" si="1047"/>
        <v>0</v>
      </c>
      <c r="AZ1930" s="145" t="e">
        <f t="shared" si="1048"/>
        <v>#N/A</v>
      </c>
      <c r="BA1930" s="145" t="e">
        <f t="shared" si="1049"/>
        <v>#N/A</v>
      </c>
      <c r="BB1930" s="145">
        <f t="shared" si="1050"/>
        <v>2.083333333333337E-2</v>
      </c>
      <c r="BC1930" s="2">
        <f>IF(AM1930,
  IF(AND(AL1930=$J$31,_xlfn.DAYS(AH1930,DATE(AI1930,1,1))&lt;7),
    MAX(0,EINSTELLUNGEN!$D$12+1-WEEKDAY(DATE(EINSTELLUNGEN!$D$9,EINSTELLUNGEN!$D$10,1),2)),
    IF(AL1930=$J$33,
      MIN(EINSTELLUNGEN!$D$12,WEEKDAY(DATE(EINSTELLUNGEN!$D$9,12,31),2)),
      EINSTELLUNGEN!$D$12
  )) - SUMIF(AL$50:AL$2500,"="&amp;AL1930,AX$50:AX$2500),
  0)</f>
        <v>3</v>
      </c>
      <c r="BD1930" s="2">
        <f t="shared" si="1051"/>
        <v>0.33333333333333331</v>
      </c>
      <c r="BE1930" s="2">
        <f t="shared" si="1052"/>
        <v>0</v>
      </c>
    </row>
    <row r="1931" spans="1:57" ht="10.5" customHeight="1">
      <c r="A1931" s="1" t="str">
        <f t="shared" ca="1" si="1028"/>
        <v/>
      </c>
      <c r="B1931" s="1" t="str">
        <f t="shared" ca="1" si="1029"/>
        <v/>
      </c>
      <c r="C1931" s="1" t="str">
        <f t="shared" ca="1" si="1030"/>
        <v/>
      </c>
      <c r="D1931" s="1" t="str">
        <f t="shared" ca="1" si="1031"/>
        <v/>
      </c>
      <c r="F1931" s="10"/>
      <c r="G1931" s="217" t="str">
        <f t="shared" si="1032"/>
        <v/>
      </c>
      <c r="H1931" s="27"/>
      <c r="I1931" s="28"/>
      <c r="J1931" s="28"/>
      <c r="K1931" s="29"/>
      <c r="L1931" s="217"/>
      <c r="M1931" s="217"/>
      <c r="N1931" s="217"/>
      <c r="O1931" s="26" t="str">
        <f t="shared" si="1033"/>
        <v/>
      </c>
      <c r="P1931" s="218" t="str">
        <f t="shared" si="1034"/>
        <v/>
      </c>
      <c r="Q1931" s="26" t="str">
        <f t="shared" si="1035"/>
        <v/>
      </c>
      <c r="R1931" s="22"/>
      <c r="S1931" s="99"/>
      <c r="T1931" s="10"/>
      <c r="U1931" s="229" t="str">
        <f t="shared" si="1036"/>
        <v/>
      </c>
      <c r="V1931" s="230"/>
      <c r="W1931" s="230"/>
      <c r="X1931" s="230"/>
      <c r="Y1931" s="230"/>
      <c r="Z1931" s="22" t="str">
        <f>""</f>
        <v/>
      </c>
      <c r="AB1931" s="23" t="str">
        <f t="shared" si="1037"/>
        <v/>
      </c>
      <c r="AC1931" s="2" t="b">
        <f>COUNT(Q1931:Q$2500)&gt;0</f>
        <v>0</v>
      </c>
      <c r="AD1931" s="2" t="b">
        <f t="shared" si="1019"/>
        <v>0</v>
      </c>
      <c r="AE1931" s="2" t="b">
        <f t="shared" si="1020"/>
        <v>0</v>
      </c>
      <c r="AF1931" s="2" t="b">
        <f t="shared" si="1021"/>
        <v>0</v>
      </c>
      <c r="AG1931" s="2" t="b">
        <f>OR(
  AND(AC1931,NOT(AC1932)),
  AND(AF1931,WEEKDAY(AH1930,2)=EINSTELLUNGEN!$D$12),
  AND(AF1931,AH1931=$J$35)
)</f>
        <v>0</v>
      </c>
      <c r="AH1931" s="2">
        <f>IF(AE1931,AH1930+IF(WEEKDAY(AH1930+1,2)&lt;=EINSTELLUNGEN!$D$12,1,$J$36),AH1930)</f>
        <v>42020</v>
      </c>
      <c r="AI1931" s="2">
        <f t="shared" si="1022"/>
        <v>2019</v>
      </c>
      <c r="AJ1931" s="2">
        <f t="shared" si="1023"/>
        <v>201901</v>
      </c>
      <c r="AK1931" s="2">
        <f t="shared" si="1024"/>
        <v>201901</v>
      </c>
      <c r="AL1931" s="2">
        <f t="shared" si="1025"/>
        <v>201903</v>
      </c>
      <c r="AM1931" s="2" t="b">
        <f t="shared" si="1026"/>
        <v>1</v>
      </c>
      <c r="AN1931" s="4" t="e">
        <f t="shared" si="1038"/>
        <v>#N/A</v>
      </c>
      <c r="AO1931" s="4" t="e">
        <f t="shared" si="1039"/>
        <v>#N/A</v>
      </c>
      <c r="AP1931" s="2" t="str">
        <f>IF(AD1931,
  IF(ISBLANK(H1931),
    AP1930,
    IF(LEN(H1931)=1,
      IF(OR(UPPER(H1931)="A",UPPER(H1931)="I"),
        EINSTELLUNGEN!$D$21,
        IF(OR(UPPER(H1931)="B",UPPER(H1931)="M"),
          EINSTELLUNGEN!$D$22,
          IF(OR(UPPER(H1931)="C",UPPER(H1931)="S"),
            EINSTELLUNGEN!$D$23,
            IF(UPPER(H1931)="D",
              EINSTELLUNGEN!$D$24,
              IF(UPPER(H1931)="E",
                EINSTELLUNGEN!$D$25,
                UPPER(H1931)))))),
      IF(ISNUMBER(H1931),
        EINSTELLUNGEN!$D$20&amp;H1931,
        UPPER(H1931)))),
  "")</f>
        <v/>
      </c>
      <c r="AQ1931" s="2" t="str">
        <f t="shared" si="1040"/>
        <v/>
      </c>
      <c r="AR1931" s="2">
        <f t="shared" si="1041"/>
        <v>0</v>
      </c>
      <c r="AS1931" s="145">
        <f t="shared" si="1042"/>
        <v>0.33333333333333331</v>
      </c>
      <c r="AT1931" s="2">
        <f t="shared" si="1043"/>
        <v>0</v>
      </c>
      <c r="AU1931" s="2">
        <f t="shared" si="1044"/>
        <v>0</v>
      </c>
      <c r="AV1931" s="2">
        <f t="shared" si="1045"/>
        <v>0</v>
      </c>
      <c r="AW1931" s="2">
        <f t="shared" si="1046"/>
        <v>0</v>
      </c>
      <c r="AX1931" s="2">
        <f t="shared" si="1027"/>
        <v>0</v>
      </c>
      <c r="AY1931" s="2">
        <f t="shared" si="1047"/>
        <v>0</v>
      </c>
      <c r="AZ1931" s="145" t="e">
        <f t="shared" si="1048"/>
        <v>#N/A</v>
      </c>
      <c r="BA1931" s="145" t="e">
        <f t="shared" si="1049"/>
        <v>#N/A</v>
      </c>
      <c r="BB1931" s="145">
        <f t="shared" si="1050"/>
        <v>2.083333333333337E-2</v>
      </c>
      <c r="BC1931" s="2">
        <f>IF(AM1931,
  IF(AND(AL1931=$J$31,_xlfn.DAYS(AH1931,DATE(AI1931,1,1))&lt;7),
    MAX(0,EINSTELLUNGEN!$D$12+1-WEEKDAY(DATE(EINSTELLUNGEN!$D$9,EINSTELLUNGEN!$D$10,1),2)),
    IF(AL1931=$J$33,
      MIN(EINSTELLUNGEN!$D$12,WEEKDAY(DATE(EINSTELLUNGEN!$D$9,12,31),2)),
      EINSTELLUNGEN!$D$12
  )) - SUMIF(AL$50:AL$2500,"="&amp;AL1931,AX$50:AX$2500),
  0)</f>
        <v>3</v>
      </c>
      <c r="BD1931" s="2">
        <f t="shared" si="1051"/>
        <v>0.33333333333333331</v>
      </c>
      <c r="BE1931" s="2">
        <f t="shared" si="1052"/>
        <v>0</v>
      </c>
    </row>
    <row r="1932" spans="1:57" ht="10.5" customHeight="1">
      <c r="A1932" s="1" t="str">
        <f t="shared" ca="1" si="1028"/>
        <v/>
      </c>
      <c r="B1932" s="1" t="str">
        <f t="shared" ca="1" si="1029"/>
        <v/>
      </c>
      <c r="C1932" s="1" t="str">
        <f t="shared" ca="1" si="1030"/>
        <v/>
      </c>
      <c r="D1932" s="1" t="str">
        <f t="shared" ca="1" si="1031"/>
        <v/>
      </c>
      <c r="F1932" s="10"/>
      <c r="G1932" s="217" t="str">
        <f t="shared" si="1032"/>
        <v/>
      </c>
      <c r="H1932" s="27"/>
      <c r="I1932" s="28"/>
      <c r="J1932" s="28"/>
      <c r="K1932" s="29"/>
      <c r="L1932" s="217"/>
      <c r="M1932" s="217"/>
      <c r="N1932" s="217"/>
      <c r="O1932" s="26" t="str">
        <f t="shared" si="1033"/>
        <v/>
      </c>
      <c r="P1932" s="218" t="str">
        <f t="shared" si="1034"/>
        <v/>
      </c>
      <c r="Q1932" s="26" t="str">
        <f t="shared" si="1035"/>
        <v/>
      </c>
      <c r="R1932" s="22"/>
      <c r="S1932" s="99"/>
      <c r="T1932" s="10"/>
      <c r="U1932" s="229" t="str">
        <f t="shared" si="1036"/>
        <v/>
      </c>
      <c r="V1932" s="230"/>
      <c r="W1932" s="230"/>
      <c r="X1932" s="230"/>
      <c r="Y1932" s="230"/>
      <c r="Z1932" s="22" t="str">
        <f>""</f>
        <v/>
      </c>
      <c r="AB1932" s="23" t="str">
        <f t="shared" si="1037"/>
        <v/>
      </c>
      <c r="AC1932" s="2" t="b">
        <f>COUNT(Q1932:Q$2500)&gt;0</f>
        <v>0</v>
      </c>
      <c r="AD1932" s="2" t="b">
        <f t="shared" si="1019"/>
        <v>0</v>
      </c>
      <c r="AE1932" s="2" t="b">
        <f t="shared" si="1020"/>
        <v>0</v>
      </c>
      <c r="AF1932" s="2" t="b">
        <f t="shared" si="1021"/>
        <v>0</v>
      </c>
      <c r="AG1932" s="2" t="b">
        <f>OR(
  AND(AC1932,NOT(AC1933)),
  AND(AF1932,WEEKDAY(AH1931,2)=EINSTELLUNGEN!$D$12),
  AND(AF1932,AH1932=$J$35)
)</f>
        <v>0</v>
      </c>
      <c r="AH1932" s="2">
        <f>IF(AE1932,AH1931+IF(WEEKDAY(AH1931+1,2)&lt;=EINSTELLUNGEN!$D$12,1,$J$36),AH1931)</f>
        <v>42020</v>
      </c>
      <c r="AI1932" s="2">
        <f t="shared" si="1022"/>
        <v>2019</v>
      </c>
      <c r="AJ1932" s="2">
        <f t="shared" si="1023"/>
        <v>201901</v>
      </c>
      <c r="AK1932" s="2">
        <f t="shared" si="1024"/>
        <v>201901</v>
      </c>
      <c r="AL1932" s="2">
        <f t="shared" si="1025"/>
        <v>201903</v>
      </c>
      <c r="AM1932" s="2" t="b">
        <f t="shared" si="1026"/>
        <v>1</v>
      </c>
      <c r="AN1932" s="4" t="e">
        <f t="shared" si="1038"/>
        <v>#N/A</v>
      </c>
      <c r="AO1932" s="4" t="e">
        <f t="shared" si="1039"/>
        <v>#N/A</v>
      </c>
      <c r="AP1932" s="2" t="str">
        <f>IF(AD1932,
  IF(ISBLANK(H1932),
    AP1931,
    IF(LEN(H1932)=1,
      IF(OR(UPPER(H1932)="A",UPPER(H1932)="I"),
        EINSTELLUNGEN!$D$21,
        IF(OR(UPPER(H1932)="B",UPPER(H1932)="M"),
          EINSTELLUNGEN!$D$22,
          IF(OR(UPPER(H1932)="C",UPPER(H1932)="S"),
            EINSTELLUNGEN!$D$23,
            IF(UPPER(H1932)="D",
              EINSTELLUNGEN!$D$24,
              IF(UPPER(H1932)="E",
                EINSTELLUNGEN!$D$25,
                UPPER(H1932)))))),
      IF(ISNUMBER(H1932),
        EINSTELLUNGEN!$D$20&amp;H1932,
        UPPER(H1932)))),
  "")</f>
        <v/>
      </c>
      <c r="AQ1932" s="2" t="str">
        <f t="shared" si="1040"/>
        <v/>
      </c>
      <c r="AR1932" s="2">
        <f t="shared" si="1041"/>
        <v>0</v>
      </c>
      <c r="AS1932" s="145">
        <f t="shared" si="1042"/>
        <v>0.33333333333333331</v>
      </c>
      <c r="AT1932" s="2">
        <f t="shared" si="1043"/>
        <v>0</v>
      </c>
      <c r="AU1932" s="2">
        <f t="shared" si="1044"/>
        <v>0</v>
      </c>
      <c r="AV1932" s="2">
        <f t="shared" si="1045"/>
        <v>0</v>
      </c>
      <c r="AW1932" s="2">
        <f t="shared" si="1046"/>
        <v>0</v>
      </c>
      <c r="AX1932" s="2">
        <f t="shared" si="1027"/>
        <v>0</v>
      </c>
      <c r="AY1932" s="2">
        <f t="shared" si="1047"/>
        <v>0</v>
      </c>
      <c r="AZ1932" s="145" t="e">
        <f t="shared" si="1048"/>
        <v>#N/A</v>
      </c>
      <c r="BA1932" s="145" t="e">
        <f t="shared" si="1049"/>
        <v>#N/A</v>
      </c>
      <c r="BB1932" s="145">
        <f t="shared" si="1050"/>
        <v>2.083333333333337E-2</v>
      </c>
      <c r="BC1932" s="2">
        <f>IF(AM1932,
  IF(AND(AL1932=$J$31,_xlfn.DAYS(AH1932,DATE(AI1932,1,1))&lt;7),
    MAX(0,EINSTELLUNGEN!$D$12+1-WEEKDAY(DATE(EINSTELLUNGEN!$D$9,EINSTELLUNGEN!$D$10,1),2)),
    IF(AL1932=$J$33,
      MIN(EINSTELLUNGEN!$D$12,WEEKDAY(DATE(EINSTELLUNGEN!$D$9,12,31),2)),
      EINSTELLUNGEN!$D$12
  )) - SUMIF(AL$50:AL$2500,"="&amp;AL1932,AX$50:AX$2500),
  0)</f>
        <v>3</v>
      </c>
      <c r="BD1932" s="2">
        <f t="shared" si="1051"/>
        <v>0.33333333333333331</v>
      </c>
      <c r="BE1932" s="2">
        <f t="shared" si="1052"/>
        <v>0</v>
      </c>
    </row>
    <row r="1933" spans="1:57" ht="10.5" customHeight="1">
      <c r="A1933" s="1" t="str">
        <f t="shared" ca="1" si="1028"/>
        <v/>
      </c>
      <c r="B1933" s="1" t="str">
        <f t="shared" ca="1" si="1029"/>
        <v/>
      </c>
      <c r="C1933" s="1" t="str">
        <f t="shared" ca="1" si="1030"/>
        <v/>
      </c>
      <c r="D1933" s="1" t="str">
        <f t="shared" ca="1" si="1031"/>
        <v/>
      </c>
      <c r="F1933" s="10"/>
      <c r="G1933" s="217" t="str">
        <f t="shared" si="1032"/>
        <v/>
      </c>
      <c r="H1933" s="27"/>
      <c r="I1933" s="28"/>
      <c r="J1933" s="28"/>
      <c r="K1933" s="29"/>
      <c r="L1933" s="217"/>
      <c r="M1933" s="217"/>
      <c r="N1933" s="217"/>
      <c r="O1933" s="26" t="str">
        <f t="shared" si="1033"/>
        <v/>
      </c>
      <c r="P1933" s="218" t="str">
        <f t="shared" si="1034"/>
        <v/>
      </c>
      <c r="Q1933" s="26" t="str">
        <f t="shared" si="1035"/>
        <v/>
      </c>
      <c r="R1933" s="22"/>
      <c r="S1933" s="99"/>
      <c r="T1933" s="10"/>
      <c r="U1933" s="229" t="str">
        <f t="shared" si="1036"/>
        <v/>
      </c>
      <c r="V1933" s="230"/>
      <c r="W1933" s="230"/>
      <c r="X1933" s="230"/>
      <c r="Y1933" s="230"/>
      <c r="Z1933" s="22" t="str">
        <f>""</f>
        <v/>
      </c>
      <c r="AB1933" s="23" t="str">
        <f t="shared" si="1037"/>
        <v/>
      </c>
      <c r="AC1933" s="2" t="b">
        <f>COUNT(Q1933:Q$2500)&gt;0</f>
        <v>0</v>
      </c>
      <c r="AD1933" s="2" t="b">
        <f t="shared" si="1019"/>
        <v>0</v>
      </c>
      <c r="AE1933" s="2" t="b">
        <f t="shared" si="1020"/>
        <v>0</v>
      </c>
      <c r="AF1933" s="2" t="b">
        <f t="shared" si="1021"/>
        <v>0</v>
      </c>
      <c r="AG1933" s="2" t="b">
        <f>OR(
  AND(AC1933,NOT(AC1934)),
  AND(AF1933,WEEKDAY(AH1932,2)=EINSTELLUNGEN!$D$12),
  AND(AF1933,AH1933=$J$35)
)</f>
        <v>0</v>
      </c>
      <c r="AH1933" s="2">
        <f>IF(AE1933,AH1932+IF(WEEKDAY(AH1932+1,2)&lt;=EINSTELLUNGEN!$D$12,1,$J$36),AH1932)</f>
        <v>42020</v>
      </c>
      <c r="AI1933" s="2">
        <f t="shared" si="1022"/>
        <v>2019</v>
      </c>
      <c r="AJ1933" s="2">
        <f t="shared" si="1023"/>
        <v>201901</v>
      </c>
      <c r="AK1933" s="2">
        <f t="shared" si="1024"/>
        <v>201901</v>
      </c>
      <c r="AL1933" s="2">
        <f t="shared" si="1025"/>
        <v>201903</v>
      </c>
      <c r="AM1933" s="2" t="b">
        <f t="shared" si="1026"/>
        <v>1</v>
      </c>
      <c r="AN1933" s="4" t="e">
        <f t="shared" si="1038"/>
        <v>#N/A</v>
      </c>
      <c r="AO1933" s="4" t="e">
        <f t="shared" si="1039"/>
        <v>#N/A</v>
      </c>
      <c r="AP1933" s="2" t="str">
        <f>IF(AD1933,
  IF(ISBLANK(H1933),
    AP1932,
    IF(LEN(H1933)=1,
      IF(OR(UPPER(H1933)="A",UPPER(H1933)="I"),
        EINSTELLUNGEN!$D$21,
        IF(OR(UPPER(H1933)="B",UPPER(H1933)="M"),
          EINSTELLUNGEN!$D$22,
          IF(OR(UPPER(H1933)="C",UPPER(H1933)="S"),
            EINSTELLUNGEN!$D$23,
            IF(UPPER(H1933)="D",
              EINSTELLUNGEN!$D$24,
              IF(UPPER(H1933)="E",
                EINSTELLUNGEN!$D$25,
                UPPER(H1933)))))),
      IF(ISNUMBER(H1933),
        EINSTELLUNGEN!$D$20&amp;H1933,
        UPPER(H1933)))),
  "")</f>
        <v/>
      </c>
      <c r="AQ1933" s="2" t="str">
        <f t="shared" si="1040"/>
        <v/>
      </c>
      <c r="AR1933" s="2">
        <f t="shared" si="1041"/>
        <v>0</v>
      </c>
      <c r="AS1933" s="145">
        <f t="shared" si="1042"/>
        <v>0.33333333333333331</v>
      </c>
      <c r="AT1933" s="2">
        <f t="shared" si="1043"/>
        <v>0</v>
      </c>
      <c r="AU1933" s="2">
        <f t="shared" si="1044"/>
        <v>0</v>
      </c>
      <c r="AV1933" s="2">
        <f t="shared" si="1045"/>
        <v>0</v>
      </c>
      <c r="AW1933" s="2">
        <f t="shared" si="1046"/>
        <v>0</v>
      </c>
      <c r="AX1933" s="2">
        <f t="shared" si="1027"/>
        <v>0</v>
      </c>
      <c r="AY1933" s="2">
        <f t="shared" si="1047"/>
        <v>0</v>
      </c>
      <c r="AZ1933" s="145" t="e">
        <f t="shared" si="1048"/>
        <v>#N/A</v>
      </c>
      <c r="BA1933" s="145" t="e">
        <f t="shared" si="1049"/>
        <v>#N/A</v>
      </c>
      <c r="BB1933" s="145">
        <f t="shared" si="1050"/>
        <v>2.083333333333337E-2</v>
      </c>
      <c r="BC1933" s="2">
        <f>IF(AM1933,
  IF(AND(AL1933=$J$31,_xlfn.DAYS(AH1933,DATE(AI1933,1,1))&lt;7),
    MAX(0,EINSTELLUNGEN!$D$12+1-WEEKDAY(DATE(EINSTELLUNGEN!$D$9,EINSTELLUNGEN!$D$10,1),2)),
    IF(AL1933=$J$33,
      MIN(EINSTELLUNGEN!$D$12,WEEKDAY(DATE(EINSTELLUNGEN!$D$9,12,31),2)),
      EINSTELLUNGEN!$D$12
  )) - SUMIF(AL$50:AL$2500,"="&amp;AL1933,AX$50:AX$2500),
  0)</f>
        <v>3</v>
      </c>
      <c r="BD1933" s="2">
        <f t="shared" si="1051"/>
        <v>0.33333333333333331</v>
      </c>
      <c r="BE1933" s="2">
        <f t="shared" si="1052"/>
        <v>0</v>
      </c>
    </row>
    <row r="1934" spans="1:57" ht="10.5" customHeight="1">
      <c r="A1934" s="1" t="str">
        <f t="shared" ca="1" si="1028"/>
        <v/>
      </c>
      <c r="B1934" s="1" t="str">
        <f t="shared" ca="1" si="1029"/>
        <v/>
      </c>
      <c r="C1934" s="1" t="str">
        <f t="shared" ca="1" si="1030"/>
        <v/>
      </c>
      <c r="D1934" s="1" t="str">
        <f t="shared" ca="1" si="1031"/>
        <v/>
      </c>
      <c r="F1934" s="10"/>
      <c r="G1934" s="217" t="str">
        <f t="shared" si="1032"/>
        <v/>
      </c>
      <c r="H1934" s="27"/>
      <c r="I1934" s="28"/>
      <c r="J1934" s="28"/>
      <c r="K1934" s="29"/>
      <c r="L1934" s="217"/>
      <c r="M1934" s="217"/>
      <c r="N1934" s="217"/>
      <c r="O1934" s="26" t="str">
        <f t="shared" si="1033"/>
        <v/>
      </c>
      <c r="P1934" s="218" t="str">
        <f t="shared" si="1034"/>
        <v/>
      </c>
      <c r="Q1934" s="26" t="str">
        <f t="shared" si="1035"/>
        <v/>
      </c>
      <c r="R1934" s="22"/>
      <c r="S1934" s="99"/>
      <c r="T1934" s="10"/>
      <c r="U1934" s="229" t="str">
        <f t="shared" si="1036"/>
        <v/>
      </c>
      <c r="V1934" s="230"/>
      <c r="W1934" s="230"/>
      <c r="X1934" s="230"/>
      <c r="Y1934" s="230"/>
      <c r="Z1934" s="22" t="str">
        <f>""</f>
        <v/>
      </c>
      <c r="AB1934" s="23" t="str">
        <f t="shared" si="1037"/>
        <v/>
      </c>
      <c r="AC1934" s="2" t="b">
        <f>COUNT(Q1934:Q$2500)&gt;0</f>
        <v>0</v>
      </c>
      <c r="AD1934" s="2" t="b">
        <f t="shared" si="1019"/>
        <v>0</v>
      </c>
      <c r="AE1934" s="2" t="b">
        <f t="shared" si="1020"/>
        <v>0</v>
      </c>
      <c r="AF1934" s="2" t="b">
        <f t="shared" si="1021"/>
        <v>0</v>
      </c>
      <c r="AG1934" s="2" t="b">
        <f>OR(
  AND(AC1934,NOT(AC1935)),
  AND(AF1934,WEEKDAY(AH1933,2)=EINSTELLUNGEN!$D$12),
  AND(AF1934,AH1934=$J$35)
)</f>
        <v>0</v>
      </c>
      <c r="AH1934" s="2">
        <f>IF(AE1934,AH1933+IF(WEEKDAY(AH1933+1,2)&lt;=EINSTELLUNGEN!$D$12,1,$J$36),AH1933)</f>
        <v>42020</v>
      </c>
      <c r="AI1934" s="2">
        <f t="shared" si="1022"/>
        <v>2019</v>
      </c>
      <c r="AJ1934" s="2">
        <f t="shared" si="1023"/>
        <v>201901</v>
      </c>
      <c r="AK1934" s="2">
        <f t="shared" si="1024"/>
        <v>201901</v>
      </c>
      <c r="AL1934" s="2">
        <f t="shared" si="1025"/>
        <v>201903</v>
      </c>
      <c r="AM1934" s="2" t="b">
        <f t="shared" si="1026"/>
        <v>1</v>
      </c>
      <c r="AN1934" s="4" t="e">
        <f t="shared" si="1038"/>
        <v>#N/A</v>
      </c>
      <c r="AO1934" s="4" t="e">
        <f t="shared" si="1039"/>
        <v>#N/A</v>
      </c>
      <c r="AP1934" s="2" t="str">
        <f>IF(AD1934,
  IF(ISBLANK(H1934),
    AP1933,
    IF(LEN(H1934)=1,
      IF(OR(UPPER(H1934)="A",UPPER(H1934)="I"),
        EINSTELLUNGEN!$D$21,
        IF(OR(UPPER(H1934)="B",UPPER(H1934)="M"),
          EINSTELLUNGEN!$D$22,
          IF(OR(UPPER(H1934)="C",UPPER(H1934)="S"),
            EINSTELLUNGEN!$D$23,
            IF(UPPER(H1934)="D",
              EINSTELLUNGEN!$D$24,
              IF(UPPER(H1934)="E",
                EINSTELLUNGEN!$D$25,
                UPPER(H1934)))))),
      IF(ISNUMBER(H1934),
        EINSTELLUNGEN!$D$20&amp;H1934,
        UPPER(H1934)))),
  "")</f>
        <v/>
      </c>
      <c r="AQ1934" s="2" t="str">
        <f t="shared" si="1040"/>
        <v/>
      </c>
      <c r="AR1934" s="2">
        <f t="shared" si="1041"/>
        <v>0</v>
      </c>
      <c r="AS1934" s="145">
        <f t="shared" si="1042"/>
        <v>0.33333333333333331</v>
      </c>
      <c r="AT1934" s="2">
        <f t="shared" si="1043"/>
        <v>0</v>
      </c>
      <c r="AU1934" s="2">
        <f t="shared" si="1044"/>
        <v>0</v>
      </c>
      <c r="AV1934" s="2">
        <f t="shared" si="1045"/>
        <v>0</v>
      </c>
      <c r="AW1934" s="2">
        <f t="shared" si="1046"/>
        <v>0</v>
      </c>
      <c r="AX1934" s="2">
        <f t="shared" si="1027"/>
        <v>0</v>
      </c>
      <c r="AY1934" s="2">
        <f t="shared" si="1047"/>
        <v>0</v>
      </c>
      <c r="AZ1934" s="145" t="e">
        <f t="shared" si="1048"/>
        <v>#N/A</v>
      </c>
      <c r="BA1934" s="145" t="e">
        <f t="shared" si="1049"/>
        <v>#N/A</v>
      </c>
      <c r="BB1934" s="145">
        <f t="shared" si="1050"/>
        <v>2.083333333333337E-2</v>
      </c>
      <c r="BC1934" s="2">
        <f>IF(AM1934,
  IF(AND(AL1934=$J$31,_xlfn.DAYS(AH1934,DATE(AI1934,1,1))&lt;7),
    MAX(0,EINSTELLUNGEN!$D$12+1-WEEKDAY(DATE(EINSTELLUNGEN!$D$9,EINSTELLUNGEN!$D$10,1),2)),
    IF(AL1934=$J$33,
      MIN(EINSTELLUNGEN!$D$12,WEEKDAY(DATE(EINSTELLUNGEN!$D$9,12,31),2)),
      EINSTELLUNGEN!$D$12
  )) - SUMIF(AL$50:AL$2500,"="&amp;AL1934,AX$50:AX$2500),
  0)</f>
        <v>3</v>
      </c>
      <c r="BD1934" s="2">
        <f t="shared" si="1051"/>
        <v>0.33333333333333331</v>
      </c>
      <c r="BE1934" s="2">
        <f t="shared" si="1052"/>
        <v>0</v>
      </c>
    </row>
    <row r="1935" spans="1:57" ht="10.5" customHeight="1">
      <c r="A1935" s="1" t="str">
        <f t="shared" ca="1" si="1028"/>
        <v/>
      </c>
      <c r="B1935" s="1" t="str">
        <f t="shared" ca="1" si="1029"/>
        <v/>
      </c>
      <c r="C1935" s="1" t="str">
        <f t="shared" ca="1" si="1030"/>
        <v/>
      </c>
      <c r="D1935" s="1" t="str">
        <f t="shared" ca="1" si="1031"/>
        <v/>
      </c>
      <c r="F1935" s="10"/>
      <c r="G1935" s="217" t="str">
        <f t="shared" si="1032"/>
        <v/>
      </c>
      <c r="H1935" s="27"/>
      <c r="I1935" s="28"/>
      <c r="J1935" s="28"/>
      <c r="K1935" s="29"/>
      <c r="L1935" s="217"/>
      <c r="M1935" s="217"/>
      <c r="N1935" s="217"/>
      <c r="O1935" s="26" t="str">
        <f t="shared" si="1033"/>
        <v/>
      </c>
      <c r="P1935" s="218" t="str">
        <f t="shared" si="1034"/>
        <v/>
      </c>
      <c r="Q1935" s="26" t="str">
        <f t="shared" si="1035"/>
        <v/>
      </c>
      <c r="R1935" s="22"/>
      <c r="S1935" s="99"/>
      <c r="T1935" s="10"/>
      <c r="U1935" s="229" t="str">
        <f t="shared" si="1036"/>
        <v/>
      </c>
      <c r="V1935" s="230"/>
      <c r="W1935" s="230"/>
      <c r="X1935" s="230"/>
      <c r="Y1935" s="230"/>
      <c r="Z1935" s="22" t="str">
        <f>""</f>
        <v/>
      </c>
      <c r="AB1935" s="23" t="str">
        <f t="shared" si="1037"/>
        <v/>
      </c>
      <c r="AC1935" s="2" t="b">
        <f>COUNT(Q1935:Q$2500)&gt;0</f>
        <v>0</v>
      </c>
      <c r="AD1935" s="2" t="b">
        <f t="shared" si="1019"/>
        <v>0</v>
      </c>
      <c r="AE1935" s="2" t="b">
        <f t="shared" si="1020"/>
        <v>0</v>
      </c>
      <c r="AF1935" s="2" t="b">
        <f t="shared" si="1021"/>
        <v>0</v>
      </c>
      <c r="AG1935" s="2" t="b">
        <f>OR(
  AND(AC1935,NOT(AC1936)),
  AND(AF1935,WEEKDAY(AH1934,2)=EINSTELLUNGEN!$D$12),
  AND(AF1935,AH1935=$J$35)
)</f>
        <v>0</v>
      </c>
      <c r="AH1935" s="2">
        <f>IF(AE1935,AH1934+IF(WEEKDAY(AH1934+1,2)&lt;=EINSTELLUNGEN!$D$12,1,$J$36),AH1934)</f>
        <v>42020</v>
      </c>
      <c r="AI1935" s="2">
        <f t="shared" si="1022"/>
        <v>2019</v>
      </c>
      <c r="AJ1935" s="2">
        <f t="shared" si="1023"/>
        <v>201901</v>
      </c>
      <c r="AK1935" s="2">
        <f t="shared" si="1024"/>
        <v>201901</v>
      </c>
      <c r="AL1935" s="2">
        <f t="shared" si="1025"/>
        <v>201903</v>
      </c>
      <c r="AM1935" s="2" t="b">
        <f t="shared" si="1026"/>
        <v>1</v>
      </c>
      <c r="AN1935" s="4" t="e">
        <f t="shared" si="1038"/>
        <v>#N/A</v>
      </c>
      <c r="AO1935" s="4" t="e">
        <f t="shared" si="1039"/>
        <v>#N/A</v>
      </c>
      <c r="AP1935" s="2" t="str">
        <f>IF(AD1935,
  IF(ISBLANK(H1935),
    AP1934,
    IF(LEN(H1935)=1,
      IF(OR(UPPER(H1935)="A",UPPER(H1935)="I"),
        EINSTELLUNGEN!$D$21,
        IF(OR(UPPER(H1935)="B",UPPER(H1935)="M"),
          EINSTELLUNGEN!$D$22,
          IF(OR(UPPER(H1935)="C",UPPER(H1935)="S"),
            EINSTELLUNGEN!$D$23,
            IF(UPPER(H1935)="D",
              EINSTELLUNGEN!$D$24,
              IF(UPPER(H1935)="E",
                EINSTELLUNGEN!$D$25,
                UPPER(H1935)))))),
      IF(ISNUMBER(H1935),
        EINSTELLUNGEN!$D$20&amp;H1935,
        UPPER(H1935)))),
  "")</f>
        <v/>
      </c>
      <c r="AQ1935" s="2" t="str">
        <f t="shared" si="1040"/>
        <v/>
      </c>
      <c r="AR1935" s="2">
        <f t="shared" si="1041"/>
        <v>0</v>
      </c>
      <c r="AS1935" s="145">
        <f t="shared" si="1042"/>
        <v>0.33333333333333331</v>
      </c>
      <c r="AT1935" s="2">
        <f t="shared" si="1043"/>
        <v>0</v>
      </c>
      <c r="AU1935" s="2">
        <f t="shared" si="1044"/>
        <v>0</v>
      </c>
      <c r="AV1935" s="2">
        <f t="shared" si="1045"/>
        <v>0</v>
      </c>
      <c r="AW1935" s="2">
        <f t="shared" si="1046"/>
        <v>0</v>
      </c>
      <c r="AX1935" s="2">
        <f t="shared" si="1027"/>
        <v>0</v>
      </c>
      <c r="AY1935" s="2">
        <f t="shared" si="1047"/>
        <v>0</v>
      </c>
      <c r="AZ1935" s="145" t="e">
        <f t="shared" si="1048"/>
        <v>#N/A</v>
      </c>
      <c r="BA1935" s="145" t="e">
        <f t="shared" si="1049"/>
        <v>#N/A</v>
      </c>
      <c r="BB1935" s="145">
        <f t="shared" si="1050"/>
        <v>2.083333333333337E-2</v>
      </c>
      <c r="BC1935" s="2">
        <f>IF(AM1935,
  IF(AND(AL1935=$J$31,_xlfn.DAYS(AH1935,DATE(AI1935,1,1))&lt;7),
    MAX(0,EINSTELLUNGEN!$D$12+1-WEEKDAY(DATE(EINSTELLUNGEN!$D$9,EINSTELLUNGEN!$D$10,1),2)),
    IF(AL1935=$J$33,
      MIN(EINSTELLUNGEN!$D$12,WEEKDAY(DATE(EINSTELLUNGEN!$D$9,12,31),2)),
      EINSTELLUNGEN!$D$12
  )) - SUMIF(AL$50:AL$2500,"="&amp;AL1935,AX$50:AX$2500),
  0)</f>
        <v>3</v>
      </c>
      <c r="BD1935" s="2">
        <f t="shared" si="1051"/>
        <v>0.33333333333333331</v>
      </c>
      <c r="BE1935" s="2">
        <f t="shared" si="1052"/>
        <v>0</v>
      </c>
    </row>
    <row r="1936" spans="1:57" ht="10.5" customHeight="1">
      <c r="A1936" s="1" t="str">
        <f t="shared" ca="1" si="1028"/>
        <v/>
      </c>
      <c r="B1936" s="1" t="str">
        <f t="shared" ca="1" si="1029"/>
        <v/>
      </c>
      <c r="C1936" s="1" t="str">
        <f t="shared" ca="1" si="1030"/>
        <v/>
      </c>
      <c r="D1936" s="1" t="str">
        <f t="shared" ca="1" si="1031"/>
        <v/>
      </c>
      <c r="F1936" s="10"/>
      <c r="G1936" s="217" t="str">
        <f t="shared" si="1032"/>
        <v/>
      </c>
      <c r="H1936" s="27"/>
      <c r="I1936" s="28"/>
      <c r="J1936" s="28"/>
      <c r="K1936" s="29"/>
      <c r="L1936" s="217"/>
      <c r="M1936" s="217"/>
      <c r="N1936" s="217"/>
      <c r="O1936" s="26" t="str">
        <f t="shared" si="1033"/>
        <v/>
      </c>
      <c r="P1936" s="218" t="str">
        <f t="shared" si="1034"/>
        <v/>
      </c>
      <c r="Q1936" s="26" t="str">
        <f t="shared" si="1035"/>
        <v/>
      </c>
      <c r="R1936" s="22"/>
      <c r="S1936" s="99"/>
      <c r="T1936" s="10"/>
      <c r="U1936" s="229" t="str">
        <f t="shared" si="1036"/>
        <v/>
      </c>
      <c r="V1936" s="230"/>
      <c r="W1936" s="230"/>
      <c r="X1936" s="230"/>
      <c r="Y1936" s="230"/>
      <c r="Z1936" s="22" t="str">
        <f>""</f>
        <v/>
      </c>
      <c r="AB1936" s="23" t="str">
        <f t="shared" si="1037"/>
        <v/>
      </c>
      <c r="AC1936" s="2" t="b">
        <f>COUNT(Q1936:Q$2500)&gt;0</f>
        <v>0</v>
      </c>
      <c r="AD1936" s="2" t="b">
        <f t="shared" si="1019"/>
        <v>0</v>
      </c>
      <c r="AE1936" s="2" t="b">
        <f t="shared" si="1020"/>
        <v>0</v>
      </c>
      <c r="AF1936" s="2" t="b">
        <f t="shared" si="1021"/>
        <v>0</v>
      </c>
      <c r="AG1936" s="2" t="b">
        <f>OR(
  AND(AC1936,NOT(AC1937)),
  AND(AF1936,WEEKDAY(AH1935,2)=EINSTELLUNGEN!$D$12),
  AND(AF1936,AH1936=$J$35)
)</f>
        <v>0</v>
      </c>
      <c r="AH1936" s="2">
        <f>IF(AE1936,AH1935+IF(WEEKDAY(AH1935+1,2)&lt;=EINSTELLUNGEN!$D$12,1,$J$36),AH1935)</f>
        <v>42020</v>
      </c>
      <c r="AI1936" s="2">
        <f t="shared" si="1022"/>
        <v>2019</v>
      </c>
      <c r="AJ1936" s="2">
        <f t="shared" si="1023"/>
        <v>201901</v>
      </c>
      <c r="AK1936" s="2">
        <f t="shared" si="1024"/>
        <v>201901</v>
      </c>
      <c r="AL1936" s="2">
        <f t="shared" si="1025"/>
        <v>201903</v>
      </c>
      <c r="AM1936" s="2" t="b">
        <f t="shared" si="1026"/>
        <v>1</v>
      </c>
      <c r="AN1936" s="4" t="e">
        <f t="shared" si="1038"/>
        <v>#N/A</v>
      </c>
      <c r="AO1936" s="4" t="e">
        <f t="shared" si="1039"/>
        <v>#N/A</v>
      </c>
      <c r="AP1936" s="2" t="str">
        <f>IF(AD1936,
  IF(ISBLANK(H1936),
    AP1935,
    IF(LEN(H1936)=1,
      IF(OR(UPPER(H1936)="A",UPPER(H1936)="I"),
        EINSTELLUNGEN!$D$21,
        IF(OR(UPPER(H1936)="B",UPPER(H1936)="M"),
          EINSTELLUNGEN!$D$22,
          IF(OR(UPPER(H1936)="C",UPPER(H1936)="S"),
            EINSTELLUNGEN!$D$23,
            IF(UPPER(H1936)="D",
              EINSTELLUNGEN!$D$24,
              IF(UPPER(H1936)="E",
                EINSTELLUNGEN!$D$25,
                UPPER(H1936)))))),
      IF(ISNUMBER(H1936),
        EINSTELLUNGEN!$D$20&amp;H1936,
        UPPER(H1936)))),
  "")</f>
        <v/>
      </c>
      <c r="AQ1936" s="2" t="str">
        <f t="shared" si="1040"/>
        <v/>
      </c>
      <c r="AR1936" s="2">
        <f t="shared" si="1041"/>
        <v>0</v>
      </c>
      <c r="AS1936" s="145">
        <f t="shared" si="1042"/>
        <v>0.33333333333333331</v>
      </c>
      <c r="AT1936" s="2">
        <f t="shared" si="1043"/>
        <v>0</v>
      </c>
      <c r="AU1936" s="2">
        <f t="shared" si="1044"/>
        <v>0</v>
      </c>
      <c r="AV1936" s="2">
        <f t="shared" si="1045"/>
        <v>0</v>
      </c>
      <c r="AW1936" s="2">
        <f t="shared" si="1046"/>
        <v>0</v>
      </c>
      <c r="AX1936" s="2">
        <f t="shared" si="1027"/>
        <v>0</v>
      </c>
      <c r="AY1936" s="2">
        <f t="shared" si="1047"/>
        <v>0</v>
      </c>
      <c r="AZ1936" s="145" t="e">
        <f t="shared" si="1048"/>
        <v>#N/A</v>
      </c>
      <c r="BA1936" s="145" t="e">
        <f t="shared" si="1049"/>
        <v>#N/A</v>
      </c>
      <c r="BB1936" s="145">
        <f t="shared" si="1050"/>
        <v>2.083333333333337E-2</v>
      </c>
      <c r="BC1936" s="2">
        <f>IF(AM1936,
  IF(AND(AL1936=$J$31,_xlfn.DAYS(AH1936,DATE(AI1936,1,1))&lt;7),
    MAX(0,EINSTELLUNGEN!$D$12+1-WEEKDAY(DATE(EINSTELLUNGEN!$D$9,EINSTELLUNGEN!$D$10,1),2)),
    IF(AL1936=$J$33,
      MIN(EINSTELLUNGEN!$D$12,WEEKDAY(DATE(EINSTELLUNGEN!$D$9,12,31),2)),
      EINSTELLUNGEN!$D$12
  )) - SUMIF(AL$50:AL$2500,"="&amp;AL1936,AX$50:AX$2500),
  0)</f>
        <v>3</v>
      </c>
      <c r="BD1936" s="2">
        <f t="shared" si="1051"/>
        <v>0.33333333333333331</v>
      </c>
      <c r="BE1936" s="2">
        <f t="shared" si="1052"/>
        <v>0</v>
      </c>
    </row>
    <row r="1937" spans="1:57" ht="10.5" customHeight="1">
      <c r="A1937" s="1" t="str">
        <f t="shared" ca="1" si="1028"/>
        <v/>
      </c>
      <c r="B1937" s="1" t="str">
        <f t="shared" ca="1" si="1029"/>
        <v/>
      </c>
      <c r="C1937" s="1" t="str">
        <f t="shared" ca="1" si="1030"/>
        <v/>
      </c>
      <c r="D1937" s="1" t="str">
        <f t="shared" ca="1" si="1031"/>
        <v/>
      </c>
      <c r="F1937" s="10"/>
      <c r="G1937" s="217" t="str">
        <f t="shared" si="1032"/>
        <v/>
      </c>
      <c r="H1937" s="27"/>
      <c r="I1937" s="28"/>
      <c r="J1937" s="28"/>
      <c r="K1937" s="29"/>
      <c r="L1937" s="217"/>
      <c r="M1937" s="217"/>
      <c r="N1937" s="217"/>
      <c r="O1937" s="26" t="str">
        <f t="shared" si="1033"/>
        <v/>
      </c>
      <c r="P1937" s="218" t="str">
        <f t="shared" si="1034"/>
        <v/>
      </c>
      <c r="Q1937" s="26" t="str">
        <f t="shared" si="1035"/>
        <v/>
      </c>
      <c r="R1937" s="22"/>
      <c r="S1937" s="99"/>
      <c r="T1937" s="10"/>
      <c r="U1937" s="229" t="str">
        <f t="shared" si="1036"/>
        <v/>
      </c>
      <c r="V1937" s="230"/>
      <c r="W1937" s="230"/>
      <c r="X1937" s="230"/>
      <c r="Y1937" s="230"/>
      <c r="Z1937" s="22" t="str">
        <f>""</f>
        <v/>
      </c>
      <c r="AB1937" s="23" t="str">
        <f t="shared" si="1037"/>
        <v/>
      </c>
      <c r="AC1937" s="2" t="b">
        <f>COUNT(Q1937:Q$2500)&gt;0</f>
        <v>0</v>
      </c>
      <c r="AD1937" s="2" t="b">
        <f t="shared" si="1019"/>
        <v>0</v>
      </c>
      <c r="AE1937" s="2" t="b">
        <f t="shared" si="1020"/>
        <v>0</v>
      </c>
      <c r="AF1937" s="2" t="b">
        <f t="shared" si="1021"/>
        <v>0</v>
      </c>
      <c r="AG1937" s="2" t="b">
        <f>OR(
  AND(AC1937,NOT(AC1938)),
  AND(AF1937,WEEKDAY(AH1936,2)=EINSTELLUNGEN!$D$12),
  AND(AF1937,AH1937=$J$35)
)</f>
        <v>0</v>
      </c>
      <c r="AH1937" s="2">
        <f>IF(AE1937,AH1936+IF(WEEKDAY(AH1936+1,2)&lt;=EINSTELLUNGEN!$D$12,1,$J$36),AH1936)</f>
        <v>42020</v>
      </c>
      <c r="AI1937" s="2">
        <f t="shared" si="1022"/>
        <v>2019</v>
      </c>
      <c r="AJ1937" s="2">
        <f t="shared" si="1023"/>
        <v>201901</v>
      </c>
      <c r="AK1937" s="2">
        <f t="shared" si="1024"/>
        <v>201901</v>
      </c>
      <c r="AL1937" s="2">
        <f t="shared" si="1025"/>
        <v>201903</v>
      </c>
      <c r="AM1937" s="2" t="b">
        <f t="shared" si="1026"/>
        <v>1</v>
      </c>
      <c r="AN1937" s="4" t="e">
        <f t="shared" si="1038"/>
        <v>#N/A</v>
      </c>
      <c r="AO1937" s="4" t="e">
        <f t="shared" si="1039"/>
        <v>#N/A</v>
      </c>
      <c r="AP1937" s="2" t="str">
        <f>IF(AD1937,
  IF(ISBLANK(H1937),
    AP1936,
    IF(LEN(H1937)=1,
      IF(OR(UPPER(H1937)="A",UPPER(H1937)="I"),
        EINSTELLUNGEN!$D$21,
        IF(OR(UPPER(H1937)="B",UPPER(H1937)="M"),
          EINSTELLUNGEN!$D$22,
          IF(OR(UPPER(H1937)="C",UPPER(H1937)="S"),
            EINSTELLUNGEN!$D$23,
            IF(UPPER(H1937)="D",
              EINSTELLUNGEN!$D$24,
              IF(UPPER(H1937)="E",
                EINSTELLUNGEN!$D$25,
                UPPER(H1937)))))),
      IF(ISNUMBER(H1937),
        EINSTELLUNGEN!$D$20&amp;H1937,
        UPPER(H1937)))),
  "")</f>
        <v/>
      </c>
      <c r="AQ1937" s="2" t="str">
        <f t="shared" si="1040"/>
        <v/>
      </c>
      <c r="AR1937" s="2">
        <f t="shared" si="1041"/>
        <v>0</v>
      </c>
      <c r="AS1937" s="145">
        <f t="shared" si="1042"/>
        <v>0.33333333333333331</v>
      </c>
      <c r="AT1937" s="2">
        <f t="shared" si="1043"/>
        <v>0</v>
      </c>
      <c r="AU1937" s="2">
        <f t="shared" si="1044"/>
        <v>0</v>
      </c>
      <c r="AV1937" s="2">
        <f t="shared" si="1045"/>
        <v>0</v>
      </c>
      <c r="AW1937" s="2">
        <f t="shared" si="1046"/>
        <v>0</v>
      </c>
      <c r="AX1937" s="2">
        <f t="shared" si="1027"/>
        <v>0</v>
      </c>
      <c r="AY1937" s="2">
        <f t="shared" si="1047"/>
        <v>0</v>
      </c>
      <c r="AZ1937" s="145" t="e">
        <f t="shared" si="1048"/>
        <v>#N/A</v>
      </c>
      <c r="BA1937" s="145" t="e">
        <f t="shared" si="1049"/>
        <v>#N/A</v>
      </c>
      <c r="BB1937" s="145">
        <f t="shared" si="1050"/>
        <v>2.083333333333337E-2</v>
      </c>
      <c r="BC1937" s="2">
        <f>IF(AM1937,
  IF(AND(AL1937=$J$31,_xlfn.DAYS(AH1937,DATE(AI1937,1,1))&lt;7),
    MAX(0,EINSTELLUNGEN!$D$12+1-WEEKDAY(DATE(EINSTELLUNGEN!$D$9,EINSTELLUNGEN!$D$10,1),2)),
    IF(AL1937=$J$33,
      MIN(EINSTELLUNGEN!$D$12,WEEKDAY(DATE(EINSTELLUNGEN!$D$9,12,31),2)),
      EINSTELLUNGEN!$D$12
  )) - SUMIF(AL$50:AL$2500,"="&amp;AL1937,AX$50:AX$2500),
  0)</f>
        <v>3</v>
      </c>
      <c r="BD1937" s="2">
        <f t="shared" si="1051"/>
        <v>0.33333333333333331</v>
      </c>
      <c r="BE1937" s="2">
        <f t="shared" si="1052"/>
        <v>0</v>
      </c>
    </row>
    <row r="1938" spans="1:57" ht="10.5" customHeight="1">
      <c r="A1938" s="1" t="str">
        <f t="shared" ca="1" si="1028"/>
        <v/>
      </c>
      <c r="B1938" s="1" t="str">
        <f t="shared" ca="1" si="1029"/>
        <v/>
      </c>
      <c r="C1938" s="1" t="str">
        <f t="shared" ca="1" si="1030"/>
        <v/>
      </c>
      <c r="D1938" s="1" t="str">
        <f t="shared" ca="1" si="1031"/>
        <v/>
      </c>
      <c r="F1938" s="10"/>
      <c r="G1938" s="217" t="str">
        <f t="shared" si="1032"/>
        <v/>
      </c>
      <c r="H1938" s="27"/>
      <c r="I1938" s="28"/>
      <c r="J1938" s="28"/>
      <c r="K1938" s="29"/>
      <c r="L1938" s="217"/>
      <c r="M1938" s="217"/>
      <c r="N1938" s="217"/>
      <c r="O1938" s="26" t="str">
        <f t="shared" si="1033"/>
        <v/>
      </c>
      <c r="P1938" s="218" t="str">
        <f t="shared" si="1034"/>
        <v/>
      </c>
      <c r="Q1938" s="26" t="str">
        <f t="shared" si="1035"/>
        <v/>
      </c>
      <c r="R1938" s="22"/>
      <c r="S1938" s="99"/>
      <c r="T1938" s="10"/>
      <c r="U1938" s="229" t="str">
        <f t="shared" si="1036"/>
        <v/>
      </c>
      <c r="V1938" s="230"/>
      <c r="W1938" s="230"/>
      <c r="X1938" s="230"/>
      <c r="Y1938" s="230"/>
      <c r="Z1938" s="22" t="str">
        <f>""</f>
        <v/>
      </c>
      <c r="AB1938" s="23" t="str">
        <f t="shared" si="1037"/>
        <v/>
      </c>
      <c r="AC1938" s="2" t="b">
        <f>COUNT(Q1938:Q$2500)&gt;0</f>
        <v>0</v>
      </c>
      <c r="AD1938" s="2" t="b">
        <f t="shared" si="1019"/>
        <v>0</v>
      </c>
      <c r="AE1938" s="2" t="b">
        <f t="shared" si="1020"/>
        <v>0</v>
      </c>
      <c r="AF1938" s="2" t="b">
        <f t="shared" si="1021"/>
        <v>0</v>
      </c>
      <c r="AG1938" s="2" t="b">
        <f>OR(
  AND(AC1938,NOT(AC1939)),
  AND(AF1938,WEEKDAY(AH1937,2)=EINSTELLUNGEN!$D$12),
  AND(AF1938,AH1938=$J$35)
)</f>
        <v>0</v>
      </c>
      <c r="AH1938" s="2">
        <f>IF(AE1938,AH1937+IF(WEEKDAY(AH1937+1,2)&lt;=EINSTELLUNGEN!$D$12,1,$J$36),AH1937)</f>
        <v>42020</v>
      </c>
      <c r="AI1938" s="2">
        <f t="shared" si="1022"/>
        <v>2019</v>
      </c>
      <c r="AJ1938" s="2">
        <f t="shared" si="1023"/>
        <v>201901</v>
      </c>
      <c r="AK1938" s="2">
        <f t="shared" si="1024"/>
        <v>201901</v>
      </c>
      <c r="AL1938" s="2">
        <f t="shared" si="1025"/>
        <v>201903</v>
      </c>
      <c r="AM1938" s="2" t="b">
        <f t="shared" si="1026"/>
        <v>1</v>
      </c>
      <c r="AN1938" s="4" t="e">
        <f t="shared" si="1038"/>
        <v>#N/A</v>
      </c>
      <c r="AO1938" s="4" t="e">
        <f t="shared" si="1039"/>
        <v>#N/A</v>
      </c>
      <c r="AP1938" s="2" t="str">
        <f>IF(AD1938,
  IF(ISBLANK(H1938),
    AP1937,
    IF(LEN(H1938)=1,
      IF(OR(UPPER(H1938)="A",UPPER(H1938)="I"),
        EINSTELLUNGEN!$D$21,
        IF(OR(UPPER(H1938)="B",UPPER(H1938)="M"),
          EINSTELLUNGEN!$D$22,
          IF(OR(UPPER(H1938)="C",UPPER(H1938)="S"),
            EINSTELLUNGEN!$D$23,
            IF(UPPER(H1938)="D",
              EINSTELLUNGEN!$D$24,
              IF(UPPER(H1938)="E",
                EINSTELLUNGEN!$D$25,
                UPPER(H1938)))))),
      IF(ISNUMBER(H1938),
        EINSTELLUNGEN!$D$20&amp;H1938,
        UPPER(H1938)))),
  "")</f>
        <v/>
      </c>
      <c r="AQ1938" s="2" t="str">
        <f t="shared" si="1040"/>
        <v/>
      </c>
      <c r="AR1938" s="2">
        <f t="shared" si="1041"/>
        <v>0</v>
      </c>
      <c r="AS1938" s="145">
        <f t="shared" si="1042"/>
        <v>0.33333333333333331</v>
      </c>
      <c r="AT1938" s="2">
        <f t="shared" si="1043"/>
        <v>0</v>
      </c>
      <c r="AU1938" s="2">
        <f t="shared" si="1044"/>
        <v>0</v>
      </c>
      <c r="AV1938" s="2">
        <f t="shared" si="1045"/>
        <v>0</v>
      </c>
      <c r="AW1938" s="2">
        <f t="shared" si="1046"/>
        <v>0</v>
      </c>
      <c r="AX1938" s="2">
        <f t="shared" si="1027"/>
        <v>0</v>
      </c>
      <c r="AY1938" s="2">
        <f t="shared" si="1047"/>
        <v>0</v>
      </c>
      <c r="AZ1938" s="145" t="e">
        <f t="shared" si="1048"/>
        <v>#N/A</v>
      </c>
      <c r="BA1938" s="145" t="e">
        <f t="shared" si="1049"/>
        <v>#N/A</v>
      </c>
      <c r="BB1938" s="145">
        <f t="shared" si="1050"/>
        <v>2.083333333333337E-2</v>
      </c>
      <c r="BC1938" s="2">
        <f>IF(AM1938,
  IF(AND(AL1938=$J$31,_xlfn.DAYS(AH1938,DATE(AI1938,1,1))&lt;7),
    MAX(0,EINSTELLUNGEN!$D$12+1-WEEKDAY(DATE(EINSTELLUNGEN!$D$9,EINSTELLUNGEN!$D$10,1),2)),
    IF(AL1938=$J$33,
      MIN(EINSTELLUNGEN!$D$12,WEEKDAY(DATE(EINSTELLUNGEN!$D$9,12,31),2)),
      EINSTELLUNGEN!$D$12
  )) - SUMIF(AL$50:AL$2500,"="&amp;AL1938,AX$50:AX$2500),
  0)</f>
        <v>3</v>
      </c>
      <c r="BD1938" s="2">
        <f t="shared" si="1051"/>
        <v>0.33333333333333331</v>
      </c>
      <c r="BE1938" s="2">
        <f t="shared" si="1052"/>
        <v>0</v>
      </c>
    </row>
    <row r="1939" spans="1:57" ht="10.5" customHeight="1">
      <c r="A1939" s="1" t="str">
        <f t="shared" ca="1" si="1028"/>
        <v/>
      </c>
      <c r="B1939" s="1" t="str">
        <f t="shared" ca="1" si="1029"/>
        <v/>
      </c>
      <c r="C1939" s="1" t="str">
        <f t="shared" ca="1" si="1030"/>
        <v/>
      </c>
      <c r="D1939" s="1" t="str">
        <f t="shared" ca="1" si="1031"/>
        <v/>
      </c>
      <c r="F1939" s="10"/>
      <c r="G1939" s="217" t="str">
        <f t="shared" si="1032"/>
        <v/>
      </c>
      <c r="H1939" s="27"/>
      <c r="I1939" s="28"/>
      <c r="J1939" s="28"/>
      <c r="K1939" s="29"/>
      <c r="L1939" s="217"/>
      <c r="M1939" s="217"/>
      <c r="N1939" s="217"/>
      <c r="O1939" s="26" t="str">
        <f t="shared" si="1033"/>
        <v/>
      </c>
      <c r="P1939" s="218" t="str">
        <f t="shared" si="1034"/>
        <v/>
      </c>
      <c r="Q1939" s="26" t="str">
        <f t="shared" si="1035"/>
        <v/>
      </c>
      <c r="R1939" s="22"/>
      <c r="S1939" s="99"/>
      <c r="T1939" s="10"/>
      <c r="U1939" s="229" t="str">
        <f t="shared" si="1036"/>
        <v/>
      </c>
      <c r="V1939" s="230"/>
      <c r="W1939" s="230"/>
      <c r="X1939" s="230"/>
      <c r="Y1939" s="230"/>
      <c r="Z1939" s="22" t="str">
        <f>""</f>
        <v/>
      </c>
      <c r="AB1939" s="23" t="str">
        <f t="shared" si="1037"/>
        <v/>
      </c>
      <c r="AC1939" s="2" t="b">
        <f>COUNT(Q1939:Q$2500)&gt;0</f>
        <v>0</v>
      </c>
      <c r="AD1939" s="2" t="b">
        <f t="shared" si="1019"/>
        <v>0</v>
      </c>
      <c r="AE1939" s="2" t="b">
        <f t="shared" si="1020"/>
        <v>0</v>
      </c>
      <c r="AF1939" s="2" t="b">
        <f t="shared" si="1021"/>
        <v>0</v>
      </c>
      <c r="AG1939" s="2" t="b">
        <f>OR(
  AND(AC1939,NOT(AC1940)),
  AND(AF1939,WEEKDAY(AH1938,2)=EINSTELLUNGEN!$D$12),
  AND(AF1939,AH1939=$J$35)
)</f>
        <v>0</v>
      </c>
      <c r="AH1939" s="2">
        <f>IF(AE1939,AH1938+IF(WEEKDAY(AH1938+1,2)&lt;=EINSTELLUNGEN!$D$12,1,$J$36),AH1938)</f>
        <v>42020</v>
      </c>
      <c r="AI1939" s="2">
        <f t="shared" si="1022"/>
        <v>2019</v>
      </c>
      <c r="AJ1939" s="2">
        <f t="shared" si="1023"/>
        <v>201901</v>
      </c>
      <c r="AK1939" s="2">
        <f t="shared" si="1024"/>
        <v>201901</v>
      </c>
      <c r="AL1939" s="2">
        <f t="shared" si="1025"/>
        <v>201903</v>
      </c>
      <c r="AM1939" s="2" t="b">
        <f t="shared" si="1026"/>
        <v>1</v>
      </c>
      <c r="AN1939" s="4" t="e">
        <f t="shared" si="1038"/>
        <v>#N/A</v>
      </c>
      <c r="AO1939" s="4" t="e">
        <f t="shared" si="1039"/>
        <v>#N/A</v>
      </c>
      <c r="AP1939" s="2" t="str">
        <f>IF(AD1939,
  IF(ISBLANK(H1939),
    AP1938,
    IF(LEN(H1939)=1,
      IF(OR(UPPER(H1939)="A",UPPER(H1939)="I"),
        EINSTELLUNGEN!$D$21,
        IF(OR(UPPER(H1939)="B",UPPER(H1939)="M"),
          EINSTELLUNGEN!$D$22,
          IF(OR(UPPER(H1939)="C",UPPER(H1939)="S"),
            EINSTELLUNGEN!$D$23,
            IF(UPPER(H1939)="D",
              EINSTELLUNGEN!$D$24,
              IF(UPPER(H1939)="E",
                EINSTELLUNGEN!$D$25,
                UPPER(H1939)))))),
      IF(ISNUMBER(H1939),
        EINSTELLUNGEN!$D$20&amp;H1939,
        UPPER(H1939)))),
  "")</f>
        <v/>
      </c>
      <c r="AQ1939" s="2" t="str">
        <f t="shared" si="1040"/>
        <v/>
      </c>
      <c r="AR1939" s="2">
        <f t="shared" si="1041"/>
        <v>0</v>
      </c>
      <c r="AS1939" s="145">
        <f t="shared" si="1042"/>
        <v>0.33333333333333331</v>
      </c>
      <c r="AT1939" s="2">
        <f t="shared" si="1043"/>
        <v>0</v>
      </c>
      <c r="AU1939" s="2">
        <f t="shared" si="1044"/>
        <v>0</v>
      </c>
      <c r="AV1939" s="2">
        <f t="shared" si="1045"/>
        <v>0</v>
      </c>
      <c r="AW1939" s="2">
        <f t="shared" si="1046"/>
        <v>0</v>
      </c>
      <c r="AX1939" s="2">
        <f t="shared" si="1027"/>
        <v>0</v>
      </c>
      <c r="AY1939" s="2">
        <f t="shared" si="1047"/>
        <v>0</v>
      </c>
      <c r="AZ1939" s="145" t="e">
        <f t="shared" si="1048"/>
        <v>#N/A</v>
      </c>
      <c r="BA1939" s="145" t="e">
        <f t="shared" si="1049"/>
        <v>#N/A</v>
      </c>
      <c r="BB1939" s="145">
        <f t="shared" si="1050"/>
        <v>2.083333333333337E-2</v>
      </c>
      <c r="BC1939" s="2">
        <f>IF(AM1939,
  IF(AND(AL1939=$J$31,_xlfn.DAYS(AH1939,DATE(AI1939,1,1))&lt;7),
    MAX(0,EINSTELLUNGEN!$D$12+1-WEEKDAY(DATE(EINSTELLUNGEN!$D$9,EINSTELLUNGEN!$D$10,1),2)),
    IF(AL1939=$J$33,
      MIN(EINSTELLUNGEN!$D$12,WEEKDAY(DATE(EINSTELLUNGEN!$D$9,12,31),2)),
      EINSTELLUNGEN!$D$12
  )) - SUMIF(AL$50:AL$2500,"="&amp;AL1939,AX$50:AX$2500),
  0)</f>
        <v>3</v>
      </c>
      <c r="BD1939" s="2">
        <f t="shared" si="1051"/>
        <v>0.33333333333333331</v>
      </c>
      <c r="BE1939" s="2">
        <f t="shared" si="1052"/>
        <v>0</v>
      </c>
    </row>
    <row r="1940" spans="1:57" ht="10.5" customHeight="1">
      <c r="A1940" s="1" t="str">
        <f t="shared" ca="1" si="1028"/>
        <v/>
      </c>
      <c r="B1940" s="1" t="str">
        <f t="shared" ca="1" si="1029"/>
        <v/>
      </c>
      <c r="C1940" s="1" t="str">
        <f t="shared" ca="1" si="1030"/>
        <v/>
      </c>
      <c r="D1940" s="1" t="str">
        <f t="shared" ca="1" si="1031"/>
        <v/>
      </c>
      <c r="F1940" s="10"/>
      <c r="G1940" s="217" t="str">
        <f t="shared" si="1032"/>
        <v/>
      </c>
      <c r="H1940" s="27"/>
      <c r="I1940" s="28"/>
      <c r="J1940" s="28"/>
      <c r="K1940" s="29"/>
      <c r="L1940" s="217"/>
      <c r="M1940" s="217"/>
      <c r="N1940" s="217"/>
      <c r="O1940" s="26" t="str">
        <f t="shared" si="1033"/>
        <v/>
      </c>
      <c r="P1940" s="218" t="str">
        <f t="shared" si="1034"/>
        <v/>
      </c>
      <c r="Q1940" s="26" t="str">
        <f t="shared" si="1035"/>
        <v/>
      </c>
      <c r="R1940" s="22"/>
      <c r="S1940" s="99"/>
      <c r="T1940" s="10"/>
      <c r="U1940" s="229" t="str">
        <f t="shared" si="1036"/>
        <v/>
      </c>
      <c r="V1940" s="230"/>
      <c r="W1940" s="230"/>
      <c r="X1940" s="230"/>
      <c r="Y1940" s="230"/>
      <c r="Z1940" s="22" t="str">
        <f>""</f>
        <v/>
      </c>
      <c r="AB1940" s="23" t="str">
        <f t="shared" si="1037"/>
        <v/>
      </c>
      <c r="AC1940" s="2" t="b">
        <f>COUNT(Q1940:Q$2500)&gt;0</f>
        <v>0</v>
      </c>
      <c r="AD1940" s="2" t="b">
        <f t="shared" si="1019"/>
        <v>0</v>
      </c>
      <c r="AE1940" s="2" t="b">
        <f t="shared" si="1020"/>
        <v>0</v>
      </c>
      <c r="AF1940" s="2" t="b">
        <f t="shared" si="1021"/>
        <v>0</v>
      </c>
      <c r="AG1940" s="2" t="b">
        <f>OR(
  AND(AC1940,NOT(AC1941)),
  AND(AF1940,WEEKDAY(AH1939,2)=EINSTELLUNGEN!$D$12),
  AND(AF1940,AH1940=$J$35)
)</f>
        <v>0</v>
      </c>
      <c r="AH1940" s="2">
        <f>IF(AE1940,AH1939+IF(WEEKDAY(AH1939+1,2)&lt;=EINSTELLUNGEN!$D$12,1,$J$36),AH1939)</f>
        <v>42020</v>
      </c>
      <c r="AI1940" s="2">
        <f t="shared" si="1022"/>
        <v>2019</v>
      </c>
      <c r="AJ1940" s="2">
        <f t="shared" si="1023"/>
        <v>201901</v>
      </c>
      <c r="AK1940" s="2">
        <f t="shared" si="1024"/>
        <v>201901</v>
      </c>
      <c r="AL1940" s="2">
        <f t="shared" si="1025"/>
        <v>201903</v>
      </c>
      <c r="AM1940" s="2" t="b">
        <f t="shared" si="1026"/>
        <v>1</v>
      </c>
      <c r="AN1940" s="4" t="e">
        <f t="shared" si="1038"/>
        <v>#N/A</v>
      </c>
      <c r="AO1940" s="4" t="e">
        <f t="shared" si="1039"/>
        <v>#N/A</v>
      </c>
      <c r="AP1940" s="2" t="str">
        <f>IF(AD1940,
  IF(ISBLANK(H1940),
    AP1939,
    IF(LEN(H1940)=1,
      IF(OR(UPPER(H1940)="A",UPPER(H1940)="I"),
        EINSTELLUNGEN!$D$21,
        IF(OR(UPPER(H1940)="B",UPPER(H1940)="M"),
          EINSTELLUNGEN!$D$22,
          IF(OR(UPPER(H1940)="C",UPPER(H1940)="S"),
            EINSTELLUNGEN!$D$23,
            IF(UPPER(H1940)="D",
              EINSTELLUNGEN!$D$24,
              IF(UPPER(H1940)="E",
                EINSTELLUNGEN!$D$25,
                UPPER(H1940)))))),
      IF(ISNUMBER(H1940),
        EINSTELLUNGEN!$D$20&amp;H1940,
        UPPER(H1940)))),
  "")</f>
        <v/>
      </c>
      <c r="AQ1940" s="2" t="str">
        <f t="shared" si="1040"/>
        <v/>
      </c>
      <c r="AR1940" s="2">
        <f t="shared" si="1041"/>
        <v>0</v>
      </c>
      <c r="AS1940" s="145">
        <f t="shared" si="1042"/>
        <v>0.33333333333333331</v>
      </c>
      <c r="AT1940" s="2">
        <f t="shared" si="1043"/>
        <v>0</v>
      </c>
      <c r="AU1940" s="2">
        <f t="shared" si="1044"/>
        <v>0</v>
      </c>
      <c r="AV1940" s="2">
        <f t="shared" si="1045"/>
        <v>0</v>
      </c>
      <c r="AW1940" s="2">
        <f t="shared" si="1046"/>
        <v>0</v>
      </c>
      <c r="AX1940" s="2">
        <f t="shared" si="1027"/>
        <v>0</v>
      </c>
      <c r="AY1940" s="2">
        <f t="shared" si="1047"/>
        <v>0</v>
      </c>
      <c r="AZ1940" s="145" t="e">
        <f t="shared" si="1048"/>
        <v>#N/A</v>
      </c>
      <c r="BA1940" s="145" t="e">
        <f t="shared" si="1049"/>
        <v>#N/A</v>
      </c>
      <c r="BB1940" s="145">
        <f t="shared" si="1050"/>
        <v>2.083333333333337E-2</v>
      </c>
      <c r="BC1940" s="2">
        <f>IF(AM1940,
  IF(AND(AL1940=$J$31,_xlfn.DAYS(AH1940,DATE(AI1940,1,1))&lt;7),
    MAX(0,EINSTELLUNGEN!$D$12+1-WEEKDAY(DATE(EINSTELLUNGEN!$D$9,EINSTELLUNGEN!$D$10,1),2)),
    IF(AL1940=$J$33,
      MIN(EINSTELLUNGEN!$D$12,WEEKDAY(DATE(EINSTELLUNGEN!$D$9,12,31),2)),
      EINSTELLUNGEN!$D$12
  )) - SUMIF(AL$50:AL$2500,"="&amp;AL1940,AX$50:AX$2500),
  0)</f>
        <v>3</v>
      </c>
      <c r="BD1940" s="2">
        <f t="shared" si="1051"/>
        <v>0.33333333333333331</v>
      </c>
      <c r="BE1940" s="2">
        <f t="shared" si="1052"/>
        <v>0</v>
      </c>
    </row>
    <row r="1941" spans="1:57" ht="10.5" customHeight="1">
      <c r="A1941" s="1" t="str">
        <f t="shared" ca="1" si="1028"/>
        <v/>
      </c>
      <c r="B1941" s="1" t="str">
        <f t="shared" ca="1" si="1029"/>
        <v/>
      </c>
      <c r="C1941" s="1" t="str">
        <f t="shared" ca="1" si="1030"/>
        <v/>
      </c>
      <c r="D1941" s="1" t="str">
        <f t="shared" ca="1" si="1031"/>
        <v/>
      </c>
      <c r="F1941" s="10"/>
      <c r="G1941" s="217" t="str">
        <f t="shared" si="1032"/>
        <v/>
      </c>
      <c r="H1941" s="27"/>
      <c r="I1941" s="28"/>
      <c r="J1941" s="28"/>
      <c r="K1941" s="29"/>
      <c r="L1941" s="217"/>
      <c r="M1941" s="217"/>
      <c r="N1941" s="217"/>
      <c r="O1941" s="26" t="str">
        <f t="shared" si="1033"/>
        <v/>
      </c>
      <c r="P1941" s="218" t="str">
        <f t="shared" si="1034"/>
        <v/>
      </c>
      <c r="Q1941" s="26" t="str">
        <f t="shared" si="1035"/>
        <v/>
      </c>
      <c r="R1941" s="22"/>
      <c r="S1941" s="99"/>
      <c r="T1941" s="10"/>
      <c r="U1941" s="229" t="str">
        <f t="shared" si="1036"/>
        <v/>
      </c>
      <c r="V1941" s="230"/>
      <c r="W1941" s="230"/>
      <c r="X1941" s="230"/>
      <c r="Y1941" s="230"/>
      <c r="Z1941" s="22" t="str">
        <f>""</f>
        <v/>
      </c>
      <c r="AB1941" s="23" t="str">
        <f t="shared" si="1037"/>
        <v/>
      </c>
      <c r="AC1941" s="2" t="b">
        <f>COUNT(Q1941:Q$2500)&gt;0</f>
        <v>0</v>
      </c>
      <c r="AD1941" s="2" t="b">
        <f t="shared" si="1019"/>
        <v>0</v>
      </c>
      <c r="AE1941" s="2" t="b">
        <f t="shared" si="1020"/>
        <v>0</v>
      </c>
      <c r="AF1941" s="2" t="b">
        <f t="shared" si="1021"/>
        <v>0</v>
      </c>
      <c r="AG1941" s="2" t="b">
        <f>OR(
  AND(AC1941,NOT(AC1942)),
  AND(AF1941,WEEKDAY(AH1940,2)=EINSTELLUNGEN!$D$12),
  AND(AF1941,AH1941=$J$35)
)</f>
        <v>0</v>
      </c>
      <c r="AH1941" s="2">
        <f>IF(AE1941,AH1940+IF(WEEKDAY(AH1940+1,2)&lt;=EINSTELLUNGEN!$D$12,1,$J$36),AH1940)</f>
        <v>42020</v>
      </c>
      <c r="AI1941" s="2">
        <f t="shared" si="1022"/>
        <v>2019</v>
      </c>
      <c r="AJ1941" s="2">
        <f t="shared" si="1023"/>
        <v>201901</v>
      </c>
      <c r="AK1941" s="2">
        <f t="shared" si="1024"/>
        <v>201901</v>
      </c>
      <c r="AL1941" s="2">
        <f t="shared" si="1025"/>
        <v>201903</v>
      </c>
      <c r="AM1941" s="2" t="b">
        <f t="shared" si="1026"/>
        <v>1</v>
      </c>
      <c r="AN1941" s="4" t="e">
        <f t="shared" si="1038"/>
        <v>#N/A</v>
      </c>
      <c r="AO1941" s="4" t="e">
        <f t="shared" si="1039"/>
        <v>#N/A</v>
      </c>
      <c r="AP1941" s="2" t="str">
        <f>IF(AD1941,
  IF(ISBLANK(H1941),
    AP1940,
    IF(LEN(H1941)=1,
      IF(OR(UPPER(H1941)="A",UPPER(H1941)="I"),
        EINSTELLUNGEN!$D$21,
        IF(OR(UPPER(H1941)="B",UPPER(H1941)="M"),
          EINSTELLUNGEN!$D$22,
          IF(OR(UPPER(H1941)="C",UPPER(H1941)="S"),
            EINSTELLUNGEN!$D$23,
            IF(UPPER(H1941)="D",
              EINSTELLUNGEN!$D$24,
              IF(UPPER(H1941)="E",
                EINSTELLUNGEN!$D$25,
                UPPER(H1941)))))),
      IF(ISNUMBER(H1941),
        EINSTELLUNGEN!$D$20&amp;H1941,
        UPPER(H1941)))),
  "")</f>
        <v/>
      </c>
      <c r="AQ1941" s="2" t="str">
        <f t="shared" si="1040"/>
        <v/>
      </c>
      <c r="AR1941" s="2">
        <f t="shared" si="1041"/>
        <v>0</v>
      </c>
      <c r="AS1941" s="145">
        <f t="shared" si="1042"/>
        <v>0.33333333333333331</v>
      </c>
      <c r="AT1941" s="2">
        <f t="shared" si="1043"/>
        <v>0</v>
      </c>
      <c r="AU1941" s="2">
        <f t="shared" si="1044"/>
        <v>0</v>
      </c>
      <c r="AV1941" s="2">
        <f t="shared" si="1045"/>
        <v>0</v>
      </c>
      <c r="AW1941" s="2">
        <f t="shared" si="1046"/>
        <v>0</v>
      </c>
      <c r="AX1941" s="2">
        <f t="shared" si="1027"/>
        <v>0</v>
      </c>
      <c r="AY1941" s="2">
        <f t="shared" si="1047"/>
        <v>0</v>
      </c>
      <c r="AZ1941" s="145" t="e">
        <f t="shared" si="1048"/>
        <v>#N/A</v>
      </c>
      <c r="BA1941" s="145" t="e">
        <f t="shared" si="1049"/>
        <v>#N/A</v>
      </c>
      <c r="BB1941" s="145">
        <f t="shared" si="1050"/>
        <v>2.083333333333337E-2</v>
      </c>
      <c r="BC1941" s="2">
        <f>IF(AM1941,
  IF(AND(AL1941=$J$31,_xlfn.DAYS(AH1941,DATE(AI1941,1,1))&lt;7),
    MAX(0,EINSTELLUNGEN!$D$12+1-WEEKDAY(DATE(EINSTELLUNGEN!$D$9,EINSTELLUNGEN!$D$10,1),2)),
    IF(AL1941=$J$33,
      MIN(EINSTELLUNGEN!$D$12,WEEKDAY(DATE(EINSTELLUNGEN!$D$9,12,31),2)),
      EINSTELLUNGEN!$D$12
  )) - SUMIF(AL$50:AL$2500,"="&amp;AL1941,AX$50:AX$2500),
  0)</f>
        <v>3</v>
      </c>
      <c r="BD1941" s="2">
        <f t="shared" si="1051"/>
        <v>0.33333333333333331</v>
      </c>
      <c r="BE1941" s="2">
        <f t="shared" si="1052"/>
        <v>0</v>
      </c>
    </row>
    <row r="1942" spans="1:57" ht="10.5" customHeight="1">
      <c r="A1942" s="1" t="str">
        <f t="shared" ca="1" si="1028"/>
        <v/>
      </c>
      <c r="B1942" s="1" t="str">
        <f t="shared" ca="1" si="1029"/>
        <v/>
      </c>
      <c r="C1942" s="1" t="str">
        <f t="shared" ca="1" si="1030"/>
        <v/>
      </c>
      <c r="D1942" s="1" t="str">
        <f t="shared" ca="1" si="1031"/>
        <v/>
      </c>
      <c r="F1942" s="10"/>
      <c r="G1942" s="217" t="str">
        <f t="shared" si="1032"/>
        <v/>
      </c>
      <c r="H1942" s="27"/>
      <c r="I1942" s="28"/>
      <c r="J1942" s="28"/>
      <c r="K1942" s="29"/>
      <c r="L1942" s="217"/>
      <c r="M1942" s="217"/>
      <c r="N1942" s="217"/>
      <c r="O1942" s="26" t="str">
        <f t="shared" si="1033"/>
        <v/>
      </c>
      <c r="P1942" s="218" t="str">
        <f t="shared" si="1034"/>
        <v/>
      </c>
      <c r="Q1942" s="26" t="str">
        <f t="shared" si="1035"/>
        <v/>
      </c>
      <c r="R1942" s="22"/>
      <c r="S1942" s="99"/>
      <c r="T1942" s="10"/>
      <c r="U1942" s="229" t="str">
        <f t="shared" si="1036"/>
        <v/>
      </c>
      <c r="V1942" s="230"/>
      <c r="W1942" s="230"/>
      <c r="X1942" s="230"/>
      <c r="Y1942" s="230"/>
      <c r="Z1942" s="22" t="str">
        <f>""</f>
        <v/>
      </c>
      <c r="AB1942" s="23" t="str">
        <f t="shared" si="1037"/>
        <v/>
      </c>
      <c r="AC1942" s="2" t="b">
        <f>COUNT(Q1942:Q$2500)&gt;0</f>
        <v>0</v>
      </c>
      <c r="AD1942" s="2" t="b">
        <f t="shared" si="1019"/>
        <v>0</v>
      </c>
      <c r="AE1942" s="2" t="b">
        <f t="shared" si="1020"/>
        <v>0</v>
      </c>
      <c r="AF1942" s="2" t="b">
        <f t="shared" si="1021"/>
        <v>0</v>
      </c>
      <c r="AG1942" s="2" t="b">
        <f>OR(
  AND(AC1942,NOT(AC1943)),
  AND(AF1942,WEEKDAY(AH1941,2)=EINSTELLUNGEN!$D$12),
  AND(AF1942,AH1942=$J$35)
)</f>
        <v>0</v>
      </c>
      <c r="AH1942" s="2">
        <f>IF(AE1942,AH1941+IF(WEEKDAY(AH1941+1,2)&lt;=EINSTELLUNGEN!$D$12,1,$J$36),AH1941)</f>
        <v>42020</v>
      </c>
      <c r="AI1942" s="2">
        <f t="shared" si="1022"/>
        <v>2019</v>
      </c>
      <c r="AJ1942" s="2">
        <f t="shared" si="1023"/>
        <v>201901</v>
      </c>
      <c r="AK1942" s="2">
        <f t="shared" si="1024"/>
        <v>201901</v>
      </c>
      <c r="AL1942" s="2">
        <f t="shared" si="1025"/>
        <v>201903</v>
      </c>
      <c r="AM1942" s="2" t="b">
        <f t="shared" si="1026"/>
        <v>1</v>
      </c>
      <c r="AN1942" s="4" t="e">
        <f t="shared" si="1038"/>
        <v>#N/A</v>
      </c>
      <c r="AO1942" s="4" t="e">
        <f t="shared" si="1039"/>
        <v>#N/A</v>
      </c>
      <c r="AP1942" s="2" t="str">
        <f>IF(AD1942,
  IF(ISBLANK(H1942),
    AP1941,
    IF(LEN(H1942)=1,
      IF(OR(UPPER(H1942)="A",UPPER(H1942)="I"),
        EINSTELLUNGEN!$D$21,
        IF(OR(UPPER(H1942)="B",UPPER(H1942)="M"),
          EINSTELLUNGEN!$D$22,
          IF(OR(UPPER(H1942)="C",UPPER(H1942)="S"),
            EINSTELLUNGEN!$D$23,
            IF(UPPER(H1942)="D",
              EINSTELLUNGEN!$D$24,
              IF(UPPER(H1942)="E",
                EINSTELLUNGEN!$D$25,
                UPPER(H1942)))))),
      IF(ISNUMBER(H1942),
        EINSTELLUNGEN!$D$20&amp;H1942,
        UPPER(H1942)))),
  "")</f>
        <v/>
      </c>
      <c r="AQ1942" s="2" t="str">
        <f t="shared" si="1040"/>
        <v/>
      </c>
      <c r="AR1942" s="2">
        <f t="shared" si="1041"/>
        <v>0</v>
      </c>
      <c r="AS1942" s="145">
        <f t="shared" si="1042"/>
        <v>0.33333333333333331</v>
      </c>
      <c r="AT1942" s="2">
        <f t="shared" si="1043"/>
        <v>0</v>
      </c>
      <c r="AU1942" s="2">
        <f t="shared" si="1044"/>
        <v>0</v>
      </c>
      <c r="AV1942" s="2">
        <f t="shared" si="1045"/>
        <v>0</v>
      </c>
      <c r="AW1942" s="2">
        <f t="shared" si="1046"/>
        <v>0</v>
      </c>
      <c r="AX1942" s="2">
        <f t="shared" si="1027"/>
        <v>0</v>
      </c>
      <c r="AY1942" s="2">
        <f t="shared" si="1047"/>
        <v>0</v>
      </c>
      <c r="AZ1942" s="145" t="e">
        <f t="shared" si="1048"/>
        <v>#N/A</v>
      </c>
      <c r="BA1942" s="145" t="e">
        <f t="shared" si="1049"/>
        <v>#N/A</v>
      </c>
      <c r="BB1942" s="145">
        <f t="shared" si="1050"/>
        <v>2.083333333333337E-2</v>
      </c>
      <c r="BC1942" s="2">
        <f>IF(AM1942,
  IF(AND(AL1942=$J$31,_xlfn.DAYS(AH1942,DATE(AI1942,1,1))&lt;7),
    MAX(0,EINSTELLUNGEN!$D$12+1-WEEKDAY(DATE(EINSTELLUNGEN!$D$9,EINSTELLUNGEN!$D$10,1),2)),
    IF(AL1942=$J$33,
      MIN(EINSTELLUNGEN!$D$12,WEEKDAY(DATE(EINSTELLUNGEN!$D$9,12,31),2)),
      EINSTELLUNGEN!$D$12
  )) - SUMIF(AL$50:AL$2500,"="&amp;AL1942,AX$50:AX$2500),
  0)</f>
        <v>3</v>
      </c>
      <c r="BD1942" s="2">
        <f t="shared" si="1051"/>
        <v>0.33333333333333331</v>
      </c>
      <c r="BE1942" s="2">
        <f t="shared" si="1052"/>
        <v>0</v>
      </c>
    </row>
    <row r="1943" spans="1:57" ht="10.5" customHeight="1">
      <c r="A1943" s="1" t="str">
        <f t="shared" ca="1" si="1028"/>
        <v/>
      </c>
      <c r="B1943" s="1" t="str">
        <f t="shared" ca="1" si="1029"/>
        <v/>
      </c>
      <c r="C1943" s="1" t="str">
        <f t="shared" ca="1" si="1030"/>
        <v/>
      </c>
      <c r="D1943" s="1" t="str">
        <f t="shared" ca="1" si="1031"/>
        <v/>
      </c>
      <c r="F1943" s="10"/>
      <c r="G1943" s="217" t="str">
        <f t="shared" si="1032"/>
        <v/>
      </c>
      <c r="H1943" s="27"/>
      <c r="I1943" s="28"/>
      <c r="J1943" s="28"/>
      <c r="K1943" s="29"/>
      <c r="L1943" s="217"/>
      <c r="M1943" s="217"/>
      <c r="N1943" s="217"/>
      <c r="O1943" s="26" t="str">
        <f t="shared" si="1033"/>
        <v/>
      </c>
      <c r="P1943" s="218" t="str">
        <f t="shared" si="1034"/>
        <v/>
      </c>
      <c r="Q1943" s="26" t="str">
        <f t="shared" si="1035"/>
        <v/>
      </c>
      <c r="R1943" s="22"/>
      <c r="S1943" s="99"/>
      <c r="T1943" s="10"/>
      <c r="U1943" s="229" t="str">
        <f t="shared" si="1036"/>
        <v/>
      </c>
      <c r="V1943" s="230"/>
      <c r="W1943" s="230"/>
      <c r="X1943" s="230"/>
      <c r="Y1943" s="230"/>
      <c r="Z1943" s="22" t="str">
        <f>""</f>
        <v/>
      </c>
      <c r="AB1943" s="23" t="str">
        <f t="shared" si="1037"/>
        <v/>
      </c>
      <c r="AC1943" s="2" t="b">
        <f>COUNT(Q1943:Q$2500)&gt;0</f>
        <v>0</v>
      </c>
      <c r="AD1943" s="2" t="b">
        <f t="shared" ref="AD1943:AD2006" si="1053">LEN(CONCATENATE(H1943,I1943,J1943,K1943))&gt;0</f>
        <v>0</v>
      </c>
      <c r="AE1943" s="2" t="b">
        <f t="shared" ref="AE1943:AE2006" si="1054">AND(NOT(AD1943),AD1944)</f>
        <v>0</v>
      </c>
      <c r="AF1943" s="2" t="b">
        <f t="shared" ref="AF1943:AF2006" si="1055">AND(NOT(AD1943),AD1942)</f>
        <v>0</v>
      </c>
      <c r="AG1943" s="2" t="b">
        <f>OR(
  AND(AC1943,NOT(AC1944)),
  AND(AF1943,WEEKDAY(AH1942,2)=EINSTELLUNGEN!$D$12),
  AND(AF1943,AH1943=$J$35)
)</f>
        <v>0</v>
      </c>
      <c r="AH1943" s="2">
        <f>IF(AE1943,AH1942+IF(WEEKDAY(AH1942+1,2)&lt;=EINSTELLUNGEN!$D$12,1,$J$36),AH1942)</f>
        <v>42020</v>
      </c>
      <c r="AI1943" s="2">
        <f t="shared" ref="AI1943:AI2006" si="1056">YEAR(AH1943)</f>
        <v>2019</v>
      </c>
      <c r="AJ1943" s="2">
        <f t="shared" ref="AJ1943:AJ2006" si="1057">AI1943*100+ROUNDUP(MONTH(AH1943)/3,0)</f>
        <v>201901</v>
      </c>
      <c r="AK1943" s="2">
        <f t="shared" ref="AK1943:AK2006" si="1058">AI1943*100+MONTH(AH1943)</f>
        <v>201901</v>
      </c>
      <c r="AL1943" s="2">
        <f t="shared" ref="AL1943:AL2006" si="1059">AI1943*100-IF(AND(_xlfn.ISOWEEKNUM(AH1943)&gt;=52,MONTH(AH1943)=1),100,0)+_xlfn.ISOWEEKNUM(AH1943)</f>
        <v>201903</v>
      </c>
      <c r="AM1943" s="2" t="b">
        <f t="shared" ref="AM1943:AM2006" si="1060">AND(AH1943&gt;=$J$34,AH1943&lt;=$J$35)</f>
        <v>1</v>
      </c>
      <c r="AN1943" s="4" t="e">
        <f t="shared" si="1038"/>
        <v>#N/A</v>
      </c>
      <c r="AO1943" s="4" t="e">
        <f t="shared" si="1039"/>
        <v>#N/A</v>
      </c>
      <c r="AP1943" s="2" t="str">
        <f>IF(AD1943,
  IF(ISBLANK(H1943),
    AP1942,
    IF(LEN(H1943)=1,
      IF(OR(UPPER(H1943)="A",UPPER(H1943)="I"),
        EINSTELLUNGEN!$D$21,
        IF(OR(UPPER(H1943)="B",UPPER(H1943)="M"),
          EINSTELLUNGEN!$D$22,
          IF(OR(UPPER(H1943)="C",UPPER(H1943)="S"),
            EINSTELLUNGEN!$D$23,
            IF(UPPER(H1943)="D",
              EINSTELLUNGEN!$D$24,
              IF(UPPER(H1943)="E",
                EINSTELLUNGEN!$D$25,
                UPPER(H1943)))))),
      IF(ISNUMBER(H1943),
        EINSTELLUNGEN!$D$20&amp;H1943,
        UPPER(H1943)))),
  "")</f>
        <v/>
      </c>
      <c r="AQ1943" s="2" t="str">
        <f t="shared" si="1040"/>
        <v/>
      </c>
      <c r="AR1943" s="2">
        <f t="shared" si="1041"/>
        <v>0</v>
      </c>
      <c r="AS1943" s="145">
        <f t="shared" si="1042"/>
        <v>0.33333333333333331</v>
      </c>
      <c r="AT1943" s="2">
        <f t="shared" si="1043"/>
        <v>0</v>
      </c>
      <c r="AU1943" s="2">
        <f t="shared" si="1044"/>
        <v>0</v>
      </c>
      <c r="AV1943" s="2">
        <f t="shared" si="1045"/>
        <v>0</v>
      </c>
      <c r="AW1943" s="2">
        <f t="shared" si="1046"/>
        <v>0</v>
      </c>
      <c r="AX1943" s="2">
        <f t="shared" ref="AX1943:AX2006" si="1061">IF(SUM(AT1943:AV1943)=0,0,1)</f>
        <v>0</v>
      </c>
      <c r="AY1943" s="2">
        <f t="shared" si="1047"/>
        <v>0</v>
      </c>
      <c r="AZ1943" s="145" t="e">
        <f t="shared" si="1048"/>
        <v>#N/A</v>
      </c>
      <c r="BA1943" s="145" t="e">
        <f t="shared" si="1049"/>
        <v>#N/A</v>
      </c>
      <c r="BB1943" s="145">
        <f t="shared" si="1050"/>
        <v>2.083333333333337E-2</v>
      </c>
      <c r="BC1943" s="2">
        <f>IF(AM1943,
  IF(AND(AL1943=$J$31,_xlfn.DAYS(AH1943,DATE(AI1943,1,1))&lt;7),
    MAX(0,EINSTELLUNGEN!$D$12+1-WEEKDAY(DATE(EINSTELLUNGEN!$D$9,EINSTELLUNGEN!$D$10,1),2)),
    IF(AL1943=$J$33,
      MIN(EINSTELLUNGEN!$D$12,WEEKDAY(DATE(EINSTELLUNGEN!$D$9,12,31),2)),
      EINSTELLUNGEN!$D$12
  )) - SUMIF(AL$50:AL$2500,"="&amp;AL1943,AX$50:AX$2500),
  0)</f>
        <v>3</v>
      </c>
      <c r="BD1943" s="2">
        <f t="shared" si="1051"/>
        <v>0.33333333333333331</v>
      </c>
      <c r="BE1943" s="2">
        <f t="shared" si="1052"/>
        <v>0</v>
      </c>
    </row>
    <row r="1944" spans="1:57" ht="10.5" customHeight="1">
      <c r="A1944" s="1" t="str">
        <f t="shared" ca="1" si="1028"/>
        <v/>
      </c>
      <c r="B1944" s="1" t="str">
        <f t="shared" ca="1" si="1029"/>
        <v/>
      </c>
      <c r="C1944" s="1" t="str">
        <f t="shared" ca="1" si="1030"/>
        <v/>
      </c>
      <c r="D1944" s="1" t="str">
        <f t="shared" ca="1" si="1031"/>
        <v/>
      </c>
      <c r="F1944" s="10"/>
      <c r="G1944" s="217" t="str">
        <f t="shared" si="1032"/>
        <v/>
      </c>
      <c r="H1944" s="27"/>
      <c r="I1944" s="28"/>
      <c r="J1944" s="28"/>
      <c r="K1944" s="29"/>
      <c r="L1944" s="217"/>
      <c r="M1944" s="217"/>
      <c r="N1944" s="217"/>
      <c r="O1944" s="26" t="str">
        <f t="shared" si="1033"/>
        <v/>
      </c>
      <c r="P1944" s="218" t="str">
        <f t="shared" si="1034"/>
        <v/>
      </c>
      <c r="Q1944" s="26" t="str">
        <f t="shared" si="1035"/>
        <v/>
      </c>
      <c r="R1944" s="22"/>
      <c r="S1944" s="99"/>
      <c r="T1944" s="10"/>
      <c r="U1944" s="229" t="str">
        <f t="shared" si="1036"/>
        <v/>
      </c>
      <c r="V1944" s="230"/>
      <c r="W1944" s="230"/>
      <c r="X1944" s="230"/>
      <c r="Y1944" s="230"/>
      <c r="Z1944" s="22" t="str">
        <f>""</f>
        <v/>
      </c>
      <c r="AB1944" s="23" t="str">
        <f t="shared" si="1037"/>
        <v/>
      </c>
      <c r="AC1944" s="2" t="b">
        <f>COUNT(Q1944:Q$2500)&gt;0</f>
        <v>0</v>
      </c>
      <c r="AD1944" s="2" t="b">
        <f t="shared" si="1053"/>
        <v>0</v>
      </c>
      <c r="AE1944" s="2" t="b">
        <f t="shared" si="1054"/>
        <v>0</v>
      </c>
      <c r="AF1944" s="2" t="b">
        <f t="shared" si="1055"/>
        <v>0</v>
      </c>
      <c r="AG1944" s="2" t="b">
        <f>OR(
  AND(AC1944,NOT(AC1945)),
  AND(AF1944,WEEKDAY(AH1943,2)=EINSTELLUNGEN!$D$12),
  AND(AF1944,AH1944=$J$35)
)</f>
        <v>0</v>
      </c>
      <c r="AH1944" s="2">
        <f>IF(AE1944,AH1943+IF(WEEKDAY(AH1943+1,2)&lt;=EINSTELLUNGEN!$D$12,1,$J$36),AH1943)</f>
        <v>42020</v>
      </c>
      <c r="AI1944" s="2">
        <f t="shared" si="1056"/>
        <v>2019</v>
      </c>
      <c r="AJ1944" s="2">
        <f t="shared" si="1057"/>
        <v>201901</v>
      </c>
      <c r="AK1944" s="2">
        <f t="shared" si="1058"/>
        <v>201901</v>
      </c>
      <c r="AL1944" s="2">
        <f t="shared" si="1059"/>
        <v>201903</v>
      </c>
      <c r="AM1944" s="2" t="b">
        <f t="shared" si="1060"/>
        <v>1</v>
      </c>
      <c r="AN1944" s="4" t="e">
        <f t="shared" si="1038"/>
        <v>#N/A</v>
      </c>
      <c r="AO1944" s="4" t="e">
        <f t="shared" si="1039"/>
        <v>#N/A</v>
      </c>
      <c r="AP1944" s="2" t="str">
        <f>IF(AD1944,
  IF(ISBLANK(H1944),
    AP1943,
    IF(LEN(H1944)=1,
      IF(OR(UPPER(H1944)="A",UPPER(H1944)="I"),
        EINSTELLUNGEN!$D$21,
        IF(OR(UPPER(H1944)="B",UPPER(H1944)="M"),
          EINSTELLUNGEN!$D$22,
          IF(OR(UPPER(H1944)="C",UPPER(H1944)="S"),
            EINSTELLUNGEN!$D$23,
            IF(UPPER(H1944)="D",
              EINSTELLUNGEN!$D$24,
              IF(UPPER(H1944)="E",
                EINSTELLUNGEN!$D$25,
                UPPER(H1944)))))),
      IF(ISNUMBER(H1944),
        EINSTELLUNGEN!$D$20&amp;H1944,
        UPPER(H1944)))),
  "")</f>
        <v/>
      </c>
      <c r="AQ1944" s="2" t="str">
        <f t="shared" si="1040"/>
        <v/>
      </c>
      <c r="AR1944" s="2">
        <f t="shared" si="1041"/>
        <v>0</v>
      </c>
      <c r="AS1944" s="145">
        <f t="shared" si="1042"/>
        <v>0.33333333333333331</v>
      </c>
      <c r="AT1944" s="2">
        <f t="shared" si="1043"/>
        <v>0</v>
      </c>
      <c r="AU1944" s="2">
        <f t="shared" si="1044"/>
        <v>0</v>
      </c>
      <c r="AV1944" s="2">
        <f t="shared" si="1045"/>
        <v>0</v>
      </c>
      <c r="AW1944" s="2">
        <f t="shared" si="1046"/>
        <v>0</v>
      </c>
      <c r="AX1944" s="2">
        <f t="shared" si="1061"/>
        <v>0</v>
      </c>
      <c r="AY1944" s="2">
        <f t="shared" si="1047"/>
        <v>0</v>
      </c>
      <c r="AZ1944" s="145" t="e">
        <f t="shared" si="1048"/>
        <v>#N/A</v>
      </c>
      <c r="BA1944" s="145" t="e">
        <f t="shared" si="1049"/>
        <v>#N/A</v>
      </c>
      <c r="BB1944" s="145">
        <f t="shared" si="1050"/>
        <v>2.083333333333337E-2</v>
      </c>
      <c r="BC1944" s="2">
        <f>IF(AM1944,
  IF(AND(AL1944=$J$31,_xlfn.DAYS(AH1944,DATE(AI1944,1,1))&lt;7),
    MAX(0,EINSTELLUNGEN!$D$12+1-WEEKDAY(DATE(EINSTELLUNGEN!$D$9,EINSTELLUNGEN!$D$10,1),2)),
    IF(AL1944=$J$33,
      MIN(EINSTELLUNGEN!$D$12,WEEKDAY(DATE(EINSTELLUNGEN!$D$9,12,31),2)),
      EINSTELLUNGEN!$D$12
  )) - SUMIF(AL$50:AL$2500,"="&amp;AL1944,AX$50:AX$2500),
  0)</f>
        <v>3</v>
      </c>
      <c r="BD1944" s="2">
        <f t="shared" si="1051"/>
        <v>0.33333333333333331</v>
      </c>
      <c r="BE1944" s="2">
        <f t="shared" si="1052"/>
        <v>0</v>
      </c>
    </row>
    <row r="1945" spans="1:57" ht="10.5" customHeight="1">
      <c r="A1945" s="1" t="str">
        <f t="shared" ca="1" si="1028"/>
        <v/>
      </c>
      <c r="B1945" s="1" t="str">
        <f t="shared" ca="1" si="1029"/>
        <v/>
      </c>
      <c r="C1945" s="1" t="str">
        <f t="shared" ca="1" si="1030"/>
        <v/>
      </c>
      <c r="D1945" s="1" t="str">
        <f t="shared" ca="1" si="1031"/>
        <v/>
      </c>
      <c r="F1945" s="10"/>
      <c r="G1945" s="217" t="str">
        <f t="shared" si="1032"/>
        <v/>
      </c>
      <c r="H1945" s="27"/>
      <c r="I1945" s="28"/>
      <c r="J1945" s="28"/>
      <c r="K1945" s="29"/>
      <c r="L1945" s="217"/>
      <c r="M1945" s="217"/>
      <c r="N1945" s="217"/>
      <c r="O1945" s="26" t="str">
        <f t="shared" si="1033"/>
        <v/>
      </c>
      <c r="P1945" s="218" t="str">
        <f t="shared" si="1034"/>
        <v/>
      </c>
      <c r="Q1945" s="26" t="str">
        <f t="shared" si="1035"/>
        <v/>
      </c>
      <c r="R1945" s="22"/>
      <c r="S1945" s="99"/>
      <c r="T1945" s="10"/>
      <c r="U1945" s="229" t="str">
        <f t="shared" si="1036"/>
        <v/>
      </c>
      <c r="V1945" s="230"/>
      <c r="W1945" s="230"/>
      <c r="X1945" s="230"/>
      <c r="Y1945" s="230"/>
      <c r="Z1945" s="22" t="str">
        <f>""</f>
        <v/>
      </c>
      <c r="AB1945" s="23" t="str">
        <f t="shared" si="1037"/>
        <v/>
      </c>
      <c r="AC1945" s="2" t="b">
        <f>COUNT(Q1945:Q$2500)&gt;0</f>
        <v>0</v>
      </c>
      <c r="AD1945" s="2" t="b">
        <f t="shared" si="1053"/>
        <v>0</v>
      </c>
      <c r="AE1945" s="2" t="b">
        <f t="shared" si="1054"/>
        <v>0</v>
      </c>
      <c r="AF1945" s="2" t="b">
        <f t="shared" si="1055"/>
        <v>0</v>
      </c>
      <c r="AG1945" s="2" t="b">
        <f>OR(
  AND(AC1945,NOT(AC1946)),
  AND(AF1945,WEEKDAY(AH1944,2)=EINSTELLUNGEN!$D$12),
  AND(AF1945,AH1945=$J$35)
)</f>
        <v>0</v>
      </c>
      <c r="AH1945" s="2">
        <f>IF(AE1945,AH1944+IF(WEEKDAY(AH1944+1,2)&lt;=EINSTELLUNGEN!$D$12,1,$J$36),AH1944)</f>
        <v>42020</v>
      </c>
      <c r="AI1945" s="2">
        <f t="shared" si="1056"/>
        <v>2019</v>
      </c>
      <c r="AJ1945" s="2">
        <f t="shared" si="1057"/>
        <v>201901</v>
      </c>
      <c r="AK1945" s="2">
        <f t="shared" si="1058"/>
        <v>201901</v>
      </c>
      <c r="AL1945" s="2">
        <f t="shared" si="1059"/>
        <v>201903</v>
      </c>
      <c r="AM1945" s="2" t="b">
        <f t="shared" si="1060"/>
        <v>1</v>
      </c>
      <c r="AN1945" s="4" t="e">
        <f t="shared" si="1038"/>
        <v>#N/A</v>
      </c>
      <c r="AO1945" s="4" t="e">
        <f t="shared" si="1039"/>
        <v>#N/A</v>
      </c>
      <c r="AP1945" s="2" t="str">
        <f>IF(AD1945,
  IF(ISBLANK(H1945),
    AP1944,
    IF(LEN(H1945)=1,
      IF(OR(UPPER(H1945)="A",UPPER(H1945)="I"),
        EINSTELLUNGEN!$D$21,
        IF(OR(UPPER(H1945)="B",UPPER(H1945)="M"),
          EINSTELLUNGEN!$D$22,
          IF(OR(UPPER(H1945)="C",UPPER(H1945)="S"),
            EINSTELLUNGEN!$D$23,
            IF(UPPER(H1945)="D",
              EINSTELLUNGEN!$D$24,
              IF(UPPER(H1945)="E",
                EINSTELLUNGEN!$D$25,
                UPPER(H1945)))))),
      IF(ISNUMBER(H1945),
        EINSTELLUNGEN!$D$20&amp;H1945,
        UPPER(H1945)))),
  "")</f>
        <v/>
      </c>
      <c r="AQ1945" s="2" t="str">
        <f t="shared" si="1040"/>
        <v/>
      </c>
      <c r="AR1945" s="2">
        <f t="shared" si="1041"/>
        <v>0</v>
      </c>
      <c r="AS1945" s="145">
        <f t="shared" si="1042"/>
        <v>0.33333333333333331</v>
      </c>
      <c r="AT1945" s="2">
        <f t="shared" si="1043"/>
        <v>0</v>
      </c>
      <c r="AU1945" s="2">
        <f t="shared" si="1044"/>
        <v>0</v>
      </c>
      <c r="AV1945" s="2">
        <f t="shared" si="1045"/>
        <v>0</v>
      </c>
      <c r="AW1945" s="2">
        <f t="shared" si="1046"/>
        <v>0</v>
      </c>
      <c r="AX1945" s="2">
        <f t="shared" si="1061"/>
        <v>0</v>
      </c>
      <c r="AY1945" s="2">
        <f t="shared" si="1047"/>
        <v>0</v>
      </c>
      <c r="AZ1945" s="145" t="e">
        <f t="shared" si="1048"/>
        <v>#N/A</v>
      </c>
      <c r="BA1945" s="145" t="e">
        <f t="shared" si="1049"/>
        <v>#N/A</v>
      </c>
      <c r="BB1945" s="145">
        <f t="shared" si="1050"/>
        <v>2.083333333333337E-2</v>
      </c>
      <c r="BC1945" s="2">
        <f>IF(AM1945,
  IF(AND(AL1945=$J$31,_xlfn.DAYS(AH1945,DATE(AI1945,1,1))&lt;7),
    MAX(0,EINSTELLUNGEN!$D$12+1-WEEKDAY(DATE(EINSTELLUNGEN!$D$9,EINSTELLUNGEN!$D$10,1),2)),
    IF(AL1945=$J$33,
      MIN(EINSTELLUNGEN!$D$12,WEEKDAY(DATE(EINSTELLUNGEN!$D$9,12,31),2)),
      EINSTELLUNGEN!$D$12
  )) - SUMIF(AL$50:AL$2500,"="&amp;AL1945,AX$50:AX$2500),
  0)</f>
        <v>3</v>
      </c>
      <c r="BD1945" s="2">
        <f t="shared" si="1051"/>
        <v>0.33333333333333331</v>
      </c>
      <c r="BE1945" s="2">
        <f t="shared" si="1052"/>
        <v>0</v>
      </c>
    </row>
    <row r="1946" spans="1:57" ht="10.5" customHeight="1">
      <c r="A1946" s="1" t="str">
        <f t="shared" ca="1" si="1028"/>
        <v/>
      </c>
      <c r="B1946" s="1" t="str">
        <f t="shared" ca="1" si="1029"/>
        <v/>
      </c>
      <c r="C1946" s="1" t="str">
        <f t="shared" ca="1" si="1030"/>
        <v/>
      </c>
      <c r="D1946" s="1" t="str">
        <f t="shared" ca="1" si="1031"/>
        <v/>
      </c>
      <c r="F1946" s="10"/>
      <c r="G1946" s="217" t="str">
        <f t="shared" si="1032"/>
        <v/>
      </c>
      <c r="H1946" s="27"/>
      <c r="I1946" s="28"/>
      <c r="J1946" s="28"/>
      <c r="K1946" s="29"/>
      <c r="L1946" s="217"/>
      <c r="M1946" s="217"/>
      <c r="N1946" s="217"/>
      <c r="O1946" s="26" t="str">
        <f t="shared" si="1033"/>
        <v/>
      </c>
      <c r="P1946" s="218" t="str">
        <f t="shared" si="1034"/>
        <v/>
      </c>
      <c r="Q1946" s="26" t="str">
        <f t="shared" si="1035"/>
        <v/>
      </c>
      <c r="R1946" s="22"/>
      <c r="S1946" s="99"/>
      <c r="T1946" s="10"/>
      <c r="U1946" s="229" t="str">
        <f t="shared" si="1036"/>
        <v/>
      </c>
      <c r="V1946" s="230"/>
      <c r="W1946" s="230"/>
      <c r="X1946" s="230"/>
      <c r="Y1946" s="230"/>
      <c r="Z1946" s="22" t="str">
        <f>""</f>
        <v/>
      </c>
      <c r="AB1946" s="23" t="str">
        <f t="shared" si="1037"/>
        <v/>
      </c>
      <c r="AC1946" s="2" t="b">
        <f>COUNT(Q1946:Q$2500)&gt;0</f>
        <v>0</v>
      </c>
      <c r="AD1946" s="2" t="b">
        <f t="shared" si="1053"/>
        <v>0</v>
      </c>
      <c r="AE1946" s="2" t="b">
        <f t="shared" si="1054"/>
        <v>0</v>
      </c>
      <c r="AF1946" s="2" t="b">
        <f t="shared" si="1055"/>
        <v>0</v>
      </c>
      <c r="AG1946" s="2" t="b">
        <f>OR(
  AND(AC1946,NOT(AC1947)),
  AND(AF1946,WEEKDAY(AH1945,2)=EINSTELLUNGEN!$D$12),
  AND(AF1946,AH1946=$J$35)
)</f>
        <v>0</v>
      </c>
      <c r="AH1946" s="2">
        <f>IF(AE1946,AH1945+IF(WEEKDAY(AH1945+1,2)&lt;=EINSTELLUNGEN!$D$12,1,$J$36),AH1945)</f>
        <v>42020</v>
      </c>
      <c r="AI1946" s="2">
        <f t="shared" si="1056"/>
        <v>2019</v>
      </c>
      <c r="AJ1946" s="2">
        <f t="shared" si="1057"/>
        <v>201901</v>
      </c>
      <c r="AK1946" s="2">
        <f t="shared" si="1058"/>
        <v>201901</v>
      </c>
      <c r="AL1946" s="2">
        <f t="shared" si="1059"/>
        <v>201903</v>
      </c>
      <c r="AM1946" s="2" t="b">
        <f t="shared" si="1060"/>
        <v>1</v>
      </c>
      <c r="AN1946" s="4" t="e">
        <f t="shared" si="1038"/>
        <v>#N/A</v>
      </c>
      <c r="AO1946" s="4" t="e">
        <f t="shared" si="1039"/>
        <v>#N/A</v>
      </c>
      <c r="AP1946" s="2" t="str">
        <f>IF(AD1946,
  IF(ISBLANK(H1946),
    AP1945,
    IF(LEN(H1946)=1,
      IF(OR(UPPER(H1946)="A",UPPER(H1946)="I"),
        EINSTELLUNGEN!$D$21,
        IF(OR(UPPER(H1946)="B",UPPER(H1946)="M"),
          EINSTELLUNGEN!$D$22,
          IF(OR(UPPER(H1946)="C",UPPER(H1946)="S"),
            EINSTELLUNGEN!$D$23,
            IF(UPPER(H1946)="D",
              EINSTELLUNGEN!$D$24,
              IF(UPPER(H1946)="E",
                EINSTELLUNGEN!$D$25,
                UPPER(H1946)))))),
      IF(ISNUMBER(H1946),
        EINSTELLUNGEN!$D$20&amp;H1946,
        UPPER(H1946)))),
  "")</f>
        <v/>
      </c>
      <c r="AQ1946" s="2" t="str">
        <f t="shared" si="1040"/>
        <v/>
      </c>
      <c r="AR1946" s="2">
        <f t="shared" si="1041"/>
        <v>0</v>
      </c>
      <c r="AS1946" s="145">
        <f t="shared" si="1042"/>
        <v>0.33333333333333331</v>
      </c>
      <c r="AT1946" s="2">
        <f t="shared" si="1043"/>
        <v>0</v>
      </c>
      <c r="AU1946" s="2">
        <f t="shared" si="1044"/>
        <v>0</v>
      </c>
      <c r="AV1946" s="2">
        <f t="shared" si="1045"/>
        <v>0</v>
      </c>
      <c r="AW1946" s="2">
        <f t="shared" si="1046"/>
        <v>0</v>
      </c>
      <c r="AX1946" s="2">
        <f t="shared" si="1061"/>
        <v>0</v>
      </c>
      <c r="AY1946" s="2">
        <f t="shared" si="1047"/>
        <v>0</v>
      </c>
      <c r="AZ1946" s="145" t="e">
        <f t="shared" si="1048"/>
        <v>#N/A</v>
      </c>
      <c r="BA1946" s="145" t="e">
        <f t="shared" si="1049"/>
        <v>#N/A</v>
      </c>
      <c r="BB1946" s="145">
        <f t="shared" si="1050"/>
        <v>2.083333333333337E-2</v>
      </c>
      <c r="BC1946" s="2">
        <f>IF(AM1946,
  IF(AND(AL1946=$J$31,_xlfn.DAYS(AH1946,DATE(AI1946,1,1))&lt;7),
    MAX(0,EINSTELLUNGEN!$D$12+1-WEEKDAY(DATE(EINSTELLUNGEN!$D$9,EINSTELLUNGEN!$D$10,1),2)),
    IF(AL1946=$J$33,
      MIN(EINSTELLUNGEN!$D$12,WEEKDAY(DATE(EINSTELLUNGEN!$D$9,12,31),2)),
      EINSTELLUNGEN!$D$12
  )) - SUMIF(AL$50:AL$2500,"="&amp;AL1946,AX$50:AX$2500),
  0)</f>
        <v>3</v>
      </c>
      <c r="BD1946" s="2">
        <f t="shared" si="1051"/>
        <v>0.33333333333333331</v>
      </c>
      <c r="BE1946" s="2">
        <f t="shared" si="1052"/>
        <v>0</v>
      </c>
    </row>
    <row r="1947" spans="1:57" ht="10.5" customHeight="1">
      <c r="A1947" s="1" t="str">
        <f t="shared" ca="1" si="1028"/>
        <v/>
      </c>
      <c r="B1947" s="1" t="str">
        <f t="shared" ca="1" si="1029"/>
        <v/>
      </c>
      <c r="C1947" s="1" t="str">
        <f t="shared" ca="1" si="1030"/>
        <v/>
      </c>
      <c r="D1947" s="1" t="str">
        <f t="shared" ca="1" si="1031"/>
        <v/>
      </c>
      <c r="F1947" s="10"/>
      <c r="G1947" s="217" t="str">
        <f t="shared" si="1032"/>
        <v/>
      </c>
      <c r="H1947" s="27"/>
      <c r="I1947" s="28"/>
      <c r="J1947" s="28"/>
      <c r="K1947" s="29"/>
      <c r="L1947" s="217"/>
      <c r="M1947" s="217"/>
      <c r="N1947" s="217"/>
      <c r="O1947" s="26" t="str">
        <f t="shared" si="1033"/>
        <v/>
      </c>
      <c r="P1947" s="218" t="str">
        <f t="shared" si="1034"/>
        <v/>
      </c>
      <c r="Q1947" s="26" t="str">
        <f t="shared" si="1035"/>
        <v/>
      </c>
      <c r="R1947" s="22"/>
      <c r="S1947" s="99"/>
      <c r="T1947" s="10"/>
      <c r="U1947" s="229" t="str">
        <f t="shared" si="1036"/>
        <v/>
      </c>
      <c r="V1947" s="230"/>
      <c r="W1947" s="230"/>
      <c r="X1947" s="230"/>
      <c r="Y1947" s="230"/>
      <c r="Z1947" s="22" t="str">
        <f>""</f>
        <v/>
      </c>
      <c r="AB1947" s="23" t="str">
        <f t="shared" si="1037"/>
        <v/>
      </c>
      <c r="AC1947" s="2" t="b">
        <f>COUNT(Q1947:Q$2500)&gt;0</f>
        <v>0</v>
      </c>
      <c r="AD1947" s="2" t="b">
        <f t="shared" si="1053"/>
        <v>0</v>
      </c>
      <c r="AE1947" s="2" t="b">
        <f t="shared" si="1054"/>
        <v>0</v>
      </c>
      <c r="AF1947" s="2" t="b">
        <f t="shared" si="1055"/>
        <v>0</v>
      </c>
      <c r="AG1947" s="2" t="b">
        <f>OR(
  AND(AC1947,NOT(AC1948)),
  AND(AF1947,WEEKDAY(AH1946,2)=EINSTELLUNGEN!$D$12),
  AND(AF1947,AH1947=$J$35)
)</f>
        <v>0</v>
      </c>
      <c r="AH1947" s="2">
        <f>IF(AE1947,AH1946+IF(WEEKDAY(AH1946+1,2)&lt;=EINSTELLUNGEN!$D$12,1,$J$36),AH1946)</f>
        <v>42020</v>
      </c>
      <c r="AI1947" s="2">
        <f t="shared" si="1056"/>
        <v>2019</v>
      </c>
      <c r="AJ1947" s="2">
        <f t="shared" si="1057"/>
        <v>201901</v>
      </c>
      <c r="AK1947" s="2">
        <f t="shared" si="1058"/>
        <v>201901</v>
      </c>
      <c r="AL1947" s="2">
        <f t="shared" si="1059"/>
        <v>201903</v>
      </c>
      <c r="AM1947" s="2" t="b">
        <f t="shared" si="1060"/>
        <v>1</v>
      </c>
      <c r="AN1947" s="4" t="e">
        <f t="shared" si="1038"/>
        <v>#N/A</v>
      </c>
      <c r="AO1947" s="4" t="e">
        <f t="shared" si="1039"/>
        <v>#N/A</v>
      </c>
      <c r="AP1947" s="2" t="str">
        <f>IF(AD1947,
  IF(ISBLANK(H1947),
    AP1946,
    IF(LEN(H1947)=1,
      IF(OR(UPPER(H1947)="A",UPPER(H1947)="I"),
        EINSTELLUNGEN!$D$21,
        IF(OR(UPPER(H1947)="B",UPPER(H1947)="M"),
          EINSTELLUNGEN!$D$22,
          IF(OR(UPPER(H1947)="C",UPPER(H1947)="S"),
            EINSTELLUNGEN!$D$23,
            IF(UPPER(H1947)="D",
              EINSTELLUNGEN!$D$24,
              IF(UPPER(H1947)="E",
                EINSTELLUNGEN!$D$25,
                UPPER(H1947)))))),
      IF(ISNUMBER(H1947),
        EINSTELLUNGEN!$D$20&amp;H1947,
        UPPER(H1947)))),
  "")</f>
        <v/>
      </c>
      <c r="AQ1947" s="2" t="str">
        <f t="shared" si="1040"/>
        <v/>
      </c>
      <c r="AR1947" s="2">
        <f t="shared" si="1041"/>
        <v>0</v>
      </c>
      <c r="AS1947" s="145">
        <f t="shared" si="1042"/>
        <v>0.33333333333333331</v>
      </c>
      <c r="AT1947" s="2">
        <f t="shared" si="1043"/>
        <v>0</v>
      </c>
      <c r="AU1947" s="2">
        <f t="shared" si="1044"/>
        <v>0</v>
      </c>
      <c r="AV1947" s="2">
        <f t="shared" si="1045"/>
        <v>0</v>
      </c>
      <c r="AW1947" s="2">
        <f t="shared" si="1046"/>
        <v>0</v>
      </c>
      <c r="AX1947" s="2">
        <f t="shared" si="1061"/>
        <v>0</v>
      </c>
      <c r="AY1947" s="2">
        <f t="shared" si="1047"/>
        <v>0</v>
      </c>
      <c r="AZ1947" s="145" t="e">
        <f t="shared" si="1048"/>
        <v>#N/A</v>
      </c>
      <c r="BA1947" s="145" t="e">
        <f t="shared" si="1049"/>
        <v>#N/A</v>
      </c>
      <c r="BB1947" s="145">
        <f t="shared" si="1050"/>
        <v>2.083333333333337E-2</v>
      </c>
      <c r="BC1947" s="2">
        <f>IF(AM1947,
  IF(AND(AL1947=$J$31,_xlfn.DAYS(AH1947,DATE(AI1947,1,1))&lt;7),
    MAX(0,EINSTELLUNGEN!$D$12+1-WEEKDAY(DATE(EINSTELLUNGEN!$D$9,EINSTELLUNGEN!$D$10,1),2)),
    IF(AL1947=$J$33,
      MIN(EINSTELLUNGEN!$D$12,WEEKDAY(DATE(EINSTELLUNGEN!$D$9,12,31),2)),
      EINSTELLUNGEN!$D$12
  )) - SUMIF(AL$50:AL$2500,"="&amp;AL1947,AX$50:AX$2500),
  0)</f>
        <v>3</v>
      </c>
      <c r="BD1947" s="2">
        <f t="shared" si="1051"/>
        <v>0.33333333333333331</v>
      </c>
      <c r="BE1947" s="2">
        <f t="shared" si="1052"/>
        <v>0</v>
      </c>
    </row>
    <row r="1948" spans="1:57" ht="10.5" customHeight="1">
      <c r="A1948" s="1" t="str">
        <f t="shared" ca="1" si="1028"/>
        <v/>
      </c>
      <c r="B1948" s="1" t="str">
        <f t="shared" ca="1" si="1029"/>
        <v/>
      </c>
      <c r="C1948" s="1" t="str">
        <f t="shared" ca="1" si="1030"/>
        <v/>
      </c>
      <c r="D1948" s="1" t="str">
        <f t="shared" ca="1" si="1031"/>
        <v/>
      </c>
      <c r="F1948" s="10"/>
      <c r="G1948" s="217" t="str">
        <f t="shared" si="1032"/>
        <v/>
      </c>
      <c r="H1948" s="27"/>
      <c r="I1948" s="28"/>
      <c r="J1948" s="28"/>
      <c r="K1948" s="29"/>
      <c r="L1948" s="217"/>
      <c r="M1948" s="217"/>
      <c r="N1948" s="217"/>
      <c r="O1948" s="26" t="str">
        <f t="shared" si="1033"/>
        <v/>
      </c>
      <c r="P1948" s="218" t="str">
        <f t="shared" si="1034"/>
        <v/>
      </c>
      <c r="Q1948" s="26" t="str">
        <f t="shared" si="1035"/>
        <v/>
      </c>
      <c r="R1948" s="22"/>
      <c r="S1948" s="99"/>
      <c r="T1948" s="10"/>
      <c r="U1948" s="229" t="str">
        <f t="shared" si="1036"/>
        <v/>
      </c>
      <c r="V1948" s="230"/>
      <c r="W1948" s="230"/>
      <c r="X1948" s="230"/>
      <c r="Y1948" s="230"/>
      <c r="Z1948" s="22" t="str">
        <f>""</f>
        <v/>
      </c>
      <c r="AB1948" s="23" t="str">
        <f t="shared" si="1037"/>
        <v/>
      </c>
      <c r="AC1948" s="2" t="b">
        <f>COUNT(Q1948:Q$2500)&gt;0</f>
        <v>0</v>
      </c>
      <c r="AD1948" s="2" t="b">
        <f t="shared" si="1053"/>
        <v>0</v>
      </c>
      <c r="AE1948" s="2" t="b">
        <f t="shared" si="1054"/>
        <v>0</v>
      </c>
      <c r="AF1948" s="2" t="b">
        <f t="shared" si="1055"/>
        <v>0</v>
      </c>
      <c r="AG1948" s="2" t="b">
        <f>OR(
  AND(AC1948,NOT(AC1949)),
  AND(AF1948,WEEKDAY(AH1947,2)=EINSTELLUNGEN!$D$12),
  AND(AF1948,AH1948=$J$35)
)</f>
        <v>0</v>
      </c>
      <c r="AH1948" s="2">
        <f>IF(AE1948,AH1947+IF(WEEKDAY(AH1947+1,2)&lt;=EINSTELLUNGEN!$D$12,1,$J$36),AH1947)</f>
        <v>42020</v>
      </c>
      <c r="AI1948" s="2">
        <f t="shared" si="1056"/>
        <v>2019</v>
      </c>
      <c r="AJ1948" s="2">
        <f t="shared" si="1057"/>
        <v>201901</v>
      </c>
      <c r="AK1948" s="2">
        <f t="shared" si="1058"/>
        <v>201901</v>
      </c>
      <c r="AL1948" s="2">
        <f t="shared" si="1059"/>
        <v>201903</v>
      </c>
      <c r="AM1948" s="2" t="b">
        <f t="shared" si="1060"/>
        <v>1</v>
      </c>
      <c r="AN1948" s="4" t="e">
        <f t="shared" si="1038"/>
        <v>#N/A</v>
      </c>
      <c r="AO1948" s="4" t="e">
        <f t="shared" si="1039"/>
        <v>#N/A</v>
      </c>
      <c r="AP1948" s="2" t="str">
        <f>IF(AD1948,
  IF(ISBLANK(H1948),
    AP1947,
    IF(LEN(H1948)=1,
      IF(OR(UPPER(H1948)="A",UPPER(H1948)="I"),
        EINSTELLUNGEN!$D$21,
        IF(OR(UPPER(H1948)="B",UPPER(H1948)="M"),
          EINSTELLUNGEN!$D$22,
          IF(OR(UPPER(H1948)="C",UPPER(H1948)="S"),
            EINSTELLUNGEN!$D$23,
            IF(UPPER(H1948)="D",
              EINSTELLUNGEN!$D$24,
              IF(UPPER(H1948)="E",
                EINSTELLUNGEN!$D$25,
                UPPER(H1948)))))),
      IF(ISNUMBER(H1948),
        EINSTELLUNGEN!$D$20&amp;H1948,
        UPPER(H1948)))),
  "")</f>
        <v/>
      </c>
      <c r="AQ1948" s="2" t="str">
        <f t="shared" si="1040"/>
        <v/>
      </c>
      <c r="AR1948" s="2">
        <f t="shared" si="1041"/>
        <v>0</v>
      </c>
      <c r="AS1948" s="145">
        <f t="shared" si="1042"/>
        <v>0.33333333333333331</v>
      </c>
      <c r="AT1948" s="2">
        <f t="shared" si="1043"/>
        <v>0</v>
      </c>
      <c r="AU1948" s="2">
        <f t="shared" si="1044"/>
        <v>0</v>
      </c>
      <c r="AV1948" s="2">
        <f t="shared" si="1045"/>
        <v>0</v>
      </c>
      <c r="AW1948" s="2">
        <f t="shared" si="1046"/>
        <v>0</v>
      </c>
      <c r="AX1948" s="2">
        <f t="shared" si="1061"/>
        <v>0</v>
      </c>
      <c r="AY1948" s="2">
        <f t="shared" si="1047"/>
        <v>0</v>
      </c>
      <c r="AZ1948" s="145" t="e">
        <f t="shared" si="1048"/>
        <v>#N/A</v>
      </c>
      <c r="BA1948" s="145" t="e">
        <f t="shared" si="1049"/>
        <v>#N/A</v>
      </c>
      <c r="BB1948" s="145">
        <f t="shared" si="1050"/>
        <v>2.083333333333337E-2</v>
      </c>
      <c r="BC1948" s="2">
        <f>IF(AM1948,
  IF(AND(AL1948=$J$31,_xlfn.DAYS(AH1948,DATE(AI1948,1,1))&lt;7),
    MAX(0,EINSTELLUNGEN!$D$12+1-WEEKDAY(DATE(EINSTELLUNGEN!$D$9,EINSTELLUNGEN!$D$10,1),2)),
    IF(AL1948=$J$33,
      MIN(EINSTELLUNGEN!$D$12,WEEKDAY(DATE(EINSTELLUNGEN!$D$9,12,31),2)),
      EINSTELLUNGEN!$D$12
  )) - SUMIF(AL$50:AL$2500,"="&amp;AL1948,AX$50:AX$2500),
  0)</f>
        <v>3</v>
      </c>
      <c r="BD1948" s="2">
        <f t="shared" si="1051"/>
        <v>0.33333333333333331</v>
      </c>
      <c r="BE1948" s="2">
        <f t="shared" si="1052"/>
        <v>0</v>
      </c>
    </row>
    <row r="1949" spans="1:57" ht="10.5" customHeight="1">
      <c r="A1949" s="1" t="str">
        <f t="shared" ca="1" si="1028"/>
        <v/>
      </c>
      <c r="B1949" s="1" t="str">
        <f t="shared" ca="1" si="1029"/>
        <v/>
      </c>
      <c r="C1949" s="1" t="str">
        <f t="shared" ca="1" si="1030"/>
        <v/>
      </c>
      <c r="D1949" s="1" t="str">
        <f t="shared" ca="1" si="1031"/>
        <v/>
      </c>
      <c r="F1949" s="10"/>
      <c r="G1949" s="217" t="str">
        <f t="shared" si="1032"/>
        <v/>
      </c>
      <c r="H1949" s="27"/>
      <c r="I1949" s="28"/>
      <c r="J1949" s="28"/>
      <c r="K1949" s="29"/>
      <c r="L1949" s="217"/>
      <c r="M1949" s="217"/>
      <c r="N1949" s="217"/>
      <c r="O1949" s="26" t="str">
        <f t="shared" si="1033"/>
        <v/>
      </c>
      <c r="P1949" s="218" t="str">
        <f t="shared" si="1034"/>
        <v/>
      </c>
      <c r="Q1949" s="26" t="str">
        <f t="shared" si="1035"/>
        <v/>
      </c>
      <c r="R1949" s="22"/>
      <c r="S1949" s="99"/>
      <c r="T1949" s="10"/>
      <c r="U1949" s="229" t="str">
        <f t="shared" si="1036"/>
        <v/>
      </c>
      <c r="V1949" s="230"/>
      <c r="W1949" s="230"/>
      <c r="X1949" s="230"/>
      <c r="Y1949" s="230"/>
      <c r="Z1949" s="22" t="str">
        <f>""</f>
        <v/>
      </c>
      <c r="AB1949" s="23" t="str">
        <f t="shared" si="1037"/>
        <v/>
      </c>
      <c r="AC1949" s="2" t="b">
        <f>COUNT(Q1949:Q$2500)&gt;0</f>
        <v>0</v>
      </c>
      <c r="AD1949" s="2" t="b">
        <f t="shared" si="1053"/>
        <v>0</v>
      </c>
      <c r="AE1949" s="2" t="b">
        <f t="shared" si="1054"/>
        <v>0</v>
      </c>
      <c r="AF1949" s="2" t="b">
        <f t="shared" si="1055"/>
        <v>0</v>
      </c>
      <c r="AG1949" s="2" t="b">
        <f>OR(
  AND(AC1949,NOT(AC1950)),
  AND(AF1949,WEEKDAY(AH1948,2)=EINSTELLUNGEN!$D$12),
  AND(AF1949,AH1949=$J$35)
)</f>
        <v>0</v>
      </c>
      <c r="AH1949" s="2">
        <f>IF(AE1949,AH1948+IF(WEEKDAY(AH1948+1,2)&lt;=EINSTELLUNGEN!$D$12,1,$J$36),AH1948)</f>
        <v>42020</v>
      </c>
      <c r="AI1949" s="2">
        <f t="shared" si="1056"/>
        <v>2019</v>
      </c>
      <c r="AJ1949" s="2">
        <f t="shared" si="1057"/>
        <v>201901</v>
      </c>
      <c r="AK1949" s="2">
        <f t="shared" si="1058"/>
        <v>201901</v>
      </c>
      <c r="AL1949" s="2">
        <f t="shared" si="1059"/>
        <v>201903</v>
      </c>
      <c r="AM1949" s="2" t="b">
        <f t="shared" si="1060"/>
        <v>1</v>
      </c>
      <c r="AN1949" s="4" t="e">
        <f t="shared" si="1038"/>
        <v>#N/A</v>
      </c>
      <c r="AO1949" s="4" t="e">
        <f t="shared" si="1039"/>
        <v>#N/A</v>
      </c>
      <c r="AP1949" s="2" t="str">
        <f>IF(AD1949,
  IF(ISBLANK(H1949),
    AP1948,
    IF(LEN(H1949)=1,
      IF(OR(UPPER(H1949)="A",UPPER(H1949)="I"),
        EINSTELLUNGEN!$D$21,
        IF(OR(UPPER(H1949)="B",UPPER(H1949)="M"),
          EINSTELLUNGEN!$D$22,
          IF(OR(UPPER(H1949)="C",UPPER(H1949)="S"),
            EINSTELLUNGEN!$D$23,
            IF(UPPER(H1949)="D",
              EINSTELLUNGEN!$D$24,
              IF(UPPER(H1949)="E",
                EINSTELLUNGEN!$D$25,
                UPPER(H1949)))))),
      IF(ISNUMBER(H1949),
        EINSTELLUNGEN!$D$20&amp;H1949,
        UPPER(H1949)))),
  "")</f>
        <v/>
      </c>
      <c r="AQ1949" s="2" t="str">
        <f t="shared" si="1040"/>
        <v/>
      </c>
      <c r="AR1949" s="2">
        <f t="shared" si="1041"/>
        <v>0</v>
      </c>
      <c r="AS1949" s="145">
        <f t="shared" si="1042"/>
        <v>0.33333333333333331</v>
      </c>
      <c r="AT1949" s="2">
        <f t="shared" si="1043"/>
        <v>0</v>
      </c>
      <c r="AU1949" s="2">
        <f t="shared" si="1044"/>
        <v>0</v>
      </c>
      <c r="AV1949" s="2">
        <f t="shared" si="1045"/>
        <v>0</v>
      </c>
      <c r="AW1949" s="2">
        <f t="shared" si="1046"/>
        <v>0</v>
      </c>
      <c r="AX1949" s="2">
        <f t="shared" si="1061"/>
        <v>0</v>
      </c>
      <c r="AY1949" s="2">
        <f t="shared" si="1047"/>
        <v>0</v>
      </c>
      <c r="AZ1949" s="145" t="e">
        <f t="shared" si="1048"/>
        <v>#N/A</v>
      </c>
      <c r="BA1949" s="145" t="e">
        <f t="shared" si="1049"/>
        <v>#N/A</v>
      </c>
      <c r="BB1949" s="145">
        <f t="shared" si="1050"/>
        <v>2.083333333333337E-2</v>
      </c>
      <c r="BC1949" s="2">
        <f>IF(AM1949,
  IF(AND(AL1949=$J$31,_xlfn.DAYS(AH1949,DATE(AI1949,1,1))&lt;7),
    MAX(0,EINSTELLUNGEN!$D$12+1-WEEKDAY(DATE(EINSTELLUNGEN!$D$9,EINSTELLUNGEN!$D$10,1),2)),
    IF(AL1949=$J$33,
      MIN(EINSTELLUNGEN!$D$12,WEEKDAY(DATE(EINSTELLUNGEN!$D$9,12,31),2)),
      EINSTELLUNGEN!$D$12
  )) - SUMIF(AL$50:AL$2500,"="&amp;AL1949,AX$50:AX$2500),
  0)</f>
        <v>3</v>
      </c>
      <c r="BD1949" s="2">
        <f t="shared" si="1051"/>
        <v>0.33333333333333331</v>
      </c>
      <c r="BE1949" s="2">
        <f t="shared" si="1052"/>
        <v>0</v>
      </c>
    </row>
    <row r="1950" spans="1:57" ht="10.5" customHeight="1">
      <c r="A1950" s="1" t="str">
        <f t="shared" ca="1" si="1028"/>
        <v/>
      </c>
      <c r="B1950" s="1" t="str">
        <f t="shared" ca="1" si="1029"/>
        <v/>
      </c>
      <c r="C1950" s="1" t="str">
        <f t="shared" ca="1" si="1030"/>
        <v/>
      </c>
      <c r="D1950" s="1" t="str">
        <f t="shared" ca="1" si="1031"/>
        <v/>
      </c>
      <c r="F1950" s="10"/>
      <c r="G1950" s="217" t="str">
        <f t="shared" si="1032"/>
        <v/>
      </c>
      <c r="H1950" s="27"/>
      <c r="I1950" s="28"/>
      <c r="J1950" s="28"/>
      <c r="K1950" s="29"/>
      <c r="L1950" s="217"/>
      <c r="M1950" s="217"/>
      <c r="N1950" s="217"/>
      <c r="O1950" s="26" t="str">
        <f t="shared" si="1033"/>
        <v/>
      </c>
      <c r="P1950" s="218" t="str">
        <f t="shared" si="1034"/>
        <v/>
      </c>
      <c r="Q1950" s="26" t="str">
        <f t="shared" si="1035"/>
        <v/>
      </c>
      <c r="R1950" s="22"/>
      <c r="S1950" s="99"/>
      <c r="T1950" s="10"/>
      <c r="U1950" s="229" t="str">
        <f t="shared" si="1036"/>
        <v/>
      </c>
      <c r="V1950" s="230"/>
      <c r="W1950" s="230"/>
      <c r="X1950" s="230"/>
      <c r="Y1950" s="230"/>
      <c r="Z1950" s="22" t="str">
        <f>""</f>
        <v/>
      </c>
      <c r="AB1950" s="23" t="str">
        <f t="shared" si="1037"/>
        <v/>
      </c>
      <c r="AC1950" s="2" t="b">
        <f>COUNT(Q1950:Q$2500)&gt;0</f>
        <v>0</v>
      </c>
      <c r="AD1950" s="2" t="b">
        <f t="shared" si="1053"/>
        <v>0</v>
      </c>
      <c r="AE1950" s="2" t="b">
        <f t="shared" si="1054"/>
        <v>0</v>
      </c>
      <c r="AF1950" s="2" t="b">
        <f t="shared" si="1055"/>
        <v>0</v>
      </c>
      <c r="AG1950" s="2" t="b">
        <f>OR(
  AND(AC1950,NOT(AC1951)),
  AND(AF1950,WEEKDAY(AH1949,2)=EINSTELLUNGEN!$D$12),
  AND(AF1950,AH1950=$J$35)
)</f>
        <v>0</v>
      </c>
      <c r="AH1950" s="2">
        <f>IF(AE1950,AH1949+IF(WEEKDAY(AH1949+1,2)&lt;=EINSTELLUNGEN!$D$12,1,$J$36),AH1949)</f>
        <v>42020</v>
      </c>
      <c r="AI1950" s="2">
        <f t="shared" si="1056"/>
        <v>2019</v>
      </c>
      <c r="AJ1950" s="2">
        <f t="shared" si="1057"/>
        <v>201901</v>
      </c>
      <c r="AK1950" s="2">
        <f t="shared" si="1058"/>
        <v>201901</v>
      </c>
      <c r="AL1950" s="2">
        <f t="shared" si="1059"/>
        <v>201903</v>
      </c>
      <c r="AM1950" s="2" t="b">
        <f t="shared" si="1060"/>
        <v>1</v>
      </c>
      <c r="AN1950" s="4" t="e">
        <f t="shared" si="1038"/>
        <v>#N/A</v>
      </c>
      <c r="AO1950" s="4" t="e">
        <f t="shared" si="1039"/>
        <v>#N/A</v>
      </c>
      <c r="AP1950" s="2" t="str">
        <f>IF(AD1950,
  IF(ISBLANK(H1950),
    AP1949,
    IF(LEN(H1950)=1,
      IF(OR(UPPER(H1950)="A",UPPER(H1950)="I"),
        EINSTELLUNGEN!$D$21,
        IF(OR(UPPER(H1950)="B",UPPER(H1950)="M"),
          EINSTELLUNGEN!$D$22,
          IF(OR(UPPER(H1950)="C",UPPER(H1950)="S"),
            EINSTELLUNGEN!$D$23,
            IF(UPPER(H1950)="D",
              EINSTELLUNGEN!$D$24,
              IF(UPPER(H1950)="E",
                EINSTELLUNGEN!$D$25,
                UPPER(H1950)))))),
      IF(ISNUMBER(H1950),
        EINSTELLUNGEN!$D$20&amp;H1950,
        UPPER(H1950)))),
  "")</f>
        <v/>
      </c>
      <c r="AQ1950" s="2" t="str">
        <f t="shared" si="1040"/>
        <v/>
      </c>
      <c r="AR1950" s="2">
        <f t="shared" si="1041"/>
        <v>0</v>
      </c>
      <c r="AS1950" s="145">
        <f t="shared" si="1042"/>
        <v>0.33333333333333331</v>
      </c>
      <c r="AT1950" s="2">
        <f t="shared" si="1043"/>
        <v>0</v>
      </c>
      <c r="AU1950" s="2">
        <f t="shared" si="1044"/>
        <v>0</v>
      </c>
      <c r="AV1950" s="2">
        <f t="shared" si="1045"/>
        <v>0</v>
      </c>
      <c r="AW1950" s="2">
        <f t="shared" si="1046"/>
        <v>0</v>
      </c>
      <c r="AX1950" s="2">
        <f t="shared" si="1061"/>
        <v>0</v>
      </c>
      <c r="AY1950" s="2">
        <f t="shared" si="1047"/>
        <v>0</v>
      </c>
      <c r="AZ1950" s="145" t="e">
        <f t="shared" si="1048"/>
        <v>#N/A</v>
      </c>
      <c r="BA1950" s="145" t="e">
        <f t="shared" si="1049"/>
        <v>#N/A</v>
      </c>
      <c r="BB1950" s="145">
        <f t="shared" si="1050"/>
        <v>2.083333333333337E-2</v>
      </c>
      <c r="BC1950" s="2">
        <f>IF(AM1950,
  IF(AND(AL1950=$J$31,_xlfn.DAYS(AH1950,DATE(AI1950,1,1))&lt;7),
    MAX(0,EINSTELLUNGEN!$D$12+1-WEEKDAY(DATE(EINSTELLUNGEN!$D$9,EINSTELLUNGEN!$D$10,1),2)),
    IF(AL1950=$J$33,
      MIN(EINSTELLUNGEN!$D$12,WEEKDAY(DATE(EINSTELLUNGEN!$D$9,12,31),2)),
      EINSTELLUNGEN!$D$12
  )) - SUMIF(AL$50:AL$2500,"="&amp;AL1950,AX$50:AX$2500),
  0)</f>
        <v>3</v>
      </c>
      <c r="BD1950" s="2">
        <f t="shared" si="1051"/>
        <v>0.33333333333333331</v>
      </c>
      <c r="BE1950" s="2">
        <f t="shared" si="1052"/>
        <v>0</v>
      </c>
    </row>
    <row r="1951" spans="1:57" ht="10.5" customHeight="1">
      <c r="A1951" s="1" t="str">
        <f t="shared" ca="1" si="1028"/>
        <v/>
      </c>
      <c r="B1951" s="1" t="str">
        <f t="shared" ca="1" si="1029"/>
        <v/>
      </c>
      <c r="C1951" s="1" t="str">
        <f t="shared" ca="1" si="1030"/>
        <v/>
      </c>
      <c r="D1951" s="1" t="str">
        <f t="shared" ca="1" si="1031"/>
        <v/>
      </c>
      <c r="F1951" s="10"/>
      <c r="G1951" s="217" t="str">
        <f t="shared" si="1032"/>
        <v/>
      </c>
      <c r="H1951" s="27"/>
      <c r="I1951" s="28"/>
      <c r="J1951" s="28"/>
      <c r="K1951" s="29"/>
      <c r="L1951" s="217"/>
      <c r="M1951" s="217"/>
      <c r="N1951" s="217"/>
      <c r="O1951" s="26" t="str">
        <f t="shared" si="1033"/>
        <v/>
      </c>
      <c r="P1951" s="218" t="str">
        <f t="shared" si="1034"/>
        <v/>
      </c>
      <c r="Q1951" s="26" t="str">
        <f t="shared" si="1035"/>
        <v/>
      </c>
      <c r="R1951" s="22"/>
      <c r="S1951" s="99"/>
      <c r="T1951" s="10"/>
      <c r="U1951" s="229" t="str">
        <f t="shared" si="1036"/>
        <v/>
      </c>
      <c r="V1951" s="230"/>
      <c r="W1951" s="230"/>
      <c r="X1951" s="230"/>
      <c r="Y1951" s="230"/>
      <c r="Z1951" s="22" t="str">
        <f>""</f>
        <v/>
      </c>
      <c r="AB1951" s="23" t="str">
        <f t="shared" si="1037"/>
        <v/>
      </c>
      <c r="AC1951" s="2" t="b">
        <f>COUNT(Q1951:Q$2500)&gt;0</f>
        <v>0</v>
      </c>
      <c r="AD1951" s="2" t="b">
        <f t="shared" si="1053"/>
        <v>0</v>
      </c>
      <c r="AE1951" s="2" t="b">
        <f t="shared" si="1054"/>
        <v>0</v>
      </c>
      <c r="AF1951" s="2" t="b">
        <f t="shared" si="1055"/>
        <v>0</v>
      </c>
      <c r="AG1951" s="2" t="b">
        <f>OR(
  AND(AC1951,NOT(AC1952)),
  AND(AF1951,WEEKDAY(AH1950,2)=EINSTELLUNGEN!$D$12),
  AND(AF1951,AH1951=$J$35)
)</f>
        <v>0</v>
      </c>
      <c r="AH1951" s="2">
        <f>IF(AE1951,AH1950+IF(WEEKDAY(AH1950+1,2)&lt;=EINSTELLUNGEN!$D$12,1,$J$36),AH1950)</f>
        <v>42020</v>
      </c>
      <c r="AI1951" s="2">
        <f t="shared" si="1056"/>
        <v>2019</v>
      </c>
      <c r="AJ1951" s="2">
        <f t="shared" si="1057"/>
        <v>201901</v>
      </c>
      <c r="AK1951" s="2">
        <f t="shared" si="1058"/>
        <v>201901</v>
      </c>
      <c r="AL1951" s="2">
        <f t="shared" si="1059"/>
        <v>201903</v>
      </c>
      <c r="AM1951" s="2" t="b">
        <f t="shared" si="1060"/>
        <v>1</v>
      </c>
      <c r="AN1951" s="4" t="e">
        <f t="shared" si="1038"/>
        <v>#N/A</v>
      </c>
      <c r="AO1951" s="4" t="e">
        <f t="shared" si="1039"/>
        <v>#N/A</v>
      </c>
      <c r="AP1951" s="2" t="str">
        <f>IF(AD1951,
  IF(ISBLANK(H1951),
    AP1950,
    IF(LEN(H1951)=1,
      IF(OR(UPPER(H1951)="A",UPPER(H1951)="I"),
        EINSTELLUNGEN!$D$21,
        IF(OR(UPPER(H1951)="B",UPPER(H1951)="M"),
          EINSTELLUNGEN!$D$22,
          IF(OR(UPPER(H1951)="C",UPPER(H1951)="S"),
            EINSTELLUNGEN!$D$23,
            IF(UPPER(H1951)="D",
              EINSTELLUNGEN!$D$24,
              IF(UPPER(H1951)="E",
                EINSTELLUNGEN!$D$25,
                UPPER(H1951)))))),
      IF(ISNUMBER(H1951),
        EINSTELLUNGEN!$D$20&amp;H1951,
        UPPER(H1951)))),
  "")</f>
        <v/>
      </c>
      <c r="AQ1951" s="2" t="str">
        <f t="shared" si="1040"/>
        <v/>
      </c>
      <c r="AR1951" s="2">
        <f t="shared" si="1041"/>
        <v>0</v>
      </c>
      <c r="AS1951" s="145">
        <f t="shared" si="1042"/>
        <v>0.33333333333333331</v>
      </c>
      <c r="AT1951" s="2">
        <f t="shared" si="1043"/>
        <v>0</v>
      </c>
      <c r="AU1951" s="2">
        <f t="shared" si="1044"/>
        <v>0</v>
      </c>
      <c r="AV1951" s="2">
        <f t="shared" si="1045"/>
        <v>0</v>
      </c>
      <c r="AW1951" s="2">
        <f t="shared" si="1046"/>
        <v>0</v>
      </c>
      <c r="AX1951" s="2">
        <f t="shared" si="1061"/>
        <v>0</v>
      </c>
      <c r="AY1951" s="2">
        <f t="shared" si="1047"/>
        <v>0</v>
      </c>
      <c r="AZ1951" s="145" t="e">
        <f t="shared" si="1048"/>
        <v>#N/A</v>
      </c>
      <c r="BA1951" s="145" t="e">
        <f t="shared" si="1049"/>
        <v>#N/A</v>
      </c>
      <c r="BB1951" s="145">
        <f t="shared" si="1050"/>
        <v>2.083333333333337E-2</v>
      </c>
      <c r="BC1951" s="2">
        <f>IF(AM1951,
  IF(AND(AL1951=$J$31,_xlfn.DAYS(AH1951,DATE(AI1951,1,1))&lt;7),
    MAX(0,EINSTELLUNGEN!$D$12+1-WEEKDAY(DATE(EINSTELLUNGEN!$D$9,EINSTELLUNGEN!$D$10,1),2)),
    IF(AL1951=$J$33,
      MIN(EINSTELLUNGEN!$D$12,WEEKDAY(DATE(EINSTELLUNGEN!$D$9,12,31),2)),
      EINSTELLUNGEN!$D$12
  )) - SUMIF(AL$50:AL$2500,"="&amp;AL1951,AX$50:AX$2500),
  0)</f>
        <v>3</v>
      </c>
      <c r="BD1951" s="2">
        <f t="shared" si="1051"/>
        <v>0.33333333333333331</v>
      </c>
      <c r="BE1951" s="2">
        <f t="shared" si="1052"/>
        <v>0</v>
      </c>
    </row>
    <row r="1952" spans="1:57" ht="10.5" customHeight="1">
      <c r="A1952" s="1" t="str">
        <f t="shared" ca="1" si="1028"/>
        <v/>
      </c>
      <c r="B1952" s="1" t="str">
        <f t="shared" ca="1" si="1029"/>
        <v/>
      </c>
      <c r="C1952" s="1" t="str">
        <f t="shared" ca="1" si="1030"/>
        <v/>
      </c>
      <c r="D1952" s="1" t="str">
        <f t="shared" ca="1" si="1031"/>
        <v/>
      </c>
      <c r="F1952" s="10"/>
      <c r="G1952" s="217" t="str">
        <f t="shared" si="1032"/>
        <v/>
      </c>
      <c r="H1952" s="27"/>
      <c r="I1952" s="28"/>
      <c r="J1952" s="28"/>
      <c r="K1952" s="29"/>
      <c r="L1952" s="217"/>
      <c r="M1952" s="217"/>
      <c r="N1952" s="217"/>
      <c r="O1952" s="26" t="str">
        <f t="shared" si="1033"/>
        <v/>
      </c>
      <c r="P1952" s="218" t="str">
        <f t="shared" si="1034"/>
        <v/>
      </c>
      <c r="Q1952" s="26" t="str">
        <f t="shared" si="1035"/>
        <v/>
      </c>
      <c r="R1952" s="22"/>
      <c r="S1952" s="99"/>
      <c r="T1952" s="10"/>
      <c r="U1952" s="229" t="str">
        <f t="shared" si="1036"/>
        <v/>
      </c>
      <c r="V1952" s="230"/>
      <c r="W1952" s="230"/>
      <c r="X1952" s="230"/>
      <c r="Y1952" s="230"/>
      <c r="Z1952" s="22" t="str">
        <f>""</f>
        <v/>
      </c>
      <c r="AB1952" s="23" t="str">
        <f t="shared" si="1037"/>
        <v/>
      </c>
      <c r="AC1952" s="2" t="b">
        <f>COUNT(Q1952:Q$2500)&gt;0</f>
        <v>0</v>
      </c>
      <c r="AD1952" s="2" t="b">
        <f t="shared" si="1053"/>
        <v>0</v>
      </c>
      <c r="AE1952" s="2" t="b">
        <f t="shared" si="1054"/>
        <v>0</v>
      </c>
      <c r="AF1952" s="2" t="b">
        <f t="shared" si="1055"/>
        <v>0</v>
      </c>
      <c r="AG1952" s="2" t="b">
        <f>OR(
  AND(AC1952,NOT(AC1953)),
  AND(AF1952,WEEKDAY(AH1951,2)=EINSTELLUNGEN!$D$12),
  AND(AF1952,AH1952=$J$35)
)</f>
        <v>0</v>
      </c>
      <c r="AH1952" s="2">
        <f>IF(AE1952,AH1951+IF(WEEKDAY(AH1951+1,2)&lt;=EINSTELLUNGEN!$D$12,1,$J$36),AH1951)</f>
        <v>42020</v>
      </c>
      <c r="AI1952" s="2">
        <f t="shared" si="1056"/>
        <v>2019</v>
      </c>
      <c r="AJ1952" s="2">
        <f t="shared" si="1057"/>
        <v>201901</v>
      </c>
      <c r="AK1952" s="2">
        <f t="shared" si="1058"/>
        <v>201901</v>
      </c>
      <c r="AL1952" s="2">
        <f t="shared" si="1059"/>
        <v>201903</v>
      </c>
      <c r="AM1952" s="2" t="b">
        <f t="shared" si="1060"/>
        <v>1</v>
      </c>
      <c r="AN1952" s="4" t="e">
        <f t="shared" si="1038"/>
        <v>#N/A</v>
      </c>
      <c r="AO1952" s="4" t="e">
        <f t="shared" si="1039"/>
        <v>#N/A</v>
      </c>
      <c r="AP1952" s="2" t="str">
        <f>IF(AD1952,
  IF(ISBLANK(H1952),
    AP1951,
    IF(LEN(H1952)=1,
      IF(OR(UPPER(H1952)="A",UPPER(H1952)="I"),
        EINSTELLUNGEN!$D$21,
        IF(OR(UPPER(H1952)="B",UPPER(H1952)="M"),
          EINSTELLUNGEN!$D$22,
          IF(OR(UPPER(H1952)="C",UPPER(H1952)="S"),
            EINSTELLUNGEN!$D$23,
            IF(UPPER(H1952)="D",
              EINSTELLUNGEN!$D$24,
              IF(UPPER(H1952)="E",
                EINSTELLUNGEN!$D$25,
                UPPER(H1952)))))),
      IF(ISNUMBER(H1952),
        EINSTELLUNGEN!$D$20&amp;H1952,
        UPPER(H1952)))),
  "")</f>
        <v/>
      </c>
      <c r="AQ1952" s="2" t="str">
        <f t="shared" si="1040"/>
        <v/>
      </c>
      <c r="AR1952" s="2">
        <f t="shared" si="1041"/>
        <v>0</v>
      </c>
      <c r="AS1952" s="145">
        <f t="shared" si="1042"/>
        <v>0.33333333333333331</v>
      </c>
      <c r="AT1952" s="2">
        <f t="shared" si="1043"/>
        <v>0</v>
      </c>
      <c r="AU1952" s="2">
        <f t="shared" si="1044"/>
        <v>0</v>
      </c>
      <c r="AV1952" s="2">
        <f t="shared" si="1045"/>
        <v>0</v>
      </c>
      <c r="AW1952" s="2">
        <f t="shared" si="1046"/>
        <v>0</v>
      </c>
      <c r="AX1952" s="2">
        <f t="shared" si="1061"/>
        <v>0</v>
      </c>
      <c r="AY1952" s="2">
        <f t="shared" si="1047"/>
        <v>0</v>
      </c>
      <c r="AZ1952" s="145" t="e">
        <f t="shared" si="1048"/>
        <v>#N/A</v>
      </c>
      <c r="BA1952" s="145" t="e">
        <f t="shared" si="1049"/>
        <v>#N/A</v>
      </c>
      <c r="BB1952" s="145">
        <f t="shared" si="1050"/>
        <v>2.083333333333337E-2</v>
      </c>
      <c r="BC1952" s="2">
        <f>IF(AM1952,
  IF(AND(AL1952=$J$31,_xlfn.DAYS(AH1952,DATE(AI1952,1,1))&lt;7),
    MAX(0,EINSTELLUNGEN!$D$12+1-WEEKDAY(DATE(EINSTELLUNGEN!$D$9,EINSTELLUNGEN!$D$10,1),2)),
    IF(AL1952=$J$33,
      MIN(EINSTELLUNGEN!$D$12,WEEKDAY(DATE(EINSTELLUNGEN!$D$9,12,31),2)),
      EINSTELLUNGEN!$D$12
  )) - SUMIF(AL$50:AL$2500,"="&amp;AL1952,AX$50:AX$2500),
  0)</f>
        <v>3</v>
      </c>
      <c r="BD1952" s="2">
        <f t="shared" si="1051"/>
        <v>0.33333333333333331</v>
      </c>
      <c r="BE1952" s="2">
        <f t="shared" si="1052"/>
        <v>0</v>
      </c>
    </row>
    <row r="1953" spans="1:57" ht="10.5" customHeight="1">
      <c r="A1953" s="1" t="str">
        <f t="shared" ca="1" si="1028"/>
        <v/>
      </c>
      <c r="B1953" s="1" t="str">
        <f t="shared" ca="1" si="1029"/>
        <v/>
      </c>
      <c r="C1953" s="1" t="str">
        <f t="shared" ca="1" si="1030"/>
        <v/>
      </c>
      <c r="D1953" s="1" t="str">
        <f t="shared" ca="1" si="1031"/>
        <v/>
      </c>
      <c r="F1953" s="10"/>
      <c r="G1953" s="217" t="str">
        <f t="shared" si="1032"/>
        <v/>
      </c>
      <c r="H1953" s="27"/>
      <c r="I1953" s="28"/>
      <c r="J1953" s="28"/>
      <c r="K1953" s="29"/>
      <c r="L1953" s="217"/>
      <c r="M1953" s="217"/>
      <c r="N1953" s="217"/>
      <c r="O1953" s="26" t="str">
        <f t="shared" si="1033"/>
        <v/>
      </c>
      <c r="P1953" s="218" t="str">
        <f t="shared" si="1034"/>
        <v/>
      </c>
      <c r="Q1953" s="26" t="str">
        <f t="shared" si="1035"/>
        <v/>
      </c>
      <c r="R1953" s="22"/>
      <c r="S1953" s="99"/>
      <c r="T1953" s="10"/>
      <c r="U1953" s="229" t="str">
        <f t="shared" si="1036"/>
        <v/>
      </c>
      <c r="V1953" s="230"/>
      <c r="W1953" s="230"/>
      <c r="X1953" s="230"/>
      <c r="Y1953" s="230"/>
      <c r="Z1953" s="22" t="str">
        <f>""</f>
        <v/>
      </c>
      <c r="AB1953" s="23" t="str">
        <f t="shared" si="1037"/>
        <v/>
      </c>
      <c r="AC1953" s="2" t="b">
        <f>COUNT(Q1953:Q$2500)&gt;0</f>
        <v>0</v>
      </c>
      <c r="AD1953" s="2" t="b">
        <f t="shared" si="1053"/>
        <v>0</v>
      </c>
      <c r="AE1953" s="2" t="b">
        <f t="shared" si="1054"/>
        <v>0</v>
      </c>
      <c r="AF1953" s="2" t="b">
        <f t="shared" si="1055"/>
        <v>0</v>
      </c>
      <c r="AG1953" s="2" t="b">
        <f>OR(
  AND(AC1953,NOT(AC1954)),
  AND(AF1953,WEEKDAY(AH1952,2)=EINSTELLUNGEN!$D$12),
  AND(AF1953,AH1953=$J$35)
)</f>
        <v>0</v>
      </c>
      <c r="AH1953" s="2">
        <f>IF(AE1953,AH1952+IF(WEEKDAY(AH1952+1,2)&lt;=EINSTELLUNGEN!$D$12,1,$J$36),AH1952)</f>
        <v>42020</v>
      </c>
      <c r="AI1953" s="2">
        <f t="shared" si="1056"/>
        <v>2019</v>
      </c>
      <c r="AJ1953" s="2">
        <f t="shared" si="1057"/>
        <v>201901</v>
      </c>
      <c r="AK1953" s="2">
        <f t="shared" si="1058"/>
        <v>201901</v>
      </c>
      <c r="AL1953" s="2">
        <f t="shared" si="1059"/>
        <v>201903</v>
      </c>
      <c r="AM1953" s="2" t="b">
        <f t="shared" si="1060"/>
        <v>1</v>
      </c>
      <c r="AN1953" s="4" t="e">
        <f t="shared" si="1038"/>
        <v>#N/A</v>
      </c>
      <c r="AO1953" s="4" t="e">
        <f t="shared" si="1039"/>
        <v>#N/A</v>
      </c>
      <c r="AP1953" s="2" t="str">
        <f>IF(AD1953,
  IF(ISBLANK(H1953),
    AP1952,
    IF(LEN(H1953)=1,
      IF(OR(UPPER(H1953)="A",UPPER(H1953)="I"),
        EINSTELLUNGEN!$D$21,
        IF(OR(UPPER(H1953)="B",UPPER(H1953)="M"),
          EINSTELLUNGEN!$D$22,
          IF(OR(UPPER(H1953)="C",UPPER(H1953)="S"),
            EINSTELLUNGEN!$D$23,
            IF(UPPER(H1953)="D",
              EINSTELLUNGEN!$D$24,
              IF(UPPER(H1953)="E",
                EINSTELLUNGEN!$D$25,
                UPPER(H1953)))))),
      IF(ISNUMBER(H1953),
        EINSTELLUNGEN!$D$20&amp;H1953,
        UPPER(H1953)))),
  "")</f>
        <v/>
      </c>
      <c r="AQ1953" s="2" t="str">
        <f t="shared" si="1040"/>
        <v/>
      </c>
      <c r="AR1953" s="2">
        <f t="shared" si="1041"/>
        <v>0</v>
      </c>
      <c r="AS1953" s="145">
        <f t="shared" si="1042"/>
        <v>0.33333333333333331</v>
      </c>
      <c r="AT1953" s="2">
        <f t="shared" si="1043"/>
        <v>0</v>
      </c>
      <c r="AU1953" s="2">
        <f t="shared" si="1044"/>
        <v>0</v>
      </c>
      <c r="AV1953" s="2">
        <f t="shared" si="1045"/>
        <v>0</v>
      </c>
      <c r="AW1953" s="2">
        <f t="shared" si="1046"/>
        <v>0</v>
      </c>
      <c r="AX1953" s="2">
        <f t="shared" si="1061"/>
        <v>0</v>
      </c>
      <c r="AY1953" s="2">
        <f t="shared" si="1047"/>
        <v>0</v>
      </c>
      <c r="AZ1953" s="145" t="e">
        <f t="shared" si="1048"/>
        <v>#N/A</v>
      </c>
      <c r="BA1953" s="145" t="e">
        <f t="shared" si="1049"/>
        <v>#N/A</v>
      </c>
      <c r="BB1953" s="145">
        <f t="shared" si="1050"/>
        <v>2.083333333333337E-2</v>
      </c>
      <c r="BC1953" s="2">
        <f>IF(AM1953,
  IF(AND(AL1953=$J$31,_xlfn.DAYS(AH1953,DATE(AI1953,1,1))&lt;7),
    MAX(0,EINSTELLUNGEN!$D$12+1-WEEKDAY(DATE(EINSTELLUNGEN!$D$9,EINSTELLUNGEN!$D$10,1),2)),
    IF(AL1953=$J$33,
      MIN(EINSTELLUNGEN!$D$12,WEEKDAY(DATE(EINSTELLUNGEN!$D$9,12,31),2)),
      EINSTELLUNGEN!$D$12
  )) - SUMIF(AL$50:AL$2500,"="&amp;AL1953,AX$50:AX$2500),
  0)</f>
        <v>3</v>
      </c>
      <c r="BD1953" s="2">
        <f t="shared" si="1051"/>
        <v>0.33333333333333331</v>
      </c>
      <c r="BE1953" s="2">
        <f t="shared" si="1052"/>
        <v>0</v>
      </c>
    </row>
    <row r="1954" spans="1:57" ht="10.5" customHeight="1">
      <c r="A1954" s="1" t="str">
        <f t="shared" ca="1" si="1028"/>
        <v/>
      </c>
      <c r="B1954" s="1" t="str">
        <f t="shared" ca="1" si="1029"/>
        <v/>
      </c>
      <c r="C1954" s="1" t="str">
        <f t="shared" ca="1" si="1030"/>
        <v/>
      </c>
      <c r="D1954" s="1" t="str">
        <f t="shared" ca="1" si="1031"/>
        <v/>
      </c>
      <c r="F1954" s="10"/>
      <c r="G1954" s="217" t="str">
        <f t="shared" si="1032"/>
        <v/>
      </c>
      <c r="H1954" s="27"/>
      <c r="I1954" s="28"/>
      <c r="J1954" s="28"/>
      <c r="K1954" s="29"/>
      <c r="L1954" s="217"/>
      <c r="M1954" s="217"/>
      <c r="N1954" s="217"/>
      <c r="O1954" s="26" t="str">
        <f t="shared" si="1033"/>
        <v/>
      </c>
      <c r="P1954" s="218" t="str">
        <f t="shared" si="1034"/>
        <v/>
      </c>
      <c r="Q1954" s="26" t="str">
        <f t="shared" si="1035"/>
        <v/>
      </c>
      <c r="R1954" s="22"/>
      <c r="S1954" s="99"/>
      <c r="T1954" s="10"/>
      <c r="U1954" s="229" t="str">
        <f t="shared" si="1036"/>
        <v/>
      </c>
      <c r="V1954" s="230"/>
      <c r="W1954" s="230"/>
      <c r="X1954" s="230"/>
      <c r="Y1954" s="230"/>
      <c r="Z1954" s="22" t="str">
        <f>""</f>
        <v/>
      </c>
      <c r="AB1954" s="23" t="str">
        <f t="shared" si="1037"/>
        <v/>
      </c>
      <c r="AC1954" s="2" t="b">
        <f>COUNT(Q1954:Q$2500)&gt;0</f>
        <v>0</v>
      </c>
      <c r="AD1954" s="2" t="b">
        <f t="shared" si="1053"/>
        <v>0</v>
      </c>
      <c r="AE1954" s="2" t="b">
        <f t="shared" si="1054"/>
        <v>0</v>
      </c>
      <c r="AF1954" s="2" t="b">
        <f t="shared" si="1055"/>
        <v>0</v>
      </c>
      <c r="AG1954" s="2" t="b">
        <f>OR(
  AND(AC1954,NOT(AC1955)),
  AND(AF1954,WEEKDAY(AH1953,2)=EINSTELLUNGEN!$D$12),
  AND(AF1954,AH1954=$J$35)
)</f>
        <v>0</v>
      </c>
      <c r="AH1954" s="2">
        <f>IF(AE1954,AH1953+IF(WEEKDAY(AH1953+1,2)&lt;=EINSTELLUNGEN!$D$12,1,$J$36),AH1953)</f>
        <v>42020</v>
      </c>
      <c r="AI1954" s="2">
        <f t="shared" si="1056"/>
        <v>2019</v>
      </c>
      <c r="AJ1954" s="2">
        <f t="shared" si="1057"/>
        <v>201901</v>
      </c>
      <c r="AK1954" s="2">
        <f t="shared" si="1058"/>
        <v>201901</v>
      </c>
      <c r="AL1954" s="2">
        <f t="shared" si="1059"/>
        <v>201903</v>
      </c>
      <c r="AM1954" s="2" t="b">
        <f t="shared" si="1060"/>
        <v>1</v>
      </c>
      <c r="AN1954" s="4" t="e">
        <f t="shared" si="1038"/>
        <v>#N/A</v>
      </c>
      <c r="AO1954" s="4" t="e">
        <f t="shared" si="1039"/>
        <v>#N/A</v>
      </c>
      <c r="AP1954" s="2" t="str">
        <f>IF(AD1954,
  IF(ISBLANK(H1954),
    AP1953,
    IF(LEN(H1954)=1,
      IF(OR(UPPER(H1954)="A",UPPER(H1954)="I"),
        EINSTELLUNGEN!$D$21,
        IF(OR(UPPER(H1954)="B",UPPER(H1954)="M"),
          EINSTELLUNGEN!$D$22,
          IF(OR(UPPER(H1954)="C",UPPER(H1954)="S"),
            EINSTELLUNGEN!$D$23,
            IF(UPPER(H1954)="D",
              EINSTELLUNGEN!$D$24,
              IF(UPPER(H1954)="E",
                EINSTELLUNGEN!$D$25,
                UPPER(H1954)))))),
      IF(ISNUMBER(H1954),
        EINSTELLUNGEN!$D$20&amp;H1954,
        UPPER(H1954)))),
  "")</f>
        <v/>
      </c>
      <c r="AQ1954" s="2" t="str">
        <f t="shared" si="1040"/>
        <v/>
      </c>
      <c r="AR1954" s="2">
        <f t="shared" si="1041"/>
        <v>0</v>
      </c>
      <c r="AS1954" s="145">
        <f t="shared" si="1042"/>
        <v>0.33333333333333331</v>
      </c>
      <c r="AT1954" s="2">
        <f t="shared" si="1043"/>
        <v>0</v>
      </c>
      <c r="AU1954" s="2">
        <f t="shared" si="1044"/>
        <v>0</v>
      </c>
      <c r="AV1954" s="2">
        <f t="shared" si="1045"/>
        <v>0</v>
      </c>
      <c r="AW1954" s="2">
        <f t="shared" si="1046"/>
        <v>0</v>
      </c>
      <c r="AX1954" s="2">
        <f t="shared" si="1061"/>
        <v>0</v>
      </c>
      <c r="AY1954" s="2">
        <f t="shared" si="1047"/>
        <v>0</v>
      </c>
      <c r="AZ1954" s="145" t="e">
        <f t="shared" si="1048"/>
        <v>#N/A</v>
      </c>
      <c r="BA1954" s="145" t="e">
        <f t="shared" si="1049"/>
        <v>#N/A</v>
      </c>
      <c r="BB1954" s="145">
        <f t="shared" si="1050"/>
        <v>2.083333333333337E-2</v>
      </c>
      <c r="BC1954" s="2">
        <f>IF(AM1954,
  IF(AND(AL1954=$J$31,_xlfn.DAYS(AH1954,DATE(AI1954,1,1))&lt;7),
    MAX(0,EINSTELLUNGEN!$D$12+1-WEEKDAY(DATE(EINSTELLUNGEN!$D$9,EINSTELLUNGEN!$D$10,1),2)),
    IF(AL1954=$J$33,
      MIN(EINSTELLUNGEN!$D$12,WEEKDAY(DATE(EINSTELLUNGEN!$D$9,12,31),2)),
      EINSTELLUNGEN!$D$12
  )) - SUMIF(AL$50:AL$2500,"="&amp;AL1954,AX$50:AX$2500),
  0)</f>
        <v>3</v>
      </c>
      <c r="BD1954" s="2">
        <f t="shared" si="1051"/>
        <v>0.33333333333333331</v>
      </c>
      <c r="BE1954" s="2">
        <f t="shared" si="1052"/>
        <v>0</v>
      </c>
    </row>
    <row r="1955" spans="1:57" ht="10.5" customHeight="1">
      <c r="A1955" s="1" t="str">
        <f t="shared" ca="1" si="1028"/>
        <v/>
      </c>
      <c r="B1955" s="1" t="str">
        <f t="shared" ca="1" si="1029"/>
        <v/>
      </c>
      <c r="C1955" s="1" t="str">
        <f t="shared" ca="1" si="1030"/>
        <v/>
      </c>
      <c r="D1955" s="1" t="str">
        <f t="shared" ca="1" si="1031"/>
        <v/>
      </c>
      <c r="F1955" s="10"/>
      <c r="G1955" s="217" t="str">
        <f t="shared" si="1032"/>
        <v/>
      </c>
      <c r="H1955" s="27"/>
      <c r="I1955" s="28"/>
      <c r="J1955" s="28"/>
      <c r="K1955" s="29"/>
      <c r="L1955" s="217"/>
      <c r="M1955" s="217"/>
      <c r="N1955" s="217"/>
      <c r="O1955" s="26" t="str">
        <f t="shared" si="1033"/>
        <v/>
      </c>
      <c r="P1955" s="218" t="str">
        <f t="shared" si="1034"/>
        <v/>
      </c>
      <c r="Q1955" s="26" t="str">
        <f t="shared" si="1035"/>
        <v/>
      </c>
      <c r="R1955" s="22"/>
      <c r="S1955" s="99"/>
      <c r="T1955" s="10"/>
      <c r="U1955" s="229" t="str">
        <f t="shared" si="1036"/>
        <v/>
      </c>
      <c r="V1955" s="230"/>
      <c r="W1955" s="230"/>
      <c r="X1955" s="230"/>
      <c r="Y1955" s="230"/>
      <c r="Z1955" s="22" t="str">
        <f>""</f>
        <v/>
      </c>
      <c r="AB1955" s="23" t="str">
        <f t="shared" si="1037"/>
        <v/>
      </c>
      <c r="AC1955" s="2" t="b">
        <f>COUNT(Q1955:Q$2500)&gt;0</f>
        <v>0</v>
      </c>
      <c r="AD1955" s="2" t="b">
        <f t="shared" si="1053"/>
        <v>0</v>
      </c>
      <c r="AE1955" s="2" t="b">
        <f t="shared" si="1054"/>
        <v>0</v>
      </c>
      <c r="AF1955" s="2" t="b">
        <f t="shared" si="1055"/>
        <v>0</v>
      </c>
      <c r="AG1955" s="2" t="b">
        <f>OR(
  AND(AC1955,NOT(AC1956)),
  AND(AF1955,WEEKDAY(AH1954,2)=EINSTELLUNGEN!$D$12),
  AND(AF1955,AH1955=$J$35)
)</f>
        <v>0</v>
      </c>
      <c r="AH1955" s="2">
        <f>IF(AE1955,AH1954+IF(WEEKDAY(AH1954+1,2)&lt;=EINSTELLUNGEN!$D$12,1,$J$36),AH1954)</f>
        <v>42020</v>
      </c>
      <c r="AI1955" s="2">
        <f t="shared" si="1056"/>
        <v>2019</v>
      </c>
      <c r="AJ1955" s="2">
        <f t="shared" si="1057"/>
        <v>201901</v>
      </c>
      <c r="AK1955" s="2">
        <f t="shared" si="1058"/>
        <v>201901</v>
      </c>
      <c r="AL1955" s="2">
        <f t="shared" si="1059"/>
        <v>201903</v>
      </c>
      <c r="AM1955" s="2" t="b">
        <f t="shared" si="1060"/>
        <v>1</v>
      </c>
      <c r="AN1955" s="4" t="e">
        <f t="shared" si="1038"/>
        <v>#N/A</v>
      </c>
      <c r="AO1955" s="4" t="e">
        <f t="shared" si="1039"/>
        <v>#N/A</v>
      </c>
      <c r="AP1955" s="2" t="str">
        <f>IF(AD1955,
  IF(ISBLANK(H1955),
    AP1954,
    IF(LEN(H1955)=1,
      IF(OR(UPPER(H1955)="A",UPPER(H1955)="I"),
        EINSTELLUNGEN!$D$21,
        IF(OR(UPPER(H1955)="B",UPPER(H1955)="M"),
          EINSTELLUNGEN!$D$22,
          IF(OR(UPPER(H1955)="C",UPPER(H1955)="S"),
            EINSTELLUNGEN!$D$23,
            IF(UPPER(H1955)="D",
              EINSTELLUNGEN!$D$24,
              IF(UPPER(H1955)="E",
                EINSTELLUNGEN!$D$25,
                UPPER(H1955)))))),
      IF(ISNUMBER(H1955),
        EINSTELLUNGEN!$D$20&amp;H1955,
        UPPER(H1955)))),
  "")</f>
        <v/>
      </c>
      <c r="AQ1955" s="2" t="str">
        <f t="shared" si="1040"/>
        <v/>
      </c>
      <c r="AR1955" s="2">
        <f t="shared" si="1041"/>
        <v>0</v>
      </c>
      <c r="AS1955" s="145">
        <f t="shared" si="1042"/>
        <v>0.33333333333333331</v>
      </c>
      <c r="AT1955" s="2">
        <f t="shared" si="1043"/>
        <v>0</v>
      </c>
      <c r="AU1955" s="2">
        <f t="shared" si="1044"/>
        <v>0</v>
      </c>
      <c r="AV1955" s="2">
        <f t="shared" si="1045"/>
        <v>0</v>
      </c>
      <c r="AW1955" s="2">
        <f t="shared" si="1046"/>
        <v>0</v>
      </c>
      <c r="AX1955" s="2">
        <f t="shared" si="1061"/>
        <v>0</v>
      </c>
      <c r="AY1955" s="2">
        <f t="shared" si="1047"/>
        <v>0</v>
      </c>
      <c r="AZ1955" s="145" t="e">
        <f t="shared" si="1048"/>
        <v>#N/A</v>
      </c>
      <c r="BA1955" s="145" t="e">
        <f t="shared" si="1049"/>
        <v>#N/A</v>
      </c>
      <c r="BB1955" s="145">
        <f t="shared" si="1050"/>
        <v>2.083333333333337E-2</v>
      </c>
      <c r="BC1955" s="2">
        <f>IF(AM1955,
  IF(AND(AL1955=$J$31,_xlfn.DAYS(AH1955,DATE(AI1955,1,1))&lt;7),
    MAX(0,EINSTELLUNGEN!$D$12+1-WEEKDAY(DATE(EINSTELLUNGEN!$D$9,EINSTELLUNGEN!$D$10,1),2)),
    IF(AL1955=$J$33,
      MIN(EINSTELLUNGEN!$D$12,WEEKDAY(DATE(EINSTELLUNGEN!$D$9,12,31),2)),
      EINSTELLUNGEN!$D$12
  )) - SUMIF(AL$50:AL$2500,"="&amp;AL1955,AX$50:AX$2500),
  0)</f>
        <v>3</v>
      </c>
      <c r="BD1955" s="2">
        <f t="shared" si="1051"/>
        <v>0.33333333333333331</v>
      </c>
      <c r="BE1955" s="2">
        <f t="shared" si="1052"/>
        <v>0</v>
      </c>
    </row>
    <row r="1956" spans="1:57" ht="10.5" customHeight="1">
      <c r="A1956" s="1" t="str">
        <f t="shared" ca="1" si="1028"/>
        <v/>
      </c>
      <c r="B1956" s="1" t="str">
        <f t="shared" ca="1" si="1029"/>
        <v/>
      </c>
      <c r="C1956" s="1" t="str">
        <f t="shared" ca="1" si="1030"/>
        <v/>
      </c>
      <c r="D1956" s="1" t="str">
        <f t="shared" ca="1" si="1031"/>
        <v/>
      </c>
      <c r="F1956" s="10"/>
      <c r="G1956" s="217" t="str">
        <f t="shared" si="1032"/>
        <v/>
      </c>
      <c r="H1956" s="27"/>
      <c r="I1956" s="28"/>
      <c r="J1956" s="28"/>
      <c r="K1956" s="29"/>
      <c r="L1956" s="217"/>
      <c r="M1956" s="217"/>
      <c r="N1956" s="217"/>
      <c r="O1956" s="26" t="str">
        <f t="shared" si="1033"/>
        <v/>
      </c>
      <c r="P1956" s="218" t="str">
        <f t="shared" si="1034"/>
        <v/>
      </c>
      <c r="Q1956" s="26" t="str">
        <f t="shared" si="1035"/>
        <v/>
      </c>
      <c r="R1956" s="22"/>
      <c r="S1956" s="99"/>
      <c r="T1956" s="10"/>
      <c r="U1956" s="229" t="str">
        <f t="shared" si="1036"/>
        <v/>
      </c>
      <c r="V1956" s="230"/>
      <c r="W1956" s="230"/>
      <c r="X1956" s="230"/>
      <c r="Y1956" s="230"/>
      <c r="Z1956" s="22" t="str">
        <f>""</f>
        <v/>
      </c>
      <c r="AB1956" s="23" t="str">
        <f t="shared" si="1037"/>
        <v/>
      </c>
      <c r="AC1956" s="2" t="b">
        <f>COUNT(Q1956:Q$2500)&gt;0</f>
        <v>0</v>
      </c>
      <c r="AD1956" s="2" t="b">
        <f t="shared" si="1053"/>
        <v>0</v>
      </c>
      <c r="AE1956" s="2" t="b">
        <f t="shared" si="1054"/>
        <v>0</v>
      </c>
      <c r="AF1956" s="2" t="b">
        <f t="shared" si="1055"/>
        <v>0</v>
      </c>
      <c r="AG1956" s="2" t="b">
        <f>OR(
  AND(AC1956,NOT(AC1957)),
  AND(AF1956,WEEKDAY(AH1955,2)=EINSTELLUNGEN!$D$12),
  AND(AF1956,AH1956=$J$35)
)</f>
        <v>0</v>
      </c>
      <c r="AH1956" s="2">
        <f>IF(AE1956,AH1955+IF(WEEKDAY(AH1955+1,2)&lt;=EINSTELLUNGEN!$D$12,1,$J$36),AH1955)</f>
        <v>42020</v>
      </c>
      <c r="AI1956" s="2">
        <f t="shared" si="1056"/>
        <v>2019</v>
      </c>
      <c r="AJ1956" s="2">
        <f t="shared" si="1057"/>
        <v>201901</v>
      </c>
      <c r="AK1956" s="2">
        <f t="shared" si="1058"/>
        <v>201901</v>
      </c>
      <c r="AL1956" s="2">
        <f t="shared" si="1059"/>
        <v>201903</v>
      </c>
      <c r="AM1956" s="2" t="b">
        <f t="shared" si="1060"/>
        <v>1</v>
      </c>
      <c r="AN1956" s="4" t="e">
        <f t="shared" si="1038"/>
        <v>#N/A</v>
      </c>
      <c r="AO1956" s="4" t="e">
        <f t="shared" si="1039"/>
        <v>#N/A</v>
      </c>
      <c r="AP1956" s="2" t="str">
        <f>IF(AD1956,
  IF(ISBLANK(H1956),
    AP1955,
    IF(LEN(H1956)=1,
      IF(OR(UPPER(H1956)="A",UPPER(H1956)="I"),
        EINSTELLUNGEN!$D$21,
        IF(OR(UPPER(H1956)="B",UPPER(H1956)="M"),
          EINSTELLUNGEN!$D$22,
          IF(OR(UPPER(H1956)="C",UPPER(H1956)="S"),
            EINSTELLUNGEN!$D$23,
            IF(UPPER(H1956)="D",
              EINSTELLUNGEN!$D$24,
              IF(UPPER(H1956)="E",
                EINSTELLUNGEN!$D$25,
                UPPER(H1956)))))),
      IF(ISNUMBER(H1956),
        EINSTELLUNGEN!$D$20&amp;H1956,
        UPPER(H1956)))),
  "")</f>
        <v/>
      </c>
      <c r="AQ1956" s="2" t="str">
        <f t="shared" si="1040"/>
        <v/>
      </c>
      <c r="AR1956" s="2">
        <f t="shared" si="1041"/>
        <v>0</v>
      </c>
      <c r="AS1956" s="145">
        <f t="shared" si="1042"/>
        <v>0.33333333333333331</v>
      </c>
      <c r="AT1956" s="2">
        <f t="shared" si="1043"/>
        <v>0</v>
      </c>
      <c r="AU1956" s="2">
        <f t="shared" si="1044"/>
        <v>0</v>
      </c>
      <c r="AV1956" s="2">
        <f t="shared" si="1045"/>
        <v>0</v>
      </c>
      <c r="AW1956" s="2">
        <f t="shared" si="1046"/>
        <v>0</v>
      </c>
      <c r="AX1956" s="2">
        <f t="shared" si="1061"/>
        <v>0</v>
      </c>
      <c r="AY1956" s="2">
        <f t="shared" si="1047"/>
        <v>0</v>
      </c>
      <c r="AZ1956" s="145" t="e">
        <f t="shared" si="1048"/>
        <v>#N/A</v>
      </c>
      <c r="BA1956" s="145" t="e">
        <f t="shared" si="1049"/>
        <v>#N/A</v>
      </c>
      <c r="BB1956" s="145">
        <f t="shared" si="1050"/>
        <v>2.083333333333337E-2</v>
      </c>
      <c r="BC1956" s="2">
        <f>IF(AM1956,
  IF(AND(AL1956=$J$31,_xlfn.DAYS(AH1956,DATE(AI1956,1,1))&lt;7),
    MAX(0,EINSTELLUNGEN!$D$12+1-WEEKDAY(DATE(EINSTELLUNGEN!$D$9,EINSTELLUNGEN!$D$10,1),2)),
    IF(AL1956=$J$33,
      MIN(EINSTELLUNGEN!$D$12,WEEKDAY(DATE(EINSTELLUNGEN!$D$9,12,31),2)),
      EINSTELLUNGEN!$D$12
  )) - SUMIF(AL$50:AL$2500,"="&amp;AL1956,AX$50:AX$2500),
  0)</f>
        <v>3</v>
      </c>
      <c r="BD1956" s="2">
        <f t="shared" si="1051"/>
        <v>0.33333333333333331</v>
      </c>
      <c r="BE1956" s="2">
        <f t="shared" si="1052"/>
        <v>0</v>
      </c>
    </row>
    <row r="1957" spans="1:57" ht="10.5" customHeight="1">
      <c r="A1957" s="1" t="str">
        <f t="shared" ca="1" si="1028"/>
        <v/>
      </c>
      <c r="B1957" s="1" t="str">
        <f t="shared" ca="1" si="1029"/>
        <v/>
      </c>
      <c r="C1957" s="1" t="str">
        <f t="shared" ca="1" si="1030"/>
        <v/>
      </c>
      <c r="D1957" s="1" t="str">
        <f t="shared" ca="1" si="1031"/>
        <v/>
      </c>
      <c r="F1957" s="10"/>
      <c r="G1957" s="217" t="str">
        <f t="shared" si="1032"/>
        <v/>
      </c>
      <c r="H1957" s="27"/>
      <c r="I1957" s="28"/>
      <c r="J1957" s="28"/>
      <c r="K1957" s="29"/>
      <c r="L1957" s="217"/>
      <c r="M1957" s="217"/>
      <c r="N1957" s="217"/>
      <c r="O1957" s="26" t="str">
        <f t="shared" si="1033"/>
        <v/>
      </c>
      <c r="P1957" s="218" t="str">
        <f t="shared" si="1034"/>
        <v/>
      </c>
      <c r="Q1957" s="26" t="str">
        <f t="shared" si="1035"/>
        <v/>
      </c>
      <c r="R1957" s="22"/>
      <c r="S1957" s="99"/>
      <c r="T1957" s="10"/>
      <c r="U1957" s="229" t="str">
        <f t="shared" si="1036"/>
        <v/>
      </c>
      <c r="V1957" s="230"/>
      <c r="W1957" s="230"/>
      <c r="X1957" s="230"/>
      <c r="Y1957" s="230"/>
      <c r="Z1957" s="22" t="str">
        <f>""</f>
        <v/>
      </c>
      <c r="AB1957" s="23" t="str">
        <f t="shared" si="1037"/>
        <v/>
      </c>
      <c r="AC1957" s="2" t="b">
        <f>COUNT(Q1957:Q$2500)&gt;0</f>
        <v>0</v>
      </c>
      <c r="AD1957" s="2" t="b">
        <f t="shared" si="1053"/>
        <v>0</v>
      </c>
      <c r="AE1957" s="2" t="b">
        <f t="shared" si="1054"/>
        <v>0</v>
      </c>
      <c r="AF1957" s="2" t="b">
        <f t="shared" si="1055"/>
        <v>0</v>
      </c>
      <c r="AG1957" s="2" t="b">
        <f>OR(
  AND(AC1957,NOT(AC1958)),
  AND(AF1957,WEEKDAY(AH1956,2)=EINSTELLUNGEN!$D$12),
  AND(AF1957,AH1957=$J$35)
)</f>
        <v>0</v>
      </c>
      <c r="AH1957" s="2">
        <f>IF(AE1957,AH1956+IF(WEEKDAY(AH1956+1,2)&lt;=EINSTELLUNGEN!$D$12,1,$J$36),AH1956)</f>
        <v>42020</v>
      </c>
      <c r="AI1957" s="2">
        <f t="shared" si="1056"/>
        <v>2019</v>
      </c>
      <c r="AJ1957" s="2">
        <f t="shared" si="1057"/>
        <v>201901</v>
      </c>
      <c r="AK1957" s="2">
        <f t="shared" si="1058"/>
        <v>201901</v>
      </c>
      <c r="AL1957" s="2">
        <f t="shared" si="1059"/>
        <v>201903</v>
      </c>
      <c r="AM1957" s="2" t="b">
        <f t="shared" si="1060"/>
        <v>1</v>
      </c>
      <c r="AN1957" s="4" t="e">
        <f t="shared" si="1038"/>
        <v>#N/A</v>
      </c>
      <c r="AO1957" s="4" t="e">
        <f t="shared" si="1039"/>
        <v>#N/A</v>
      </c>
      <c r="AP1957" s="2" t="str">
        <f>IF(AD1957,
  IF(ISBLANK(H1957),
    AP1956,
    IF(LEN(H1957)=1,
      IF(OR(UPPER(H1957)="A",UPPER(H1957)="I"),
        EINSTELLUNGEN!$D$21,
        IF(OR(UPPER(H1957)="B",UPPER(H1957)="M"),
          EINSTELLUNGEN!$D$22,
          IF(OR(UPPER(H1957)="C",UPPER(H1957)="S"),
            EINSTELLUNGEN!$D$23,
            IF(UPPER(H1957)="D",
              EINSTELLUNGEN!$D$24,
              IF(UPPER(H1957)="E",
                EINSTELLUNGEN!$D$25,
                UPPER(H1957)))))),
      IF(ISNUMBER(H1957),
        EINSTELLUNGEN!$D$20&amp;H1957,
        UPPER(H1957)))),
  "")</f>
        <v/>
      </c>
      <c r="AQ1957" s="2" t="str">
        <f t="shared" si="1040"/>
        <v/>
      </c>
      <c r="AR1957" s="2">
        <f t="shared" si="1041"/>
        <v>0</v>
      </c>
      <c r="AS1957" s="145">
        <f t="shared" si="1042"/>
        <v>0.33333333333333331</v>
      </c>
      <c r="AT1957" s="2">
        <f t="shared" si="1043"/>
        <v>0</v>
      </c>
      <c r="AU1957" s="2">
        <f t="shared" si="1044"/>
        <v>0</v>
      </c>
      <c r="AV1957" s="2">
        <f t="shared" si="1045"/>
        <v>0</v>
      </c>
      <c r="AW1957" s="2">
        <f t="shared" si="1046"/>
        <v>0</v>
      </c>
      <c r="AX1957" s="2">
        <f t="shared" si="1061"/>
        <v>0</v>
      </c>
      <c r="AY1957" s="2">
        <f t="shared" si="1047"/>
        <v>0</v>
      </c>
      <c r="AZ1957" s="145" t="e">
        <f t="shared" si="1048"/>
        <v>#N/A</v>
      </c>
      <c r="BA1957" s="145" t="e">
        <f t="shared" si="1049"/>
        <v>#N/A</v>
      </c>
      <c r="BB1957" s="145">
        <f t="shared" si="1050"/>
        <v>2.083333333333337E-2</v>
      </c>
      <c r="BC1957" s="2">
        <f>IF(AM1957,
  IF(AND(AL1957=$J$31,_xlfn.DAYS(AH1957,DATE(AI1957,1,1))&lt;7),
    MAX(0,EINSTELLUNGEN!$D$12+1-WEEKDAY(DATE(EINSTELLUNGEN!$D$9,EINSTELLUNGEN!$D$10,1),2)),
    IF(AL1957=$J$33,
      MIN(EINSTELLUNGEN!$D$12,WEEKDAY(DATE(EINSTELLUNGEN!$D$9,12,31),2)),
      EINSTELLUNGEN!$D$12
  )) - SUMIF(AL$50:AL$2500,"="&amp;AL1957,AX$50:AX$2500),
  0)</f>
        <v>3</v>
      </c>
      <c r="BD1957" s="2">
        <f t="shared" si="1051"/>
        <v>0.33333333333333331</v>
      </c>
      <c r="BE1957" s="2">
        <f t="shared" si="1052"/>
        <v>0</v>
      </c>
    </row>
    <row r="1958" spans="1:57" ht="10.5" customHeight="1">
      <c r="A1958" s="1" t="str">
        <f t="shared" ca="1" si="1028"/>
        <v/>
      </c>
      <c r="B1958" s="1" t="str">
        <f t="shared" ca="1" si="1029"/>
        <v/>
      </c>
      <c r="C1958" s="1" t="str">
        <f t="shared" ca="1" si="1030"/>
        <v/>
      </c>
      <c r="D1958" s="1" t="str">
        <f t="shared" ca="1" si="1031"/>
        <v/>
      </c>
      <c r="F1958" s="10"/>
      <c r="G1958" s="217" t="str">
        <f t="shared" si="1032"/>
        <v/>
      </c>
      <c r="H1958" s="27"/>
      <c r="I1958" s="28"/>
      <c r="J1958" s="28"/>
      <c r="K1958" s="29"/>
      <c r="L1958" s="217"/>
      <c r="M1958" s="217"/>
      <c r="N1958" s="217"/>
      <c r="O1958" s="26" t="str">
        <f t="shared" si="1033"/>
        <v/>
      </c>
      <c r="P1958" s="218" t="str">
        <f t="shared" si="1034"/>
        <v/>
      </c>
      <c r="Q1958" s="26" t="str">
        <f t="shared" si="1035"/>
        <v/>
      </c>
      <c r="R1958" s="22"/>
      <c r="S1958" s="99"/>
      <c r="T1958" s="10"/>
      <c r="U1958" s="229" t="str">
        <f t="shared" si="1036"/>
        <v/>
      </c>
      <c r="V1958" s="230"/>
      <c r="W1958" s="230"/>
      <c r="X1958" s="230"/>
      <c r="Y1958" s="230"/>
      <c r="Z1958" s="22" t="str">
        <f>""</f>
        <v/>
      </c>
      <c r="AB1958" s="23" t="str">
        <f t="shared" si="1037"/>
        <v/>
      </c>
      <c r="AC1958" s="2" t="b">
        <f>COUNT(Q1958:Q$2500)&gt;0</f>
        <v>0</v>
      </c>
      <c r="AD1958" s="2" t="b">
        <f t="shared" si="1053"/>
        <v>0</v>
      </c>
      <c r="AE1958" s="2" t="b">
        <f t="shared" si="1054"/>
        <v>0</v>
      </c>
      <c r="AF1958" s="2" t="b">
        <f t="shared" si="1055"/>
        <v>0</v>
      </c>
      <c r="AG1958" s="2" t="b">
        <f>OR(
  AND(AC1958,NOT(AC1959)),
  AND(AF1958,WEEKDAY(AH1957,2)=EINSTELLUNGEN!$D$12),
  AND(AF1958,AH1958=$J$35)
)</f>
        <v>0</v>
      </c>
      <c r="AH1958" s="2">
        <f>IF(AE1958,AH1957+IF(WEEKDAY(AH1957+1,2)&lt;=EINSTELLUNGEN!$D$12,1,$J$36),AH1957)</f>
        <v>42020</v>
      </c>
      <c r="AI1958" s="2">
        <f t="shared" si="1056"/>
        <v>2019</v>
      </c>
      <c r="AJ1958" s="2">
        <f t="shared" si="1057"/>
        <v>201901</v>
      </c>
      <c r="AK1958" s="2">
        <f t="shared" si="1058"/>
        <v>201901</v>
      </c>
      <c r="AL1958" s="2">
        <f t="shared" si="1059"/>
        <v>201903</v>
      </c>
      <c r="AM1958" s="2" t="b">
        <f t="shared" si="1060"/>
        <v>1</v>
      </c>
      <c r="AN1958" s="4" t="e">
        <f t="shared" si="1038"/>
        <v>#N/A</v>
      </c>
      <c r="AO1958" s="4" t="e">
        <f t="shared" si="1039"/>
        <v>#N/A</v>
      </c>
      <c r="AP1958" s="2" t="str">
        <f>IF(AD1958,
  IF(ISBLANK(H1958),
    AP1957,
    IF(LEN(H1958)=1,
      IF(OR(UPPER(H1958)="A",UPPER(H1958)="I"),
        EINSTELLUNGEN!$D$21,
        IF(OR(UPPER(H1958)="B",UPPER(H1958)="M"),
          EINSTELLUNGEN!$D$22,
          IF(OR(UPPER(H1958)="C",UPPER(H1958)="S"),
            EINSTELLUNGEN!$D$23,
            IF(UPPER(H1958)="D",
              EINSTELLUNGEN!$D$24,
              IF(UPPER(H1958)="E",
                EINSTELLUNGEN!$D$25,
                UPPER(H1958)))))),
      IF(ISNUMBER(H1958),
        EINSTELLUNGEN!$D$20&amp;H1958,
        UPPER(H1958)))),
  "")</f>
        <v/>
      </c>
      <c r="AQ1958" s="2" t="str">
        <f t="shared" si="1040"/>
        <v/>
      </c>
      <c r="AR1958" s="2">
        <f t="shared" si="1041"/>
        <v>0</v>
      </c>
      <c r="AS1958" s="145">
        <f t="shared" si="1042"/>
        <v>0.33333333333333331</v>
      </c>
      <c r="AT1958" s="2">
        <f t="shared" si="1043"/>
        <v>0</v>
      </c>
      <c r="AU1958" s="2">
        <f t="shared" si="1044"/>
        <v>0</v>
      </c>
      <c r="AV1958" s="2">
        <f t="shared" si="1045"/>
        <v>0</v>
      </c>
      <c r="AW1958" s="2">
        <f t="shared" si="1046"/>
        <v>0</v>
      </c>
      <c r="AX1958" s="2">
        <f t="shared" si="1061"/>
        <v>0</v>
      </c>
      <c r="AY1958" s="2">
        <f t="shared" si="1047"/>
        <v>0</v>
      </c>
      <c r="AZ1958" s="145" t="e">
        <f t="shared" si="1048"/>
        <v>#N/A</v>
      </c>
      <c r="BA1958" s="145" t="e">
        <f t="shared" si="1049"/>
        <v>#N/A</v>
      </c>
      <c r="BB1958" s="145">
        <f t="shared" si="1050"/>
        <v>2.083333333333337E-2</v>
      </c>
      <c r="BC1958" s="2">
        <f>IF(AM1958,
  IF(AND(AL1958=$J$31,_xlfn.DAYS(AH1958,DATE(AI1958,1,1))&lt;7),
    MAX(0,EINSTELLUNGEN!$D$12+1-WEEKDAY(DATE(EINSTELLUNGEN!$D$9,EINSTELLUNGEN!$D$10,1),2)),
    IF(AL1958=$J$33,
      MIN(EINSTELLUNGEN!$D$12,WEEKDAY(DATE(EINSTELLUNGEN!$D$9,12,31),2)),
      EINSTELLUNGEN!$D$12
  )) - SUMIF(AL$50:AL$2500,"="&amp;AL1958,AX$50:AX$2500),
  0)</f>
        <v>3</v>
      </c>
      <c r="BD1958" s="2">
        <f t="shared" si="1051"/>
        <v>0.33333333333333331</v>
      </c>
      <c r="BE1958" s="2">
        <f t="shared" si="1052"/>
        <v>0</v>
      </c>
    </row>
    <row r="1959" spans="1:57" ht="10.5" customHeight="1">
      <c r="A1959" s="1" t="str">
        <f t="shared" ca="1" si="1028"/>
        <v/>
      </c>
      <c r="B1959" s="1" t="str">
        <f t="shared" ca="1" si="1029"/>
        <v/>
      </c>
      <c r="C1959" s="1" t="str">
        <f t="shared" ca="1" si="1030"/>
        <v/>
      </c>
      <c r="D1959" s="1" t="str">
        <f t="shared" ca="1" si="1031"/>
        <v/>
      </c>
      <c r="F1959" s="10"/>
      <c r="G1959" s="217" t="str">
        <f t="shared" si="1032"/>
        <v/>
      </c>
      <c r="H1959" s="27"/>
      <c r="I1959" s="28"/>
      <c r="J1959" s="28"/>
      <c r="K1959" s="29"/>
      <c r="L1959" s="217"/>
      <c r="M1959" s="217"/>
      <c r="N1959" s="217"/>
      <c r="O1959" s="26" t="str">
        <f t="shared" si="1033"/>
        <v/>
      </c>
      <c r="P1959" s="218" t="str">
        <f t="shared" si="1034"/>
        <v/>
      </c>
      <c r="Q1959" s="26" t="str">
        <f t="shared" si="1035"/>
        <v/>
      </c>
      <c r="R1959" s="22"/>
      <c r="S1959" s="99"/>
      <c r="T1959" s="10"/>
      <c r="U1959" s="229" t="str">
        <f t="shared" si="1036"/>
        <v/>
      </c>
      <c r="V1959" s="230"/>
      <c r="W1959" s="230"/>
      <c r="X1959" s="230"/>
      <c r="Y1959" s="230"/>
      <c r="Z1959" s="22" t="str">
        <f>""</f>
        <v/>
      </c>
      <c r="AB1959" s="23" t="str">
        <f t="shared" si="1037"/>
        <v/>
      </c>
      <c r="AC1959" s="2" t="b">
        <f>COUNT(Q1959:Q$2500)&gt;0</f>
        <v>0</v>
      </c>
      <c r="AD1959" s="2" t="b">
        <f t="shared" si="1053"/>
        <v>0</v>
      </c>
      <c r="AE1959" s="2" t="b">
        <f t="shared" si="1054"/>
        <v>0</v>
      </c>
      <c r="AF1959" s="2" t="b">
        <f t="shared" si="1055"/>
        <v>0</v>
      </c>
      <c r="AG1959" s="2" t="b">
        <f>OR(
  AND(AC1959,NOT(AC1960)),
  AND(AF1959,WEEKDAY(AH1958,2)=EINSTELLUNGEN!$D$12),
  AND(AF1959,AH1959=$J$35)
)</f>
        <v>0</v>
      </c>
      <c r="AH1959" s="2">
        <f>IF(AE1959,AH1958+IF(WEEKDAY(AH1958+1,2)&lt;=EINSTELLUNGEN!$D$12,1,$J$36),AH1958)</f>
        <v>42020</v>
      </c>
      <c r="AI1959" s="2">
        <f t="shared" si="1056"/>
        <v>2019</v>
      </c>
      <c r="AJ1959" s="2">
        <f t="shared" si="1057"/>
        <v>201901</v>
      </c>
      <c r="AK1959" s="2">
        <f t="shared" si="1058"/>
        <v>201901</v>
      </c>
      <c r="AL1959" s="2">
        <f t="shared" si="1059"/>
        <v>201903</v>
      </c>
      <c r="AM1959" s="2" t="b">
        <f t="shared" si="1060"/>
        <v>1</v>
      </c>
      <c r="AN1959" s="4" t="e">
        <f t="shared" si="1038"/>
        <v>#N/A</v>
      </c>
      <c r="AO1959" s="4" t="e">
        <f t="shared" si="1039"/>
        <v>#N/A</v>
      </c>
      <c r="AP1959" s="2" t="str">
        <f>IF(AD1959,
  IF(ISBLANK(H1959),
    AP1958,
    IF(LEN(H1959)=1,
      IF(OR(UPPER(H1959)="A",UPPER(H1959)="I"),
        EINSTELLUNGEN!$D$21,
        IF(OR(UPPER(H1959)="B",UPPER(H1959)="M"),
          EINSTELLUNGEN!$D$22,
          IF(OR(UPPER(H1959)="C",UPPER(H1959)="S"),
            EINSTELLUNGEN!$D$23,
            IF(UPPER(H1959)="D",
              EINSTELLUNGEN!$D$24,
              IF(UPPER(H1959)="E",
                EINSTELLUNGEN!$D$25,
                UPPER(H1959)))))),
      IF(ISNUMBER(H1959),
        EINSTELLUNGEN!$D$20&amp;H1959,
        UPPER(H1959)))),
  "")</f>
        <v/>
      </c>
      <c r="AQ1959" s="2" t="str">
        <f t="shared" si="1040"/>
        <v/>
      </c>
      <c r="AR1959" s="2">
        <f t="shared" si="1041"/>
        <v>0</v>
      </c>
      <c r="AS1959" s="145">
        <f t="shared" si="1042"/>
        <v>0.33333333333333331</v>
      </c>
      <c r="AT1959" s="2">
        <f t="shared" si="1043"/>
        <v>0</v>
      </c>
      <c r="AU1959" s="2">
        <f t="shared" si="1044"/>
        <v>0</v>
      </c>
      <c r="AV1959" s="2">
        <f t="shared" si="1045"/>
        <v>0</v>
      </c>
      <c r="AW1959" s="2">
        <f t="shared" si="1046"/>
        <v>0</v>
      </c>
      <c r="AX1959" s="2">
        <f t="shared" si="1061"/>
        <v>0</v>
      </c>
      <c r="AY1959" s="2">
        <f t="shared" si="1047"/>
        <v>0</v>
      </c>
      <c r="AZ1959" s="145" t="e">
        <f t="shared" si="1048"/>
        <v>#N/A</v>
      </c>
      <c r="BA1959" s="145" t="e">
        <f t="shared" si="1049"/>
        <v>#N/A</v>
      </c>
      <c r="BB1959" s="145">
        <f t="shared" si="1050"/>
        <v>2.083333333333337E-2</v>
      </c>
      <c r="BC1959" s="2">
        <f>IF(AM1959,
  IF(AND(AL1959=$J$31,_xlfn.DAYS(AH1959,DATE(AI1959,1,1))&lt;7),
    MAX(0,EINSTELLUNGEN!$D$12+1-WEEKDAY(DATE(EINSTELLUNGEN!$D$9,EINSTELLUNGEN!$D$10,1),2)),
    IF(AL1959=$J$33,
      MIN(EINSTELLUNGEN!$D$12,WEEKDAY(DATE(EINSTELLUNGEN!$D$9,12,31),2)),
      EINSTELLUNGEN!$D$12
  )) - SUMIF(AL$50:AL$2500,"="&amp;AL1959,AX$50:AX$2500),
  0)</f>
        <v>3</v>
      </c>
      <c r="BD1959" s="2">
        <f t="shared" si="1051"/>
        <v>0.33333333333333331</v>
      </c>
      <c r="BE1959" s="2">
        <f t="shared" si="1052"/>
        <v>0</v>
      </c>
    </row>
    <row r="1960" spans="1:57" ht="10.5" customHeight="1">
      <c r="A1960" s="1" t="str">
        <f t="shared" ca="1" si="1028"/>
        <v/>
      </c>
      <c r="B1960" s="1" t="str">
        <f t="shared" ca="1" si="1029"/>
        <v/>
      </c>
      <c r="C1960" s="1" t="str">
        <f t="shared" ca="1" si="1030"/>
        <v/>
      </c>
      <c r="D1960" s="1" t="str">
        <f t="shared" ca="1" si="1031"/>
        <v/>
      </c>
      <c r="F1960" s="10"/>
      <c r="G1960" s="217" t="str">
        <f t="shared" si="1032"/>
        <v/>
      </c>
      <c r="H1960" s="27"/>
      <c r="I1960" s="28"/>
      <c r="J1960" s="28"/>
      <c r="K1960" s="29"/>
      <c r="L1960" s="217"/>
      <c r="M1960" s="217"/>
      <c r="N1960" s="217"/>
      <c r="O1960" s="26" t="str">
        <f t="shared" si="1033"/>
        <v/>
      </c>
      <c r="P1960" s="218" t="str">
        <f t="shared" si="1034"/>
        <v/>
      </c>
      <c r="Q1960" s="26" t="str">
        <f t="shared" si="1035"/>
        <v/>
      </c>
      <c r="R1960" s="22"/>
      <c r="S1960" s="99"/>
      <c r="T1960" s="10"/>
      <c r="U1960" s="229" t="str">
        <f t="shared" si="1036"/>
        <v/>
      </c>
      <c r="V1960" s="230"/>
      <c r="W1960" s="230"/>
      <c r="X1960" s="230"/>
      <c r="Y1960" s="230"/>
      <c r="Z1960" s="22" t="str">
        <f>""</f>
        <v/>
      </c>
      <c r="AB1960" s="23" t="str">
        <f t="shared" si="1037"/>
        <v/>
      </c>
      <c r="AC1960" s="2" t="b">
        <f>COUNT(Q1960:Q$2500)&gt;0</f>
        <v>0</v>
      </c>
      <c r="AD1960" s="2" t="b">
        <f t="shared" si="1053"/>
        <v>0</v>
      </c>
      <c r="AE1960" s="2" t="b">
        <f t="shared" si="1054"/>
        <v>0</v>
      </c>
      <c r="AF1960" s="2" t="b">
        <f t="shared" si="1055"/>
        <v>0</v>
      </c>
      <c r="AG1960" s="2" t="b">
        <f>OR(
  AND(AC1960,NOT(AC1961)),
  AND(AF1960,WEEKDAY(AH1959,2)=EINSTELLUNGEN!$D$12),
  AND(AF1960,AH1960=$J$35)
)</f>
        <v>0</v>
      </c>
      <c r="AH1960" s="2">
        <f>IF(AE1960,AH1959+IF(WEEKDAY(AH1959+1,2)&lt;=EINSTELLUNGEN!$D$12,1,$J$36),AH1959)</f>
        <v>42020</v>
      </c>
      <c r="AI1960" s="2">
        <f t="shared" si="1056"/>
        <v>2019</v>
      </c>
      <c r="AJ1960" s="2">
        <f t="shared" si="1057"/>
        <v>201901</v>
      </c>
      <c r="AK1960" s="2">
        <f t="shared" si="1058"/>
        <v>201901</v>
      </c>
      <c r="AL1960" s="2">
        <f t="shared" si="1059"/>
        <v>201903</v>
      </c>
      <c r="AM1960" s="2" t="b">
        <f t="shared" si="1060"/>
        <v>1</v>
      </c>
      <c r="AN1960" s="4" t="e">
        <f t="shared" si="1038"/>
        <v>#N/A</v>
      </c>
      <c r="AO1960" s="4" t="e">
        <f t="shared" si="1039"/>
        <v>#N/A</v>
      </c>
      <c r="AP1960" s="2" t="str">
        <f>IF(AD1960,
  IF(ISBLANK(H1960),
    AP1959,
    IF(LEN(H1960)=1,
      IF(OR(UPPER(H1960)="A",UPPER(H1960)="I"),
        EINSTELLUNGEN!$D$21,
        IF(OR(UPPER(H1960)="B",UPPER(H1960)="M"),
          EINSTELLUNGEN!$D$22,
          IF(OR(UPPER(H1960)="C",UPPER(H1960)="S"),
            EINSTELLUNGEN!$D$23,
            IF(UPPER(H1960)="D",
              EINSTELLUNGEN!$D$24,
              IF(UPPER(H1960)="E",
                EINSTELLUNGEN!$D$25,
                UPPER(H1960)))))),
      IF(ISNUMBER(H1960),
        EINSTELLUNGEN!$D$20&amp;H1960,
        UPPER(H1960)))),
  "")</f>
        <v/>
      </c>
      <c r="AQ1960" s="2" t="str">
        <f t="shared" si="1040"/>
        <v/>
      </c>
      <c r="AR1960" s="2">
        <f t="shared" si="1041"/>
        <v>0</v>
      </c>
      <c r="AS1960" s="145">
        <f t="shared" si="1042"/>
        <v>0.33333333333333331</v>
      </c>
      <c r="AT1960" s="2">
        <f t="shared" si="1043"/>
        <v>0</v>
      </c>
      <c r="AU1960" s="2">
        <f t="shared" si="1044"/>
        <v>0</v>
      </c>
      <c r="AV1960" s="2">
        <f t="shared" si="1045"/>
        <v>0</v>
      </c>
      <c r="AW1960" s="2">
        <f t="shared" si="1046"/>
        <v>0</v>
      </c>
      <c r="AX1960" s="2">
        <f t="shared" si="1061"/>
        <v>0</v>
      </c>
      <c r="AY1960" s="2">
        <f t="shared" si="1047"/>
        <v>0</v>
      </c>
      <c r="AZ1960" s="145" t="e">
        <f t="shared" si="1048"/>
        <v>#N/A</v>
      </c>
      <c r="BA1960" s="145" t="e">
        <f t="shared" si="1049"/>
        <v>#N/A</v>
      </c>
      <c r="BB1960" s="145">
        <f t="shared" si="1050"/>
        <v>2.083333333333337E-2</v>
      </c>
      <c r="BC1960" s="2">
        <f>IF(AM1960,
  IF(AND(AL1960=$J$31,_xlfn.DAYS(AH1960,DATE(AI1960,1,1))&lt;7),
    MAX(0,EINSTELLUNGEN!$D$12+1-WEEKDAY(DATE(EINSTELLUNGEN!$D$9,EINSTELLUNGEN!$D$10,1),2)),
    IF(AL1960=$J$33,
      MIN(EINSTELLUNGEN!$D$12,WEEKDAY(DATE(EINSTELLUNGEN!$D$9,12,31),2)),
      EINSTELLUNGEN!$D$12
  )) - SUMIF(AL$50:AL$2500,"="&amp;AL1960,AX$50:AX$2500),
  0)</f>
        <v>3</v>
      </c>
      <c r="BD1960" s="2">
        <f t="shared" si="1051"/>
        <v>0.33333333333333331</v>
      </c>
      <c r="BE1960" s="2">
        <f t="shared" si="1052"/>
        <v>0</v>
      </c>
    </row>
    <row r="1961" spans="1:57" ht="10.5" customHeight="1">
      <c r="A1961" s="1" t="str">
        <f t="shared" ca="1" si="1028"/>
        <v/>
      </c>
      <c r="B1961" s="1" t="str">
        <f t="shared" ca="1" si="1029"/>
        <v/>
      </c>
      <c r="C1961" s="1" t="str">
        <f t="shared" ca="1" si="1030"/>
        <v/>
      </c>
      <c r="D1961" s="1" t="str">
        <f t="shared" ca="1" si="1031"/>
        <v/>
      </c>
      <c r="F1961" s="10"/>
      <c r="G1961" s="217" t="str">
        <f t="shared" si="1032"/>
        <v/>
      </c>
      <c r="H1961" s="27"/>
      <c r="I1961" s="28"/>
      <c r="J1961" s="28"/>
      <c r="K1961" s="29"/>
      <c r="L1961" s="217"/>
      <c r="M1961" s="217"/>
      <c r="N1961" s="217"/>
      <c r="O1961" s="26" t="str">
        <f t="shared" si="1033"/>
        <v/>
      </c>
      <c r="P1961" s="218" t="str">
        <f t="shared" si="1034"/>
        <v/>
      </c>
      <c r="Q1961" s="26" t="str">
        <f t="shared" si="1035"/>
        <v/>
      </c>
      <c r="R1961" s="22"/>
      <c r="S1961" s="99"/>
      <c r="T1961" s="10"/>
      <c r="U1961" s="229" t="str">
        <f t="shared" si="1036"/>
        <v/>
      </c>
      <c r="V1961" s="230"/>
      <c r="W1961" s="230"/>
      <c r="X1961" s="230"/>
      <c r="Y1961" s="230"/>
      <c r="Z1961" s="22" t="str">
        <f>""</f>
        <v/>
      </c>
      <c r="AB1961" s="23" t="str">
        <f t="shared" si="1037"/>
        <v/>
      </c>
      <c r="AC1961" s="2" t="b">
        <f>COUNT(Q1961:Q$2500)&gt;0</f>
        <v>0</v>
      </c>
      <c r="AD1961" s="2" t="b">
        <f t="shared" si="1053"/>
        <v>0</v>
      </c>
      <c r="AE1961" s="2" t="b">
        <f t="shared" si="1054"/>
        <v>0</v>
      </c>
      <c r="AF1961" s="2" t="b">
        <f t="shared" si="1055"/>
        <v>0</v>
      </c>
      <c r="AG1961" s="2" t="b">
        <f>OR(
  AND(AC1961,NOT(AC1962)),
  AND(AF1961,WEEKDAY(AH1960,2)=EINSTELLUNGEN!$D$12),
  AND(AF1961,AH1961=$J$35)
)</f>
        <v>0</v>
      </c>
      <c r="AH1961" s="2">
        <f>IF(AE1961,AH1960+IF(WEEKDAY(AH1960+1,2)&lt;=EINSTELLUNGEN!$D$12,1,$J$36),AH1960)</f>
        <v>42020</v>
      </c>
      <c r="AI1961" s="2">
        <f t="shared" si="1056"/>
        <v>2019</v>
      </c>
      <c r="AJ1961" s="2">
        <f t="shared" si="1057"/>
        <v>201901</v>
      </c>
      <c r="AK1961" s="2">
        <f t="shared" si="1058"/>
        <v>201901</v>
      </c>
      <c r="AL1961" s="2">
        <f t="shared" si="1059"/>
        <v>201903</v>
      </c>
      <c r="AM1961" s="2" t="b">
        <f t="shared" si="1060"/>
        <v>1</v>
      </c>
      <c r="AN1961" s="4" t="e">
        <f t="shared" si="1038"/>
        <v>#N/A</v>
      </c>
      <c r="AO1961" s="4" t="e">
        <f t="shared" si="1039"/>
        <v>#N/A</v>
      </c>
      <c r="AP1961" s="2" t="str">
        <f>IF(AD1961,
  IF(ISBLANK(H1961),
    AP1960,
    IF(LEN(H1961)=1,
      IF(OR(UPPER(H1961)="A",UPPER(H1961)="I"),
        EINSTELLUNGEN!$D$21,
        IF(OR(UPPER(H1961)="B",UPPER(H1961)="M"),
          EINSTELLUNGEN!$D$22,
          IF(OR(UPPER(H1961)="C",UPPER(H1961)="S"),
            EINSTELLUNGEN!$D$23,
            IF(UPPER(H1961)="D",
              EINSTELLUNGEN!$D$24,
              IF(UPPER(H1961)="E",
                EINSTELLUNGEN!$D$25,
                UPPER(H1961)))))),
      IF(ISNUMBER(H1961),
        EINSTELLUNGEN!$D$20&amp;H1961,
        UPPER(H1961)))),
  "")</f>
        <v/>
      </c>
      <c r="AQ1961" s="2" t="str">
        <f t="shared" si="1040"/>
        <v/>
      </c>
      <c r="AR1961" s="2">
        <f t="shared" si="1041"/>
        <v>0</v>
      </c>
      <c r="AS1961" s="145">
        <f t="shared" si="1042"/>
        <v>0.33333333333333331</v>
      </c>
      <c r="AT1961" s="2">
        <f t="shared" si="1043"/>
        <v>0</v>
      </c>
      <c r="AU1961" s="2">
        <f t="shared" si="1044"/>
        <v>0</v>
      </c>
      <c r="AV1961" s="2">
        <f t="shared" si="1045"/>
        <v>0</v>
      </c>
      <c r="AW1961" s="2">
        <f t="shared" si="1046"/>
        <v>0</v>
      </c>
      <c r="AX1961" s="2">
        <f t="shared" si="1061"/>
        <v>0</v>
      </c>
      <c r="AY1961" s="2">
        <f t="shared" si="1047"/>
        <v>0</v>
      </c>
      <c r="AZ1961" s="145" t="e">
        <f t="shared" si="1048"/>
        <v>#N/A</v>
      </c>
      <c r="BA1961" s="145" t="e">
        <f t="shared" si="1049"/>
        <v>#N/A</v>
      </c>
      <c r="BB1961" s="145">
        <f t="shared" si="1050"/>
        <v>2.083333333333337E-2</v>
      </c>
      <c r="BC1961" s="2">
        <f>IF(AM1961,
  IF(AND(AL1961=$J$31,_xlfn.DAYS(AH1961,DATE(AI1961,1,1))&lt;7),
    MAX(0,EINSTELLUNGEN!$D$12+1-WEEKDAY(DATE(EINSTELLUNGEN!$D$9,EINSTELLUNGEN!$D$10,1),2)),
    IF(AL1961=$J$33,
      MIN(EINSTELLUNGEN!$D$12,WEEKDAY(DATE(EINSTELLUNGEN!$D$9,12,31),2)),
      EINSTELLUNGEN!$D$12
  )) - SUMIF(AL$50:AL$2500,"="&amp;AL1961,AX$50:AX$2500),
  0)</f>
        <v>3</v>
      </c>
      <c r="BD1961" s="2">
        <f t="shared" si="1051"/>
        <v>0.33333333333333331</v>
      </c>
      <c r="BE1961" s="2">
        <f t="shared" si="1052"/>
        <v>0</v>
      </c>
    </row>
    <row r="1962" spans="1:57" ht="10.5" customHeight="1">
      <c r="A1962" s="1" t="str">
        <f t="shared" ca="1" si="1028"/>
        <v/>
      </c>
      <c r="B1962" s="1" t="str">
        <f t="shared" ca="1" si="1029"/>
        <v/>
      </c>
      <c r="C1962" s="1" t="str">
        <f t="shared" ca="1" si="1030"/>
        <v/>
      </c>
      <c r="D1962" s="1" t="str">
        <f t="shared" ca="1" si="1031"/>
        <v/>
      </c>
      <c r="F1962" s="10"/>
      <c r="G1962" s="217" t="str">
        <f t="shared" si="1032"/>
        <v/>
      </c>
      <c r="H1962" s="27"/>
      <c r="I1962" s="28"/>
      <c r="J1962" s="28"/>
      <c r="K1962" s="29"/>
      <c r="L1962" s="217"/>
      <c r="M1962" s="217"/>
      <c r="N1962" s="217"/>
      <c r="O1962" s="26" t="str">
        <f t="shared" si="1033"/>
        <v/>
      </c>
      <c r="P1962" s="218" t="str">
        <f t="shared" si="1034"/>
        <v/>
      </c>
      <c r="Q1962" s="26" t="str">
        <f t="shared" si="1035"/>
        <v/>
      </c>
      <c r="R1962" s="22"/>
      <c r="S1962" s="99"/>
      <c r="T1962" s="10"/>
      <c r="U1962" s="229" t="str">
        <f t="shared" si="1036"/>
        <v/>
      </c>
      <c r="V1962" s="230"/>
      <c r="W1962" s="230"/>
      <c r="X1962" s="230"/>
      <c r="Y1962" s="230"/>
      <c r="Z1962" s="22" t="str">
        <f>""</f>
        <v/>
      </c>
      <c r="AB1962" s="23" t="str">
        <f t="shared" si="1037"/>
        <v/>
      </c>
      <c r="AC1962" s="2" t="b">
        <f>COUNT(Q1962:Q$2500)&gt;0</f>
        <v>0</v>
      </c>
      <c r="AD1962" s="2" t="b">
        <f t="shared" si="1053"/>
        <v>0</v>
      </c>
      <c r="AE1962" s="2" t="b">
        <f t="shared" si="1054"/>
        <v>0</v>
      </c>
      <c r="AF1962" s="2" t="b">
        <f t="shared" si="1055"/>
        <v>0</v>
      </c>
      <c r="AG1962" s="2" t="b">
        <f>OR(
  AND(AC1962,NOT(AC1963)),
  AND(AF1962,WEEKDAY(AH1961,2)=EINSTELLUNGEN!$D$12),
  AND(AF1962,AH1962=$J$35)
)</f>
        <v>0</v>
      </c>
      <c r="AH1962" s="2">
        <f>IF(AE1962,AH1961+IF(WEEKDAY(AH1961+1,2)&lt;=EINSTELLUNGEN!$D$12,1,$J$36),AH1961)</f>
        <v>42020</v>
      </c>
      <c r="AI1962" s="2">
        <f t="shared" si="1056"/>
        <v>2019</v>
      </c>
      <c r="AJ1962" s="2">
        <f t="shared" si="1057"/>
        <v>201901</v>
      </c>
      <c r="AK1962" s="2">
        <f t="shared" si="1058"/>
        <v>201901</v>
      </c>
      <c r="AL1962" s="2">
        <f t="shared" si="1059"/>
        <v>201903</v>
      </c>
      <c r="AM1962" s="2" t="b">
        <f t="shared" si="1060"/>
        <v>1</v>
      </c>
      <c r="AN1962" s="4" t="e">
        <f t="shared" si="1038"/>
        <v>#N/A</v>
      </c>
      <c r="AO1962" s="4" t="e">
        <f t="shared" si="1039"/>
        <v>#N/A</v>
      </c>
      <c r="AP1962" s="2" t="str">
        <f>IF(AD1962,
  IF(ISBLANK(H1962),
    AP1961,
    IF(LEN(H1962)=1,
      IF(OR(UPPER(H1962)="A",UPPER(H1962)="I"),
        EINSTELLUNGEN!$D$21,
        IF(OR(UPPER(H1962)="B",UPPER(H1962)="M"),
          EINSTELLUNGEN!$D$22,
          IF(OR(UPPER(H1962)="C",UPPER(H1962)="S"),
            EINSTELLUNGEN!$D$23,
            IF(UPPER(H1962)="D",
              EINSTELLUNGEN!$D$24,
              IF(UPPER(H1962)="E",
                EINSTELLUNGEN!$D$25,
                UPPER(H1962)))))),
      IF(ISNUMBER(H1962),
        EINSTELLUNGEN!$D$20&amp;H1962,
        UPPER(H1962)))),
  "")</f>
        <v/>
      </c>
      <c r="AQ1962" s="2" t="str">
        <f t="shared" si="1040"/>
        <v/>
      </c>
      <c r="AR1962" s="2">
        <f t="shared" si="1041"/>
        <v>0</v>
      </c>
      <c r="AS1962" s="145">
        <f t="shared" si="1042"/>
        <v>0.33333333333333331</v>
      </c>
      <c r="AT1962" s="2">
        <f t="shared" si="1043"/>
        <v>0</v>
      </c>
      <c r="AU1962" s="2">
        <f t="shared" si="1044"/>
        <v>0</v>
      </c>
      <c r="AV1962" s="2">
        <f t="shared" si="1045"/>
        <v>0</v>
      </c>
      <c r="AW1962" s="2">
        <f t="shared" si="1046"/>
        <v>0</v>
      </c>
      <c r="AX1962" s="2">
        <f t="shared" si="1061"/>
        <v>0</v>
      </c>
      <c r="AY1962" s="2">
        <f t="shared" si="1047"/>
        <v>0</v>
      </c>
      <c r="AZ1962" s="145" t="e">
        <f t="shared" si="1048"/>
        <v>#N/A</v>
      </c>
      <c r="BA1962" s="145" t="e">
        <f t="shared" si="1049"/>
        <v>#N/A</v>
      </c>
      <c r="BB1962" s="145">
        <f t="shared" si="1050"/>
        <v>2.083333333333337E-2</v>
      </c>
      <c r="BC1962" s="2">
        <f>IF(AM1962,
  IF(AND(AL1962=$J$31,_xlfn.DAYS(AH1962,DATE(AI1962,1,1))&lt;7),
    MAX(0,EINSTELLUNGEN!$D$12+1-WEEKDAY(DATE(EINSTELLUNGEN!$D$9,EINSTELLUNGEN!$D$10,1),2)),
    IF(AL1962=$J$33,
      MIN(EINSTELLUNGEN!$D$12,WEEKDAY(DATE(EINSTELLUNGEN!$D$9,12,31),2)),
      EINSTELLUNGEN!$D$12
  )) - SUMIF(AL$50:AL$2500,"="&amp;AL1962,AX$50:AX$2500),
  0)</f>
        <v>3</v>
      </c>
      <c r="BD1962" s="2">
        <f t="shared" si="1051"/>
        <v>0.33333333333333331</v>
      </c>
      <c r="BE1962" s="2">
        <f t="shared" si="1052"/>
        <v>0</v>
      </c>
    </row>
    <row r="1963" spans="1:57" ht="10.5" customHeight="1">
      <c r="A1963" s="1" t="str">
        <f t="shared" ca="1" si="1028"/>
        <v/>
      </c>
      <c r="B1963" s="1" t="str">
        <f t="shared" ca="1" si="1029"/>
        <v/>
      </c>
      <c r="C1963" s="1" t="str">
        <f t="shared" ca="1" si="1030"/>
        <v/>
      </c>
      <c r="D1963" s="1" t="str">
        <f t="shared" ca="1" si="1031"/>
        <v/>
      </c>
      <c r="F1963" s="10"/>
      <c r="G1963" s="217" t="str">
        <f t="shared" si="1032"/>
        <v/>
      </c>
      <c r="H1963" s="27"/>
      <c r="I1963" s="28"/>
      <c r="J1963" s="28"/>
      <c r="K1963" s="29"/>
      <c r="L1963" s="217"/>
      <c r="M1963" s="217"/>
      <c r="N1963" s="217"/>
      <c r="O1963" s="26" t="str">
        <f t="shared" si="1033"/>
        <v/>
      </c>
      <c r="P1963" s="218" t="str">
        <f t="shared" si="1034"/>
        <v/>
      </c>
      <c r="Q1963" s="26" t="str">
        <f t="shared" si="1035"/>
        <v/>
      </c>
      <c r="R1963" s="22"/>
      <c r="S1963" s="99"/>
      <c r="T1963" s="10"/>
      <c r="U1963" s="229" t="str">
        <f t="shared" si="1036"/>
        <v/>
      </c>
      <c r="V1963" s="230"/>
      <c r="W1963" s="230"/>
      <c r="X1963" s="230"/>
      <c r="Y1963" s="230"/>
      <c r="Z1963" s="22" t="str">
        <f>""</f>
        <v/>
      </c>
      <c r="AB1963" s="23" t="str">
        <f t="shared" si="1037"/>
        <v/>
      </c>
      <c r="AC1963" s="2" t="b">
        <f>COUNT(Q1963:Q$2500)&gt;0</f>
        <v>0</v>
      </c>
      <c r="AD1963" s="2" t="b">
        <f t="shared" si="1053"/>
        <v>0</v>
      </c>
      <c r="AE1963" s="2" t="b">
        <f t="shared" si="1054"/>
        <v>0</v>
      </c>
      <c r="AF1963" s="2" t="b">
        <f t="shared" si="1055"/>
        <v>0</v>
      </c>
      <c r="AG1963" s="2" t="b">
        <f>OR(
  AND(AC1963,NOT(AC1964)),
  AND(AF1963,WEEKDAY(AH1962,2)=EINSTELLUNGEN!$D$12),
  AND(AF1963,AH1963=$J$35)
)</f>
        <v>0</v>
      </c>
      <c r="AH1963" s="2">
        <f>IF(AE1963,AH1962+IF(WEEKDAY(AH1962+1,2)&lt;=EINSTELLUNGEN!$D$12,1,$J$36),AH1962)</f>
        <v>42020</v>
      </c>
      <c r="AI1963" s="2">
        <f t="shared" si="1056"/>
        <v>2019</v>
      </c>
      <c r="AJ1963" s="2">
        <f t="shared" si="1057"/>
        <v>201901</v>
      </c>
      <c r="AK1963" s="2">
        <f t="shared" si="1058"/>
        <v>201901</v>
      </c>
      <c r="AL1963" s="2">
        <f t="shared" si="1059"/>
        <v>201903</v>
      </c>
      <c r="AM1963" s="2" t="b">
        <f t="shared" si="1060"/>
        <v>1</v>
      </c>
      <c r="AN1963" s="4" t="e">
        <f t="shared" si="1038"/>
        <v>#N/A</v>
      </c>
      <c r="AO1963" s="4" t="e">
        <f t="shared" si="1039"/>
        <v>#N/A</v>
      </c>
      <c r="AP1963" s="2" t="str">
        <f>IF(AD1963,
  IF(ISBLANK(H1963),
    AP1962,
    IF(LEN(H1963)=1,
      IF(OR(UPPER(H1963)="A",UPPER(H1963)="I"),
        EINSTELLUNGEN!$D$21,
        IF(OR(UPPER(H1963)="B",UPPER(H1963)="M"),
          EINSTELLUNGEN!$D$22,
          IF(OR(UPPER(H1963)="C",UPPER(H1963)="S"),
            EINSTELLUNGEN!$D$23,
            IF(UPPER(H1963)="D",
              EINSTELLUNGEN!$D$24,
              IF(UPPER(H1963)="E",
                EINSTELLUNGEN!$D$25,
                UPPER(H1963)))))),
      IF(ISNUMBER(H1963),
        EINSTELLUNGEN!$D$20&amp;H1963,
        UPPER(H1963)))),
  "")</f>
        <v/>
      </c>
      <c r="AQ1963" s="2" t="str">
        <f t="shared" si="1040"/>
        <v/>
      </c>
      <c r="AR1963" s="2">
        <f t="shared" si="1041"/>
        <v>0</v>
      </c>
      <c r="AS1963" s="145">
        <f t="shared" si="1042"/>
        <v>0.33333333333333331</v>
      </c>
      <c r="AT1963" s="2">
        <f t="shared" si="1043"/>
        <v>0</v>
      </c>
      <c r="AU1963" s="2">
        <f t="shared" si="1044"/>
        <v>0</v>
      </c>
      <c r="AV1963" s="2">
        <f t="shared" si="1045"/>
        <v>0</v>
      </c>
      <c r="AW1963" s="2">
        <f t="shared" si="1046"/>
        <v>0</v>
      </c>
      <c r="AX1963" s="2">
        <f t="shared" si="1061"/>
        <v>0</v>
      </c>
      <c r="AY1963" s="2">
        <f t="shared" si="1047"/>
        <v>0</v>
      </c>
      <c r="AZ1963" s="145" t="e">
        <f t="shared" si="1048"/>
        <v>#N/A</v>
      </c>
      <c r="BA1963" s="145" t="e">
        <f t="shared" si="1049"/>
        <v>#N/A</v>
      </c>
      <c r="BB1963" s="145">
        <f t="shared" si="1050"/>
        <v>2.083333333333337E-2</v>
      </c>
      <c r="BC1963" s="2">
        <f>IF(AM1963,
  IF(AND(AL1963=$J$31,_xlfn.DAYS(AH1963,DATE(AI1963,1,1))&lt;7),
    MAX(0,EINSTELLUNGEN!$D$12+1-WEEKDAY(DATE(EINSTELLUNGEN!$D$9,EINSTELLUNGEN!$D$10,1),2)),
    IF(AL1963=$J$33,
      MIN(EINSTELLUNGEN!$D$12,WEEKDAY(DATE(EINSTELLUNGEN!$D$9,12,31),2)),
      EINSTELLUNGEN!$D$12
  )) - SUMIF(AL$50:AL$2500,"="&amp;AL1963,AX$50:AX$2500),
  0)</f>
        <v>3</v>
      </c>
      <c r="BD1963" s="2">
        <f t="shared" si="1051"/>
        <v>0.33333333333333331</v>
      </c>
      <c r="BE1963" s="2">
        <f t="shared" si="1052"/>
        <v>0</v>
      </c>
    </row>
    <row r="1964" spans="1:57" ht="10.5" customHeight="1">
      <c r="A1964" s="1" t="str">
        <f t="shared" ca="1" si="1028"/>
        <v/>
      </c>
      <c r="B1964" s="1" t="str">
        <f t="shared" ca="1" si="1029"/>
        <v/>
      </c>
      <c r="C1964" s="1" t="str">
        <f t="shared" ca="1" si="1030"/>
        <v/>
      </c>
      <c r="D1964" s="1" t="str">
        <f t="shared" ca="1" si="1031"/>
        <v/>
      </c>
      <c r="F1964" s="10"/>
      <c r="G1964" s="217" t="str">
        <f t="shared" si="1032"/>
        <v/>
      </c>
      <c r="H1964" s="27"/>
      <c r="I1964" s="28"/>
      <c r="J1964" s="28"/>
      <c r="K1964" s="29"/>
      <c r="L1964" s="217"/>
      <c r="M1964" s="217"/>
      <c r="N1964" s="217"/>
      <c r="O1964" s="26" t="str">
        <f t="shared" si="1033"/>
        <v/>
      </c>
      <c r="P1964" s="218" t="str">
        <f t="shared" si="1034"/>
        <v/>
      </c>
      <c r="Q1964" s="26" t="str">
        <f t="shared" si="1035"/>
        <v/>
      </c>
      <c r="R1964" s="22"/>
      <c r="S1964" s="99"/>
      <c r="T1964" s="10"/>
      <c r="U1964" s="229" t="str">
        <f t="shared" si="1036"/>
        <v/>
      </c>
      <c r="V1964" s="230"/>
      <c r="W1964" s="230"/>
      <c r="X1964" s="230"/>
      <c r="Y1964" s="230"/>
      <c r="Z1964" s="22" t="str">
        <f>""</f>
        <v/>
      </c>
      <c r="AB1964" s="23" t="str">
        <f t="shared" si="1037"/>
        <v/>
      </c>
      <c r="AC1964" s="2" t="b">
        <f>COUNT(Q1964:Q$2500)&gt;0</f>
        <v>0</v>
      </c>
      <c r="AD1964" s="2" t="b">
        <f t="shared" si="1053"/>
        <v>0</v>
      </c>
      <c r="AE1964" s="2" t="b">
        <f t="shared" si="1054"/>
        <v>0</v>
      </c>
      <c r="AF1964" s="2" t="b">
        <f t="shared" si="1055"/>
        <v>0</v>
      </c>
      <c r="AG1964" s="2" t="b">
        <f>OR(
  AND(AC1964,NOT(AC1965)),
  AND(AF1964,WEEKDAY(AH1963,2)=EINSTELLUNGEN!$D$12),
  AND(AF1964,AH1964=$J$35)
)</f>
        <v>0</v>
      </c>
      <c r="AH1964" s="2">
        <f>IF(AE1964,AH1963+IF(WEEKDAY(AH1963+1,2)&lt;=EINSTELLUNGEN!$D$12,1,$J$36),AH1963)</f>
        <v>42020</v>
      </c>
      <c r="AI1964" s="2">
        <f t="shared" si="1056"/>
        <v>2019</v>
      </c>
      <c r="AJ1964" s="2">
        <f t="shared" si="1057"/>
        <v>201901</v>
      </c>
      <c r="AK1964" s="2">
        <f t="shared" si="1058"/>
        <v>201901</v>
      </c>
      <c r="AL1964" s="2">
        <f t="shared" si="1059"/>
        <v>201903</v>
      </c>
      <c r="AM1964" s="2" t="b">
        <f t="shared" si="1060"/>
        <v>1</v>
      </c>
      <c r="AN1964" s="4" t="e">
        <f t="shared" si="1038"/>
        <v>#N/A</v>
      </c>
      <c r="AO1964" s="4" t="e">
        <f t="shared" si="1039"/>
        <v>#N/A</v>
      </c>
      <c r="AP1964" s="2" t="str">
        <f>IF(AD1964,
  IF(ISBLANK(H1964),
    AP1963,
    IF(LEN(H1964)=1,
      IF(OR(UPPER(H1964)="A",UPPER(H1964)="I"),
        EINSTELLUNGEN!$D$21,
        IF(OR(UPPER(H1964)="B",UPPER(H1964)="M"),
          EINSTELLUNGEN!$D$22,
          IF(OR(UPPER(H1964)="C",UPPER(H1964)="S"),
            EINSTELLUNGEN!$D$23,
            IF(UPPER(H1964)="D",
              EINSTELLUNGEN!$D$24,
              IF(UPPER(H1964)="E",
                EINSTELLUNGEN!$D$25,
                UPPER(H1964)))))),
      IF(ISNUMBER(H1964),
        EINSTELLUNGEN!$D$20&amp;H1964,
        UPPER(H1964)))),
  "")</f>
        <v/>
      </c>
      <c r="AQ1964" s="2" t="str">
        <f t="shared" si="1040"/>
        <v/>
      </c>
      <c r="AR1964" s="2">
        <f t="shared" si="1041"/>
        <v>0</v>
      </c>
      <c r="AS1964" s="145">
        <f t="shared" si="1042"/>
        <v>0.33333333333333331</v>
      </c>
      <c r="AT1964" s="2">
        <f t="shared" si="1043"/>
        <v>0</v>
      </c>
      <c r="AU1964" s="2">
        <f t="shared" si="1044"/>
        <v>0</v>
      </c>
      <c r="AV1964" s="2">
        <f t="shared" si="1045"/>
        <v>0</v>
      </c>
      <c r="AW1964" s="2">
        <f t="shared" si="1046"/>
        <v>0</v>
      </c>
      <c r="AX1964" s="2">
        <f t="shared" si="1061"/>
        <v>0</v>
      </c>
      <c r="AY1964" s="2">
        <f t="shared" si="1047"/>
        <v>0</v>
      </c>
      <c r="AZ1964" s="145" t="e">
        <f t="shared" si="1048"/>
        <v>#N/A</v>
      </c>
      <c r="BA1964" s="145" t="e">
        <f t="shared" si="1049"/>
        <v>#N/A</v>
      </c>
      <c r="BB1964" s="145">
        <f t="shared" si="1050"/>
        <v>2.083333333333337E-2</v>
      </c>
      <c r="BC1964" s="2">
        <f>IF(AM1964,
  IF(AND(AL1964=$J$31,_xlfn.DAYS(AH1964,DATE(AI1964,1,1))&lt;7),
    MAX(0,EINSTELLUNGEN!$D$12+1-WEEKDAY(DATE(EINSTELLUNGEN!$D$9,EINSTELLUNGEN!$D$10,1),2)),
    IF(AL1964=$J$33,
      MIN(EINSTELLUNGEN!$D$12,WEEKDAY(DATE(EINSTELLUNGEN!$D$9,12,31),2)),
      EINSTELLUNGEN!$D$12
  )) - SUMIF(AL$50:AL$2500,"="&amp;AL1964,AX$50:AX$2500),
  0)</f>
        <v>3</v>
      </c>
      <c r="BD1964" s="2">
        <f t="shared" si="1051"/>
        <v>0.33333333333333331</v>
      </c>
      <c r="BE1964" s="2">
        <f t="shared" si="1052"/>
        <v>0</v>
      </c>
    </row>
    <row r="1965" spans="1:57" ht="10.5" customHeight="1">
      <c r="A1965" s="1" t="str">
        <f t="shared" ca="1" si="1028"/>
        <v/>
      </c>
      <c r="B1965" s="1" t="str">
        <f t="shared" ca="1" si="1029"/>
        <v/>
      </c>
      <c r="C1965" s="1" t="str">
        <f t="shared" ca="1" si="1030"/>
        <v/>
      </c>
      <c r="D1965" s="1" t="str">
        <f t="shared" ca="1" si="1031"/>
        <v/>
      </c>
      <c r="F1965" s="10"/>
      <c r="G1965" s="217" t="str">
        <f t="shared" si="1032"/>
        <v/>
      </c>
      <c r="H1965" s="27"/>
      <c r="I1965" s="28"/>
      <c r="J1965" s="28"/>
      <c r="K1965" s="29"/>
      <c r="L1965" s="217"/>
      <c r="M1965" s="217"/>
      <c r="N1965" s="217"/>
      <c r="O1965" s="26" t="str">
        <f t="shared" si="1033"/>
        <v/>
      </c>
      <c r="P1965" s="218" t="str">
        <f t="shared" si="1034"/>
        <v/>
      </c>
      <c r="Q1965" s="26" t="str">
        <f t="shared" si="1035"/>
        <v/>
      </c>
      <c r="R1965" s="22"/>
      <c r="S1965" s="99"/>
      <c r="T1965" s="10"/>
      <c r="U1965" s="229" t="str">
        <f t="shared" si="1036"/>
        <v/>
      </c>
      <c r="V1965" s="230"/>
      <c r="W1965" s="230"/>
      <c r="X1965" s="230"/>
      <c r="Y1965" s="230"/>
      <c r="Z1965" s="22" t="str">
        <f>""</f>
        <v/>
      </c>
      <c r="AB1965" s="23" t="str">
        <f t="shared" si="1037"/>
        <v/>
      </c>
      <c r="AC1965" s="2" t="b">
        <f>COUNT(Q1965:Q$2500)&gt;0</f>
        <v>0</v>
      </c>
      <c r="AD1965" s="2" t="b">
        <f t="shared" si="1053"/>
        <v>0</v>
      </c>
      <c r="AE1965" s="2" t="b">
        <f t="shared" si="1054"/>
        <v>0</v>
      </c>
      <c r="AF1965" s="2" t="b">
        <f t="shared" si="1055"/>
        <v>0</v>
      </c>
      <c r="AG1965" s="2" t="b">
        <f>OR(
  AND(AC1965,NOT(AC1966)),
  AND(AF1965,WEEKDAY(AH1964,2)=EINSTELLUNGEN!$D$12),
  AND(AF1965,AH1965=$J$35)
)</f>
        <v>0</v>
      </c>
      <c r="AH1965" s="2">
        <f>IF(AE1965,AH1964+IF(WEEKDAY(AH1964+1,2)&lt;=EINSTELLUNGEN!$D$12,1,$J$36),AH1964)</f>
        <v>42020</v>
      </c>
      <c r="AI1965" s="2">
        <f t="shared" si="1056"/>
        <v>2019</v>
      </c>
      <c r="AJ1965" s="2">
        <f t="shared" si="1057"/>
        <v>201901</v>
      </c>
      <c r="AK1965" s="2">
        <f t="shared" si="1058"/>
        <v>201901</v>
      </c>
      <c r="AL1965" s="2">
        <f t="shared" si="1059"/>
        <v>201903</v>
      </c>
      <c r="AM1965" s="2" t="b">
        <f t="shared" si="1060"/>
        <v>1</v>
      </c>
      <c r="AN1965" s="4" t="e">
        <f t="shared" si="1038"/>
        <v>#N/A</v>
      </c>
      <c r="AO1965" s="4" t="e">
        <f t="shared" si="1039"/>
        <v>#N/A</v>
      </c>
      <c r="AP1965" s="2" t="str">
        <f>IF(AD1965,
  IF(ISBLANK(H1965),
    AP1964,
    IF(LEN(H1965)=1,
      IF(OR(UPPER(H1965)="A",UPPER(H1965)="I"),
        EINSTELLUNGEN!$D$21,
        IF(OR(UPPER(H1965)="B",UPPER(H1965)="M"),
          EINSTELLUNGEN!$D$22,
          IF(OR(UPPER(H1965)="C",UPPER(H1965)="S"),
            EINSTELLUNGEN!$D$23,
            IF(UPPER(H1965)="D",
              EINSTELLUNGEN!$D$24,
              IF(UPPER(H1965)="E",
                EINSTELLUNGEN!$D$25,
                UPPER(H1965)))))),
      IF(ISNUMBER(H1965),
        EINSTELLUNGEN!$D$20&amp;H1965,
        UPPER(H1965)))),
  "")</f>
        <v/>
      </c>
      <c r="AQ1965" s="2" t="str">
        <f t="shared" si="1040"/>
        <v/>
      </c>
      <c r="AR1965" s="2">
        <f t="shared" si="1041"/>
        <v>0</v>
      </c>
      <c r="AS1965" s="145">
        <f t="shared" si="1042"/>
        <v>0.33333333333333331</v>
      </c>
      <c r="AT1965" s="2">
        <f t="shared" si="1043"/>
        <v>0</v>
      </c>
      <c r="AU1965" s="2">
        <f t="shared" si="1044"/>
        <v>0</v>
      </c>
      <c r="AV1965" s="2">
        <f t="shared" si="1045"/>
        <v>0</v>
      </c>
      <c r="AW1965" s="2">
        <f t="shared" si="1046"/>
        <v>0</v>
      </c>
      <c r="AX1965" s="2">
        <f t="shared" si="1061"/>
        <v>0</v>
      </c>
      <c r="AY1965" s="2">
        <f t="shared" si="1047"/>
        <v>0</v>
      </c>
      <c r="AZ1965" s="145" t="e">
        <f t="shared" si="1048"/>
        <v>#N/A</v>
      </c>
      <c r="BA1965" s="145" t="e">
        <f t="shared" si="1049"/>
        <v>#N/A</v>
      </c>
      <c r="BB1965" s="145">
        <f t="shared" si="1050"/>
        <v>2.083333333333337E-2</v>
      </c>
      <c r="BC1965" s="2">
        <f>IF(AM1965,
  IF(AND(AL1965=$J$31,_xlfn.DAYS(AH1965,DATE(AI1965,1,1))&lt;7),
    MAX(0,EINSTELLUNGEN!$D$12+1-WEEKDAY(DATE(EINSTELLUNGEN!$D$9,EINSTELLUNGEN!$D$10,1),2)),
    IF(AL1965=$J$33,
      MIN(EINSTELLUNGEN!$D$12,WEEKDAY(DATE(EINSTELLUNGEN!$D$9,12,31),2)),
      EINSTELLUNGEN!$D$12
  )) - SUMIF(AL$50:AL$2500,"="&amp;AL1965,AX$50:AX$2500),
  0)</f>
        <v>3</v>
      </c>
      <c r="BD1965" s="2">
        <f t="shared" si="1051"/>
        <v>0.33333333333333331</v>
      </c>
      <c r="BE1965" s="2">
        <f t="shared" si="1052"/>
        <v>0</v>
      </c>
    </row>
    <row r="1966" spans="1:57" ht="10.5" customHeight="1">
      <c r="A1966" s="1" t="str">
        <f t="shared" ca="1" si="1028"/>
        <v/>
      </c>
      <c r="B1966" s="1" t="str">
        <f t="shared" ca="1" si="1029"/>
        <v/>
      </c>
      <c r="C1966" s="1" t="str">
        <f t="shared" ca="1" si="1030"/>
        <v/>
      </c>
      <c r="D1966" s="1" t="str">
        <f t="shared" ca="1" si="1031"/>
        <v/>
      </c>
      <c r="F1966" s="10"/>
      <c r="G1966" s="217" t="str">
        <f t="shared" si="1032"/>
        <v/>
      </c>
      <c r="H1966" s="27"/>
      <c r="I1966" s="28"/>
      <c r="J1966" s="28"/>
      <c r="K1966" s="29"/>
      <c r="L1966" s="217"/>
      <c r="M1966" s="217"/>
      <c r="N1966" s="217"/>
      <c r="O1966" s="26" t="str">
        <f t="shared" si="1033"/>
        <v/>
      </c>
      <c r="P1966" s="218" t="str">
        <f t="shared" si="1034"/>
        <v/>
      </c>
      <c r="Q1966" s="26" t="str">
        <f t="shared" si="1035"/>
        <v/>
      </c>
      <c r="R1966" s="22"/>
      <c r="S1966" s="99"/>
      <c r="T1966" s="10"/>
      <c r="U1966" s="229" t="str">
        <f t="shared" si="1036"/>
        <v/>
      </c>
      <c r="V1966" s="230"/>
      <c r="W1966" s="230"/>
      <c r="X1966" s="230"/>
      <c r="Y1966" s="230"/>
      <c r="Z1966" s="22" t="str">
        <f>""</f>
        <v/>
      </c>
      <c r="AB1966" s="23" t="str">
        <f t="shared" si="1037"/>
        <v/>
      </c>
      <c r="AC1966" s="2" t="b">
        <f>COUNT(Q1966:Q$2500)&gt;0</f>
        <v>0</v>
      </c>
      <c r="AD1966" s="2" t="b">
        <f t="shared" si="1053"/>
        <v>0</v>
      </c>
      <c r="AE1966" s="2" t="b">
        <f t="shared" si="1054"/>
        <v>0</v>
      </c>
      <c r="AF1966" s="2" t="b">
        <f t="shared" si="1055"/>
        <v>0</v>
      </c>
      <c r="AG1966" s="2" t="b">
        <f>OR(
  AND(AC1966,NOT(AC1967)),
  AND(AF1966,WEEKDAY(AH1965,2)=EINSTELLUNGEN!$D$12),
  AND(AF1966,AH1966=$J$35)
)</f>
        <v>0</v>
      </c>
      <c r="AH1966" s="2">
        <f>IF(AE1966,AH1965+IF(WEEKDAY(AH1965+1,2)&lt;=EINSTELLUNGEN!$D$12,1,$J$36),AH1965)</f>
        <v>42020</v>
      </c>
      <c r="AI1966" s="2">
        <f t="shared" si="1056"/>
        <v>2019</v>
      </c>
      <c r="AJ1966" s="2">
        <f t="shared" si="1057"/>
        <v>201901</v>
      </c>
      <c r="AK1966" s="2">
        <f t="shared" si="1058"/>
        <v>201901</v>
      </c>
      <c r="AL1966" s="2">
        <f t="shared" si="1059"/>
        <v>201903</v>
      </c>
      <c r="AM1966" s="2" t="b">
        <f t="shared" si="1060"/>
        <v>1</v>
      </c>
      <c r="AN1966" s="4" t="e">
        <f t="shared" si="1038"/>
        <v>#N/A</v>
      </c>
      <c r="AO1966" s="4" t="e">
        <f t="shared" si="1039"/>
        <v>#N/A</v>
      </c>
      <c r="AP1966" s="2" t="str">
        <f>IF(AD1966,
  IF(ISBLANK(H1966),
    AP1965,
    IF(LEN(H1966)=1,
      IF(OR(UPPER(H1966)="A",UPPER(H1966)="I"),
        EINSTELLUNGEN!$D$21,
        IF(OR(UPPER(H1966)="B",UPPER(H1966)="M"),
          EINSTELLUNGEN!$D$22,
          IF(OR(UPPER(H1966)="C",UPPER(H1966)="S"),
            EINSTELLUNGEN!$D$23,
            IF(UPPER(H1966)="D",
              EINSTELLUNGEN!$D$24,
              IF(UPPER(H1966)="E",
                EINSTELLUNGEN!$D$25,
                UPPER(H1966)))))),
      IF(ISNUMBER(H1966),
        EINSTELLUNGEN!$D$20&amp;H1966,
        UPPER(H1966)))),
  "")</f>
        <v/>
      </c>
      <c r="AQ1966" s="2" t="str">
        <f t="shared" si="1040"/>
        <v/>
      </c>
      <c r="AR1966" s="2">
        <f t="shared" si="1041"/>
        <v>0</v>
      </c>
      <c r="AS1966" s="145">
        <f t="shared" si="1042"/>
        <v>0.33333333333333331</v>
      </c>
      <c r="AT1966" s="2">
        <f t="shared" si="1043"/>
        <v>0</v>
      </c>
      <c r="AU1966" s="2">
        <f t="shared" si="1044"/>
        <v>0</v>
      </c>
      <c r="AV1966" s="2">
        <f t="shared" si="1045"/>
        <v>0</v>
      </c>
      <c r="AW1966" s="2">
        <f t="shared" si="1046"/>
        <v>0</v>
      </c>
      <c r="AX1966" s="2">
        <f t="shared" si="1061"/>
        <v>0</v>
      </c>
      <c r="AY1966" s="2">
        <f t="shared" si="1047"/>
        <v>0</v>
      </c>
      <c r="AZ1966" s="145" t="e">
        <f t="shared" si="1048"/>
        <v>#N/A</v>
      </c>
      <c r="BA1966" s="145" t="e">
        <f t="shared" si="1049"/>
        <v>#N/A</v>
      </c>
      <c r="BB1966" s="145">
        <f t="shared" si="1050"/>
        <v>2.083333333333337E-2</v>
      </c>
      <c r="BC1966" s="2">
        <f>IF(AM1966,
  IF(AND(AL1966=$J$31,_xlfn.DAYS(AH1966,DATE(AI1966,1,1))&lt;7),
    MAX(0,EINSTELLUNGEN!$D$12+1-WEEKDAY(DATE(EINSTELLUNGEN!$D$9,EINSTELLUNGEN!$D$10,1),2)),
    IF(AL1966=$J$33,
      MIN(EINSTELLUNGEN!$D$12,WEEKDAY(DATE(EINSTELLUNGEN!$D$9,12,31),2)),
      EINSTELLUNGEN!$D$12
  )) - SUMIF(AL$50:AL$2500,"="&amp;AL1966,AX$50:AX$2500),
  0)</f>
        <v>3</v>
      </c>
      <c r="BD1966" s="2">
        <f t="shared" si="1051"/>
        <v>0.33333333333333331</v>
      </c>
      <c r="BE1966" s="2">
        <f t="shared" si="1052"/>
        <v>0</v>
      </c>
    </row>
    <row r="1967" spans="1:57" ht="10.5" customHeight="1">
      <c r="A1967" s="1" t="str">
        <f t="shared" ca="1" si="1028"/>
        <v/>
      </c>
      <c r="B1967" s="1" t="str">
        <f t="shared" ca="1" si="1029"/>
        <v/>
      </c>
      <c r="C1967" s="1" t="str">
        <f t="shared" ca="1" si="1030"/>
        <v/>
      </c>
      <c r="D1967" s="1" t="str">
        <f t="shared" ca="1" si="1031"/>
        <v/>
      </c>
      <c r="F1967" s="10"/>
      <c r="G1967" s="217" t="str">
        <f t="shared" si="1032"/>
        <v/>
      </c>
      <c r="H1967" s="27"/>
      <c r="I1967" s="28"/>
      <c r="J1967" s="28"/>
      <c r="K1967" s="29"/>
      <c r="L1967" s="217"/>
      <c r="M1967" s="217"/>
      <c r="N1967" s="217"/>
      <c r="O1967" s="26" t="str">
        <f t="shared" si="1033"/>
        <v/>
      </c>
      <c r="P1967" s="218" t="str">
        <f t="shared" si="1034"/>
        <v/>
      </c>
      <c r="Q1967" s="26" t="str">
        <f t="shared" si="1035"/>
        <v/>
      </c>
      <c r="R1967" s="22"/>
      <c r="S1967" s="99"/>
      <c r="T1967" s="10"/>
      <c r="U1967" s="229" t="str">
        <f t="shared" si="1036"/>
        <v/>
      </c>
      <c r="V1967" s="230"/>
      <c r="W1967" s="230"/>
      <c r="X1967" s="230"/>
      <c r="Y1967" s="230"/>
      <c r="Z1967" s="22" t="str">
        <f>""</f>
        <v/>
      </c>
      <c r="AB1967" s="23" t="str">
        <f t="shared" si="1037"/>
        <v/>
      </c>
      <c r="AC1967" s="2" t="b">
        <f>COUNT(Q1967:Q$2500)&gt;0</f>
        <v>0</v>
      </c>
      <c r="AD1967" s="2" t="b">
        <f t="shared" si="1053"/>
        <v>0</v>
      </c>
      <c r="AE1967" s="2" t="b">
        <f t="shared" si="1054"/>
        <v>0</v>
      </c>
      <c r="AF1967" s="2" t="b">
        <f t="shared" si="1055"/>
        <v>0</v>
      </c>
      <c r="AG1967" s="2" t="b">
        <f>OR(
  AND(AC1967,NOT(AC1968)),
  AND(AF1967,WEEKDAY(AH1966,2)=EINSTELLUNGEN!$D$12),
  AND(AF1967,AH1967=$J$35)
)</f>
        <v>0</v>
      </c>
      <c r="AH1967" s="2">
        <f>IF(AE1967,AH1966+IF(WEEKDAY(AH1966+1,2)&lt;=EINSTELLUNGEN!$D$12,1,$J$36),AH1966)</f>
        <v>42020</v>
      </c>
      <c r="AI1967" s="2">
        <f t="shared" si="1056"/>
        <v>2019</v>
      </c>
      <c r="AJ1967" s="2">
        <f t="shared" si="1057"/>
        <v>201901</v>
      </c>
      <c r="AK1967" s="2">
        <f t="shared" si="1058"/>
        <v>201901</v>
      </c>
      <c r="AL1967" s="2">
        <f t="shared" si="1059"/>
        <v>201903</v>
      </c>
      <c r="AM1967" s="2" t="b">
        <f t="shared" si="1060"/>
        <v>1</v>
      </c>
      <c r="AN1967" s="4" t="e">
        <f t="shared" si="1038"/>
        <v>#N/A</v>
      </c>
      <c r="AO1967" s="4" t="e">
        <f t="shared" si="1039"/>
        <v>#N/A</v>
      </c>
      <c r="AP1967" s="2" t="str">
        <f>IF(AD1967,
  IF(ISBLANK(H1967),
    AP1966,
    IF(LEN(H1967)=1,
      IF(OR(UPPER(H1967)="A",UPPER(H1967)="I"),
        EINSTELLUNGEN!$D$21,
        IF(OR(UPPER(H1967)="B",UPPER(H1967)="M"),
          EINSTELLUNGEN!$D$22,
          IF(OR(UPPER(H1967)="C",UPPER(H1967)="S"),
            EINSTELLUNGEN!$D$23,
            IF(UPPER(H1967)="D",
              EINSTELLUNGEN!$D$24,
              IF(UPPER(H1967)="E",
                EINSTELLUNGEN!$D$25,
                UPPER(H1967)))))),
      IF(ISNUMBER(H1967),
        EINSTELLUNGEN!$D$20&amp;H1967,
        UPPER(H1967)))),
  "")</f>
        <v/>
      </c>
      <c r="AQ1967" s="2" t="str">
        <f t="shared" si="1040"/>
        <v/>
      </c>
      <c r="AR1967" s="2">
        <f t="shared" si="1041"/>
        <v>0</v>
      </c>
      <c r="AS1967" s="145">
        <f t="shared" si="1042"/>
        <v>0.33333333333333331</v>
      </c>
      <c r="AT1967" s="2">
        <f t="shared" si="1043"/>
        <v>0</v>
      </c>
      <c r="AU1967" s="2">
        <f t="shared" si="1044"/>
        <v>0</v>
      </c>
      <c r="AV1967" s="2">
        <f t="shared" si="1045"/>
        <v>0</v>
      </c>
      <c r="AW1967" s="2">
        <f t="shared" si="1046"/>
        <v>0</v>
      </c>
      <c r="AX1967" s="2">
        <f t="shared" si="1061"/>
        <v>0</v>
      </c>
      <c r="AY1967" s="2">
        <f t="shared" si="1047"/>
        <v>0</v>
      </c>
      <c r="AZ1967" s="145" t="e">
        <f t="shared" si="1048"/>
        <v>#N/A</v>
      </c>
      <c r="BA1967" s="145" t="e">
        <f t="shared" si="1049"/>
        <v>#N/A</v>
      </c>
      <c r="BB1967" s="145">
        <f t="shared" si="1050"/>
        <v>2.083333333333337E-2</v>
      </c>
      <c r="BC1967" s="2">
        <f>IF(AM1967,
  IF(AND(AL1967=$J$31,_xlfn.DAYS(AH1967,DATE(AI1967,1,1))&lt;7),
    MAX(0,EINSTELLUNGEN!$D$12+1-WEEKDAY(DATE(EINSTELLUNGEN!$D$9,EINSTELLUNGEN!$D$10,1),2)),
    IF(AL1967=$J$33,
      MIN(EINSTELLUNGEN!$D$12,WEEKDAY(DATE(EINSTELLUNGEN!$D$9,12,31),2)),
      EINSTELLUNGEN!$D$12
  )) - SUMIF(AL$50:AL$2500,"="&amp;AL1967,AX$50:AX$2500),
  0)</f>
        <v>3</v>
      </c>
      <c r="BD1967" s="2">
        <f t="shared" si="1051"/>
        <v>0.33333333333333331</v>
      </c>
      <c r="BE1967" s="2">
        <f t="shared" si="1052"/>
        <v>0</v>
      </c>
    </row>
    <row r="1968" spans="1:57" ht="10.5" customHeight="1">
      <c r="A1968" s="1" t="str">
        <f t="shared" ca="1" si="1028"/>
        <v/>
      </c>
      <c r="B1968" s="1" t="str">
        <f t="shared" ca="1" si="1029"/>
        <v/>
      </c>
      <c r="C1968" s="1" t="str">
        <f t="shared" ca="1" si="1030"/>
        <v/>
      </c>
      <c r="D1968" s="1" t="str">
        <f t="shared" ca="1" si="1031"/>
        <v/>
      </c>
      <c r="F1968" s="10"/>
      <c r="G1968" s="217" t="str">
        <f t="shared" si="1032"/>
        <v/>
      </c>
      <c r="H1968" s="27"/>
      <c r="I1968" s="28"/>
      <c r="J1968" s="28"/>
      <c r="K1968" s="29"/>
      <c r="L1968" s="217"/>
      <c r="M1968" s="217"/>
      <c r="N1968" s="217"/>
      <c r="O1968" s="26" t="str">
        <f t="shared" si="1033"/>
        <v/>
      </c>
      <c r="P1968" s="218" t="str">
        <f t="shared" si="1034"/>
        <v/>
      </c>
      <c r="Q1968" s="26" t="str">
        <f t="shared" si="1035"/>
        <v/>
      </c>
      <c r="R1968" s="22"/>
      <c r="S1968" s="99"/>
      <c r="T1968" s="10"/>
      <c r="U1968" s="229" t="str">
        <f t="shared" si="1036"/>
        <v/>
      </c>
      <c r="V1968" s="230"/>
      <c r="W1968" s="230"/>
      <c r="X1968" s="230"/>
      <c r="Y1968" s="230"/>
      <c r="Z1968" s="22" t="str">
        <f>""</f>
        <v/>
      </c>
      <c r="AB1968" s="23" t="str">
        <f t="shared" si="1037"/>
        <v/>
      </c>
      <c r="AC1968" s="2" t="b">
        <f>COUNT(Q1968:Q$2500)&gt;0</f>
        <v>0</v>
      </c>
      <c r="AD1968" s="2" t="b">
        <f t="shared" si="1053"/>
        <v>0</v>
      </c>
      <c r="AE1968" s="2" t="b">
        <f t="shared" si="1054"/>
        <v>0</v>
      </c>
      <c r="AF1968" s="2" t="b">
        <f t="shared" si="1055"/>
        <v>0</v>
      </c>
      <c r="AG1968" s="2" t="b">
        <f>OR(
  AND(AC1968,NOT(AC1969)),
  AND(AF1968,WEEKDAY(AH1967,2)=EINSTELLUNGEN!$D$12),
  AND(AF1968,AH1968=$J$35)
)</f>
        <v>0</v>
      </c>
      <c r="AH1968" s="2">
        <f>IF(AE1968,AH1967+IF(WEEKDAY(AH1967+1,2)&lt;=EINSTELLUNGEN!$D$12,1,$J$36),AH1967)</f>
        <v>42020</v>
      </c>
      <c r="AI1968" s="2">
        <f t="shared" si="1056"/>
        <v>2019</v>
      </c>
      <c r="AJ1968" s="2">
        <f t="shared" si="1057"/>
        <v>201901</v>
      </c>
      <c r="AK1968" s="2">
        <f t="shared" si="1058"/>
        <v>201901</v>
      </c>
      <c r="AL1968" s="2">
        <f t="shared" si="1059"/>
        <v>201903</v>
      </c>
      <c r="AM1968" s="2" t="b">
        <f t="shared" si="1060"/>
        <v>1</v>
      </c>
      <c r="AN1968" s="4" t="e">
        <f t="shared" si="1038"/>
        <v>#N/A</v>
      </c>
      <c r="AO1968" s="4" t="e">
        <f t="shared" si="1039"/>
        <v>#N/A</v>
      </c>
      <c r="AP1968" s="2" t="str">
        <f>IF(AD1968,
  IF(ISBLANK(H1968),
    AP1967,
    IF(LEN(H1968)=1,
      IF(OR(UPPER(H1968)="A",UPPER(H1968)="I"),
        EINSTELLUNGEN!$D$21,
        IF(OR(UPPER(H1968)="B",UPPER(H1968)="M"),
          EINSTELLUNGEN!$D$22,
          IF(OR(UPPER(H1968)="C",UPPER(H1968)="S"),
            EINSTELLUNGEN!$D$23,
            IF(UPPER(H1968)="D",
              EINSTELLUNGEN!$D$24,
              IF(UPPER(H1968)="E",
                EINSTELLUNGEN!$D$25,
                UPPER(H1968)))))),
      IF(ISNUMBER(H1968),
        EINSTELLUNGEN!$D$20&amp;H1968,
        UPPER(H1968)))),
  "")</f>
        <v/>
      </c>
      <c r="AQ1968" s="2" t="str">
        <f t="shared" si="1040"/>
        <v/>
      </c>
      <c r="AR1968" s="2">
        <f t="shared" si="1041"/>
        <v>0</v>
      </c>
      <c r="AS1968" s="145">
        <f t="shared" si="1042"/>
        <v>0.33333333333333331</v>
      </c>
      <c r="AT1968" s="2">
        <f t="shared" si="1043"/>
        <v>0</v>
      </c>
      <c r="AU1968" s="2">
        <f t="shared" si="1044"/>
        <v>0</v>
      </c>
      <c r="AV1968" s="2">
        <f t="shared" si="1045"/>
        <v>0</v>
      </c>
      <c r="AW1968" s="2">
        <f t="shared" si="1046"/>
        <v>0</v>
      </c>
      <c r="AX1968" s="2">
        <f t="shared" si="1061"/>
        <v>0</v>
      </c>
      <c r="AY1968" s="2">
        <f t="shared" si="1047"/>
        <v>0</v>
      </c>
      <c r="AZ1968" s="145" t="e">
        <f t="shared" si="1048"/>
        <v>#N/A</v>
      </c>
      <c r="BA1968" s="145" t="e">
        <f t="shared" si="1049"/>
        <v>#N/A</v>
      </c>
      <c r="BB1968" s="145">
        <f t="shared" si="1050"/>
        <v>2.083333333333337E-2</v>
      </c>
      <c r="BC1968" s="2">
        <f>IF(AM1968,
  IF(AND(AL1968=$J$31,_xlfn.DAYS(AH1968,DATE(AI1968,1,1))&lt;7),
    MAX(0,EINSTELLUNGEN!$D$12+1-WEEKDAY(DATE(EINSTELLUNGEN!$D$9,EINSTELLUNGEN!$D$10,1),2)),
    IF(AL1968=$J$33,
      MIN(EINSTELLUNGEN!$D$12,WEEKDAY(DATE(EINSTELLUNGEN!$D$9,12,31),2)),
      EINSTELLUNGEN!$D$12
  )) - SUMIF(AL$50:AL$2500,"="&amp;AL1968,AX$50:AX$2500),
  0)</f>
        <v>3</v>
      </c>
      <c r="BD1968" s="2">
        <f t="shared" si="1051"/>
        <v>0.33333333333333331</v>
      </c>
      <c r="BE1968" s="2">
        <f t="shared" si="1052"/>
        <v>0</v>
      </c>
    </row>
    <row r="1969" spans="1:57" ht="10.5" customHeight="1">
      <c r="A1969" s="1" t="str">
        <f t="shared" ca="1" si="1028"/>
        <v/>
      </c>
      <c r="B1969" s="1" t="str">
        <f t="shared" ca="1" si="1029"/>
        <v/>
      </c>
      <c r="C1969" s="1" t="str">
        <f t="shared" ca="1" si="1030"/>
        <v/>
      </c>
      <c r="D1969" s="1" t="str">
        <f t="shared" ca="1" si="1031"/>
        <v/>
      </c>
      <c r="F1969" s="10"/>
      <c r="G1969" s="217" t="str">
        <f t="shared" si="1032"/>
        <v/>
      </c>
      <c r="H1969" s="27"/>
      <c r="I1969" s="28"/>
      <c r="J1969" s="28"/>
      <c r="K1969" s="29"/>
      <c r="L1969" s="217"/>
      <c r="M1969" s="217"/>
      <c r="N1969" s="217"/>
      <c r="O1969" s="26" t="str">
        <f t="shared" si="1033"/>
        <v/>
      </c>
      <c r="P1969" s="218" t="str">
        <f t="shared" si="1034"/>
        <v/>
      </c>
      <c r="Q1969" s="26" t="str">
        <f t="shared" si="1035"/>
        <v/>
      </c>
      <c r="R1969" s="22"/>
      <c r="S1969" s="99"/>
      <c r="T1969" s="10"/>
      <c r="U1969" s="229" t="str">
        <f t="shared" si="1036"/>
        <v/>
      </c>
      <c r="V1969" s="230"/>
      <c r="W1969" s="230"/>
      <c r="X1969" s="230"/>
      <c r="Y1969" s="230"/>
      <c r="Z1969" s="22" t="str">
        <f>""</f>
        <v/>
      </c>
      <c r="AB1969" s="23" t="str">
        <f t="shared" si="1037"/>
        <v/>
      </c>
      <c r="AC1969" s="2" t="b">
        <f>COUNT(Q1969:Q$2500)&gt;0</f>
        <v>0</v>
      </c>
      <c r="AD1969" s="2" t="b">
        <f t="shared" si="1053"/>
        <v>0</v>
      </c>
      <c r="AE1969" s="2" t="b">
        <f t="shared" si="1054"/>
        <v>0</v>
      </c>
      <c r="AF1969" s="2" t="b">
        <f t="shared" si="1055"/>
        <v>0</v>
      </c>
      <c r="AG1969" s="2" t="b">
        <f>OR(
  AND(AC1969,NOT(AC1970)),
  AND(AF1969,WEEKDAY(AH1968,2)=EINSTELLUNGEN!$D$12),
  AND(AF1969,AH1969=$J$35)
)</f>
        <v>0</v>
      </c>
      <c r="AH1969" s="2">
        <f>IF(AE1969,AH1968+IF(WEEKDAY(AH1968+1,2)&lt;=EINSTELLUNGEN!$D$12,1,$J$36),AH1968)</f>
        <v>42020</v>
      </c>
      <c r="AI1969" s="2">
        <f t="shared" si="1056"/>
        <v>2019</v>
      </c>
      <c r="AJ1969" s="2">
        <f t="shared" si="1057"/>
        <v>201901</v>
      </c>
      <c r="AK1969" s="2">
        <f t="shared" si="1058"/>
        <v>201901</v>
      </c>
      <c r="AL1969" s="2">
        <f t="shared" si="1059"/>
        <v>201903</v>
      </c>
      <c r="AM1969" s="2" t="b">
        <f t="shared" si="1060"/>
        <v>1</v>
      </c>
      <c r="AN1969" s="4" t="e">
        <f t="shared" si="1038"/>
        <v>#N/A</v>
      </c>
      <c r="AO1969" s="4" t="e">
        <f t="shared" si="1039"/>
        <v>#N/A</v>
      </c>
      <c r="AP1969" s="2" t="str">
        <f>IF(AD1969,
  IF(ISBLANK(H1969),
    AP1968,
    IF(LEN(H1969)=1,
      IF(OR(UPPER(H1969)="A",UPPER(H1969)="I"),
        EINSTELLUNGEN!$D$21,
        IF(OR(UPPER(H1969)="B",UPPER(H1969)="M"),
          EINSTELLUNGEN!$D$22,
          IF(OR(UPPER(H1969)="C",UPPER(H1969)="S"),
            EINSTELLUNGEN!$D$23,
            IF(UPPER(H1969)="D",
              EINSTELLUNGEN!$D$24,
              IF(UPPER(H1969)="E",
                EINSTELLUNGEN!$D$25,
                UPPER(H1969)))))),
      IF(ISNUMBER(H1969),
        EINSTELLUNGEN!$D$20&amp;H1969,
        UPPER(H1969)))),
  "")</f>
        <v/>
      </c>
      <c r="AQ1969" s="2" t="str">
        <f t="shared" si="1040"/>
        <v/>
      </c>
      <c r="AR1969" s="2">
        <f t="shared" si="1041"/>
        <v>0</v>
      </c>
      <c r="AS1969" s="145">
        <f t="shared" si="1042"/>
        <v>0.33333333333333331</v>
      </c>
      <c r="AT1969" s="2">
        <f t="shared" si="1043"/>
        <v>0</v>
      </c>
      <c r="AU1969" s="2">
        <f t="shared" si="1044"/>
        <v>0</v>
      </c>
      <c r="AV1969" s="2">
        <f t="shared" si="1045"/>
        <v>0</v>
      </c>
      <c r="AW1969" s="2">
        <f t="shared" si="1046"/>
        <v>0</v>
      </c>
      <c r="AX1969" s="2">
        <f t="shared" si="1061"/>
        <v>0</v>
      </c>
      <c r="AY1969" s="2">
        <f t="shared" si="1047"/>
        <v>0</v>
      </c>
      <c r="AZ1969" s="145" t="e">
        <f t="shared" si="1048"/>
        <v>#N/A</v>
      </c>
      <c r="BA1969" s="145" t="e">
        <f t="shared" si="1049"/>
        <v>#N/A</v>
      </c>
      <c r="BB1969" s="145">
        <f t="shared" si="1050"/>
        <v>2.083333333333337E-2</v>
      </c>
      <c r="BC1969" s="2">
        <f>IF(AM1969,
  IF(AND(AL1969=$J$31,_xlfn.DAYS(AH1969,DATE(AI1969,1,1))&lt;7),
    MAX(0,EINSTELLUNGEN!$D$12+1-WEEKDAY(DATE(EINSTELLUNGEN!$D$9,EINSTELLUNGEN!$D$10,1),2)),
    IF(AL1969=$J$33,
      MIN(EINSTELLUNGEN!$D$12,WEEKDAY(DATE(EINSTELLUNGEN!$D$9,12,31),2)),
      EINSTELLUNGEN!$D$12
  )) - SUMIF(AL$50:AL$2500,"="&amp;AL1969,AX$50:AX$2500),
  0)</f>
        <v>3</v>
      </c>
      <c r="BD1969" s="2">
        <f t="shared" si="1051"/>
        <v>0.33333333333333331</v>
      </c>
      <c r="BE1969" s="2">
        <f t="shared" si="1052"/>
        <v>0</v>
      </c>
    </row>
    <row r="1970" spans="1:57" ht="10.5" customHeight="1">
      <c r="A1970" s="1" t="str">
        <f t="shared" ref="A1970:A2033" ca="1" si="1062">IF(AND(AC1970,AJ1970=$A$48),"Q","")</f>
        <v/>
      </c>
      <c r="B1970" s="1" t="str">
        <f t="shared" ref="B1970:B2033" ca="1" si="1063">IF(AND(AC1970,AK1970=$B$48),"M","")</f>
        <v/>
      </c>
      <c r="C1970" s="1" t="str">
        <f t="shared" ref="C1970:C2033" ca="1" si="1064">IF(AND(AC1970,AL1970=$C$48),"W","")</f>
        <v/>
      </c>
      <c r="D1970" s="1" t="str">
        <f t="shared" ref="D1970:D2033" ca="1" si="1065">IF(AND(AC1970,AH1970=$D$48),"T","")</f>
        <v/>
      </c>
      <c r="F1970" s="10"/>
      <c r="G1970" s="217" t="str">
        <f t="shared" ref="G1970:G2033" si="1066">IF(AE1970,INDEX($L$29:$L$35,WEEKDAY(AH1970,2),1)&amp;", "&amp;DAY(AH1970)&amp;" "&amp;INDEX($N$29:$N$40,MONTH(AH1970),1)&amp;" "&amp;YEAR(AH1970),"")</f>
        <v/>
      </c>
      <c r="H1970" s="27"/>
      <c r="I1970" s="28"/>
      <c r="J1970" s="28"/>
      <c r="K1970" s="29"/>
      <c r="L1970" s="217"/>
      <c r="M1970" s="217"/>
      <c r="N1970" s="217"/>
      <c r="O1970" s="26" t="str">
        <f t="shared" ref="O1970:O2033" si="1067">IF(AD1970,AR1970,"")</f>
        <v/>
      </c>
      <c r="P1970" s="218" t="str">
        <f t="shared" ref="P1970:P2033" si="1068">IF(AF1970,
IF(AS1969&gt;0,
  TEXT(AS1969*24,"0,000")&amp;" h",
  TEXT(0,"0,000")&amp;" h"),
"")</f>
        <v/>
      </c>
      <c r="Q1970" s="26" t="str">
        <f t="shared" ref="Q1970:Q2033" si="1069">IF(AF1970,BB1969,"")</f>
        <v/>
      </c>
      <c r="R1970" s="22"/>
      <c r="S1970" s="99"/>
      <c r="T1970" s="10"/>
      <c r="U1970" s="229" t="str">
        <f t="shared" ref="U1970:U2033" si="1070">IF(AND(AD1970,AR1970,LEN(AQ1970)&gt;0),
IF(AQ1970&lt;&gt;FALSE,
  TEXT(AH1970,"yyyy-mm-dd")
    &amp;"|"&amp;TEXT(AN1970,"hh:mm")
    &amp;"|"&amp;TEXT(AO1970,"hh:mm")
    &amp;"|"&amp;AP1970
    &amp;"|"&amp;AQ1970,
  $J$39),
"")</f>
        <v/>
      </c>
      <c r="V1970" s="230"/>
      <c r="W1970" s="230"/>
      <c r="X1970" s="230"/>
      <c r="Y1970" s="230"/>
      <c r="Z1970" s="22" t="str">
        <f>""</f>
        <v/>
      </c>
      <c r="AB1970" s="23" t="str">
        <f t="shared" ref="AB1970:AB2033" si="1071">IF(AG1970,"W"&amp;RIGHT(AL1969,2)&amp;"  "&amp;TEXT(BE1969*24,"+0,00;−0,00;0,00")&amp;"  (S="&amp;TEXT(BC1969*$J$37,"00,00")&amp;"  H="&amp;TEXT(BD1969*24,"00,00")&amp;")","")</f>
        <v/>
      </c>
      <c r="AC1970" s="2" t="b">
        <f>COUNT(Q1970:Q$2500)&gt;0</f>
        <v>0</v>
      </c>
      <c r="AD1970" s="2" t="b">
        <f t="shared" si="1053"/>
        <v>0</v>
      </c>
      <c r="AE1970" s="2" t="b">
        <f t="shared" si="1054"/>
        <v>0</v>
      </c>
      <c r="AF1970" s="2" t="b">
        <f t="shared" si="1055"/>
        <v>0</v>
      </c>
      <c r="AG1970" s="2" t="b">
        <f>OR(
  AND(AC1970,NOT(AC1971)),
  AND(AF1970,WEEKDAY(AH1969,2)=EINSTELLUNGEN!$D$12),
  AND(AF1970,AH1970=$J$35)
)</f>
        <v>0</v>
      </c>
      <c r="AH1970" s="2">
        <f>IF(AE1970,AH1969+IF(WEEKDAY(AH1969+1,2)&lt;=EINSTELLUNGEN!$D$12,1,$J$36),AH1969)</f>
        <v>42020</v>
      </c>
      <c r="AI1970" s="2">
        <f t="shared" si="1056"/>
        <v>2019</v>
      </c>
      <c r="AJ1970" s="2">
        <f t="shared" si="1057"/>
        <v>201901</v>
      </c>
      <c r="AK1970" s="2">
        <f t="shared" si="1058"/>
        <v>201901</v>
      </c>
      <c r="AL1970" s="2">
        <f t="shared" si="1059"/>
        <v>201903</v>
      </c>
      <c r="AM1970" s="2" t="b">
        <f t="shared" si="1060"/>
        <v>1</v>
      </c>
      <c r="AN1970" s="4" t="e">
        <f t="shared" ref="AN1970:AN2033" si="1072">IF(NOT(AD1970),NA(),IF(ISNUMBER(I1970),I1970,AO1969))</f>
        <v>#N/A</v>
      </c>
      <c r="AO1970" s="4" t="e">
        <f t="shared" ref="AO1970:AO2033" si="1073">IF(ISNA(AN1970),NA(),IF(ISNUMBER(J1970),MAX(J1970,AN1970),AN1970))</f>
        <v>#N/A</v>
      </c>
      <c r="AP1970" s="2" t="str">
        <f>IF(AD1970,
  IF(ISBLANK(H1970),
    AP1969,
    IF(LEN(H1970)=1,
      IF(OR(UPPER(H1970)="A",UPPER(H1970)="I"),
        EINSTELLUNGEN!$D$21,
        IF(OR(UPPER(H1970)="B",UPPER(H1970)="M"),
          EINSTELLUNGEN!$D$22,
          IF(OR(UPPER(H1970)="C",UPPER(H1970)="S"),
            EINSTELLUNGEN!$D$23,
            IF(UPPER(H1970)="D",
              EINSTELLUNGEN!$D$24,
              IF(UPPER(H1970)="E",
                EINSTELLUNGEN!$D$25,
                UPPER(H1970)))))),
      IF(ISNUMBER(H1970),
        EINSTELLUNGEN!$D$20&amp;H1970,
        UPPER(H1970)))),
  "")</f>
        <v/>
      </c>
      <c r="AQ1970" s="2" t="str">
        <f t="shared" ref="AQ1970:AQ2033" si="1074">IF(LEN(AP1970)&gt;0,
IF(LEN(TRIM(K1970))&gt;0,K1970,
IF(AND(AP1969=AP1970,LEN(TRIM(K1969))&gt;0),K1969,
  IF(AND(AP1968=AP1970,LEN(TRIM(K1968))&gt;0),K1968,
    IF(AND(AP1967=AP1970,LEN(TRIM(K1967))&gt;0),K1967,
      IF(AND(AP1966=AP1970,LEN(TRIM(K1966))&gt;0),K1966,
        IF(AND(AP1965=AP1970,LEN(TRIM(K1965))&gt;0),K1965,
          IF(AND(AP1964=AP1970,LEN(TRIM(K1964))&gt;0),K1964,
            IF(AND(AP1963=AP1970,LEN(TRIM(K1963))&gt;0),K1963,
              IF(AND(AP1962=AP1970,LEN(TRIM(K1962))&gt;0),K1962,
                IF(AND(AP1961=AP1970,LEN(TRIM(K1961))&gt;0),K1961,
                  IF(AND(AP1960=AP1970,LEN(TRIM(K1960))&gt;0),K1960,FALSE)
)))))))))),"")</f>
        <v/>
      </c>
      <c r="AR1970" s="2">
        <f t="shared" ref="AR1970:AR2033" si="1075">IF(OR(ISNA(AN1970),ISNA(AO1970)),0,MAX(0,AO1970-AN1970))</f>
        <v>0</v>
      </c>
      <c r="AS1970" s="145">
        <f t="shared" ref="AS1970:AS2033" si="1076">SUMIF(AH$50:AH$2500,"="&amp;AH1970,AR$50:AR$2500)</f>
        <v>0.33333333333333331</v>
      </c>
      <c r="AT1970" s="2">
        <f t="shared" ref="AT1970:AT2033" si="1077">IF(AND(AF1971,AP1970="F"),1,0)</f>
        <v>0</v>
      </c>
      <c r="AU1970" s="2">
        <f t="shared" ref="AU1970:AU2033" si="1078">IF(AND(AF1971,AP1970="U"),1,0)</f>
        <v>0</v>
      </c>
      <c r="AV1970" s="2">
        <f t="shared" ref="AV1970:AV2033" si="1079">IF(AND(AF1971,AP1970="K"),1,0)</f>
        <v>0</v>
      </c>
      <c r="AW1970" s="2">
        <f t="shared" ref="AW1970:AW2033" si="1080">IF(AND(AF1971,AP1970="Z"),1,0)</f>
        <v>0</v>
      </c>
      <c r="AX1970" s="2">
        <f t="shared" si="1061"/>
        <v>0</v>
      </c>
      <c r="AY1970" s="2">
        <f t="shared" ref="AY1970:AY2033" si="1081">IF(AF1971,IF(AX1970=0,1,0),0)</f>
        <v>0</v>
      </c>
      <c r="AZ1970" s="145" t="e">
        <f t="shared" ref="AZ1970:AZ2033" si="1082">IF(NOT(AD1970),NA(),IF(ISNA(AZ1969),AN1970,IF(AND(ISNUMBER(AN1970),AN1970&lt;AZ1969),AN1970,AZ1969)))</f>
        <v>#N/A</v>
      </c>
      <c r="BA1970" s="145" t="e">
        <f t="shared" ref="BA1970:BA2033" si="1083">IF(NOT(AD1970),NA(),IF(ISNA(BA1969),AO1970,IF(AND(ISNUMBER(AO1970),AO1970&gt;BA1969),AO1970,BA1969)))</f>
        <v>#N/A</v>
      </c>
      <c r="BB1970" s="145">
        <f t="shared" ref="BB1970:BB2033" si="1084">IF(AE1969,
  0,
  IF(OR(ISNA(AZ1970),ISNA(BA1970)),
    BB1969,
    MAX(0,(BA1970-AZ1970)-AS1970)))</f>
        <v>2.083333333333337E-2</v>
      </c>
      <c r="BC1970" s="2">
        <f>IF(AM1970,
  IF(AND(AL1970=$J$31,_xlfn.DAYS(AH1970,DATE(AI1970,1,1))&lt;7),
    MAX(0,EINSTELLUNGEN!$D$12+1-WEEKDAY(DATE(EINSTELLUNGEN!$D$9,EINSTELLUNGEN!$D$10,1),2)),
    IF(AL1970=$J$33,
      MIN(EINSTELLUNGEN!$D$12,WEEKDAY(DATE(EINSTELLUNGEN!$D$9,12,31),2)),
      EINSTELLUNGEN!$D$12
  )) - SUMIF(AL$50:AL$2500,"="&amp;AL1970,AX$50:AX$2500),
  0)</f>
        <v>3</v>
      </c>
      <c r="BD1970" s="2">
        <f t="shared" ref="BD1970:BD2033" si="1085">SUMIF(AL$50:AL$2500,"="&amp;AL1970,AR$50:AR$2500)</f>
        <v>0.33333333333333331</v>
      </c>
      <c r="BE1970" s="2">
        <f t="shared" ref="BE1970:BE2033" si="1086">IF(AG1971,BD1970-BC1970*$J$37/24,0)</f>
        <v>0</v>
      </c>
    </row>
    <row r="1971" spans="1:57" ht="10.5" customHeight="1">
      <c r="A1971" s="1" t="str">
        <f t="shared" ca="1" si="1062"/>
        <v/>
      </c>
      <c r="B1971" s="1" t="str">
        <f t="shared" ca="1" si="1063"/>
        <v/>
      </c>
      <c r="C1971" s="1" t="str">
        <f t="shared" ca="1" si="1064"/>
        <v/>
      </c>
      <c r="D1971" s="1" t="str">
        <f t="shared" ca="1" si="1065"/>
        <v/>
      </c>
      <c r="F1971" s="10"/>
      <c r="G1971" s="217" t="str">
        <f t="shared" si="1066"/>
        <v/>
      </c>
      <c r="H1971" s="27"/>
      <c r="I1971" s="28"/>
      <c r="J1971" s="28"/>
      <c r="K1971" s="29"/>
      <c r="L1971" s="217"/>
      <c r="M1971" s="217"/>
      <c r="N1971" s="217"/>
      <c r="O1971" s="26" t="str">
        <f t="shared" si="1067"/>
        <v/>
      </c>
      <c r="P1971" s="218" t="str">
        <f t="shared" si="1068"/>
        <v/>
      </c>
      <c r="Q1971" s="26" t="str">
        <f t="shared" si="1069"/>
        <v/>
      </c>
      <c r="R1971" s="22"/>
      <c r="S1971" s="99"/>
      <c r="T1971" s="10"/>
      <c r="U1971" s="229" t="str">
        <f t="shared" si="1070"/>
        <v/>
      </c>
      <c r="V1971" s="230"/>
      <c r="W1971" s="230"/>
      <c r="X1971" s="230"/>
      <c r="Y1971" s="230"/>
      <c r="Z1971" s="22" t="str">
        <f>""</f>
        <v/>
      </c>
      <c r="AB1971" s="23" t="str">
        <f t="shared" si="1071"/>
        <v/>
      </c>
      <c r="AC1971" s="2" t="b">
        <f>COUNT(Q1971:Q$2500)&gt;0</f>
        <v>0</v>
      </c>
      <c r="AD1971" s="2" t="b">
        <f t="shared" si="1053"/>
        <v>0</v>
      </c>
      <c r="AE1971" s="2" t="b">
        <f t="shared" si="1054"/>
        <v>0</v>
      </c>
      <c r="AF1971" s="2" t="b">
        <f t="shared" si="1055"/>
        <v>0</v>
      </c>
      <c r="AG1971" s="2" t="b">
        <f>OR(
  AND(AC1971,NOT(AC1972)),
  AND(AF1971,WEEKDAY(AH1970,2)=EINSTELLUNGEN!$D$12),
  AND(AF1971,AH1971=$J$35)
)</f>
        <v>0</v>
      </c>
      <c r="AH1971" s="2">
        <f>IF(AE1971,AH1970+IF(WEEKDAY(AH1970+1,2)&lt;=EINSTELLUNGEN!$D$12,1,$J$36),AH1970)</f>
        <v>42020</v>
      </c>
      <c r="AI1971" s="2">
        <f t="shared" si="1056"/>
        <v>2019</v>
      </c>
      <c r="AJ1971" s="2">
        <f t="shared" si="1057"/>
        <v>201901</v>
      </c>
      <c r="AK1971" s="2">
        <f t="shared" si="1058"/>
        <v>201901</v>
      </c>
      <c r="AL1971" s="2">
        <f t="shared" si="1059"/>
        <v>201903</v>
      </c>
      <c r="AM1971" s="2" t="b">
        <f t="shared" si="1060"/>
        <v>1</v>
      </c>
      <c r="AN1971" s="4" t="e">
        <f t="shared" si="1072"/>
        <v>#N/A</v>
      </c>
      <c r="AO1971" s="4" t="e">
        <f t="shared" si="1073"/>
        <v>#N/A</v>
      </c>
      <c r="AP1971" s="2" t="str">
        <f>IF(AD1971,
  IF(ISBLANK(H1971),
    AP1970,
    IF(LEN(H1971)=1,
      IF(OR(UPPER(H1971)="A",UPPER(H1971)="I"),
        EINSTELLUNGEN!$D$21,
        IF(OR(UPPER(H1971)="B",UPPER(H1971)="M"),
          EINSTELLUNGEN!$D$22,
          IF(OR(UPPER(H1971)="C",UPPER(H1971)="S"),
            EINSTELLUNGEN!$D$23,
            IF(UPPER(H1971)="D",
              EINSTELLUNGEN!$D$24,
              IF(UPPER(H1971)="E",
                EINSTELLUNGEN!$D$25,
                UPPER(H1971)))))),
      IF(ISNUMBER(H1971),
        EINSTELLUNGEN!$D$20&amp;H1971,
        UPPER(H1971)))),
  "")</f>
        <v/>
      </c>
      <c r="AQ1971" s="2" t="str">
        <f t="shared" si="1074"/>
        <v/>
      </c>
      <c r="AR1971" s="2">
        <f t="shared" si="1075"/>
        <v>0</v>
      </c>
      <c r="AS1971" s="145">
        <f t="shared" si="1076"/>
        <v>0.33333333333333331</v>
      </c>
      <c r="AT1971" s="2">
        <f t="shared" si="1077"/>
        <v>0</v>
      </c>
      <c r="AU1971" s="2">
        <f t="shared" si="1078"/>
        <v>0</v>
      </c>
      <c r="AV1971" s="2">
        <f t="shared" si="1079"/>
        <v>0</v>
      </c>
      <c r="AW1971" s="2">
        <f t="shared" si="1080"/>
        <v>0</v>
      </c>
      <c r="AX1971" s="2">
        <f t="shared" si="1061"/>
        <v>0</v>
      </c>
      <c r="AY1971" s="2">
        <f t="shared" si="1081"/>
        <v>0</v>
      </c>
      <c r="AZ1971" s="145" t="e">
        <f t="shared" si="1082"/>
        <v>#N/A</v>
      </c>
      <c r="BA1971" s="145" t="e">
        <f t="shared" si="1083"/>
        <v>#N/A</v>
      </c>
      <c r="BB1971" s="145">
        <f t="shared" si="1084"/>
        <v>2.083333333333337E-2</v>
      </c>
      <c r="BC1971" s="2">
        <f>IF(AM1971,
  IF(AND(AL1971=$J$31,_xlfn.DAYS(AH1971,DATE(AI1971,1,1))&lt;7),
    MAX(0,EINSTELLUNGEN!$D$12+1-WEEKDAY(DATE(EINSTELLUNGEN!$D$9,EINSTELLUNGEN!$D$10,1),2)),
    IF(AL1971=$J$33,
      MIN(EINSTELLUNGEN!$D$12,WEEKDAY(DATE(EINSTELLUNGEN!$D$9,12,31),2)),
      EINSTELLUNGEN!$D$12
  )) - SUMIF(AL$50:AL$2500,"="&amp;AL1971,AX$50:AX$2500),
  0)</f>
        <v>3</v>
      </c>
      <c r="BD1971" s="2">
        <f t="shared" si="1085"/>
        <v>0.33333333333333331</v>
      </c>
      <c r="BE1971" s="2">
        <f t="shared" si="1086"/>
        <v>0</v>
      </c>
    </row>
    <row r="1972" spans="1:57" ht="10.5" customHeight="1">
      <c r="A1972" s="1" t="str">
        <f t="shared" ca="1" si="1062"/>
        <v/>
      </c>
      <c r="B1972" s="1" t="str">
        <f t="shared" ca="1" si="1063"/>
        <v/>
      </c>
      <c r="C1972" s="1" t="str">
        <f t="shared" ca="1" si="1064"/>
        <v/>
      </c>
      <c r="D1972" s="1" t="str">
        <f t="shared" ca="1" si="1065"/>
        <v/>
      </c>
      <c r="F1972" s="10"/>
      <c r="G1972" s="217" t="str">
        <f t="shared" si="1066"/>
        <v/>
      </c>
      <c r="H1972" s="27"/>
      <c r="I1972" s="28"/>
      <c r="J1972" s="28"/>
      <c r="K1972" s="29"/>
      <c r="L1972" s="217"/>
      <c r="M1972" s="217"/>
      <c r="N1972" s="217"/>
      <c r="O1972" s="26" t="str">
        <f t="shared" si="1067"/>
        <v/>
      </c>
      <c r="P1972" s="218" t="str">
        <f t="shared" si="1068"/>
        <v/>
      </c>
      <c r="Q1972" s="26" t="str">
        <f t="shared" si="1069"/>
        <v/>
      </c>
      <c r="R1972" s="22"/>
      <c r="S1972" s="99"/>
      <c r="T1972" s="10"/>
      <c r="U1972" s="229" t="str">
        <f t="shared" si="1070"/>
        <v/>
      </c>
      <c r="V1972" s="230"/>
      <c r="W1972" s="230"/>
      <c r="X1972" s="230"/>
      <c r="Y1972" s="230"/>
      <c r="Z1972" s="22" t="str">
        <f>""</f>
        <v/>
      </c>
      <c r="AB1972" s="23" t="str">
        <f t="shared" si="1071"/>
        <v/>
      </c>
      <c r="AC1972" s="2" t="b">
        <f>COUNT(Q1972:Q$2500)&gt;0</f>
        <v>0</v>
      </c>
      <c r="AD1972" s="2" t="b">
        <f t="shared" si="1053"/>
        <v>0</v>
      </c>
      <c r="AE1972" s="2" t="b">
        <f t="shared" si="1054"/>
        <v>0</v>
      </c>
      <c r="AF1972" s="2" t="b">
        <f t="shared" si="1055"/>
        <v>0</v>
      </c>
      <c r="AG1972" s="2" t="b">
        <f>OR(
  AND(AC1972,NOT(AC1973)),
  AND(AF1972,WEEKDAY(AH1971,2)=EINSTELLUNGEN!$D$12),
  AND(AF1972,AH1972=$J$35)
)</f>
        <v>0</v>
      </c>
      <c r="AH1972" s="2">
        <f>IF(AE1972,AH1971+IF(WEEKDAY(AH1971+1,2)&lt;=EINSTELLUNGEN!$D$12,1,$J$36),AH1971)</f>
        <v>42020</v>
      </c>
      <c r="AI1972" s="2">
        <f t="shared" si="1056"/>
        <v>2019</v>
      </c>
      <c r="AJ1972" s="2">
        <f t="shared" si="1057"/>
        <v>201901</v>
      </c>
      <c r="AK1972" s="2">
        <f t="shared" si="1058"/>
        <v>201901</v>
      </c>
      <c r="AL1972" s="2">
        <f t="shared" si="1059"/>
        <v>201903</v>
      </c>
      <c r="AM1972" s="2" t="b">
        <f t="shared" si="1060"/>
        <v>1</v>
      </c>
      <c r="AN1972" s="4" t="e">
        <f t="shared" si="1072"/>
        <v>#N/A</v>
      </c>
      <c r="AO1972" s="4" t="e">
        <f t="shared" si="1073"/>
        <v>#N/A</v>
      </c>
      <c r="AP1972" s="2" t="str">
        <f>IF(AD1972,
  IF(ISBLANK(H1972),
    AP1971,
    IF(LEN(H1972)=1,
      IF(OR(UPPER(H1972)="A",UPPER(H1972)="I"),
        EINSTELLUNGEN!$D$21,
        IF(OR(UPPER(H1972)="B",UPPER(H1972)="M"),
          EINSTELLUNGEN!$D$22,
          IF(OR(UPPER(H1972)="C",UPPER(H1972)="S"),
            EINSTELLUNGEN!$D$23,
            IF(UPPER(H1972)="D",
              EINSTELLUNGEN!$D$24,
              IF(UPPER(H1972)="E",
                EINSTELLUNGEN!$D$25,
                UPPER(H1972)))))),
      IF(ISNUMBER(H1972),
        EINSTELLUNGEN!$D$20&amp;H1972,
        UPPER(H1972)))),
  "")</f>
        <v/>
      </c>
      <c r="AQ1972" s="2" t="str">
        <f t="shared" si="1074"/>
        <v/>
      </c>
      <c r="AR1972" s="2">
        <f t="shared" si="1075"/>
        <v>0</v>
      </c>
      <c r="AS1972" s="145">
        <f t="shared" si="1076"/>
        <v>0.33333333333333331</v>
      </c>
      <c r="AT1972" s="2">
        <f t="shared" si="1077"/>
        <v>0</v>
      </c>
      <c r="AU1972" s="2">
        <f t="shared" si="1078"/>
        <v>0</v>
      </c>
      <c r="AV1972" s="2">
        <f t="shared" si="1079"/>
        <v>0</v>
      </c>
      <c r="AW1972" s="2">
        <f t="shared" si="1080"/>
        <v>0</v>
      </c>
      <c r="AX1972" s="2">
        <f t="shared" si="1061"/>
        <v>0</v>
      </c>
      <c r="AY1972" s="2">
        <f t="shared" si="1081"/>
        <v>0</v>
      </c>
      <c r="AZ1972" s="145" t="e">
        <f t="shared" si="1082"/>
        <v>#N/A</v>
      </c>
      <c r="BA1972" s="145" t="e">
        <f t="shared" si="1083"/>
        <v>#N/A</v>
      </c>
      <c r="BB1972" s="145">
        <f t="shared" si="1084"/>
        <v>2.083333333333337E-2</v>
      </c>
      <c r="BC1972" s="2">
        <f>IF(AM1972,
  IF(AND(AL1972=$J$31,_xlfn.DAYS(AH1972,DATE(AI1972,1,1))&lt;7),
    MAX(0,EINSTELLUNGEN!$D$12+1-WEEKDAY(DATE(EINSTELLUNGEN!$D$9,EINSTELLUNGEN!$D$10,1),2)),
    IF(AL1972=$J$33,
      MIN(EINSTELLUNGEN!$D$12,WEEKDAY(DATE(EINSTELLUNGEN!$D$9,12,31),2)),
      EINSTELLUNGEN!$D$12
  )) - SUMIF(AL$50:AL$2500,"="&amp;AL1972,AX$50:AX$2500),
  0)</f>
        <v>3</v>
      </c>
      <c r="BD1972" s="2">
        <f t="shared" si="1085"/>
        <v>0.33333333333333331</v>
      </c>
      <c r="BE1972" s="2">
        <f t="shared" si="1086"/>
        <v>0</v>
      </c>
    </row>
    <row r="1973" spans="1:57" ht="10.5" customHeight="1">
      <c r="A1973" s="1" t="str">
        <f t="shared" ca="1" si="1062"/>
        <v/>
      </c>
      <c r="B1973" s="1" t="str">
        <f t="shared" ca="1" si="1063"/>
        <v/>
      </c>
      <c r="C1973" s="1" t="str">
        <f t="shared" ca="1" si="1064"/>
        <v/>
      </c>
      <c r="D1973" s="1" t="str">
        <f t="shared" ca="1" si="1065"/>
        <v/>
      </c>
      <c r="F1973" s="10"/>
      <c r="G1973" s="217" t="str">
        <f t="shared" si="1066"/>
        <v/>
      </c>
      <c r="H1973" s="27"/>
      <c r="I1973" s="28"/>
      <c r="J1973" s="28"/>
      <c r="K1973" s="29"/>
      <c r="L1973" s="217"/>
      <c r="M1973" s="217"/>
      <c r="N1973" s="217"/>
      <c r="O1973" s="26" t="str">
        <f t="shared" si="1067"/>
        <v/>
      </c>
      <c r="P1973" s="218" t="str">
        <f t="shared" si="1068"/>
        <v/>
      </c>
      <c r="Q1973" s="26" t="str">
        <f t="shared" si="1069"/>
        <v/>
      </c>
      <c r="R1973" s="22"/>
      <c r="S1973" s="99"/>
      <c r="T1973" s="10"/>
      <c r="U1973" s="229" t="str">
        <f t="shared" si="1070"/>
        <v/>
      </c>
      <c r="V1973" s="230"/>
      <c r="W1973" s="230"/>
      <c r="X1973" s="230"/>
      <c r="Y1973" s="230"/>
      <c r="Z1973" s="22" t="str">
        <f>""</f>
        <v/>
      </c>
      <c r="AB1973" s="23" t="str">
        <f t="shared" si="1071"/>
        <v/>
      </c>
      <c r="AC1973" s="2" t="b">
        <f>COUNT(Q1973:Q$2500)&gt;0</f>
        <v>0</v>
      </c>
      <c r="AD1973" s="2" t="b">
        <f t="shared" si="1053"/>
        <v>0</v>
      </c>
      <c r="AE1973" s="2" t="b">
        <f t="shared" si="1054"/>
        <v>0</v>
      </c>
      <c r="AF1973" s="2" t="b">
        <f t="shared" si="1055"/>
        <v>0</v>
      </c>
      <c r="AG1973" s="2" t="b">
        <f>OR(
  AND(AC1973,NOT(AC1974)),
  AND(AF1973,WEEKDAY(AH1972,2)=EINSTELLUNGEN!$D$12),
  AND(AF1973,AH1973=$J$35)
)</f>
        <v>0</v>
      </c>
      <c r="AH1973" s="2">
        <f>IF(AE1973,AH1972+IF(WEEKDAY(AH1972+1,2)&lt;=EINSTELLUNGEN!$D$12,1,$J$36),AH1972)</f>
        <v>42020</v>
      </c>
      <c r="AI1973" s="2">
        <f t="shared" si="1056"/>
        <v>2019</v>
      </c>
      <c r="AJ1973" s="2">
        <f t="shared" si="1057"/>
        <v>201901</v>
      </c>
      <c r="AK1973" s="2">
        <f t="shared" si="1058"/>
        <v>201901</v>
      </c>
      <c r="AL1973" s="2">
        <f t="shared" si="1059"/>
        <v>201903</v>
      </c>
      <c r="AM1973" s="2" t="b">
        <f t="shared" si="1060"/>
        <v>1</v>
      </c>
      <c r="AN1973" s="4" t="e">
        <f t="shared" si="1072"/>
        <v>#N/A</v>
      </c>
      <c r="AO1973" s="4" t="e">
        <f t="shared" si="1073"/>
        <v>#N/A</v>
      </c>
      <c r="AP1973" s="2" t="str">
        <f>IF(AD1973,
  IF(ISBLANK(H1973),
    AP1972,
    IF(LEN(H1973)=1,
      IF(OR(UPPER(H1973)="A",UPPER(H1973)="I"),
        EINSTELLUNGEN!$D$21,
        IF(OR(UPPER(H1973)="B",UPPER(H1973)="M"),
          EINSTELLUNGEN!$D$22,
          IF(OR(UPPER(H1973)="C",UPPER(H1973)="S"),
            EINSTELLUNGEN!$D$23,
            IF(UPPER(H1973)="D",
              EINSTELLUNGEN!$D$24,
              IF(UPPER(H1973)="E",
                EINSTELLUNGEN!$D$25,
                UPPER(H1973)))))),
      IF(ISNUMBER(H1973),
        EINSTELLUNGEN!$D$20&amp;H1973,
        UPPER(H1973)))),
  "")</f>
        <v/>
      </c>
      <c r="AQ1973" s="2" t="str">
        <f t="shared" si="1074"/>
        <v/>
      </c>
      <c r="AR1973" s="2">
        <f t="shared" si="1075"/>
        <v>0</v>
      </c>
      <c r="AS1973" s="145">
        <f t="shared" si="1076"/>
        <v>0.33333333333333331</v>
      </c>
      <c r="AT1973" s="2">
        <f t="shared" si="1077"/>
        <v>0</v>
      </c>
      <c r="AU1973" s="2">
        <f t="shared" si="1078"/>
        <v>0</v>
      </c>
      <c r="AV1973" s="2">
        <f t="shared" si="1079"/>
        <v>0</v>
      </c>
      <c r="AW1973" s="2">
        <f t="shared" si="1080"/>
        <v>0</v>
      </c>
      <c r="AX1973" s="2">
        <f t="shared" si="1061"/>
        <v>0</v>
      </c>
      <c r="AY1973" s="2">
        <f t="shared" si="1081"/>
        <v>0</v>
      </c>
      <c r="AZ1973" s="145" t="e">
        <f t="shared" si="1082"/>
        <v>#N/A</v>
      </c>
      <c r="BA1973" s="145" t="e">
        <f t="shared" si="1083"/>
        <v>#N/A</v>
      </c>
      <c r="BB1973" s="145">
        <f t="shared" si="1084"/>
        <v>2.083333333333337E-2</v>
      </c>
      <c r="BC1973" s="2">
        <f>IF(AM1973,
  IF(AND(AL1973=$J$31,_xlfn.DAYS(AH1973,DATE(AI1973,1,1))&lt;7),
    MAX(0,EINSTELLUNGEN!$D$12+1-WEEKDAY(DATE(EINSTELLUNGEN!$D$9,EINSTELLUNGEN!$D$10,1),2)),
    IF(AL1973=$J$33,
      MIN(EINSTELLUNGEN!$D$12,WEEKDAY(DATE(EINSTELLUNGEN!$D$9,12,31),2)),
      EINSTELLUNGEN!$D$12
  )) - SUMIF(AL$50:AL$2500,"="&amp;AL1973,AX$50:AX$2500),
  0)</f>
        <v>3</v>
      </c>
      <c r="BD1973" s="2">
        <f t="shared" si="1085"/>
        <v>0.33333333333333331</v>
      </c>
      <c r="BE1973" s="2">
        <f t="shared" si="1086"/>
        <v>0</v>
      </c>
    </row>
    <row r="1974" spans="1:57" ht="10.5" customHeight="1">
      <c r="A1974" s="1" t="str">
        <f t="shared" ca="1" si="1062"/>
        <v/>
      </c>
      <c r="B1974" s="1" t="str">
        <f t="shared" ca="1" si="1063"/>
        <v/>
      </c>
      <c r="C1974" s="1" t="str">
        <f t="shared" ca="1" si="1064"/>
        <v/>
      </c>
      <c r="D1974" s="1" t="str">
        <f t="shared" ca="1" si="1065"/>
        <v/>
      </c>
      <c r="F1974" s="10"/>
      <c r="G1974" s="217" t="str">
        <f t="shared" si="1066"/>
        <v/>
      </c>
      <c r="H1974" s="27"/>
      <c r="I1974" s="28"/>
      <c r="J1974" s="28"/>
      <c r="K1974" s="29"/>
      <c r="L1974" s="217"/>
      <c r="M1974" s="217"/>
      <c r="N1974" s="217"/>
      <c r="O1974" s="26" t="str">
        <f t="shared" si="1067"/>
        <v/>
      </c>
      <c r="P1974" s="218" t="str">
        <f t="shared" si="1068"/>
        <v/>
      </c>
      <c r="Q1974" s="26" t="str">
        <f t="shared" si="1069"/>
        <v/>
      </c>
      <c r="R1974" s="22"/>
      <c r="S1974" s="99"/>
      <c r="T1974" s="10"/>
      <c r="U1974" s="229" t="str">
        <f t="shared" si="1070"/>
        <v/>
      </c>
      <c r="V1974" s="230"/>
      <c r="W1974" s="230"/>
      <c r="X1974" s="230"/>
      <c r="Y1974" s="230"/>
      <c r="Z1974" s="22" t="str">
        <f>""</f>
        <v/>
      </c>
      <c r="AB1974" s="23" t="str">
        <f t="shared" si="1071"/>
        <v/>
      </c>
      <c r="AC1974" s="2" t="b">
        <f>COUNT(Q1974:Q$2500)&gt;0</f>
        <v>0</v>
      </c>
      <c r="AD1974" s="2" t="b">
        <f t="shared" si="1053"/>
        <v>0</v>
      </c>
      <c r="AE1974" s="2" t="b">
        <f t="shared" si="1054"/>
        <v>0</v>
      </c>
      <c r="AF1974" s="2" t="b">
        <f t="shared" si="1055"/>
        <v>0</v>
      </c>
      <c r="AG1974" s="2" t="b">
        <f>OR(
  AND(AC1974,NOT(AC1975)),
  AND(AF1974,WEEKDAY(AH1973,2)=EINSTELLUNGEN!$D$12),
  AND(AF1974,AH1974=$J$35)
)</f>
        <v>0</v>
      </c>
      <c r="AH1974" s="2">
        <f>IF(AE1974,AH1973+IF(WEEKDAY(AH1973+1,2)&lt;=EINSTELLUNGEN!$D$12,1,$J$36),AH1973)</f>
        <v>42020</v>
      </c>
      <c r="AI1974" s="2">
        <f t="shared" si="1056"/>
        <v>2019</v>
      </c>
      <c r="AJ1974" s="2">
        <f t="shared" si="1057"/>
        <v>201901</v>
      </c>
      <c r="AK1974" s="2">
        <f t="shared" si="1058"/>
        <v>201901</v>
      </c>
      <c r="AL1974" s="2">
        <f t="shared" si="1059"/>
        <v>201903</v>
      </c>
      <c r="AM1974" s="2" t="b">
        <f t="shared" si="1060"/>
        <v>1</v>
      </c>
      <c r="AN1974" s="4" t="e">
        <f t="shared" si="1072"/>
        <v>#N/A</v>
      </c>
      <c r="AO1974" s="4" t="e">
        <f t="shared" si="1073"/>
        <v>#N/A</v>
      </c>
      <c r="AP1974" s="2" t="str">
        <f>IF(AD1974,
  IF(ISBLANK(H1974),
    AP1973,
    IF(LEN(H1974)=1,
      IF(OR(UPPER(H1974)="A",UPPER(H1974)="I"),
        EINSTELLUNGEN!$D$21,
        IF(OR(UPPER(H1974)="B",UPPER(H1974)="M"),
          EINSTELLUNGEN!$D$22,
          IF(OR(UPPER(H1974)="C",UPPER(H1974)="S"),
            EINSTELLUNGEN!$D$23,
            IF(UPPER(H1974)="D",
              EINSTELLUNGEN!$D$24,
              IF(UPPER(H1974)="E",
                EINSTELLUNGEN!$D$25,
                UPPER(H1974)))))),
      IF(ISNUMBER(H1974),
        EINSTELLUNGEN!$D$20&amp;H1974,
        UPPER(H1974)))),
  "")</f>
        <v/>
      </c>
      <c r="AQ1974" s="2" t="str">
        <f t="shared" si="1074"/>
        <v/>
      </c>
      <c r="AR1974" s="2">
        <f t="shared" si="1075"/>
        <v>0</v>
      </c>
      <c r="AS1974" s="145">
        <f t="shared" si="1076"/>
        <v>0.33333333333333331</v>
      </c>
      <c r="AT1974" s="2">
        <f t="shared" si="1077"/>
        <v>0</v>
      </c>
      <c r="AU1974" s="2">
        <f t="shared" si="1078"/>
        <v>0</v>
      </c>
      <c r="AV1974" s="2">
        <f t="shared" si="1079"/>
        <v>0</v>
      </c>
      <c r="AW1974" s="2">
        <f t="shared" si="1080"/>
        <v>0</v>
      </c>
      <c r="AX1974" s="2">
        <f t="shared" si="1061"/>
        <v>0</v>
      </c>
      <c r="AY1974" s="2">
        <f t="shared" si="1081"/>
        <v>0</v>
      </c>
      <c r="AZ1974" s="145" t="e">
        <f t="shared" si="1082"/>
        <v>#N/A</v>
      </c>
      <c r="BA1974" s="145" t="e">
        <f t="shared" si="1083"/>
        <v>#N/A</v>
      </c>
      <c r="BB1974" s="145">
        <f t="shared" si="1084"/>
        <v>2.083333333333337E-2</v>
      </c>
      <c r="BC1974" s="2">
        <f>IF(AM1974,
  IF(AND(AL1974=$J$31,_xlfn.DAYS(AH1974,DATE(AI1974,1,1))&lt;7),
    MAX(0,EINSTELLUNGEN!$D$12+1-WEEKDAY(DATE(EINSTELLUNGEN!$D$9,EINSTELLUNGEN!$D$10,1),2)),
    IF(AL1974=$J$33,
      MIN(EINSTELLUNGEN!$D$12,WEEKDAY(DATE(EINSTELLUNGEN!$D$9,12,31),2)),
      EINSTELLUNGEN!$D$12
  )) - SUMIF(AL$50:AL$2500,"="&amp;AL1974,AX$50:AX$2500),
  0)</f>
        <v>3</v>
      </c>
      <c r="BD1974" s="2">
        <f t="shared" si="1085"/>
        <v>0.33333333333333331</v>
      </c>
      <c r="BE1974" s="2">
        <f t="shared" si="1086"/>
        <v>0</v>
      </c>
    </row>
    <row r="1975" spans="1:57" ht="10.5" customHeight="1">
      <c r="A1975" s="1" t="str">
        <f t="shared" ca="1" si="1062"/>
        <v/>
      </c>
      <c r="B1975" s="1" t="str">
        <f t="shared" ca="1" si="1063"/>
        <v/>
      </c>
      <c r="C1975" s="1" t="str">
        <f t="shared" ca="1" si="1064"/>
        <v/>
      </c>
      <c r="D1975" s="1" t="str">
        <f t="shared" ca="1" si="1065"/>
        <v/>
      </c>
      <c r="F1975" s="10"/>
      <c r="G1975" s="217" t="str">
        <f t="shared" si="1066"/>
        <v/>
      </c>
      <c r="H1975" s="27"/>
      <c r="I1975" s="28"/>
      <c r="J1975" s="28"/>
      <c r="K1975" s="29"/>
      <c r="L1975" s="217"/>
      <c r="M1975" s="217"/>
      <c r="N1975" s="217"/>
      <c r="O1975" s="26" t="str">
        <f t="shared" si="1067"/>
        <v/>
      </c>
      <c r="P1975" s="218" t="str">
        <f t="shared" si="1068"/>
        <v/>
      </c>
      <c r="Q1975" s="26" t="str">
        <f t="shared" si="1069"/>
        <v/>
      </c>
      <c r="R1975" s="22"/>
      <c r="S1975" s="99"/>
      <c r="T1975" s="10"/>
      <c r="U1975" s="229" t="str">
        <f t="shared" si="1070"/>
        <v/>
      </c>
      <c r="V1975" s="230"/>
      <c r="W1975" s="230"/>
      <c r="X1975" s="230"/>
      <c r="Y1975" s="230"/>
      <c r="Z1975" s="22" t="str">
        <f>""</f>
        <v/>
      </c>
      <c r="AB1975" s="23" t="str">
        <f t="shared" si="1071"/>
        <v/>
      </c>
      <c r="AC1975" s="2" t="b">
        <f>COUNT(Q1975:Q$2500)&gt;0</f>
        <v>0</v>
      </c>
      <c r="AD1975" s="2" t="b">
        <f t="shared" si="1053"/>
        <v>0</v>
      </c>
      <c r="AE1975" s="2" t="b">
        <f t="shared" si="1054"/>
        <v>0</v>
      </c>
      <c r="AF1975" s="2" t="b">
        <f t="shared" si="1055"/>
        <v>0</v>
      </c>
      <c r="AG1975" s="2" t="b">
        <f>OR(
  AND(AC1975,NOT(AC1976)),
  AND(AF1975,WEEKDAY(AH1974,2)=EINSTELLUNGEN!$D$12),
  AND(AF1975,AH1975=$J$35)
)</f>
        <v>0</v>
      </c>
      <c r="AH1975" s="2">
        <f>IF(AE1975,AH1974+IF(WEEKDAY(AH1974+1,2)&lt;=EINSTELLUNGEN!$D$12,1,$J$36),AH1974)</f>
        <v>42020</v>
      </c>
      <c r="AI1975" s="2">
        <f t="shared" si="1056"/>
        <v>2019</v>
      </c>
      <c r="AJ1975" s="2">
        <f t="shared" si="1057"/>
        <v>201901</v>
      </c>
      <c r="AK1975" s="2">
        <f t="shared" si="1058"/>
        <v>201901</v>
      </c>
      <c r="AL1975" s="2">
        <f t="shared" si="1059"/>
        <v>201903</v>
      </c>
      <c r="AM1975" s="2" t="b">
        <f t="shared" si="1060"/>
        <v>1</v>
      </c>
      <c r="AN1975" s="4" t="e">
        <f t="shared" si="1072"/>
        <v>#N/A</v>
      </c>
      <c r="AO1975" s="4" t="e">
        <f t="shared" si="1073"/>
        <v>#N/A</v>
      </c>
      <c r="AP1975" s="2" t="str">
        <f>IF(AD1975,
  IF(ISBLANK(H1975),
    AP1974,
    IF(LEN(H1975)=1,
      IF(OR(UPPER(H1975)="A",UPPER(H1975)="I"),
        EINSTELLUNGEN!$D$21,
        IF(OR(UPPER(H1975)="B",UPPER(H1975)="M"),
          EINSTELLUNGEN!$D$22,
          IF(OR(UPPER(H1975)="C",UPPER(H1975)="S"),
            EINSTELLUNGEN!$D$23,
            IF(UPPER(H1975)="D",
              EINSTELLUNGEN!$D$24,
              IF(UPPER(H1975)="E",
                EINSTELLUNGEN!$D$25,
                UPPER(H1975)))))),
      IF(ISNUMBER(H1975),
        EINSTELLUNGEN!$D$20&amp;H1975,
        UPPER(H1975)))),
  "")</f>
        <v/>
      </c>
      <c r="AQ1975" s="2" t="str">
        <f t="shared" si="1074"/>
        <v/>
      </c>
      <c r="AR1975" s="2">
        <f t="shared" si="1075"/>
        <v>0</v>
      </c>
      <c r="AS1975" s="145">
        <f t="shared" si="1076"/>
        <v>0.33333333333333331</v>
      </c>
      <c r="AT1975" s="2">
        <f t="shared" si="1077"/>
        <v>0</v>
      </c>
      <c r="AU1975" s="2">
        <f t="shared" si="1078"/>
        <v>0</v>
      </c>
      <c r="AV1975" s="2">
        <f t="shared" si="1079"/>
        <v>0</v>
      </c>
      <c r="AW1975" s="2">
        <f t="shared" si="1080"/>
        <v>0</v>
      </c>
      <c r="AX1975" s="2">
        <f t="shared" si="1061"/>
        <v>0</v>
      </c>
      <c r="AY1975" s="2">
        <f t="shared" si="1081"/>
        <v>0</v>
      </c>
      <c r="AZ1975" s="145" t="e">
        <f t="shared" si="1082"/>
        <v>#N/A</v>
      </c>
      <c r="BA1975" s="145" t="e">
        <f t="shared" si="1083"/>
        <v>#N/A</v>
      </c>
      <c r="BB1975" s="145">
        <f t="shared" si="1084"/>
        <v>2.083333333333337E-2</v>
      </c>
      <c r="BC1975" s="2">
        <f>IF(AM1975,
  IF(AND(AL1975=$J$31,_xlfn.DAYS(AH1975,DATE(AI1975,1,1))&lt;7),
    MAX(0,EINSTELLUNGEN!$D$12+1-WEEKDAY(DATE(EINSTELLUNGEN!$D$9,EINSTELLUNGEN!$D$10,1),2)),
    IF(AL1975=$J$33,
      MIN(EINSTELLUNGEN!$D$12,WEEKDAY(DATE(EINSTELLUNGEN!$D$9,12,31),2)),
      EINSTELLUNGEN!$D$12
  )) - SUMIF(AL$50:AL$2500,"="&amp;AL1975,AX$50:AX$2500),
  0)</f>
        <v>3</v>
      </c>
      <c r="BD1975" s="2">
        <f t="shared" si="1085"/>
        <v>0.33333333333333331</v>
      </c>
      <c r="BE1975" s="2">
        <f t="shared" si="1086"/>
        <v>0</v>
      </c>
    </row>
    <row r="1976" spans="1:57" ht="10.5" customHeight="1">
      <c r="A1976" s="1" t="str">
        <f t="shared" ca="1" si="1062"/>
        <v/>
      </c>
      <c r="B1976" s="1" t="str">
        <f t="shared" ca="1" si="1063"/>
        <v/>
      </c>
      <c r="C1976" s="1" t="str">
        <f t="shared" ca="1" si="1064"/>
        <v/>
      </c>
      <c r="D1976" s="1" t="str">
        <f t="shared" ca="1" si="1065"/>
        <v/>
      </c>
      <c r="F1976" s="10"/>
      <c r="G1976" s="217" t="str">
        <f t="shared" si="1066"/>
        <v/>
      </c>
      <c r="H1976" s="27"/>
      <c r="I1976" s="28"/>
      <c r="J1976" s="28"/>
      <c r="K1976" s="29"/>
      <c r="L1976" s="217"/>
      <c r="M1976" s="217"/>
      <c r="N1976" s="217"/>
      <c r="O1976" s="26" t="str">
        <f t="shared" si="1067"/>
        <v/>
      </c>
      <c r="P1976" s="218" t="str">
        <f t="shared" si="1068"/>
        <v/>
      </c>
      <c r="Q1976" s="26" t="str">
        <f t="shared" si="1069"/>
        <v/>
      </c>
      <c r="R1976" s="22"/>
      <c r="S1976" s="99"/>
      <c r="T1976" s="10"/>
      <c r="U1976" s="229" t="str">
        <f t="shared" si="1070"/>
        <v/>
      </c>
      <c r="V1976" s="230"/>
      <c r="W1976" s="230"/>
      <c r="X1976" s="230"/>
      <c r="Y1976" s="230"/>
      <c r="Z1976" s="22" t="str">
        <f>""</f>
        <v/>
      </c>
      <c r="AB1976" s="23" t="str">
        <f t="shared" si="1071"/>
        <v/>
      </c>
      <c r="AC1976" s="2" t="b">
        <f>COUNT(Q1976:Q$2500)&gt;0</f>
        <v>0</v>
      </c>
      <c r="AD1976" s="2" t="b">
        <f t="shared" si="1053"/>
        <v>0</v>
      </c>
      <c r="AE1976" s="2" t="b">
        <f t="shared" si="1054"/>
        <v>0</v>
      </c>
      <c r="AF1976" s="2" t="b">
        <f t="shared" si="1055"/>
        <v>0</v>
      </c>
      <c r="AG1976" s="2" t="b">
        <f>OR(
  AND(AC1976,NOT(AC1977)),
  AND(AF1976,WEEKDAY(AH1975,2)=EINSTELLUNGEN!$D$12),
  AND(AF1976,AH1976=$J$35)
)</f>
        <v>0</v>
      </c>
      <c r="AH1976" s="2">
        <f>IF(AE1976,AH1975+IF(WEEKDAY(AH1975+1,2)&lt;=EINSTELLUNGEN!$D$12,1,$J$36),AH1975)</f>
        <v>42020</v>
      </c>
      <c r="AI1976" s="2">
        <f t="shared" si="1056"/>
        <v>2019</v>
      </c>
      <c r="AJ1976" s="2">
        <f t="shared" si="1057"/>
        <v>201901</v>
      </c>
      <c r="AK1976" s="2">
        <f t="shared" si="1058"/>
        <v>201901</v>
      </c>
      <c r="AL1976" s="2">
        <f t="shared" si="1059"/>
        <v>201903</v>
      </c>
      <c r="AM1976" s="2" t="b">
        <f t="shared" si="1060"/>
        <v>1</v>
      </c>
      <c r="AN1976" s="4" t="e">
        <f t="shared" si="1072"/>
        <v>#N/A</v>
      </c>
      <c r="AO1976" s="4" t="e">
        <f t="shared" si="1073"/>
        <v>#N/A</v>
      </c>
      <c r="AP1976" s="2" t="str">
        <f>IF(AD1976,
  IF(ISBLANK(H1976),
    AP1975,
    IF(LEN(H1976)=1,
      IF(OR(UPPER(H1976)="A",UPPER(H1976)="I"),
        EINSTELLUNGEN!$D$21,
        IF(OR(UPPER(H1976)="B",UPPER(H1976)="M"),
          EINSTELLUNGEN!$D$22,
          IF(OR(UPPER(H1976)="C",UPPER(H1976)="S"),
            EINSTELLUNGEN!$D$23,
            IF(UPPER(H1976)="D",
              EINSTELLUNGEN!$D$24,
              IF(UPPER(H1976)="E",
                EINSTELLUNGEN!$D$25,
                UPPER(H1976)))))),
      IF(ISNUMBER(H1976),
        EINSTELLUNGEN!$D$20&amp;H1976,
        UPPER(H1976)))),
  "")</f>
        <v/>
      </c>
      <c r="AQ1976" s="2" t="str">
        <f t="shared" si="1074"/>
        <v/>
      </c>
      <c r="AR1976" s="2">
        <f t="shared" si="1075"/>
        <v>0</v>
      </c>
      <c r="AS1976" s="145">
        <f t="shared" si="1076"/>
        <v>0.33333333333333331</v>
      </c>
      <c r="AT1976" s="2">
        <f t="shared" si="1077"/>
        <v>0</v>
      </c>
      <c r="AU1976" s="2">
        <f t="shared" si="1078"/>
        <v>0</v>
      </c>
      <c r="AV1976" s="2">
        <f t="shared" si="1079"/>
        <v>0</v>
      </c>
      <c r="AW1976" s="2">
        <f t="shared" si="1080"/>
        <v>0</v>
      </c>
      <c r="AX1976" s="2">
        <f t="shared" si="1061"/>
        <v>0</v>
      </c>
      <c r="AY1976" s="2">
        <f t="shared" si="1081"/>
        <v>0</v>
      </c>
      <c r="AZ1976" s="145" t="e">
        <f t="shared" si="1082"/>
        <v>#N/A</v>
      </c>
      <c r="BA1976" s="145" t="e">
        <f t="shared" si="1083"/>
        <v>#N/A</v>
      </c>
      <c r="BB1976" s="145">
        <f t="shared" si="1084"/>
        <v>2.083333333333337E-2</v>
      </c>
      <c r="BC1976" s="2">
        <f>IF(AM1976,
  IF(AND(AL1976=$J$31,_xlfn.DAYS(AH1976,DATE(AI1976,1,1))&lt;7),
    MAX(0,EINSTELLUNGEN!$D$12+1-WEEKDAY(DATE(EINSTELLUNGEN!$D$9,EINSTELLUNGEN!$D$10,1),2)),
    IF(AL1976=$J$33,
      MIN(EINSTELLUNGEN!$D$12,WEEKDAY(DATE(EINSTELLUNGEN!$D$9,12,31),2)),
      EINSTELLUNGEN!$D$12
  )) - SUMIF(AL$50:AL$2500,"="&amp;AL1976,AX$50:AX$2500),
  0)</f>
        <v>3</v>
      </c>
      <c r="BD1976" s="2">
        <f t="shared" si="1085"/>
        <v>0.33333333333333331</v>
      </c>
      <c r="BE1976" s="2">
        <f t="shared" si="1086"/>
        <v>0</v>
      </c>
    </row>
    <row r="1977" spans="1:57" ht="10.5" customHeight="1">
      <c r="A1977" s="1" t="str">
        <f t="shared" ca="1" si="1062"/>
        <v/>
      </c>
      <c r="B1977" s="1" t="str">
        <f t="shared" ca="1" si="1063"/>
        <v/>
      </c>
      <c r="C1977" s="1" t="str">
        <f t="shared" ca="1" si="1064"/>
        <v/>
      </c>
      <c r="D1977" s="1" t="str">
        <f t="shared" ca="1" si="1065"/>
        <v/>
      </c>
      <c r="F1977" s="10"/>
      <c r="G1977" s="217" t="str">
        <f t="shared" si="1066"/>
        <v/>
      </c>
      <c r="H1977" s="27"/>
      <c r="I1977" s="28"/>
      <c r="J1977" s="28"/>
      <c r="K1977" s="29"/>
      <c r="L1977" s="217"/>
      <c r="M1977" s="217"/>
      <c r="N1977" s="217"/>
      <c r="O1977" s="26" t="str">
        <f t="shared" si="1067"/>
        <v/>
      </c>
      <c r="P1977" s="218" t="str">
        <f t="shared" si="1068"/>
        <v/>
      </c>
      <c r="Q1977" s="26" t="str">
        <f t="shared" si="1069"/>
        <v/>
      </c>
      <c r="R1977" s="22"/>
      <c r="S1977" s="99"/>
      <c r="T1977" s="10"/>
      <c r="U1977" s="229" t="str">
        <f t="shared" si="1070"/>
        <v/>
      </c>
      <c r="V1977" s="230"/>
      <c r="W1977" s="230"/>
      <c r="X1977" s="230"/>
      <c r="Y1977" s="230"/>
      <c r="Z1977" s="22" t="str">
        <f>""</f>
        <v/>
      </c>
      <c r="AB1977" s="23" t="str">
        <f t="shared" si="1071"/>
        <v/>
      </c>
      <c r="AC1977" s="2" t="b">
        <f>COUNT(Q1977:Q$2500)&gt;0</f>
        <v>0</v>
      </c>
      <c r="AD1977" s="2" t="b">
        <f t="shared" si="1053"/>
        <v>0</v>
      </c>
      <c r="AE1977" s="2" t="b">
        <f t="shared" si="1054"/>
        <v>0</v>
      </c>
      <c r="AF1977" s="2" t="b">
        <f t="shared" si="1055"/>
        <v>0</v>
      </c>
      <c r="AG1977" s="2" t="b">
        <f>OR(
  AND(AC1977,NOT(AC1978)),
  AND(AF1977,WEEKDAY(AH1976,2)=EINSTELLUNGEN!$D$12),
  AND(AF1977,AH1977=$J$35)
)</f>
        <v>0</v>
      </c>
      <c r="AH1977" s="2">
        <f>IF(AE1977,AH1976+IF(WEEKDAY(AH1976+1,2)&lt;=EINSTELLUNGEN!$D$12,1,$J$36),AH1976)</f>
        <v>42020</v>
      </c>
      <c r="AI1977" s="2">
        <f t="shared" si="1056"/>
        <v>2019</v>
      </c>
      <c r="AJ1977" s="2">
        <f t="shared" si="1057"/>
        <v>201901</v>
      </c>
      <c r="AK1977" s="2">
        <f t="shared" si="1058"/>
        <v>201901</v>
      </c>
      <c r="AL1977" s="2">
        <f t="shared" si="1059"/>
        <v>201903</v>
      </c>
      <c r="AM1977" s="2" t="b">
        <f t="shared" si="1060"/>
        <v>1</v>
      </c>
      <c r="AN1977" s="4" t="e">
        <f t="shared" si="1072"/>
        <v>#N/A</v>
      </c>
      <c r="AO1977" s="4" t="e">
        <f t="shared" si="1073"/>
        <v>#N/A</v>
      </c>
      <c r="AP1977" s="2" t="str">
        <f>IF(AD1977,
  IF(ISBLANK(H1977),
    AP1976,
    IF(LEN(H1977)=1,
      IF(OR(UPPER(H1977)="A",UPPER(H1977)="I"),
        EINSTELLUNGEN!$D$21,
        IF(OR(UPPER(H1977)="B",UPPER(H1977)="M"),
          EINSTELLUNGEN!$D$22,
          IF(OR(UPPER(H1977)="C",UPPER(H1977)="S"),
            EINSTELLUNGEN!$D$23,
            IF(UPPER(H1977)="D",
              EINSTELLUNGEN!$D$24,
              IF(UPPER(H1977)="E",
                EINSTELLUNGEN!$D$25,
                UPPER(H1977)))))),
      IF(ISNUMBER(H1977),
        EINSTELLUNGEN!$D$20&amp;H1977,
        UPPER(H1977)))),
  "")</f>
        <v/>
      </c>
      <c r="AQ1977" s="2" t="str">
        <f t="shared" si="1074"/>
        <v/>
      </c>
      <c r="AR1977" s="2">
        <f t="shared" si="1075"/>
        <v>0</v>
      </c>
      <c r="AS1977" s="145">
        <f t="shared" si="1076"/>
        <v>0.33333333333333331</v>
      </c>
      <c r="AT1977" s="2">
        <f t="shared" si="1077"/>
        <v>0</v>
      </c>
      <c r="AU1977" s="2">
        <f t="shared" si="1078"/>
        <v>0</v>
      </c>
      <c r="AV1977" s="2">
        <f t="shared" si="1079"/>
        <v>0</v>
      </c>
      <c r="AW1977" s="2">
        <f t="shared" si="1080"/>
        <v>0</v>
      </c>
      <c r="AX1977" s="2">
        <f t="shared" si="1061"/>
        <v>0</v>
      </c>
      <c r="AY1977" s="2">
        <f t="shared" si="1081"/>
        <v>0</v>
      </c>
      <c r="AZ1977" s="145" t="e">
        <f t="shared" si="1082"/>
        <v>#N/A</v>
      </c>
      <c r="BA1977" s="145" t="e">
        <f t="shared" si="1083"/>
        <v>#N/A</v>
      </c>
      <c r="BB1977" s="145">
        <f t="shared" si="1084"/>
        <v>2.083333333333337E-2</v>
      </c>
      <c r="BC1977" s="2">
        <f>IF(AM1977,
  IF(AND(AL1977=$J$31,_xlfn.DAYS(AH1977,DATE(AI1977,1,1))&lt;7),
    MAX(0,EINSTELLUNGEN!$D$12+1-WEEKDAY(DATE(EINSTELLUNGEN!$D$9,EINSTELLUNGEN!$D$10,1),2)),
    IF(AL1977=$J$33,
      MIN(EINSTELLUNGEN!$D$12,WEEKDAY(DATE(EINSTELLUNGEN!$D$9,12,31),2)),
      EINSTELLUNGEN!$D$12
  )) - SUMIF(AL$50:AL$2500,"="&amp;AL1977,AX$50:AX$2500),
  0)</f>
        <v>3</v>
      </c>
      <c r="BD1977" s="2">
        <f t="shared" si="1085"/>
        <v>0.33333333333333331</v>
      </c>
      <c r="BE1977" s="2">
        <f t="shared" si="1086"/>
        <v>0</v>
      </c>
    </row>
    <row r="1978" spans="1:57" ht="10.5" customHeight="1">
      <c r="A1978" s="1" t="str">
        <f t="shared" ca="1" si="1062"/>
        <v/>
      </c>
      <c r="B1978" s="1" t="str">
        <f t="shared" ca="1" si="1063"/>
        <v/>
      </c>
      <c r="C1978" s="1" t="str">
        <f t="shared" ca="1" si="1064"/>
        <v/>
      </c>
      <c r="D1978" s="1" t="str">
        <f t="shared" ca="1" si="1065"/>
        <v/>
      </c>
      <c r="F1978" s="10"/>
      <c r="G1978" s="217" t="str">
        <f t="shared" si="1066"/>
        <v/>
      </c>
      <c r="H1978" s="27"/>
      <c r="I1978" s="28"/>
      <c r="J1978" s="28"/>
      <c r="K1978" s="29"/>
      <c r="L1978" s="217"/>
      <c r="M1978" s="217"/>
      <c r="N1978" s="217"/>
      <c r="O1978" s="26" t="str">
        <f t="shared" si="1067"/>
        <v/>
      </c>
      <c r="P1978" s="218" t="str">
        <f t="shared" si="1068"/>
        <v/>
      </c>
      <c r="Q1978" s="26" t="str">
        <f t="shared" si="1069"/>
        <v/>
      </c>
      <c r="R1978" s="22"/>
      <c r="S1978" s="99"/>
      <c r="T1978" s="10"/>
      <c r="U1978" s="229" t="str">
        <f t="shared" si="1070"/>
        <v/>
      </c>
      <c r="V1978" s="230"/>
      <c r="W1978" s="230"/>
      <c r="X1978" s="230"/>
      <c r="Y1978" s="230"/>
      <c r="Z1978" s="22" t="str">
        <f>""</f>
        <v/>
      </c>
      <c r="AB1978" s="23" t="str">
        <f t="shared" si="1071"/>
        <v/>
      </c>
      <c r="AC1978" s="2" t="b">
        <f>COUNT(Q1978:Q$2500)&gt;0</f>
        <v>0</v>
      </c>
      <c r="AD1978" s="2" t="b">
        <f t="shared" si="1053"/>
        <v>0</v>
      </c>
      <c r="AE1978" s="2" t="b">
        <f t="shared" si="1054"/>
        <v>0</v>
      </c>
      <c r="AF1978" s="2" t="b">
        <f t="shared" si="1055"/>
        <v>0</v>
      </c>
      <c r="AG1978" s="2" t="b">
        <f>OR(
  AND(AC1978,NOT(AC1979)),
  AND(AF1978,WEEKDAY(AH1977,2)=EINSTELLUNGEN!$D$12),
  AND(AF1978,AH1978=$J$35)
)</f>
        <v>0</v>
      </c>
      <c r="AH1978" s="2">
        <f>IF(AE1978,AH1977+IF(WEEKDAY(AH1977+1,2)&lt;=EINSTELLUNGEN!$D$12,1,$J$36),AH1977)</f>
        <v>42020</v>
      </c>
      <c r="AI1978" s="2">
        <f t="shared" si="1056"/>
        <v>2019</v>
      </c>
      <c r="AJ1978" s="2">
        <f t="shared" si="1057"/>
        <v>201901</v>
      </c>
      <c r="AK1978" s="2">
        <f t="shared" si="1058"/>
        <v>201901</v>
      </c>
      <c r="AL1978" s="2">
        <f t="shared" si="1059"/>
        <v>201903</v>
      </c>
      <c r="AM1978" s="2" t="b">
        <f t="shared" si="1060"/>
        <v>1</v>
      </c>
      <c r="AN1978" s="4" t="e">
        <f t="shared" si="1072"/>
        <v>#N/A</v>
      </c>
      <c r="AO1978" s="4" t="e">
        <f t="shared" si="1073"/>
        <v>#N/A</v>
      </c>
      <c r="AP1978" s="2" t="str">
        <f>IF(AD1978,
  IF(ISBLANK(H1978),
    AP1977,
    IF(LEN(H1978)=1,
      IF(OR(UPPER(H1978)="A",UPPER(H1978)="I"),
        EINSTELLUNGEN!$D$21,
        IF(OR(UPPER(H1978)="B",UPPER(H1978)="M"),
          EINSTELLUNGEN!$D$22,
          IF(OR(UPPER(H1978)="C",UPPER(H1978)="S"),
            EINSTELLUNGEN!$D$23,
            IF(UPPER(H1978)="D",
              EINSTELLUNGEN!$D$24,
              IF(UPPER(H1978)="E",
                EINSTELLUNGEN!$D$25,
                UPPER(H1978)))))),
      IF(ISNUMBER(H1978),
        EINSTELLUNGEN!$D$20&amp;H1978,
        UPPER(H1978)))),
  "")</f>
        <v/>
      </c>
      <c r="AQ1978" s="2" t="str">
        <f t="shared" si="1074"/>
        <v/>
      </c>
      <c r="AR1978" s="2">
        <f t="shared" si="1075"/>
        <v>0</v>
      </c>
      <c r="AS1978" s="145">
        <f t="shared" si="1076"/>
        <v>0.33333333333333331</v>
      </c>
      <c r="AT1978" s="2">
        <f t="shared" si="1077"/>
        <v>0</v>
      </c>
      <c r="AU1978" s="2">
        <f t="shared" si="1078"/>
        <v>0</v>
      </c>
      <c r="AV1978" s="2">
        <f t="shared" si="1079"/>
        <v>0</v>
      </c>
      <c r="AW1978" s="2">
        <f t="shared" si="1080"/>
        <v>0</v>
      </c>
      <c r="AX1978" s="2">
        <f t="shared" si="1061"/>
        <v>0</v>
      </c>
      <c r="AY1978" s="2">
        <f t="shared" si="1081"/>
        <v>0</v>
      </c>
      <c r="AZ1978" s="145" t="e">
        <f t="shared" si="1082"/>
        <v>#N/A</v>
      </c>
      <c r="BA1978" s="145" t="e">
        <f t="shared" si="1083"/>
        <v>#N/A</v>
      </c>
      <c r="BB1978" s="145">
        <f t="shared" si="1084"/>
        <v>2.083333333333337E-2</v>
      </c>
      <c r="BC1978" s="2">
        <f>IF(AM1978,
  IF(AND(AL1978=$J$31,_xlfn.DAYS(AH1978,DATE(AI1978,1,1))&lt;7),
    MAX(0,EINSTELLUNGEN!$D$12+1-WEEKDAY(DATE(EINSTELLUNGEN!$D$9,EINSTELLUNGEN!$D$10,1),2)),
    IF(AL1978=$J$33,
      MIN(EINSTELLUNGEN!$D$12,WEEKDAY(DATE(EINSTELLUNGEN!$D$9,12,31),2)),
      EINSTELLUNGEN!$D$12
  )) - SUMIF(AL$50:AL$2500,"="&amp;AL1978,AX$50:AX$2500),
  0)</f>
        <v>3</v>
      </c>
      <c r="BD1978" s="2">
        <f t="shared" si="1085"/>
        <v>0.33333333333333331</v>
      </c>
      <c r="BE1978" s="2">
        <f t="shared" si="1086"/>
        <v>0</v>
      </c>
    </row>
    <row r="1979" spans="1:57" ht="10.5" customHeight="1">
      <c r="A1979" s="1" t="str">
        <f t="shared" ca="1" si="1062"/>
        <v/>
      </c>
      <c r="B1979" s="1" t="str">
        <f t="shared" ca="1" si="1063"/>
        <v/>
      </c>
      <c r="C1979" s="1" t="str">
        <f t="shared" ca="1" si="1064"/>
        <v/>
      </c>
      <c r="D1979" s="1" t="str">
        <f t="shared" ca="1" si="1065"/>
        <v/>
      </c>
      <c r="F1979" s="10"/>
      <c r="G1979" s="217" t="str">
        <f t="shared" si="1066"/>
        <v/>
      </c>
      <c r="H1979" s="27"/>
      <c r="I1979" s="28"/>
      <c r="J1979" s="28"/>
      <c r="K1979" s="29"/>
      <c r="L1979" s="217"/>
      <c r="M1979" s="217"/>
      <c r="N1979" s="217"/>
      <c r="O1979" s="26" t="str">
        <f t="shared" si="1067"/>
        <v/>
      </c>
      <c r="P1979" s="218" t="str">
        <f t="shared" si="1068"/>
        <v/>
      </c>
      <c r="Q1979" s="26" t="str">
        <f t="shared" si="1069"/>
        <v/>
      </c>
      <c r="R1979" s="22"/>
      <c r="S1979" s="99"/>
      <c r="T1979" s="10"/>
      <c r="U1979" s="229" t="str">
        <f t="shared" si="1070"/>
        <v/>
      </c>
      <c r="V1979" s="230"/>
      <c r="W1979" s="230"/>
      <c r="X1979" s="230"/>
      <c r="Y1979" s="230"/>
      <c r="Z1979" s="22" t="str">
        <f>""</f>
        <v/>
      </c>
      <c r="AB1979" s="23" t="str">
        <f t="shared" si="1071"/>
        <v/>
      </c>
      <c r="AC1979" s="2" t="b">
        <f>COUNT(Q1979:Q$2500)&gt;0</f>
        <v>0</v>
      </c>
      <c r="AD1979" s="2" t="b">
        <f t="shared" si="1053"/>
        <v>0</v>
      </c>
      <c r="AE1979" s="2" t="b">
        <f t="shared" si="1054"/>
        <v>0</v>
      </c>
      <c r="AF1979" s="2" t="b">
        <f t="shared" si="1055"/>
        <v>0</v>
      </c>
      <c r="AG1979" s="2" t="b">
        <f>OR(
  AND(AC1979,NOT(AC1980)),
  AND(AF1979,WEEKDAY(AH1978,2)=EINSTELLUNGEN!$D$12),
  AND(AF1979,AH1979=$J$35)
)</f>
        <v>0</v>
      </c>
      <c r="AH1979" s="2">
        <f>IF(AE1979,AH1978+IF(WEEKDAY(AH1978+1,2)&lt;=EINSTELLUNGEN!$D$12,1,$J$36),AH1978)</f>
        <v>42020</v>
      </c>
      <c r="AI1979" s="2">
        <f t="shared" si="1056"/>
        <v>2019</v>
      </c>
      <c r="AJ1979" s="2">
        <f t="shared" si="1057"/>
        <v>201901</v>
      </c>
      <c r="AK1979" s="2">
        <f t="shared" si="1058"/>
        <v>201901</v>
      </c>
      <c r="AL1979" s="2">
        <f t="shared" si="1059"/>
        <v>201903</v>
      </c>
      <c r="AM1979" s="2" t="b">
        <f t="shared" si="1060"/>
        <v>1</v>
      </c>
      <c r="AN1979" s="4" t="e">
        <f t="shared" si="1072"/>
        <v>#N/A</v>
      </c>
      <c r="AO1979" s="4" t="e">
        <f t="shared" si="1073"/>
        <v>#N/A</v>
      </c>
      <c r="AP1979" s="2" t="str">
        <f>IF(AD1979,
  IF(ISBLANK(H1979),
    AP1978,
    IF(LEN(H1979)=1,
      IF(OR(UPPER(H1979)="A",UPPER(H1979)="I"),
        EINSTELLUNGEN!$D$21,
        IF(OR(UPPER(H1979)="B",UPPER(H1979)="M"),
          EINSTELLUNGEN!$D$22,
          IF(OR(UPPER(H1979)="C",UPPER(H1979)="S"),
            EINSTELLUNGEN!$D$23,
            IF(UPPER(H1979)="D",
              EINSTELLUNGEN!$D$24,
              IF(UPPER(H1979)="E",
                EINSTELLUNGEN!$D$25,
                UPPER(H1979)))))),
      IF(ISNUMBER(H1979),
        EINSTELLUNGEN!$D$20&amp;H1979,
        UPPER(H1979)))),
  "")</f>
        <v/>
      </c>
      <c r="AQ1979" s="2" t="str">
        <f t="shared" si="1074"/>
        <v/>
      </c>
      <c r="AR1979" s="2">
        <f t="shared" si="1075"/>
        <v>0</v>
      </c>
      <c r="AS1979" s="145">
        <f t="shared" si="1076"/>
        <v>0.33333333333333331</v>
      </c>
      <c r="AT1979" s="2">
        <f t="shared" si="1077"/>
        <v>0</v>
      </c>
      <c r="AU1979" s="2">
        <f t="shared" si="1078"/>
        <v>0</v>
      </c>
      <c r="AV1979" s="2">
        <f t="shared" si="1079"/>
        <v>0</v>
      </c>
      <c r="AW1979" s="2">
        <f t="shared" si="1080"/>
        <v>0</v>
      </c>
      <c r="AX1979" s="2">
        <f t="shared" si="1061"/>
        <v>0</v>
      </c>
      <c r="AY1979" s="2">
        <f t="shared" si="1081"/>
        <v>0</v>
      </c>
      <c r="AZ1979" s="145" t="e">
        <f t="shared" si="1082"/>
        <v>#N/A</v>
      </c>
      <c r="BA1979" s="145" t="e">
        <f t="shared" si="1083"/>
        <v>#N/A</v>
      </c>
      <c r="BB1979" s="145">
        <f t="shared" si="1084"/>
        <v>2.083333333333337E-2</v>
      </c>
      <c r="BC1979" s="2">
        <f>IF(AM1979,
  IF(AND(AL1979=$J$31,_xlfn.DAYS(AH1979,DATE(AI1979,1,1))&lt;7),
    MAX(0,EINSTELLUNGEN!$D$12+1-WEEKDAY(DATE(EINSTELLUNGEN!$D$9,EINSTELLUNGEN!$D$10,1),2)),
    IF(AL1979=$J$33,
      MIN(EINSTELLUNGEN!$D$12,WEEKDAY(DATE(EINSTELLUNGEN!$D$9,12,31),2)),
      EINSTELLUNGEN!$D$12
  )) - SUMIF(AL$50:AL$2500,"="&amp;AL1979,AX$50:AX$2500),
  0)</f>
        <v>3</v>
      </c>
      <c r="BD1979" s="2">
        <f t="shared" si="1085"/>
        <v>0.33333333333333331</v>
      </c>
      <c r="BE1979" s="2">
        <f t="shared" si="1086"/>
        <v>0</v>
      </c>
    </row>
    <row r="1980" spans="1:57" ht="10.5" customHeight="1">
      <c r="A1980" s="1" t="str">
        <f t="shared" ca="1" si="1062"/>
        <v/>
      </c>
      <c r="B1980" s="1" t="str">
        <f t="shared" ca="1" si="1063"/>
        <v/>
      </c>
      <c r="C1980" s="1" t="str">
        <f t="shared" ca="1" si="1064"/>
        <v/>
      </c>
      <c r="D1980" s="1" t="str">
        <f t="shared" ca="1" si="1065"/>
        <v/>
      </c>
      <c r="F1980" s="10"/>
      <c r="G1980" s="217" t="str">
        <f t="shared" si="1066"/>
        <v/>
      </c>
      <c r="H1980" s="27"/>
      <c r="I1980" s="28"/>
      <c r="J1980" s="28"/>
      <c r="K1980" s="29"/>
      <c r="L1980" s="217"/>
      <c r="M1980" s="217"/>
      <c r="N1980" s="217"/>
      <c r="O1980" s="26" t="str">
        <f t="shared" si="1067"/>
        <v/>
      </c>
      <c r="P1980" s="218" t="str">
        <f t="shared" si="1068"/>
        <v/>
      </c>
      <c r="Q1980" s="26" t="str">
        <f t="shared" si="1069"/>
        <v/>
      </c>
      <c r="R1980" s="22"/>
      <c r="S1980" s="99"/>
      <c r="T1980" s="10"/>
      <c r="U1980" s="229" t="str">
        <f t="shared" si="1070"/>
        <v/>
      </c>
      <c r="V1980" s="230"/>
      <c r="W1980" s="230"/>
      <c r="X1980" s="230"/>
      <c r="Y1980" s="230"/>
      <c r="Z1980" s="22" t="str">
        <f>""</f>
        <v/>
      </c>
      <c r="AB1980" s="23" t="str">
        <f t="shared" si="1071"/>
        <v/>
      </c>
      <c r="AC1980" s="2" t="b">
        <f>COUNT(Q1980:Q$2500)&gt;0</f>
        <v>0</v>
      </c>
      <c r="AD1980" s="2" t="b">
        <f t="shared" si="1053"/>
        <v>0</v>
      </c>
      <c r="AE1980" s="2" t="b">
        <f t="shared" si="1054"/>
        <v>0</v>
      </c>
      <c r="AF1980" s="2" t="b">
        <f t="shared" si="1055"/>
        <v>0</v>
      </c>
      <c r="AG1980" s="2" t="b">
        <f>OR(
  AND(AC1980,NOT(AC1981)),
  AND(AF1980,WEEKDAY(AH1979,2)=EINSTELLUNGEN!$D$12),
  AND(AF1980,AH1980=$J$35)
)</f>
        <v>0</v>
      </c>
      <c r="AH1980" s="2">
        <f>IF(AE1980,AH1979+IF(WEEKDAY(AH1979+1,2)&lt;=EINSTELLUNGEN!$D$12,1,$J$36),AH1979)</f>
        <v>42020</v>
      </c>
      <c r="AI1980" s="2">
        <f t="shared" si="1056"/>
        <v>2019</v>
      </c>
      <c r="AJ1980" s="2">
        <f t="shared" si="1057"/>
        <v>201901</v>
      </c>
      <c r="AK1980" s="2">
        <f t="shared" si="1058"/>
        <v>201901</v>
      </c>
      <c r="AL1980" s="2">
        <f t="shared" si="1059"/>
        <v>201903</v>
      </c>
      <c r="AM1980" s="2" t="b">
        <f t="shared" si="1060"/>
        <v>1</v>
      </c>
      <c r="AN1980" s="4" t="e">
        <f t="shared" si="1072"/>
        <v>#N/A</v>
      </c>
      <c r="AO1980" s="4" t="e">
        <f t="shared" si="1073"/>
        <v>#N/A</v>
      </c>
      <c r="AP1980" s="2" t="str">
        <f>IF(AD1980,
  IF(ISBLANK(H1980),
    AP1979,
    IF(LEN(H1980)=1,
      IF(OR(UPPER(H1980)="A",UPPER(H1980)="I"),
        EINSTELLUNGEN!$D$21,
        IF(OR(UPPER(H1980)="B",UPPER(H1980)="M"),
          EINSTELLUNGEN!$D$22,
          IF(OR(UPPER(H1980)="C",UPPER(H1980)="S"),
            EINSTELLUNGEN!$D$23,
            IF(UPPER(H1980)="D",
              EINSTELLUNGEN!$D$24,
              IF(UPPER(H1980)="E",
                EINSTELLUNGEN!$D$25,
                UPPER(H1980)))))),
      IF(ISNUMBER(H1980),
        EINSTELLUNGEN!$D$20&amp;H1980,
        UPPER(H1980)))),
  "")</f>
        <v/>
      </c>
      <c r="AQ1980" s="2" t="str">
        <f t="shared" si="1074"/>
        <v/>
      </c>
      <c r="AR1980" s="2">
        <f t="shared" si="1075"/>
        <v>0</v>
      </c>
      <c r="AS1980" s="145">
        <f t="shared" si="1076"/>
        <v>0.33333333333333331</v>
      </c>
      <c r="AT1980" s="2">
        <f t="shared" si="1077"/>
        <v>0</v>
      </c>
      <c r="AU1980" s="2">
        <f t="shared" si="1078"/>
        <v>0</v>
      </c>
      <c r="AV1980" s="2">
        <f t="shared" si="1079"/>
        <v>0</v>
      </c>
      <c r="AW1980" s="2">
        <f t="shared" si="1080"/>
        <v>0</v>
      </c>
      <c r="AX1980" s="2">
        <f t="shared" si="1061"/>
        <v>0</v>
      </c>
      <c r="AY1980" s="2">
        <f t="shared" si="1081"/>
        <v>0</v>
      </c>
      <c r="AZ1980" s="145" t="e">
        <f t="shared" si="1082"/>
        <v>#N/A</v>
      </c>
      <c r="BA1980" s="145" t="e">
        <f t="shared" si="1083"/>
        <v>#N/A</v>
      </c>
      <c r="BB1980" s="145">
        <f t="shared" si="1084"/>
        <v>2.083333333333337E-2</v>
      </c>
      <c r="BC1980" s="2">
        <f>IF(AM1980,
  IF(AND(AL1980=$J$31,_xlfn.DAYS(AH1980,DATE(AI1980,1,1))&lt;7),
    MAX(0,EINSTELLUNGEN!$D$12+1-WEEKDAY(DATE(EINSTELLUNGEN!$D$9,EINSTELLUNGEN!$D$10,1),2)),
    IF(AL1980=$J$33,
      MIN(EINSTELLUNGEN!$D$12,WEEKDAY(DATE(EINSTELLUNGEN!$D$9,12,31),2)),
      EINSTELLUNGEN!$D$12
  )) - SUMIF(AL$50:AL$2500,"="&amp;AL1980,AX$50:AX$2500),
  0)</f>
        <v>3</v>
      </c>
      <c r="BD1980" s="2">
        <f t="shared" si="1085"/>
        <v>0.33333333333333331</v>
      </c>
      <c r="BE1980" s="2">
        <f t="shared" si="1086"/>
        <v>0</v>
      </c>
    </row>
    <row r="1981" spans="1:57" ht="10.5" customHeight="1">
      <c r="A1981" s="1" t="str">
        <f t="shared" ca="1" si="1062"/>
        <v/>
      </c>
      <c r="B1981" s="1" t="str">
        <f t="shared" ca="1" si="1063"/>
        <v/>
      </c>
      <c r="C1981" s="1" t="str">
        <f t="shared" ca="1" si="1064"/>
        <v/>
      </c>
      <c r="D1981" s="1" t="str">
        <f t="shared" ca="1" si="1065"/>
        <v/>
      </c>
      <c r="F1981" s="10"/>
      <c r="G1981" s="217" t="str">
        <f t="shared" si="1066"/>
        <v/>
      </c>
      <c r="H1981" s="27"/>
      <c r="I1981" s="28"/>
      <c r="J1981" s="28"/>
      <c r="K1981" s="29"/>
      <c r="L1981" s="217"/>
      <c r="M1981" s="217"/>
      <c r="N1981" s="217"/>
      <c r="O1981" s="26" t="str">
        <f t="shared" si="1067"/>
        <v/>
      </c>
      <c r="P1981" s="218" t="str">
        <f t="shared" si="1068"/>
        <v/>
      </c>
      <c r="Q1981" s="26" t="str">
        <f t="shared" si="1069"/>
        <v/>
      </c>
      <c r="R1981" s="22"/>
      <c r="S1981" s="99"/>
      <c r="T1981" s="10"/>
      <c r="U1981" s="229" t="str">
        <f t="shared" si="1070"/>
        <v/>
      </c>
      <c r="V1981" s="230"/>
      <c r="W1981" s="230"/>
      <c r="X1981" s="230"/>
      <c r="Y1981" s="230"/>
      <c r="Z1981" s="22" t="str">
        <f>""</f>
        <v/>
      </c>
      <c r="AB1981" s="23" t="str">
        <f t="shared" si="1071"/>
        <v/>
      </c>
      <c r="AC1981" s="2" t="b">
        <f>COUNT(Q1981:Q$2500)&gt;0</f>
        <v>0</v>
      </c>
      <c r="AD1981" s="2" t="b">
        <f t="shared" si="1053"/>
        <v>0</v>
      </c>
      <c r="AE1981" s="2" t="b">
        <f t="shared" si="1054"/>
        <v>0</v>
      </c>
      <c r="AF1981" s="2" t="b">
        <f t="shared" si="1055"/>
        <v>0</v>
      </c>
      <c r="AG1981" s="2" t="b">
        <f>OR(
  AND(AC1981,NOT(AC1982)),
  AND(AF1981,WEEKDAY(AH1980,2)=EINSTELLUNGEN!$D$12),
  AND(AF1981,AH1981=$J$35)
)</f>
        <v>0</v>
      </c>
      <c r="AH1981" s="2">
        <f>IF(AE1981,AH1980+IF(WEEKDAY(AH1980+1,2)&lt;=EINSTELLUNGEN!$D$12,1,$J$36),AH1980)</f>
        <v>42020</v>
      </c>
      <c r="AI1981" s="2">
        <f t="shared" si="1056"/>
        <v>2019</v>
      </c>
      <c r="AJ1981" s="2">
        <f t="shared" si="1057"/>
        <v>201901</v>
      </c>
      <c r="AK1981" s="2">
        <f t="shared" si="1058"/>
        <v>201901</v>
      </c>
      <c r="AL1981" s="2">
        <f t="shared" si="1059"/>
        <v>201903</v>
      </c>
      <c r="AM1981" s="2" t="b">
        <f t="shared" si="1060"/>
        <v>1</v>
      </c>
      <c r="AN1981" s="4" t="e">
        <f t="shared" si="1072"/>
        <v>#N/A</v>
      </c>
      <c r="AO1981" s="4" t="e">
        <f t="shared" si="1073"/>
        <v>#N/A</v>
      </c>
      <c r="AP1981" s="2" t="str">
        <f>IF(AD1981,
  IF(ISBLANK(H1981),
    AP1980,
    IF(LEN(H1981)=1,
      IF(OR(UPPER(H1981)="A",UPPER(H1981)="I"),
        EINSTELLUNGEN!$D$21,
        IF(OR(UPPER(H1981)="B",UPPER(H1981)="M"),
          EINSTELLUNGEN!$D$22,
          IF(OR(UPPER(H1981)="C",UPPER(H1981)="S"),
            EINSTELLUNGEN!$D$23,
            IF(UPPER(H1981)="D",
              EINSTELLUNGEN!$D$24,
              IF(UPPER(H1981)="E",
                EINSTELLUNGEN!$D$25,
                UPPER(H1981)))))),
      IF(ISNUMBER(H1981),
        EINSTELLUNGEN!$D$20&amp;H1981,
        UPPER(H1981)))),
  "")</f>
        <v/>
      </c>
      <c r="AQ1981" s="2" t="str">
        <f t="shared" si="1074"/>
        <v/>
      </c>
      <c r="AR1981" s="2">
        <f t="shared" si="1075"/>
        <v>0</v>
      </c>
      <c r="AS1981" s="145">
        <f t="shared" si="1076"/>
        <v>0.33333333333333331</v>
      </c>
      <c r="AT1981" s="2">
        <f t="shared" si="1077"/>
        <v>0</v>
      </c>
      <c r="AU1981" s="2">
        <f t="shared" si="1078"/>
        <v>0</v>
      </c>
      <c r="AV1981" s="2">
        <f t="shared" si="1079"/>
        <v>0</v>
      </c>
      <c r="AW1981" s="2">
        <f t="shared" si="1080"/>
        <v>0</v>
      </c>
      <c r="AX1981" s="2">
        <f t="shared" si="1061"/>
        <v>0</v>
      </c>
      <c r="AY1981" s="2">
        <f t="shared" si="1081"/>
        <v>0</v>
      </c>
      <c r="AZ1981" s="145" t="e">
        <f t="shared" si="1082"/>
        <v>#N/A</v>
      </c>
      <c r="BA1981" s="145" t="e">
        <f t="shared" si="1083"/>
        <v>#N/A</v>
      </c>
      <c r="BB1981" s="145">
        <f t="shared" si="1084"/>
        <v>2.083333333333337E-2</v>
      </c>
      <c r="BC1981" s="2">
        <f>IF(AM1981,
  IF(AND(AL1981=$J$31,_xlfn.DAYS(AH1981,DATE(AI1981,1,1))&lt;7),
    MAX(0,EINSTELLUNGEN!$D$12+1-WEEKDAY(DATE(EINSTELLUNGEN!$D$9,EINSTELLUNGEN!$D$10,1),2)),
    IF(AL1981=$J$33,
      MIN(EINSTELLUNGEN!$D$12,WEEKDAY(DATE(EINSTELLUNGEN!$D$9,12,31),2)),
      EINSTELLUNGEN!$D$12
  )) - SUMIF(AL$50:AL$2500,"="&amp;AL1981,AX$50:AX$2500),
  0)</f>
        <v>3</v>
      </c>
      <c r="BD1981" s="2">
        <f t="shared" si="1085"/>
        <v>0.33333333333333331</v>
      </c>
      <c r="BE1981" s="2">
        <f t="shared" si="1086"/>
        <v>0</v>
      </c>
    </row>
    <row r="1982" spans="1:57" ht="10.5" customHeight="1">
      <c r="A1982" s="1" t="str">
        <f t="shared" ca="1" si="1062"/>
        <v/>
      </c>
      <c r="B1982" s="1" t="str">
        <f t="shared" ca="1" si="1063"/>
        <v/>
      </c>
      <c r="C1982" s="1" t="str">
        <f t="shared" ca="1" si="1064"/>
        <v/>
      </c>
      <c r="D1982" s="1" t="str">
        <f t="shared" ca="1" si="1065"/>
        <v/>
      </c>
      <c r="F1982" s="10"/>
      <c r="G1982" s="217" t="str">
        <f t="shared" si="1066"/>
        <v/>
      </c>
      <c r="H1982" s="27"/>
      <c r="I1982" s="28"/>
      <c r="J1982" s="28"/>
      <c r="K1982" s="29"/>
      <c r="L1982" s="217"/>
      <c r="M1982" s="217"/>
      <c r="N1982" s="217"/>
      <c r="O1982" s="26" t="str">
        <f t="shared" si="1067"/>
        <v/>
      </c>
      <c r="P1982" s="218" t="str">
        <f t="shared" si="1068"/>
        <v/>
      </c>
      <c r="Q1982" s="26" t="str">
        <f t="shared" si="1069"/>
        <v/>
      </c>
      <c r="R1982" s="22"/>
      <c r="S1982" s="99"/>
      <c r="T1982" s="10"/>
      <c r="U1982" s="229" t="str">
        <f t="shared" si="1070"/>
        <v/>
      </c>
      <c r="V1982" s="230"/>
      <c r="W1982" s="230"/>
      <c r="X1982" s="230"/>
      <c r="Y1982" s="230"/>
      <c r="Z1982" s="22" t="str">
        <f>""</f>
        <v/>
      </c>
      <c r="AB1982" s="23" t="str">
        <f t="shared" si="1071"/>
        <v/>
      </c>
      <c r="AC1982" s="2" t="b">
        <f>COUNT(Q1982:Q$2500)&gt;0</f>
        <v>0</v>
      </c>
      <c r="AD1982" s="2" t="b">
        <f t="shared" si="1053"/>
        <v>0</v>
      </c>
      <c r="AE1982" s="2" t="b">
        <f t="shared" si="1054"/>
        <v>0</v>
      </c>
      <c r="AF1982" s="2" t="b">
        <f t="shared" si="1055"/>
        <v>0</v>
      </c>
      <c r="AG1982" s="2" t="b">
        <f>OR(
  AND(AC1982,NOT(AC1983)),
  AND(AF1982,WEEKDAY(AH1981,2)=EINSTELLUNGEN!$D$12),
  AND(AF1982,AH1982=$J$35)
)</f>
        <v>0</v>
      </c>
      <c r="AH1982" s="2">
        <f>IF(AE1982,AH1981+IF(WEEKDAY(AH1981+1,2)&lt;=EINSTELLUNGEN!$D$12,1,$J$36),AH1981)</f>
        <v>42020</v>
      </c>
      <c r="AI1982" s="2">
        <f t="shared" si="1056"/>
        <v>2019</v>
      </c>
      <c r="AJ1982" s="2">
        <f t="shared" si="1057"/>
        <v>201901</v>
      </c>
      <c r="AK1982" s="2">
        <f t="shared" si="1058"/>
        <v>201901</v>
      </c>
      <c r="AL1982" s="2">
        <f t="shared" si="1059"/>
        <v>201903</v>
      </c>
      <c r="AM1982" s="2" t="b">
        <f t="shared" si="1060"/>
        <v>1</v>
      </c>
      <c r="AN1982" s="4" t="e">
        <f t="shared" si="1072"/>
        <v>#N/A</v>
      </c>
      <c r="AO1982" s="4" t="e">
        <f t="shared" si="1073"/>
        <v>#N/A</v>
      </c>
      <c r="AP1982" s="2" t="str">
        <f>IF(AD1982,
  IF(ISBLANK(H1982),
    AP1981,
    IF(LEN(H1982)=1,
      IF(OR(UPPER(H1982)="A",UPPER(H1982)="I"),
        EINSTELLUNGEN!$D$21,
        IF(OR(UPPER(H1982)="B",UPPER(H1982)="M"),
          EINSTELLUNGEN!$D$22,
          IF(OR(UPPER(H1982)="C",UPPER(H1982)="S"),
            EINSTELLUNGEN!$D$23,
            IF(UPPER(H1982)="D",
              EINSTELLUNGEN!$D$24,
              IF(UPPER(H1982)="E",
                EINSTELLUNGEN!$D$25,
                UPPER(H1982)))))),
      IF(ISNUMBER(H1982),
        EINSTELLUNGEN!$D$20&amp;H1982,
        UPPER(H1982)))),
  "")</f>
        <v/>
      </c>
      <c r="AQ1982" s="2" t="str">
        <f t="shared" si="1074"/>
        <v/>
      </c>
      <c r="AR1982" s="2">
        <f t="shared" si="1075"/>
        <v>0</v>
      </c>
      <c r="AS1982" s="145">
        <f t="shared" si="1076"/>
        <v>0.33333333333333331</v>
      </c>
      <c r="AT1982" s="2">
        <f t="shared" si="1077"/>
        <v>0</v>
      </c>
      <c r="AU1982" s="2">
        <f t="shared" si="1078"/>
        <v>0</v>
      </c>
      <c r="AV1982" s="2">
        <f t="shared" si="1079"/>
        <v>0</v>
      </c>
      <c r="AW1982" s="2">
        <f t="shared" si="1080"/>
        <v>0</v>
      </c>
      <c r="AX1982" s="2">
        <f t="shared" si="1061"/>
        <v>0</v>
      </c>
      <c r="AY1982" s="2">
        <f t="shared" si="1081"/>
        <v>0</v>
      </c>
      <c r="AZ1982" s="145" t="e">
        <f t="shared" si="1082"/>
        <v>#N/A</v>
      </c>
      <c r="BA1982" s="145" t="e">
        <f t="shared" si="1083"/>
        <v>#N/A</v>
      </c>
      <c r="BB1982" s="145">
        <f t="shared" si="1084"/>
        <v>2.083333333333337E-2</v>
      </c>
      <c r="BC1982" s="2">
        <f>IF(AM1982,
  IF(AND(AL1982=$J$31,_xlfn.DAYS(AH1982,DATE(AI1982,1,1))&lt;7),
    MAX(0,EINSTELLUNGEN!$D$12+1-WEEKDAY(DATE(EINSTELLUNGEN!$D$9,EINSTELLUNGEN!$D$10,1),2)),
    IF(AL1982=$J$33,
      MIN(EINSTELLUNGEN!$D$12,WEEKDAY(DATE(EINSTELLUNGEN!$D$9,12,31),2)),
      EINSTELLUNGEN!$D$12
  )) - SUMIF(AL$50:AL$2500,"="&amp;AL1982,AX$50:AX$2500),
  0)</f>
        <v>3</v>
      </c>
      <c r="BD1982" s="2">
        <f t="shared" si="1085"/>
        <v>0.33333333333333331</v>
      </c>
      <c r="BE1982" s="2">
        <f t="shared" si="1086"/>
        <v>0</v>
      </c>
    </row>
    <row r="1983" spans="1:57" ht="10.5" customHeight="1">
      <c r="A1983" s="1" t="str">
        <f t="shared" ca="1" si="1062"/>
        <v/>
      </c>
      <c r="B1983" s="1" t="str">
        <f t="shared" ca="1" si="1063"/>
        <v/>
      </c>
      <c r="C1983" s="1" t="str">
        <f t="shared" ca="1" si="1064"/>
        <v/>
      </c>
      <c r="D1983" s="1" t="str">
        <f t="shared" ca="1" si="1065"/>
        <v/>
      </c>
      <c r="F1983" s="10"/>
      <c r="G1983" s="217" t="str">
        <f t="shared" si="1066"/>
        <v/>
      </c>
      <c r="H1983" s="27"/>
      <c r="I1983" s="28"/>
      <c r="J1983" s="28"/>
      <c r="K1983" s="29"/>
      <c r="L1983" s="217"/>
      <c r="M1983" s="217"/>
      <c r="N1983" s="217"/>
      <c r="O1983" s="26" t="str">
        <f t="shared" si="1067"/>
        <v/>
      </c>
      <c r="P1983" s="218" t="str">
        <f t="shared" si="1068"/>
        <v/>
      </c>
      <c r="Q1983" s="26" t="str">
        <f t="shared" si="1069"/>
        <v/>
      </c>
      <c r="R1983" s="22"/>
      <c r="S1983" s="99"/>
      <c r="T1983" s="10"/>
      <c r="U1983" s="229" t="str">
        <f t="shared" si="1070"/>
        <v/>
      </c>
      <c r="V1983" s="230"/>
      <c r="W1983" s="230"/>
      <c r="X1983" s="230"/>
      <c r="Y1983" s="230"/>
      <c r="Z1983" s="22" t="str">
        <f>""</f>
        <v/>
      </c>
      <c r="AB1983" s="23" t="str">
        <f t="shared" si="1071"/>
        <v/>
      </c>
      <c r="AC1983" s="2" t="b">
        <f>COUNT(Q1983:Q$2500)&gt;0</f>
        <v>0</v>
      </c>
      <c r="AD1983" s="2" t="b">
        <f t="shared" si="1053"/>
        <v>0</v>
      </c>
      <c r="AE1983" s="2" t="b">
        <f t="shared" si="1054"/>
        <v>0</v>
      </c>
      <c r="AF1983" s="2" t="b">
        <f t="shared" si="1055"/>
        <v>0</v>
      </c>
      <c r="AG1983" s="2" t="b">
        <f>OR(
  AND(AC1983,NOT(AC1984)),
  AND(AF1983,WEEKDAY(AH1982,2)=EINSTELLUNGEN!$D$12),
  AND(AF1983,AH1983=$J$35)
)</f>
        <v>0</v>
      </c>
      <c r="AH1983" s="2">
        <f>IF(AE1983,AH1982+IF(WEEKDAY(AH1982+1,2)&lt;=EINSTELLUNGEN!$D$12,1,$J$36),AH1982)</f>
        <v>42020</v>
      </c>
      <c r="AI1983" s="2">
        <f t="shared" si="1056"/>
        <v>2019</v>
      </c>
      <c r="AJ1983" s="2">
        <f t="shared" si="1057"/>
        <v>201901</v>
      </c>
      <c r="AK1983" s="2">
        <f t="shared" si="1058"/>
        <v>201901</v>
      </c>
      <c r="AL1983" s="2">
        <f t="shared" si="1059"/>
        <v>201903</v>
      </c>
      <c r="AM1983" s="2" t="b">
        <f t="shared" si="1060"/>
        <v>1</v>
      </c>
      <c r="AN1983" s="4" t="e">
        <f t="shared" si="1072"/>
        <v>#N/A</v>
      </c>
      <c r="AO1983" s="4" t="e">
        <f t="shared" si="1073"/>
        <v>#N/A</v>
      </c>
      <c r="AP1983" s="2" t="str">
        <f>IF(AD1983,
  IF(ISBLANK(H1983),
    AP1982,
    IF(LEN(H1983)=1,
      IF(OR(UPPER(H1983)="A",UPPER(H1983)="I"),
        EINSTELLUNGEN!$D$21,
        IF(OR(UPPER(H1983)="B",UPPER(H1983)="M"),
          EINSTELLUNGEN!$D$22,
          IF(OR(UPPER(H1983)="C",UPPER(H1983)="S"),
            EINSTELLUNGEN!$D$23,
            IF(UPPER(H1983)="D",
              EINSTELLUNGEN!$D$24,
              IF(UPPER(H1983)="E",
                EINSTELLUNGEN!$D$25,
                UPPER(H1983)))))),
      IF(ISNUMBER(H1983),
        EINSTELLUNGEN!$D$20&amp;H1983,
        UPPER(H1983)))),
  "")</f>
        <v/>
      </c>
      <c r="AQ1983" s="2" t="str">
        <f t="shared" si="1074"/>
        <v/>
      </c>
      <c r="AR1983" s="2">
        <f t="shared" si="1075"/>
        <v>0</v>
      </c>
      <c r="AS1983" s="145">
        <f t="shared" si="1076"/>
        <v>0.33333333333333331</v>
      </c>
      <c r="AT1983" s="2">
        <f t="shared" si="1077"/>
        <v>0</v>
      </c>
      <c r="AU1983" s="2">
        <f t="shared" si="1078"/>
        <v>0</v>
      </c>
      <c r="AV1983" s="2">
        <f t="shared" si="1079"/>
        <v>0</v>
      </c>
      <c r="AW1983" s="2">
        <f t="shared" si="1080"/>
        <v>0</v>
      </c>
      <c r="AX1983" s="2">
        <f t="shared" si="1061"/>
        <v>0</v>
      </c>
      <c r="AY1983" s="2">
        <f t="shared" si="1081"/>
        <v>0</v>
      </c>
      <c r="AZ1983" s="145" t="e">
        <f t="shared" si="1082"/>
        <v>#N/A</v>
      </c>
      <c r="BA1983" s="145" t="e">
        <f t="shared" si="1083"/>
        <v>#N/A</v>
      </c>
      <c r="BB1983" s="145">
        <f t="shared" si="1084"/>
        <v>2.083333333333337E-2</v>
      </c>
      <c r="BC1983" s="2">
        <f>IF(AM1983,
  IF(AND(AL1983=$J$31,_xlfn.DAYS(AH1983,DATE(AI1983,1,1))&lt;7),
    MAX(0,EINSTELLUNGEN!$D$12+1-WEEKDAY(DATE(EINSTELLUNGEN!$D$9,EINSTELLUNGEN!$D$10,1),2)),
    IF(AL1983=$J$33,
      MIN(EINSTELLUNGEN!$D$12,WEEKDAY(DATE(EINSTELLUNGEN!$D$9,12,31),2)),
      EINSTELLUNGEN!$D$12
  )) - SUMIF(AL$50:AL$2500,"="&amp;AL1983,AX$50:AX$2500),
  0)</f>
        <v>3</v>
      </c>
      <c r="BD1983" s="2">
        <f t="shared" si="1085"/>
        <v>0.33333333333333331</v>
      </c>
      <c r="BE1983" s="2">
        <f t="shared" si="1086"/>
        <v>0</v>
      </c>
    </row>
    <row r="1984" spans="1:57" ht="10.5" customHeight="1">
      <c r="A1984" s="1" t="str">
        <f t="shared" ca="1" si="1062"/>
        <v/>
      </c>
      <c r="B1984" s="1" t="str">
        <f t="shared" ca="1" si="1063"/>
        <v/>
      </c>
      <c r="C1984" s="1" t="str">
        <f t="shared" ca="1" si="1064"/>
        <v/>
      </c>
      <c r="D1984" s="1" t="str">
        <f t="shared" ca="1" si="1065"/>
        <v/>
      </c>
      <c r="F1984" s="10"/>
      <c r="G1984" s="217" t="str">
        <f t="shared" si="1066"/>
        <v/>
      </c>
      <c r="H1984" s="27"/>
      <c r="I1984" s="28"/>
      <c r="J1984" s="28"/>
      <c r="K1984" s="29"/>
      <c r="L1984" s="217"/>
      <c r="M1984" s="217"/>
      <c r="N1984" s="217"/>
      <c r="O1984" s="26" t="str">
        <f t="shared" si="1067"/>
        <v/>
      </c>
      <c r="P1984" s="218" t="str">
        <f t="shared" si="1068"/>
        <v/>
      </c>
      <c r="Q1984" s="26" t="str">
        <f t="shared" si="1069"/>
        <v/>
      </c>
      <c r="R1984" s="22"/>
      <c r="S1984" s="99"/>
      <c r="T1984" s="10"/>
      <c r="U1984" s="229" t="str">
        <f t="shared" si="1070"/>
        <v/>
      </c>
      <c r="V1984" s="230"/>
      <c r="W1984" s="230"/>
      <c r="X1984" s="230"/>
      <c r="Y1984" s="230"/>
      <c r="Z1984" s="22" t="str">
        <f>""</f>
        <v/>
      </c>
      <c r="AB1984" s="23" t="str">
        <f t="shared" si="1071"/>
        <v/>
      </c>
      <c r="AC1984" s="2" t="b">
        <f>COUNT(Q1984:Q$2500)&gt;0</f>
        <v>0</v>
      </c>
      <c r="AD1984" s="2" t="b">
        <f t="shared" si="1053"/>
        <v>0</v>
      </c>
      <c r="AE1984" s="2" t="b">
        <f t="shared" si="1054"/>
        <v>0</v>
      </c>
      <c r="AF1984" s="2" t="b">
        <f t="shared" si="1055"/>
        <v>0</v>
      </c>
      <c r="AG1984" s="2" t="b">
        <f>OR(
  AND(AC1984,NOT(AC1985)),
  AND(AF1984,WEEKDAY(AH1983,2)=EINSTELLUNGEN!$D$12),
  AND(AF1984,AH1984=$J$35)
)</f>
        <v>0</v>
      </c>
      <c r="AH1984" s="2">
        <f>IF(AE1984,AH1983+IF(WEEKDAY(AH1983+1,2)&lt;=EINSTELLUNGEN!$D$12,1,$J$36),AH1983)</f>
        <v>42020</v>
      </c>
      <c r="AI1984" s="2">
        <f t="shared" si="1056"/>
        <v>2019</v>
      </c>
      <c r="AJ1984" s="2">
        <f t="shared" si="1057"/>
        <v>201901</v>
      </c>
      <c r="AK1984" s="2">
        <f t="shared" si="1058"/>
        <v>201901</v>
      </c>
      <c r="AL1984" s="2">
        <f t="shared" si="1059"/>
        <v>201903</v>
      </c>
      <c r="AM1984" s="2" t="b">
        <f t="shared" si="1060"/>
        <v>1</v>
      </c>
      <c r="AN1984" s="4" t="e">
        <f t="shared" si="1072"/>
        <v>#N/A</v>
      </c>
      <c r="AO1984" s="4" t="e">
        <f t="shared" si="1073"/>
        <v>#N/A</v>
      </c>
      <c r="AP1984" s="2" t="str">
        <f>IF(AD1984,
  IF(ISBLANK(H1984),
    AP1983,
    IF(LEN(H1984)=1,
      IF(OR(UPPER(H1984)="A",UPPER(H1984)="I"),
        EINSTELLUNGEN!$D$21,
        IF(OR(UPPER(H1984)="B",UPPER(H1984)="M"),
          EINSTELLUNGEN!$D$22,
          IF(OR(UPPER(H1984)="C",UPPER(H1984)="S"),
            EINSTELLUNGEN!$D$23,
            IF(UPPER(H1984)="D",
              EINSTELLUNGEN!$D$24,
              IF(UPPER(H1984)="E",
                EINSTELLUNGEN!$D$25,
                UPPER(H1984)))))),
      IF(ISNUMBER(H1984),
        EINSTELLUNGEN!$D$20&amp;H1984,
        UPPER(H1984)))),
  "")</f>
        <v/>
      </c>
      <c r="AQ1984" s="2" t="str">
        <f t="shared" si="1074"/>
        <v/>
      </c>
      <c r="AR1984" s="2">
        <f t="shared" si="1075"/>
        <v>0</v>
      </c>
      <c r="AS1984" s="145">
        <f t="shared" si="1076"/>
        <v>0.33333333333333331</v>
      </c>
      <c r="AT1984" s="2">
        <f t="shared" si="1077"/>
        <v>0</v>
      </c>
      <c r="AU1984" s="2">
        <f t="shared" si="1078"/>
        <v>0</v>
      </c>
      <c r="AV1984" s="2">
        <f t="shared" si="1079"/>
        <v>0</v>
      </c>
      <c r="AW1984" s="2">
        <f t="shared" si="1080"/>
        <v>0</v>
      </c>
      <c r="AX1984" s="2">
        <f t="shared" si="1061"/>
        <v>0</v>
      </c>
      <c r="AY1984" s="2">
        <f t="shared" si="1081"/>
        <v>0</v>
      </c>
      <c r="AZ1984" s="145" t="e">
        <f t="shared" si="1082"/>
        <v>#N/A</v>
      </c>
      <c r="BA1984" s="145" t="e">
        <f t="shared" si="1083"/>
        <v>#N/A</v>
      </c>
      <c r="BB1984" s="145">
        <f t="shared" si="1084"/>
        <v>2.083333333333337E-2</v>
      </c>
      <c r="BC1984" s="2">
        <f>IF(AM1984,
  IF(AND(AL1984=$J$31,_xlfn.DAYS(AH1984,DATE(AI1984,1,1))&lt;7),
    MAX(0,EINSTELLUNGEN!$D$12+1-WEEKDAY(DATE(EINSTELLUNGEN!$D$9,EINSTELLUNGEN!$D$10,1),2)),
    IF(AL1984=$J$33,
      MIN(EINSTELLUNGEN!$D$12,WEEKDAY(DATE(EINSTELLUNGEN!$D$9,12,31),2)),
      EINSTELLUNGEN!$D$12
  )) - SUMIF(AL$50:AL$2500,"="&amp;AL1984,AX$50:AX$2500),
  0)</f>
        <v>3</v>
      </c>
      <c r="BD1984" s="2">
        <f t="shared" si="1085"/>
        <v>0.33333333333333331</v>
      </c>
      <c r="BE1984" s="2">
        <f t="shared" si="1086"/>
        <v>0</v>
      </c>
    </row>
    <row r="1985" spans="1:57" ht="10.5" customHeight="1">
      <c r="A1985" s="1" t="str">
        <f t="shared" ca="1" si="1062"/>
        <v/>
      </c>
      <c r="B1985" s="1" t="str">
        <f t="shared" ca="1" si="1063"/>
        <v/>
      </c>
      <c r="C1985" s="1" t="str">
        <f t="shared" ca="1" si="1064"/>
        <v/>
      </c>
      <c r="D1985" s="1" t="str">
        <f t="shared" ca="1" si="1065"/>
        <v/>
      </c>
      <c r="F1985" s="10"/>
      <c r="G1985" s="217" t="str">
        <f t="shared" si="1066"/>
        <v/>
      </c>
      <c r="H1985" s="27"/>
      <c r="I1985" s="28"/>
      <c r="J1985" s="28"/>
      <c r="K1985" s="29"/>
      <c r="L1985" s="217"/>
      <c r="M1985" s="217"/>
      <c r="N1985" s="217"/>
      <c r="O1985" s="26" t="str">
        <f t="shared" si="1067"/>
        <v/>
      </c>
      <c r="P1985" s="218" t="str">
        <f t="shared" si="1068"/>
        <v/>
      </c>
      <c r="Q1985" s="26" t="str">
        <f t="shared" si="1069"/>
        <v/>
      </c>
      <c r="R1985" s="22"/>
      <c r="S1985" s="99"/>
      <c r="T1985" s="10"/>
      <c r="U1985" s="229" t="str">
        <f t="shared" si="1070"/>
        <v/>
      </c>
      <c r="V1985" s="230"/>
      <c r="W1985" s="230"/>
      <c r="X1985" s="230"/>
      <c r="Y1985" s="230"/>
      <c r="Z1985" s="22" t="str">
        <f>""</f>
        <v/>
      </c>
      <c r="AB1985" s="23" t="str">
        <f t="shared" si="1071"/>
        <v/>
      </c>
      <c r="AC1985" s="2" t="b">
        <f>COUNT(Q1985:Q$2500)&gt;0</f>
        <v>0</v>
      </c>
      <c r="AD1985" s="2" t="b">
        <f t="shared" si="1053"/>
        <v>0</v>
      </c>
      <c r="AE1985" s="2" t="b">
        <f t="shared" si="1054"/>
        <v>0</v>
      </c>
      <c r="AF1985" s="2" t="b">
        <f t="shared" si="1055"/>
        <v>0</v>
      </c>
      <c r="AG1985" s="2" t="b">
        <f>OR(
  AND(AC1985,NOT(AC1986)),
  AND(AF1985,WEEKDAY(AH1984,2)=EINSTELLUNGEN!$D$12),
  AND(AF1985,AH1985=$J$35)
)</f>
        <v>0</v>
      </c>
      <c r="AH1985" s="2">
        <f>IF(AE1985,AH1984+IF(WEEKDAY(AH1984+1,2)&lt;=EINSTELLUNGEN!$D$12,1,$J$36),AH1984)</f>
        <v>42020</v>
      </c>
      <c r="AI1985" s="2">
        <f t="shared" si="1056"/>
        <v>2019</v>
      </c>
      <c r="AJ1985" s="2">
        <f t="shared" si="1057"/>
        <v>201901</v>
      </c>
      <c r="AK1985" s="2">
        <f t="shared" si="1058"/>
        <v>201901</v>
      </c>
      <c r="AL1985" s="2">
        <f t="shared" si="1059"/>
        <v>201903</v>
      </c>
      <c r="AM1985" s="2" t="b">
        <f t="shared" si="1060"/>
        <v>1</v>
      </c>
      <c r="AN1985" s="4" t="e">
        <f t="shared" si="1072"/>
        <v>#N/A</v>
      </c>
      <c r="AO1985" s="4" t="e">
        <f t="shared" si="1073"/>
        <v>#N/A</v>
      </c>
      <c r="AP1985" s="2" t="str">
        <f>IF(AD1985,
  IF(ISBLANK(H1985),
    AP1984,
    IF(LEN(H1985)=1,
      IF(OR(UPPER(H1985)="A",UPPER(H1985)="I"),
        EINSTELLUNGEN!$D$21,
        IF(OR(UPPER(H1985)="B",UPPER(H1985)="M"),
          EINSTELLUNGEN!$D$22,
          IF(OR(UPPER(H1985)="C",UPPER(H1985)="S"),
            EINSTELLUNGEN!$D$23,
            IF(UPPER(H1985)="D",
              EINSTELLUNGEN!$D$24,
              IF(UPPER(H1985)="E",
                EINSTELLUNGEN!$D$25,
                UPPER(H1985)))))),
      IF(ISNUMBER(H1985),
        EINSTELLUNGEN!$D$20&amp;H1985,
        UPPER(H1985)))),
  "")</f>
        <v/>
      </c>
      <c r="AQ1985" s="2" t="str">
        <f t="shared" si="1074"/>
        <v/>
      </c>
      <c r="AR1985" s="2">
        <f t="shared" si="1075"/>
        <v>0</v>
      </c>
      <c r="AS1985" s="145">
        <f t="shared" si="1076"/>
        <v>0.33333333333333331</v>
      </c>
      <c r="AT1985" s="2">
        <f t="shared" si="1077"/>
        <v>0</v>
      </c>
      <c r="AU1985" s="2">
        <f t="shared" si="1078"/>
        <v>0</v>
      </c>
      <c r="AV1985" s="2">
        <f t="shared" si="1079"/>
        <v>0</v>
      </c>
      <c r="AW1985" s="2">
        <f t="shared" si="1080"/>
        <v>0</v>
      </c>
      <c r="AX1985" s="2">
        <f t="shared" si="1061"/>
        <v>0</v>
      </c>
      <c r="AY1985" s="2">
        <f t="shared" si="1081"/>
        <v>0</v>
      </c>
      <c r="AZ1985" s="145" t="e">
        <f t="shared" si="1082"/>
        <v>#N/A</v>
      </c>
      <c r="BA1985" s="145" t="e">
        <f t="shared" si="1083"/>
        <v>#N/A</v>
      </c>
      <c r="BB1985" s="145">
        <f t="shared" si="1084"/>
        <v>2.083333333333337E-2</v>
      </c>
      <c r="BC1985" s="2">
        <f>IF(AM1985,
  IF(AND(AL1985=$J$31,_xlfn.DAYS(AH1985,DATE(AI1985,1,1))&lt;7),
    MAX(0,EINSTELLUNGEN!$D$12+1-WEEKDAY(DATE(EINSTELLUNGEN!$D$9,EINSTELLUNGEN!$D$10,1),2)),
    IF(AL1985=$J$33,
      MIN(EINSTELLUNGEN!$D$12,WEEKDAY(DATE(EINSTELLUNGEN!$D$9,12,31),2)),
      EINSTELLUNGEN!$D$12
  )) - SUMIF(AL$50:AL$2500,"="&amp;AL1985,AX$50:AX$2500),
  0)</f>
        <v>3</v>
      </c>
      <c r="BD1985" s="2">
        <f t="shared" si="1085"/>
        <v>0.33333333333333331</v>
      </c>
      <c r="BE1985" s="2">
        <f t="shared" si="1086"/>
        <v>0</v>
      </c>
    </row>
    <row r="1986" spans="1:57" ht="10.5" customHeight="1">
      <c r="A1986" s="1" t="str">
        <f t="shared" ca="1" si="1062"/>
        <v/>
      </c>
      <c r="B1986" s="1" t="str">
        <f t="shared" ca="1" si="1063"/>
        <v/>
      </c>
      <c r="C1986" s="1" t="str">
        <f t="shared" ca="1" si="1064"/>
        <v/>
      </c>
      <c r="D1986" s="1" t="str">
        <f t="shared" ca="1" si="1065"/>
        <v/>
      </c>
      <c r="F1986" s="10"/>
      <c r="G1986" s="217" t="str">
        <f t="shared" si="1066"/>
        <v/>
      </c>
      <c r="H1986" s="27"/>
      <c r="I1986" s="28"/>
      <c r="J1986" s="28"/>
      <c r="K1986" s="29"/>
      <c r="L1986" s="217"/>
      <c r="M1986" s="217"/>
      <c r="N1986" s="217"/>
      <c r="O1986" s="26" t="str">
        <f t="shared" si="1067"/>
        <v/>
      </c>
      <c r="P1986" s="218" t="str">
        <f t="shared" si="1068"/>
        <v/>
      </c>
      <c r="Q1986" s="26" t="str">
        <f t="shared" si="1069"/>
        <v/>
      </c>
      <c r="R1986" s="22"/>
      <c r="S1986" s="99"/>
      <c r="T1986" s="10"/>
      <c r="U1986" s="229" t="str">
        <f t="shared" si="1070"/>
        <v/>
      </c>
      <c r="V1986" s="230"/>
      <c r="W1986" s="230"/>
      <c r="X1986" s="230"/>
      <c r="Y1986" s="230"/>
      <c r="Z1986" s="22" t="str">
        <f>""</f>
        <v/>
      </c>
      <c r="AB1986" s="23" t="str">
        <f t="shared" si="1071"/>
        <v/>
      </c>
      <c r="AC1986" s="2" t="b">
        <f>COUNT(Q1986:Q$2500)&gt;0</f>
        <v>0</v>
      </c>
      <c r="AD1986" s="2" t="b">
        <f t="shared" si="1053"/>
        <v>0</v>
      </c>
      <c r="AE1986" s="2" t="b">
        <f t="shared" si="1054"/>
        <v>0</v>
      </c>
      <c r="AF1986" s="2" t="b">
        <f t="shared" si="1055"/>
        <v>0</v>
      </c>
      <c r="AG1986" s="2" t="b">
        <f>OR(
  AND(AC1986,NOT(AC1987)),
  AND(AF1986,WEEKDAY(AH1985,2)=EINSTELLUNGEN!$D$12),
  AND(AF1986,AH1986=$J$35)
)</f>
        <v>0</v>
      </c>
      <c r="AH1986" s="2">
        <f>IF(AE1986,AH1985+IF(WEEKDAY(AH1985+1,2)&lt;=EINSTELLUNGEN!$D$12,1,$J$36),AH1985)</f>
        <v>42020</v>
      </c>
      <c r="AI1986" s="2">
        <f t="shared" si="1056"/>
        <v>2019</v>
      </c>
      <c r="AJ1986" s="2">
        <f t="shared" si="1057"/>
        <v>201901</v>
      </c>
      <c r="AK1986" s="2">
        <f t="shared" si="1058"/>
        <v>201901</v>
      </c>
      <c r="AL1986" s="2">
        <f t="shared" si="1059"/>
        <v>201903</v>
      </c>
      <c r="AM1986" s="2" t="b">
        <f t="shared" si="1060"/>
        <v>1</v>
      </c>
      <c r="AN1986" s="4" t="e">
        <f t="shared" si="1072"/>
        <v>#N/A</v>
      </c>
      <c r="AO1986" s="4" t="e">
        <f t="shared" si="1073"/>
        <v>#N/A</v>
      </c>
      <c r="AP1986" s="2" t="str">
        <f>IF(AD1986,
  IF(ISBLANK(H1986),
    AP1985,
    IF(LEN(H1986)=1,
      IF(OR(UPPER(H1986)="A",UPPER(H1986)="I"),
        EINSTELLUNGEN!$D$21,
        IF(OR(UPPER(H1986)="B",UPPER(H1986)="M"),
          EINSTELLUNGEN!$D$22,
          IF(OR(UPPER(H1986)="C",UPPER(H1986)="S"),
            EINSTELLUNGEN!$D$23,
            IF(UPPER(H1986)="D",
              EINSTELLUNGEN!$D$24,
              IF(UPPER(H1986)="E",
                EINSTELLUNGEN!$D$25,
                UPPER(H1986)))))),
      IF(ISNUMBER(H1986),
        EINSTELLUNGEN!$D$20&amp;H1986,
        UPPER(H1986)))),
  "")</f>
        <v/>
      </c>
      <c r="AQ1986" s="2" t="str">
        <f t="shared" si="1074"/>
        <v/>
      </c>
      <c r="AR1986" s="2">
        <f t="shared" si="1075"/>
        <v>0</v>
      </c>
      <c r="AS1986" s="145">
        <f t="shared" si="1076"/>
        <v>0.33333333333333331</v>
      </c>
      <c r="AT1986" s="2">
        <f t="shared" si="1077"/>
        <v>0</v>
      </c>
      <c r="AU1986" s="2">
        <f t="shared" si="1078"/>
        <v>0</v>
      </c>
      <c r="AV1986" s="2">
        <f t="shared" si="1079"/>
        <v>0</v>
      </c>
      <c r="AW1986" s="2">
        <f t="shared" si="1080"/>
        <v>0</v>
      </c>
      <c r="AX1986" s="2">
        <f t="shared" si="1061"/>
        <v>0</v>
      </c>
      <c r="AY1986" s="2">
        <f t="shared" si="1081"/>
        <v>0</v>
      </c>
      <c r="AZ1986" s="145" t="e">
        <f t="shared" si="1082"/>
        <v>#N/A</v>
      </c>
      <c r="BA1986" s="145" t="e">
        <f t="shared" si="1083"/>
        <v>#N/A</v>
      </c>
      <c r="BB1986" s="145">
        <f t="shared" si="1084"/>
        <v>2.083333333333337E-2</v>
      </c>
      <c r="BC1986" s="2">
        <f>IF(AM1986,
  IF(AND(AL1986=$J$31,_xlfn.DAYS(AH1986,DATE(AI1986,1,1))&lt;7),
    MAX(0,EINSTELLUNGEN!$D$12+1-WEEKDAY(DATE(EINSTELLUNGEN!$D$9,EINSTELLUNGEN!$D$10,1),2)),
    IF(AL1986=$J$33,
      MIN(EINSTELLUNGEN!$D$12,WEEKDAY(DATE(EINSTELLUNGEN!$D$9,12,31),2)),
      EINSTELLUNGEN!$D$12
  )) - SUMIF(AL$50:AL$2500,"="&amp;AL1986,AX$50:AX$2500),
  0)</f>
        <v>3</v>
      </c>
      <c r="BD1986" s="2">
        <f t="shared" si="1085"/>
        <v>0.33333333333333331</v>
      </c>
      <c r="BE1986" s="2">
        <f t="shared" si="1086"/>
        <v>0</v>
      </c>
    </row>
    <row r="1987" spans="1:57" ht="10.5" customHeight="1">
      <c r="A1987" s="1" t="str">
        <f t="shared" ca="1" si="1062"/>
        <v/>
      </c>
      <c r="B1987" s="1" t="str">
        <f t="shared" ca="1" si="1063"/>
        <v/>
      </c>
      <c r="C1987" s="1" t="str">
        <f t="shared" ca="1" si="1064"/>
        <v/>
      </c>
      <c r="D1987" s="1" t="str">
        <f t="shared" ca="1" si="1065"/>
        <v/>
      </c>
      <c r="F1987" s="10"/>
      <c r="G1987" s="217" t="str">
        <f t="shared" si="1066"/>
        <v/>
      </c>
      <c r="H1987" s="27"/>
      <c r="I1987" s="28"/>
      <c r="J1987" s="28"/>
      <c r="K1987" s="29"/>
      <c r="L1987" s="217"/>
      <c r="M1987" s="217"/>
      <c r="N1987" s="217"/>
      <c r="O1987" s="26" t="str">
        <f t="shared" si="1067"/>
        <v/>
      </c>
      <c r="P1987" s="218" t="str">
        <f t="shared" si="1068"/>
        <v/>
      </c>
      <c r="Q1987" s="26" t="str">
        <f t="shared" si="1069"/>
        <v/>
      </c>
      <c r="R1987" s="22"/>
      <c r="S1987" s="99"/>
      <c r="T1987" s="10"/>
      <c r="U1987" s="229" t="str">
        <f t="shared" si="1070"/>
        <v/>
      </c>
      <c r="V1987" s="230"/>
      <c r="W1987" s="230"/>
      <c r="X1987" s="230"/>
      <c r="Y1987" s="230"/>
      <c r="Z1987" s="22" t="str">
        <f>""</f>
        <v/>
      </c>
      <c r="AB1987" s="23" t="str">
        <f t="shared" si="1071"/>
        <v/>
      </c>
      <c r="AC1987" s="2" t="b">
        <f>COUNT(Q1987:Q$2500)&gt;0</f>
        <v>0</v>
      </c>
      <c r="AD1987" s="2" t="b">
        <f t="shared" si="1053"/>
        <v>0</v>
      </c>
      <c r="AE1987" s="2" t="b">
        <f t="shared" si="1054"/>
        <v>0</v>
      </c>
      <c r="AF1987" s="2" t="b">
        <f t="shared" si="1055"/>
        <v>0</v>
      </c>
      <c r="AG1987" s="2" t="b">
        <f>OR(
  AND(AC1987,NOT(AC1988)),
  AND(AF1987,WEEKDAY(AH1986,2)=EINSTELLUNGEN!$D$12),
  AND(AF1987,AH1987=$J$35)
)</f>
        <v>0</v>
      </c>
      <c r="AH1987" s="2">
        <f>IF(AE1987,AH1986+IF(WEEKDAY(AH1986+1,2)&lt;=EINSTELLUNGEN!$D$12,1,$J$36),AH1986)</f>
        <v>42020</v>
      </c>
      <c r="AI1987" s="2">
        <f t="shared" si="1056"/>
        <v>2019</v>
      </c>
      <c r="AJ1987" s="2">
        <f t="shared" si="1057"/>
        <v>201901</v>
      </c>
      <c r="AK1987" s="2">
        <f t="shared" si="1058"/>
        <v>201901</v>
      </c>
      <c r="AL1987" s="2">
        <f t="shared" si="1059"/>
        <v>201903</v>
      </c>
      <c r="AM1987" s="2" t="b">
        <f t="shared" si="1060"/>
        <v>1</v>
      </c>
      <c r="AN1987" s="4" t="e">
        <f t="shared" si="1072"/>
        <v>#N/A</v>
      </c>
      <c r="AO1987" s="4" t="e">
        <f t="shared" si="1073"/>
        <v>#N/A</v>
      </c>
      <c r="AP1987" s="2" t="str">
        <f>IF(AD1987,
  IF(ISBLANK(H1987),
    AP1986,
    IF(LEN(H1987)=1,
      IF(OR(UPPER(H1987)="A",UPPER(H1987)="I"),
        EINSTELLUNGEN!$D$21,
        IF(OR(UPPER(H1987)="B",UPPER(H1987)="M"),
          EINSTELLUNGEN!$D$22,
          IF(OR(UPPER(H1987)="C",UPPER(H1987)="S"),
            EINSTELLUNGEN!$D$23,
            IF(UPPER(H1987)="D",
              EINSTELLUNGEN!$D$24,
              IF(UPPER(H1987)="E",
                EINSTELLUNGEN!$D$25,
                UPPER(H1987)))))),
      IF(ISNUMBER(H1987),
        EINSTELLUNGEN!$D$20&amp;H1987,
        UPPER(H1987)))),
  "")</f>
        <v/>
      </c>
      <c r="AQ1987" s="2" t="str">
        <f t="shared" si="1074"/>
        <v/>
      </c>
      <c r="AR1987" s="2">
        <f t="shared" si="1075"/>
        <v>0</v>
      </c>
      <c r="AS1987" s="145">
        <f t="shared" si="1076"/>
        <v>0.33333333333333331</v>
      </c>
      <c r="AT1987" s="2">
        <f t="shared" si="1077"/>
        <v>0</v>
      </c>
      <c r="AU1987" s="2">
        <f t="shared" si="1078"/>
        <v>0</v>
      </c>
      <c r="AV1987" s="2">
        <f t="shared" si="1079"/>
        <v>0</v>
      </c>
      <c r="AW1987" s="2">
        <f t="shared" si="1080"/>
        <v>0</v>
      </c>
      <c r="AX1987" s="2">
        <f t="shared" si="1061"/>
        <v>0</v>
      </c>
      <c r="AY1987" s="2">
        <f t="shared" si="1081"/>
        <v>0</v>
      </c>
      <c r="AZ1987" s="145" t="e">
        <f t="shared" si="1082"/>
        <v>#N/A</v>
      </c>
      <c r="BA1987" s="145" t="e">
        <f t="shared" si="1083"/>
        <v>#N/A</v>
      </c>
      <c r="BB1987" s="145">
        <f t="shared" si="1084"/>
        <v>2.083333333333337E-2</v>
      </c>
      <c r="BC1987" s="2">
        <f>IF(AM1987,
  IF(AND(AL1987=$J$31,_xlfn.DAYS(AH1987,DATE(AI1987,1,1))&lt;7),
    MAX(0,EINSTELLUNGEN!$D$12+1-WEEKDAY(DATE(EINSTELLUNGEN!$D$9,EINSTELLUNGEN!$D$10,1),2)),
    IF(AL1987=$J$33,
      MIN(EINSTELLUNGEN!$D$12,WEEKDAY(DATE(EINSTELLUNGEN!$D$9,12,31),2)),
      EINSTELLUNGEN!$D$12
  )) - SUMIF(AL$50:AL$2500,"="&amp;AL1987,AX$50:AX$2500),
  0)</f>
        <v>3</v>
      </c>
      <c r="BD1987" s="2">
        <f t="shared" si="1085"/>
        <v>0.33333333333333331</v>
      </c>
      <c r="BE1987" s="2">
        <f t="shared" si="1086"/>
        <v>0</v>
      </c>
    </row>
    <row r="1988" spans="1:57" ht="10.5" customHeight="1">
      <c r="A1988" s="1" t="str">
        <f t="shared" ca="1" si="1062"/>
        <v/>
      </c>
      <c r="B1988" s="1" t="str">
        <f t="shared" ca="1" si="1063"/>
        <v/>
      </c>
      <c r="C1988" s="1" t="str">
        <f t="shared" ca="1" si="1064"/>
        <v/>
      </c>
      <c r="D1988" s="1" t="str">
        <f t="shared" ca="1" si="1065"/>
        <v/>
      </c>
      <c r="F1988" s="10"/>
      <c r="G1988" s="217" t="str">
        <f t="shared" si="1066"/>
        <v/>
      </c>
      <c r="H1988" s="27"/>
      <c r="I1988" s="28"/>
      <c r="J1988" s="28"/>
      <c r="K1988" s="29"/>
      <c r="L1988" s="217"/>
      <c r="M1988" s="217"/>
      <c r="N1988" s="217"/>
      <c r="O1988" s="26" t="str">
        <f t="shared" si="1067"/>
        <v/>
      </c>
      <c r="P1988" s="218" t="str">
        <f t="shared" si="1068"/>
        <v/>
      </c>
      <c r="Q1988" s="26" t="str">
        <f t="shared" si="1069"/>
        <v/>
      </c>
      <c r="R1988" s="22"/>
      <c r="S1988" s="99"/>
      <c r="T1988" s="10"/>
      <c r="U1988" s="229" t="str">
        <f t="shared" si="1070"/>
        <v/>
      </c>
      <c r="V1988" s="230"/>
      <c r="W1988" s="230"/>
      <c r="X1988" s="230"/>
      <c r="Y1988" s="230"/>
      <c r="Z1988" s="22" t="str">
        <f>""</f>
        <v/>
      </c>
      <c r="AB1988" s="23" t="str">
        <f t="shared" si="1071"/>
        <v/>
      </c>
      <c r="AC1988" s="2" t="b">
        <f>COUNT(Q1988:Q$2500)&gt;0</f>
        <v>0</v>
      </c>
      <c r="AD1988" s="2" t="b">
        <f t="shared" si="1053"/>
        <v>0</v>
      </c>
      <c r="AE1988" s="2" t="b">
        <f t="shared" si="1054"/>
        <v>0</v>
      </c>
      <c r="AF1988" s="2" t="b">
        <f t="shared" si="1055"/>
        <v>0</v>
      </c>
      <c r="AG1988" s="2" t="b">
        <f>OR(
  AND(AC1988,NOT(AC1989)),
  AND(AF1988,WEEKDAY(AH1987,2)=EINSTELLUNGEN!$D$12),
  AND(AF1988,AH1988=$J$35)
)</f>
        <v>0</v>
      </c>
      <c r="AH1988" s="2">
        <f>IF(AE1988,AH1987+IF(WEEKDAY(AH1987+1,2)&lt;=EINSTELLUNGEN!$D$12,1,$J$36),AH1987)</f>
        <v>42020</v>
      </c>
      <c r="AI1988" s="2">
        <f t="shared" si="1056"/>
        <v>2019</v>
      </c>
      <c r="AJ1988" s="2">
        <f t="shared" si="1057"/>
        <v>201901</v>
      </c>
      <c r="AK1988" s="2">
        <f t="shared" si="1058"/>
        <v>201901</v>
      </c>
      <c r="AL1988" s="2">
        <f t="shared" si="1059"/>
        <v>201903</v>
      </c>
      <c r="AM1988" s="2" t="b">
        <f t="shared" si="1060"/>
        <v>1</v>
      </c>
      <c r="AN1988" s="4" t="e">
        <f t="shared" si="1072"/>
        <v>#N/A</v>
      </c>
      <c r="AO1988" s="4" t="e">
        <f t="shared" si="1073"/>
        <v>#N/A</v>
      </c>
      <c r="AP1988" s="2" t="str">
        <f>IF(AD1988,
  IF(ISBLANK(H1988),
    AP1987,
    IF(LEN(H1988)=1,
      IF(OR(UPPER(H1988)="A",UPPER(H1988)="I"),
        EINSTELLUNGEN!$D$21,
        IF(OR(UPPER(H1988)="B",UPPER(H1988)="M"),
          EINSTELLUNGEN!$D$22,
          IF(OR(UPPER(H1988)="C",UPPER(H1988)="S"),
            EINSTELLUNGEN!$D$23,
            IF(UPPER(H1988)="D",
              EINSTELLUNGEN!$D$24,
              IF(UPPER(H1988)="E",
                EINSTELLUNGEN!$D$25,
                UPPER(H1988)))))),
      IF(ISNUMBER(H1988),
        EINSTELLUNGEN!$D$20&amp;H1988,
        UPPER(H1988)))),
  "")</f>
        <v/>
      </c>
      <c r="AQ1988" s="2" t="str">
        <f t="shared" si="1074"/>
        <v/>
      </c>
      <c r="AR1988" s="2">
        <f t="shared" si="1075"/>
        <v>0</v>
      </c>
      <c r="AS1988" s="145">
        <f t="shared" si="1076"/>
        <v>0.33333333333333331</v>
      </c>
      <c r="AT1988" s="2">
        <f t="shared" si="1077"/>
        <v>0</v>
      </c>
      <c r="AU1988" s="2">
        <f t="shared" si="1078"/>
        <v>0</v>
      </c>
      <c r="AV1988" s="2">
        <f t="shared" si="1079"/>
        <v>0</v>
      </c>
      <c r="AW1988" s="2">
        <f t="shared" si="1080"/>
        <v>0</v>
      </c>
      <c r="AX1988" s="2">
        <f t="shared" si="1061"/>
        <v>0</v>
      </c>
      <c r="AY1988" s="2">
        <f t="shared" si="1081"/>
        <v>0</v>
      </c>
      <c r="AZ1988" s="145" t="e">
        <f t="shared" si="1082"/>
        <v>#N/A</v>
      </c>
      <c r="BA1988" s="145" t="e">
        <f t="shared" si="1083"/>
        <v>#N/A</v>
      </c>
      <c r="BB1988" s="145">
        <f t="shared" si="1084"/>
        <v>2.083333333333337E-2</v>
      </c>
      <c r="BC1988" s="2">
        <f>IF(AM1988,
  IF(AND(AL1988=$J$31,_xlfn.DAYS(AH1988,DATE(AI1988,1,1))&lt;7),
    MAX(0,EINSTELLUNGEN!$D$12+1-WEEKDAY(DATE(EINSTELLUNGEN!$D$9,EINSTELLUNGEN!$D$10,1),2)),
    IF(AL1988=$J$33,
      MIN(EINSTELLUNGEN!$D$12,WEEKDAY(DATE(EINSTELLUNGEN!$D$9,12,31),2)),
      EINSTELLUNGEN!$D$12
  )) - SUMIF(AL$50:AL$2500,"="&amp;AL1988,AX$50:AX$2500),
  0)</f>
        <v>3</v>
      </c>
      <c r="BD1988" s="2">
        <f t="shared" si="1085"/>
        <v>0.33333333333333331</v>
      </c>
      <c r="BE1988" s="2">
        <f t="shared" si="1086"/>
        <v>0</v>
      </c>
    </row>
    <row r="1989" spans="1:57" ht="10.5" customHeight="1">
      <c r="A1989" s="1" t="str">
        <f t="shared" ca="1" si="1062"/>
        <v/>
      </c>
      <c r="B1989" s="1" t="str">
        <f t="shared" ca="1" si="1063"/>
        <v/>
      </c>
      <c r="C1989" s="1" t="str">
        <f t="shared" ca="1" si="1064"/>
        <v/>
      </c>
      <c r="D1989" s="1" t="str">
        <f t="shared" ca="1" si="1065"/>
        <v/>
      </c>
      <c r="F1989" s="10"/>
      <c r="G1989" s="217" t="str">
        <f t="shared" si="1066"/>
        <v/>
      </c>
      <c r="H1989" s="27"/>
      <c r="I1989" s="28"/>
      <c r="J1989" s="28"/>
      <c r="K1989" s="29"/>
      <c r="L1989" s="217"/>
      <c r="M1989" s="217"/>
      <c r="N1989" s="217"/>
      <c r="O1989" s="26" t="str">
        <f t="shared" si="1067"/>
        <v/>
      </c>
      <c r="P1989" s="218" t="str">
        <f t="shared" si="1068"/>
        <v/>
      </c>
      <c r="Q1989" s="26" t="str">
        <f t="shared" si="1069"/>
        <v/>
      </c>
      <c r="R1989" s="22"/>
      <c r="S1989" s="99"/>
      <c r="T1989" s="10"/>
      <c r="U1989" s="229" t="str">
        <f t="shared" si="1070"/>
        <v/>
      </c>
      <c r="V1989" s="230"/>
      <c r="W1989" s="230"/>
      <c r="X1989" s="230"/>
      <c r="Y1989" s="230"/>
      <c r="Z1989" s="22" t="str">
        <f>""</f>
        <v/>
      </c>
      <c r="AB1989" s="23" t="str">
        <f t="shared" si="1071"/>
        <v/>
      </c>
      <c r="AC1989" s="2" t="b">
        <f>COUNT(Q1989:Q$2500)&gt;0</f>
        <v>0</v>
      </c>
      <c r="AD1989" s="2" t="b">
        <f t="shared" si="1053"/>
        <v>0</v>
      </c>
      <c r="AE1989" s="2" t="b">
        <f t="shared" si="1054"/>
        <v>0</v>
      </c>
      <c r="AF1989" s="2" t="b">
        <f t="shared" si="1055"/>
        <v>0</v>
      </c>
      <c r="AG1989" s="2" t="b">
        <f>OR(
  AND(AC1989,NOT(AC1990)),
  AND(AF1989,WEEKDAY(AH1988,2)=EINSTELLUNGEN!$D$12),
  AND(AF1989,AH1989=$J$35)
)</f>
        <v>0</v>
      </c>
      <c r="AH1989" s="2">
        <f>IF(AE1989,AH1988+IF(WEEKDAY(AH1988+1,2)&lt;=EINSTELLUNGEN!$D$12,1,$J$36),AH1988)</f>
        <v>42020</v>
      </c>
      <c r="AI1989" s="2">
        <f t="shared" si="1056"/>
        <v>2019</v>
      </c>
      <c r="AJ1989" s="2">
        <f t="shared" si="1057"/>
        <v>201901</v>
      </c>
      <c r="AK1989" s="2">
        <f t="shared" si="1058"/>
        <v>201901</v>
      </c>
      <c r="AL1989" s="2">
        <f t="shared" si="1059"/>
        <v>201903</v>
      </c>
      <c r="AM1989" s="2" t="b">
        <f t="shared" si="1060"/>
        <v>1</v>
      </c>
      <c r="AN1989" s="4" t="e">
        <f t="shared" si="1072"/>
        <v>#N/A</v>
      </c>
      <c r="AO1989" s="4" t="e">
        <f t="shared" si="1073"/>
        <v>#N/A</v>
      </c>
      <c r="AP1989" s="2" t="str">
        <f>IF(AD1989,
  IF(ISBLANK(H1989),
    AP1988,
    IF(LEN(H1989)=1,
      IF(OR(UPPER(H1989)="A",UPPER(H1989)="I"),
        EINSTELLUNGEN!$D$21,
        IF(OR(UPPER(H1989)="B",UPPER(H1989)="M"),
          EINSTELLUNGEN!$D$22,
          IF(OR(UPPER(H1989)="C",UPPER(H1989)="S"),
            EINSTELLUNGEN!$D$23,
            IF(UPPER(H1989)="D",
              EINSTELLUNGEN!$D$24,
              IF(UPPER(H1989)="E",
                EINSTELLUNGEN!$D$25,
                UPPER(H1989)))))),
      IF(ISNUMBER(H1989),
        EINSTELLUNGEN!$D$20&amp;H1989,
        UPPER(H1989)))),
  "")</f>
        <v/>
      </c>
      <c r="AQ1989" s="2" t="str">
        <f t="shared" si="1074"/>
        <v/>
      </c>
      <c r="AR1989" s="2">
        <f t="shared" si="1075"/>
        <v>0</v>
      </c>
      <c r="AS1989" s="145">
        <f t="shared" si="1076"/>
        <v>0.33333333333333331</v>
      </c>
      <c r="AT1989" s="2">
        <f t="shared" si="1077"/>
        <v>0</v>
      </c>
      <c r="AU1989" s="2">
        <f t="shared" si="1078"/>
        <v>0</v>
      </c>
      <c r="AV1989" s="2">
        <f t="shared" si="1079"/>
        <v>0</v>
      </c>
      <c r="AW1989" s="2">
        <f t="shared" si="1080"/>
        <v>0</v>
      </c>
      <c r="AX1989" s="2">
        <f t="shared" si="1061"/>
        <v>0</v>
      </c>
      <c r="AY1989" s="2">
        <f t="shared" si="1081"/>
        <v>0</v>
      </c>
      <c r="AZ1989" s="145" t="e">
        <f t="shared" si="1082"/>
        <v>#N/A</v>
      </c>
      <c r="BA1989" s="145" t="e">
        <f t="shared" si="1083"/>
        <v>#N/A</v>
      </c>
      <c r="BB1989" s="145">
        <f t="shared" si="1084"/>
        <v>2.083333333333337E-2</v>
      </c>
      <c r="BC1989" s="2">
        <f>IF(AM1989,
  IF(AND(AL1989=$J$31,_xlfn.DAYS(AH1989,DATE(AI1989,1,1))&lt;7),
    MAX(0,EINSTELLUNGEN!$D$12+1-WEEKDAY(DATE(EINSTELLUNGEN!$D$9,EINSTELLUNGEN!$D$10,1),2)),
    IF(AL1989=$J$33,
      MIN(EINSTELLUNGEN!$D$12,WEEKDAY(DATE(EINSTELLUNGEN!$D$9,12,31),2)),
      EINSTELLUNGEN!$D$12
  )) - SUMIF(AL$50:AL$2500,"="&amp;AL1989,AX$50:AX$2500),
  0)</f>
        <v>3</v>
      </c>
      <c r="BD1989" s="2">
        <f t="shared" si="1085"/>
        <v>0.33333333333333331</v>
      </c>
      <c r="BE1989" s="2">
        <f t="shared" si="1086"/>
        <v>0</v>
      </c>
    </row>
    <row r="1990" spans="1:57" ht="10.5" customHeight="1">
      <c r="A1990" s="1" t="str">
        <f t="shared" ca="1" si="1062"/>
        <v/>
      </c>
      <c r="B1990" s="1" t="str">
        <f t="shared" ca="1" si="1063"/>
        <v/>
      </c>
      <c r="C1990" s="1" t="str">
        <f t="shared" ca="1" si="1064"/>
        <v/>
      </c>
      <c r="D1990" s="1" t="str">
        <f t="shared" ca="1" si="1065"/>
        <v/>
      </c>
      <c r="F1990" s="10"/>
      <c r="G1990" s="217" t="str">
        <f t="shared" si="1066"/>
        <v/>
      </c>
      <c r="H1990" s="27"/>
      <c r="I1990" s="28"/>
      <c r="J1990" s="28"/>
      <c r="K1990" s="29"/>
      <c r="L1990" s="217"/>
      <c r="M1990" s="217"/>
      <c r="N1990" s="217"/>
      <c r="O1990" s="26" t="str">
        <f t="shared" si="1067"/>
        <v/>
      </c>
      <c r="P1990" s="218" t="str">
        <f t="shared" si="1068"/>
        <v/>
      </c>
      <c r="Q1990" s="26" t="str">
        <f t="shared" si="1069"/>
        <v/>
      </c>
      <c r="R1990" s="22"/>
      <c r="S1990" s="99"/>
      <c r="T1990" s="10"/>
      <c r="U1990" s="229" t="str">
        <f t="shared" si="1070"/>
        <v/>
      </c>
      <c r="V1990" s="230"/>
      <c r="W1990" s="230"/>
      <c r="X1990" s="230"/>
      <c r="Y1990" s="230"/>
      <c r="Z1990" s="22" t="str">
        <f>""</f>
        <v/>
      </c>
      <c r="AB1990" s="23" t="str">
        <f t="shared" si="1071"/>
        <v/>
      </c>
      <c r="AC1990" s="2" t="b">
        <f>COUNT(Q1990:Q$2500)&gt;0</f>
        <v>0</v>
      </c>
      <c r="AD1990" s="2" t="b">
        <f t="shared" si="1053"/>
        <v>0</v>
      </c>
      <c r="AE1990" s="2" t="b">
        <f t="shared" si="1054"/>
        <v>0</v>
      </c>
      <c r="AF1990" s="2" t="b">
        <f t="shared" si="1055"/>
        <v>0</v>
      </c>
      <c r="AG1990" s="2" t="b">
        <f>OR(
  AND(AC1990,NOT(AC1991)),
  AND(AF1990,WEEKDAY(AH1989,2)=EINSTELLUNGEN!$D$12),
  AND(AF1990,AH1990=$J$35)
)</f>
        <v>0</v>
      </c>
      <c r="AH1990" s="2">
        <f>IF(AE1990,AH1989+IF(WEEKDAY(AH1989+1,2)&lt;=EINSTELLUNGEN!$D$12,1,$J$36),AH1989)</f>
        <v>42020</v>
      </c>
      <c r="AI1990" s="2">
        <f t="shared" si="1056"/>
        <v>2019</v>
      </c>
      <c r="AJ1990" s="2">
        <f t="shared" si="1057"/>
        <v>201901</v>
      </c>
      <c r="AK1990" s="2">
        <f t="shared" si="1058"/>
        <v>201901</v>
      </c>
      <c r="AL1990" s="2">
        <f t="shared" si="1059"/>
        <v>201903</v>
      </c>
      <c r="AM1990" s="2" t="b">
        <f t="shared" si="1060"/>
        <v>1</v>
      </c>
      <c r="AN1990" s="4" t="e">
        <f t="shared" si="1072"/>
        <v>#N/A</v>
      </c>
      <c r="AO1990" s="4" t="e">
        <f t="shared" si="1073"/>
        <v>#N/A</v>
      </c>
      <c r="AP1990" s="2" t="str">
        <f>IF(AD1990,
  IF(ISBLANK(H1990),
    AP1989,
    IF(LEN(H1990)=1,
      IF(OR(UPPER(H1990)="A",UPPER(H1990)="I"),
        EINSTELLUNGEN!$D$21,
        IF(OR(UPPER(H1990)="B",UPPER(H1990)="M"),
          EINSTELLUNGEN!$D$22,
          IF(OR(UPPER(H1990)="C",UPPER(H1990)="S"),
            EINSTELLUNGEN!$D$23,
            IF(UPPER(H1990)="D",
              EINSTELLUNGEN!$D$24,
              IF(UPPER(H1990)="E",
                EINSTELLUNGEN!$D$25,
                UPPER(H1990)))))),
      IF(ISNUMBER(H1990),
        EINSTELLUNGEN!$D$20&amp;H1990,
        UPPER(H1990)))),
  "")</f>
        <v/>
      </c>
      <c r="AQ1990" s="2" t="str">
        <f t="shared" si="1074"/>
        <v/>
      </c>
      <c r="AR1990" s="2">
        <f t="shared" si="1075"/>
        <v>0</v>
      </c>
      <c r="AS1990" s="145">
        <f t="shared" si="1076"/>
        <v>0.33333333333333331</v>
      </c>
      <c r="AT1990" s="2">
        <f t="shared" si="1077"/>
        <v>0</v>
      </c>
      <c r="AU1990" s="2">
        <f t="shared" si="1078"/>
        <v>0</v>
      </c>
      <c r="AV1990" s="2">
        <f t="shared" si="1079"/>
        <v>0</v>
      </c>
      <c r="AW1990" s="2">
        <f t="shared" si="1080"/>
        <v>0</v>
      </c>
      <c r="AX1990" s="2">
        <f t="shared" si="1061"/>
        <v>0</v>
      </c>
      <c r="AY1990" s="2">
        <f t="shared" si="1081"/>
        <v>0</v>
      </c>
      <c r="AZ1990" s="145" t="e">
        <f t="shared" si="1082"/>
        <v>#N/A</v>
      </c>
      <c r="BA1990" s="145" t="e">
        <f t="shared" si="1083"/>
        <v>#N/A</v>
      </c>
      <c r="BB1990" s="145">
        <f t="shared" si="1084"/>
        <v>2.083333333333337E-2</v>
      </c>
      <c r="BC1990" s="2">
        <f>IF(AM1990,
  IF(AND(AL1990=$J$31,_xlfn.DAYS(AH1990,DATE(AI1990,1,1))&lt;7),
    MAX(0,EINSTELLUNGEN!$D$12+1-WEEKDAY(DATE(EINSTELLUNGEN!$D$9,EINSTELLUNGEN!$D$10,1),2)),
    IF(AL1990=$J$33,
      MIN(EINSTELLUNGEN!$D$12,WEEKDAY(DATE(EINSTELLUNGEN!$D$9,12,31),2)),
      EINSTELLUNGEN!$D$12
  )) - SUMIF(AL$50:AL$2500,"="&amp;AL1990,AX$50:AX$2500),
  0)</f>
        <v>3</v>
      </c>
      <c r="BD1990" s="2">
        <f t="shared" si="1085"/>
        <v>0.33333333333333331</v>
      </c>
      <c r="BE1990" s="2">
        <f t="shared" si="1086"/>
        <v>0</v>
      </c>
    </row>
    <row r="1991" spans="1:57" ht="10.5" customHeight="1">
      <c r="A1991" s="1" t="str">
        <f t="shared" ca="1" si="1062"/>
        <v/>
      </c>
      <c r="B1991" s="1" t="str">
        <f t="shared" ca="1" si="1063"/>
        <v/>
      </c>
      <c r="C1991" s="1" t="str">
        <f t="shared" ca="1" si="1064"/>
        <v/>
      </c>
      <c r="D1991" s="1" t="str">
        <f t="shared" ca="1" si="1065"/>
        <v/>
      </c>
      <c r="F1991" s="10"/>
      <c r="G1991" s="217" t="str">
        <f t="shared" si="1066"/>
        <v/>
      </c>
      <c r="H1991" s="27"/>
      <c r="I1991" s="28"/>
      <c r="J1991" s="28"/>
      <c r="K1991" s="29"/>
      <c r="L1991" s="217"/>
      <c r="M1991" s="217"/>
      <c r="N1991" s="217"/>
      <c r="O1991" s="26" t="str">
        <f t="shared" si="1067"/>
        <v/>
      </c>
      <c r="P1991" s="218" t="str">
        <f t="shared" si="1068"/>
        <v/>
      </c>
      <c r="Q1991" s="26" t="str">
        <f t="shared" si="1069"/>
        <v/>
      </c>
      <c r="R1991" s="22"/>
      <c r="S1991" s="99"/>
      <c r="T1991" s="10"/>
      <c r="U1991" s="229" t="str">
        <f t="shared" si="1070"/>
        <v/>
      </c>
      <c r="V1991" s="230"/>
      <c r="W1991" s="230"/>
      <c r="X1991" s="230"/>
      <c r="Y1991" s="230"/>
      <c r="Z1991" s="22" t="str">
        <f>""</f>
        <v/>
      </c>
      <c r="AB1991" s="23" t="str">
        <f t="shared" si="1071"/>
        <v/>
      </c>
      <c r="AC1991" s="2" t="b">
        <f>COUNT(Q1991:Q$2500)&gt;0</f>
        <v>0</v>
      </c>
      <c r="AD1991" s="2" t="b">
        <f t="shared" si="1053"/>
        <v>0</v>
      </c>
      <c r="AE1991" s="2" t="b">
        <f t="shared" si="1054"/>
        <v>0</v>
      </c>
      <c r="AF1991" s="2" t="b">
        <f t="shared" si="1055"/>
        <v>0</v>
      </c>
      <c r="AG1991" s="2" t="b">
        <f>OR(
  AND(AC1991,NOT(AC1992)),
  AND(AF1991,WEEKDAY(AH1990,2)=EINSTELLUNGEN!$D$12),
  AND(AF1991,AH1991=$J$35)
)</f>
        <v>0</v>
      </c>
      <c r="AH1991" s="2">
        <f>IF(AE1991,AH1990+IF(WEEKDAY(AH1990+1,2)&lt;=EINSTELLUNGEN!$D$12,1,$J$36),AH1990)</f>
        <v>42020</v>
      </c>
      <c r="AI1991" s="2">
        <f t="shared" si="1056"/>
        <v>2019</v>
      </c>
      <c r="AJ1991" s="2">
        <f t="shared" si="1057"/>
        <v>201901</v>
      </c>
      <c r="AK1991" s="2">
        <f t="shared" si="1058"/>
        <v>201901</v>
      </c>
      <c r="AL1991" s="2">
        <f t="shared" si="1059"/>
        <v>201903</v>
      </c>
      <c r="AM1991" s="2" t="b">
        <f t="shared" si="1060"/>
        <v>1</v>
      </c>
      <c r="AN1991" s="4" t="e">
        <f t="shared" si="1072"/>
        <v>#N/A</v>
      </c>
      <c r="AO1991" s="4" t="e">
        <f t="shared" si="1073"/>
        <v>#N/A</v>
      </c>
      <c r="AP1991" s="2" t="str">
        <f>IF(AD1991,
  IF(ISBLANK(H1991),
    AP1990,
    IF(LEN(H1991)=1,
      IF(OR(UPPER(H1991)="A",UPPER(H1991)="I"),
        EINSTELLUNGEN!$D$21,
        IF(OR(UPPER(H1991)="B",UPPER(H1991)="M"),
          EINSTELLUNGEN!$D$22,
          IF(OR(UPPER(H1991)="C",UPPER(H1991)="S"),
            EINSTELLUNGEN!$D$23,
            IF(UPPER(H1991)="D",
              EINSTELLUNGEN!$D$24,
              IF(UPPER(H1991)="E",
                EINSTELLUNGEN!$D$25,
                UPPER(H1991)))))),
      IF(ISNUMBER(H1991),
        EINSTELLUNGEN!$D$20&amp;H1991,
        UPPER(H1991)))),
  "")</f>
        <v/>
      </c>
      <c r="AQ1991" s="2" t="str">
        <f t="shared" si="1074"/>
        <v/>
      </c>
      <c r="AR1991" s="2">
        <f t="shared" si="1075"/>
        <v>0</v>
      </c>
      <c r="AS1991" s="145">
        <f t="shared" si="1076"/>
        <v>0.33333333333333331</v>
      </c>
      <c r="AT1991" s="2">
        <f t="shared" si="1077"/>
        <v>0</v>
      </c>
      <c r="AU1991" s="2">
        <f t="shared" si="1078"/>
        <v>0</v>
      </c>
      <c r="AV1991" s="2">
        <f t="shared" si="1079"/>
        <v>0</v>
      </c>
      <c r="AW1991" s="2">
        <f t="shared" si="1080"/>
        <v>0</v>
      </c>
      <c r="AX1991" s="2">
        <f t="shared" si="1061"/>
        <v>0</v>
      </c>
      <c r="AY1991" s="2">
        <f t="shared" si="1081"/>
        <v>0</v>
      </c>
      <c r="AZ1991" s="145" t="e">
        <f t="shared" si="1082"/>
        <v>#N/A</v>
      </c>
      <c r="BA1991" s="145" t="e">
        <f t="shared" si="1083"/>
        <v>#N/A</v>
      </c>
      <c r="BB1991" s="145">
        <f t="shared" si="1084"/>
        <v>2.083333333333337E-2</v>
      </c>
      <c r="BC1991" s="2">
        <f>IF(AM1991,
  IF(AND(AL1991=$J$31,_xlfn.DAYS(AH1991,DATE(AI1991,1,1))&lt;7),
    MAX(0,EINSTELLUNGEN!$D$12+1-WEEKDAY(DATE(EINSTELLUNGEN!$D$9,EINSTELLUNGEN!$D$10,1),2)),
    IF(AL1991=$J$33,
      MIN(EINSTELLUNGEN!$D$12,WEEKDAY(DATE(EINSTELLUNGEN!$D$9,12,31),2)),
      EINSTELLUNGEN!$D$12
  )) - SUMIF(AL$50:AL$2500,"="&amp;AL1991,AX$50:AX$2500),
  0)</f>
        <v>3</v>
      </c>
      <c r="BD1991" s="2">
        <f t="shared" si="1085"/>
        <v>0.33333333333333331</v>
      </c>
      <c r="BE1991" s="2">
        <f t="shared" si="1086"/>
        <v>0</v>
      </c>
    </row>
    <row r="1992" spans="1:57" ht="10.5" customHeight="1">
      <c r="A1992" s="1" t="str">
        <f t="shared" ca="1" si="1062"/>
        <v/>
      </c>
      <c r="B1992" s="1" t="str">
        <f t="shared" ca="1" si="1063"/>
        <v/>
      </c>
      <c r="C1992" s="1" t="str">
        <f t="shared" ca="1" si="1064"/>
        <v/>
      </c>
      <c r="D1992" s="1" t="str">
        <f t="shared" ca="1" si="1065"/>
        <v/>
      </c>
      <c r="F1992" s="10"/>
      <c r="G1992" s="217" t="str">
        <f t="shared" si="1066"/>
        <v/>
      </c>
      <c r="H1992" s="27"/>
      <c r="I1992" s="28"/>
      <c r="J1992" s="28"/>
      <c r="K1992" s="29"/>
      <c r="L1992" s="217"/>
      <c r="M1992" s="217"/>
      <c r="N1992" s="217"/>
      <c r="O1992" s="26" t="str">
        <f t="shared" si="1067"/>
        <v/>
      </c>
      <c r="P1992" s="218" t="str">
        <f t="shared" si="1068"/>
        <v/>
      </c>
      <c r="Q1992" s="26" t="str">
        <f t="shared" si="1069"/>
        <v/>
      </c>
      <c r="R1992" s="22"/>
      <c r="S1992" s="99"/>
      <c r="T1992" s="10"/>
      <c r="U1992" s="229" t="str">
        <f t="shared" si="1070"/>
        <v/>
      </c>
      <c r="V1992" s="230"/>
      <c r="W1992" s="230"/>
      <c r="X1992" s="230"/>
      <c r="Y1992" s="230"/>
      <c r="Z1992" s="22" t="str">
        <f>""</f>
        <v/>
      </c>
      <c r="AB1992" s="23" t="str">
        <f t="shared" si="1071"/>
        <v/>
      </c>
      <c r="AC1992" s="2" t="b">
        <f>COUNT(Q1992:Q$2500)&gt;0</f>
        <v>0</v>
      </c>
      <c r="AD1992" s="2" t="b">
        <f t="shared" si="1053"/>
        <v>0</v>
      </c>
      <c r="AE1992" s="2" t="b">
        <f t="shared" si="1054"/>
        <v>0</v>
      </c>
      <c r="AF1992" s="2" t="b">
        <f t="shared" si="1055"/>
        <v>0</v>
      </c>
      <c r="AG1992" s="2" t="b">
        <f>OR(
  AND(AC1992,NOT(AC1993)),
  AND(AF1992,WEEKDAY(AH1991,2)=EINSTELLUNGEN!$D$12),
  AND(AF1992,AH1992=$J$35)
)</f>
        <v>0</v>
      </c>
      <c r="AH1992" s="2">
        <f>IF(AE1992,AH1991+IF(WEEKDAY(AH1991+1,2)&lt;=EINSTELLUNGEN!$D$12,1,$J$36),AH1991)</f>
        <v>42020</v>
      </c>
      <c r="AI1992" s="2">
        <f t="shared" si="1056"/>
        <v>2019</v>
      </c>
      <c r="AJ1992" s="2">
        <f t="shared" si="1057"/>
        <v>201901</v>
      </c>
      <c r="AK1992" s="2">
        <f t="shared" si="1058"/>
        <v>201901</v>
      </c>
      <c r="AL1992" s="2">
        <f t="shared" si="1059"/>
        <v>201903</v>
      </c>
      <c r="AM1992" s="2" t="b">
        <f t="shared" si="1060"/>
        <v>1</v>
      </c>
      <c r="AN1992" s="4" t="e">
        <f t="shared" si="1072"/>
        <v>#N/A</v>
      </c>
      <c r="AO1992" s="4" t="e">
        <f t="shared" si="1073"/>
        <v>#N/A</v>
      </c>
      <c r="AP1992" s="2" t="str">
        <f>IF(AD1992,
  IF(ISBLANK(H1992),
    AP1991,
    IF(LEN(H1992)=1,
      IF(OR(UPPER(H1992)="A",UPPER(H1992)="I"),
        EINSTELLUNGEN!$D$21,
        IF(OR(UPPER(H1992)="B",UPPER(H1992)="M"),
          EINSTELLUNGEN!$D$22,
          IF(OR(UPPER(H1992)="C",UPPER(H1992)="S"),
            EINSTELLUNGEN!$D$23,
            IF(UPPER(H1992)="D",
              EINSTELLUNGEN!$D$24,
              IF(UPPER(H1992)="E",
                EINSTELLUNGEN!$D$25,
                UPPER(H1992)))))),
      IF(ISNUMBER(H1992),
        EINSTELLUNGEN!$D$20&amp;H1992,
        UPPER(H1992)))),
  "")</f>
        <v/>
      </c>
      <c r="AQ1992" s="2" t="str">
        <f t="shared" si="1074"/>
        <v/>
      </c>
      <c r="AR1992" s="2">
        <f t="shared" si="1075"/>
        <v>0</v>
      </c>
      <c r="AS1992" s="145">
        <f t="shared" si="1076"/>
        <v>0.33333333333333331</v>
      </c>
      <c r="AT1992" s="2">
        <f t="shared" si="1077"/>
        <v>0</v>
      </c>
      <c r="AU1992" s="2">
        <f t="shared" si="1078"/>
        <v>0</v>
      </c>
      <c r="AV1992" s="2">
        <f t="shared" si="1079"/>
        <v>0</v>
      </c>
      <c r="AW1992" s="2">
        <f t="shared" si="1080"/>
        <v>0</v>
      </c>
      <c r="AX1992" s="2">
        <f t="shared" si="1061"/>
        <v>0</v>
      </c>
      <c r="AY1992" s="2">
        <f t="shared" si="1081"/>
        <v>0</v>
      </c>
      <c r="AZ1992" s="145" t="e">
        <f t="shared" si="1082"/>
        <v>#N/A</v>
      </c>
      <c r="BA1992" s="145" t="e">
        <f t="shared" si="1083"/>
        <v>#N/A</v>
      </c>
      <c r="BB1992" s="145">
        <f t="shared" si="1084"/>
        <v>2.083333333333337E-2</v>
      </c>
      <c r="BC1992" s="2">
        <f>IF(AM1992,
  IF(AND(AL1992=$J$31,_xlfn.DAYS(AH1992,DATE(AI1992,1,1))&lt;7),
    MAX(0,EINSTELLUNGEN!$D$12+1-WEEKDAY(DATE(EINSTELLUNGEN!$D$9,EINSTELLUNGEN!$D$10,1),2)),
    IF(AL1992=$J$33,
      MIN(EINSTELLUNGEN!$D$12,WEEKDAY(DATE(EINSTELLUNGEN!$D$9,12,31),2)),
      EINSTELLUNGEN!$D$12
  )) - SUMIF(AL$50:AL$2500,"="&amp;AL1992,AX$50:AX$2500),
  0)</f>
        <v>3</v>
      </c>
      <c r="BD1992" s="2">
        <f t="shared" si="1085"/>
        <v>0.33333333333333331</v>
      </c>
      <c r="BE1992" s="2">
        <f t="shared" si="1086"/>
        <v>0</v>
      </c>
    </row>
    <row r="1993" spans="1:57" ht="10.5" customHeight="1">
      <c r="A1993" s="1" t="str">
        <f t="shared" ca="1" si="1062"/>
        <v/>
      </c>
      <c r="B1993" s="1" t="str">
        <f t="shared" ca="1" si="1063"/>
        <v/>
      </c>
      <c r="C1993" s="1" t="str">
        <f t="shared" ca="1" si="1064"/>
        <v/>
      </c>
      <c r="D1993" s="1" t="str">
        <f t="shared" ca="1" si="1065"/>
        <v/>
      </c>
      <c r="F1993" s="10"/>
      <c r="G1993" s="217" t="str">
        <f t="shared" si="1066"/>
        <v/>
      </c>
      <c r="H1993" s="27"/>
      <c r="I1993" s="28"/>
      <c r="J1993" s="28"/>
      <c r="K1993" s="29"/>
      <c r="L1993" s="217"/>
      <c r="M1993" s="217"/>
      <c r="N1993" s="217"/>
      <c r="O1993" s="26" t="str">
        <f t="shared" si="1067"/>
        <v/>
      </c>
      <c r="P1993" s="218" t="str">
        <f t="shared" si="1068"/>
        <v/>
      </c>
      <c r="Q1993" s="26" t="str">
        <f t="shared" si="1069"/>
        <v/>
      </c>
      <c r="R1993" s="22"/>
      <c r="S1993" s="99"/>
      <c r="T1993" s="10"/>
      <c r="U1993" s="229" t="str">
        <f t="shared" si="1070"/>
        <v/>
      </c>
      <c r="V1993" s="230"/>
      <c r="W1993" s="230"/>
      <c r="X1993" s="230"/>
      <c r="Y1993" s="230"/>
      <c r="Z1993" s="22" t="str">
        <f>""</f>
        <v/>
      </c>
      <c r="AB1993" s="23" t="str">
        <f t="shared" si="1071"/>
        <v/>
      </c>
      <c r="AC1993" s="2" t="b">
        <f>COUNT(Q1993:Q$2500)&gt;0</f>
        <v>0</v>
      </c>
      <c r="AD1993" s="2" t="b">
        <f t="shared" si="1053"/>
        <v>0</v>
      </c>
      <c r="AE1993" s="2" t="b">
        <f t="shared" si="1054"/>
        <v>0</v>
      </c>
      <c r="AF1993" s="2" t="b">
        <f t="shared" si="1055"/>
        <v>0</v>
      </c>
      <c r="AG1993" s="2" t="b">
        <f>OR(
  AND(AC1993,NOT(AC1994)),
  AND(AF1993,WEEKDAY(AH1992,2)=EINSTELLUNGEN!$D$12),
  AND(AF1993,AH1993=$J$35)
)</f>
        <v>0</v>
      </c>
      <c r="AH1993" s="2">
        <f>IF(AE1993,AH1992+IF(WEEKDAY(AH1992+1,2)&lt;=EINSTELLUNGEN!$D$12,1,$J$36),AH1992)</f>
        <v>42020</v>
      </c>
      <c r="AI1993" s="2">
        <f t="shared" si="1056"/>
        <v>2019</v>
      </c>
      <c r="AJ1993" s="2">
        <f t="shared" si="1057"/>
        <v>201901</v>
      </c>
      <c r="AK1993" s="2">
        <f t="shared" si="1058"/>
        <v>201901</v>
      </c>
      <c r="AL1993" s="2">
        <f t="shared" si="1059"/>
        <v>201903</v>
      </c>
      <c r="AM1993" s="2" t="b">
        <f t="shared" si="1060"/>
        <v>1</v>
      </c>
      <c r="AN1993" s="4" t="e">
        <f t="shared" si="1072"/>
        <v>#N/A</v>
      </c>
      <c r="AO1993" s="4" t="e">
        <f t="shared" si="1073"/>
        <v>#N/A</v>
      </c>
      <c r="AP1993" s="2" t="str">
        <f>IF(AD1993,
  IF(ISBLANK(H1993),
    AP1992,
    IF(LEN(H1993)=1,
      IF(OR(UPPER(H1993)="A",UPPER(H1993)="I"),
        EINSTELLUNGEN!$D$21,
        IF(OR(UPPER(H1993)="B",UPPER(H1993)="M"),
          EINSTELLUNGEN!$D$22,
          IF(OR(UPPER(H1993)="C",UPPER(H1993)="S"),
            EINSTELLUNGEN!$D$23,
            IF(UPPER(H1993)="D",
              EINSTELLUNGEN!$D$24,
              IF(UPPER(H1993)="E",
                EINSTELLUNGEN!$D$25,
                UPPER(H1993)))))),
      IF(ISNUMBER(H1993),
        EINSTELLUNGEN!$D$20&amp;H1993,
        UPPER(H1993)))),
  "")</f>
        <v/>
      </c>
      <c r="AQ1993" s="2" t="str">
        <f t="shared" si="1074"/>
        <v/>
      </c>
      <c r="AR1993" s="2">
        <f t="shared" si="1075"/>
        <v>0</v>
      </c>
      <c r="AS1993" s="145">
        <f t="shared" si="1076"/>
        <v>0.33333333333333331</v>
      </c>
      <c r="AT1993" s="2">
        <f t="shared" si="1077"/>
        <v>0</v>
      </c>
      <c r="AU1993" s="2">
        <f t="shared" si="1078"/>
        <v>0</v>
      </c>
      <c r="AV1993" s="2">
        <f t="shared" si="1079"/>
        <v>0</v>
      </c>
      <c r="AW1993" s="2">
        <f t="shared" si="1080"/>
        <v>0</v>
      </c>
      <c r="AX1993" s="2">
        <f t="shared" si="1061"/>
        <v>0</v>
      </c>
      <c r="AY1993" s="2">
        <f t="shared" si="1081"/>
        <v>0</v>
      </c>
      <c r="AZ1993" s="145" t="e">
        <f t="shared" si="1082"/>
        <v>#N/A</v>
      </c>
      <c r="BA1993" s="145" t="e">
        <f t="shared" si="1083"/>
        <v>#N/A</v>
      </c>
      <c r="BB1993" s="145">
        <f t="shared" si="1084"/>
        <v>2.083333333333337E-2</v>
      </c>
      <c r="BC1993" s="2">
        <f>IF(AM1993,
  IF(AND(AL1993=$J$31,_xlfn.DAYS(AH1993,DATE(AI1993,1,1))&lt;7),
    MAX(0,EINSTELLUNGEN!$D$12+1-WEEKDAY(DATE(EINSTELLUNGEN!$D$9,EINSTELLUNGEN!$D$10,1),2)),
    IF(AL1993=$J$33,
      MIN(EINSTELLUNGEN!$D$12,WEEKDAY(DATE(EINSTELLUNGEN!$D$9,12,31),2)),
      EINSTELLUNGEN!$D$12
  )) - SUMIF(AL$50:AL$2500,"="&amp;AL1993,AX$50:AX$2500),
  0)</f>
        <v>3</v>
      </c>
      <c r="BD1993" s="2">
        <f t="shared" si="1085"/>
        <v>0.33333333333333331</v>
      </c>
      <c r="BE1993" s="2">
        <f t="shared" si="1086"/>
        <v>0</v>
      </c>
    </row>
    <row r="1994" spans="1:57" ht="10.5" customHeight="1">
      <c r="A1994" s="1" t="str">
        <f t="shared" ca="1" si="1062"/>
        <v/>
      </c>
      <c r="B1994" s="1" t="str">
        <f t="shared" ca="1" si="1063"/>
        <v/>
      </c>
      <c r="C1994" s="1" t="str">
        <f t="shared" ca="1" si="1064"/>
        <v/>
      </c>
      <c r="D1994" s="1" t="str">
        <f t="shared" ca="1" si="1065"/>
        <v/>
      </c>
      <c r="F1994" s="10"/>
      <c r="G1994" s="217" t="str">
        <f t="shared" si="1066"/>
        <v/>
      </c>
      <c r="H1994" s="27"/>
      <c r="I1994" s="28"/>
      <c r="J1994" s="28"/>
      <c r="K1994" s="29"/>
      <c r="L1994" s="217"/>
      <c r="M1994" s="217"/>
      <c r="N1994" s="217"/>
      <c r="O1994" s="26" t="str">
        <f t="shared" si="1067"/>
        <v/>
      </c>
      <c r="P1994" s="218" t="str">
        <f t="shared" si="1068"/>
        <v/>
      </c>
      <c r="Q1994" s="26" t="str">
        <f t="shared" si="1069"/>
        <v/>
      </c>
      <c r="R1994" s="22"/>
      <c r="S1994" s="99"/>
      <c r="T1994" s="10"/>
      <c r="U1994" s="229" t="str">
        <f t="shared" si="1070"/>
        <v/>
      </c>
      <c r="V1994" s="230"/>
      <c r="W1994" s="230"/>
      <c r="X1994" s="230"/>
      <c r="Y1994" s="230"/>
      <c r="Z1994" s="22" t="str">
        <f>""</f>
        <v/>
      </c>
      <c r="AB1994" s="23" t="str">
        <f t="shared" si="1071"/>
        <v/>
      </c>
      <c r="AC1994" s="2" t="b">
        <f>COUNT(Q1994:Q$2500)&gt;0</f>
        <v>0</v>
      </c>
      <c r="AD1994" s="2" t="b">
        <f t="shared" si="1053"/>
        <v>0</v>
      </c>
      <c r="AE1994" s="2" t="b">
        <f t="shared" si="1054"/>
        <v>0</v>
      </c>
      <c r="AF1994" s="2" t="b">
        <f t="shared" si="1055"/>
        <v>0</v>
      </c>
      <c r="AG1994" s="2" t="b">
        <f>OR(
  AND(AC1994,NOT(AC1995)),
  AND(AF1994,WEEKDAY(AH1993,2)=EINSTELLUNGEN!$D$12),
  AND(AF1994,AH1994=$J$35)
)</f>
        <v>0</v>
      </c>
      <c r="AH1994" s="2">
        <f>IF(AE1994,AH1993+IF(WEEKDAY(AH1993+1,2)&lt;=EINSTELLUNGEN!$D$12,1,$J$36),AH1993)</f>
        <v>42020</v>
      </c>
      <c r="AI1994" s="2">
        <f t="shared" si="1056"/>
        <v>2019</v>
      </c>
      <c r="AJ1994" s="2">
        <f t="shared" si="1057"/>
        <v>201901</v>
      </c>
      <c r="AK1994" s="2">
        <f t="shared" si="1058"/>
        <v>201901</v>
      </c>
      <c r="AL1994" s="2">
        <f t="shared" si="1059"/>
        <v>201903</v>
      </c>
      <c r="AM1994" s="2" t="b">
        <f t="shared" si="1060"/>
        <v>1</v>
      </c>
      <c r="AN1994" s="4" t="e">
        <f t="shared" si="1072"/>
        <v>#N/A</v>
      </c>
      <c r="AO1994" s="4" t="e">
        <f t="shared" si="1073"/>
        <v>#N/A</v>
      </c>
      <c r="AP1994" s="2" t="str">
        <f>IF(AD1994,
  IF(ISBLANK(H1994),
    AP1993,
    IF(LEN(H1994)=1,
      IF(OR(UPPER(H1994)="A",UPPER(H1994)="I"),
        EINSTELLUNGEN!$D$21,
        IF(OR(UPPER(H1994)="B",UPPER(H1994)="M"),
          EINSTELLUNGEN!$D$22,
          IF(OR(UPPER(H1994)="C",UPPER(H1994)="S"),
            EINSTELLUNGEN!$D$23,
            IF(UPPER(H1994)="D",
              EINSTELLUNGEN!$D$24,
              IF(UPPER(H1994)="E",
                EINSTELLUNGEN!$D$25,
                UPPER(H1994)))))),
      IF(ISNUMBER(H1994),
        EINSTELLUNGEN!$D$20&amp;H1994,
        UPPER(H1994)))),
  "")</f>
        <v/>
      </c>
      <c r="AQ1994" s="2" t="str">
        <f t="shared" si="1074"/>
        <v/>
      </c>
      <c r="AR1994" s="2">
        <f t="shared" si="1075"/>
        <v>0</v>
      </c>
      <c r="AS1994" s="145">
        <f t="shared" si="1076"/>
        <v>0.33333333333333331</v>
      </c>
      <c r="AT1994" s="2">
        <f t="shared" si="1077"/>
        <v>0</v>
      </c>
      <c r="AU1994" s="2">
        <f t="shared" si="1078"/>
        <v>0</v>
      </c>
      <c r="AV1994" s="2">
        <f t="shared" si="1079"/>
        <v>0</v>
      </c>
      <c r="AW1994" s="2">
        <f t="shared" si="1080"/>
        <v>0</v>
      </c>
      <c r="AX1994" s="2">
        <f t="shared" si="1061"/>
        <v>0</v>
      </c>
      <c r="AY1994" s="2">
        <f t="shared" si="1081"/>
        <v>0</v>
      </c>
      <c r="AZ1994" s="145" t="e">
        <f t="shared" si="1082"/>
        <v>#N/A</v>
      </c>
      <c r="BA1994" s="145" t="e">
        <f t="shared" si="1083"/>
        <v>#N/A</v>
      </c>
      <c r="BB1994" s="145">
        <f t="shared" si="1084"/>
        <v>2.083333333333337E-2</v>
      </c>
      <c r="BC1994" s="2">
        <f>IF(AM1994,
  IF(AND(AL1994=$J$31,_xlfn.DAYS(AH1994,DATE(AI1994,1,1))&lt;7),
    MAX(0,EINSTELLUNGEN!$D$12+1-WEEKDAY(DATE(EINSTELLUNGEN!$D$9,EINSTELLUNGEN!$D$10,1),2)),
    IF(AL1994=$J$33,
      MIN(EINSTELLUNGEN!$D$12,WEEKDAY(DATE(EINSTELLUNGEN!$D$9,12,31),2)),
      EINSTELLUNGEN!$D$12
  )) - SUMIF(AL$50:AL$2500,"="&amp;AL1994,AX$50:AX$2500),
  0)</f>
        <v>3</v>
      </c>
      <c r="BD1994" s="2">
        <f t="shared" si="1085"/>
        <v>0.33333333333333331</v>
      </c>
      <c r="BE1994" s="2">
        <f t="shared" si="1086"/>
        <v>0</v>
      </c>
    </row>
    <row r="1995" spans="1:57" ht="10.5" customHeight="1">
      <c r="A1995" s="1" t="str">
        <f t="shared" ca="1" si="1062"/>
        <v/>
      </c>
      <c r="B1995" s="1" t="str">
        <f t="shared" ca="1" si="1063"/>
        <v/>
      </c>
      <c r="C1995" s="1" t="str">
        <f t="shared" ca="1" si="1064"/>
        <v/>
      </c>
      <c r="D1995" s="1" t="str">
        <f t="shared" ca="1" si="1065"/>
        <v/>
      </c>
      <c r="F1995" s="10"/>
      <c r="G1995" s="217" t="str">
        <f t="shared" si="1066"/>
        <v/>
      </c>
      <c r="H1995" s="27"/>
      <c r="I1995" s="28"/>
      <c r="J1995" s="28"/>
      <c r="K1995" s="29"/>
      <c r="L1995" s="217"/>
      <c r="M1995" s="217"/>
      <c r="N1995" s="217"/>
      <c r="O1995" s="26" t="str">
        <f t="shared" si="1067"/>
        <v/>
      </c>
      <c r="P1995" s="218" t="str">
        <f t="shared" si="1068"/>
        <v/>
      </c>
      <c r="Q1995" s="26" t="str">
        <f t="shared" si="1069"/>
        <v/>
      </c>
      <c r="R1995" s="22"/>
      <c r="S1995" s="99"/>
      <c r="T1995" s="10"/>
      <c r="U1995" s="229" t="str">
        <f t="shared" si="1070"/>
        <v/>
      </c>
      <c r="V1995" s="230"/>
      <c r="W1995" s="230"/>
      <c r="X1995" s="230"/>
      <c r="Y1995" s="230"/>
      <c r="Z1995" s="22" t="str">
        <f>""</f>
        <v/>
      </c>
      <c r="AB1995" s="23" t="str">
        <f t="shared" si="1071"/>
        <v/>
      </c>
      <c r="AC1995" s="2" t="b">
        <f>COUNT(Q1995:Q$2500)&gt;0</f>
        <v>0</v>
      </c>
      <c r="AD1995" s="2" t="b">
        <f t="shared" si="1053"/>
        <v>0</v>
      </c>
      <c r="AE1995" s="2" t="b">
        <f t="shared" si="1054"/>
        <v>0</v>
      </c>
      <c r="AF1995" s="2" t="b">
        <f t="shared" si="1055"/>
        <v>0</v>
      </c>
      <c r="AG1995" s="2" t="b">
        <f>OR(
  AND(AC1995,NOT(AC1996)),
  AND(AF1995,WEEKDAY(AH1994,2)=EINSTELLUNGEN!$D$12),
  AND(AF1995,AH1995=$J$35)
)</f>
        <v>0</v>
      </c>
      <c r="AH1995" s="2">
        <f>IF(AE1995,AH1994+IF(WEEKDAY(AH1994+1,2)&lt;=EINSTELLUNGEN!$D$12,1,$J$36),AH1994)</f>
        <v>42020</v>
      </c>
      <c r="AI1995" s="2">
        <f t="shared" si="1056"/>
        <v>2019</v>
      </c>
      <c r="AJ1995" s="2">
        <f t="shared" si="1057"/>
        <v>201901</v>
      </c>
      <c r="AK1995" s="2">
        <f t="shared" si="1058"/>
        <v>201901</v>
      </c>
      <c r="AL1995" s="2">
        <f t="shared" si="1059"/>
        <v>201903</v>
      </c>
      <c r="AM1995" s="2" t="b">
        <f t="shared" si="1060"/>
        <v>1</v>
      </c>
      <c r="AN1995" s="4" t="e">
        <f t="shared" si="1072"/>
        <v>#N/A</v>
      </c>
      <c r="AO1995" s="4" t="e">
        <f t="shared" si="1073"/>
        <v>#N/A</v>
      </c>
      <c r="AP1995" s="2" t="str">
        <f>IF(AD1995,
  IF(ISBLANK(H1995),
    AP1994,
    IF(LEN(H1995)=1,
      IF(OR(UPPER(H1995)="A",UPPER(H1995)="I"),
        EINSTELLUNGEN!$D$21,
        IF(OR(UPPER(H1995)="B",UPPER(H1995)="M"),
          EINSTELLUNGEN!$D$22,
          IF(OR(UPPER(H1995)="C",UPPER(H1995)="S"),
            EINSTELLUNGEN!$D$23,
            IF(UPPER(H1995)="D",
              EINSTELLUNGEN!$D$24,
              IF(UPPER(H1995)="E",
                EINSTELLUNGEN!$D$25,
                UPPER(H1995)))))),
      IF(ISNUMBER(H1995),
        EINSTELLUNGEN!$D$20&amp;H1995,
        UPPER(H1995)))),
  "")</f>
        <v/>
      </c>
      <c r="AQ1995" s="2" t="str">
        <f t="shared" si="1074"/>
        <v/>
      </c>
      <c r="AR1995" s="2">
        <f t="shared" si="1075"/>
        <v>0</v>
      </c>
      <c r="AS1995" s="145">
        <f t="shared" si="1076"/>
        <v>0.33333333333333331</v>
      </c>
      <c r="AT1995" s="2">
        <f t="shared" si="1077"/>
        <v>0</v>
      </c>
      <c r="AU1995" s="2">
        <f t="shared" si="1078"/>
        <v>0</v>
      </c>
      <c r="AV1995" s="2">
        <f t="shared" si="1079"/>
        <v>0</v>
      </c>
      <c r="AW1995" s="2">
        <f t="shared" si="1080"/>
        <v>0</v>
      </c>
      <c r="AX1995" s="2">
        <f t="shared" si="1061"/>
        <v>0</v>
      </c>
      <c r="AY1995" s="2">
        <f t="shared" si="1081"/>
        <v>0</v>
      </c>
      <c r="AZ1995" s="145" t="e">
        <f t="shared" si="1082"/>
        <v>#N/A</v>
      </c>
      <c r="BA1995" s="145" t="e">
        <f t="shared" si="1083"/>
        <v>#N/A</v>
      </c>
      <c r="BB1995" s="145">
        <f t="shared" si="1084"/>
        <v>2.083333333333337E-2</v>
      </c>
      <c r="BC1995" s="2">
        <f>IF(AM1995,
  IF(AND(AL1995=$J$31,_xlfn.DAYS(AH1995,DATE(AI1995,1,1))&lt;7),
    MAX(0,EINSTELLUNGEN!$D$12+1-WEEKDAY(DATE(EINSTELLUNGEN!$D$9,EINSTELLUNGEN!$D$10,1),2)),
    IF(AL1995=$J$33,
      MIN(EINSTELLUNGEN!$D$12,WEEKDAY(DATE(EINSTELLUNGEN!$D$9,12,31),2)),
      EINSTELLUNGEN!$D$12
  )) - SUMIF(AL$50:AL$2500,"="&amp;AL1995,AX$50:AX$2500),
  0)</f>
        <v>3</v>
      </c>
      <c r="BD1995" s="2">
        <f t="shared" si="1085"/>
        <v>0.33333333333333331</v>
      </c>
      <c r="BE1995" s="2">
        <f t="shared" si="1086"/>
        <v>0</v>
      </c>
    </row>
    <row r="1996" spans="1:57" ht="10.5" customHeight="1">
      <c r="A1996" s="1" t="str">
        <f t="shared" ca="1" si="1062"/>
        <v/>
      </c>
      <c r="B1996" s="1" t="str">
        <f t="shared" ca="1" si="1063"/>
        <v/>
      </c>
      <c r="C1996" s="1" t="str">
        <f t="shared" ca="1" si="1064"/>
        <v/>
      </c>
      <c r="D1996" s="1" t="str">
        <f t="shared" ca="1" si="1065"/>
        <v/>
      </c>
      <c r="F1996" s="10"/>
      <c r="G1996" s="217" t="str">
        <f t="shared" si="1066"/>
        <v/>
      </c>
      <c r="H1996" s="27"/>
      <c r="I1996" s="28"/>
      <c r="J1996" s="28"/>
      <c r="K1996" s="29"/>
      <c r="L1996" s="217"/>
      <c r="M1996" s="217"/>
      <c r="N1996" s="217"/>
      <c r="O1996" s="26" t="str">
        <f t="shared" si="1067"/>
        <v/>
      </c>
      <c r="P1996" s="218" t="str">
        <f t="shared" si="1068"/>
        <v/>
      </c>
      <c r="Q1996" s="26" t="str">
        <f t="shared" si="1069"/>
        <v/>
      </c>
      <c r="R1996" s="22"/>
      <c r="S1996" s="99"/>
      <c r="T1996" s="10"/>
      <c r="U1996" s="229" t="str">
        <f t="shared" si="1070"/>
        <v/>
      </c>
      <c r="V1996" s="230"/>
      <c r="W1996" s="230"/>
      <c r="X1996" s="230"/>
      <c r="Y1996" s="230"/>
      <c r="Z1996" s="22" t="str">
        <f>""</f>
        <v/>
      </c>
      <c r="AB1996" s="23" t="str">
        <f t="shared" si="1071"/>
        <v/>
      </c>
      <c r="AC1996" s="2" t="b">
        <f>COUNT(Q1996:Q$2500)&gt;0</f>
        <v>0</v>
      </c>
      <c r="AD1996" s="2" t="b">
        <f t="shared" si="1053"/>
        <v>0</v>
      </c>
      <c r="AE1996" s="2" t="b">
        <f t="shared" si="1054"/>
        <v>0</v>
      </c>
      <c r="AF1996" s="2" t="b">
        <f t="shared" si="1055"/>
        <v>0</v>
      </c>
      <c r="AG1996" s="2" t="b">
        <f>OR(
  AND(AC1996,NOT(AC1997)),
  AND(AF1996,WEEKDAY(AH1995,2)=EINSTELLUNGEN!$D$12),
  AND(AF1996,AH1996=$J$35)
)</f>
        <v>0</v>
      </c>
      <c r="AH1996" s="2">
        <f>IF(AE1996,AH1995+IF(WEEKDAY(AH1995+1,2)&lt;=EINSTELLUNGEN!$D$12,1,$J$36),AH1995)</f>
        <v>42020</v>
      </c>
      <c r="AI1996" s="2">
        <f t="shared" si="1056"/>
        <v>2019</v>
      </c>
      <c r="AJ1996" s="2">
        <f t="shared" si="1057"/>
        <v>201901</v>
      </c>
      <c r="AK1996" s="2">
        <f t="shared" si="1058"/>
        <v>201901</v>
      </c>
      <c r="AL1996" s="2">
        <f t="shared" si="1059"/>
        <v>201903</v>
      </c>
      <c r="AM1996" s="2" t="b">
        <f t="shared" si="1060"/>
        <v>1</v>
      </c>
      <c r="AN1996" s="4" t="e">
        <f t="shared" si="1072"/>
        <v>#N/A</v>
      </c>
      <c r="AO1996" s="4" t="e">
        <f t="shared" si="1073"/>
        <v>#N/A</v>
      </c>
      <c r="AP1996" s="2" t="str">
        <f>IF(AD1996,
  IF(ISBLANK(H1996),
    AP1995,
    IF(LEN(H1996)=1,
      IF(OR(UPPER(H1996)="A",UPPER(H1996)="I"),
        EINSTELLUNGEN!$D$21,
        IF(OR(UPPER(H1996)="B",UPPER(H1996)="M"),
          EINSTELLUNGEN!$D$22,
          IF(OR(UPPER(H1996)="C",UPPER(H1996)="S"),
            EINSTELLUNGEN!$D$23,
            IF(UPPER(H1996)="D",
              EINSTELLUNGEN!$D$24,
              IF(UPPER(H1996)="E",
                EINSTELLUNGEN!$D$25,
                UPPER(H1996)))))),
      IF(ISNUMBER(H1996),
        EINSTELLUNGEN!$D$20&amp;H1996,
        UPPER(H1996)))),
  "")</f>
        <v/>
      </c>
      <c r="AQ1996" s="2" t="str">
        <f t="shared" si="1074"/>
        <v/>
      </c>
      <c r="AR1996" s="2">
        <f t="shared" si="1075"/>
        <v>0</v>
      </c>
      <c r="AS1996" s="145">
        <f t="shared" si="1076"/>
        <v>0.33333333333333331</v>
      </c>
      <c r="AT1996" s="2">
        <f t="shared" si="1077"/>
        <v>0</v>
      </c>
      <c r="AU1996" s="2">
        <f t="shared" si="1078"/>
        <v>0</v>
      </c>
      <c r="AV1996" s="2">
        <f t="shared" si="1079"/>
        <v>0</v>
      </c>
      <c r="AW1996" s="2">
        <f t="shared" si="1080"/>
        <v>0</v>
      </c>
      <c r="AX1996" s="2">
        <f t="shared" si="1061"/>
        <v>0</v>
      </c>
      <c r="AY1996" s="2">
        <f t="shared" si="1081"/>
        <v>0</v>
      </c>
      <c r="AZ1996" s="145" t="e">
        <f t="shared" si="1082"/>
        <v>#N/A</v>
      </c>
      <c r="BA1996" s="145" t="e">
        <f t="shared" si="1083"/>
        <v>#N/A</v>
      </c>
      <c r="BB1996" s="145">
        <f t="shared" si="1084"/>
        <v>2.083333333333337E-2</v>
      </c>
      <c r="BC1996" s="2">
        <f>IF(AM1996,
  IF(AND(AL1996=$J$31,_xlfn.DAYS(AH1996,DATE(AI1996,1,1))&lt;7),
    MAX(0,EINSTELLUNGEN!$D$12+1-WEEKDAY(DATE(EINSTELLUNGEN!$D$9,EINSTELLUNGEN!$D$10,1),2)),
    IF(AL1996=$J$33,
      MIN(EINSTELLUNGEN!$D$12,WEEKDAY(DATE(EINSTELLUNGEN!$D$9,12,31),2)),
      EINSTELLUNGEN!$D$12
  )) - SUMIF(AL$50:AL$2500,"="&amp;AL1996,AX$50:AX$2500),
  0)</f>
        <v>3</v>
      </c>
      <c r="BD1996" s="2">
        <f t="shared" si="1085"/>
        <v>0.33333333333333331</v>
      </c>
      <c r="BE1996" s="2">
        <f t="shared" si="1086"/>
        <v>0</v>
      </c>
    </row>
    <row r="1997" spans="1:57" ht="10.5" customHeight="1">
      <c r="A1997" s="1" t="str">
        <f t="shared" ca="1" si="1062"/>
        <v/>
      </c>
      <c r="B1997" s="1" t="str">
        <f t="shared" ca="1" si="1063"/>
        <v/>
      </c>
      <c r="C1997" s="1" t="str">
        <f t="shared" ca="1" si="1064"/>
        <v/>
      </c>
      <c r="D1997" s="1" t="str">
        <f t="shared" ca="1" si="1065"/>
        <v/>
      </c>
      <c r="F1997" s="10"/>
      <c r="G1997" s="217" t="str">
        <f t="shared" si="1066"/>
        <v/>
      </c>
      <c r="H1997" s="27"/>
      <c r="I1997" s="28"/>
      <c r="J1997" s="28"/>
      <c r="K1997" s="29"/>
      <c r="L1997" s="217"/>
      <c r="M1997" s="217"/>
      <c r="N1997" s="217"/>
      <c r="O1997" s="26" t="str">
        <f t="shared" si="1067"/>
        <v/>
      </c>
      <c r="P1997" s="218" t="str">
        <f t="shared" si="1068"/>
        <v/>
      </c>
      <c r="Q1997" s="26" t="str">
        <f t="shared" si="1069"/>
        <v/>
      </c>
      <c r="R1997" s="22"/>
      <c r="S1997" s="99"/>
      <c r="T1997" s="10"/>
      <c r="U1997" s="229" t="str">
        <f t="shared" si="1070"/>
        <v/>
      </c>
      <c r="V1997" s="230"/>
      <c r="W1997" s="230"/>
      <c r="X1997" s="230"/>
      <c r="Y1997" s="230"/>
      <c r="Z1997" s="22" t="str">
        <f>""</f>
        <v/>
      </c>
      <c r="AB1997" s="23" t="str">
        <f t="shared" si="1071"/>
        <v/>
      </c>
      <c r="AC1997" s="2" t="b">
        <f>COUNT(Q1997:Q$2500)&gt;0</f>
        <v>0</v>
      </c>
      <c r="AD1997" s="2" t="b">
        <f t="shared" si="1053"/>
        <v>0</v>
      </c>
      <c r="AE1997" s="2" t="b">
        <f t="shared" si="1054"/>
        <v>0</v>
      </c>
      <c r="AF1997" s="2" t="b">
        <f t="shared" si="1055"/>
        <v>0</v>
      </c>
      <c r="AG1997" s="2" t="b">
        <f>OR(
  AND(AC1997,NOT(AC1998)),
  AND(AF1997,WEEKDAY(AH1996,2)=EINSTELLUNGEN!$D$12),
  AND(AF1997,AH1997=$J$35)
)</f>
        <v>0</v>
      </c>
      <c r="AH1997" s="2">
        <f>IF(AE1997,AH1996+IF(WEEKDAY(AH1996+1,2)&lt;=EINSTELLUNGEN!$D$12,1,$J$36),AH1996)</f>
        <v>42020</v>
      </c>
      <c r="AI1997" s="2">
        <f t="shared" si="1056"/>
        <v>2019</v>
      </c>
      <c r="AJ1997" s="2">
        <f t="shared" si="1057"/>
        <v>201901</v>
      </c>
      <c r="AK1997" s="2">
        <f t="shared" si="1058"/>
        <v>201901</v>
      </c>
      <c r="AL1997" s="2">
        <f t="shared" si="1059"/>
        <v>201903</v>
      </c>
      <c r="AM1997" s="2" t="b">
        <f t="shared" si="1060"/>
        <v>1</v>
      </c>
      <c r="AN1997" s="4" t="e">
        <f t="shared" si="1072"/>
        <v>#N/A</v>
      </c>
      <c r="AO1997" s="4" t="e">
        <f t="shared" si="1073"/>
        <v>#N/A</v>
      </c>
      <c r="AP1997" s="2" t="str">
        <f>IF(AD1997,
  IF(ISBLANK(H1997),
    AP1996,
    IF(LEN(H1997)=1,
      IF(OR(UPPER(H1997)="A",UPPER(H1997)="I"),
        EINSTELLUNGEN!$D$21,
        IF(OR(UPPER(H1997)="B",UPPER(H1997)="M"),
          EINSTELLUNGEN!$D$22,
          IF(OR(UPPER(H1997)="C",UPPER(H1997)="S"),
            EINSTELLUNGEN!$D$23,
            IF(UPPER(H1997)="D",
              EINSTELLUNGEN!$D$24,
              IF(UPPER(H1997)="E",
                EINSTELLUNGEN!$D$25,
                UPPER(H1997)))))),
      IF(ISNUMBER(H1997),
        EINSTELLUNGEN!$D$20&amp;H1997,
        UPPER(H1997)))),
  "")</f>
        <v/>
      </c>
      <c r="AQ1997" s="2" t="str">
        <f t="shared" si="1074"/>
        <v/>
      </c>
      <c r="AR1997" s="2">
        <f t="shared" si="1075"/>
        <v>0</v>
      </c>
      <c r="AS1997" s="145">
        <f t="shared" si="1076"/>
        <v>0.33333333333333331</v>
      </c>
      <c r="AT1997" s="2">
        <f t="shared" si="1077"/>
        <v>0</v>
      </c>
      <c r="AU1997" s="2">
        <f t="shared" si="1078"/>
        <v>0</v>
      </c>
      <c r="AV1997" s="2">
        <f t="shared" si="1079"/>
        <v>0</v>
      </c>
      <c r="AW1997" s="2">
        <f t="shared" si="1080"/>
        <v>0</v>
      </c>
      <c r="AX1997" s="2">
        <f t="shared" si="1061"/>
        <v>0</v>
      </c>
      <c r="AY1997" s="2">
        <f t="shared" si="1081"/>
        <v>0</v>
      </c>
      <c r="AZ1997" s="145" t="e">
        <f t="shared" si="1082"/>
        <v>#N/A</v>
      </c>
      <c r="BA1997" s="145" t="e">
        <f t="shared" si="1083"/>
        <v>#N/A</v>
      </c>
      <c r="BB1997" s="145">
        <f t="shared" si="1084"/>
        <v>2.083333333333337E-2</v>
      </c>
      <c r="BC1997" s="2">
        <f>IF(AM1997,
  IF(AND(AL1997=$J$31,_xlfn.DAYS(AH1997,DATE(AI1997,1,1))&lt;7),
    MAX(0,EINSTELLUNGEN!$D$12+1-WEEKDAY(DATE(EINSTELLUNGEN!$D$9,EINSTELLUNGEN!$D$10,1),2)),
    IF(AL1997=$J$33,
      MIN(EINSTELLUNGEN!$D$12,WEEKDAY(DATE(EINSTELLUNGEN!$D$9,12,31),2)),
      EINSTELLUNGEN!$D$12
  )) - SUMIF(AL$50:AL$2500,"="&amp;AL1997,AX$50:AX$2500),
  0)</f>
        <v>3</v>
      </c>
      <c r="BD1997" s="2">
        <f t="shared" si="1085"/>
        <v>0.33333333333333331</v>
      </c>
      <c r="BE1997" s="2">
        <f t="shared" si="1086"/>
        <v>0</v>
      </c>
    </row>
    <row r="1998" spans="1:57" ht="10.5" customHeight="1">
      <c r="A1998" s="1" t="str">
        <f t="shared" ca="1" si="1062"/>
        <v/>
      </c>
      <c r="B1998" s="1" t="str">
        <f t="shared" ca="1" si="1063"/>
        <v/>
      </c>
      <c r="C1998" s="1" t="str">
        <f t="shared" ca="1" si="1064"/>
        <v/>
      </c>
      <c r="D1998" s="1" t="str">
        <f t="shared" ca="1" si="1065"/>
        <v/>
      </c>
      <c r="F1998" s="10"/>
      <c r="G1998" s="217" t="str">
        <f t="shared" si="1066"/>
        <v/>
      </c>
      <c r="H1998" s="27"/>
      <c r="I1998" s="28"/>
      <c r="J1998" s="28"/>
      <c r="K1998" s="29"/>
      <c r="L1998" s="217"/>
      <c r="M1998" s="217"/>
      <c r="N1998" s="217"/>
      <c r="O1998" s="26" t="str">
        <f t="shared" si="1067"/>
        <v/>
      </c>
      <c r="P1998" s="218" t="str">
        <f t="shared" si="1068"/>
        <v/>
      </c>
      <c r="Q1998" s="26" t="str">
        <f t="shared" si="1069"/>
        <v/>
      </c>
      <c r="R1998" s="22"/>
      <c r="S1998" s="99"/>
      <c r="T1998" s="10"/>
      <c r="U1998" s="229" t="str">
        <f t="shared" si="1070"/>
        <v/>
      </c>
      <c r="V1998" s="230"/>
      <c r="W1998" s="230"/>
      <c r="X1998" s="230"/>
      <c r="Y1998" s="230"/>
      <c r="Z1998" s="22" t="str">
        <f>""</f>
        <v/>
      </c>
      <c r="AB1998" s="23" t="str">
        <f t="shared" si="1071"/>
        <v/>
      </c>
      <c r="AC1998" s="2" t="b">
        <f>COUNT(Q1998:Q$2500)&gt;0</f>
        <v>0</v>
      </c>
      <c r="AD1998" s="2" t="b">
        <f t="shared" si="1053"/>
        <v>0</v>
      </c>
      <c r="AE1998" s="2" t="b">
        <f t="shared" si="1054"/>
        <v>0</v>
      </c>
      <c r="AF1998" s="2" t="b">
        <f t="shared" si="1055"/>
        <v>0</v>
      </c>
      <c r="AG1998" s="2" t="b">
        <f>OR(
  AND(AC1998,NOT(AC1999)),
  AND(AF1998,WEEKDAY(AH1997,2)=EINSTELLUNGEN!$D$12),
  AND(AF1998,AH1998=$J$35)
)</f>
        <v>0</v>
      </c>
      <c r="AH1998" s="2">
        <f>IF(AE1998,AH1997+IF(WEEKDAY(AH1997+1,2)&lt;=EINSTELLUNGEN!$D$12,1,$J$36),AH1997)</f>
        <v>42020</v>
      </c>
      <c r="AI1998" s="2">
        <f t="shared" si="1056"/>
        <v>2019</v>
      </c>
      <c r="AJ1998" s="2">
        <f t="shared" si="1057"/>
        <v>201901</v>
      </c>
      <c r="AK1998" s="2">
        <f t="shared" si="1058"/>
        <v>201901</v>
      </c>
      <c r="AL1998" s="2">
        <f t="shared" si="1059"/>
        <v>201903</v>
      </c>
      <c r="AM1998" s="2" t="b">
        <f t="shared" si="1060"/>
        <v>1</v>
      </c>
      <c r="AN1998" s="4" t="e">
        <f t="shared" si="1072"/>
        <v>#N/A</v>
      </c>
      <c r="AO1998" s="4" t="e">
        <f t="shared" si="1073"/>
        <v>#N/A</v>
      </c>
      <c r="AP1998" s="2" t="str">
        <f>IF(AD1998,
  IF(ISBLANK(H1998),
    AP1997,
    IF(LEN(H1998)=1,
      IF(OR(UPPER(H1998)="A",UPPER(H1998)="I"),
        EINSTELLUNGEN!$D$21,
        IF(OR(UPPER(H1998)="B",UPPER(H1998)="M"),
          EINSTELLUNGEN!$D$22,
          IF(OR(UPPER(H1998)="C",UPPER(H1998)="S"),
            EINSTELLUNGEN!$D$23,
            IF(UPPER(H1998)="D",
              EINSTELLUNGEN!$D$24,
              IF(UPPER(H1998)="E",
                EINSTELLUNGEN!$D$25,
                UPPER(H1998)))))),
      IF(ISNUMBER(H1998),
        EINSTELLUNGEN!$D$20&amp;H1998,
        UPPER(H1998)))),
  "")</f>
        <v/>
      </c>
      <c r="AQ1998" s="2" t="str">
        <f t="shared" si="1074"/>
        <v/>
      </c>
      <c r="AR1998" s="2">
        <f t="shared" si="1075"/>
        <v>0</v>
      </c>
      <c r="AS1998" s="145">
        <f t="shared" si="1076"/>
        <v>0.33333333333333331</v>
      </c>
      <c r="AT1998" s="2">
        <f t="shared" si="1077"/>
        <v>0</v>
      </c>
      <c r="AU1998" s="2">
        <f t="shared" si="1078"/>
        <v>0</v>
      </c>
      <c r="AV1998" s="2">
        <f t="shared" si="1079"/>
        <v>0</v>
      </c>
      <c r="AW1998" s="2">
        <f t="shared" si="1080"/>
        <v>0</v>
      </c>
      <c r="AX1998" s="2">
        <f t="shared" si="1061"/>
        <v>0</v>
      </c>
      <c r="AY1998" s="2">
        <f t="shared" si="1081"/>
        <v>0</v>
      </c>
      <c r="AZ1998" s="145" t="e">
        <f t="shared" si="1082"/>
        <v>#N/A</v>
      </c>
      <c r="BA1998" s="145" t="e">
        <f t="shared" si="1083"/>
        <v>#N/A</v>
      </c>
      <c r="BB1998" s="145">
        <f t="shared" si="1084"/>
        <v>2.083333333333337E-2</v>
      </c>
      <c r="BC1998" s="2">
        <f>IF(AM1998,
  IF(AND(AL1998=$J$31,_xlfn.DAYS(AH1998,DATE(AI1998,1,1))&lt;7),
    MAX(0,EINSTELLUNGEN!$D$12+1-WEEKDAY(DATE(EINSTELLUNGEN!$D$9,EINSTELLUNGEN!$D$10,1),2)),
    IF(AL1998=$J$33,
      MIN(EINSTELLUNGEN!$D$12,WEEKDAY(DATE(EINSTELLUNGEN!$D$9,12,31),2)),
      EINSTELLUNGEN!$D$12
  )) - SUMIF(AL$50:AL$2500,"="&amp;AL1998,AX$50:AX$2500),
  0)</f>
        <v>3</v>
      </c>
      <c r="BD1998" s="2">
        <f t="shared" si="1085"/>
        <v>0.33333333333333331</v>
      </c>
      <c r="BE1998" s="2">
        <f t="shared" si="1086"/>
        <v>0</v>
      </c>
    </row>
    <row r="1999" spans="1:57" ht="10.5" customHeight="1">
      <c r="A1999" s="1" t="str">
        <f t="shared" ca="1" si="1062"/>
        <v/>
      </c>
      <c r="B1999" s="1" t="str">
        <f t="shared" ca="1" si="1063"/>
        <v/>
      </c>
      <c r="C1999" s="1" t="str">
        <f t="shared" ca="1" si="1064"/>
        <v/>
      </c>
      <c r="D1999" s="1" t="str">
        <f t="shared" ca="1" si="1065"/>
        <v/>
      </c>
      <c r="F1999" s="10"/>
      <c r="G1999" s="217" t="str">
        <f t="shared" si="1066"/>
        <v/>
      </c>
      <c r="H1999" s="27"/>
      <c r="I1999" s="28"/>
      <c r="J1999" s="28"/>
      <c r="K1999" s="29"/>
      <c r="L1999" s="217"/>
      <c r="M1999" s="217"/>
      <c r="N1999" s="217"/>
      <c r="O1999" s="26" t="str">
        <f t="shared" si="1067"/>
        <v/>
      </c>
      <c r="P1999" s="218" t="str">
        <f t="shared" si="1068"/>
        <v/>
      </c>
      <c r="Q1999" s="26" t="str">
        <f t="shared" si="1069"/>
        <v/>
      </c>
      <c r="R1999" s="22"/>
      <c r="S1999" s="99"/>
      <c r="T1999" s="10"/>
      <c r="U1999" s="229" t="str">
        <f t="shared" si="1070"/>
        <v/>
      </c>
      <c r="V1999" s="230"/>
      <c r="W1999" s="230"/>
      <c r="X1999" s="230"/>
      <c r="Y1999" s="230"/>
      <c r="Z1999" s="22" t="str">
        <f>""</f>
        <v/>
      </c>
      <c r="AB1999" s="23" t="str">
        <f t="shared" si="1071"/>
        <v/>
      </c>
      <c r="AC1999" s="2" t="b">
        <f>COUNT(Q1999:Q$2500)&gt;0</f>
        <v>0</v>
      </c>
      <c r="AD1999" s="2" t="b">
        <f t="shared" si="1053"/>
        <v>0</v>
      </c>
      <c r="AE1999" s="2" t="b">
        <f t="shared" si="1054"/>
        <v>0</v>
      </c>
      <c r="AF1999" s="2" t="b">
        <f t="shared" si="1055"/>
        <v>0</v>
      </c>
      <c r="AG1999" s="2" t="b">
        <f>OR(
  AND(AC1999,NOT(AC2000)),
  AND(AF1999,WEEKDAY(AH1998,2)=EINSTELLUNGEN!$D$12),
  AND(AF1999,AH1999=$J$35)
)</f>
        <v>0</v>
      </c>
      <c r="AH1999" s="2">
        <f>IF(AE1999,AH1998+IF(WEEKDAY(AH1998+1,2)&lt;=EINSTELLUNGEN!$D$12,1,$J$36),AH1998)</f>
        <v>42020</v>
      </c>
      <c r="AI1999" s="2">
        <f t="shared" si="1056"/>
        <v>2019</v>
      </c>
      <c r="AJ1999" s="2">
        <f t="shared" si="1057"/>
        <v>201901</v>
      </c>
      <c r="AK1999" s="2">
        <f t="shared" si="1058"/>
        <v>201901</v>
      </c>
      <c r="AL1999" s="2">
        <f t="shared" si="1059"/>
        <v>201903</v>
      </c>
      <c r="AM1999" s="2" t="b">
        <f t="shared" si="1060"/>
        <v>1</v>
      </c>
      <c r="AN1999" s="4" t="e">
        <f t="shared" si="1072"/>
        <v>#N/A</v>
      </c>
      <c r="AO1999" s="4" t="e">
        <f t="shared" si="1073"/>
        <v>#N/A</v>
      </c>
      <c r="AP1999" s="2" t="str">
        <f>IF(AD1999,
  IF(ISBLANK(H1999),
    AP1998,
    IF(LEN(H1999)=1,
      IF(OR(UPPER(H1999)="A",UPPER(H1999)="I"),
        EINSTELLUNGEN!$D$21,
        IF(OR(UPPER(H1999)="B",UPPER(H1999)="M"),
          EINSTELLUNGEN!$D$22,
          IF(OR(UPPER(H1999)="C",UPPER(H1999)="S"),
            EINSTELLUNGEN!$D$23,
            IF(UPPER(H1999)="D",
              EINSTELLUNGEN!$D$24,
              IF(UPPER(H1999)="E",
                EINSTELLUNGEN!$D$25,
                UPPER(H1999)))))),
      IF(ISNUMBER(H1999),
        EINSTELLUNGEN!$D$20&amp;H1999,
        UPPER(H1999)))),
  "")</f>
        <v/>
      </c>
      <c r="AQ1999" s="2" t="str">
        <f t="shared" si="1074"/>
        <v/>
      </c>
      <c r="AR1999" s="2">
        <f t="shared" si="1075"/>
        <v>0</v>
      </c>
      <c r="AS1999" s="145">
        <f t="shared" si="1076"/>
        <v>0.33333333333333331</v>
      </c>
      <c r="AT1999" s="2">
        <f t="shared" si="1077"/>
        <v>0</v>
      </c>
      <c r="AU1999" s="2">
        <f t="shared" si="1078"/>
        <v>0</v>
      </c>
      <c r="AV1999" s="2">
        <f t="shared" si="1079"/>
        <v>0</v>
      </c>
      <c r="AW1999" s="2">
        <f t="shared" si="1080"/>
        <v>0</v>
      </c>
      <c r="AX1999" s="2">
        <f t="shared" si="1061"/>
        <v>0</v>
      </c>
      <c r="AY1999" s="2">
        <f t="shared" si="1081"/>
        <v>0</v>
      </c>
      <c r="AZ1999" s="145" t="e">
        <f t="shared" si="1082"/>
        <v>#N/A</v>
      </c>
      <c r="BA1999" s="145" t="e">
        <f t="shared" si="1083"/>
        <v>#N/A</v>
      </c>
      <c r="BB1999" s="145">
        <f t="shared" si="1084"/>
        <v>2.083333333333337E-2</v>
      </c>
      <c r="BC1999" s="2">
        <f>IF(AM1999,
  IF(AND(AL1999=$J$31,_xlfn.DAYS(AH1999,DATE(AI1999,1,1))&lt;7),
    MAX(0,EINSTELLUNGEN!$D$12+1-WEEKDAY(DATE(EINSTELLUNGEN!$D$9,EINSTELLUNGEN!$D$10,1),2)),
    IF(AL1999=$J$33,
      MIN(EINSTELLUNGEN!$D$12,WEEKDAY(DATE(EINSTELLUNGEN!$D$9,12,31),2)),
      EINSTELLUNGEN!$D$12
  )) - SUMIF(AL$50:AL$2500,"="&amp;AL1999,AX$50:AX$2500),
  0)</f>
        <v>3</v>
      </c>
      <c r="BD1999" s="2">
        <f t="shared" si="1085"/>
        <v>0.33333333333333331</v>
      </c>
      <c r="BE1999" s="2">
        <f t="shared" si="1086"/>
        <v>0</v>
      </c>
    </row>
    <row r="2000" spans="1:57" ht="10.5" customHeight="1">
      <c r="A2000" s="1" t="str">
        <f t="shared" ca="1" si="1062"/>
        <v/>
      </c>
      <c r="B2000" s="1" t="str">
        <f t="shared" ca="1" si="1063"/>
        <v/>
      </c>
      <c r="C2000" s="1" t="str">
        <f t="shared" ca="1" si="1064"/>
        <v/>
      </c>
      <c r="D2000" s="1" t="str">
        <f t="shared" ca="1" si="1065"/>
        <v/>
      </c>
      <c r="F2000" s="10"/>
      <c r="G2000" s="217" t="str">
        <f t="shared" si="1066"/>
        <v/>
      </c>
      <c r="H2000" s="27"/>
      <c r="I2000" s="28"/>
      <c r="J2000" s="28"/>
      <c r="K2000" s="29"/>
      <c r="L2000" s="217"/>
      <c r="M2000" s="217"/>
      <c r="N2000" s="217"/>
      <c r="O2000" s="26" t="str">
        <f t="shared" si="1067"/>
        <v/>
      </c>
      <c r="P2000" s="218" t="str">
        <f t="shared" si="1068"/>
        <v/>
      </c>
      <c r="Q2000" s="26" t="str">
        <f t="shared" si="1069"/>
        <v/>
      </c>
      <c r="R2000" s="22"/>
      <c r="S2000" s="99"/>
      <c r="T2000" s="10"/>
      <c r="U2000" s="229" t="str">
        <f t="shared" si="1070"/>
        <v/>
      </c>
      <c r="V2000" s="230"/>
      <c r="W2000" s="230"/>
      <c r="X2000" s="230"/>
      <c r="Y2000" s="230"/>
      <c r="Z2000" s="22" t="str">
        <f>""</f>
        <v/>
      </c>
      <c r="AB2000" s="23" t="str">
        <f t="shared" si="1071"/>
        <v/>
      </c>
      <c r="AC2000" s="2" t="b">
        <f>COUNT(Q2000:Q$2500)&gt;0</f>
        <v>0</v>
      </c>
      <c r="AD2000" s="2" t="b">
        <f t="shared" si="1053"/>
        <v>0</v>
      </c>
      <c r="AE2000" s="2" t="b">
        <f t="shared" si="1054"/>
        <v>0</v>
      </c>
      <c r="AF2000" s="2" t="b">
        <f t="shared" si="1055"/>
        <v>0</v>
      </c>
      <c r="AG2000" s="2" t="b">
        <f>OR(
  AND(AC2000,NOT(AC2001)),
  AND(AF2000,WEEKDAY(AH1999,2)=EINSTELLUNGEN!$D$12),
  AND(AF2000,AH2000=$J$35)
)</f>
        <v>0</v>
      </c>
      <c r="AH2000" s="2">
        <f>IF(AE2000,AH1999+IF(WEEKDAY(AH1999+1,2)&lt;=EINSTELLUNGEN!$D$12,1,$J$36),AH1999)</f>
        <v>42020</v>
      </c>
      <c r="AI2000" s="2">
        <f t="shared" si="1056"/>
        <v>2019</v>
      </c>
      <c r="AJ2000" s="2">
        <f t="shared" si="1057"/>
        <v>201901</v>
      </c>
      <c r="AK2000" s="2">
        <f t="shared" si="1058"/>
        <v>201901</v>
      </c>
      <c r="AL2000" s="2">
        <f t="shared" si="1059"/>
        <v>201903</v>
      </c>
      <c r="AM2000" s="2" t="b">
        <f t="shared" si="1060"/>
        <v>1</v>
      </c>
      <c r="AN2000" s="4" t="e">
        <f t="shared" si="1072"/>
        <v>#N/A</v>
      </c>
      <c r="AO2000" s="4" t="e">
        <f t="shared" si="1073"/>
        <v>#N/A</v>
      </c>
      <c r="AP2000" s="2" t="str">
        <f>IF(AD2000,
  IF(ISBLANK(H2000),
    AP1999,
    IF(LEN(H2000)=1,
      IF(OR(UPPER(H2000)="A",UPPER(H2000)="I"),
        EINSTELLUNGEN!$D$21,
        IF(OR(UPPER(H2000)="B",UPPER(H2000)="M"),
          EINSTELLUNGEN!$D$22,
          IF(OR(UPPER(H2000)="C",UPPER(H2000)="S"),
            EINSTELLUNGEN!$D$23,
            IF(UPPER(H2000)="D",
              EINSTELLUNGEN!$D$24,
              IF(UPPER(H2000)="E",
                EINSTELLUNGEN!$D$25,
                UPPER(H2000)))))),
      IF(ISNUMBER(H2000),
        EINSTELLUNGEN!$D$20&amp;H2000,
        UPPER(H2000)))),
  "")</f>
        <v/>
      </c>
      <c r="AQ2000" s="2" t="str">
        <f t="shared" si="1074"/>
        <v/>
      </c>
      <c r="AR2000" s="2">
        <f t="shared" si="1075"/>
        <v>0</v>
      </c>
      <c r="AS2000" s="145">
        <f t="shared" si="1076"/>
        <v>0.33333333333333331</v>
      </c>
      <c r="AT2000" s="2">
        <f t="shared" si="1077"/>
        <v>0</v>
      </c>
      <c r="AU2000" s="2">
        <f t="shared" si="1078"/>
        <v>0</v>
      </c>
      <c r="AV2000" s="2">
        <f t="shared" si="1079"/>
        <v>0</v>
      </c>
      <c r="AW2000" s="2">
        <f t="shared" si="1080"/>
        <v>0</v>
      </c>
      <c r="AX2000" s="2">
        <f t="shared" si="1061"/>
        <v>0</v>
      </c>
      <c r="AY2000" s="2">
        <f t="shared" si="1081"/>
        <v>0</v>
      </c>
      <c r="AZ2000" s="145" t="e">
        <f t="shared" si="1082"/>
        <v>#N/A</v>
      </c>
      <c r="BA2000" s="145" t="e">
        <f t="shared" si="1083"/>
        <v>#N/A</v>
      </c>
      <c r="BB2000" s="145">
        <f t="shared" si="1084"/>
        <v>2.083333333333337E-2</v>
      </c>
      <c r="BC2000" s="2">
        <f>IF(AM2000,
  IF(AND(AL2000=$J$31,_xlfn.DAYS(AH2000,DATE(AI2000,1,1))&lt;7),
    MAX(0,EINSTELLUNGEN!$D$12+1-WEEKDAY(DATE(EINSTELLUNGEN!$D$9,EINSTELLUNGEN!$D$10,1),2)),
    IF(AL2000=$J$33,
      MIN(EINSTELLUNGEN!$D$12,WEEKDAY(DATE(EINSTELLUNGEN!$D$9,12,31),2)),
      EINSTELLUNGEN!$D$12
  )) - SUMIF(AL$50:AL$2500,"="&amp;AL2000,AX$50:AX$2500),
  0)</f>
        <v>3</v>
      </c>
      <c r="BD2000" s="2">
        <f t="shared" si="1085"/>
        <v>0.33333333333333331</v>
      </c>
      <c r="BE2000" s="2">
        <f t="shared" si="1086"/>
        <v>0</v>
      </c>
    </row>
    <row r="2001" spans="1:57" ht="10.5" customHeight="1">
      <c r="A2001" s="1" t="str">
        <f t="shared" ca="1" si="1062"/>
        <v/>
      </c>
      <c r="B2001" s="1" t="str">
        <f t="shared" ca="1" si="1063"/>
        <v/>
      </c>
      <c r="C2001" s="1" t="str">
        <f t="shared" ca="1" si="1064"/>
        <v/>
      </c>
      <c r="D2001" s="1" t="str">
        <f t="shared" ca="1" si="1065"/>
        <v/>
      </c>
      <c r="F2001" s="10"/>
      <c r="G2001" s="217" t="str">
        <f t="shared" si="1066"/>
        <v/>
      </c>
      <c r="H2001" s="27"/>
      <c r="I2001" s="28"/>
      <c r="J2001" s="28"/>
      <c r="K2001" s="29"/>
      <c r="L2001" s="217"/>
      <c r="M2001" s="217"/>
      <c r="N2001" s="217"/>
      <c r="O2001" s="26" t="str">
        <f t="shared" si="1067"/>
        <v/>
      </c>
      <c r="P2001" s="218" t="str">
        <f t="shared" si="1068"/>
        <v/>
      </c>
      <c r="Q2001" s="26" t="str">
        <f t="shared" si="1069"/>
        <v/>
      </c>
      <c r="R2001" s="22"/>
      <c r="S2001" s="99"/>
      <c r="T2001" s="10"/>
      <c r="U2001" s="229" t="str">
        <f t="shared" si="1070"/>
        <v/>
      </c>
      <c r="V2001" s="230"/>
      <c r="W2001" s="230"/>
      <c r="X2001" s="230"/>
      <c r="Y2001" s="230"/>
      <c r="Z2001" s="22" t="str">
        <f>""</f>
        <v/>
      </c>
      <c r="AB2001" s="23" t="str">
        <f t="shared" si="1071"/>
        <v/>
      </c>
      <c r="AC2001" s="2" t="b">
        <f>COUNT(Q2001:Q$2500)&gt;0</f>
        <v>0</v>
      </c>
      <c r="AD2001" s="2" t="b">
        <f t="shared" si="1053"/>
        <v>0</v>
      </c>
      <c r="AE2001" s="2" t="b">
        <f t="shared" si="1054"/>
        <v>0</v>
      </c>
      <c r="AF2001" s="2" t="b">
        <f t="shared" si="1055"/>
        <v>0</v>
      </c>
      <c r="AG2001" s="2" t="b">
        <f>OR(
  AND(AC2001,NOT(AC2002)),
  AND(AF2001,WEEKDAY(AH2000,2)=EINSTELLUNGEN!$D$12),
  AND(AF2001,AH2001=$J$35)
)</f>
        <v>0</v>
      </c>
      <c r="AH2001" s="2">
        <f>IF(AE2001,AH2000+IF(WEEKDAY(AH2000+1,2)&lt;=EINSTELLUNGEN!$D$12,1,$J$36),AH2000)</f>
        <v>42020</v>
      </c>
      <c r="AI2001" s="2">
        <f t="shared" si="1056"/>
        <v>2019</v>
      </c>
      <c r="AJ2001" s="2">
        <f t="shared" si="1057"/>
        <v>201901</v>
      </c>
      <c r="AK2001" s="2">
        <f t="shared" si="1058"/>
        <v>201901</v>
      </c>
      <c r="AL2001" s="2">
        <f t="shared" si="1059"/>
        <v>201903</v>
      </c>
      <c r="AM2001" s="2" t="b">
        <f t="shared" si="1060"/>
        <v>1</v>
      </c>
      <c r="AN2001" s="4" t="e">
        <f t="shared" si="1072"/>
        <v>#N/A</v>
      </c>
      <c r="AO2001" s="4" t="e">
        <f t="shared" si="1073"/>
        <v>#N/A</v>
      </c>
      <c r="AP2001" s="2" t="str">
        <f>IF(AD2001,
  IF(ISBLANK(H2001),
    AP2000,
    IF(LEN(H2001)=1,
      IF(OR(UPPER(H2001)="A",UPPER(H2001)="I"),
        EINSTELLUNGEN!$D$21,
        IF(OR(UPPER(H2001)="B",UPPER(H2001)="M"),
          EINSTELLUNGEN!$D$22,
          IF(OR(UPPER(H2001)="C",UPPER(H2001)="S"),
            EINSTELLUNGEN!$D$23,
            IF(UPPER(H2001)="D",
              EINSTELLUNGEN!$D$24,
              IF(UPPER(H2001)="E",
                EINSTELLUNGEN!$D$25,
                UPPER(H2001)))))),
      IF(ISNUMBER(H2001),
        EINSTELLUNGEN!$D$20&amp;H2001,
        UPPER(H2001)))),
  "")</f>
        <v/>
      </c>
      <c r="AQ2001" s="2" t="str">
        <f t="shared" si="1074"/>
        <v/>
      </c>
      <c r="AR2001" s="2">
        <f t="shared" si="1075"/>
        <v>0</v>
      </c>
      <c r="AS2001" s="145">
        <f t="shared" si="1076"/>
        <v>0.33333333333333331</v>
      </c>
      <c r="AT2001" s="2">
        <f t="shared" si="1077"/>
        <v>0</v>
      </c>
      <c r="AU2001" s="2">
        <f t="shared" si="1078"/>
        <v>0</v>
      </c>
      <c r="AV2001" s="2">
        <f t="shared" si="1079"/>
        <v>0</v>
      </c>
      <c r="AW2001" s="2">
        <f t="shared" si="1080"/>
        <v>0</v>
      </c>
      <c r="AX2001" s="2">
        <f t="shared" si="1061"/>
        <v>0</v>
      </c>
      <c r="AY2001" s="2">
        <f t="shared" si="1081"/>
        <v>0</v>
      </c>
      <c r="AZ2001" s="145" t="e">
        <f t="shared" si="1082"/>
        <v>#N/A</v>
      </c>
      <c r="BA2001" s="145" t="e">
        <f t="shared" si="1083"/>
        <v>#N/A</v>
      </c>
      <c r="BB2001" s="145">
        <f t="shared" si="1084"/>
        <v>2.083333333333337E-2</v>
      </c>
      <c r="BC2001" s="2">
        <f>IF(AM2001,
  IF(AND(AL2001=$J$31,_xlfn.DAYS(AH2001,DATE(AI2001,1,1))&lt;7),
    MAX(0,EINSTELLUNGEN!$D$12+1-WEEKDAY(DATE(EINSTELLUNGEN!$D$9,EINSTELLUNGEN!$D$10,1),2)),
    IF(AL2001=$J$33,
      MIN(EINSTELLUNGEN!$D$12,WEEKDAY(DATE(EINSTELLUNGEN!$D$9,12,31),2)),
      EINSTELLUNGEN!$D$12
  )) - SUMIF(AL$50:AL$2500,"="&amp;AL2001,AX$50:AX$2500),
  0)</f>
        <v>3</v>
      </c>
      <c r="BD2001" s="2">
        <f t="shared" si="1085"/>
        <v>0.33333333333333331</v>
      </c>
      <c r="BE2001" s="2">
        <f t="shared" si="1086"/>
        <v>0</v>
      </c>
    </row>
    <row r="2002" spans="1:57" ht="10.5" customHeight="1">
      <c r="A2002" s="1" t="str">
        <f t="shared" ca="1" si="1062"/>
        <v/>
      </c>
      <c r="B2002" s="1" t="str">
        <f t="shared" ca="1" si="1063"/>
        <v/>
      </c>
      <c r="C2002" s="1" t="str">
        <f t="shared" ca="1" si="1064"/>
        <v/>
      </c>
      <c r="D2002" s="1" t="str">
        <f t="shared" ca="1" si="1065"/>
        <v/>
      </c>
      <c r="F2002" s="10"/>
      <c r="G2002" s="217" t="str">
        <f t="shared" si="1066"/>
        <v/>
      </c>
      <c r="H2002" s="27"/>
      <c r="I2002" s="28"/>
      <c r="J2002" s="28"/>
      <c r="K2002" s="29"/>
      <c r="L2002" s="217"/>
      <c r="M2002" s="217"/>
      <c r="N2002" s="217"/>
      <c r="O2002" s="26" t="str">
        <f t="shared" si="1067"/>
        <v/>
      </c>
      <c r="P2002" s="218" t="str">
        <f t="shared" si="1068"/>
        <v/>
      </c>
      <c r="Q2002" s="26" t="str">
        <f t="shared" si="1069"/>
        <v/>
      </c>
      <c r="R2002" s="22"/>
      <c r="S2002" s="99"/>
      <c r="T2002" s="10"/>
      <c r="U2002" s="229" t="str">
        <f t="shared" si="1070"/>
        <v/>
      </c>
      <c r="V2002" s="230"/>
      <c r="W2002" s="230"/>
      <c r="X2002" s="230"/>
      <c r="Y2002" s="230"/>
      <c r="Z2002" s="22" t="str">
        <f>""</f>
        <v/>
      </c>
      <c r="AB2002" s="23" t="str">
        <f t="shared" si="1071"/>
        <v/>
      </c>
      <c r="AC2002" s="2" t="b">
        <f>COUNT(Q2002:Q$2500)&gt;0</f>
        <v>0</v>
      </c>
      <c r="AD2002" s="2" t="b">
        <f t="shared" si="1053"/>
        <v>0</v>
      </c>
      <c r="AE2002" s="2" t="b">
        <f t="shared" si="1054"/>
        <v>0</v>
      </c>
      <c r="AF2002" s="2" t="b">
        <f t="shared" si="1055"/>
        <v>0</v>
      </c>
      <c r="AG2002" s="2" t="b">
        <f>OR(
  AND(AC2002,NOT(AC2003)),
  AND(AF2002,WEEKDAY(AH2001,2)=EINSTELLUNGEN!$D$12),
  AND(AF2002,AH2002=$J$35)
)</f>
        <v>0</v>
      </c>
      <c r="AH2002" s="2">
        <f>IF(AE2002,AH2001+IF(WEEKDAY(AH2001+1,2)&lt;=EINSTELLUNGEN!$D$12,1,$J$36),AH2001)</f>
        <v>42020</v>
      </c>
      <c r="AI2002" s="2">
        <f t="shared" si="1056"/>
        <v>2019</v>
      </c>
      <c r="AJ2002" s="2">
        <f t="shared" si="1057"/>
        <v>201901</v>
      </c>
      <c r="AK2002" s="2">
        <f t="shared" si="1058"/>
        <v>201901</v>
      </c>
      <c r="AL2002" s="2">
        <f t="shared" si="1059"/>
        <v>201903</v>
      </c>
      <c r="AM2002" s="2" t="b">
        <f t="shared" si="1060"/>
        <v>1</v>
      </c>
      <c r="AN2002" s="4" t="e">
        <f t="shared" si="1072"/>
        <v>#N/A</v>
      </c>
      <c r="AO2002" s="4" t="e">
        <f t="shared" si="1073"/>
        <v>#N/A</v>
      </c>
      <c r="AP2002" s="2" t="str">
        <f>IF(AD2002,
  IF(ISBLANK(H2002),
    AP2001,
    IF(LEN(H2002)=1,
      IF(OR(UPPER(H2002)="A",UPPER(H2002)="I"),
        EINSTELLUNGEN!$D$21,
        IF(OR(UPPER(H2002)="B",UPPER(H2002)="M"),
          EINSTELLUNGEN!$D$22,
          IF(OR(UPPER(H2002)="C",UPPER(H2002)="S"),
            EINSTELLUNGEN!$D$23,
            IF(UPPER(H2002)="D",
              EINSTELLUNGEN!$D$24,
              IF(UPPER(H2002)="E",
                EINSTELLUNGEN!$D$25,
                UPPER(H2002)))))),
      IF(ISNUMBER(H2002),
        EINSTELLUNGEN!$D$20&amp;H2002,
        UPPER(H2002)))),
  "")</f>
        <v/>
      </c>
      <c r="AQ2002" s="2" t="str">
        <f t="shared" si="1074"/>
        <v/>
      </c>
      <c r="AR2002" s="2">
        <f t="shared" si="1075"/>
        <v>0</v>
      </c>
      <c r="AS2002" s="145">
        <f t="shared" si="1076"/>
        <v>0.33333333333333331</v>
      </c>
      <c r="AT2002" s="2">
        <f t="shared" si="1077"/>
        <v>0</v>
      </c>
      <c r="AU2002" s="2">
        <f t="shared" si="1078"/>
        <v>0</v>
      </c>
      <c r="AV2002" s="2">
        <f t="shared" si="1079"/>
        <v>0</v>
      </c>
      <c r="AW2002" s="2">
        <f t="shared" si="1080"/>
        <v>0</v>
      </c>
      <c r="AX2002" s="2">
        <f t="shared" si="1061"/>
        <v>0</v>
      </c>
      <c r="AY2002" s="2">
        <f t="shared" si="1081"/>
        <v>0</v>
      </c>
      <c r="AZ2002" s="145" t="e">
        <f t="shared" si="1082"/>
        <v>#N/A</v>
      </c>
      <c r="BA2002" s="145" t="e">
        <f t="shared" si="1083"/>
        <v>#N/A</v>
      </c>
      <c r="BB2002" s="145">
        <f t="shared" si="1084"/>
        <v>2.083333333333337E-2</v>
      </c>
      <c r="BC2002" s="2">
        <f>IF(AM2002,
  IF(AND(AL2002=$J$31,_xlfn.DAYS(AH2002,DATE(AI2002,1,1))&lt;7),
    MAX(0,EINSTELLUNGEN!$D$12+1-WEEKDAY(DATE(EINSTELLUNGEN!$D$9,EINSTELLUNGEN!$D$10,1),2)),
    IF(AL2002=$J$33,
      MIN(EINSTELLUNGEN!$D$12,WEEKDAY(DATE(EINSTELLUNGEN!$D$9,12,31),2)),
      EINSTELLUNGEN!$D$12
  )) - SUMIF(AL$50:AL$2500,"="&amp;AL2002,AX$50:AX$2500),
  0)</f>
        <v>3</v>
      </c>
      <c r="BD2002" s="2">
        <f t="shared" si="1085"/>
        <v>0.33333333333333331</v>
      </c>
      <c r="BE2002" s="2">
        <f t="shared" si="1086"/>
        <v>0</v>
      </c>
    </row>
    <row r="2003" spans="1:57" ht="10.5" customHeight="1">
      <c r="A2003" s="1" t="str">
        <f t="shared" ca="1" si="1062"/>
        <v/>
      </c>
      <c r="B2003" s="1" t="str">
        <f t="shared" ca="1" si="1063"/>
        <v/>
      </c>
      <c r="C2003" s="1" t="str">
        <f t="shared" ca="1" si="1064"/>
        <v/>
      </c>
      <c r="D2003" s="1" t="str">
        <f t="shared" ca="1" si="1065"/>
        <v/>
      </c>
      <c r="F2003" s="10"/>
      <c r="G2003" s="217" t="str">
        <f t="shared" si="1066"/>
        <v/>
      </c>
      <c r="H2003" s="27"/>
      <c r="I2003" s="28"/>
      <c r="J2003" s="28"/>
      <c r="K2003" s="29"/>
      <c r="L2003" s="217"/>
      <c r="M2003" s="217"/>
      <c r="N2003" s="217"/>
      <c r="O2003" s="26" t="str">
        <f t="shared" si="1067"/>
        <v/>
      </c>
      <c r="P2003" s="218" t="str">
        <f t="shared" si="1068"/>
        <v/>
      </c>
      <c r="Q2003" s="26" t="str">
        <f t="shared" si="1069"/>
        <v/>
      </c>
      <c r="R2003" s="22"/>
      <c r="S2003" s="99"/>
      <c r="T2003" s="10"/>
      <c r="U2003" s="229" t="str">
        <f t="shared" si="1070"/>
        <v/>
      </c>
      <c r="V2003" s="230"/>
      <c r="W2003" s="230"/>
      <c r="X2003" s="230"/>
      <c r="Y2003" s="230"/>
      <c r="Z2003" s="22" t="str">
        <f>""</f>
        <v/>
      </c>
      <c r="AB2003" s="23" t="str">
        <f t="shared" si="1071"/>
        <v/>
      </c>
      <c r="AC2003" s="2" t="b">
        <f>COUNT(Q2003:Q$2500)&gt;0</f>
        <v>0</v>
      </c>
      <c r="AD2003" s="2" t="b">
        <f t="shared" si="1053"/>
        <v>0</v>
      </c>
      <c r="AE2003" s="2" t="b">
        <f t="shared" si="1054"/>
        <v>0</v>
      </c>
      <c r="AF2003" s="2" t="b">
        <f t="shared" si="1055"/>
        <v>0</v>
      </c>
      <c r="AG2003" s="2" t="b">
        <f>OR(
  AND(AC2003,NOT(AC2004)),
  AND(AF2003,WEEKDAY(AH2002,2)=EINSTELLUNGEN!$D$12),
  AND(AF2003,AH2003=$J$35)
)</f>
        <v>0</v>
      </c>
      <c r="AH2003" s="2">
        <f>IF(AE2003,AH2002+IF(WEEKDAY(AH2002+1,2)&lt;=EINSTELLUNGEN!$D$12,1,$J$36),AH2002)</f>
        <v>42020</v>
      </c>
      <c r="AI2003" s="2">
        <f t="shared" si="1056"/>
        <v>2019</v>
      </c>
      <c r="AJ2003" s="2">
        <f t="shared" si="1057"/>
        <v>201901</v>
      </c>
      <c r="AK2003" s="2">
        <f t="shared" si="1058"/>
        <v>201901</v>
      </c>
      <c r="AL2003" s="2">
        <f t="shared" si="1059"/>
        <v>201903</v>
      </c>
      <c r="AM2003" s="2" t="b">
        <f t="shared" si="1060"/>
        <v>1</v>
      </c>
      <c r="AN2003" s="4" t="e">
        <f t="shared" si="1072"/>
        <v>#N/A</v>
      </c>
      <c r="AO2003" s="4" t="e">
        <f t="shared" si="1073"/>
        <v>#N/A</v>
      </c>
      <c r="AP2003" s="2" t="str">
        <f>IF(AD2003,
  IF(ISBLANK(H2003),
    AP2002,
    IF(LEN(H2003)=1,
      IF(OR(UPPER(H2003)="A",UPPER(H2003)="I"),
        EINSTELLUNGEN!$D$21,
        IF(OR(UPPER(H2003)="B",UPPER(H2003)="M"),
          EINSTELLUNGEN!$D$22,
          IF(OR(UPPER(H2003)="C",UPPER(H2003)="S"),
            EINSTELLUNGEN!$D$23,
            IF(UPPER(H2003)="D",
              EINSTELLUNGEN!$D$24,
              IF(UPPER(H2003)="E",
                EINSTELLUNGEN!$D$25,
                UPPER(H2003)))))),
      IF(ISNUMBER(H2003),
        EINSTELLUNGEN!$D$20&amp;H2003,
        UPPER(H2003)))),
  "")</f>
        <v/>
      </c>
      <c r="AQ2003" s="2" t="str">
        <f t="shared" si="1074"/>
        <v/>
      </c>
      <c r="AR2003" s="2">
        <f t="shared" si="1075"/>
        <v>0</v>
      </c>
      <c r="AS2003" s="145">
        <f t="shared" si="1076"/>
        <v>0.33333333333333331</v>
      </c>
      <c r="AT2003" s="2">
        <f t="shared" si="1077"/>
        <v>0</v>
      </c>
      <c r="AU2003" s="2">
        <f t="shared" si="1078"/>
        <v>0</v>
      </c>
      <c r="AV2003" s="2">
        <f t="shared" si="1079"/>
        <v>0</v>
      </c>
      <c r="AW2003" s="2">
        <f t="shared" si="1080"/>
        <v>0</v>
      </c>
      <c r="AX2003" s="2">
        <f t="shared" si="1061"/>
        <v>0</v>
      </c>
      <c r="AY2003" s="2">
        <f t="shared" si="1081"/>
        <v>0</v>
      </c>
      <c r="AZ2003" s="145" t="e">
        <f t="shared" si="1082"/>
        <v>#N/A</v>
      </c>
      <c r="BA2003" s="145" t="e">
        <f t="shared" si="1083"/>
        <v>#N/A</v>
      </c>
      <c r="BB2003" s="145">
        <f t="shared" si="1084"/>
        <v>2.083333333333337E-2</v>
      </c>
      <c r="BC2003" s="2">
        <f>IF(AM2003,
  IF(AND(AL2003=$J$31,_xlfn.DAYS(AH2003,DATE(AI2003,1,1))&lt;7),
    MAX(0,EINSTELLUNGEN!$D$12+1-WEEKDAY(DATE(EINSTELLUNGEN!$D$9,EINSTELLUNGEN!$D$10,1),2)),
    IF(AL2003=$J$33,
      MIN(EINSTELLUNGEN!$D$12,WEEKDAY(DATE(EINSTELLUNGEN!$D$9,12,31),2)),
      EINSTELLUNGEN!$D$12
  )) - SUMIF(AL$50:AL$2500,"="&amp;AL2003,AX$50:AX$2500),
  0)</f>
        <v>3</v>
      </c>
      <c r="BD2003" s="2">
        <f t="shared" si="1085"/>
        <v>0.33333333333333331</v>
      </c>
      <c r="BE2003" s="2">
        <f t="shared" si="1086"/>
        <v>0</v>
      </c>
    </row>
    <row r="2004" spans="1:57" ht="10.5" customHeight="1">
      <c r="A2004" s="1" t="str">
        <f t="shared" ca="1" si="1062"/>
        <v/>
      </c>
      <c r="B2004" s="1" t="str">
        <f t="shared" ca="1" si="1063"/>
        <v/>
      </c>
      <c r="C2004" s="1" t="str">
        <f t="shared" ca="1" si="1064"/>
        <v/>
      </c>
      <c r="D2004" s="1" t="str">
        <f t="shared" ca="1" si="1065"/>
        <v/>
      </c>
      <c r="F2004" s="10"/>
      <c r="G2004" s="217" t="str">
        <f t="shared" si="1066"/>
        <v/>
      </c>
      <c r="H2004" s="27"/>
      <c r="I2004" s="28"/>
      <c r="J2004" s="28"/>
      <c r="K2004" s="29"/>
      <c r="L2004" s="217"/>
      <c r="M2004" s="217"/>
      <c r="N2004" s="217"/>
      <c r="O2004" s="26" t="str">
        <f t="shared" si="1067"/>
        <v/>
      </c>
      <c r="P2004" s="218" t="str">
        <f t="shared" si="1068"/>
        <v/>
      </c>
      <c r="Q2004" s="26" t="str">
        <f t="shared" si="1069"/>
        <v/>
      </c>
      <c r="R2004" s="22"/>
      <c r="S2004" s="99"/>
      <c r="T2004" s="10"/>
      <c r="U2004" s="229" t="str">
        <f t="shared" si="1070"/>
        <v/>
      </c>
      <c r="V2004" s="230"/>
      <c r="W2004" s="230"/>
      <c r="X2004" s="230"/>
      <c r="Y2004" s="230"/>
      <c r="Z2004" s="22" t="str">
        <f>""</f>
        <v/>
      </c>
      <c r="AB2004" s="23" t="str">
        <f t="shared" si="1071"/>
        <v/>
      </c>
      <c r="AC2004" s="2" t="b">
        <f>COUNT(Q2004:Q$2500)&gt;0</f>
        <v>0</v>
      </c>
      <c r="AD2004" s="2" t="b">
        <f t="shared" si="1053"/>
        <v>0</v>
      </c>
      <c r="AE2004" s="2" t="b">
        <f t="shared" si="1054"/>
        <v>0</v>
      </c>
      <c r="AF2004" s="2" t="b">
        <f t="shared" si="1055"/>
        <v>0</v>
      </c>
      <c r="AG2004" s="2" t="b">
        <f>OR(
  AND(AC2004,NOT(AC2005)),
  AND(AF2004,WEEKDAY(AH2003,2)=EINSTELLUNGEN!$D$12),
  AND(AF2004,AH2004=$J$35)
)</f>
        <v>0</v>
      </c>
      <c r="AH2004" s="2">
        <f>IF(AE2004,AH2003+IF(WEEKDAY(AH2003+1,2)&lt;=EINSTELLUNGEN!$D$12,1,$J$36),AH2003)</f>
        <v>42020</v>
      </c>
      <c r="AI2004" s="2">
        <f t="shared" si="1056"/>
        <v>2019</v>
      </c>
      <c r="AJ2004" s="2">
        <f t="shared" si="1057"/>
        <v>201901</v>
      </c>
      <c r="AK2004" s="2">
        <f t="shared" si="1058"/>
        <v>201901</v>
      </c>
      <c r="AL2004" s="2">
        <f t="shared" si="1059"/>
        <v>201903</v>
      </c>
      <c r="AM2004" s="2" t="b">
        <f t="shared" si="1060"/>
        <v>1</v>
      </c>
      <c r="AN2004" s="4" t="e">
        <f t="shared" si="1072"/>
        <v>#N/A</v>
      </c>
      <c r="AO2004" s="4" t="e">
        <f t="shared" si="1073"/>
        <v>#N/A</v>
      </c>
      <c r="AP2004" s="2" t="str">
        <f>IF(AD2004,
  IF(ISBLANK(H2004),
    AP2003,
    IF(LEN(H2004)=1,
      IF(OR(UPPER(H2004)="A",UPPER(H2004)="I"),
        EINSTELLUNGEN!$D$21,
        IF(OR(UPPER(H2004)="B",UPPER(H2004)="M"),
          EINSTELLUNGEN!$D$22,
          IF(OR(UPPER(H2004)="C",UPPER(H2004)="S"),
            EINSTELLUNGEN!$D$23,
            IF(UPPER(H2004)="D",
              EINSTELLUNGEN!$D$24,
              IF(UPPER(H2004)="E",
                EINSTELLUNGEN!$D$25,
                UPPER(H2004)))))),
      IF(ISNUMBER(H2004),
        EINSTELLUNGEN!$D$20&amp;H2004,
        UPPER(H2004)))),
  "")</f>
        <v/>
      </c>
      <c r="AQ2004" s="2" t="str">
        <f t="shared" si="1074"/>
        <v/>
      </c>
      <c r="AR2004" s="2">
        <f t="shared" si="1075"/>
        <v>0</v>
      </c>
      <c r="AS2004" s="145">
        <f t="shared" si="1076"/>
        <v>0.33333333333333331</v>
      </c>
      <c r="AT2004" s="2">
        <f t="shared" si="1077"/>
        <v>0</v>
      </c>
      <c r="AU2004" s="2">
        <f t="shared" si="1078"/>
        <v>0</v>
      </c>
      <c r="AV2004" s="2">
        <f t="shared" si="1079"/>
        <v>0</v>
      </c>
      <c r="AW2004" s="2">
        <f t="shared" si="1080"/>
        <v>0</v>
      </c>
      <c r="AX2004" s="2">
        <f t="shared" si="1061"/>
        <v>0</v>
      </c>
      <c r="AY2004" s="2">
        <f t="shared" si="1081"/>
        <v>0</v>
      </c>
      <c r="AZ2004" s="145" t="e">
        <f t="shared" si="1082"/>
        <v>#N/A</v>
      </c>
      <c r="BA2004" s="145" t="e">
        <f t="shared" si="1083"/>
        <v>#N/A</v>
      </c>
      <c r="BB2004" s="145">
        <f t="shared" si="1084"/>
        <v>2.083333333333337E-2</v>
      </c>
      <c r="BC2004" s="2">
        <f>IF(AM2004,
  IF(AND(AL2004=$J$31,_xlfn.DAYS(AH2004,DATE(AI2004,1,1))&lt;7),
    MAX(0,EINSTELLUNGEN!$D$12+1-WEEKDAY(DATE(EINSTELLUNGEN!$D$9,EINSTELLUNGEN!$D$10,1),2)),
    IF(AL2004=$J$33,
      MIN(EINSTELLUNGEN!$D$12,WEEKDAY(DATE(EINSTELLUNGEN!$D$9,12,31),2)),
      EINSTELLUNGEN!$D$12
  )) - SUMIF(AL$50:AL$2500,"="&amp;AL2004,AX$50:AX$2500),
  0)</f>
        <v>3</v>
      </c>
      <c r="BD2004" s="2">
        <f t="shared" si="1085"/>
        <v>0.33333333333333331</v>
      </c>
      <c r="BE2004" s="2">
        <f t="shared" si="1086"/>
        <v>0</v>
      </c>
    </row>
    <row r="2005" spans="1:57" ht="10.5" customHeight="1">
      <c r="A2005" s="1" t="str">
        <f t="shared" ca="1" si="1062"/>
        <v/>
      </c>
      <c r="B2005" s="1" t="str">
        <f t="shared" ca="1" si="1063"/>
        <v/>
      </c>
      <c r="C2005" s="1" t="str">
        <f t="shared" ca="1" si="1064"/>
        <v/>
      </c>
      <c r="D2005" s="1" t="str">
        <f t="shared" ca="1" si="1065"/>
        <v/>
      </c>
      <c r="F2005" s="10"/>
      <c r="G2005" s="217" t="str">
        <f t="shared" si="1066"/>
        <v/>
      </c>
      <c r="H2005" s="27"/>
      <c r="I2005" s="28"/>
      <c r="J2005" s="28"/>
      <c r="K2005" s="29"/>
      <c r="L2005" s="217"/>
      <c r="M2005" s="217"/>
      <c r="N2005" s="217"/>
      <c r="O2005" s="26" t="str">
        <f t="shared" si="1067"/>
        <v/>
      </c>
      <c r="P2005" s="218" t="str">
        <f t="shared" si="1068"/>
        <v/>
      </c>
      <c r="Q2005" s="26" t="str">
        <f t="shared" si="1069"/>
        <v/>
      </c>
      <c r="R2005" s="22"/>
      <c r="S2005" s="99"/>
      <c r="T2005" s="10"/>
      <c r="U2005" s="229" t="str">
        <f t="shared" si="1070"/>
        <v/>
      </c>
      <c r="V2005" s="230"/>
      <c r="W2005" s="230"/>
      <c r="X2005" s="230"/>
      <c r="Y2005" s="230"/>
      <c r="Z2005" s="22" t="str">
        <f>""</f>
        <v/>
      </c>
      <c r="AB2005" s="23" t="str">
        <f t="shared" si="1071"/>
        <v/>
      </c>
      <c r="AC2005" s="2" t="b">
        <f>COUNT(Q2005:Q$2500)&gt;0</f>
        <v>0</v>
      </c>
      <c r="AD2005" s="2" t="b">
        <f t="shared" si="1053"/>
        <v>0</v>
      </c>
      <c r="AE2005" s="2" t="b">
        <f t="shared" si="1054"/>
        <v>0</v>
      </c>
      <c r="AF2005" s="2" t="b">
        <f t="shared" si="1055"/>
        <v>0</v>
      </c>
      <c r="AG2005" s="2" t="b">
        <f>OR(
  AND(AC2005,NOT(AC2006)),
  AND(AF2005,WEEKDAY(AH2004,2)=EINSTELLUNGEN!$D$12),
  AND(AF2005,AH2005=$J$35)
)</f>
        <v>0</v>
      </c>
      <c r="AH2005" s="2">
        <f>IF(AE2005,AH2004+IF(WEEKDAY(AH2004+1,2)&lt;=EINSTELLUNGEN!$D$12,1,$J$36),AH2004)</f>
        <v>42020</v>
      </c>
      <c r="AI2005" s="2">
        <f t="shared" si="1056"/>
        <v>2019</v>
      </c>
      <c r="AJ2005" s="2">
        <f t="shared" si="1057"/>
        <v>201901</v>
      </c>
      <c r="AK2005" s="2">
        <f t="shared" si="1058"/>
        <v>201901</v>
      </c>
      <c r="AL2005" s="2">
        <f t="shared" si="1059"/>
        <v>201903</v>
      </c>
      <c r="AM2005" s="2" t="b">
        <f t="shared" si="1060"/>
        <v>1</v>
      </c>
      <c r="AN2005" s="4" t="e">
        <f t="shared" si="1072"/>
        <v>#N/A</v>
      </c>
      <c r="AO2005" s="4" t="e">
        <f t="shared" si="1073"/>
        <v>#N/A</v>
      </c>
      <c r="AP2005" s="2" t="str">
        <f>IF(AD2005,
  IF(ISBLANK(H2005),
    AP2004,
    IF(LEN(H2005)=1,
      IF(OR(UPPER(H2005)="A",UPPER(H2005)="I"),
        EINSTELLUNGEN!$D$21,
        IF(OR(UPPER(H2005)="B",UPPER(H2005)="M"),
          EINSTELLUNGEN!$D$22,
          IF(OR(UPPER(H2005)="C",UPPER(H2005)="S"),
            EINSTELLUNGEN!$D$23,
            IF(UPPER(H2005)="D",
              EINSTELLUNGEN!$D$24,
              IF(UPPER(H2005)="E",
                EINSTELLUNGEN!$D$25,
                UPPER(H2005)))))),
      IF(ISNUMBER(H2005),
        EINSTELLUNGEN!$D$20&amp;H2005,
        UPPER(H2005)))),
  "")</f>
        <v/>
      </c>
      <c r="AQ2005" s="2" t="str">
        <f t="shared" si="1074"/>
        <v/>
      </c>
      <c r="AR2005" s="2">
        <f t="shared" si="1075"/>
        <v>0</v>
      </c>
      <c r="AS2005" s="145">
        <f t="shared" si="1076"/>
        <v>0.33333333333333331</v>
      </c>
      <c r="AT2005" s="2">
        <f t="shared" si="1077"/>
        <v>0</v>
      </c>
      <c r="AU2005" s="2">
        <f t="shared" si="1078"/>
        <v>0</v>
      </c>
      <c r="AV2005" s="2">
        <f t="shared" si="1079"/>
        <v>0</v>
      </c>
      <c r="AW2005" s="2">
        <f t="shared" si="1080"/>
        <v>0</v>
      </c>
      <c r="AX2005" s="2">
        <f t="shared" si="1061"/>
        <v>0</v>
      </c>
      <c r="AY2005" s="2">
        <f t="shared" si="1081"/>
        <v>0</v>
      </c>
      <c r="AZ2005" s="145" t="e">
        <f t="shared" si="1082"/>
        <v>#N/A</v>
      </c>
      <c r="BA2005" s="145" t="e">
        <f t="shared" si="1083"/>
        <v>#N/A</v>
      </c>
      <c r="BB2005" s="145">
        <f t="shared" si="1084"/>
        <v>2.083333333333337E-2</v>
      </c>
      <c r="BC2005" s="2">
        <f>IF(AM2005,
  IF(AND(AL2005=$J$31,_xlfn.DAYS(AH2005,DATE(AI2005,1,1))&lt;7),
    MAX(0,EINSTELLUNGEN!$D$12+1-WEEKDAY(DATE(EINSTELLUNGEN!$D$9,EINSTELLUNGEN!$D$10,1),2)),
    IF(AL2005=$J$33,
      MIN(EINSTELLUNGEN!$D$12,WEEKDAY(DATE(EINSTELLUNGEN!$D$9,12,31),2)),
      EINSTELLUNGEN!$D$12
  )) - SUMIF(AL$50:AL$2500,"="&amp;AL2005,AX$50:AX$2500),
  0)</f>
        <v>3</v>
      </c>
      <c r="BD2005" s="2">
        <f t="shared" si="1085"/>
        <v>0.33333333333333331</v>
      </c>
      <c r="BE2005" s="2">
        <f t="shared" si="1086"/>
        <v>0</v>
      </c>
    </row>
    <row r="2006" spans="1:57" ht="10.5" customHeight="1">
      <c r="A2006" s="1" t="str">
        <f t="shared" ca="1" si="1062"/>
        <v/>
      </c>
      <c r="B2006" s="1" t="str">
        <f t="shared" ca="1" si="1063"/>
        <v/>
      </c>
      <c r="C2006" s="1" t="str">
        <f t="shared" ca="1" si="1064"/>
        <v/>
      </c>
      <c r="D2006" s="1" t="str">
        <f t="shared" ca="1" si="1065"/>
        <v/>
      </c>
      <c r="F2006" s="10"/>
      <c r="G2006" s="217" t="str">
        <f t="shared" si="1066"/>
        <v/>
      </c>
      <c r="H2006" s="27"/>
      <c r="I2006" s="28"/>
      <c r="J2006" s="28"/>
      <c r="K2006" s="29"/>
      <c r="L2006" s="217"/>
      <c r="M2006" s="217"/>
      <c r="N2006" s="217"/>
      <c r="O2006" s="26" t="str">
        <f t="shared" si="1067"/>
        <v/>
      </c>
      <c r="P2006" s="218" t="str">
        <f t="shared" si="1068"/>
        <v/>
      </c>
      <c r="Q2006" s="26" t="str">
        <f t="shared" si="1069"/>
        <v/>
      </c>
      <c r="R2006" s="22"/>
      <c r="S2006" s="99"/>
      <c r="T2006" s="10"/>
      <c r="U2006" s="229" t="str">
        <f t="shared" si="1070"/>
        <v/>
      </c>
      <c r="V2006" s="230"/>
      <c r="W2006" s="230"/>
      <c r="X2006" s="230"/>
      <c r="Y2006" s="230"/>
      <c r="Z2006" s="22" t="str">
        <f>""</f>
        <v/>
      </c>
      <c r="AB2006" s="23" t="str">
        <f t="shared" si="1071"/>
        <v/>
      </c>
      <c r="AC2006" s="2" t="b">
        <f>COUNT(Q2006:Q$2500)&gt;0</f>
        <v>0</v>
      </c>
      <c r="AD2006" s="2" t="b">
        <f t="shared" si="1053"/>
        <v>0</v>
      </c>
      <c r="AE2006" s="2" t="b">
        <f t="shared" si="1054"/>
        <v>0</v>
      </c>
      <c r="AF2006" s="2" t="b">
        <f t="shared" si="1055"/>
        <v>0</v>
      </c>
      <c r="AG2006" s="2" t="b">
        <f>OR(
  AND(AC2006,NOT(AC2007)),
  AND(AF2006,WEEKDAY(AH2005,2)=EINSTELLUNGEN!$D$12),
  AND(AF2006,AH2006=$J$35)
)</f>
        <v>0</v>
      </c>
      <c r="AH2006" s="2">
        <f>IF(AE2006,AH2005+IF(WEEKDAY(AH2005+1,2)&lt;=EINSTELLUNGEN!$D$12,1,$J$36),AH2005)</f>
        <v>42020</v>
      </c>
      <c r="AI2006" s="2">
        <f t="shared" si="1056"/>
        <v>2019</v>
      </c>
      <c r="AJ2006" s="2">
        <f t="shared" si="1057"/>
        <v>201901</v>
      </c>
      <c r="AK2006" s="2">
        <f t="shared" si="1058"/>
        <v>201901</v>
      </c>
      <c r="AL2006" s="2">
        <f t="shared" si="1059"/>
        <v>201903</v>
      </c>
      <c r="AM2006" s="2" t="b">
        <f t="shared" si="1060"/>
        <v>1</v>
      </c>
      <c r="AN2006" s="4" t="e">
        <f t="shared" si="1072"/>
        <v>#N/A</v>
      </c>
      <c r="AO2006" s="4" t="e">
        <f t="shared" si="1073"/>
        <v>#N/A</v>
      </c>
      <c r="AP2006" s="2" t="str">
        <f>IF(AD2006,
  IF(ISBLANK(H2006),
    AP2005,
    IF(LEN(H2006)=1,
      IF(OR(UPPER(H2006)="A",UPPER(H2006)="I"),
        EINSTELLUNGEN!$D$21,
        IF(OR(UPPER(H2006)="B",UPPER(H2006)="M"),
          EINSTELLUNGEN!$D$22,
          IF(OR(UPPER(H2006)="C",UPPER(H2006)="S"),
            EINSTELLUNGEN!$D$23,
            IF(UPPER(H2006)="D",
              EINSTELLUNGEN!$D$24,
              IF(UPPER(H2006)="E",
                EINSTELLUNGEN!$D$25,
                UPPER(H2006)))))),
      IF(ISNUMBER(H2006),
        EINSTELLUNGEN!$D$20&amp;H2006,
        UPPER(H2006)))),
  "")</f>
        <v/>
      </c>
      <c r="AQ2006" s="2" t="str">
        <f t="shared" si="1074"/>
        <v/>
      </c>
      <c r="AR2006" s="2">
        <f t="shared" si="1075"/>
        <v>0</v>
      </c>
      <c r="AS2006" s="145">
        <f t="shared" si="1076"/>
        <v>0.33333333333333331</v>
      </c>
      <c r="AT2006" s="2">
        <f t="shared" si="1077"/>
        <v>0</v>
      </c>
      <c r="AU2006" s="2">
        <f t="shared" si="1078"/>
        <v>0</v>
      </c>
      <c r="AV2006" s="2">
        <f t="shared" si="1079"/>
        <v>0</v>
      </c>
      <c r="AW2006" s="2">
        <f t="shared" si="1080"/>
        <v>0</v>
      </c>
      <c r="AX2006" s="2">
        <f t="shared" si="1061"/>
        <v>0</v>
      </c>
      <c r="AY2006" s="2">
        <f t="shared" si="1081"/>
        <v>0</v>
      </c>
      <c r="AZ2006" s="145" t="e">
        <f t="shared" si="1082"/>
        <v>#N/A</v>
      </c>
      <c r="BA2006" s="145" t="e">
        <f t="shared" si="1083"/>
        <v>#N/A</v>
      </c>
      <c r="BB2006" s="145">
        <f t="shared" si="1084"/>
        <v>2.083333333333337E-2</v>
      </c>
      <c r="BC2006" s="2">
        <f>IF(AM2006,
  IF(AND(AL2006=$J$31,_xlfn.DAYS(AH2006,DATE(AI2006,1,1))&lt;7),
    MAX(0,EINSTELLUNGEN!$D$12+1-WEEKDAY(DATE(EINSTELLUNGEN!$D$9,EINSTELLUNGEN!$D$10,1),2)),
    IF(AL2006=$J$33,
      MIN(EINSTELLUNGEN!$D$12,WEEKDAY(DATE(EINSTELLUNGEN!$D$9,12,31),2)),
      EINSTELLUNGEN!$D$12
  )) - SUMIF(AL$50:AL$2500,"="&amp;AL2006,AX$50:AX$2500),
  0)</f>
        <v>3</v>
      </c>
      <c r="BD2006" s="2">
        <f t="shared" si="1085"/>
        <v>0.33333333333333331</v>
      </c>
      <c r="BE2006" s="2">
        <f t="shared" si="1086"/>
        <v>0</v>
      </c>
    </row>
    <row r="2007" spans="1:57" ht="10.5" customHeight="1">
      <c r="A2007" s="1" t="str">
        <f t="shared" ca="1" si="1062"/>
        <v/>
      </c>
      <c r="B2007" s="1" t="str">
        <f t="shared" ca="1" si="1063"/>
        <v/>
      </c>
      <c r="C2007" s="1" t="str">
        <f t="shared" ca="1" si="1064"/>
        <v/>
      </c>
      <c r="D2007" s="1" t="str">
        <f t="shared" ca="1" si="1065"/>
        <v/>
      </c>
      <c r="F2007" s="10"/>
      <c r="G2007" s="217" t="str">
        <f t="shared" si="1066"/>
        <v/>
      </c>
      <c r="H2007" s="27"/>
      <c r="I2007" s="28"/>
      <c r="J2007" s="28"/>
      <c r="K2007" s="29"/>
      <c r="L2007" s="217"/>
      <c r="M2007" s="217"/>
      <c r="N2007" s="217"/>
      <c r="O2007" s="26" t="str">
        <f t="shared" si="1067"/>
        <v/>
      </c>
      <c r="P2007" s="218" t="str">
        <f t="shared" si="1068"/>
        <v/>
      </c>
      <c r="Q2007" s="26" t="str">
        <f t="shared" si="1069"/>
        <v/>
      </c>
      <c r="R2007" s="22"/>
      <c r="S2007" s="99"/>
      <c r="T2007" s="10"/>
      <c r="U2007" s="229" t="str">
        <f t="shared" si="1070"/>
        <v/>
      </c>
      <c r="V2007" s="230"/>
      <c r="W2007" s="230"/>
      <c r="X2007" s="230"/>
      <c r="Y2007" s="230"/>
      <c r="Z2007" s="22" t="str">
        <f>""</f>
        <v/>
      </c>
      <c r="AB2007" s="23" t="str">
        <f t="shared" si="1071"/>
        <v/>
      </c>
      <c r="AC2007" s="2" t="b">
        <f>COUNT(Q2007:Q$2500)&gt;0</f>
        <v>0</v>
      </c>
      <c r="AD2007" s="2" t="b">
        <f t="shared" ref="AD2007:AD2070" si="1087">LEN(CONCATENATE(H2007,I2007,J2007,K2007))&gt;0</f>
        <v>0</v>
      </c>
      <c r="AE2007" s="2" t="b">
        <f t="shared" ref="AE2007:AE2070" si="1088">AND(NOT(AD2007),AD2008)</f>
        <v>0</v>
      </c>
      <c r="AF2007" s="2" t="b">
        <f t="shared" ref="AF2007:AF2070" si="1089">AND(NOT(AD2007),AD2006)</f>
        <v>0</v>
      </c>
      <c r="AG2007" s="2" t="b">
        <f>OR(
  AND(AC2007,NOT(AC2008)),
  AND(AF2007,WEEKDAY(AH2006,2)=EINSTELLUNGEN!$D$12),
  AND(AF2007,AH2007=$J$35)
)</f>
        <v>0</v>
      </c>
      <c r="AH2007" s="2">
        <f>IF(AE2007,AH2006+IF(WEEKDAY(AH2006+1,2)&lt;=EINSTELLUNGEN!$D$12,1,$J$36),AH2006)</f>
        <v>42020</v>
      </c>
      <c r="AI2007" s="2">
        <f t="shared" ref="AI2007:AI2070" si="1090">YEAR(AH2007)</f>
        <v>2019</v>
      </c>
      <c r="AJ2007" s="2">
        <f t="shared" ref="AJ2007:AJ2070" si="1091">AI2007*100+ROUNDUP(MONTH(AH2007)/3,0)</f>
        <v>201901</v>
      </c>
      <c r="AK2007" s="2">
        <f t="shared" ref="AK2007:AK2070" si="1092">AI2007*100+MONTH(AH2007)</f>
        <v>201901</v>
      </c>
      <c r="AL2007" s="2">
        <f t="shared" ref="AL2007:AL2070" si="1093">AI2007*100-IF(AND(_xlfn.ISOWEEKNUM(AH2007)&gt;=52,MONTH(AH2007)=1),100,0)+_xlfn.ISOWEEKNUM(AH2007)</f>
        <v>201903</v>
      </c>
      <c r="AM2007" s="2" t="b">
        <f t="shared" ref="AM2007:AM2070" si="1094">AND(AH2007&gt;=$J$34,AH2007&lt;=$J$35)</f>
        <v>1</v>
      </c>
      <c r="AN2007" s="4" t="e">
        <f t="shared" si="1072"/>
        <v>#N/A</v>
      </c>
      <c r="AO2007" s="4" t="e">
        <f t="shared" si="1073"/>
        <v>#N/A</v>
      </c>
      <c r="AP2007" s="2" t="str">
        <f>IF(AD2007,
  IF(ISBLANK(H2007),
    AP2006,
    IF(LEN(H2007)=1,
      IF(OR(UPPER(H2007)="A",UPPER(H2007)="I"),
        EINSTELLUNGEN!$D$21,
        IF(OR(UPPER(H2007)="B",UPPER(H2007)="M"),
          EINSTELLUNGEN!$D$22,
          IF(OR(UPPER(H2007)="C",UPPER(H2007)="S"),
            EINSTELLUNGEN!$D$23,
            IF(UPPER(H2007)="D",
              EINSTELLUNGEN!$D$24,
              IF(UPPER(H2007)="E",
                EINSTELLUNGEN!$D$25,
                UPPER(H2007)))))),
      IF(ISNUMBER(H2007),
        EINSTELLUNGEN!$D$20&amp;H2007,
        UPPER(H2007)))),
  "")</f>
        <v/>
      </c>
      <c r="AQ2007" s="2" t="str">
        <f t="shared" si="1074"/>
        <v/>
      </c>
      <c r="AR2007" s="2">
        <f t="shared" si="1075"/>
        <v>0</v>
      </c>
      <c r="AS2007" s="145">
        <f t="shared" si="1076"/>
        <v>0.33333333333333331</v>
      </c>
      <c r="AT2007" s="2">
        <f t="shared" si="1077"/>
        <v>0</v>
      </c>
      <c r="AU2007" s="2">
        <f t="shared" si="1078"/>
        <v>0</v>
      </c>
      <c r="AV2007" s="2">
        <f t="shared" si="1079"/>
        <v>0</v>
      </c>
      <c r="AW2007" s="2">
        <f t="shared" si="1080"/>
        <v>0</v>
      </c>
      <c r="AX2007" s="2">
        <f t="shared" ref="AX2007:AX2070" si="1095">IF(SUM(AT2007:AV2007)=0,0,1)</f>
        <v>0</v>
      </c>
      <c r="AY2007" s="2">
        <f t="shared" si="1081"/>
        <v>0</v>
      </c>
      <c r="AZ2007" s="145" t="e">
        <f t="shared" si="1082"/>
        <v>#N/A</v>
      </c>
      <c r="BA2007" s="145" t="e">
        <f t="shared" si="1083"/>
        <v>#N/A</v>
      </c>
      <c r="BB2007" s="145">
        <f t="shared" si="1084"/>
        <v>2.083333333333337E-2</v>
      </c>
      <c r="BC2007" s="2">
        <f>IF(AM2007,
  IF(AND(AL2007=$J$31,_xlfn.DAYS(AH2007,DATE(AI2007,1,1))&lt;7),
    MAX(0,EINSTELLUNGEN!$D$12+1-WEEKDAY(DATE(EINSTELLUNGEN!$D$9,EINSTELLUNGEN!$D$10,1),2)),
    IF(AL2007=$J$33,
      MIN(EINSTELLUNGEN!$D$12,WEEKDAY(DATE(EINSTELLUNGEN!$D$9,12,31),2)),
      EINSTELLUNGEN!$D$12
  )) - SUMIF(AL$50:AL$2500,"="&amp;AL2007,AX$50:AX$2500),
  0)</f>
        <v>3</v>
      </c>
      <c r="BD2007" s="2">
        <f t="shared" si="1085"/>
        <v>0.33333333333333331</v>
      </c>
      <c r="BE2007" s="2">
        <f t="shared" si="1086"/>
        <v>0</v>
      </c>
    </row>
    <row r="2008" spans="1:57" ht="10.5" customHeight="1">
      <c r="A2008" s="1" t="str">
        <f t="shared" ca="1" si="1062"/>
        <v/>
      </c>
      <c r="B2008" s="1" t="str">
        <f t="shared" ca="1" si="1063"/>
        <v/>
      </c>
      <c r="C2008" s="1" t="str">
        <f t="shared" ca="1" si="1064"/>
        <v/>
      </c>
      <c r="D2008" s="1" t="str">
        <f t="shared" ca="1" si="1065"/>
        <v/>
      </c>
      <c r="F2008" s="10"/>
      <c r="G2008" s="217" t="str">
        <f t="shared" si="1066"/>
        <v/>
      </c>
      <c r="H2008" s="27"/>
      <c r="I2008" s="28"/>
      <c r="J2008" s="28"/>
      <c r="K2008" s="29"/>
      <c r="L2008" s="217"/>
      <c r="M2008" s="217"/>
      <c r="N2008" s="217"/>
      <c r="O2008" s="26" t="str">
        <f t="shared" si="1067"/>
        <v/>
      </c>
      <c r="P2008" s="218" t="str">
        <f t="shared" si="1068"/>
        <v/>
      </c>
      <c r="Q2008" s="26" t="str">
        <f t="shared" si="1069"/>
        <v/>
      </c>
      <c r="R2008" s="22"/>
      <c r="S2008" s="99"/>
      <c r="T2008" s="10"/>
      <c r="U2008" s="229" t="str">
        <f t="shared" si="1070"/>
        <v/>
      </c>
      <c r="V2008" s="230"/>
      <c r="W2008" s="230"/>
      <c r="X2008" s="230"/>
      <c r="Y2008" s="230"/>
      <c r="Z2008" s="22" t="str">
        <f>""</f>
        <v/>
      </c>
      <c r="AB2008" s="23" t="str">
        <f t="shared" si="1071"/>
        <v/>
      </c>
      <c r="AC2008" s="2" t="b">
        <f>COUNT(Q2008:Q$2500)&gt;0</f>
        <v>0</v>
      </c>
      <c r="AD2008" s="2" t="b">
        <f t="shared" si="1087"/>
        <v>0</v>
      </c>
      <c r="AE2008" s="2" t="b">
        <f t="shared" si="1088"/>
        <v>0</v>
      </c>
      <c r="AF2008" s="2" t="b">
        <f t="shared" si="1089"/>
        <v>0</v>
      </c>
      <c r="AG2008" s="2" t="b">
        <f>OR(
  AND(AC2008,NOT(AC2009)),
  AND(AF2008,WEEKDAY(AH2007,2)=EINSTELLUNGEN!$D$12),
  AND(AF2008,AH2008=$J$35)
)</f>
        <v>0</v>
      </c>
      <c r="AH2008" s="2">
        <f>IF(AE2008,AH2007+IF(WEEKDAY(AH2007+1,2)&lt;=EINSTELLUNGEN!$D$12,1,$J$36),AH2007)</f>
        <v>42020</v>
      </c>
      <c r="AI2008" s="2">
        <f t="shared" si="1090"/>
        <v>2019</v>
      </c>
      <c r="AJ2008" s="2">
        <f t="shared" si="1091"/>
        <v>201901</v>
      </c>
      <c r="AK2008" s="2">
        <f t="shared" si="1092"/>
        <v>201901</v>
      </c>
      <c r="AL2008" s="2">
        <f t="shared" si="1093"/>
        <v>201903</v>
      </c>
      <c r="AM2008" s="2" t="b">
        <f t="shared" si="1094"/>
        <v>1</v>
      </c>
      <c r="AN2008" s="4" t="e">
        <f t="shared" si="1072"/>
        <v>#N/A</v>
      </c>
      <c r="AO2008" s="4" t="e">
        <f t="shared" si="1073"/>
        <v>#N/A</v>
      </c>
      <c r="AP2008" s="2" t="str">
        <f>IF(AD2008,
  IF(ISBLANK(H2008),
    AP2007,
    IF(LEN(H2008)=1,
      IF(OR(UPPER(H2008)="A",UPPER(H2008)="I"),
        EINSTELLUNGEN!$D$21,
        IF(OR(UPPER(H2008)="B",UPPER(H2008)="M"),
          EINSTELLUNGEN!$D$22,
          IF(OR(UPPER(H2008)="C",UPPER(H2008)="S"),
            EINSTELLUNGEN!$D$23,
            IF(UPPER(H2008)="D",
              EINSTELLUNGEN!$D$24,
              IF(UPPER(H2008)="E",
                EINSTELLUNGEN!$D$25,
                UPPER(H2008)))))),
      IF(ISNUMBER(H2008),
        EINSTELLUNGEN!$D$20&amp;H2008,
        UPPER(H2008)))),
  "")</f>
        <v/>
      </c>
      <c r="AQ2008" s="2" t="str">
        <f t="shared" si="1074"/>
        <v/>
      </c>
      <c r="AR2008" s="2">
        <f t="shared" si="1075"/>
        <v>0</v>
      </c>
      <c r="AS2008" s="145">
        <f t="shared" si="1076"/>
        <v>0.33333333333333331</v>
      </c>
      <c r="AT2008" s="2">
        <f t="shared" si="1077"/>
        <v>0</v>
      </c>
      <c r="AU2008" s="2">
        <f t="shared" si="1078"/>
        <v>0</v>
      </c>
      <c r="AV2008" s="2">
        <f t="shared" si="1079"/>
        <v>0</v>
      </c>
      <c r="AW2008" s="2">
        <f t="shared" si="1080"/>
        <v>0</v>
      </c>
      <c r="AX2008" s="2">
        <f t="shared" si="1095"/>
        <v>0</v>
      </c>
      <c r="AY2008" s="2">
        <f t="shared" si="1081"/>
        <v>0</v>
      </c>
      <c r="AZ2008" s="145" t="e">
        <f t="shared" si="1082"/>
        <v>#N/A</v>
      </c>
      <c r="BA2008" s="145" t="e">
        <f t="shared" si="1083"/>
        <v>#N/A</v>
      </c>
      <c r="BB2008" s="145">
        <f t="shared" si="1084"/>
        <v>2.083333333333337E-2</v>
      </c>
      <c r="BC2008" s="2">
        <f>IF(AM2008,
  IF(AND(AL2008=$J$31,_xlfn.DAYS(AH2008,DATE(AI2008,1,1))&lt;7),
    MAX(0,EINSTELLUNGEN!$D$12+1-WEEKDAY(DATE(EINSTELLUNGEN!$D$9,EINSTELLUNGEN!$D$10,1),2)),
    IF(AL2008=$J$33,
      MIN(EINSTELLUNGEN!$D$12,WEEKDAY(DATE(EINSTELLUNGEN!$D$9,12,31),2)),
      EINSTELLUNGEN!$D$12
  )) - SUMIF(AL$50:AL$2500,"="&amp;AL2008,AX$50:AX$2500),
  0)</f>
        <v>3</v>
      </c>
      <c r="BD2008" s="2">
        <f t="shared" si="1085"/>
        <v>0.33333333333333331</v>
      </c>
      <c r="BE2008" s="2">
        <f t="shared" si="1086"/>
        <v>0</v>
      </c>
    </row>
    <row r="2009" spans="1:57" ht="10.5" customHeight="1">
      <c r="A2009" s="1" t="str">
        <f t="shared" ca="1" si="1062"/>
        <v/>
      </c>
      <c r="B2009" s="1" t="str">
        <f t="shared" ca="1" si="1063"/>
        <v/>
      </c>
      <c r="C2009" s="1" t="str">
        <f t="shared" ca="1" si="1064"/>
        <v/>
      </c>
      <c r="D2009" s="1" t="str">
        <f t="shared" ca="1" si="1065"/>
        <v/>
      </c>
      <c r="F2009" s="10"/>
      <c r="G2009" s="217" t="str">
        <f t="shared" si="1066"/>
        <v/>
      </c>
      <c r="H2009" s="27"/>
      <c r="I2009" s="28"/>
      <c r="J2009" s="28"/>
      <c r="K2009" s="29"/>
      <c r="L2009" s="217"/>
      <c r="M2009" s="217"/>
      <c r="N2009" s="217"/>
      <c r="O2009" s="26" t="str">
        <f t="shared" si="1067"/>
        <v/>
      </c>
      <c r="P2009" s="218" t="str">
        <f t="shared" si="1068"/>
        <v/>
      </c>
      <c r="Q2009" s="26" t="str">
        <f t="shared" si="1069"/>
        <v/>
      </c>
      <c r="R2009" s="22"/>
      <c r="S2009" s="99"/>
      <c r="T2009" s="10"/>
      <c r="U2009" s="229" t="str">
        <f t="shared" si="1070"/>
        <v/>
      </c>
      <c r="V2009" s="230"/>
      <c r="W2009" s="230"/>
      <c r="X2009" s="230"/>
      <c r="Y2009" s="230"/>
      <c r="Z2009" s="22" t="str">
        <f>""</f>
        <v/>
      </c>
      <c r="AB2009" s="23" t="str">
        <f t="shared" si="1071"/>
        <v/>
      </c>
      <c r="AC2009" s="2" t="b">
        <f>COUNT(Q2009:Q$2500)&gt;0</f>
        <v>0</v>
      </c>
      <c r="AD2009" s="2" t="b">
        <f t="shared" si="1087"/>
        <v>0</v>
      </c>
      <c r="AE2009" s="2" t="b">
        <f t="shared" si="1088"/>
        <v>0</v>
      </c>
      <c r="AF2009" s="2" t="b">
        <f t="shared" si="1089"/>
        <v>0</v>
      </c>
      <c r="AG2009" s="2" t="b">
        <f>OR(
  AND(AC2009,NOT(AC2010)),
  AND(AF2009,WEEKDAY(AH2008,2)=EINSTELLUNGEN!$D$12),
  AND(AF2009,AH2009=$J$35)
)</f>
        <v>0</v>
      </c>
      <c r="AH2009" s="2">
        <f>IF(AE2009,AH2008+IF(WEEKDAY(AH2008+1,2)&lt;=EINSTELLUNGEN!$D$12,1,$J$36),AH2008)</f>
        <v>42020</v>
      </c>
      <c r="AI2009" s="2">
        <f t="shared" si="1090"/>
        <v>2019</v>
      </c>
      <c r="AJ2009" s="2">
        <f t="shared" si="1091"/>
        <v>201901</v>
      </c>
      <c r="AK2009" s="2">
        <f t="shared" si="1092"/>
        <v>201901</v>
      </c>
      <c r="AL2009" s="2">
        <f t="shared" si="1093"/>
        <v>201903</v>
      </c>
      <c r="AM2009" s="2" t="b">
        <f t="shared" si="1094"/>
        <v>1</v>
      </c>
      <c r="AN2009" s="4" t="e">
        <f t="shared" si="1072"/>
        <v>#N/A</v>
      </c>
      <c r="AO2009" s="4" t="e">
        <f t="shared" si="1073"/>
        <v>#N/A</v>
      </c>
      <c r="AP2009" s="2" t="str">
        <f>IF(AD2009,
  IF(ISBLANK(H2009),
    AP2008,
    IF(LEN(H2009)=1,
      IF(OR(UPPER(H2009)="A",UPPER(H2009)="I"),
        EINSTELLUNGEN!$D$21,
        IF(OR(UPPER(H2009)="B",UPPER(H2009)="M"),
          EINSTELLUNGEN!$D$22,
          IF(OR(UPPER(H2009)="C",UPPER(H2009)="S"),
            EINSTELLUNGEN!$D$23,
            IF(UPPER(H2009)="D",
              EINSTELLUNGEN!$D$24,
              IF(UPPER(H2009)="E",
                EINSTELLUNGEN!$D$25,
                UPPER(H2009)))))),
      IF(ISNUMBER(H2009),
        EINSTELLUNGEN!$D$20&amp;H2009,
        UPPER(H2009)))),
  "")</f>
        <v/>
      </c>
      <c r="AQ2009" s="2" t="str">
        <f t="shared" si="1074"/>
        <v/>
      </c>
      <c r="AR2009" s="2">
        <f t="shared" si="1075"/>
        <v>0</v>
      </c>
      <c r="AS2009" s="145">
        <f t="shared" si="1076"/>
        <v>0.33333333333333331</v>
      </c>
      <c r="AT2009" s="2">
        <f t="shared" si="1077"/>
        <v>0</v>
      </c>
      <c r="AU2009" s="2">
        <f t="shared" si="1078"/>
        <v>0</v>
      </c>
      <c r="AV2009" s="2">
        <f t="shared" si="1079"/>
        <v>0</v>
      </c>
      <c r="AW2009" s="2">
        <f t="shared" si="1080"/>
        <v>0</v>
      </c>
      <c r="AX2009" s="2">
        <f t="shared" si="1095"/>
        <v>0</v>
      </c>
      <c r="AY2009" s="2">
        <f t="shared" si="1081"/>
        <v>0</v>
      </c>
      <c r="AZ2009" s="145" t="e">
        <f t="shared" si="1082"/>
        <v>#N/A</v>
      </c>
      <c r="BA2009" s="145" t="e">
        <f t="shared" si="1083"/>
        <v>#N/A</v>
      </c>
      <c r="BB2009" s="145">
        <f t="shared" si="1084"/>
        <v>2.083333333333337E-2</v>
      </c>
      <c r="BC2009" s="2">
        <f>IF(AM2009,
  IF(AND(AL2009=$J$31,_xlfn.DAYS(AH2009,DATE(AI2009,1,1))&lt;7),
    MAX(0,EINSTELLUNGEN!$D$12+1-WEEKDAY(DATE(EINSTELLUNGEN!$D$9,EINSTELLUNGEN!$D$10,1),2)),
    IF(AL2009=$J$33,
      MIN(EINSTELLUNGEN!$D$12,WEEKDAY(DATE(EINSTELLUNGEN!$D$9,12,31),2)),
      EINSTELLUNGEN!$D$12
  )) - SUMIF(AL$50:AL$2500,"="&amp;AL2009,AX$50:AX$2500),
  0)</f>
        <v>3</v>
      </c>
      <c r="BD2009" s="2">
        <f t="shared" si="1085"/>
        <v>0.33333333333333331</v>
      </c>
      <c r="BE2009" s="2">
        <f t="shared" si="1086"/>
        <v>0</v>
      </c>
    </row>
    <row r="2010" spans="1:57" ht="10.5" customHeight="1">
      <c r="A2010" s="1" t="str">
        <f t="shared" ca="1" si="1062"/>
        <v/>
      </c>
      <c r="B2010" s="1" t="str">
        <f t="shared" ca="1" si="1063"/>
        <v/>
      </c>
      <c r="C2010" s="1" t="str">
        <f t="shared" ca="1" si="1064"/>
        <v/>
      </c>
      <c r="D2010" s="1" t="str">
        <f t="shared" ca="1" si="1065"/>
        <v/>
      </c>
      <c r="F2010" s="10"/>
      <c r="G2010" s="217" t="str">
        <f t="shared" si="1066"/>
        <v/>
      </c>
      <c r="H2010" s="27"/>
      <c r="I2010" s="28"/>
      <c r="J2010" s="28"/>
      <c r="K2010" s="29"/>
      <c r="L2010" s="217"/>
      <c r="M2010" s="217"/>
      <c r="N2010" s="217"/>
      <c r="O2010" s="26" t="str">
        <f t="shared" si="1067"/>
        <v/>
      </c>
      <c r="P2010" s="218" t="str">
        <f t="shared" si="1068"/>
        <v/>
      </c>
      <c r="Q2010" s="26" t="str">
        <f t="shared" si="1069"/>
        <v/>
      </c>
      <c r="R2010" s="22"/>
      <c r="S2010" s="99"/>
      <c r="T2010" s="10"/>
      <c r="U2010" s="229" t="str">
        <f t="shared" si="1070"/>
        <v/>
      </c>
      <c r="V2010" s="230"/>
      <c r="W2010" s="230"/>
      <c r="X2010" s="230"/>
      <c r="Y2010" s="230"/>
      <c r="Z2010" s="22" t="str">
        <f>""</f>
        <v/>
      </c>
      <c r="AB2010" s="23" t="str">
        <f t="shared" si="1071"/>
        <v/>
      </c>
      <c r="AC2010" s="2" t="b">
        <f>COUNT(Q2010:Q$2500)&gt;0</f>
        <v>0</v>
      </c>
      <c r="AD2010" s="2" t="b">
        <f t="shared" si="1087"/>
        <v>0</v>
      </c>
      <c r="AE2010" s="2" t="b">
        <f t="shared" si="1088"/>
        <v>0</v>
      </c>
      <c r="AF2010" s="2" t="b">
        <f t="shared" si="1089"/>
        <v>0</v>
      </c>
      <c r="AG2010" s="2" t="b">
        <f>OR(
  AND(AC2010,NOT(AC2011)),
  AND(AF2010,WEEKDAY(AH2009,2)=EINSTELLUNGEN!$D$12),
  AND(AF2010,AH2010=$J$35)
)</f>
        <v>0</v>
      </c>
      <c r="AH2010" s="2">
        <f>IF(AE2010,AH2009+IF(WEEKDAY(AH2009+1,2)&lt;=EINSTELLUNGEN!$D$12,1,$J$36),AH2009)</f>
        <v>42020</v>
      </c>
      <c r="AI2010" s="2">
        <f t="shared" si="1090"/>
        <v>2019</v>
      </c>
      <c r="AJ2010" s="2">
        <f t="shared" si="1091"/>
        <v>201901</v>
      </c>
      <c r="AK2010" s="2">
        <f t="shared" si="1092"/>
        <v>201901</v>
      </c>
      <c r="AL2010" s="2">
        <f t="shared" si="1093"/>
        <v>201903</v>
      </c>
      <c r="AM2010" s="2" t="b">
        <f t="shared" si="1094"/>
        <v>1</v>
      </c>
      <c r="AN2010" s="4" t="e">
        <f t="shared" si="1072"/>
        <v>#N/A</v>
      </c>
      <c r="AO2010" s="4" t="e">
        <f t="shared" si="1073"/>
        <v>#N/A</v>
      </c>
      <c r="AP2010" s="2" t="str">
        <f>IF(AD2010,
  IF(ISBLANK(H2010),
    AP2009,
    IF(LEN(H2010)=1,
      IF(OR(UPPER(H2010)="A",UPPER(H2010)="I"),
        EINSTELLUNGEN!$D$21,
        IF(OR(UPPER(H2010)="B",UPPER(H2010)="M"),
          EINSTELLUNGEN!$D$22,
          IF(OR(UPPER(H2010)="C",UPPER(H2010)="S"),
            EINSTELLUNGEN!$D$23,
            IF(UPPER(H2010)="D",
              EINSTELLUNGEN!$D$24,
              IF(UPPER(H2010)="E",
                EINSTELLUNGEN!$D$25,
                UPPER(H2010)))))),
      IF(ISNUMBER(H2010),
        EINSTELLUNGEN!$D$20&amp;H2010,
        UPPER(H2010)))),
  "")</f>
        <v/>
      </c>
      <c r="AQ2010" s="2" t="str">
        <f t="shared" si="1074"/>
        <v/>
      </c>
      <c r="AR2010" s="2">
        <f t="shared" si="1075"/>
        <v>0</v>
      </c>
      <c r="AS2010" s="145">
        <f t="shared" si="1076"/>
        <v>0.33333333333333331</v>
      </c>
      <c r="AT2010" s="2">
        <f t="shared" si="1077"/>
        <v>0</v>
      </c>
      <c r="AU2010" s="2">
        <f t="shared" si="1078"/>
        <v>0</v>
      </c>
      <c r="AV2010" s="2">
        <f t="shared" si="1079"/>
        <v>0</v>
      </c>
      <c r="AW2010" s="2">
        <f t="shared" si="1080"/>
        <v>0</v>
      </c>
      <c r="AX2010" s="2">
        <f t="shared" si="1095"/>
        <v>0</v>
      </c>
      <c r="AY2010" s="2">
        <f t="shared" si="1081"/>
        <v>0</v>
      </c>
      <c r="AZ2010" s="145" t="e">
        <f t="shared" si="1082"/>
        <v>#N/A</v>
      </c>
      <c r="BA2010" s="145" t="e">
        <f t="shared" si="1083"/>
        <v>#N/A</v>
      </c>
      <c r="BB2010" s="145">
        <f t="shared" si="1084"/>
        <v>2.083333333333337E-2</v>
      </c>
      <c r="BC2010" s="2">
        <f>IF(AM2010,
  IF(AND(AL2010=$J$31,_xlfn.DAYS(AH2010,DATE(AI2010,1,1))&lt;7),
    MAX(0,EINSTELLUNGEN!$D$12+1-WEEKDAY(DATE(EINSTELLUNGEN!$D$9,EINSTELLUNGEN!$D$10,1),2)),
    IF(AL2010=$J$33,
      MIN(EINSTELLUNGEN!$D$12,WEEKDAY(DATE(EINSTELLUNGEN!$D$9,12,31),2)),
      EINSTELLUNGEN!$D$12
  )) - SUMIF(AL$50:AL$2500,"="&amp;AL2010,AX$50:AX$2500),
  0)</f>
        <v>3</v>
      </c>
      <c r="BD2010" s="2">
        <f t="shared" si="1085"/>
        <v>0.33333333333333331</v>
      </c>
      <c r="BE2010" s="2">
        <f t="shared" si="1086"/>
        <v>0</v>
      </c>
    </row>
    <row r="2011" spans="1:57" ht="10.5" customHeight="1">
      <c r="A2011" s="1" t="str">
        <f t="shared" ca="1" si="1062"/>
        <v/>
      </c>
      <c r="B2011" s="1" t="str">
        <f t="shared" ca="1" si="1063"/>
        <v/>
      </c>
      <c r="C2011" s="1" t="str">
        <f t="shared" ca="1" si="1064"/>
        <v/>
      </c>
      <c r="D2011" s="1" t="str">
        <f t="shared" ca="1" si="1065"/>
        <v/>
      </c>
      <c r="F2011" s="10"/>
      <c r="G2011" s="217" t="str">
        <f t="shared" si="1066"/>
        <v/>
      </c>
      <c r="H2011" s="27"/>
      <c r="I2011" s="28"/>
      <c r="J2011" s="28"/>
      <c r="K2011" s="29"/>
      <c r="L2011" s="217"/>
      <c r="M2011" s="217"/>
      <c r="N2011" s="217"/>
      <c r="O2011" s="26" t="str">
        <f t="shared" si="1067"/>
        <v/>
      </c>
      <c r="P2011" s="218" t="str">
        <f t="shared" si="1068"/>
        <v/>
      </c>
      <c r="Q2011" s="26" t="str">
        <f t="shared" si="1069"/>
        <v/>
      </c>
      <c r="R2011" s="22"/>
      <c r="S2011" s="99"/>
      <c r="T2011" s="10"/>
      <c r="U2011" s="229" t="str">
        <f t="shared" si="1070"/>
        <v/>
      </c>
      <c r="V2011" s="230"/>
      <c r="W2011" s="230"/>
      <c r="X2011" s="230"/>
      <c r="Y2011" s="230"/>
      <c r="Z2011" s="22" t="str">
        <f>""</f>
        <v/>
      </c>
      <c r="AB2011" s="23" t="str">
        <f t="shared" si="1071"/>
        <v/>
      </c>
      <c r="AC2011" s="2" t="b">
        <f>COUNT(Q2011:Q$2500)&gt;0</f>
        <v>0</v>
      </c>
      <c r="AD2011" s="2" t="b">
        <f t="shared" si="1087"/>
        <v>0</v>
      </c>
      <c r="AE2011" s="2" t="b">
        <f t="shared" si="1088"/>
        <v>0</v>
      </c>
      <c r="AF2011" s="2" t="b">
        <f t="shared" si="1089"/>
        <v>0</v>
      </c>
      <c r="AG2011" s="2" t="b">
        <f>OR(
  AND(AC2011,NOT(AC2012)),
  AND(AF2011,WEEKDAY(AH2010,2)=EINSTELLUNGEN!$D$12),
  AND(AF2011,AH2011=$J$35)
)</f>
        <v>0</v>
      </c>
      <c r="AH2011" s="2">
        <f>IF(AE2011,AH2010+IF(WEEKDAY(AH2010+1,2)&lt;=EINSTELLUNGEN!$D$12,1,$J$36),AH2010)</f>
        <v>42020</v>
      </c>
      <c r="AI2011" s="2">
        <f t="shared" si="1090"/>
        <v>2019</v>
      </c>
      <c r="AJ2011" s="2">
        <f t="shared" si="1091"/>
        <v>201901</v>
      </c>
      <c r="AK2011" s="2">
        <f t="shared" si="1092"/>
        <v>201901</v>
      </c>
      <c r="AL2011" s="2">
        <f t="shared" si="1093"/>
        <v>201903</v>
      </c>
      <c r="AM2011" s="2" t="b">
        <f t="shared" si="1094"/>
        <v>1</v>
      </c>
      <c r="AN2011" s="4" t="e">
        <f t="shared" si="1072"/>
        <v>#N/A</v>
      </c>
      <c r="AO2011" s="4" t="e">
        <f t="shared" si="1073"/>
        <v>#N/A</v>
      </c>
      <c r="AP2011" s="2" t="str">
        <f>IF(AD2011,
  IF(ISBLANK(H2011),
    AP2010,
    IF(LEN(H2011)=1,
      IF(OR(UPPER(H2011)="A",UPPER(H2011)="I"),
        EINSTELLUNGEN!$D$21,
        IF(OR(UPPER(H2011)="B",UPPER(H2011)="M"),
          EINSTELLUNGEN!$D$22,
          IF(OR(UPPER(H2011)="C",UPPER(H2011)="S"),
            EINSTELLUNGEN!$D$23,
            IF(UPPER(H2011)="D",
              EINSTELLUNGEN!$D$24,
              IF(UPPER(H2011)="E",
                EINSTELLUNGEN!$D$25,
                UPPER(H2011)))))),
      IF(ISNUMBER(H2011),
        EINSTELLUNGEN!$D$20&amp;H2011,
        UPPER(H2011)))),
  "")</f>
        <v/>
      </c>
      <c r="AQ2011" s="2" t="str">
        <f t="shared" si="1074"/>
        <v/>
      </c>
      <c r="AR2011" s="2">
        <f t="shared" si="1075"/>
        <v>0</v>
      </c>
      <c r="AS2011" s="145">
        <f t="shared" si="1076"/>
        <v>0.33333333333333331</v>
      </c>
      <c r="AT2011" s="2">
        <f t="shared" si="1077"/>
        <v>0</v>
      </c>
      <c r="AU2011" s="2">
        <f t="shared" si="1078"/>
        <v>0</v>
      </c>
      <c r="AV2011" s="2">
        <f t="shared" si="1079"/>
        <v>0</v>
      </c>
      <c r="AW2011" s="2">
        <f t="shared" si="1080"/>
        <v>0</v>
      </c>
      <c r="AX2011" s="2">
        <f t="shared" si="1095"/>
        <v>0</v>
      </c>
      <c r="AY2011" s="2">
        <f t="shared" si="1081"/>
        <v>0</v>
      </c>
      <c r="AZ2011" s="145" t="e">
        <f t="shared" si="1082"/>
        <v>#N/A</v>
      </c>
      <c r="BA2011" s="145" t="e">
        <f t="shared" si="1083"/>
        <v>#N/A</v>
      </c>
      <c r="BB2011" s="145">
        <f t="shared" si="1084"/>
        <v>2.083333333333337E-2</v>
      </c>
      <c r="BC2011" s="2">
        <f>IF(AM2011,
  IF(AND(AL2011=$J$31,_xlfn.DAYS(AH2011,DATE(AI2011,1,1))&lt;7),
    MAX(0,EINSTELLUNGEN!$D$12+1-WEEKDAY(DATE(EINSTELLUNGEN!$D$9,EINSTELLUNGEN!$D$10,1),2)),
    IF(AL2011=$J$33,
      MIN(EINSTELLUNGEN!$D$12,WEEKDAY(DATE(EINSTELLUNGEN!$D$9,12,31),2)),
      EINSTELLUNGEN!$D$12
  )) - SUMIF(AL$50:AL$2500,"="&amp;AL2011,AX$50:AX$2500),
  0)</f>
        <v>3</v>
      </c>
      <c r="BD2011" s="2">
        <f t="shared" si="1085"/>
        <v>0.33333333333333331</v>
      </c>
      <c r="BE2011" s="2">
        <f t="shared" si="1086"/>
        <v>0</v>
      </c>
    </row>
    <row r="2012" spans="1:57" ht="10.5" customHeight="1">
      <c r="A2012" s="1" t="str">
        <f t="shared" ca="1" si="1062"/>
        <v/>
      </c>
      <c r="B2012" s="1" t="str">
        <f t="shared" ca="1" si="1063"/>
        <v/>
      </c>
      <c r="C2012" s="1" t="str">
        <f t="shared" ca="1" si="1064"/>
        <v/>
      </c>
      <c r="D2012" s="1" t="str">
        <f t="shared" ca="1" si="1065"/>
        <v/>
      </c>
      <c r="F2012" s="10"/>
      <c r="G2012" s="217" t="str">
        <f t="shared" si="1066"/>
        <v/>
      </c>
      <c r="H2012" s="27"/>
      <c r="I2012" s="28"/>
      <c r="J2012" s="28"/>
      <c r="K2012" s="29"/>
      <c r="L2012" s="217"/>
      <c r="M2012" s="217"/>
      <c r="N2012" s="217"/>
      <c r="O2012" s="26" t="str">
        <f t="shared" si="1067"/>
        <v/>
      </c>
      <c r="P2012" s="218" t="str">
        <f t="shared" si="1068"/>
        <v/>
      </c>
      <c r="Q2012" s="26" t="str">
        <f t="shared" si="1069"/>
        <v/>
      </c>
      <c r="R2012" s="22"/>
      <c r="S2012" s="99"/>
      <c r="T2012" s="10"/>
      <c r="U2012" s="229" t="str">
        <f t="shared" si="1070"/>
        <v/>
      </c>
      <c r="V2012" s="230"/>
      <c r="W2012" s="230"/>
      <c r="X2012" s="230"/>
      <c r="Y2012" s="230"/>
      <c r="Z2012" s="22" t="str">
        <f>""</f>
        <v/>
      </c>
      <c r="AB2012" s="23" t="str">
        <f t="shared" si="1071"/>
        <v/>
      </c>
      <c r="AC2012" s="2" t="b">
        <f>COUNT(Q2012:Q$2500)&gt;0</f>
        <v>0</v>
      </c>
      <c r="AD2012" s="2" t="b">
        <f t="shared" si="1087"/>
        <v>0</v>
      </c>
      <c r="AE2012" s="2" t="b">
        <f t="shared" si="1088"/>
        <v>0</v>
      </c>
      <c r="AF2012" s="2" t="b">
        <f t="shared" si="1089"/>
        <v>0</v>
      </c>
      <c r="AG2012" s="2" t="b">
        <f>OR(
  AND(AC2012,NOT(AC2013)),
  AND(AF2012,WEEKDAY(AH2011,2)=EINSTELLUNGEN!$D$12),
  AND(AF2012,AH2012=$J$35)
)</f>
        <v>0</v>
      </c>
      <c r="AH2012" s="2">
        <f>IF(AE2012,AH2011+IF(WEEKDAY(AH2011+1,2)&lt;=EINSTELLUNGEN!$D$12,1,$J$36),AH2011)</f>
        <v>42020</v>
      </c>
      <c r="AI2012" s="2">
        <f t="shared" si="1090"/>
        <v>2019</v>
      </c>
      <c r="AJ2012" s="2">
        <f t="shared" si="1091"/>
        <v>201901</v>
      </c>
      <c r="AK2012" s="2">
        <f t="shared" si="1092"/>
        <v>201901</v>
      </c>
      <c r="AL2012" s="2">
        <f t="shared" si="1093"/>
        <v>201903</v>
      </c>
      <c r="AM2012" s="2" t="b">
        <f t="shared" si="1094"/>
        <v>1</v>
      </c>
      <c r="AN2012" s="4" t="e">
        <f t="shared" si="1072"/>
        <v>#N/A</v>
      </c>
      <c r="AO2012" s="4" t="e">
        <f t="shared" si="1073"/>
        <v>#N/A</v>
      </c>
      <c r="AP2012" s="2" t="str">
        <f>IF(AD2012,
  IF(ISBLANK(H2012),
    AP2011,
    IF(LEN(H2012)=1,
      IF(OR(UPPER(H2012)="A",UPPER(H2012)="I"),
        EINSTELLUNGEN!$D$21,
        IF(OR(UPPER(H2012)="B",UPPER(H2012)="M"),
          EINSTELLUNGEN!$D$22,
          IF(OR(UPPER(H2012)="C",UPPER(H2012)="S"),
            EINSTELLUNGEN!$D$23,
            IF(UPPER(H2012)="D",
              EINSTELLUNGEN!$D$24,
              IF(UPPER(H2012)="E",
                EINSTELLUNGEN!$D$25,
                UPPER(H2012)))))),
      IF(ISNUMBER(H2012),
        EINSTELLUNGEN!$D$20&amp;H2012,
        UPPER(H2012)))),
  "")</f>
        <v/>
      </c>
      <c r="AQ2012" s="2" t="str">
        <f t="shared" si="1074"/>
        <v/>
      </c>
      <c r="AR2012" s="2">
        <f t="shared" si="1075"/>
        <v>0</v>
      </c>
      <c r="AS2012" s="145">
        <f t="shared" si="1076"/>
        <v>0.33333333333333331</v>
      </c>
      <c r="AT2012" s="2">
        <f t="shared" si="1077"/>
        <v>0</v>
      </c>
      <c r="AU2012" s="2">
        <f t="shared" si="1078"/>
        <v>0</v>
      </c>
      <c r="AV2012" s="2">
        <f t="shared" si="1079"/>
        <v>0</v>
      </c>
      <c r="AW2012" s="2">
        <f t="shared" si="1080"/>
        <v>0</v>
      </c>
      <c r="AX2012" s="2">
        <f t="shared" si="1095"/>
        <v>0</v>
      </c>
      <c r="AY2012" s="2">
        <f t="shared" si="1081"/>
        <v>0</v>
      </c>
      <c r="AZ2012" s="145" t="e">
        <f t="shared" si="1082"/>
        <v>#N/A</v>
      </c>
      <c r="BA2012" s="145" t="e">
        <f t="shared" si="1083"/>
        <v>#N/A</v>
      </c>
      <c r="BB2012" s="145">
        <f t="shared" si="1084"/>
        <v>2.083333333333337E-2</v>
      </c>
      <c r="BC2012" s="2">
        <f>IF(AM2012,
  IF(AND(AL2012=$J$31,_xlfn.DAYS(AH2012,DATE(AI2012,1,1))&lt;7),
    MAX(0,EINSTELLUNGEN!$D$12+1-WEEKDAY(DATE(EINSTELLUNGEN!$D$9,EINSTELLUNGEN!$D$10,1),2)),
    IF(AL2012=$J$33,
      MIN(EINSTELLUNGEN!$D$12,WEEKDAY(DATE(EINSTELLUNGEN!$D$9,12,31),2)),
      EINSTELLUNGEN!$D$12
  )) - SUMIF(AL$50:AL$2500,"="&amp;AL2012,AX$50:AX$2500),
  0)</f>
        <v>3</v>
      </c>
      <c r="BD2012" s="2">
        <f t="shared" si="1085"/>
        <v>0.33333333333333331</v>
      </c>
      <c r="BE2012" s="2">
        <f t="shared" si="1086"/>
        <v>0</v>
      </c>
    </row>
    <row r="2013" spans="1:57" ht="10.5" customHeight="1">
      <c r="A2013" s="1" t="str">
        <f t="shared" ca="1" si="1062"/>
        <v/>
      </c>
      <c r="B2013" s="1" t="str">
        <f t="shared" ca="1" si="1063"/>
        <v/>
      </c>
      <c r="C2013" s="1" t="str">
        <f t="shared" ca="1" si="1064"/>
        <v/>
      </c>
      <c r="D2013" s="1" t="str">
        <f t="shared" ca="1" si="1065"/>
        <v/>
      </c>
      <c r="F2013" s="10"/>
      <c r="G2013" s="217" t="str">
        <f t="shared" si="1066"/>
        <v/>
      </c>
      <c r="H2013" s="27"/>
      <c r="I2013" s="28"/>
      <c r="J2013" s="28"/>
      <c r="K2013" s="29"/>
      <c r="L2013" s="217"/>
      <c r="M2013" s="217"/>
      <c r="N2013" s="217"/>
      <c r="O2013" s="26" t="str">
        <f t="shared" si="1067"/>
        <v/>
      </c>
      <c r="P2013" s="218" t="str">
        <f t="shared" si="1068"/>
        <v/>
      </c>
      <c r="Q2013" s="26" t="str">
        <f t="shared" si="1069"/>
        <v/>
      </c>
      <c r="R2013" s="22"/>
      <c r="S2013" s="99"/>
      <c r="T2013" s="10"/>
      <c r="U2013" s="229" t="str">
        <f t="shared" si="1070"/>
        <v/>
      </c>
      <c r="V2013" s="230"/>
      <c r="W2013" s="230"/>
      <c r="X2013" s="230"/>
      <c r="Y2013" s="230"/>
      <c r="Z2013" s="22" t="str">
        <f>""</f>
        <v/>
      </c>
      <c r="AB2013" s="23" t="str">
        <f t="shared" si="1071"/>
        <v/>
      </c>
      <c r="AC2013" s="2" t="b">
        <f>COUNT(Q2013:Q$2500)&gt;0</f>
        <v>0</v>
      </c>
      <c r="AD2013" s="2" t="b">
        <f t="shared" si="1087"/>
        <v>0</v>
      </c>
      <c r="AE2013" s="2" t="b">
        <f t="shared" si="1088"/>
        <v>0</v>
      </c>
      <c r="AF2013" s="2" t="b">
        <f t="shared" si="1089"/>
        <v>0</v>
      </c>
      <c r="AG2013" s="2" t="b">
        <f>OR(
  AND(AC2013,NOT(AC2014)),
  AND(AF2013,WEEKDAY(AH2012,2)=EINSTELLUNGEN!$D$12),
  AND(AF2013,AH2013=$J$35)
)</f>
        <v>0</v>
      </c>
      <c r="AH2013" s="2">
        <f>IF(AE2013,AH2012+IF(WEEKDAY(AH2012+1,2)&lt;=EINSTELLUNGEN!$D$12,1,$J$36),AH2012)</f>
        <v>42020</v>
      </c>
      <c r="AI2013" s="2">
        <f t="shared" si="1090"/>
        <v>2019</v>
      </c>
      <c r="AJ2013" s="2">
        <f t="shared" si="1091"/>
        <v>201901</v>
      </c>
      <c r="AK2013" s="2">
        <f t="shared" si="1092"/>
        <v>201901</v>
      </c>
      <c r="AL2013" s="2">
        <f t="shared" si="1093"/>
        <v>201903</v>
      </c>
      <c r="AM2013" s="2" t="b">
        <f t="shared" si="1094"/>
        <v>1</v>
      </c>
      <c r="AN2013" s="4" t="e">
        <f t="shared" si="1072"/>
        <v>#N/A</v>
      </c>
      <c r="AO2013" s="4" t="e">
        <f t="shared" si="1073"/>
        <v>#N/A</v>
      </c>
      <c r="AP2013" s="2" t="str">
        <f>IF(AD2013,
  IF(ISBLANK(H2013),
    AP2012,
    IF(LEN(H2013)=1,
      IF(OR(UPPER(H2013)="A",UPPER(H2013)="I"),
        EINSTELLUNGEN!$D$21,
        IF(OR(UPPER(H2013)="B",UPPER(H2013)="M"),
          EINSTELLUNGEN!$D$22,
          IF(OR(UPPER(H2013)="C",UPPER(H2013)="S"),
            EINSTELLUNGEN!$D$23,
            IF(UPPER(H2013)="D",
              EINSTELLUNGEN!$D$24,
              IF(UPPER(H2013)="E",
                EINSTELLUNGEN!$D$25,
                UPPER(H2013)))))),
      IF(ISNUMBER(H2013),
        EINSTELLUNGEN!$D$20&amp;H2013,
        UPPER(H2013)))),
  "")</f>
        <v/>
      </c>
      <c r="AQ2013" s="2" t="str">
        <f t="shared" si="1074"/>
        <v/>
      </c>
      <c r="AR2013" s="2">
        <f t="shared" si="1075"/>
        <v>0</v>
      </c>
      <c r="AS2013" s="145">
        <f t="shared" si="1076"/>
        <v>0.33333333333333331</v>
      </c>
      <c r="AT2013" s="2">
        <f t="shared" si="1077"/>
        <v>0</v>
      </c>
      <c r="AU2013" s="2">
        <f t="shared" si="1078"/>
        <v>0</v>
      </c>
      <c r="AV2013" s="2">
        <f t="shared" si="1079"/>
        <v>0</v>
      </c>
      <c r="AW2013" s="2">
        <f t="shared" si="1080"/>
        <v>0</v>
      </c>
      <c r="AX2013" s="2">
        <f t="shared" si="1095"/>
        <v>0</v>
      </c>
      <c r="AY2013" s="2">
        <f t="shared" si="1081"/>
        <v>0</v>
      </c>
      <c r="AZ2013" s="145" t="e">
        <f t="shared" si="1082"/>
        <v>#N/A</v>
      </c>
      <c r="BA2013" s="145" t="e">
        <f t="shared" si="1083"/>
        <v>#N/A</v>
      </c>
      <c r="BB2013" s="145">
        <f t="shared" si="1084"/>
        <v>2.083333333333337E-2</v>
      </c>
      <c r="BC2013" s="2">
        <f>IF(AM2013,
  IF(AND(AL2013=$J$31,_xlfn.DAYS(AH2013,DATE(AI2013,1,1))&lt;7),
    MAX(0,EINSTELLUNGEN!$D$12+1-WEEKDAY(DATE(EINSTELLUNGEN!$D$9,EINSTELLUNGEN!$D$10,1),2)),
    IF(AL2013=$J$33,
      MIN(EINSTELLUNGEN!$D$12,WEEKDAY(DATE(EINSTELLUNGEN!$D$9,12,31),2)),
      EINSTELLUNGEN!$D$12
  )) - SUMIF(AL$50:AL$2500,"="&amp;AL2013,AX$50:AX$2500),
  0)</f>
        <v>3</v>
      </c>
      <c r="BD2013" s="2">
        <f t="shared" si="1085"/>
        <v>0.33333333333333331</v>
      </c>
      <c r="BE2013" s="2">
        <f t="shared" si="1086"/>
        <v>0</v>
      </c>
    </row>
    <row r="2014" spans="1:57" ht="10.5" customHeight="1">
      <c r="A2014" s="1" t="str">
        <f t="shared" ca="1" si="1062"/>
        <v/>
      </c>
      <c r="B2014" s="1" t="str">
        <f t="shared" ca="1" si="1063"/>
        <v/>
      </c>
      <c r="C2014" s="1" t="str">
        <f t="shared" ca="1" si="1064"/>
        <v/>
      </c>
      <c r="D2014" s="1" t="str">
        <f t="shared" ca="1" si="1065"/>
        <v/>
      </c>
      <c r="F2014" s="10"/>
      <c r="G2014" s="217" t="str">
        <f t="shared" si="1066"/>
        <v/>
      </c>
      <c r="H2014" s="27"/>
      <c r="I2014" s="28"/>
      <c r="J2014" s="28"/>
      <c r="K2014" s="29"/>
      <c r="L2014" s="217"/>
      <c r="M2014" s="217"/>
      <c r="N2014" s="217"/>
      <c r="O2014" s="26" t="str">
        <f t="shared" si="1067"/>
        <v/>
      </c>
      <c r="P2014" s="218" t="str">
        <f t="shared" si="1068"/>
        <v/>
      </c>
      <c r="Q2014" s="26" t="str">
        <f t="shared" si="1069"/>
        <v/>
      </c>
      <c r="R2014" s="22"/>
      <c r="S2014" s="99"/>
      <c r="T2014" s="10"/>
      <c r="U2014" s="229" t="str">
        <f t="shared" si="1070"/>
        <v/>
      </c>
      <c r="V2014" s="230"/>
      <c r="W2014" s="230"/>
      <c r="X2014" s="230"/>
      <c r="Y2014" s="230"/>
      <c r="Z2014" s="22" t="str">
        <f>""</f>
        <v/>
      </c>
      <c r="AB2014" s="23" t="str">
        <f t="shared" si="1071"/>
        <v/>
      </c>
      <c r="AC2014" s="2" t="b">
        <f>COUNT(Q2014:Q$2500)&gt;0</f>
        <v>0</v>
      </c>
      <c r="AD2014" s="2" t="b">
        <f t="shared" si="1087"/>
        <v>0</v>
      </c>
      <c r="AE2014" s="2" t="b">
        <f t="shared" si="1088"/>
        <v>0</v>
      </c>
      <c r="AF2014" s="2" t="b">
        <f t="shared" si="1089"/>
        <v>0</v>
      </c>
      <c r="AG2014" s="2" t="b">
        <f>OR(
  AND(AC2014,NOT(AC2015)),
  AND(AF2014,WEEKDAY(AH2013,2)=EINSTELLUNGEN!$D$12),
  AND(AF2014,AH2014=$J$35)
)</f>
        <v>0</v>
      </c>
      <c r="AH2014" s="2">
        <f>IF(AE2014,AH2013+IF(WEEKDAY(AH2013+1,2)&lt;=EINSTELLUNGEN!$D$12,1,$J$36),AH2013)</f>
        <v>42020</v>
      </c>
      <c r="AI2014" s="2">
        <f t="shared" si="1090"/>
        <v>2019</v>
      </c>
      <c r="AJ2014" s="2">
        <f t="shared" si="1091"/>
        <v>201901</v>
      </c>
      <c r="AK2014" s="2">
        <f t="shared" si="1092"/>
        <v>201901</v>
      </c>
      <c r="AL2014" s="2">
        <f t="shared" si="1093"/>
        <v>201903</v>
      </c>
      <c r="AM2014" s="2" t="b">
        <f t="shared" si="1094"/>
        <v>1</v>
      </c>
      <c r="AN2014" s="4" t="e">
        <f t="shared" si="1072"/>
        <v>#N/A</v>
      </c>
      <c r="AO2014" s="4" t="e">
        <f t="shared" si="1073"/>
        <v>#N/A</v>
      </c>
      <c r="AP2014" s="2" t="str">
        <f>IF(AD2014,
  IF(ISBLANK(H2014),
    AP2013,
    IF(LEN(H2014)=1,
      IF(OR(UPPER(H2014)="A",UPPER(H2014)="I"),
        EINSTELLUNGEN!$D$21,
        IF(OR(UPPER(H2014)="B",UPPER(H2014)="M"),
          EINSTELLUNGEN!$D$22,
          IF(OR(UPPER(H2014)="C",UPPER(H2014)="S"),
            EINSTELLUNGEN!$D$23,
            IF(UPPER(H2014)="D",
              EINSTELLUNGEN!$D$24,
              IF(UPPER(H2014)="E",
                EINSTELLUNGEN!$D$25,
                UPPER(H2014)))))),
      IF(ISNUMBER(H2014),
        EINSTELLUNGEN!$D$20&amp;H2014,
        UPPER(H2014)))),
  "")</f>
        <v/>
      </c>
      <c r="AQ2014" s="2" t="str">
        <f t="shared" si="1074"/>
        <v/>
      </c>
      <c r="AR2014" s="2">
        <f t="shared" si="1075"/>
        <v>0</v>
      </c>
      <c r="AS2014" s="145">
        <f t="shared" si="1076"/>
        <v>0.33333333333333331</v>
      </c>
      <c r="AT2014" s="2">
        <f t="shared" si="1077"/>
        <v>0</v>
      </c>
      <c r="AU2014" s="2">
        <f t="shared" si="1078"/>
        <v>0</v>
      </c>
      <c r="AV2014" s="2">
        <f t="shared" si="1079"/>
        <v>0</v>
      </c>
      <c r="AW2014" s="2">
        <f t="shared" si="1080"/>
        <v>0</v>
      </c>
      <c r="AX2014" s="2">
        <f t="shared" si="1095"/>
        <v>0</v>
      </c>
      <c r="AY2014" s="2">
        <f t="shared" si="1081"/>
        <v>0</v>
      </c>
      <c r="AZ2014" s="145" t="e">
        <f t="shared" si="1082"/>
        <v>#N/A</v>
      </c>
      <c r="BA2014" s="145" t="e">
        <f t="shared" si="1083"/>
        <v>#N/A</v>
      </c>
      <c r="BB2014" s="145">
        <f t="shared" si="1084"/>
        <v>2.083333333333337E-2</v>
      </c>
      <c r="BC2014" s="2">
        <f>IF(AM2014,
  IF(AND(AL2014=$J$31,_xlfn.DAYS(AH2014,DATE(AI2014,1,1))&lt;7),
    MAX(0,EINSTELLUNGEN!$D$12+1-WEEKDAY(DATE(EINSTELLUNGEN!$D$9,EINSTELLUNGEN!$D$10,1),2)),
    IF(AL2014=$J$33,
      MIN(EINSTELLUNGEN!$D$12,WEEKDAY(DATE(EINSTELLUNGEN!$D$9,12,31),2)),
      EINSTELLUNGEN!$D$12
  )) - SUMIF(AL$50:AL$2500,"="&amp;AL2014,AX$50:AX$2500),
  0)</f>
        <v>3</v>
      </c>
      <c r="BD2014" s="2">
        <f t="shared" si="1085"/>
        <v>0.33333333333333331</v>
      </c>
      <c r="BE2014" s="2">
        <f t="shared" si="1086"/>
        <v>0</v>
      </c>
    </row>
    <row r="2015" spans="1:57" ht="10.5" customHeight="1">
      <c r="A2015" s="1" t="str">
        <f t="shared" ca="1" si="1062"/>
        <v/>
      </c>
      <c r="B2015" s="1" t="str">
        <f t="shared" ca="1" si="1063"/>
        <v/>
      </c>
      <c r="C2015" s="1" t="str">
        <f t="shared" ca="1" si="1064"/>
        <v/>
      </c>
      <c r="D2015" s="1" t="str">
        <f t="shared" ca="1" si="1065"/>
        <v/>
      </c>
      <c r="F2015" s="10"/>
      <c r="G2015" s="217" t="str">
        <f t="shared" si="1066"/>
        <v/>
      </c>
      <c r="H2015" s="27"/>
      <c r="I2015" s="28"/>
      <c r="J2015" s="28"/>
      <c r="K2015" s="29"/>
      <c r="L2015" s="217"/>
      <c r="M2015" s="217"/>
      <c r="N2015" s="217"/>
      <c r="O2015" s="26" t="str">
        <f t="shared" si="1067"/>
        <v/>
      </c>
      <c r="P2015" s="218" t="str">
        <f t="shared" si="1068"/>
        <v/>
      </c>
      <c r="Q2015" s="26" t="str">
        <f t="shared" si="1069"/>
        <v/>
      </c>
      <c r="R2015" s="22"/>
      <c r="S2015" s="99"/>
      <c r="T2015" s="10"/>
      <c r="U2015" s="229" t="str">
        <f t="shared" si="1070"/>
        <v/>
      </c>
      <c r="V2015" s="230"/>
      <c r="W2015" s="230"/>
      <c r="X2015" s="230"/>
      <c r="Y2015" s="230"/>
      <c r="Z2015" s="22" t="str">
        <f>""</f>
        <v/>
      </c>
      <c r="AB2015" s="23" t="str">
        <f t="shared" si="1071"/>
        <v/>
      </c>
      <c r="AC2015" s="2" t="b">
        <f>COUNT(Q2015:Q$2500)&gt;0</f>
        <v>0</v>
      </c>
      <c r="AD2015" s="2" t="b">
        <f t="shared" si="1087"/>
        <v>0</v>
      </c>
      <c r="AE2015" s="2" t="b">
        <f t="shared" si="1088"/>
        <v>0</v>
      </c>
      <c r="AF2015" s="2" t="b">
        <f t="shared" si="1089"/>
        <v>0</v>
      </c>
      <c r="AG2015" s="2" t="b">
        <f>OR(
  AND(AC2015,NOT(AC2016)),
  AND(AF2015,WEEKDAY(AH2014,2)=EINSTELLUNGEN!$D$12),
  AND(AF2015,AH2015=$J$35)
)</f>
        <v>0</v>
      </c>
      <c r="AH2015" s="2">
        <f>IF(AE2015,AH2014+IF(WEEKDAY(AH2014+1,2)&lt;=EINSTELLUNGEN!$D$12,1,$J$36),AH2014)</f>
        <v>42020</v>
      </c>
      <c r="AI2015" s="2">
        <f t="shared" si="1090"/>
        <v>2019</v>
      </c>
      <c r="AJ2015" s="2">
        <f t="shared" si="1091"/>
        <v>201901</v>
      </c>
      <c r="AK2015" s="2">
        <f t="shared" si="1092"/>
        <v>201901</v>
      </c>
      <c r="AL2015" s="2">
        <f t="shared" si="1093"/>
        <v>201903</v>
      </c>
      <c r="AM2015" s="2" t="b">
        <f t="shared" si="1094"/>
        <v>1</v>
      </c>
      <c r="AN2015" s="4" t="e">
        <f t="shared" si="1072"/>
        <v>#N/A</v>
      </c>
      <c r="AO2015" s="4" t="e">
        <f t="shared" si="1073"/>
        <v>#N/A</v>
      </c>
      <c r="AP2015" s="2" t="str">
        <f>IF(AD2015,
  IF(ISBLANK(H2015),
    AP2014,
    IF(LEN(H2015)=1,
      IF(OR(UPPER(H2015)="A",UPPER(H2015)="I"),
        EINSTELLUNGEN!$D$21,
        IF(OR(UPPER(H2015)="B",UPPER(H2015)="M"),
          EINSTELLUNGEN!$D$22,
          IF(OR(UPPER(H2015)="C",UPPER(H2015)="S"),
            EINSTELLUNGEN!$D$23,
            IF(UPPER(H2015)="D",
              EINSTELLUNGEN!$D$24,
              IF(UPPER(H2015)="E",
                EINSTELLUNGEN!$D$25,
                UPPER(H2015)))))),
      IF(ISNUMBER(H2015),
        EINSTELLUNGEN!$D$20&amp;H2015,
        UPPER(H2015)))),
  "")</f>
        <v/>
      </c>
      <c r="AQ2015" s="2" t="str">
        <f t="shared" si="1074"/>
        <v/>
      </c>
      <c r="AR2015" s="2">
        <f t="shared" si="1075"/>
        <v>0</v>
      </c>
      <c r="AS2015" s="145">
        <f t="shared" si="1076"/>
        <v>0.33333333333333331</v>
      </c>
      <c r="AT2015" s="2">
        <f t="shared" si="1077"/>
        <v>0</v>
      </c>
      <c r="AU2015" s="2">
        <f t="shared" si="1078"/>
        <v>0</v>
      </c>
      <c r="AV2015" s="2">
        <f t="shared" si="1079"/>
        <v>0</v>
      </c>
      <c r="AW2015" s="2">
        <f t="shared" si="1080"/>
        <v>0</v>
      </c>
      <c r="AX2015" s="2">
        <f t="shared" si="1095"/>
        <v>0</v>
      </c>
      <c r="AY2015" s="2">
        <f t="shared" si="1081"/>
        <v>0</v>
      </c>
      <c r="AZ2015" s="145" t="e">
        <f t="shared" si="1082"/>
        <v>#N/A</v>
      </c>
      <c r="BA2015" s="145" t="e">
        <f t="shared" si="1083"/>
        <v>#N/A</v>
      </c>
      <c r="BB2015" s="145">
        <f t="shared" si="1084"/>
        <v>2.083333333333337E-2</v>
      </c>
      <c r="BC2015" s="2">
        <f>IF(AM2015,
  IF(AND(AL2015=$J$31,_xlfn.DAYS(AH2015,DATE(AI2015,1,1))&lt;7),
    MAX(0,EINSTELLUNGEN!$D$12+1-WEEKDAY(DATE(EINSTELLUNGEN!$D$9,EINSTELLUNGEN!$D$10,1),2)),
    IF(AL2015=$J$33,
      MIN(EINSTELLUNGEN!$D$12,WEEKDAY(DATE(EINSTELLUNGEN!$D$9,12,31),2)),
      EINSTELLUNGEN!$D$12
  )) - SUMIF(AL$50:AL$2500,"="&amp;AL2015,AX$50:AX$2500),
  0)</f>
        <v>3</v>
      </c>
      <c r="BD2015" s="2">
        <f t="shared" si="1085"/>
        <v>0.33333333333333331</v>
      </c>
      <c r="BE2015" s="2">
        <f t="shared" si="1086"/>
        <v>0</v>
      </c>
    </row>
    <row r="2016" spans="1:57" ht="10.5" customHeight="1">
      <c r="A2016" s="1" t="str">
        <f t="shared" ca="1" si="1062"/>
        <v/>
      </c>
      <c r="B2016" s="1" t="str">
        <f t="shared" ca="1" si="1063"/>
        <v/>
      </c>
      <c r="C2016" s="1" t="str">
        <f t="shared" ca="1" si="1064"/>
        <v/>
      </c>
      <c r="D2016" s="1" t="str">
        <f t="shared" ca="1" si="1065"/>
        <v/>
      </c>
      <c r="F2016" s="10"/>
      <c r="G2016" s="217" t="str">
        <f t="shared" si="1066"/>
        <v/>
      </c>
      <c r="H2016" s="27"/>
      <c r="I2016" s="28"/>
      <c r="J2016" s="28"/>
      <c r="K2016" s="29"/>
      <c r="L2016" s="217"/>
      <c r="M2016" s="217"/>
      <c r="N2016" s="217"/>
      <c r="O2016" s="26" t="str">
        <f t="shared" si="1067"/>
        <v/>
      </c>
      <c r="P2016" s="218" t="str">
        <f t="shared" si="1068"/>
        <v/>
      </c>
      <c r="Q2016" s="26" t="str">
        <f t="shared" si="1069"/>
        <v/>
      </c>
      <c r="R2016" s="22"/>
      <c r="S2016" s="99"/>
      <c r="T2016" s="10"/>
      <c r="U2016" s="229" t="str">
        <f t="shared" si="1070"/>
        <v/>
      </c>
      <c r="V2016" s="230"/>
      <c r="W2016" s="230"/>
      <c r="X2016" s="230"/>
      <c r="Y2016" s="230"/>
      <c r="Z2016" s="22" t="str">
        <f>""</f>
        <v/>
      </c>
      <c r="AB2016" s="23" t="str">
        <f t="shared" si="1071"/>
        <v/>
      </c>
      <c r="AC2016" s="2" t="b">
        <f>COUNT(Q2016:Q$2500)&gt;0</f>
        <v>0</v>
      </c>
      <c r="AD2016" s="2" t="b">
        <f t="shared" si="1087"/>
        <v>0</v>
      </c>
      <c r="AE2016" s="2" t="b">
        <f t="shared" si="1088"/>
        <v>0</v>
      </c>
      <c r="AF2016" s="2" t="b">
        <f t="shared" si="1089"/>
        <v>0</v>
      </c>
      <c r="AG2016" s="2" t="b">
        <f>OR(
  AND(AC2016,NOT(AC2017)),
  AND(AF2016,WEEKDAY(AH2015,2)=EINSTELLUNGEN!$D$12),
  AND(AF2016,AH2016=$J$35)
)</f>
        <v>0</v>
      </c>
      <c r="AH2016" s="2">
        <f>IF(AE2016,AH2015+IF(WEEKDAY(AH2015+1,2)&lt;=EINSTELLUNGEN!$D$12,1,$J$36),AH2015)</f>
        <v>42020</v>
      </c>
      <c r="AI2016" s="2">
        <f t="shared" si="1090"/>
        <v>2019</v>
      </c>
      <c r="AJ2016" s="2">
        <f t="shared" si="1091"/>
        <v>201901</v>
      </c>
      <c r="AK2016" s="2">
        <f t="shared" si="1092"/>
        <v>201901</v>
      </c>
      <c r="AL2016" s="2">
        <f t="shared" si="1093"/>
        <v>201903</v>
      </c>
      <c r="AM2016" s="2" t="b">
        <f t="shared" si="1094"/>
        <v>1</v>
      </c>
      <c r="AN2016" s="4" t="e">
        <f t="shared" si="1072"/>
        <v>#N/A</v>
      </c>
      <c r="AO2016" s="4" t="e">
        <f t="shared" si="1073"/>
        <v>#N/A</v>
      </c>
      <c r="AP2016" s="2" t="str">
        <f>IF(AD2016,
  IF(ISBLANK(H2016),
    AP2015,
    IF(LEN(H2016)=1,
      IF(OR(UPPER(H2016)="A",UPPER(H2016)="I"),
        EINSTELLUNGEN!$D$21,
        IF(OR(UPPER(H2016)="B",UPPER(H2016)="M"),
          EINSTELLUNGEN!$D$22,
          IF(OR(UPPER(H2016)="C",UPPER(H2016)="S"),
            EINSTELLUNGEN!$D$23,
            IF(UPPER(H2016)="D",
              EINSTELLUNGEN!$D$24,
              IF(UPPER(H2016)="E",
                EINSTELLUNGEN!$D$25,
                UPPER(H2016)))))),
      IF(ISNUMBER(H2016),
        EINSTELLUNGEN!$D$20&amp;H2016,
        UPPER(H2016)))),
  "")</f>
        <v/>
      </c>
      <c r="AQ2016" s="2" t="str">
        <f t="shared" si="1074"/>
        <v/>
      </c>
      <c r="AR2016" s="2">
        <f t="shared" si="1075"/>
        <v>0</v>
      </c>
      <c r="AS2016" s="145">
        <f t="shared" si="1076"/>
        <v>0.33333333333333331</v>
      </c>
      <c r="AT2016" s="2">
        <f t="shared" si="1077"/>
        <v>0</v>
      </c>
      <c r="AU2016" s="2">
        <f t="shared" si="1078"/>
        <v>0</v>
      </c>
      <c r="AV2016" s="2">
        <f t="shared" si="1079"/>
        <v>0</v>
      </c>
      <c r="AW2016" s="2">
        <f t="shared" si="1080"/>
        <v>0</v>
      </c>
      <c r="AX2016" s="2">
        <f t="shared" si="1095"/>
        <v>0</v>
      </c>
      <c r="AY2016" s="2">
        <f t="shared" si="1081"/>
        <v>0</v>
      </c>
      <c r="AZ2016" s="145" t="e">
        <f t="shared" si="1082"/>
        <v>#N/A</v>
      </c>
      <c r="BA2016" s="145" t="e">
        <f t="shared" si="1083"/>
        <v>#N/A</v>
      </c>
      <c r="BB2016" s="145">
        <f t="shared" si="1084"/>
        <v>2.083333333333337E-2</v>
      </c>
      <c r="BC2016" s="2">
        <f>IF(AM2016,
  IF(AND(AL2016=$J$31,_xlfn.DAYS(AH2016,DATE(AI2016,1,1))&lt;7),
    MAX(0,EINSTELLUNGEN!$D$12+1-WEEKDAY(DATE(EINSTELLUNGEN!$D$9,EINSTELLUNGEN!$D$10,1),2)),
    IF(AL2016=$J$33,
      MIN(EINSTELLUNGEN!$D$12,WEEKDAY(DATE(EINSTELLUNGEN!$D$9,12,31),2)),
      EINSTELLUNGEN!$D$12
  )) - SUMIF(AL$50:AL$2500,"="&amp;AL2016,AX$50:AX$2500),
  0)</f>
        <v>3</v>
      </c>
      <c r="BD2016" s="2">
        <f t="shared" si="1085"/>
        <v>0.33333333333333331</v>
      </c>
      <c r="BE2016" s="2">
        <f t="shared" si="1086"/>
        <v>0</v>
      </c>
    </row>
    <row r="2017" spans="1:57" ht="10.5" customHeight="1">
      <c r="A2017" s="1" t="str">
        <f t="shared" ca="1" si="1062"/>
        <v/>
      </c>
      <c r="B2017" s="1" t="str">
        <f t="shared" ca="1" si="1063"/>
        <v/>
      </c>
      <c r="C2017" s="1" t="str">
        <f t="shared" ca="1" si="1064"/>
        <v/>
      </c>
      <c r="D2017" s="1" t="str">
        <f t="shared" ca="1" si="1065"/>
        <v/>
      </c>
      <c r="F2017" s="10"/>
      <c r="G2017" s="217" t="str">
        <f t="shared" si="1066"/>
        <v/>
      </c>
      <c r="H2017" s="27"/>
      <c r="I2017" s="28"/>
      <c r="J2017" s="28"/>
      <c r="K2017" s="29"/>
      <c r="L2017" s="217"/>
      <c r="M2017" s="217"/>
      <c r="N2017" s="217"/>
      <c r="O2017" s="26" t="str">
        <f t="shared" si="1067"/>
        <v/>
      </c>
      <c r="P2017" s="218" t="str">
        <f t="shared" si="1068"/>
        <v/>
      </c>
      <c r="Q2017" s="26" t="str">
        <f t="shared" si="1069"/>
        <v/>
      </c>
      <c r="R2017" s="22"/>
      <c r="S2017" s="99"/>
      <c r="T2017" s="10"/>
      <c r="U2017" s="229" t="str">
        <f t="shared" si="1070"/>
        <v/>
      </c>
      <c r="V2017" s="230"/>
      <c r="W2017" s="230"/>
      <c r="X2017" s="230"/>
      <c r="Y2017" s="230"/>
      <c r="Z2017" s="22" t="str">
        <f>""</f>
        <v/>
      </c>
      <c r="AB2017" s="23" t="str">
        <f t="shared" si="1071"/>
        <v/>
      </c>
      <c r="AC2017" s="2" t="b">
        <f>COUNT(Q2017:Q$2500)&gt;0</f>
        <v>0</v>
      </c>
      <c r="AD2017" s="2" t="b">
        <f t="shared" si="1087"/>
        <v>0</v>
      </c>
      <c r="AE2017" s="2" t="b">
        <f t="shared" si="1088"/>
        <v>0</v>
      </c>
      <c r="AF2017" s="2" t="b">
        <f t="shared" si="1089"/>
        <v>0</v>
      </c>
      <c r="AG2017" s="2" t="b">
        <f>OR(
  AND(AC2017,NOT(AC2018)),
  AND(AF2017,WEEKDAY(AH2016,2)=EINSTELLUNGEN!$D$12),
  AND(AF2017,AH2017=$J$35)
)</f>
        <v>0</v>
      </c>
      <c r="AH2017" s="2">
        <f>IF(AE2017,AH2016+IF(WEEKDAY(AH2016+1,2)&lt;=EINSTELLUNGEN!$D$12,1,$J$36),AH2016)</f>
        <v>42020</v>
      </c>
      <c r="AI2017" s="2">
        <f t="shared" si="1090"/>
        <v>2019</v>
      </c>
      <c r="AJ2017" s="2">
        <f t="shared" si="1091"/>
        <v>201901</v>
      </c>
      <c r="AK2017" s="2">
        <f t="shared" si="1092"/>
        <v>201901</v>
      </c>
      <c r="AL2017" s="2">
        <f t="shared" si="1093"/>
        <v>201903</v>
      </c>
      <c r="AM2017" s="2" t="b">
        <f t="shared" si="1094"/>
        <v>1</v>
      </c>
      <c r="AN2017" s="4" t="e">
        <f t="shared" si="1072"/>
        <v>#N/A</v>
      </c>
      <c r="AO2017" s="4" t="e">
        <f t="shared" si="1073"/>
        <v>#N/A</v>
      </c>
      <c r="AP2017" s="2" t="str">
        <f>IF(AD2017,
  IF(ISBLANK(H2017),
    AP2016,
    IF(LEN(H2017)=1,
      IF(OR(UPPER(H2017)="A",UPPER(H2017)="I"),
        EINSTELLUNGEN!$D$21,
        IF(OR(UPPER(H2017)="B",UPPER(H2017)="M"),
          EINSTELLUNGEN!$D$22,
          IF(OR(UPPER(H2017)="C",UPPER(H2017)="S"),
            EINSTELLUNGEN!$D$23,
            IF(UPPER(H2017)="D",
              EINSTELLUNGEN!$D$24,
              IF(UPPER(H2017)="E",
                EINSTELLUNGEN!$D$25,
                UPPER(H2017)))))),
      IF(ISNUMBER(H2017),
        EINSTELLUNGEN!$D$20&amp;H2017,
        UPPER(H2017)))),
  "")</f>
        <v/>
      </c>
      <c r="AQ2017" s="2" t="str">
        <f t="shared" si="1074"/>
        <v/>
      </c>
      <c r="AR2017" s="2">
        <f t="shared" si="1075"/>
        <v>0</v>
      </c>
      <c r="AS2017" s="145">
        <f t="shared" si="1076"/>
        <v>0.33333333333333331</v>
      </c>
      <c r="AT2017" s="2">
        <f t="shared" si="1077"/>
        <v>0</v>
      </c>
      <c r="AU2017" s="2">
        <f t="shared" si="1078"/>
        <v>0</v>
      </c>
      <c r="AV2017" s="2">
        <f t="shared" si="1079"/>
        <v>0</v>
      </c>
      <c r="AW2017" s="2">
        <f t="shared" si="1080"/>
        <v>0</v>
      </c>
      <c r="AX2017" s="2">
        <f t="shared" si="1095"/>
        <v>0</v>
      </c>
      <c r="AY2017" s="2">
        <f t="shared" si="1081"/>
        <v>0</v>
      </c>
      <c r="AZ2017" s="145" t="e">
        <f t="shared" si="1082"/>
        <v>#N/A</v>
      </c>
      <c r="BA2017" s="145" t="e">
        <f t="shared" si="1083"/>
        <v>#N/A</v>
      </c>
      <c r="BB2017" s="145">
        <f t="shared" si="1084"/>
        <v>2.083333333333337E-2</v>
      </c>
      <c r="BC2017" s="2">
        <f>IF(AM2017,
  IF(AND(AL2017=$J$31,_xlfn.DAYS(AH2017,DATE(AI2017,1,1))&lt;7),
    MAX(0,EINSTELLUNGEN!$D$12+1-WEEKDAY(DATE(EINSTELLUNGEN!$D$9,EINSTELLUNGEN!$D$10,1),2)),
    IF(AL2017=$J$33,
      MIN(EINSTELLUNGEN!$D$12,WEEKDAY(DATE(EINSTELLUNGEN!$D$9,12,31),2)),
      EINSTELLUNGEN!$D$12
  )) - SUMIF(AL$50:AL$2500,"="&amp;AL2017,AX$50:AX$2500),
  0)</f>
        <v>3</v>
      </c>
      <c r="BD2017" s="2">
        <f t="shared" si="1085"/>
        <v>0.33333333333333331</v>
      </c>
      <c r="BE2017" s="2">
        <f t="shared" si="1086"/>
        <v>0</v>
      </c>
    </row>
    <row r="2018" spans="1:57" ht="10.5" customHeight="1">
      <c r="A2018" s="1" t="str">
        <f t="shared" ca="1" si="1062"/>
        <v/>
      </c>
      <c r="B2018" s="1" t="str">
        <f t="shared" ca="1" si="1063"/>
        <v/>
      </c>
      <c r="C2018" s="1" t="str">
        <f t="shared" ca="1" si="1064"/>
        <v/>
      </c>
      <c r="D2018" s="1" t="str">
        <f t="shared" ca="1" si="1065"/>
        <v/>
      </c>
      <c r="F2018" s="10"/>
      <c r="G2018" s="217" t="str">
        <f t="shared" si="1066"/>
        <v/>
      </c>
      <c r="H2018" s="27"/>
      <c r="I2018" s="28"/>
      <c r="J2018" s="28"/>
      <c r="K2018" s="29"/>
      <c r="L2018" s="217"/>
      <c r="M2018" s="217"/>
      <c r="N2018" s="217"/>
      <c r="O2018" s="26" t="str">
        <f t="shared" si="1067"/>
        <v/>
      </c>
      <c r="P2018" s="218" t="str">
        <f t="shared" si="1068"/>
        <v/>
      </c>
      <c r="Q2018" s="26" t="str">
        <f t="shared" si="1069"/>
        <v/>
      </c>
      <c r="R2018" s="22"/>
      <c r="S2018" s="99"/>
      <c r="T2018" s="10"/>
      <c r="U2018" s="229" t="str">
        <f t="shared" si="1070"/>
        <v/>
      </c>
      <c r="V2018" s="230"/>
      <c r="W2018" s="230"/>
      <c r="X2018" s="230"/>
      <c r="Y2018" s="230"/>
      <c r="Z2018" s="22" t="str">
        <f>""</f>
        <v/>
      </c>
      <c r="AB2018" s="23" t="str">
        <f t="shared" si="1071"/>
        <v/>
      </c>
      <c r="AC2018" s="2" t="b">
        <f>COUNT(Q2018:Q$2500)&gt;0</f>
        <v>0</v>
      </c>
      <c r="AD2018" s="2" t="b">
        <f t="shared" si="1087"/>
        <v>0</v>
      </c>
      <c r="AE2018" s="2" t="b">
        <f t="shared" si="1088"/>
        <v>0</v>
      </c>
      <c r="AF2018" s="2" t="b">
        <f t="shared" si="1089"/>
        <v>0</v>
      </c>
      <c r="AG2018" s="2" t="b">
        <f>OR(
  AND(AC2018,NOT(AC2019)),
  AND(AF2018,WEEKDAY(AH2017,2)=EINSTELLUNGEN!$D$12),
  AND(AF2018,AH2018=$J$35)
)</f>
        <v>0</v>
      </c>
      <c r="AH2018" s="2">
        <f>IF(AE2018,AH2017+IF(WEEKDAY(AH2017+1,2)&lt;=EINSTELLUNGEN!$D$12,1,$J$36),AH2017)</f>
        <v>42020</v>
      </c>
      <c r="AI2018" s="2">
        <f t="shared" si="1090"/>
        <v>2019</v>
      </c>
      <c r="AJ2018" s="2">
        <f t="shared" si="1091"/>
        <v>201901</v>
      </c>
      <c r="AK2018" s="2">
        <f t="shared" si="1092"/>
        <v>201901</v>
      </c>
      <c r="AL2018" s="2">
        <f t="shared" si="1093"/>
        <v>201903</v>
      </c>
      <c r="AM2018" s="2" t="b">
        <f t="shared" si="1094"/>
        <v>1</v>
      </c>
      <c r="AN2018" s="4" t="e">
        <f t="shared" si="1072"/>
        <v>#N/A</v>
      </c>
      <c r="AO2018" s="4" t="e">
        <f t="shared" si="1073"/>
        <v>#N/A</v>
      </c>
      <c r="AP2018" s="2" t="str">
        <f>IF(AD2018,
  IF(ISBLANK(H2018),
    AP2017,
    IF(LEN(H2018)=1,
      IF(OR(UPPER(H2018)="A",UPPER(H2018)="I"),
        EINSTELLUNGEN!$D$21,
        IF(OR(UPPER(H2018)="B",UPPER(H2018)="M"),
          EINSTELLUNGEN!$D$22,
          IF(OR(UPPER(H2018)="C",UPPER(H2018)="S"),
            EINSTELLUNGEN!$D$23,
            IF(UPPER(H2018)="D",
              EINSTELLUNGEN!$D$24,
              IF(UPPER(H2018)="E",
                EINSTELLUNGEN!$D$25,
                UPPER(H2018)))))),
      IF(ISNUMBER(H2018),
        EINSTELLUNGEN!$D$20&amp;H2018,
        UPPER(H2018)))),
  "")</f>
        <v/>
      </c>
      <c r="AQ2018" s="2" t="str">
        <f t="shared" si="1074"/>
        <v/>
      </c>
      <c r="AR2018" s="2">
        <f t="shared" si="1075"/>
        <v>0</v>
      </c>
      <c r="AS2018" s="145">
        <f t="shared" si="1076"/>
        <v>0.33333333333333331</v>
      </c>
      <c r="AT2018" s="2">
        <f t="shared" si="1077"/>
        <v>0</v>
      </c>
      <c r="AU2018" s="2">
        <f t="shared" si="1078"/>
        <v>0</v>
      </c>
      <c r="AV2018" s="2">
        <f t="shared" si="1079"/>
        <v>0</v>
      </c>
      <c r="AW2018" s="2">
        <f t="shared" si="1080"/>
        <v>0</v>
      </c>
      <c r="AX2018" s="2">
        <f t="shared" si="1095"/>
        <v>0</v>
      </c>
      <c r="AY2018" s="2">
        <f t="shared" si="1081"/>
        <v>0</v>
      </c>
      <c r="AZ2018" s="145" t="e">
        <f t="shared" si="1082"/>
        <v>#N/A</v>
      </c>
      <c r="BA2018" s="145" t="e">
        <f t="shared" si="1083"/>
        <v>#N/A</v>
      </c>
      <c r="BB2018" s="145">
        <f t="shared" si="1084"/>
        <v>2.083333333333337E-2</v>
      </c>
      <c r="BC2018" s="2">
        <f>IF(AM2018,
  IF(AND(AL2018=$J$31,_xlfn.DAYS(AH2018,DATE(AI2018,1,1))&lt;7),
    MAX(0,EINSTELLUNGEN!$D$12+1-WEEKDAY(DATE(EINSTELLUNGEN!$D$9,EINSTELLUNGEN!$D$10,1),2)),
    IF(AL2018=$J$33,
      MIN(EINSTELLUNGEN!$D$12,WEEKDAY(DATE(EINSTELLUNGEN!$D$9,12,31),2)),
      EINSTELLUNGEN!$D$12
  )) - SUMIF(AL$50:AL$2500,"="&amp;AL2018,AX$50:AX$2500),
  0)</f>
        <v>3</v>
      </c>
      <c r="BD2018" s="2">
        <f t="shared" si="1085"/>
        <v>0.33333333333333331</v>
      </c>
      <c r="BE2018" s="2">
        <f t="shared" si="1086"/>
        <v>0</v>
      </c>
    </row>
    <row r="2019" spans="1:57" ht="10.5" customHeight="1">
      <c r="A2019" s="1" t="str">
        <f t="shared" ca="1" si="1062"/>
        <v/>
      </c>
      <c r="B2019" s="1" t="str">
        <f t="shared" ca="1" si="1063"/>
        <v/>
      </c>
      <c r="C2019" s="1" t="str">
        <f t="shared" ca="1" si="1064"/>
        <v/>
      </c>
      <c r="D2019" s="1" t="str">
        <f t="shared" ca="1" si="1065"/>
        <v/>
      </c>
      <c r="F2019" s="10"/>
      <c r="G2019" s="217" t="str">
        <f t="shared" si="1066"/>
        <v/>
      </c>
      <c r="H2019" s="27"/>
      <c r="I2019" s="28"/>
      <c r="J2019" s="28"/>
      <c r="K2019" s="29"/>
      <c r="L2019" s="217"/>
      <c r="M2019" s="217"/>
      <c r="N2019" s="217"/>
      <c r="O2019" s="26" t="str">
        <f t="shared" si="1067"/>
        <v/>
      </c>
      <c r="P2019" s="218" t="str">
        <f t="shared" si="1068"/>
        <v/>
      </c>
      <c r="Q2019" s="26" t="str">
        <f t="shared" si="1069"/>
        <v/>
      </c>
      <c r="R2019" s="22"/>
      <c r="S2019" s="99"/>
      <c r="T2019" s="10"/>
      <c r="U2019" s="229" t="str">
        <f t="shared" si="1070"/>
        <v/>
      </c>
      <c r="V2019" s="230"/>
      <c r="W2019" s="230"/>
      <c r="X2019" s="230"/>
      <c r="Y2019" s="230"/>
      <c r="Z2019" s="22" t="str">
        <f>""</f>
        <v/>
      </c>
      <c r="AB2019" s="23" t="str">
        <f t="shared" si="1071"/>
        <v/>
      </c>
      <c r="AC2019" s="2" t="b">
        <f>COUNT(Q2019:Q$2500)&gt;0</f>
        <v>0</v>
      </c>
      <c r="AD2019" s="2" t="b">
        <f t="shared" si="1087"/>
        <v>0</v>
      </c>
      <c r="AE2019" s="2" t="b">
        <f t="shared" si="1088"/>
        <v>0</v>
      </c>
      <c r="AF2019" s="2" t="b">
        <f t="shared" si="1089"/>
        <v>0</v>
      </c>
      <c r="AG2019" s="2" t="b">
        <f>OR(
  AND(AC2019,NOT(AC2020)),
  AND(AF2019,WEEKDAY(AH2018,2)=EINSTELLUNGEN!$D$12),
  AND(AF2019,AH2019=$J$35)
)</f>
        <v>0</v>
      </c>
      <c r="AH2019" s="2">
        <f>IF(AE2019,AH2018+IF(WEEKDAY(AH2018+1,2)&lt;=EINSTELLUNGEN!$D$12,1,$J$36),AH2018)</f>
        <v>42020</v>
      </c>
      <c r="AI2019" s="2">
        <f t="shared" si="1090"/>
        <v>2019</v>
      </c>
      <c r="AJ2019" s="2">
        <f t="shared" si="1091"/>
        <v>201901</v>
      </c>
      <c r="AK2019" s="2">
        <f t="shared" si="1092"/>
        <v>201901</v>
      </c>
      <c r="AL2019" s="2">
        <f t="shared" si="1093"/>
        <v>201903</v>
      </c>
      <c r="AM2019" s="2" t="b">
        <f t="shared" si="1094"/>
        <v>1</v>
      </c>
      <c r="AN2019" s="4" t="e">
        <f t="shared" si="1072"/>
        <v>#N/A</v>
      </c>
      <c r="AO2019" s="4" t="e">
        <f t="shared" si="1073"/>
        <v>#N/A</v>
      </c>
      <c r="AP2019" s="2" t="str">
        <f>IF(AD2019,
  IF(ISBLANK(H2019),
    AP2018,
    IF(LEN(H2019)=1,
      IF(OR(UPPER(H2019)="A",UPPER(H2019)="I"),
        EINSTELLUNGEN!$D$21,
        IF(OR(UPPER(H2019)="B",UPPER(H2019)="M"),
          EINSTELLUNGEN!$D$22,
          IF(OR(UPPER(H2019)="C",UPPER(H2019)="S"),
            EINSTELLUNGEN!$D$23,
            IF(UPPER(H2019)="D",
              EINSTELLUNGEN!$D$24,
              IF(UPPER(H2019)="E",
                EINSTELLUNGEN!$D$25,
                UPPER(H2019)))))),
      IF(ISNUMBER(H2019),
        EINSTELLUNGEN!$D$20&amp;H2019,
        UPPER(H2019)))),
  "")</f>
        <v/>
      </c>
      <c r="AQ2019" s="2" t="str">
        <f t="shared" si="1074"/>
        <v/>
      </c>
      <c r="AR2019" s="2">
        <f t="shared" si="1075"/>
        <v>0</v>
      </c>
      <c r="AS2019" s="145">
        <f t="shared" si="1076"/>
        <v>0.33333333333333331</v>
      </c>
      <c r="AT2019" s="2">
        <f t="shared" si="1077"/>
        <v>0</v>
      </c>
      <c r="AU2019" s="2">
        <f t="shared" si="1078"/>
        <v>0</v>
      </c>
      <c r="AV2019" s="2">
        <f t="shared" si="1079"/>
        <v>0</v>
      </c>
      <c r="AW2019" s="2">
        <f t="shared" si="1080"/>
        <v>0</v>
      </c>
      <c r="AX2019" s="2">
        <f t="shared" si="1095"/>
        <v>0</v>
      </c>
      <c r="AY2019" s="2">
        <f t="shared" si="1081"/>
        <v>0</v>
      </c>
      <c r="AZ2019" s="145" t="e">
        <f t="shared" si="1082"/>
        <v>#N/A</v>
      </c>
      <c r="BA2019" s="145" t="e">
        <f t="shared" si="1083"/>
        <v>#N/A</v>
      </c>
      <c r="BB2019" s="145">
        <f t="shared" si="1084"/>
        <v>2.083333333333337E-2</v>
      </c>
      <c r="BC2019" s="2">
        <f>IF(AM2019,
  IF(AND(AL2019=$J$31,_xlfn.DAYS(AH2019,DATE(AI2019,1,1))&lt;7),
    MAX(0,EINSTELLUNGEN!$D$12+1-WEEKDAY(DATE(EINSTELLUNGEN!$D$9,EINSTELLUNGEN!$D$10,1),2)),
    IF(AL2019=$J$33,
      MIN(EINSTELLUNGEN!$D$12,WEEKDAY(DATE(EINSTELLUNGEN!$D$9,12,31),2)),
      EINSTELLUNGEN!$D$12
  )) - SUMIF(AL$50:AL$2500,"="&amp;AL2019,AX$50:AX$2500),
  0)</f>
        <v>3</v>
      </c>
      <c r="BD2019" s="2">
        <f t="shared" si="1085"/>
        <v>0.33333333333333331</v>
      </c>
      <c r="BE2019" s="2">
        <f t="shared" si="1086"/>
        <v>0</v>
      </c>
    </row>
    <row r="2020" spans="1:57" ht="10.5" customHeight="1">
      <c r="A2020" s="1" t="str">
        <f t="shared" ca="1" si="1062"/>
        <v/>
      </c>
      <c r="B2020" s="1" t="str">
        <f t="shared" ca="1" si="1063"/>
        <v/>
      </c>
      <c r="C2020" s="1" t="str">
        <f t="shared" ca="1" si="1064"/>
        <v/>
      </c>
      <c r="D2020" s="1" t="str">
        <f t="shared" ca="1" si="1065"/>
        <v/>
      </c>
      <c r="F2020" s="10"/>
      <c r="G2020" s="217" t="str">
        <f t="shared" si="1066"/>
        <v/>
      </c>
      <c r="H2020" s="27"/>
      <c r="I2020" s="28"/>
      <c r="J2020" s="28"/>
      <c r="K2020" s="29"/>
      <c r="L2020" s="217"/>
      <c r="M2020" s="217"/>
      <c r="N2020" s="217"/>
      <c r="O2020" s="26" t="str">
        <f t="shared" si="1067"/>
        <v/>
      </c>
      <c r="P2020" s="218" t="str">
        <f t="shared" si="1068"/>
        <v/>
      </c>
      <c r="Q2020" s="26" t="str">
        <f t="shared" si="1069"/>
        <v/>
      </c>
      <c r="R2020" s="22"/>
      <c r="S2020" s="99"/>
      <c r="T2020" s="10"/>
      <c r="U2020" s="229" t="str">
        <f t="shared" si="1070"/>
        <v/>
      </c>
      <c r="V2020" s="230"/>
      <c r="W2020" s="230"/>
      <c r="X2020" s="230"/>
      <c r="Y2020" s="230"/>
      <c r="Z2020" s="22" t="str">
        <f>""</f>
        <v/>
      </c>
      <c r="AB2020" s="23" t="str">
        <f t="shared" si="1071"/>
        <v/>
      </c>
      <c r="AC2020" s="2" t="b">
        <f>COUNT(Q2020:Q$2500)&gt;0</f>
        <v>0</v>
      </c>
      <c r="AD2020" s="2" t="b">
        <f t="shared" si="1087"/>
        <v>0</v>
      </c>
      <c r="AE2020" s="2" t="b">
        <f t="shared" si="1088"/>
        <v>0</v>
      </c>
      <c r="AF2020" s="2" t="b">
        <f t="shared" si="1089"/>
        <v>0</v>
      </c>
      <c r="AG2020" s="2" t="b">
        <f>OR(
  AND(AC2020,NOT(AC2021)),
  AND(AF2020,WEEKDAY(AH2019,2)=EINSTELLUNGEN!$D$12),
  AND(AF2020,AH2020=$J$35)
)</f>
        <v>0</v>
      </c>
      <c r="AH2020" s="2">
        <f>IF(AE2020,AH2019+IF(WEEKDAY(AH2019+1,2)&lt;=EINSTELLUNGEN!$D$12,1,$J$36),AH2019)</f>
        <v>42020</v>
      </c>
      <c r="AI2020" s="2">
        <f t="shared" si="1090"/>
        <v>2019</v>
      </c>
      <c r="AJ2020" s="2">
        <f t="shared" si="1091"/>
        <v>201901</v>
      </c>
      <c r="AK2020" s="2">
        <f t="shared" si="1092"/>
        <v>201901</v>
      </c>
      <c r="AL2020" s="2">
        <f t="shared" si="1093"/>
        <v>201903</v>
      </c>
      <c r="AM2020" s="2" t="b">
        <f t="shared" si="1094"/>
        <v>1</v>
      </c>
      <c r="AN2020" s="4" t="e">
        <f t="shared" si="1072"/>
        <v>#N/A</v>
      </c>
      <c r="AO2020" s="4" t="e">
        <f t="shared" si="1073"/>
        <v>#N/A</v>
      </c>
      <c r="AP2020" s="2" t="str">
        <f>IF(AD2020,
  IF(ISBLANK(H2020),
    AP2019,
    IF(LEN(H2020)=1,
      IF(OR(UPPER(H2020)="A",UPPER(H2020)="I"),
        EINSTELLUNGEN!$D$21,
        IF(OR(UPPER(H2020)="B",UPPER(H2020)="M"),
          EINSTELLUNGEN!$D$22,
          IF(OR(UPPER(H2020)="C",UPPER(H2020)="S"),
            EINSTELLUNGEN!$D$23,
            IF(UPPER(H2020)="D",
              EINSTELLUNGEN!$D$24,
              IF(UPPER(H2020)="E",
                EINSTELLUNGEN!$D$25,
                UPPER(H2020)))))),
      IF(ISNUMBER(H2020),
        EINSTELLUNGEN!$D$20&amp;H2020,
        UPPER(H2020)))),
  "")</f>
        <v/>
      </c>
      <c r="AQ2020" s="2" t="str">
        <f t="shared" si="1074"/>
        <v/>
      </c>
      <c r="AR2020" s="2">
        <f t="shared" si="1075"/>
        <v>0</v>
      </c>
      <c r="AS2020" s="145">
        <f t="shared" si="1076"/>
        <v>0.33333333333333331</v>
      </c>
      <c r="AT2020" s="2">
        <f t="shared" si="1077"/>
        <v>0</v>
      </c>
      <c r="AU2020" s="2">
        <f t="shared" si="1078"/>
        <v>0</v>
      </c>
      <c r="AV2020" s="2">
        <f t="shared" si="1079"/>
        <v>0</v>
      </c>
      <c r="AW2020" s="2">
        <f t="shared" si="1080"/>
        <v>0</v>
      </c>
      <c r="AX2020" s="2">
        <f t="shared" si="1095"/>
        <v>0</v>
      </c>
      <c r="AY2020" s="2">
        <f t="shared" si="1081"/>
        <v>0</v>
      </c>
      <c r="AZ2020" s="145" t="e">
        <f t="shared" si="1082"/>
        <v>#N/A</v>
      </c>
      <c r="BA2020" s="145" t="e">
        <f t="shared" si="1083"/>
        <v>#N/A</v>
      </c>
      <c r="BB2020" s="145">
        <f t="shared" si="1084"/>
        <v>2.083333333333337E-2</v>
      </c>
      <c r="BC2020" s="2">
        <f>IF(AM2020,
  IF(AND(AL2020=$J$31,_xlfn.DAYS(AH2020,DATE(AI2020,1,1))&lt;7),
    MAX(0,EINSTELLUNGEN!$D$12+1-WEEKDAY(DATE(EINSTELLUNGEN!$D$9,EINSTELLUNGEN!$D$10,1),2)),
    IF(AL2020=$J$33,
      MIN(EINSTELLUNGEN!$D$12,WEEKDAY(DATE(EINSTELLUNGEN!$D$9,12,31),2)),
      EINSTELLUNGEN!$D$12
  )) - SUMIF(AL$50:AL$2500,"="&amp;AL2020,AX$50:AX$2500),
  0)</f>
        <v>3</v>
      </c>
      <c r="BD2020" s="2">
        <f t="shared" si="1085"/>
        <v>0.33333333333333331</v>
      </c>
      <c r="BE2020" s="2">
        <f t="shared" si="1086"/>
        <v>0</v>
      </c>
    </row>
    <row r="2021" spans="1:57" ht="10.5" customHeight="1">
      <c r="A2021" s="1" t="str">
        <f t="shared" ca="1" si="1062"/>
        <v/>
      </c>
      <c r="B2021" s="1" t="str">
        <f t="shared" ca="1" si="1063"/>
        <v/>
      </c>
      <c r="C2021" s="1" t="str">
        <f t="shared" ca="1" si="1064"/>
        <v/>
      </c>
      <c r="D2021" s="1" t="str">
        <f t="shared" ca="1" si="1065"/>
        <v/>
      </c>
      <c r="F2021" s="10"/>
      <c r="G2021" s="217" t="str">
        <f t="shared" si="1066"/>
        <v/>
      </c>
      <c r="H2021" s="27"/>
      <c r="I2021" s="28"/>
      <c r="J2021" s="28"/>
      <c r="K2021" s="29"/>
      <c r="L2021" s="217"/>
      <c r="M2021" s="217"/>
      <c r="N2021" s="217"/>
      <c r="O2021" s="26" t="str">
        <f t="shared" si="1067"/>
        <v/>
      </c>
      <c r="P2021" s="218" t="str">
        <f t="shared" si="1068"/>
        <v/>
      </c>
      <c r="Q2021" s="26" t="str">
        <f t="shared" si="1069"/>
        <v/>
      </c>
      <c r="R2021" s="22"/>
      <c r="S2021" s="99"/>
      <c r="T2021" s="10"/>
      <c r="U2021" s="229" t="str">
        <f t="shared" si="1070"/>
        <v/>
      </c>
      <c r="V2021" s="230"/>
      <c r="W2021" s="230"/>
      <c r="X2021" s="230"/>
      <c r="Y2021" s="230"/>
      <c r="Z2021" s="22" t="str">
        <f>""</f>
        <v/>
      </c>
      <c r="AB2021" s="23" t="str">
        <f t="shared" si="1071"/>
        <v/>
      </c>
      <c r="AC2021" s="2" t="b">
        <f>COUNT(Q2021:Q$2500)&gt;0</f>
        <v>0</v>
      </c>
      <c r="AD2021" s="2" t="b">
        <f t="shared" si="1087"/>
        <v>0</v>
      </c>
      <c r="AE2021" s="2" t="b">
        <f t="shared" si="1088"/>
        <v>0</v>
      </c>
      <c r="AF2021" s="2" t="b">
        <f t="shared" si="1089"/>
        <v>0</v>
      </c>
      <c r="AG2021" s="2" t="b">
        <f>OR(
  AND(AC2021,NOT(AC2022)),
  AND(AF2021,WEEKDAY(AH2020,2)=EINSTELLUNGEN!$D$12),
  AND(AF2021,AH2021=$J$35)
)</f>
        <v>0</v>
      </c>
      <c r="AH2021" s="2">
        <f>IF(AE2021,AH2020+IF(WEEKDAY(AH2020+1,2)&lt;=EINSTELLUNGEN!$D$12,1,$J$36),AH2020)</f>
        <v>42020</v>
      </c>
      <c r="AI2021" s="2">
        <f t="shared" si="1090"/>
        <v>2019</v>
      </c>
      <c r="AJ2021" s="2">
        <f t="shared" si="1091"/>
        <v>201901</v>
      </c>
      <c r="AK2021" s="2">
        <f t="shared" si="1092"/>
        <v>201901</v>
      </c>
      <c r="AL2021" s="2">
        <f t="shared" si="1093"/>
        <v>201903</v>
      </c>
      <c r="AM2021" s="2" t="b">
        <f t="shared" si="1094"/>
        <v>1</v>
      </c>
      <c r="AN2021" s="4" t="e">
        <f t="shared" si="1072"/>
        <v>#N/A</v>
      </c>
      <c r="AO2021" s="4" t="e">
        <f t="shared" si="1073"/>
        <v>#N/A</v>
      </c>
      <c r="AP2021" s="2" t="str">
        <f>IF(AD2021,
  IF(ISBLANK(H2021),
    AP2020,
    IF(LEN(H2021)=1,
      IF(OR(UPPER(H2021)="A",UPPER(H2021)="I"),
        EINSTELLUNGEN!$D$21,
        IF(OR(UPPER(H2021)="B",UPPER(H2021)="M"),
          EINSTELLUNGEN!$D$22,
          IF(OR(UPPER(H2021)="C",UPPER(H2021)="S"),
            EINSTELLUNGEN!$D$23,
            IF(UPPER(H2021)="D",
              EINSTELLUNGEN!$D$24,
              IF(UPPER(H2021)="E",
                EINSTELLUNGEN!$D$25,
                UPPER(H2021)))))),
      IF(ISNUMBER(H2021),
        EINSTELLUNGEN!$D$20&amp;H2021,
        UPPER(H2021)))),
  "")</f>
        <v/>
      </c>
      <c r="AQ2021" s="2" t="str">
        <f t="shared" si="1074"/>
        <v/>
      </c>
      <c r="AR2021" s="2">
        <f t="shared" si="1075"/>
        <v>0</v>
      </c>
      <c r="AS2021" s="145">
        <f t="shared" si="1076"/>
        <v>0.33333333333333331</v>
      </c>
      <c r="AT2021" s="2">
        <f t="shared" si="1077"/>
        <v>0</v>
      </c>
      <c r="AU2021" s="2">
        <f t="shared" si="1078"/>
        <v>0</v>
      </c>
      <c r="AV2021" s="2">
        <f t="shared" si="1079"/>
        <v>0</v>
      </c>
      <c r="AW2021" s="2">
        <f t="shared" si="1080"/>
        <v>0</v>
      </c>
      <c r="AX2021" s="2">
        <f t="shared" si="1095"/>
        <v>0</v>
      </c>
      <c r="AY2021" s="2">
        <f t="shared" si="1081"/>
        <v>0</v>
      </c>
      <c r="AZ2021" s="145" t="e">
        <f t="shared" si="1082"/>
        <v>#N/A</v>
      </c>
      <c r="BA2021" s="145" t="e">
        <f t="shared" si="1083"/>
        <v>#N/A</v>
      </c>
      <c r="BB2021" s="145">
        <f t="shared" si="1084"/>
        <v>2.083333333333337E-2</v>
      </c>
      <c r="BC2021" s="2">
        <f>IF(AM2021,
  IF(AND(AL2021=$J$31,_xlfn.DAYS(AH2021,DATE(AI2021,1,1))&lt;7),
    MAX(0,EINSTELLUNGEN!$D$12+1-WEEKDAY(DATE(EINSTELLUNGEN!$D$9,EINSTELLUNGEN!$D$10,1),2)),
    IF(AL2021=$J$33,
      MIN(EINSTELLUNGEN!$D$12,WEEKDAY(DATE(EINSTELLUNGEN!$D$9,12,31),2)),
      EINSTELLUNGEN!$D$12
  )) - SUMIF(AL$50:AL$2500,"="&amp;AL2021,AX$50:AX$2500),
  0)</f>
        <v>3</v>
      </c>
      <c r="BD2021" s="2">
        <f t="shared" si="1085"/>
        <v>0.33333333333333331</v>
      </c>
      <c r="BE2021" s="2">
        <f t="shared" si="1086"/>
        <v>0</v>
      </c>
    </row>
    <row r="2022" spans="1:57" ht="10.5" customHeight="1">
      <c r="A2022" s="1" t="str">
        <f t="shared" ca="1" si="1062"/>
        <v/>
      </c>
      <c r="B2022" s="1" t="str">
        <f t="shared" ca="1" si="1063"/>
        <v/>
      </c>
      <c r="C2022" s="1" t="str">
        <f t="shared" ca="1" si="1064"/>
        <v/>
      </c>
      <c r="D2022" s="1" t="str">
        <f t="shared" ca="1" si="1065"/>
        <v/>
      </c>
      <c r="F2022" s="10"/>
      <c r="G2022" s="217" t="str">
        <f t="shared" si="1066"/>
        <v/>
      </c>
      <c r="H2022" s="27"/>
      <c r="I2022" s="28"/>
      <c r="J2022" s="28"/>
      <c r="K2022" s="29"/>
      <c r="L2022" s="217"/>
      <c r="M2022" s="217"/>
      <c r="N2022" s="217"/>
      <c r="O2022" s="26" t="str">
        <f t="shared" si="1067"/>
        <v/>
      </c>
      <c r="P2022" s="218" t="str">
        <f t="shared" si="1068"/>
        <v/>
      </c>
      <c r="Q2022" s="26" t="str">
        <f t="shared" si="1069"/>
        <v/>
      </c>
      <c r="R2022" s="22"/>
      <c r="S2022" s="99"/>
      <c r="T2022" s="10"/>
      <c r="U2022" s="229" t="str">
        <f t="shared" si="1070"/>
        <v/>
      </c>
      <c r="V2022" s="230"/>
      <c r="W2022" s="230"/>
      <c r="X2022" s="230"/>
      <c r="Y2022" s="230"/>
      <c r="Z2022" s="22" t="str">
        <f>""</f>
        <v/>
      </c>
      <c r="AB2022" s="23" t="str">
        <f t="shared" si="1071"/>
        <v/>
      </c>
      <c r="AC2022" s="2" t="b">
        <f>COUNT(Q2022:Q$2500)&gt;0</f>
        <v>0</v>
      </c>
      <c r="AD2022" s="2" t="b">
        <f t="shared" si="1087"/>
        <v>0</v>
      </c>
      <c r="AE2022" s="2" t="b">
        <f t="shared" si="1088"/>
        <v>0</v>
      </c>
      <c r="AF2022" s="2" t="b">
        <f t="shared" si="1089"/>
        <v>0</v>
      </c>
      <c r="AG2022" s="2" t="b">
        <f>OR(
  AND(AC2022,NOT(AC2023)),
  AND(AF2022,WEEKDAY(AH2021,2)=EINSTELLUNGEN!$D$12),
  AND(AF2022,AH2022=$J$35)
)</f>
        <v>0</v>
      </c>
      <c r="AH2022" s="2">
        <f>IF(AE2022,AH2021+IF(WEEKDAY(AH2021+1,2)&lt;=EINSTELLUNGEN!$D$12,1,$J$36),AH2021)</f>
        <v>42020</v>
      </c>
      <c r="AI2022" s="2">
        <f t="shared" si="1090"/>
        <v>2019</v>
      </c>
      <c r="AJ2022" s="2">
        <f t="shared" si="1091"/>
        <v>201901</v>
      </c>
      <c r="AK2022" s="2">
        <f t="shared" si="1092"/>
        <v>201901</v>
      </c>
      <c r="AL2022" s="2">
        <f t="shared" si="1093"/>
        <v>201903</v>
      </c>
      <c r="AM2022" s="2" t="b">
        <f t="shared" si="1094"/>
        <v>1</v>
      </c>
      <c r="AN2022" s="4" t="e">
        <f t="shared" si="1072"/>
        <v>#N/A</v>
      </c>
      <c r="AO2022" s="4" t="e">
        <f t="shared" si="1073"/>
        <v>#N/A</v>
      </c>
      <c r="AP2022" s="2" t="str">
        <f>IF(AD2022,
  IF(ISBLANK(H2022),
    AP2021,
    IF(LEN(H2022)=1,
      IF(OR(UPPER(H2022)="A",UPPER(H2022)="I"),
        EINSTELLUNGEN!$D$21,
        IF(OR(UPPER(H2022)="B",UPPER(H2022)="M"),
          EINSTELLUNGEN!$D$22,
          IF(OR(UPPER(H2022)="C",UPPER(H2022)="S"),
            EINSTELLUNGEN!$D$23,
            IF(UPPER(H2022)="D",
              EINSTELLUNGEN!$D$24,
              IF(UPPER(H2022)="E",
                EINSTELLUNGEN!$D$25,
                UPPER(H2022)))))),
      IF(ISNUMBER(H2022),
        EINSTELLUNGEN!$D$20&amp;H2022,
        UPPER(H2022)))),
  "")</f>
        <v/>
      </c>
      <c r="AQ2022" s="2" t="str">
        <f t="shared" si="1074"/>
        <v/>
      </c>
      <c r="AR2022" s="2">
        <f t="shared" si="1075"/>
        <v>0</v>
      </c>
      <c r="AS2022" s="145">
        <f t="shared" si="1076"/>
        <v>0.33333333333333331</v>
      </c>
      <c r="AT2022" s="2">
        <f t="shared" si="1077"/>
        <v>0</v>
      </c>
      <c r="AU2022" s="2">
        <f t="shared" si="1078"/>
        <v>0</v>
      </c>
      <c r="AV2022" s="2">
        <f t="shared" si="1079"/>
        <v>0</v>
      </c>
      <c r="AW2022" s="2">
        <f t="shared" si="1080"/>
        <v>0</v>
      </c>
      <c r="AX2022" s="2">
        <f t="shared" si="1095"/>
        <v>0</v>
      </c>
      <c r="AY2022" s="2">
        <f t="shared" si="1081"/>
        <v>0</v>
      </c>
      <c r="AZ2022" s="145" t="e">
        <f t="shared" si="1082"/>
        <v>#N/A</v>
      </c>
      <c r="BA2022" s="145" t="e">
        <f t="shared" si="1083"/>
        <v>#N/A</v>
      </c>
      <c r="BB2022" s="145">
        <f t="shared" si="1084"/>
        <v>2.083333333333337E-2</v>
      </c>
      <c r="BC2022" s="2">
        <f>IF(AM2022,
  IF(AND(AL2022=$J$31,_xlfn.DAYS(AH2022,DATE(AI2022,1,1))&lt;7),
    MAX(0,EINSTELLUNGEN!$D$12+1-WEEKDAY(DATE(EINSTELLUNGEN!$D$9,EINSTELLUNGEN!$D$10,1),2)),
    IF(AL2022=$J$33,
      MIN(EINSTELLUNGEN!$D$12,WEEKDAY(DATE(EINSTELLUNGEN!$D$9,12,31),2)),
      EINSTELLUNGEN!$D$12
  )) - SUMIF(AL$50:AL$2500,"="&amp;AL2022,AX$50:AX$2500),
  0)</f>
        <v>3</v>
      </c>
      <c r="BD2022" s="2">
        <f t="shared" si="1085"/>
        <v>0.33333333333333331</v>
      </c>
      <c r="BE2022" s="2">
        <f t="shared" si="1086"/>
        <v>0</v>
      </c>
    </row>
    <row r="2023" spans="1:57" ht="10.5" customHeight="1">
      <c r="A2023" s="1" t="str">
        <f t="shared" ca="1" si="1062"/>
        <v/>
      </c>
      <c r="B2023" s="1" t="str">
        <f t="shared" ca="1" si="1063"/>
        <v/>
      </c>
      <c r="C2023" s="1" t="str">
        <f t="shared" ca="1" si="1064"/>
        <v/>
      </c>
      <c r="D2023" s="1" t="str">
        <f t="shared" ca="1" si="1065"/>
        <v/>
      </c>
      <c r="F2023" s="10"/>
      <c r="G2023" s="217" t="str">
        <f t="shared" si="1066"/>
        <v/>
      </c>
      <c r="H2023" s="27"/>
      <c r="I2023" s="28"/>
      <c r="J2023" s="28"/>
      <c r="K2023" s="29"/>
      <c r="L2023" s="217"/>
      <c r="M2023" s="217"/>
      <c r="N2023" s="217"/>
      <c r="O2023" s="26" t="str">
        <f t="shared" si="1067"/>
        <v/>
      </c>
      <c r="P2023" s="218" t="str">
        <f t="shared" si="1068"/>
        <v/>
      </c>
      <c r="Q2023" s="26" t="str">
        <f t="shared" si="1069"/>
        <v/>
      </c>
      <c r="R2023" s="22"/>
      <c r="S2023" s="99"/>
      <c r="T2023" s="10"/>
      <c r="U2023" s="229" t="str">
        <f t="shared" si="1070"/>
        <v/>
      </c>
      <c r="V2023" s="230"/>
      <c r="W2023" s="230"/>
      <c r="X2023" s="230"/>
      <c r="Y2023" s="230"/>
      <c r="Z2023" s="22" t="str">
        <f>""</f>
        <v/>
      </c>
      <c r="AB2023" s="23" t="str">
        <f t="shared" si="1071"/>
        <v/>
      </c>
      <c r="AC2023" s="2" t="b">
        <f>COUNT(Q2023:Q$2500)&gt;0</f>
        <v>0</v>
      </c>
      <c r="AD2023" s="2" t="b">
        <f t="shared" si="1087"/>
        <v>0</v>
      </c>
      <c r="AE2023" s="2" t="b">
        <f t="shared" si="1088"/>
        <v>0</v>
      </c>
      <c r="AF2023" s="2" t="b">
        <f t="shared" si="1089"/>
        <v>0</v>
      </c>
      <c r="AG2023" s="2" t="b">
        <f>OR(
  AND(AC2023,NOT(AC2024)),
  AND(AF2023,WEEKDAY(AH2022,2)=EINSTELLUNGEN!$D$12),
  AND(AF2023,AH2023=$J$35)
)</f>
        <v>0</v>
      </c>
      <c r="AH2023" s="2">
        <f>IF(AE2023,AH2022+IF(WEEKDAY(AH2022+1,2)&lt;=EINSTELLUNGEN!$D$12,1,$J$36),AH2022)</f>
        <v>42020</v>
      </c>
      <c r="AI2023" s="2">
        <f t="shared" si="1090"/>
        <v>2019</v>
      </c>
      <c r="AJ2023" s="2">
        <f t="shared" si="1091"/>
        <v>201901</v>
      </c>
      <c r="AK2023" s="2">
        <f t="shared" si="1092"/>
        <v>201901</v>
      </c>
      <c r="AL2023" s="2">
        <f t="shared" si="1093"/>
        <v>201903</v>
      </c>
      <c r="AM2023" s="2" t="b">
        <f t="shared" si="1094"/>
        <v>1</v>
      </c>
      <c r="AN2023" s="4" t="e">
        <f t="shared" si="1072"/>
        <v>#N/A</v>
      </c>
      <c r="AO2023" s="4" t="e">
        <f t="shared" si="1073"/>
        <v>#N/A</v>
      </c>
      <c r="AP2023" s="2" t="str">
        <f>IF(AD2023,
  IF(ISBLANK(H2023),
    AP2022,
    IF(LEN(H2023)=1,
      IF(OR(UPPER(H2023)="A",UPPER(H2023)="I"),
        EINSTELLUNGEN!$D$21,
        IF(OR(UPPER(H2023)="B",UPPER(H2023)="M"),
          EINSTELLUNGEN!$D$22,
          IF(OR(UPPER(H2023)="C",UPPER(H2023)="S"),
            EINSTELLUNGEN!$D$23,
            IF(UPPER(H2023)="D",
              EINSTELLUNGEN!$D$24,
              IF(UPPER(H2023)="E",
                EINSTELLUNGEN!$D$25,
                UPPER(H2023)))))),
      IF(ISNUMBER(H2023),
        EINSTELLUNGEN!$D$20&amp;H2023,
        UPPER(H2023)))),
  "")</f>
        <v/>
      </c>
      <c r="AQ2023" s="2" t="str">
        <f t="shared" si="1074"/>
        <v/>
      </c>
      <c r="AR2023" s="2">
        <f t="shared" si="1075"/>
        <v>0</v>
      </c>
      <c r="AS2023" s="145">
        <f t="shared" si="1076"/>
        <v>0.33333333333333331</v>
      </c>
      <c r="AT2023" s="2">
        <f t="shared" si="1077"/>
        <v>0</v>
      </c>
      <c r="AU2023" s="2">
        <f t="shared" si="1078"/>
        <v>0</v>
      </c>
      <c r="AV2023" s="2">
        <f t="shared" si="1079"/>
        <v>0</v>
      </c>
      <c r="AW2023" s="2">
        <f t="shared" si="1080"/>
        <v>0</v>
      </c>
      <c r="AX2023" s="2">
        <f t="shared" si="1095"/>
        <v>0</v>
      </c>
      <c r="AY2023" s="2">
        <f t="shared" si="1081"/>
        <v>0</v>
      </c>
      <c r="AZ2023" s="145" t="e">
        <f t="shared" si="1082"/>
        <v>#N/A</v>
      </c>
      <c r="BA2023" s="145" t="e">
        <f t="shared" si="1083"/>
        <v>#N/A</v>
      </c>
      <c r="BB2023" s="145">
        <f t="shared" si="1084"/>
        <v>2.083333333333337E-2</v>
      </c>
      <c r="BC2023" s="2">
        <f>IF(AM2023,
  IF(AND(AL2023=$J$31,_xlfn.DAYS(AH2023,DATE(AI2023,1,1))&lt;7),
    MAX(0,EINSTELLUNGEN!$D$12+1-WEEKDAY(DATE(EINSTELLUNGEN!$D$9,EINSTELLUNGEN!$D$10,1),2)),
    IF(AL2023=$J$33,
      MIN(EINSTELLUNGEN!$D$12,WEEKDAY(DATE(EINSTELLUNGEN!$D$9,12,31),2)),
      EINSTELLUNGEN!$D$12
  )) - SUMIF(AL$50:AL$2500,"="&amp;AL2023,AX$50:AX$2500),
  0)</f>
        <v>3</v>
      </c>
      <c r="BD2023" s="2">
        <f t="shared" si="1085"/>
        <v>0.33333333333333331</v>
      </c>
      <c r="BE2023" s="2">
        <f t="shared" si="1086"/>
        <v>0</v>
      </c>
    </row>
    <row r="2024" spans="1:57" ht="10.5" customHeight="1">
      <c r="A2024" s="1" t="str">
        <f t="shared" ca="1" si="1062"/>
        <v/>
      </c>
      <c r="B2024" s="1" t="str">
        <f t="shared" ca="1" si="1063"/>
        <v/>
      </c>
      <c r="C2024" s="1" t="str">
        <f t="shared" ca="1" si="1064"/>
        <v/>
      </c>
      <c r="D2024" s="1" t="str">
        <f t="shared" ca="1" si="1065"/>
        <v/>
      </c>
      <c r="F2024" s="10"/>
      <c r="G2024" s="217" t="str">
        <f t="shared" si="1066"/>
        <v/>
      </c>
      <c r="H2024" s="27"/>
      <c r="I2024" s="28"/>
      <c r="J2024" s="28"/>
      <c r="K2024" s="29"/>
      <c r="L2024" s="217"/>
      <c r="M2024" s="217"/>
      <c r="N2024" s="217"/>
      <c r="O2024" s="26" t="str">
        <f t="shared" si="1067"/>
        <v/>
      </c>
      <c r="P2024" s="218" t="str">
        <f t="shared" si="1068"/>
        <v/>
      </c>
      <c r="Q2024" s="26" t="str">
        <f t="shared" si="1069"/>
        <v/>
      </c>
      <c r="R2024" s="22"/>
      <c r="S2024" s="99"/>
      <c r="T2024" s="10"/>
      <c r="U2024" s="229" t="str">
        <f t="shared" si="1070"/>
        <v/>
      </c>
      <c r="V2024" s="230"/>
      <c r="W2024" s="230"/>
      <c r="X2024" s="230"/>
      <c r="Y2024" s="230"/>
      <c r="Z2024" s="22" t="str">
        <f>""</f>
        <v/>
      </c>
      <c r="AB2024" s="23" t="str">
        <f t="shared" si="1071"/>
        <v/>
      </c>
      <c r="AC2024" s="2" t="b">
        <f>COUNT(Q2024:Q$2500)&gt;0</f>
        <v>0</v>
      </c>
      <c r="AD2024" s="2" t="b">
        <f t="shared" si="1087"/>
        <v>0</v>
      </c>
      <c r="AE2024" s="2" t="b">
        <f t="shared" si="1088"/>
        <v>0</v>
      </c>
      <c r="AF2024" s="2" t="b">
        <f t="shared" si="1089"/>
        <v>0</v>
      </c>
      <c r="AG2024" s="2" t="b">
        <f>OR(
  AND(AC2024,NOT(AC2025)),
  AND(AF2024,WEEKDAY(AH2023,2)=EINSTELLUNGEN!$D$12),
  AND(AF2024,AH2024=$J$35)
)</f>
        <v>0</v>
      </c>
      <c r="AH2024" s="2">
        <f>IF(AE2024,AH2023+IF(WEEKDAY(AH2023+1,2)&lt;=EINSTELLUNGEN!$D$12,1,$J$36),AH2023)</f>
        <v>42020</v>
      </c>
      <c r="AI2024" s="2">
        <f t="shared" si="1090"/>
        <v>2019</v>
      </c>
      <c r="AJ2024" s="2">
        <f t="shared" si="1091"/>
        <v>201901</v>
      </c>
      <c r="AK2024" s="2">
        <f t="shared" si="1092"/>
        <v>201901</v>
      </c>
      <c r="AL2024" s="2">
        <f t="shared" si="1093"/>
        <v>201903</v>
      </c>
      <c r="AM2024" s="2" t="b">
        <f t="shared" si="1094"/>
        <v>1</v>
      </c>
      <c r="AN2024" s="4" t="e">
        <f t="shared" si="1072"/>
        <v>#N/A</v>
      </c>
      <c r="AO2024" s="4" t="e">
        <f t="shared" si="1073"/>
        <v>#N/A</v>
      </c>
      <c r="AP2024" s="2" t="str">
        <f>IF(AD2024,
  IF(ISBLANK(H2024),
    AP2023,
    IF(LEN(H2024)=1,
      IF(OR(UPPER(H2024)="A",UPPER(H2024)="I"),
        EINSTELLUNGEN!$D$21,
        IF(OR(UPPER(H2024)="B",UPPER(H2024)="M"),
          EINSTELLUNGEN!$D$22,
          IF(OR(UPPER(H2024)="C",UPPER(H2024)="S"),
            EINSTELLUNGEN!$D$23,
            IF(UPPER(H2024)="D",
              EINSTELLUNGEN!$D$24,
              IF(UPPER(H2024)="E",
                EINSTELLUNGEN!$D$25,
                UPPER(H2024)))))),
      IF(ISNUMBER(H2024),
        EINSTELLUNGEN!$D$20&amp;H2024,
        UPPER(H2024)))),
  "")</f>
        <v/>
      </c>
      <c r="AQ2024" s="2" t="str">
        <f t="shared" si="1074"/>
        <v/>
      </c>
      <c r="AR2024" s="2">
        <f t="shared" si="1075"/>
        <v>0</v>
      </c>
      <c r="AS2024" s="145">
        <f t="shared" si="1076"/>
        <v>0.33333333333333331</v>
      </c>
      <c r="AT2024" s="2">
        <f t="shared" si="1077"/>
        <v>0</v>
      </c>
      <c r="AU2024" s="2">
        <f t="shared" si="1078"/>
        <v>0</v>
      </c>
      <c r="AV2024" s="2">
        <f t="shared" si="1079"/>
        <v>0</v>
      </c>
      <c r="AW2024" s="2">
        <f t="shared" si="1080"/>
        <v>0</v>
      </c>
      <c r="AX2024" s="2">
        <f t="shared" si="1095"/>
        <v>0</v>
      </c>
      <c r="AY2024" s="2">
        <f t="shared" si="1081"/>
        <v>0</v>
      </c>
      <c r="AZ2024" s="145" t="e">
        <f t="shared" si="1082"/>
        <v>#N/A</v>
      </c>
      <c r="BA2024" s="145" t="e">
        <f t="shared" si="1083"/>
        <v>#N/A</v>
      </c>
      <c r="BB2024" s="145">
        <f t="shared" si="1084"/>
        <v>2.083333333333337E-2</v>
      </c>
      <c r="BC2024" s="2">
        <f>IF(AM2024,
  IF(AND(AL2024=$J$31,_xlfn.DAYS(AH2024,DATE(AI2024,1,1))&lt;7),
    MAX(0,EINSTELLUNGEN!$D$12+1-WEEKDAY(DATE(EINSTELLUNGEN!$D$9,EINSTELLUNGEN!$D$10,1),2)),
    IF(AL2024=$J$33,
      MIN(EINSTELLUNGEN!$D$12,WEEKDAY(DATE(EINSTELLUNGEN!$D$9,12,31),2)),
      EINSTELLUNGEN!$D$12
  )) - SUMIF(AL$50:AL$2500,"="&amp;AL2024,AX$50:AX$2500),
  0)</f>
        <v>3</v>
      </c>
      <c r="BD2024" s="2">
        <f t="shared" si="1085"/>
        <v>0.33333333333333331</v>
      </c>
      <c r="BE2024" s="2">
        <f t="shared" si="1086"/>
        <v>0</v>
      </c>
    </row>
    <row r="2025" spans="1:57" ht="10.5" customHeight="1">
      <c r="A2025" s="1" t="str">
        <f t="shared" ca="1" si="1062"/>
        <v/>
      </c>
      <c r="B2025" s="1" t="str">
        <f t="shared" ca="1" si="1063"/>
        <v/>
      </c>
      <c r="C2025" s="1" t="str">
        <f t="shared" ca="1" si="1064"/>
        <v/>
      </c>
      <c r="D2025" s="1" t="str">
        <f t="shared" ca="1" si="1065"/>
        <v/>
      </c>
      <c r="F2025" s="10"/>
      <c r="G2025" s="217" t="str">
        <f t="shared" si="1066"/>
        <v/>
      </c>
      <c r="H2025" s="27"/>
      <c r="I2025" s="28"/>
      <c r="J2025" s="28"/>
      <c r="K2025" s="29"/>
      <c r="L2025" s="217"/>
      <c r="M2025" s="217"/>
      <c r="N2025" s="217"/>
      <c r="O2025" s="26" t="str">
        <f t="shared" si="1067"/>
        <v/>
      </c>
      <c r="P2025" s="218" t="str">
        <f t="shared" si="1068"/>
        <v/>
      </c>
      <c r="Q2025" s="26" t="str">
        <f t="shared" si="1069"/>
        <v/>
      </c>
      <c r="R2025" s="22"/>
      <c r="S2025" s="99"/>
      <c r="T2025" s="10"/>
      <c r="U2025" s="229" t="str">
        <f t="shared" si="1070"/>
        <v/>
      </c>
      <c r="V2025" s="230"/>
      <c r="W2025" s="230"/>
      <c r="X2025" s="230"/>
      <c r="Y2025" s="230"/>
      <c r="Z2025" s="22" t="str">
        <f>""</f>
        <v/>
      </c>
      <c r="AB2025" s="23" t="str">
        <f t="shared" si="1071"/>
        <v/>
      </c>
      <c r="AC2025" s="2" t="b">
        <f>COUNT(Q2025:Q$2500)&gt;0</f>
        <v>0</v>
      </c>
      <c r="AD2025" s="2" t="b">
        <f t="shared" si="1087"/>
        <v>0</v>
      </c>
      <c r="AE2025" s="2" t="b">
        <f t="shared" si="1088"/>
        <v>0</v>
      </c>
      <c r="AF2025" s="2" t="b">
        <f t="shared" si="1089"/>
        <v>0</v>
      </c>
      <c r="AG2025" s="2" t="b">
        <f>OR(
  AND(AC2025,NOT(AC2026)),
  AND(AF2025,WEEKDAY(AH2024,2)=EINSTELLUNGEN!$D$12),
  AND(AF2025,AH2025=$J$35)
)</f>
        <v>0</v>
      </c>
      <c r="AH2025" s="2">
        <f>IF(AE2025,AH2024+IF(WEEKDAY(AH2024+1,2)&lt;=EINSTELLUNGEN!$D$12,1,$J$36),AH2024)</f>
        <v>42020</v>
      </c>
      <c r="AI2025" s="2">
        <f t="shared" si="1090"/>
        <v>2019</v>
      </c>
      <c r="AJ2025" s="2">
        <f t="shared" si="1091"/>
        <v>201901</v>
      </c>
      <c r="AK2025" s="2">
        <f t="shared" si="1092"/>
        <v>201901</v>
      </c>
      <c r="AL2025" s="2">
        <f t="shared" si="1093"/>
        <v>201903</v>
      </c>
      <c r="AM2025" s="2" t="b">
        <f t="shared" si="1094"/>
        <v>1</v>
      </c>
      <c r="AN2025" s="4" t="e">
        <f t="shared" si="1072"/>
        <v>#N/A</v>
      </c>
      <c r="AO2025" s="4" t="e">
        <f t="shared" si="1073"/>
        <v>#N/A</v>
      </c>
      <c r="AP2025" s="2" t="str">
        <f>IF(AD2025,
  IF(ISBLANK(H2025),
    AP2024,
    IF(LEN(H2025)=1,
      IF(OR(UPPER(H2025)="A",UPPER(H2025)="I"),
        EINSTELLUNGEN!$D$21,
        IF(OR(UPPER(H2025)="B",UPPER(H2025)="M"),
          EINSTELLUNGEN!$D$22,
          IF(OR(UPPER(H2025)="C",UPPER(H2025)="S"),
            EINSTELLUNGEN!$D$23,
            IF(UPPER(H2025)="D",
              EINSTELLUNGEN!$D$24,
              IF(UPPER(H2025)="E",
                EINSTELLUNGEN!$D$25,
                UPPER(H2025)))))),
      IF(ISNUMBER(H2025),
        EINSTELLUNGEN!$D$20&amp;H2025,
        UPPER(H2025)))),
  "")</f>
        <v/>
      </c>
      <c r="AQ2025" s="2" t="str">
        <f t="shared" si="1074"/>
        <v/>
      </c>
      <c r="AR2025" s="2">
        <f t="shared" si="1075"/>
        <v>0</v>
      </c>
      <c r="AS2025" s="145">
        <f t="shared" si="1076"/>
        <v>0.33333333333333331</v>
      </c>
      <c r="AT2025" s="2">
        <f t="shared" si="1077"/>
        <v>0</v>
      </c>
      <c r="AU2025" s="2">
        <f t="shared" si="1078"/>
        <v>0</v>
      </c>
      <c r="AV2025" s="2">
        <f t="shared" si="1079"/>
        <v>0</v>
      </c>
      <c r="AW2025" s="2">
        <f t="shared" si="1080"/>
        <v>0</v>
      </c>
      <c r="AX2025" s="2">
        <f t="shared" si="1095"/>
        <v>0</v>
      </c>
      <c r="AY2025" s="2">
        <f t="shared" si="1081"/>
        <v>0</v>
      </c>
      <c r="AZ2025" s="145" t="e">
        <f t="shared" si="1082"/>
        <v>#N/A</v>
      </c>
      <c r="BA2025" s="145" t="e">
        <f t="shared" si="1083"/>
        <v>#N/A</v>
      </c>
      <c r="BB2025" s="145">
        <f t="shared" si="1084"/>
        <v>2.083333333333337E-2</v>
      </c>
      <c r="BC2025" s="2">
        <f>IF(AM2025,
  IF(AND(AL2025=$J$31,_xlfn.DAYS(AH2025,DATE(AI2025,1,1))&lt;7),
    MAX(0,EINSTELLUNGEN!$D$12+1-WEEKDAY(DATE(EINSTELLUNGEN!$D$9,EINSTELLUNGEN!$D$10,1),2)),
    IF(AL2025=$J$33,
      MIN(EINSTELLUNGEN!$D$12,WEEKDAY(DATE(EINSTELLUNGEN!$D$9,12,31),2)),
      EINSTELLUNGEN!$D$12
  )) - SUMIF(AL$50:AL$2500,"="&amp;AL2025,AX$50:AX$2500),
  0)</f>
        <v>3</v>
      </c>
      <c r="BD2025" s="2">
        <f t="shared" si="1085"/>
        <v>0.33333333333333331</v>
      </c>
      <c r="BE2025" s="2">
        <f t="shared" si="1086"/>
        <v>0</v>
      </c>
    </row>
    <row r="2026" spans="1:57" ht="10.5" customHeight="1">
      <c r="A2026" s="1" t="str">
        <f t="shared" ca="1" si="1062"/>
        <v/>
      </c>
      <c r="B2026" s="1" t="str">
        <f t="shared" ca="1" si="1063"/>
        <v/>
      </c>
      <c r="C2026" s="1" t="str">
        <f t="shared" ca="1" si="1064"/>
        <v/>
      </c>
      <c r="D2026" s="1" t="str">
        <f t="shared" ca="1" si="1065"/>
        <v/>
      </c>
      <c r="F2026" s="10"/>
      <c r="G2026" s="217" t="str">
        <f t="shared" si="1066"/>
        <v/>
      </c>
      <c r="H2026" s="27"/>
      <c r="I2026" s="28"/>
      <c r="J2026" s="28"/>
      <c r="K2026" s="29"/>
      <c r="L2026" s="217"/>
      <c r="M2026" s="217"/>
      <c r="N2026" s="217"/>
      <c r="O2026" s="26" t="str">
        <f t="shared" si="1067"/>
        <v/>
      </c>
      <c r="P2026" s="218" t="str">
        <f t="shared" si="1068"/>
        <v/>
      </c>
      <c r="Q2026" s="26" t="str">
        <f t="shared" si="1069"/>
        <v/>
      </c>
      <c r="R2026" s="22"/>
      <c r="S2026" s="99"/>
      <c r="T2026" s="10"/>
      <c r="U2026" s="229" t="str">
        <f t="shared" si="1070"/>
        <v/>
      </c>
      <c r="V2026" s="230"/>
      <c r="W2026" s="230"/>
      <c r="X2026" s="230"/>
      <c r="Y2026" s="230"/>
      <c r="Z2026" s="22" t="str">
        <f>""</f>
        <v/>
      </c>
      <c r="AB2026" s="23" t="str">
        <f t="shared" si="1071"/>
        <v/>
      </c>
      <c r="AC2026" s="2" t="b">
        <f>COUNT(Q2026:Q$2500)&gt;0</f>
        <v>0</v>
      </c>
      <c r="AD2026" s="2" t="b">
        <f t="shared" si="1087"/>
        <v>0</v>
      </c>
      <c r="AE2026" s="2" t="b">
        <f t="shared" si="1088"/>
        <v>0</v>
      </c>
      <c r="AF2026" s="2" t="b">
        <f t="shared" si="1089"/>
        <v>0</v>
      </c>
      <c r="AG2026" s="2" t="b">
        <f>OR(
  AND(AC2026,NOT(AC2027)),
  AND(AF2026,WEEKDAY(AH2025,2)=EINSTELLUNGEN!$D$12),
  AND(AF2026,AH2026=$J$35)
)</f>
        <v>0</v>
      </c>
      <c r="AH2026" s="2">
        <f>IF(AE2026,AH2025+IF(WEEKDAY(AH2025+1,2)&lt;=EINSTELLUNGEN!$D$12,1,$J$36),AH2025)</f>
        <v>42020</v>
      </c>
      <c r="AI2026" s="2">
        <f t="shared" si="1090"/>
        <v>2019</v>
      </c>
      <c r="AJ2026" s="2">
        <f t="shared" si="1091"/>
        <v>201901</v>
      </c>
      <c r="AK2026" s="2">
        <f t="shared" si="1092"/>
        <v>201901</v>
      </c>
      <c r="AL2026" s="2">
        <f t="shared" si="1093"/>
        <v>201903</v>
      </c>
      <c r="AM2026" s="2" t="b">
        <f t="shared" si="1094"/>
        <v>1</v>
      </c>
      <c r="AN2026" s="4" t="e">
        <f t="shared" si="1072"/>
        <v>#N/A</v>
      </c>
      <c r="AO2026" s="4" t="e">
        <f t="shared" si="1073"/>
        <v>#N/A</v>
      </c>
      <c r="AP2026" s="2" t="str">
        <f>IF(AD2026,
  IF(ISBLANK(H2026),
    AP2025,
    IF(LEN(H2026)=1,
      IF(OR(UPPER(H2026)="A",UPPER(H2026)="I"),
        EINSTELLUNGEN!$D$21,
        IF(OR(UPPER(H2026)="B",UPPER(H2026)="M"),
          EINSTELLUNGEN!$D$22,
          IF(OR(UPPER(H2026)="C",UPPER(H2026)="S"),
            EINSTELLUNGEN!$D$23,
            IF(UPPER(H2026)="D",
              EINSTELLUNGEN!$D$24,
              IF(UPPER(H2026)="E",
                EINSTELLUNGEN!$D$25,
                UPPER(H2026)))))),
      IF(ISNUMBER(H2026),
        EINSTELLUNGEN!$D$20&amp;H2026,
        UPPER(H2026)))),
  "")</f>
        <v/>
      </c>
      <c r="AQ2026" s="2" t="str">
        <f t="shared" si="1074"/>
        <v/>
      </c>
      <c r="AR2026" s="2">
        <f t="shared" si="1075"/>
        <v>0</v>
      </c>
      <c r="AS2026" s="145">
        <f t="shared" si="1076"/>
        <v>0.33333333333333331</v>
      </c>
      <c r="AT2026" s="2">
        <f t="shared" si="1077"/>
        <v>0</v>
      </c>
      <c r="AU2026" s="2">
        <f t="shared" si="1078"/>
        <v>0</v>
      </c>
      <c r="AV2026" s="2">
        <f t="shared" si="1079"/>
        <v>0</v>
      </c>
      <c r="AW2026" s="2">
        <f t="shared" si="1080"/>
        <v>0</v>
      </c>
      <c r="AX2026" s="2">
        <f t="shared" si="1095"/>
        <v>0</v>
      </c>
      <c r="AY2026" s="2">
        <f t="shared" si="1081"/>
        <v>0</v>
      </c>
      <c r="AZ2026" s="145" t="e">
        <f t="shared" si="1082"/>
        <v>#N/A</v>
      </c>
      <c r="BA2026" s="145" t="e">
        <f t="shared" si="1083"/>
        <v>#N/A</v>
      </c>
      <c r="BB2026" s="145">
        <f t="shared" si="1084"/>
        <v>2.083333333333337E-2</v>
      </c>
      <c r="BC2026" s="2">
        <f>IF(AM2026,
  IF(AND(AL2026=$J$31,_xlfn.DAYS(AH2026,DATE(AI2026,1,1))&lt;7),
    MAX(0,EINSTELLUNGEN!$D$12+1-WEEKDAY(DATE(EINSTELLUNGEN!$D$9,EINSTELLUNGEN!$D$10,1),2)),
    IF(AL2026=$J$33,
      MIN(EINSTELLUNGEN!$D$12,WEEKDAY(DATE(EINSTELLUNGEN!$D$9,12,31),2)),
      EINSTELLUNGEN!$D$12
  )) - SUMIF(AL$50:AL$2500,"="&amp;AL2026,AX$50:AX$2500),
  0)</f>
        <v>3</v>
      </c>
      <c r="BD2026" s="2">
        <f t="shared" si="1085"/>
        <v>0.33333333333333331</v>
      </c>
      <c r="BE2026" s="2">
        <f t="shared" si="1086"/>
        <v>0</v>
      </c>
    </row>
    <row r="2027" spans="1:57" ht="10.5" customHeight="1">
      <c r="A2027" s="1" t="str">
        <f t="shared" ca="1" si="1062"/>
        <v/>
      </c>
      <c r="B2027" s="1" t="str">
        <f t="shared" ca="1" si="1063"/>
        <v/>
      </c>
      <c r="C2027" s="1" t="str">
        <f t="shared" ca="1" si="1064"/>
        <v/>
      </c>
      <c r="D2027" s="1" t="str">
        <f t="shared" ca="1" si="1065"/>
        <v/>
      </c>
      <c r="F2027" s="10"/>
      <c r="G2027" s="217" t="str">
        <f t="shared" si="1066"/>
        <v/>
      </c>
      <c r="H2027" s="27"/>
      <c r="I2027" s="28"/>
      <c r="J2027" s="28"/>
      <c r="K2027" s="29"/>
      <c r="L2027" s="217"/>
      <c r="M2027" s="217"/>
      <c r="N2027" s="217"/>
      <c r="O2027" s="26" t="str">
        <f t="shared" si="1067"/>
        <v/>
      </c>
      <c r="P2027" s="218" t="str">
        <f t="shared" si="1068"/>
        <v/>
      </c>
      <c r="Q2027" s="26" t="str">
        <f t="shared" si="1069"/>
        <v/>
      </c>
      <c r="R2027" s="22"/>
      <c r="S2027" s="99"/>
      <c r="T2027" s="10"/>
      <c r="U2027" s="229" t="str">
        <f t="shared" si="1070"/>
        <v/>
      </c>
      <c r="V2027" s="230"/>
      <c r="W2027" s="230"/>
      <c r="X2027" s="230"/>
      <c r="Y2027" s="230"/>
      <c r="Z2027" s="22" t="str">
        <f>""</f>
        <v/>
      </c>
      <c r="AB2027" s="23" t="str">
        <f t="shared" si="1071"/>
        <v/>
      </c>
      <c r="AC2027" s="2" t="b">
        <f>COUNT(Q2027:Q$2500)&gt;0</f>
        <v>0</v>
      </c>
      <c r="AD2027" s="2" t="b">
        <f t="shared" si="1087"/>
        <v>0</v>
      </c>
      <c r="AE2027" s="2" t="b">
        <f t="shared" si="1088"/>
        <v>0</v>
      </c>
      <c r="AF2027" s="2" t="b">
        <f t="shared" si="1089"/>
        <v>0</v>
      </c>
      <c r="AG2027" s="2" t="b">
        <f>OR(
  AND(AC2027,NOT(AC2028)),
  AND(AF2027,WEEKDAY(AH2026,2)=EINSTELLUNGEN!$D$12),
  AND(AF2027,AH2027=$J$35)
)</f>
        <v>0</v>
      </c>
      <c r="AH2027" s="2">
        <f>IF(AE2027,AH2026+IF(WEEKDAY(AH2026+1,2)&lt;=EINSTELLUNGEN!$D$12,1,$J$36),AH2026)</f>
        <v>42020</v>
      </c>
      <c r="AI2027" s="2">
        <f t="shared" si="1090"/>
        <v>2019</v>
      </c>
      <c r="AJ2027" s="2">
        <f t="shared" si="1091"/>
        <v>201901</v>
      </c>
      <c r="AK2027" s="2">
        <f t="shared" si="1092"/>
        <v>201901</v>
      </c>
      <c r="AL2027" s="2">
        <f t="shared" si="1093"/>
        <v>201903</v>
      </c>
      <c r="AM2027" s="2" t="b">
        <f t="shared" si="1094"/>
        <v>1</v>
      </c>
      <c r="AN2027" s="4" t="e">
        <f t="shared" si="1072"/>
        <v>#N/A</v>
      </c>
      <c r="AO2027" s="4" t="e">
        <f t="shared" si="1073"/>
        <v>#N/A</v>
      </c>
      <c r="AP2027" s="2" t="str">
        <f>IF(AD2027,
  IF(ISBLANK(H2027),
    AP2026,
    IF(LEN(H2027)=1,
      IF(OR(UPPER(H2027)="A",UPPER(H2027)="I"),
        EINSTELLUNGEN!$D$21,
        IF(OR(UPPER(H2027)="B",UPPER(H2027)="M"),
          EINSTELLUNGEN!$D$22,
          IF(OR(UPPER(H2027)="C",UPPER(H2027)="S"),
            EINSTELLUNGEN!$D$23,
            IF(UPPER(H2027)="D",
              EINSTELLUNGEN!$D$24,
              IF(UPPER(H2027)="E",
                EINSTELLUNGEN!$D$25,
                UPPER(H2027)))))),
      IF(ISNUMBER(H2027),
        EINSTELLUNGEN!$D$20&amp;H2027,
        UPPER(H2027)))),
  "")</f>
        <v/>
      </c>
      <c r="AQ2027" s="2" t="str">
        <f t="shared" si="1074"/>
        <v/>
      </c>
      <c r="AR2027" s="2">
        <f t="shared" si="1075"/>
        <v>0</v>
      </c>
      <c r="AS2027" s="145">
        <f t="shared" si="1076"/>
        <v>0.33333333333333331</v>
      </c>
      <c r="AT2027" s="2">
        <f t="shared" si="1077"/>
        <v>0</v>
      </c>
      <c r="AU2027" s="2">
        <f t="shared" si="1078"/>
        <v>0</v>
      </c>
      <c r="AV2027" s="2">
        <f t="shared" si="1079"/>
        <v>0</v>
      </c>
      <c r="AW2027" s="2">
        <f t="shared" si="1080"/>
        <v>0</v>
      </c>
      <c r="AX2027" s="2">
        <f t="shared" si="1095"/>
        <v>0</v>
      </c>
      <c r="AY2027" s="2">
        <f t="shared" si="1081"/>
        <v>0</v>
      </c>
      <c r="AZ2027" s="145" t="e">
        <f t="shared" si="1082"/>
        <v>#N/A</v>
      </c>
      <c r="BA2027" s="145" t="e">
        <f t="shared" si="1083"/>
        <v>#N/A</v>
      </c>
      <c r="BB2027" s="145">
        <f t="shared" si="1084"/>
        <v>2.083333333333337E-2</v>
      </c>
      <c r="BC2027" s="2">
        <f>IF(AM2027,
  IF(AND(AL2027=$J$31,_xlfn.DAYS(AH2027,DATE(AI2027,1,1))&lt;7),
    MAX(0,EINSTELLUNGEN!$D$12+1-WEEKDAY(DATE(EINSTELLUNGEN!$D$9,EINSTELLUNGEN!$D$10,1),2)),
    IF(AL2027=$J$33,
      MIN(EINSTELLUNGEN!$D$12,WEEKDAY(DATE(EINSTELLUNGEN!$D$9,12,31),2)),
      EINSTELLUNGEN!$D$12
  )) - SUMIF(AL$50:AL$2500,"="&amp;AL2027,AX$50:AX$2500),
  0)</f>
        <v>3</v>
      </c>
      <c r="BD2027" s="2">
        <f t="shared" si="1085"/>
        <v>0.33333333333333331</v>
      </c>
      <c r="BE2027" s="2">
        <f t="shared" si="1086"/>
        <v>0</v>
      </c>
    </row>
    <row r="2028" spans="1:57" ht="10.5" customHeight="1">
      <c r="A2028" s="1" t="str">
        <f t="shared" ca="1" si="1062"/>
        <v/>
      </c>
      <c r="B2028" s="1" t="str">
        <f t="shared" ca="1" si="1063"/>
        <v/>
      </c>
      <c r="C2028" s="1" t="str">
        <f t="shared" ca="1" si="1064"/>
        <v/>
      </c>
      <c r="D2028" s="1" t="str">
        <f t="shared" ca="1" si="1065"/>
        <v/>
      </c>
      <c r="F2028" s="10"/>
      <c r="G2028" s="217" t="str">
        <f t="shared" si="1066"/>
        <v/>
      </c>
      <c r="H2028" s="27"/>
      <c r="I2028" s="28"/>
      <c r="J2028" s="28"/>
      <c r="K2028" s="29"/>
      <c r="L2028" s="217"/>
      <c r="M2028" s="217"/>
      <c r="N2028" s="217"/>
      <c r="O2028" s="26" t="str">
        <f t="shared" si="1067"/>
        <v/>
      </c>
      <c r="P2028" s="218" t="str">
        <f t="shared" si="1068"/>
        <v/>
      </c>
      <c r="Q2028" s="26" t="str">
        <f t="shared" si="1069"/>
        <v/>
      </c>
      <c r="R2028" s="22"/>
      <c r="S2028" s="99"/>
      <c r="T2028" s="10"/>
      <c r="U2028" s="229" t="str">
        <f t="shared" si="1070"/>
        <v/>
      </c>
      <c r="V2028" s="230"/>
      <c r="W2028" s="230"/>
      <c r="X2028" s="230"/>
      <c r="Y2028" s="230"/>
      <c r="Z2028" s="22" t="str">
        <f>""</f>
        <v/>
      </c>
      <c r="AB2028" s="23" t="str">
        <f t="shared" si="1071"/>
        <v/>
      </c>
      <c r="AC2028" s="2" t="b">
        <f>COUNT(Q2028:Q$2500)&gt;0</f>
        <v>0</v>
      </c>
      <c r="AD2028" s="2" t="b">
        <f t="shared" si="1087"/>
        <v>0</v>
      </c>
      <c r="AE2028" s="2" t="b">
        <f t="shared" si="1088"/>
        <v>0</v>
      </c>
      <c r="AF2028" s="2" t="b">
        <f t="shared" si="1089"/>
        <v>0</v>
      </c>
      <c r="AG2028" s="2" t="b">
        <f>OR(
  AND(AC2028,NOT(AC2029)),
  AND(AF2028,WEEKDAY(AH2027,2)=EINSTELLUNGEN!$D$12),
  AND(AF2028,AH2028=$J$35)
)</f>
        <v>0</v>
      </c>
      <c r="AH2028" s="2">
        <f>IF(AE2028,AH2027+IF(WEEKDAY(AH2027+1,2)&lt;=EINSTELLUNGEN!$D$12,1,$J$36),AH2027)</f>
        <v>42020</v>
      </c>
      <c r="AI2028" s="2">
        <f t="shared" si="1090"/>
        <v>2019</v>
      </c>
      <c r="AJ2028" s="2">
        <f t="shared" si="1091"/>
        <v>201901</v>
      </c>
      <c r="AK2028" s="2">
        <f t="shared" si="1092"/>
        <v>201901</v>
      </c>
      <c r="AL2028" s="2">
        <f t="shared" si="1093"/>
        <v>201903</v>
      </c>
      <c r="AM2028" s="2" t="b">
        <f t="shared" si="1094"/>
        <v>1</v>
      </c>
      <c r="AN2028" s="4" t="e">
        <f t="shared" si="1072"/>
        <v>#N/A</v>
      </c>
      <c r="AO2028" s="4" t="e">
        <f t="shared" si="1073"/>
        <v>#N/A</v>
      </c>
      <c r="AP2028" s="2" t="str">
        <f>IF(AD2028,
  IF(ISBLANK(H2028),
    AP2027,
    IF(LEN(H2028)=1,
      IF(OR(UPPER(H2028)="A",UPPER(H2028)="I"),
        EINSTELLUNGEN!$D$21,
        IF(OR(UPPER(H2028)="B",UPPER(H2028)="M"),
          EINSTELLUNGEN!$D$22,
          IF(OR(UPPER(H2028)="C",UPPER(H2028)="S"),
            EINSTELLUNGEN!$D$23,
            IF(UPPER(H2028)="D",
              EINSTELLUNGEN!$D$24,
              IF(UPPER(H2028)="E",
                EINSTELLUNGEN!$D$25,
                UPPER(H2028)))))),
      IF(ISNUMBER(H2028),
        EINSTELLUNGEN!$D$20&amp;H2028,
        UPPER(H2028)))),
  "")</f>
        <v/>
      </c>
      <c r="AQ2028" s="2" t="str">
        <f t="shared" si="1074"/>
        <v/>
      </c>
      <c r="AR2028" s="2">
        <f t="shared" si="1075"/>
        <v>0</v>
      </c>
      <c r="AS2028" s="145">
        <f t="shared" si="1076"/>
        <v>0.33333333333333331</v>
      </c>
      <c r="AT2028" s="2">
        <f t="shared" si="1077"/>
        <v>0</v>
      </c>
      <c r="AU2028" s="2">
        <f t="shared" si="1078"/>
        <v>0</v>
      </c>
      <c r="AV2028" s="2">
        <f t="shared" si="1079"/>
        <v>0</v>
      </c>
      <c r="AW2028" s="2">
        <f t="shared" si="1080"/>
        <v>0</v>
      </c>
      <c r="AX2028" s="2">
        <f t="shared" si="1095"/>
        <v>0</v>
      </c>
      <c r="AY2028" s="2">
        <f t="shared" si="1081"/>
        <v>0</v>
      </c>
      <c r="AZ2028" s="145" t="e">
        <f t="shared" si="1082"/>
        <v>#N/A</v>
      </c>
      <c r="BA2028" s="145" t="e">
        <f t="shared" si="1083"/>
        <v>#N/A</v>
      </c>
      <c r="BB2028" s="145">
        <f t="shared" si="1084"/>
        <v>2.083333333333337E-2</v>
      </c>
      <c r="BC2028" s="2">
        <f>IF(AM2028,
  IF(AND(AL2028=$J$31,_xlfn.DAYS(AH2028,DATE(AI2028,1,1))&lt;7),
    MAX(0,EINSTELLUNGEN!$D$12+1-WEEKDAY(DATE(EINSTELLUNGEN!$D$9,EINSTELLUNGEN!$D$10,1),2)),
    IF(AL2028=$J$33,
      MIN(EINSTELLUNGEN!$D$12,WEEKDAY(DATE(EINSTELLUNGEN!$D$9,12,31),2)),
      EINSTELLUNGEN!$D$12
  )) - SUMIF(AL$50:AL$2500,"="&amp;AL2028,AX$50:AX$2500),
  0)</f>
        <v>3</v>
      </c>
      <c r="BD2028" s="2">
        <f t="shared" si="1085"/>
        <v>0.33333333333333331</v>
      </c>
      <c r="BE2028" s="2">
        <f t="shared" si="1086"/>
        <v>0</v>
      </c>
    </row>
    <row r="2029" spans="1:57" ht="10.5" customHeight="1">
      <c r="A2029" s="1" t="str">
        <f t="shared" ca="1" si="1062"/>
        <v/>
      </c>
      <c r="B2029" s="1" t="str">
        <f t="shared" ca="1" si="1063"/>
        <v/>
      </c>
      <c r="C2029" s="1" t="str">
        <f t="shared" ca="1" si="1064"/>
        <v/>
      </c>
      <c r="D2029" s="1" t="str">
        <f t="shared" ca="1" si="1065"/>
        <v/>
      </c>
      <c r="F2029" s="10"/>
      <c r="G2029" s="217" t="str">
        <f t="shared" si="1066"/>
        <v/>
      </c>
      <c r="H2029" s="27"/>
      <c r="I2029" s="28"/>
      <c r="J2029" s="28"/>
      <c r="K2029" s="29"/>
      <c r="L2029" s="217"/>
      <c r="M2029" s="217"/>
      <c r="N2029" s="217"/>
      <c r="O2029" s="26" t="str">
        <f t="shared" si="1067"/>
        <v/>
      </c>
      <c r="P2029" s="218" t="str">
        <f t="shared" si="1068"/>
        <v/>
      </c>
      <c r="Q2029" s="26" t="str">
        <f t="shared" si="1069"/>
        <v/>
      </c>
      <c r="R2029" s="22"/>
      <c r="S2029" s="99"/>
      <c r="T2029" s="10"/>
      <c r="U2029" s="229" t="str">
        <f t="shared" si="1070"/>
        <v/>
      </c>
      <c r="V2029" s="230"/>
      <c r="W2029" s="230"/>
      <c r="X2029" s="230"/>
      <c r="Y2029" s="230"/>
      <c r="Z2029" s="22" t="str">
        <f>""</f>
        <v/>
      </c>
      <c r="AB2029" s="23" t="str">
        <f t="shared" si="1071"/>
        <v/>
      </c>
      <c r="AC2029" s="2" t="b">
        <f>COUNT(Q2029:Q$2500)&gt;0</f>
        <v>0</v>
      </c>
      <c r="AD2029" s="2" t="b">
        <f t="shared" si="1087"/>
        <v>0</v>
      </c>
      <c r="AE2029" s="2" t="b">
        <f t="shared" si="1088"/>
        <v>0</v>
      </c>
      <c r="AF2029" s="2" t="b">
        <f t="shared" si="1089"/>
        <v>0</v>
      </c>
      <c r="AG2029" s="2" t="b">
        <f>OR(
  AND(AC2029,NOT(AC2030)),
  AND(AF2029,WEEKDAY(AH2028,2)=EINSTELLUNGEN!$D$12),
  AND(AF2029,AH2029=$J$35)
)</f>
        <v>0</v>
      </c>
      <c r="AH2029" s="2">
        <f>IF(AE2029,AH2028+IF(WEEKDAY(AH2028+1,2)&lt;=EINSTELLUNGEN!$D$12,1,$J$36),AH2028)</f>
        <v>42020</v>
      </c>
      <c r="AI2029" s="2">
        <f t="shared" si="1090"/>
        <v>2019</v>
      </c>
      <c r="AJ2029" s="2">
        <f t="shared" si="1091"/>
        <v>201901</v>
      </c>
      <c r="AK2029" s="2">
        <f t="shared" si="1092"/>
        <v>201901</v>
      </c>
      <c r="AL2029" s="2">
        <f t="shared" si="1093"/>
        <v>201903</v>
      </c>
      <c r="AM2029" s="2" t="b">
        <f t="shared" si="1094"/>
        <v>1</v>
      </c>
      <c r="AN2029" s="4" t="e">
        <f t="shared" si="1072"/>
        <v>#N/A</v>
      </c>
      <c r="AO2029" s="4" t="e">
        <f t="shared" si="1073"/>
        <v>#N/A</v>
      </c>
      <c r="AP2029" s="2" t="str">
        <f>IF(AD2029,
  IF(ISBLANK(H2029),
    AP2028,
    IF(LEN(H2029)=1,
      IF(OR(UPPER(H2029)="A",UPPER(H2029)="I"),
        EINSTELLUNGEN!$D$21,
        IF(OR(UPPER(H2029)="B",UPPER(H2029)="M"),
          EINSTELLUNGEN!$D$22,
          IF(OR(UPPER(H2029)="C",UPPER(H2029)="S"),
            EINSTELLUNGEN!$D$23,
            IF(UPPER(H2029)="D",
              EINSTELLUNGEN!$D$24,
              IF(UPPER(H2029)="E",
                EINSTELLUNGEN!$D$25,
                UPPER(H2029)))))),
      IF(ISNUMBER(H2029),
        EINSTELLUNGEN!$D$20&amp;H2029,
        UPPER(H2029)))),
  "")</f>
        <v/>
      </c>
      <c r="AQ2029" s="2" t="str">
        <f t="shared" si="1074"/>
        <v/>
      </c>
      <c r="AR2029" s="2">
        <f t="shared" si="1075"/>
        <v>0</v>
      </c>
      <c r="AS2029" s="145">
        <f t="shared" si="1076"/>
        <v>0.33333333333333331</v>
      </c>
      <c r="AT2029" s="2">
        <f t="shared" si="1077"/>
        <v>0</v>
      </c>
      <c r="AU2029" s="2">
        <f t="shared" si="1078"/>
        <v>0</v>
      </c>
      <c r="AV2029" s="2">
        <f t="shared" si="1079"/>
        <v>0</v>
      </c>
      <c r="AW2029" s="2">
        <f t="shared" si="1080"/>
        <v>0</v>
      </c>
      <c r="AX2029" s="2">
        <f t="shared" si="1095"/>
        <v>0</v>
      </c>
      <c r="AY2029" s="2">
        <f t="shared" si="1081"/>
        <v>0</v>
      </c>
      <c r="AZ2029" s="145" t="e">
        <f t="shared" si="1082"/>
        <v>#N/A</v>
      </c>
      <c r="BA2029" s="145" t="e">
        <f t="shared" si="1083"/>
        <v>#N/A</v>
      </c>
      <c r="BB2029" s="145">
        <f t="shared" si="1084"/>
        <v>2.083333333333337E-2</v>
      </c>
      <c r="BC2029" s="2">
        <f>IF(AM2029,
  IF(AND(AL2029=$J$31,_xlfn.DAYS(AH2029,DATE(AI2029,1,1))&lt;7),
    MAX(0,EINSTELLUNGEN!$D$12+1-WEEKDAY(DATE(EINSTELLUNGEN!$D$9,EINSTELLUNGEN!$D$10,1),2)),
    IF(AL2029=$J$33,
      MIN(EINSTELLUNGEN!$D$12,WEEKDAY(DATE(EINSTELLUNGEN!$D$9,12,31),2)),
      EINSTELLUNGEN!$D$12
  )) - SUMIF(AL$50:AL$2500,"="&amp;AL2029,AX$50:AX$2500),
  0)</f>
        <v>3</v>
      </c>
      <c r="BD2029" s="2">
        <f t="shared" si="1085"/>
        <v>0.33333333333333331</v>
      </c>
      <c r="BE2029" s="2">
        <f t="shared" si="1086"/>
        <v>0</v>
      </c>
    </row>
    <row r="2030" spans="1:57" ht="10.5" customHeight="1">
      <c r="A2030" s="1" t="str">
        <f t="shared" ca="1" si="1062"/>
        <v/>
      </c>
      <c r="B2030" s="1" t="str">
        <f t="shared" ca="1" si="1063"/>
        <v/>
      </c>
      <c r="C2030" s="1" t="str">
        <f t="shared" ca="1" si="1064"/>
        <v/>
      </c>
      <c r="D2030" s="1" t="str">
        <f t="shared" ca="1" si="1065"/>
        <v/>
      </c>
      <c r="F2030" s="10"/>
      <c r="G2030" s="217" t="str">
        <f t="shared" si="1066"/>
        <v/>
      </c>
      <c r="H2030" s="27"/>
      <c r="I2030" s="28"/>
      <c r="J2030" s="28"/>
      <c r="K2030" s="29"/>
      <c r="L2030" s="217"/>
      <c r="M2030" s="217"/>
      <c r="N2030" s="217"/>
      <c r="O2030" s="26" t="str">
        <f t="shared" si="1067"/>
        <v/>
      </c>
      <c r="P2030" s="218" t="str">
        <f t="shared" si="1068"/>
        <v/>
      </c>
      <c r="Q2030" s="26" t="str">
        <f t="shared" si="1069"/>
        <v/>
      </c>
      <c r="R2030" s="22"/>
      <c r="S2030" s="99"/>
      <c r="T2030" s="10"/>
      <c r="U2030" s="229" t="str">
        <f t="shared" si="1070"/>
        <v/>
      </c>
      <c r="V2030" s="230"/>
      <c r="W2030" s="230"/>
      <c r="X2030" s="230"/>
      <c r="Y2030" s="230"/>
      <c r="Z2030" s="22" t="str">
        <f>""</f>
        <v/>
      </c>
      <c r="AB2030" s="23" t="str">
        <f t="shared" si="1071"/>
        <v/>
      </c>
      <c r="AC2030" s="2" t="b">
        <f>COUNT(Q2030:Q$2500)&gt;0</f>
        <v>0</v>
      </c>
      <c r="AD2030" s="2" t="b">
        <f t="shared" si="1087"/>
        <v>0</v>
      </c>
      <c r="AE2030" s="2" t="b">
        <f t="shared" si="1088"/>
        <v>0</v>
      </c>
      <c r="AF2030" s="2" t="b">
        <f t="shared" si="1089"/>
        <v>0</v>
      </c>
      <c r="AG2030" s="2" t="b">
        <f>OR(
  AND(AC2030,NOT(AC2031)),
  AND(AF2030,WEEKDAY(AH2029,2)=EINSTELLUNGEN!$D$12),
  AND(AF2030,AH2030=$J$35)
)</f>
        <v>0</v>
      </c>
      <c r="AH2030" s="2">
        <f>IF(AE2030,AH2029+IF(WEEKDAY(AH2029+1,2)&lt;=EINSTELLUNGEN!$D$12,1,$J$36),AH2029)</f>
        <v>42020</v>
      </c>
      <c r="AI2030" s="2">
        <f t="shared" si="1090"/>
        <v>2019</v>
      </c>
      <c r="AJ2030" s="2">
        <f t="shared" si="1091"/>
        <v>201901</v>
      </c>
      <c r="AK2030" s="2">
        <f t="shared" si="1092"/>
        <v>201901</v>
      </c>
      <c r="AL2030" s="2">
        <f t="shared" si="1093"/>
        <v>201903</v>
      </c>
      <c r="AM2030" s="2" t="b">
        <f t="shared" si="1094"/>
        <v>1</v>
      </c>
      <c r="AN2030" s="4" t="e">
        <f t="shared" si="1072"/>
        <v>#N/A</v>
      </c>
      <c r="AO2030" s="4" t="e">
        <f t="shared" si="1073"/>
        <v>#N/A</v>
      </c>
      <c r="AP2030" s="2" t="str">
        <f>IF(AD2030,
  IF(ISBLANK(H2030),
    AP2029,
    IF(LEN(H2030)=1,
      IF(OR(UPPER(H2030)="A",UPPER(H2030)="I"),
        EINSTELLUNGEN!$D$21,
        IF(OR(UPPER(H2030)="B",UPPER(H2030)="M"),
          EINSTELLUNGEN!$D$22,
          IF(OR(UPPER(H2030)="C",UPPER(H2030)="S"),
            EINSTELLUNGEN!$D$23,
            IF(UPPER(H2030)="D",
              EINSTELLUNGEN!$D$24,
              IF(UPPER(H2030)="E",
                EINSTELLUNGEN!$D$25,
                UPPER(H2030)))))),
      IF(ISNUMBER(H2030),
        EINSTELLUNGEN!$D$20&amp;H2030,
        UPPER(H2030)))),
  "")</f>
        <v/>
      </c>
      <c r="AQ2030" s="2" t="str">
        <f t="shared" si="1074"/>
        <v/>
      </c>
      <c r="AR2030" s="2">
        <f t="shared" si="1075"/>
        <v>0</v>
      </c>
      <c r="AS2030" s="145">
        <f t="shared" si="1076"/>
        <v>0.33333333333333331</v>
      </c>
      <c r="AT2030" s="2">
        <f t="shared" si="1077"/>
        <v>0</v>
      </c>
      <c r="AU2030" s="2">
        <f t="shared" si="1078"/>
        <v>0</v>
      </c>
      <c r="AV2030" s="2">
        <f t="shared" si="1079"/>
        <v>0</v>
      </c>
      <c r="AW2030" s="2">
        <f t="shared" si="1080"/>
        <v>0</v>
      </c>
      <c r="AX2030" s="2">
        <f t="shared" si="1095"/>
        <v>0</v>
      </c>
      <c r="AY2030" s="2">
        <f t="shared" si="1081"/>
        <v>0</v>
      </c>
      <c r="AZ2030" s="145" t="e">
        <f t="shared" si="1082"/>
        <v>#N/A</v>
      </c>
      <c r="BA2030" s="145" t="e">
        <f t="shared" si="1083"/>
        <v>#N/A</v>
      </c>
      <c r="BB2030" s="145">
        <f t="shared" si="1084"/>
        <v>2.083333333333337E-2</v>
      </c>
      <c r="BC2030" s="2">
        <f>IF(AM2030,
  IF(AND(AL2030=$J$31,_xlfn.DAYS(AH2030,DATE(AI2030,1,1))&lt;7),
    MAX(0,EINSTELLUNGEN!$D$12+1-WEEKDAY(DATE(EINSTELLUNGEN!$D$9,EINSTELLUNGEN!$D$10,1),2)),
    IF(AL2030=$J$33,
      MIN(EINSTELLUNGEN!$D$12,WEEKDAY(DATE(EINSTELLUNGEN!$D$9,12,31),2)),
      EINSTELLUNGEN!$D$12
  )) - SUMIF(AL$50:AL$2500,"="&amp;AL2030,AX$50:AX$2500),
  0)</f>
        <v>3</v>
      </c>
      <c r="BD2030" s="2">
        <f t="shared" si="1085"/>
        <v>0.33333333333333331</v>
      </c>
      <c r="BE2030" s="2">
        <f t="shared" si="1086"/>
        <v>0</v>
      </c>
    </row>
    <row r="2031" spans="1:57" ht="10.5" customHeight="1">
      <c r="A2031" s="1" t="str">
        <f t="shared" ca="1" si="1062"/>
        <v/>
      </c>
      <c r="B2031" s="1" t="str">
        <f t="shared" ca="1" si="1063"/>
        <v/>
      </c>
      <c r="C2031" s="1" t="str">
        <f t="shared" ca="1" si="1064"/>
        <v/>
      </c>
      <c r="D2031" s="1" t="str">
        <f t="shared" ca="1" si="1065"/>
        <v/>
      </c>
      <c r="F2031" s="10"/>
      <c r="G2031" s="217" t="str">
        <f t="shared" si="1066"/>
        <v/>
      </c>
      <c r="H2031" s="27"/>
      <c r="I2031" s="28"/>
      <c r="J2031" s="28"/>
      <c r="K2031" s="29"/>
      <c r="L2031" s="217"/>
      <c r="M2031" s="217"/>
      <c r="N2031" s="217"/>
      <c r="O2031" s="26" t="str">
        <f t="shared" si="1067"/>
        <v/>
      </c>
      <c r="P2031" s="218" t="str">
        <f t="shared" si="1068"/>
        <v/>
      </c>
      <c r="Q2031" s="26" t="str">
        <f t="shared" si="1069"/>
        <v/>
      </c>
      <c r="R2031" s="22"/>
      <c r="S2031" s="99"/>
      <c r="T2031" s="10"/>
      <c r="U2031" s="229" t="str">
        <f t="shared" si="1070"/>
        <v/>
      </c>
      <c r="V2031" s="230"/>
      <c r="W2031" s="230"/>
      <c r="X2031" s="230"/>
      <c r="Y2031" s="230"/>
      <c r="Z2031" s="22" t="str">
        <f>""</f>
        <v/>
      </c>
      <c r="AB2031" s="23" t="str">
        <f t="shared" si="1071"/>
        <v/>
      </c>
      <c r="AC2031" s="2" t="b">
        <f>COUNT(Q2031:Q$2500)&gt;0</f>
        <v>0</v>
      </c>
      <c r="AD2031" s="2" t="b">
        <f t="shared" si="1087"/>
        <v>0</v>
      </c>
      <c r="AE2031" s="2" t="b">
        <f t="shared" si="1088"/>
        <v>0</v>
      </c>
      <c r="AF2031" s="2" t="b">
        <f t="shared" si="1089"/>
        <v>0</v>
      </c>
      <c r="AG2031" s="2" t="b">
        <f>OR(
  AND(AC2031,NOT(AC2032)),
  AND(AF2031,WEEKDAY(AH2030,2)=EINSTELLUNGEN!$D$12),
  AND(AF2031,AH2031=$J$35)
)</f>
        <v>0</v>
      </c>
      <c r="AH2031" s="2">
        <f>IF(AE2031,AH2030+IF(WEEKDAY(AH2030+1,2)&lt;=EINSTELLUNGEN!$D$12,1,$J$36),AH2030)</f>
        <v>42020</v>
      </c>
      <c r="AI2031" s="2">
        <f t="shared" si="1090"/>
        <v>2019</v>
      </c>
      <c r="AJ2031" s="2">
        <f t="shared" si="1091"/>
        <v>201901</v>
      </c>
      <c r="AK2031" s="2">
        <f t="shared" si="1092"/>
        <v>201901</v>
      </c>
      <c r="AL2031" s="2">
        <f t="shared" si="1093"/>
        <v>201903</v>
      </c>
      <c r="AM2031" s="2" t="b">
        <f t="shared" si="1094"/>
        <v>1</v>
      </c>
      <c r="AN2031" s="4" t="e">
        <f t="shared" si="1072"/>
        <v>#N/A</v>
      </c>
      <c r="AO2031" s="4" t="e">
        <f t="shared" si="1073"/>
        <v>#N/A</v>
      </c>
      <c r="AP2031" s="2" t="str">
        <f>IF(AD2031,
  IF(ISBLANK(H2031),
    AP2030,
    IF(LEN(H2031)=1,
      IF(OR(UPPER(H2031)="A",UPPER(H2031)="I"),
        EINSTELLUNGEN!$D$21,
        IF(OR(UPPER(H2031)="B",UPPER(H2031)="M"),
          EINSTELLUNGEN!$D$22,
          IF(OR(UPPER(H2031)="C",UPPER(H2031)="S"),
            EINSTELLUNGEN!$D$23,
            IF(UPPER(H2031)="D",
              EINSTELLUNGEN!$D$24,
              IF(UPPER(H2031)="E",
                EINSTELLUNGEN!$D$25,
                UPPER(H2031)))))),
      IF(ISNUMBER(H2031),
        EINSTELLUNGEN!$D$20&amp;H2031,
        UPPER(H2031)))),
  "")</f>
        <v/>
      </c>
      <c r="AQ2031" s="2" t="str">
        <f t="shared" si="1074"/>
        <v/>
      </c>
      <c r="AR2031" s="2">
        <f t="shared" si="1075"/>
        <v>0</v>
      </c>
      <c r="AS2031" s="145">
        <f t="shared" si="1076"/>
        <v>0.33333333333333331</v>
      </c>
      <c r="AT2031" s="2">
        <f t="shared" si="1077"/>
        <v>0</v>
      </c>
      <c r="AU2031" s="2">
        <f t="shared" si="1078"/>
        <v>0</v>
      </c>
      <c r="AV2031" s="2">
        <f t="shared" si="1079"/>
        <v>0</v>
      </c>
      <c r="AW2031" s="2">
        <f t="shared" si="1080"/>
        <v>0</v>
      </c>
      <c r="AX2031" s="2">
        <f t="shared" si="1095"/>
        <v>0</v>
      </c>
      <c r="AY2031" s="2">
        <f t="shared" si="1081"/>
        <v>0</v>
      </c>
      <c r="AZ2031" s="145" t="e">
        <f t="shared" si="1082"/>
        <v>#N/A</v>
      </c>
      <c r="BA2031" s="145" t="e">
        <f t="shared" si="1083"/>
        <v>#N/A</v>
      </c>
      <c r="BB2031" s="145">
        <f t="shared" si="1084"/>
        <v>2.083333333333337E-2</v>
      </c>
      <c r="BC2031" s="2">
        <f>IF(AM2031,
  IF(AND(AL2031=$J$31,_xlfn.DAYS(AH2031,DATE(AI2031,1,1))&lt;7),
    MAX(0,EINSTELLUNGEN!$D$12+1-WEEKDAY(DATE(EINSTELLUNGEN!$D$9,EINSTELLUNGEN!$D$10,1),2)),
    IF(AL2031=$J$33,
      MIN(EINSTELLUNGEN!$D$12,WEEKDAY(DATE(EINSTELLUNGEN!$D$9,12,31),2)),
      EINSTELLUNGEN!$D$12
  )) - SUMIF(AL$50:AL$2500,"="&amp;AL2031,AX$50:AX$2500),
  0)</f>
        <v>3</v>
      </c>
      <c r="BD2031" s="2">
        <f t="shared" si="1085"/>
        <v>0.33333333333333331</v>
      </c>
      <c r="BE2031" s="2">
        <f t="shared" si="1086"/>
        <v>0</v>
      </c>
    </row>
    <row r="2032" spans="1:57" ht="10.5" customHeight="1">
      <c r="A2032" s="1" t="str">
        <f t="shared" ca="1" si="1062"/>
        <v/>
      </c>
      <c r="B2032" s="1" t="str">
        <f t="shared" ca="1" si="1063"/>
        <v/>
      </c>
      <c r="C2032" s="1" t="str">
        <f t="shared" ca="1" si="1064"/>
        <v/>
      </c>
      <c r="D2032" s="1" t="str">
        <f t="shared" ca="1" si="1065"/>
        <v/>
      </c>
      <c r="F2032" s="10"/>
      <c r="G2032" s="217" t="str">
        <f t="shared" si="1066"/>
        <v/>
      </c>
      <c r="H2032" s="27"/>
      <c r="I2032" s="28"/>
      <c r="J2032" s="28"/>
      <c r="K2032" s="29"/>
      <c r="L2032" s="217"/>
      <c r="M2032" s="217"/>
      <c r="N2032" s="217"/>
      <c r="O2032" s="26" t="str">
        <f t="shared" si="1067"/>
        <v/>
      </c>
      <c r="P2032" s="218" t="str">
        <f t="shared" si="1068"/>
        <v/>
      </c>
      <c r="Q2032" s="26" t="str">
        <f t="shared" si="1069"/>
        <v/>
      </c>
      <c r="R2032" s="22"/>
      <c r="S2032" s="99"/>
      <c r="T2032" s="10"/>
      <c r="U2032" s="229" t="str">
        <f t="shared" si="1070"/>
        <v/>
      </c>
      <c r="V2032" s="230"/>
      <c r="W2032" s="230"/>
      <c r="X2032" s="230"/>
      <c r="Y2032" s="230"/>
      <c r="Z2032" s="22" t="str">
        <f>""</f>
        <v/>
      </c>
      <c r="AB2032" s="23" t="str">
        <f t="shared" si="1071"/>
        <v/>
      </c>
      <c r="AC2032" s="2" t="b">
        <f>COUNT(Q2032:Q$2500)&gt;0</f>
        <v>0</v>
      </c>
      <c r="AD2032" s="2" t="b">
        <f t="shared" si="1087"/>
        <v>0</v>
      </c>
      <c r="AE2032" s="2" t="b">
        <f t="shared" si="1088"/>
        <v>0</v>
      </c>
      <c r="AF2032" s="2" t="b">
        <f t="shared" si="1089"/>
        <v>0</v>
      </c>
      <c r="AG2032" s="2" t="b">
        <f>OR(
  AND(AC2032,NOT(AC2033)),
  AND(AF2032,WEEKDAY(AH2031,2)=EINSTELLUNGEN!$D$12),
  AND(AF2032,AH2032=$J$35)
)</f>
        <v>0</v>
      </c>
      <c r="AH2032" s="2">
        <f>IF(AE2032,AH2031+IF(WEEKDAY(AH2031+1,2)&lt;=EINSTELLUNGEN!$D$12,1,$J$36),AH2031)</f>
        <v>42020</v>
      </c>
      <c r="AI2032" s="2">
        <f t="shared" si="1090"/>
        <v>2019</v>
      </c>
      <c r="AJ2032" s="2">
        <f t="shared" si="1091"/>
        <v>201901</v>
      </c>
      <c r="AK2032" s="2">
        <f t="shared" si="1092"/>
        <v>201901</v>
      </c>
      <c r="AL2032" s="2">
        <f t="shared" si="1093"/>
        <v>201903</v>
      </c>
      <c r="AM2032" s="2" t="b">
        <f t="shared" si="1094"/>
        <v>1</v>
      </c>
      <c r="AN2032" s="4" t="e">
        <f t="shared" si="1072"/>
        <v>#N/A</v>
      </c>
      <c r="AO2032" s="4" t="e">
        <f t="shared" si="1073"/>
        <v>#N/A</v>
      </c>
      <c r="AP2032" s="2" t="str">
        <f>IF(AD2032,
  IF(ISBLANK(H2032),
    AP2031,
    IF(LEN(H2032)=1,
      IF(OR(UPPER(H2032)="A",UPPER(H2032)="I"),
        EINSTELLUNGEN!$D$21,
        IF(OR(UPPER(H2032)="B",UPPER(H2032)="M"),
          EINSTELLUNGEN!$D$22,
          IF(OR(UPPER(H2032)="C",UPPER(H2032)="S"),
            EINSTELLUNGEN!$D$23,
            IF(UPPER(H2032)="D",
              EINSTELLUNGEN!$D$24,
              IF(UPPER(H2032)="E",
                EINSTELLUNGEN!$D$25,
                UPPER(H2032)))))),
      IF(ISNUMBER(H2032),
        EINSTELLUNGEN!$D$20&amp;H2032,
        UPPER(H2032)))),
  "")</f>
        <v/>
      </c>
      <c r="AQ2032" s="2" t="str">
        <f t="shared" si="1074"/>
        <v/>
      </c>
      <c r="AR2032" s="2">
        <f t="shared" si="1075"/>
        <v>0</v>
      </c>
      <c r="AS2032" s="145">
        <f t="shared" si="1076"/>
        <v>0.33333333333333331</v>
      </c>
      <c r="AT2032" s="2">
        <f t="shared" si="1077"/>
        <v>0</v>
      </c>
      <c r="AU2032" s="2">
        <f t="shared" si="1078"/>
        <v>0</v>
      </c>
      <c r="AV2032" s="2">
        <f t="shared" si="1079"/>
        <v>0</v>
      </c>
      <c r="AW2032" s="2">
        <f t="shared" si="1080"/>
        <v>0</v>
      </c>
      <c r="AX2032" s="2">
        <f t="shared" si="1095"/>
        <v>0</v>
      </c>
      <c r="AY2032" s="2">
        <f t="shared" si="1081"/>
        <v>0</v>
      </c>
      <c r="AZ2032" s="145" t="e">
        <f t="shared" si="1082"/>
        <v>#N/A</v>
      </c>
      <c r="BA2032" s="145" t="e">
        <f t="shared" si="1083"/>
        <v>#N/A</v>
      </c>
      <c r="BB2032" s="145">
        <f t="shared" si="1084"/>
        <v>2.083333333333337E-2</v>
      </c>
      <c r="BC2032" s="2">
        <f>IF(AM2032,
  IF(AND(AL2032=$J$31,_xlfn.DAYS(AH2032,DATE(AI2032,1,1))&lt;7),
    MAX(0,EINSTELLUNGEN!$D$12+1-WEEKDAY(DATE(EINSTELLUNGEN!$D$9,EINSTELLUNGEN!$D$10,1),2)),
    IF(AL2032=$J$33,
      MIN(EINSTELLUNGEN!$D$12,WEEKDAY(DATE(EINSTELLUNGEN!$D$9,12,31),2)),
      EINSTELLUNGEN!$D$12
  )) - SUMIF(AL$50:AL$2500,"="&amp;AL2032,AX$50:AX$2500),
  0)</f>
        <v>3</v>
      </c>
      <c r="BD2032" s="2">
        <f t="shared" si="1085"/>
        <v>0.33333333333333331</v>
      </c>
      <c r="BE2032" s="2">
        <f t="shared" si="1086"/>
        <v>0</v>
      </c>
    </row>
    <row r="2033" spans="1:57" ht="10.5" customHeight="1">
      <c r="A2033" s="1" t="str">
        <f t="shared" ca="1" si="1062"/>
        <v/>
      </c>
      <c r="B2033" s="1" t="str">
        <f t="shared" ca="1" si="1063"/>
        <v/>
      </c>
      <c r="C2033" s="1" t="str">
        <f t="shared" ca="1" si="1064"/>
        <v/>
      </c>
      <c r="D2033" s="1" t="str">
        <f t="shared" ca="1" si="1065"/>
        <v/>
      </c>
      <c r="F2033" s="10"/>
      <c r="G2033" s="217" t="str">
        <f t="shared" si="1066"/>
        <v/>
      </c>
      <c r="H2033" s="27"/>
      <c r="I2033" s="28"/>
      <c r="J2033" s="28"/>
      <c r="K2033" s="29"/>
      <c r="L2033" s="217"/>
      <c r="M2033" s="217"/>
      <c r="N2033" s="217"/>
      <c r="O2033" s="26" t="str">
        <f t="shared" si="1067"/>
        <v/>
      </c>
      <c r="P2033" s="218" t="str">
        <f t="shared" si="1068"/>
        <v/>
      </c>
      <c r="Q2033" s="26" t="str">
        <f t="shared" si="1069"/>
        <v/>
      </c>
      <c r="R2033" s="22"/>
      <c r="S2033" s="99"/>
      <c r="T2033" s="10"/>
      <c r="U2033" s="229" t="str">
        <f t="shared" si="1070"/>
        <v/>
      </c>
      <c r="V2033" s="230"/>
      <c r="W2033" s="230"/>
      <c r="X2033" s="230"/>
      <c r="Y2033" s="230"/>
      <c r="Z2033" s="22" t="str">
        <f>""</f>
        <v/>
      </c>
      <c r="AB2033" s="23" t="str">
        <f t="shared" si="1071"/>
        <v/>
      </c>
      <c r="AC2033" s="2" t="b">
        <f>COUNT(Q2033:Q$2500)&gt;0</f>
        <v>0</v>
      </c>
      <c r="AD2033" s="2" t="b">
        <f t="shared" si="1087"/>
        <v>0</v>
      </c>
      <c r="AE2033" s="2" t="b">
        <f t="shared" si="1088"/>
        <v>0</v>
      </c>
      <c r="AF2033" s="2" t="b">
        <f t="shared" si="1089"/>
        <v>0</v>
      </c>
      <c r="AG2033" s="2" t="b">
        <f>OR(
  AND(AC2033,NOT(AC2034)),
  AND(AF2033,WEEKDAY(AH2032,2)=EINSTELLUNGEN!$D$12),
  AND(AF2033,AH2033=$J$35)
)</f>
        <v>0</v>
      </c>
      <c r="AH2033" s="2">
        <f>IF(AE2033,AH2032+IF(WEEKDAY(AH2032+1,2)&lt;=EINSTELLUNGEN!$D$12,1,$J$36),AH2032)</f>
        <v>42020</v>
      </c>
      <c r="AI2033" s="2">
        <f t="shared" si="1090"/>
        <v>2019</v>
      </c>
      <c r="AJ2033" s="2">
        <f t="shared" si="1091"/>
        <v>201901</v>
      </c>
      <c r="AK2033" s="2">
        <f t="shared" si="1092"/>
        <v>201901</v>
      </c>
      <c r="AL2033" s="2">
        <f t="shared" si="1093"/>
        <v>201903</v>
      </c>
      <c r="AM2033" s="2" t="b">
        <f t="shared" si="1094"/>
        <v>1</v>
      </c>
      <c r="AN2033" s="4" t="e">
        <f t="shared" si="1072"/>
        <v>#N/A</v>
      </c>
      <c r="AO2033" s="4" t="e">
        <f t="shared" si="1073"/>
        <v>#N/A</v>
      </c>
      <c r="AP2033" s="2" t="str">
        <f>IF(AD2033,
  IF(ISBLANK(H2033),
    AP2032,
    IF(LEN(H2033)=1,
      IF(OR(UPPER(H2033)="A",UPPER(H2033)="I"),
        EINSTELLUNGEN!$D$21,
        IF(OR(UPPER(H2033)="B",UPPER(H2033)="M"),
          EINSTELLUNGEN!$D$22,
          IF(OR(UPPER(H2033)="C",UPPER(H2033)="S"),
            EINSTELLUNGEN!$D$23,
            IF(UPPER(H2033)="D",
              EINSTELLUNGEN!$D$24,
              IF(UPPER(H2033)="E",
                EINSTELLUNGEN!$D$25,
                UPPER(H2033)))))),
      IF(ISNUMBER(H2033),
        EINSTELLUNGEN!$D$20&amp;H2033,
        UPPER(H2033)))),
  "")</f>
        <v/>
      </c>
      <c r="AQ2033" s="2" t="str">
        <f t="shared" si="1074"/>
        <v/>
      </c>
      <c r="AR2033" s="2">
        <f t="shared" si="1075"/>
        <v>0</v>
      </c>
      <c r="AS2033" s="145">
        <f t="shared" si="1076"/>
        <v>0.33333333333333331</v>
      </c>
      <c r="AT2033" s="2">
        <f t="shared" si="1077"/>
        <v>0</v>
      </c>
      <c r="AU2033" s="2">
        <f t="shared" si="1078"/>
        <v>0</v>
      </c>
      <c r="AV2033" s="2">
        <f t="shared" si="1079"/>
        <v>0</v>
      </c>
      <c r="AW2033" s="2">
        <f t="shared" si="1080"/>
        <v>0</v>
      </c>
      <c r="AX2033" s="2">
        <f t="shared" si="1095"/>
        <v>0</v>
      </c>
      <c r="AY2033" s="2">
        <f t="shared" si="1081"/>
        <v>0</v>
      </c>
      <c r="AZ2033" s="145" t="e">
        <f t="shared" si="1082"/>
        <v>#N/A</v>
      </c>
      <c r="BA2033" s="145" t="e">
        <f t="shared" si="1083"/>
        <v>#N/A</v>
      </c>
      <c r="BB2033" s="145">
        <f t="shared" si="1084"/>
        <v>2.083333333333337E-2</v>
      </c>
      <c r="BC2033" s="2">
        <f>IF(AM2033,
  IF(AND(AL2033=$J$31,_xlfn.DAYS(AH2033,DATE(AI2033,1,1))&lt;7),
    MAX(0,EINSTELLUNGEN!$D$12+1-WEEKDAY(DATE(EINSTELLUNGEN!$D$9,EINSTELLUNGEN!$D$10,1),2)),
    IF(AL2033=$J$33,
      MIN(EINSTELLUNGEN!$D$12,WEEKDAY(DATE(EINSTELLUNGEN!$D$9,12,31),2)),
      EINSTELLUNGEN!$D$12
  )) - SUMIF(AL$50:AL$2500,"="&amp;AL2033,AX$50:AX$2500),
  0)</f>
        <v>3</v>
      </c>
      <c r="BD2033" s="2">
        <f t="shared" si="1085"/>
        <v>0.33333333333333331</v>
      </c>
      <c r="BE2033" s="2">
        <f t="shared" si="1086"/>
        <v>0</v>
      </c>
    </row>
    <row r="2034" spans="1:57" ht="10.5" customHeight="1">
      <c r="A2034" s="1" t="str">
        <f t="shared" ref="A2034:A2097" ca="1" si="1096">IF(AND(AC2034,AJ2034=$A$48),"Q","")</f>
        <v/>
      </c>
      <c r="B2034" s="1" t="str">
        <f t="shared" ref="B2034:B2097" ca="1" si="1097">IF(AND(AC2034,AK2034=$B$48),"M","")</f>
        <v/>
      </c>
      <c r="C2034" s="1" t="str">
        <f t="shared" ref="C2034:C2097" ca="1" si="1098">IF(AND(AC2034,AL2034=$C$48),"W","")</f>
        <v/>
      </c>
      <c r="D2034" s="1" t="str">
        <f t="shared" ref="D2034:D2097" ca="1" si="1099">IF(AND(AC2034,AH2034=$D$48),"T","")</f>
        <v/>
      </c>
      <c r="F2034" s="10"/>
      <c r="G2034" s="217" t="str">
        <f t="shared" ref="G2034:G2097" si="1100">IF(AE2034,INDEX($L$29:$L$35,WEEKDAY(AH2034,2),1)&amp;", "&amp;DAY(AH2034)&amp;" "&amp;INDEX($N$29:$N$40,MONTH(AH2034),1)&amp;" "&amp;YEAR(AH2034),"")</f>
        <v/>
      </c>
      <c r="H2034" s="27"/>
      <c r="I2034" s="28"/>
      <c r="J2034" s="28"/>
      <c r="K2034" s="29"/>
      <c r="L2034" s="217"/>
      <c r="M2034" s="217"/>
      <c r="N2034" s="217"/>
      <c r="O2034" s="26" t="str">
        <f t="shared" ref="O2034:O2097" si="1101">IF(AD2034,AR2034,"")</f>
        <v/>
      </c>
      <c r="P2034" s="218" t="str">
        <f t="shared" ref="P2034:P2097" si="1102">IF(AF2034,
IF(AS2033&gt;0,
  TEXT(AS2033*24,"0,000")&amp;" h",
  TEXT(0,"0,000")&amp;" h"),
"")</f>
        <v/>
      </c>
      <c r="Q2034" s="26" t="str">
        <f t="shared" ref="Q2034:Q2097" si="1103">IF(AF2034,BB2033,"")</f>
        <v/>
      </c>
      <c r="R2034" s="22"/>
      <c r="S2034" s="99"/>
      <c r="T2034" s="10"/>
      <c r="U2034" s="229" t="str">
        <f t="shared" ref="U2034:U2097" si="1104">IF(AND(AD2034,AR2034,LEN(AQ2034)&gt;0),
IF(AQ2034&lt;&gt;FALSE,
  TEXT(AH2034,"yyyy-mm-dd")
    &amp;"|"&amp;TEXT(AN2034,"hh:mm")
    &amp;"|"&amp;TEXT(AO2034,"hh:mm")
    &amp;"|"&amp;AP2034
    &amp;"|"&amp;AQ2034,
  $J$39),
"")</f>
        <v/>
      </c>
      <c r="V2034" s="230"/>
      <c r="W2034" s="230"/>
      <c r="X2034" s="230"/>
      <c r="Y2034" s="230"/>
      <c r="Z2034" s="22" t="str">
        <f>""</f>
        <v/>
      </c>
      <c r="AB2034" s="23" t="str">
        <f t="shared" ref="AB2034:AB2097" si="1105">IF(AG2034,"W"&amp;RIGHT(AL2033,2)&amp;"  "&amp;TEXT(BE2033*24,"+0,00;−0,00;0,00")&amp;"  (S="&amp;TEXT(BC2033*$J$37,"00,00")&amp;"  H="&amp;TEXT(BD2033*24,"00,00")&amp;")","")</f>
        <v/>
      </c>
      <c r="AC2034" s="2" t="b">
        <f>COUNT(Q2034:Q$2500)&gt;0</f>
        <v>0</v>
      </c>
      <c r="AD2034" s="2" t="b">
        <f t="shared" si="1087"/>
        <v>0</v>
      </c>
      <c r="AE2034" s="2" t="b">
        <f t="shared" si="1088"/>
        <v>0</v>
      </c>
      <c r="AF2034" s="2" t="b">
        <f t="shared" si="1089"/>
        <v>0</v>
      </c>
      <c r="AG2034" s="2" t="b">
        <f>OR(
  AND(AC2034,NOT(AC2035)),
  AND(AF2034,WEEKDAY(AH2033,2)=EINSTELLUNGEN!$D$12),
  AND(AF2034,AH2034=$J$35)
)</f>
        <v>0</v>
      </c>
      <c r="AH2034" s="2">
        <f>IF(AE2034,AH2033+IF(WEEKDAY(AH2033+1,2)&lt;=EINSTELLUNGEN!$D$12,1,$J$36),AH2033)</f>
        <v>42020</v>
      </c>
      <c r="AI2034" s="2">
        <f t="shared" si="1090"/>
        <v>2019</v>
      </c>
      <c r="AJ2034" s="2">
        <f t="shared" si="1091"/>
        <v>201901</v>
      </c>
      <c r="AK2034" s="2">
        <f t="shared" si="1092"/>
        <v>201901</v>
      </c>
      <c r="AL2034" s="2">
        <f t="shared" si="1093"/>
        <v>201903</v>
      </c>
      <c r="AM2034" s="2" t="b">
        <f t="shared" si="1094"/>
        <v>1</v>
      </c>
      <c r="AN2034" s="4" t="e">
        <f t="shared" ref="AN2034:AN2097" si="1106">IF(NOT(AD2034),NA(),IF(ISNUMBER(I2034),I2034,AO2033))</f>
        <v>#N/A</v>
      </c>
      <c r="AO2034" s="4" t="e">
        <f t="shared" ref="AO2034:AO2097" si="1107">IF(ISNA(AN2034),NA(),IF(ISNUMBER(J2034),MAX(J2034,AN2034),AN2034))</f>
        <v>#N/A</v>
      </c>
      <c r="AP2034" s="2" t="str">
        <f>IF(AD2034,
  IF(ISBLANK(H2034),
    AP2033,
    IF(LEN(H2034)=1,
      IF(OR(UPPER(H2034)="A",UPPER(H2034)="I"),
        EINSTELLUNGEN!$D$21,
        IF(OR(UPPER(H2034)="B",UPPER(H2034)="M"),
          EINSTELLUNGEN!$D$22,
          IF(OR(UPPER(H2034)="C",UPPER(H2034)="S"),
            EINSTELLUNGEN!$D$23,
            IF(UPPER(H2034)="D",
              EINSTELLUNGEN!$D$24,
              IF(UPPER(H2034)="E",
                EINSTELLUNGEN!$D$25,
                UPPER(H2034)))))),
      IF(ISNUMBER(H2034),
        EINSTELLUNGEN!$D$20&amp;H2034,
        UPPER(H2034)))),
  "")</f>
        <v/>
      </c>
      <c r="AQ2034" s="2" t="str">
        <f t="shared" ref="AQ2034:AQ2097" si="1108">IF(LEN(AP2034)&gt;0,
IF(LEN(TRIM(K2034))&gt;0,K2034,
IF(AND(AP2033=AP2034,LEN(TRIM(K2033))&gt;0),K2033,
  IF(AND(AP2032=AP2034,LEN(TRIM(K2032))&gt;0),K2032,
    IF(AND(AP2031=AP2034,LEN(TRIM(K2031))&gt;0),K2031,
      IF(AND(AP2030=AP2034,LEN(TRIM(K2030))&gt;0),K2030,
        IF(AND(AP2029=AP2034,LEN(TRIM(K2029))&gt;0),K2029,
          IF(AND(AP2028=AP2034,LEN(TRIM(K2028))&gt;0),K2028,
            IF(AND(AP2027=AP2034,LEN(TRIM(K2027))&gt;0),K2027,
              IF(AND(AP2026=AP2034,LEN(TRIM(K2026))&gt;0),K2026,
                IF(AND(AP2025=AP2034,LEN(TRIM(K2025))&gt;0),K2025,
                  IF(AND(AP2024=AP2034,LEN(TRIM(K2024))&gt;0),K2024,FALSE)
)))))))))),"")</f>
        <v/>
      </c>
      <c r="AR2034" s="2">
        <f t="shared" ref="AR2034:AR2097" si="1109">IF(OR(ISNA(AN2034),ISNA(AO2034)),0,MAX(0,AO2034-AN2034))</f>
        <v>0</v>
      </c>
      <c r="AS2034" s="145">
        <f t="shared" ref="AS2034:AS2097" si="1110">SUMIF(AH$50:AH$2500,"="&amp;AH2034,AR$50:AR$2500)</f>
        <v>0.33333333333333331</v>
      </c>
      <c r="AT2034" s="2">
        <f t="shared" ref="AT2034:AT2097" si="1111">IF(AND(AF2035,AP2034="F"),1,0)</f>
        <v>0</v>
      </c>
      <c r="AU2034" s="2">
        <f t="shared" ref="AU2034:AU2097" si="1112">IF(AND(AF2035,AP2034="U"),1,0)</f>
        <v>0</v>
      </c>
      <c r="AV2034" s="2">
        <f t="shared" ref="AV2034:AV2097" si="1113">IF(AND(AF2035,AP2034="K"),1,0)</f>
        <v>0</v>
      </c>
      <c r="AW2034" s="2">
        <f t="shared" ref="AW2034:AW2097" si="1114">IF(AND(AF2035,AP2034="Z"),1,0)</f>
        <v>0</v>
      </c>
      <c r="AX2034" s="2">
        <f t="shared" si="1095"/>
        <v>0</v>
      </c>
      <c r="AY2034" s="2">
        <f t="shared" ref="AY2034:AY2097" si="1115">IF(AF2035,IF(AX2034=0,1,0),0)</f>
        <v>0</v>
      </c>
      <c r="AZ2034" s="145" t="e">
        <f t="shared" ref="AZ2034:AZ2097" si="1116">IF(NOT(AD2034),NA(),IF(ISNA(AZ2033),AN2034,IF(AND(ISNUMBER(AN2034),AN2034&lt;AZ2033),AN2034,AZ2033)))</f>
        <v>#N/A</v>
      </c>
      <c r="BA2034" s="145" t="e">
        <f t="shared" ref="BA2034:BA2097" si="1117">IF(NOT(AD2034),NA(),IF(ISNA(BA2033),AO2034,IF(AND(ISNUMBER(AO2034),AO2034&gt;BA2033),AO2034,BA2033)))</f>
        <v>#N/A</v>
      </c>
      <c r="BB2034" s="145">
        <f t="shared" ref="BB2034:BB2097" si="1118">IF(AE2033,
  0,
  IF(OR(ISNA(AZ2034),ISNA(BA2034)),
    BB2033,
    MAX(0,(BA2034-AZ2034)-AS2034)))</f>
        <v>2.083333333333337E-2</v>
      </c>
      <c r="BC2034" s="2">
        <f>IF(AM2034,
  IF(AND(AL2034=$J$31,_xlfn.DAYS(AH2034,DATE(AI2034,1,1))&lt;7),
    MAX(0,EINSTELLUNGEN!$D$12+1-WEEKDAY(DATE(EINSTELLUNGEN!$D$9,EINSTELLUNGEN!$D$10,1),2)),
    IF(AL2034=$J$33,
      MIN(EINSTELLUNGEN!$D$12,WEEKDAY(DATE(EINSTELLUNGEN!$D$9,12,31),2)),
      EINSTELLUNGEN!$D$12
  )) - SUMIF(AL$50:AL$2500,"="&amp;AL2034,AX$50:AX$2500),
  0)</f>
        <v>3</v>
      </c>
      <c r="BD2034" s="2">
        <f t="shared" ref="BD2034:BD2097" si="1119">SUMIF(AL$50:AL$2500,"="&amp;AL2034,AR$50:AR$2500)</f>
        <v>0.33333333333333331</v>
      </c>
      <c r="BE2034" s="2">
        <f t="shared" ref="BE2034:BE2097" si="1120">IF(AG2035,BD2034-BC2034*$J$37/24,0)</f>
        <v>0</v>
      </c>
    </row>
    <row r="2035" spans="1:57" ht="10.5" customHeight="1">
      <c r="A2035" s="1" t="str">
        <f t="shared" ca="1" si="1096"/>
        <v/>
      </c>
      <c r="B2035" s="1" t="str">
        <f t="shared" ca="1" si="1097"/>
        <v/>
      </c>
      <c r="C2035" s="1" t="str">
        <f t="shared" ca="1" si="1098"/>
        <v/>
      </c>
      <c r="D2035" s="1" t="str">
        <f t="shared" ca="1" si="1099"/>
        <v/>
      </c>
      <c r="F2035" s="10"/>
      <c r="G2035" s="217" t="str">
        <f t="shared" si="1100"/>
        <v/>
      </c>
      <c r="H2035" s="27"/>
      <c r="I2035" s="28"/>
      <c r="J2035" s="28"/>
      <c r="K2035" s="29"/>
      <c r="L2035" s="217"/>
      <c r="M2035" s="217"/>
      <c r="N2035" s="217"/>
      <c r="O2035" s="26" t="str">
        <f t="shared" si="1101"/>
        <v/>
      </c>
      <c r="P2035" s="218" t="str">
        <f t="shared" si="1102"/>
        <v/>
      </c>
      <c r="Q2035" s="26" t="str">
        <f t="shared" si="1103"/>
        <v/>
      </c>
      <c r="R2035" s="22"/>
      <c r="S2035" s="99"/>
      <c r="T2035" s="10"/>
      <c r="U2035" s="229" t="str">
        <f t="shared" si="1104"/>
        <v/>
      </c>
      <c r="V2035" s="230"/>
      <c r="W2035" s="230"/>
      <c r="X2035" s="230"/>
      <c r="Y2035" s="230"/>
      <c r="Z2035" s="22" t="str">
        <f>""</f>
        <v/>
      </c>
      <c r="AB2035" s="23" t="str">
        <f t="shared" si="1105"/>
        <v/>
      </c>
      <c r="AC2035" s="2" t="b">
        <f>COUNT(Q2035:Q$2500)&gt;0</f>
        <v>0</v>
      </c>
      <c r="AD2035" s="2" t="b">
        <f t="shared" si="1087"/>
        <v>0</v>
      </c>
      <c r="AE2035" s="2" t="b">
        <f t="shared" si="1088"/>
        <v>0</v>
      </c>
      <c r="AF2035" s="2" t="b">
        <f t="shared" si="1089"/>
        <v>0</v>
      </c>
      <c r="AG2035" s="2" t="b">
        <f>OR(
  AND(AC2035,NOT(AC2036)),
  AND(AF2035,WEEKDAY(AH2034,2)=EINSTELLUNGEN!$D$12),
  AND(AF2035,AH2035=$J$35)
)</f>
        <v>0</v>
      </c>
      <c r="AH2035" s="2">
        <f>IF(AE2035,AH2034+IF(WEEKDAY(AH2034+1,2)&lt;=EINSTELLUNGEN!$D$12,1,$J$36),AH2034)</f>
        <v>42020</v>
      </c>
      <c r="AI2035" s="2">
        <f t="shared" si="1090"/>
        <v>2019</v>
      </c>
      <c r="AJ2035" s="2">
        <f t="shared" si="1091"/>
        <v>201901</v>
      </c>
      <c r="AK2035" s="2">
        <f t="shared" si="1092"/>
        <v>201901</v>
      </c>
      <c r="AL2035" s="2">
        <f t="shared" si="1093"/>
        <v>201903</v>
      </c>
      <c r="AM2035" s="2" t="b">
        <f t="shared" si="1094"/>
        <v>1</v>
      </c>
      <c r="AN2035" s="4" t="e">
        <f t="shared" si="1106"/>
        <v>#N/A</v>
      </c>
      <c r="AO2035" s="4" t="e">
        <f t="shared" si="1107"/>
        <v>#N/A</v>
      </c>
      <c r="AP2035" s="2" t="str">
        <f>IF(AD2035,
  IF(ISBLANK(H2035),
    AP2034,
    IF(LEN(H2035)=1,
      IF(OR(UPPER(H2035)="A",UPPER(H2035)="I"),
        EINSTELLUNGEN!$D$21,
        IF(OR(UPPER(H2035)="B",UPPER(H2035)="M"),
          EINSTELLUNGEN!$D$22,
          IF(OR(UPPER(H2035)="C",UPPER(H2035)="S"),
            EINSTELLUNGEN!$D$23,
            IF(UPPER(H2035)="D",
              EINSTELLUNGEN!$D$24,
              IF(UPPER(H2035)="E",
                EINSTELLUNGEN!$D$25,
                UPPER(H2035)))))),
      IF(ISNUMBER(H2035),
        EINSTELLUNGEN!$D$20&amp;H2035,
        UPPER(H2035)))),
  "")</f>
        <v/>
      </c>
      <c r="AQ2035" s="2" t="str">
        <f t="shared" si="1108"/>
        <v/>
      </c>
      <c r="AR2035" s="2">
        <f t="shared" si="1109"/>
        <v>0</v>
      </c>
      <c r="AS2035" s="145">
        <f t="shared" si="1110"/>
        <v>0.33333333333333331</v>
      </c>
      <c r="AT2035" s="2">
        <f t="shared" si="1111"/>
        <v>0</v>
      </c>
      <c r="AU2035" s="2">
        <f t="shared" si="1112"/>
        <v>0</v>
      </c>
      <c r="AV2035" s="2">
        <f t="shared" si="1113"/>
        <v>0</v>
      </c>
      <c r="AW2035" s="2">
        <f t="shared" si="1114"/>
        <v>0</v>
      </c>
      <c r="AX2035" s="2">
        <f t="shared" si="1095"/>
        <v>0</v>
      </c>
      <c r="AY2035" s="2">
        <f t="shared" si="1115"/>
        <v>0</v>
      </c>
      <c r="AZ2035" s="145" t="e">
        <f t="shared" si="1116"/>
        <v>#N/A</v>
      </c>
      <c r="BA2035" s="145" t="e">
        <f t="shared" si="1117"/>
        <v>#N/A</v>
      </c>
      <c r="BB2035" s="145">
        <f t="shared" si="1118"/>
        <v>2.083333333333337E-2</v>
      </c>
      <c r="BC2035" s="2">
        <f>IF(AM2035,
  IF(AND(AL2035=$J$31,_xlfn.DAYS(AH2035,DATE(AI2035,1,1))&lt;7),
    MAX(0,EINSTELLUNGEN!$D$12+1-WEEKDAY(DATE(EINSTELLUNGEN!$D$9,EINSTELLUNGEN!$D$10,1),2)),
    IF(AL2035=$J$33,
      MIN(EINSTELLUNGEN!$D$12,WEEKDAY(DATE(EINSTELLUNGEN!$D$9,12,31),2)),
      EINSTELLUNGEN!$D$12
  )) - SUMIF(AL$50:AL$2500,"="&amp;AL2035,AX$50:AX$2500),
  0)</f>
        <v>3</v>
      </c>
      <c r="BD2035" s="2">
        <f t="shared" si="1119"/>
        <v>0.33333333333333331</v>
      </c>
      <c r="BE2035" s="2">
        <f t="shared" si="1120"/>
        <v>0</v>
      </c>
    </row>
    <row r="2036" spans="1:57" ht="10.5" customHeight="1">
      <c r="A2036" s="1" t="str">
        <f t="shared" ca="1" si="1096"/>
        <v/>
      </c>
      <c r="B2036" s="1" t="str">
        <f t="shared" ca="1" si="1097"/>
        <v/>
      </c>
      <c r="C2036" s="1" t="str">
        <f t="shared" ca="1" si="1098"/>
        <v/>
      </c>
      <c r="D2036" s="1" t="str">
        <f t="shared" ca="1" si="1099"/>
        <v/>
      </c>
      <c r="F2036" s="10"/>
      <c r="G2036" s="217" t="str">
        <f t="shared" si="1100"/>
        <v/>
      </c>
      <c r="H2036" s="27"/>
      <c r="I2036" s="28"/>
      <c r="J2036" s="28"/>
      <c r="K2036" s="29"/>
      <c r="L2036" s="217"/>
      <c r="M2036" s="217"/>
      <c r="N2036" s="217"/>
      <c r="O2036" s="26" t="str">
        <f t="shared" si="1101"/>
        <v/>
      </c>
      <c r="P2036" s="218" t="str">
        <f t="shared" si="1102"/>
        <v/>
      </c>
      <c r="Q2036" s="26" t="str">
        <f t="shared" si="1103"/>
        <v/>
      </c>
      <c r="R2036" s="22"/>
      <c r="S2036" s="99"/>
      <c r="T2036" s="10"/>
      <c r="U2036" s="229" t="str">
        <f t="shared" si="1104"/>
        <v/>
      </c>
      <c r="V2036" s="230"/>
      <c r="W2036" s="230"/>
      <c r="X2036" s="230"/>
      <c r="Y2036" s="230"/>
      <c r="Z2036" s="22" t="str">
        <f>""</f>
        <v/>
      </c>
      <c r="AB2036" s="23" t="str">
        <f t="shared" si="1105"/>
        <v/>
      </c>
      <c r="AC2036" s="2" t="b">
        <f>COUNT(Q2036:Q$2500)&gt;0</f>
        <v>0</v>
      </c>
      <c r="AD2036" s="2" t="b">
        <f t="shared" si="1087"/>
        <v>0</v>
      </c>
      <c r="AE2036" s="2" t="b">
        <f t="shared" si="1088"/>
        <v>0</v>
      </c>
      <c r="AF2036" s="2" t="b">
        <f t="shared" si="1089"/>
        <v>0</v>
      </c>
      <c r="AG2036" s="2" t="b">
        <f>OR(
  AND(AC2036,NOT(AC2037)),
  AND(AF2036,WEEKDAY(AH2035,2)=EINSTELLUNGEN!$D$12),
  AND(AF2036,AH2036=$J$35)
)</f>
        <v>0</v>
      </c>
      <c r="AH2036" s="2">
        <f>IF(AE2036,AH2035+IF(WEEKDAY(AH2035+1,2)&lt;=EINSTELLUNGEN!$D$12,1,$J$36),AH2035)</f>
        <v>42020</v>
      </c>
      <c r="AI2036" s="2">
        <f t="shared" si="1090"/>
        <v>2019</v>
      </c>
      <c r="AJ2036" s="2">
        <f t="shared" si="1091"/>
        <v>201901</v>
      </c>
      <c r="AK2036" s="2">
        <f t="shared" si="1092"/>
        <v>201901</v>
      </c>
      <c r="AL2036" s="2">
        <f t="shared" si="1093"/>
        <v>201903</v>
      </c>
      <c r="AM2036" s="2" t="b">
        <f t="shared" si="1094"/>
        <v>1</v>
      </c>
      <c r="AN2036" s="4" t="e">
        <f t="shared" si="1106"/>
        <v>#N/A</v>
      </c>
      <c r="AO2036" s="4" t="e">
        <f t="shared" si="1107"/>
        <v>#N/A</v>
      </c>
      <c r="AP2036" s="2" t="str">
        <f>IF(AD2036,
  IF(ISBLANK(H2036),
    AP2035,
    IF(LEN(H2036)=1,
      IF(OR(UPPER(H2036)="A",UPPER(H2036)="I"),
        EINSTELLUNGEN!$D$21,
        IF(OR(UPPER(H2036)="B",UPPER(H2036)="M"),
          EINSTELLUNGEN!$D$22,
          IF(OR(UPPER(H2036)="C",UPPER(H2036)="S"),
            EINSTELLUNGEN!$D$23,
            IF(UPPER(H2036)="D",
              EINSTELLUNGEN!$D$24,
              IF(UPPER(H2036)="E",
                EINSTELLUNGEN!$D$25,
                UPPER(H2036)))))),
      IF(ISNUMBER(H2036),
        EINSTELLUNGEN!$D$20&amp;H2036,
        UPPER(H2036)))),
  "")</f>
        <v/>
      </c>
      <c r="AQ2036" s="2" t="str">
        <f t="shared" si="1108"/>
        <v/>
      </c>
      <c r="AR2036" s="2">
        <f t="shared" si="1109"/>
        <v>0</v>
      </c>
      <c r="AS2036" s="145">
        <f t="shared" si="1110"/>
        <v>0.33333333333333331</v>
      </c>
      <c r="AT2036" s="2">
        <f t="shared" si="1111"/>
        <v>0</v>
      </c>
      <c r="AU2036" s="2">
        <f t="shared" si="1112"/>
        <v>0</v>
      </c>
      <c r="AV2036" s="2">
        <f t="shared" si="1113"/>
        <v>0</v>
      </c>
      <c r="AW2036" s="2">
        <f t="shared" si="1114"/>
        <v>0</v>
      </c>
      <c r="AX2036" s="2">
        <f t="shared" si="1095"/>
        <v>0</v>
      </c>
      <c r="AY2036" s="2">
        <f t="shared" si="1115"/>
        <v>0</v>
      </c>
      <c r="AZ2036" s="145" t="e">
        <f t="shared" si="1116"/>
        <v>#N/A</v>
      </c>
      <c r="BA2036" s="145" t="e">
        <f t="shared" si="1117"/>
        <v>#N/A</v>
      </c>
      <c r="BB2036" s="145">
        <f t="shared" si="1118"/>
        <v>2.083333333333337E-2</v>
      </c>
      <c r="BC2036" s="2">
        <f>IF(AM2036,
  IF(AND(AL2036=$J$31,_xlfn.DAYS(AH2036,DATE(AI2036,1,1))&lt;7),
    MAX(0,EINSTELLUNGEN!$D$12+1-WEEKDAY(DATE(EINSTELLUNGEN!$D$9,EINSTELLUNGEN!$D$10,1),2)),
    IF(AL2036=$J$33,
      MIN(EINSTELLUNGEN!$D$12,WEEKDAY(DATE(EINSTELLUNGEN!$D$9,12,31),2)),
      EINSTELLUNGEN!$D$12
  )) - SUMIF(AL$50:AL$2500,"="&amp;AL2036,AX$50:AX$2500),
  0)</f>
        <v>3</v>
      </c>
      <c r="BD2036" s="2">
        <f t="shared" si="1119"/>
        <v>0.33333333333333331</v>
      </c>
      <c r="BE2036" s="2">
        <f t="shared" si="1120"/>
        <v>0</v>
      </c>
    </row>
    <row r="2037" spans="1:57" ht="10.5" customHeight="1">
      <c r="A2037" s="1" t="str">
        <f t="shared" ca="1" si="1096"/>
        <v/>
      </c>
      <c r="B2037" s="1" t="str">
        <f t="shared" ca="1" si="1097"/>
        <v/>
      </c>
      <c r="C2037" s="1" t="str">
        <f t="shared" ca="1" si="1098"/>
        <v/>
      </c>
      <c r="D2037" s="1" t="str">
        <f t="shared" ca="1" si="1099"/>
        <v/>
      </c>
      <c r="F2037" s="10"/>
      <c r="G2037" s="217" t="str">
        <f t="shared" si="1100"/>
        <v/>
      </c>
      <c r="H2037" s="27"/>
      <c r="I2037" s="28"/>
      <c r="J2037" s="28"/>
      <c r="K2037" s="29"/>
      <c r="L2037" s="217"/>
      <c r="M2037" s="217"/>
      <c r="N2037" s="217"/>
      <c r="O2037" s="26" t="str">
        <f t="shared" si="1101"/>
        <v/>
      </c>
      <c r="P2037" s="218" t="str">
        <f t="shared" si="1102"/>
        <v/>
      </c>
      <c r="Q2037" s="26" t="str">
        <f t="shared" si="1103"/>
        <v/>
      </c>
      <c r="R2037" s="22"/>
      <c r="S2037" s="99"/>
      <c r="T2037" s="10"/>
      <c r="U2037" s="229" t="str">
        <f t="shared" si="1104"/>
        <v/>
      </c>
      <c r="V2037" s="230"/>
      <c r="W2037" s="230"/>
      <c r="X2037" s="230"/>
      <c r="Y2037" s="230"/>
      <c r="Z2037" s="22" t="str">
        <f>""</f>
        <v/>
      </c>
      <c r="AB2037" s="23" t="str">
        <f t="shared" si="1105"/>
        <v/>
      </c>
      <c r="AC2037" s="2" t="b">
        <f>COUNT(Q2037:Q$2500)&gt;0</f>
        <v>0</v>
      </c>
      <c r="AD2037" s="2" t="b">
        <f t="shared" si="1087"/>
        <v>0</v>
      </c>
      <c r="AE2037" s="2" t="b">
        <f t="shared" si="1088"/>
        <v>0</v>
      </c>
      <c r="AF2037" s="2" t="b">
        <f t="shared" si="1089"/>
        <v>0</v>
      </c>
      <c r="AG2037" s="2" t="b">
        <f>OR(
  AND(AC2037,NOT(AC2038)),
  AND(AF2037,WEEKDAY(AH2036,2)=EINSTELLUNGEN!$D$12),
  AND(AF2037,AH2037=$J$35)
)</f>
        <v>0</v>
      </c>
      <c r="AH2037" s="2">
        <f>IF(AE2037,AH2036+IF(WEEKDAY(AH2036+1,2)&lt;=EINSTELLUNGEN!$D$12,1,$J$36),AH2036)</f>
        <v>42020</v>
      </c>
      <c r="AI2037" s="2">
        <f t="shared" si="1090"/>
        <v>2019</v>
      </c>
      <c r="AJ2037" s="2">
        <f t="shared" si="1091"/>
        <v>201901</v>
      </c>
      <c r="AK2037" s="2">
        <f t="shared" si="1092"/>
        <v>201901</v>
      </c>
      <c r="AL2037" s="2">
        <f t="shared" si="1093"/>
        <v>201903</v>
      </c>
      <c r="AM2037" s="2" t="b">
        <f t="shared" si="1094"/>
        <v>1</v>
      </c>
      <c r="AN2037" s="4" t="e">
        <f t="shared" si="1106"/>
        <v>#N/A</v>
      </c>
      <c r="AO2037" s="4" t="e">
        <f t="shared" si="1107"/>
        <v>#N/A</v>
      </c>
      <c r="AP2037" s="2" t="str">
        <f>IF(AD2037,
  IF(ISBLANK(H2037),
    AP2036,
    IF(LEN(H2037)=1,
      IF(OR(UPPER(H2037)="A",UPPER(H2037)="I"),
        EINSTELLUNGEN!$D$21,
        IF(OR(UPPER(H2037)="B",UPPER(H2037)="M"),
          EINSTELLUNGEN!$D$22,
          IF(OR(UPPER(H2037)="C",UPPER(H2037)="S"),
            EINSTELLUNGEN!$D$23,
            IF(UPPER(H2037)="D",
              EINSTELLUNGEN!$D$24,
              IF(UPPER(H2037)="E",
                EINSTELLUNGEN!$D$25,
                UPPER(H2037)))))),
      IF(ISNUMBER(H2037),
        EINSTELLUNGEN!$D$20&amp;H2037,
        UPPER(H2037)))),
  "")</f>
        <v/>
      </c>
      <c r="AQ2037" s="2" t="str">
        <f t="shared" si="1108"/>
        <v/>
      </c>
      <c r="AR2037" s="2">
        <f t="shared" si="1109"/>
        <v>0</v>
      </c>
      <c r="AS2037" s="145">
        <f t="shared" si="1110"/>
        <v>0.33333333333333331</v>
      </c>
      <c r="AT2037" s="2">
        <f t="shared" si="1111"/>
        <v>0</v>
      </c>
      <c r="AU2037" s="2">
        <f t="shared" si="1112"/>
        <v>0</v>
      </c>
      <c r="AV2037" s="2">
        <f t="shared" si="1113"/>
        <v>0</v>
      </c>
      <c r="AW2037" s="2">
        <f t="shared" si="1114"/>
        <v>0</v>
      </c>
      <c r="AX2037" s="2">
        <f t="shared" si="1095"/>
        <v>0</v>
      </c>
      <c r="AY2037" s="2">
        <f t="shared" si="1115"/>
        <v>0</v>
      </c>
      <c r="AZ2037" s="145" t="e">
        <f t="shared" si="1116"/>
        <v>#N/A</v>
      </c>
      <c r="BA2037" s="145" t="e">
        <f t="shared" si="1117"/>
        <v>#N/A</v>
      </c>
      <c r="BB2037" s="145">
        <f t="shared" si="1118"/>
        <v>2.083333333333337E-2</v>
      </c>
      <c r="BC2037" s="2">
        <f>IF(AM2037,
  IF(AND(AL2037=$J$31,_xlfn.DAYS(AH2037,DATE(AI2037,1,1))&lt;7),
    MAX(0,EINSTELLUNGEN!$D$12+1-WEEKDAY(DATE(EINSTELLUNGEN!$D$9,EINSTELLUNGEN!$D$10,1),2)),
    IF(AL2037=$J$33,
      MIN(EINSTELLUNGEN!$D$12,WEEKDAY(DATE(EINSTELLUNGEN!$D$9,12,31),2)),
      EINSTELLUNGEN!$D$12
  )) - SUMIF(AL$50:AL$2500,"="&amp;AL2037,AX$50:AX$2500),
  0)</f>
        <v>3</v>
      </c>
      <c r="BD2037" s="2">
        <f t="shared" si="1119"/>
        <v>0.33333333333333331</v>
      </c>
      <c r="BE2037" s="2">
        <f t="shared" si="1120"/>
        <v>0</v>
      </c>
    </row>
    <row r="2038" spans="1:57" ht="10.5" customHeight="1">
      <c r="A2038" s="1" t="str">
        <f t="shared" ca="1" si="1096"/>
        <v/>
      </c>
      <c r="B2038" s="1" t="str">
        <f t="shared" ca="1" si="1097"/>
        <v/>
      </c>
      <c r="C2038" s="1" t="str">
        <f t="shared" ca="1" si="1098"/>
        <v/>
      </c>
      <c r="D2038" s="1" t="str">
        <f t="shared" ca="1" si="1099"/>
        <v/>
      </c>
      <c r="F2038" s="10"/>
      <c r="G2038" s="217" t="str">
        <f t="shared" si="1100"/>
        <v/>
      </c>
      <c r="H2038" s="27"/>
      <c r="I2038" s="28"/>
      <c r="J2038" s="28"/>
      <c r="K2038" s="29"/>
      <c r="L2038" s="217"/>
      <c r="M2038" s="217"/>
      <c r="N2038" s="217"/>
      <c r="O2038" s="26" t="str">
        <f t="shared" si="1101"/>
        <v/>
      </c>
      <c r="P2038" s="218" t="str">
        <f t="shared" si="1102"/>
        <v/>
      </c>
      <c r="Q2038" s="26" t="str">
        <f t="shared" si="1103"/>
        <v/>
      </c>
      <c r="R2038" s="22"/>
      <c r="S2038" s="99"/>
      <c r="T2038" s="10"/>
      <c r="U2038" s="229" t="str">
        <f t="shared" si="1104"/>
        <v/>
      </c>
      <c r="V2038" s="230"/>
      <c r="W2038" s="230"/>
      <c r="X2038" s="230"/>
      <c r="Y2038" s="230"/>
      <c r="Z2038" s="22" t="str">
        <f>""</f>
        <v/>
      </c>
      <c r="AB2038" s="23" t="str">
        <f t="shared" si="1105"/>
        <v/>
      </c>
      <c r="AC2038" s="2" t="b">
        <f>COUNT(Q2038:Q$2500)&gt;0</f>
        <v>0</v>
      </c>
      <c r="AD2038" s="2" t="b">
        <f t="shared" si="1087"/>
        <v>0</v>
      </c>
      <c r="AE2038" s="2" t="b">
        <f t="shared" si="1088"/>
        <v>0</v>
      </c>
      <c r="AF2038" s="2" t="b">
        <f t="shared" si="1089"/>
        <v>0</v>
      </c>
      <c r="AG2038" s="2" t="b">
        <f>OR(
  AND(AC2038,NOT(AC2039)),
  AND(AF2038,WEEKDAY(AH2037,2)=EINSTELLUNGEN!$D$12),
  AND(AF2038,AH2038=$J$35)
)</f>
        <v>0</v>
      </c>
      <c r="AH2038" s="2">
        <f>IF(AE2038,AH2037+IF(WEEKDAY(AH2037+1,2)&lt;=EINSTELLUNGEN!$D$12,1,$J$36),AH2037)</f>
        <v>42020</v>
      </c>
      <c r="AI2038" s="2">
        <f t="shared" si="1090"/>
        <v>2019</v>
      </c>
      <c r="AJ2038" s="2">
        <f t="shared" si="1091"/>
        <v>201901</v>
      </c>
      <c r="AK2038" s="2">
        <f t="shared" si="1092"/>
        <v>201901</v>
      </c>
      <c r="AL2038" s="2">
        <f t="shared" si="1093"/>
        <v>201903</v>
      </c>
      <c r="AM2038" s="2" t="b">
        <f t="shared" si="1094"/>
        <v>1</v>
      </c>
      <c r="AN2038" s="4" t="e">
        <f t="shared" si="1106"/>
        <v>#N/A</v>
      </c>
      <c r="AO2038" s="4" t="e">
        <f t="shared" si="1107"/>
        <v>#N/A</v>
      </c>
      <c r="AP2038" s="2" t="str">
        <f>IF(AD2038,
  IF(ISBLANK(H2038),
    AP2037,
    IF(LEN(H2038)=1,
      IF(OR(UPPER(H2038)="A",UPPER(H2038)="I"),
        EINSTELLUNGEN!$D$21,
        IF(OR(UPPER(H2038)="B",UPPER(H2038)="M"),
          EINSTELLUNGEN!$D$22,
          IF(OR(UPPER(H2038)="C",UPPER(H2038)="S"),
            EINSTELLUNGEN!$D$23,
            IF(UPPER(H2038)="D",
              EINSTELLUNGEN!$D$24,
              IF(UPPER(H2038)="E",
                EINSTELLUNGEN!$D$25,
                UPPER(H2038)))))),
      IF(ISNUMBER(H2038),
        EINSTELLUNGEN!$D$20&amp;H2038,
        UPPER(H2038)))),
  "")</f>
        <v/>
      </c>
      <c r="AQ2038" s="2" t="str">
        <f t="shared" si="1108"/>
        <v/>
      </c>
      <c r="AR2038" s="2">
        <f t="shared" si="1109"/>
        <v>0</v>
      </c>
      <c r="AS2038" s="145">
        <f t="shared" si="1110"/>
        <v>0.33333333333333331</v>
      </c>
      <c r="AT2038" s="2">
        <f t="shared" si="1111"/>
        <v>0</v>
      </c>
      <c r="AU2038" s="2">
        <f t="shared" si="1112"/>
        <v>0</v>
      </c>
      <c r="AV2038" s="2">
        <f t="shared" si="1113"/>
        <v>0</v>
      </c>
      <c r="AW2038" s="2">
        <f t="shared" si="1114"/>
        <v>0</v>
      </c>
      <c r="AX2038" s="2">
        <f t="shared" si="1095"/>
        <v>0</v>
      </c>
      <c r="AY2038" s="2">
        <f t="shared" si="1115"/>
        <v>0</v>
      </c>
      <c r="AZ2038" s="145" t="e">
        <f t="shared" si="1116"/>
        <v>#N/A</v>
      </c>
      <c r="BA2038" s="145" t="e">
        <f t="shared" si="1117"/>
        <v>#N/A</v>
      </c>
      <c r="BB2038" s="145">
        <f t="shared" si="1118"/>
        <v>2.083333333333337E-2</v>
      </c>
      <c r="BC2038" s="2">
        <f>IF(AM2038,
  IF(AND(AL2038=$J$31,_xlfn.DAYS(AH2038,DATE(AI2038,1,1))&lt;7),
    MAX(0,EINSTELLUNGEN!$D$12+1-WEEKDAY(DATE(EINSTELLUNGEN!$D$9,EINSTELLUNGEN!$D$10,1),2)),
    IF(AL2038=$J$33,
      MIN(EINSTELLUNGEN!$D$12,WEEKDAY(DATE(EINSTELLUNGEN!$D$9,12,31),2)),
      EINSTELLUNGEN!$D$12
  )) - SUMIF(AL$50:AL$2500,"="&amp;AL2038,AX$50:AX$2500),
  0)</f>
        <v>3</v>
      </c>
      <c r="BD2038" s="2">
        <f t="shared" si="1119"/>
        <v>0.33333333333333331</v>
      </c>
      <c r="BE2038" s="2">
        <f t="shared" si="1120"/>
        <v>0</v>
      </c>
    </row>
    <row r="2039" spans="1:57" ht="10.5" customHeight="1">
      <c r="A2039" s="1" t="str">
        <f t="shared" ca="1" si="1096"/>
        <v/>
      </c>
      <c r="B2039" s="1" t="str">
        <f t="shared" ca="1" si="1097"/>
        <v/>
      </c>
      <c r="C2039" s="1" t="str">
        <f t="shared" ca="1" si="1098"/>
        <v/>
      </c>
      <c r="D2039" s="1" t="str">
        <f t="shared" ca="1" si="1099"/>
        <v/>
      </c>
      <c r="F2039" s="10"/>
      <c r="G2039" s="217" t="str">
        <f t="shared" si="1100"/>
        <v/>
      </c>
      <c r="H2039" s="27"/>
      <c r="I2039" s="28"/>
      <c r="J2039" s="28"/>
      <c r="K2039" s="29"/>
      <c r="L2039" s="217"/>
      <c r="M2039" s="217"/>
      <c r="N2039" s="217"/>
      <c r="O2039" s="26" t="str">
        <f t="shared" si="1101"/>
        <v/>
      </c>
      <c r="P2039" s="218" t="str">
        <f t="shared" si="1102"/>
        <v/>
      </c>
      <c r="Q2039" s="26" t="str">
        <f t="shared" si="1103"/>
        <v/>
      </c>
      <c r="R2039" s="22"/>
      <c r="S2039" s="99"/>
      <c r="T2039" s="10"/>
      <c r="U2039" s="229" t="str">
        <f t="shared" si="1104"/>
        <v/>
      </c>
      <c r="V2039" s="230"/>
      <c r="W2039" s="230"/>
      <c r="X2039" s="230"/>
      <c r="Y2039" s="230"/>
      <c r="Z2039" s="22" t="str">
        <f>""</f>
        <v/>
      </c>
      <c r="AB2039" s="23" t="str">
        <f t="shared" si="1105"/>
        <v/>
      </c>
      <c r="AC2039" s="2" t="b">
        <f>COUNT(Q2039:Q$2500)&gt;0</f>
        <v>0</v>
      </c>
      <c r="AD2039" s="2" t="b">
        <f t="shared" si="1087"/>
        <v>0</v>
      </c>
      <c r="AE2039" s="2" t="b">
        <f t="shared" si="1088"/>
        <v>0</v>
      </c>
      <c r="AF2039" s="2" t="b">
        <f t="shared" si="1089"/>
        <v>0</v>
      </c>
      <c r="AG2039" s="2" t="b">
        <f>OR(
  AND(AC2039,NOT(AC2040)),
  AND(AF2039,WEEKDAY(AH2038,2)=EINSTELLUNGEN!$D$12),
  AND(AF2039,AH2039=$J$35)
)</f>
        <v>0</v>
      </c>
      <c r="AH2039" s="2">
        <f>IF(AE2039,AH2038+IF(WEEKDAY(AH2038+1,2)&lt;=EINSTELLUNGEN!$D$12,1,$J$36),AH2038)</f>
        <v>42020</v>
      </c>
      <c r="AI2039" s="2">
        <f t="shared" si="1090"/>
        <v>2019</v>
      </c>
      <c r="AJ2039" s="2">
        <f t="shared" si="1091"/>
        <v>201901</v>
      </c>
      <c r="AK2039" s="2">
        <f t="shared" si="1092"/>
        <v>201901</v>
      </c>
      <c r="AL2039" s="2">
        <f t="shared" si="1093"/>
        <v>201903</v>
      </c>
      <c r="AM2039" s="2" t="b">
        <f t="shared" si="1094"/>
        <v>1</v>
      </c>
      <c r="AN2039" s="4" t="e">
        <f t="shared" si="1106"/>
        <v>#N/A</v>
      </c>
      <c r="AO2039" s="4" t="e">
        <f t="shared" si="1107"/>
        <v>#N/A</v>
      </c>
      <c r="AP2039" s="2" t="str">
        <f>IF(AD2039,
  IF(ISBLANK(H2039),
    AP2038,
    IF(LEN(H2039)=1,
      IF(OR(UPPER(H2039)="A",UPPER(H2039)="I"),
        EINSTELLUNGEN!$D$21,
        IF(OR(UPPER(H2039)="B",UPPER(H2039)="M"),
          EINSTELLUNGEN!$D$22,
          IF(OR(UPPER(H2039)="C",UPPER(H2039)="S"),
            EINSTELLUNGEN!$D$23,
            IF(UPPER(H2039)="D",
              EINSTELLUNGEN!$D$24,
              IF(UPPER(H2039)="E",
                EINSTELLUNGEN!$D$25,
                UPPER(H2039)))))),
      IF(ISNUMBER(H2039),
        EINSTELLUNGEN!$D$20&amp;H2039,
        UPPER(H2039)))),
  "")</f>
        <v/>
      </c>
      <c r="AQ2039" s="2" t="str">
        <f t="shared" si="1108"/>
        <v/>
      </c>
      <c r="AR2039" s="2">
        <f t="shared" si="1109"/>
        <v>0</v>
      </c>
      <c r="AS2039" s="145">
        <f t="shared" si="1110"/>
        <v>0.33333333333333331</v>
      </c>
      <c r="AT2039" s="2">
        <f t="shared" si="1111"/>
        <v>0</v>
      </c>
      <c r="AU2039" s="2">
        <f t="shared" si="1112"/>
        <v>0</v>
      </c>
      <c r="AV2039" s="2">
        <f t="shared" si="1113"/>
        <v>0</v>
      </c>
      <c r="AW2039" s="2">
        <f t="shared" si="1114"/>
        <v>0</v>
      </c>
      <c r="AX2039" s="2">
        <f t="shared" si="1095"/>
        <v>0</v>
      </c>
      <c r="AY2039" s="2">
        <f t="shared" si="1115"/>
        <v>0</v>
      </c>
      <c r="AZ2039" s="145" t="e">
        <f t="shared" si="1116"/>
        <v>#N/A</v>
      </c>
      <c r="BA2039" s="145" t="e">
        <f t="shared" si="1117"/>
        <v>#N/A</v>
      </c>
      <c r="BB2039" s="145">
        <f t="shared" si="1118"/>
        <v>2.083333333333337E-2</v>
      </c>
      <c r="BC2039" s="2">
        <f>IF(AM2039,
  IF(AND(AL2039=$J$31,_xlfn.DAYS(AH2039,DATE(AI2039,1,1))&lt;7),
    MAX(0,EINSTELLUNGEN!$D$12+1-WEEKDAY(DATE(EINSTELLUNGEN!$D$9,EINSTELLUNGEN!$D$10,1),2)),
    IF(AL2039=$J$33,
      MIN(EINSTELLUNGEN!$D$12,WEEKDAY(DATE(EINSTELLUNGEN!$D$9,12,31),2)),
      EINSTELLUNGEN!$D$12
  )) - SUMIF(AL$50:AL$2500,"="&amp;AL2039,AX$50:AX$2500),
  0)</f>
        <v>3</v>
      </c>
      <c r="BD2039" s="2">
        <f t="shared" si="1119"/>
        <v>0.33333333333333331</v>
      </c>
      <c r="BE2039" s="2">
        <f t="shared" si="1120"/>
        <v>0</v>
      </c>
    </row>
    <row r="2040" spans="1:57" ht="10.5" customHeight="1">
      <c r="A2040" s="1" t="str">
        <f t="shared" ca="1" si="1096"/>
        <v/>
      </c>
      <c r="B2040" s="1" t="str">
        <f t="shared" ca="1" si="1097"/>
        <v/>
      </c>
      <c r="C2040" s="1" t="str">
        <f t="shared" ca="1" si="1098"/>
        <v/>
      </c>
      <c r="D2040" s="1" t="str">
        <f t="shared" ca="1" si="1099"/>
        <v/>
      </c>
      <c r="F2040" s="10"/>
      <c r="G2040" s="217" t="str">
        <f t="shared" si="1100"/>
        <v/>
      </c>
      <c r="H2040" s="27"/>
      <c r="I2040" s="28"/>
      <c r="J2040" s="28"/>
      <c r="K2040" s="29"/>
      <c r="L2040" s="217"/>
      <c r="M2040" s="217"/>
      <c r="N2040" s="217"/>
      <c r="O2040" s="26" t="str">
        <f t="shared" si="1101"/>
        <v/>
      </c>
      <c r="P2040" s="218" t="str">
        <f t="shared" si="1102"/>
        <v/>
      </c>
      <c r="Q2040" s="26" t="str">
        <f t="shared" si="1103"/>
        <v/>
      </c>
      <c r="R2040" s="22"/>
      <c r="S2040" s="99"/>
      <c r="T2040" s="10"/>
      <c r="U2040" s="229" t="str">
        <f t="shared" si="1104"/>
        <v/>
      </c>
      <c r="V2040" s="230"/>
      <c r="W2040" s="230"/>
      <c r="X2040" s="230"/>
      <c r="Y2040" s="230"/>
      <c r="Z2040" s="22" t="str">
        <f>""</f>
        <v/>
      </c>
      <c r="AB2040" s="23" t="str">
        <f t="shared" si="1105"/>
        <v/>
      </c>
      <c r="AC2040" s="2" t="b">
        <f>COUNT(Q2040:Q$2500)&gt;0</f>
        <v>0</v>
      </c>
      <c r="AD2040" s="2" t="b">
        <f t="shared" si="1087"/>
        <v>0</v>
      </c>
      <c r="AE2040" s="2" t="b">
        <f t="shared" si="1088"/>
        <v>0</v>
      </c>
      <c r="AF2040" s="2" t="b">
        <f t="shared" si="1089"/>
        <v>0</v>
      </c>
      <c r="AG2040" s="2" t="b">
        <f>OR(
  AND(AC2040,NOT(AC2041)),
  AND(AF2040,WEEKDAY(AH2039,2)=EINSTELLUNGEN!$D$12),
  AND(AF2040,AH2040=$J$35)
)</f>
        <v>0</v>
      </c>
      <c r="AH2040" s="2">
        <f>IF(AE2040,AH2039+IF(WEEKDAY(AH2039+1,2)&lt;=EINSTELLUNGEN!$D$12,1,$J$36),AH2039)</f>
        <v>42020</v>
      </c>
      <c r="AI2040" s="2">
        <f t="shared" si="1090"/>
        <v>2019</v>
      </c>
      <c r="AJ2040" s="2">
        <f t="shared" si="1091"/>
        <v>201901</v>
      </c>
      <c r="AK2040" s="2">
        <f t="shared" si="1092"/>
        <v>201901</v>
      </c>
      <c r="AL2040" s="2">
        <f t="shared" si="1093"/>
        <v>201903</v>
      </c>
      <c r="AM2040" s="2" t="b">
        <f t="shared" si="1094"/>
        <v>1</v>
      </c>
      <c r="AN2040" s="4" t="e">
        <f t="shared" si="1106"/>
        <v>#N/A</v>
      </c>
      <c r="AO2040" s="4" t="e">
        <f t="shared" si="1107"/>
        <v>#N/A</v>
      </c>
      <c r="AP2040" s="2" t="str">
        <f>IF(AD2040,
  IF(ISBLANK(H2040),
    AP2039,
    IF(LEN(H2040)=1,
      IF(OR(UPPER(H2040)="A",UPPER(H2040)="I"),
        EINSTELLUNGEN!$D$21,
        IF(OR(UPPER(H2040)="B",UPPER(H2040)="M"),
          EINSTELLUNGEN!$D$22,
          IF(OR(UPPER(H2040)="C",UPPER(H2040)="S"),
            EINSTELLUNGEN!$D$23,
            IF(UPPER(H2040)="D",
              EINSTELLUNGEN!$D$24,
              IF(UPPER(H2040)="E",
                EINSTELLUNGEN!$D$25,
                UPPER(H2040)))))),
      IF(ISNUMBER(H2040),
        EINSTELLUNGEN!$D$20&amp;H2040,
        UPPER(H2040)))),
  "")</f>
        <v/>
      </c>
      <c r="AQ2040" s="2" t="str">
        <f t="shared" si="1108"/>
        <v/>
      </c>
      <c r="AR2040" s="2">
        <f t="shared" si="1109"/>
        <v>0</v>
      </c>
      <c r="AS2040" s="145">
        <f t="shared" si="1110"/>
        <v>0.33333333333333331</v>
      </c>
      <c r="AT2040" s="2">
        <f t="shared" si="1111"/>
        <v>0</v>
      </c>
      <c r="AU2040" s="2">
        <f t="shared" si="1112"/>
        <v>0</v>
      </c>
      <c r="AV2040" s="2">
        <f t="shared" si="1113"/>
        <v>0</v>
      </c>
      <c r="AW2040" s="2">
        <f t="shared" si="1114"/>
        <v>0</v>
      </c>
      <c r="AX2040" s="2">
        <f t="shared" si="1095"/>
        <v>0</v>
      </c>
      <c r="AY2040" s="2">
        <f t="shared" si="1115"/>
        <v>0</v>
      </c>
      <c r="AZ2040" s="145" t="e">
        <f t="shared" si="1116"/>
        <v>#N/A</v>
      </c>
      <c r="BA2040" s="145" t="e">
        <f t="shared" si="1117"/>
        <v>#N/A</v>
      </c>
      <c r="BB2040" s="145">
        <f t="shared" si="1118"/>
        <v>2.083333333333337E-2</v>
      </c>
      <c r="BC2040" s="2">
        <f>IF(AM2040,
  IF(AND(AL2040=$J$31,_xlfn.DAYS(AH2040,DATE(AI2040,1,1))&lt;7),
    MAX(0,EINSTELLUNGEN!$D$12+1-WEEKDAY(DATE(EINSTELLUNGEN!$D$9,EINSTELLUNGEN!$D$10,1),2)),
    IF(AL2040=$J$33,
      MIN(EINSTELLUNGEN!$D$12,WEEKDAY(DATE(EINSTELLUNGEN!$D$9,12,31),2)),
      EINSTELLUNGEN!$D$12
  )) - SUMIF(AL$50:AL$2500,"="&amp;AL2040,AX$50:AX$2500),
  0)</f>
        <v>3</v>
      </c>
      <c r="BD2040" s="2">
        <f t="shared" si="1119"/>
        <v>0.33333333333333331</v>
      </c>
      <c r="BE2040" s="2">
        <f t="shared" si="1120"/>
        <v>0</v>
      </c>
    </row>
    <row r="2041" spans="1:57" ht="10.5" customHeight="1">
      <c r="A2041" s="1" t="str">
        <f t="shared" ca="1" si="1096"/>
        <v/>
      </c>
      <c r="B2041" s="1" t="str">
        <f t="shared" ca="1" si="1097"/>
        <v/>
      </c>
      <c r="C2041" s="1" t="str">
        <f t="shared" ca="1" si="1098"/>
        <v/>
      </c>
      <c r="D2041" s="1" t="str">
        <f t="shared" ca="1" si="1099"/>
        <v/>
      </c>
      <c r="F2041" s="10"/>
      <c r="G2041" s="217" t="str">
        <f t="shared" si="1100"/>
        <v/>
      </c>
      <c r="H2041" s="27"/>
      <c r="I2041" s="28"/>
      <c r="J2041" s="28"/>
      <c r="K2041" s="29"/>
      <c r="L2041" s="217"/>
      <c r="M2041" s="217"/>
      <c r="N2041" s="217"/>
      <c r="O2041" s="26" t="str">
        <f t="shared" si="1101"/>
        <v/>
      </c>
      <c r="P2041" s="218" t="str">
        <f t="shared" si="1102"/>
        <v/>
      </c>
      <c r="Q2041" s="26" t="str">
        <f t="shared" si="1103"/>
        <v/>
      </c>
      <c r="R2041" s="22"/>
      <c r="S2041" s="99"/>
      <c r="T2041" s="10"/>
      <c r="U2041" s="229" t="str">
        <f t="shared" si="1104"/>
        <v/>
      </c>
      <c r="V2041" s="230"/>
      <c r="W2041" s="230"/>
      <c r="X2041" s="230"/>
      <c r="Y2041" s="230"/>
      <c r="Z2041" s="22" t="str">
        <f>""</f>
        <v/>
      </c>
      <c r="AB2041" s="23" t="str">
        <f t="shared" si="1105"/>
        <v/>
      </c>
      <c r="AC2041" s="2" t="b">
        <f>COUNT(Q2041:Q$2500)&gt;0</f>
        <v>0</v>
      </c>
      <c r="AD2041" s="2" t="b">
        <f t="shared" si="1087"/>
        <v>0</v>
      </c>
      <c r="AE2041" s="2" t="b">
        <f t="shared" si="1088"/>
        <v>0</v>
      </c>
      <c r="AF2041" s="2" t="b">
        <f t="shared" si="1089"/>
        <v>0</v>
      </c>
      <c r="AG2041" s="2" t="b">
        <f>OR(
  AND(AC2041,NOT(AC2042)),
  AND(AF2041,WEEKDAY(AH2040,2)=EINSTELLUNGEN!$D$12),
  AND(AF2041,AH2041=$J$35)
)</f>
        <v>0</v>
      </c>
      <c r="AH2041" s="2">
        <f>IF(AE2041,AH2040+IF(WEEKDAY(AH2040+1,2)&lt;=EINSTELLUNGEN!$D$12,1,$J$36),AH2040)</f>
        <v>42020</v>
      </c>
      <c r="AI2041" s="2">
        <f t="shared" si="1090"/>
        <v>2019</v>
      </c>
      <c r="AJ2041" s="2">
        <f t="shared" si="1091"/>
        <v>201901</v>
      </c>
      <c r="AK2041" s="2">
        <f t="shared" si="1092"/>
        <v>201901</v>
      </c>
      <c r="AL2041" s="2">
        <f t="shared" si="1093"/>
        <v>201903</v>
      </c>
      <c r="AM2041" s="2" t="b">
        <f t="shared" si="1094"/>
        <v>1</v>
      </c>
      <c r="AN2041" s="4" t="e">
        <f t="shared" si="1106"/>
        <v>#N/A</v>
      </c>
      <c r="AO2041" s="4" t="e">
        <f t="shared" si="1107"/>
        <v>#N/A</v>
      </c>
      <c r="AP2041" s="2" t="str">
        <f>IF(AD2041,
  IF(ISBLANK(H2041),
    AP2040,
    IF(LEN(H2041)=1,
      IF(OR(UPPER(H2041)="A",UPPER(H2041)="I"),
        EINSTELLUNGEN!$D$21,
        IF(OR(UPPER(H2041)="B",UPPER(H2041)="M"),
          EINSTELLUNGEN!$D$22,
          IF(OR(UPPER(H2041)="C",UPPER(H2041)="S"),
            EINSTELLUNGEN!$D$23,
            IF(UPPER(H2041)="D",
              EINSTELLUNGEN!$D$24,
              IF(UPPER(H2041)="E",
                EINSTELLUNGEN!$D$25,
                UPPER(H2041)))))),
      IF(ISNUMBER(H2041),
        EINSTELLUNGEN!$D$20&amp;H2041,
        UPPER(H2041)))),
  "")</f>
        <v/>
      </c>
      <c r="AQ2041" s="2" t="str">
        <f t="shared" si="1108"/>
        <v/>
      </c>
      <c r="AR2041" s="2">
        <f t="shared" si="1109"/>
        <v>0</v>
      </c>
      <c r="AS2041" s="145">
        <f t="shared" si="1110"/>
        <v>0.33333333333333331</v>
      </c>
      <c r="AT2041" s="2">
        <f t="shared" si="1111"/>
        <v>0</v>
      </c>
      <c r="AU2041" s="2">
        <f t="shared" si="1112"/>
        <v>0</v>
      </c>
      <c r="AV2041" s="2">
        <f t="shared" si="1113"/>
        <v>0</v>
      </c>
      <c r="AW2041" s="2">
        <f t="shared" si="1114"/>
        <v>0</v>
      </c>
      <c r="AX2041" s="2">
        <f t="shared" si="1095"/>
        <v>0</v>
      </c>
      <c r="AY2041" s="2">
        <f t="shared" si="1115"/>
        <v>0</v>
      </c>
      <c r="AZ2041" s="145" t="e">
        <f t="shared" si="1116"/>
        <v>#N/A</v>
      </c>
      <c r="BA2041" s="145" t="e">
        <f t="shared" si="1117"/>
        <v>#N/A</v>
      </c>
      <c r="BB2041" s="145">
        <f t="shared" si="1118"/>
        <v>2.083333333333337E-2</v>
      </c>
      <c r="BC2041" s="2">
        <f>IF(AM2041,
  IF(AND(AL2041=$J$31,_xlfn.DAYS(AH2041,DATE(AI2041,1,1))&lt;7),
    MAX(0,EINSTELLUNGEN!$D$12+1-WEEKDAY(DATE(EINSTELLUNGEN!$D$9,EINSTELLUNGEN!$D$10,1),2)),
    IF(AL2041=$J$33,
      MIN(EINSTELLUNGEN!$D$12,WEEKDAY(DATE(EINSTELLUNGEN!$D$9,12,31),2)),
      EINSTELLUNGEN!$D$12
  )) - SUMIF(AL$50:AL$2500,"="&amp;AL2041,AX$50:AX$2500),
  0)</f>
        <v>3</v>
      </c>
      <c r="BD2041" s="2">
        <f t="shared" si="1119"/>
        <v>0.33333333333333331</v>
      </c>
      <c r="BE2041" s="2">
        <f t="shared" si="1120"/>
        <v>0</v>
      </c>
    </row>
    <row r="2042" spans="1:57" ht="10.5" customHeight="1">
      <c r="A2042" s="1" t="str">
        <f t="shared" ca="1" si="1096"/>
        <v/>
      </c>
      <c r="B2042" s="1" t="str">
        <f t="shared" ca="1" si="1097"/>
        <v/>
      </c>
      <c r="C2042" s="1" t="str">
        <f t="shared" ca="1" si="1098"/>
        <v/>
      </c>
      <c r="D2042" s="1" t="str">
        <f t="shared" ca="1" si="1099"/>
        <v/>
      </c>
      <c r="F2042" s="10"/>
      <c r="G2042" s="217" t="str">
        <f t="shared" si="1100"/>
        <v/>
      </c>
      <c r="H2042" s="27"/>
      <c r="I2042" s="28"/>
      <c r="J2042" s="28"/>
      <c r="K2042" s="29"/>
      <c r="L2042" s="217"/>
      <c r="M2042" s="217"/>
      <c r="N2042" s="217"/>
      <c r="O2042" s="26" t="str">
        <f t="shared" si="1101"/>
        <v/>
      </c>
      <c r="P2042" s="218" t="str">
        <f t="shared" si="1102"/>
        <v/>
      </c>
      <c r="Q2042" s="26" t="str">
        <f t="shared" si="1103"/>
        <v/>
      </c>
      <c r="R2042" s="22"/>
      <c r="S2042" s="99"/>
      <c r="T2042" s="10"/>
      <c r="U2042" s="229" t="str">
        <f t="shared" si="1104"/>
        <v/>
      </c>
      <c r="V2042" s="230"/>
      <c r="W2042" s="230"/>
      <c r="X2042" s="230"/>
      <c r="Y2042" s="230"/>
      <c r="Z2042" s="22" t="str">
        <f>""</f>
        <v/>
      </c>
      <c r="AB2042" s="23" t="str">
        <f t="shared" si="1105"/>
        <v/>
      </c>
      <c r="AC2042" s="2" t="b">
        <f>COUNT(Q2042:Q$2500)&gt;0</f>
        <v>0</v>
      </c>
      <c r="AD2042" s="2" t="b">
        <f t="shared" si="1087"/>
        <v>0</v>
      </c>
      <c r="AE2042" s="2" t="b">
        <f t="shared" si="1088"/>
        <v>0</v>
      </c>
      <c r="AF2042" s="2" t="b">
        <f t="shared" si="1089"/>
        <v>0</v>
      </c>
      <c r="AG2042" s="2" t="b">
        <f>OR(
  AND(AC2042,NOT(AC2043)),
  AND(AF2042,WEEKDAY(AH2041,2)=EINSTELLUNGEN!$D$12),
  AND(AF2042,AH2042=$J$35)
)</f>
        <v>0</v>
      </c>
      <c r="AH2042" s="2">
        <f>IF(AE2042,AH2041+IF(WEEKDAY(AH2041+1,2)&lt;=EINSTELLUNGEN!$D$12,1,$J$36),AH2041)</f>
        <v>42020</v>
      </c>
      <c r="AI2042" s="2">
        <f t="shared" si="1090"/>
        <v>2019</v>
      </c>
      <c r="AJ2042" s="2">
        <f t="shared" si="1091"/>
        <v>201901</v>
      </c>
      <c r="AK2042" s="2">
        <f t="shared" si="1092"/>
        <v>201901</v>
      </c>
      <c r="AL2042" s="2">
        <f t="shared" si="1093"/>
        <v>201903</v>
      </c>
      <c r="AM2042" s="2" t="b">
        <f t="shared" si="1094"/>
        <v>1</v>
      </c>
      <c r="AN2042" s="4" t="e">
        <f t="shared" si="1106"/>
        <v>#N/A</v>
      </c>
      <c r="AO2042" s="4" t="e">
        <f t="shared" si="1107"/>
        <v>#N/A</v>
      </c>
      <c r="AP2042" s="2" t="str">
        <f>IF(AD2042,
  IF(ISBLANK(H2042),
    AP2041,
    IF(LEN(H2042)=1,
      IF(OR(UPPER(H2042)="A",UPPER(H2042)="I"),
        EINSTELLUNGEN!$D$21,
        IF(OR(UPPER(H2042)="B",UPPER(H2042)="M"),
          EINSTELLUNGEN!$D$22,
          IF(OR(UPPER(H2042)="C",UPPER(H2042)="S"),
            EINSTELLUNGEN!$D$23,
            IF(UPPER(H2042)="D",
              EINSTELLUNGEN!$D$24,
              IF(UPPER(H2042)="E",
                EINSTELLUNGEN!$D$25,
                UPPER(H2042)))))),
      IF(ISNUMBER(H2042),
        EINSTELLUNGEN!$D$20&amp;H2042,
        UPPER(H2042)))),
  "")</f>
        <v/>
      </c>
      <c r="AQ2042" s="2" t="str">
        <f t="shared" si="1108"/>
        <v/>
      </c>
      <c r="AR2042" s="2">
        <f t="shared" si="1109"/>
        <v>0</v>
      </c>
      <c r="AS2042" s="145">
        <f t="shared" si="1110"/>
        <v>0.33333333333333331</v>
      </c>
      <c r="AT2042" s="2">
        <f t="shared" si="1111"/>
        <v>0</v>
      </c>
      <c r="AU2042" s="2">
        <f t="shared" si="1112"/>
        <v>0</v>
      </c>
      <c r="AV2042" s="2">
        <f t="shared" si="1113"/>
        <v>0</v>
      </c>
      <c r="AW2042" s="2">
        <f t="shared" si="1114"/>
        <v>0</v>
      </c>
      <c r="AX2042" s="2">
        <f t="shared" si="1095"/>
        <v>0</v>
      </c>
      <c r="AY2042" s="2">
        <f t="shared" si="1115"/>
        <v>0</v>
      </c>
      <c r="AZ2042" s="145" t="e">
        <f t="shared" si="1116"/>
        <v>#N/A</v>
      </c>
      <c r="BA2042" s="145" t="e">
        <f t="shared" si="1117"/>
        <v>#N/A</v>
      </c>
      <c r="BB2042" s="145">
        <f t="shared" si="1118"/>
        <v>2.083333333333337E-2</v>
      </c>
      <c r="BC2042" s="2">
        <f>IF(AM2042,
  IF(AND(AL2042=$J$31,_xlfn.DAYS(AH2042,DATE(AI2042,1,1))&lt;7),
    MAX(0,EINSTELLUNGEN!$D$12+1-WEEKDAY(DATE(EINSTELLUNGEN!$D$9,EINSTELLUNGEN!$D$10,1),2)),
    IF(AL2042=$J$33,
      MIN(EINSTELLUNGEN!$D$12,WEEKDAY(DATE(EINSTELLUNGEN!$D$9,12,31),2)),
      EINSTELLUNGEN!$D$12
  )) - SUMIF(AL$50:AL$2500,"="&amp;AL2042,AX$50:AX$2500),
  0)</f>
        <v>3</v>
      </c>
      <c r="BD2042" s="2">
        <f t="shared" si="1119"/>
        <v>0.33333333333333331</v>
      </c>
      <c r="BE2042" s="2">
        <f t="shared" si="1120"/>
        <v>0</v>
      </c>
    </row>
    <row r="2043" spans="1:57" ht="10.5" customHeight="1">
      <c r="A2043" s="1" t="str">
        <f t="shared" ca="1" si="1096"/>
        <v/>
      </c>
      <c r="B2043" s="1" t="str">
        <f t="shared" ca="1" si="1097"/>
        <v/>
      </c>
      <c r="C2043" s="1" t="str">
        <f t="shared" ca="1" si="1098"/>
        <v/>
      </c>
      <c r="D2043" s="1" t="str">
        <f t="shared" ca="1" si="1099"/>
        <v/>
      </c>
      <c r="F2043" s="10"/>
      <c r="G2043" s="217" t="str">
        <f t="shared" si="1100"/>
        <v/>
      </c>
      <c r="H2043" s="27"/>
      <c r="I2043" s="28"/>
      <c r="J2043" s="28"/>
      <c r="K2043" s="29"/>
      <c r="L2043" s="217"/>
      <c r="M2043" s="217"/>
      <c r="N2043" s="217"/>
      <c r="O2043" s="26" t="str">
        <f t="shared" si="1101"/>
        <v/>
      </c>
      <c r="P2043" s="218" t="str">
        <f t="shared" si="1102"/>
        <v/>
      </c>
      <c r="Q2043" s="26" t="str">
        <f t="shared" si="1103"/>
        <v/>
      </c>
      <c r="R2043" s="22"/>
      <c r="S2043" s="99"/>
      <c r="T2043" s="10"/>
      <c r="U2043" s="229" t="str">
        <f t="shared" si="1104"/>
        <v/>
      </c>
      <c r="V2043" s="230"/>
      <c r="W2043" s="230"/>
      <c r="X2043" s="230"/>
      <c r="Y2043" s="230"/>
      <c r="Z2043" s="22" t="str">
        <f>""</f>
        <v/>
      </c>
      <c r="AB2043" s="23" t="str">
        <f t="shared" si="1105"/>
        <v/>
      </c>
      <c r="AC2043" s="2" t="b">
        <f>COUNT(Q2043:Q$2500)&gt;0</f>
        <v>0</v>
      </c>
      <c r="AD2043" s="2" t="b">
        <f t="shared" si="1087"/>
        <v>0</v>
      </c>
      <c r="AE2043" s="2" t="b">
        <f t="shared" si="1088"/>
        <v>0</v>
      </c>
      <c r="AF2043" s="2" t="b">
        <f t="shared" si="1089"/>
        <v>0</v>
      </c>
      <c r="AG2043" s="2" t="b">
        <f>OR(
  AND(AC2043,NOT(AC2044)),
  AND(AF2043,WEEKDAY(AH2042,2)=EINSTELLUNGEN!$D$12),
  AND(AF2043,AH2043=$J$35)
)</f>
        <v>0</v>
      </c>
      <c r="AH2043" s="2">
        <f>IF(AE2043,AH2042+IF(WEEKDAY(AH2042+1,2)&lt;=EINSTELLUNGEN!$D$12,1,$J$36),AH2042)</f>
        <v>42020</v>
      </c>
      <c r="AI2043" s="2">
        <f t="shared" si="1090"/>
        <v>2019</v>
      </c>
      <c r="AJ2043" s="2">
        <f t="shared" si="1091"/>
        <v>201901</v>
      </c>
      <c r="AK2043" s="2">
        <f t="shared" si="1092"/>
        <v>201901</v>
      </c>
      <c r="AL2043" s="2">
        <f t="shared" si="1093"/>
        <v>201903</v>
      </c>
      <c r="AM2043" s="2" t="b">
        <f t="shared" si="1094"/>
        <v>1</v>
      </c>
      <c r="AN2043" s="4" t="e">
        <f t="shared" si="1106"/>
        <v>#N/A</v>
      </c>
      <c r="AO2043" s="4" t="e">
        <f t="shared" si="1107"/>
        <v>#N/A</v>
      </c>
      <c r="AP2043" s="2" t="str">
        <f>IF(AD2043,
  IF(ISBLANK(H2043),
    AP2042,
    IF(LEN(H2043)=1,
      IF(OR(UPPER(H2043)="A",UPPER(H2043)="I"),
        EINSTELLUNGEN!$D$21,
        IF(OR(UPPER(H2043)="B",UPPER(H2043)="M"),
          EINSTELLUNGEN!$D$22,
          IF(OR(UPPER(H2043)="C",UPPER(H2043)="S"),
            EINSTELLUNGEN!$D$23,
            IF(UPPER(H2043)="D",
              EINSTELLUNGEN!$D$24,
              IF(UPPER(H2043)="E",
                EINSTELLUNGEN!$D$25,
                UPPER(H2043)))))),
      IF(ISNUMBER(H2043),
        EINSTELLUNGEN!$D$20&amp;H2043,
        UPPER(H2043)))),
  "")</f>
        <v/>
      </c>
      <c r="AQ2043" s="2" t="str">
        <f t="shared" si="1108"/>
        <v/>
      </c>
      <c r="AR2043" s="2">
        <f t="shared" si="1109"/>
        <v>0</v>
      </c>
      <c r="AS2043" s="145">
        <f t="shared" si="1110"/>
        <v>0.33333333333333331</v>
      </c>
      <c r="AT2043" s="2">
        <f t="shared" si="1111"/>
        <v>0</v>
      </c>
      <c r="AU2043" s="2">
        <f t="shared" si="1112"/>
        <v>0</v>
      </c>
      <c r="AV2043" s="2">
        <f t="shared" si="1113"/>
        <v>0</v>
      </c>
      <c r="AW2043" s="2">
        <f t="shared" si="1114"/>
        <v>0</v>
      </c>
      <c r="AX2043" s="2">
        <f t="shared" si="1095"/>
        <v>0</v>
      </c>
      <c r="AY2043" s="2">
        <f t="shared" si="1115"/>
        <v>0</v>
      </c>
      <c r="AZ2043" s="145" t="e">
        <f t="shared" si="1116"/>
        <v>#N/A</v>
      </c>
      <c r="BA2043" s="145" t="e">
        <f t="shared" si="1117"/>
        <v>#N/A</v>
      </c>
      <c r="BB2043" s="145">
        <f t="shared" si="1118"/>
        <v>2.083333333333337E-2</v>
      </c>
      <c r="BC2043" s="2">
        <f>IF(AM2043,
  IF(AND(AL2043=$J$31,_xlfn.DAYS(AH2043,DATE(AI2043,1,1))&lt;7),
    MAX(0,EINSTELLUNGEN!$D$12+1-WEEKDAY(DATE(EINSTELLUNGEN!$D$9,EINSTELLUNGEN!$D$10,1),2)),
    IF(AL2043=$J$33,
      MIN(EINSTELLUNGEN!$D$12,WEEKDAY(DATE(EINSTELLUNGEN!$D$9,12,31),2)),
      EINSTELLUNGEN!$D$12
  )) - SUMIF(AL$50:AL$2500,"="&amp;AL2043,AX$50:AX$2500),
  0)</f>
        <v>3</v>
      </c>
      <c r="BD2043" s="2">
        <f t="shared" si="1119"/>
        <v>0.33333333333333331</v>
      </c>
      <c r="BE2043" s="2">
        <f t="shared" si="1120"/>
        <v>0</v>
      </c>
    </row>
    <row r="2044" spans="1:57" ht="10.5" customHeight="1">
      <c r="A2044" s="1" t="str">
        <f t="shared" ca="1" si="1096"/>
        <v/>
      </c>
      <c r="B2044" s="1" t="str">
        <f t="shared" ca="1" si="1097"/>
        <v/>
      </c>
      <c r="C2044" s="1" t="str">
        <f t="shared" ca="1" si="1098"/>
        <v/>
      </c>
      <c r="D2044" s="1" t="str">
        <f t="shared" ca="1" si="1099"/>
        <v/>
      </c>
      <c r="F2044" s="10"/>
      <c r="G2044" s="217" t="str">
        <f t="shared" si="1100"/>
        <v/>
      </c>
      <c r="H2044" s="27"/>
      <c r="I2044" s="28"/>
      <c r="J2044" s="28"/>
      <c r="K2044" s="29"/>
      <c r="L2044" s="217"/>
      <c r="M2044" s="217"/>
      <c r="N2044" s="217"/>
      <c r="O2044" s="26" t="str">
        <f t="shared" si="1101"/>
        <v/>
      </c>
      <c r="P2044" s="218" t="str">
        <f t="shared" si="1102"/>
        <v/>
      </c>
      <c r="Q2044" s="26" t="str">
        <f t="shared" si="1103"/>
        <v/>
      </c>
      <c r="R2044" s="22"/>
      <c r="S2044" s="99"/>
      <c r="T2044" s="10"/>
      <c r="U2044" s="229" t="str">
        <f t="shared" si="1104"/>
        <v/>
      </c>
      <c r="V2044" s="230"/>
      <c r="W2044" s="230"/>
      <c r="X2044" s="230"/>
      <c r="Y2044" s="230"/>
      <c r="Z2044" s="22" t="str">
        <f>""</f>
        <v/>
      </c>
      <c r="AB2044" s="23" t="str">
        <f t="shared" si="1105"/>
        <v/>
      </c>
      <c r="AC2044" s="2" t="b">
        <f>COUNT(Q2044:Q$2500)&gt;0</f>
        <v>0</v>
      </c>
      <c r="AD2044" s="2" t="b">
        <f t="shared" si="1087"/>
        <v>0</v>
      </c>
      <c r="AE2044" s="2" t="b">
        <f t="shared" si="1088"/>
        <v>0</v>
      </c>
      <c r="AF2044" s="2" t="b">
        <f t="shared" si="1089"/>
        <v>0</v>
      </c>
      <c r="AG2044" s="2" t="b">
        <f>OR(
  AND(AC2044,NOT(AC2045)),
  AND(AF2044,WEEKDAY(AH2043,2)=EINSTELLUNGEN!$D$12),
  AND(AF2044,AH2044=$J$35)
)</f>
        <v>0</v>
      </c>
      <c r="AH2044" s="2">
        <f>IF(AE2044,AH2043+IF(WEEKDAY(AH2043+1,2)&lt;=EINSTELLUNGEN!$D$12,1,$J$36),AH2043)</f>
        <v>42020</v>
      </c>
      <c r="AI2044" s="2">
        <f t="shared" si="1090"/>
        <v>2019</v>
      </c>
      <c r="AJ2044" s="2">
        <f t="shared" si="1091"/>
        <v>201901</v>
      </c>
      <c r="AK2044" s="2">
        <f t="shared" si="1092"/>
        <v>201901</v>
      </c>
      <c r="AL2044" s="2">
        <f t="shared" si="1093"/>
        <v>201903</v>
      </c>
      <c r="AM2044" s="2" t="b">
        <f t="shared" si="1094"/>
        <v>1</v>
      </c>
      <c r="AN2044" s="4" t="e">
        <f t="shared" si="1106"/>
        <v>#N/A</v>
      </c>
      <c r="AO2044" s="4" t="e">
        <f t="shared" si="1107"/>
        <v>#N/A</v>
      </c>
      <c r="AP2044" s="2" t="str">
        <f>IF(AD2044,
  IF(ISBLANK(H2044),
    AP2043,
    IF(LEN(H2044)=1,
      IF(OR(UPPER(H2044)="A",UPPER(H2044)="I"),
        EINSTELLUNGEN!$D$21,
        IF(OR(UPPER(H2044)="B",UPPER(H2044)="M"),
          EINSTELLUNGEN!$D$22,
          IF(OR(UPPER(H2044)="C",UPPER(H2044)="S"),
            EINSTELLUNGEN!$D$23,
            IF(UPPER(H2044)="D",
              EINSTELLUNGEN!$D$24,
              IF(UPPER(H2044)="E",
                EINSTELLUNGEN!$D$25,
                UPPER(H2044)))))),
      IF(ISNUMBER(H2044),
        EINSTELLUNGEN!$D$20&amp;H2044,
        UPPER(H2044)))),
  "")</f>
        <v/>
      </c>
      <c r="AQ2044" s="2" t="str">
        <f t="shared" si="1108"/>
        <v/>
      </c>
      <c r="AR2044" s="2">
        <f t="shared" si="1109"/>
        <v>0</v>
      </c>
      <c r="AS2044" s="145">
        <f t="shared" si="1110"/>
        <v>0.33333333333333331</v>
      </c>
      <c r="AT2044" s="2">
        <f t="shared" si="1111"/>
        <v>0</v>
      </c>
      <c r="AU2044" s="2">
        <f t="shared" si="1112"/>
        <v>0</v>
      </c>
      <c r="AV2044" s="2">
        <f t="shared" si="1113"/>
        <v>0</v>
      </c>
      <c r="AW2044" s="2">
        <f t="shared" si="1114"/>
        <v>0</v>
      </c>
      <c r="AX2044" s="2">
        <f t="shared" si="1095"/>
        <v>0</v>
      </c>
      <c r="AY2044" s="2">
        <f t="shared" si="1115"/>
        <v>0</v>
      </c>
      <c r="AZ2044" s="145" t="e">
        <f t="shared" si="1116"/>
        <v>#N/A</v>
      </c>
      <c r="BA2044" s="145" t="e">
        <f t="shared" si="1117"/>
        <v>#N/A</v>
      </c>
      <c r="BB2044" s="145">
        <f t="shared" si="1118"/>
        <v>2.083333333333337E-2</v>
      </c>
      <c r="BC2044" s="2">
        <f>IF(AM2044,
  IF(AND(AL2044=$J$31,_xlfn.DAYS(AH2044,DATE(AI2044,1,1))&lt;7),
    MAX(0,EINSTELLUNGEN!$D$12+1-WEEKDAY(DATE(EINSTELLUNGEN!$D$9,EINSTELLUNGEN!$D$10,1),2)),
    IF(AL2044=$J$33,
      MIN(EINSTELLUNGEN!$D$12,WEEKDAY(DATE(EINSTELLUNGEN!$D$9,12,31),2)),
      EINSTELLUNGEN!$D$12
  )) - SUMIF(AL$50:AL$2500,"="&amp;AL2044,AX$50:AX$2500),
  0)</f>
        <v>3</v>
      </c>
      <c r="BD2044" s="2">
        <f t="shared" si="1119"/>
        <v>0.33333333333333331</v>
      </c>
      <c r="BE2044" s="2">
        <f t="shared" si="1120"/>
        <v>0</v>
      </c>
    </row>
    <row r="2045" spans="1:57" ht="10.5" customHeight="1">
      <c r="A2045" s="1" t="str">
        <f t="shared" ca="1" si="1096"/>
        <v/>
      </c>
      <c r="B2045" s="1" t="str">
        <f t="shared" ca="1" si="1097"/>
        <v/>
      </c>
      <c r="C2045" s="1" t="str">
        <f t="shared" ca="1" si="1098"/>
        <v/>
      </c>
      <c r="D2045" s="1" t="str">
        <f t="shared" ca="1" si="1099"/>
        <v/>
      </c>
      <c r="F2045" s="10"/>
      <c r="G2045" s="217" t="str">
        <f t="shared" si="1100"/>
        <v/>
      </c>
      <c r="H2045" s="27"/>
      <c r="I2045" s="28"/>
      <c r="J2045" s="28"/>
      <c r="K2045" s="29"/>
      <c r="L2045" s="217"/>
      <c r="M2045" s="217"/>
      <c r="N2045" s="217"/>
      <c r="O2045" s="26" t="str">
        <f t="shared" si="1101"/>
        <v/>
      </c>
      <c r="P2045" s="218" t="str">
        <f t="shared" si="1102"/>
        <v/>
      </c>
      <c r="Q2045" s="26" t="str">
        <f t="shared" si="1103"/>
        <v/>
      </c>
      <c r="R2045" s="22"/>
      <c r="S2045" s="99"/>
      <c r="T2045" s="10"/>
      <c r="U2045" s="229" t="str">
        <f t="shared" si="1104"/>
        <v/>
      </c>
      <c r="V2045" s="230"/>
      <c r="W2045" s="230"/>
      <c r="X2045" s="230"/>
      <c r="Y2045" s="230"/>
      <c r="Z2045" s="22" t="str">
        <f>""</f>
        <v/>
      </c>
      <c r="AB2045" s="23" t="str">
        <f t="shared" si="1105"/>
        <v/>
      </c>
      <c r="AC2045" s="2" t="b">
        <f>COUNT(Q2045:Q$2500)&gt;0</f>
        <v>0</v>
      </c>
      <c r="AD2045" s="2" t="b">
        <f t="shared" si="1087"/>
        <v>0</v>
      </c>
      <c r="AE2045" s="2" t="b">
        <f t="shared" si="1088"/>
        <v>0</v>
      </c>
      <c r="AF2045" s="2" t="b">
        <f t="shared" si="1089"/>
        <v>0</v>
      </c>
      <c r="AG2045" s="2" t="b">
        <f>OR(
  AND(AC2045,NOT(AC2046)),
  AND(AF2045,WEEKDAY(AH2044,2)=EINSTELLUNGEN!$D$12),
  AND(AF2045,AH2045=$J$35)
)</f>
        <v>0</v>
      </c>
      <c r="AH2045" s="2">
        <f>IF(AE2045,AH2044+IF(WEEKDAY(AH2044+1,2)&lt;=EINSTELLUNGEN!$D$12,1,$J$36),AH2044)</f>
        <v>42020</v>
      </c>
      <c r="AI2045" s="2">
        <f t="shared" si="1090"/>
        <v>2019</v>
      </c>
      <c r="AJ2045" s="2">
        <f t="shared" si="1091"/>
        <v>201901</v>
      </c>
      <c r="AK2045" s="2">
        <f t="shared" si="1092"/>
        <v>201901</v>
      </c>
      <c r="AL2045" s="2">
        <f t="shared" si="1093"/>
        <v>201903</v>
      </c>
      <c r="AM2045" s="2" t="b">
        <f t="shared" si="1094"/>
        <v>1</v>
      </c>
      <c r="AN2045" s="4" t="e">
        <f t="shared" si="1106"/>
        <v>#N/A</v>
      </c>
      <c r="AO2045" s="4" t="e">
        <f t="shared" si="1107"/>
        <v>#N/A</v>
      </c>
      <c r="AP2045" s="2" t="str">
        <f>IF(AD2045,
  IF(ISBLANK(H2045),
    AP2044,
    IF(LEN(H2045)=1,
      IF(OR(UPPER(H2045)="A",UPPER(H2045)="I"),
        EINSTELLUNGEN!$D$21,
        IF(OR(UPPER(H2045)="B",UPPER(H2045)="M"),
          EINSTELLUNGEN!$D$22,
          IF(OR(UPPER(H2045)="C",UPPER(H2045)="S"),
            EINSTELLUNGEN!$D$23,
            IF(UPPER(H2045)="D",
              EINSTELLUNGEN!$D$24,
              IF(UPPER(H2045)="E",
                EINSTELLUNGEN!$D$25,
                UPPER(H2045)))))),
      IF(ISNUMBER(H2045),
        EINSTELLUNGEN!$D$20&amp;H2045,
        UPPER(H2045)))),
  "")</f>
        <v/>
      </c>
      <c r="AQ2045" s="2" t="str">
        <f t="shared" si="1108"/>
        <v/>
      </c>
      <c r="AR2045" s="2">
        <f t="shared" si="1109"/>
        <v>0</v>
      </c>
      <c r="AS2045" s="145">
        <f t="shared" si="1110"/>
        <v>0.33333333333333331</v>
      </c>
      <c r="AT2045" s="2">
        <f t="shared" si="1111"/>
        <v>0</v>
      </c>
      <c r="AU2045" s="2">
        <f t="shared" si="1112"/>
        <v>0</v>
      </c>
      <c r="AV2045" s="2">
        <f t="shared" si="1113"/>
        <v>0</v>
      </c>
      <c r="AW2045" s="2">
        <f t="shared" si="1114"/>
        <v>0</v>
      </c>
      <c r="AX2045" s="2">
        <f t="shared" si="1095"/>
        <v>0</v>
      </c>
      <c r="AY2045" s="2">
        <f t="shared" si="1115"/>
        <v>0</v>
      </c>
      <c r="AZ2045" s="145" t="e">
        <f t="shared" si="1116"/>
        <v>#N/A</v>
      </c>
      <c r="BA2045" s="145" t="e">
        <f t="shared" si="1117"/>
        <v>#N/A</v>
      </c>
      <c r="BB2045" s="145">
        <f t="shared" si="1118"/>
        <v>2.083333333333337E-2</v>
      </c>
      <c r="BC2045" s="2">
        <f>IF(AM2045,
  IF(AND(AL2045=$J$31,_xlfn.DAYS(AH2045,DATE(AI2045,1,1))&lt;7),
    MAX(0,EINSTELLUNGEN!$D$12+1-WEEKDAY(DATE(EINSTELLUNGEN!$D$9,EINSTELLUNGEN!$D$10,1),2)),
    IF(AL2045=$J$33,
      MIN(EINSTELLUNGEN!$D$12,WEEKDAY(DATE(EINSTELLUNGEN!$D$9,12,31),2)),
      EINSTELLUNGEN!$D$12
  )) - SUMIF(AL$50:AL$2500,"="&amp;AL2045,AX$50:AX$2500),
  0)</f>
        <v>3</v>
      </c>
      <c r="BD2045" s="2">
        <f t="shared" si="1119"/>
        <v>0.33333333333333331</v>
      </c>
      <c r="BE2045" s="2">
        <f t="shared" si="1120"/>
        <v>0</v>
      </c>
    </row>
    <row r="2046" spans="1:57" ht="10.5" customHeight="1">
      <c r="A2046" s="1" t="str">
        <f t="shared" ca="1" si="1096"/>
        <v/>
      </c>
      <c r="B2046" s="1" t="str">
        <f t="shared" ca="1" si="1097"/>
        <v/>
      </c>
      <c r="C2046" s="1" t="str">
        <f t="shared" ca="1" si="1098"/>
        <v/>
      </c>
      <c r="D2046" s="1" t="str">
        <f t="shared" ca="1" si="1099"/>
        <v/>
      </c>
      <c r="F2046" s="10"/>
      <c r="G2046" s="217" t="str">
        <f t="shared" si="1100"/>
        <v/>
      </c>
      <c r="H2046" s="27"/>
      <c r="I2046" s="28"/>
      <c r="J2046" s="28"/>
      <c r="K2046" s="29"/>
      <c r="L2046" s="217"/>
      <c r="M2046" s="217"/>
      <c r="N2046" s="217"/>
      <c r="O2046" s="26" t="str">
        <f t="shared" si="1101"/>
        <v/>
      </c>
      <c r="P2046" s="218" t="str">
        <f t="shared" si="1102"/>
        <v/>
      </c>
      <c r="Q2046" s="26" t="str">
        <f t="shared" si="1103"/>
        <v/>
      </c>
      <c r="R2046" s="22"/>
      <c r="S2046" s="99"/>
      <c r="T2046" s="10"/>
      <c r="U2046" s="229" t="str">
        <f t="shared" si="1104"/>
        <v/>
      </c>
      <c r="V2046" s="230"/>
      <c r="W2046" s="230"/>
      <c r="X2046" s="230"/>
      <c r="Y2046" s="230"/>
      <c r="Z2046" s="22" t="str">
        <f>""</f>
        <v/>
      </c>
      <c r="AB2046" s="23" t="str">
        <f t="shared" si="1105"/>
        <v/>
      </c>
      <c r="AC2046" s="2" t="b">
        <f>COUNT(Q2046:Q$2500)&gt;0</f>
        <v>0</v>
      </c>
      <c r="AD2046" s="2" t="b">
        <f t="shared" si="1087"/>
        <v>0</v>
      </c>
      <c r="AE2046" s="2" t="b">
        <f t="shared" si="1088"/>
        <v>0</v>
      </c>
      <c r="AF2046" s="2" t="b">
        <f t="shared" si="1089"/>
        <v>0</v>
      </c>
      <c r="AG2046" s="2" t="b">
        <f>OR(
  AND(AC2046,NOT(AC2047)),
  AND(AF2046,WEEKDAY(AH2045,2)=EINSTELLUNGEN!$D$12),
  AND(AF2046,AH2046=$J$35)
)</f>
        <v>0</v>
      </c>
      <c r="AH2046" s="2">
        <f>IF(AE2046,AH2045+IF(WEEKDAY(AH2045+1,2)&lt;=EINSTELLUNGEN!$D$12,1,$J$36),AH2045)</f>
        <v>42020</v>
      </c>
      <c r="AI2046" s="2">
        <f t="shared" si="1090"/>
        <v>2019</v>
      </c>
      <c r="AJ2046" s="2">
        <f t="shared" si="1091"/>
        <v>201901</v>
      </c>
      <c r="AK2046" s="2">
        <f t="shared" si="1092"/>
        <v>201901</v>
      </c>
      <c r="AL2046" s="2">
        <f t="shared" si="1093"/>
        <v>201903</v>
      </c>
      <c r="AM2046" s="2" t="b">
        <f t="shared" si="1094"/>
        <v>1</v>
      </c>
      <c r="AN2046" s="4" t="e">
        <f t="shared" si="1106"/>
        <v>#N/A</v>
      </c>
      <c r="AO2046" s="4" t="e">
        <f t="shared" si="1107"/>
        <v>#N/A</v>
      </c>
      <c r="AP2046" s="2" t="str">
        <f>IF(AD2046,
  IF(ISBLANK(H2046),
    AP2045,
    IF(LEN(H2046)=1,
      IF(OR(UPPER(H2046)="A",UPPER(H2046)="I"),
        EINSTELLUNGEN!$D$21,
        IF(OR(UPPER(H2046)="B",UPPER(H2046)="M"),
          EINSTELLUNGEN!$D$22,
          IF(OR(UPPER(H2046)="C",UPPER(H2046)="S"),
            EINSTELLUNGEN!$D$23,
            IF(UPPER(H2046)="D",
              EINSTELLUNGEN!$D$24,
              IF(UPPER(H2046)="E",
                EINSTELLUNGEN!$D$25,
                UPPER(H2046)))))),
      IF(ISNUMBER(H2046),
        EINSTELLUNGEN!$D$20&amp;H2046,
        UPPER(H2046)))),
  "")</f>
        <v/>
      </c>
      <c r="AQ2046" s="2" t="str">
        <f t="shared" si="1108"/>
        <v/>
      </c>
      <c r="AR2046" s="2">
        <f t="shared" si="1109"/>
        <v>0</v>
      </c>
      <c r="AS2046" s="145">
        <f t="shared" si="1110"/>
        <v>0.33333333333333331</v>
      </c>
      <c r="AT2046" s="2">
        <f t="shared" si="1111"/>
        <v>0</v>
      </c>
      <c r="AU2046" s="2">
        <f t="shared" si="1112"/>
        <v>0</v>
      </c>
      <c r="AV2046" s="2">
        <f t="shared" si="1113"/>
        <v>0</v>
      </c>
      <c r="AW2046" s="2">
        <f t="shared" si="1114"/>
        <v>0</v>
      </c>
      <c r="AX2046" s="2">
        <f t="shared" si="1095"/>
        <v>0</v>
      </c>
      <c r="AY2046" s="2">
        <f t="shared" si="1115"/>
        <v>0</v>
      </c>
      <c r="AZ2046" s="145" t="e">
        <f t="shared" si="1116"/>
        <v>#N/A</v>
      </c>
      <c r="BA2046" s="145" t="e">
        <f t="shared" si="1117"/>
        <v>#N/A</v>
      </c>
      <c r="BB2046" s="145">
        <f t="shared" si="1118"/>
        <v>2.083333333333337E-2</v>
      </c>
      <c r="BC2046" s="2">
        <f>IF(AM2046,
  IF(AND(AL2046=$J$31,_xlfn.DAYS(AH2046,DATE(AI2046,1,1))&lt;7),
    MAX(0,EINSTELLUNGEN!$D$12+1-WEEKDAY(DATE(EINSTELLUNGEN!$D$9,EINSTELLUNGEN!$D$10,1),2)),
    IF(AL2046=$J$33,
      MIN(EINSTELLUNGEN!$D$12,WEEKDAY(DATE(EINSTELLUNGEN!$D$9,12,31),2)),
      EINSTELLUNGEN!$D$12
  )) - SUMIF(AL$50:AL$2500,"="&amp;AL2046,AX$50:AX$2500),
  0)</f>
        <v>3</v>
      </c>
      <c r="BD2046" s="2">
        <f t="shared" si="1119"/>
        <v>0.33333333333333331</v>
      </c>
      <c r="BE2046" s="2">
        <f t="shared" si="1120"/>
        <v>0</v>
      </c>
    </row>
    <row r="2047" spans="1:57" ht="10.5" customHeight="1">
      <c r="A2047" s="1" t="str">
        <f t="shared" ca="1" si="1096"/>
        <v/>
      </c>
      <c r="B2047" s="1" t="str">
        <f t="shared" ca="1" si="1097"/>
        <v/>
      </c>
      <c r="C2047" s="1" t="str">
        <f t="shared" ca="1" si="1098"/>
        <v/>
      </c>
      <c r="D2047" s="1" t="str">
        <f t="shared" ca="1" si="1099"/>
        <v/>
      </c>
      <c r="F2047" s="10"/>
      <c r="G2047" s="217" t="str">
        <f t="shared" si="1100"/>
        <v/>
      </c>
      <c r="H2047" s="27"/>
      <c r="I2047" s="28"/>
      <c r="J2047" s="28"/>
      <c r="K2047" s="29"/>
      <c r="L2047" s="217"/>
      <c r="M2047" s="217"/>
      <c r="N2047" s="217"/>
      <c r="O2047" s="26" t="str">
        <f t="shared" si="1101"/>
        <v/>
      </c>
      <c r="P2047" s="218" t="str">
        <f t="shared" si="1102"/>
        <v/>
      </c>
      <c r="Q2047" s="26" t="str">
        <f t="shared" si="1103"/>
        <v/>
      </c>
      <c r="R2047" s="22"/>
      <c r="S2047" s="99"/>
      <c r="T2047" s="10"/>
      <c r="U2047" s="229" t="str">
        <f t="shared" si="1104"/>
        <v/>
      </c>
      <c r="V2047" s="230"/>
      <c r="W2047" s="230"/>
      <c r="X2047" s="230"/>
      <c r="Y2047" s="230"/>
      <c r="Z2047" s="22" t="str">
        <f>""</f>
        <v/>
      </c>
      <c r="AB2047" s="23" t="str">
        <f t="shared" si="1105"/>
        <v/>
      </c>
      <c r="AC2047" s="2" t="b">
        <f>COUNT(Q2047:Q$2500)&gt;0</f>
        <v>0</v>
      </c>
      <c r="AD2047" s="2" t="b">
        <f t="shared" si="1087"/>
        <v>0</v>
      </c>
      <c r="AE2047" s="2" t="b">
        <f t="shared" si="1088"/>
        <v>0</v>
      </c>
      <c r="AF2047" s="2" t="b">
        <f t="shared" si="1089"/>
        <v>0</v>
      </c>
      <c r="AG2047" s="2" t="b">
        <f>OR(
  AND(AC2047,NOT(AC2048)),
  AND(AF2047,WEEKDAY(AH2046,2)=EINSTELLUNGEN!$D$12),
  AND(AF2047,AH2047=$J$35)
)</f>
        <v>0</v>
      </c>
      <c r="AH2047" s="2">
        <f>IF(AE2047,AH2046+IF(WEEKDAY(AH2046+1,2)&lt;=EINSTELLUNGEN!$D$12,1,$J$36),AH2046)</f>
        <v>42020</v>
      </c>
      <c r="AI2047" s="2">
        <f t="shared" si="1090"/>
        <v>2019</v>
      </c>
      <c r="AJ2047" s="2">
        <f t="shared" si="1091"/>
        <v>201901</v>
      </c>
      <c r="AK2047" s="2">
        <f t="shared" si="1092"/>
        <v>201901</v>
      </c>
      <c r="AL2047" s="2">
        <f t="shared" si="1093"/>
        <v>201903</v>
      </c>
      <c r="AM2047" s="2" t="b">
        <f t="shared" si="1094"/>
        <v>1</v>
      </c>
      <c r="AN2047" s="4" t="e">
        <f t="shared" si="1106"/>
        <v>#N/A</v>
      </c>
      <c r="AO2047" s="4" t="e">
        <f t="shared" si="1107"/>
        <v>#N/A</v>
      </c>
      <c r="AP2047" s="2" t="str">
        <f>IF(AD2047,
  IF(ISBLANK(H2047),
    AP2046,
    IF(LEN(H2047)=1,
      IF(OR(UPPER(H2047)="A",UPPER(H2047)="I"),
        EINSTELLUNGEN!$D$21,
        IF(OR(UPPER(H2047)="B",UPPER(H2047)="M"),
          EINSTELLUNGEN!$D$22,
          IF(OR(UPPER(H2047)="C",UPPER(H2047)="S"),
            EINSTELLUNGEN!$D$23,
            IF(UPPER(H2047)="D",
              EINSTELLUNGEN!$D$24,
              IF(UPPER(H2047)="E",
                EINSTELLUNGEN!$D$25,
                UPPER(H2047)))))),
      IF(ISNUMBER(H2047),
        EINSTELLUNGEN!$D$20&amp;H2047,
        UPPER(H2047)))),
  "")</f>
        <v/>
      </c>
      <c r="AQ2047" s="2" t="str">
        <f t="shared" si="1108"/>
        <v/>
      </c>
      <c r="AR2047" s="2">
        <f t="shared" si="1109"/>
        <v>0</v>
      </c>
      <c r="AS2047" s="145">
        <f t="shared" si="1110"/>
        <v>0.33333333333333331</v>
      </c>
      <c r="AT2047" s="2">
        <f t="shared" si="1111"/>
        <v>0</v>
      </c>
      <c r="AU2047" s="2">
        <f t="shared" si="1112"/>
        <v>0</v>
      </c>
      <c r="AV2047" s="2">
        <f t="shared" si="1113"/>
        <v>0</v>
      </c>
      <c r="AW2047" s="2">
        <f t="shared" si="1114"/>
        <v>0</v>
      </c>
      <c r="AX2047" s="2">
        <f t="shared" si="1095"/>
        <v>0</v>
      </c>
      <c r="AY2047" s="2">
        <f t="shared" si="1115"/>
        <v>0</v>
      </c>
      <c r="AZ2047" s="145" t="e">
        <f t="shared" si="1116"/>
        <v>#N/A</v>
      </c>
      <c r="BA2047" s="145" t="e">
        <f t="shared" si="1117"/>
        <v>#N/A</v>
      </c>
      <c r="BB2047" s="145">
        <f t="shared" si="1118"/>
        <v>2.083333333333337E-2</v>
      </c>
      <c r="BC2047" s="2">
        <f>IF(AM2047,
  IF(AND(AL2047=$J$31,_xlfn.DAYS(AH2047,DATE(AI2047,1,1))&lt;7),
    MAX(0,EINSTELLUNGEN!$D$12+1-WEEKDAY(DATE(EINSTELLUNGEN!$D$9,EINSTELLUNGEN!$D$10,1),2)),
    IF(AL2047=$J$33,
      MIN(EINSTELLUNGEN!$D$12,WEEKDAY(DATE(EINSTELLUNGEN!$D$9,12,31),2)),
      EINSTELLUNGEN!$D$12
  )) - SUMIF(AL$50:AL$2500,"="&amp;AL2047,AX$50:AX$2500),
  0)</f>
        <v>3</v>
      </c>
      <c r="BD2047" s="2">
        <f t="shared" si="1119"/>
        <v>0.33333333333333331</v>
      </c>
      <c r="BE2047" s="2">
        <f t="shared" si="1120"/>
        <v>0</v>
      </c>
    </row>
    <row r="2048" spans="1:57" ht="10.5" customHeight="1">
      <c r="A2048" s="1" t="str">
        <f t="shared" ca="1" si="1096"/>
        <v/>
      </c>
      <c r="B2048" s="1" t="str">
        <f t="shared" ca="1" si="1097"/>
        <v/>
      </c>
      <c r="C2048" s="1" t="str">
        <f t="shared" ca="1" si="1098"/>
        <v/>
      </c>
      <c r="D2048" s="1" t="str">
        <f t="shared" ca="1" si="1099"/>
        <v/>
      </c>
      <c r="F2048" s="10"/>
      <c r="G2048" s="217" t="str">
        <f t="shared" si="1100"/>
        <v/>
      </c>
      <c r="H2048" s="27"/>
      <c r="I2048" s="28"/>
      <c r="J2048" s="28"/>
      <c r="K2048" s="29"/>
      <c r="L2048" s="217"/>
      <c r="M2048" s="217"/>
      <c r="N2048" s="217"/>
      <c r="O2048" s="26" t="str">
        <f t="shared" si="1101"/>
        <v/>
      </c>
      <c r="P2048" s="218" t="str">
        <f t="shared" si="1102"/>
        <v/>
      </c>
      <c r="Q2048" s="26" t="str">
        <f t="shared" si="1103"/>
        <v/>
      </c>
      <c r="R2048" s="22"/>
      <c r="S2048" s="99"/>
      <c r="T2048" s="10"/>
      <c r="U2048" s="229" t="str">
        <f t="shared" si="1104"/>
        <v/>
      </c>
      <c r="V2048" s="230"/>
      <c r="W2048" s="230"/>
      <c r="X2048" s="230"/>
      <c r="Y2048" s="230"/>
      <c r="Z2048" s="22" t="str">
        <f>""</f>
        <v/>
      </c>
      <c r="AB2048" s="23" t="str">
        <f t="shared" si="1105"/>
        <v/>
      </c>
      <c r="AC2048" s="2" t="b">
        <f>COUNT(Q2048:Q$2500)&gt;0</f>
        <v>0</v>
      </c>
      <c r="AD2048" s="2" t="b">
        <f t="shared" si="1087"/>
        <v>0</v>
      </c>
      <c r="AE2048" s="2" t="b">
        <f t="shared" si="1088"/>
        <v>0</v>
      </c>
      <c r="AF2048" s="2" t="b">
        <f t="shared" si="1089"/>
        <v>0</v>
      </c>
      <c r="AG2048" s="2" t="b">
        <f>OR(
  AND(AC2048,NOT(AC2049)),
  AND(AF2048,WEEKDAY(AH2047,2)=EINSTELLUNGEN!$D$12),
  AND(AF2048,AH2048=$J$35)
)</f>
        <v>0</v>
      </c>
      <c r="AH2048" s="2">
        <f>IF(AE2048,AH2047+IF(WEEKDAY(AH2047+1,2)&lt;=EINSTELLUNGEN!$D$12,1,$J$36),AH2047)</f>
        <v>42020</v>
      </c>
      <c r="AI2048" s="2">
        <f t="shared" si="1090"/>
        <v>2019</v>
      </c>
      <c r="AJ2048" s="2">
        <f t="shared" si="1091"/>
        <v>201901</v>
      </c>
      <c r="AK2048" s="2">
        <f t="shared" si="1092"/>
        <v>201901</v>
      </c>
      <c r="AL2048" s="2">
        <f t="shared" si="1093"/>
        <v>201903</v>
      </c>
      <c r="AM2048" s="2" t="b">
        <f t="shared" si="1094"/>
        <v>1</v>
      </c>
      <c r="AN2048" s="4" t="e">
        <f t="shared" si="1106"/>
        <v>#N/A</v>
      </c>
      <c r="AO2048" s="4" t="e">
        <f t="shared" si="1107"/>
        <v>#N/A</v>
      </c>
      <c r="AP2048" s="2" t="str">
        <f>IF(AD2048,
  IF(ISBLANK(H2048),
    AP2047,
    IF(LEN(H2048)=1,
      IF(OR(UPPER(H2048)="A",UPPER(H2048)="I"),
        EINSTELLUNGEN!$D$21,
        IF(OR(UPPER(H2048)="B",UPPER(H2048)="M"),
          EINSTELLUNGEN!$D$22,
          IF(OR(UPPER(H2048)="C",UPPER(H2048)="S"),
            EINSTELLUNGEN!$D$23,
            IF(UPPER(H2048)="D",
              EINSTELLUNGEN!$D$24,
              IF(UPPER(H2048)="E",
                EINSTELLUNGEN!$D$25,
                UPPER(H2048)))))),
      IF(ISNUMBER(H2048),
        EINSTELLUNGEN!$D$20&amp;H2048,
        UPPER(H2048)))),
  "")</f>
        <v/>
      </c>
      <c r="AQ2048" s="2" t="str">
        <f t="shared" si="1108"/>
        <v/>
      </c>
      <c r="AR2048" s="2">
        <f t="shared" si="1109"/>
        <v>0</v>
      </c>
      <c r="AS2048" s="145">
        <f t="shared" si="1110"/>
        <v>0.33333333333333331</v>
      </c>
      <c r="AT2048" s="2">
        <f t="shared" si="1111"/>
        <v>0</v>
      </c>
      <c r="AU2048" s="2">
        <f t="shared" si="1112"/>
        <v>0</v>
      </c>
      <c r="AV2048" s="2">
        <f t="shared" si="1113"/>
        <v>0</v>
      </c>
      <c r="AW2048" s="2">
        <f t="shared" si="1114"/>
        <v>0</v>
      </c>
      <c r="AX2048" s="2">
        <f t="shared" si="1095"/>
        <v>0</v>
      </c>
      <c r="AY2048" s="2">
        <f t="shared" si="1115"/>
        <v>0</v>
      </c>
      <c r="AZ2048" s="145" t="e">
        <f t="shared" si="1116"/>
        <v>#N/A</v>
      </c>
      <c r="BA2048" s="145" t="e">
        <f t="shared" si="1117"/>
        <v>#N/A</v>
      </c>
      <c r="BB2048" s="145">
        <f t="shared" si="1118"/>
        <v>2.083333333333337E-2</v>
      </c>
      <c r="BC2048" s="2">
        <f>IF(AM2048,
  IF(AND(AL2048=$J$31,_xlfn.DAYS(AH2048,DATE(AI2048,1,1))&lt;7),
    MAX(0,EINSTELLUNGEN!$D$12+1-WEEKDAY(DATE(EINSTELLUNGEN!$D$9,EINSTELLUNGEN!$D$10,1),2)),
    IF(AL2048=$J$33,
      MIN(EINSTELLUNGEN!$D$12,WEEKDAY(DATE(EINSTELLUNGEN!$D$9,12,31),2)),
      EINSTELLUNGEN!$D$12
  )) - SUMIF(AL$50:AL$2500,"="&amp;AL2048,AX$50:AX$2500),
  0)</f>
        <v>3</v>
      </c>
      <c r="BD2048" s="2">
        <f t="shared" si="1119"/>
        <v>0.33333333333333331</v>
      </c>
      <c r="BE2048" s="2">
        <f t="shared" si="1120"/>
        <v>0</v>
      </c>
    </row>
    <row r="2049" spans="1:57" ht="10.5" customHeight="1">
      <c r="A2049" s="1" t="str">
        <f t="shared" ca="1" si="1096"/>
        <v/>
      </c>
      <c r="B2049" s="1" t="str">
        <f t="shared" ca="1" si="1097"/>
        <v/>
      </c>
      <c r="C2049" s="1" t="str">
        <f t="shared" ca="1" si="1098"/>
        <v/>
      </c>
      <c r="D2049" s="1" t="str">
        <f t="shared" ca="1" si="1099"/>
        <v/>
      </c>
      <c r="F2049" s="10"/>
      <c r="G2049" s="217" t="str">
        <f t="shared" si="1100"/>
        <v/>
      </c>
      <c r="H2049" s="27"/>
      <c r="I2049" s="28"/>
      <c r="J2049" s="28"/>
      <c r="K2049" s="29"/>
      <c r="L2049" s="217"/>
      <c r="M2049" s="217"/>
      <c r="N2049" s="217"/>
      <c r="O2049" s="26" t="str">
        <f t="shared" si="1101"/>
        <v/>
      </c>
      <c r="P2049" s="218" t="str">
        <f t="shared" si="1102"/>
        <v/>
      </c>
      <c r="Q2049" s="26" t="str">
        <f t="shared" si="1103"/>
        <v/>
      </c>
      <c r="R2049" s="22"/>
      <c r="S2049" s="99"/>
      <c r="T2049" s="10"/>
      <c r="U2049" s="229" t="str">
        <f t="shared" si="1104"/>
        <v/>
      </c>
      <c r="V2049" s="230"/>
      <c r="W2049" s="230"/>
      <c r="X2049" s="230"/>
      <c r="Y2049" s="230"/>
      <c r="Z2049" s="22" t="str">
        <f>""</f>
        <v/>
      </c>
      <c r="AB2049" s="23" t="str">
        <f t="shared" si="1105"/>
        <v/>
      </c>
      <c r="AC2049" s="2" t="b">
        <f>COUNT(Q2049:Q$2500)&gt;0</f>
        <v>0</v>
      </c>
      <c r="AD2049" s="2" t="b">
        <f t="shared" si="1087"/>
        <v>0</v>
      </c>
      <c r="AE2049" s="2" t="b">
        <f t="shared" si="1088"/>
        <v>0</v>
      </c>
      <c r="AF2049" s="2" t="b">
        <f t="shared" si="1089"/>
        <v>0</v>
      </c>
      <c r="AG2049" s="2" t="b">
        <f>OR(
  AND(AC2049,NOT(AC2050)),
  AND(AF2049,WEEKDAY(AH2048,2)=EINSTELLUNGEN!$D$12),
  AND(AF2049,AH2049=$J$35)
)</f>
        <v>0</v>
      </c>
      <c r="AH2049" s="2">
        <f>IF(AE2049,AH2048+IF(WEEKDAY(AH2048+1,2)&lt;=EINSTELLUNGEN!$D$12,1,$J$36),AH2048)</f>
        <v>42020</v>
      </c>
      <c r="AI2049" s="2">
        <f t="shared" si="1090"/>
        <v>2019</v>
      </c>
      <c r="AJ2049" s="2">
        <f t="shared" si="1091"/>
        <v>201901</v>
      </c>
      <c r="AK2049" s="2">
        <f t="shared" si="1092"/>
        <v>201901</v>
      </c>
      <c r="AL2049" s="2">
        <f t="shared" si="1093"/>
        <v>201903</v>
      </c>
      <c r="AM2049" s="2" t="b">
        <f t="shared" si="1094"/>
        <v>1</v>
      </c>
      <c r="AN2049" s="4" t="e">
        <f t="shared" si="1106"/>
        <v>#N/A</v>
      </c>
      <c r="AO2049" s="4" t="e">
        <f t="shared" si="1107"/>
        <v>#N/A</v>
      </c>
      <c r="AP2049" s="2" t="str">
        <f>IF(AD2049,
  IF(ISBLANK(H2049),
    AP2048,
    IF(LEN(H2049)=1,
      IF(OR(UPPER(H2049)="A",UPPER(H2049)="I"),
        EINSTELLUNGEN!$D$21,
        IF(OR(UPPER(H2049)="B",UPPER(H2049)="M"),
          EINSTELLUNGEN!$D$22,
          IF(OR(UPPER(H2049)="C",UPPER(H2049)="S"),
            EINSTELLUNGEN!$D$23,
            IF(UPPER(H2049)="D",
              EINSTELLUNGEN!$D$24,
              IF(UPPER(H2049)="E",
                EINSTELLUNGEN!$D$25,
                UPPER(H2049)))))),
      IF(ISNUMBER(H2049),
        EINSTELLUNGEN!$D$20&amp;H2049,
        UPPER(H2049)))),
  "")</f>
        <v/>
      </c>
      <c r="AQ2049" s="2" t="str">
        <f t="shared" si="1108"/>
        <v/>
      </c>
      <c r="AR2049" s="2">
        <f t="shared" si="1109"/>
        <v>0</v>
      </c>
      <c r="AS2049" s="145">
        <f t="shared" si="1110"/>
        <v>0.33333333333333331</v>
      </c>
      <c r="AT2049" s="2">
        <f t="shared" si="1111"/>
        <v>0</v>
      </c>
      <c r="AU2049" s="2">
        <f t="shared" si="1112"/>
        <v>0</v>
      </c>
      <c r="AV2049" s="2">
        <f t="shared" si="1113"/>
        <v>0</v>
      </c>
      <c r="AW2049" s="2">
        <f t="shared" si="1114"/>
        <v>0</v>
      </c>
      <c r="AX2049" s="2">
        <f t="shared" si="1095"/>
        <v>0</v>
      </c>
      <c r="AY2049" s="2">
        <f t="shared" si="1115"/>
        <v>0</v>
      </c>
      <c r="AZ2049" s="145" t="e">
        <f t="shared" si="1116"/>
        <v>#N/A</v>
      </c>
      <c r="BA2049" s="145" t="e">
        <f t="shared" si="1117"/>
        <v>#N/A</v>
      </c>
      <c r="BB2049" s="145">
        <f t="shared" si="1118"/>
        <v>2.083333333333337E-2</v>
      </c>
      <c r="BC2049" s="2">
        <f>IF(AM2049,
  IF(AND(AL2049=$J$31,_xlfn.DAYS(AH2049,DATE(AI2049,1,1))&lt;7),
    MAX(0,EINSTELLUNGEN!$D$12+1-WEEKDAY(DATE(EINSTELLUNGEN!$D$9,EINSTELLUNGEN!$D$10,1),2)),
    IF(AL2049=$J$33,
      MIN(EINSTELLUNGEN!$D$12,WEEKDAY(DATE(EINSTELLUNGEN!$D$9,12,31),2)),
      EINSTELLUNGEN!$D$12
  )) - SUMIF(AL$50:AL$2500,"="&amp;AL2049,AX$50:AX$2500),
  0)</f>
        <v>3</v>
      </c>
      <c r="BD2049" s="2">
        <f t="shared" si="1119"/>
        <v>0.33333333333333331</v>
      </c>
      <c r="BE2049" s="2">
        <f t="shared" si="1120"/>
        <v>0</v>
      </c>
    </row>
    <row r="2050" spans="1:57" ht="10.5" customHeight="1">
      <c r="A2050" s="1" t="str">
        <f t="shared" ca="1" si="1096"/>
        <v/>
      </c>
      <c r="B2050" s="1" t="str">
        <f t="shared" ca="1" si="1097"/>
        <v/>
      </c>
      <c r="C2050" s="1" t="str">
        <f t="shared" ca="1" si="1098"/>
        <v/>
      </c>
      <c r="D2050" s="1" t="str">
        <f t="shared" ca="1" si="1099"/>
        <v/>
      </c>
      <c r="F2050" s="10"/>
      <c r="G2050" s="217" t="str">
        <f t="shared" si="1100"/>
        <v/>
      </c>
      <c r="H2050" s="27"/>
      <c r="I2050" s="28"/>
      <c r="J2050" s="28"/>
      <c r="K2050" s="29"/>
      <c r="L2050" s="217"/>
      <c r="M2050" s="217"/>
      <c r="N2050" s="217"/>
      <c r="O2050" s="26" t="str">
        <f t="shared" si="1101"/>
        <v/>
      </c>
      <c r="P2050" s="218" t="str">
        <f t="shared" si="1102"/>
        <v/>
      </c>
      <c r="Q2050" s="26" t="str">
        <f t="shared" si="1103"/>
        <v/>
      </c>
      <c r="R2050" s="22"/>
      <c r="S2050" s="99"/>
      <c r="T2050" s="10"/>
      <c r="U2050" s="229" t="str">
        <f t="shared" si="1104"/>
        <v/>
      </c>
      <c r="V2050" s="230"/>
      <c r="W2050" s="230"/>
      <c r="X2050" s="230"/>
      <c r="Y2050" s="230"/>
      <c r="Z2050" s="22" t="str">
        <f>""</f>
        <v/>
      </c>
      <c r="AB2050" s="23" t="str">
        <f t="shared" si="1105"/>
        <v/>
      </c>
      <c r="AC2050" s="2" t="b">
        <f>COUNT(Q2050:Q$2500)&gt;0</f>
        <v>0</v>
      </c>
      <c r="AD2050" s="2" t="b">
        <f t="shared" si="1087"/>
        <v>0</v>
      </c>
      <c r="AE2050" s="2" t="b">
        <f t="shared" si="1088"/>
        <v>0</v>
      </c>
      <c r="AF2050" s="2" t="b">
        <f t="shared" si="1089"/>
        <v>0</v>
      </c>
      <c r="AG2050" s="2" t="b">
        <f>OR(
  AND(AC2050,NOT(AC2051)),
  AND(AF2050,WEEKDAY(AH2049,2)=EINSTELLUNGEN!$D$12),
  AND(AF2050,AH2050=$J$35)
)</f>
        <v>0</v>
      </c>
      <c r="AH2050" s="2">
        <f>IF(AE2050,AH2049+IF(WEEKDAY(AH2049+1,2)&lt;=EINSTELLUNGEN!$D$12,1,$J$36),AH2049)</f>
        <v>42020</v>
      </c>
      <c r="AI2050" s="2">
        <f t="shared" si="1090"/>
        <v>2019</v>
      </c>
      <c r="AJ2050" s="2">
        <f t="shared" si="1091"/>
        <v>201901</v>
      </c>
      <c r="AK2050" s="2">
        <f t="shared" si="1092"/>
        <v>201901</v>
      </c>
      <c r="AL2050" s="2">
        <f t="shared" si="1093"/>
        <v>201903</v>
      </c>
      <c r="AM2050" s="2" t="b">
        <f t="shared" si="1094"/>
        <v>1</v>
      </c>
      <c r="AN2050" s="4" t="e">
        <f t="shared" si="1106"/>
        <v>#N/A</v>
      </c>
      <c r="AO2050" s="4" t="e">
        <f t="shared" si="1107"/>
        <v>#N/A</v>
      </c>
      <c r="AP2050" s="2" t="str">
        <f>IF(AD2050,
  IF(ISBLANK(H2050),
    AP2049,
    IF(LEN(H2050)=1,
      IF(OR(UPPER(H2050)="A",UPPER(H2050)="I"),
        EINSTELLUNGEN!$D$21,
        IF(OR(UPPER(H2050)="B",UPPER(H2050)="M"),
          EINSTELLUNGEN!$D$22,
          IF(OR(UPPER(H2050)="C",UPPER(H2050)="S"),
            EINSTELLUNGEN!$D$23,
            IF(UPPER(H2050)="D",
              EINSTELLUNGEN!$D$24,
              IF(UPPER(H2050)="E",
                EINSTELLUNGEN!$D$25,
                UPPER(H2050)))))),
      IF(ISNUMBER(H2050),
        EINSTELLUNGEN!$D$20&amp;H2050,
        UPPER(H2050)))),
  "")</f>
        <v/>
      </c>
      <c r="AQ2050" s="2" t="str">
        <f t="shared" si="1108"/>
        <v/>
      </c>
      <c r="AR2050" s="2">
        <f t="shared" si="1109"/>
        <v>0</v>
      </c>
      <c r="AS2050" s="145">
        <f t="shared" si="1110"/>
        <v>0.33333333333333331</v>
      </c>
      <c r="AT2050" s="2">
        <f t="shared" si="1111"/>
        <v>0</v>
      </c>
      <c r="AU2050" s="2">
        <f t="shared" si="1112"/>
        <v>0</v>
      </c>
      <c r="AV2050" s="2">
        <f t="shared" si="1113"/>
        <v>0</v>
      </c>
      <c r="AW2050" s="2">
        <f t="shared" si="1114"/>
        <v>0</v>
      </c>
      <c r="AX2050" s="2">
        <f t="shared" si="1095"/>
        <v>0</v>
      </c>
      <c r="AY2050" s="2">
        <f t="shared" si="1115"/>
        <v>0</v>
      </c>
      <c r="AZ2050" s="145" t="e">
        <f t="shared" si="1116"/>
        <v>#N/A</v>
      </c>
      <c r="BA2050" s="145" t="e">
        <f t="shared" si="1117"/>
        <v>#N/A</v>
      </c>
      <c r="BB2050" s="145">
        <f t="shared" si="1118"/>
        <v>2.083333333333337E-2</v>
      </c>
      <c r="BC2050" s="2">
        <f>IF(AM2050,
  IF(AND(AL2050=$J$31,_xlfn.DAYS(AH2050,DATE(AI2050,1,1))&lt;7),
    MAX(0,EINSTELLUNGEN!$D$12+1-WEEKDAY(DATE(EINSTELLUNGEN!$D$9,EINSTELLUNGEN!$D$10,1),2)),
    IF(AL2050=$J$33,
      MIN(EINSTELLUNGEN!$D$12,WEEKDAY(DATE(EINSTELLUNGEN!$D$9,12,31),2)),
      EINSTELLUNGEN!$D$12
  )) - SUMIF(AL$50:AL$2500,"="&amp;AL2050,AX$50:AX$2500),
  0)</f>
        <v>3</v>
      </c>
      <c r="BD2050" s="2">
        <f t="shared" si="1119"/>
        <v>0.33333333333333331</v>
      </c>
      <c r="BE2050" s="2">
        <f t="shared" si="1120"/>
        <v>0</v>
      </c>
    </row>
    <row r="2051" spans="1:57" ht="10.5" customHeight="1">
      <c r="A2051" s="1" t="str">
        <f t="shared" ca="1" si="1096"/>
        <v/>
      </c>
      <c r="B2051" s="1" t="str">
        <f t="shared" ca="1" si="1097"/>
        <v/>
      </c>
      <c r="C2051" s="1" t="str">
        <f t="shared" ca="1" si="1098"/>
        <v/>
      </c>
      <c r="D2051" s="1" t="str">
        <f t="shared" ca="1" si="1099"/>
        <v/>
      </c>
      <c r="F2051" s="10"/>
      <c r="G2051" s="217" t="str">
        <f t="shared" si="1100"/>
        <v/>
      </c>
      <c r="H2051" s="27"/>
      <c r="I2051" s="28"/>
      <c r="J2051" s="28"/>
      <c r="K2051" s="29"/>
      <c r="L2051" s="217"/>
      <c r="M2051" s="217"/>
      <c r="N2051" s="217"/>
      <c r="O2051" s="26" t="str">
        <f t="shared" si="1101"/>
        <v/>
      </c>
      <c r="P2051" s="218" t="str">
        <f t="shared" si="1102"/>
        <v/>
      </c>
      <c r="Q2051" s="26" t="str">
        <f t="shared" si="1103"/>
        <v/>
      </c>
      <c r="R2051" s="22"/>
      <c r="S2051" s="99"/>
      <c r="T2051" s="10"/>
      <c r="U2051" s="229" t="str">
        <f t="shared" si="1104"/>
        <v/>
      </c>
      <c r="V2051" s="230"/>
      <c r="W2051" s="230"/>
      <c r="X2051" s="230"/>
      <c r="Y2051" s="230"/>
      <c r="Z2051" s="22" t="str">
        <f>""</f>
        <v/>
      </c>
      <c r="AB2051" s="23" t="str">
        <f t="shared" si="1105"/>
        <v/>
      </c>
      <c r="AC2051" s="2" t="b">
        <f>COUNT(Q2051:Q$2500)&gt;0</f>
        <v>0</v>
      </c>
      <c r="AD2051" s="2" t="b">
        <f t="shared" si="1087"/>
        <v>0</v>
      </c>
      <c r="AE2051" s="2" t="b">
        <f t="shared" si="1088"/>
        <v>0</v>
      </c>
      <c r="AF2051" s="2" t="b">
        <f t="shared" si="1089"/>
        <v>0</v>
      </c>
      <c r="AG2051" s="2" t="b">
        <f>OR(
  AND(AC2051,NOT(AC2052)),
  AND(AF2051,WEEKDAY(AH2050,2)=EINSTELLUNGEN!$D$12),
  AND(AF2051,AH2051=$J$35)
)</f>
        <v>0</v>
      </c>
      <c r="AH2051" s="2">
        <f>IF(AE2051,AH2050+IF(WEEKDAY(AH2050+1,2)&lt;=EINSTELLUNGEN!$D$12,1,$J$36),AH2050)</f>
        <v>42020</v>
      </c>
      <c r="AI2051" s="2">
        <f t="shared" si="1090"/>
        <v>2019</v>
      </c>
      <c r="AJ2051" s="2">
        <f t="shared" si="1091"/>
        <v>201901</v>
      </c>
      <c r="AK2051" s="2">
        <f t="shared" si="1092"/>
        <v>201901</v>
      </c>
      <c r="AL2051" s="2">
        <f t="shared" si="1093"/>
        <v>201903</v>
      </c>
      <c r="AM2051" s="2" t="b">
        <f t="shared" si="1094"/>
        <v>1</v>
      </c>
      <c r="AN2051" s="4" t="e">
        <f t="shared" si="1106"/>
        <v>#N/A</v>
      </c>
      <c r="AO2051" s="4" t="e">
        <f t="shared" si="1107"/>
        <v>#N/A</v>
      </c>
      <c r="AP2051" s="2" t="str">
        <f>IF(AD2051,
  IF(ISBLANK(H2051),
    AP2050,
    IF(LEN(H2051)=1,
      IF(OR(UPPER(H2051)="A",UPPER(H2051)="I"),
        EINSTELLUNGEN!$D$21,
        IF(OR(UPPER(H2051)="B",UPPER(H2051)="M"),
          EINSTELLUNGEN!$D$22,
          IF(OR(UPPER(H2051)="C",UPPER(H2051)="S"),
            EINSTELLUNGEN!$D$23,
            IF(UPPER(H2051)="D",
              EINSTELLUNGEN!$D$24,
              IF(UPPER(H2051)="E",
                EINSTELLUNGEN!$D$25,
                UPPER(H2051)))))),
      IF(ISNUMBER(H2051),
        EINSTELLUNGEN!$D$20&amp;H2051,
        UPPER(H2051)))),
  "")</f>
        <v/>
      </c>
      <c r="AQ2051" s="2" t="str">
        <f t="shared" si="1108"/>
        <v/>
      </c>
      <c r="AR2051" s="2">
        <f t="shared" si="1109"/>
        <v>0</v>
      </c>
      <c r="AS2051" s="145">
        <f t="shared" si="1110"/>
        <v>0.33333333333333331</v>
      </c>
      <c r="AT2051" s="2">
        <f t="shared" si="1111"/>
        <v>0</v>
      </c>
      <c r="AU2051" s="2">
        <f t="shared" si="1112"/>
        <v>0</v>
      </c>
      <c r="AV2051" s="2">
        <f t="shared" si="1113"/>
        <v>0</v>
      </c>
      <c r="AW2051" s="2">
        <f t="shared" si="1114"/>
        <v>0</v>
      </c>
      <c r="AX2051" s="2">
        <f t="shared" si="1095"/>
        <v>0</v>
      </c>
      <c r="AY2051" s="2">
        <f t="shared" si="1115"/>
        <v>0</v>
      </c>
      <c r="AZ2051" s="145" t="e">
        <f t="shared" si="1116"/>
        <v>#N/A</v>
      </c>
      <c r="BA2051" s="145" t="e">
        <f t="shared" si="1117"/>
        <v>#N/A</v>
      </c>
      <c r="BB2051" s="145">
        <f t="shared" si="1118"/>
        <v>2.083333333333337E-2</v>
      </c>
      <c r="BC2051" s="2">
        <f>IF(AM2051,
  IF(AND(AL2051=$J$31,_xlfn.DAYS(AH2051,DATE(AI2051,1,1))&lt;7),
    MAX(0,EINSTELLUNGEN!$D$12+1-WEEKDAY(DATE(EINSTELLUNGEN!$D$9,EINSTELLUNGEN!$D$10,1),2)),
    IF(AL2051=$J$33,
      MIN(EINSTELLUNGEN!$D$12,WEEKDAY(DATE(EINSTELLUNGEN!$D$9,12,31),2)),
      EINSTELLUNGEN!$D$12
  )) - SUMIF(AL$50:AL$2500,"="&amp;AL2051,AX$50:AX$2500),
  0)</f>
        <v>3</v>
      </c>
      <c r="BD2051" s="2">
        <f t="shared" si="1119"/>
        <v>0.33333333333333331</v>
      </c>
      <c r="BE2051" s="2">
        <f t="shared" si="1120"/>
        <v>0</v>
      </c>
    </row>
    <row r="2052" spans="1:57" ht="10.5" customHeight="1">
      <c r="A2052" s="1" t="str">
        <f t="shared" ca="1" si="1096"/>
        <v/>
      </c>
      <c r="B2052" s="1" t="str">
        <f t="shared" ca="1" si="1097"/>
        <v/>
      </c>
      <c r="C2052" s="1" t="str">
        <f t="shared" ca="1" si="1098"/>
        <v/>
      </c>
      <c r="D2052" s="1" t="str">
        <f t="shared" ca="1" si="1099"/>
        <v/>
      </c>
      <c r="F2052" s="10"/>
      <c r="G2052" s="217" t="str">
        <f t="shared" si="1100"/>
        <v/>
      </c>
      <c r="H2052" s="27"/>
      <c r="I2052" s="28"/>
      <c r="J2052" s="28"/>
      <c r="K2052" s="29"/>
      <c r="L2052" s="217"/>
      <c r="M2052" s="217"/>
      <c r="N2052" s="217"/>
      <c r="O2052" s="26" t="str">
        <f t="shared" si="1101"/>
        <v/>
      </c>
      <c r="P2052" s="218" t="str">
        <f t="shared" si="1102"/>
        <v/>
      </c>
      <c r="Q2052" s="26" t="str">
        <f t="shared" si="1103"/>
        <v/>
      </c>
      <c r="R2052" s="22"/>
      <c r="S2052" s="99"/>
      <c r="T2052" s="10"/>
      <c r="U2052" s="229" t="str">
        <f t="shared" si="1104"/>
        <v/>
      </c>
      <c r="V2052" s="230"/>
      <c r="W2052" s="230"/>
      <c r="X2052" s="230"/>
      <c r="Y2052" s="230"/>
      <c r="Z2052" s="22" t="str">
        <f>""</f>
        <v/>
      </c>
      <c r="AB2052" s="23" t="str">
        <f t="shared" si="1105"/>
        <v/>
      </c>
      <c r="AC2052" s="2" t="b">
        <f>COUNT(Q2052:Q$2500)&gt;0</f>
        <v>0</v>
      </c>
      <c r="AD2052" s="2" t="b">
        <f t="shared" si="1087"/>
        <v>0</v>
      </c>
      <c r="AE2052" s="2" t="b">
        <f t="shared" si="1088"/>
        <v>0</v>
      </c>
      <c r="AF2052" s="2" t="b">
        <f t="shared" si="1089"/>
        <v>0</v>
      </c>
      <c r="AG2052" s="2" t="b">
        <f>OR(
  AND(AC2052,NOT(AC2053)),
  AND(AF2052,WEEKDAY(AH2051,2)=EINSTELLUNGEN!$D$12),
  AND(AF2052,AH2052=$J$35)
)</f>
        <v>0</v>
      </c>
      <c r="AH2052" s="2">
        <f>IF(AE2052,AH2051+IF(WEEKDAY(AH2051+1,2)&lt;=EINSTELLUNGEN!$D$12,1,$J$36),AH2051)</f>
        <v>42020</v>
      </c>
      <c r="AI2052" s="2">
        <f t="shared" si="1090"/>
        <v>2019</v>
      </c>
      <c r="AJ2052" s="2">
        <f t="shared" si="1091"/>
        <v>201901</v>
      </c>
      <c r="AK2052" s="2">
        <f t="shared" si="1092"/>
        <v>201901</v>
      </c>
      <c r="AL2052" s="2">
        <f t="shared" si="1093"/>
        <v>201903</v>
      </c>
      <c r="AM2052" s="2" t="b">
        <f t="shared" si="1094"/>
        <v>1</v>
      </c>
      <c r="AN2052" s="4" t="e">
        <f t="shared" si="1106"/>
        <v>#N/A</v>
      </c>
      <c r="AO2052" s="4" t="e">
        <f t="shared" si="1107"/>
        <v>#N/A</v>
      </c>
      <c r="AP2052" s="2" t="str">
        <f>IF(AD2052,
  IF(ISBLANK(H2052),
    AP2051,
    IF(LEN(H2052)=1,
      IF(OR(UPPER(H2052)="A",UPPER(H2052)="I"),
        EINSTELLUNGEN!$D$21,
        IF(OR(UPPER(H2052)="B",UPPER(H2052)="M"),
          EINSTELLUNGEN!$D$22,
          IF(OR(UPPER(H2052)="C",UPPER(H2052)="S"),
            EINSTELLUNGEN!$D$23,
            IF(UPPER(H2052)="D",
              EINSTELLUNGEN!$D$24,
              IF(UPPER(H2052)="E",
                EINSTELLUNGEN!$D$25,
                UPPER(H2052)))))),
      IF(ISNUMBER(H2052),
        EINSTELLUNGEN!$D$20&amp;H2052,
        UPPER(H2052)))),
  "")</f>
        <v/>
      </c>
      <c r="AQ2052" s="2" t="str">
        <f t="shared" si="1108"/>
        <v/>
      </c>
      <c r="AR2052" s="2">
        <f t="shared" si="1109"/>
        <v>0</v>
      </c>
      <c r="AS2052" s="145">
        <f t="shared" si="1110"/>
        <v>0.33333333333333331</v>
      </c>
      <c r="AT2052" s="2">
        <f t="shared" si="1111"/>
        <v>0</v>
      </c>
      <c r="AU2052" s="2">
        <f t="shared" si="1112"/>
        <v>0</v>
      </c>
      <c r="AV2052" s="2">
        <f t="shared" si="1113"/>
        <v>0</v>
      </c>
      <c r="AW2052" s="2">
        <f t="shared" si="1114"/>
        <v>0</v>
      </c>
      <c r="AX2052" s="2">
        <f t="shared" si="1095"/>
        <v>0</v>
      </c>
      <c r="AY2052" s="2">
        <f t="shared" si="1115"/>
        <v>0</v>
      </c>
      <c r="AZ2052" s="145" t="e">
        <f t="shared" si="1116"/>
        <v>#N/A</v>
      </c>
      <c r="BA2052" s="145" t="e">
        <f t="shared" si="1117"/>
        <v>#N/A</v>
      </c>
      <c r="BB2052" s="145">
        <f t="shared" si="1118"/>
        <v>2.083333333333337E-2</v>
      </c>
      <c r="BC2052" s="2">
        <f>IF(AM2052,
  IF(AND(AL2052=$J$31,_xlfn.DAYS(AH2052,DATE(AI2052,1,1))&lt;7),
    MAX(0,EINSTELLUNGEN!$D$12+1-WEEKDAY(DATE(EINSTELLUNGEN!$D$9,EINSTELLUNGEN!$D$10,1),2)),
    IF(AL2052=$J$33,
      MIN(EINSTELLUNGEN!$D$12,WEEKDAY(DATE(EINSTELLUNGEN!$D$9,12,31),2)),
      EINSTELLUNGEN!$D$12
  )) - SUMIF(AL$50:AL$2500,"="&amp;AL2052,AX$50:AX$2500),
  0)</f>
        <v>3</v>
      </c>
      <c r="BD2052" s="2">
        <f t="shared" si="1119"/>
        <v>0.33333333333333331</v>
      </c>
      <c r="BE2052" s="2">
        <f t="shared" si="1120"/>
        <v>0</v>
      </c>
    </row>
    <row r="2053" spans="1:57" ht="10.5" customHeight="1">
      <c r="A2053" s="1" t="str">
        <f t="shared" ca="1" si="1096"/>
        <v/>
      </c>
      <c r="B2053" s="1" t="str">
        <f t="shared" ca="1" si="1097"/>
        <v/>
      </c>
      <c r="C2053" s="1" t="str">
        <f t="shared" ca="1" si="1098"/>
        <v/>
      </c>
      <c r="D2053" s="1" t="str">
        <f t="shared" ca="1" si="1099"/>
        <v/>
      </c>
      <c r="F2053" s="10"/>
      <c r="G2053" s="217" t="str">
        <f t="shared" si="1100"/>
        <v/>
      </c>
      <c r="H2053" s="27"/>
      <c r="I2053" s="28"/>
      <c r="J2053" s="28"/>
      <c r="K2053" s="29"/>
      <c r="L2053" s="217"/>
      <c r="M2053" s="217"/>
      <c r="N2053" s="217"/>
      <c r="O2053" s="26" t="str">
        <f t="shared" si="1101"/>
        <v/>
      </c>
      <c r="P2053" s="218" t="str">
        <f t="shared" si="1102"/>
        <v/>
      </c>
      <c r="Q2053" s="26" t="str">
        <f t="shared" si="1103"/>
        <v/>
      </c>
      <c r="R2053" s="22"/>
      <c r="S2053" s="99"/>
      <c r="T2053" s="10"/>
      <c r="U2053" s="229" t="str">
        <f t="shared" si="1104"/>
        <v/>
      </c>
      <c r="V2053" s="230"/>
      <c r="W2053" s="230"/>
      <c r="X2053" s="230"/>
      <c r="Y2053" s="230"/>
      <c r="Z2053" s="22" t="str">
        <f>""</f>
        <v/>
      </c>
      <c r="AB2053" s="23" t="str">
        <f t="shared" si="1105"/>
        <v/>
      </c>
      <c r="AC2053" s="2" t="b">
        <f>COUNT(Q2053:Q$2500)&gt;0</f>
        <v>0</v>
      </c>
      <c r="AD2053" s="2" t="b">
        <f t="shared" si="1087"/>
        <v>0</v>
      </c>
      <c r="AE2053" s="2" t="b">
        <f t="shared" si="1088"/>
        <v>0</v>
      </c>
      <c r="AF2053" s="2" t="b">
        <f t="shared" si="1089"/>
        <v>0</v>
      </c>
      <c r="AG2053" s="2" t="b">
        <f>OR(
  AND(AC2053,NOT(AC2054)),
  AND(AF2053,WEEKDAY(AH2052,2)=EINSTELLUNGEN!$D$12),
  AND(AF2053,AH2053=$J$35)
)</f>
        <v>0</v>
      </c>
      <c r="AH2053" s="2">
        <f>IF(AE2053,AH2052+IF(WEEKDAY(AH2052+1,2)&lt;=EINSTELLUNGEN!$D$12,1,$J$36),AH2052)</f>
        <v>42020</v>
      </c>
      <c r="AI2053" s="2">
        <f t="shared" si="1090"/>
        <v>2019</v>
      </c>
      <c r="AJ2053" s="2">
        <f t="shared" si="1091"/>
        <v>201901</v>
      </c>
      <c r="AK2053" s="2">
        <f t="shared" si="1092"/>
        <v>201901</v>
      </c>
      <c r="AL2053" s="2">
        <f t="shared" si="1093"/>
        <v>201903</v>
      </c>
      <c r="AM2053" s="2" t="b">
        <f t="shared" si="1094"/>
        <v>1</v>
      </c>
      <c r="AN2053" s="4" t="e">
        <f t="shared" si="1106"/>
        <v>#N/A</v>
      </c>
      <c r="AO2053" s="4" t="e">
        <f t="shared" si="1107"/>
        <v>#N/A</v>
      </c>
      <c r="AP2053" s="2" t="str">
        <f>IF(AD2053,
  IF(ISBLANK(H2053),
    AP2052,
    IF(LEN(H2053)=1,
      IF(OR(UPPER(H2053)="A",UPPER(H2053)="I"),
        EINSTELLUNGEN!$D$21,
        IF(OR(UPPER(H2053)="B",UPPER(H2053)="M"),
          EINSTELLUNGEN!$D$22,
          IF(OR(UPPER(H2053)="C",UPPER(H2053)="S"),
            EINSTELLUNGEN!$D$23,
            IF(UPPER(H2053)="D",
              EINSTELLUNGEN!$D$24,
              IF(UPPER(H2053)="E",
                EINSTELLUNGEN!$D$25,
                UPPER(H2053)))))),
      IF(ISNUMBER(H2053),
        EINSTELLUNGEN!$D$20&amp;H2053,
        UPPER(H2053)))),
  "")</f>
        <v/>
      </c>
      <c r="AQ2053" s="2" t="str">
        <f t="shared" si="1108"/>
        <v/>
      </c>
      <c r="AR2053" s="2">
        <f t="shared" si="1109"/>
        <v>0</v>
      </c>
      <c r="AS2053" s="145">
        <f t="shared" si="1110"/>
        <v>0.33333333333333331</v>
      </c>
      <c r="AT2053" s="2">
        <f t="shared" si="1111"/>
        <v>0</v>
      </c>
      <c r="AU2053" s="2">
        <f t="shared" si="1112"/>
        <v>0</v>
      </c>
      <c r="AV2053" s="2">
        <f t="shared" si="1113"/>
        <v>0</v>
      </c>
      <c r="AW2053" s="2">
        <f t="shared" si="1114"/>
        <v>0</v>
      </c>
      <c r="AX2053" s="2">
        <f t="shared" si="1095"/>
        <v>0</v>
      </c>
      <c r="AY2053" s="2">
        <f t="shared" si="1115"/>
        <v>0</v>
      </c>
      <c r="AZ2053" s="145" t="e">
        <f t="shared" si="1116"/>
        <v>#N/A</v>
      </c>
      <c r="BA2053" s="145" t="e">
        <f t="shared" si="1117"/>
        <v>#N/A</v>
      </c>
      <c r="BB2053" s="145">
        <f t="shared" si="1118"/>
        <v>2.083333333333337E-2</v>
      </c>
      <c r="BC2053" s="2">
        <f>IF(AM2053,
  IF(AND(AL2053=$J$31,_xlfn.DAYS(AH2053,DATE(AI2053,1,1))&lt;7),
    MAX(0,EINSTELLUNGEN!$D$12+1-WEEKDAY(DATE(EINSTELLUNGEN!$D$9,EINSTELLUNGEN!$D$10,1),2)),
    IF(AL2053=$J$33,
      MIN(EINSTELLUNGEN!$D$12,WEEKDAY(DATE(EINSTELLUNGEN!$D$9,12,31),2)),
      EINSTELLUNGEN!$D$12
  )) - SUMIF(AL$50:AL$2500,"="&amp;AL2053,AX$50:AX$2500),
  0)</f>
        <v>3</v>
      </c>
      <c r="BD2053" s="2">
        <f t="shared" si="1119"/>
        <v>0.33333333333333331</v>
      </c>
      <c r="BE2053" s="2">
        <f t="shared" si="1120"/>
        <v>0</v>
      </c>
    </row>
    <row r="2054" spans="1:57" ht="10.5" customHeight="1">
      <c r="A2054" s="1" t="str">
        <f t="shared" ca="1" si="1096"/>
        <v/>
      </c>
      <c r="B2054" s="1" t="str">
        <f t="shared" ca="1" si="1097"/>
        <v/>
      </c>
      <c r="C2054" s="1" t="str">
        <f t="shared" ca="1" si="1098"/>
        <v/>
      </c>
      <c r="D2054" s="1" t="str">
        <f t="shared" ca="1" si="1099"/>
        <v/>
      </c>
      <c r="F2054" s="10"/>
      <c r="G2054" s="217" t="str">
        <f t="shared" si="1100"/>
        <v/>
      </c>
      <c r="H2054" s="27"/>
      <c r="I2054" s="28"/>
      <c r="J2054" s="28"/>
      <c r="K2054" s="29"/>
      <c r="L2054" s="217"/>
      <c r="M2054" s="217"/>
      <c r="N2054" s="217"/>
      <c r="O2054" s="26" t="str">
        <f t="shared" si="1101"/>
        <v/>
      </c>
      <c r="P2054" s="218" t="str">
        <f t="shared" si="1102"/>
        <v/>
      </c>
      <c r="Q2054" s="26" t="str">
        <f t="shared" si="1103"/>
        <v/>
      </c>
      <c r="R2054" s="22"/>
      <c r="S2054" s="99"/>
      <c r="T2054" s="10"/>
      <c r="U2054" s="229" t="str">
        <f t="shared" si="1104"/>
        <v/>
      </c>
      <c r="V2054" s="230"/>
      <c r="W2054" s="230"/>
      <c r="X2054" s="230"/>
      <c r="Y2054" s="230"/>
      <c r="Z2054" s="22" t="str">
        <f>""</f>
        <v/>
      </c>
      <c r="AB2054" s="23" t="str">
        <f t="shared" si="1105"/>
        <v/>
      </c>
      <c r="AC2054" s="2" t="b">
        <f>COUNT(Q2054:Q$2500)&gt;0</f>
        <v>0</v>
      </c>
      <c r="AD2054" s="2" t="b">
        <f t="shared" si="1087"/>
        <v>0</v>
      </c>
      <c r="AE2054" s="2" t="b">
        <f t="shared" si="1088"/>
        <v>0</v>
      </c>
      <c r="AF2054" s="2" t="b">
        <f t="shared" si="1089"/>
        <v>0</v>
      </c>
      <c r="AG2054" s="2" t="b">
        <f>OR(
  AND(AC2054,NOT(AC2055)),
  AND(AF2054,WEEKDAY(AH2053,2)=EINSTELLUNGEN!$D$12),
  AND(AF2054,AH2054=$J$35)
)</f>
        <v>0</v>
      </c>
      <c r="AH2054" s="2">
        <f>IF(AE2054,AH2053+IF(WEEKDAY(AH2053+1,2)&lt;=EINSTELLUNGEN!$D$12,1,$J$36),AH2053)</f>
        <v>42020</v>
      </c>
      <c r="AI2054" s="2">
        <f t="shared" si="1090"/>
        <v>2019</v>
      </c>
      <c r="AJ2054" s="2">
        <f t="shared" si="1091"/>
        <v>201901</v>
      </c>
      <c r="AK2054" s="2">
        <f t="shared" si="1092"/>
        <v>201901</v>
      </c>
      <c r="AL2054" s="2">
        <f t="shared" si="1093"/>
        <v>201903</v>
      </c>
      <c r="AM2054" s="2" t="b">
        <f t="shared" si="1094"/>
        <v>1</v>
      </c>
      <c r="AN2054" s="4" t="e">
        <f t="shared" si="1106"/>
        <v>#N/A</v>
      </c>
      <c r="AO2054" s="4" t="e">
        <f t="shared" si="1107"/>
        <v>#N/A</v>
      </c>
      <c r="AP2054" s="2" t="str">
        <f>IF(AD2054,
  IF(ISBLANK(H2054),
    AP2053,
    IF(LEN(H2054)=1,
      IF(OR(UPPER(H2054)="A",UPPER(H2054)="I"),
        EINSTELLUNGEN!$D$21,
        IF(OR(UPPER(H2054)="B",UPPER(H2054)="M"),
          EINSTELLUNGEN!$D$22,
          IF(OR(UPPER(H2054)="C",UPPER(H2054)="S"),
            EINSTELLUNGEN!$D$23,
            IF(UPPER(H2054)="D",
              EINSTELLUNGEN!$D$24,
              IF(UPPER(H2054)="E",
                EINSTELLUNGEN!$D$25,
                UPPER(H2054)))))),
      IF(ISNUMBER(H2054),
        EINSTELLUNGEN!$D$20&amp;H2054,
        UPPER(H2054)))),
  "")</f>
        <v/>
      </c>
      <c r="AQ2054" s="2" t="str">
        <f t="shared" si="1108"/>
        <v/>
      </c>
      <c r="AR2054" s="2">
        <f t="shared" si="1109"/>
        <v>0</v>
      </c>
      <c r="AS2054" s="145">
        <f t="shared" si="1110"/>
        <v>0.33333333333333331</v>
      </c>
      <c r="AT2054" s="2">
        <f t="shared" si="1111"/>
        <v>0</v>
      </c>
      <c r="AU2054" s="2">
        <f t="shared" si="1112"/>
        <v>0</v>
      </c>
      <c r="AV2054" s="2">
        <f t="shared" si="1113"/>
        <v>0</v>
      </c>
      <c r="AW2054" s="2">
        <f t="shared" si="1114"/>
        <v>0</v>
      </c>
      <c r="AX2054" s="2">
        <f t="shared" si="1095"/>
        <v>0</v>
      </c>
      <c r="AY2054" s="2">
        <f t="shared" si="1115"/>
        <v>0</v>
      </c>
      <c r="AZ2054" s="145" t="e">
        <f t="shared" si="1116"/>
        <v>#N/A</v>
      </c>
      <c r="BA2054" s="145" t="e">
        <f t="shared" si="1117"/>
        <v>#N/A</v>
      </c>
      <c r="BB2054" s="145">
        <f t="shared" si="1118"/>
        <v>2.083333333333337E-2</v>
      </c>
      <c r="BC2054" s="2">
        <f>IF(AM2054,
  IF(AND(AL2054=$J$31,_xlfn.DAYS(AH2054,DATE(AI2054,1,1))&lt;7),
    MAX(0,EINSTELLUNGEN!$D$12+1-WEEKDAY(DATE(EINSTELLUNGEN!$D$9,EINSTELLUNGEN!$D$10,1),2)),
    IF(AL2054=$J$33,
      MIN(EINSTELLUNGEN!$D$12,WEEKDAY(DATE(EINSTELLUNGEN!$D$9,12,31),2)),
      EINSTELLUNGEN!$D$12
  )) - SUMIF(AL$50:AL$2500,"="&amp;AL2054,AX$50:AX$2500),
  0)</f>
        <v>3</v>
      </c>
      <c r="BD2054" s="2">
        <f t="shared" si="1119"/>
        <v>0.33333333333333331</v>
      </c>
      <c r="BE2054" s="2">
        <f t="shared" si="1120"/>
        <v>0</v>
      </c>
    </row>
    <row r="2055" spans="1:57" ht="10.5" customHeight="1">
      <c r="A2055" s="1" t="str">
        <f t="shared" ca="1" si="1096"/>
        <v/>
      </c>
      <c r="B2055" s="1" t="str">
        <f t="shared" ca="1" si="1097"/>
        <v/>
      </c>
      <c r="C2055" s="1" t="str">
        <f t="shared" ca="1" si="1098"/>
        <v/>
      </c>
      <c r="D2055" s="1" t="str">
        <f t="shared" ca="1" si="1099"/>
        <v/>
      </c>
      <c r="F2055" s="10"/>
      <c r="G2055" s="217" t="str">
        <f t="shared" si="1100"/>
        <v/>
      </c>
      <c r="H2055" s="27"/>
      <c r="I2055" s="28"/>
      <c r="J2055" s="28"/>
      <c r="K2055" s="29"/>
      <c r="L2055" s="217"/>
      <c r="M2055" s="217"/>
      <c r="N2055" s="217"/>
      <c r="O2055" s="26" t="str">
        <f t="shared" si="1101"/>
        <v/>
      </c>
      <c r="P2055" s="218" t="str">
        <f t="shared" si="1102"/>
        <v/>
      </c>
      <c r="Q2055" s="26" t="str">
        <f t="shared" si="1103"/>
        <v/>
      </c>
      <c r="R2055" s="22"/>
      <c r="S2055" s="99"/>
      <c r="T2055" s="10"/>
      <c r="U2055" s="229" t="str">
        <f t="shared" si="1104"/>
        <v/>
      </c>
      <c r="V2055" s="230"/>
      <c r="W2055" s="230"/>
      <c r="X2055" s="230"/>
      <c r="Y2055" s="230"/>
      <c r="Z2055" s="22" t="str">
        <f>""</f>
        <v/>
      </c>
      <c r="AB2055" s="23" t="str">
        <f t="shared" si="1105"/>
        <v/>
      </c>
      <c r="AC2055" s="2" t="b">
        <f>COUNT(Q2055:Q$2500)&gt;0</f>
        <v>0</v>
      </c>
      <c r="AD2055" s="2" t="b">
        <f t="shared" si="1087"/>
        <v>0</v>
      </c>
      <c r="AE2055" s="2" t="b">
        <f t="shared" si="1088"/>
        <v>0</v>
      </c>
      <c r="AF2055" s="2" t="b">
        <f t="shared" si="1089"/>
        <v>0</v>
      </c>
      <c r="AG2055" s="2" t="b">
        <f>OR(
  AND(AC2055,NOT(AC2056)),
  AND(AF2055,WEEKDAY(AH2054,2)=EINSTELLUNGEN!$D$12),
  AND(AF2055,AH2055=$J$35)
)</f>
        <v>0</v>
      </c>
      <c r="AH2055" s="2">
        <f>IF(AE2055,AH2054+IF(WEEKDAY(AH2054+1,2)&lt;=EINSTELLUNGEN!$D$12,1,$J$36),AH2054)</f>
        <v>42020</v>
      </c>
      <c r="AI2055" s="2">
        <f t="shared" si="1090"/>
        <v>2019</v>
      </c>
      <c r="AJ2055" s="2">
        <f t="shared" si="1091"/>
        <v>201901</v>
      </c>
      <c r="AK2055" s="2">
        <f t="shared" si="1092"/>
        <v>201901</v>
      </c>
      <c r="AL2055" s="2">
        <f t="shared" si="1093"/>
        <v>201903</v>
      </c>
      <c r="AM2055" s="2" t="b">
        <f t="shared" si="1094"/>
        <v>1</v>
      </c>
      <c r="AN2055" s="4" t="e">
        <f t="shared" si="1106"/>
        <v>#N/A</v>
      </c>
      <c r="AO2055" s="4" t="e">
        <f t="shared" si="1107"/>
        <v>#N/A</v>
      </c>
      <c r="AP2055" s="2" t="str">
        <f>IF(AD2055,
  IF(ISBLANK(H2055),
    AP2054,
    IF(LEN(H2055)=1,
      IF(OR(UPPER(H2055)="A",UPPER(H2055)="I"),
        EINSTELLUNGEN!$D$21,
        IF(OR(UPPER(H2055)="B",UPPER(H2055)="M"),
          EINSTELLUNGEN!$D$22,
          IF(OR(UPPER(H2055)="C",UPPER(H2055)="S"),
            EINSTELLUNGEN!$D$23,
            IF(UPPER(H2055)="D",
              EINSTELLUNGEN!$D$24,
              IF(UPPER(H2055)="E",
                EINSTELLUNGEN!$D$25,
                UPPER(H2055)))))),
      IF(ISNUMBER(H2055),
        EINSTELLUNGEN!$D$20&amp;H2055,
        UPPER(H2055)))),
  "")</f>
        <v/>
      </c>
      <c r="AQ2055" s="2" t="str">
        <f t="shared" si="1108"/>
        <v/>
      </c>
      <c r="AR2055" s="2">
        <f t="shared" si="1109"/>
        <v>0</v>
      </c>
      <c r="AS2055" s="145">
        <f t="shared" si="1110"/>
        <v>0.33333333333333331</v>
      </c>
      <c r="AT2055" s="2">
        <f t="shared" si="1111"/>
        <v>0</v>
      </c>
      <c r="AU2055" s="2">
        <f t="shared" si="1112"/>
        <v>0</v>
      </c>
      <c r="AV2055" s="2">
        <f t="shared" si="1113"/>
        <v>0</v>
      </c>
      <c r="AW2055" s="2">
        <f t="shared" si="1114"/>
        <v>0</v>
      </c>
      <c r="AX2055" s="2">
        <f t="shared" si="1095"/>
        <v>0</v>
      </c>
      <c r="AY2055" s="2">
        <f t="shared" si="1115"/>
        <v>0</v>
      </c>
      <c r="AZ2055" s="145" t="e">
        <f t="shared" si="1116"/>
        <v>#N/A</v>
      </c>
      <c r="BA2055" s="145" t="e">
        <f t="shared" si="1117"/>
        <v>#N/A</v>
      </c>
      <c r="BB2055" s="145">
        <f t="shared" si="1118"/>
        <v>2.083333333333337E-2</v>
      </c>
      <c r="BC2055" s="2">
        <f>IF(AM2055,
  IF(AND(AL2055=$J$31,_xlfn.DAYS(AH2055,DATE(AI2055,1,1))&lt;7),
    MAX(0,EINSTELLUNGEN!$D$12+1-WEEKDAY(DATE(EINSTELLUNGEN!$D$9,EINSTELLUNGEN!$D$10,1),2)),
    IF(AL2055=$J$33,
      MIN(EINSTELLUNGEN!$D$12,WEEKDAY(DATE(EINSTELLUNGEN!$D$9,12,31),2)),
      EINSTELLUNGEN!$D$12
  )) - SUMIF(AL$50:AL$2500,"="&amp;AL2055,AX$50:AX$2500),
  0)</f>
        <v>3</v>
      </c>
      <c r="BD2055" s="2">
        <f t="shared" si="1119"/>
        <v>0.33333333333333331</v>
      </c>
      <c r="BE2055" s="2">
        <f t="shared" si="1120"/>
        <v>0</v>
      </c>
    </row>
    <row r="2056" spans="1:57" ht="10.5" customHeight="1">
      <c r="A2056" s="1" t="str">
        <f t="shared" ca="1" si="1096"/>
        <v/>
      </c>
      <c r="B2056" s="1" t="str">
        <f t="shared" ca="1" si="1097"/>
        <v/>
      </c>
      <c r="C2056" s="1" t="str">
        <f t="shared" ca="1" si="1098"/>
        <v/>
      </c>
      <c r="D2056" s="1" t="str">
        <f t="shared" ca="1" si="1099"/>
        <v/>
      </c>
      <c r="F2056" s="10"/>
      <c r="G2056" s="217" t="str">
        <f t="shared" si="1100"/>
        <v/>
      </c>
      <c r="H2056" s="27"/>
      <c r="I2056" s="28"/>
      <c r="J2056" s="28"/>
      <c r="K2056" s="29"/>
      <c r="L2056" s="217"/>
      <c r="M2056" s="217"/>
      <c r="N2056" s="217"/>
      <c r="O2056" s="26" t="str">
        <f t="shared" si="1101"/>
        <v/>
      </c>
      <c r="P2056" s="218" t="str">
        <f t="shared" si="1102"/>
        <v/>
      </c>
      <c r="Q2056" s="26" t="str">
        <f t="shared" si="1103"/>
        <v/>
      </c>
      <c r="R2056" s="22"/>
      <c r="S2056" s="99"/>
      <c r="T2056" s="10"/>
      <c r="U2056" s="229" t="str">
        <f t="shared" si="1104"/>
        <v/>
      </c>
      <c r="V2056" s="230"/>
      <c r="W2056" s="230"/>
      <c r="X2056" s="230"/>
      <c r="Y2056" s="230"/>
      <c r="Z2056" s="22" t="str">
        <f>""</f>
        <v/>
      </c>
      <c r="AB2056" s="23" t="str">
        <f t="shared" si="1105"/>
        <v/>
      </c>
      <c r="AC2056" s="2" t="b">
        <f>COUNT(Q2056:Q$2500)&gt;0</f>
        <v>0</v>
      </c>
      <c r="AD2056" s="2" t="b">
        <f t="shared" si="1087"/>
        <v>0</v>
      </c>
      <c r="AE2056" s="2" t="b">
        <f t="shared" si="1088"/>
        <v>0</v>
      </c>
      <c r="AF2056" s="2" t="b">
        <f t="shared" si="1089"/>
        <v>0</v>
      </c>
      <c r="AG2056" s="2" t="b">
        <f>OR(
  AND(AC2056,NOT(AC2057)),
  AND(AF2056,WEEKDAY(AH2055,2)=EINSTELLUNGEN!$D$12),
  AND(AF2056,AH2056=$J$35)
)</f>
        <v>0</v>
      </c>
      <c r="AH2056" s="2">
        <f>IF(AE2056,AH2055+IF(WEEKDAY(AH2055+1,2)&lt;=EINSTELLUNGEN!$D$12,1,$J$36),AH2055)</f>
        <v>42020</v>
      </c>
      <c r="AI2056" s="2">
        <f t="shared" si="1090"/>
        <v>2019</v>
      </c>
      <c r="AJ2056" s="2">
        <f t="shared" si="1091"/>
        <v>201901</v>
      </c>
      <c r="AK2056" s="2">
        <f t="shared" si="1092"/>
        <v>201901</v>
      </c>
      <c r="AL2056" s="2">
        <f t="shared" si="1093"/>
        <v>201903</v>
      </c>
      <c r="AM2056" s="2" t="b">
        <f t="shared" si="1094"/>
        <v>1</v>
      </c>
      <c r="AN2056" s="4" t="e">
        <f t="shared" si="1106"/>
        <v>#N/A</v>
      </c>
      <c r="AO2056" s="4" t="e">
        <f t="shared" si="1107"/>
        <v>#N/A</v>
      </c>
      <c r="AP2056" s="2" t="str">
        <f>IF(AD2056,
  IF(ISBLANK(H2056),
    AP2055,
    IF(LEN(H2056)=1,
      IF(OR(UPPER(H2056)="A",UPPER(H2056)="I"),
        EINSTELLUNGEN!$D$21,
        IF(OR(UPPER(H2056)="B",UPPER(H2056)="M"),
          EINSTELLUNGEN!$D$22,
          IF(OR(UPPER(H2056)="C",UPPER(H2056)="S"),
            EINSTELLUNGEN!$D$23,
            IF(UPPER(H2056)="D",
              EINSTELLUNGEN!$D$24,
              IF(UPPER(H2056)="E",
                EINSTELLUNGEN!$D$25,
                UPPER(H2056)))))),
      IF(ISNUMBER(H2056),
        EINSTELLUNGEN!$D$20&amp;H2056,
        UPPER(H2056)))),
  "")</f>
        <v/>
      </c>
      <c r="AQ2056" s="2" t="str">
        <f t="shared" si="1108"/>
        <v/>
      </c>
      <c r="AR2056" s="2">
        <f t="shared" si="1109"/>
        <v>0</v>
      </c>
      <c r="AS2056" s="145">
        <f t="shared" si="1110"/>
        <v>0.33333333333333331</v>
      </c>
      <c r="AT2056" s="2">
        <f t="shared" si="1111"/>
        <v>0</v>
      </c>
      <c r="AU2056" s="2">
        <f t="shared" si="1112"/>
        <v>0</v>
      </c>
      <c r="AV2056" s="2">
        <f t="shared" si="1113"/>
        <v>0</v>
      </c>
      <c r="AW2056" s="2">
        <f t="shared" si="1114"/>
        <v>0</v>
      </c>
      <c r="AX2056" s="2">
        <f t="shared" si="1095"/>
        <v>0</v>
      </c>
      <c r="AY2056" s="2">
        <f t="shared" si="1115"/>
        <v>0</v>
      </c>
      <c r="AZ2056" s="145" t="e">
        <f t="shared" si="1116"/>
        <v>#N/A</v>
      </c>
      <c r="BA2056" s="145" t="e">
        <f t="shared" si="1117"/>
        <v>#N/A</v>
      </c>
      <c r="BB2056" s="145">
        <f t="shared" si="1118"/>
        <v>2.083333333333337E-2</v>
      </c>
      <c r="BC2056" s="2">
        <f>IF(AM2056,
  IF(AND(AL2056=$J$31,_xlfn.DAYS(AH2056,DATE(AI2056,1,1))&lt;7),
    MAX(0,EINSTELLUNGEN!$D$12+1-WEEKDAY(DATE(EINSTELLUNGEN!$D$9,EINSTELLUNGEN!$D$10,1),2)),
    IF(AL2056=$J$33,
      MIN(EINSTELLUNGEN!$D$12,WEEKDAY(DATE(EINSTELLUNGEN!$D$9,12,31),2)),
      EINSTELLUNGEN!$D$12
  )) - SUMIF(AL$50:AL$2500,"="&amp;AL2056,AX$50:AX$2500),
  0)</f>
        <v>3</v>
      </c>
      <c r="BD2056" s="2">
        <f t="shared" si="1119"/>
        <v>0.33333333333333331</v>
      </c>
      <c r="BE2056" s="2">
        <f t="shared" si="1120"/>
        <v>0</v>
      </c>
    </row>
    <row r="2057" spans="1:57" ht="10.5" customHeight="1">
      <c r="A2057" s="1" t="str">
        <f t="shared" ca="1" si="1096"/>
        <v/>
      </c>
      <c r="B2057" s="1" t="str">
        <f t="shared" ca="1" si="1097"/>
        <v/>
      </c>
      <c r="C2057" s="1" t="str">
        <f t="shared" ca="1" si="1098"/>
        <v/>
      </c>
      <c r="D2057" s="1" t="str">
        <f t="shared" ca="1" si="1099"/>
        <v/>
      </c>
      <c r="F2057" s="10"/>
      <c r="G2057" s="217" t="str">
        <f t="shared" si="1100"/>
        <v/>
      </c>
      <c r="H2057" s="27"/>
      <c r="I2057" s="28"/>
      <c r="J2057" s="28"/>
      <c r="K2057" s="29"/>
      <c r="L2057" s="217"/>
      <c r="M2057" s="217"/>
      <c r="N2057" s="217"/>
      <c r="O2057" s="26" t="str">
        <f t="shared" si="1101"/>
        <v/>
      </c>
      <c r="P2057" s="218" t="str">
        <f t="shared" si="1102"/>
        <v/>
      </c>
      <c r="Q2057" s="26" t="str">
        <f t="shared" si="1103"/>
        <v/>
      </c>
      <c r="R2057" s="22"/>
      <c r="S2057" s="99"/>
      <c r="T2057" s="10"/>
      <c r="U2057" s="229" t="str">
        <f t="shared" si="1104"/>
        <v/>
      </c>
      <c r="V2057" s="230"/>
      <c r="W2057" s="230"/>
      <c r="X2057" s="230"/>
      <c r="Y2057" s="230"/>
      <c r="Z2057" s="22" t="str">
        <f>""</f>
        <v/>
      </c>
      <c r="AB2057" s="23" t="str">
        <f t="shared" si="1105"/>
        <v/>
      </c>
      <c r="AC2057" s="2" t="b">
        <f>COUNT(Q2057:Q$2500)&gt;0</f>
        <v>0</v>
      </c>
      <c r="AD2057" s="2" t="b">
        <f t="shared" si="1087"/>
        <v>0</v>
      </c>
      <c r="AE2057" s="2" t="b">
        <f t="shared" si="1088"/>
        <v>0</v>
      </c>
      <c r="AF2057" s="2" t="b">
        <f t="shared" si="1089"/>
        <v>0</v>
      </c>
      <c r="AG2057" s="2" t="b">
        <f>OR(
  AND(AC2057,NOT(AC2058)),
  AND(AF2057,WEEKDAY(AH2056,2)=EINSTELLUNGEN!$D$12),
  AND(AF2057,AH2057=$J$35)
)</f>
        <v>0</v>
      </c>
      <c r="AH2057" s="2">
        <f>IF(AE2057,AH2056+IF(WEEKDAY(AH2056+1,2)&lt;=EINSTELLUNGEN!$D$12,1,$J$36),AH2056)</f>
        <v>42020</v>
      </c>
      <c r="AI2057" s="2">
        <f t="shared" si="1090"/>
        <v>2019</v>
      </c>
      <c r="AJ2057" s="2">
        <f t="shared" si="1091"/>
        <v>201901</v>
      </c>
      <c r="AK2057" s="2">
        <f t="shared" si="1092"/>
        <v>201901</v>
      </c>
      <c r="AL2057" s="2">
        <f t="shared" si="1093"/>
        <v>201903</v>
      </c>
      <c r="AM2057" s="2" t="b">
        <f t="shared" si="1094"/>
        <v>1</v>
      </c>
      <c r="AN2057" s="4" t="e">
        <f t="shared" si="1106"/>
        <v>#N/A</v>
      </c>
      <c r="AO2057" s="4" t="e">
        <f t="shared" si="1107"/>
        <v>#N/A</v>
      </c>
      <c r="AP2057" s="2" t="str">
        <f>IF(AD2057,
  IF(ISBLANK(H2057),
    AP2056,
    IF(LEN(H2057)=1,
      IF(OR(UPPER(H2057)="A",UPPER(H2057)="I"),
        EINSTELLUNGEN!$D$21,
        IF(OR(UPPER(H2057)="B",UPPER(H2057)="M"),
          EINSTELLUNGEN!$D$22,
          IF(OR(UPPER(H2057)="C",UPPER(H2057)="S"),
            EINSTELLUNGEN!$D$23,
            IF(UPPER(H2057)="D",
              EINSTELLUNGEN!$D$24,
              IF(UPPER(H2057)="E",
                EINSTELLUNGEN!$D$25,
                UPPER(H2057)))))),
      IF(ISNUMBER(H2057),
        EINSTELLUNGEN!$D$20&amp;H2057,
        UPPER(H2057)))),
  "")</f>
        <v/>
      </c>
      <c r="AQ2057" s="2" t="str">
        <f t="shared" si="1108"/>
        <v/>
      </c>
      <c r="AR2057" s="2">
        <f t="shared" si="1109"/>
        <v>0</v>
      </c>
      <c r="AS2057" s="145">
        <f t="shared" si="1110"/>
        <v>0.33333333333333331</v>
      </c>
      <c r="AT2057" s="2">
        <f t="shared" si="1111"/>
        <v>0</v>
      </c>
      <c r="AU2057" s="2">
        <f t="shared" si="1112"/>
        <v>0</v>
      </c>
      <c r="AV2057" s="2">
        <f t="shared" si="1113"/>
        <v>0</v>
      </c>
      <c r="AW2057" s="2">
        <f t="shared" si="1114"/>
        <v>0</v>
      </c>
      <c r="AX2057" s="2">
        <f t="shared" si="1095"/>
        <v>0</v>
      </c>
      <c r="AY2057" s="2">
        <f t="shared" si="1115"/>
        <v>0</v>
      </c>
      <c r="AZ2057" s="145" t="e">
        <f t="shared" si="1116"/>
        <v>#N/A</v>
      </c>
      <c r="BA2057" s="145" t="e">
        <f t="shared" si="1117"/>
        <v>#N/A</v>
      </c>
      <c r="BB2057" s="145">
        <f t="shared" si="1118"/>
        <v>2.083333333333337E-2</v>
      </c>
      <c r="BC2057" s="2">
        <f>IF(AM2057,
  IF(AND(AL2057=$J$31,_xlfn.DAYS(AH2057,DATE(AI2057,1,1))&lt;7),
    MAX(0,EINSTELLUNGEN!$D$12+1-WEEKDAY(DATE(EINSTELLUNGEN!$D$9,EINSTELLUNGEN!$D$10,1),2)),
    IF(AL2057=$J$33,
      MIN(EINSTELLUNGEN!$D$12,WEEKDAY(DATE(EINSTELLUNGEN!$D$9,12,31),2)),
      EINSTELLUNGEN!$D$12
  )) - SUMIF(AL$50:AL$2500,"="&amp;AL2057,AX$50:AX$2500),
  0)</f>
        <v>3</v>
      </c>
      <c r="BD2057" s="2">
        <f t="shared" si="1119"/>
        <v>0.33333333333333331</v>
      </c>
      <c r="BE2057" s="2">
        <f t="shared" si="1120"/>
        <v>0</v>
      </c>
    </row>
    <row r="2058" spans="1:57" ht="10.5" customHeight="1">
      <c r="A2058" s="1" t="str">
        <f t="shared" ca="1" si="1096"/>
        <v/>
      </c>
      <c r="B2058" s="1" t="str">
        <f t="shared" ca="1" si="1097"/>
        <v/>
      </c>
      <c r="C2058" s="1" t="str">
        <f t="shared" ca="1" si="1098"/>
        <v/>
      </c>
      <c r="D2058" s="1" t="str">
        <f t="shared" ca="1" si="1099"/>
        <v/>
      </c>
      <c r="F2058" s="10"/>
      <c r="G2058" s="217" t="str">
        <f t="shared" si="1100"/>
        <v/>
      </c>
      <c r="H2058" s="27"/>
      <c r="I2058" s="28"/>
      <c r="J2058" s="28"/>
      <c r="K2058" s="29"/>
      <c r="L2058" s="217"/>
      <c r="M2058" s="217"/>
      <c r="N2058" s="217"/>
      <c r="O2058" s="26" t="str">
        <f t="shared" si="1101"/>
        <v/>
      </c>
      <c r="P2058" s="218" t="str">
        <f t="shared" si="1102"/>
        <v/>
      </c>
      <c r="Q2058" s="26" t="str">
        <f t="shared" si="1103"/>
        <v/>
      </c>
      <c r="R2058" s="22"/>
      <c r="S2058" s="99"/>
      <c r="T2058" s="10"/>
      <c r="U2058" s="229" t="str">
        <f t="shared" si="1104"/>
        <v/>
      </c>
      <c r="V2058" s="230"/>
      <c r="W2058" s="230"/>
      <c r="X2058" s="230"/>
      <c r="Y2058" s="230"/>
      <c r="Z2058" s="22" t="str">
        <f>""</f>
        <v/>
      </c>
      <c r="AB2058" s="23" t="str">
        <f t="shared" si="1105"/>
        <v/>
      </c>
      <c r="AC2058" s="2" t="b">
        <f>COUNT(Q2058:Q$2500)&gt;0</f>
        <v>0</v>
      </c>
      <c r="AD2058" s="2" t="b">
        <f t="shared" si="1087"/>
        <v>0</v>
      </c>
      <c r="AE2058" s="2" t="b">
        <f t="shared" si="1088"/>
        <v>0</v>
      </c>
      <c r="AF2058" s="2" t="b">
        <f t="shared" si="1089"/>
        <v>0</v>
      </c>
      <c r="AG2058" s="2" t="b">
        <f>OR(
  AND(AC2058,NOT(AC2059)),
  AND(AF2058,WEEKDAY(AH2057,2)=EINSTELLUNGEN!$D$12),
  AND(AF2058,AH2058=$J$35)
)</f>
        <v>0</v>
      </c>
      <c r="AH2058" s="2">
        <f>IF(AE2058,AH2057+IF(WEEKDAY(AH2057+1,2)&lt;=EINSTELLUNGEN!$D$12,1,$J$36),AH2057)</f>
        <v>42020</v>
      </c>
      <c r="AI2058" s="2">
        <f t="shared" si="1090"/>
        <v>2019</v>
      </c>
      <c r="AJ2058" s="2">
        <f t="shared" si="1091"/>
        <v>201901</v>
      </c>
      <c r="AK2058" s="2">
        <f t="shared" si="1092"/>
        <v>201901</v>
      </c>
      <c r="AL2058" s="2">
        <f t="shared" si="1093"/>
        <v>201903</v>
      </c>
      <c r="AM2058" s="2" t="b">
        <f t="shared" si="1094"/>
        <v>1</v>
      </c>
      <c r="AN2058" s="4" t="e">
        <f t="shared" si="1106"/>
        <v>#N/A</v>
      </c>
      <c r="AO2058" s="4" t="e">
        <f t="shared" si="1107"/>
        <v>#N/A</v>
      </c>
      <c r="AP2058" s="2" t="str">
        <f>IF(AD2058,
  IF(ISBLANK(H2058),
    AP2057,
    IF(LEN(H2058)=1,
      IF(OR(UPPER(H2058)="A",UPPER(H2058)="I"),
        EINSTELLUNGEN!$D$21,
        IF(OR(UPPER(H2058)="B",UPPER(H2058)="M"),
          EINSTELLUNGEN!$D$22,
          IF(OR(UPPER(H2058)="C",UPPER(H2058)="S"),
            EINSTELLUNGEN!$D$23,
            IF(UPPER(H2058)="D",
              EINSTELLUNGEN!$D$24,
              IF(UPPER(H2058)="E",
                EINSTELLUNGEN!$D$25,
                UPPER(H2058)))))),
      IF(ISNUMBER(H2058),
        EINSTELLUNGEN!$D$20&amp;H2058,
        UPPER(H2058)))),
  "")</f>
        <v/>
      </c>
      <c r="AQ2058" s="2" t="str">
        <f t="shared" si="1108"/>
        <v/>
      </c>
      <c r="AR2058" s="2">
        <f t="shared" si="1109"/>
        <v>0</v>
      </c>
      <c r="AS2058" s="145">
        <f t="shared" si="1110"/>
        <v>0.33333333333333331</v>
      </c>
      <c r="AT2058" s="2">
        <f t="shared" si="1111"/>
        <v>0</v>
      </c>
      <c r="AU2058" s="2">
        <f t="shared" si="1112"/>
        <v>0</v>
      </c>
      <c r="AV2058" s="2">
        <f t="shared" si="1113"/>
        <v>0</v>
      </c>
      <c r="AW2058" s="2">
        <f t="shared" si="1114"/>
        <v>0</v>
      </c>
      <c r="AX2058" s="2">
        <f t="shared" si="1095"/>
        <v>0</v>
      </c>
      <c r="AY2058" s="2">
        <f t="shared" si="1115"/>
        <v>0</v>
      </c>
      <c r="AZ2058" s="145" t="e">
        <f t="shared" si="1116"/>
        <v>#N/A</v>
      </c>
      <c r="BA2058" s="145" t="e">
        <f t="shared" si="1117"/>
        <v>#N/A</v>
      </c>
      <c r="BB2058" s="145">
        <f t="shared" si="1118"/>
        <v>2.083333333333337E-2</v>
      </c>
      <c r="BC2058" s="2">
        <f>IF(AM2058,
  IF(AND(AL2058=$J$31,_xlfn.DAYS(AH2058,DATE(AI2058,1,1))&lt;7),
    MAX(0,EINSTELLUNGEN!$D$12+1-WEEKDAY(DATE(EINSTELLUNGEN!$D$9,EINSTELLUNGEN!$D$10,1),2)),
    IF(AL2058=$J$33,
      MIN(EINSTELLUNGEN!$D$12,WEEKDAY(DATE(EINSTELLUNGEN!$D$9,12,31),2)),
      EINSTELLUNGEN!$D$12
  )) - SUMIF(AL$50:AL$2500,"="&amp;AL2058,AX$50:AX$2500),
  0)</f>
        <v>3</v>
      </c>
      <c r="BD2058" s="2">
        <f t="shared" si="1119"/>
        <v>0.33333333333333331</v>
      </c>
      <c r="BE2058" s="2">
        <f t="shared" si="1120"/>
        <v>0</v>
      </c>
    </row>
    <row r="2059" spans="1:57" ht="10.5" customHeight="1">
      <c r="A2059" s="1" t="str">
        <f t="shared" ca="1" si="1096"/>
        <v/>
      </c>
      <c r="B2059" s="1" t="str">
        <f t="shared" ca="1" si="1097"/>
        <v/>
      </c>
      <c r="C2059" s="1" t="str">
        <f t="shared" ca="1" si="1098"/>
        <v/>
      </c>
      <c r="D2059" s="1" t="str">
        <f t="shared" ca="1" si="1099"/>
        <v/>
      </c>
      <c r="F2059" s="10"/>
      <c r="G2059" s="217" t="str">
        <f t="shared" si="1100"/>
        <v/>
      </c>
      <c r="H2059" s="27"/>
      <c r="I2059" s="28"/>
      <c r="J2059" s="28"/>
      <c r="K2059" s="29"/>
      <c r="L2059" s="217"/>
      <c r="M2059" s="217"/>
      <c r="N2059" s="217"/>
      <c r="O2059" s="26" t="str">
        <f t="shared" si="1101"/>
        <v/>
      </c>
      <c r="P2059" s="218" t="str">
        <f t="shared" si="1102"/>
        <v/>
      </c>
      <c r="Q2059" s="26" t="str">
        <f t="shared" si="1103"/>
        <v/>
      </c>
      <c r="R2059" s="22"/>
      <c r="S2059" s="99"/>
      <c r="T2059" s="10"/>
      <c r="U2059" s="229" t="str">
        <f t="shared" si="1104"/>
        <v/>
      </c>
      <c r="V2059" s="230"/>
      <c r="W2059" s="230"/>
      <c r="X2059" s="230"/>
      <c r="Y2059" s="230"/>
      <c r="Z2059" s="22" t="str">
        <f>""</f>
        <v/>
      </c>
      <c r="AB2059" s="23" t="str">
        <f t="shared" si="1105"/>
        <v/>
      </c>
      <c r="AC2059" s="2" t="b">
        <f>COUNT(Q2059:Q$2500)&gt;0</f>
        <v>0</v>
      </c>
      <c r="AD2059" s="2" t="b">
        <f t="shared" si="1087"/>
        <v>0</v>
      </c>
      <c r="AE2059" s="2" t="b">
        <f t="shared" si="1088"/>
        <v>0</v>
      </c>
      <c r="AF2059" s="2" t="b">
        <f t="shared" si="1089"/>
        <v>0</v>
      </c>
      <c r="AG2059" s="2" t="b">
        <f>OR(
  AND(AC2059,NOT(AC2060)),
  AND(AF2059,WEEKDAY(AH2058,2)=EINSTELLUNGEN!$D$12),
  AND(AF2059,AH2059=$J$35)
)</f>
        <v>0</v>
      </c>
      <c r="AH2059" s="2">
        <f>IF(AE2059,AH2058+IF(WEEKDAY(AH2058+1,2)&lt;=EINSTELLUNGEN!$D$12,1,$J$36),AH2058)</f>
        <v>42020</v>
      </c>
      <c r="AI2059" s="2">
        <f t="shared" si="1090"/>
        <v>2019</v>
      </c>
      <c r="AJ2059" s="2">
        <f t="shared" si="1091"/>
        <v>201901</v>
      </c>
      <c r="AK2059" s="2">
        <f t="shared" si="1092"/>
        <v>201901</v>
      </c>
      <c r="AL2059" s="2">
        <f t="shared" si="1093"/>
        <v>201903</v>
      </c>
      <c r="AM2059" s="2" t="b">
        <f t="shared" si="1094"/>
        <v>1</v>
      </c>
      <c r="AN2059" s="4" t="e">
        <f t="shared" si="1106"/>
        <v>#N/A</v>
      </c>
      <c r="AO2059" s="4" t="e">
        <f t="shared" si="1107"/>
        <v>#N/A</v>
      </c>
      <c r="AP2059" s="2" t="str">
        <f>IF(AD2059,
  IF(ISBLANK(H2059),
    AP2058,
    IF(LEN(H2059)=1,
      IF(OR(UPPER(H2059)="A",UPPER(H2059)="I"),
        EINSTELLUNGEN!$D$21,
        IF(OR(UPPER(H2059)="B",UPPER(H2059)="M"),
          EINSTELLUNGEN!$D$22,
          IF(OR(UPPER(H2059)="C",UPPER(H2059)="S"),
            EINSTELLUNGEN!$D$23,
            IF(UPPER(H2059)="D",
              EINSTELLUNGEN!$D$24,
              IF(UPPER(H2059)="E",
                EINSTELLUNGEN!$D$25,
                UPPER(H2059)))))),
      IF(ISNUMBER(H2059),
        EINSTELLUNGEN!$D$20&amp;H2059,
        UPPER(H2059)))),
  "")</f>
        <v/>
      </c>
      <c r="AQ2059" s="2" t="str">
        <f t="shared" si="1108"/>
        <v/>
      </c>
      <c r="AR2059" s="2">
        <f t="shared" si="1109"/>
        <v>0</v>
      </c>
      <c r="AS2059" s="145">
        <f t="shared" si="1110"/>
        <v>0.33333333333333331</v>
      </c>
      <c r="AT2059" s="2">
        <f t="shared" si="1111"/>
        <v>0</v>
      </c>
      <c r="AU2059" s="2">
        <f t="shared" si="1112"/>
        <v>0</v>
      </c>
      <c r="AV2059" s="2">
        <f t="shared" si="1113"/>
        <v>0</v>
      </c>
      <c r="AW2059" s="2">
        <f t="shared" si="1114"/>
        <v>0</v>
      </c>
      <c r="AX2059" s="2">
        <f t="shared" si="1095"/>
        <v>0</v>
      </c>
      <c r="AY2059" s="2">
        <f t="shared" si="1115"/>
        <v>0</v>
      </c>
      <c r="AZ2059" s="145" t="e">
        <f t="shared" si="1116"/>
        <v>#N/A</v>
      </c>
      <c r="BA2059" s="145" t="e">
        <f t="shared" si="1117"/>
        <v>#N/A</v>
      </c>
      <c r="BB2059" s="145">
        <f t="shared" si="1118"/>
        <v>2.083333333333337E-2</v>
      </c>
      <c r="BC2059" s="2">
        <f>IF(AM2059,
  IF(AND(AL2059=$J$31,_xlfn.DAYS(AH2059,DATE(AI2059,1,1))&lt;7),
    MAX(0,EINSTELLUNGEN!$D$12+1-WEEKDAY(DATE(EINSTELLUNGEN!$D$9,EINSTELLUNGEN!$D$10,1),2)),
    IF(AL2059=$J$33,
      MIN(EINSTELLUNGEN!$D$12,WEEKDAY(DATE(EINSTELLUNGEN!$D$9,12,31),2)),
      EINSTELLUNGEN!$D$12
  )) - SUMIF(AL$50:AL$2500,"="&amp;AL2059,AX$50:AX$2500),
  0)</f>
        <v>3</v>
      </c>
      <c r="BD2059" s="2">
        <f t="shared" si="1119"/>
        <v>0.33333333333333331</v>
      </c>
      <c r="BE2059" s="2">
        <f t="shared" si="1120"/>
        <v>0</v>
      </c>
    </row>
    <row r="2060" spans="1:57" ht="10.5" customHeight="1">
      <c r="A2060" s="1" t="str">
        <f t="shared" ca="1" si="1096"/>
        <v/>
      </c>
      <c r="B2060" s="1" t="str">
        <f t="shared" ca="1" si="1097"/>
        <v/>
      </c>
      <c r="C2060" s="1" t="str">
        <f t="shared" ca="1" si="1098"/>
        <v/>
      </c>
      <c r="D2060" s="1" t="str">
        <f t="shared" ca="1" si="1099"/>
        <v/>
      </c>
      <c r="F2060" s="10"/>
      <c r="G2060" s="217" t="str">
        <f t="shared" si="1100"/>
        <v/>
      </c>
      <c r="H2060" s="27"/>
      <c r="I2060" s="28"/>
      <c r="J2060" s="28"/>
      <c r="K2060" s="29"/>
      <c r="L2060" s="217"/>
      <c r="M2060" s="217"/>
      <c r="N2060" s="217"/>
      <c r="O2060" s="26" t="str">
        <f t="shared" si="1101"/>
        <v/>
      </c>
      <c r="P2060" s="218" t="str">
        <f t="shared" si="1102"/>
        <v/>
      </c>
      <c r="Q2060" s="26" t="str">
        <f t="shared" si="1103"/>
        <v/>
      </c>
      <c r="R2060" s="22"/>
      <c r="S2060" s="99"/>
      <c r="T2060" s="10"/>
      <c r="U2060" s="229" t="str">
        <f t="shared" si="1104"/>
        <v/>
      </c>
      <c r="V2060" s="230"/>
      <c r="W2060" s="230"/>
      <c r="X2060" s="230"/>
      <c r="Y2060" s="230"/>
      <c r="Z2060" s="22" t="str">
        <f>""</f>
        <v/>
      </c>
      <c r="AB2060" s="23" t="str">
        <f t="shared" si="1105"/>
        <v/>
      </c>
      <c r="AC2060" s="2" t="b">
        <f>COUNT(Q2060:Q$2500)&gt;0</f>
        <v>0</v>
      </c>
      <c r="AD2060" s="2" t="b">
        <f t="shared" si="1087"/>
        <v>0</v>
      </c>
      <c r="AE2060" s="2" t="b">
        <f t="shared" si="1088"/>
        <v>0</v>
      </c>
      <c r="AF2060" s="2" t="b">
        <f t="shared" si="1089"/>
        <v>0</v>
      </c>
      <c r="AG2060" s="2" t="b">
        <f>OR(
  AND(AC2060,NOT(AC2061)),
  AND(AF2060,WEEKDAY(AH2059,2)=EINSTELLUNGEN!$D$12),
  AND(AF2060,AH2060=$J$35)
)</f>
        <v>0</v>
      </c>
      <c r="AH2060" s="2">
        <f>IF(AE2060,AH2059+IF(WEEKDAY(AH2059+1,2)&lt;=EINSTELLUNGEN!$D$12,1,$J$36),AH2059)</f>
        <v>42020</v>
      </c>
      <c r="AI2060" s="2">
        <f t="shared" si="1090"/>
        <v>2019</v>
      </c>
      <c r="AJ2060" s="2">
        <f t="shared" si="1091"/>
        <v>201901</v>
      </c>
      <c r="AK2060" s="2">
        <f t="shared" si="1092"/>
        <v>201901</v>
      </c>
      <c r="AL2060" s="2">
        <f t="shared" si="1093"/>
        <v>201903</v>
      </c>
      <c r="AM2060" s="2" t="b">
        <f t="shared" si="1094"/>
        <v>1</v>
      </c>
      <c r="AN2060" s="4" t="e">
        <f t="shared" si="1106"/>
        <v>#N/A</v>
      </c>
      <c r="AO2060" s="4" t="e">
        <f t="shared" si="1107"/>
        <v>#N/A</v>
      </c>
      <c r="AP2060" s="2" t="str">
        <f>IF(AD2060,
  IF(ISBLANK(H2060),
    AP2059,
    IF(LEN(H2060)=1,
      IF(OR(UPPER(H2060)="A",UPPER(H2060)="I"),
        EINSTELLUNGEN!$D$21,
        IF(OR(UPPER(H2060)="B",UPPER(H2060)="M"),
          EINSTELLUNGEN!$D$22,
          IF(OR(UPPER(H2060)="C",UPPER(H2060)="S"),
            EINSTELLUNGEN!$D$23,
            IF(UPPER(H2060)="D",
              EINSTELLUNGEN!$D$24,
              IF(UPPER(H2060)="E",
                EINSTELLUNGEN!$D$25,
                UPPER(H2060)))))),
      IF(ISNUMBER(H2060),
        EINSTELLUNGEN!$D$20&amp;H2060,
        UPPER(H2060)))),
  "")</f>
        <v/>
      </c>
      <c r="AQ2060" s="2" t="str">
        <f t="shared" si="1108"/>
        <v/>
      </c>
      <c r="AR2060" s="2">
        <f t="shared" si="1109"/>
        <v>0</v>
      </c>
      <c r="AS2060" s="145">
        <f t="shared" si="1110"/>
        <v>0.33333333333333331</v>
      </c>
      <c r="AT2060" s="2">
        <f t="shared" si="1111"/>
        <v>0</v>
      </c>
      <c r="AU2060" s="2">
        <f t="shared" si="1112"/>
        <v>0</v>
      </c>
      <c r="AV2060" s="2">
        <f t="shared" si="1113"/>
        <v>0</v>
      </c>
      <c r="AW2060" s="2">
        <f t="shared" si="1114"/>
        <v>0</v>
      </c>
      <c r="AX2060" s="2">
        <f t="shared" si="1095"/>
        <v>0</v>
      </c>
      <c r="AY2060" s="2">
        <f t="shared" si="1115"/>
        <v>0</v>
      </c>
      <c r="AZ2060" s="145" t="e">
        <f t="shared" si="1116"/>
        <v>#N/A</v>
      </c>
      <c r="BA2060" s="145" t="e">
        <f t="shared" si="1117"/>
        <v>#N/A</v>
      </c>
      <c r="BB2060" s="145">
        <f t="shared" si="1118"/>
        <v>2.083333333333337E-2</v>
      </c>
      <c r="BC2060" s="2">
        <f>IF(AM2060,
  IF(AND(AL2060=$J$31,_xlfn.DAYS(AH2060,DATE(AI2060,1,1))&lt;7),
    MAX(0,EINSTELLUNGEN!$D$12+1-WEEKDAY(DATE(EINSTELLUNGEN!$D$9,EINSTELLUNGEN!$D$10,1),2)),
    IF(AL2060=$J$33,
      MIN(EINSTELLUNGEN!$D$12,WEEKDAY(DATE(EINSTELLUNGEN!$D$9,12,31),2)),
      EINSTELLUNGEN!$D$12
  )) - SUMIF(AL$50:AL$2500,"="&amp;AL2060,AX$50:AX$2500),
  0)</f>
        <v>3</v>
      </c>
      <c r="BD2060" s="2">
        <f t="shared" si="1119"/>
        <v>0.33333333333333331</v>
      </c>
      <c r="BE2060" s="2">
        <f t="shared" si="1120"/>
        <v>0</v>
      </c>
    </row>
    <row r="2061" spans="1:57" ht="10.5" customHeight="1">
      <c r="A2061" s="1" t="str">
        <f t="shared" ca="1" si="1096"/>
        <v/>
      </c>
      <c r="B2061" s="1" t="str">
        <f t="shared" ca="1" si="1097"/>
        <v/>
      </c>
      <c r="C2061" s="1" t="str">
        <f t="shared" ca="1" si="1098"/>
        <v/>
      </c>
      <c r="D2061" s="1" t="str">
        <f t="shared" ca="1" si="1099"/>
        <v/>
      </c>
      <c r="F2061" s="10"/>
      <c r="G2061" s="217" t="str">
        <f t="shared" si="1100"/>
        <v/>
      </c>
      <c r="H2061" s="27"/>
      <c r="I2061" s="28"/>
      <c r="J2061" s="28"/>
      <c r="K2061" s="29"/>
      <c r="L2061" s="217"/>
      <c r="M2061" s="217"/>
      <c r="N2061" s="217"/>
      <c r="O2061" s="26" t="str">
        <f t="shared" si="1101"/>
        <v/>
      </c>
      <c r="P2061" s="218" t="str">
        <f t="shared" si="1102"/>
        <v/>
      </c>
      <c r="Q2061" s="26" t="str">
        <f t="shared" si="1103"/>
        <v/>
      </c>
      <c r="R2061" s="22"/>
      <c r="S2061" s="99"/>
      <c r="T2061" s="10"/>
      <c r="U2061" s="229" t="str">
        <f t="shared" si="1104"/>
        <v/>
      </c>
      <c r="V2061" s="230"/>
      <c r="W2061" s="230"/>
      <c r="X2061" s="230"/>
      <c r="Y2061" s="230"/>
      <c r="Z2061" s="22" t="str">
        <f>""</f>
        <v/>
      </c>
      <c r="AB2061" s="23" t="str">
        <f t="shared" si="1105"/>
        <v/>
      </c>
      <c r="AC2061" s="2" t="b">
        <f>COUNT(Q2061:Q$2500)&gt;0</f>
        <v>0</v>
      </c>
      <c r="AD2061" s="2" t="b">
        <f t="shared" si="1087"/>
        <v>0</v>
      </c>
      <c r="AE2061" s="2" t="b">
        <f t="shared" si="1088"/>
        <v>0</v>
      </c>
      <c r="AF2061" s="2" t="b">
        <f t="shared" si="1089"/>
        <v>0</v>
      </c>
      <c r="AG2061" s="2" t="b">
        <f>OR(
  AND(AC2061,NOT(AC2062)),
  AND(AF2061,WEEKDAY(AH2060,2)=EINSTELLUNGEN!$D$12),
  AND(AF2061,AH2061=$J$35)
)</f>
        <v>0</v>
      </c>
      <c r="AH2061" s="2">
        <f>IF(AE2061,AH2060+IF(WEEKDAY(AH2060+1,2)&lt;=EINSTELLUNGEN!$D$12,1,$J$36),AH2060)</f>
        <v>42020</v>
      </c>
      <c r="AI2061" s="2">
        <f t="shared" si="1090"/>
        <v>2019</v>
      </c>
      <c r="AJ2061" s="2">
        <f t="shared" si="1091"/>
        <v>201901</v>
      </c>
      <c r="AK2061" s="2">
        <f t="shared" si="1092"/>
        <v>201901</v>
      </c>
      <c r="AL2061" s="2">
        <f t="shared" si="1093"/>
        <v>201903</v>
      </c>
      <c r="AM2061" s="2" t="b">
        <f t="shared" si="1094"/>
        <v>1</v>
      </c>
      <c r="AN2061" s="4" t="e">
        <f t="shared" si="1106"/>
        <v>#N/A</v>
      </c>
      <c r="AO2061" s="4" t="e">
        <f t="shared" si="1107"/>
        <v>#N/A</v>
      </c>
      <c r="AP2061" s="2" t="str">
        <f>IF(AD2061,
  IF(ISBLANK(H2061),
    AP2060,
    IF(LEN(H2061)=1,
      IF(OR(UPPER(H2061)="A",UPPER(H2061)="I"),
        EINSTELLUNGEN!$D$21,
        IF(OR(UPPER(H2061)="B",UPPER(H2061)="M"),
          EINSTELLUNGEN!$D$22,
          IF(OR(UPPER(H2061)="C",UPPER(H2061)="S"),
            EINSTELLUNGEN!$D$23,
            IF(UPPER(H2061)="D",
              EINSTELLUNGEN!$D$24,
              IF(UPPER(H2061)="E",
                EINSTELLUNGEN!$D$25,
                UPPER(H2061)))))),
      IF(ISNUMBER(H2061),
        EINSTELLUNGEN!$D$20&amp;H2061,
        UPPER(H2061)))),
  "")</f>
        <v/>
      </c>
      <c r="AQ2061" s="2" t="str">
        <f t="shared" si="1108"/>
        <v/>
      </c>
      <c r="AR2061" s="2">
        <f t="shared" si="1109"/>
        <v>0</v>
      </c>
      <c r="AS2061" s="145">
        <f t="shared" si="1110"/>
        <v>0.33333333333333331</v>
      </c>
      <c r="AT2061" s="2">
        <f t="shared" si="1111"/>
        <v>0</v>
      </c>
      <c r="AU2061" s="2">
        <f t="shared" si="1112"/>
        <v>0</v>
      </c>
      <c r="AV2061" s="2">
        <f t="shared" si="1113"/>
        <v>0</v>
      </c>
      <c r="AW2061" s="2">
        <f t="shared" si="1114"/>
        <v>0</v>
      </c>
      <c r="AX2061" s="2">
        <f t="shared" si="1095"/>
        <v>0</v>
      </c>
      <c r="AY2061" s="2">
        <f t="shared" si="1115"/>
        <v>0</v>
      </c>
      <c r="AZ2061" s="145" t="e">
        <f t="shared" si="1116"/>
        <v>#N/A</v>
      </c>
      <c r="BA2061" s="145" t="e">
        <f t="shared" si="1117"/>
        <v>#N/A</v>
      </c>
      <c r="BB2061" s="145">
        <f t="shared" si="1118"/>
        <v>2.083333333333337E-2</v>
      </c>
      <c r="BC2061" s="2">
        <f>IF(AM2061,
  IF(AND(AL2061=$J$31,_xlfn.DAYS(AH2061,DATE(AI2061,1,1))&lt;7),
    MAX(0,EINSTELLUNGEN!$D$12+1-WEEKDAY(DATE(EINSTELLUNGEN!$D$9,EINSTELLUNGEN!$D$10,1),2)),
    IF(AL2061=$J$33,
      MIN(EINSTELLUNGEN!$D$12,WEEKDAY(DATE(EINSTELLUNGEN!$D$9,12,31),2)),
      EINSTELLUNGEN!$D$12
  )) - SUMIF(AL$50:AL$2500,"="&amp;AL2061,AX$50:AX$2500),
  0)</f>
        <v>3</v>
      </c>
      <c r="BD2061" s="2">
        <f t="shared" si="1119"/>
        <v>0.33333333333333331</v>
      </c>
      <c r="BE2061" s="2">
        <f t="shared" si="1120"/>
        <v>0</v>
      </c>
    </row>
    <row r="2062" spans="1:57" ht="10.5" customHeight="1">
      <c r="A2062" s="1" t="str">
        <f t="shared" ca="1" si="1096"/>
        <v/>
      </c>
      <c r="B2062" s="1" t="str">
        <f t="shared" ca="1" si="1097"/>
        <v/>
      </c>
      <c r="C2062" s="1" t="str">
        <f t="shared" ca="1" si="1098"/>
        <v/>
      </c>
      <c r="D2062" s="1" t="str">
        <f t="shared" ca="1" si="1099"/>
        <v/>
      </c>
      <c r="F2062" s="10"/>
      <c r="G2062" s="217" t="str">
        <f t="shared" si="1100"/>
        <v/>
      </c>
      <c r="H2062" s="27"/>
      <c r="I2062" s="28"/>
      <c r="J2062" s="28"/>
      <c r="K2062" s="29"/>
      <c r="L2062" s="217"/>
      <c r="M2062" s="217"/>
      <c r="N2062" s="217"/>
      <c r="O2062" s="26" t="str">
        <f t="shared" si="1101"/>
        <v/>
      </c>
      <c r="P2062" s="218" t="str">
        <f t="shared" si="1102"/>
        <v/>
      </c>
      <c r="Q2062" s="26" t="str">
        <f t="shared" si="1103"/>
        <v/>
      </c>
      <c r="R2062" s="22"/>
      <c r="S2062" s="99"/>
      <c r="T2062" s="10"/>
      <c r="U2062" s="229" t="str">
        <f t="shared" si="1104"/>
        <v/>
      </c>
      <c r="V2062" s="230"/>
      <c r="W2062" s="230"/>
      <c r="X2062" s="230"/>
      <c r="Y2062" s="230"/>
      <c r="Z2062" s="22" t="str">
        <f>""</f>
        <v/>
      </c>
      <c r="AB2062" s="23" t="str">
        <f t="shared" si="1105"/>
        <v/>
      </c>
      <c r="AC2062" s="2" t="b">
        <f>COUNT(Q2062:Q$2500)&gt;0</f>
        <v>0</v>
      </c>
      <c r="AD2062" s="2" t="b">
        <f t="shared" si="1087"/>
        <v>0</v>
      </c>
      <c r="AE2062" s="2" t="b">
        <f t="shared" si="1088"/>
        <v>0</v>
      </c>
      <c r="AF2062" s="2" t="b">
        <f t="shared" si="1089"/>
        <v>0</v>
      </c>
      <c r="AG2062" s="2" t="b">
        <f>OR(
  AND(AC2062,NOT(AC2063)),
  AND(AF2062,WEEKDAY(AH2061,2)=EINSTELLUNGEN!$D$12),
  AND(AF2062,AH2062=$J$35)
)</f>
        <v>0</v>
      </c>
      <c r="AH2062" s="2">
        <f>IF(AE2062,AH2061+IF(WEEKDAY(AH2061+1,2)&lt;=EINSTELLUNGEN!$D$12,1,$J$36),AH2061)</f>
        <v>42020</v>
      </c>
      <c r="AI2062" s="2">
        <f t="shared" si="1090"/>
        <v>2019</v>
      </c>
      <c r="AJ2062" s="2">
        <f t="shared" si="1091"/>
        <v>201901</v>
      </c>
      <c r="AK2062" s="2">
        <f t="shared" si="1092"/>
        <v>201901</v>
      </c>
      <c r="AL2062" s="2">
        <f t="shared" si="1093"/>
        <v>201903</v>
      </c>
      <c r="AM2062" s="2" t="b">
        <f t="shared" si="1094"/>
        <v>1</v>
      </c>
      <c r="AN2062" s="4" t="e">
        <f t="shared" si="1106"/>
        <v>#N/A</v>
      </c>
      <c r="AO2062" s="4" t="e">
        <f t="shared" si="1107"/>
        <v>#N/A</v>
      </c>
      <c r="AP2062" s="2" t="str">
        <f>IF(AD2062,
  IF(ISBLANK(H2062),
    AP2061,
    IF(LEN(H2062)=1,
      IF(OR(UPPER(H2062)="A",UPPER(H2062)="I"),
        EINSTELLUNGEN!$D$21,
        IF(OR(UPPER(H2062)="B",UPPER(H2062)="M"),
          EINSTELLUNGEN!$D$22,
          IF(OR(UPPER(H2062)="C",UPPER(H2062)="S"),
            EINSTELLUNGEN!$D$23,
            IF(UPPER(H2062)="D",
              EINSTELLUNGEN!$D$24,
              IF(UPPER(H2062)="E",
                EINSTELLUNGEN!$D$25,
                UPPER(H2062)))))),
      IF(ISNUMBER(H2062),
        EINSTELLUNGEN!$D$20&amp;H2062,
        UPPER(H2062)))),
  "")</f>
        <v/>
      </c>
      <c r="AQ2062" s="2" t="str">
        <f t="shared" si="1108"/>
        <v/>
      </c>
      <c r="AR2062" s="2">
        <f t="shared" si="1109"/>
        <v>0</v>
      </c>
      <c r="AS2062" s="145">
        <f t="shared" si="1110"/>
        <v>0.33333333333333331</v>
      </c>
      <c r="AT2062" s="2">
        <f t="shared" si="1111"/>
        <v>0</v>
      </c>
      <c r="AU2062" s="2">
        <f t="shared" si="1112"/>
        <v>0</v>
      </c>
      <c r="AV2062" s="2">
        <f t="shared" si="1113"/>
        <v>0</v>
      </c>
      <c r="AW2062" s="2">
        <f t="shared" si="1114"/>
        <v>0</v>
      </c>
      <c r="AX2062" s="2">
        <f t="shared" si="1095"/>
        <v>0</v>
      </c>
      <c r="AY2062" s="2">
        <f t="shared" si="1115"/>
        <v>0</v>
      </c>
      <c r="AZ2062" s="145" t="e">
        <f t="shared" si="1116"/>
        <v>#N/A</v>
      </c>
      <c r="BA2062" s="145" t="e">
        <f t="shared" si="1117"/>
        <v>#N/A</v>
      </c>
      <c r="BB2062" s="145">
        <f t="shared" si="1118"/>
        <v>2.083333333333337E-2</v>
      </c>
      <c r="BC2062" s="2">
        <f>IF(AM2062,
  IF(AND(AL2062=$J$31,_xlfn.DAYS(AH2062,DATE(AI2062,1,1))&lt;7),
    MAX(0,EINSTELLUNGEN!$D$12+1-WEEKDAY(DATE(EINSTELLUNGEN!$D$9,EINSTELLUNGEN!$D$10,1),2)),
    IF(AL2062=$J$33,
      MIN(EINSTELLUNGEN!$D$12,WEEKDAY(DATE(EINSTELLUNGEN!$D$9,12,31),2)),
      EINSTELLUNGEN!$D$12
  )) - SUMIF(AL$50:AL$2500,"="&amp;AL2062,AX$50:AX$2500),
  0)</f>
        <v>3</v>
      </c>
      <c r="BD2062" s="2">
        <f t="shared" si="1119"/>
        <v>0.33333333333333331</v>
      </c>
      <c r="BE2062" s="2">
        <f t="shared" si="1120"/>
        <v>0</v>
      </c>
    </row>
    <row r="2063" spans="1:57" ht="10.5" customHeight="1">
      <c r="A2063" s="1" t="str">
        <f t="shared" ca="1" si="1096"/>
        <v/>
      </c>
      <c r="B2063" s="1" t="str">
        <f t="shared" ca="1" si="1097"/>
        <v/>
      </c>
      <c r="C2063" s="1" t="str">
        <f t="shared" ca="1" si="1098"/>
        <v/>
      </c>
      <c r="D2063" s="1" t="str">
        <f t="shared" ca="1" si="1099"/>
        <v/>
      </c>
      <c r="F2063" s="10"/>
      <c r="G2063" s="217" t="str">
        <f t="shared" si="1100"/>
        <v/>
      </c>
      <c r="H2063" s="27"/>
      <c r="I2063" s="28"/>
      <c r="J2063" s="28"/>
      <c r="K2063" s="29"/>
      <c r="L2063" s="217"/>
      <c r="M2063" s="217"/>
      <c r="N2063" s="217"/>
      <c r="O2063" s="26" t="str">
        <f t="shared" si="1101"/>
        <v/>
      </c>
      <c r="P2063" s="218" t="str">
        <f t="shared" si="1102"/>
        <v/>
      </c>
      <c r="Q2063" s="26" t="str">
        <f t="shared" si="1103"/>
        <v/>
      </c>
      <c r="R2063" s="22"/>
      <c r="S2063" s="99"/>
      <c r="T2063" s="10"/>
      <c r="U2063" s="229" t="str">
        <f t="shared" si="1104"/>
        <v/>
      </c>
      <c r="V2063" s="230"/>
      <c r="W2063" s="230"/>
      <c r="X2063" s="230"/>
      <c r="Y2063" s="230"/>
      <c r="Z2063" s="22" t="str">
        <f>""</f>
        <v/>
      </c>
      <c r="AB2063" s="23" t="str">
        <f t="shared" si="1105"/>
        <v/>
      </c>
      <c r="AC2063" s="2" t="b">
        <f>COUNT(Q2063:Q$2500)&gt;0</f>
        <v>0</v>
      </c>
      <c r="AD2063" s="2" t="b">
        <f t="shared" si="1087"/>
        <v>0</v>
      </c>
      <c r="AE2063" s="2" t="b">
        <f t="shared" si="1088"/>
        <v>0</v>
      </c>
      <c r="AF2063" s="2" t="b">
        <f t="shared" si="1089"/>
        <v>0</v>
      </c>
      <c r="AG2063" s="2" t="b">
        <f>OR(
  AND(AC2063,NOT(AC2064)),
  AND(AF2063,WEEKDAY(AH2062,2)=EINSTELLUNGEN!$D$12),
  AND(AF2063,AH2063=$J$35)
)</f>
        <v>0</v>
      </c>
      <c r="AH2063" s="2">
        <f>IF(AE2063,AH2062+IF(WEEKDAY(AH2062+1,2)&lt;=EINSTELLUNGEN!$D$12,1,$J$36),AH2062)</f>
        <v>42020</v>
      </c>
      <c r="AI2063" s="2">
        <f t="shared" si="1090"/>
        <v>2019</v>
      </c>
      <c r="AJ2063" s="2">
        <f t="shared" si="1091"/>
        <v>201901</v>
      </c>
      <c r="AK2063" s="2">
        <f t="shared" si="1092"/>
        <v>201901</v>
      </c>
      <c r="AL2063" s="2">
        <f t="shared" si="1093"/>
        <v>201903</v>
      </c>
      <c r="AM2063" s="2" t="b">
        <f t="shared" si="1094"/>
        <v>1</v>
      </c>
      <c r="AN2063" s="4" t="e">
        <f t="shared" si="1106"/>
        <v>#N/A</v>
      </c>
      <c r="AO2063" s="4" t="e">
        <f t="shared" si="1107"/>
        <v>#N/A</v>
      </c>
      <c r="AP2063" s="2" t="str">
        <f>IF(AD2063,
  IF(ISBLANK(H2063),
    AP2062,
    IF(LEN(H2063)=1,
      IF(OR(UPPER(H2063)="A",UPPER(H2063)="I"),
        EINSTELLUNGEN!$D$21,
        IF(OR(UPPER(H2063)="B",UPPER(H2063)="M"),
          EINSTELLUNGEN!$D$22,
          IF(OR(UPPER(H2063)="C",UPPER(H2063)="S"),
            EINSTELLUNGEN!$D$23,
            IF(UPPER(H2063)="D",
              EINSTELLUNGEN!$D$24,
              IF(UPPER(H2063)="E",
                EINSTELLUNGEN!$D$25,
                UPPER(H2063)))))),
      IF(ISNUMBER(H2063),
        EINSTELLUNGEN!$D$20&amp;H2063,
        UPPER(H2063)))),
  "")</f>
        <v/>
      </c>
      <c r="AQ2063" s="2" t="str">
        <f t="shared" si="1108"/>
        <v/>
      </c>
      <c r="AR2063" s="2">
        <f t="shared" si="1109"/>
        <v>0</v>
      </c>
      <c r="AS2063" s="145">
        <f t="shared" si="1110"/>
        <v>0.33333333333333331</v>
      </c>
      <c r="AT2063" s="2">
        <f t="shared" si="1111"/>
        <v>0</v>
      </c>
      <c r="AU2063" s="2">
        <f t="shared" si="1112"/>
        <v>0</v>
      </c>
      <c r="AV2063" s="2">
        <f t="shared" si="1113"/>
        <v>0</v>
      </c>
      <c r="AW2063" s="2">
        <f t="shared" si="1114"/>
        <v>0</v>
      </c>
      <c r="AX2063" s="2">
        <f t="shared" si="1095"/>
        <v>0</v>
      </c>
      <c r="AY2063" s="2">
        <f t="shared" si="1115"/>
        <v>0</v>
      </c>
      <c r="AZ2063" s="145" t="e">
        <f t="shared" si="1116"/>
        <v>#N/A</v>
      </c>
      <c r="BA2063" s="145" t="e">
        <f t="shared" si="1117"/>
        <v>#N/A</v>
      </c>
      <c r="BB2063" s="145">
        <f t="shared" si="1118"/>
        <v>2.083333333333337E-2</v>
      </c>
      <c r="BC2063" s="2">
        <f>IF(AM2063,
  IF(AND(AL2063=$J$31,_xlfn.DAYS(AH2063,DATE(AI2063,1,1))&lt;7),
    MAX(0,EINSTELLUNGEN!$D$12+1-WEEKDAY(DATE(EINSTELLUNGEN!$D$9,EINSTELLUNGEN!$D$10,1),2)),
    IF(AL2063=$J$33,
      MIN(EINSTELLUNGEN!$D$12,WEEKDAY(DATE(EINSTELLUNGEN!$D$9,12,31),2)),
      EINSTELLUNGEN!$D$12
  )) - SUMIF(AL$50:AL$2500,"="&amp;AL2063,AX$50:AX$2500),
  0)</f>
        <v>3</v>
      </c>
      <c r="BD2063" s="2">
        <f t="shared" si="1119"/>
        <v>0.33333333333333331</v>
      </c>
      <c r="BE2063" s="2">
        <f t="shared" si="1120"/>
        <v>0</v>
      </c>
    </row>
    <row r="2064" spans="1:57" ht="10.5" customHeight="1">
      <c r="A2064" s="1" t="str">
        <f t="shared" ca="1" si="1096"/>
        <v/>
      </c>
      <c r="B2064" s="1" t="str">
        <f t="shared" ca="1" si="1097"/>
        <v/>
      </c>
      <c r="C2064" s="1" t="str">
        <f t="shared" ca="1" si="1098"/>
        <v/>
      </c>
      <c r="D2064" s="1" t="str">
        <f t="shared" ca="1" si="1099"/>
        <v/>
      </c>
      <c r="F2064" s="10"/>
      <c r="G2064" s="217" t="str">
        <f t="shared" si="1100"/>
        <v/>
      </c>
      <c r="H2064" s="27"/>
      <c r="I2064" s="28"/>
      <c r="J2064" s="28"/>
      <c r="K2064" s="29"/>
      <c r="L2064" s="217"/>
      <c r="M2064" s="217"/>
      <c r="N2064" s="217"/>
      <c r="O2064" s="26" t="str">
        <f t="shared" si="1101"/>
        <v/>
      </c>
      <c r="P2064" s="218" t="str">
        <f t="shared" si="1102"/>
        <v/>
      </c>
      <c r="Q2064" s="26" t="str">
        <f t="shared" si="1103"/>
        <v/>
      </c>
      <c r="R2064" s="22"/>
      <c r="S2064" s="99"/>
      <c r="T2064" s="10"/>
      <c r="U2064" s="229" t="str">
        <f t="shared" si="1104"/>
        <v/>
      </c>
      <c r="V2064" s="230"/>
      <c r="W2064" s="230"/>
      <c r="X2064" s="230"/>
      <c r="Y2064" s="230"/>
      <c r="Z2064" s="22" t="str">
        <f>""</f>
        <v/>
      </c>
      <c r="AB2064" s="23" t="str">
        <f t="shared" si="1105"/>
        <v/>
      </c>
      <c r="AC2064" s="2" t="b">
        <f>COUNT(Q2064:Q$2500)&gt;0</f>
        <v>0</v>
      </c>
      <c r="AD2064" s="2" t="b">
        <f t="shared" si="1087"/>
        <v>0</v>
      </c>
      <c r="AE2064" s="2" t="b">
        <f t="shared" si="1088"/>
        <v>0</v>
      </c>
      <c r="AF2064" s="2" t="b">
        <f t="shared" si="1089"/>
        <v>0</v>
      </c>
      <c r="AG2064" s="2" t="b">
        <f>OR(
  AND(AC2064,NOT(AC2065)),
  AND(AF2064,WEEKDAY(AH2063,2)=EINSTELLUNGEN!$D$12),
  AND(AF2064,AH2064=$J$35)
)</f>
        <v>0</v>
      </c>
      <c r="AH2064" s="2">
        <f>IF(AE2064,AH2063+IF(WEEKDAY(AH2063+1,2)&lt;=EINSTELLUNGEN!$D$12,1,$J$36),AH2063)</f>
        <v>42020</v>
      </c>
      <c r="AI2064" s="2">
        <f t="shared" si="1090"/>
        <v>2019</v>
      </c>
      <c r="AJ2064" s="2">
        <f t="shared" si="1091"/>
        <v>201901</v>
      </c>
      <c r="AK2064" s="2">
        <f t="shared" si="1092"/>
        <v>201901</v>
      </c>
      <c r="AL2064" s="2">
        <f t="shared" si="1093"/>
        <v>201903</v>
      </c>
      <c r="AM2064" s="2" t="b">
        <f t="shared" si="1094"/>
        <v>1</v>
      </c>
      <c r="AN2064" s="4" t="e">
        <f t="shared" si="1106"/>
        <v>#N/A</v>
      </c>
      <c r="AO2064" s="4" t="e">
        <f t="shared" si="1107"/>
        <v>#N/A</v>
      </c>
      <c r="AP2064" s="2" t="str">
        <f>IF(AD2064,
  IF(ISBLANK(H2064),
    AP2063,
    IF(LEN(H2064)=1,
      IF(OR(UPPER(H2064)="A",UPPER(H2064)="I"),
        EINSTELLUNGEN!$D$21,
        IF(OR(UPPER(H2064)="B",UPPER(H2064)="M"),
          EINSTELLUNGEN!$D$22,
          IF(OR(UPPER(H2064)="C",UPPER(H2064)="S"),
            EINSTELLUNGEN!$D$23,
            IF(UPPER(H2064)="D",
              EINSTELLUNGEN!$D$24,
              IF(UPPER(H2064)="E",
                EINSTELLUNGEN!$D$25,
                UPPER(H2064)))))),
      IF(ISNUMBER(H2064),
        EINSTELLUNGEN!$D$20&amp;H2064,
        UPPER(H2064)))),
  "")</f>
        <v/>
      </c>
      <c r="AQ2064" s="2" t="str">
        <f t="shared" si="1108"/>
        <v/>
      </c>
      <c r="AR2064" s="2">
        <f t="shared" si="1109"/>
        <v>0</v>
      </c>
      <c r="AS2064" s="145">
        <f t="shared" si="1110"/>
        <v>0.33333333333333331</v>
      </c>
      <c r="AT2064" s="2">
        <f t="shared" si="1111"/>
        <v>0</v>
      </c>
      <c r="AU2064" s="2">
        <f t="shared" si="1112"/>
        <v>0</v>
      </c>
      <c r="AV2064" s="2">
        <f t="shared" si="1113"/>
        <v>0</v>
      </c>
      <c r="AW2064" s="2">
        <f t="shared" si="1114"/>
        <v>0</v>
      </c>
      <c r="AX2064" s="2">
        <f t="shared" si="1095"/>
        <v>0</v>
      </c>
      <c r="AY2064" s="2">
        <f t="shared" si="1115"/>
        <v>0</v>
      </c>
      <c r="AZ2064" s="145" t="e">
        <f t="shared" si="1116"/>
        <v>#N/A</v>
      </c>
      <c r="BA2064" s="145" t="e">
        <f t="shared" si="1117"/>
        <v>#N/A</v>
      </c>
      <c r="BB2064" s="145">
        <f t="shared" si="1118"/>
        <v>2.083333333333337E-2</v>
      </c>
      <c r="BC2064" s="2">
        <f>IF(AM2064,
  IF(AND(AL2064=$J$31,_xlfn.DAYS(AH2064,DATE(AI2064,1,1))&lt;7),
    MAX(0,EINSTELLUNGEN!$D$12+1-WEEKDAY(DATE(EINSTELLUNGEN!$D$9,EINSTELLUNGEN!$D$10,1),2)),
    IF(AL2064=$J$33,
      MIN(EINSTELLUNGEN!$D$12,WEEKDAY(DATE(EINSTELLUNGEN!$D$9,12,31),2)),
      EINSTELLUNGEN!$D$12
  )) - SUMIF(AL$50:AL$2500,"="&amp;AL2064,AX$50:AX$2500),
  0)</f>
        <v>3</v>
      </c>
      <c r="BD2064" s="2">
        <f t="shared" si="1119"/>
        <v>0.33333333333333331</v>
      </c>
      <c r="BE2064" s="2">
        <f t="shared" si="1120"/>
        <v>0</v>
      </c>
    </row>
    <row r="2065" spans="1:57" ht="10.5" customHeight="1">
      <c r="A2065" s="1" t="str">
        <f t="shared" ca="1" si="1096"/>
        <v/>
      </c>
      <c r="B2065" s="1" t="str">
        <f t="shared" ca="1" si="1097"/>
        <v/>
      </c>
      <c r="C2065" s="1" t="str">
        <f t="shared" ca="1" si="1098"/>
        <v/>
      </c>
      <c r="D2065" s="1" t="str">
        <f t="shared" ca="1" si="1099"/>
        <v/>
      </c>
      <c r="F2065" s="10"/>
      <c r="G2065" s="217" t="str">
        <f t="shared" si="1100"/>
        <v/>
      </c>
      <c r="H2065" s="27"/>
      <c r="I2065" s="28"/>
      <c r="J2065" s="28"/>
      <c r="K2065" s="29"/>
      <c r="L2065" s="217"/>
      <c r="M2065" s="217"/>
      <c r="N2065" s="217"/>
      <c r="O2065" s="26" t="str">
        <f t="shared" si="1101"/>
        <v/>
      </c>
      <c r="P2065" s="218" t="str">
        <f t="shared" si="1102"/>
        <v/>
      </c>
      <c r="Q2065" s="26" t="str">
        <f t="shared" si="1103"/>
        <v/>
      </c>
      <c r="R2065" s="22"/>
      <c r="S2065" s="99"/>
      <c r="T2065" s="10"/>
      <c r="U2065" s="229" t="str">
        <f t="shared" si="1104"/>
        <v/>
      </c>
      <c r="V2065" s="230"/>
      <c r="W2065" s="230"/>
      <c r="X2065" s="230"/>
      <c r="Y2065" s="230"/>
      <c r="Z2065" s="22" t="str">
        <f>""</f>
        <v/>
      </c>
      <c r="AB2065" s="23" t="str">
        <f t="shared" si="1105"/>
        <v/>
      </c>
      <c r="AC2065" s="2" t="b">
        <f>COUNT(Q2065:Q$2500)&gt;0</f>
        <v>0</v>
      </c>
      <c r="AD2065" s="2" t="b">
        <f t="shared" si="1087"/>
        <v>0</v>
      </c>
      <c r="AE2065" s="2" t="b">
        <f t="shared" si="1088"/>
        <v>0</v>
      </c>
      <c r="AF2065" s="2" t="b">
        <f t="shared" si="1089"/>
        <v>0</v>
      </c>
      <c r="AG2065" s="2" t="b">
        <f>OR(
  AND(AC2065,NOT(AC2066)),
  AND(AF2065,WEEKDAY(AH2064,2)=EINSTELLUNGEN!$D$12),
  AND(AF2065,AH2065=$J$35)
)</f>
        <v>0</v>
      </c>
      <c r="AH2065" s="2">
        <f>IF(AE2065,AH2064+IF(WEEKDAY(AH2064+1,2)&lt;=EINSTELLUNGEN!$D$12,1,$J$36),AH2064)</f>
        <v>42020</v>
      </c>
      <c r="AI2065" s="2">
        <f t="shared" si="1090"/>
        <v>2019</v>
      </c>
      <c r="AJ2065" s="2">
        <f t="shared" si="1091"/>
        <v>201901</v>
      </c>
      <c r="AK2065" s="2">
        <f t="shared" si="1092"/>
        <v>201901</v>
      </c>
      <c r="AL2065" s="2">
        <f t="shared" si="1093"/>
        <v>201903</v>
      </c>
      <c r="AM2065" s="2" t="b">
        <f t="shared" si="1094"/>
        <v>1</v>
      </c>
      <c r="AN2065" s="4" t="e">
        <f t="shared" si="1106"/>
        <v>#N/A</v>
      </c>
      <c r="AO2065" s="4" t="e">
        <f t="shared" si="1107"/>
        <v>#N/A</v>
      </c>
      <c r="AP2065" s="2" t="str">
        <f>IF(AD2065,
  IF(ISBLANK(H2065),
    AP2064,
    IF(LEN(H2065)=1,
      IF(OR(UPPER(H2065)="A",UPPER(H2065)="I"),
        EINSTELLUNGEN!$D$21,
        IF(OR(UPPER(H2065)="B",UPPER(H2065)="M"),
          EINSTELLUNGEN!$D$22,
          IF(OR(UPPER(H2065)="C",UPPER(H2065)="S"),
            EINSTELLUNGEN!$D$23,
            IF(UPPER(H2065)="D",
              EINSTELLUNGEN!$D$24,
              IF(UPPER(H2065)="E",
                EINSTELLUNGEN!$D$25,
                UPPER(H2065)))))),
      IF(ISNUMBER(H2065),
        EINSTELLUNGEN!$D$20&amp;H2065,
        UPPER(H2065)))),
  "")</f>
        <v/>
      </c>
      <c r="AQ2065" s="2" t="str">
        <f t="shared" si="1108"/>
        <v/>
      </c>
      <c r="AR2065" s="2">
        <f t="shared" si="1109"/>
        <v>0</v>
      </c>
      <c r="AS2065" s="145">
        <f t="shared" si="1110"/>
        <v>0.33333333333333331</v>
      </c>
      <c r="AT2065" s="2">
        <f t="shared" si="1111"/>
        <v>0</v>
      </c>
      <c r="AU2065" s="2">
        <f t="shared" si="1112"/>
        <v>0</v>
      </c>
      <c r="AV2065" s="2">
        <f t="shared" si="1113"/>
        <v>0</v>
      </c>
      <c r="AW2065" s="2">
        <f t="shared" si="1114"/>
        <v>0</v>
      </c>
      <c r="AX2065" s="2">
        <f t="shared" si="1095"/>
        <v>0</v>
      </c>
      <c r="AY2065" s="2">
        <f t="shared" si="1115"/>
        <v>0</v>
      </c>
      <c r="AZ2065" s="145" t="e">
        <f t="shared" si="1116"/>
        <v>#N/A</v>
      </c>
      <c r="BA2065" s="145" t="e">
        <f t="shared" si="1117"/>
        <v>#N/A</v>
      </c>
      <c r="BB2065" s="145">
        <f t="shared" si="1118"/>
        <v>2.083333333333337E-2</v>
      </c>
      <c r="BC2065" s="2">
        <f>IF(AM2065,
  IF(AND(AL2065=$J$31,_xlfn.DAYS(AH2065,DATE(AI2065,1,1))&lt;7),
    MAX(0,EINSTELLUNGEN!$D$12+1-WEEKDAY(DATE(EINSTELLUNGEN!$D$9,EINSTELLUNGEN!$D$10,1),2)),
    IF(AL2065=$J$33,
      MIN(EINSTELLUNGEN!$D$12,WEEKDAY(DATE(EINSTELLUNGEN!$D$9,12,31),2)),
      EINSTELLUNGEN!$D$12
  )) - SUMIF(AL$50:AL$2500,"="&amp;AL2065,AX$50:AX$2500),
  0)</f>
        <v>3</v>
      </c>
      <c r="BD2065" s="2">
        <f t="shared" si="1119"/>
        <v>0.33333333333333331</v>
      </c>
      <c r="BE2065" s="2">
        <f t="shared" si="1120"/>
        <v>0</v>
      </c>
    </row>
    <row r="2066" spans="1:57" ht="10.5" customHeight="1">
      <c r="A2066" s="1" t="str">
        <f t="shared" ca="1" si="1096"/>
        <v/>
      </c>
      <c r="B2066" s="1" t="str">
        <f t="shared" ca="1" si="1097"/>
        <v/>
      </c>
      <c r="C2066" s="1" t="str">
        <f t="shared" ca="1" si="1098"/>
        <v/>
      </c>
      <c r="D2066" s="1" t="str">
        <f t="shared" ca="1" si="1099"/>
        <v/>
      </c>
      <c r="F2066" s="10"/>
      <c r="G2066" s="217" t="str">
        <f t="shared" si="1100"/>
        <v/>
      </c>
      <c r="H2066" s="27"/>
      <c r="I2066" s="28"/>
      <c r="J2066" s="28"/>
      <c r="K2066" s="29"/>
      <c r="L2066" s="217"/>
      <c r="M2066" s="217"/>
      <c r="N2066" s="217"/>
      <c r="O2066" s="26" t="str">
        <f t="shared" si="1101"/>
        <v/>
      </c>
      <c r="P2066" s="218" t="str">
        <f t="shared" si="1102"/>
        <v/>
      </c>
      <c r="Q2066" s="26" t="str">
        <f t="shared" si="1103"/>
        <v/>
      </c>
      <c r="R2066" s="22"/>
      <c r="S2066" s="99"/>
      <c r="T2066" s="10"/>
      <c r="U2066" s="229" t="str">
        <f t="shared" si="1104"/>
        <v/>
      </c>
      <c r="V2066" s="230"/>
      <c r="W2066" s="230"/>
      <c r="X2066" s="230"/>
      <c r="Y2066" s="230"/>
      <c r="Z2066" s="22" t="str">
        <f>""</f>
        <v/>
      </c>
      <c r="AB2066" s="23" t="str">
        <f t="shared" si="1105"/>
        <v/>
      </c>
      <c r="AC2066" s="2" t="b">
        <f>COUNT(Q2066:Q$2500)&gt;0</f>
        <v>0</v>
      </c>
      <c r="AD2066" s="2" t="b">
        <f t="shared" si="1087"/>
        <v>0</v>
      </c>
      <c r="AE2066" s="2" t="b">
        <f t="shared" si="1088"/>
        <v>0</v>
      </c>
      <c r="AF2066" s="2" t="b">
        <f t="shared" si="1089"/>
        <v>0</v>
      </c>
      <c r="AG2066" s="2" t="b">
        <f>OR(
  AND(AC2066,NOT(AC2067)),
  AND(AF2066,WEEKDAY(AH2065,2)=EINSTELLUNGEN!$D$12),
  AND(AF2066,AH2066=$J$35)
)</f>
        <v>0</v>
      </c>
      <c r="AH2066" s="2">
        <f>IF(AE2066,AH2065+IF(WEEKDAY(AH2065+1,2)&lt;=EINSTELLUNGEN!$D$12,1,$J$36),AH2065)</f>
        <v>42020</v>
      </c>
      <c r="AI2066" s="2">
        <f t="shared" si="1090"/>
        <v>2019</v>
      </c>
      <c r="AJ2066" s="2">
        <f t="shared" si="1091"/>
        <v>201901</v>
      </c>
      <c r="AK2066" s="2">
        <f t="shared" si="1092"/>
        <v>201901</v>
      </c>
      <c r="AL2066" s="2">
        <f t="shared" si="1093"/>
        <v>201903</v>
      </c>
      <c r="AM2066" s="2" t="b">
        <f t="shared" si="1094"/>
        <v>1</v>
      </c>
      <c r="AN2066" s="4" t="e">
        <f t="shared" si="1106"/>
        <v>#N/A</v>
      </c>
      <c r="AO2066" s="4" t="e">
        <f t="shared" si="1107"/>
        <v>#N/A</v>
      </c>
      <c r="AP2066" s="2" t="str">
        <f>IF(AD2066,
  IF(ISBLANK(H2066),
    AP2065,
    IF(LEN(H2066)=1,
      IF(OR(UPPER(H2066)="A",UPPER(H2066)="I"),
        EINSTELLUNGEN!$D$21,
        IF(OR(UPPER(H2066)="B",UPPER(H2066)="M"),
          EINSTELLUNGEN!$D$22,
          IF(OR(UPPER(H2066)="C",UPPER(H2066)="S"),
            EINSTELLUNGEN!$D$23,
            IF(UPPER(H2066)="D",
              EINSTELLUNGEN!$D$24,
              IF(UPPER(H2066)="E",
                EINSTELLUNGEN!$D$25,
                UPPER(H2066)))))),
      IF(ISNUMBER(H2066),
        EINSTELLUNGEN!$D$20&amp;H2066,
        UPPER(H2066)))),
  "")</f>
        <v/>
      </c>
      <c r="AQ2066" s="2" t="str">
        <f t="shared" si="1108"/>
        <v/>
      </c>
      <c r="AR2066" s="2">
        <f t="shared" si="1109"/>
        <v>0</v>
      </c>
      <c r="AS2066" s="145">
        <f t="shared" si="1110"/>
        <v>0.33333333333333331</v>
      </c>
      <c r="AT2066" s="2">
        <f t="shared" si="1111"/>
        <v>0</v>
      </c>
      <c r="AU2066" s="2">
        <f t="shared" si="1112"/>
        <v>0</v>
      </c>
      <c r="AV2066" s="2">
        <f t="shared" si="1113"/>
        <v>0</v>
      </c>
      <c r="AW2066" s="2">
        <f t="shared" si="1114"/>
        <v>0</v>
      </c>
      <c r="AX2066" s="2">
        <f t="shared" si="1095"/>
        <v>0</v>
      </c>
      <c r="AY2066" s="2">
        <f t="shared" si="1115"/>
        <v>0</v>
      </c>
      <c r="AZ2066" s="145" t="e">
        <f t="shared" si="1116"/>
        <v>#N/A</v>
      </c>
      <c r="BA2066" s="145" t="e">
        <f t="shared" si="1117"/>
        <v>#N/A</v>
      </c>
      <c r="BB2066" s="145">
        <f t="shared" si="1118"/>
        <v>2.083333333333337E-2</v>
      </c>
      <c r="BC2066" s="2">
        <f>IF(AM2066,
  IF(AND(AL2066=$J$31,_xlfn.DAYS(AH2066,DATE(AI2066,1,1))&lt;7),
    MAX(0,EINSTELLUNGEN!$D$12+1-WEEKDAY(DATE(EINSTELLUNGEN!$D$9,EINSTELLUNGEN!$D$10,1),2)),
    IF(AL2066=$J$33,
      MIN(EINSTELLUNGEN!$D$12,WEEKDAY(DATE(EINSTELLUNGEN!$D$9,12,31),2)),
      EINSTELLUNGEN!$D$12
  )) - SUMIF(AL$50:AL$2500,"="&amp;AL2066,AX$50:AX$2500),
  0)</f>
        <v>3</v>
      </c>
      <c r="BD2066" s="2">
        <f t="shared" si="1119"/>
        <v>0.33333333333333331</v>
      </c>
      <c r="BE2066" s="2">
        <f t="shared" si="1120"/>
        <v>0</v>
      </c>
    </row>
    <row r="2067" spans="1:57" ht="10.5" customHeight="1">
      <c r="A2067" s="1" t="str">
        <f t="shared" ca="1" si="1096"/>
        <v/>
      </c>
      <c r="B2067" s="1" t="str">
        <f t="shared" ca="1" si="1097"/>
        <v/>
      </c>
      <c r="C2067" s="1" t="str">
        <f t="shared" ca="1" si="1098"/>
        <v/>
      </c>
      <c r="D2067" s="1" t="str">
        <f t="shared" ca="1" si="1099"/>
        <v/>
      </c>
      <c r="F2067" s="10"/>
      <c r="G2067" s="217" t="str">
        <f t="shared" si="1100"/>
        <v/>
      </c>
      <c r="H2067" s="27"/>
      <c r="I2067" s="28"/>
      <c r="J2067" s="28"/>
      <c r="K2067" s="29"/>
      <c r="L2067" s="217"/>
      <c r="M2067" s="217"/>
      <c r="N2067" s="217"/>
      <c r="O2067" s="26" t="str">
        <f t="shared" si="1101"/>
        <v/>
      </c>
      <c r="P2067" s="218" t="str">
        <f t="shared" si="1102"/>
        <v/>
      </c>
      <c r="Q2067" s="26" t="str">
        <f t="shared" si="1103"/>
        <v/>
      </c>
      <c r="R2067" s="22"/>
      <c r="S2067" s="99"/>
      <c r="T2067" s="10"/>
      <c r="U2067" s="229" t="str">
        <f t="shared" si="1104"/>
        <v/>
      </c>
      <c r="V2067" s="230"/>
      <c r="W2067" s="230"/>
      <c r="X2067" s="230"/>
      <c r="Y2067" s="230"/>
      <c r="Z2067" s="22" t="str">
        <f>""</f>
        <v/>
      </c>
      <c r="AB2067" s="23" t="str">
        <f t="shared" si="1105"/>
        <v/>
      </c>
      <c r="AC2067" s="2" t="b">
        <f>COUNT(Q2067:Q$2500)&gt;0</f>
        <v>0</v>
      </c>
      <c r="AD2067" s="2" t="b">
        <f t="shared" si="1087"/>
        <v>0</v>
      </c>
      <c r="AE2067" s="2" t="b">
        <f t="shared" si="1088"/>
        <v>0</v>
      </c>
      <c r="AF2067" s="2" t="b">
        <f t="shared" si="1089"/>
        <v>0</v>
      </c>
      <c r="AG2067" s="2" t="b">
        <f>OR(
  AND(AC2067,NOT(AC2068)),
  AND(AF2067,WEEKDAY(AH2066,2)=EINSTELLUNGEN!$D$12),
  AND(AF2067,AH2067=$J$35)
)</f>
        <v>0</v>
      </c>
      <c r="AH2067" s="2">
        <f>IF(AE2067,AH2066+IF(WEEKDAY(AH2066+1,2)&lt;=EINSTELLUNGEN!$D$12,1,$J$36),AH2066)</f>
        <v>42020</v>
      </c>
      <c r="AI2067" s="2">
        <f t="shared" si="1090"/>
        <v>2019</v>
      </c>
      <c r="AJ2067" s="2">
        <f t="shared" si="1091"/>
        <v>201901</v>
      </c>
      <c r="AK2067" s="2">
        <f t="shared" si="1092"/>
        <v>201901</v>
      </c>
      <c r="AL2067" s="2">
        <f t="shared" si="1093"/>
        <v>201903</v>
      </c>
      <c r="AM2067" s="2" t="b">
        <f t="shared" si="1094"/>
        <v>1</v>
      </c>
      <c r="AN2067" s="4" t="e">
        <f t="shared" si="1106"/>
        <v>#N/A</v>
      </c>
      <c r="AO2067" s="4" t="e">
        <f t="shared" si="1107"/>
        <v>#N/A</v>
      </c>
      <c r="AP2067" s="2" t="str">
        <f>IF(AD2067,
  IF(ISBLANK(H2067),
    AP2066,
    IF(LEN(H2067)=1,
      IF(OR(UPPER(H2067)="A",UPPER(H2067)="I"),
        EINSTELLUNGEN!$D$21,
        IF(OR(UPPER(H2067)="B",UPPER(H2067)="M"),
          EINSTELLUNGEN!$D$22,
          IF(OR(UPPER(H2067)="C",UPPER(H2067)="S"),
            EINSTELLUNGEN!$D$23,
            IF(UPPER(H2067)="D",
              EINSTELLUNGEN!$D$24,
              IF(UPPER(H2067)="E",
                EINSTELLUNGEN!$D$25,
                UPPER(H2067)))))),
      IF(ISNUMBER(H2067),
        EINSTELLUNGEN!$D$20&amp;H2067,
        UPPER(H2067)))),
  "")</f>
        <v/>
      </c>
      <c r="AQ2067" s="2" t="str">
        <f t="shared" si="1108"/>
        <v/>
      </c>
      <c r="AR2067" s="2">
        <f t="shared" si="1109"/>
        <v>0</v>
      </c>
      <c r="AS2067" s="145">
        <f t="shared" si="1110"/>
        <v>0.33333333333333331</v>
      </c>
      <c r="AT2067" s="2">
        <f t="shared" si="1111"/>
        <v>0</v>
      </c>
      <c r="AU2067" s="2">
        <f t="shared" si="1112"/>
        <v>0</v>
      </c>
      <c r="AV2067" s="2">
        <f t="shared" si="1113"/>
        <v>0</v>
      </c>
      <c r="AW2067" s="2">
        <f t="shared" si="1114"/>
        <v>0</v>
      </c>
      <c r="AX2067" s="2">
        <f t="shared" si="1095"/>
        <v>0</v>
      </c>
      <c r="AY2067" s="2">
        <f t="shared" si="1115"/>
        <v>0</v>
      </c>
      <c r="AZ2067" s="145" t="e">
        <f t="shared" si="1116"/>
        <v>#N/A</v>
      </c>
      <c r="BA2067" s="145" t="e">
        <f t="shared" si="1117"/>
        <v>#N/A</v>
      </c>
      <c r="BB2067" s="145">
        <f t="shared" si="1118"/>
        <v>2.083333333333337E-2</v>
      </c>
      <c r="BC2067" s="2">
        <f>IF(AM2067,
  IF(AND(AL2067=$J$31,_xlfn.DAYS(AH2067,DATE(AI2067,1,1))&lt;7),
    MAX(0,EINSTELLUNGEN!$D$12+1-WEEKDAY(DATE(EINSTELLUNGEN!$D$9,EINSTELLUNGEN!$D$10,1),2)),
    IF(AL2067=$J$33,
      MIN(EINSTELLUNGEN!$D$12,WEEKDAY(DATE(EINSTELLUNGEN!$D$9,12,31),2)),
      EINSTELLUNGEN!$D$12
  )) - SUMIF(AL$50:AL$2500,"="&amp;AL2067,AX$50:AX$2500),
  0)</f>
        <v>3</v>
      </c>
      <c r="BD2067" s="2">
        <f t="shared" si="1119"/>
        <v>0.33333333333333331</v>
      </c>
      <c r="BE2067" s="2">
        <f t="shared" si="1120"/>
        <v>0</v>
      </c>
    </row>
    <row r="2068" spans="1:57" ht="10.5" customHeight="1">
      <c r="A2068" s="1" t="str">
        <f t="shared" ca="1" si="1096"/>
        <v/>
      </c>
      <c r="B2068" s="1" t="str">
        <f t="shared" ca="1" si="1097"/>
        <v/>
      </c>
      <c r="C2068" s="1" t="str">
        <f t="shared" ca="1" si="1098"/>
        <v/>
      </c>
      <c r="D2068" s="1" t="str">
        <f t="shared" ca="1" si="1099"/>
        <v/>
      </c>
      <c r="F2068" s="10"/>
      <c r="G2068" s="217" t="str">
        <f t="shared" si="1100"/>
        <v/>
      </c>
      <c r="H2068" s="27"/>
      <c r="I2068" s="28"/>
      <c r="J2068" s="28"/>
      <c r="K2068" s="29"/>
      <c r="L2068" s="217"/>
      <c r="M2068" s="217"/>
      <c r="N2068" s="217"/>
      <c r="O2068" s="26" t="str">
        <f t="shared" si="1101"/>
        <v/>
      </c>
      <c r="P2068" s="218" t="str">
        <f t="shared" si="1102"/>
        <v/>
      </c>
      <c r="Q2068" s="26" t="str">
        <f t="shared" si="1103"/>
        <v/>
      </c>
      <c r="R2068" s="22"/>
      <c r="S2068" s="99"/>
      <c r="T2068" s="10"/>
      <c r="U2068" s="229" t="str">
        <f t="shared" si="1104"/>
        <v/>
      </c>
      <c r="V2068" s="230"/>
      <c r="W2068" s="230"/>
      <c r="X2068" s="230"/>
      <c r="Y2068" s="230"/>
      <c r="Z2068" s="22" t="str">
        <f>""</f>
        <v/>
      </c>
      <c r="AB2068" s="23" t="str">
        <f t="shared" si="1105"/>
        <v/>
      </c>
      <c r="AC2068" s="2" t="b">
        <f>COUNT(Q2068:Q$2500)&gt;0</f>
        <v>0</v>
      </c>
      <c r="AD2068" s="2" t="b">
        <f t="shared" si="1087"/>
        <v>0</v>
      </c>
      <c r="AE2068" s="2" t="b">
        <f t="shared" si="1088"/>
        <v>0</v>
      </c>
      <c r="AF2068" s="2" t="b">
        <f t="shared" si="1089"/>
        <v>0</v>
      </c>
      <c r="AG2068" s="2" t="b">
        <f>OR(
  AND(AC2068,NOT(AC2069)),
  AND(AF2068,WEEKDAY(AH2067,2)=EINSTELLUNGEN!$D$12),
  AND(AF2068,AH2068=$J$35)
)</f>
        <v>0</v>
      </c>
      <c r="AH2068" s="2">
        <f>IF(AE2068,AH2067+IF(WEEKDAY(AH2067+1,2)&lt;=EINSTELLUNGEN!$D$12,1,$J$36),AH2067)</f>
        <v>42020</v>
      </c>
      <c r="AI2068" s="2">
        <f t="shared" si="1090"/>
        <v>2019</v>
      </c>
      <c r="AJ2068" s="2">
        <f t="shared" si="1091"/>
        <v>201901</v>
      </c>
      <c r="AK2068" s="2">
        <f t="shared" si="1092"/>
        <v>201901</v>
      </c>
      <c r="AL2068" s="2">
        <f t="shared" si="1093"/>
        <v>201903</v>
      </c>
      <c r="AM2068" s="2" t="b">
        <f t="shared" si="1094"/>
        <v>1</v>
      </c>
      <c r="AN2068" s="4" t="e">
        <f t="shared" si="1106"/>
        <v>#N/A</v>
      </c>
      <c r="AO2068" s="4" t="e">
        <f t="shared" si="1107"/>
        <v>#N/A</v>
      </c>
      <c r="AP2068" s="2" t="str">
        <f>IF(AD2068,
  IF(ISBLANK(H2068),
    AP2067,
    IF(LEN(H2068)=1,
      IF(OR(UPPER(H2068)="A",UPPER(H2068)="I"),
        EINSTELLUNGEN!$D$21,
        IF(OR(UPPER(H2068)="B",UPPER(H2068)="M"),
          EINSTELLUNGEN!$D$22,
          IF(OR(UPPER(H2068)="C",UPPER(H2068)="S"),
            EINSTELLUNGEN!$D$23,
            IF(UPPER(H2068)="D",
              EINSTELLUNGEN!$D$24,
              IF(UPPER(H2068)="E",
                EINSTELLUNGEN!$D$25,
                UPPER(H2068)))))),
      IF(ISNUMBER(H2068),
        EINSTELLUNGEN!$D$20&amp;H2068,
        UPPER(H2068)))),
  "")</f>
        <v/>
      </c>
      <c r="AQ2068" s="2" t="str">
        <f t="shared" si="1108"/>
        <v/>
      </c>
      <c r="AR2068" s="2">
        <f t="shared" si="1109"/>
        <v>0</v>
      </c>
      <c r="AS2068" s="145">
        <f t="shared" si="1110"/>
        <v>0.33333333333333331</v>
      </c>
      <c r="AT2068" s="2">
        <f t="shared" si="1111"/>
        <v>0</v>
      </c>
      <c r="AU2068" s="2">
        <f t="shared" si="1112"/>
        <v>0</v>
      </c>
      <c r="AV2068" s="2">
        <f t="shared" si="1113"/>
        <v>0</v>
      </c>
      <c r="AW2068" s="2">
        <f t="shared" si="1114"/>
        <v>0</v>
      </c>
      <c r="AX2068" s="2">
        <f t="shared" si="1095"/>
        <v>0</v>
      </c>
      <c r="AY2068" s="2">
        <f t="shared" si="1115"/>
        <v>0</v>
      </c>
      <c r="AZ2068" s="145" t="e">
        <f t="shared" si="1116"/>
        <v>#N/A</v>
      </c>
      <c r="BA2068" s="145" t="e">
        <f t="shared" si="1117"/>
        <v>#N/A</v>
      </c>
      <c r="BB2068" s="145">
        <f t="shared" si="1118"/>
        <v>2.083333333333337E-2</v>
      </c>
      <c r="BC2068" s="2">
        <f>IF(AM2068,
  IF(AND(AL2068=$J$31,_xlfn.DAYS(AH2068,DATE(AI2068,1,1))&lt;7),
    MAX(0,EINSTELLUNGEN!$D$12+1-WEEKDAY(DATE(EINSTELLUNGEN!$D$9,EINSTELLUNGEN!$D$10,1),2)),
    IF(AL2068=$J$33,
      MIN(EINSTELLUNGEN!$D$12,WEEKDAY(DATE(EINSTELLUNGEN!$D$9,12,31),2)),
      EINSTELLUNGEN!$D$12
  )) - SUMIF(AL$50:AL$2500,"="&amp;AL2068,AX$50:AX$2500),
  0)</f>
        <v>3</v>
      </c>
      <c r="BD2068" s="2">
        <f t="shared" si="1119"/>
        <v>0.33333333333333331</v>
      </c>
      <c r="BE2068" s="2">
        <f t="shared" si="1120"/>
        <v>0</v>
      </c>
    </row>
    <row r="2069" spans="1:57" ht="10.5" customHeight="1">
      <c r="A2069" s="1" t="str">
        <f t="shared" ca="1" si="1096"/>
        <v/>
      </c>
      <c r="B2069" s="1" t="str">
        <f t="shared" ca="1" si="1097"/>
        <v/>
      </c>
      <c r="C2069" s="1" t="str">
        <f t="shared" ca="1" si="1098"/>
        <v/>
      </c>
      <c r="D2069" s="1" t="str">
        <f t="shared" ca="1" si="1099"/>
        <v/>
      </c>
      <c r="F2069" s="10"/>
      <c r="G2069" s="217" t="str">
        <f t="shared" si="1100"/>
        <v/>
      </c>
      <c r="H2069" s="27"/>
      <c r="I2069" s="28"/>
      <c r="J2069" s="28"/>
      <c r="K2069" s="29"/>
      <c r="L2069" s="217"/>
      <c r="M2069" s="217"/>
      <c r="N2069" s="217"/>
      <c r="O2069" s="26" t="str">
        <f t="shared" si="1101"/>
        <v/>
      </c>
      <c r="P2069" s="218" t="str">
        <f t="shared" si="1102"/>
        <v/>
      </c>
      <c r="Q2069" s="26" t="str">
        <f t="shared" si="1103"/>
        <v/>
      </c>
      <c r="R2069" s="22"/>
      <c r="S2069" s="99"/>
      <c r="T2069" s="10"/>
      <c r="U2069" s="229" t="str">
        <f t="shared" si="1104"/>
        <v/>
      </c>
      <c r="V2069" s="230"/>
      <c r="W2069" s="230"/>
      <c r="X2069" s="230"/>
      <c r="Y2069" s="230"/>
      <c r="Z2069" s="22" t="str">
        <f>""</f>
        <v/>
      </c>
      <c r="AB2069" s="23" t="str">
        <f t="shared" si="1105"/>
        <v/>
      </c>
      <c r="AC2069" s="2" t="b">
        <f>COUNT(Q2069:Q$2500)&gt;0</f>
        <v>0</v>
      </c>
      <c r="AD2069" s="2" t="b">
        <f t="shared" si="1087"/>
        <v>0</v>
      </c>
      <c r="AE2069" s="2" t="b">
        <f t="shared" si="1088"/>
        <v>0</v>
      </c>
      <c r="AF2069" s="2" t="b">
        <f t="shared" si="1089"/>
        <v>0</v>
      </c>
      <c r="AG2069" s="2" t="b">
        <f>OR(
  AND(AC2069,NOT(AC2070)),
  AND(AF2069,WEEKDAY(AH2068,2)=EINSTELLUNGEN!$D$12),
  AND(AF2069,AH2069=$J$35)
)</f>
        <v>0</v>
      </c>
      <c r="AH2069" s="2">
        <f>IF(AE2069,AH2068+IF(WEEKDAY(AH2068+1,2)&lt;=EINSTELLUNGEN!$D$12,1,$J$36),AH2068)</f>
        <v>42020</v>
      </c>
      <c r="AI2069" s="2">
        <f t="shared" si="1090"/>
        <v>2019</v>
      </c>
      <c r="AJ2069" s="2">
        <f t="shared" si="1091"/>
        <v>201901</v>
      </c>
      <c r="AK2069" s="2">
        <f t="shared" si="1092"/>
        <v>201901</v>
      </c>
      <c r="AL2069" s="2">
        <f t="shared" si="1093"/>
        <v>201903</v>
      </c>
      <c r="AM2069" s="2" t="b">
        <f t="shared" si="1094"/>
        <v>1</v>
      </c>
      <c r="AN2069" s="4" t="e">
        <f t="shared" si="1106"/>
        <v>#N/A</v>
      </c>
      <c r="AO2069" s="4" t="e">
        <f t="shared" si="1107"/>
        <v>#N/A</v>
      </c>
      <c r="AP2069" s="2" t="str">
        <f>IF(AD2069,
  IF(ISBLANK(H2069),
    AP2068,
    IF(LEN(H2069)=1,
      IF(OR(UPPER(H2069)="A",UPPER(H2069)="I"),
        EINSTELLUNGEN!$D$21,
        IF(OR(UPPER(H2069)="B",UPPER(H2069)="M"),
          EINSTELLUNGEN!$D$22,
          IF(OR(UPPER(H2069)="C",UPPER(H2069)="S"),
            EINSTELLUNGEN!$D$23,
            IF(UPPER(H2069)="D",
              EINSTELLUNGEN!$D$24,
              IF(UPPER(H2069)="E",
                EINSTELLUNGEN!$D$25,
                UPPER(H2069)))))),
      IF(ISNUMBER(H2069),
        EINSTELLUNGEN!$D$20&amp;H2069,
        UPPER(H2069)))),
  "")</f>
        <v/>
      </c>
      <c r="AQ2069" s="2" t="str">
        <f t="shared" si="1108"/>
        <v/>
      </c>
      <c r="AR2069" s="2">
        <f t="shared" si="1109"/>
        <v>0</v>
      </c>
      <c r="AS2069" s="145">
        <f t="shared" si="1110"/>
        <v>0.33333333333333331</v>
      </c>
      <c r="AT2069" s="2">
        <f t="shared" si="1111"/>
        <v>0</v>
      </c>
      <c r="AU2069" s="2">
        <f t="shared" si="1112"/>
        <v>0</v>
      </c>
      <c r="AV2069" s="2">
        <f t="shared" si="1113"/>
        <v>0</v>
      </c>
      <c r="AW2069" s="2">
        <f t="shared" si="1114"/>
        <v>0</v>
      </c>
      <c r="AX2069" s="2">
        <f t="shared" si="1095"/>
        <v>0</v>
      </c>
      <c r="AY2069" s="2">
        <f t="shared" si="1115"/>
        <v>0</v>
      </c>
      <c r="AZ2069" s="145" t="e">
        <f t="shared" si="1116"/>
        <v>#N/A</v>
      </c>
      <c r="BA2069" s="145" t="e">
        <f t="shared" si="1117"/>
        <v>#N/A</v>
      </c>
      <c r="BB2069" s="145">
        <f t="shared" si="1118"/>
        <v>2.083333333333337E-2</v>
      </c>
      <c r="BC2069" s="2">
        <f>IF(AM2069,
  IF(AND(AL2069=$J$31,_xlfn.DAYS(AH2069,DATE(AI2069,1,1))&lt;7),
    MAX(0,EINSTELLUNGEN!$D$12+1-WEEKDAY(DATE(EINSTELLUNGEN!$D$9,EINSTELLUNGEN!$D$10,1),2)),
    IF(AL2069=$J$33,
      MIN(EINSTELLUNGEN!$D$12,WEEKDAY(DATE(EINSTELLUNGEN!$D$9,12,31),2)),
      EINSTELLUNGEN!$D$12
  )) - SUMIF(AL$50:AL$2500,"="&amp;AL2069,AX$50:AX$2500),
  0)</f>
        <v>3</v>
      </c>
      <c r="BD2069" s="2">
        <f t="shared" si="1119"/>
        <v>0.33333333333333331</v>
      </c>
      <c r="BE2069" s="2">
        <f t="shared" si="1120"/>
        <v>0</v>
      </c>
    </row>
    <row r="2070" spans="1:57" ht="10.5" customHeight="1">
      <c r="A2070" s="1" t="str">
        <f t="shared" ca="1" si="1096"/>
        <v/>
      </c>
      <c r="B2070" s="1" t="str">
        <f t="shared" ca="1" si="1097"/>
        <v/>
      </c>
      <c r="C2070" s="1" t="str">
        <f t="shared" ca="1" si="1098"/>
        <v/>
      </c>
      <c r="D2070" s="1" t="str">
        <f t="shared" ca="1" si="1099"/>
        <v/>
      </c>
      <c r="F2070" s="10"/>
      <c r="G2070" s="217" t="str">
        <f t="shared" si="1100"/>
        <v/>
      </c>
      <c r="H2070" s="27"/>
      <c r="I2070" s="28"/>
      <c r="J2070" s="28"/>
      <c r="K2070" s="29"/>
      <c r="L2070" s="217"/>
      <c r="M2070" s="217"/>
      <c r="N2070" s="217"/>
      <c r="O2070" s="26" t="str">
        <f t="shared" si="1101"/>
        <v/>
      </c>
      <c r="P2070" s="218" t="str">
        <f t="shared" si="1102"/>
        <v/>
      </c>
      <c r="Q2070" s="26" t="str">
        <f t="shared" si="1103"/>
        <v/>
      </c>
      <c r="R2070" s="22"/>
      <c r="S2070" s="99"/>
      <c r="T2070" s="10"/>
      <c r="U2070" s="229" t="str">
        <f t="shared" si="1104"/>
        <v/>
      </c>
      <c r="V2070" s="230"/>
      <c r="W2070" s="230"/>
      <c r="X2070" s="230"/>
      <c r="Y2070" s="230"/>
      <c r="Z2070" s="22" t="str">
        <f>""</f>
        <v/>
      </c>
      <c r="AB2070" s="23" t="str">
        <f t="shared" si="1105"/>
        <v/>
      </c>
      <c r="AC2070" s="2" t="b">
        <f>COUNT(Q2070:Q$2500)&gt;0</f>
        <v>0</v>
      </c>
      <c r="AD2070" s="2" t="b">
        <f t="shared" si="1087"/>
        <v>0</v>
      </c>
      <c r="AE2070" s="2" t="b">
        <f t="shared" si="1088"/>
        <v>0</v>
      </c>
      <c r="AF2070" s="2" t="b">
        <f t="shared" si="1089"/>
        <v>0</v>
      </c>
      <c r="AG2070" s="2" t="b">
        <f>OR(
  AND(AC2070,NOT(AC2071)),
  AND(AF2070,WEEKDAY(AH2069,2)=EINSTELLUNGEN!$D$12),
  AND(AF2070,AH2070=$J$35)
)</f>
        <v>0</v>
      </c>
      <c r="AH2070" s="2">
        <f>IF(AE2070,AH2069+IF(WEEKDAY(AH2069+1,2)&lt;=EINSTELLUNGEN!$D$12,1,$J$36),AH2069)</f>
        <v>42020</v>
      </c>
      <c r="AI2070" s="2">
        <f t="shared" si="1090"/>
        <v>2019</v>
      </c>
      <c r="AJ2070" s="2">
        <f t="shared" si="1091"/>
        <v>201901</v>
      </c>
      <c r="AK2070" s="2">
        <f t="shared" si="1092"/>
        <v>201901</v>
      </c>
      <c r="AL2070" s="2">
        <f t="shared" si="1093"/>
        <v>201903</v>
      </c>
      <c r="AM2070" s="2" t="b">
        <f t="shared" si="1094"/>
        <v>1</v>
      </c>
      <c r="AN2070" s="4" t="e">
        <f t="shared" si="1106"/>
        <v>#N/A</v>
      </c>
      <c r="AO2070" s="4" t="e">
        <f t="shared" si="1107"/>
        <v>#N/A</v>
      </c>
      <c r="AP2070" s="2" t="str">
        <f>IF(AD2070,
  IF(ISBLANK(H2070),
    AP2069,
    IF(LEN(H2070)=1,
      IF(OR(UPPER(H2070)="A",UPPER(H2070)="I"),
        EINSTELLUNGEN!$D$21,
        IF(OR(UPPER(H2070)="B",UPPER(H2070)="M"),
          EINSTELLUNGEN!$D$22,
          IF(OR(UPPER(H2070)="C",UPPER(H2070)="S"),
            EINSTELLUNGEN!$D$23,
            IF(UPPER(H2070)="D",
              EINSTELLUNGEN!$D$24,
              IF(UPPER(H2070)="E",
                EINSTELLUNGEN!$D$25,
                UPPER(H2070)))))),
      IF(ISNUMBER(H2070),
        EINSTELLUNGEN!$D$20&amp;H2070,
        UPPER(H2070)))),
  "")</f>
        <v/>
      </c>
      <c r="AQ2070" s="2" t="str">
        <f t="shared" si="1108"/>
        <v/>
      </c>
      <c r="AR2070" s="2">
        <f t="shared" si="1109"/>
        <v>0</v>
      </c>
      <c r="AS2070" s="145">
        <f t="shared" si="1110"/>
        <v>0.33333333333333331</v>
      </c>
      <c r="AT2070" s="2">
        <f t="shared" si="1111"/>
        <v>0</v>
      </c>
      <c r="AU2070" s="2">
        <f t="shared" si="1112"/>
        <v>0</v>
      </c>
      <c r="AV2070" s="2">
        <f t="shared" si="1113"/>
        <v>0</v>
      </c>
      <c r="AW2070" s="2">
        <f t="shared" si="1114"/>
        <v>0</v>
      </c>
      <c r="AX2070" s="2">
        <f t="shared" si="1095"/>
        <v>0</v>
      </c>
      <c r="AY2070" s="2">
        <f t="shared" si="1115"/>
        <v>0</v>
      </c>
      <c r="AZ2070" s="145" t="e">
        <f t="shared" si="1116"/>
        <v>#N/A</v>
      </c>
      <c r="BA2070" s="145" t="e">
        <f t="shared" si="1117"/>
        <v>#N/A</v>
      </c>
      <c r="BB2070" s="145">
        <f t="shared" si="1118"/>
        <v>2.083333333333337E-2</v>
      </c>
      <c r="BC2070" s="2">
        <f>IF(AM2070,
  IF(AND(AL2070=$J$31,_xlfn.DAYS(AH2070,DATE(AI2070,1,1))&lt;7),
    MAX(0,EINSTELLUNGEN!$D$12+1-WEEKDAY(DATE(EINSTELLUNGEN!$D$9,EINSTELLUNGEN!$D$10,1),2)),
    IF(AL2070=$J$33,
      MIN(EINSTELLUNGEN!$D$12,WEEKDAY(DATE(EINSTELLUNGEN!$D$9,12,31),2)),
      EINSTELLUNGEN!$D$12
  )) - SUMIF(AL$50:AL$2500,"="&amp;AL2070,AX$50:AX$2500),
  0)</f>
        <v>3</v>
      </c>
      <c r="BD2070" s="2">
        <f t="shared" si="1119"/>
        <v>0.33333333333333331</v>
      </c>
      <c r="BE2070" s="2">
        <f t="shared" si="1120"/>
        <v>0</v>
      </c>
    </row>
    <row r="2071" spans="1:57" ht="10.5" customHeight="1">
      <c r="A2071" s="1" t="str">
        <f t="shared" ca="1" si="1096"/>
        <v/>
      </c>
      <c r="B2071" s="1" t="str">
        <f t="shared" ca="1" si="1097"/>
        <v/>
      </c>
      <c r="C2071" s="1" t="str">
        <f t="shared" ca="1" si="1098"/>
        <v/>
      </c>
      <c r="D2071" s="1" t="str">
        <f t="shared" ca="1" si="1099"/>
        <v/>
      </c>
      <c r="F2071" s="10"/>
      <c r="G2071" s="217" t="str">
        <f t="shared" si="1100"/>
        <v/>
      </c>
      <c r="H2071" s="27"/>
      <c r="I2071" s="28"/>
      <c r="J2071" s="28"/>
      <c r="K2071" s="29"/>
      <c r="L2071" s="217"/>
      <c r="M2071" s="217"/>
      <c r="N2071" s="217"/>
      <c r="O2071" s="26" t="str">
        <f t="shared" si="1101"/>
        <v/>
      </c>
      <c r="P2071" s="218" t="str">
        <f t="shared" si="1102"/>
        <v/>
      </c>
      <c r="Q2071" s="26" t="str">
        <f t="shared" si="1103"/>
        <v/>
      </c>
      <c r="R2071" s="22"/>
      <c r="S2071" s="99"/>
      <c r="T2071" s="10"/>
      <c r="U2071" s="229" t="str">
        <f t="shared" si="1104"/>
        <v/>
      </c>
      <c r="V2071" s="230"/>
      <c r="W2071" s="230"/>
      <c r="X2071" s="230"/>
      <c r="Y2071" s="230"/>
      <c r="Z2071" s="22" t="str">
        <f>""</f>
        <v/>
      </c>
      <c r="AB2071" s="23" t="str">
        <f t="shared" si="1105"/>
        <v/>
      </c>
      <c r="AC2071" s="2" t="b">
        <f>COUNT(Q2071:Q$2500)&gt;0</f>
        <v>0</v>
      </c>
      <c r="AD2071" s="2" t="b">
        <f t="shared" ref="AD2071:AD2134" si="1121">LEN(CONCATENATE(H2071,I2071,J2071,K2071))&gt;0</f>
        <v>0</v>
      </c>
      <c r="AE2071" s="2" t="b">
        <f t="shared" ref="AE2071:AE2134" si="1122">AND(NOT(AD2071),AD2072)</f>
        <v>0</v>
      </c>
      <c r="AF2071" s="2" t="b">
        <f t="shared" ref="AF2071:AF2134" si="1123">AND(NOT(AD2071),AD2070)</f>
        <v>0</v>
      </c>
      <c r="AG2071" s="2" t="b">
        <f>OR(
  AND(AC2071,NOT(AC2072)),
  AND(AF2071,WEEKDAY(AH2070,2)=EINSTELLUNGEN!$D$12),
  AND(AF2071,AH2071=$J$35)
)</f>
        <v>0</v>
      </c>
      <c r="AH2071" s="2">
        <f>IF(AE2071,AH2070+IF(WEEKDAY(AH2070+1,2)&lt;=EINSTELLUNGEN!$D$12,1,$J$36),AH2070)</f>
        <v>42020</v>
      </c>
      <c r="AI2071" s="2">
        <f t="shared" ref="AI2071:AI2134" si="1124">YEAR(AH2071)</f>
        <v>2019</v>
      </c>
      <c r="AJ2071" s="2">
        <f t="shared" ref="AJ2071:AJ2134" si="1125">AI2071*100+ROUNDUP(MONTH(AH2071)/3,0)</f>
        <v>201901</v>
      </c>
      <c r="AK2071" s="2">
        <f t="shared" ref="AK2071:AK2134" si="1126">AI2071*100+MONTH(AH2071)</f>
        <v>201901</v>
      </c>
      <c r="AL2071" s="2">
        <f t="shared" ref="AL2071:AL2134" si="1127">AI2071*100-IF(AND(_xlfn.ISOWEEKNUM(AH2071)&gt;=52,MONTH(AH2071)=1),100,0)+_xlfn.ISOWEEKNUM(AH2071)</f>
        <v>201903</v>
      </c>
      <c r="AM2071" s="2" t="b">
        <f t="shared" ref="AM2071:AM2134" si="1128">AND(AH2071&gt;=$J$34,AH2071&lt;=$J$35)</f>
        <v>1</v>
      </c>
      <c r="AN2071" s="4" t="e">
        <f t="shared" si="1106"/>
        <v>#N/A</v>
      </c>
      <c r="AO2071" s="4" t="e">
        <f t="shared" si="1107"/>
        <v>#N/A</v>
      </c>
      <c r="AP2071" s="2" t="str">
        <f>IF(AD2071,
  IF(ISBLANK(H2071),
    AP2070,
    IF(LEN(H2071)=1,
      IF(OR(UPPER(H2071)="A",UPPER(H2071)="I"),
        EINSTELLUNGEN!$D$21,
        IF(OR(UPPER(H2071)="B",UPPER(H2071)="M"),
          EINSTELLUNGEN!$D$22,
          IF(OR(UPPER(H2071)="C",UPPER(H2071)="S"),
            EINSTELLUNGEN!$D$23,
            IF(UPPER(H2071)="D",
              EINSTELLUNGEN!$D$24,
              IF(UPPER(H2071)="E",
                EINSTELLUNGEN!$D$25,
                UPPER(H2071)))))),
      IF(ISNUMBER(H2071),
        EINSTELLUNGEN!$D$20&amp;H2071,
        UPPER(H2071)))),
  "")</f>
        <v/>
      </c>
      <c r="AQ2071" s="2" t="str">
        <f t="shared" si="1108"/>
        <v/>
      </c>
      <c r="AR2071" s="2">
        <f t="shared" si="1109"/>
        <v>0</v>
      </c>
      <c r="AS2071" s="145">
        <f t="shared" si="1110"/>
        <v>0.33333333333333331</v>
      </c>
      <c r="AT2071" s="2">
        <f t="shared" si="1111"/>
        <v>0</v>
      </c>
      <c r="AU2071" s="2">
        <f t="shared" si="1112"/>
        <v>0</v>
      </c>
      <c r="AV2071" s="2">
        <f t="shared" si="1113"/>
        <v>0</v>
      </c>
      <c r="AW2071" s="2">
        <f t="shared" si="1114"/>
        <v>0</v>
      </c>
      <c r="AX2071" s="2">
        <f t="shared" ref="AX2071:AX2134" si="1129">IF(SUM(AT2071:AV2071)=0,0,1)</f>
        <v>0</v>
      </c>
      <c r="AY2071" s="2">
        <f t="shared" si="1115"/>
        <v>0</v>
      </c>
      <c r="AZ2071" s="145" t="e">
        <f t="shared" si="1116"/>
        <v>#N/A</v>
      </c>
      <c r="BA2071" s="145" t="e">
        <f t="shared" si="1117"/>
        <v>#N/A</v>
      </c>
      <c r="BB2071" s="145">
        <f t="shared" si="1118"/>
        <v>2.083333333333337E-2</v>
      </c>
      <c r="BC2071" s="2">
        <f>IF(AM2071,
  IF(AND(AL2071=$J$31,_xlfn.DAYS(AH2071,DATE(AI2071,1,1))&lt;7),
    MAX(0,EINSTELLUNGEN!$D$12+1-WEEKDAY(DATE(EINSTELLUNGEN!$D$9,EINSTELLUNGEN!$D$10,1),2)),
    IF(AL2071=$J$33,
      MIN(EINSTELLUNGEN!$D$12,WEEKDAY(DATE(EINSTELLUNGEN!$D$9,12,31),2)),
      EINSTELLUNGEN!$D$12
  )) - SUMIF(AL$50:AL$2500,"="&amp;AL2071,AX$50:AX$2500),
  0)</f>
        <v>3</v>
      </c>
      <c r="BD2071" s="2">
        <f t="shared" si="1119"/>
        <v>0.33333333333333331</v>
      </c>
      <c r="BE2071" s="2">
        <f t="shared" si="1120"/>
        <v>0</v>
      </c>
    </row>
    <row r="2072" spans="1:57" ht="10.5" customHeight="1">
      <c r="A2072" s="1" t="str">
        <f t="shared" ca="1" si="1096"/>
        <v/>
      </c>
      <c r="B2072" s="1" t="str">
        <f t="shared" ca="1" si="1097"/>
        <v/>
      </c>
      <c r="C2072" s="1" t="str">
        <f t="shared" ca="1" si="1098"/>
        <v/>
      </c>
      <c r="D2072" s="1" t="str">
        <f t="shared" ca="1" si="1099"/>
        <v/>
      </c>
      <c r="F2072" s="10"/>
      <c r="G2072" s="217" t="str">
        <f t="shared" si="1100"/>
        <v/>
      </c>
      <c r="H2072" s="27"/>
      <c r="I2072" s="28"/>
      <c r="J2072" s="28"/>
      <c r="K2072" s="29"/>
      <c r="L2072" s="217"/>
      <c r="M2072" s="217"/>
      <c r="N2072" s="217"/>
      <c r="O2072" s="26" t="str">
        <f t="shared" si="1101"/>
        <v/>
      </c>
      <c r="P2072" s="218" t="str">
        <f t="shared" si="1102"/>
        <v/>
      </c>
      <c r="Q2072" s="26" t="str">
        <f t="shared" si="1103"/>
        <v/>
      </c>
      <c r="R2072" s="22"/>
      <c r="S2072" s="99"/>
      <c r="T2072" s="10"/>
      <c r="U2072" s="229" t="str">
        <f t="shared" si="1104"/>
        <v/>
      </c>
      <c r="V2072" s="230"/>
      <c r="W2072" s="230"/>
      <c r="X2072" s="230"/>
      <c r="Y2072" s="230"/>
      <c r="Z2072" s="22" t="str">
        <f>""</f>
        <v/>
      </c>
      <c r="AB2072" s="23" t="str">
        <f t="shared" si="1105"/>
        <v/>
      </c>
      <c r="AC2072" s="2" t="b">
        <f>COUNT(Q2072:Q$2500)&gt;0</f>
        <v>0</v>
      </c>
      <c r="AD2072" s="2" t="b">
        <f t="shared" si="1121"/>
        <v>0</v>
      </c>
      <c r="AE2072" s="2" t="b">
        <f t="shared" si="1122"/>
        <v>0</v>
      </c>
      <c r="AF2072" s="2" t="b">
        <f t="shared" si="1123"/>
        <v>0</v>
      </c>
      <c r="AG2072" s="2" t="b">
        <f>OR(
  AND(AC2072,NOT(AC2073)),
  AND(AF2072,WEEKDAY(AH2071,2)=EINSTELLUNGEN!$D$12),
  AND(AF2072,AH2072=$J$35)
)</f>
        <v>0</v>
      </c>
      <c r="AH2072" s="2">
        <f>IF(AE2072,AH2071+IF(WEEKDAY(AH2071+1,2)&lt;=EINSTELLUNGEN!$D$12,1,$J$36),AH2071)</f>
        <v>42020</v>
      </c>
      <c r="AI2072" s="2">
        <f t="shared" si="1124"/>
        <v>2019</v>
      </c>
      <c r="AJ2072" s="2">
        <f t="shared" si="1125"/>
        <v>201901</v>
      </c>
      <c r="AK2072" s="2">
        <f t="shared" si="1126"/>
        <v>201901</v>
      </c>
      <c r="AL2072" s="2">
        <f t="shared" si="1127"/>
        <v>201903</v>
      </c>
      <c r="AM2072" s="2" t="b">
        <f t="shared" si="1128"/>
        <v>1</v>
      </c>
      <c r="AN2072" s="4" t="e">
        <f t="shared" si="1106"/>
        <v>#N/A</v>
      </c>
      <c r="AO2072" s="4" t="e">
        <f t="shared" si="1107"/>
        <v>#N/A</v>
      </c>
      <c r="AP2072" s="2" t="str">
        <f>IF(AD2072,
  IF(ISBLANK(H2072),
    AP2071,
    IF(LEN(H2072)=1,
      IF(OR(UPPER(H2072)="A",UPPER(H2072)="I"),
        EINSTELLUNGEN!$D$21,
        IF(OR(UPPER(H2072)="B",UPPER(H2072)="M"),
          EINSTELLUNGEN!$D$22,
          IF(OR(UPPER(H2072)="C",UPPER(H2072)="S"),
            EINSTELLUNGEN!$D$23,
            IF(UPPER(H2072)="D",
              EINSTELLUNGEN!$D$24,
              IF(UPPER(H2072)="E",
                EINSTELLUNGEN!$D$25,
                UPPER(H2072)))))),
      IF(ISNUMBER(H2072),
        EINSTELLUNGEN!$D$20&amp;H2072,
        UPPER(H2072)))),
  "")</f>
        <v/>
      </c>
      <c r="AQ2072" s="2" t="str">
        <f t="shared" si="1108"/>
        <v/>
      </c>
      <c r="AR2072" s="2">
        <f t="shared" si="1109"/>
        <v>0</v>
      </c>
      <c r="AS2072" s="145">
        <f t="shared" si="1110"/>
        <v>0.33333333333333331</v>
      </c>
      <c r="AT2072" s="2">
        <f t="shared" si="1111"/>
        <v>0</v>
      </c>
      <c r="AU2072" s="2">
        <f t="shared" si="1112"/>
        <v>0</v>
      </c>
      <c r="AV2072" s="2">
        <f t="shared" si="1113"/>
        <v>0</v>
      </c>
      <c r="AW2072" s="2">
        <f t="shared" si="1114"/>
        <v>0</v>
      </c>
      <c r="AX2072" s="2">
        <f t="shared" si="1129"/>
        <v>0</v>
      </c>
      <c r="AY2072" s="2">
        <f t="shared" si="1115"/>
        <v>0</v>
      </c>
      <c r="AZ2072" s="145" t="e">
        <f t="shared" si="1116"/>
        <v>#N/A</v>
      </c>
      <c r="BA2072" s="145" t="e">
        <f t="shared" si="1117"/>
        <v>#N/A</v>
      </c>
      <c r="BB2072" s="145">
        <f t="shared" si="1118"/>
        <v>2.083333333333337E-2</v>
      </c>
      <c r="BC2072" s="2">
        <f>IF(AM2072,
  IF(AND(AL2072=$J$31,_xlfn.DAYS(AH2072,DATE(AI2072,1,1))&lt;7),
    MAX(0,EINSTELLUNGEN!$D$12+1-WEEKDAY(DATE(EINSTELLUNGEN!$D$9,EINSTELLUNGEN!$D$10,1),2)),
    IF(AL2072=$J$33,
      MIN(EINSTELLUNGEN!$D$12,WEEKDAY(DATE(EINSTELLUNGEN!$D$9,12,31),2)),
      EINSTELLUNGEN!$D$12
  )) - SUMIF(AL$50:AL$2500,"="&amp;AL2072,AX$50:AX$2500),
  0)</f>
        <v>3</v>
      </c>
      <c r="BD2072" s="2">
        <f t="shared" si="1119"/>
        <v>0.33333333333333331</v>
      </c>
      <c r="BE2072" s="2">
        <f t="shared" si="1120"/>
        <v>0</v>
      </c>
    </row>
    <row r="2073" spans="1:57" ht="10.5" customHeight="1">
      <c r="A2073" s="1" t="str">
        <f t="shared" ca="1" si="1096"/>
        <v/>
      </c>
      <c r="B2073" s="1" t="str">
        <f t="shared" ca="1" si="1097"/>
        <v/>
      </c>
      <c r="C2073" s="1" t="str">
        <f t="shared" ca="1" si="1098"/>
        <v/>
      </c>
      <c r="D2073" s="1" t="str">
        <f t="shared" ca="1" si="1099"/>
        <v/>
      </c>
      <c r="F2073" s="10"/>
      <c r="G2073" s="217" t="str">
        <f t="shared" si="1100"/>
        <v/>
      </c>
      <c r="H2073" s="27"/>
      <c r="I2073" s="28"/>
      <c r="J2073" s="28"/>
      <c r="K2073" s="29"/>
      <c r="L2073" s="217"/>
      <c r="M2073" s="217"/>
      <c r="N2073" s="217"/>
      <c r="O2073" s="26" t="str">
        <f t="shared" si="1101"/>
        <v/>
      </c>
      <c r="P2073" s="218" t="str">
        <f t="shared" si="1102"/>
        <v/>
      </c>
      <c r="Q2073" s="26" t="str">
        <f t="shared" si="1103"/>
        <v/>
      </c>
      <c r="R2073" s="22"/>
      <c r="S2073" s="99"/>
      <c r="T2073" s="10"/>
      <c r="U2073" s="229" t="str">
        <f t="shared" si="1104"/>
        <v/>
      </c>
      <c r="V2073" s="230"/>
      <c r="W2073" s="230"/>
      <c r="X2073" s="230"/>
      <c r="Y2073" s="230"/>
      <c r="Z2073" s="22" t="str">
        <f>""</f>
        <v/>
      </c>
      <c r="AB2073" s="23" t="str">
        <f t="shared" si="1105"/>
        <v/>
      </c>
      <c r="AC2073" s="2" t="b">
        <f>COUNT(Q2073:Q$2500)&gt;0</f>
        <v>0</v>
      </c>
      <c r="AD2073" s="2" t="b">
        <f t="shared" si="1121"/>
        <v>0</v>
      </c>
      <c r="AE2073" s="2" t="b">
        <f t="shared" si="1122"/>
        <v>0</v>
      </c>
      <c r="AF2073" s="2" t="b">
        <f t="shared" si="1123"/>
        <v>0</v>
      </c>
      <c r="AG2073" s="2" t="b">
        <f>OR(
  AND(AC2073,NOT(AC2074)),
  AND(AF2073,WEEKDAY(AH2072,2)=EINSTELLUNGEN!$D$12),
  AND(AF2073,AH2073=$J$35)
)</f>
        <v>0</v>
      </c>
      <c r="AH2073" s="2">
        <f>IF(AE2073,AH2072+IF(WEEKDAY(AH2072+1,2)&lt;=EINSTELLUNGEN!$D$12,1,$J$36),AH2072)</f>
        <v>42020</v>
      </c>
      <c r="AI2073" s="2">
        <f t="shared" si="1124"/>
        <v>2019</v>
      </c>
      <c r="AJ2073" s="2">
        <f t="shared" si="1125"/>
        <v>201901</v>
      </c>
      <c r="AK2073" s="2">
        <f t="shared" si="1126"/>
        <v>201901</v>
      </c>
      <c r="AL2073" s="2">
        <f t="shared" si="1127"/>
        <v>201903</v>
      </c>
      <c r="AM2073" s="2" t="b">
        <f t="shared" si="1128"/>
        <v>1</v>
      </c>
      <c r="AN2073" s="4" t="e">
        <f t="shared" si="1106"/>
        <v>#N/A</v>
      </c>
      <c r="AO2073" s="4" t="e">
        <f t="shared" si="1107"/>
        <v>#N/A</v>
      </c>
      <c r="AP2073" s="2" t="str">
        <f>IF(AD2073,
  IF(ISBLANK(H2073),
    AP2072,
    IF(LEN(H2073)=1,
      IF(OR(UPPER(H2073)="A",UPPER(H2073)="I"),
        EINSTELLUNGEN!$D$21,
        IF(OR(UPPER(H2073)="B",UPPER(H2073)="M"),
          EINSTELLUNGEN!$D$22,
          IF(OR(UPPER(H2073)="C",UPPER(H2073)="S"),
            EINSTELLUNGEN!$D$23,
            IF(UPPER(H2073)="D",
              EINSTELLUNGEN!$D$24,
              IF(UPPER(H2073)="E",
                EINSTELLUNGEN!$D$25,
                UPPER(H2073)))))),
      IF(ISNUMBER(H2073),
        EINSTELLUNGEN!$D$20&amp;H2073,
        UPPER(H2073)))),
  "")</f>
        <v/>
      </c>
      <c r="AQ2073" s="2" t="str">
        <f t="shared" si="1108"/>
        <v/>
      </c>
      <c r="AR2073" s="2">
        <f t="shared" si="1109"/>
        <v>0</v>
      </c>
      <c r="AS2073" s="145">
        <f t="shared" si="1110"/>
        <v>0.33333333333333331</v>
      </c>
      <c r="AT2073" s="2">
        <f t="shared" si="1111"/>
        <v>0</v>
      </c>
      <c r="AU2073" s="2">
        <f t="shared" si="1112"/>
        <v>0</v>
      </c>
      <c r="AV2073" s="2">
        <f t="shared" si="1113"/>
        <v>0</v>
      </c>
      <c r="AW2073" s="2">
        <f t="shared" si="1114"/>
        <v>0</v>
      </c>
      <c r="AX2073" s="2">
        <f t="shared" si="1129"/>
        <v>0</v>
      </c>
      <c r="AY2073" s="2">
        <f t="shared" si="1115"/>
        <v>0</v>
      </c>
      <c r="AZ2073" s="145" t="e">
        <f t="shared" si="1116"/>
        <v>#N/A</v>
      </c>
      <c r="BA2073" s="145" t="e">
        <f t="shared" si="1117"/>
        <v>#N/A</v>
      </c>
      <c r="BB2073" s="145">
        <f t="shared" si="1118"/>
        <v>2.083333333333337E-2</v>
      </c>
      <c r="BC2073" s="2">
        <f>IF(AM2073,
  IF(AND(AL2073=$J$31,_xlfn.DAYS(AH2073,DATE(AI2073,1,1))&lt;7),
    MAX(0,EINSTELLUNGEN!$D$12+1-WEEKDAY(DATE(EINSTELLUNGEN!$D$9,EINSTELLUNGEN!$D$10,1),2)),
    IF(AL2073=$J$33,
      MIN(EINSTELLUNGEN!$D$12,WEEKDAY(DATE(EINSTELLUNGEN!$D$9,12,31),2)),
      EINSTELLUNGEN!$D$12
  )) - SUMIF(AL$50:AL$2500,"="&amp;AL2073,AX$50:AX$2500),
  0)</f>
        <v>3</v>
      </c>
      <c r="BD2073" s="2">
        <f t="shared" si="1119"/>
        <v>0.33333333333333331</v>
      </c>
      <c r="BE2073" s="2">
        <f t="shared" si="1120"/>
        <v>0</v>
      </c>
    </row>
    <row r="2074" spans="1:57" ht="10.5" customHeight="1">
      <c r="A2074" s="1" t="str">
        <f t="shared" ca="1" si="1096"/>
        <v/>
      </c>
      <c r="B2074" s="1" t="str">
        <f t="shared" ca="1" si="1097"/>
        <v/>
      </c>
      <c r="C2074" s="1" t="str">
        <f t="shared" ca="1" si="1098"/>
        <v/>
      </c>
      <c r="D2074" s="1" t="str">
        <f t="shared" ca="1" si="1099"/>
        <v/>
      </c>
      <c r="F2074" s="10"/>
      <c r="G2074" s="217" t="str">
        <f t="shared" si="1100"/>
        <v/>
      </c>
      <c r="H2074" s="27"/>
      <c r="I2074" s="28"/>
      <c r="J2074" s="28"/>
      <c r="K2074" s="29"/>
      <c r="L2074" s="217"/>
      <c r="M2074" s="217"/>
      <c r="N2074" s="217"/>
      <c r="O2074" s="26" t="str">
        <f t="shared" si="1101"/>
        <v/>
      </c>
      <c r="P2074" s="218" t="str">
        <f t="shared" si="1102"/>
        <v/>
      </c>
      <c r="Q2074" s="26" t="str">
        <f t="shared" si="1103"/>
        <v/>
      </c>
      <c r="R2074" s="22"/>
      <c r="S2074" s="99"/>
      <c r="T2074" s="10"/>
      <c r="U2074" s="229" t="str">
        <f t="shared" si="1104"/>
        <v/>
      </c>
      <c r="V2074" s="230"/>
      <c r="W2074" s="230"/>
      <c r="X2074" s="230"/>
      <c r="Y2074" s="230"/>
      <c r="Z2074" s="22" t="str">
        <f>""</f>
        <v/>
      </c>
      <c r="AB2074" s="23" t="str">
        <f t="shared" si="1105"/>
        <v/>
      </c>
      <c r="AC2074" s="2" t="b">
        <f>COUNT(Q2074:Q$2500)&gt;0</f>
        <v>0</v>
      </c>
      <c r="AD2074" s="2" t="b">
        <f t="shared" si="1121"/>
        <v>0</v>
      </c>
      <c r="AE2074" s="2" t="b">
        <f t="shared" si="1122"/>
        <v>0</v>
      </c>
      <c r="AF2074" s="2" t="b">
        <f t="shared" si="1123"/>
        <v>0</v>
      </c>
      <c r="AG2074" s="2" t="b">
        <f>OR(
  AND(AC2074,NOT(AC2075)),
  AND(AF2074,WEEKDAY(AH2073,2)=EINSTELLUNGEN!$D$12),
  AND(AF2074,AH2074=$J$35)
)</f>
        <v>0</v>
      </c>
      <c r="AH2074" s="2">
        <f>IF(AE2074,AH2073+IF(WEEKDAY(AH2073+1,2)&lt;=EINSTELLUNGEN!$D$12,1,$J$36),AH2073)</f>
        <v>42020</v>
      </c>
      <c r="AI2074" s="2">
        <f t="shared" si="1124"/>
        <v>2019</v>
      </c>
      <c r="AJ2074" s="2">
        <f t="shared" si="1125"/>
        <v>201901</v>
      </c>
      <c r="AK2074" s="2">
        <f t="shared" si="1126"/>
        <v>201901</v>
      </c>
      <c r="AL2074" s="2">
        <f t="shared" si="1127"/>
        <v>201903</v>
      </c>
      <c r="AM2074" s="2" t="b">
        <f t="shared" si="1128"/>
        <v>1</v>
      </c>
      <c r="AN2074" s="4" t="e">
        <f t="shared" si="1106"/>
        <v>#N/A</v>
      </c>
      <c r="AO2074" s="4" t="e">
        <f t="shared" si="1107"/>
        <v>#N/A</v>
      </c>
      <c r="AP2074" s="2" t="str">
        <f>IF(AD2074,
  IF(ISBLANK(H2074),
    AP2073,
    IF(LEN(H2074)=1,
      IF(OR(UPPER(H2074)="A",UPPER(H2074)="I"),
        EINSTELLUNGEN!$D$21,
        IF(OR(UPPER(H2074)="B",UPPER(H2074)="M"),
          EINSTELLUNGEN!$D$22,
          IF(OR(UPPER(H2074)="C",UPPER(H2074)="S"),
            EINSTELLUNGEN!$D$23,
            IF(UPPER(H2074)="D",
              EINSTELLUNGEN!$D$24,
              IF(UPPER(H2074)="E",
                EINSTELLUNGEN!$D$25,
                UPPER(H2074)))))),
      IF(ISNUMBER(H2074),
        EINSTELLUNGEN!$D$20&amp;H2074,
        UPPER(H2074)))),
  "")</f>
        <v/>
      </c>
      <c r="AQ2074" s="2" t="str">
        <f t="shared" si="1108"/>
        <v/>
      </c>
      <c r="AR2074" s="2">
        <f t="shared" si="1109"/>
        <v>0</v>
      </c>
      <c r="AS2074" s="145">
        <f t="shared" si="1110"/>
        <v>0.33333333333333331</v>
      </c>
      <c r="AT2074" s="2">
        <f t="shared" si="1111"/>
        <v>0</v>
      </c>
      <c r="AU2074" s="2">
        <f t="shared" si="1112"/>
        <v>0</v>
      </c>
      <c r="AV2074" s="2">
        <f t="shared" si="1113"/>
        <v>0</v>
      </c>
      <c r="AW2074" s="2">
        <f t="shared" si="1114"/>
        <v>0</v>
      </c>
      <c r="AX2074" s="2">
        <f t="shared" si="1129"/>
        <v>0</v>
      </c>
      <c r="AY2074" s="2">
        <f t="shared" si="1115"/>
        <v>0</v>
      </c>
      <c r="AZ2074" s="145" t="e">
        <f t="shared" si="1116"/>
        <v>#N/A</v>
      </c>
      <c r="BA2074" s="145" t="e">
        <f t="shared" si="1117"/>
        <v>#N/A</v>
      </c>
      <c r="BB2074" s="145">
        <f t="shared" si="1118"/>
        <v>2.083333333333337E-2</v>
      </c>
      <c r="BC2074" s="2">
        <f>IF(AM2074,
  IF(AND(AL2074=$J$31,_xlfn.DAYS(AH2074,DATE(AI2074,1,1))&lt;7),
    MAX(0,EINSTELLUNGEN!$D$12+1-WEEKDAY(DATE(EINSTELLUNGEN!$D$9,EINSTELLUNGEN!$D$10,1),2)),
    IF(AL2074=$J$33,
      MIN(EINSTELLUNGEN!$D$12,WEEKDAY(DATE(EINSTELLUNGEN!$D$9,12,31),2)),
      EINSTELLUNGEN!$D$12
  )) - SUMIF(AL$50:AL$2500,"="&amp;AL2074,AX$50:AX$2500),
  0)</f>
        <v>3</v>
      </c>
      <c r="BD2074" s="2">
        <f t="shared" si="1119"/>
        <v>0.33333333333333331</v>
      </c>
      <c r="BE2074" s="2">
        <f t="shared" si="1120"/>
        <v>0</v>
      </c>
    </row>
    <row r="2075" spans="1:57" ht="10.5" customHeight="1">
      <c r="A2075" s="1" t="str">
        <f t="shared" ca="1" si="1096"/>
        <v/>
      </c>
      <c r="B2075" s="1" t="str">
        <f t="shared" ca="1" si="1097"/>
        <v/>
      </c>
      <c r="C2075" s="1" t="str">
        <f t="shared" ca="1" si="1098"/>
        <v/>
      </c>
      <c r="D2075" s="1" t="str">
        <f t="shared" ca="1" si="1099"/>
        <v/>
      </c>
      <c r="F2075" s="10"/>
      <c r="G2075" s="217" t="str">
        <f t="shared" si="1100"/>
        <v/>
      </c>
      <c r="H2075" s="27"/>
      <c r="I2075" s="28"/>
      <c r="J2075" s="28"/>
      <c r="K2075" s="29"/>
      <c r="L2075" s="217"/>
      <c r="M2075" s="217"/>
      <c r="N2075" s="217"/>
      <c r="O2075" s="26" t="str">
        <f t="shared" si="1101"/>
        <v/>
      </c>
      <c r="P2075" s="218" t="str">
        <f t="shared" si="1102"/>
        <v/>
      </c>
      <c r="Q2075" s="26" t="str">
        <f t="shared" si="1103"/>
        <v/>
      </c>
      <c r="R2075" s="22"/>
      <c r="S2075" s="99"/>
      <c r="T2075" s="10"/>
      <c r="U2075" s="229" t="str">
        <f t="shared" si="1104"/>
        <v/>
      </c>
      <c r="V2075" s="230"/>
      <c r="W2075" s="230"/>
      <c r="X2075" s="230"/>
      <c r="Y2075" s="230"/>
      <c r="Z2075" s="22" t="str">
        <f>""</f>
        <v/>
      </c>
      <c r="AB2075" s="23" t="str">
        <f t="shared" si="1105"/>
        <v/>
      </c>
      <c r="AC2075" s="2" t="b">
        <f>COUNT(Q2075:Q$2500)&gt;0</f>
        <v>0</v>
      </c>
      <c r="AD2075" s="2" t="b">
        <f t="shared" si="1121"/>
        <v>0</v>
      </c>
      <c r="AE2075" s="2" t="b">
        <f t="shared" si="1122"/>
        <v>0</v>
      </c>
      <c r="AF2075" s="2" t="b">
        <f t="shared" si="1123"/>
        <v>0</v>
      </c>
      <c r="AG2075" s="2" t="b">
        <f>OR(
  AND(AC2075,NOT(AC2076)),
  AND(AF2075,WEEKDAY(AH2074,2)=EINSTELLUNGEN!$D$12),
  AND(AF2075,AH2075=$J$35)
)</f>
        <v>0</v>
      </c>
      <c r="AH2075" s="2">
        <f>IF(AE2075,AH2074+IF(WEEKDAY(AH2074+1,2)&lt;=EINSTELLUNGEN!$D$12,1,$J$36),AH2074)</f>
        <v>42020</v>
      </c>
      <c r="AI2075" s="2">
        <f t="shared" si="1124"/>
        <v>2019</v>
      </c>
      <c r="AJ2075" s="2">
        <f t="shared" si="1125"/>
        <v>201901</v>
      </c>
      <c r="AK2075" s="2">
        <f t="shared" si="1126"/>
        <v>201901</v>
      </c>
      <c r="AL2075" s="2">
        <f t="shared" si="1127"/>
        <v>201903</v>
      </c>
      <c r="AM2075" s="2" t="b">
        <f t="shared" si="1128"/>
        <v>1</v>
      </c>
      <c r="AN2075" s="4" t="e">
        <f t="shared" si="1106"/>
        <v>#N/A</v>
      </c>
      <c r="AO2075" s="4" t="e">
        <f t="shared" si="1107"/>
        <v>#N/A</v>
      </c>
      <c r="AP2075" s="2" t="str">
        <f>IF(AD2075,
  IF(ISBLANK(H2075),
    AP2074,
    IF(LEN(H2075)=1,
      IF(OR(UPPER(H2075)="A",UPPER(H2075)="I"),
        EINSTELLUNGEN!$D$21,
        IF(OR(UPPER(H2075)="B",UPPER(H2075)="M"),
          EINSTELLUNGEN!$D$22,
          IF(OR(UPPER(H2075)="C",UPPER(H2075)="S"),
            EINSTELLUNGEN!$D$23,
            IF(UPPER(H2075)="D",
              EINSTELLUNGEN!$D$24,
              IF(UPPER(H2075)="E",
                EINSTELLUNGEN!$D$25,
                UPPER(H2075)))))),
      IF(ISNUMBER(H2075),
        EINSTELLUNGEN!$D$20&amp;H2075,
        UPPER(H2075)))),
  "")</f>
        <v/>
      </c>
      <c r="AQ2075" s="2" t="str">
        <f t="shared" si="1108"/>
        <v/>
      </c>
      <c r="AR2075" s="2">
        <f t="shared" si="1109"/>
        <v>0</v>
      </c>
      <c r="AS2075" s="145">
        <f t="shared" si="1110"/>
        <v>0.33333333333333331</v>
      </c>
      <c r="AT2075" s="2">
        <f t="shared" si="1111"/>
        <v>0</v>
      </c>
      <c r="AU2075" s="2">
        <f t="shared" si="1112"/>
        <v>0</v>
      </c>
      <c r="AV2075" s="2">
        <f t="shared" si="1113"/>
        <v>0</v>
      </c>
      <c r="AW2075" s="2">
        <f t="shared" si="1114"/>
        <v>0</v>
      </c>
      <c r="AX2075" s="2">
        <f t="shared" si="1129"/>
        <v>0</v>
      </c>
      <c r="AY2075" s="2">
        <f t="shared" si="1115"/>
        <v>0</v>
      </c>
      <c r="AZ2075" s="145" t="e">
        <f t="shared" si="1116"/>
        <v>#N/A</v>
      </c>
      <c r="BA2075" s="145" t="e">
        <f t="shared" si="1117"/>
        <v>#N/A</v>
      </c>
      <c r="BB2075" s="145">
        <f t="shared" si="1118"/>
        <v>2.083333333333337E-2</v>
      </c>
      <c r="BC2075" s="2">
        <f>IF(AM2075,
  IF(AND(AL2075=$J$31,_xlfn.DAYS(AH2075,DATE(AI2075,1,1))&lt;7),
    MAX(0,EINSTELLUNGEN!$D$12+1-WEEKDAY(DATE(EINSTELLUNGEN!$D$9,EINSTELLUNGEN!$D$10,1),2)),
    IF(AL2075=$J$33,
      MIN(EINSTELLUNGEN!$D$12,WEEKDAY(DATE(EINSTELLUNGEN!$D$9,12,31),2)),
      EINSTELLUNGEN!$D$12
  )) - SUMIF(AL$50:AL$2500,"="&amp;AL2075,AX$50:AX$2500),
  0)</f>
        <v>3</v>
      </c>
      <c r="BD2075" s="2">
        <f t="shared" si="1119"/>
        <v>0.33333333333333331</v>
      </c>
      <c r="BE2075" s="2">
        <f t="shared" si="1120"/>
        <v>0</v>
      </c>
    </row>
    <row r="2076" spans="1:57" ht="10.5" customHeight="1">
      <c r="A2076" s="1" t="str">
        <f t="shared" ca="1" si="1096"/>
        <v/>
      </c>
      <c r="B2076" s="1" t="str">
        <f t="shared" ca="1" si="1097"/>
        <v/>
      </c>
      <c r="C2076" s="1" t="str">
        <f t="shared" ca="1" si="1098"/>
        <v/>
      </c>
      <c r="D2076" s="1" t="str">
        <f t="shared" ca="1" si="1099"/>
        <v/>
      </c>
      <c r="F2076" s="10"/>
      <c r="G2076" s="217" t="str">
        <f t="shared" si="1100"/>
        <v/>
      </c>
      <c r="H2076" s="27"/>
      <c r="I2076" s="28"/>
      <c r="J2076" s="28"/>
      <c r="K2076" s="29"/>
      <c r="L2076" s="217"/>
      <c r="M2076" s="217"/>
      <c r="N2076" s="217"/>
      <c r="O2076" s="26" t="str">
        <f t="shared" si="1101"/>
        <v/>
      </c>
      <c r="P2076" s="218" t="str">
        <f t="shared" si="1102"/>
        <v/>
      </c>
      <c r="Q2076" s="26" t="str">
        <f t="shared" si="1103"/>
        <v/>
      </c>
      <c r="R2076" s="22"/>
      <c r="S2076" s="99"/>
      <c r="T2076" s="10"/>
      <c r="U2076" s="229" t="str">
        <f t="shared" si="1104"/>
        <v/>
      </c>
      <c r="V2076" s="230"/>
      <c r="W2076" s="230"/>
      <c r="X2076" s="230"/>
      <c r="Y2076" s="230"/>
      <c r="Z2076" s="22" t="str">
        <f>""</f>
        <v/>
      </c>
      <c r="AB2076" s="23" t="str">
        <f t="shared" si="1105"/>
        <v/>
      </c>
      <c r="AC2076" s="2" t="b">
        <f>COUNT(Q2076:Q$2500)&gt;0</f>
        <v>0</v>
      </c>
      <c r="AD2076" s="2" t="b">
        <f t="shared" si="1121"/>
        <v>0</v>
      </c>
      <c r="AE2076" s="2" t="b">
        <f t="shared" si="1122"/>
        <v>0</v>
      </c>
      <c r="AF2076" s="2" t="b">
        <f t="shared" si="1123"/>
        <v>0</v>
      </c>
      <c r="AG2076" s="2" t="b">
        <f>OR(
  AND(AC2076,NOT(AC2077)),
  AND(AF2076,WEEKDAY(AH2075,2)=EINSTELLUNGEN!$D$12),
  AND(AF2076,AH2076=$J$35)
)</f>
        <v>0</v>
      </c>
      <c r="AH2076" s="2">
        <f>IF(AE2076,AH2075+IF(WEEKDAY(AH2075+1,2)&lt;=EINSTELLUNGEN!$D$12,1,$J$36),AH2075)</f>
        <v>42020</v>
      </c>
      <c r="AI2076" s="2">
        <f t="shared" si="1124"/>
        <v>2019</v>
      </c>
      <c r="AJ2076" s="2">
        <f t="shared" si="1125"/>
        <v>201901</v>
      </c>
      <c r="AK2076" s="2">
        <f t="shared" si="1126"/>
        <v>201901</v>
      </c>
      <c r="AL2076" s="2">
        <f t="shared" si="1127"/>
        <v>201903</v>
      </c>
      <c r="AM2076" s="2" t="b">
        <f t="shared" si="1128"/>
        <v>1</v>
      </c>
      <c r="AN2076" s="4" t="e">
        <f t="shared" si="1106"/>
        <v>#N/A</v>
      </c>
      <c r="AO2076" s="4" t="e">
        <f t="shared" si="1107"/>
        <v>#N/A</v>
      </c>
      <c r="AP2076" s="2" t="str">
        <f>IF(AD2076,
  IF(ISBLANK(H2076),
    AP2075,
    IF(LEN(H2076)=1,
      IF(OR(UPPER(H2076)="A",UPPER(H2076)="I"),
        EINSTELLUNGEN!$D$21,
        IF(OR(UPPER(H2076)="B",UPPER(H2076)="M"),
          EINSTELLUNGEN!$D$22,
          IF(OR(UPPER(H2076)="C",UPPER(H2076)="S"),
            EINSTELLUNGEN!$D$23,
            IF(UPPER(H2076)="D",
              EINSTELLUNGEN!$D$24,
              IF(UPPER(H2076)="E",
                EINSTELLUNGEN!$D$25,
                UPPER(H2076)))))),
      IF(ISNUMBER(H2076),
        EINSTELLUNGEN!$D$20&amp;H2076,
        UPPER(H2076)))),
  "")</f>
        <v/>
      </c>
      <c r="AQ2076" s="2" t="str">
        <f t="shared" si="1108"/>
        <v/>
      </c>
      <c r="AR2076" s="2">
        <f t="shared" si="1109"/>
        <v>0</v>
      </c>
      <c r="AS2076" s="145">
        <f t="shared" si="1110"/>
        <v>0.33333333333333331</v>
      </c>
      <c r="AT2076" s="2">
        <f t="shared" si="1111"/>
        <v>0</v>
      </c>
      <c r="AU2076" s="2">
        <f t="shared" si="1112"/>
        <v>0</v>
      </c>
      <c r="AV2076" s="2">
        <f t="shared" si="1113"/>
        <v>0</v>
      </c>
      <c r="AW2076" s="2">
        <f t="shared" si="1114"/>
        <v>0</v>
      </c>
      <c r="AX2076" s="2">
        <f t="shared" si="1129"/>
        <v>0</v>
      </c>
      <c r="AY2076" s="2">
        <f t="shared" si="1115"/>
        <v>0</v>
      </c>
      <c r="AZ2076" s="145" t="e">
        <f t="shared" si="1116"/>
        <v>#N/A</v>
      </c>
      <c r="BA2076" s="145" t="e">
        <f t="shared" si="1117"/>
        <v>#N/A</v>
      </c>
      <c r="BB2076" s="145">
        <f t="shared" si="1118"/>
        <v>2.083333333333337E-2</v>
      </c>
      <c r="BC2076" s="2">
        <f>IF(AM2076,
  IF(AND(AL2076=$J$31,_xlfn.DAYS(AH2076,DATE(AI2076,1,1))&lt;7),
    MAX(0,EINSTELLUNGEN!$D$12+1-WEEKDAY(DATE(EINSTELLUNGEN!$D$9,EINSTELLUNGEN!$D$10,1),2)),
    IF(AL2076=$J$33,
      MIN(EINSTELLUNGEN!$D$12,WEEKDAY(DATE(EINSTELLUNGEN!$D$9,12,31),2)),
      EINSTELLUNGEN!$D$12
  )) - SUMIF(AL$50:AL$2500,"="&amp;AL2076,AX$50:AX$2500),
  0)</f>
        <v>3</v>
      </c>
      <c r="BD2076" s="2">
        <f t="shared" si="1119"/>
        <v>0.33333333333333331</v>
      </c>
      <c r="BE2076" s="2">
        <f t="shared" si="1120"/>
        <v>0</v>
      </c>
    </row>
    <row r="2077" spans="1:57" ht="10.5" customHeight="1">
      <c r="A2077" s="1" t="str">
        <f t="shared" ca="1" si="1096"/>
        <v/>
      </c>
      <c r="B2077" s="1" t="str">
        <f t="shared" ca="1" si="1097"/>
        <v/>
      </c>
      <c r="C2077" s="1" t="str">
        <f t="shared" ca="1" si="1098"/>
        <v/>
      </c>
      <c r="D2077" s="1" t="str">
        <f t="shared" ca="1" si="1099"/>
        <v/>
      </c>
      <c r="F2077" s="10"/>
      <c r="G2077" s="217" t="str">
        <f t="shared" si="1100"/>
        <v/>
      </c>
      <c r="H2077" s="27"/>
      <c r="I2077" s="28"/>
      <c r="J2077" s="28"/>
      <c r="K2077" s="29"/>
      <c r="L2077" s="217"/>
      <c r="M2077" s="217"/>
      <c r="N2077" s="217"/>
      <c r="O2077" s="26" t="str">
        <f t="shared" si="1101"/>
        <v/>
      </c>
      <c r="P2077" s="218" t="str">
        <f t="shared" si="1102"/>
        <v/>
      </c>
      <c r="Q2077" s="26" t="str">
        <f t="shared" si="1103"/>
        <v/>
      </c>
      <c r="R2077" s="22"/>
      <c r="S2077" s="99"/>
      <c r="T2077" s="10"/>
      <c r="U2077" s="229" t="str">
        <f t="shared" si="1104"/>
        <v/>
      </c>
      <c r="V2077" s="230"/>
      <c r="W2077" s="230"/>
      <c r="X2077" s="230"/>
      <c r="Y2077" s="230"/>
      <c r="Z2077" s="22" t="str">
        <f>""</f>
        <v/>
      </c>
      <c r="AB2077" s="23" t="str">
        <f t="shared" si="1105"/>
        <v/>
      </c>
      <c r="AC2077" s="2" t="b">
        <f>COUNT(Q2077:Q$2500)&gt;0</f>
        <v>0</v>
      </c>
      <c r="AD2077" s="2" t="b">
        <f t="shared" si="1121"/>
        <v>0</v>
      </c>
      <c r="AE2077" s="2" t="b">
        <f t="shared" si="1122"/>
        <v>0</v>
      </c>
      <c r="AF2077" s="2" t="b">
        <f t="shared" si="1123"/>
        <v>0</v>
      </c>
      <c r="AG2077" s="2" t="b">
        <f>OR(
  AND(AC2077,NOT(AC2078)),
  AND(AF2077,WEEKDAY(AH2076,2)=EINSTELLUNGEN!$D$12),
  AND(AF2077,AH2077=$J$35)
)</f>
        <v>0</v>
      </c>
      <c r="AH2077" s="2">
        <f>IF(AE2077,AH2076+IF(WEEKDAY(AH2076+1,2)&lt;=EINSTELLUNGEN!$D$12,1,$J$36),AH2076)</f>
        <v>42020</v>
      </c>
      <c r="AI2077" s="2">
        <f t="shared" si="1124"/>
        <v>2019</v>
      </c>
      <c r="AJ2077" s="2">
        <f t="shared" si="1125"/>
        <v>201901</v>
      </c>
      <c r="AK2077" s="2">
        <f t="shared" si="1126"/>
        <v>201901</v>
      </c>
      <c r="AL2077" s="2">
        <f t="shared" si="1127"/>
        <v>201903</v>
      </c>
      <c r="AM2077" s="2" t="b">
        <f t="shared" si="1128"/>
        <v>1</v>
      </c>
      <c r="AN2077" s="4" t="e">
        <f t="shared" si="1106"/>
        <v>#N/A</v>
      </c>
      <c r="AO2077" s="4" t="e">
        <f t="shared" si="1107"/>
        <v>#N/A</v>
      </c>
      <c r="AP2077" s="2" t="str">
        <f>IF(AD2077,
  IF(ISBLANK(H2077),
    AP2076,
    IF(LEN(H2077)=1,
      IF(OR(UPPER(H2077)="A",UPPER(H2077)="I"),
        EINSTELLUNGEN!$D$21,
        IF(OR(UPPER(H2077)="B",UPPER(H2077)="M"),
          EINSTELLUNGEN!$D$22,
          IF(OR(UPPER(H2077)="C",UPPER(H2077)="S"),
            EINSTELLUNGEN!$D$23,
            IF(UPPER(H2077)="D",
              EINSTELLUNGEN!$D$24,
              IF(UPPER(H2077)="E",
                EINSTELLUNGEN!$D$25,
                UPPER(H2077)))))),
      IF(ISNUMBER(H2077),
        EINSTELLUNGEN!$D$20&amp;H2077,
        UPPER(H2077)))),
  "")</f>
        <v/>
      </c>
      <c r="AQ2077" s="2" t="str">
        <f t="shared" si="1108"/>
        <v/>
      </c>
      <c r="AR2077" s="2">
        <f t="shared" si="1109"/>
        <v>0</v>
      </c>
      <c r="AS2077" s="145">
        <f t="shared" si="1110"/>
        <v>0.33333333333333331</v>
      </c>
      <c r="AT2077" s="2">
        <f t="shared" si="1111"/>
        <v>0</v>
      </c>
      <c r="AU2077" s="2">
        <f t="shared" si="1112"/>
        <v>0</v>
      </c>
      <c r="AV2077" s="2">
        <f t="shared" si="1113"/>
        <v>0</v>
      </c>
      <c r="AW2077" s="2">
        <f t="shared" si="1114"/>
        <v>0</v>
      </c>
      <c r="AX2077" s="2">
        <f t="shared" si="1129"/>
        <v>0</v>
      </c>
      <c r="AY2077" s="2">
        <f t="shared" si="1115"/>
        <v>0</v>
      </c>
      <c r="AZ2077" s="145" t="e">
        <f t="shared" si="1116"/>
        <v>#N/A</v>
      </c>
      <c r="BA2077" s="145" t="e">
        <f t="shared" si="1117"/>
        <v>#N/A</v>
      </c>
      <c r="BB2077" s="145">
        <f t="shared" si="1118"/>
        <v>2.083333333333337E-2</v>
      </c>
      <c r="BC2077" s="2">
        <f>IF(AM2077,
  IF(AND(AL2077=$J$31,_xlfn.DAYS(AH2077,DATE(AI2077,1,1))&lt;7),
    MAX(0,EINSTELLUNGEN!$D$12+1-WEEKDAY(DATE(EINSTELLUNGEN!$D$9,EINSTELLUNGEN!$D$10,1),2)),
    IF(AL2077=$J$33,
      MIN(EINSTELLUNGEN!$D$12,WEEKDAY(DATE(EINSTELLUNGEN!$D$9,12,31),2)),
      EINSTELLUNGEN!$D$12
  )) - SUMIF(AL$50:AL$2500,"="&amp;AL2077,AX$50:AX$2500),
  0)</f>
        <v>3</v>
      </c>
      <c r="BD2077" s="2">
        <f t="shared" si="1119"/>
        <v>0.33333333333333331</v>
      </c>
      <c r="BE2077" s="2">
        <f t="shared" si="1120"/>
        <v>0</v>
      </c>
    </row>
    <row r="2078" spans="1:57" ht="10.5" customHeight="1">
      <c r="A2078" s="1" t="str">
        <f t="shared" ca="1" si="1096"/>
        <v/>
      </c>
      <c r="B2078" s="1" t="str">
        <f t="shared" ca="1" si="1097"/>
        <v/>
      </c>
      <c r="C2078" s="1" t="str">
        <f t="shared" ca="1" si="1098"/>
        <v/>
      </c>
      <c r="D2078" s="1" t="str">
        <f t="shared" ca="1" si="1099"/>
        <v/>
      </c>
      <c r="F2078" s="10"/>
      <c r="G2078" s="217" t="str">
        <f t="shared" si="1100"/>
        <v/>
      </c>
      <c r="H2078" s="27"/>
      <c r="I2078" s="28"/>
      <c r="J2078" s="28"/>
      <c r="K2078" s="29"/>
      <c r="L2078" s="217"/>
      <c r="M2078" s="217"/>
      <c r="N2078" s="217"/>
      <c r="O2078" s="26" t="str">
        <f t="shared" si="1101"/>
        <v/>
      </c>
      <c r="P2078" s="218" t="str">
        <f t="shared" si="1102"/>
        <v/>
      </c>
      <c r="Q2078" s="26" t="str">
        <f t="shared" si="1103"/>
        <v/>
      </c>
      <c r="R2078" s="22"/>
      <c r="S2078" s="99"/>
      <c r="T2078" s="10"/>
      <c r="U2078" s="229" t="str">
        <f t="shared" si="1104"/>
        <v/>
      </c>
      <c r="V2078" s="230"/>
      <c r="W2078" s="230"/>
      <c r="X2078" s="230"/>
      <c r="Y2078" s="230"/>
      <c r="Z2078" s="22" t="str">
        <f>""</f>
        <v/>
      </c>
      <c r="AB2078" s="23" t="str">
        <f t="shared" si="1105"/>
        <v/>
      </c>
      <c r="AC2078" s="2" t="b">
        <f>COUNT(Q2078:Q$2500)&gt;0</f>
        <v>0</v>
      </c>
      <c r="AD2078" s="2" t="b">
        <f t="shared" si="1121"/>
        <v>0</v>
      </c>
      <c r="AE2078" s="2" t="b">
        <f t="shared" si="1122"/>
        <v>0</v>
      </c>
      <c r="AF2078" s="2" t="b">
        <f t="shared" si="1123"/>
        <v>0</v>
      </c>
      <c r="AG2078" s="2" t="b">
        <f>OR(
  AND(AC2078,NOT(AC2079)),
  AND(AF2078,WEEKDAY(AH2077,2)=EINSTELLUNGEN!$D$12),
  AND(AF2078,AH2078=$J$35)
)</f>
        <v>0</v>
      </c>
      <c r="AH2078" s="2">
        <f>IF(AE2078,AH2077+IF(WEEKDAY(AH2077+1,2)&lt;=EINSTELLUNGEN!$D$12,1,$J$36),AH2077)</f>
        <v>42020</v>
      </c>
      <c r="AI2078" s="2">
        <f t="shared" si="1124"/>
        <v>2019</v>
      </c>
      <c r="AJ2078" s="2">
        <f t="shared" si="1125"/>
        <v>201901</v>
      </c>
      <c r="AK2078" s="2">
        <f t="shared" si="1126"/>
        <v>201901</v>
      </c>
      <c r="AL2078" s="2">
        <f t="shared" si="1127"/>
        <v>201903</v>
      </c>
      <c r="AM2078" s="2" t="b">
        <f t="shared" si="1128"/>
        <v>1</v>
      </c>
      <c r="AN2078" s="4" t="e">
        <f t="shared" si="1106"/>
        <v>#N/A</v>
      </c>
      <c r="AO2078" s="4" t="e">
        <f t="shared" si="1107"/>
        <v>#N/A</v>
      </c>
      <c r="AP2078" s="2" t="str">
        <f>IF(AD2078,
  IF(ISBLANK(H2078),
    AP2077,
    IF(LEN(H2078)=1,
      IF(OR(UPPER(H2078)="A",UPPER(H2078)="I"),
        EINSTELLUNGEN!$D$21,
        IF(OR(UPPER(H2078)="B",UPPER(H2078)="M"),
          EINSTELLUNGEN!$D$22,
          IF(OR(UPPER(H2078)="C",UPPER(H2078)="S"),
            EINSTELLUNGEN!$D$23,
            IF(UPPER(H2078)="D",
              EINSTELLUNGEN!$D$24,
              IF(UPPER(H2078)="E",
                EINSTELLUNGEN!$D$25,
                UPPER(H2078)))))),
      IF(ISNUMBER(H2078),
        EINSTELLUNGEN!$D$20&amp;H2078,
        UPPER(H2078)))),
  "")</f>
        <v/>
      </c>
      <c r="AQ2078" s="2" t="str">
        <f t="shared" si="1108"/>
        <v/>
      </c>
      <c r="AR2078" s="2">
        <f t="shared" si="1109"/>
        <v>0</v>
      </c>
      <c r="AS2078" s="145">
        <f t="shared" si="1110"/>
        <v>0.33333333333333331</v>
      </c>
      <c r="AT2078" s="2">
        <f t="shared" si="1111"/>
        <v>0</v>
      </c>
      <c r="AU2078" s="2">
        <f t="shared" si="1112"/>
        <v>0</v>
      </c>
      <c r="AV2078" s="2">
        <f t="shared" si="1113"/>
        <v>0</v>
      </c>
      <c r="AW2078" s="2">
        <f t="shared" si="1114"/>
        <v>0</v>
      </c>
      <c r="AX2078" s="2">
        <f t="shared" si="1129"/>
        <v>0</v>
      </c>
      <c r="AY2078" s="2">
        <f t="shared" si="1115"/>
        <v>0</v>
      </c>
      <c r="AZ2078" s="145" t="e">
        <f t="shared" si="1116"/>
        <v>#N/A</v>
      </c>
      <c r="BA2078" s="145" t="e">
        <f t="shared" si="1117"/>
        <v>#N/A</v>
      </c>
      <c r="BB2078" s="145">
        <f t="shared" si="1118"/>
        <v>2.083333333333337E-2</v>
      </c>
      <c r="BC2078" s="2">
        <f>IF(AM2078,
  IF(AND(AL2078=$J$31,_xlfn.DAYS(AH2078,DATE(AI2078,1,1))&lt;7),
    MAX(0,EINSTELLUNGEN!$D$12+1-WEEKDAY(DATE(EINSTELLUNGEN!$D$9,EINSTELLUNGEN!$D$10,1),2)),
    IF(AL2078=$J$33,
      MIN(EINSTELLUNGEN!$D$12,WEEKDAY(DATE(EINSTELLUNGEN!$D$9,12,31),2)),
      EINSTELLUNGEN!$D$12
  )) - SUMIF(AL$50:AL$2500,"="&amp;AL2078,AX$50:AX$2500),
  0)</f>
        <v>3</v>
      </c>
      <c r="BD2078" s="2">
        <f t="shared" si="1119"/>
        <v>0.33333333333333331</v>
      </c>
      <c r="BE2078" s="2">
        <f t="shared" si="1120"/>
        <v>0</v>
      </c>
    </row>
    <row r="2079" spans="1:57" ht="10.5" customHeight="1">
      <c r="A2079" s="1" t="str">
        <f t="shared" ca="1" si="1096"/>
        <v/>
      </c>
      <c r="B2079" s="1" t="str">
        <f t="shared" ca="1" si="1097"/>
        <v/>
      </c>
      <c r="C2079" s="1" t="str">
        <f t="shared" ca="1" si="1098"/>
        <v/>
      </c>
      <c r="D2079" s="1" t="str">
        <f t="shared" ca="1" si="1099"/>
        <v/>
      </c>
      <c r="F2079" s="10"/>
      <c r="G2079" s="217" t="str">
        <f t="shared" si="1100"/>
        <v/>
      </c>
      <c r="H2079" s="27"/>
      <c r="I2079" s="28"/>
      <c r="J2079" s="28"/>
      <c r="K2079" s="29"/>
      <c r="L2079" s="217"/>
      <c r="M2079" s="217"/>
      <c r="N2079" s="217"/>
      <c r="O2079" s="26" t="str">
        <f t="shared" si="1101"/>
        <v/>
      </c>
      <c r="P2079" s="218" t="str">
        <f t="shared" si="1102"/>
        <v/>
      </c>
      <c r="Q2079" s="26" t="str">
        <f t="shared" si="1103"/>
        <v/>
      </c>
      <c r="R2079" s="22"/>
      <c r="S2079" s="99"/>
      <c r="T2079" s="10"/>
      <c r="U2079" s="229" t="str">
        <f t="shared" si="1104"/>
        <v/>
      </c>
      <c r="V2079" s="230"/>
      <c r="W2079" s="230"/>
      <c r="X2079" s="230"/>
      <c r="Y2079" s="230"/>
      <c r="Z2079" s="22" t="str">
        <f>""</f>
        <v/>
      </c>
      <c r="AB2079" s="23" t="str">
        <f t="shared" si="1105"/>
        <v/>
      </c>
      <c r="AC2079" s="2" t="b">
        <f>COUNT(Q2079:Q$2500)&gt;0</f>
        <v>0</v>
      </c>
      <c r="AD2079" s="2" t="b">
        <f t="shared" si="1121"/>
        <v>0</v>
      </c>
      <c r="AE2079" s="2" t="b">
        <f t="shared" si="1122"/>
        <v>0</v>
      </c>
      <c r="AF2079" s="2" t="b">
        <f t="shared" si="1123"/>
        <v>0</v>
      </c>
      <c r="AG2079" s="2" t="b">
        <f>OR(
  AND(AC2079,NOT(AC2080)),
  AND(AF2079,WEEKDAY(AH2078,2)=EINSTELLUNGEN!$D$12),
  AND(AF2079,AH2079=$J$35)
)</f>
        <v>0</v>
      </c>
      <c r="AH2079" s="2">
        <f>IF(AE2079,AH2078+IF(WEEKDAY(AH2078+1,2)&lt;=EINSTELLUNGEN!$D$12,1,$J$36),AH2078)</f>
        <v>42020</v>
      </c>
      <c r="AI2079" s="2">
        <f t="shared" si="1124"/>
        <v>2019</v>
      </c>
      <c r="AJ2079" s="2">
        <f t="shared" si="1125"/>
        <v>201901</v>
      </c>
      <c r="AK2079" s="2">
        <f t="shared" si="1126"/>
        <v>201901</v>
      </c>
      <c r="AL2079" s="2">
        <f t="shared" si="1127"/>
        <v>201903</v>
      </c>
      <c r="AM2079" s="2" t="b">
        <f t="shared" si="1128"/>
        <v>1</v>
      </c>
      <c r="AN2079" s="4" t="e">
        <f t="shared" si="1106"/>
        <v>#N/A</v>
      </c>
      <c r="AO2079" s="4" t="e">
        <f t="shared" si="1107"/>
        <v>#N/A</v>
      </c>
      <c r="AP2079" s="2" t="str">
        <f>IF(AD2079,
  IF(ISBLANK(H2079),
    AP2078,
    IF(LEN(H2079)=1,
      IF(OR(UPPER(H2079)="A",UPPER(H2079)="I"),
        EINSTELLUNGEN!$D$21,
        IF(OR(UPPER(H2079)="B",UPPER(H2079)="M"),
          EINSTELLUNGEN!$D$22,
          IF(OR(UPPER(H2079)="C",UPPER(H2079)="S"),
            EINSTELLUNGEN!$D$23,
            IF(UPPER(H2079)="D",
              EINSTELLUNGEN!$D$24,
              IF(UPPER(H2079)="E",
                EINSTELLUNGEN!$D$25,
                UPPER(H2079)))))),
      IF(ISNUMBER(H2079),
        EINSTELLUNGEN!$D$20&amp;H2079,
        UPPER(H2079)))),
  "")</f>
        <v/>
      </c>
      <c r="AQ2079" s="2" t="str">
        <f t="shared" si="1108"/>
        <v/>
      </c>
      <c r="AR2079" s="2">
        <f t="shared" si="1109"/>
        <v>0</v>
      </c>
      <c r="AS2079" s="145">
        <f t="shared" si="1110"/>
        <v>0.33333333333333331</v>
      </c>
      <c r="AT2079" s="2">
        <f t="shared" si="1111"/>
        <v>0</v>
      </c>
      <c r="AU2079" s="2">
        <f t="shared" si="1112"/>
        <v>0</v>
      </c>
      <c r="AV2079" s="2">
        <f t="shared" si="1113"/>
        <v>0</v>
      </c>
      <c r="AW2079" s="2">
        <f t="shared" si="1114"/>
        <v>0</v>
      </c>
      <c r="AX2079" s="2">
        <f t="shared" si="1129"/>
        <v>0</v>
      </c>
      <c r="AY2079" s="2">
        <f t="shared" si="1115"/>
        <v>0</v>
      </c>
      <c r="AZ2079" s="145" t="e">
        <f t="shared" si="1116"/>
        <v>#N/A</v>
      </c>
      <c r="BA2079" s="145" t="e">
        <f t="shared" si="1117"/>
        <v>#N/A</v>
      </c>
      <c r="BB2079" s="145">
        <f t="shared" si="1118"/>
        <v>2.083333333333337E-2</v>
      </c>
      <c r="BC2079" s="2">
        <f>IF(AM2079,
  IF(AND(AL2079=$J$31,_xlfn.DAYS(AH2079,DATE(AI2079,1,1))&lt;7),
    MAX(0,EINSTELLUNGEN!$D$12+1-WEEKDAY(DATE(EINSTELLUNGEN!$D$9,EINSTELLUNGEN!$D$10,1),2)),
    IF(AL2079=$J$33,
      MIN(EINSTELLUNGEN!$D$12,WEEKDAY(DATE(EINSTELLUNGEN!$D$9,12,31),2)),
      EINSTELLUNGEN!$D$12
  )) - SUMIF(AL$50:AL$2500,"="&amp;AL2079,AX$50:AX$2500),
  0)</f>
        <v>3</v>
      </c>
      <c r="BD2079" s="2">
        <f t="shared" si="1119"/>
        <v>0.33333333333333331</v>
      </c>
      <c r="BE2079" s="2">
        <f t="shared" si="1120"/>
        <v>0</v>
      </c>
    </row>
    <row r="2080" spans="1:57" ht="10.5" customHeight="1">
      <c r="A2080" s="1" t="str">
        <f t="shared" ca="1" si="1096"/>
        <v/>
      </c>
      <c r="B2080" s="1" t="str">
        <f t="shared" ca="1" si="1097"/>
        <v/>
      </c>
      <c r="C2080" s="1" t="str">
        <f t="shared" ca="1" si="1098"/>
        <v/>
      </c>
      <c r="D2080" s="1" t="str">
        <f t="shared" ca="1" si="1099"/>
        <v/>
      </c>
      <c r="F2080" s="10"/>
      <c r="G2080" s="217" t="str">
        <f t="shared" si="1100"/>
        <v/>
      </c>
      <c r="H2080" s="27"/>
      <c r="I2080" s="28"/>
      <c r="J2080" s="28"/>
      <c r="K2080" s="29"/>
      <c r="L2080" s="217"/>
      <c r="M2080" s="217"/>
      <c r="N2080" s="217"/>
      <c r="O2080" s="26" t="str">
        <f t="shared" si="1101"/>
        <v/>
      </c>
      <c r="P2080" s="218" t="str">
        <f t="shared" si="1102"/>
        <v/>
      </c>
      <c r="Q2080" s="26" t="str">
        <f t="shared" si="1103"/>
        <v/>
      </c>
      <c r="R2080" s="22"/>
      <c r="S2080" s="99"/>
      <c r="T2080" s="10"/>
      <c r="U2080" s="229" t="str">
        <f t="shared" si="1104"/>
        <v/>
      </c>
      <c r="V2080" s="230"/>
      <c r="W2080" s="230"/>
      <c r="X2080" s="230"/>
      <c r="Y2080" s="230"/>
      <c r="Z2080" s="22" t="str">
        <f>""</f>
        <v/>
      </c>
      <c r="AB2080" s="23" t="str">
        <f t="shared" si="1105"/>
        <v/>
      </c>
      <c r="AC2080" s="2" t="b">
        <f>COUNT(Q2080:Q$2500)&gt;0</f>
        <v>0</v>
      </c>
      <c r="AD2080" s="2" t="b">
        <f t="shared" si="1121"/>
        <v>0</v>
      </c>
      <c r="AE2080" s="2" t="b">
        <f t="shared" si="1122"/>
        <v>0</v>
      </c>
      <c r="AF2080" s="2" t="b">
        <f t="shared" si="1123"/>
        <v>0</v>
      </c>
      <c r="AG2080" s="2" t="b">
        <f>OR(
  AND(AC2080,NOT(AC2081)),
  AND(AF2080,WEEKDAY(AH2079,2)=EINSTELLUNGEN!$D$12),
  AND(AF2080,AH2080=$J$35)
)</f>
        <v>0</v>
      </c>
      <c r="AH2080" s="2">
        <f>IF(AE2080,AH2079+IF(WEEKDAY(AH2079+1,2)&lt;=EINSTELLUNGEN!$D$12,1,$J$36),AH2079)</f>
        <v>42020</v>
      </c>
      <c r="AI2080" s="2">
        <f t="shared" si="1124"/>
        <v>2019</v>
      </c>
      <c r="AJ2080" s="2">
        <f t="shared" si="1125"/>
        <v>201901</v>
      </c>
      <c r="AK2080" s="2">
        <f t="shared" si="1126"/>
        <v>201901</v>
      </c>
      <c r="AL2080" s="2">
        <f t="shared" si="1127"/>
        <v>201903</v>
      </c>
      <c r="AM2080" s="2" t="b">
        <f t="shared" si="1128"/>
        <v>1</v>
      </c>
      <c r="AN2080" s="4" t="e">
        <f t="shared" si="1106"/>
        <v>#N/A</v>
      </c>
      <c r="AO2080" s="4" t="e">
        <f t="shared" si="1107"/>
        <v>#N/A</v>
      </c>
      <c r="AP2080" s="2" t="str">
        <f>IF(AD2080,
  IF(ISBLANK(H2080),
    AP2079,
    IF(LEN(H2080)=1,
      IF(OR(UPPER(H2080)="A",UPPER(H2080)="I"),
        EINSTELLUNGEN!$D$21,
        IF(OR(UPPER(H2080)="B",UPPER(H2080)="M"),
          EINSTELLUNGEN!$D$22,
          IF(OR(UPPER(H2080)="C",UPPER(H2080)="S"),
            EINSTELLUNGEN!$D$23,
            IF(UPPER(H2080)="D",
              EINSTELLUNGEN!$D$24,
              IF(UPPER(H2080)="E",
                EINSTELLUNGEN!$D$25,
                UPPER(H2080)))))),
      IF(ISNUMBER(H2080),
        EINSTELLUNGEN!$D$20&amp;H2080,
        UPPER(H2080)))),
  "")</f>
        <v/>
      </c>
      <c r="AQ2080" s="2" t="str">
        <f t="shared" si="1108"/>
        <v/>
      </c>
      <c r="AR2080" s="2">
        <f t="shared" si="1109"/>
        <v>0</v>
      </c>
      <c r="AS2080" s="145">
        <f t="shared" si="1110"/>
        <v>0.33333333333333331</v>
      </c>
      <c r="AT2080" s="2">
        <f t="shared" si="1111"/>
        <v>0</v>
      </c>
      <c r="AU2080" s="2">
        <f t="shared" si="1112"/>
        <v>0</v>
      </c>
      <c r="AV2080" s="2">
        <f t="shared" si="1113"/>
        <v>0</v>
      </c>
      <c r="AW2080" s="2">
        <f t="shared" si="1114"/>
        <v>0</v>
      </c>
      <c r="AX2080" s="2">
        <f t="shared" si="1129"/>
        <v>0</v>
      </c>
      <c r="AY2080" s="2">
        <f t="shared" si="1115"/>
        <v>0</v>
      </c>
      <c r="AZ2080" s="145" t="e">
        <f t="shared" si="1116"/>
        <v>#N/A</v>
      </c>
      <c r="BA2080" s="145" t="e">
        <f t="shared" si="1117"/>
        <v>#N/A</v>
      </c>
      <c r="BB2080" s="145">
        <f t="shared" si="1118"/>
        <v>2.083333333333337E-2</v>
      </c>
      <c r="BC2080" s="2">
        <f>IF(AM2080,
  IF(AND(AL2080=$J$31,_xlfn.DAYS(AH2080,DATE(AI2080,1,1))&lt;7),
    MAX(0,EINSTELLUNGEN!$D$12+1-WEEKDAY(DATE(EINSTELLUNGEN!$D$9,EINSTELLUNGEN!$D$10,1),2)),
    IF(AL2080=$J$33,
      MIN(EINSTELLUNGEN!$D$12,WEEKDAY(DATE(EINSTELLUNGEN!$D$9,12,31),2)),
      EINSTELLUNGEN!$D$12
  )) - SUMIF(AL$50:AL$2500,"="&amp;AL2080,AX$50:AX$2500),
  0)</f>
        <v>3</v>
      </c>
      <c r="BD2080" s="2">
        <f t="shared" si="1119"/>
        <v>0.33333333333333331</v>
      </c>
      <c r="BE2080" s="2">
        <f t="shared" si="1120"/>
        <v>0</v>
      </c>
    </row>
    <row r="2081" spans="1:57" ht="10.5" customHeight="1">
      <c r="A2081" s="1" t="str">
        <f t="shared" ca="1" si="1096"/>
        <v/>
      </c>
      <c r="B2081" s="1" t="str">
        <f t="shared" ca="1" si="1097"/>
        <v/>
      </c>
      <c r="C2081" s="1" t="str">
        <f t="shared" ca="1" si="1098"/>
        <v/>
      </c>
      <c r="D2081" s="1" t="str">
        <f t="shared" ca="1" si="1099"/>
        <v/>
      </c>
      <c r="F2081" s="10"/>
      <c r="G2081" s="217" t="str">
        <f t="shared" si="1100"/>
        <v/>
      </c>
      <c r="H2081" s="27"/>
      <c r="I2081" s="28"/>
      <c r="J2081" s="28"/>
      <c r="K2081" s="29"/>
      <c r="L2081" s="217"/>
      <c r="M2081" s="217"/>
      <c r="N2081" s="217"/>
      <c r="O2081" s="26" t="str">
        <f t="shared" si="1101"/>
        <v/>
      </c>
      <c r="P2081" s="218" t="str">
        <f t="shared" si="1102"/>
        <v/>
      </c>
      <c r="Q2081" s="26" t="str">
        <f t="shared" si="1103"/>
        <v/>
      </c>
      <c r="R2081" s="22"/>
      <c r="S2081" s="99"/>
      <c r="T2081" s="10"/>
      <c r="U2081" s="229" t="str">
        <f t="shared" si="1104"/>
        <v/>
      </c>
      <c r="V2081" s="230"/>
      <c r="W2081" s="230"/>
      <c r="X2081" s="230"/>
      <c r="Y2081" s="230"/>
      <c r="Z2081" s="22" t="str">
        <f>""</f>
        <v/>
      </c>
      <c r="AB2081" s="23" t="str">
        <f t="shared" si="1105"/>
        <v/>
      </c>
      <c r="AC2081" s="2" t="b">
        <f>COUNT(Q2081:Q$2500)&gt;0</f>
        <v>0</v>
      </c>
      <c r="AD2081" s="2" t="b">
        <f t="shared" si="1121"/>
        <v>0</v>
      </c>
      <c r="AE2081" s="2" t="b">
        <f t="shared" si="1122"/>
        <v>0</v>
      </c>
      <c r="AF2081" s="2" t="b">
        <f t="shared" si="1123"/>
        <v>0</v>
      </c>
      <c r="AG2081" s="2" t="b">
        <f>OR(
  AND(AC2081,NOT(AC2082)),
  AND(AF2081,WEEKDAY(AH2080,2)=EINSTELLUNGEN!$D$12),
  AND(AF2081,AH2081=$J$35)
)</f>
        <v>0</v>
      </c>
      <c r="AH2081" s="2">
        <f>IF(AE2081,AH2080+IF(WEEKDAY(AH2080+1,2)&lt;=EINSTELLUNGEN!$D$12,1,$J$36),AH2080)</f>
        <v>42020</v>
      </c>
      <c r="AI2081" s="2">
        <f t="shared" si="1124"/>
        <v>2019</v>
      </c>
      <c r="AJ2081" s="2">
        <f t="shared" si="1125"/>
        <v>201901</v>
      </c>
      <c r="AK2081" s="2">
        <f t="shared" si="1126"/>
        <v>201901</v>
      </c>
      <c r="AL2081" s="2">
        <f t="shared" si="1127"/>
        <v>201903</v>
      </c>
      <c r="AM2081" s="2" t="b">
        <f t="shared" si="1128"/>
        <v>1</v>
      </c>
      <c r="AN2081" s="4" t="e">
        <f t="shared" si="1106"/>
        <v>#N/A</v>
      </c>
      <c r="AO2081" s="4" t="e">
        <f t="shared" si="1107"/>
        <v>#N/A</v>
      </c>
      <c r="AP2081" s="2" t="str">
        <f>IF(AD2081,
  IF(ISBLANK(H2081),
    AP2080,
    IF(LEN(H2081)=1,
      IF(OR(UPPER(H2081)="A",UPPER(H2081)="I"),
        EINSTELLUNGEN!$D$21,
        IF(OR(UPPER(H2081)="B",UPPER(H2081)="M"),
          EINSTELLUNGEN!$D$22,
          IF(OR(UPPER(H2081)="C",UPPER(H2081)="S"),
            EINSTELLUNGEN!$D$23,
            IF(UPPER(H2081)="D",
              EINSTELLUNGEN!$D$24,
              IF(UPPER(H2081)="E",
                EINSTELLUNGEN!$D$25,
                UPPER(H2081)))))),
      IF(ISNUMBER(H2081),
        EINSTELLUNGEN!$D$20&amp;H2081,
        UPPER(H2081)))),
  "")</f>
        <v/>
      </c>
      <c r="AQ2081" s="2" t="str">
        <f t="shared" si="1108"/>
        <v/>
      </c>
      <c r="AR2081" s="2">
        <f t="shared" si="1109"/>
        <v>0</v>
      </c>
      <c r="AS2081" s="145">
        <f t="shared" si="1110"/>
        <v>0.33333333333333331</v>
      </c>
      <c r="AT2081" s="2">
        <f t="shared" si="1111"/>
        <v>0</v>
      </c>
      <c r="AU2081" s="2">
        <f t="shared" si="1112"/>
        <v>0</v>
      </c>
      <c r="AV2081" s="2">
        <f t="shared" si="1113"/>
        <v>0</v>
      </c>
      <c r="AW2081" s="2">
        <f t="shared" si="1114"/>
        <v>0</v>
      </c>
      <c r="AX2081" s="2">
        <f t="shared" si="1129"/>
        <v>0</v>
      </c>
      <c r="AY2081" s="2">
        <f t="shared" si="1115"/>
        <v>0</v>
      </c>
      <c r="AZ2081" s="145" t="e">
        <f t="shared" si="1116"/>
        <v>#N/A</v>
      </c>
      <c r="BA2081" s="145" t="e">
        <f t="shared" si="1117"/>
        <v>#N/A</v>
      </c>
      <c r="BB2081" s="145">
        <f t="shared" si="1118"/>
        <v>2.083333333333337E-2</v>
      </c>
      <c r="BC2081" s="2">
        <f>IF(AM2081,
  IF(AND(AL2081=$J$31,_xlfn.DAYS(AH2081,DATE(AI2081,1,1))&lt;7),
    MAX(0,EINSTELLUNGEN!$D$12+1-WEEKDAY(DATE(EINSTELLUNGEN!$D$9,EINSTELLUNGEN!$D$10,1),2)),
    IF(AL2081=$J$33,
      MIN(EINSTELLUNGEN!$D$12,WEEKDAY(DATE(EINSTELLUNGEN!$D$9,12,31),2)),
      EINSTELLUNGEN!$D$12
  )) - SUMIF(AL$50:AL$2500,"="&amp;AL2081,AX$50:AX$2500),
  0)</f>
        <v>3</v>
      </c>
      <c r="BD2081" s="2">
        <f t="shared" si="1119"/>
        <v>0.33333333333333331</v>
      </c>
      <c r="BE2081" s="2">
        <f t="shared" si="1120"/>
        <v>0</v>
      </c>
    </row>
    <row r="2082" spans="1:57" ht="10.5" customHeight="1">
      <c r="A2082" s="1" t="str">
        <f t="shared" ca="1" si="1096"/>
        <v/>
      </c>
      <c r="B2082" s="1" t="str">
        <f t="shared" ca="1" si="1097"/>
        <v/>
      </c>
      <c r="C2082" s="1" t="str">
        <f t="shared" ca="1" si="1098"/>
        <v/>
      </c>
      <c r="D2082" s="1" t="str">
        <f t="shared" ca="1" si="1099"/>
        <v/>
      </c>
      <c r="F2082" s="10"/>
      <c r="G2082" s="217" t="str">
        <f t="shared" si="1100"/>
        <v/>
      </c>
      <c r="H2082" s="27"/>
      <c r="I2082" s="28"/>
      <c r="J2082" s="28"/>
      <c r="K2082" s="29"/>
      <c r="L2082" s="217"/>
      <c r="M2082" s="217"/>
      <c r="N2082" s="217"/>
      <c r="O2082" s="26" t="str">
        <f t="shared" si="1101"/>
        <v/>
      </c>
      <c r="P2082" s="218" t="str">
        <f t="shared" si="1102"/>
        <v/>
      </c>
      <c r="Q2082" s="26" t="str">
        <f t="shared" si="1103"/>
        <v/>
      </c>
      <c r="R2082" s="22"/>
      <c r="S2082" s="99"/>
      <c r="T2082" s="10"/>
      <c r="U2082" s="229" t="str">
        <f t="shared" si="1104"/>
        <v/>
      </c>
      <c r="V2082" s="230"/>
      <c r="W2082" s="230"/>
      <c r="X2082" s="230"/>
      <c r="Y2082" s="230"/>
      <c r="Z2082" s="22" t="str">
        <f>""</f>
        <v/>
      </c>
      <c r="AB2082" s="23" t="str">
        <f t="shared" si="1105"/>
        <v/>
      </c>
      <c r="AC2082" s="2" t="b">
        <f>COUNT(Q2082:Q$2500)&gt;0</f>
        <v>0</v>
      </c>
      <c r="AD2082" s="2" t="b">
        <f t="shared" si="1121"/>
        <v>0</v>
      </c>
      <c r="AE2082" s="2" t="b">
        <f t="shared" si="1122"/>
        <v>0</v>
      </c>
      <c r="AF2082" s="2" t="b">
        <f t="shared" si="1123"/>
        <v>0</v>
      </c>
      <c r="AG2082" s="2" t="b">
        <f>OR(
  AND(AC2082,NOT(AC2083)),
  AND(AF2082,WEEKDAY(AH2081,2)=EINSTELLUNGEN!$D$12),
  AND(AF2082,AH2082=$J$35)
)</f>
        <v>0</v>
      </c>
      <c r="AH2082" s="2">
        <f>IF(AE2082,AH2081+IF(WEEKDAY(AH2081+1,2)&lt;=EINSTELLUNGEN!$D$12,1,$J$36),AH2081)</f>
        <v>42020</v>
      </c>
      <c r="AI2082" s="2">
        <f t="shared" si="1124"/>
        <v>2019</v>
      </c>
      <c r="AJ2082" s="2">
        <f t="shared" si="1125"/>
        <v>201901</v>
      </c>
      <c r="AK2082" s="2">
        <f t="shared" si="1126"/>
        <v>201901</v>
      </c>
      <c r="AL2082" s="2">
        <f t="shared" si="1127"/>
        <v>201903</v>
      </c>
      <c r="AM2082" s="2" t="b">
        <f t="shared" si="1128"/>
        <v>1</v>
      </c>
      <c r="AN2082" s="4" t="e">
        <f t="shared" si="1106"/>
        <v>#N/A</v>
      </c>
      <c r="AO2082" s="4" t="e">
        <f t="shared" si="1107"/>
        <v>#N/A</v>
      </c>
      <c r="AP2082" s="2" t="str">
        <f>IF(AD2082,
  IF(ISBLANK(H2082),
    AP2081,
    IF(LEN(H2082)=1,
      IF(OR(UPPER(H2082)="A",UPPER(H2082)="I"),
        EINSTELLUNGEN!$D$21,
        IF(OR(UPPER(H2082)="B",UPPER(H2082)="M"),
          EINSTELLUNGEN!$D$22,
          IF(OR(UPPER(H2082)="C",UPPER(H2082)="S"),
            EINSTELLUNGEN!$D$23,
            IF(UPPER(H2082)="D",
              EINSTELLUNGEN!$D$24,
              IF(UPPER(H2082)="E",
                EINSTELLUNGEN!$D$25,
                UPPER(H2082)))))),
      IF(ISNUMBER(H2082),
        EINSTELLUNGEN!$D$20&amp;H2082,
        UPPER(H2082)))),
  "")</f>
        <v/>
      </c>
      <c r="AQ2082" s="2" t="str">
        <f t="shared" si="1108"/>
        <v/>
      </c>
      <c r="AR2082" s="2">
        <f t="shared" si="1109"/>
        <v>0</v>
      </c>
      <c r="AS2082" s="145">
        <f t="shared" si="1110"/>
        <v>0.33333333333333331</v>
      </c>
      <c r="AT2082" s="2">
        <f t="shared" si="1111"/>
        <v>0</v>
      </c>
      <c r="AU2082" s="2">
        <f t="shared" si="1112"/>
        <v>0</v>
      </c>
      <c r="AV2082" s="2">
        <f t="shared" si="1113"/>
        <v>0</v>
      </c>
      <c r="AW2082" s="2">
        <f t="shared" si="1114"/>
        <v>0</v>
      </c>
      <c r="AX2082" s="2">
        <f t="shared" si="1129"/>
        <v>0</v>
      </c>
      <c r="AY2082" s="2">
        <f t="shared" si="1115"/>
        <v>0</v>
      </c>
      <c r="AZ2082" s="145" t="e">
        <f t="shared" si="1116"/>
        <v>#N/A</v>
      </c>
      <c r="BA2082" s="145" t="e">
        <f t="shared" si="1117"/>
        <v>#N/A</v>
      </c>
      <c r="BB2082" s="145">
        <f t="shared" si="1118"/>
        <v>2.083333333333337E-2</v>
      </c>
      <c r="BC2082" s="2">
        <f>IF(AM2082,
  IF(AND(AL2082=$J$31,_xlfn.DAYS(AH2082,DATE(AI2082,1,1))&lt;7),
    MAX(0,EINSTELLUNGEN!$D$12+1-WEEKDAY(DATE(EINSTELLUNGEN!$D$9,EINSTELLUNGEN!$D$10,1),2)),
    IF(AL2082=$J$33,
      MIN(EINSTELLUNGEN!$D$12,WEEKDAY(DATE(EINSTELLUNGEN!$D$9,12,31),2)),
      EINSTELLUNGEN!$D$12
  )) - SUMIF(AL$50:AL$2500,"="&amp;AL2082,AX$50:AX$2500),
  0)</f>
        <v>3</v>
      </c>
      <c r="BD2082" s="2">
        <f t="shared" si="1119"/>
        <v>0.33333333333333331</v>
      </c>
      <c r="BE2082" s="2">
        <f t="shared" si="1120"/>
        <v>0</v>
      </c>
    </row>
    <row r="2083" spans="1:57" ht="10.5" customHeight="1">
      <c r="A2083" s="1" t="str">
        <f t="shared" ca="1" si="1096"/>
        <v/>
      </c>
      <c r="B2083" s="1" t="str">
        <f t="shared" ca="1" si="1097"/>
        <v/>
      </c>
      <c r="C2083" s="1" t="str">
        <f t="shared" ca="1" si="1098"/>
        <v/>
      </c>
      <c r="D2083" s="1" t="str">
        <f t="shared" ca="1" si="1099"/>
        <v/>
      </c>
      <c r="F2083" s="10"/>
      <c r="G2083" s="217" t="str">
        <f t="shared" si="1100"/>
        <v/>
      </c>
      <c r="H2083" s="27"/>
      <c r="I2083" s="28"/>
      <c r="J2083" s="28"/>
      <c r="K2083" s="29"/>
      <c r="L2083" s="217"/>
      <c r="M2083" s="217"/>
      <c r="N2083" s="217"/>
      <c r="O2083" s="26" t="str">
        <f t="shared" si="1101"/>
        <v/>
      </c>
      <c r="P2083" s="218" t="str">
        <f t="shared" si="1102"/>
        <v/>
      </c>
      <c r="Q2083" s="26" t="str">
        <f t="shared" si="1103"/>
        <v/>
      </c>
      <c r="R2083" s="22"/>
      <c r="S2083" s="99"/>
      <c r="T2083" s="10"/>
      <c r="U2083" s="229" t="str">
        <f t="shared" si="1104"/>
        <v/>
      </c>
      <c r="V2083" s="230"/>
      <c r="W2083" s="230"/>
      <c r="X2083" s="230"/>
      <c r="Y2083" s="230"/>
      <c r="Z2083" s="22" t="str">
        <f>""</f>
        <v/>
      </c>
      <c r="AB2083" s="23" t="str">
        <f t="shared" si="1105"/>
        <v/>
      </c>
      <c r="AC2083" s="2" t="b">
        <f>COUNT(Q2083:Q$2500)&gt;0</f>
        <v>0</v>
      </c>
      <c r="AD2083" s="2" t="b">
        <f t="shared" si="1121"/>
        <v>0</v>
      </c>
      <c r="AE2083" s="2" t="b">
        <f t="shared" si="1122"/>
        <v>0</v>
      </c>
      <c r="AF2083" s="2" t="b">
        <f t="shared" si="1123"/>
        <v>0</v>
      </c>
      <c r="AG2083" s="2" t="b">
        <f>OR(
  AND(AC2083,NOT(AC2084)),
  AND(AF2083,WEEKDAY(AH2082,2)=EINSTELLUNGEN!$D$12),
  AND(AF2083,AH2083=$J$35)
)</f>
        <v>0</v>
      </c>
      <c r="AH2083" s="2">
        <f>IF(AE2083,AH2082+IF(WEEKDAY(AH2082+1,2)&lt;=EINSTELLUNGEN!$D$12,1,$J$36),AH2082)</f>
        <v>42020</v>
      </c>
      <c r="AI2083" s="2">
        <f t="shared" si="1124"/>
        <v>2019</v>
      </c>
      <c r="AJ2083" s="2">
        <f t="shared" si="1125"/>
        <v>201901</v>
      </c>
      <c r="AK2083" s="2">
        <f t="shared" si="1126"/>
        <v>201901</v>
      </c>
      <c r="AL2083" s="2">
        <f t="shared" si="1127"/>
        <v>201903</v>
      </c>
      <c r="AM2083" s="2" t="b">
        <f t="shared" si="1128"/>
        <v>1</v>
      </c>
      <c r="AN2083" s="4" t="e">
        <f t="shared" si="1106"/>
        <v>#N/A</v>
      </c>
      <c r="AO2083" s="4" t="e">
        <f t="shared" si="1107"/>
        <v>#N/A</v>
      </c>
      <c r="AP2083" s="2" t="str">
        <f>IF(AD2083,
  IF(ISBLANK(H2083),
    AP2082,
    IF(LEN(H2083)=1,
      IF(OR(UPPER(H2083)="A",UPPER(H2083)="I"),
        EINSTELLUNGEN!$D$21,
        IF(OR(UPPER(H2083)="B",UPPER(H2083)="M"),
          EINSTELLUNGEN!$D$22,
          IF(OR(UPPER(H2083)="C",UPPER(H2083)="S"),
            EINSTELLUNGEN!$D$23,
            IF(UPPER(H2083)="D",
              EINSTELLUNGEN!$D$24,
              IF(UPPER(H2083)="E",
                EINSTELLUNGEN!$D$25,
                UPPER(H2083)))))),
      IF(ISNUMBER(H2083),
        EINSTELLUNGEN!$D$20&amp;H2083,
        UPPER(H2083)))),
  "")</f>
        <v/>
      </c>
      <c r="AQ2083" s="2" t="str">
        <f t="shared" si="1108"/>
        <v/>
      </c>
      <c r="AR2083" s="2">
        <f t="shared" si="1109"/>
        <v>0</v>
      </c>
      <c r="AS2083" s="145">
        <f t="shared" si="1110"/>
        <v>0.33333333333333331</v>
      </c>
      <c r="AT2083" s="2">
        <f t="shared" si="1111"/>
        <v>0</v>
      </c>
      <c r="AU2083" s="2">
        <f t="shared" si="1112"/>
        <v>0</v>
      </c>
      <c r="AV2083" s="2">
        <f t="shared" si="1113"/>
        <v>0</v>
      </c>
      <c r="AW2083" s="2">
        <f t="shared" si="1114"/>
        <v>0</v>
      </c>
      <c r="AX2083" s="2">
        <f t="shared" si="1129"/>
        <v>0</v>
      </c>
      <c r="AY2083" s="2">
        <f t="shared" si="1115"/>
        <v>0</v>
      </c>
      <c r="AZ2083" s="145" t="e">
        <f t="shared" si="1116"/>
        <v>#N/A</v>
      </c>
      <c r="BA2083" s="145" t="e">
        <f t="shared" si="1117"/>
        <v>#N/A</v>
      </c>
      <c r="BB2083" s="145">
        <f t="shared" si="1118"/>
        <v>2.083333333333337E-2</v>
      </c>
      <c r="BC2083" s="2">
        <f>IF(AM2083,
  IF(AND(AL2083=$J$31,_xlfn.DAYS(AH2083,DATE(AI2083,1,1))&lt;7),
    MAX(0,EINSTELLUNGEN!$D$12+1-WEEKDAY(DATE(EINSTELLUNGEN!$D$9,EINSTELLUNGEN!$D$10,1),2)),
    IF(AL2083=$J$33,
      MIN(EINSTELLUNGEN!$D$12,WEEKDAY(DATE(EINSTELLUNGEN!$D$9,12,31),2)),
      EINSTELLUNGEN!$D$12
  )) - SUMIF(AL$50:AL$2500,"="&amp;AL2083,AX$50:AX$2500),
  0)</f>
        <v>3</v>
      </c>
      <c r="BD2083" s="2">
        <f t="shared" si="1119"/>
        <v>0.33333333333333331</v>
      </c>
      <c r="BE2083" s="2">
        <f t="shared" si="1120"/>
        <v>0</v>
      </c>
    </row>
    <row r="2084" spans="1:57" ht="10.5" customHeight="1">
      <c r="A2084" s="1" t="str">
        <f t="shared" ca="1" si="1096"/>
        <v/>
      </c>
      <c r="B2084" s="1" t="str">
        <f t="shared" ca="1" si="1097"/>
        <v/>
      </c>
      <c r="C2084" s="1" t="str">
        <f t="shared" ca="1" si="1098"/>
        <v/>
      </c>
      <c r="D2084" s="1" t="str">
        <f t="shared" ca="1" si="1099"/>
        <v/>
      </c>
      <c r="F2084" s="10"/>
      <c r="G2084" s="217" t="str">
        <f t="shared" si="1100"/>
        <v/>
      </c>
      <c r="H2084" s="27"/>
      <c r="I2084" s="28"/>
      <c r="J2084" s="28"/>
      <c r="K2084" s="29"/>
      <c r="L2084" s="217"/>
      <c r="M2084" s="217"/>
      <c r="N2084" s="217"/>
      <c r="O2084" s="26" t="str">
        <f t="shared" si="1101"/>
        <v/>
      </c>
      <c r="P2084" s="218" t="str">
        <f t="shared" si="1102"/>
        <v/>
      </c>
      <c r="Q2084" s="26" t="str">
        <f t="shared" si="1103"/>
        <v/>
      </c>
      <c r="R2084" s="22"/>
      <c r="S2084" s="99"/>
      <c r="T2084" s="10"/>
      <c r="U2084" s="229" t="str">
        <f t="shared" si="1104"/>
        <v/>
      </c>
      <c r="V2084" s="230"/>
      <c r="W2084" s="230"/>
      <c r="X2084" s="230"/>
      <c r="Y2084" s="230"/>
      <c r="Z2084" s="22" t="str">
        <f>""</f>
        <v/>
      </c>
      <c r="AB2084" s="23" t="str">
        <f t="shared" si="1105"/>
        <v/>
      </c>
      <c r="AC2084" s="2" t="b">
        <f>COUNT(Q2084:Q$2500)&gt;0</f>
        <v>0</v>
      </c>
      <c r="AD2084" s="2" t="b">
        <f t="shared" si="1121"/>
        <v>0</v>
      </c>
      <c r="AE2084" s="2" t="b">
        <f t="shared" si="1122"/>
        <v>0</v>
      </c>
      <c r="AF2084" s="2" t="b">
        <f t="shared" si="1123"/>
        <v>0</v>
      </c>
      <c r="AG2084" s="2" t="b">
        <f>OR(
  AND(AC2084,NOT(AC2085)),
  AND(AF2084,WEEKDAY(AH2083,2)=EINSTELLUNGEN!$D$12),
  AND(AF2084,AH2084=$J$35)
)</f>
        <v>0</v>
      </c>
      <c r="AH2084" s="2">
        <f>IF(AE2084,AH2083+IF(WEEKDAY(AH2083+1,2)&lt;=EINSTELLUNGEN!$D$12,1,$J$36),AH2083)</f>
        <v>42020</v>
      </c>
      <c r="AI2084" s="2">
        <f t="shared" si="1124"/>
        <v>2019</v>
      </c>
      <c r="AJ2084" s="2">
        <f t="shared" si="1125"/>
        <v>201901</v>
      </c>
      <c r="AK2084" s="2">
        <f t="shared" si="1126"/>
        <v>201901</v>
      </c>
      <c r="AL2084" s="2">
        <f t="shared" si="1127"/>
        <v>201903</v>
      </c>
      <c r="AM2084" s="2" t="b">
        <f t="shared" si="1128"/>
        <v>1</v>
      </c>
      <c r="AN2084" s="4" t="e">
        <f t="shared" si="1106"/>
        <v>#N/A</v>
      </c>
      <c r="AO2084" s="4" t="e">
        <f t="shared" si="1107"/>
        <v>#N/A</v>
      </c>
      <c r="AP2084" s="2" t="str">
        <f>IF(AD2084,
  IF(ISBLANK(H2084),
    AP2083,
    IF(LEN(H2084)=1,
      IF(OR(UPPER(H2084)="A",UPPER(H2084)="I"),
        EINSTELLUNGEN!$D$21,
        IF(OR(UPPER(H2084)="B",UPPER(H2084)="M"),
          EINSTELLUNGEN!$D$22,
          IF(OR(UPPER(H2084)="C",UPPER(H2084)="S"),
            EINSTELLUNGEN!$D$23,
            IF(UPPER(H2084)="D",
              EINSTELLUNGEN!$D$24,
              IF(UPPER(H2084)="E",
                EINSTELLUNGEN!$D$25,
                UPPER(H2084)))))),
      IF(ISNUMBER(H2084),
        EINSTELLUNGEN!$D$20&amp;H2084,
        UPPER(H2084)))),
  "")</f>
        <v/>
      </c>
      <c r="AQ2084" s="2" t="str">
        <f t="shared" si="1108"/>
        <v/>
      </c>
      <c r="AR2084" s="2">
        <f t="shared" si="1109"/>
        <v>0</v>
      </c>
      <c r="AS2084" s="145">
        <f t="shared" si="1110"/>
        <v>0.33333333333333331</v>
      </c>
      <c r="AT2084" s="2">
        <f t="shared" si="1111"/>
        <v>0</v>
      </c>
      <c r="AU2084" s="2">
        <f t="shared" si="1112"/>
        <v>0</v>
      </c>
      <c r="AV2084" s="2">
        <f t="shared" si="1113"/>
        <v>0</v>
      </c>
      <c r="AW2084" s="2">
        <f t="shared" si="1114"/>
        <v>0</v>
      </c>
      <c r="AX2084" s="2">
        <f t="shared" si="1129"/>
        <v>0</v>
      </c>
      <c r="AY2084" s="2">
        <f t="shared" si="1115"/>
        <v>0</v>
      </c>
      <c r="AZ2084" s="145" t="e">
        <f t="shared" si="1116"/>
        <v>#N/A</v>
      </c>
      <c r="BA2084" s="145" t="e">
        <f t="shared" si="1117"/>
        <v>#N/A</v>
      </c>
      <c r="BB2084" s="145">
        <f t="shared" si="1118"/>
        <v>2.083333333333337E-2</v>
      </c>
      <c r="BC2084" s="2">
        <f>IF(AM2084,
  IF(AND(AL2084=$J$31,_xlfn.DAYS(AH2084,DATE(AI2084,1,1))&lt;7),
    MAX(0,EINSTELLUNGEN!$D$12+1-WEEKDAY(DATE(EINSTELLUNGEN!$D$9,EINSTELLUNGEN!$D$10,1),2)),
    IF(AL2084=$J$33,
      MIN(EINSTELLUNGEN!$D$12,WEEKDAY(DATE(EINSTELLUNGEN!$D$9,12,31),2)),
      EINSTELLUNGEN!$D$12
  )) - SUMIF(AL$50:AL$2500,"="&amp;AL2084,AX$50:AX$2500),
  0)</f>
        <v>3</v>
      </c>
      <c r="BD2084" s="2">
        <f t="shared" si="1119"/>
        <v>0.33333333333333331</v>
      </c>
      <c r="BE2084" s="2">
        <f t="shared" si="1120"/>
        <v>0</v>
      </c>
    </row>
    <row r="2085" spans="1:57" ht="10.5" customHeight="1">
      <c r="A2085" s="1" t="str">
        <f t="shared" ca="1" si="1096"/>
        <v/>
      </c>
      <c r="B2085" s="1" t="str">
        <f t="shared" ca="1" si="1097"/>
        <v/>
      </c>
      <c r="C2085" s="1" t="str">
        <f t="shared" ca="1" si="1098"/>
        <v/>
      </c>
      <c r="D2085" s="1" t="str">
        <f t="shared" ca="1" si="1099"/>
        <v/>
      </c>
      <c r="F2085" s="10"/>
      <c r="G2085" s="217" t="str">
        <f t="shared" si="1100"/>
        <v/>
      </c>
      <c r="H2085" s="27"/>
      <c r="I2085" s="28"/>
      <c r="J2085" s="28"/>
      <c r="K2085" s="29"/>
      <c r="L2085" s="217"/>
      <c r="M2085" s="217"/>
      <c r="N2085" s="217"/>
      <c r="O2085" s="26" t="str">
        <f t="shared" si="1101"/>
        <v/>
      </c>
      <c r="P2085" s="218" t="str">
        <f t="shared" si="1102"/>
        <v/>
      </c>
      <c r="Q2085" s="26" t="str">
        <f t="shared" si="1103"/>
        <v/>
      </c>
      <c r="R2085" s="22"/>
      <c r="S2085" s="99"/>
      <c r="T2085" s="10"/>
      <c r="U2085" s="229" t="str">
        <f t="shared" si="1104"/>
        <v/>
      </c>
      <c r="V2085" s="230"/>
      <c r="W2085" s="230"/>
      <c r="X2085" s="230"/>
      <c r="Y2085" s="230"/>
      <c r="Z2085" s="22" t="str">
        <f>""</f>
        <v/>
      </c>
      <c r="AB2085" s="23" t="str">
        <f t="shared" si="1105"/>
        <v/>
      </c>
      <c r="AC2085" s="2" t="b">
        <f>COUNT(Q2085:Q$2500)&gt;0</f>
        <v>0</v>
      </c>
      <c r="AD2085" s="2" t="b">
        <f t="shared" si="1121"/>
        <v>0</v>
      </c>
      <c r="AE2085" s="2" t="b">
        <f t="shared" si="1122"/>
        <v>0</v>
      </c>
      <c r="AF2085" s="2" t="b">
        <f t="shared" si="1123"/>
        <v>0</v>
      </c>
      <c r="AG2085" s="2" t="b">
        <f>OR(
  AND(AC2085,NOT(AC2086)),
  AND(AF2085,WEEKDAY(AH2084,2)=EINSTELLUNGEN!$D$12),
  AND(AF2085,AH2085=$J$35)
)</f>
        <v>0</v>
      </c>
      <c r="AH2085" s="2">
        <f>IF(AE2085,AH2084+IF(WEEKDAY(AH2084+1,2)&lt;=EINSTELLUNGEN!$D$12,1,$J$36),AH2084)</f>
        <v>42020</v>
      </c>
      <c r="AI2085" s="2">
        <f t="shared" si="1124"/>
        <v>2019</v>
      </c>
      <c r="AJ2085" s="2">
        <f t="shared" si="1125"/>
        <v>201901</v>
      </c>
      <c r="AK2085" s="2">
        <f t="shared" si="1126"/>
        <v>201901</v>
      </c>
      <c r="AL2085" s="2">
        <f t="shared" si="1127"/>
        <v>201903</v>
      </c>
      <c r="AM2085" s="2" t="b">
        <f t="shared" si="1128"/>
        <v>1</v>
      </c>
      <c r="AN2085" s="4" t="e">
        <f t="shared" si="1106"/>
        <v>#N/A</v>
      </c>
      <c r="AO2085" s="4" t="e">
        <f t="shared" si="1107"/>
        <v>#N/A</v>
      </c>
      <c r="AP2085" s="2" t="str">
        <f>IF(AD2085,
  IF(ISBLANK(H2085),
    AP2084,
    IF(LEN(H2085)=1,
      IF(OR(UPPER(H2085)="A",UPPER(H2085)="I"),
        EINSTELLUNGEN!$D$21,
        IF(OR(UPPER(H2085)="B",UPPER(H2085)="M"),
          EINSTELLUNGEN!$D$22,
          IF(OR(UPPER(H2085)="C",UPPER(H2085)="S"),
            EINSTELLUNGEN!$D$23,
            IF(UPPER(H2085)="D",
              EINSTELLUNGEN!$D$24,
              IF(UPPER(H2085)="E",
                EINSTELLUNGEN!$D$25,
                UPPER(H2085)))))),
      IF(ISNUMBER(H2085),
        EINSTELLUNGEN!$D$20&amp;H2085,
        UPPER(H2085)))),
  "")</f>
        <v/>
      </c>
      <c r="AQ2085" s="2" t="str">
        <f t="shared" si="1108"/>
        <v/>
      </c>
      <c r="AR2085" s="2">
        <f t="shared" si="1109"/>
        <v>0</v>
      </c>
      <c r="AS2085" s="145">
        <f t="shared" si="1110"/>
        <v>0.33333333333333331</v>
      </c>
      <c r="AT2085" s="2">
        <f t="shared" si="1111"/>
        <v>0</v>
      </c>
      <c r="AU2085" s="2">
        <f t="shared" si="1112"/>
        <v>0</v>
      </c>
      <c r="AV2085" s="2">
        <f t="shared" si="1113"/>
        <v>0</v>
      </c>
      <c r="AW2085" s="2">
        <f t="shared" si="1114"/>
        <v>0</v>
      </c>
      <c r="AX2085" s="2">
        <f t="shared" si="1129"/>
        <v>0</v>
      </c>
      <c r="AY2085" s="2">
        <f t="shared" si="1115"/>
        <v>0</v>
      </c>
      <c r="AZ2085" s="145" t="e">
        <f t="shared" si="1116"/>
        <v>#N/A</v>
      </c>
      <c r="BA2085" s="145" t="e">
        <f t="shared" si="1117"/>
        <v>#N/A</v>
      </c>
      <c r="BB2085" s="145">
        <f t="shared" si="1118"/>
        <v>2.083333333333337E-2</v>
      </c>
      <c r="BC2085" s="2">
        <f>IF(AM2085,
  IF(AND(AL2085=$J$31,_xlfn.DAYS(AH2085,DATE(AI2085,1,1))&lt;7),
    MAX(0,EINSTELLUNGEN!$D$12+1-WEEKDAY(DATE(EINSTELLUNGEN!$D$9,EINSTELLUNGEN!$D$10,1),2)),
    IF(AL2085=$J$33,
      MIN(EINSTELLUNGEN!$D$12,WEEKDAY(DATE(EINSTELLUNGEN!$D$9,12,31),2)),
      EINSTELLUNGEN!$D$12
  )) - SUMIF(AL$50:AL$2500,"="&amp;AL2085,AX$50:AX$2500),
  0)</f>
        <v>3</v>
      </c>
      <c r="BD2085" s="2">
        <f t="shared" si="1119"/>
        <v>0.33333333333333331</v>
      </c>
      <c r="BE2085" s="2">
        <f t="shared" si="1120"/>
        <v>0</v>
      </c>
    </row>
    <row r="2086" spans="1:57" ht="10.5" customHeight="1">
      <c r="A2086" s="1" t="str">
        <f t="shared" ca="1" si="1096"/>
        <v/>
      </c>
      <c r="B2086" s="1" t="str">
        <f t="shared" ca="1" si="1097"/>
        <v/>
      </c>
      <c r="C2086" s="1" t="str">
        <f t="shared" ca="1" si="1098"/>
        <v/>
      </c>
      <c r="D2086" s="1" t="str">
        <f t="shared" ca="1" si="1099"/>
        <v/>
      </c>
      <c r="F2086" s="10"/>
      <c r="G2086" s="217" t="str">
        <f t="shared" si="1100"/>
        <v/>
      </c>
      <c r="H2086" s="27"/>
      <c r="I2086" s="28"/>
      <c r="J2086" s="28"/>
      <c r="K2086" s="29"/>
      <c r="L2086" s="217"/>
      <c r="M2086" s="217"/>
      <c r="N2086" s="217"/>
      <c r="O2086" s="26" t="str">
        <f t="shared" si="1101"/>
        <v/>
      </c>
      <c r="P2086" s="218" t="str">
        <f t="shared" si="1102"/>
        <v/>
      </c>
      <c r="Q2086" s="26" t="str">
        <f t="shared" si="1103"/>
        <v/>
      </c>
      <c r="R2086" s="22"/>
      <c r="S2086" s="99"/>
      <c r="T2086" s="10"/>
      <c r="U2086" s="229" t="str">
        <f t="shared" si="1104"/>
        <v/>
      </c>
      <c r="V2086" s="230"/>
      <c r="W2086" s="230"/>
      <c r="X2086" s="230"/>
      <c r="Y2086" s="230"/>
      <c r="Z2086" s="22" t="str">
        <f>""</f>
        <v/>
      </c>
      <c r="AB2086" s="23" t="str">
        <f t="shared" si="1105"/>
        <v/>
      </c>
      <c r="AC2086" s="2" t="b">
        <f>COUNT(Q2086:Q$2500)&gt;0</f>
        <v>0</v>
      </c>
      <c r="AD2086" s="2" t="b">
        <f t="shared" si="1121"/>
        <v>0</v>
      </c>
      <c r="AE2086" s="2" t="b">
        <f t="shared" si="1122"/>
        <v>0</v>
      </c>
      <c r="AF2086" s="2" t="b">
        <f t="shared" si="1123"/>
        <v>0</v>
      </c>
      <c r="AG2086" s="2" t="b">
        <f>OR(
  AND(AC2086,NOT(AC2087)),
  AND(AF2086,WEEKDAY(AH2085,2)=EINSTELLUNGEN!$D$12),
  AND(AF2086,AH2086=$J$35)
)</f>
        <v>0</v>
      </c>
      <c r="AH2086" s="2">
        <f>IF(AE2086,AH2085+IF(WEEKDAY(AH2085+1,2)&lt;=EINSTELLUNGEN!$D$12,1,$J$36),AH2085)</f>
        <v>42020</v>
      </c>
      <c r="AI2086" s="2">
        <f t="shared" si="1124"/>
        <v>2019</v>
      </c>
      <c r="AJ2086" s="2">
        <f t="shared" si="1125"/>
        <v>201901</v>
      </c>
      <c r="AK2086" s="2">
        <f t="shared" si="1126"/>
        <v>201901</v>
      </c>
      <c r="AL2086" s="2">
        <f t="shared" si="1127"/>
        <v>201903</v>
      </c>
      <c r="AM2086" s="2" t="b">
        <f t="shared" si="1128"/>
        <v>1</v>
      </c>
      <c r="AN2086" s="4" t="e">
        <f t="shared" si="1106"/>
        <v>#N/A</v>
      </c>
      <c r="AO2086" s="4" t="e">
        <f t="shared" si="1107"/>
        <v>#N/A</v>
      </c>
      <c r="AP2086" s="2" t="str">
        <f>IF(AD2086,
  IF(ISBLANK(H2086),
    AP2085,
    IF(LEN(H2086)=1,
      IF(OR(UPPER(H2086)="A",UPPER(H2086)="I"),
        EINSTELLUNGEN!$D$21,
        IF(OR(UPPER(H2086)="B",UPPER(H2086)="M"),
          EINSTELLUNGEN!$D$22,
          IF(OR(UPPER(H2086)="C",UPPER(H2086)="S"),
            EINSTELLUNGEN!$D$23,
            IF(UPPER(H2086)="D",
              EINSTELLUNGEN!$D$24,
              IF(UPPER(H2086)="E",
                EINSTELLUNGEN!$D$25,
                UPPER(H2086)))))),
      IF(ISNUMBER(H2086),
        EINSTELLUNGEN!$D$20&amp;H2086,
        UPPER(H2086)))),
  "")</f>
        <v/>
      </c>
      <c r="AQ2086" s="2" t="str">
        <f t="shared" si="1108"/>
        <v/>
      </c>
      <c r="AR2086" s="2">
        <f t="shared" si="1109"/>
        <v>0</v>
      </c>
      <c r="AS2086" s="145">
        <f t="shared" si="1110"/>
        <v>0.33333333333333331</v>
      </c>
      <c r="AT2086" s="2">
        <f t="shared" si="1111"/>
        <v>0</v>
      </c>
      <c r="AU2086" s="2">
        <f t="shared" si="1112"/>
        <v>0</v>
      </c>
      <c r="AV2086" s="2">
        <f t="shared" si="1113"/>
        <v>0</v>
      </c>
      <c r="AW2086" s="2">
        <f t="shared" si="1114"/>
        <v>0</v>
      </c>
      <c r="AX2086" s="2">
        <f t="shared" si="1129"/>
        <v>0</v>
      </c>
      <c r="AY2086" s="2">
        <f t="shared" si="1115"/>
        <v>0</v>
      </c>
      <c r="AZ2086" s="145" t="e">
        <f t="shared" si="1116"/>
        <v>#N/A</v>
      </c>
      <c r="BA2086" s="145" t="e">
        <f t="shared" si="1117"/>
        <v>#N/A</v>
      </c>
      <c r="BB2086" s="145">
        <f t="shared" si="1118"/>
        <v>2.083333333333337E-2</v>
      </c>
      <c r="BC2086" s="2">
        <f>IF(AM2086,
  IF(AND(AL2086=$J$31,_xlfn.DAYS(AH2086,DATE(AI2086,1,1))&lt;7),
    MAX(0,EINSTELLUNGEN!$D$12+1-WEEKDAY(DATE(EINSTELLUNGEN!$D$9,EINSTELLUNGEN!$D$10,1),2)),
    IF(AL2086=$J$33,
      MIN(EINSTELLUNGEN!$D$12,WEEKDAY(DATE(EINSTELLUNGEN!$D$9,12,31),2)),
      EINSTELLUNGEN!$D$12
  )) - SUMIF(AL$50:AL$2500,"="&amp;AL2086,AX$50:AX$2500),
  0)</f>
        <v>3</v>
      </c>
      <c r="BD2086" s="2">
        <f t="shared" si="1119"/>
        <v>0.33333333333333331</v>
      </c>
      <c r="BE2086" s="2">
        <f t="shared" si="1120"/>
        <v>0</v>
      </c>
    </row>
    <row r="2087" spans="1:57" ht="10.5" customHeight="1">
      <c r="A2087" s="1" t="str">
        <f t="shared" ca="1" si="1096"/>
        <v/>
      </c>
      <c r="B2087" s="1" t="str">
        <f t="shared" ca="1" si="1097"/>
        <v/>
      </c>
      <c r="C2087" s="1" t="str">
        <f t="shared" ca="1" si="1098"/>
        <v/>
      </c>
      <c r="D2087" s="1" t="str">
        <f t="shared" ca="1" si="1099"/>
        <v/>
      </c>
      <c r="F2087" s="10"/>
      <c r="G2087" s="217" t="str">
        <f t="shared" si="1100"/>
        <v/>
      </c>
      <c r="H2087" s="27"/>
      <c r="I2087" s="28"/>
      <c r="J2087" s="28"/>
      <c r="K2087" s="29"/>
      <c r="L2087" s="217"/>
      <c r="M2087" s="217"/>
      <c r="N2087" s="217"/>
      <c r="O2087" s="26" t="str">
        <f t="shared" si="1101"/>
        <v/>
      </c>
      <c r="P2087" s="218" t="str">
        <f t="shared" si="1102"/>
        <v/>
      </c>
      <c r="Q2087" s="26" t="str">
        <f t="shared" si="1103"/>
        <v/>
      </c>
      <c r="R2087" s="22"/>
      <c r="S2087" s="99"/>
      <c r="T2087" s="10"/>
      <c r="U2087" s="229" t="str">
        <f t="shared" si="1104"/>
        <v/>
      </c>
      <c r="V2087" s="230"/>
      <c r="W2087" s="230"/>
      <c r="X2087" s="230"/>
      <c r="Y2087" s="230"/>
      <c r="Z2087" s="22" t="str">
        <f>""</f>
        <v/>
      </c>
      <c r="AB2087" s="23" t="str">
        <f t="shared" si="1105"/>
        <v/>
      </c>
      <c r="AC2087" s="2" t="b">
        <f>COUNT(Q2087:Q$2500)&gt;0</f>
        <v>0</v>
      </c>
      <c r="AD2087" s="2" t="b">
        <f t="shared" si="1121"/>
        <v>0</v>
      </c>
      <c r="AE2087" s="2" t="b">
        <f t="shared" si="1122"/>
        <v>0</v>
      </c>
      <c r="AF2087" s="2" t="b">
        <f t="shared" si="1123"/>
        <v>0</v>
      </c>
      <c r="AG2087" s="2" t="b">
        <f>OR(
  AND(AC2087,NOT(AC2088)),
  AND(AF2087,WEEKDAY(AH2086,2)=EINSTELLUNGEN!$D$12),
  AND(AF2087,AH2087=$J$35)
)</f>
        <v>0</v>
      </c>
      <c r="AH2087" s="2">
        <f>IF(AE2087,AH2086+IF(WEEKDAY(AH2086+1,2)&lt;=EINSTELLUNGEN!$D$12,1,$J$36),AH2086)</f>
        <v>42020</v>
      </c>
      <c r="AI2087" s="2">
        <f t="shared" si="1124"/>
        <v>2019</v>
      </c>
      <c r="AJ2087" s="2">
        <f t="shared" si="1125"/>
        <v>201901</v>
      </c>
      <c r="AK2087" s="2">
        <f t="shared" si="1126"/>
        <v>201901</v>
      </c>
      <c r="AL2087" s="2">
        <f t="shared" si="1127"/>
        <v>201903</v>
      </c>
      <c r="AM2087" s="2" t="b">
        <f t="shared" si="1128"/>
        <v>1</v>
      </c>
      <c r="AN2087" s="4" t="e">
        <f t="shared" si="1106"/>
        <v>#N/A</v>
      </c>
      <c r="AO2087" s="4" t="e">
        <f t="shared" si="1107"/>
        <v>#N/A</v>
      </c>
      <c r="AP2087" s="2" t="str">
        <f>IF(AD2087,
  IF(ISBLANK(H2087),
    AP2086,
    IF(LEN(H2087)=1,
      IF(OR(UPPER(H2087)="A",UPPER(H2087)="I"),
        EINSTELLUNGEN!$D$21,
        IF(OR(UPPER(H2087)="B",UPPER(H2087)="M"),
          EINSTELLUNGEN!$D$22,
          IF(OR(UPPER(H2087)="C",UPPER(H2087)="S"),
            EINSTELLUNGEN!$D$23,
            IF(UPPER(H2087)="D",
              EINSTELLUNGEN!$D$24,
              IF(UPPER(H2087)="E",
                EINSTELLUNGEN!$D$25,
                UPPER(H2087)))))),
      IF(ISNUMBER(H2087),
        EINSTELLUNGEN!$D$20&amp;H2087,
        UPPER(H2087)))),
  "")</f>
        <v/>
      </c>
      <c r="AQ2087" s="2" t="str">
        <f t="shared" si="1108"/>
        <v/>
      </c>
      <c r="AR2087" s="2">
        <f t="shared" si="1109"/>
        <v>0</v>
      </c>
      <c r="AS2087" s="145">
        <f t="shared" si="1110"/>
        <v>0.33333333333333331</v>
      </c>
      <c r="AT2087" s="2">
        <f t="shared" si="1111"/>
        <v>0</v>
      </c>
      <c r="AU2087" s="2">
        <f t="shared" si="1112"/>
        <v>0</v>
      </c>
      <c r="AV2087" s="2">
        <f t="shared" si="1113"/>
        <v>0</v>
      </c>
      <c r="AW2087" s="2">
        <f t="shared" si="1114"/>
        <v>0</v>
      </c>
      <c r="AX2087" s="2">
        <f t="shared" si="1129"/>
        <v>0</v>
      </c>
      <c r="AY2087" s="2">
        <f t="shared" si="1115"/>
        <v>0</v>
      </c>
      <c r="AZ2087" s="145" t="e">
        <f t="shared" si="1116"/>
        <v>#N/A</v>
      </c>
      <c r="BA2087" s="145" t="e">
        <f t="shared" si="1117"/>
        <v>#N/A</v>
      </c>
      <c r="BB2087" s="145">
        <f t="shared" si="1118"/>
        <v>2.083333333333337E-2</v>
      </c>
      <c r="BC2087" s="2">
        <f>IF(AM2087,
  IF(AND(AL2087=$J$31,_xlfn.DAYS(AH2087,DATE(AI2087,1,1))&lt;7),
    MAX(0,EINSTELLUNGEN!$D$12+1-WEEKDAY(DATE(EINSTELLUNGEN!$D$9,EINSTELLUNGEN!$D$10,1),2)),
    IF(AL2087=$J$33,
      MIN(EINSTELLUNGEN!$D$12,WEEKDAY(DATE(EINSTELLUNGEN!$D$9,12,31),2)),
      EINSTELLUNGEN!$D$12
  )) - SUMIF(AL$50:AL$2500,"="&amp;AL2087,AX$50:AX$2500),
  0)</f>
        <v>3</v>
      </c>
      <c r="BD2087" s="2">
        <f t="shared" si="1119"/>
        <v>0.33333333333333331</v>
      </c>
      <c r="BE2087" s="2">
        <f t="shared" si="1120"/>
        <v>0</v>
      </c>
    </row>
    <row r="2088" spans="1:57" ht="10.5" customHeight="1">
      <c r="A2088" s="1" t="str">
        <f t="shared" ca="1" si="1096"/>
        <v/>
      </c>
      <c r="B2088" s="1" t="str">
        <f t="shared" ca="1" si="1097"/>
        <v/>
      </c>
      <c r="C2088" s="1" t="str">
        <f t="shared" ca="1" si="1098"/>
        <v/>
      </c>
      <c r="D2088" s="1" t="str">
        <f t="shared" ca="1" si="1099"/>
        <v/>
      </c>
      <c r="F2088" s="10"/>
      <c r="G2088" s="217" t="str">
        <f t="shared" si="1100"/>
        <v/>
      </c>
      <c r="H2088" s="27"/>
      <c r="I2088" s="28"/>
      <c r="J2088" s="28"/>
      <c r="K2088" s="29"/>
      <c r="L2088" s="217"/>
      <c r="M2088" s="217"/>
      <c r="N2088" s="217"/>
      <c r="O2088" s="26" t="str">
        <f t="shared" si="1101"/>
        <v/>
      </c>
      <c r="P2088" s="218" t="str">
        <f t="shared" si="1102"/>
        <v/>
      </c>
      <c r="Q2088" s="26" t="str">
        <f t="shared" si="1103"/>
        <v/>
      </c>
      <c r="R2088" s="22"/>
      <c r="S2088" s="99"/>
      <c r="T2088" s="10"/>
      <c r="U2088" s="229" t="str">
        <f t="shared" si="1104"/>
        <v/>
      </c>
      <c r="V2088" s="230"/>
      <c r="W2088" s="230"/>
      <c r="X2088" s="230"/>
      <c r="Y2088" s="230"/>
      <c r="Z2088" s="22" t="str">
        <f>""</f>
        <v/>
      </c>
      <c r="AB2088" s="23" t="str">
        <f t="shared" si="1105"/>
        <v/>
      </c>
      <c r="AC2088" s="2" t="b">
        <f>COUNT(Q2088:Q$2500)&gt;0</f>
        <v>0</v>
      </c>
      <c r="AD2088" s="2" t="b">
        <f t="shared" si="1121"/>
        <v>0</v>
      </c>
      <c r="AE2088" s="2" t="b">
        <f t="shared" si="1122"/>
        <v>0</v>
      </c>
      <c r="AF2088" s="2" t="b">
        <f t="shared" si="1123"/>
        <v>0</v>
      </c>
      <c r="AG2088" s="2" t="b">
        <f>OR(
  AND(AC2088,NOT(AC2089)),
  AND(AF2088,WEEKDAY(AH2087,2)=EINSTELLUNGEN!$D$12),
  AND(AF2088,AH2088=$J$35)
)</f>
        <v>0</v>
      </c>
      <c r="AH2088" s="2">
        <f>IF(AE2088,AH2087+IF(WEEKDAY(AH2087+1,2)&lt;=EINSTELLUNGEN!$D$12,1,$J$36),AH2087)</f>
        <v>42020</v>
      </c>
      <c r="AI2088" s="2">
        <f t="shared" si="1124"/>
        <v>2019</v>
      </c>
      <c r="AJ2088" s="2">
        <f t="shared" si="1125"/>
        <v>201901</v>
      </c>
      <c r="AK2088" s="2">
        <f t="shared" si="1126"/>
        <v>201901</v>
      </c>
      <c r="AL2088" s="2">
        <f t="shared" si="1127"/>
        <v>201903</v>
      </c>
      <c r="AM2088" s="2" t="b">
        <f t="shared" si="1128"/>
        <v>1</v>
      </c>
      <c r="AN2088" s="4" t="e">
        <f t="shared" si="1106"/>
        <v>#N/A</v>
      </c>
      <c r="AO2088" s="4" t="e">
        <f t="shared" si="1107"/>
        <v>#N/A</v>
      </c>
      <c r="AP2088" s="2" t="str">
        <f>IF(AD2088,
  IF(ISBLANK(H2088),
    AP2087,
    IF(LEN(H2088)=1,
      IF(OR(UPPER(H2088)="A",UPPER(H2088)="I"),
        EINSTELLUNGEN!$D$21,
        IF(OR(UPPER(H2088)="B",UPPER(H2088)="M"),
          EINSTELLUNGEN!$D$22,
          IF(OR(UPPER(H2088)="C",UPPER(H2088)="S"),
            EINSTELLUNGEN!$D$23,
            IF(UPPER(H2088)="D",
              EINSTELLUNGEN!$D$24,
              IF(UPPER(H2088)="E",
                EINSTELLUNGEN!$D$25,
                UPPER(H2088)))))),
      IF(ISNUMBER(H2088),
        EINSTELLUNGEN!$D$20&amp;H2088,
        UPPER(H2088)))),
  "")</f>
        <v/>
      </c>
      <c r="AQ2088" s="2" t="str">
        <f t="shared" si="1108"/>
        <v/>
      </c>
      <c r="AR2088" s="2">
        <f t="shared" si="1109"/>
        <v>0</v>
      </c>
      <c r="AS2088" s="145">
        <f t="shared" si="1110"/>
        <v>0.33333333333333331</v>
      </c>
      <c r="AT2088" s="2">
        <f t="shared" si="1111"/>
        <v>0</v>
      </c>
      <c r="AU2088" s="2">
        <f t="shared" si="1112"/>
        <v>0</v>
      </c>
      <c r="AV2088" s="2">
        <f t="shared" si="1113"/>
        <v>0</v>
      </c>
      <c r="AW2088" s="2">
        <f t="shared" si="1114"/>
        <v>0</v>
      </c>
      <c r="AX2088" s="2">
        <f t="shared" si="1129"/>
        <v>0</v>
      </c>
      <c r="AY2088" s="2">
        <f t="shared" si="1115"/>
        <v>0</v>
      </c>
      <c r="AZ2088" s="145" t="e">
        <f t="shared" si="1116"/>
        <v>#N/A</v>
      </c>
      <c r="BA2088" s="145" t="e">
        <f t="shared" si="1117"/>
        <v>#N/A</v>
      </c>
      <c r="BB2088" s="145">
        <f t="shared" si="1118"/>
        <v>2.083333333333337E-2</v>
      </c>
      <c r="BC2088" s="2">
        <f>IF(AM2088,
  IF(AND(AL2088=$J$31,_xlfn.DAYS(AH2088,DATE(AI2088,1,1))&lt;7),
    MAX(0,EINSTELLUNGEN!$D$12+1-WEEKDAY(DATE(EINSTELLUNGEN!$D$9,EINSTELLUNGEN!$D$10,1),2)),
    IF(AL2088=$J$33,
      MIN(EINSTELLUNGEN!$D$12,WEEKDAY(DATE(EINSTELLUNGEN!$D$9,12,31),2)),
      EINSTELLUNGEN!$D$12
  )) - SUMIF(AL$50:AL$2500,"="&amp;AL2088,AX$50:AX$2500),
  0)</f>
        <v>3</v>
      </c>
      <c r="BD2088" s="2">
        <f t="shared" si="1119"/>
        <v>0.33333333333333331</v>
      </c>
      <c r="BE2088" s="2">
        <f t="shared" si="1120"/>
        <v>0</v>
      </c>
    </row>
    <row r="2089" spans="1:57" ht="10.5" customHeight="1">
      <c r="A2089" s="1" t="str">
        <f t="shared" ca="1" si="1096"/>
        <v/>
      </c>
      <c r="B2089" s="1" t="str">
        <f t="shared" ca="1" si="1097"/>
        <v/>
      </c>
      <c r="C2089" s="1" t="str">
        <f t="shared" ca="1" si="1098"/>
        <v/>
      </c>
      <c r="D2089" s="1" t="str">
        <f t="shared" ca="1" si="1099"/>
        <v/>
      </c>
      <c r="F2089" s="10"/>
      <c r="G2089" s="217" t="str">
        <f t="shared" si="1100"/>
        <v/>
      </c>
      <c r="H2089" s="27"/>
      <c r="I2089" s="28"/>
      <c r="J2089" s="28"/>
      <c r="K2089" s="29"/>
      <c r="L2089" s="217"/>
      <c r="M2089" s="217"/>
      <c r="N2089" s="217"/>
      <c r="O2089" s="26" t="str">
        <f t="shared" si="1101"/>
        <v/>
      </c>
      <c r="P2089" s="218" t="str">
        <f t="shared" si="1102"/>
        <v/>
      </c>
      <c r="Q2089" s="26" t="str">
        <f t="shared" si="1103"/>
        <v/>
      </c>
      <c r="R2089" s="22"/>
      <c r="S2089" s="99"/>
      <c r="T2089" s="10"/>
      <c r="U2089" s="229" t="str">
        <f t="shared" si="1104"/>
        <v/>
      </c>
      <c r="V2089" s="230"/>
      <c r="W2089" s="230"/>
      <c r="X2089" s="230"/>
      <c r="Y2089" s="230"/>
      <c r="Z2089" s="22" t="str">
        <f>""</f>
        <v/>
      </c>
      <c r="AB2089" s="23" t="str">
        <f t="shared" si="1105"/>
        <v/>
      </c>
      <c r="AC2089" s="2" t="b">
        <f>COUNT(Q2089:Q$2500)&gt;0</f>
        <v>0</v>
      </c>
      <c r="AD2089" s="2" t="b">
        <f t="shared" si="1121"/>
        <v>0</v>
      </c>
      <c r="AE2089" s="2" t="b">
        <f t="shared" si="1122"/>
        <v>0</v>
      </c>
      <c r="AF2089" s="2" t="b">
        <f t="shared" si="1123"/>
        <v>0</v>
      </c>
      <c r="AG2089" s="2" t="b">
        <f>OR(
  AND(AC2089,NOT(AC2090)),
  AND(AF2089,WEEKDAY(AH2088,2)=EINSTELLUNGEN!$D$12),
  AND(AF2089,AH2089=$J$35)
)</f>
        <v>0</v>
      </c>
      <c r="AH2089" s="2">
        <f>IF(AE2089,AH2088+IF(WEEKDAY(AH2088+1,2)&lt;=EINSTELLUNGEN!$D$12,1,$J$36),AH2088)</f>
        <v>42020</v>
      </c>
      <c r="AI2089" s="2">
        <f t="shared" si="1124"/>
        <v>2019</v>
      </c>
      <c r="AJ2089" s="2">
        <f t="shared" si="1125"/>
        <v>201901</v>
      </c>
      <c r="AK2089" s="2">
        <f t="shared" si="1126"/>
        <v>201901</v>
      </c>
      <c r="AL2089" s="2">
        <f t="shared" si="1127"/>
        <v>201903</v>
      </c>
      <c r="AM2089" s="2" t="b">
        <f t="shared" si="1128"/>
        <v>1</v>
      </c>
      <c r="AN2089" s="4" t="e">
        <f t="shared" si="1106"/>
        <v>#N/A</v>
      </c>
      <c r="AO2089" s="4" t="e">
        <f t="shared" si="1107"/>
        <v>#N/A</v>
      </c>
      <c r="AP2089" s="2" t="str">
        <f>IF(AD2089,
  IF(ISBLANK(H2089),
    AP2088,
    IF(LEN(H2089)=1,
      IF(OR(UPPER(H2089)="A",UPPER(H2089)="I"),
        EINSTELLUNGEN!$D$21,
        IF(OR(UPPER(H2089)="B",UPPER(H2089)="M"),
          EINSTELLUNGEN!$D$22,
          IF(OR(UPPER(H2089)="C",UPPER(H2089)="S"),
            EINSTELLUNGEN!$D$23,
            IF(UPPER(H2089)="D",
              EINSTELLUNGEN!$D$24,
              IF(UPPER(H2089)="E",
                EINSTELLUNGEN!$D$25,
                UPPER(H2089)))))),
      IF(ISNUMBER(H2089),
        EINSTELLUNGEN!$D$20&amp;H2089,
        UPPER(H2089)))),
  "")</f>
        <v/>
      </c>
      <c r="AQ2089" s="2" t="str">
        <f t="shared" si="1108"/>
        <v/>
      </c>
      <c r="AR2089" s="2">
        <f t="shared" si="1109"/>
        <v>0</v>
      </c>
      <c r="AS2089" s="145">
        <f t="shared" si="1110"/>
        <v>0.33333333333333331</v>
      </c>
      <c r="AT2089" s="2">
        <f t="shared" si="1111"/>
        <v>0</v>
      </c>
      <c r="AU2089" s="2">
        <f t="shared" si="1112"/>
        <v>0</v>
      </c>
      <c r="AV2089" s="2">
        <f t="shared" si="1113"/>
        <v>0</v>
      </c>
      <c r="AW2089" s="2">
        <f t="shared" si="1114"/>
        <v>0</v>
      </c>
      <c r="AX2089" s="2">
        <f t="shared" si="1129"/>
        <v>0</v>
      </c>
      <c r="AY2089" s="2">
        <f t="shared" si="1115"/>
        <v>0</v>
      </c>
      <c r="AZ2089" s="145" t="e">
        <f t="shared" si="1116"/>
        <v>#N/A</v>
      </c>
      <c r="BA2089" s="145" t="e">
        <f t="shared" si="1117"/>
        <v>#N/A</v>
      </c>
      <c r="BB2089" s="145">
        <f t="shared" si="1118"/>
        <v>2.083333333333337E-2</v>
      </c>
      <c r="BC2089" s="2">
        <f>IF(AM2089,
  IF(AND(AL2089=$J$31,_xlfn.DAYS(AH2089,DATE(AI2089,1,1))&lt;7),
    MAX(0,EINSTELLUNGEN!$D$12+1-WEEKDAY(DATE(EINSTELLUNGEN!$D$9,EINSTELLUNGEN!$D$10,1),2)),
    IF(AL2089=$J$33,
      MIN(EINSTELLUNGEN!$D$12,WEEKDAY(DATE(EINSTELLUNGEN!$D$9,12,31),2)),
      EINSTELLUNGEN!$D$12
  )) - SUMIF(AL$50:AL$2500,"="&amp;AL2089,AX$50:AX$2500),
  0)</f>
        <v>3</v>
      </c>
      <c r="BD2089" s="2">
        <f t="shared" si="1119"/>
        <v>0.33333333333333331</v>
      </c>
      <c r="BE2089" s="2">
        <f t="shared" si="1120"/>
        <v>0</v>
      </c>
    </row>
    <row r="2090" spans="1:57" ht="10.5" customHeight="1">
      <c r="A2090" s="1" t="str">
        <f t="shared" ca="1" si="1096"/>
        <v/>
      </c>
      <c r="B2090" s="1" t="str">
        <f t="shared" ca="1" si="1097"/>
        <v/>
      </c>
      <c r="C2090" s="1" t="str">
        <f t="shared" ca="1" si="1098"/>
        <v/>
      </c>
      <c r="D2090" s="1" t="str">
        <f t="shared" ca="1" si="1099"/>
        <v/>
      </c>
      <c r="F2090" s="10"/>
      <c r="G2090" s="217" t="str">
        <f t="shared" si="1100"/>
        <v/>
      </c>
      <c r="H2090" s="27"/>
      <c r="I2090" s="28"/>
      <c r="J2090" s="28"/>
      <c r="K2090" s="29"/>
      <c r="L2090" s="217"/>
      <c r="M2090" s="217"/>
      <c r="N2090" s="217"/>
      <c r="O2090" s="26" t="str">
        <f t="shared" si="1101"/>
        <v/>
      </c>
      <c r="P2090" s="218" t="str">
        <f t="shared" si="1102"/>
        <v/>
      </c>
      <c r="Q2090" s="26" t="str">
        <f t="shared" si="1103"/>
        <v/>
      </c>
      <c r="R2090" s="22"/>
      <c r="S2090" s="99"/>
      <c r="T2090" s="10"/>
      <c r="U2090" s="229" t="str">
        <f t="shared" si="1104"/>
        <v/>
      </c>
      <c r="V2090" s="230"/>
      <c r="W2090" s="230"/>
      <c r="X2090" s="230"/>
      <c r="Y2090" s="230"/>
      <c r="Z2090" s="22" t="str">
        <f>""</f>
        <v/>
      </c>
      <c r="AB2090" s="23" t="str">
        <f t="shared" si="1105"/>
        <v/>
      </c>
      <c r="AC2090" s="2" t="b">
        <f>COUNT(Q2090:Q$2500)&gt;0</f>
        <v>0</v>
      </c>
      <c r="AD2090" s="2" t="b">
        <f t="shared" si="1121"/>
        <v>0</v>
      </c>
      <c r="AE2090" s="2" t="b">
        <f t="shared" si="1122"/>
        <v>0</v>
      </c>
      <c r="AF2090" s="2" t="b">
        <f t="shared" si="1123"/>
        <v>0</v>
      </c>
      <c r="AG2090" s="2" t="b">
        <f>OR(
  AND(AC2090,NOT(AC2091)),
  AND(AF2090,WEEKDAY(AH2089,2)=EINSTELLUNGEN!$D$12),
  AND(AF2090,AH2090=$J$35)
)</f>
        <v>0</v>
      </c>
      <c r="AH2090" s="2">
        <f>IF(AE2090,AH2089+IF(WEEKDAY(AH2089+1,2)&lt;=EINSTELLUNGEN!$D$12,1,$J$36),AH2089)</f>
        <v>42020</v>
      </c>
      <c r="AI2090" s="2">
        <f t="shared" si="1124"/>
        <v>2019</v>
      </c>
      <c r="AJ2090" s="2">
        <f t="shared" si="1125"/>
        <v>201901</v>
      </c>
      <c r="AK2090" s="2">
        <f t="shared" si="1126"/>
        <v>201901</v>
      </c>
      <c r="AL2090" s="2">
        <f t="shared" si="1127"/>
        <v>201903</v>
      </c>
      <c r="AM2090" s="2" t="b">
        <f t="shared" si="1128"/>
        <v>1</v>
      </c>
      <c r="AN2090" s="4" t="e">
        <f t="shared" si="1106"/>
        <v>#N/A</v>
      </c>
      <c r="AO2090" s="4" t="e">
        <f t="shared" si="1107"/>
        <v>#N/A</v>
      </c>
      <c r="AP2090" s="2" t="str">
        <f>IF(AD2090,
  IF(ISBLANK(H2090),
    AP2089,
    IF(LEN(H2090)=1,
      IF(OR(UPPER(H2090)="A",UPPER(H2090)="I"),
        EINSTELLUNGEN!$D$21,
        IF(OR(UPPER(H2090)="B",UPPER(H2090)="M"),
          EINSTELLUNGEN!$D$22,
          IF(OR(UPPER(H2090)="C",UPPER(H2090)="S"),
            EINSTELLUNGEN!$D$23,
            IF(UPPER(H2090)="D",
              EINSTELLUNGEN!$D$24,
              IF(UPPER(H2090)="E",
                EINSTELLUNGEN!$D$25,
                UPPER(H2090)))))),
      IF(ISNUMBER(H2090),
        EINSTELLUNGEN!$D$20&amp;H2090,
        UPPER(H2090)))),
  "")</f>
        <v/>
      </c>
      <c r="AQ2090" s="2" t="str">
        <f t="shared" si="1108"/>
        <v/>
      </c>
      <c r="AR2090" s="2">
        <f t="shared" si="1109"/>
        <v>0</v>
      </c>
      <c r="AS2090" s="145">
        <f t="shared" si="1110"/>
        <v>0.33333333333333331</v>
      </c>
      <c r="AT2090" s="2">
        <f t="shared" si="1111"/>
        <v>0</v>
      </c>
      <c r="AU2090" s="2">
        <f t="shared" si="1112"/>
        <v>0</v>
      </c>
      <c r="AV2090" s="2">
        <f t="shared" si="1113"/>
        <v>0</v>
      </c>
      <c r="AW2090" s="2">
        <f t="shared" si="1114"/>
        <v>0</v>
      </c>
      <c r="AX2090" s="2">
        <f t="shared" si="1129"/>
        <v>0</v>
      </c>
      <c r="AY2090" s="2">
        <f t="shared" si="1115"/>
        <v>0</v>
      </c>
      <c r="AZ2090" s="145" t="e">
        <f t="shared" si="1116"/>
        <v>#N/A</v>
      </c>
      <c r="BA2090" s="145" t="e">
        <f t="shared" si="1117"/>
        <v>#N/A</v>
      </c>
      <c r="BB2090" s="145">
        <f t="shared" si="1118"/>
        <v>2.083333333333337E-2</v>
      </c>
      <c r="BC2090" s="2">
        <f>IF(AM2090,
  IF(AND(AL2090=$J$31,_xlfn.DAYS(AH2090,DATE(AI2090,1,1))&lt;7),
    MAX(0,EINSTELLUNGEN!$D$12+1-WEEKDAY(DATE(EINSTELLUNGEN!$D$9,EINSTELLUNGEN!$D$10,1),2)),
    IF(AL2090=$J$33,
      MIN(EINSTELLUNGEN!$D$12,WEEKDAY(DATE(EINSTELLUNGEN!$D$9,12,31),2)),
      EINSTELLUNGEN!$D$12
  )) - SUMIF(AL$50:AL$2500,"="&amp;AL2090,AX$50:AX$2500),
  0)</f>
        <v>3</v>
      </c>
      <c r="BD2090" s="2">
        <f t="shared" si="1119"/>
        <v>0.33333333333333331</v>
      </c>
      <c r="BE2090" s="2">
        <f t="shared" si="1120"/>
        <v>0</v>
      </c>
    </row>
    <row r="2091" spans="1:57" ht="10.5" customHeight="1">
      <c r="A2091" s="1" t="str">
        <f t="shared" ca="1" si="1096"/>
        <v/>
      </c>
      <c r="B2091" s="1" t="str">
        <f t="shared" ca="1" si="1097"/>
        <v/>
      </c>
      <c r="C2091" s="1" t="str">
        <f t="shared" ca="1" si="1098"/>
        <v/>
      </c>
      <c r="D2091" s="1" t="str">
        <f t="shared" ca="1" si="1099"/>
        <v/>
      </c>
      <c r="F2091" s="10"/>
      <c r="G2091" s="217" t="str">
        <f t="shared" si="1100"/>
        <v/>
      </c>
      <c r="H2091" s="27"/>
      <c r="I2091" s="28"/>
      <c r="J2091" s="28"/>
      <c r="K2091" s="29"/>
      <c r="L2091" s="217"/>
      <c r="M2091" s="217"/>
      <c r="N2091" s="217"/>
      <c r="O2091" s="26" t="str">
        <f t="shared" si="1101"/>
        <v/>
      </c>
      <c r="P2091" s="218" t="str">
        <f t="shared" si="1102"/>
        <v/>
      </c>
      <c r="Q2091" s="26" t="str">
        <f t="shared" si="1103"/>
        <v/>
      </c>
      <c r="R2091" s="22"/>
      <c r="S2091" s="99"/>
      <c r="T2091" s="10"/>
      <c r="U2091" s="229" t="str">
        <f t="shared" si="1104"/>
        <v/>
      </c>
      <c r="V2091" s="230"/>
      <c r="W2091" s="230"/>
      <c r="X2091" s="230"/>
      <c r="Y2091" s="230"/>
      <c r="Z2091" s="22" t="str">
        <f>""</f>
        <v/>
      </c>
      <c r="AB2091" s="23" t="str">
        <f t="shared" si="1105"/>
        <v/>
      </c>
      <c r="AC2091" s="2" t="b">
        <f>COUNT(Q2091:Q$2500)&gt;0</f>
        <v>0</v>
      </c>
      <c r="AD2091" s="2" t="b">
        <f t="shared" si="1121"/>
        <v>0</v>
      </c>
      <c r="AE2091" s="2" t="b">
        <f t="shared" si="1122"/>
        <v>0</v>
      </c>
      <c r="AF2091" s="2" t="b">
        <f t="shared" si="1123"/>
        <v>0</v>
      </c>
      <c r="AG2091" s="2" t="b">
        <f>OR(
  AND(AC2091,NOT(AC2092)),
  AND(AF2091,WEEKDAY(AH2090,2)=EINSTELLUNGEN!$D$12),
  AND(AF2091,AH2091=$J$35)
)</f>
        <v>0</v>
      </c>
      <c r="AH2091" s="2">
        <f>IF(AE2091,AH2090+IF(WEEKDAY(AH2090+1,2)&lt;=EINSTELLUNGEN!$D$12,1,$J$36),AH2090)</f>
        <v>42020</v>
      </c>
      <c r="AI2091" s="2">
        <f t="shared" si="1124"/>
        <v>2019</v>
      </c>
      <c r="AJ2091" s="2">
        <f t="shared" si="1125"/>
        <v>201901</v>
      </c>
      <c r="AK2091" s="2">
        <f t="shared" si="1126"/>
        <v>201901</v>
      </c>
      <c r="AL2091" s="2">
        <f t="shared" si="1127"/>
        <v>201903</v>
      </c>
      <c r="AM2091" s="2" t="b">
        <f t="shared" si="1128"/>
        <v>1</v>
      </c>
      <c r="AN2091" s="4" t="e">
        <f t="shared" si="1106"/>
        <v>#N/A</v>
      </c>
      <c r="AO2091" s="4" t="e">
        <f t="shared" si="1107"/>
        <v>#N/A</v>
      </c>
      <c r="AP2091" s="2" t="str">
        <f>IF(AD2091,
  IF(ISBLANK(H2091),
    AP2090,
    IF(LEN(H2091)=1,
      IF(OR(UPPER(H2091)="A",UPPER(H2091)="I"),
        EINSTELLUNGEN!$D$21,
        IF(OR(UPPER(H2091)="B",UPPER(H2091)="M"),
          EINSTELLUNGEN!$D$22,
          IF(OR(UPPER(H2091)="C",UPPER(H2091)="S"),
            EINSTELLUNGEN!$D$23,
            IF(UPPER(H2091)="D",
              EINSTELLUNGEN!$D$24,
              IF(UPPER(H2091)="E",
                EINSTELLUNGEN!$D$25,
                UPPER(H2091)))))),
      IF(ISNUMBER(H2091),
        EINSTELLUNGEN!$D$20&amp;H2091,
        UPPER(H2091)))),
  "")</f>
        <v/>
      </c>
      <c r="AQ2091" s="2" t="str">
        <f t="shared" si="1108"/>
        <v/>
      </c>
      <c r="AR2091" s="2">
        <f t="shared" si="1109"/>
        <v>0</v>
      </c>
      <c r="AS2091" s="145">
        <f t="shared" si="1110"/>
        <v>0.33333333333333331</v>
      </c>
      <c r="AT2091" s="2">
        <f t="shared" si="1111"/>
        <v>0</v>
      </c>
      <c r="AU2091" s="2">
        <f t="shared" si="1112"/>
        <v>0</v>
      </c>
      <c r="AV2091" s="2">
        <f t="shared" si="1113"/>
        <v>0</v>
      </c>
      <c r="AW2091" s="2">
        <f t="shared" si="1114"/>
        <v>0</v>
      </c>
      <c r="AX2091" s="2">
        <f t="shared" si="1129"/>
        <v>0</v>
      </c>
      <c r="AY2091" s="2">
        <f t="shared" si="1115"/>
        <v>0</v>
      </c>
      <c r="AZ2091" s="145" t="e">
        <f t="shared" si="1116"/>
        <v>#N/A</v>
      </c>
      <c r="BA2091" s="145" t="e">
        <f t="shared" si="1117"/>
        <v>#N/A</v>
      </c>
      <c r="BB2091" s="145">
        <f t="shared" si="1118"/>
        <v>2.083333333333337E-2</v>
      </c>
      <c r="BC2091" s="2">
        <f>IF(AM2091,
  IF(AND(AL2091=$J$31,_xlfn.DAYS(AH2091,DATE(AI2091,1,1))&lt;7),
    MAX(0,EINSTELLUNGEN!$D$12+1-WEEKDAY(DATE(EINSTELLUNGEN!$D$9,EINSTELLUNGEN!$D$10,1),2)),
    IF(AL2091=$J$33,
      MIN(EINSTELLUNGEN!$D$12,WEEKDAY(DATE(EINSTELLUNGEN!$D$9,12,31),2)),
      EINSTELLUNGEN!$D$12
  )) - SUMIF(AL$50:AL$2500,"="&amp;AL2091,AX$50:AX$2500),
  0)</f>
        <v>3</v>
      </c>
      <c r="BD2091" s="2">
        <f t="shared" si="1119"/>
        <v>0.33333333333333331</v>
      </c>
      <c r="BE2091" s="2">
        <f t="shared" si="1120"/>
        <v>0</v>
      </c>
    </row>
    <row r="2092" spans="1:57" ht="10.5" customHeight="1">
      <c r="A2092" s="1" t="str">
        <f t="shared" ca="1" si="1096"/>
        <v/>
      </c>
      <c r="B2092" s="1" t="str">
        <f t="shared" ca="1" si="1097"/>
        <v/>
      </c>
      <c r="C2092" s="1" t="str">
        <f t="shared" ca="1" si="1098"/>
        <v/>
      </c>
      <c r="D2092" s="1" t="str">
        <f t="shared" ca="1" si="1099"/>
        <v/>
      </c>
      <c r="F2092" s="10"/>
      <c r="G2092" s="217" t="str">
        <f t="shared" si="1100"/>
        <v/>
      </c>
      <c r="H2092" s="27"/>
      <c r="I2092" s="28"/>
      <c r="J2092" s="28"/>
      <c r="K2092" s="29"/>
      <c r="L2092" s="217"/>
      <c r="M2092" s="217"/>
      <c r="N2092" s="217"/>
      <c r="O2092" s="26" t="str">
        <f t="shared" si="1101"/>
        <v/>
      </c>
      <c r="P2092" s="218" t="str">
        <f t="shared" si="1102"/>
        <v/>
      </c>
      <c r="Q2092" s="26" t="str">
        <f t="shared" si="1103"/>
        <v/>
      </c>
      <c r="R2092" s="22"/>
      <c r="S2092" s="99"/>
      <c r="T2092" s="10"/>
      <c r="U2092" s="229" t="str">
        <f t="shared" si="1104"/>
        <v/>
      </c>
      <c r="V2092" s="230"/>
      <c r="W2092" s="230"/>
      <c r="X2092" s="230"/>
      <c r="Y2092" s="230"/>
      <c r="Z2092" s="22" t="str">
        <f>""</f>
        <v/>
      </c>
      <c r="AB2092" s="23" t="str">
        <f t="shared" si="1105"/>
        <v/>
      </c>
      <c r="AC2092" s="2" t="b">
        <f>COUNT(Q2092:Q$2500)&gt;0</f>
        <v>0</v>
      </c>
      <c r="AD2092" s="2" t="b">
        <f t="shared" si="1121"/>
        <v>0</v>
      </c>
      <c r="AE2092" s="2" t="b">
        <f t="shared" si="1122"/>
        <v>0</v>
      </c>
      <c r="AF2092" s="2" t="b">
        <f t="shared" si="1123"/>
        <v>0</v>
      </c>
      <c r="AG2092" s="2" t="b">
        <f>OR(
  AND(AC2092,NOT(AC2093)),
  AND(AF2092,WEEKDAY(AH2091,2)=EINSTELLUNGEN!$D$12),
  AND(AF2092,AH2092=$J$35)
)</f>
        <v>0</v>
      </c>
      <c r="AH2092" s="2">
        <f>IF(AE2092,AH2091+IF(WEEKDAY(AH2091+1,2)&lt;=EINSTELLUNGEN!$D$12,1,$J$36),AH2091)</f>
        <v>42020</v>
      </c>
      <c r="AI2092" s="2">
        <f t="shared" si="1124"/>
        <v>2019</v>
      </c>
      <c r="AJ2092" s="2">
        <f t="shared" si="1125"/>
        <v>201901</v>
      </c>
      <c r="AK2092" s="2">
        <f t="shared" si="1126"/>
        <v>201901</v>
      </c>
      <c r="AL2092" s="2">
        <f t="shared" si="1127"/>
        <v>201903</v>
      </c>
      <c r="AM2092" s="2" t="b">
        <f t="shared" si="1128"/>
        <v>1</v>
      </c>
      <c r="AN2092" s="4" t="e">
        <f t="shared" si="1106"/>
        <v>#N/A</v>
      </c>
      <c r="AO2092" s="4" t="e">
        <f t="shared" si="1107"/>
        <v>#N/A</v>
      </c>
      <c r="AP2092" s="2" t="str">
        <f>IF(AD2092,
  IF(ISBLANK(H2092),
    AP2091,
    IF(LEN(H2092)=1,
      IF(OR(UPPER(H2092)="A",UPPER(H2092)="I"),
        EINSTELLUNGEN!$D$21,
        IF(OR(UPPER(H2092)="B",UPPER(H2092)="M"),
          EINSTELLUNGEN!$D$22,
          IF(OR(UPPER(H2092)="C",UPPER(H2092)="S"),
            EINSTELLUNGEN!$D$23,
            IF(UPPER(H2092)="D",
              EINSTELLUNGEN!$D$24,
              IF(UPPER(H2092)="E",
                EINSTELLUNGEN!$D$25,
                UPPER(H2092)))))),
      IF(ISNUMBER(H2092),
        EINSTELLUNGEN!$D$20&amp;H2092,
        UPPER(H2092)))),
  "")</f>
        <v/>
      </c>
      <c r="AQ2092" s="2" t="str">
        <f t="shared" si="1108"/>
        <v/>
      </c>
      <c r="AR2092" s="2">
        <f t="shared" si="1109"/>
        <v>0</v>
      </c>
      <c r="AS2092" s="145">
        <f t="shared" si="1110"/>
        <v>0.33333333333333331</v>
      </c>
      <c r="AT2092" s="2">
        <f t="shared" si="1111"/>
        <v>0</v>
      </c>
      <c r="AU2092" s="2">
        <f t="shared" si="1112"/>
        <v>0</v>
      </c>
      <c r="AV2092" s="2">
        <f t="shared" si="1113"/>
        <v>0</v>
      </c>
      <c r="AW2092" s="2">
        <f t="shared" si="1114"/>
        <v>0</v>
      </c>
      <c r="AX2092" s="2">
        <f t="shared" si="1129"/>
        <v>0</v>
      </c>
      <c r="AY2092" s="2">
        <f t="shared" si="1115"/>
        <v>0</v>
      </c>
      <c r="AZ2092" s="145" t="e">
        <f t="shared" si="1116"/>
        <v>#N/A</v>
      </c>
      <c r="BA2092" s="145" t="e">
        <f t="shared" si="1117"/>
        <v>#N/A</v>
      </c>
      <c r="BB2092" s="145">
        <f t="shared" si="1118"/>
        <v>2.083333333333337E-2</v>
      </c>
      <c r="BC2092" s="2">
        <f>IF(AM2092,
  IF(AND(AL2092=$J$31,_xlfn.DAYS(AH2092,DATE(AI2092,1,1))&lt;7),
    MAX(0,EINSTELLUNGEN!$D$12+1-WEEKDAY(DATE(EINSTELLUNGEN!$D$9,EINSTELLUNGEN!$D$10,1),2)),
    IF(AL2092=$J$33,
      MIN(EINSTELLUNGEN!$D$12,WEEKDAY(DATE(EINSTELLUNGEN!$D$9,12,31),2)),
      EINSTELLUNGEN!$D$12
  )) - SUMIF(AL$50:AL$2500,"="&amp;AL2092,AX$50:AX$2500),
  0)</f>
        <v>3</v>
      </c>
      <c r="BD2092" s="2">
        <f t="shared" si="1119"/>
        <v>0.33333333333333331</v>
      </c>
      <c r="BE2092" s="2">
        <f t="shared" si="1120"/>
        <v>0</v>
      </c>
    </row>
    <row r="2093" spans="1:57" ht="10.5" customHeight="1">
      <c r="A2093" s="1" t="str">
        <f t="shared" ca="1" si="1096"/>
        <v/>
      </c>
      <c r="B2093" s="1" t="str">
        <f t="shared" ca="1" si="1097"/>
        <v/>
      </c>
      <c r="C2093" s="1" t="str">
        <f t="shared" ca="1" si="1098"/>
        <v/>
      </c>
      <c r="D2093" s="1" t="str">
        <f t="shared" ca="1" si="1099"/>
        <v/>
      </c>
      <c r="F2093" s="10"/>
      <c r="G2093" s="217" t="str">
        <f t="shared" si="1100"/>
        <v/>
      </c>
      <c r="H2093" s="27"/>
      <c r="I2093" s="28"/>
      <c r="J2093" s="28"/>
      <c r="K2093" s="29"/>
      <c r="L2093" s="217"/>
      <c r="M2093" s="217"/>
      <c r="N2093" s="217"/>
      <c r="O2093" s="26" t="str">
        <f t="shared" si="1101"/>
        <v/>
      </c>
      <c r="P2093" s="218" t="str">
        <f t="shared" si="1102"/>
        <v/>
      </c>
      <c r="Q2093" s="26" t="str">
        <f t="shared" si="1103"/>
        <v/>
      </c>
      <c r="R2093" s="22"/>
      <c r="S2093" s="99"/>
      <c r="T2093" s="10"/>
      <c r="U2093" s="229" t="str">
        <f t="shared" si="1104"/>
        <v/>
      </c>
      <c r="V2093" s="230"/>
      <c r="W2093" s="230"/>
      <c r="X2093" s="230"/>
      <c r="Y2093" s="230"/>
      <c r="Z2093" s="22" t="str">
        <f>""</f>
        <v/>
      </c>
      <c r="AB2093" s="23" t="str">
        <f t="shared" si="1105"/>
        <v/>
      </c>
      <c r="AC2093" s="2" t="b">
        <f>COUNT(Q2093:Q$2500)&gt;0</f>
        <v>0</v>
      </c>
      <c r="AD2093" s="2" t="b">
        <f t="shared" si="1121"/>
        <v>0</v>
      </c>
      <c r="AE2093" s="2" t="b">
        <f t="shared" si="1122"/>
        <v>0</v>
      </c>
      <c r="AF2093" s="2" t="b">
        <f t="shared" si="1123"/>
        <v>0</v>
      </c>
      <c r="AG2093" s="2" t="b">
        <f>OR(
  AND(AC2093,NOT(AC2094)),
  AND(AF2093,WEEKDAY(AH2092,2)=EINSTELLUNGEN!$D$12),
  AND(AF2093,AH2093=$J$35)
)</f>
        <v>0</v>
      </c>
      <c r="AH2093" s="2">
        <f>IF(AE2093,AH2092+IF(WEEKDAY(AH2092+1,2)&lt;=EINSTELLUNGEN!$D$12,1,$J$36),AH2092)</f>
        <v>42020</v>
      </c>
      <c r="AI2093" s="2">
        <f t="shared" si="1124"/>
        <v>2019</v>
      </c>
      <c r="AJ2093" s="2">
        <f t="shared" si="1125"/>
        <v>201901</v>
      </c>
      <c r="AK2093" s="2">
        <f t="shared" si="1126"/>
        <v>201901</v>
      </c>
      <c r="AL2093" s="2">
        <f t="shared" si="1127"/>
        <v>201903</v>
      </c>
      <c r="AM2093" s="2" t="b">
        <f t="shared" si="1128"/>
        <v>1</v>
      </c>
      <c r="AN2093" s="4" t="e">
        <f t="shared" si="1106"/>
        <v>#N/A</v>
      </c>
      <c r="AO2093" s="4" t="e">
        <f t="shared" si="1107"/>
        <v>#N/A</v>
      </c>
      <c r="AP2093" s="2" t="str">
        <f>IF(AD2093,
  IF(ISBLANK(H2093),
    AP2092,
    IF(LEN(H2093)=1,
      IF(OR(UPPER(H2093)="A",UPPER(H2093)="I"),
        EINSTELLUNGEN!$D$21,
        IF(OR(UPPER(H2093)="B",UPPER(H2093)="M"),
          EINSTELLUNGEN!$D$22,
          IF(OR(UPPER(H2093)="C",UPPER(H2093)="S"),
            EINSTELLUNGEN!$D$23,
            IF(UPPER(H2093)="D",
              EINSTELLUNGEN!$D$24,
              IF(UPPER(H2093)="E",
                EINSTELLUNGEN!$D$25,
                UPPER(H2093)))))),
      IF(ISNUMBER(H2093),
        EINSTELLUNGEN!$D$20&amp;H2093,
        UPPER(H2093)))),
  "")</f>
        <v/>
      </c>
      <c r="AQ2093" s="2" t="str">
        <f t="shared" si="1108"/>
        <v/>
      </c>
      <c r="AR2093" s="2">
        <f t="shared" si="1109"/>
        <v>0</v>
      </c>
      <c r="AS2093" s="145">
        <f t="shared" si="1110"/>
        <v>0.33333333333333331</v>
      </c>
      <c r="AT2093" s="2">
        <f t="shared" si="1111"/>
        <v>0</v>
      </c>
      <c r="AU2093" s="2">
        <f t="shared" si="1112"/>
        <v>0</v>
      </c>
      <c r="AV2093" s="2">
        <f t="shared" si="1113"/>
        <v>0</v>
      </c>
      <c r="AW2093" s="2">
        <f t="shared" si="1114"/>
        <v>0</v>
      </c>
      <c r="AX2093" s="2">
        <f t="shared" si="1129"/>
        <v>0</v>
      </c>
      <c r="AY2093" s="2">
        <f t="shared" si="1115"/>
        <v>0</v>
      </c>
      <c r="AZ2093" s="145" t="e">
        <f t="shared" si="1116"/>
        <v>#N/A</v>
      </c>
      <c r="BA2093" s="145" t="e">
        <f t="shared" si="1117"/>
        <v>#N/A</v>
      </c>
      <c r="BB2093" s="145">
        <f t="shared" si="1118"/>
        <v>2.083333333333337E-2</v>
      </c>
      <c r="BC2093" s="2">
        <f>IF(AM2093,
  IF(AND(AL2093=$J$31,_xlfn.DAYS(AH2093,DATE(AI2093,1,1))&lt;7),
    MAX(0,EINSTELLUNGEN!$D$12+1-WEEKDAY(DATE(EINSTELLUNGEN!$D$9,EINSTELLUNGEN!$D$10,1),2)),
    IF(AL2093=$J$33,
      MIN(EINSTELLUNGEN!$D$12,WEEKDAY(DATE(EINSTELLUNGEN!$D$9,12,31),2)),
      EINSTELLUNGEN!$D$12
  )) - SUMIF(AL$50:AL$2500,"="&amp;AL2093,AX$50:AX$2500),
  0)</f>
        <v>3</v>
      </c>
      <c r="BD2093" s="2">
        <f t="shared" si="1119"/>
        <v>0.33333333333333331</v>
      </c>
      <c r="BE2093" s="2">
        <f t="shared" si="1120"/>
        <v>0</v>
      </c>
    </row>
    <row r="2094" spans="1:57" ht="10.5" customHeight="1">
      <c r="A2094" s="1" t="str">
        <f t="shared" ca="1" si="1096"/>
        <v/>
      </c>
      <c r="B2094" s="1" t="str">
        <f t="shared" ca="1" si="1097"/>
        <v/>
      </c>
      <c r="C2094" s="1" t="str">
        <f t="shared" ca="1" si="1098"/>
        <v/>
      </c>
      <c r="D2094" s="1" t="str">
        <f t="shared" ca="1" si="1099"/>
        <v/>
      </c>
      <c r="F2094" s="10"/>
      <c r="G2094" s="217" t="str">
        <f t="shared" si="1100"/>
        <v/>
      </c>
      <c r="H2094" s="27"/>
      <c r="I2094" s="28"/>
      <c r="J2094" s="28"/>
      <c r="K2094" s="29"/>
      <c r="L2094" s="217"/>
      <c r="M2094" s="217"/>
      <c r="N2094" s="217"/>
      <c r="O2094" s="26" t="str">
        <f t="shared" si="1101"/>
        <v/>
      </c>
      <c r="P2094" s="218" t="str">
        <f t="shared" si="1102"/>
        <v/>
      </c>
      <c r="Q2094" s="26" t="str">
        <f t="shared" si="1103"/>
        <v/>
      </c>
      <c r="R2094" s="22"/>
      <c r="S2094" s="99"/>
      <c r="T2094" s="10"/>
      <c r="U2094" s="229" t="str">
        <f t="shared" si="1104"/>
        <v/>
      </c>
      <c r="V2094" s="230"/>
      <c r="W2094" s="230"/>
      <c r="X2094" s="230"/>
      <c r="Y2094" s="230"/>
      <c r="Z2094" s="22" t="str">
        <f>""</f>
        <v/>
      </c>
      <c r="AB2094" s="23" t="str">
        <f t="shared" si="1105"/>
        <v/>
      </c>
      <c r="AC2094" s="2" t="b">
        <f>COUNT(Q2094:Q$2500)&gt;0</f>
        <v>0</v>
      </c>
      <c r="AD2094" s="2" t="b">
        <f t="shared" si="1121"/>
        <v>0</v>
      </c>
      <c r="AE2094" s="2" t="b">
        <f t="shared" si="1122"/>
        <v>0</v>
      </c>
      <c r="AF2094" s="2" t="b">
        <f t="shared" si="1123"/>
        <v>0</v>
      </c>
      <c r="AG2094" s="2" t="b">
        <f>OR(
  AND(AC2094,NOT(AC2095)),
  AND(AF2094,WEEKDAY(AH2093,2)=EINSTELLUNGEN!$D$12),
  AND(AF2094,AH2094=$J$35)
)</f>
        <v>0</v>
      </c>
      <c r="AH2094" s="2">
        <f>IF(AE2094,AH2093+IF(WEEKDAY(AH2093+1,2)&lt;=EINSTELLUNGEN!$D$12,1,$J$36),AH2093)</f>
        <v>42020</v>
      </c>
      <c r="AI2094" s="2">
        <f t="shared" si="1124"/>
        <v>2019</v>
      </c>
      <c r="AJ2094" s="2">
        <f t="shared" si="1125"/>
        <v>201901</v>
      </c>
      <c r="AK2094" s="2">
        <f t="shared" si="1126"/>
        <v>201901</v>
      </c>
      <c r="AL2094" s="2">
        <f t="shared" si="1127"/>
        <v>201903</v>
      </c>
      <c r="AM2094" s="2" t="b">
        <f t="shared" si="1128"/>
        <v>1</v>
      </c>
      <c r="AN2094" s="4" t="e">
        <f t="shared" si="1106"/>
        <v>#N/A</v>
      </c>
      <c r="AO2094" s="4" t="e">
        <f t="shared" si="1107"/>
        <v>#N/A</v>
      </c>
      <c r="AP2094" s="2" t="str">
        <f>IF(AD2094,
  IF(ISBLANK(H2094),
    AP2093,
    IF(LEN(H2094)=1,
      IF(OR(UPPER(H2094)="A",UPPER(H2094)="I"),
        EINSTELLUNGEN!$D$21,
        IF(OR(UPPER(H2094)="B",UPPER(H2094)="M"),
          EINSTELLUNGEN!$D$22,
          IF(OR(UPPER(H2094)="C",UPPER(H2094)="S"),
            EINSTELLUNGEN!$D$23,
            IF(UPPER(H2094)="D",
              EINSTELLUNGEN!$D$24,
              IF(UPPER(H2094)="E",
                EINSTELLUNGEN!$D$25,
                UPPER(H2094)))))),
      IF(ISNUMBER(H2094),
        EINSTELLUNGEN!$D$20&amp;H2094,
        UPPER(H2094)))),
  "")</f>
        <v/>
      </c>
      <c r="AQ2094" s="2" t="str">
        <f t="shared" si="1108"/>
        <v/>
      </c>
      <c r="AR2094" s="2">
        <f t="shared" si="1109"/>
        <v>0</v>
      </c>
      <c r="AS2094" s="145">
        <f t="shared" si="1110"/>
        <v>0.33333333333333331</v>
      </c>
      <c r="AT2094" s="2">
        <f t="shared" si="1111"/>
        <v>0</v>
      </c>
      <c r="AU2094" s="2">
        <f t="shared" si="1112"/>
        <v>0</v>
      </c>
      <c r="AV2094" s="2">
        <f t="shared" si="1113"/>
        <v>0</v>
      </c>
      <c r="AW2094" s="2">
        <f t="shared" si="1114"/>
        <v>0</v>
      </c>
      <c r="AX2094" s="2">
        <f t="shared" si="1129"/>
        <v>0</v>
      </c>
      <c r="AY2094" s="2">
        <f t="shared" si="1115"/>
        <v>0</v>
      </c>
      <c r="AZ2094" s="145" t="e">
        <f t="shared" si="1116"/>
        <v>#N/A</v>
      </c>
      <c r="BA2094" s="145" t="e">
        <f t="shared" si="1117"/>
        <v>#N/A</v>
      </c>
      <c r="BB2094" s="145">
        <f t="shared" si="1118"/>
        <v>2.083333333333337E-2</v>
      </c>
      <c r="BC2094" s="2">
        <f>IF(AM2094,
  IF(AND(AL2094=$J$31,_xlfn.DAYS(AH2094,DATE(AI2094,1,1))&lt;7),
    MAX(0,EINSTELLUNGEN!$D$12+1-WEEKDAY(DATE(EINSTELLUNGEN!$D$9,EINSTELLUNGEN!$D$10,1),2)),
    IF(AL2094=$J$33,
      MIN(EINSTELLUNGEN!$D$12,WEEKDAY(DATE(EINSTELLUNGEN!$D$9,12,31),2)),
      EINSTELLUNGEN!$D$12
  )) - SUMIF(AL$50:AL$2500,"="&amp;AL2094,AX$50:AX$2500),
  0)</f>
        <v>3</v>
      </c>
      <c r="BD2094" s="2">
        <f t="shared" si="1119"/>
        <v>0.33333333333333331</v>
      </c>
      <c r="BE2094" s="2">
        <f t="shared" si="1120"/>
        <v>0</v>
      </c>
    </row>
    <row r="2095" spans="1:57" ht="10.5" customHeight="1">
      <c r="A2095" s="1" t="str">
        <f t="shared" ca="1" si="1096"/>
        <v/>
      </c>
      <c r="B2095" s="1" t="str">
        <f t="shared" ca="1" si="1097"/>
        <v/>
      </c>
      <c r="C2095" s="1" t="str">
        <f t="shared" ca="1" si="1098"/>
        <v/>
      </c>
      <c r="D2095" s="1" t="str">
        <f t="shared" ca="1" si="1099"/>
        <v/>
      </c>
      <c r="F2095" s="10"/>
      <c r="G2095" s="217" t="str">
        <f t="shared" si="1100"/>
        <v/>
      </c>
      <c r="H2095" s="27"/>
      <c r="I2095" s="28"/>
      <c r="J2095" s="28"/>
      <c r="K2095" s="29"/>
      <c r="L2095" s="217"/>
      <c r="M2095" s="217"/>
      <c r="N2095" s="217"/>
      <c r="O2095" s="26" t="str">
        <f t="shared" si="1101"/>
        <v/>
      </c>
      <c r="P2095" s="218" t="str">
        <f t="shared" si="1102"/>
        <v/>
      </c>
      <c r="Q2095" s="26" t="str">
        <f t="shared" si="1103"/>
        <v/>
      </c>
      <c r="R2095" s="22"/>
      <c r="S2095" s="99"/>
      <c r="T2095" s="10"/>
      <c r="U2095" s="229" t="str">
        <f t="shared" si="1104"/>
        <v/>
      </c>
      <c r="V2095" s="230"/>
      <c r="W2095" s="230"/>
      <c r="X2095" s="230"/>
      <c r="Y2095" s="230"/>
      <c r="Z2095" s="22" t="str">
        <f>""</f>
        <v/>
      </c>
      <c r="AB2095" s="23" t="str">
        <f t="shared" si="1105"/>
        <v/>
      </c>
      <c r="AC2095" s="2" t="b">
        <f>COUNT(Q2095:Q$2500)&gt;0</f>
        <v>0</v>
      </c>
      <c r="AD2095" s="2" t="b">
        <f t="shared" si="1121"/>
        <v>0</v>
      </c>
      <c r="AE2095" s="2" t="b">
        <f t="shared" si="1122"/>
        <v>0</v>
      </c>
      <c r="AF2095" s="2" t="b">
        <f t="shared" si="1123"/>
        <v>0</v>
      </c>
      <c r="AG2095" s="2" t="b">
        <f>OR(
  AND(AC2095,NOT(AC2096)),
  AND(AF2095,WEEKDAY(AH2094,2)=EINSTELLUNGEN!$D$12),
  AND(AF2095,AH2095=$J$35)
)</f>
        <v>0</v>
      </c>
      <c r="AH2095" s="2">
        <f>IF(AE2095,AH2094+IF(WEEKDAY(AH2094+1,2)&lt;=EINSTELLUNGEN!$D$12,1,$J$36),AH2094)</f>
        <v>42020</v>
      </c>
      <c r="AI2095" s="2">
        <f t="shared" si="1124"/>
        <v>2019</v>
      </c>
      <c r="AJ2095" s="2">
        <f t="shared" si="1125"/>
        <v>201901</v>
      </c>
      <c r="AK2095" s="2">
        <f t="shared" si="1126"/>
        <v>201901</v>
      </c>
      <c r="AL2095" s="2">
        <f t="shared" si="1127"/>
        <v>201903</v>
      </c>
      <c r="AM2095" s="2" t="b">
        <f t="shared" si="1128"/>
        <v>1</v>
      </c>
      <c r="AN2095" s="4" t="e">
        <f t="shared" si="1106"/>
        <v>#N/A</v>
      </c>
      <c r="AO2095" s="4" t="e">
        <f t="shared" si="1107"/>
        <v>#N/A</v>
      </c>
      <c r="AP2095" s="2" t="str">
        <f>IF(AD2095,
  IF(ISBLANK(H2095),
    AP2094,
    IF(LEN(H2095)=1,
      IF(OR(UPPER(H2095)="A",UPPER(H2095)="I"),
        EINSTELLUNGEN!$D$21,
        IF(OR(UPPER(H2095)="B",UPPER(H2095)="M"),
          EINSTELLUNGEN!$D$22,
          IF(OR(UPPER(H2095)="C",UPPER(H2095)="S"),
            EINSTELLUNGEN!$D$23,
            IF(UPPER(H2095)="D",
              EINSTELLUNGEN!$D$24,
              IF(UPPER(H2095)="E",
                EINSTELLUNGEN!$D$25,
                UPPER(H2095)))))),
      IF(ISNUMBER(H2095),
        EINSTELLUNGEN!$D$20&amp;H2095,
        UPPER(H2095)))),
  "")</f>
        <v/>
      </c>
      <c r="AQ2095" s="2" t="str">
        <f t="shared" si="1108"/>
        <v/>
      </c>
      <c r="AR2095" s="2">
        <f t="shared" si="1109"/>
        <v>0</v>
      </c>
      <c r="AS2095" s="145">
        <f t="shared" si="1110"/>
        <v>0.33333333333333331</v>
      </c>
      <c r="AT2095" s="2">
        <f t="shared" si="1111"/>
        <v>0</v>
      </c>
      <c r="AU2095" s="2">
        <f t="shared" si="1112"/>
        <v>0</v>
      </c>
      <c r="AV2095" s="2">
        <f t="shared" si="1113"/>
        <v>0</v>
      </c>
      <c r="AW2095" s="2">
        <f t="shared" si="1114"/>
        <v>0</v>
      </c>
      <c r="AX2095" s="2">
        <f t="shared" si="1129"/>
        <v>0</v>
      </c>
      <c r="AY2095" s="2">
        <f t="shared" si="1115"/>
        <v>0</v>
      </c>
      <c r="AZ2095" s="145" t="e">
        <f t="shared" si="1116"/>
        <v>#N/A</v>
      </c>
      <c r="BA2095" s="145" t="e">
        <f t="shared" si="1117"/>
        <v>#N/A</v>
      </c>
      <c r="BB2095" s="145">
        <f t="shared" si="1118"/>
        <v>2.083333333333337E-2</v>
      </c>
      <c r="BC2095" s="2">
        <f>IF(AM2095,
  IF(AND(AL2095=$J$31,_xlfn.DAYS(AH2095,DATE(AI2095,1,1))&lt;7),
    MAX(0,EINSTELLUNGEN!$D$12+1-WEEKDAY(DATE(EINSTELLUNGEN!$D$9,EINSTELLUNGEN!$D$10,1),2)),
    IF(AL2095=$J$33,
      MIN(EINSTELLUNGEN!$D$12,WEEKDAY(DATE(EINSTELLUNGEN!$D$9,12,31),2)),
      EINSTELLUNGEN!$D$12
  )) - SUMIF(AL$50:AL$2500,"="&amp;AL2095,AX$50:AX$2500),
  0)</f>
        <v>3</v>
      </c>
      <c r="BD2095" s="2">
        <f t="shared" si="1119"/>
        <v>0.33333333333333331</v>
      </c>
      <c r="BE2095" s="2">
        <f t="shared" si="1120"/>
        <v>0</v>
      </c>
    </row>
    <row r="2096" spans="1:57" ht="10.5" customHeight="1">
      <c r="A2096" s="1" t="str">
        <f t="shared" ca="1" si="1096"/>
        <v/>
      </c>
      <c r="B2096" s="1" t="str">
        <f t="shared" ca="1" si="1097"/>
        <v/>
      </c>
      <c r="C2096" s="1" t="str">
        <f t="shared" ca="1" si="1098"/>
        <v/>
      </c>
      <c r="D2096" s="1" t="str">
        <f t="shared" ca="1" si="1099"/>
        <v/>
      </c>
      <c r="F2096" s="10"/>
      <c r="G2096" s="217" t="str">
        <f t="shared" si="1100"/>
        <v/>
      </c>
      <c r="H2096" s="27"/>
      <c r="I2096" s="28"/>
      <c r="J2096" s="28"/>
      <c r="K2096" s="29"/>
      <c r="L2096" s="217"/>
      <c r="M2096" s="217"/>
      <c r="N2096" s="217"/>
      <c r="O2096" s="26" t="str">
        <f t="shared" si="1101"/>
        <v/>
      </c>
      <c r="P2096" s="218" t="str">
        <f t="shared" si="1102"/>
        <v/>
      </c>
      <c r="Q2096" s="26" t="str">
        <f t="shared" si="1103"/>
        <v/>
      </c>
      <c r="R2096" s="22"/>
      <c r="S2096" s="99"/>
      <c r="T2096" s="10"/>
      <c r="U2096" s="229" t="str">
        <f t="shared" si="1104"/>
        <v/>
      </c>
      <c r="V2096" s="230"/>
      <c r="W2096" s="230"/>
      <c r="X2096" s="230"/>
      <c r="Y2096" s="230"/>
      <c r="Z2096" s="22" t="str">
        <f>""</f>
        <v/>
      </c>
      <c r="AB2096" s="23" t="str">
        <f t="shared" si="1105"/>
        <v/>
      </c>
      <c r="AC2096" s="2" t="b">
        <f>COUNT(Q2096:Q$2500)&gt;0</f>
        <v>0</v>
      </c>
      <c r="AD2096" s="2" t="b">
        <f t="shared" si="1121"/>
        <v>0</v>
      </c>
      <c r="AE2096" s="2" t="b">
        <f t="shared" si="1122"/>
        <v>0</v>
      </c>
      <c r="AF2096" s="2" t="b">
        <f t="shared" si="1123"/>
        <v>0</v>
      </c>
      <c r="AG2096" s="2" t="b">
        <f>OR(
  AND(AC2096,NOT(AC2097)),
  AND(AF2096,WEEKDAY(AH2095,2)=EINSTELLUNGEN!$D$12),
  AND(AF2096,AH2096=$J$35)
)</f>
        <v>0</v>
      </c>
      <c r="AH2096" s="2">
        <f>IF(AE2096,AH2095+IF(WEEKDAY(AH2095+1,2)&lt;=EINSTELLUNGEN!$D$12,1,$J$36),AH2095)</f>
        <v>42020</v>
      </c>
      <c r="AI2096" s="2">
        <f t="shared" si="1124"/>
        <v>2019</v>
      </c>
      <c r="AJ2096" s="2">
        <f t="shared" si="1125"/>
        <v>201901</v>
      </c>
      <c r="AK2096" s="2">
        <f t="shared" si="1126"/>
        <v>201901</v>
      </c>
      <c r="AL2096" s="2">
        <f t="shared" si="1127"/>
        <v>201903</v>
      </c>
      <c r="AM2096" s="2" t="b">
        <f t="shared" si="1128"/>
        <v>1</v>
      </c>
      <c r="AN2096" s="4" t="e">
        <f t="shared" si="1106"/>
        <v>#N/A</v>
      </c>
      <c r="AO2096" s="4" t="e">
        <f t="shared" si="1107"/>
        <v>#N/A</v>
      </c>
      <c r="AP2096" s="2" t="str">
        <f>IF(AD2096,
  IF(ISBLANK(H2096),
    AP2095,
    IF(LEN(H2096)=1,
      IF(OR(UPPER(H2096)="A",UPPER(H2096)="I"),
        EINSTELLUNGEN!$D$21,
        IF(OR(UPPER(H2096)="B",UPPER(H2096)="M"),
          EINSTELLUNGEN!$D$22,
          IF(OR(UPPER(H2096)="C",UPPER(H2096)="S"),
            EINSTELLUNGEN!$D$23,
            IF(UPPER(H2096)="D",
              EINSTELLUNGEN!$D$24,
              IF(UPPER(H2096)="E",
                EINSTELLUNGEN!$D$25,
                UPPER(H2096)))))),
      IF(ISNUMBER(H2096),
        EINSTELLUNGEN!$D$20&amp;H2096,
        UPPER(H2096)))),
  "")</f>
        <v/>
      </c>
      <c r="AQ2096" s="2" t="str">
        <f t="shared" si="1108"/>
        <v/>
      </c>
      <c r="AR2096" s="2">
        <f t="shared" si="1109"/>
        <v>0</v>
      </c>
      <c r="AS2096" s="145">
        <f t="shared" si="1110"/>
        <v>0.33333333333333331</v>
      </c>
      <c r="AT2096" s="2">
        <f t="shared" si="1111"/>
        <v>0</v>
      </c>
      <c r="AU2096" s="2">
        <f t="shared" si="1112"/>
        <v>0</v>
      </c>
      <c r="AV2096" s="2">
        <f t="shared" si="1113"/>
        <v>0</v>
      </c>
      <c r="AW2096" s="2">
        <f t="shared" si="1114"/>
        <v>0</v>
      </c>
      <c r="AX2096" s="2">
        <f t="shared" si="1129"/>
        <v>0</v>
      </c>
      <c r="AY2096" s="2">
        <f t="shared" si="1115"/>
        <v>0</v>
      </c>
      <c r="AZ2096" s="145" t="e">
        <f t="shared" si="1116"/>
        <v>#N/A</v>
      </c>
      <c r="BA2096" s="145" t="e">
        <f t="shared" si="1117"/>
        <v>#N/A</v>
      </c>
      <c r="BB2096" s="145">
        <f t="shared" si="1118"/>
        <v>2.083333333333337E-2</v>
      </c>
      <c r="BC2096" s="2">
        <f>IF(AM2096,
  IF(AND(AL2096=$J$31,_xlfn.DAYS(AH2096,DATE(AI2096,1,1))&lt;7),
    MAX(0,EINSTELLUNGEN!$D$12+1-WEEKDAY(DATE(EINSTELLUNGEN!$D$9,EINSTELLUNGEN!$D$10,1),2)),
    IF(AL2096=$J$33,
      MIN(EINSTELLUNGEN!$D$12,WEEKDAY(DATE(EINSTELLUNGEN!$D$9,12,31),2)),
      EINSTELLUNGEN!$D$12
  )) - SUMIF(AL$50:AL$2500,"="&amp;AL2096,AX$50:AX$2500),
  0)</f>
        <v>3</v>
      </c>
      <c r="BD2096" s="2">
        <f t="shared" si="1119"/>
        <v>0.33333333333333331</v>
      </c>
      <c r="BE2096" s="2">
        <f t="shared" si="1120"/>
        <v>0</v>
      </c>
    </row>
    <row r="2097" spans="1:57" ht="10.5" customHeight="1">
      <c r="A2097" s="1" t="str">
        <f t="shared" ca="1" si="1096"/>
        <v/>
      </c>
      <c r="B2097" s="1" t="str">
        <f t="shared" ca="1" si="1097"/>
        <v/>
      </c>
      <c r="C2097" s="1" t="str">
        <f t="shared" ca="1" si="1098"/>
        <v/>
      </c>
      <c r="D2097" s="1" t="str">
        <f t="shared" ca="1" si="1099"/>
        <v/>
      </c>
      <c r="F2097" s="10"/>
      <c r="G2097" s="217" t="str">
        <f t="shared" si="1100"/>
        <v/>
      </c>
      <c r="H2097" s="27"/>
      <c r="I2097" s="28"/>
      <c r="J2097" s="28"/>
      <c r="K2097" s="29"/>
      <c r="L2097" s="217"/>
      <c r="M2097" s="217"/>
      <c r="N2097" s="217"/>
      <c r="O2097" s="26" t="str">
        <f t="shared" si="1101"/>
        <v/>
      </c>
      <c r="P2097" s="218" t="str">
        <f t="shared" si="1102"/>
        <v/>
      </c>
      <c r="Q2097" s="26" t="str">
        <f t="shared" si="1103"/>
        <v/>
      </c>
      <c r="R2097" s="22"/>
      <c r="S2097" s="99"/>
      <c r="T2097" s="10"/>
      <c r="U2097" s="229" t="str">
        <f t="shared" si="1104"/>
        <v/>
      </c>
      <c r="V2097" s="230"/>
      <c r="W2097" s="230"/>
      <c r="X2097" s="230"/>
      <c r="Y2097" s="230"/>
      <c r="Z2097" s="22" t="str">
        <f>""</f>
        <v/>
      </c>
      <c r="AB2097" s="23" t="str">
        <f t="shared" si="1105"/>
        <v/>
      </c>
      <c r="AC2097" s="2" t="b">
        <f>COUNT(Q2097:Q$2500)&gt;0</f>
        <v>0</v>
      </c>
      <c r="AD2097" s="2" t="b">
        <f t="shared" si="1121"/>
        <v>0</v>
      </c>
      <c r="AE2097" s="2" t="b">
        <f t="shared" si="1122"/>
        <v>0</v>
      </c>
      <c r="AF2097" s="2" t="b">
        <f t="shared" si="1123"/>
        <v>0</v>
      </c>
      <c r="AG2097" s="2" t="b">
        <f>OR(
  AND(AC2097,NOT(AC2098)),
  AND(AF2097,WEEKDAY(AH2096,2)=EINSTELLUNGEN!$D$12),
  AND(AF2097,AH2097=$J$35)
)</f>
        <v>0</v>
      </c>
      <c r="AH2097" s="2">
        <f>IF(AE2097,AH2096+IF(WEEKDAY(AH2096+1,2)&lt;=EINSTELLUNGEN!$D$12,1,$J$36),AH2096)</f>
        <v>42020</v>
      </c>
      <c r="AI2097" s="2">
        <f t="shared" si="1124"/>
        <v>2019</v>
      </c>
      <c r="AJ2097" s="2">
        <f t="shared" si="1125"/>
        <v>201901</v>
      </c>
      <c r="AK2097" s="2">
        <f t="shared" si="1126"/>
        <v>201901</v>
      </c>
      <c r="AL2097" s="2">
        <f t="shared" si="1127"/>
        <v>201903</v>
      </c>
      <c r="AM2097" s="2" t="b">
        <f t="shared" si="1128"/>
        <v>1</v>
      </c>
      <c r="AN2097" s="4" t="e">
        <f t="shared" si="1106"/>
        <v>#N/A</v>
      </c>
      <c r="AO2097" s="4" t="e">
        <f t="shared" si="1107"/>
        <v>#N/A</v>
      </c>
      <c r="AP2097" s="2" t="str">
        <f>IF(AD2097,
  IF(ISBLANK(H2097),
    AP2096,
    IF(LEN(H2097)=1,
      IF(OR(UPPER(H2097)="A",UPPER(H2097)="I"),
        EINSTELLUNGEN!$D$21,
        IF(OR(UPPER(H2097)="B",UPPER(H2097)="M"),
          EINSTELLUNGEN!$D$22,
          IF(OR(UPPER(H2097)="C",UPPER(H2097)="S"),
            EINSTELLUNGEN!$D$23,
            IF(UPPER(H2097)="D",
              EINSTELLUNGEN!$D$24,
              IF(UPPER(H2097)="E",
                EINSTELLUNGEN!$D$25,
                UPPER(H2097)))))),
      IF(ISNUMBER(H2097),
        EINSTELLUNGEN!$D$20&amp;H2097,
        UPPER(H2097)))),
  "")</f>
        <v/>
      </c>
      <c r="AQ2097" s="2" t="str">
        <f t="shared" si="1108"/>
        <v/>
      </c>
      <c r="AR2097" s="2">
        <f t="shared" si="1109"/>
        <v>0</v>
      </c>
      <c r="AS2097" s="145">
        <f t="shared" si="1110"/>
        <v>0.33333333333333331</v>
      </c>
      <c r="AT2097" s="2">
        <f t="shared" si="1111"/>
        <v>0</v>
      </c>
      <c r="AU2097" s="2">
        <f t="shared" si="1112"/>
        <v>0</v>
      </c>
      <c r="AV2097" s="2">
        <f t="shared" si="1113"/>
        <v>0</v>
      </c>
      <c r="AW2097" s="2">
        <f t="shared" si="1114"/>
        <v>0</v>
      </c>
      <c r="AX2097" s="2">
        <f t="shared" si="1129"/>
        <v>0</v>
      </c>
      <c r="AY2097" s="2">
        <f t="shared" si="1115"/>
        <v>0</v>
      </c>
      <c r="AZ2097" s="145" t="e">
        <f t="shared" si="1116"/>
        <v>#N/A</v>
      </c>
      <c r="BA2097" s="145" t="e">
        <f t="shared" si="1117"/>
        <v>#N/A</v>
      </c>
      <c r="BB2097" s="145">
        <f t="shared" si="1118"/>
        <v>2.083333333333337E-2</v>
      </c>
      <c r="BC2097" s="2">
        <f>IF(AM2097,
  IF(AND(AL2097=$J$31,_xlfn.DAYS(AH2097,DATE(AI2097,1,1))&lt;7),
    MAX(0,EINSTELLUNGEN!$D$12+1-WEEKDAY(DATE(EINSTELLUNGEN!$D$9,EINSTELLUNGEN!$D$10,1),2)),
    IF(AL2097=$J$33,
      MIN(EINSTELLUNGEN!$D$12,WEEKDAY(DATE(EINSTELLUNGEN!$D$9,12,31),2)),
      EINSTELLUNGEN!$D$12
  )) - SUMIF(AL$50:AL$2500,"="&amp;AL2097,AX$50:AX$2500),
  0)</f>
        <v>3</v>
      </c>
      <c r="BD2097" s="2">
        <f t="shared" si="1119"/>
        <v>0.33333333333333331</v>
      </c>
      <c r="BE2097" s="2">
        <f t="shared" si="1120"/>
        <v>0</v>
      </c>
    </row>
    <row r="2098" spans="1:57" ht="10.5" customHeight="1">
      <c r="A2098" s="1" t="str">
        <f t="shared" ref="A2098:A2161" ca="1" si="1130">IF(AND(AC2098,AJ2098=$A$48),"Q","")</f>
        <v/>
      </c>
      <c r="B2098" s="1" t="str">
        <f t="shared" ref="B2098:B2161" ca="1" si="1131">IF(AND(AC2098,AK2098=$B$48),"M","")</f>
        <v/>
      </c>
      <c r="C2098" s="1" t="str">
        <f t="shared" ref="C2098:C2161" ca="1" si="1132">IF(AND(AC2098,AL2098=$C$48),"W","")</f>
        <v/>
      </c>
      <c r="D2098" s="1" t="str">
        <f t="shared" ref="D2098:D2161" ca="1" si="1133">IF(AND(AC2098,AH2098=$D$48),"T","")</f>
        <v/>
      </c>
      <c r="F2098" s="10"/>
      <c r="G2098" s="217" t="str">
        <f t="shared" ref="G2098:G2161" si="1134">IF(AE2098,INDEX($L$29:$L$35,WEEKDAY(AH2098,2),1)&amp;", "&amp;DAY(AH2098)&amp;" "&amp;INDEX($N$29:$N$40,MONTH(AH2098),1)&amp;" "&amp;YEAR(AH2098),"")</f>
        <v/>
      </c>
      <c r="H2098" s="27"/>
      <c r="I2098" s="28"/>
      <c r="J2098" s="28"/>
      <c r="K2098" s="29"/>
      <c r="L2098" s="217"/>
      <c r="M2098" s="217"/>
      <c r="N2098" s="217"/>
      <c r="O2098" s="26" t="str">
        <f t="shared" ref="O2098:O2161" si="1135">IF(AD2098,AR2098,"")</f>
        <v/>
      </c>
      <c r="P2098" s="218" t="str">
        <f t="shared" ref="P2098:P2161" si="1136">IF(AF2098,
IF(AS2097&gt;0,
  TEXT(AS2097*24,"0,000")&amp;" h",
  TEXT(0,"0,000")&amp;" h"),
"")</f>
        <v/>
      </c>
      <c r="Q2098" s="26" t="str">
        <f t="shared" ref="Q2098:Q2161" si="1137">IF(AF2098,BB2097,"")</f>
        <v/>
      </c>
      <c r="R2098" s="22"/>
      <c r="S2098" s="99"/>
      <c r="T2098" s="10"/>
      <c r="U2098" s="229" t="str">
        <f t="shared" ref="U2098:U2161" si="1138">IF(AND(AD2098,AR2098,LEN(AQ2098)&gt;0),
IF(AQ2098&lt;&gt;FALSE,
  TEXT(AH2098,"yyyy-mm-dd")
    &amp;"|"&amp;TEXT(AN2098,"hh:mm")
    &amp;"|"&amp;TEXT(AO2098,"hh:mm")
    &amp;"|"&amp;AP2098
    &amp;"|"&amp;AQ2098,
  $J$39),
"")</f>
        <v/>
      </c>
      <c r="V2098" s="230"/>
      <c r="W2098" s="230"/>
      <c r="X2098" s="230"/>
      <c r="Y2098" s="230"/>
      <c r="Z2098" s="22" t="str">
        <f>""</f>
        <v/>
      </c>
      <c r="AB2098" s="23" t="str">
        <f t="shared" ref="AB2098:AB2161" si="1139">IF(AG2098,"W"&amp;RIGHT(AL2097,2)&amp;"  "&amp;TEXT(BE2097*24,"+0,00;−0,00;0,00")&amp;"  (S="&amp;TEXT(BC2097*$J$37,"00,00")&amp;"  H="&amp;TEXT(BD2097*24,"00,00")&amp;")","")</f>
        <v/>
      </c>
      <c r="AC2098" s="2" t="b">
        <f>COUNT(Q2098:Q$2500)&gt;0</f>
        <v>0</v>
      </c>
      <c r="AD2098" s="2" t="b">
        <f t="shared" si="1121"/>
        <v>0</v>
      </c>
      <c r="AE2098" s="2" t="b">
        <f t="shared" si="1122"/>
        <v>0</v>
      </c>
      <c r="AF2098" s="2" t="b">
        <f t="shared" si="1123"/>
        <v>0</v>
      </c>
      <c r="AG2098" s="2" t="b">
        <f>OR(
  AND(AC2098,NOT(AC2099)),
  AND(AF2098,WEEKDAY(AH2097,2)=EINSTELLUNGEN!$D$12),
  AND(AF2098,AH2098=$J$35)
)</f>
        <v>0</v>
      </c>
      <c r="AH2098" s="2">
        <f>IF(AE2098,AH2097+IF(WEEKDAY(AH2097+1,2)&lt;=EINSTELLUNGEN!$D$12,1,$J$36),AH2097)</f>
        <v>42020</v>
      </c>
      <c r="AI2098" s="2">
        <f t="shared" si="1124"/>
        <v>2019</v>
      </c>
      <c r="AJ2098" s="2">
        <f t="shared" si="1125"/>
        <v>201901</v>
      </c>
      <c r="AK2098" s="2">
        <f t="shared" si="1126"/>
        <v>201901</v>
      </c>
      <c r="AL2098" s="2">
        <f t="shared" si="1127"/>
        <v>201903</v>
      </c>
      <c r="AM2098" s="2" t="b">
        <f t="shared" si="1128"/>
        <v>1</v>
      </c>
      <c r="AN2098" s="4" t="e">
        <f t="shared" ref="AN2098:AN2161" si="1140">IF(NOT(AD2098),NA(),IF(ISNUMBER(I2098),I2098,AO2097))</f>
        <v>#N/A</v>
      </c>
      <c r="AO2098" s="4" t="e">
        <f t="shared" ref="AO2098:AO2161" si="1141">IF(ISNA(AN2098),NA(),IF(ISNUMBER(J2098),MAX(J2098,AN2098),AN2098))</f>
        <v>#N/A</v>
      </c>
      <c r="AP2098" s="2" t="str">
        <f>IF(AD2098,
  IF(ISBLANK(H2098),
    AP2097,
    IF(LEN(H2098)=1,
      IF(OR(UPPER(H2098)="A",UPPER(H2098)="I"),
        EINSTELLUNGEN!$D$21,
        IF(OR(UPPER(H2098)="B",UPPER(H2098)="M"),
          EINSTELLUNGEN!$D$22,
          IF(OR(UPPER(H2098)="C",UPPER(H2098)="S"),
            EINSTELLUNGEN!$D$23,
            IF(UPPER(H2098)="D",
              EINSTELLUNGEN!$D$24,
              IF(UPPER(H2098)="E",
                EINSTELLUNGEN!$D$25,
                UPPER(H2098)))))),
      IF(ISNUMBER(H2098),
        EINSTELLUNGEN!$D$20&amp;H2098,
        UPPER(H2098)))),
  "")</f>
        <v/>
      </c>
      <c r="AQ2098" s="2" t="str">
        <f t="shared" ref="AQ2098:AQ2161" si="1142">IF(LEN(AP2098)&gt;0,
IF(LEN(TRIM(K2098))&gt;0,K2098,
IF(AND(AP2097=AP2098,LEN(TRIM(K2097))&gt;0),K2097,
  IF(AND(AP2096=AP2098,LEN(TRIM(K2096))&gt;0),K2096,
    IF(AND(AP2095=AP2098,LEN(TRIM(K2095))&gt;0),K2095,
      IF(AND(AP2094=AP2098,LEN(TRIM(K2094))&gt;0),K2094,
        IF(AND(AP2093=AP2098,LEN(TRIM(K2093))&gt;0),K2093,
          IF(AND(AP2092=AP2098,LEN(TRIM(K2092))&gt;0),K2092,
            IF(AND(AP2091=AP2098,LEN(TRIM(K2091))&gt;0),K2091,
              IF(AND(AP2090=AP2098,LEN(TRIM(K2090))&gt;0),K2090,
                IF(AND(AP2089=AP2098,LEN(TRIM(K2089))&gt;0),K2089,
                  IF(AND(AP2088=AP2098,LEN(TRIM(K2088))&gt;0),K2088,FALSE)
)))))))))),"")</f>
        <v/>
      </c>
      <c r="AR2098" s="2">
        <f t="shared" ref="AR2098:AR2161" si="1143">IF(OR(ISNA(AN2098),ISNA(AO2098)),0,MAX(0,AO2098-AN2098))</f>
        <v>0</v>
      </c>
      <c r="AS2098" s="145">
        <f t="shared" ref="AS2098:AS2161" si="1144">SUMIF(AH$50:AH$2500,"="&amp;AH2098,AR$50:AR$2500)</f>
        <v>0.33333333333333331</v>
      </c>
      <c r="AT2098" s="2">
        <f t="shared" ref="AT2098:AT2161" si="1145">IF(AND(AF2099,AP2098="F"),1,0)</f>
        <v>0</v>
      </c>
      <c r="AU2098" s="2">
        <f t="shared" ref="AU2098:AU2161" si="1146">IF(AND(AF2099,AP2098="U"),1,0)</f>
        <v>0</v>
      </c>
      <c r="AV2098" s="2">
        <f t="shared" ref="AV2098:AV2161" si="1147">IF(AND(AF2099,AP2098="K"),1,0)</f>
        <v>0</v>
      </c>
      <c r="AW2098" s="2">
        <f t="shared" ref="AW2098:AW2161" si="1148">IF(AND(AF2099,AP2098="Z"),1,0)</f>
        <v>0</v>
      </c>
      <c r="AX2098" s="2">
        <f t="shared" si="1129"/>
        <v>0</v>
      </c>
      <c r="AY2098" s="2">
        <f t="shared" ref="AY2098:AY2161" si="1149">IF(AF2099,IF(AX2098=0,1,0),0)</f>
        <v>0</v>
      </c>
      <c r="AZ2098" s="145" t="e">
        <f t="shared" ref="AZ2098:AZ2161" si="1150">IF(NOT(AD2098),NA(),IF(ISNA(AZ2097),AN2098,IF(AND(ISNUMBER(AN2098),AN2098&lt;AZ2097),AN2098,AZ2097)))</f>
        <v>#N/A</v>
      </c>
      <c r="BA2098" s="145" t="e">
        <f t="shared" ref="BA2098:BA2161" si="1151">IF(NOT(AD2098),NA(),IF(ISNA(BA2097),AO2098,IF(AND(ISNUMBER(AO2098),AO2098&gt;BA2097),AO2098,BA2097)))</f>
        <v>#N/A</v>
      </c>
      <c r="BB2098" s="145">
        <f t="shared" ref="BB2098:BB2161" si="1152">IF(AE2097,
  0,
  IF(OR(ISNA(AZ2098),ISNA(BA2098)),
    BB2097,
    MAX(0,(BA2098-AZ2098)-AS2098)))</f>
        <v>2.083333333333337E-2</v>
      </c>
      <c r="BC2098" s="2">
        <f>IF(AM2098,
  IF(AND(AL2098=$J$31,_xlfn.DAYS(AH2098,DATE(AI2098,1,1))&lt;7),
    MAX(0,EINSTELLUNGEN!$D$12+1-WEEKDAY(DATE(EINSTELLUNGEN!$D$9,EINSTELLUNGEN!$D$10,1),2)),
    IF(AL2098=$J$33,
      MIN(EINSTELLUNGEN!$D$12,WEEKDAY(DATE(EINSTELLUNGEN!$D$9,12,31),2)),
      EINSTELLUNGEN!$D$12
  )) - SUMIF(AL$50:AL$2500,"="&amp;AL2098,AX$50:AX$2500),
  0)</f>
        <v>3</v>
      </c>
      <c r="BD2098" s="2">
        <f t="shared" ref="BD2098:BD2161" si="1153">SUMIF(AL$50:AL$2500,"="&amp;AL2098,AR$50:AR$2500)</f>
        <v>0.33333333333333331</v>
      </c>
      <c r="BE2098" s="2">
        <f t="shared" ref="BE2098:BE2161" si="1154">IF(AG2099,BD2098-BC2098*$J$37/24,0)</f>
        <v>0</v>
      </c>
    </row>
    <row r="2099" spans="1:57" ht="10.5" customHeight="1">
      <c r="A2099" s="1" t="str">
        <f t="shared" ca="1" si="1130"/>
        <v/>
      </c>
      <c r="B2099" s="1" t="str">
        <f t="shared" ca="1" si="1131"/>
        <v/>
      </c>
      <c r="C2099" s="1" t="str">
        <f t="shared" ca="1" si="1132"/>
        <v/>
      </c>
      <c r="D2099" s="1" t="str">
        <f t="shared" ca="1" si="1133"/>
        <v/>
      </c>
      <c r="F2099" s="10"/>
      <c r="G2099" s="217" t="str">
        <f t="shared" si="1134"/>
        <v/>
      </c>
      <c r="H2099" s="27"/>
      <c r="I2099" s="28"/>
      <c r="J2099" s="28"/>
      <c r="K2099" s="29"/>
      <c r="L2099" s="217"/>
      <c r="M2099" s="217"/>
      <c r="N2099" s="217"/>
      <c r="O2099" s="26" t="str">
        <f t="shared" si="1135"/>
        <v/>
      </c>
      <c r="P2099" s="218" t="str">
        <f t="shared" si="1136"/>
        <v/>
      </c>
      <c r="Q2099" s="26" t="str">
        <f t="shared" si="1137"/>
        <v/>
      </c>
      <c r="R2099" s="22"/>
      <c r="S2099" s="99"/>
      <c r="T2099" s="10"/>
      <c r="U2099" s="229" t="str">
        <f t="shared" si="1138"/>
        <v/>
      </c>
      <c r="V2099" s="230"/>
      <c r="W2099" s="230"/>
      <c r="X2099" s="230"/>
      <c r="Y2099" s="230"/>
      <c r="Z2099" s="22" t="str">
        <f>""</f>
        <v/>
      </c>
      <c r="AB2099" s="23" t="str">
        <f t="shared" si="1139"/>
        <v/>
      </c>
      <c r="AC2099" s="2" t="b">
        <f>COUNT(Q2099:Q$2500)&gt;0</f>
        <v>0</v>
      </c>
      <c r="AD2099" s="2" t="b">
        <f t="shared" si="1121"/>
        <v>0</v>
      </c>
      <c r="AE2099" s="2" t="b">
        <f t="shared" si="1122"/>
        <v>0</v>
      </c>
      <c r="AF2099" s="2" t="b">
        <f t="shared" si="1123"/>
        <v>0</v>
      </c>
      <c r="AG2099" s="2" t="b">
        <f>OR(
  AND(AC2099,NOT(AC2100)),
  AND(AF2099,WEEKDAY(AH2098,2)=EINSTELLUNGEN!$D$12),
  AND(AF2099,AH2099=$J$35)
)</f>
        <v>0</v>
      </c>
      <c r="AH2099" s="2">
        <f>IF(AE2099,AH2098+IF(WEEKDAY(AH2098+1,2)&lt;=EINSTELLUNGEN!$D$12,1,$J$36),AH2098)</f>
        <v>42020</v>
      </c>
      <c r="AI2099" s="2">
        <f t="shared" si="1124"/>
        <v>2019</v>
      </c>
      <c r="AJ2099" s="2">
        <f t="shared" si="1125"/>
        <v>201901</v>
      </c>
      <c r="AK2099" s="2">
        <f t="shared" si="1126"/>
        <v>201901</v>
      </c>
      <c r="AL2099" s="2">
        <f t="shared" si="1127"/>
        <v>201903</v>
      </c>
      <c r="AM2099" s="2" t="b">
        <f t="shared" si="1128"/>
        <v>1</v>
      </c>
      <c r="AN2099" s="4" t="e">
        <f t="shared" si="1140"/>
        <v>#N/A</v>
      </c>
      <c r="AO2099" s="4" t="e">
        <f t="shared" si="1141"/>
        <v>#N/A</v>
      </c>
      <c r="AP2099" s="2" t="str">
        <f>IF(AD2099,
  IF(ISBLANK(H2099),
    AP2098,
    IF(LEN(H2099)=1,
      IF(OR(UPPER(H2099)="A",UPPER(H2099)="I"),
        EINSTELLUNGEN!$D$21,
        IF(OR(UPPER(H2099)="B",UPPER(H2099)="M"),
          EINSTELLUNGEN!$D$22,
          IF(OR(UPPER(H2099)="C",UPPER(H2099)="S"),
            EINSTELLUNGEN!$D$23,
            IF(UPPER(H2099)="D",
              EINSTELLUNGEN!$D$24,
              IF(UPPER(H2099)="E",
                EINSTELLUNGEN!$D$25,
                UPPER(H2099)))))),
      IF(ISNUMBER(H2099),
        EINSTELLUNGEN!$D$20&amp;H2099,
        UPPER(H2099)))),
  "")</f>
        <v/>
      </c>
      <c r="AQ2099" s="2" t="str">
        <f t="shared" si="1142"/>
        <v/>
      </c>
      <c r="AR2099" s="2">
        <f t="shared" si="1143"/>
        <v>0</v>
      </c>
      <c r="AS2099" s="145">
        <f t="shared" si="1144"/>
        <v>0.33333333333333331</v>
      </c>
      <c r="AT2099" s="2">
        <f t="shared" si="1145"/>
        <v>0</v>
      </c>
      <c r="AU2099" s="2">
        <f t="shared" si="1146"/>
        <v>0</v>
      </c>
      <c r="AV2099" s="2">
        <f t="shared" si="1147"/>
        <v>0</v>
      </c>
      <c r="AW2099" s="2">
        <f t="shared" si="1148"/>
        <v>0</v>
      </c>
      <c r="AX2099" s="2">
        <f t="shared" si="1129"/>
        <v>0</v>
      </c>
      <c r="AY2099" s="2">
        <f t="shared" si="1149"/>
        <v>0</v>
      </c>
      <c r="AZ2099" s="145" t="e">
        <f t="shared" si="1150"/>
        <v>#N/A</v>
      </c>
      <c r="BA2099" s="145" t="e">
        <f t="shared" si="1151"/>
        <v>#N/A</v>
      </c>
      <c r="BB2099" s="145">
        <f t="shared" si="1152"/>
        <v>2.083333333333337E-2</v>
      </c>
      <c r="BC2099" s="2">
        <f>IF(AM2099,
  IF(AND(AL2099=$J$31,_xlfn.DAYS(AH2099,DATE(AI2099,1,1))&lt;7),
    MAX(0,EINSTELLUNGEN!$D$12+1-WEEKDAY(DATE(EINSTELLUNGEN!$D$9,EINSTELLUNGEN!$D$10,1),2)),
    IF(AL2099=$J$33,
      MIN(EINSTELLUNGEN!$D$12,WEEKDAY(DATE(EINSTELLUNGEN!$D$9,12,31),2)),
      EINSTELLUNGEN!$D$12
  )) - SUMIF(AL$50:AL$2500,"="&amp;AL2099,AX$50:AX$2500),
  0)</f>
        <v>3</v>
      </c>
      <c r="BD2099" s="2">
        <f t="shared" si="1153"/>
        <v>0.33333333333333331</v>
      </c>
      <c r="BE2099" s="2">
        <f t="shared" si="1154"/>
        <v>0</v>
      </c>
    </row>
    <row r="2100" spans="1:57" ht="10.5" customHeight="1">
      <c r="A2100" s="1" t="str">
        <f t="shared" ca="1" si="1130"/>
        <v/>
      </c>
      <c r="B2100" s="1" t="str">
        <f t="shared" ca="1" si="1131"/>
        <v/>
      </c>
      <c r="C2100" s="1" t="str">
        <f t="shared" ca="1" si="1132"/>
        <v/>
      </c>
      <c r="D2100" s="1" t="str">
        <f t="shared" ca="1" si="1133"/>
        <v/>
      </c>
      <c r="F2100" s="10"/>
      <c r="G2100" s="217" t="str">
        <f t="shared" si="1134"/>
        <v/>
      </c>
      <c r="H2100" s="27"/>
      <c r="I2100" s="28"/>
      <c r="J2100" s="28"/>
      <c r="K2100" s="29"/>
      <c r="L2100" s="217"/>
      <c r="M2100" s="217"/>
      <c r="N2100" s="217"/>
      <c r="O2100" s="26" t="str">
        <f t="shared" si="1135"/>
        <v/>
      </c>
      <c r="P2100" s="218" t="str">
        <f t="shared" si="1136"/>
        <v/>
      </c>
      <c r="Q2100" s="26" t="str">
        <f t="shared" si="1137"/>
        <v/>
      </c>
      <c r="R2100" s="22"/>
      <c r="S2100" s="99"/>
      <c r="T2100" s="10"/>
      <c r="U2100" s="229" t="str">
        <f t="shared" si="1138"/>
        <v/>
      </c>
      <c r="V2100" s="230"/>
      <c r="W2100" s="230"/>
      <c r="X2100" s="230"/>
      <c r="Y2100" s="230"/>
      <c r="Z2100" s="22" t="str">
        <f>""</f>
        <v/>
      </c>
      <c r="AB2100" s="23" t="str">
        <f t="shared" si="1139"/>
        <v/>
      </c>
      <c r="AC2100" s="2" t="b">
        <f>COUNT(Q2100:Q$2500)&gt;0</f>
        <v>0</v>
      </c>
      <c r="AD2100" s="2" t="b">
        <f t="shared" si="1121"/>
        <v>0</v>
      </c>
      <c r="AE2100" s="2" t="b">
        <f t="shared" si="1122"/>
        <v>0</v>
      </c>
      <c r="AF2100" s="2" t="b">
        <f t="shared" si="1123"/>
        <v>0</v>
      </c>
      <c r="AG2100" s="2" t="b">
        <f>OR(
  AND(AC2100,NOT(AC2101)),
  AND(AF2100,WEEKDAY(AH2099,2)=EINSTELLUNGEN!$D$12),
  AND(AF2100,AH2100=$J$35)
)</f>
        <v>0</v>
      </c>
      <c r="AH2100" s="2">
        <f>IF(AE2100,AH2099+IF(WEEKDAY(AH2099+1,2)&lt;=EINSTELLUNGEN!$D$12,1,$J$36),AH2099)</f>
        <v>42020</v>
      </c>
      <c r="AI2100" s="2">
        <f t="shared" si="1124"/>
        <v>2019</v>
      </c>
      <c r="AJ2100" s="2">
        <f t="shared" si="1125"/>
        <v>201901</v>
      </c>
      <c r="AK2100" s="2">
        <f t="shared" si="1126"/>
        <v>201901</v>
      </c>
      <c r="AL2100" s="2">
        <f t="shared" si="1127"/>
        <v>201903</v>
      </c>
      <c r="AM2100" s="2" t="b">
        <f t="shared" si="1128"/>
        <v>1</v>
      </c>
      <c r="AN2100" s="4" t="e">
        <f t="shared" si="1140"/>
        <v>#N/A</v>
      </c>
      <c r="AO2100" s="4" t="e">
        <f t="shared" si="1141"/>
        <v>#N/A</v>
      </c>
      <c r="AP2100" s="2" t="str">
        <f>IF(AD2100,
  IF(ISBLANK(H2100),
    AP2099,
    IF(LEN(H2100)=1,
      IF(OR(UPPER(H2100)="A",UPPER(H2100)="I"),
        EINSTELLUNGEN!$D$21,
        IF(OR(UPPER(H2100)="B",UPPER(H2100)="M"),
          EINSTELLUNGEN!$D$22,
          IF(OR(UPPER(H2100)="C",UPPER(H2100)="S"),
            EINSTELLUNGEN!$D$23,
            IF(UPPER(H2100)="D",
              EINSTELLUNGEN!$D$24,
              IF(UPPER(H2100)="E",
                EINSTELLUNGEN!$D$25,
                UPPER(H2100)))))),
      IF(ISNUMBER(H2100),
        EINSTELLUNGEN!$D$20&amp;H2100,
        UPPER(H2100)))),
  "")</f>
        <v/>
      </c>
      <c r="AQ2100" s="2" t="str">
        <f t="shared" si="1142"/>
        <v/>
      </c>
      <c r="AR2100" s="2">
        <f t="shared" si="1143"/>
        <v>0</v>
      </c>
      <c r="AS2100" s="145">
        <f t="shared" si="1144"/>
        <v>0.33333333333333331</v>
      </c>
      <c r="AT2100" s="2">
        <f t="shared" si="1145"/>
        <v>0</v>
      </c>
      <c r="AU2100" s="2">
        <f t="shared" si="1146"/>
        <v>0</v>
      </c>
      <c r="AV2100" s="2">
        <f t="shared" si="1147"/>
        <v>0</v>
      </c>
      <c r="AW2100" s="2">
        <f t="shared" si="1148"/>
        <v>0</v>
      </c>
      <c r="AX2100" s="2">
        <f t="shared" si="1129"/>
        <v>0</v>
      </c>
      <c r="AY2100" s="2">
        <f t="shared" si="1149"/>
        <v>0</v>
      </c>
      <c r="AZ2100" s="145" t="e">
        <f t="shared" si="1150"/>
        <v>#N/A</v>
      </c>
      <c r="BA2100" s="145" t="e">
        <f t="shared" si="1151"/>
        <v>#N/A</v>
      </c>
      <c r="BB2100" s="145">
        <f t="shared" si="1152"/>
        <v>2.083333333333337E-2</v>
      </c>
      <c r="BC2100" s="2">
        <f>IF(AM2100,
  IF(AND(AL2100=$J$31,_xlfn.DAYS(AH2100,DATE(AI2100,1,1))&lt;7),
    MAX(0,EINSTELLUNGEN!$D$12+1-WEEKDAY(DATE(EINSTELLUNGEN!$D$9,EINSTELLUNGEN!$D$10,1),2)),
    IF(AL2100=$J$33,
      MIN(EINSTELLUNGEN!$D$12,WEEKDAY(DATE(EINSTELLUNGEN!$D$9,12,31),2)),
      EINSTELLUNGEN!$D$12
  )) - SUMIF(AL$50:AL$2500,"="&amp;AL2100,AX$50:AX$2500),
  0)</f>
        <v>3</v>
      </c>
      <c r="BD2100" s="2">
        <f t="shared" si="1153"/>
        <v>0.33333333333333331</v>
      </c>
      <c r="BE2100" s="2">
        <f t="shared" si="1154"/>
        <v>0</v>
      </c>
    </row>
    <row r="2101" spans="1:57" ht="10.5" customHeight="1">
      <c r="A2101" s="1" t="str">
        <f t="shared" ca="1" si="1130"/>
        <v/>
      </c>
      <c r="B2101" s="1" t="str">
        <f t="shared" ca="1" si="1131"/>
        <v/>
      </c>
      <c r="C2101" s="1" t="str">
        <f t="shared" ca="1" si="1132"/>
        <v/>
      </c>
      <c r="D2101" s="1" t="str">
        <f t="shared" ca="1" si="1133"/>
        <v/>
      </c>
      <c r="F2101" s="10"/>
      <c r="G2101" s="217" t="str">
        <f t="shared" si="1134"/>
        <v/>
      </c>
      <c r="H2101" s="27"/>
      <c r="I2101" s="28"/>
      <c r="J2101" s="28"/>
      <c r="K2101" s="29"/>
      <c r="L2101" s="217"/>
      <c r="M2101" s="217"/>
      <c r="N2101" s="217"/>
      <c r="O2101" s="26" t="str">
        <f t="shared" si="1135"/>
        <v/>
      </c>
      <c r="P2101" s="218" t="str">
        <f t="shared" si="1136"/>
        <v/>
      </c>
      <c r="Q2101" s="26" t="str">
        <f t="shared" si="1137"/>
        <v/>
      </c>
      <c r="R2101" s="22"/>
      <c r="S2101" s="99"/>
      <c r="T2101" s="10"/>
      <c r="U2101" s="229" t="str">
        <f t="shared" si="1138"/>
        <v/>
      </c>
      <c r="V2101" s="230"/>
      <c r="W2101" s="230"/>
      <c r="X2101" s="230"/>
      <c r="Y2101" s="230"/>
      <c r="Z2101" s="22" t="str">
        <f>""</f>
        <v/>
      </c>
      <c r="AB2101" s="23" t="str">
        <f t="shared" si="1139"/>
        <v/>
      </c>
      <c r="AC2101" s="2" t="b">
        <f>COUNT(Q2101:Q$2500)&gt;0</f>
        <v>0</v>
      </c>
      <c r="AD2101" s="2" t="b">
        <f t="shared" si="1121"/>
        <v>0</v>
      </c>
      <c r="AE2101" s="2" t="b">
        <f t="shared" si="1122"/>
        <v>0</v>
      </c>
      <c r="AF2101" s="2" t="b">
        <f t="shared" si="1123"/>
        <v>0</v>
      </c>
      <c r="AG2101" s="2" t="b">
        <f>OR(
  AND(AC2101,NOT(AC2102)),
  AND(AF2101,WEEKDAY(AH2100,2)=EINSTELLUNGEN!$D$12),
  AND(AF2101,AH2101=$J$35)
)</f>
        <v>0</v>
      </c>
      <c r="AH2101" s="2">
        <f>IF(AE2101,AH2100+IF(WEEKDAY(AH2100+1,2)&lt;=EINSTELLUNGEN!$D$12,1,$J$36),AH2100)</f>
        <v>42020</v>
      </c>
      <c r="AI2101" s="2">
        <f t="shared" si="1124"/>
        <v>2019</v>
      </c>
      <c r="AJ2101" s="2">
        <f t="shared" si="1125"/>
        <v>201901</v>
      </c>
      <c r="AK2101" s="2">
        <f t="shared" si="1126"/>
        <v>201901</v>
      </c>
      <c r="AL2101" s="2">
        <f t="shared" si="1127"/>
        <v>201903</v>
      </c>
      <c r="AM2101" s="2" t="b">
        <f t="shared" si="1128"/>
        <v>1</v>
      </c>
      <c r="AN2101" s="4" t="e">
        <f t="shared" si="1140"/>
        <v>#N/A</v>
      </c>
      <c r="AO2101" s="4" t="e">
        <f t="shared" si="1141"/>
        <v>#N/A</v>
      </c>
      <c r="AP2101" s="2" t="str">
        <f>IF(AD2101,
  IF(ISBLANK(H2101),
    AP2100,
    IF(LEN(H2101)=1,
      IF(OR(UPPER(H2101)="A",UPPER(H2101)="I"),
        EINSTELLUNGEN!$D$21,
        IF(OR(UPPER(H2101)="B",UPPER(H2101)="M"),
          EINSTELLUNGEN!$D$22,
          IF(OR(UPPER(H2101)="C",UPPER(H2101)="S"),
            EINSTELLUNGEN!$D$23,
            IF(UPPER(H2101)="D",
              EINSTELLUNGEN!$D$24,
              IF(UPPER(H2101)="E",
                EINSTELLUNGEN!$D$25,
                UPPER(H2101)))))),
      IF(ISNUMBER(H2101),
        EINSTELLUNGEN!$D$20&amp;H2101,
        UPPER(H2101)))),
  "")</f>
        <v/>
      </c>
      <c r="AQ2101" s="2" t="str">
        <f t="shared" si="1142"/>
        <v/>
      </c>
      <c r="AR2101" s="2">
        <f t="shared" si="1143"/>
        <v>0</v>
      </c>
      <c r="AS2101" s="145">
        <f t="shared" si="1144"/>
        <v>0.33333333333333331</v>
      </c>
      <c r="AT2101" s="2">
        <f t="shared" si="1145"/>
        <v>0</v>
      </c>
      <c r="AU2101" s="2">
        <f t="shared" si="1146"/>
        <v>0</v>
      </c>
      <c r="AV2101" s="2">
        <f t="shared" si="1147"/>
        <v>0</v>
      </c>
      <c r="AW2101" s="2">
        <f t="shared" si="1148"/>
        <v>0</v>
      </c>
      <c r="AX2101" s="2">
        <f t="shared" si="1129"/>
        <v>0</v>
      </c>
      <c r="AY2101" s="2">
        <f t="shared" si="1149"/>
        <v>0</v>
      </c>
      <c r="AZ2101" s="145" t="e">
        <f t="shared" si="1150"/>
        <v>#N/A</v>
      </c>
      <c r="BA2101" s="145" t="e">
        <f t="shared" si="1151"/>
        <v>#N/A</v>
      </c>
      <c r="BB2101" s="145">
        <f t="shared" si="1152"/>
        <v>2.083333333333337E-2</v>
      </c>
      <c r="BC2101" s="2">
        <f>IF(AM2101,
  IF(AND(AL2101=$J$31,_xlfn.DAYS(AH2101,DATE(AI2101,1,1))&lt;7),
    MAX(0,EINSTELLUNGEN!$D$12+1-WEEKDAY(DATE(EINSTELLUNGEN!$D$9,EINSTELLUNGEN!$D$10,1),2)),
    IF(AL2101=$J$33,
      MIN(EINSTELLUNGEN!$D$12,WEEKDAY(DATE(EINSTELLUNGEN!$D$9,12,31),2)),
      EINSTELLUNGEN!$D$12
  )) - SUMIF(AL$50:AL$2500,"="&amp;AL2101,AX$50:AX$2500),
  0)</f>
        <v>3</v>
      </c>
      <c r="BD2101" s="2">
        <f t="shared" si="1153"/>
        <v>0.33333333333333331</v>
      </c>
      <c r="BE2101" s="2">
        <f t="shared" si="1154"/>
        <v>0</v>
      </c>
    </row>
    <row r="2102" spans="1:57" ht="10.5" customHeight="1">
      <c r="A2102" s="1" t="str">
        <f t="shared" ca="1" si="1130"/>
        <v/>
      </c>
      <c r="B2102" s="1" t="str">
        <f t="shared" ca="1" si="1131"/>
        <v/>
      </c>
      <c r="C2102" s="1" t="str">
        <f t="shared" ca="1" si="1132"/>
        <v/>
      </c>
      <c r="D2102" s="1" t="str">
        <f t="shared" ca="1" si="1133"/>
        <v/>
      </c>
      <c r="F2102" s="10"/>
      <c r="G2102" s="217" t="str">
        <f t="shared" si="1134"/>
        <v/>
      </c>
      <c r="H2102" s="27"/>
      <c r="I2102" s="28"/>
      <c r="J2102" s="28"/>
      <c r="K2102" s="29"/>
      <c r="L2102" s="217"/>
      <c r="M2102" s="217"/>
      <c r="N2102" s="217"/>
      <c r="O2102" s="26" t="str">
        <f t="shared" si="1135"/>
        <v/>
      </c>
      <c r="P2102" s="218" t="str">
        <f t="shared" si="1136"/>
        <v/>
      </c>
      <c r="Q2102" s="26" t="str">
        <f t="shared" si="1137"/>
        <v/>
      </c>
      <c r="R2102" s="22"/>
      <c r="S2102" s="99"/>
      <c r="T2102" s="10"/>
      <c r="U2102" s="229" t="str">
        <f t="shared" si="1138"/>
        <v/>
      </c>
      <c r="V2102" s="230"/>
      <c r="W2102" s="230"/>
      <c r="X2102" s="230"/>
      <c r="Y2102" s="230"/>
      <c r="Z2102" s="22" t="str">
        <f>""</f>
        <v/>
      </c>
      <c r="AB2102" s="23" t="str">
        <f t="shared" si="1139"/>
        <v/>
      </c>
      <c r="AC2102" s="2" t="b">
        <f>COUNT(Q2102:Q$2500)&gt;0</f>
        <v>0</v>
      </c>
      <c r="AD2102" s="2" t="b">
        <f t="shared" si="1121"/>
        <v>0</v>
      </c>
      <c r="AE2102" s="2" t="b">
        <f t="shared" si="1122"/>
        <v>0</v>
      </c>
      <c r="AF2102" s="2" t="b">
        <f t="shared" si="1123"/>
        <v>0</v>
      </c>
      <c r="AG2102" s="2" t="b">
        <f>OR(
  AND(AC2102,NOT(AC2103)),
  AND(AF2102,WEEKDAY(AH2101,2)=EINSTELLUNGEN!$D$12),
  AND(AF2102,AH2102=$J$35)
)</f>
        <v>0</v>
      </c>
      <c r="AH2102" s="2">
        <f>IF(AE2102,AH2101+IF(WEEKDAY(AH2101+1,2)&lt;=EINSTELLUNGEN!$D$12,1,$J$36),AH2101)</f>
        <v>42020</v>
      </c>
      <c r="AI2102" s="2">
        <f t="shared" si="1124"/>
        <v>2019</v>
      </c>
      <c r="AJ2102" s="2">
        <f t="shared" si="1125"/>
        <v>201901</v>
      </c>
      <c r="AK2102" s="2">
        <f t="shared" si="1126"/>
        <v>201901</v>
      </c>
      <c r="AL2102" s="2">
        <f t="shared" si="1127"/>
        <v>201903</v>
      </c>
      <c r="AM2102" s="2" t="b">
        <f t="shared" si="1128"/>
        <v>1</v>
      </c>
      <c r="AN2102" s="4" t="e">
        <f t="shared" si="1140"/>
        <v>#N/A</v>
      </c>
      <c r="AO2102" s="4" t="e">
        <f t="shared" si="1141"/>
        <v>#N/A</v>
      </c>
      <c r="AP2102" s="2" t="str">
        <f>IF(AD2102,
  IF(ISBLANK(H2102),
    AP2101,
    IF(LEN(H2102)=1,
      IF(OR(UPPER(H2102)="A",UPPER(H2102)="I"),
        EINSTELLUNGEN!$D$21,
        IF(OR(UPPER(H2102)="B",UPPER(H2102)="M"),
          EINSTELLUNGEN!$D$22,
          IF(OR(UPPER(H2102)="C",UPPER(H2102)="S"),
            EINSTELLUNGEN!$D$23,
            IF(UPPER(H2102)="D",
              EINSTELLUNGEN!$D$24,
              IF(UPPER(H2102)="E",
                EINSTELLUNGEN!$D$25,
                UPPER(H2102)))))),
      IF(ISNUMBER(H2102),
        EINSTELLUNGEN!$D$20&amp;H2102,
        UPPER(H2102)))),
  "")</f>
        <v/>
      </c>
      <c r="AQ2102" s="2" t="str">
        <f t="shared" si="1142"/>
        <v/>
      </c>
      <c r="AR2102" s="2">
        <f t="shared" si="1143"/>
        <v>0</v>
      </c>
      <c r="AS2102" s="145">
        <f t="shared" si="1144"/>
        <v>0.33333333333333331</v>
      </c>
      <c r="AT2102" s="2">
        <f t="shared" si="1145"/>
        <v>0</v>
      </c>
      <c r="AU2102" s="2">
        <f t="shared" si="1146"/>
        <v>0</v>
      </c>
      <c r="AV2102" s="2">
        <f t="shared" si="1147"/>
        <v>0</v>
      </c>
      <c r="AW2102" s="2">
        <f t="shared" si="1148"/>
        <v>0</v>
      </c>
      <c r="AX2102" s="2">
        <f t="shared" si="1129"/>
        <v>0</v>
      </c>
      <c r="AY2102" s="2">
        <f t="shared" si="1149"/>
        <v>0</v>
      </c>
      <c r="AZ2102" s="145" t="e">
        <f t="shared" si="1150"/>
        <v>#N/A</v>
      </c>
      <c r="BA2102" s="145" t="e">
        <f t="shared" si="1151"/>
        <v>#N/A</v>
      </c>
      <c r="BB2102" s="145">
        <f t="shared" si="1152"/>
        <v>2.083333333333337E-2</v>
      </c>
      <c r="BC2102" s="2">
        <f>IF(AM2102,
  IF(AND(AL2102=$J$31,_xlfn.DAYS(AH2102,DATE(AI2102,1,1))&lt;7),
    MAX(0,EINSTELLUNGEN!$D$12+1-WEEKDAY(DATE(EINSTELLUNGEN!$D$9,EINSTELLUNGEN!$D$10,1),2)),
    IF(AL2102=$J$33,
      MIN(EINSTELLUNGEN!$D$12,WEEKDAY(DATE(EINSTELLUNGEN!$D$9,12,31),2)),
      EINSTELLUNGEN!$D$12
  )) - SUMIF(AL$50:AL$2500,"="&amp;AL2102,AX$50:AX$2500),
  0)</f>
        <v>3</v>
      </c>
      <c r="BD2102" s="2">
        <f t="shared" si="1153"/>
        <v>0.33333333333333331</v>
      </c>
      <c r="BE2102" s="2">
        <f t="shared" si="1154"/>
        <v>0</v>
      </c>
    </row>
    <row r="2103" spans="1:57" ht="10.5" customHeight="1">
      <c r="A2103" s="1" t="str">
        <f t="shared" ca="1" si="1130"/>
        <v/>
      </c>
      <c r="B2103" s="1" t="str">
        <f t="shared" ca="1" si="1131"/>
        <v/>
      </c>
      <c r="C2103" s="1" t="str">
        <f t="shared" ca="1" si="1132"/>
        <v/>
      </c>
      <c r="D2103" s="1" t="str">
        <f t="shared" ca="1" si="1133"/>
        <v/>
      </c>
      <c r="F2103" s="10"/>
      <c r="G2103" s="217" t="str">
        <f t="shared" si="1134"/>
        <v/>
      </c>
      <c r="H2103" s="27"/>
      <c r="I2103" s="28"/>
      <c r="J2103" s="28"/>
      <c r="K2103" s="29"/>
      <c r="L2103" s="217"/>
      <c r="M2103" s="217"/>
      <c r="N2103" s="217"/>
      <c r="O2103" s="26" t="str">
        <f t="shared" si="1135"/>
        <v/>
      </c>
      <c r="P2103" s="218" t="str">
        <f t="shared" si="1136"/>
        <v/>
      </c>
      <c r="Q2103" s="26" t="str">
        <f t="shared" si="1137"/>
        <v/>
      </c>
      <c r="R2103" s="22"/>
      <c r="S2103" s="99"/>
      <c r="T2103" s="10"/>
      <c r="U2103" s="229" t="str">
        <f t="shared" si="1138"/>
        <v/>
      </c>
      <c r="V2103" s="230"/>
      <c r="W2103" s="230"/>
      <c r="X2103" s="230"/>
      <c r="Y2103" s="230"/>
      <c r="Z2103" s="22" t="str">
        <f>""</f>
        <v/>
      </c>
      <c r="AB2103" s="23" t="str">
        <f t="shared" si="1139"/>
        <v/>
      </c>
      <c r="AC2103" s="2" t="b">
        <f>COUNT(Q2103:Q$2500)&gt;0</f>
        <v>0</v>
      </c>
      <c r="AD2103" s="2" t="b">
        <f t="shared" si="1121"/>
        <v>0</v>
      </c>
      <c r="AE2103" s="2" t="b">
        <f t="shared" si="1122"/>
        <v>0</v>
      </c>
      <c r="AF2103" s="2" t="b">
        <f t="shared" si="1123"/>
        <v>0</v>
      </c>
      <c r="AG2103" s="2" t="b">
        <f>OR(
  AND(AC2103,NOT(AC2104)),
  AND(AF2103,WEEKDAY(AH2102,2)=EINSTELLUNGEN!$D$12),
  AND(AF2103,AH2103=$J$35)
)</f>
        <v>0</v>
      </c>
      <c r="AH2103" s="2">
        <f>IF(AE2103,AH2102+IF(WEEKDAY(AH2102+1,2)&lt;=EINSTELLUNGEN!$D$12,1,$J$36),AH2102)</f>
        <v>42020</v>
      </c>
      <c r="AI2103" s="2">
        <f t="shared" si="1124"/>
        <v>2019</v>
      </c>
      <c r="AJ2103" s="2">
        <f t="shared" si="1125"/>
        <v>201901</v>
      </c>
      <c r="AK2103" s="2">
        <f t="shared" si="1126"/>
        <v>201901</v>
      </c>
      <c r="AL2103" s="2">
        <f t="shared" si="1127"/>
        <v>201903</v>
      </c>
      <c r="AM2103" s="2" t="b">
        <f t="shared" si="1128"/>
        <v>1</v>
      </c>
      <c r="AN2103" s="4" t="e">
        <f t="shared" si="1140"/>
        <v>#N/A</v>
      </c>
      <c r="AO2103" s="4" t="e">
        <f t="shared" si="1141"/>
        <v>#N/A</v>
      </c>
      <c r="AP2103" s="2" t="str">
        <f>IF(AD2103,
  IF(ISBLANK(H2103),
    AP2102,
    IF(LEN(H2103)=1,
      IF(OR(UPPER(H2103)="A",UPPER(H2103)="I"),
        EINSTELLUNGEN!$D$21,
        IF(OR(UPPER(H2103)="B",UPPER(H2103)="M"),
          EINSTELLUNGEN!$D$22,
          IF(OR(UPPER(H2103)="C",UPPER(H2103)="S"),
            EINSTELLUNGEN!$D$23,
            IF(UPPER(H2103)="D",
              EINSTELLUNGEN!$D$24,
              IF(UPPER(H2103)="E",
                EINSTELLUNGEN!$D$25,
                UPPER(H2103)))))),
      IF(ISNUMBER(H2103),
        EINSTELLUNGEN!$D$20&amp;H2103,
        UPPER(H2103)))),
  "")</f>
        <v/>
      </c>
      <c r="AQ2103" s="2" t="str">
        <f t="shared" si="1142"/>
        <v/>
      </c>
      <c r="AR2103" s="2">
        <f t="shared" si="1143"/>
        <v>0</v>
      </c>
      <c r="AS2103" s="145">
        <f t="shared" si="1144"/>
        <v>0.33333333333333331</v>
      </c>
      <c r="AT2103" s="2">
        <f t="shared" si="1145"/>
        <v>0</v>
      </c>
      <c r="AU2103" s="2">
        <f t="shared" si="1146"/>
        <v>0</v>
      </c>
      <c r="AV2103" s="2">
        <f t="shared" si="1147"/>
        <v>0</v>
      </c>
      <c r="AW2103" s="2">
        <f t="shared" si="1148"/>
        <v>0</v>
      </c>
      <c r="AX2103" s="2">
        <f t="shared" si="1129"/>
        <v>0</v>
      </c>
      <c r="AY2103" s="2">
        <f t="shared" si="1149"/>
        <v>0</v>
      </c>
      <c r="AZ2103" s="145" t="e">
        <f t="shared" si="1150"/>
        <v>#N/A</v>
      </c>
      <c r="BA2103" s="145" t="e">
        <f t="shared" si="1151"/>
        <v>#N/A</v>
      </c>
      <c r="BB2103" s="145">
        <f t="shared" si="1152"/>
        <v>2.083333333333337E-2</v>
      </c>
      <c r="BC2103" s="2">
        <f>IF(AM2103,
  IF(AND(AL2103=$J$31,_xlfn.DAYS(AH2103,DATE(AI2103,1,1))&lt;7),
    MAX(0,EINSTELLUNGEN!$D$12+1-WEEKDAY(DATE(EINSTELLUNGEN!$D$9,EINSTELLUNGEN!$D$10,1),2)),
    IF(AL2103=$J$33,
      MIN(EINSTELLUNGEN!$D$12,WEEKDAY(DATE(EINSTELLUNGEN!$D$9,12,31),2)),
      EINSTELLUNGEN!$D$12
  )) - SUMIF(AL$50:AL$2500,"="&amp;AL2103,AX$50:AX$2500),
  0)</f>
        <v>3</v>
      </c>
      <c r="BD2103" s="2">
        <f t="shared" si="1153"/>
        <v>0.33333333333333331</v>
      </c>
      <c r="BE2103" s="2">
        <f t="shared" si="1154"/>
        <v>0</v>
      </c>
    </row>
    <row r="2104" spans="1:57" ht="10.5" customHeight="1">
      <c r="A2104" s="1" t="str">
        <f t="shared" ca="1" si="1130"/>
        <v/>
      </c>
      <c r="B2104" s="1" t="str">
        <f t="shared" ca="1" si="1131"/>
        <v/>
      </c>
      <c r="C2104" s="1" t="str">
        <f t="shared" ca="1" si="1132"/>
        <v/>
      </c>
      <c r="D2104" s="1" t="str">
        <f t="shared" ca="1" si="1133"/>
        <v/>
      </c>
      <c r="F2104" s="10"/>
      <c r="G2104" s="217" t="str">
        <f t="shared" si="1134"/>
        <v/>
      </c>
      <c r="H2104" s="27"/>
      <c r="I2104" s="28"/>
      <c r="J2104" s="28"/>
      <c r="K2104" s="29"/>
      <c r="L2104" s="217"/>
      <c r="M2104" s="217"/>
      <c r="N2104" s="217"/>
      <c r="O2104" s="26" t="str">
        <f t="shared" si="1135"/>
        <v/>
      </c>
      <c r="P2104" s="218" t="str">
        <f t="shared" si="1136"/>
        <v/>
      </c>
      <c r="Q2104" s="26" t="str">
        <f t="shared" si="1137"/>
        <v/>
      </c>
      <c r="R2104" s="22"/>
      <c r="S2104" s="99"/>
      <c r="T2104" s="10"/>
      <c r="U2104" s="229" t="str">
        <f t="shared" si="1138"/>
        <v/>
      </c>
      <c r="V2104" s="230"/>
      <c r="W2104" s="230"/>
      <c r="X2104" s="230"/>
      <c r="Y2104" s="230"/>
      <c r="Z2104" s="22" t="str">
        <f>""</f>
        <v/>
      </c>
      <c r="AB2104" s="23" t="str">
        <f t="shared" si="1139"/>
        <v/>
      </c>
      <c r="AC2104" s="2" t="b">
        <f>COUNT(Q2104:Q$2500)&gt;0</f>
        <v>0</v>
      </c>
      <c r="AD2104" s="2" t="b">
        <f t="shared" si="1121"/>
        <v>0</v>
      </c>
      <c r="AE2104" s="2" t="b">
        <f t="shared" si="1122"/>
        <v>0</v>
      </c>
      <c r="AF2104" s="2" t="b">
        <f t="shared" si="1123"/>
        <v>0</v>
      </c>
      <c r="AG2104" s="2" t="b">
        <f>OR(
  AND(AC2104,NOT(AC2105)),
  AND(AF2104,WEEKDAY(AH2103,2)=EINSTELLUNGEN!$D$12),
  AND(AF2104,AH2104=$J$35)
)</f>
        <v>0</v>
      </c>
      <c r="AH2104" s="2">
        <f>IF(AE2104,AH2103+IF(WEEKDAY(AH2103+1,2)&lt;=EINSTELLUNGEN!$D$12,1,$J$36),AH2103)</f>
        <v>42020</v>
      </c>
      <c r="AI2104" s="2">
        <f t="shared" si="1124"/>
        <v>2019</v>
      </c>
      <c r="AJ2104" s="2">
        <f t="shared" si="1125"/>
        <v>201901</v>
      </c>
      <c r="AK2104" s="2">
        <f t="shared" si="1126"/>
        <v>201901</v>
      </c>
      <c r="AL2104" s="2">
        <f t="shared" si="1127"/>
        <v>201903</v>
      </c>
      <c r="AM2104" s="2" t="b">
        <f t="shared" si="1128"/>
        <v>1</v>
      </c>
      <c r="AN2104" s="4" t="e">
        <f t="shared" si="1140"/>
        <v>#N/A</v>
      </c>
      <c r="AO2104" s="4" t="e">
        <f t="shared" si="1141"/>
        <v>#N/A</v>
      </c>
      <c r="AP2104" s="2" t="str">
        <f>IF(AD2104,
  IF(ISBLANK(H2104),
    AP2103,
    IF(LEN(H2104)=1,
      IF(OR(UPPER(H2104)="A",UPPER(H2104)="I"),
        EINSTELLUNGEN!$D$21,
        IF(OR(UPPER(H2104)="B",UPPER(H2104)="M"),
          EINSTELLUNGEN!$D$22,
          IF(OR(UPPER(H2104)="C",UPPER(H2104)="S"),
            EINSTELLUNGEN!$D$23,
            IF(UPPER(H2104)="D",
              EINSTELLUNGEN!$D$24,
              IF(UPPER(H2104)="E",
                EINSTELLUNGEN!$D$25,
                UPPER(H2104)))))),
      IF(ISNUMBER(H2104),
        EINSTELLUNGEN!$D$20&amp;H2104,
        UPPER(H2104)))),
  "")</f>
        <v/>
      </c>
      <c r="AQ2104" s="2" t="str">
        <f t="shared" si="1142"/>
        <v/>
      </c>
      <c r="AR2104" s="2">
        <f t="shared" si="1143"/>
        <v>0</v>
      </c>
      <c r="AS2104" s="145">
        <f t="shared" si="1144"/>
        <v>0.33333333333333331</v>
      </c>
      <c r="AT2104" s="2">
        <f t="shared" si="1145"/>
        <v>0</v>
      </c>
      <c r="AU2104" s="2">
        <f t="shared" si="1146"/>
        <v>0</v>
      </c>
      <c r="AV2104" s="2">
        <f t="shared" si="1147"/>
        <v>0</v>
      </c>
      <c r="AW2104" s="2">
        <f t="shared" si="1148"/>
        <v>0</v>
      </c>
      <c r="AX2104" s="2">
        <f t="shared" si="1129"/>
        <v>0</v>
      </c>
      <c r="AY2104" s="2">
        <f t="shared" si="1149"/>
        <v>0</v>
      </c>
      <c r="AZ2104" s="145" t="e">
        <f t="shared" si="1150"/>
        <v>#N/A</v>
      </c>
      <c r="BA2104" s="145" t="e">
        <f t="shared" si="1151"/>
        <v>#N/A</v>
      </c>
      <c r="BB2104" s="145">
        <f t="shared" si="1152"/>
        <v>2.083333333333337E-2</v>
      </c>
      <c r="BC2104" s="2">
        <f>IF(AM2104,
  IF(AND(AL2104=$J$31,_xlfn.DAYS(AH2104,DATE(AI2104,1,1))&lt;7),
    MAX(0,EINSTELLUNGEN!$D$12+1-WEEKDAY(DATE(EINSTELLUNGEN!$D$9,EINSTELLUNGEN!$D$10,1),2)),
    IF(AL2104=$J$33,
      MIN(EINSTELLUNGEN!$D$12,WEEKDAY(DATE(EINSTELLUNGEN!$D$9,12,31),2)),
      EINSTELLUNGEN!$D$12
  )) - SUMIF(AL$50:AL$2500,"="&amp;AL2104,AX$50:AX$2500),
  0)</f>
        <v>3</v>
      </c>
      <c r="BD2104" s="2">
        <f t="shared" si="1153"/>
        <v>0.33333333333333331</v>
      </c>
      <c r="BE2104" s="2">
        <f t="shared" si="1154"/>
        <v>0</v>
      </c>
    </row>
    <row r="2105" spans="1:57" ht="10.5" customHeight="1">
      <c r="A2105" s="1" t="str">
        <f t="shared" ca="1" si="1130"/>
        <v/>
      </c>
      <c r="B2105" s="1" t="str">
        <f t="shared" ca="1" si="1131"/>
        <v/>
      </c>
      <c r="C2105" s="1" t="str">
        <f t="shared" ca="1" si="1132"/>
        <v/>
      </c>
      <c r="D2105" s="1" t="str">
        <f t="shared" ca="1" si="1133"/>
        <v/>
      </c>
      <c r="F2105" s="10"/>
      <c r="G2105" s="217" t="str">
        <f t="shared" si="1134"/>
        <v/>
      </c>
      <c r="H2105" s="27"/>
      <c r="I2105" s="28"/>
      <c r="J2105" s="28"/>
      <c r="K2105" s="29"/>
      <c r="L2105" s="217"/>
      <c r="M2105" s="217"/>
      <c r="N2105" s="217"/>
      <c r="O2105" s="26" t="str">
        <f t="shared" si="1135"/>
        <v/>
      </c>
      <c r="P2105" s="218" t="str">
        <f t="shared" si="1136"/>
        <v/>
      </c>
      <c r="Q2105" s="26" t="str">
        <f t="shared" si="1137"/>
        <v/>
      </c>
      <c r="R2105" s="22"/>
      <c r="S2105" s="99"/>
      <c r="T2105" s="10"/>
      <c r="U2105" s="229" t="str">
        <f t="shared" si="1138"/>
        <v/>
      </c>
      <c r="V2105" s="230"/>
      <c r="W2105" s="230"/>
      <c r="X2105" s="230"/>
      <c r="Y2105" s="230"/>
      <c r="Z2105" s="22" t="str">
        <f>""</f>
        <v/>
      </c>
      <c r="AB2105" s="23" t="str">
        <f t="shared" si="1139"/>
        <v/>
      </c>
      <c r="AC2105" s="2" t="b">
        <f>COUNT(Q2105:Q$2500)&gt;0</f>
        <v>0</v>
      </c>
      <c r="AD2105" s="2" t="b">
        <f t="shared" si="1121"/>
        <v>0</v>
      </c>
      <c r="AE2105" s="2" t="b">
        <f t="shared" si="1122"/>
        <v>0</v>
      </c>
      <c r="AF2105" s="2" t="b">
        <f t="shared" si="1123"/>
        <v>0</v>
      </c>
      <c r="AG2105" s="2" t="b">
        <f>OR(
  AND(AC2105,NOT(AC2106)),
  AND(AF2105,WEEKDAY(AH2104,2)=EINSTELLUNGEN!$D$12),
  AND(AF2105,AH2105=$J$35)
)</f>
        <v>0</v>
      </c>
      <c r="AH2105" s="2">
        <f>IF(AE2105,AH2104+IF(WEEKDAY(AH2104+1,2)&lt;=EINSTELLUNGEN!$D$12,1,$J$36),AH2104)</f>
        <v>42020</v>
      </c>
      <c r="AI2105" s="2">
        <f t="shared" si="1124"/>
        <v>2019</v>
      </c>
      <c r="AJ2105" s="2">
        <f t="shared" si="1125"/>
        <v>201901</v>
      </c>
      <c r="AK2105" s="2">
        <f t="shared" si="1126"/>
        <v>201901</v>
      </c>
      <c r="AL2105" s="2">
        <f t="shared" si="1127"/>
        <v>201903</v>
      </c>
      <c r="AM2105" s="2" t="b">
        <f t="shared" si="1128"/>
        <v>1</v>
      </c>
      <c r="AN2105" s="4" t="e">
        <f t="shared" si="1140"/>
        <v>#N/A</v>
      </c>
      <c r="AO2105" s="4" t="e">
        <f t="shared" si="1141"/>
        <v>#N/A</v>
      </c>
      <c r="AP2105" s="2" t="str">
        <f>IF(AD2105,
  IF(ISBLANK(H2105),
    AP2104,
    IF(LEN(H2105)=1,
      IF(OR(UPPER(H2105)="A",UPPER(H2105)="I"),
        EINSTELLUNGEN!$D$21,
        IF(OR(UPPER(H2105)="B",UPPER(H2105)="M"),
          EINSTELLUNGEN!$D$22,
          IF(OR(UPPER(H2105)="C",UPPER(H2105)="S"),
            EINSTELLUNGEN!$D$23,
            IF(UPPER(H2105)="D",
              EINSTELLUNGEN!$D$24,
              IF(UPPER(H2105)="E",
                EINSTELLUNGEN!$D$25,
                UPPER(H2105)))))),
      IF(ISNUMBER(H2105),
        EINSTELLUNGEN!$D$20&amp;H2105,
        UPPER(H2105)))),
  "")</f>
        <v/>
      </c>
      <c r="AQ2105" s="2" t="str">
        <f t="shared" si="1142"/>
        <v/>
      </c>
      <c r="AR2105" s="2">
        <f t="shared" si="1143"/>
        <v>0</v>
      </c>
      <c r="AS2105" s="145">
        <f t="shared" si="1144"/>
        <v>0.33333333333333331</v>
      </c>
      <c r="AT2105" s="2">
        <f t="shared" si="1145"/>
        <v>0</v>
      </c>
      <c r="AU2105" s="2">
        <f t="shared" si="1146"/>
        <v>0</v>
      </c>
      <c r="AV2105" s="2">
        <f t="shared" si="1147"/>
        <v>0</v>
      </c>
      <c r="AW2105" s="2">
        <f t="shared" si="1148"/>
        <v>0</v>
      </c>
      <c r="AX2105" s="2">
        <f t="shared" si="1129"/>
        <v>0</v>
      </c>
      <c r="AY2105" s="2">
        <f t="shared" si="1149"/>
        <v>0</v>
      </c>
      <c r="AZ2105" s="145" t="e">
        <f t="shared" si="1150"/>
        <v>#N/A</v>
      </c>
      <c r="BA2105" s="145" t="e">
        <f t="shared" si="1151"/>
        <v>#N/A</v>
      </c>
      <c r="BB2105" s="145">
        <f t="shared" si="1152"/>
        <v>2.083333333333337E-2</v>
      </c>
      <c r="BC2105" s="2">
        <f>IF(AM2105,
  IF(AND(AL2105=$J$31,_xlfn.DAYS(AH2105,DATE(AI2105,1,1))&lt;7),
    MAX(0,EINSTELLUNGEN!$D$12+1-WEEKDAY(DATE(EINSTELLUNGEN!$D$9,EINSTELLUNGEN!$D$10,1),2)),
    IF(AL2105=$J$33,
      MIN(EINSTELLUNGEN!$D$12,WEEKDAY(DATE(EINSTELLUNGEN!$D$9,12,31),2)),
      EINSTELLUNGEN!$D$12
  )) - SUMIF(AL$50:AL$2500,"="&amp;AL2105,AX$50:AX$2500),
  0)</f>
        <v>3</v>
      </c>
      <c r="BD2105" s="2">
        <f t="shared" si="1153"/>
        <v>0.33333333333333331</v>
      </c>
      <c r="BE2105" s="2">
        <f t="shared" si="1154"/>
        <v>0</v>
      </c>
    </row>
    <row r="2106" spans="1:57" ht="10.5" customHeight="1">
      <c r="A2106" s="1" t="str">
        <f t="shared" ca="1" si="1130"/>
        <v/>
      </c>
      <c r="B2106" s="1" t="str">
        <f t="shared" ca="1" si="1131"/>
        <v/>
      </c>
      <c r="C2106" s="1" t="str">
        <f t="shared" ca="1" si="1132"/>
        <v/>
      </c>
      <c r="D2106" s="1" t="str">
        <f t="shared" ca="1" si="1133"/>
        <v/>
      </c>
      <c r="F2106" s="10"/>
      <c r="G2106" s="217" t="str">
        <f t="shared" si="1134"/>
        <v/>
      </c>
      <c r="H2106" s="27"/>
      <c r="I2106" s="28"/>
      <c r="J2106" s="28"/>
      <c r="K2106" s="29"/>
      <c r="L2106" s="217"/>
      <c r="M2106" s="217"/>
      <c r="N2106" s="217"/>
      <c r="O2106" s="26" t="str">
        <f t="shared" si="1135"/>
        <v/>
      </c>
      <c r="P2106" s="218" t="str">
        <f t="shared" si="1136"/>
        <v/>
      </c>
      <c r="Q2106" s="26" t="str">
        <f t="shared" si="1137"/>
        <v/>
      </c>
      <c r="R2106" s="22"/>
      <c r="S2106" s="99"/>
      <c r="T2106" s="10"/>
      <c r="U2106" s="229" t="str">
        <f t="shared" si="1138"/>
        <v/>
      </c>
      <c r="V2106" s="230"/>
      <c r="W2106" s="230"/>
      <c r="X2106" s="230"/>
      <c r="Y2106" s="230"/>
      <c r="Z2106" s="22" t="str">
        <f>""</f>
        <v/>
      </c>
      <c r="AB2106" s="23" t="str">
        <f t="shared" si="1139"/>
        <v/>
      </c>
      <c r="AC2106" s="2" t="b">
        <f>COUNT(Q2106:Q$2500)&gt;0</f>
        <v>0</v>
      </c>
      <c r="AD2106" s="2" t="b">
        <f t="shared" si="1121"/>
        <v>0</v>
      </c>
      <c r="AE2106" s="2" t="b">
        <f t="shared" si="1122"/>
        <v>0</v>
      </c>
      <c r="AF2106" s="2" t="b">
        <f t="shared" si="1123"/>
        <v>0</v>
      </c>
      <c r="AG2106" s="2" t="b">
        <f>OR(
  AND(AC2106,NOT(AC2107)),
  AND(AF2106,WEEKDAY(AH2105,2)=EINSTELLUNGEN!$D$12),
  AND(AF2106,AH2106=$J$35)
)</f>
        <v>0</v>
      </c>
      <c r="AH2106" s="2">
        <f>IF(AE2106,AH2105+IF(WEEKDAY(AH2105+1,2)&lt;=EINSTELLUNGEN!$D$12,1,$J$36),AH2105)</f>
        <v>42020</v>
      </c>
      <c r="AI2106" s="2">
        <f t="shared" si="1124"/>
        <v>2019</v>
      </c>
      <c r="AJ2106" s="2">
        <f t="shared" si="1125"/>
        <v>201901</v>
      </c>
      <c r="AK2106" s="2">
        <f t="shared" si="1126"/>
        <v>201901</v>
      </c>
      <c r="AL2106" s="2">
        <f t="shared" si="1127"/>
        <v>201903</v>
      </c>
      <c r="AM2106" s="2" t="b">
        <f t="shared" si="1128"/>
        <v>1</v>
      </c>
      <c r="AN2106" s="4" t="e">
        <f t="shared" si="1140"/>
        <v>#N/A</v>
      </c>
      <c r="AO2106" s="4" t="e">
        <f t="shared" si="1141"/>
        <v>#N/A</v>
      </c>
      <c r="AP2106" s="2" t="str">
        <f>IF(AD2106,
  IF(ISBLANK(H2106),
    AP2105,
    IF(LEN(H2106)=1,
      IF(OR(UPPER(H2106)="A",UPPER(H2106)="I"),
        EINSTELLUNGEN!$D$21,
        IF(OR(UPPER(H2106)="B",UPPER(H2106)="M"),
          EINSTELLUNGEN!$D$22,
          IF(OR(UPPER(H2106)="C",UPPER(H2106)="S"),
            EINSTELLUNGEN!$D$23,
            IF(UPPER(H2106)="D",
              EINSTELLUNGEN!$D$24,
              IF(UPPER(H2106)="E",
                EINSTELLUNGEN!$D$25,
                UPPER(H2106)))))),
      IF(ISNUMBER(H2106),
        EINSTELLUNGEN!$D$20&amp;H2106,
        UPPER(H2106)))),
  "")</f>
        <v/>
      </c>
      <c r="AQ2106" s="2" t="str">
        <f t="shared" si="1142"/>
        <v/>
      </c>
      <c r="AR2106" s="2">
        <f t="shared" si="1143"/>
        <v>0</v>
      </c>
      <c r="AS2106" s="145">
        <f t="shared" si="1144"/>
        <v>0.33333333333333331</v>
      </c>
      <c r="AT2106" s="2">
        <f t="shared" si="1145"/>
        <v>0</v>
      </c>
      <c r="AU2106" s="2">
        <f t="shared" si="1146"/>
        <v>0</v>
      </c>
      <c r="AV2106" s="2">
        <f t="shared" si="1147"/>
        <v>0</v>
      </c>
      <c r="AW2106" s="2">
        <f t="shared" si="1148"/>
        <v>0</v>
      </c>
      <c r="AX2106" s="2">
        <f t="shared" si="1129"/>
        <v>0</v>
      </c>
      <c r="AY2106" s="2">
        <f t="shared" si="1149"/>
        <v>0</v>
      </c>
      <c r="AZ2106" s="145" t="e">
        <f t="shared" si="1150"/>
        <v>#N/A</v>
      </c>
      <c r="BA2106" s="145" t="e">
        <f t="shared" si="1151"/>
        <v>#N/A</v>
      </c>
      <c r="BB2106" s="145">
        <f t="shared" si="1152"/>
        <v>2.083333333333337E-2</v>
      </c>
      <c r="BC2106" s="2">
        <f>IF(AM2106,
  IF(AND(AL2106=$J$31,_xlfn.DAYS(AH2106,DATE(AI2106,1,1))&lt;7),
    MAX(0,EINSTELLUNGEN!$D$12+1-WEEKDAY(DATE(EINSTELLUNGEN!$D$9,EINSTELLUNGEN!$D$10,1),2)),
    IF(AL2106=$J$33,
      MIN(EINSTELLUNGEN!$D$12,WEEKDAY(DATE(EINSTELLUNGEN!$D$9,12,31),2)),
      EINSTELLUNGEN!$D$12
  )) - SUMIF(AL$50:AL$2500,"="&amp;AL2106,AX$50:AX$2500),
  0)</f>
        <v>3</v>
      </c>
      <c r="BD2106" s="2">
        <f t="shared" si="1153"/>
        <v>0.33333333333333331</v>
      </c>
      <c r="BE2106" s="2">
        <f t="shared" si="1154"/>
        <v>0</v>
      </c>
    </row>
    <row r="2107" spans="1:57" ht="10.5" customHeight="1">
      <c r="A2107" s="1" t="str">
        <f t="shared" ca="1" si="1130"/>
        <v/>
      </c>
      <c r="B2107" s="1" t="str">
        <f t="shared" ca="1" si="1131"/>
        <v/>
      </c>
      <c r="C2107" s="1" t="str">
        <f t="shared" ca="1" si="1132"/>
        <v/>
      </c>
      <c r="D2107" s="1" t="str">
        <f t="shared" ca="1" si="1133"/>
        <v/>
      </c>
      <c r="F2107" s="10"/>
      <c r="G2107" s="217" t="str">
        <f t="shared" si="1134"/>
        <v/>
      </c>
      <c r="H2107" s="27"/>
      <c r="I2107" s="28"/>
      <c r="J2107" s="28"/>
      <c r="K2107" s="29"/>
      <c r="L2107" s="217"/>
      <c r="M2107" s="217"/>
      <c r="N2107" s="217"/>
      <c r="O2107" s="26" t="str">
        <f t="shared" si="1135"/>
        <v/>
      </c>
      <c r="P2107" s="218" t="str">
        <f t="shared" si="1136"/>
        <v/>
      </c>
      <c r="Q2107" s="26" t="str">
        <f t="shared" si="1137"/>
        <v/>
      </c>
      <c r="R2107" s="22"/>
      <c r="S2107" s="99"/>
      <c r="T2107" s="10"/>
      <c r="U2107" s="229" t="str">
        <f t="shared" si="1138"/>
        <v/>
      </c>
      <c r="V2107" s="230"/>
      <c r="W2107" s="230"/>
      <c r="X2107" s="230"/>
      <c r="Y2107" s="230"/>
      <c r="Z2107" s="22" t="str">
        <f>""</f>
        <v/>
      </c>
      <c r="AB2107" s="23" t="str">
        <f t="shared" si="1139"/>
        <v/>
      </c>
      <c r="AC2107" s="2" t="b">
        <f>COUNT(Q2107:Q$2500)&gt;0</f>
        <v>0</v>
      </c>
      <c r="AD2107" s="2" t="b">
        <f t="shared" si="1121"/>
        <v>0</v>
      </c>
      <c r="AE2107" s="2" t="b">
        <f t="shared" si="1122"/>
        <v>0</v>
      </c>
      <c r="AF2107" s="2" t="b">
        <f t="shared" si="1123"/>
        <v>0</v>
      </c>
      <c r="AG2107" s="2" t="b">
        <f>OR(
  AND(AC2107,NOT(AC2108)),
  AND(AF2107,WEEKDAY(AH2106,2)=EINSTELLUNGEN!$D$12),
  AND(AF2107,AH2107=$J$35)
)</f>
        <v>0</v>
      </c>
      <c r="AH2107" s="2">
        <f>IF(AE2107,AH2106+IF(WEEKDAY(AH2106+1,2)&lt;=EINSTELLUNGEN!$D$12,1,$J$36),AH2106)</f>
        <v>42020</v>
      </c>
      <c r="AI2107" s="2">
        <f t="shared" si="1124"/>
        <v>2019</v>
      </c>
      <c r="AJ2107" s="2">
        <f t="shared" si="1125"/>
        <v>201901</v>
      </c>
      <c r="AK2107" s="2">
        <f t="shared" si="1126"/>
        <v>201901</v>
      </c>
      <c r="AL2107" s="2">
        <f t="shared" si="1127"/>
        <v>201903</v>
      </c>
      <c r="AM2107" s="2" t="b">
        <f t="shared" si="1128"/>
        <v>1</v>
      </c>
      <c r="AN2107" s="4" t="e">
        <f t="shared" si="1140"/>
        <v>#N/A</v>
      </c>
      <c r="AO2107" s="4" t="e">
        <f t="shared" si="1141"/>
        <v>#N/A</v>
      </c>
      <c r="AP2107" s="2" t="str">
        <f>IF(AD2107,
  IF(ISBLANK(H2107),
    AP2106,
    IF(LEN(H2107)=1,
      IF(OR(UPPER(H2107)="A",UPPER(H2107)="I"),
        EINSTELLUNGEN!$D$21,
        IF(OR(UPPER(H2107)="B",UPPER(H2107)="M"),
          EINSTELLUNGEN!$D$22,
          IF(OR(UPPER(H2107)="C",UPPER(H2107)="S"),
            EINSTELLUNGEN!$D$23,
            IF(UPPER(H2107)="D",
              EINSTELLUNGEN!$D$24,
              IF(UPPER(H2107)="E",
                EINSTELLUNGEN!$D$25,
                UPPER(H2107)))))),
      IF(ISNUMBER(H2107),
        EINSTELLUNGEN!$D$20&amp;H2107,
        UPPER(H2107)))),
  "")</f>
        <v/>
      </c>
      <c r="AQ2107" s="2" t="str">
        <f t="shared" si="1142"/>
        <v/>
      </c>
      <c r="AR2107" s="2">
        <f t="shared" si="1143"/>
        <v>0</v>
      </c>
      <c r="AS2107" s="145">
        <f t="shared" si="1144"/>
        <v>0.33333333333333331</v>
      </c>
      <c r="AT2107" s="2">
        <f t="shared" si="1145"/>
        <v>0</v>
      </c>
      <c r="AU2107" s="2">
        <f t="shared" si="1146"/>
        <v>0</v>
      </c>
      <c r="AV2107" s="2">
        <f t="shared" si="1147"/>
        <v>0</v>
      </c>
      <c r="AW2107" s="2">
        <f t="shared" si="1148"/>
        <v>0</v>
      </c>
      <c r="AX2107" s="2">
        <f t="shared" si="1129"/>
        <v>0</v>
      </c>
      <c r="AY2107" s="2">
        <f t="shared" si="1149"/>
        <v>0</v>
      </c>
      <c r="AZ2107" s="145" t="e">
        <f t="shared" si="1150"/>
        <v>#N/A</v>
      </c>
      <c r="BA2107" s="145" t="e">
        <f t="shared" si="1151"/>
        <v>#N/A</v>
      </c>
      <c r="BB2107" s="145">
        <f t="shared" si="1152"/>
        <v>2.083333333333337E-2</v>
      </c>
      <c r="BC2107" s="2">
        <f>IF(AM2107,
  IF(AND(AL2107=$J$31,_xlfn.DAYS(AH2107,DATE(AI2107,1,1))&lt;7),
    MAX(0,EINSTELLUNGEN!$D$12+1-WEEKDAY(DATE(EINSTELLUNGEN!$D$9,EINSTELLUNGEN!$D$10,1),2)),
    IF(AL2107=$J$33,
      MIN(EINSTELLUNGEN!$D$12,WEEKDAY(DATE(EINSTELLUNGEN!$D$9,12,31),2)),
      EINSTELLUNGEN!$D$12
  )) - SUMIF(AL$50:AL$2500,"="&amp;AL2107,AX$50:AX$2500),
  0)</f>
        <v>3</v>
      </c>
      <c r="BD2107" s="2">
        <f t="shared" si="1153"/>
        <v>0.33333333333333331</v>
      </c>
      <c r="BE2107" s="2">
        <f t="shared" si="1154"/>
        <v>0</v>
      </c>
    </row>
    <row r="2108" spans="1:57" ht="10.5" customHeight="1">
      <c r="A2108" s="1" t="str">
        <f t="shared" ca="1" si="1130"/>
        <v/>
      </c>
      <c r="B2108" s="1" t="str">
        <f t="shared" ca="1" si="1131"/>
        <v/>
      </c>
      <c r="C2108" s="1" t="str">
        <f t="shared" ca="1" si="1132"/>
        <v/>
      </c>
      <c r="D2108" s="1" t="str">
        <f t="shared" ca="1" si="1133"/>
        <v/>
      </c>
      <c r="F2108" s="10"/>
      <c r="G2108" s="217" t="str">
        <f t="shared" si="1134"/>
        <v/>
      </c>
      <c r="H2108" s="27"/>
      <c r="I2108" s="28"/>
      <c r="J2108" s="28"/>
      <c r="K2108" s="29"/>
      <c r="L2108" s="217"/>
      <c r="M2108" s="217"/>
      <c r="N2108" s="217"/>
      <c r="O2108" s="26" t="str">
        <f t="shared" si="1135"/>
        <v/>
      </c>
      <c r="P2108" s="218" t="str">
        <f t="shared" si="1136"/>
        <v/>
      </c>
      <c r="Q2108" s="26" t="str">
        <f t="shared" si="1137"/>
        <v/>
      </c>
      <c r="R2108" s="22"/>
      <c r="S2108" s="99"/>
      <c r="T2108" s="10"/>
      <c r="U2108" s="229" t="str">
        <f t="shared" si="1138"/>
        <v/>
      </c>
      <c r="V2108" s="230"/>
      <c r="W2108" s="230"/>
      <c r="X2108" s="230"/>
      <c r="Y2108" s="230"/>
      <c r="Z2108" s="22" t="str">
        <f>""</f>
        <v/>
      </c>
      <c r="AB2108" s="23" t="str">
        <f t="shared" si="1139"/>
        <v/>
      </c>
      <c r="AC2108" s="2" t="b">
        <f>COUNT(Q2108:Q$2500)&gt;0</f>
        <v>0</v>
      </c>
      <c r="AD2108" s="2" t="b">
        <f t="shared" si="1121"/>
        <v>0</v>
      </c>
      <c r="AE2108" s="2" t="b">
        <f t="shared" si="1122"/>
        <v>0</v>
      </c>
      <c r="AF2108" s="2" t="b">
        <f t="shared" si="1123"/>
        <v>0</v>
      </c>
      <c r="AG2108" s="2" t="b">
        <f>OR(
  AND(AC2108,NOT(AC2109)),
  AND(AF2108,WEEKDAY(AH2107,2)=EINSTELLUNGEN!$D$12),
  AND(AF2108,AH2108=$J$35)
)</f>
        <v>0</v>
      </c>
      <c r="AH2108" s="2">
        <f>IF(AE2108,AH2107+IF(WEEKDAY(AH2107+1,2)&lt;=EINSTELLUNGEN!$D$12,1,$J$36),AH2107)</f>
        <v>42020</v>
      </c>
      <c r="AI2108" s="2">
        <f t="shared" si="1124"/>
        <v>2019</v>
      </c>
      <c r="AJ2108" s="2">
        <f t="shared" si="1125"/>
        <v>201901</v>
      </c>
      <c r="AK2108" s="2">
        <f t="shared" si="1126"/>
        <v>201901</v>
      </c>
      <c r="AL2108" s="2">
        <f t="shared" si="1127"/>
        <v>201903</v>
      </c>
      <c r="AM2108" s="2" t="b">
        <f t="shared" si="1128"/>
        <v>1</v>
      </c>
      <c r="AN2108" s="4" t="e">
        <f t="shared" si="1140"/>
        <v>#N/A</v>
      </c>
      <c r="AO2108" s="4" t="e">
        <f t="shared" si="1141"/>
        <v>#N/A</v>
      </c>
      <c r="AP2108" s="2" t="str">
        <f>IF(AD2108,
  IF(ISBLANK(H2108),
    AP2107,
    IF(LEN(H2108)=1,
      IF(OR(UPPER(H2108)="A",UPPER(H2108)="I"),
        EINSTELLUNGEN!$D$21,
        IF(OR(UPPER(H2108)="B",UPPER(H2108)="M"),
          EINSTELLUNGEN!$D$22,
          IF(OR(UPPER(H2108)="C",UPPER(H2108)="S"),
            EINSTELLUNGEN!$D$23,
            IF(UPPER(H2108)="D",
              EINSTELLUNGEN!$D$24,
              IF(UPPER(H2108)="E",
                EINSTELLUNGEN!$D$25,
                UPPER(H2108)))))),
      IF(ISNUMBER(H2108),
        EINSTELLUNGEN!$D$20&amp;H2108,
        UPPER(H2108)))),
  "")</f>
        <v/>
      </c>
      <c r="AQ2108" s="2" t="str">
        <f t="shared" si="1142"/>
        <v/>
      </c>
      <c r="AR2108" s="2">
        <f t="shared" si="1143"/>
        <v>0</v>
      </c>
      <c r="AS2108" s="145">
        <f t="shared" si="1144"/>
        <v>0.33333333333333331</v>
      </c>
      <c r="AT2108" s="2">
        <f t="shared" si="1145"/>
        <v>0</v>
      </c>
      <c r="AU2108" s="2">
        <f t="shared" si="1146"/>
        <v>0</v>
      </c>
      <c r="AV2108" s="2">
        <f t="shared" si="1147"/>
        <v>0</v>
      </c>
      <c r="AW2108" s="2">
        <f t="shared" si="1148"/>
        <v>0</v>
      </c>
      <c r="AX2108" s="2">
        <f t="shared" si="1129"/>
        <v>0</v>
      </c>
      <c r="AY2108" s="2">
        <f t="shared" si="1149"/>
        <v>0</v>
      </c>
      <c r="AZ2108" s="145" t="e">
        <f t="shared" si="1150"/>
        <v>#N/A</v>
      </c>
      <c r="BA2108" s="145" t="e">
        <f t="shared" si="1151"/>
        <v>#N/A</v>
      </c>
      <c r="BB2108" s="145">
        <f t="shared" si="1152"/>
        <v>2.083333333333337E-2</v>
      </c>
      <c r="BC2108" s="2">
        <f>IF(AM2108,
  IF(AND(AL2108=$J$31,_xlfn.DAYS(AH2108,DATE(AI2108,1,1))&lt;7),
    MAX(0,EINSTELLUNGEN!$D$12+1-WEEKDAY(DATE(EINSTELLUNGEN!$D$9,EINSTELLUNGEN!$D$10,1),2)),
    IF(AL2108=$J$33,
      MIN(EINSTELLUNGEN!$D$12,WEEKDAY(DATE(EINSTELLUNGEN!$D$9,12,31),2)),
      EINSTELLUNGEN!$D$12
  )) - SUMIF(AL$50:AL$2500,"="&amp;AL2108,AX$50:AX$2500),
  0)</f>
        <v>3</v>
      </c>
      <c r="BD2108" s="2">
        <f t="shared" si="1153"/>
        <v>0.33333333333333331</v>
      </c>
      <c r="BE2108" s="2">
        <f t="shared" si="1154"/>
        <v>0</v>
      </c>
    </row>
    <row r="2109" spans="1:57" ht="10.5" customHeight="1">
      <c r="A2109" s="1" t="str">
        <f t="shared" ca="1" si="1130"/>
        <v/>
      </c>
      <c r="B2109" s="1" t="str">
        <f t="shared" ca="1" si="1131"/>
        <v/>
      </c>
      <c r="C2109" s="1" t="str">
        <f t="shared" ca="1" si="1132"/>
        <v/>
      </c>
      <c r="D2109" s="1" t="str">
        <f t="shared" ca="1" si="1133"/>
        <v/>
      </c>
      <c r="F2109" s="10"/>
      <c r="G2109" s="217" t="str">
        <f t="shared" si="1134"/>
        <v/>
      </c>
      <c r="H2109" s="27"/>
      <c r="I2109" s="28"/>
      <c r="J2109" s="28"/>
      <c r="K2109" s="29"/>
      <c r="L2109" s="217"/>
      <c r="M2109" s="217"/>
      <c r="N2109" s="217"/>
      <c r="O2109" s="26" t="str">
        <f t="shared" si="1135"/>
        <v/>
      </c>
      <c r="P2109" s="218" t="str">
        <f t="shared" si="1136"/>
        <v/>
      </c>
      <c r="Q2109" s="26" t="str">
        <f t="shared" si="1137"/>
        <v/>
      </c>
      <c r="R2109" s="22"/>
      <c r="S2109" s="99"/>
      <c r="T2109" s="10"/>
      <c r="U2109" s="229" t="str">
        <f t="shared" si="1138"/>
        <v/>
      </c>
      <c r="V2109" s="230"/>
      <c r="W2109" s="230"/>
      <c r="X2109" s="230"/>
      <c r="Y2109" s="230"/>
      <c r="Z2109" s="22" t="str">
        <f>""</f>
        <v/>
      </c>
      <c r="AB2109" s="23" t="str">
        <f t="shared" si="1139"/>
        <v/>
      </c>
      <c r="AC2109" s="2" t="b">
        <f>COUNT(Q2109:Q$2500)&gt;0</f>
        <v>0</v>
      </c>
      <c r="AD2109" s="2" t="b">
        <f t="shared" si="1121"/>
        <v>0</v>
      </c>
      <c r="AE2109" s="2" t="b">
        <f t="shared" si="1122"/>
        <v>0</v>
      </c>
      <c r="AF2109" s="2" t="b">
        <f t="shared" si="1123"/>
        <v>0</v>
      </c>
      <c r="AG2109" s="2" t="b">
        <f>OR(
  AND(AC2109,NOT(AC2110)),
  AND(AF2109,WEEKDAY(AH2108,2)=EINSTELLUNGEN!$D$12),
  AND(AF2109,AH2109=$J$35)
)</f>
        <v>0</v>
      </c>
      <c r="AH2109" s="2">
        <f>IF(AE2109,AH2108+IF(WEEKDAY(AH2108+1,2)&lt;=EINSTELLUNGEN!$D$12,1,$J$36),AH2108)</f>
        <v>42020</v>
      </c>
      <c r="AI2109" s="2">
        <f t="shared" si="1124"/>
        <v>2019</v>
      </c>
      <c r="AJ2109" s="2">
        <f t="shared" si="1125"/>
        <v>201901</v>
      </c>
      <c r="AK2109" s="2">
        <f t="shared" si="1126"/>
        <v>201901</v>
      </c>
      <c r="AL2109" s="2">
        <f t="shared" si="1127"/>
        <v>201903</v>
      </c>
      <c r="AM2109" s="2" t="b">
        <f t="shared" si="1128"/>
        <v>1</v>
      </c>
      <c r="AN2109" s="4" t="e">
        <f t="shared" si="1140"/>
        <v>#N/A</v>
      </c>
      <c r="AO2109" s="4" t="e">
        <f t="shared" si="1141"/>
        <v>#N/A</v>
      </c>
      <c r="AP2109" s="2" t="str">
        <f>IF(AD2109,
  IF(ISBLANK(H2109),
    AP2108,
    IF(LEN(H2109)=1,
      IF(OR(UPPER(H2109)="A",UPPER(H2109)="I"),
        EINSTELLUNGEN!$D$21,
        IF(OR(UPPER(H2109)="B",UPPER(H2109)="M"),
          EINSTELLUNGEN!$D$22,
          IF(OR(UPPER(H2109)="C",UPPER(H2109)="S"),
            EINSTELLUNGEN!$D$23,
            IF(UPPER(H2109)="D",
              EINSTELLUNGEN!$D$24,
              IF(UPPER(H2109)="E",
                EINSTELLUNGEN!$D$25,
                UPPER(H2109)))))),
      IF(ISNUMBER(H2109),
        EINSTELLUNGEN!$D$20&amp;H2109,
        UPPER(H2109)))),
  "")</f>
        <v/>
      </c>
      <c r="AQ2109" s="2" t="str">
        <f t="shared" si="1142"/>
        <v/>
      </c>
      <c r="AR2109" s="2">
        <f t="shared" si="1143"/>
        <v>0</v>
      </c>
      <c r="AS2109" s="145">
        <f t="shared" si="1144"/>
        <v>0.33333333333333331</v>
      </c>
      <c r="AT2109" s="2">
        <f t="shared" si="1145"/>
        <v>0</v>
      </c>
      <c r="AU2109" s="2">
        <f t="shared" si="1146"/>
        <v>0</v>
      </c>
      <c r="AV2109" s="2">
        <f t="shared" si="1147"/>
        <v>0</v>
      </c>
      <c r="AW2109" s="2">
        <f t="shared" si="1148"/>
        <v>0</v>
      </c>
      <c r="AX2109" s="2">
        <f t="shared" si="1129"/>
        <v>0</v>
      </c>
      <c r="AY2109" s="2">
        <f t="shared" si="1149"/>
        <v>0</v>
      </c>
      <c r="AZ2109" s="145" t="e">
        <f t="shared" si="1150"/>
        <v>#N/A</v>
      </c>
      <c r="BA2109" s="145" t="e">
        <f t="shared" si="1151"/>
        <v>#N/A</v>
      </c>
      <c r="BB2109" s="145">
        <f t="shared" si="1152"/>
        <v>2.083333333333337E-2</v>
      </c>
      <c r="BC2109" s="2">
        <f>IF(AM2109,
  IF(AND(AL2109=$J$31,_xlfn.DAYS(AH2109,DATE(AI2109,1,1))&lt;7),
    MAX(0,EINSTELLUNGEN!$D$12+1-WEEKDAY(DATE(EINSTELLUNGEN!$D$9,EINSTELLUNGEN!$D$10,1),2)),
    IF(AL2109=$J$33,
      MIN(EINSTELLUNGEN!$D$12,WEEKDAY(DATE(EINSTELLUNGEN!$D$9,12,31),2)),
      EINSTELLUNGEN!$D$12
  )) - SUMIF(AL$50:AL$2500,"="&amp;AL2109,AX$50:AX$2500),
  0)</f>
        <v>3</v>
      </c>
      <c r="BD2109" s="2">
        <f t="shared" si="1153"/>
        <v>0.33333333333333331</v>
      </c>
      <c r="BE2109" s="2">
        <f t="shared" si="1154"/>
        <v>0</v>
      </c>
    </row>
    <row r="2110" spans="1:57" ht="10.5" customHeight="1">
      <c r="A2110" s="1" t="str">
        <f t="shared" ca="1" si="1130"/>
        <v/>
      </c>
      <c r="B2110" s="1" t="str">
        <f t="shared" ca="1" si="1131"/>
        <v/>
      </c>
      <c r="C2110" s="1" t="str">
        <f t="shared" ca="1" si="1132"/>
        <v/>
      </c>
      <c r="D2110" s="1" t="str">
        <f t="shared" ca="1" si="1133"/>
        <v/>
      </c>
      <c r="F2110" s="10"/>
      <c r="G2110" s="217" t="str">
        <f t="shared" si="1134"/>
        <v/>
      </c>
      <c r="H2110" s="27"/>
      <c r="I2110" s="28"/>
      <c r="J2110" s="28"/>
      <c r="K2110" s="29"/>
      <c r="L2110" s="217"/>
      <c r="M2110" s="217"/>
      <c r="N2110" s="217"/>
      <c r="O2110" s="26" t="str">
        <f t="shared" si="1135"/>
        <v/>
      </c>
      <c r="P2110" s="218" t="str">
        <f t="shared" si="1136"/>
        <v/>
      </c>
      <c r="Q2110" s="26" t="str">
        <f t="shared" si="1137"/>
        <v/>
      </c>
      <c r="R2110" s="22"/>
      <c r="S2110" s="99"/>
      <c r="T2110" s="10"/>
      <c r="U2110" s="229" t="str">
        <f t="shared" si="1138"/>
        <v/>
      </c>
      <c r="V2110" s="230"/>
      <c r="W2110" s="230"/>
      <c r="X2110" s="230"/>
      <c r="Y2110" s="230"/>
      <c r="Z2110" s="22" t="str">
        <f>""</f>
        <v/>
      </c>
      <c r="AB2110" s="23" t="str">
        <f t="shared" si="1139"/>
        <v/>
      </c>
      <c r="AC2110" s="2" t="b">
        <f>COUNT(Q2110:Q$2500)&gt;0</f>
        <v>0</v>
      </c>
      <c r="AD2110" s="2" t="b">
        <f t="shared" si="1121"/>
        <v>0</v>
      </c>
      <c r="AE2110" s="2" t="b">
        <f t="shared" si="1122"/>
        <v>0</v>
      </c>
      <c r="AF2110" s="2" t="b">
        <f t="shared" si="1123"/>
        <v>0</v>
      </c>
      <c r="AG2110" s="2" t="b">
        <f>OR(
  AND(AC2110,NOT(AC2111)),
  AND(AF2110,WEEKDAY(AH2109,2)=EINSTELLUNGEN!$D$12),
  AND(AF2110,AH2110=$J$35)
)</f>
        <v>0</v>
      </c>
      <c r="AH2110" s="2">
        <f>IF(AE2110,AH2109+IF(WEEKDAY(AH2109+1,2)&lt;=EINSTELLUNGEN!$D$12,1,$J$36),AH2109)</f>
        <v>42020</v>
      </c>
      <c r="AI2110" s="2">
        <f t="shared" si="1124"/>
        <v>2019</v>
      </c>
      <c r="AJ2110" s="2">
        <f t="shared" si="1125"/>
        <v>201901</v>
      </c>
      <c r="AK2110" s="2">
        <f t="shared" si="1126"/>
        <v>201901</v>
      </c>
      <c r="AL2110" s="2">
        <f t="shared" si="1127"/>
        <v>201903</v>
      </c>
      <c r="AM2110" s="2" t="b">
        <f t="shared" si="1128"/>
        <v>1</v>
      </c>
      <c r="AN2110" s="4" t="e">
        <f t="shared" si="1140"/>
        <v>#N/A</v>
      </c>
      <c r="AO2110" s="4" t="e">
        <f t="shared" si="1141"/>
        <v>#N/A</v>
      </c>
      <c r="AP2110" s="2" t="str">
        <f>IF(AD2110,
  IF(ISBLANK(H2110),
    AP2109,
    IF(LEN(H2110)=1,
      IF(OR(UPPER(H2110)="A",UPPER(H2110)="I"),
        EINSTELLUNGEN!$D$21,
        IF(OR(UPPER(H2110)="B",UPPER(H2110)="M"),
          EINSTELLUNGEN!$D$22,
          IF(OR(UPPER(H2110)="C",UPPER(H2110)="S"),
            EINSTELLUNGEN!$D$23,
            IF(UPPER(H2110)="D",
              EINSTELLUNGEN!$D$24,
              IF(UPPER(H2110)="E",
                EINSTELLUNGEN!$D$25,
                UPPER(H2110)))))),
      IF(ISNUMBER(H2110),
        EINSTELLUNGEN!$D$20&amp;H2110,
        UPPER(H2110)))),
  "")</f>
        <v/>
      </c>
      <c r="AQ2110" s="2" t="str">
        <f t="shared" si="1142"/>
        <v/>
      </c>
      <c r="AR2110" s="2">
        <f t="shared" si="1143"/>
        <v>0</v>
      </c>
      <c r="AS2110" s="145">
        <f t="shared" si="1144"/>
        <v>0.33333333333333331</v>
      </c>
      <c r="AT2110" s="2">
        <f t="shared" si="1145"/>
        <v>0</v>
      </c>
      <c r="AU2110" s="2">
        <f t="shared" si="1146"/>
        <v>0</v>
      </c>
      <c r="AV2110" s="2">
        <f t="shared" si="1147"/>
        <v>0</v>
      </c>
      <c r="AW2110" s="2">
        <f t="shared" si="1148"/>
        <v>0</v>
      </c>
      <c r="AX2110" s="2">
        <f t="shared" si="1129"/>
        <v>0</v>
      </c>
      <c r="AY2110" s="2">
        <f t="shared" si="1149"/>
        <v>0</v>
      </c>
      <c r="AZ2110" s="145" t="e">
        <f t="shared" si="1150"/>
        <v>#N/A</v>
      </c>
      <c r="BA2110" s="145" t="e">
        <f t="shared" si="1151"/>
        <v>#N/A</v>
      </c>
      <c r="BB2110" s="145">
        <f t="shared" si="1152"/>
        <v>2.083333333333337E-2</v>
      </c>
      <c r="BC2110" s="2">
        <f>IF(AM2110,
  IF(AND(AL2110=$J$31,_xlfn.DAYS(AH2110,DATE(AI2110,1,1))&lt;7),
    MAX(0,EINSTELLUNGEN!$D$12+1-WEEKDAY(DATE(EINSTELLUNGEN!$D$9,EINSTELLUNGEN!$D$10,1),2)),
    IF(AL2110=$J$33,
      MIN(EINSTELLUNGEN!$D$12,WEEKDAY(DATE(EINSTELLUNGEN!$D$9,12,31),2)),
      EINSTELLUNGEN!$D$12
  )) - SUMIF(AL$50:AL$2500,"="&amp;AL2110,AX$50:AX$2500),
  0)</f>
        <v>3</v>
      </c>
      <c r="BD2110" s="2">
        <f t="shared" si="1153"/>
        <v>0.33333333333333331</v>
      </c>
      <c r="BE2110" s="2">
        <f t="shared" si="1154"/>
        <v>0</v>
      </c>
    </row>
    <row r="2111" spans="1:57" ht="10.5" customHeight="1">
      <c r="A2111" s="1" t="str">
        <f t="shared" ca="1" si="1130"/>
        <v/>
      </c>
      <c r="B2111" s="1" t="str">
        <f t="shared" ca="1" si="1131"/>
        <v/>
      </c>
      <c r="C2111" s="1" t="str">
        <f t="shared" ca="1" si="1132"/>
        <v/>
      </c>
      <c r="D2111" s="1" t="str">
        <f t="shared" ca="1" si="1133"/>
        <v/>
      </c>
      <c r="F2111" s="10"/>
      <c r="G2111" s="217" t="str">
        <f t="shared" si="1134"/>
        <v/>
      </c>
      <c r="H2111" s="27"/>
      <c r="I2111" s="28"/>
      <c r="J2111" s="28"/>
      <c r="K2111" s="29"/>
      <c r="L2111" s="217"/>
      <c r="M2111" s="217"/>
      <c r="N2111" s="217"/>
      <c r="O2111" s="26" t="str">
        <f t="shared" si="1135"/>
        <v/>
      </c>
      <c r="P2111" s="218" t="str">
        <f t="shared" si="1136"/>
        <v/>
      </c>
      <c r="Q2111" s="26" t="str">
        <f t="shared" si="1137"/>
        <v/>
      </c>
      <c r="R2111" s="22"/>
      <c r="S2111" s="99"/>
      <c r="T2111" s="10"/>
      <c r="U2111" s="229" t="str">
        <f t="shared" si="1138"/>
        <v/>
      </c>
      <c r="V2111" s="230"/>
      <c r="W2111" s="230"/>
      <c r="X2111" s="230"/>
      <c r="Y2111" s="230"/>
      <c r="Z2111" s="22" t="str">
        <f>""</f>
        <v/>
      </c>
      <c r="AB2111" s="23" t="str">
        <f t="shared" si="1139"/>
        <v/>
      </c>
      <c r="AC2111" s="2" t="b">
        <f>COUNT(Q2111:Q$2500)&gt;0</f>
        <v>0</v>
      </c>
      <c r="AD2111" s="2" t="b">
        <f t="shared" si="1121"/>
        <v>0</v>
      </c>
      <c r="AE2111" s="2" t="b">
        <f t="shared" si="1122"/>
        <v>0</v>
      </c>
      <c r="AF2111" s="2" t="b">
        <f t="shared" si="1123"/>
        <v>0</v>
      </c>
      <c r="AG2111" s="2" t="b">
        <f>OR(
  AND(AC2111,NOT(AC2112)),
  AND(AF2111,WEEKDAY(AH2110,2)=EINSTELLUNGEN!$D$12),
  AND(AF2111,AH2111=$J$35)
)</f>
        <v>0</v>
      </c>
      <c r="AH2111" s="2">
        <f>IF(AE2111,AH2110+IF(WEEKDAY(AH2110+1,2)&lt;=EINSTELLUNGEN!$D$12,1,$J$36),AH2110)</f>
        <v>42020</v>
      </c>
      <c r="AI2111" s="2">
        <f t="shared" si="1124"/>
        <v>2019</v>
      </c>
      <c r="AJ2111" s="2">
        <f t="shared" si="1125"/>
        <v>201901</v>
      </c>
      <c r="AK2111" s="2">
        <f t="shared" si="1126"/>
        <v>201901</v>
      </c>
      <c r="AL2111" s="2">
        <f t="shared" si="1127"/>
        <v>201903</v>
      </c>
      <c r="AM2111" s="2" t="b">
        <f t="shared" si="1128"/>
        <v>1</v>
      </c>
      <c r="AN2111" s="4" t="e">
        <f t="shared" si="1140"/>
        <v>#N/A</v>
      </c>
      <c r="AO2111" s="4" t="e">
        <f t="shared" si="1141"/>
        <v>#N/A</v>
      </c>
      <c r="AP2111" s="2" t="str">
        <f>IF(AD2111,
  IF(ISBLANK(H2111),
    AP2110,
    IF(LEN(H2111)=1,
      IF(OR(UPPER(H2111)="A",UPPER(H2111)="I"),
        EINSTELLUNGEN!$D$21,
        IF(OR(UPPER(H2111)="B",UPPER(H2111)="M"),
          EINSTELLUNGEN!$D$22,
          IF(OR(UPPER(H2111)="C",UPPER(H2111)="S"),
            EINSTELLUNGEN!$D$23,
            IF(UPPER(H2111)="D",
              EINSTELLUNGEN!$D$24,
              IF(UPPER(H2111)="E",
                EINSTELLUNGEN!$D$25,
                UPPER(H2111)))))),
      IF(ISNUMBER(H2111),
        EINSTELLUNGEN!$D$20&amp;H2111,
        UPPER(H2111)))),
  "")</f>
        <v/>
      </c>
      <c r="AQ2111" s="2" t="str">
        <f t="shared" si="1142"/>
        <v/>
      </c>
      <c r="AR2111" s="2">
        <f t="shared" si="1143"/>
        <v>0</v>
      </c>
      <c r="AS2111" s="145">
        <f t="shared" si="1144"/>
        <v>0.33333333333333331</v>
      </c>
      <c r="AT2111" s="2">
        <f t="shared" si="1145"/>
        <v>0</v>
      </c>
      <c r="AU2111" s="2">
        <f t="shared" si="1146"/>
        <v>0</v>
      </c>
      <c r="AV2111" s="2">
        <f t="shared" si="1147"/>
        <v>0</v>
      </c>
      <c r="AW2111" s="2">
        <f t="shared" si="1148"/>
        <v>0</v>
      </c>
      <c r="AX2111" s="2">
        <f t="shared" si="1129"/>
        <v>0</v>
      </c>
      <c r="AY2111" s="2">
        <f t="shared" si="1149"/>
        <v>0</v>
      </c>
      <c r="AZ2111" s="145" t="e">
        <f t="shared" si="1150"/>
        <v>#N/A</v>
      </c>
      <c r="BA2111" s="145" t="e">
        <f t="shared" si="1151"/>
        <v>#N/A</v>
      </c>
      <c r="BB2111" s="145">
        <f t="shared" si="1152"/>
        <v>2.083333333333337E-2</v>
      </c>
      <c r="BC2111" s="2">
        <f>IF(AM2111,
  IF(AND(AL2111=$J$31,_xlfn.DAYS(AH2111,DATE(AI2111,1,1))&lt;7),
    MAX(0,EINSTELLUNGEN!$D$12+1-WEEKDAY(DATE(EINSTELLUNGEN!$D$9,EINSTELLUNGEN!$D$10,1),2)),
    IF(AL2111=$J$33,
      MIN(EINSTELLUNGEN!$D$12,WEEKDAY(DATE(EINSTELLUNGEN!$D$9,12,31),2)),
      EINSTELLUNGEN!$D$12
  )) - SUMIF(AL$50:AL$2500,"="&amp;AL2111,AX$50:AX$2500),
  0)</f>
        <v>3</v>
      </c>
      <c r="BD2111" s="2">
        <f t="shared" si="1153"/>
        <v>0.33333333333333331</v>
      </c>
      <c r="BE2111" s="2">
        <f t="shared" si="1154"/>
        <v>0</v>
      </c>
    </row>
    <row r="2112" spans="1:57" ht="10.5" customHeight="1">
      <c r="A2112" s="1" t="str">
        <f t="shared" ca="1" si="1130"/>
        <v/>
      </c>
      <c r="B2112" s="1" t="str">
        <f t="shared" ca="1" si="1131"/>
        <v/>
      </c>
      <c r="C2112" s="1" t="str">
        <f t="shared" ca="1" si="1132"/>
        <v/>
      </c>
      <c r="D2112" s="1" t="str">
        <f t="shared" ca="1" si="1133"/>
        <v/>
      </c>
      <c r="F2112" s="10"/>
      <c r="G2112" s="217" t="str">
        <f t="shared" si="1134"/>
        <v/>
      </c>
      <c r="H2112" s="27"/>
      <c r="I2112" s="28"/>
      <c r="J2112" s="28"/>
      <c r="K2112" s="29"/>
      <c r="L2112" s="217"/>
      <c r="M2112" s="217"/>
      <c r="N2112" s="217"/>
      <c r="O2112" s="26" t="str">
        <f t="shared" si="1135"/>
        <v/>
      </c>
      <c r="P2112" s="218" t="str">
        <f t="shared" si="1136"/>
        <v/>
      </c>
      <c r="Q2112" s="26" t="str">
        <f t="shared" si="1137"/>
        <v/>
      </c>
      <c r="R2112" s="22"/>
      <c r="S2112" s="99"/>
      <c r="T2112" s="10"/>
      <c r="U2112" s="229" t="str">
        <f t="shared" si="1138"/>
        <v/>
      </c>
      <c r="V2112" s="230"/>
      <c r="W2112" s="230"/>
      <c r="X2112" s="230"/>
      <c r="Y2112" s="230"/>
      <c r="Z2112" s="22" t="str">
        <f>""</f>
        <v/>
      </c>
      <c r="AB2112" s="23" t="str">
        <f t="shared" si="1139"/>
        <v/>
      </c>
      <c r="AC2112" s="2" t="b">
        <f>COUNT(Q2112:Q$2500)&gt;0</f>
        <v>0</v>
      </c>
      <c r="AD2112" s="2" t="b">
        <f t="shared" si="1121"/>
        <v>0</v>
      </c>
      <c r="AE2112" s="2" t="b">
        <f t="shared" si="1122"/>
        <v>0</v>
      </c>
      <c r="AF2112" s="2" t="b">
        <f t="shared" si="1123"/>
        <v>0</v>
      </c>
      <c r="AG2112" s="2" t="b">
        <f>OR(
  AND(AC2112,NOT(AC2113)),
  AND(AF2112,WEEKDAY(AH2111,2)=EINSTELLUNGEN!$D$12),
  AND(AF2112,AH2112=$J$35)
)</f>
        <v>0</v>
      </c>
      <c r="AH2112" s="2">
        <f>IF(AE2112,AH2111+IF(WEEKDAY(AH2111+1,2)&lt;=EINSTELLUNGEN!$D$12,1,$J$36),AH2111)</f>
        <v>42020</v>
      </c>
      <c r="AI2112" s="2">
        <f t="shared" si="1124"/>
        <v>2019</v>
      </c>
      <c r="AJ2112" s="2">
        <f t="shared" si="1125"/>
        <v>201901</v>
      </c>
      <c r="AK2112" s="2">
        <f t="shared" si="1126"/>
        <v>201901</v>
      </c>
      <c r="AL2112" s="2">
        <f t="shared" si="1127"/>
        <v>201903</v>
      </c>
      <c r="AM2112" s="2" t="b">
        <f t="shared" si="1128"/>
        <v>1</v>
      </c>
      <c r="AN2112" s="4" t="e">
        <f t="shared" si="1140"/>
        <v>#N/A</v>
      </c>
      <c r="AO2112" s="4" t="e">
        <f t="shared" si="1141"/>
        <v>#N/A</v>
      </c>
      <c r="AP2112" s="2" t="str">
        <f>IF(AD2112,
  IF(ISBLANK(H2112),
    AP2111,
    IF(LEN(H2112)=1,
      IF(OR(UPPER(H2112)="A",UPPER(H2112)="I"),
        EINSTELLUNGEN!$D$21,
        IF(OR(UPPER(H2112)="B",UPPER(H2112)="M"),
          EINSTELLUNGEN!$D$22,
          IF(OR(UPPER(H2112)="C",UPPER(H2112)="S"),
            EINSTELLUNGEN!$D$23,
            IF(UPPER(H2112)="D",
              EINSTELLUNGEN!$D$24,
              IF(UPPER(H2112)="E",
                EINSTELLUNGEN!$D$25,
                UPPER(H2112)))))),
      IF(ISNUMBER(H2112),
        EINSTELLUNGEN!$D$20&amp;H2112,
        UPPER(H2112)))),
  "")</f>
        <v/>
      </c>
      <c r="AQ2112" s="2" t="str">
        <f t="shared" si="1142"/>
        <v/>
      </c>
      <c r="AR2112" s="2">
        <f t="shared" si="1143"/>
        <v>0</v>
      </c>
      <c r="AS2112" s="145">
        <f t="shared" si="1144"/>
        <v>0.33333333333333331</v>
      </c>
      <c r="AT2112" s="2">
        <f t="shared" si="1145"/>
        <v>0</v>
      </c>
      <c r="AU2112" s="2">
        <f t="shared" si="1146"/>
        <v>0</v>
      </c>
      <c r="AV2112" s="2">
        <f t="shared" si="1147"/>
        <v>0</v>
      </c>
      <c r="AW2112" s="2">
        <f t="shared" si="1148"/>
        <v>0</v>
      </c>
      <c r="AX2112" s="2">
        <f t="shared" si="1129"/>
        <v>0</v>
      </c>
      <c r="AY2112" s="2">
        <f t="shared" si="1149"/>
        <v>0</v>
      </c>
      <c r="AZ2112" s="145" t="e">
        <f t="shared" si="1150"/>
        <v>#N/A</v>
      </c>
      <c r="BA2112" s="145" t="e">
        <f t="shared" si="1151"/>
        <v>#N/A</v>
      </c>
      <c r="BB2112" s="145">
        <f t="shared" si="1152"/>
        <v>2.083333333333337E-2</v>
      </c>
      <c r="BC2112" s="2">
        <f>IF(AM2112,
  IF(AND(AL2112=$J$31,_xlfn.DAYS(AH2112,DATE(AI2112,1,1))&lt;7),
    MAX(0,EINSTELLUNGEN!$D$12+1-WEEKDAY(DATE(EINSTELLUNGEN!$D$9,EINSTELLUNGEN!$D$10,1),2)),
    IF(AL2112=$J$33,
      MIN(EINSTELLUNGEN!$D$12,WEEKDAY(DATE(EINSTELLUNGEN!$D$9,12,31),2)),
      EINSTELLUNGEN!$D$12
  )) - SUMIF(AL$50:AL$2500,"="&amp;AL2112,AX$50:AX$2500),
  0)</f>
        <v>3</v>
      </c>
      <c r="BD2112" s="2">
        <f t="shared" si="1153"/>
        <v>0.33333333333333331</v>
      </c>
      <c r="BE2112" s="2">
        <f t="shared" si="1154"/>
        <v>0</v>
      </c>
    </row>
    <row r="2113" spans="1:57" ht="10.5" customHeight="1">
      <c r="A2113" s="1" t="str">
        <f t="shared" ca="1" si="1130"/>
        <v/>
      </c>
      <c r="B2113" s="1" t="str">
        <f t="shared" ca="1" si="1131"/>
        <v/>
      </c>
      <c r="C2113" s="1" t="str">
        <f t="shared" ca="1" si="1132"/>
        <v/>
      </c>
      <c r="D2113" s="1" t="str">
        <f t="shared" ca="1" si="1133"/>
        <v/>
      </c>
      <c r="F2113" s="10"/>
      <c r="G2113" s="217" t="str">
        <f t="shared" si="1134"/>
        <v/>
      </c>
      <c r="H2113" s="27"/>
      <c r="I2113" s="28"/>
      <c r="J2113" s="28"/>
      <c r="K2113" s="29"/>
      <c r="L2113" s="217"/>
      <c r="M2113" s="217"/>
      <c r="N2113" s="217"/>
      <c r="O2113" s="26" t="str">
        <f t="shared" si="1135"/>
        <v/>
      </c>
      <c r="P2113" s="218" t="str">
        <f t="shared" si="1136"/>
        <v/>
      </c>
      <c r="Q2113" s="26" t="str">
        <f t="shared" si="1137"/>
        <v/>
      </c>
      <c r="R2113" s="22"/>
      <c r="S2113" s="99"/>
      <c r="T2113" s="10"/>
      <c r="U2113" s="229" t="str">
        <f t="shared" si="1138"/>
        <v/>
      </c>
      <c r="V2113" s="230"/>
      <c r="W2113" s="230"/>
      <c r="X2113" s="230"/>
      <c r="Y2113" s="230"/>
      <c r="Z2113" s="22" t="str">
        <f>""</f>
        <v/>
      </c>
      <c r="AB2113" s="23" t="str">
        <f t="shared" si="1139"/>
        <v/>
      </c>
      <c r="AC2113" s="2" t="b">
        <f>COUNT(Q2113:Q$2500)&gt;0</f>
        <v>0</v>
      </c>
      <c r="AD2113" s="2" t="b">
        <f t="shared" si="1121"/>
        <v>0</v>
      </c>
      <c r="AE2113" s="2" t="b">
        <f t="shared" si="1122"/>
        <v>0</v>
      </c>
      <c r="AF2113" s="2" t="b">
        <f t="shared" si="1123"/>
        <v>0</v>
      </c>
      <c r="AG2113" s="2" t="b">
        <f>OR(
  AND(AC2113,NOT(AC2114)),
  AND(AF2113,WEEKDAY(AH2112,2)=EINSTELLUNGEN!$D$12),
  AND(AF2113,AH2113=$J$35)
)</f>
        <v>0</v>
      </c>
      <c r="AH2113" s="2">
        <f>IF(AE2113,AH2112+IF(WEEKDAY(AH2112+1,2)&lt;=EINSTELLUNGEN!$D$12,1,$J$36),AH2112)</f>
        <v>42020</v>
      </c>
      <c r="AI2113" s="2">
        <f t="shared" si="1124"/>
        <v>2019</v>
      </c>
      <c r="AJ2113" s="2">
        <f t="shared" si="1125"/>
        <v>201901</v>
      </c>
      <c r="AK2113" s="2">
        <f t="shared" si="1126"/>
        <v>201901</v>
      </c>
      <c r="AL2113" s="2">
        <f t="shared" si="1127"/>
        <v>201903</v>
      </c>
      <c r="AM2113" s="2" t="b">
        <f t="shared" si="1128"/>
        <v>1</v>
      </c>
      <c r="AN2113" s="4" t="e">
        <f t="shared" si="1140"/>
        <v>#N/A</v>
      </c>
      <c r="AO2113" s="4" t="e">
        <f t="shared" si="1141"/>
        <v>#N/A</v>
      </c>
      <c r="AP2113" s="2" t="str">
        <f>IF(AD2113,
  IF(ISBLANK(H2113),
    AP2112,
    IF(LEN(H2113)=1,
      IF(OR(UPPER(H2113)="A",UPPER(H2113)="I"),
        EINSTELLUNGEN!$D$21,
        IF(OR(UPPER(H2113)="B",UPPER(H2113)="M"),
          EINSTELLUNGEN!$D$22,
          IF(OR(UPPER(H2113)="C",UPPER(H2113)="S"),
            EINSTELLUNGEN!$D$23,
            IF(UPPER(H2113)="D",
              EINSTELLUNGEN!$D$24,
              IF(UPPER(H2113)="E",
                EINSTELLUNGEN!$D$25,
                UPPER(H2113)))))),
      IF(ISNUMBER(H2113),
        EINSTELLUNGEN!$D$20&amp;H2113,
        UPPER(H2113)))),
  "")</f>
        <v/>
      </c>
      <c r="AQ2113" s="2" t="str">
        <f t="shared" si="1142"/>
        <v/>
      </c>
      <c r="AR2113" s="2">
        <f t="shared" si="1143"/>
        <v>0</v>
      </c>
      <c r="AS2113" s="145">
        <f t="shared" si="1144"/>
        <v>0.33333333333333331</v>
      </c>
      <c r="AT2113" s="2">
        <f t="shared" si="1145"/>
        <v>0</v>
      </c>
      <c r="AU2113" s="2">
        <f t="shared" si="1146"/>
        <v>0</v>
      </c>
      <c r="AV2113" s="2">
        <f t="shared" si="1147"/>
        <v>0</v>
      </c>
      <c r="AW2113" s="2">
        <f t="shared" si="1148"/>
        <v>0</v>
      </c>
      <c r="AX2113" s="2">
        <f t="shared" si="1129"/>
        <v>0</v>
      </c>
      <c r="AY2113" s="2">
        <f t="shared" si="1149"/>
        <v>0</v>
      </c>
      <c r="AZ2113" s="145" t="e">
        <f t="shared" si="1150"/>
        <v>#N/A</v>
      </c>
      <c r="BA2113" s="145" t="e">
        <f t="shared" si="1151"/>
        <v>#N/A</v>
      </c>
      <c r="BB2113" s="145">
        <f t="shared" si="1152"/>
        <v>2.083333333333337E-2</v>
      </c>
      <c r="BC2113" s="2">
        <f>IF(AM2113,
  IF(AND(AL2113=$J$31,_xlfn.DAYS(AH2113,DATE(AI2113,1,1))&lt;7),
    MAX(0,EINSTELLUNGEN!$D$12+1-WEEKDAY(DATE(EINSTELLUNGEN!$D$9,EINSTELLUNGEN!$D$10,1),2)),
    IF(AL2113=$J$33,
      MIN(EINSTELLUNGEN!$D$12,WEEKDAY(DATE(EINSTELLUNGEN!$D$9,12,31),2)),
      EINSTELLUNGEN!$D$12
  )) - SUMIF(AL$50:AL$2500,"="&amp;AL2113,AX$50:AX$2500),
  0)</f>
        <v>3</v>
      </c>
      <c r="BD2113" s="2">
        <f t="shared" si="1153"/>
        <v>0.33333333333333331</v>
      </c>
      <c r="BE2113" s="2">
        <f t="shared" si="1154"/>
        <v>0</v>
      </c>
    </row>
    <row r="2114" spans="1:57" ht="10.5" customHeight="1">
      <c r="A2114" s="1" t="str">
        <f t="shared" ca="1" si="1130"/>
        <v/>
      </c>
      <c r="B2114" s="1" t="str">
        <f t="shared" ca="1" si="1131"/>
        <v/>
      </c>
      <c r="C2114" s="1" t="str">
        <f t="shared" ca="1" si="1132"/>
        <v/>
      </c>
      <c r="D2114" s="1" t="str">
        <f t="shared" ca="1" si="1133"/>
        <v/>
      </c>
      <c r="F2114" s="10"/>
      <c r="G2114" s="217" t="str">
        <f t="shared" si="1134"/>
        <v/>
      </c>
      <c r="H2114" s="27"/>
      <c r="I2114" s="28"/>
      <c r="J2114" s="28"/>
      <c r="K2114" s="29"/>
      <c r="L2114" s="217"/>
      <c r="M2114" s="217"/>
      <c r="N2114" s="217"/>
      <c r="O2114" s="26" t="str">
        <f t="shared" si="1135"/>
        <v/>
      </c>
      <c r="P2114" s="218" t="str">
        <f t="shared" si="1136"/>
        <v/>
      </c>
      <c r="Q2114" s="26" t="str">
        <f t="shared" si="1137"/>
        <v/>
      </c>
      <c r="R2114" s="22"/>
      <c r="S2114" s="99"/>
      <c r="T2114" s="10"/>
      <c r="U2114" s="229" t="str">
        <f t="shared" si="1138"/>
        <v/>
      </c>
      <c r="V2114" s="230"/>
      <c r="W2114" s="230"/>
      <c r="X2114" s="230"/>
      <c r="Y2114" s="230"/>
      <c r="Z2114" s="22" t="str">
        <f>""</f>
        <v/>
      </c>
      <c r="AB2114" s="23" t="str">
        <f t="shared" si="1139"/>
        <v/>
      </c>
      <c r="AC2114" s="2" t="b">
        <f>COUNT(Q2114:Q$2500)&gt;0</f>
        <v>0</v>
      </c>
      <c r="AD2114" s="2" t="b">
        <f t="shared" si="1121"/>
        <v>0</v>
      </c>
      <c r="AE2114" s="2" t="b">
        <f t="shared" si="1122"/>
        <v>0</v>
      </c>
      <c r="AF2114" s="2" t="b">
        <f t="shared" si="1123"/>
        <v>0</v>
      </c>
      <c r="AG2114" s="2" t="b">
        <f>OR(
  AND(AC2114,NOT(AC2115)),
  AND(AF2114,WEEKDAY(AH2113,2)=EINSTELLUNGEN!$D$12),
  AND(AF2114,AH2114=$J$35)
)</f>
        <v>0</v>
      </c>
      <c r="AH2114" s="2">
        <f>IF(AE2114,AH2113+IF(WEEKDAY(AH2113+1,2)&lt;=EINSTELLUNGEN!$D$12,1,$J$36),AH2113)</f>
        <v>42020</v>
      </c>
      <c r="AI2114" s="2">
        <f t="shared" si="1124"/>
        <v>2019</v>
      </c>
      <c r="AJ2114" s="2">
        <f t="shared" si="1125"/>
        <v>201901</v>
      </c>
      <c r="AK2114" s="2">
        <f t="shared" si="1126"/>
        <v>201901</v>
      </c>
      <c r="AL2114" s="2">
        <f t="shared" si="1127"/>
        <v>201903</v>
      </c>
      <c r="AM2114" s="2" t="b">
        <f t="shared" si="1128"/>
        <v>1</v>
      </c>
      <c r="AN2114" s="4" t="e">
        <f t="shared" si="1140"/>
        <v>#N/A</v>
      </c>
      <c r="AO2114" s="4" t="e">
        <f t="shared" si="1141"/>
        <v>#N/A</v>
      </c>
      <c r="AP2114" s="2" t="str">
        <f>IF(AD2114,
  IF(ISBLANK(H2114),
    AP2113,
    IF(LEN(H2114)=1,
      IF(OR(UPPER(H2114)="A",UPPER(H2114)="I"),
        EINSTELLUNGEN!$D$21,
        IF(OR(UPPER(H2114)="B",UPPER(H2114)="M"),
          EINSTELLUNGEN!$D$22,
          IF(OR(UPPER(H2114)="C",UPPER(H2114)="S"),
            EINSTELLUNGEN!$D$23,
            IF(UPPER(H2114)="D",
              EINSTELLUNGEN!$D$24,
              IF(UPPER(H2114)="E",
                EINSTELLUNGEN!$D$25,
                UPPER(H2114)))))),
      IF(ISNUMBER(H2114),
        EINSTELLUNGEN!$D$20&amp;H2114,
        UPPER(H2114)))),
  "")</f>
        <v/>
      </c>
      <c r="AQ2114" s="2" t="str">
        <f t="shared" si="1142"/>
        <v/>
      </c>
      <c r="AR2114" s="2">
        <f t="shared" si="1143"/>
        <v>0</v>
      </c>
      <c r="AS2114" s="145">
        <f t="shared" si="1144"/>
        <v>0.33333333333333331</v>
      </c>
      <c r="AT2114" s="2">
        <f t="shared" si="1145"/>
        <v>0</v>
      </c>
      <c r="AU2114" s="2">
        <f t="shared" si="1146"/>
        <v>0</v>
      </c>
      <c r="AV2114" s="2">
        <f t="shared" si="1147"/>
        <v>0</v>
      </c>
      <c r="AW2114" s="2">
        <f t="shared" si="1148"/>
        <v>0</v>
      </c>
      <c r="AX2114" s="2">
        <f t="shared" si="1129"/>
        <v>0</v>
      </c>
      <c r="AY2114" s="2">
        <f t="shared" si="1149"/>
        <v>0</v>
      </c>
      <c r="AZ2114" s="145" t="e">
        <f t="shared" si="1150"/>
        <v>#N/A</v>
      </c>
      <c r="BA2114" s="145" t="e">
        <f t="shared" si="1151"/>
        <v>#N/A</v>
      </c>
      <c r="BB2114" s="145">
        <f t="shared" si="1152"/>
        <v>2.083333333333337E-2</v>
      </c>
      <c r="BC2114" s="2">
        <f>IF(AM2114,
  IF(AND(AL2114=$J$31,_xlfn.DAYS(AH2114,DATE(AI2114,1,1))&lt;7),
    MAX(0,EINSTELLUNGEN!$D$12+1-WEEKDAY(DATE(EINSTELLUNGEN!$D$9,EINSTELLUNGEN!$D$10,1),2)),
    IF(AL2114=$J$33,
      MIN(EINSTELLUNGEN!$D$12,WEEKDAY(DATE(EINSTELLUNGEN!$D$9,12,31),2)),
      EINSTELLUNGEN!$D$12
  )) - SUMIF(AL$50:AL$2500,"="&amp;AL2114,AX$50:AX$2500),
  0)</f>
        <v>3</v>
      </c>
      <c r="BD2114" s="2">
        <f t="shared" si="1153"/>
        <v>0.33333333333333331</v>
      </c>
      <c r="BE2114" s="2">
        <f t="shared" si="1154"/>
        <v>0</v>
      </c>
    </row>
    <row r="2115" spans="1:57" ht="10.5" customHeight="1">
      <c r="A2115" s="1" t="str">
        <f t="shared" ca="1" si="1130"/>
        <v/>
      </c>
      <c r="B2115" s="1" t="str">
        <f t="shared" ca="1" si="1131"/>
        <v/>
      </c>
      <c r="C2115" s="1" t="str">
        <f t="shared" ca="1" si="1132"/>
        <v/>
      </c>
      <c r="D2115" s="1" t="str">
        <f t="shared" ca="1" si="1133"/>
        <v/>
      </c>
      <c r="F2115" s="10"/>
      <c r="G2115" s="217" t="str">
        <f t="shared" si="1134"/>
        <v/>
      </c>
      <c r="H2115" s="27"/>
      <c r="I2115" s="28"/>
      <c r="J2115" s="28"/>
      <c r="K2115" s="29"/>
      <c r="L2115" s="217"/>
      <c r="M2115" s="217"/>
      <c r="N2115" s="217"/>
      <c r="O2115" s="26" t="str">
        <f t="shared" si="1135"/>
        <v/>
      </c>
      <c r="P2115" s="218" t="str">
        <f t="shared" si="1136"/>
        <v/>
      </c>
      <c r="Q2115" s="26" t="str">
        <f t="shared" si="1137"/>
        <v/>
      </c>
      <c r="R2115" s="22"/>
      <c r="S2115" s="99"/>
      <c r="T2115" s="10"/>
      <c r="U2115" s="229" t="str">
        <f t="shared" si="1138"/>
        <v/>
      </c>
      <c r="V2115" s="230"/>
      <c r="W2115" s="230"/>
      <c r="X2115" s="230"/>
      <c r="Y2115" s="230"/>
      <c r="Z2115" s="22" t="str">
        <f>""</f>
        <v/>
      </c>
      <c r="AB2115" s="23" t="str">
        <f t="shared" si="1139"/>
        <v/>
      </c>
      <c r="AC2115" s="2" t="b">
        <f>COUNT(Q2115:Q$2500)&gt;0</f>
        <v>0</v>
      </c>
      <c r="AD2115" s="2" t="b">
        <f t="shared" si="1121"/>
        <v>0</v>
      </c>
      <c r="AE2115" s="2" t="b">
        <f t="shared" si="1122"/>
        <v>0</v>
      </c>
      <c r="AF2115" s="2" t="b">
        <f t="shared" si="1123"/>
        <v>0</v>
      </c>
      <c r="AG2115" s="2" t="b">
        <f>OR(
  AND(AC2115,NOT(AC2116)),
  AND(AF2115,WEEKDAY(AH2114,2)=EINSTELLUNGEN!$D$12),
  AND(AF2115,AH2115=$J$35)
)</f>
        <v>0</v>
      </c>
      <c r="AH2115" s="2">
        <f>IF(AE2115,AH2114+IF(WEEKDAY(AH2114+1,2)&lt;=EINSTELLUNGEN!$D$12,1,$J$36),AH2114)</f>
        <v>42020</v>
      </c>
      <c r="AI2115" s="2">
        <f t="shared" si="1124"/>
        <v>2019</v>
      </c>
      <c r="AJ2115" s="2">
        <f t="shared" si="1125"/>
        <v>201901</v>
      </c>
      <c r="AK2115" s="2">
        <f t="shared" si="1126"/>
        <v>201901</v>
      </c>
      <c r="AL2115" s="2">
        <f t="shared" si="1127"/>
        <v>201903</v>
      </c>
      <c r="AM2115" s="2" t="b">
        <f t="shared" si="1128"/>
        <v>1</v>
      </c>
      <c r="AN2115" s="4" t="e">
        <f t="shared" si="1140"/>
        <v>#N/A</v>
      </c>
      <c r="AO2115" s="4" t="e">
        <f t="shared" si="1141"/>
        <v>#N/A</v>
      </c>
      <c r="AP2115" s="2" t="str">
        <f>IF(AD2115,
  IF(ISBLANK(H2115),
    AP2114,
    IF(LEN(H2115)=1,
      IF(OR(UPPER(H2115)="A",UPPER(H2115)="I"),
        EINSTELLUNGEN!$D$21,
        IF(OR(UPPER(H2115)="B",UPPER(H2115)="M"),
          EINSTELLUNGEN!$D$22,
          IF(OR(UPPER(H2115)="C",UPPER(H2115)="S"),
            EINSTELLUNGEN!$D$23,
            IF(UPPER(H2115)="D",
              EINSTELLUNGEN!$D$24,
              IF(UPPER(H2115)="E",
                EINSTELLUNGEN!$D$25,
                UPPER(H2115)))))),
      IF(ISNUMBER(H2115),
        EINSTELLUNGEN!$D$20&amp;H2115,
        UPPER(H2115)))),
  "")</f>
        <v/>
      </c>
      <c r="AQ2115" s="2" t="str">
        <f t="shared" si="1142"/>
        <v/>
      </c>
      <c r="AR2115" s="2">
        <f t="shared" si="1143"/>
        <v>0</v>
      </c>
      <c r="AS2115" s="145">
        <f t="shared" si="1144"/>
        <v>0.33333333333333331</v>
      </c>
      <c r="AT2115" s="2">
        <f t="shared" si="1145"/>
        <v>0</v>
      </c>
      <c r="AU2115" s="2">
        <f t="shared" si="1146"/>
        <v>0</v>
      </c>
      <c r="AV2115" s="2">
        <f t="shared" si="1147"/>
        <v>0</v>
      </c>
      <c r="AW2115" s="2">
        <f t="shared" si="1148"/>
        <v>0</v>
      </c>
      <c r="AX2115" s="2">
        <f t="shared" si="1129"/>
        <v>0</v>
      </c>
      <c r="AY2115" s="2">
        <f t="shared" si="1149"/>
        <v>0</v>
      </c>
      <c r="AZ2115" s="145" t="e">
        <f t="shared" si="1150"/>
        <v>#N/A</v>
      </c>
      <c r="BA2115" s="145" t="e">
        <f t="shared" si="1151"/>
        <v>#N/A</v>
      </c>
      <c r="BB2115" s="145">
        <f t="shared" si="1152"/>
        <v>2.083333333333337E-2</v>
      </c>
      <c r="BC2115" s="2">
        <f>IF(AM2115,
  IF(AND(AL2115=$J$31,_xlfn.DAYS(AH2115,DATE(AI2115,1,1))&lt;7),
    MAX(0,EINSTELLUNGEN!$D$12+1-WEEKDAY(DATE(EINSTELLUNGEN!$D$9,EINSTELLUNGEN!$D$10,1),2)),
    IF(AL2115=$J$33,
      MIN(EINSTELLUNGEN!$D$12,WEEKDAY(DATE(EINSTELLUNGEN!$D$9,12,31),2)),
      EINSTELLUNGEN!$D$12
  )) - SUMIF(AL$50:AL$2500,"="&amp;AL2115,AX$50:AX$2500),
  0)</f>
        <v>3</v>
      </c>
      <c r="BD2115" s="2">
        <f t="shared" si="1153"/>
        <v>0.33333333333333331</v>
      </c>
      <c r="BE2115" s="2">
        <f t="shared" si="1154"/>
        <v>0</v>
      </c>
    </row>
    <row r="2116" spans="1:57" ht="10.5" customHeight="1">
      <c r="A2116" s="1" t="str">
        <f t="shared" ca="1" si="1130"/>
        <v/>
      </c>
      <c r="B2116" s="1" t="str">
        <f t="shared" ca="1" si="1131"/>
        <v/>
      </c>
      <c r="C2116" s="1" t="str">
        <f t="shared" ca="1" si="1132"/>
        <v/>
      </c>
      <c r="D2116" s="1" t="str">
        <f t="shared" ca="1" si="1133"/>
        <v/>
      </c>
      <c r="F2116" s="10"/>
      <c r="G2116" s="217" t="str">
        <f t="shared" si="1134"/>
        <v/>
      </c>
      <c r="H2116" s="27"/>
      <c r="I2116" s="28"/>
      <c r="J2116" s="28"/>
      <c r="K2116" s="29"/>
      <c r="L2116" s="217"/>
      <c r="M2116" s="217"/>
      <c r="N2116" s="217"/>
      <c r="O2116" s="26" t="str">
        <f t="shared" si="1135"/>
        <v/>
      </c>
      <c r="P2116" s="218" t="str">
        <f t="shared" si="1136"/>
        <v/>
      </c>
      <c r="Q2116" s="26" t="str">
        <f t="shared" si="1137"/>
        <v/>
      </c>
      <c r="R2116" s="22"/>
      <c r="S2116" s="99"/>
      <c r="T2116" s="10"/>
      <c r="U2116" s="229" t="str">
        <f t="shared" si="1138"/>
        <v/>
      </c>
      <c r="V2116" s="230"/>
      <c r="W2116" s="230"/>
      <c r="X2116" s="230"/>
      <c r="Y2116" s="230"/>
      <c r="Z2116" s="22" t="str">
        <f>""</f>
        <v/>
      </c>
      <c r="AB2116" s="23" t="str">
        <f t="shared" si="1139"/>
        <v/>
      </c>
      <c r="AC2116" s="2" t="b">
        <f>COUNT(Q2116:Q$2500)&gt;0</f>
        <v>0</v>
      </c>
      <c r="AD2116" s="2" t="b">
        <f t="shared" si="1121"/>
        <v>0</v>
      </c>
      <c r="AE2116" s="2" t="b">
        <f t="shared" si="1122"/>
        <v>0</v>
      </c>
      <c r="AF2116" s="2" t="b">
        <f t="shared" si="1123"/>
        <v>0</v>
      </c>
      <c r="AG2116" s="2" t="b">
        <f>OR(
  AND(AC2116,NOT(AC2117)),
  AND(AF2116,WEEKDAY(AH2115,2)=EINSTELLUNGEN!$D$12),
  AND(AF2116,AH2116=$J$35)
)</f>
        <v>0</v>
      </c>
      <c r="AH2116" s="2">
        <f>IF(AE2116,AH2115+IF(WEEKDAY(AH2115+1,2)&lt;=EINSTELLUNGEN!$D$12,1,$J$36),AH2115)</f>
        <v>42020</v>
      </c>
      <c r="AI2116" s="2">
        <f t="shared" si="1124"/>
        <v>2019</v>
      </c>
      <c r="AJ2116" s="2">
        <f t="shared" si="1125"/>
        <v>201901</v>
      </c>
      <c r="AK2116" s="2">
        <f t="shared" si="1126"/>
        <v>201901</v>
      </c>
      <c r="AL2116" s="2">
        <f t="shared" si="1127"/>
        <v>201903</v>
      </c>
      <c r="AM2116" s="2" t="b">
        <f t="shared" si="1128"/>
        <v>1</v>
      </c>
      <c r="AN2116" s="4" t="e">
        <f t="shared" si="1140"/>
        <v>#N/A</v>
      </c>
      <c r="AO2116" s="4" t="e">
        <f t="shared" si="1141"/>
        <v>#N/A</v>
      </c>
      <c r="AP2116" s="2" t="str">
        <f>IF(AD2116,
  IF(ISBLANK(H2116),
    AP2115,
    IF(LEN(H2116)=1,
      IF(OR(UPPER(H2116)="A",UPPER(H2116)="I"),
        EINSTELLUNGEN!$D$21,
        IF(OR(UPPER(H2116)="B",UPPER(H2116)="M"),
          EINSTELLUNGEN!$D$22,
          IF(OR(UPPER(H2116)="C",UPPER(H2116)="S"),
            EINSTELLUNGEN!$D$23,
            IF(UPPER(H2116)="D",
              EINSTELLUNGEN!$D$24,
              IF(UPPER(H2116)="E",
                EINSTELLUNGEN!$D$25,
                UPPER(H2116)))))),
      IF(ISNUMBER(H2116),
        EINSTELLUNGEN!$D$20&amp;H2116,
        UPPER(H2116)))),
  "")</f>
        <v/>
      </c>
      <c r="AQ2116" s="2" t="str">
        <f t="shared" si="1142"/>
        <v/>
      </c>
      <c r="AR2116" s="2">
        <f t="shared" si="1143"/>
        <v>0</v>
      </c>
      <c r="AS2116" s="145">
        <f t="shared" si="1144"/>
        <v>0.33333333333333331</v>
      </c>
      <c r="AT2116" s="2">
        <f t="shared" si="1145"/>
        <v>0</v>
      </c>
      <c r="AU2116" s="2">
        <f t="shared" si="1146"/>
        <v>0</v>
      </c>
      <c r="AV2116" s="2">
        <f t="shared" si="1147"/>
        <v>0</v>
      </c>
      <c r="AW2116" s="2">
        <f t="shared" si="1148"/>
        <v>0</v>
      </c>
      <c r="AX2116" s="2">
        <f t="shared" si="1129"/>
        <v>0</v>
      </c>
      <c r="AY2116" s="2">
        <f t="shared" si="1149"/>
        <v>0</v>
      </c>
      <c r="AZ2116" s="145" t="e">
        <f t="shared" si="1150"/>
        <v>#N/A</v>
      </c>
      <c r="BA2116" s="145" t="e">
        <f t="shared" si="1151"/>
        <v>#N/A</v>
      </c>
      <c r="BB2116" s="145">
        <f t="shared" si="1152"/>
        <v>2.083333333333337E-2</v>
      </c>
      <c r="BC2116" s="2">
        <f>IF(AM2116,
  IF(AND(AL2116=$J$31,_xlfn.DAYS(AH2116,DATE(AI2116,1,1))&lt;7),
    MAX(0,EINSTELLUNGEN!$D$12+1-WEEKDAY(DATE(EINSTELLUNGEN!$D$9,EINSTELLUNGEN!$D$10,1),2)),
    IF(AL2116=$J$33,
      MIN(EINSTELLUNGEN!$D$12,WEEKDAY(DATE(EINSTELLUNGEN!$D$9,12,31),2)),
      EINSTELLUNGEN!$D$12
  )) - SUMIF(AL$50:AL$2500,"="&amp;AL2116,AX$50:AX$2500),
  0)</f>
        <v>3</v>
      </c>
      <c r="BD2116" s="2">
        <f t="shared" si="1153"/>
        <v>0.33333333333333331</v>
      </c>
      <c r="BE2116" s="2">
        <f t="shared" si="1154"/>
        <v>0</v>
      </c>
    </row>
    <row r="2117" spans="1:57" ht="10.5" customHeight="1">
      <c r="A2117" s="1" t="str">
        <f t="shared" ca="1" si="1130"/>
        <v/>
      </c>
      <c r="B2117" s="1" t="str">
        <f t="shared" ca="1" si="1131"/>
        <v/>
      </c>
      <c r="C2117" s="1" t="str">
        <f t="shared" ca="1" si="1132"/>
        <v/>
      </c>
      <c r="D2117" s="1" t="str">
        <f t="shared" ca="1" si="1133"/>
        <v/>
      </c>
      <c r="F2117" s="10"/>
      <c r="G2117" s="217" t="str">
        <f t="shared" si="1134"/>
        <v/>
      </c>
      <c r="H2117" s="27"/>
      <c r="I2117" s="28"/>
      <c r="J2117" s="28"/>
      <c r="K2117" s="29"/>
      <c r="L2117" s="217"/>
      <c r="M2117" s="217"/>
      <c r="N2117" s="217"/>
      <c r="O2117" s="26" t="str">
        <f t="shared" si="1135"/>
        <v/>
      </c>
      <c r="P2117" s="218" t="str">
        <f t="shared" si="1136"/>
        <v/>
      </c>
      <c r="Q2117" s="26" t="str">
        <f t="shared" si="1137"/>
        <v/>
      </c>
      <c r="R2117" s="22"/>
      <c r="S2117" s="99"/>
      <c r="T2117" s="10"/>
      <c r="U2117" s="229" t="str">
        <f t="shared" si="1138"/>
        <v/>
      </c>
      <c r="V2117" s="230"/>
      <c r="W2117" s="230"/>
      <c r="X2117" s="230"/>
      <c r="Y2117" s="230"/>
      <c r="Z2117" s="22" t="str">
        <f>""</f>
        <v/>
      </c>
      <c r="AB2117" s="23" t="str">
        <f t="shared" si="1139"/>
        <v/>
      </c>
      <c r="AC2117" s="2" t="b">
        <f>COUNT(Q2117:Q$2500)&gt;0</f>
        <v>0</v>
      </c>
      <c r="AD2117" s="2" t="b">
        <f t="shared" si="1121"/>
        <v>0</v>
      </c>
      <c r="AE2117" s="2" t="b">
        <f t="shared" si="1122"/>
        <v>0</v>
      </c>
      <c r="AF2117" s="2" t="b">
        <f t="shared" si="1123"/>
        <v>0</v>
      </c>
      <c r="AG2117" s="2" t="b">
        <f>OR(
  AND(AC2117,NOT(AC2118)),
  AND(AF2117,WEEKDAY(AH2116,2)=EINSTELLUNGEN!$D$12),
  AND(AF2117,AH2117=$J$35)
)</f>
        <v>0</v>
      </c>
      <c r="AH2117" s="2">
        <f>IF(AE2117,AH2116+IF(WEEKDAY(AH2116+1,2)&lt;=EINSTELLUNGEN!$D$12,1,$J$36),AH2116)</f>
        <v>42020</v>
      </c>
      <c r="AI2117" s="2">
        <f t="shared" si="1124"/>
        <v>2019</v>
      </c>
      <c r="AJ2117" s="2">
        <f t="shared" si="1125"/>
        <v>201901</v>
      </c>
      <c r="AK2117" s="2">
        <f t="shared" si="1126"/>
        <v>201901</v>
      </c>
      <c r="AL2117" s="2">
        <f t="shared" si="1127"/>
        <v>201903</v>
      </c>
      <c r="AM2117" s="2" t="b">
        <f t="shared" si="1128"/>
        <v>1</v>
      </c>
      <c r="AN2117" s="4" t="e">
        <f t="shared" si="1140"/>
        <v>#N/A</v>
      </c>
      <c r="AO2117" s="4" t="e">
        <f t="shared" si="1141"/>
        <v>#N/A</v>
      </c>
      <c r="AP2117" s="2" t="str">
        <f>IF(AD2117,
  IF(ISBLANK(H2117),
    AP2116,
    IF(LEN(H2117)=1,
      IF(OR(UPPER(H2117)="A",UPPER(H2117)="I"),
        EINSTELLUNGEN!$D$21,
        IF(OR(UPPER(H2117)="B",UPPER(H2117)="M"),
          EINSTELLUNGEN!$D$22,
          IF(OR(UPPER(H2117)="C",UPPER(H2117)="S"),
            EINSTELLUNGEN!$D$23,
            IF(UPPER(H2117)="D",
              EINSTELLUNGEN!$D$24,
              IF(UPPER(H2117)="E",
                EINSTELLUNGEN!$D$25,
                UPPER(H2117)))))),
      IF(ISNUMBER(H2117),
        EINSTELLUNGEN!$D$20&amp;H2117,
        UPPER(H2117)))),
  "")</f>
        <v/>
      </c>
      <c r="AQ2117" s="2" t="str">
        <f t="shared" si="1142"/>
        <v/>
      </c>
      <c r="AR2117" s="2">
        <f t="shared" si="1143"/>
        <v>0</v>
      </c>
      <c r="AS2117" s="145">
        <f t="shared" si="1144"/>
        <v>0.33333333333333331</v>
      </c>
      <c r="AT2117" s="2">
        <f t="shared" si="1145"/>
        <v>0</v>
      </c>
      <c r="AU2117" s="2">
        <f t="shared" si="1146"/>
        <v>0</v>
      </c>
      <c r="AV2117" s="2">
        <f t="shared" si="1147"/>
        <v>0</v>
      </c>
      <c r="AW2117" s="2">
        <f t="shared" si="1148"/>
        <v>0</v>
      </c>
      <c r="AX2117" s="2">
        <f t="shared" si="1129"/>
        <v>0</v>
      </c>
      <c r="AY2117" s="2">
        <f t="shared" si="1149"/>
        <v>0</v>
      </c>
      <c r="AZ2117" s="145" t="e">
        <f t="shared" si="1150"/>
        <v>#N/A</v>
      </c>
      <c r="BA2117" s="145" t="e">
        <f t="shared" si="1151"/>
        <v>#N/A</v>
      </c>
      <c r="BB2117" s="145">
        <f t="shared" si="1152"/>
        <v>2.083333333333337E-2</v>
      </c>
      <c r="BC2117" s="2">
        <f>IF(AM2117,
  IF(AND(AL2117=$J$31,_xlfn.DAYS(AH2117,DATE(AI2117,1,1))&lt;7),
    MAX(0,EINSTELLUNGEN!$D$12+1-WEEKDAY(DATE(EINSTELLUNGEN!$D$9,EINSTELLUNGEN!$D$10,1),2)),
    IF(AL2117=$J$33,
      MIN(EINSTELLUNGEN!$D$12,WEEKDAY(DATE(EINSTELLUNGEN!$D$9,12,31),2)),
      EINSTELLUNGEN!$D$12
  )) - SUMIF(AL$50:AL$2500,"="&amp;AL2117,AX$50:AX$2500),
  0)</f>
        <v>3</v>
      </c>
      <c r="BD2117" s="2">
        <f t="shared" si="1153"/>
        <v>0.33333333333333331</v>
      </c>
      <c r="BE2117" s="2">
        <f t="shared" si="1154"/>
        <v>0</v>
      </c>
    </row>
    <row r="2118" spans="1:57" ht="10.5" customHeight="1">
      <c r="A2118" s="1" t="str">
        <f t="shared" ca="1" si="1130"/>
        <v/>
      </c>
      <c r="B2118" s="1" t="str">
        <f t="shared" ca="1" si="1131"/>
        <v/>
      </c>
      <c r="C2118" s="1" t="str">
        <f t="shared" ca="1" si="1132"/>
        <v/>
      </c>
      <c r="D2118" s="1" t="str">
        <f t="shared" ca="1" si="1133"/>
        <v/>
      </c>
      <c r="F2118" s="10"/>
      <c r="G2118" s="217" t="str">
        <f t="shared" si="1134"/>
        <v/>
      </c>
      <c r="H2118" s="27"/>
      <c r="I2118" s="28"/>
      <c r="J2118" s="28"/>
      <c r="K2118" s="29"/>
      <c r="L2118" s="217"/>
      <c r="M2118" s="217"/>
      <c r="N2118" s="217"/>
      <c r="O2118" s="26" t="str">
        <f t="shared" si="1135"/>
        <v/>
      </c>
      <c r="P2118" s="218" t="str">
        <f t="shared" si="1136"/>
        <v/>
      </c>
      <c r="Q2118" s="26" t="str">
        <f t="shared" si="1137"/>
        <v/>
      </c>
      <c r="R2118" s="22"/>
      <c r="S2118" s="99"/>
      <c r="T2118" s="10"/>
      <c r="U2118" s="229" t="str">
        <f t="shared" si="1138"/>
        <v/>
      </c>
      <c r="V2118" s="230"/>
      <c r="W2118" s="230"/>
      <c r="X2118" s="230"/>
      <c r="Y2118" s="230"/>
      <c r="Z2118" s="22" t="str">
        <f>""</f>
        <v/>
      </c>
      <c r="AB2118" s="23" t="str">
        <f t="shared" si="1139"/>
        <v/>
      </c>
      <c r="AC2118" s="2" t="b">
        <f>COUNT(Q2118:Q$2500)&gt;0</f>
        <v>0</v>
      </c>
      <c r="AD2118" s="2" t="b">
        <f t="shared" si="1121"/>
        <v>0</v>
      </c>
      <c r="AE2118" s="2" t="b">
        <f t="shared" si="1122"/>
        <v>0</v>
      </c>
      <c r="AF2118" s="2" t="b">
        <f t="shared" si="1123"/>
        <v>0</v>
      </c>
      <c r="AG2118" s="2" t="b">
        <f>OR(
  AND(AC2118,NOT(AC2119)),
  AND(AF2118,WEEKDAY(AH2117,2)=EINSTELLUNGEN!$D$12),
  AND(AF2118,AH2118=$J$35)
)</f>
        <v>0</v>
      </c>
      <c r="AH2118" s="2">
        <f>IF(AE2118,AH2117+IF(WEEKDAY(AH2117+1,2)&lt;=EINSTELLUNGEN!$D$12,1,$J$36),AH2117)</f>
        <v>42020</v>
      </c>
      <c r="AI2118" s="2">
        <f t="shared" si="1124"/>
        <v>2019</v>
      </c>
      <c r="AJ2118" s="2">
        <f t="shared" si="1125"/>
        <v>201901</v>
      </c>
      <c r="AK2118" s="2">
        <f t="shared" si="1126"/>
        <v>201901</v>
      </c>
      <c r="AL2118" s="2">
        <f t="shared" si="1127"/>
        <v>201903</v>
      </c>
      <c r="AM2118" s="2" t="b">
        <f t="shared" si="1128"/>
        <v>1</v>
      </c>
      <c r="AN2118" s="4" t="e">
        <f t="shared" si="1140"/>
        <v>#N/A</v>
      </c>
      <c r="AO2118" s="4" t="e">
        <f t="shared" si="1141"/>
        <v>#N/A</v>
      </c>
      <c r="AP2118" s="2" t="str">
        <f>IF(AD2118,
  IF(ISBLANK(H2118),
    AP2117,
    IF(LEN(H2118)=1,
      IF(OR(UPPER(H2118)="A",UPPER(H2118)="I"),
        EINSTELLUNGEN!$D$21,
        IF(OR(UPPER(H2118)="B",UPPER(H2118)="M"),
          EINSTELLUNGEN!$D$22,
          IF(OR(UPPER(H2118)="C",UPPER(H2118)="S"),
            EINSTELLUNGEN!$D$23,
            IF(UPPER(H2118)="D",
              EINSTELLUNGEN!$D$24,
              IF(UPPER(H2118)="E",
                EINSTELLUNGEN!$D$25,
                UPPER(H2118)))))),
      IF(ISNUMBER(H2118),
        EINSTELLUNGEN!$D$20&amp;H2118,
        UPPER(H2118)))),
  "")</f>
        <v/>
      </c>
      <c r="AQ2118" s="2" t="str">
        <f t="shared" si="1142"/>
        <v/>
      </c>
      <c r="AR2118" s="2">
        <f t="shared" si="1143"/>
        <v>0</v>
      </c>
      <c r="AS2118" s="145">
        <f t="shared" si="1144"/>
        <v>0.33333333333333331</v>
      </c>
      <c r="AT2118" s="2">
        <f t="shared" si="1145"/>
        <v>0</v>
      </c>
      <c r="AU2118" s="2">
        <f t="shared" si="1146"/>
        <v>0</v>
      </c>
      <c r="AV2118" s="2">
        <f t="shared" si="1147"/>
        <v>0</v>
      </c>
      <c r="AW2118" s="2">
        <f t="shared" si="1148"/>
        <v>0</v>
      </c>
      <c r="AX2118" s="2">
        <f t="shared" si="1129"/>
        <v>0</v>
      </c>
      <c r="AY2118" s="2">
        <f t="shared" si="1149"/>
        <v>0</v>
      </c>
      <c r="AZ2118" s="145" t="e">
        <f t="shared" si="1150"/>
        <v>#N/A</v>
      </c>
      <c r="BA2118" s="145" t="e">
        <f t="shared" si="1151"/>
        <v>#N/A</v>
      </c>
      <c r="BB2118" s="145">
        <f t="shared" si="1152"/>
        <v>2.083333333333337E-2</v>
      </c>
      <c r="BC2118" s="2">
        <f>IF(AM2118,
  IF(AND(AL2118=$J$31,_xlfn.DAYS(AH2118,DATE(AI2118,1,1))&lt;7),
    MAX(0,EINSTELLUNGEN!$D$12+1-WEEKDAY(DATE(EINSTELLUNGEN!$D$9,EINSTELLUNGEN!$D$10,1),2)),
    IF(AL2118=$J$33,
      MIN(EINSTELLUNGEN!$D$12,WEEKDAY(DATE(EINSTELLUNGEN!$D$9,12,31),2)),
      EINSTELLUNGEN!$D$12
  )) - SUMIF(AL$50:AL$2500,"="&amp;AL2118,AX$50:AX$2500),
  0)</f>
        <v>3</v>
      </c>
      <c r="BD2118" s="2">
        <f t="shared" si="1153"/>
        <v>0.33333333333333331</v>
      </c>
      <c r="BE2118" s="2">
        <f t="shared" si="1154"/>
        <v>0</v>
      </c>
    </row>
    <row r="2119" spans="1:57" ht="10.5" customHeight="1">
      <c r="A2119" s="1" t="str">
        <f t="shared" ca="1" si="1130"/>
        <v/>
      </c>
      <c r="B2119" s="1" t="str">
        <f t="shared" ca="1" si="1131"/>
        <v/>
      </c>
      <c r="C2119" s="1" t="str">
        <f t="shared" ca="1" si="1132"/>
        <v/>
      </c>
      <c r="D2119" s="1" t="str">
        <f t="shared" ca="1" si="1133"/>
        <v/>
      </c>
      <c r="F2119" s="10"/>
      <c r="G2119" s="217" t="str">
        <f t="shared" si="1134"/>
        <v/>
      </c>
      <c r="H2119" s="27"/>
      <c r="I2119" s="28"/>
      <c r="J2119" s="28"/>
      <c r="K2119" s="29"/>
      <c r="L2119" s="217"/>
      <c r="M2119" s="217"/>
      <c r="N2119" s="217"/>
      <c r="O2119" s="26" t="str">
        <f t="shared" si="1135"/>
        <v/>
      </c>
      <c r="P2119" s="218" t="str">
        <f t="shared" si="1136"/>
        <v/>
      </c>
      <c r="Q2119" s="26" t="str">
        <f t="shared" si="1137"/>
        <v/>
      </c>
      <c r="R2119" s="22"/>
      <c r="S2119" s="99"/>
      <c r="T2119" s="10"/>
      <c r="U2119" s="229" t="str">
        <f t="shared" si="1138"/>
        <v/>
      </c>
      <c r="V2119" s="230"/>
      <c r="W2119" s="230"/>
      <c r="X2119" s="230"/>
      <c r="Y2119" s="230"/>
      <c r="Z2119" s="22" t="str">
        <f>""</f>
        <v/>
      </c>
      <c r="AB2119" s="23" t="str">
        <f t="shared" si="1139"/>
        <v/>
      </c>
      <c r="AC2119" s="2" t="b">
        <f>COUNT(Q2119:Q$2500)&gt;0</f>
        <v>0</v>
      </c>
      <c r="AD2119" s="2" t="b">
        <f t="shared" si="1121"/>
        <v>0</v>
      </c>
      <c r="AE2119" s="2" t="b">
        <f t="shared" si="1122"/>
        <v>0</v>
      </c>
      <c r="AF2119" s="2" t="b">
        <f t="shared" si="1123"/>
        <v>0</v>
      </c>
      <c r="AG2119" s="2" t="b">
        <f>OR(
  AND(AC2119,NOT(AC2120)),
  AND(AF2119,WEEKDAY(AH2118,2)=EINSTELLUNGEN!$D$12),
  AND(AF2119,AH2119=$J$35)
)</f>
        <v>0</v>
      </c>
      <c r="AH2119" s="2">
        <f>IF(AE2119,AH2118+IF(WEEKDAY(AH2118+1,2)&lt;=EINSTELLUNGEN!$D$12,1,$J$36),AH2118)</f>
        <v>42020</v>
      </c>
      <c r="AI2119" s="2">
        <f t="shared" si="1124"/>
        <v>2019</v>
      </c>
      <c r="AJ2119" s="2">
        <f t="shared" si="1125"/>
        <v>201901</v>
      </c>
      <c r="AK2119" s="2">
        <f t="shared" si="1126"/>
        <v>201901</v>
      </c>
      <c r="AL2119" s="2">
        <f t="shared" si="1127"/>
        <v>201903</v>
      </c>
      <c r="AM2119" s="2" t="b">
        <f t="shared" si="1128"/>
        <v>1</v>
      </c>
      <c r="AN2119" s="4" t="e">
        <f t="shared" si="1140"/>
        <v>#N/A</v>
      </c>
      <c r="AO2119" s="4" t="e">
        <f t="shared" si="1141"/>
        <v>#N/A</v>
      </c>
      <c r="AP2119" s="2" t="str">
        <f>IF(AD2119,
  IF(ISBLANK(H2119),
    AP2118,
    IF(LEN(H2119)=1,
      IF(OR(UPPER(H2119)="A",UPPER(H2119)="I"),
        EINSTELLUNGEN!$D$21,
        IF(OR(UPPER(H2119)="B",UPPER(H2119)="M"),
          EINSTELLUNGEN!$D$22,
          IF(OR(UPPER(H2119)="C",UPPER(H2119)="S"),
            EINSTELLUNGEN!$D$23,
            IF(UPPER(H2119)="D",
              EINSTELLUNGEN!$D$24,
              IF(UPPER(H2119)="E",
                EINSTELLUNGEN!$D$25,
                UPPER(H2119)))))),
      IF(ISNUMBER(H2119),
        EINSTELLUNGEN!$D$20&amp;H2119,
        UPPER(H2119)))),
  "")</f>
        <v/>
      </c>
      <c r="AQ2119" s="2" t="str">
        <f t="shared" si="1142"/>
        <v/>
      </c>
      <c r="AR2119" s="2">
        <f t="shared" si="1143"/>
        <v>0</v>
      </c>
      <c r="AS2119" s="145">
        <f t="shared" si="1144"/>
        <v>0.33333333333333331</v>
      </c>
      <c r="AT2119" s="2">
        <f t="shared" si="1145"/>
        <v>0</v>
      </c>
      <c r="AU2119" s="2">
        <f t="shared" si="1146"/>
        <v>0</v>
      </c>
      <c r="AV2119" s="2">
        <f t="shared" si="1147"/>
        <v>0</v>
      </c>
      <c r="AW2119" s="2">
        <f t="shared" si="1148"/>
        <v>0</v>
      </c>
      <c r="AX2119" s="2">
        <f t="shared" si="1129"/>
        <v>0</v>
      </c>
      <c r="AY2119" s="2">
        <f t="shared" si="1149"/>
        <v>0</v>
      </c>
      <c r="AZ2119" s="145" t="e">
        <f t="shared" si="1150"/>
        <v>#N/A</v>
      </c>
      <c r="BA2119" s="145" t="e">
        <f t="shared" si="1151"/>
        <v>#N/A</v>
      </c>
      <c r="BB2119" s="145">
        <f t="shared" si="1152"/>
        <v>2.083333333333337E-2</v>
      </c>
      <c r="BC2119" s="2">
        <f>IF(AM2119,
  IF(AND(AL2119=$J$31,_xlfn.DAYS(AH2119,DATE(AI2119,1,1))&lt;7),
    MAX(0,EINSTELLUNGEN!$D$12+1-WEEKDAY(DATE(EINSTELLUNGEN!$D$9,EINSTELLUNGEN!$D$10,1),2)),
    IF(AL2119=$J$33,
      MIN(EINSTELLUNGEN!$D$12,WEEKDAY(DATE(EINSTELLUNGEN!$D$9,12,31),2)),
      EINSTELLUNGEN!$D$12
  )) - SUMIF(AL$50:AL$2500,"="&amp;AL2119,AX$50:AX$2500),
  0)</f>
        <v>3</v>
      </c>
      <c r="BD2119" s="2">
        <f t="shared" si="1153"/>
        <v>0.33333333333333331</v>
      </c>
      <c r="BE2119" s="2">
        <f t="shared" si="1154"/>
        <v>0</v>
      </c>
    </row>
    <row r="2120" spans="1:57" ht="10.5" customHeight="1">
      <c r="A2120" s="1" t="str">
        <f t="shared" ca="1" si="1130"/>
        <v/>
      </c>
      <c r="B2120" s="1" t="str">
        <f t="shared" ca="1" si="1131"/>
        <v/>
      </c>
      <c r="C2120" s="1" t="str">
        <f t="shared" ca="1" si="1132"/>
        <v/>
      </c>
      <c r="D2120" s="1" t="str">
        <f t="shared" ca="1" si="1133"/>
        <v/>
      </c>
      <c r="F2120" s="10"/>
      <c r="G2120" s="217" t="str">
        <f t="shared" si="1134"/>
        <v/>
      </c>
      <c r="H2120" s="27"/>
      <c r="I2120" s="28"/>
      <c r="J2120" s="28"/>
      <c r="K2120" s="29"/>
      <c r="L2120" s="217"/>
      <c r="M2120" s="217"/>
      <c r="N2120" s="217"/>
      <c r="O2120" s="26" t="str">
        <f t="shared" si="1135"/>
        <v/>
      </c>
      <c r="P2120" s="218" t="str">
        <f t="shared" si="1136"/>
        <v/>
      </c>
      <c r="Q2120" s="26" t="str">
        <f t="shared" si="1137"/>
        <v/>
      </c>
      <c r="R2120" s="22"/>
      <c r="S2120" s="99"/>
      <c r="T2120" s="10"/>
      <c r="U2120" s="229" t="str">
        <f t="shared" si="1138"/>
        <v/>
      </c>
      <c r="V2120" s="230"/>
      <c r="W2120" s="230"/>
      <c r="X2120" s="230"/>
      <c r="Y2120" s="230"/>
      <c r="Z2120" s="22" t="str">
        <f>""</f>
        <v/>
      </c>
      <c r="AB2120" s="23" t="str">
        <f t="shared" si="1139"/>
        <v/>
      </c>
      <c r="AC2120" s="2" t="b">
        <f>COUNT(Q2120:Q$2500)&gt;0</f>
        <v>0</v>
      </c>
      <c r="AD2120" s="2" t="b">
        <f t="shared" si="1121"/>
        <v>0</v>
      </c>
      <c r="AE2120" s="2" t="b">
        <f t="shared" si="1122"/>
        <v>0</v>
      </c>
      <c r="AF2120" s="2" t="b">
        <f t="shared" si="1123"/>
        <v>0</v>
      </c>
      <c r="AG2120" s="2" t="b">
        <f>OR(
  AND(AC2120,NOT(AC2121)),
  AND(AF2120,WEEKDAY(AH2119,2)=EINSTELLUNGEN!$D$12),
  AND(AF2120,AH2120=$J$35)
)</f>
        <v>0</v>
      </c>
      <c r="AH2120" s="2">
        <f>IF(AE2120,AH2119+IF(WEEKDAY(AH2119+1,2)&lt;=EINSTELLUNGEN!$D$12,1,$J$36),AH2119)</f>
        <v>42020</v>
      </c>
      <c r="AI2120" s="2">
        <f t="shared" si="1124"/>
        <v>2019</v>
      </c>
      <c r="AJ2120" s="2">
        <f t="shared" si="1125"/>
        <v>201901</v>
      </c>
      <c r="AK2120" s="2">
        <f t="shared" si="1126"/>
        <v>201901</v>
      </c>
      <c r="AL2120" s="2">
        <f t="shared" si="1127"/>
        <v>201903</v>
      </c>
      <c r="AM2120" s="2" t="b">
        <f t="shared" si="1128"/>
        <v>1</v>
      </c>
      <c r="AN2120" s="4" t="e">
        <f t="shared" si="1140"/>
        <v>#N/A</v>
      </c>
      <c r="AO2120" s="4" t="e">
        <f t="shared" si="1141"/>
        <v>#N/A</v>
      </c>
      <c r="AP2120" s="2" t="str">
        <f>IF(AD2120,
  IF(ISBLANK(H2120),
    AP2119,
    IF(LEN(H2120)=1,
      IF(OR(UPPER(H2120)="A",UPPER(H2120)="I"),
        EINSTELLUNGEN!$D$21,
        IF(OR(UPPER(H2120)="B",UPPER(H2120)="M"),
          EINSTELLUNGEN!$D$22,
          IF(OR(UPPER(H2120)="C",UPPER(H2120)="S"),
            EINSTELLUNGEN!$D$23,
            IF(UPPER(H2120)="D",
              EINSTELLUNGEN!$D$24,
              IF(UPPER(H2120)="E",
                EINSTELLUNGEN!$D$25,
                UPPER(H2120)))))),
      IF(ISNUMBER(H2120),
        EINSTELLUNGEN!$D$20&amp;H2120,
        UPPER(H2120)))),
  "")</f>
        <v/>
      </c>
      <c r="AQ2120" s="2" t="str">
        <f t="shared" si="1142"/>
        <v/>
      </c>
      <c r="AR2120" s="2">
        <f t="shared" si="1143"/>
        <v>0</v>
      </c>
      <c r="AS2120" s="145">
        <f t="shared" si="1144"/>
        <v>0.33333333333333331</v>
      </c>
      <c r="AT2120" s="2">
        <f t="shared" si="1145"/>
        <v>0</v>
      </c>
      <c r="AU2120" s="2">
        <f t="shared" si="1146"/>
        <v>0</v>
      </c>
      <c r="AV2120" s="2">
        <f t="shared" si="1147"/>
        <v>0</v>
      </c>
      <c r="AW2120" s="2">
        <f t="shared" si="1148"/>
        <v>0</v>
      </c>
      <c r="AX2120" s="2">
        <f t="shared" si="1129"/>
        <v>0</v>
      </c>
      <c r="AY2120" s="2">
        <f t="shared" si="1149"/>
        <v>0</v>
      </c>
      <c r="AZ2120" s="145" t="e">
        <f t="shared" si="1150"/>
        <v>#N/A</v>
      </c>
      <c r="BA2120" s="145" t="e">
        <f t="shared" si="1151"/>
        <v>#N/A</v>
      </c>
      <c r="BB2120" s="145">
        <f t="shared" si="1152"/>
        <v>2.083333333333337E-2</v>
      </c>
      <c r="BC2120" s="2">
        <f>IF(AM2120,
  IF(AND(AL2120=$J$31,_xlfn.DAYS(AH2120,DATE(AI2120,1,1))&lt;7),
    MAX(0,EINSTELLUNGEN!$D$12+1-WEEKDAY(DATE(EINSTELLUNGEN!$D$9,EINSTELLUNGEN!$D$10,1),2)),
    IF(AL2120=$J$33,
      MIN(EINSTELLUNGEN!$D$12,WEEKDAY(DATE(EINSTELLUNGEN!$D$9,12,31),2)),
      EINSTELLUNGEN!$D$12
  )) - SUMIF(AL$50:AL$2500,"="&amp;AL2120,AX$50:AX$2500),
  0)</f>
        <v>3</v>
      </c>
      <c r="BD2120" s="2">
        <f t="shared" si="1153"/>
        <v>0.33333333333333331</v>
      </c>
      <c r="BE2120" s="2">
        <f t="shared" si="1154"/>
        <v>0</v>
      </c>
    </row>
    <row r="2121" spans="1:57" ht="10.5" customHeight="1">
      <c r="A2121" s="1" t="str">
        <f t="shared" ca="1" si="1130"/>
        <v/>
      </c>
      <c r="B2121" s="1" t="str">
        <f t="shared" ca="1" si="1131"/>
        <v/>
      </c>
      <c r="C2121" s="1" t="str">
        <f t="shared" ca="1" si="1132"/>
        <v/>
      </c>
      <c r="D2121" s="1" t="str">
        <f t="shared" ca="1" si="1133"/>
        <v/>
      </c>
      <c r="F2121" s="10"/>
      <c r="G2121" s="217" t="str">
        <f t="shared" si="1134"/>
        <v/>
      </c>
      <c r="H2121" s="27"/>
      <c r="I2121" s="28"/>
      <c r="J2121" s="28"/>
      <c r="K2121" s="29"/>
      <c r="L2121" s="217"/>
      <c r="M2121" s="217"/>
      <c r="N2121" s="217"/>
      <c r="O2121" s="26" t="str">
        <f t="shared" si="1135"/>
        <v/>
      </c>
      <c r="P2121" s="218" t="str">
        <f t="shared" si="1136"/>
        <v/>
      </c>
      <c r="Q2121" s="26" t="str">
        <f t="shared" si="1137"/>
        <v/>
      </c>
      <c r="R2121" s="22"/>
      <c r="S2121" s="99"/>
      <c r="T2121" s="10"/>
      <c r="U2121" s="229" t="str">
        <f t="shared" si="1138"/>
        <v/>
      </c>
      <c r="V2121" s="230"/>
      <c r="W2121" s="230"/>
      <c r="X2121" s="230"/>
      <c r="Y2121" s="230"/>
      <c r="Z2121" s="22" t="str">
        <f>""</f>
        <v/>
      </c>
      <c r="AB2121" s="23" t="str">
        <f t="shared" si="1139"/>
        <v/>
      </c>
      <c r="AC2121" s="2" t="b">
        <f>COUNT(Q2121:Q$2500)&gt;0</f>
        <v>0</v>
      </c>
      <c r="AD2121" s="2" t="b">
        <f t="shared" si="1121"/>
        <v>0</v>
      </c>
      <c r="AE2121" s="2" t="b">
        <f t="shared" si="1122"/>
        <v>0</v>
      </c>
      <c r="AF2121" s="2" t="b">
        <f t="shared" si="1123"/>
        <v>0</v>
      </c>
      <c r="AG2121" s="2" t="b">
        <f>OR(
  AND(AC2121,NOT(AC2122)),
  AND(AF2121,WEEKDAY(AH2120,2)=EINSTELLUNGEN!$D$12),
  AND(AF2121,AH2121=$J$35)
)</f>
        <v>0</v>
      </c>
      <c r="AH2121" s="2">
        <f>IF(AE2121,AH2120+IF(WEEKDAY(AH2120+1,2)&lt;=EINSTELLUNGEN!$D$12,1,$J$36),AH2120)</f>
        <v>42020</v>
      </c>
      <c r="AI2121" s="2">
        <f t="shared" si="1124"/>
        <v>2019</v>
      </c>
      <c r="AJ2121" s="2">
        <f t="shared" si="1125"/>
        <v>201901</v>
      </c>
      <c r="AK2121" s="2">
        <f t="shared" si="1126"/>
        <v>201901</v>
      </c>
      <c r="AL2121" s="2">
        <f t="shared" si="1127"/>
        <v>201903</v>
      </c>
      <c r="AM2121" s="2" t="b">
        <f t="shared" si="1128"/>
        <v>1</v>
      </c>
      <c r="AN2121" s="4" t="e">
        <f t="shared" si="1140"/>
        <v>#N/A</v>
      </c>
      <c r="AO2121" s="4" t="e">
        <f t="shared" si="1141"/>
        <v>#N/A</v>
      </c>
      <c r="AP2121" s="2" t="str">
        <f>IF(AD2121,
  IF(ISBLANK(H2121),
    AP2120,
    IF(LEN(H2121)=1,
      IF(OR(UPPER(H2121)="A",UPPER(H2121)="I"),
        EINSTELLUNGEN!$D$21,
        IF(OR(UPPER(H2121)="B",UPPER(H2121)="M"),
          EINSTELLUNGEN!$D$22,
          IF(OR(UPPER(H2121)="C",UPPER(H2121)="S"),
            EINSTELLUNGEN!$D$23,
            IF(UPPER(H2121)="D",
              EINSTELLUNGEN!$D$24,
              IF(UPPER(H2121)="E",
                EINSTELLUNGEN!$D$25,
                UPPER(H2121)))))),
      IF(ISNUMBER(H2121),
        EINSTELLUNGEN!$D$20&amp;H2121,
        UPPER(H2121)))),
  "")</f>
        <v/>
      </c>
      <c r="AQ2121" s="2" t="str">
        <f t="shared" si="1142"/>
        <v/>
      </c>
      <c r="AR2121" s="2">
        <f t="shared" si="1143"/>
        <v>0</v>
      </c>
      <c r="AS2121" s="145">
        <f t="shared" si="1144"/>
        <v>0.33333333333333331</v>
      </c>
      <c r="AT2121" s="2">
        <f t="shared" si="1145"/>
        <v>0</v>
      </c>
      <c r="AU2121" s="2">
        <f t="shared" si="1146"/>
        <v>0</v>
      </c>
      <c r="AV2121" s="2">
        <f t="shared" si="1147"/>
        <v>0</v>
      </c>
      <c r="AW2121" s="2">
        <f t="shared" si="1148"/>
        <v>0</v>
      </c>
      <c r="AX2121" s="2">
        <f t="shared" si="1129"/>
        <v>0</v>
      </c>
      <c r="AY2121" s="2">
        <f t="shared" si="1149"/>
        <v>0</v>
      </c>
      <c r="AZ2121" s="145" t="e">
        <f t="shared" si="1150"/>
        <v>#N/A</v>
      </c>
      <c r="BA2121" s="145" t="e">
        <f t="shared" si="1151"/>
        <v>#N/A</v>
      </c>
      <c r="BB2121" s="145">
        <f t="shared" si="1152"/>
        <v>2.083333333333337E-2</v>
      </c>
      <c r="BC2121" s="2">
        <f>IF(AM2121,
  IF(AND(AL2121=$J$31,_xlfn.DAYS(AH2121,DATE(AI2121,1,1))&lt;7),
    MAX(0,EINSTELLUNGEN!$D$12+1-WEEKDAY(DATE(EINSTELLUNGEN!$D$9,EINSTELLUNGEN!$D$10,1),2)),
    IF(AL2121=$J$33,
      MIN(EINSTELLUNGEN!$D$12,WEEKDAY(DATE(EINSTELLUNGEN!$D$9,12,31),2)),
      EINSTELLUNGEN!$D$12
  )) - SUMIF(AL$50:AL$2500,"="&amp;AL2121,AX$50:AX$2500),
  0)</f>
        <v>3</v>
      </c>
      <c r="BD2121" s="2">
        <f t="shared" si="1153"/>
        <v>0.33333333333333331</v>
      </c>
      <c r="BE2121" s="2">
        <f t="shared" si="1154"/>
        <v>0</v>
      </c>
    </row>
    <row r="2122" spans="1:57" ht="10.5" customHeight="1">
      <c r="A2122" s="1" t="str">
        <f t="shared" ca="1" si="1130"/>
        <v/>
      </c>
      <c r="B2122" s="1" t="str">
        <f t="shared" ca="1" si="1131"/>
        <v/>
      </c>
      <c r="C2122" s="1" t="str">
        <f t="shared" ca="1" si="1132"/>
        <v/>
      </c>
      <c r="D2122" s="1" t="str">
        <f t="shared" ca="1" si="1133"/>
        <v/>
      </c>
      <c r="F2122" s="10"/>
      <c r="G2122" s="217" t="str">
        <f t="shared" si="1134"/>
        <v/>
      </c>
      <c r="H2122" s="27"/>
      <c r="I2122" s="28"/>
      <c r="J2122" s="28"/>
      <c r="K2122" s="29"/>
      <c r="L2122" s="217"/>
      <c r="M2122" s="217"/>
      <c r="N2122" s="217"/>
      <c r="O2122" s="26" t="str">
        <f t="shared" si="1135"/>
        <v/>
      </c>
      <c r="P2122" s="218" t="str">
        <f t="shared" si="1136"/>
        <v/>
      </c>
      <c r="Q2122" s="26" t="str">
        <f t="shared" si="1137"/>
        <v/>
      </c>
      <c r="R2122" s="22"/>
      <c r="S2122" s="99"/>
      <c r="T2122" s="10"/>
      <c r="U2122" s="229" t="str">
        <f t="shared" si="1138"/>
        <v/>
      </c>
      <c r="V2122" s="230"/>
      <c r="W2122" s="230"/>
      <c r="X2122" s="230"/>
      <c r="Y2122" s="230"/>
      <c r="Z2122" s="22" t="str">
        <f>""</f>
        <v/>
      </c>
      <c r="AB2122" s="23" t="str">
        <f t="shared" si="1139"/>
        <v/>
      </c>
      <c r="AC2122" s="2" t="b">
        <f>COUNT(Q2122:Q$2500)&gt;0</f>
        <v>0</v>
      </c>
      <c r="AD2122" s="2" t="b">
        <f t="shared" si="1121"/>
        <v>0</v>
      </c>
      <c r="AE2122" s="2" t="b">
        <f t="shared" si="1122"/>
        <v>0</v>
      </c>
      <c r="AF2122" s="2" t="b">
        <f t="shared" si="1123"/>
        <v>0</v>
      </c>
      <c r="AG2122" s="2" t="b">
        <f>OR(
  AND(AC2122,NOT(AC2123)),
  AND(AF2122,WEEKDAY(AH2121,2)=EINSTELLUNGEN!$D$12),
  AND(AF2122,AH2122=$J$35)
)</f>
        <v>0</v>
      </c>
      <c r="AH2122" s="2">
        <f>IF(AE2122,AH2121+IF(WEEKDAY(AH2121+1,2)&lt;=EINSTELLUNGEN!$D$12,1,$J$36),AH2121)</f>
        <v>42020</v>
      </c>
      <c r="AI2122" s="2">
        <f t="shared" si="1124"/>
        <v>2019</v>
      </c>
      <c r="AJ2122" s="2">
        <f t="shared" si="1125"/>
        <v>201901</v>
      </c>
      <c r="AK2122" s="2">
        <f t="shared" si="1126"/>
        <v>201901</v>
      </c>
      <c r="AL2122" s="2">
        <f t="shared" si="1127"/>
        <v>201903</v>
      </c>
      <c r="AM2122" s="2" t="b">
        <f t="shared" si="1128"/>
        <v>1</v>
      </c>
      <c r="AN2122" s="4" t="e">
        <f t="shared" si="1140"/>
        <v>#N/A</v>
      </c>
      <c r="AO2122" s="4" t="e">
        <f t="shared" si="1141"/>
        <v>#N/A</v>
      </c>
      <c r="AP2122" s="2" t="str">
        <f>IF(AD2122,
  IF(ISBLANK(H2122),
    AP2121,
    IF(LEN(H2122)=1,
      IF(OR(UPPER(H2122)="A",UPPER(H2122)="I"),
        EINSTELLUNGEN!$D$21,
        IF(OR(UPPER(H2122)="B",UPPER(H2122)="M"),
          EINSTELLUNGEN!$D$22,
          IF(OR(UPPER(H2122)="C",UPPER(H2122)="S"),
            EINSTELLUNGEN!$D$23,
            IF(UPPER(H2122)="D",
              EINSTELLUNGEN!$D$24,
              IF(UPPER(H2122)="E",
                EINSTELLUNGEN!$D$25,
                UPPER(H2122)))))),
      IF(ISNUMBER(H2122),
        EINSTELLUNGEN!$D$20&amp;H2122,
        UPPER(H2122)))),
  "")</f>
        <v/>
      </c>
      <c r="AQ2122" s="2" t="str">
        <f t="shared" si="1142"/>
        <v/>
      </c>
      <c r="AR2122" s="2">
        <f t="shared" si="1143"/>
        <v>0</v>
      </c>
      <c r="AS2122" s="145">
        <f t="shared" si="1144"/>
        <v>0.33333333333333331</v>
      </c>
      <c r="AT2122" s="2">
        <f t="shared" si="1145"/>
        <v>0</v>
      </c>
      <c r="AU2122" s="2">
        <f t="shared" si="1146"/>
        <v>0</v>
      </c>
      <c r="AV2122" s="2">
        <f t="shared" si="1147"/>
        <v>0</v>
      </c>
      <c r="AW2122" s="2">
        <f t="shared" si="1148"/>
        <v>0</v>
      </c>
      <c r="AX2122" s="2">
        <f t="shared" si="1129"/>
        <v>0</v>
      </c>
      <c r="AY2122" s="2">
        <f t="shared" si="1149"/>
        <v>0</v>
      </c>
      <c r="AZ2122" s="145" t="e">
        <f t="shared" si="1150"/>
        <v>#N/A</v>
      </c>
      <c r="BA2122" s="145" t="e">
        <f t="shared" si="1151"/>
        <v>#N/A</v>
      </c>
      <c r="BB2122" s="145">
        <f t="shared" si="1152"/>
        <v>2.083333333333337E-2</v>
      </c>
      <c r="BC2122" s="2">
        <f>IF(AM2122,
  IF(AND(AL2122=$J$31,_xlfn.DAYS(AH2122,DATE(AI2122,1,1))&lt;7),
    MAX(0,EINSTELLUNGEN!$D$12+1-WEEKDAY(DATE(EINSTELLUNGEN!$D$9,EINSTELLUNGEN!$D$10,1),2)),
    IF(AL2122=$J$33,
      MIN(EINSTELLUNGEN!$D$12,WEEKDAY(DATE(EINSTELLUNGEN!$D$9,12,31),2)),
      EINSTELLUNGEN!$D$12
  )) - SUMIF(AL$50:AL$2500,"="&amp;AL2122,AX$50:AX$2500),
  0)</f>
        <v>3</v>
      </c>
      <c r="BD2122" s="2">
        <f t="shared" si="1153"/>
        <v>0.33333333333333331</v>
      </c>
      <c r="BE2122" s="2">
        <f t="shared" si="1154"/>
        <v>0</v>
      </c>
    </row>
    <row r="2123" spans="1:57" ht="10.5" customHeight="1">
      <c r="A2123" s="1" t="str">
        <f t="shared" ca="1" si="1130"/>
        <v/>
      </c>
      <c r="B2123" s="1" t="str">
        <f t="shared" ca="1" si="1131"/>
        <v/>
      </c>
      <c r="C2123" s="1" t="str">
        <f t="shared" ca="1" si="1132"/>
        <v/>
      </c>
      <c r="D2123" s="1" t="str">
        <f t="shared" ca="1" si="1133"/>
        <v/>
      </c>
      <c r="F2123" s="10"/>
      <c r="G2123" s="217" t="str">
        <f t="shared" si="1134"/>
        <v/>
      </c>
      <c r="H2123" s="27"/>
      <c r="I2123" s="28"/>
      <c r="J2123" s="28"/>
      <c r="K2123" s="29"/>
      <c r="L2123" s="217"/>
      <c r="M2123" s="217"/>
      <c r="N2123" s="217"/>
      <c r="O2123" s="26" t="str">
        <f t="shared" si="1135"/>
        <v/>
      </c>
      <c r="P2123" s="218" t="str">
        <f t="shared" si="1136"/>
        <v/>
      </c>
      <c r="Q2123" s="26" t="str">
        <f t="shared" si="1137"/>
        <v/>
      </c>
      <c r="R2123" s="22"/>
      <c r="S2123" s="99"/>
      <c r="T2123" s="10"/>
      <c r="U2123" s="229" t="str">
        <f t="shared" si="1138"/>
        <v/>
      </c>
      <c r="V2123" s="230"/>
      <c r="W2123" s="230"/>
      <c r="X2123" s="230"/>
      <c r="Y2123" s="230"/>
      <c r="Z2123" s="22" t="str">
        <f>""</f>
        <v/>
      </c>
      <c r="AB2123" s="23" t="str">
        <f t="shared" si="1139"/>
        <v/>
      </c>
      <c r="AC2123" s="2" t="b">
        <f>COUNT(Q2123:Q$2500)&gt;0</f>
        <v>0</v>
      </c>
      <c r="AD2123" s="2" t="b">
        <f t="shared" si="1121"/>
        <v>0</v>
      </c>
      <c r="AE2123" s="2" t="b">
        <f t="shared" si="1122"/>
        <v>0</v>
      </c>
      <c r="AF2123" s="2" t="b">
        <f t="shared" si="1123"/>
        <v>0</v>
      </c>
      <c r="AG2123" s="2" t="b">
        <f>OR(
  AND(AC2123,NOT(AC2124)),
  AND(AF2123,WEEKDAY(AH2122,2)=EINSTELLUNGEN!$D$12),
  AND(AF2123,AH2123=$J$35)
)</f>
        <v>0</v>
      </c>
      <c r="AH2123" s="2">
        <f>IF(AE2123,AH2122+IF(WEEKDAY(AH2122+1,2)&lt;=EINSTELLUNGEN!$D$12,1,$J$36),AH2122)</f>
        <v>42020</v>
      </c>
      <c r="AI2123" s="2">
        <f t="shared" si="1124"/>
        <v>2019</v>
      </c>
      <c r="AJ2123" s="2">
        <f t="shared" si="1125"/>
        <v>201901</v>
      </c>
      <c r="AK2123" s="2">
        <f t="shared" si="1126"/>
        <v>201901</v>
      </c>
      <c r="AL2123" s="2">
        <f t="shared" si="1127"/>
        <v>201903</v>
      </c>
      <c r="AM2123" s="2" t="b">
        <f t="shared" si="1128"/>
        <v>1</v>
      </c>
      <c r="AN2123" s="4" t="e">
        <f t="shared" si="1140"/>
        <v>#N/A</v>
      </c>
      <c r="AO2123" s="4" t="e">
        <f t="shared" si="1141"/>
        <v>#N/A</v>
      </c>
      <c r="AP2123" s="2" t="str">
        <f>IF(AD2123,
  IF(ISBLANK(H2123),
    AP2122,
    IF(LEN(H2123)=1,
      IF(OR(UPPER(H2123)="A",UPPER(H2123)="I"),
        EINSTELLUNGEN!$D$21,
        IF(OR(UPPER(H2123)="B",UPPER(H2123)="M"),
          EINSTELLUNGEN!$D$22,
          IF(OR(UPPER(H2123)="C",UPPER(H2123)="S"),
            EINSTELLUNGEN!$D$23,
            IF(UPPER(H2123)="D",
              EINSTELLUNGEN!$D$24,
              IF(UPPER(H2123)="E",
                EINSTELLUNGEN!$D$25,
                UPPER(H2123)))))),
      IF(ISNUMBER(H2123),
        EINSTELLUNGEN!$D$20&amp;H2123,
        UPPER(H2123)))),
  "")</f>
        <v/>
      </c>
      <c r="AQ2123" s="2" t="str">
        <f t="shared" si="1142"/>
        <v/>
      </c>
      <c r="AR2123" s="2">
        <f t="shared" si="1143"/>
        <v>0</v>
      </c>
      <c r="AS2123" s="145">
        <f t="shared" si="1144"/>
        <v>0.33333333333333331</v>
      </c>
      <c r="AT2123" s="2">
        <f t="shared" si="1145"/>
        <v>0</v>
      </c>
      <c r="AU2123" s="2">
        <f t="shared" si="1146"/>
        <v>0</v>
      </c>
      <c r="AV2123" s="2">
        <f t="shared" si="1147"/>
        <v>0</v>
      </c>
      <c r="AW2123" s="2">
        <f t="shared" si="1148"/>
        <v>0</v>
      </c>
      <c r="AX2123" s="2">
        <f t="shared" si="1129"/>
        <v>0</v>
      </c>
      <c r="AY2123" s="2">
        <f t="shared" si="1149"/>
        <v>0</v>
      </c>
      <c r="AZ2123" s="145" t="e">
        <f t="shared" si="1150"/>
        <v>#N/A</v>
      </c>
      <c r="BA2123" s="145" t="e">
        <f t="shared" si="1151"/>
        <v>#N/A</v>
      </c>
      <c r="BB2123" s="145">
        <f t="shared" si="1152"/>
        <v>2.083333333333337E-2</v>
      </c>
      <c r="BC2123" s="2">
        <f>IF(AM2123,
  IF(AND(AL2123=$J$31,_xlfn.DAYS(AH2123,DATE(AI2123,1,1))&lt;7),
    MAX(0,EINSTELLUNGEN!$D$12+1-WEEKDAY(DATE(EINSTELLUNGEN!$D$9,EINSTELLUNGEN!$D$10,1),2)),
    IF(AL2123=$J$33,
      MIN(EINSTELLUNGEN!$D$12,WEEKDAY(DATE(EINSTELLUNGEN!$D$9,12,31),2)),
      EINSTELLUNGEN!$D$12
  )) - SUMIF(AL$50:AL$2500,"="&amp;AL2123,AX$50:AX$2500),
  0)</f>
        <v>3</v>
      </c>
      <c r="BD2123" s="2">
        <f t="shared" si="1153"/>
        <v>0.33333333333333331</v>
      </c>
      <c r="BE2123" s="2">
        <f t="shared" si="1154"/>
        <v>0</v>
      </c>
    </row>
    <row r="2124" spans="1:57" ht="10.5" customHeight="1">
      <c r="A2124" s="1" t="str">
        <f t="shared" ca="1" si="1130"/>
        <v/>
      </c>
      <c r="B2124" s="1" t="str">
        <f t="shared" ca="1" si="1131"/>
        <v/>
      </c>
      <c r="C2124" s="1" t="str">
        <f t="shared" ca="1" si="1132"/>
        <v/>
      </c>
      <c r="D2124" s="1" t="str">
        <f t="shared" ca="1" si="1133"/>
        <v/>
      </c>
      <c r="F2124" s="10"/>
      <c r="G2124" s="217" t="str">
        <f t="shared" si="1134"/>
        <v/>
      </c>
      <c r="H2124" s="27"/>
      <c r="I2124" s="28"/>
      <c r="J2124" s="28"/>
      <c r="K2124" s="29"/>
      <c r="L2124" s="217"/>
      <c r="M2124" s="217"/>
      <c r="N2124" s="217"/>
      <c r="O2124" s="26" t="str">
        <f t="shared" si="1135"/>
        <v/>
      </c>
      <c r="P2124" s="218" t="str">
        <f t="shared" si="1136"/>
        <v/>
      </c>
      <c r="Q2124" s="26" t="str">
        <f t="shared" si="1137"/>
        <v/>
      </c>
      <c r="R2124" s="22"/>
      <c r="S2124" s="99"/>
      <c r="T2124" s="10"/>
      <c r="U2124" s="229" t="str">
        <f t="shared" si="1138"/>
        <v/>
      </c>
      <c r="V2124" s="230"/>
      <c r="W2124" s="230"/>
      <c r="X2124" s="230"/>
      <c r="Y2124" s="230"/>
      <c r="Z2124" s="22" t="str">
        <f>""</f>
        <v/>
      </c>
      <c r="AB2124" s="23" t="str">
        <f t="shared" si="1139"/>
        <v/>
      </c>
      <c r="AC2124" s="2" t="b">
        <f>COUNT(Q2124:Q$2500)&gt;0</f>
        <v>0</v>
      </c>
      <c r="AD2124" s="2" t="b">
        <f t="shared" si="1121"/>
        <v>0</v>
      </c>
      <c r="AE2124" s="2" t="b">
        <f t="shared" si="1122"/>
        <v>0</v>
      </c>
      <c r="AF2124" s="2" t="b">
        <f t="shared" si="1123"/>
        <v>0</v>
      </c>
      <c r="AG2124" s="2" t="b">
        <f>OR(
  AND(AC2124,NOT(AC2125)),
  AND(AF2124,WEEKDAY(AH2123,2)=EINSTELLUNGEN!$D$12),
  AND(AF2124,AH2124=$J$35)
)</f>
        <v>0</v>
      </c>
      <c r="AH2124" s="2">
        <f>IF(AE2124,AH2123+IF(WEEKDAY(AH2123+1,2)&lt;=EINSTELLUNGEN!$D$12,1,$J$36),AH2123)</f>
        <v>42020</v>
      </c>
      <c r="AI2124" s="2">
        <f t="shared" si="1124"/>
        <v>2019</v>
      </c>
      <c r="AJ2124" s="2">
        <f t="shared" si="1125"/>
        <v>201901</v>
      </c>
      <c r="AK2124" s="2">
        <f t="shared" si="1126"/>
        <v>201901</v>
      </c>
      <c r="AL2124" s="2">
        <f t="shared" si="1127"/>
        <v>201903</v>
      </c>
      <c r="AM2124" s="2" t="b">
        <f t="shared" si="1128"/>
        <v>1</v>
      </c>
      <c r="AN2124" s="4" t="e">
        <f t="shared" si="1140"/>
        <v>#N/A</v>
      </c>
      <c r="AO2124" s="4" t="e">
        <f t="shared" si="1141"/>
        <v>#N/A</v>
      </c>
      <c r="AP2124" s="2" t="str">
        <f>IF(AD2124,
  IF(ISBLANK(H2124),
    AP2123,
    IF(LEN(H2124)=1,
      IF(OR(UPPER(H2124)="A",UPPER(H2124)="I"),
        EINSTELLUNGEN!$D$21,
        IF(OR(UPPER(H2124)="B",UPPER(H2124)="M"),
          EINSTELLUNGEN!$D$22,
          IF(OR(UPPER(H2124)="C",UPPER(H2124)="S"),
            EINSTELLUNGEN!$D$23,
            IF(UPPER(H2124)="D",
              EINSTELLUNGEN!$D$24,
              IF(UPPER(H2124)="E",
                EINSTELLUNGEN!$D$25,
                UPPER(H2124)))))),
      IF(ISNUMBER(H2124),
        EINSTELLUNGEN!$D$20&amp;H2124,
        UPPER(H2124)))),
  "")</f>
        <v/>
      </c>
      <c r="AQ2124" s="2" t="str">
        <f t="shared" si="1142"/>
        <v/>
      </c>
      <c r="AR2124" s="2">
        <f t="shared" si="1143"/>
        <v>0</v>
      </c>
      <c r="AS2124" s="145">
        <f t="shared" si="1144"/>
        <v>0.33333333333333331</v>
      </c>
      <c r="AT2124" s="2">
        <f t="shared" si="1145"/>
        <v>0</v>
      </c>
      <c r="AU2124" s="2">
        <f t="shared" si="1146"/>
        <v>0</v>
      </c>
      <c r="AV2124" s="2">
        <f t="shared" si="1147"/>
        <v>0</v>
      </c>
      <c r="AW2124" s="2">
        <f t="shared" si="1148"/>
        <v>0</v>
      </c>
      <c r="AX2124" s="2">
        <f t="shared" si="1129"/>
        <v>0</v>
      </c>
      <c r="AY2124" s="2">
        <f t="shared" si="1149"/>
        <v>0</v>
      </c>
      <c r="AZ2124" s="145" t="e">
        <f t="shared" si="1150"/>
        <v>#N/A</v>
      </c>
      <c r="BA2124" s="145" t="e">
        <f t="shared" si="1151"/>
        <v>#N/A</v>
      </c>
      <c r="BB2124" s="145">
        <f t="shared" si="1152"/>
        <v>2.083333333333337E-2</v>
      </c>
      <c r="BC2124" s="2">
        <f>IF(AM2124,
  IF(AND(AL2124=$J$31,_xlfn.DAYS(AH2124,DATE(AI2124,1,1))&lt;7),
    MAX(0,EINSTELLUNGEN!$D$12+1-WEEKDAY(DATE(EINSTELLUNGEN!$D$9,EINSTELLUNGEN!$D$10,1),2)),
    IF(AL2124=$J$33,
      MIN(EINSTELLUNGEN!$D$12,WEEKDAY(DATE(EINSTELLUNGEN!$D$9,12,31),2)),
      EINSTELLUNGEN!$D$12
  )) - SUMIF(AL$50:AL$2500,"="&amp;AL2124,AX$50:AX$2500),
  0)</f>
        <v>3</v>
      </c>
      <c r="BD2124" s="2">
        <f t="shared" si="1153"/>
        <v>0.33333333333333331</v>
      </c>
      <c r="BE2124" s="2">
        <f t="shared" si="1154"/>
        <v>0</v>
      </c>
    </row>
    <row r="2125" spans="1:57" ht="10.5" customHeight="1">
      <c r="A2125" s="1" t="str">
        <f t="shared" ca="1" si="1130"/>
        <v/>
      </c>
      <c r="B2125" s="1" t="str">
        <f t="shared" ca="1" si="1131"/>
        <v/>
      </c>
      <c r="C2125" s="1" t="str">
        <f t="shared" ca="1" si="1132"/>
        <v/>
      </c>
      <c r="D2125" s="1" t="str">
        <f t="shared" ca="1" si="1133"/>
        <v/>
      </c>
      <c r="F2125" s="10"/>
      <c r="G2125" s="217" t="str">
        <f t="shared" si="1134"/>
        <v/>
      </c>
      <c r="H2125" s="27"/>
      <c r="I2125" s="28"/>
      <c r="J2125" s="28"/>
      <c r="K2125" s="29"/>
      <c r="L2125" s="217"/>
      <c r="M2125" s="217"/>
      <c r="N2125" s="217"/>
      <c r="O2125" s="26" t="str">
        <f t="shared" si="1135"/>
        <v/>
      </c>
      <c r="P2125" s="218" t="str">
        <f t="shared" si="1136"/>
        <v/>
      </c>
      <c r="Q2125" s="26" t="str">
        <f t="shared" si="1137"/>
        <v/>
      </c>
      <c r="R2125" s="22"/>
      <c r="S2125" s="99"/>
      <c r="T2125" s="10"/>
      <c r="U2125" s="229" t="str">
        <f t="shared" si="1138"/>
        <v/>
      </c>
      <c r="V2125" s="230"/>
      <c r="W2125" s="230"/>
      <c r="X2125" s="230"/>
      <c r="Y2125" s="230"/>
      <c r="Z2125" s="22" t="str">
        <f>""</f>
        <v/>
      </c>
      <c r="AB2125" s="23" t="str">
        <f t="shared" si="1139"/>
        <v/>
      </c>
      <c r="AC2125" s="2" t="b">
        <f>COUNT(Q2125:Q$2500)&gt;0</f>
        <v>0</v>
      </c>
      <c r="AD2125" s="2" t="b">
        <f t="shared" si="1121"/>
        <v>0</v>
      </c>
      <c r="AE2125" s="2" t="b">
        <f t="shared" si="1122"/>
        <v>0</v>
      </c>
      <c r="AF2125" s="2" t="b">
        <f t="shared" si="1123"/>
        <v>0</v>
      </c>
      <c r="AG2125" s="2" t="b">
        <f>OR(
  AND(AC2125,NOT(AC2126)),
  AND(AF2125,WEEKDAY(AH2124,2)=EINSTELLUNGEN!$D$12),
  AND(AF2125,AH2125=$J$35)
)</f>
        <v>0</v>
      </c>
      <c r="AH2125" s="2">
        <f>IF(AE2125,AH2124+IF(WEEKDAY(AH2124+1,2)&lt;=EINSTELLUNGEN!$D$12,1,$J$36),AH2124)</f>
        <v>42020</v>
      </c>
      <c r="AI2125" s="2">
        <f t="shared" si="1124"/>
        <v>2019</v>
      </c>
      <c r="AJ2125" s="2">
        <f t="shared" si="1125"/>
        <v>201901</v>
      </c>
      <c r="AK2125" s="2">
        <f t="shared" si="1126"/>
        <v>201901</v>
      </c>
      <c r="AL2125" s="2">
        <f t="shared" si="1127"/>
        <v>201903</v>
      </c>
      <c r="AM2125" s="2" t="b">
        <f t="shared" si="1128"/>
        <v>1</v>
      </c>
      <c r="AN2125" s="4" t="e">
        <f t="shared" si="1140"/>
        <v>#N/A</v>
      </c>
      <c r="AO2125" s="4" t="e">
        <f t="shared" si="1141"/>
        <v>#N/A</v>
      </c>
      <c r="AP2125" s="2" t="str">
        <f>IF(AD2125,
  IF(ISBLANK(H2125),
    AP2124,
    IF(LEN(H2125)=1,
      IF(OR(UPPER(H2125)="A",UPPER(H2125)="I"),
        EINSTELLUNGEN!$D$21,
        IF(OR(UPPER(H2125)="B",UPPER(H2125)="M"),
          EINSTELLUNGEN!$D$22,
          IF(OR(UPPER(H2125)="C",UPPER(H2125)="S"),
            EINSTELLUNGEN!$D$23,
            IF(UPPER(H2125)="D",
              EINSTELLUNGEN!$D$24,
              IF(UPPER(H2125)="E",
                EINSTELLUNGEN!$D$25,
                UPPER(H2125)))))),
      IF(ISNUMBER(H2125),
        EINSTELLUNGEN!$D$20&amp;H2125,
        UPPER(H2125)))),
  "")</f>
        <v/>
      </c>
      <c r="AQ2125" s="2" t="str">
        <f t="shared" si="1142"/>
        <v/>
      </c>
      <c r="AR2125" s="2">
        <f t="shared" si="1143"/>
        <v>0</v>
      </c>
      <c r="AS2125" s="145">
        <f t="shared" si="1144"/>
        <v>0.33333333333333331</v>
      </c>
      <c r="AT2125" s="2">
        <f t="shared" si="1145"/>
        <v>0</v>
      </c>
      <c r="AU2125" s="2">
        <f t="shared" si="1146"/>
        <v>0</v>
      </c>
      <c r="AV2125" s="2">
        <f t="shared" si="1147"/>
        <v>0</v>
      </c>
      <c r="AW2125" s="2">
        <f t="shared" si="1148"/>
        <v>0</v>
      </c>
      <c r="AX2125" s="2">
        <f t="shared" si="1129"/>
        <v>0</v>
      </c>
      <c r="AY2125" s="2">
        <f t="shared" si="1149"/>
        <v>0</v>
      </c>
      <c r="AZ2125" s="145" t="e">
        <f t="shared" si="1150"/>
        <v>#N/A</v>
      </c>
      <c r="BA2125" s="145" t="e">
        <f t="shared" si="1151"/>
        <v>#N/A</v>
      </c>
      <c r="BB2125" s="145">
        <f t="shared" si="1152"/>
        <v>2.083333333333337E-2</v>
      </c>
      <c r="BC2125" s="2">
        <f>IF(AM2125,
  IF(AND(AL2125=$J$31,_xlfn.DAYS(AH2125,DATE(AI2125,1,1))&lt;7),
    MAX(0,EINSTELLUNGEN!$D$12+1-WEEKDAY(DATE(EINSTELLUNGEN!$D$9,EINSTELLUNGEN!$D$10,1),2)),
    IF(AL2125=$J$33,
      MIN(EINSTELLUNGEN!$D$12,WEEKDAY(DATE(EINSTELLUNGEN!$D$9,12,31),2)),
      EINSTELLUNGEN!$D$12
  )) - SUMIF(AL$50:AL$2500,"="&amp;AL2125,AX$50:AX$2500),
  0)</f>
        <v>3</v>
      </c>
      <c r="BD2125" s="2">
        <f t="shared" si="1153"/>
        <v>0.33333333333333331</v>
      </c>
      <c r="BE2125" s="2">
        <f t="shared" si="1154"/>
        <v>0</v>
      </c>
    </row>
    <row r="2126" spans="1:57" ht="10.5" customHeight="1">
      <c r="A2126" s="1" t="str">
        <f t="shared" ca="1" si="1130"/>
        <v/>
      </c>
      <c r="B2126" s="1" t="str">
        <f t="shared" ca="1" si="1131"/>
        <v/>
      </c>
      <c r="C2126" s="1" t="str">
        <f t="shared" ca="1" si="1132"/>
        <v/>
      </c>
      <c r="D2126" s="1" t="str">
        <f t="shared" ca="1" si="1133"/>
        <v/>
      </c>
      <c r="F2126" s="10"/>
      <c r="G2126" s="217" t="str">
        <f t="shared" si="1134"/>
        <v/>
      </c>
      <c r="H2126" s="27"/>
      <c r="I2126" s="28"/>
      <c r="J2126" s="28"/>
      <c r="K2126" s="29"/>
      <c r="L2126" s="217"/>
      <c r="M2126" s="217"/>
      <c r="N2126" s="217"/>
      <c r="O2126" s="26" t="str">
        <f t="shared" si="1135"/>
        <v/>
      </c>
      <c r="P2126" s="218" t="str">
        <f t="shared" si="1136"/>
        <v/>
      </c>
      <c r="Q2126" s="26" t="str">
        <f t="shared" si="1137"/>
        <v/>
      </c>
      <c r="R2126" s="22"/>
      <c r="S2126" s="99"/>
      <c r="T2126" s="10"/>
      <c r="U2126" s="229" t="str">
        <f t="shared" si="1138"/>
        <v/>
      </c>
      <c r="V2126" s="230"/>
      <c r="W2126" s="230"/>
      <c r="X2126" s="230"/>
      <c r="Y2126" s="230"/>
      <c r="Z2126" s="22" t="str">
        <f>""</f>
        <v/>
      </c>
      <c r="AB2126" s="23" t="str">
        <f t="shared" si="1139"/>
        <v/>
      </c>
      <c r="AC2126" s="2" t="b">
        <f>COUNT(Q2126:Q$2500)&gt;0</f>
        <v>0</v>
      </c>
      <c r="AD2126" s="2" t="b">
        <f t="shared" si="1121"/>
        <v>0</v>
      </c>
      <c r="AE2126" s="2" t="b">
        <f t="shared" si="1122"/>
        <v>0</v>
      </c>
      <c r="AF2126" s="2" t="b">
        <f t="shared" si="1123"/>
        <v>0</v>
      </c>
      <c r="AG2126" s="2" t="b">
        <f>OR(
  AND(AC2126,NOT(AC2127)),
  AND(AF2126,WEEKDAY(AH2125,2)=EINSTELLUNGEN!$D$12),
  AND(AF2126,AH2126=$J$35)
)</f>
        <v>0</v>
      </c>
      <c r="AH2126" s="2">
        <f>IF(AE2126,AH2125+IF(WEEKDAY(AH2125+1,2)&lt;=EINSTELLUNGEN!$D$12,1,$J$36),AH2125)</f>
        <v>42020</v>
      </c>
      <c r="AI2126" s="2">
        <f t="shared" si="1124"/>
        <v>2019</v>
      </c>
      <c r="AJ2126" s="2">
        <f t="shared" si="1125"/>
        <v>201901</v>
      </c>
      <c r="AK2126" s="2">
        <f t="shared" si="1126"/>
        <v>201901</v>
      </c>
      <c r="AL2126" s="2">
        <f t="shared" si="1127"/>
        <v>201903</v>
      </c>
      <c r="AM2126" s="2" t="b">
        <f t="shared" si="1128"/>
        <v>1</v>
      </c>
      <c r="AN2126" s="4" t="e">
        <f t="shared" si="1140"/>
        <v>#N/A</v>
      </c>
      <c r="AO2126" s="4" t="e">
        <f t="shared" si="1141"/>
        <v>#N/A</v>
      </c>
      <c r="AP2126" s="2" t="str">
        <f>IF(AD2126,
  IF(ISBLANK(H2126),
    AP2125,
    IF(LEN(H2126)=1,
      IF(OR(UPPER(H2126)="A",UPPER(H2126)="I"),
        EINSTELLUNGEN!$D$21,
        IF(OR(UPPER(H2126)="B",UPPER(H2126)="M"),
          EINSTELLUNGEN!$D$22,
          IF(OR(UPPER(H2126)="C",UPPER(H2126)="S"),
            EINSTELLUNGEN!$D$23,
            IF(UPPER(H2126)="D",
              EINSTELLUNGEN!$D$24,
              IF(UPPER(H2126)="E",
                EINSTELLUNGEN!$D$25,
                UPPER(H2126)))))),
      IF(ISNUMBER(H2126),
        EINSTELLUNGEN!$D$20&amp;H2126,
        UPPER(H2126)))),
  "")</f>
        <v/>
      </c>
      <c r="AQ2126" s="2" t="str">
        <f t="shared" si="1142"/>
        <v/>
      </c>
      <c r="AR2126" s="2">
        <f t="shared" si="1143"/>
        <v>0</v>
      </c>
      <c r="AS2126" s="145">
        <f t="shared" si="1144"/>
        <v>0.33333333333333331</v>
      </c>
      <c r="AT2126" s="2">
        <f t="shared" si="1145"/>
        <v>0</v>
      </c>
      <c r="AU2126" s="2">
        <f t="shared" si="1146"/>
        <v>0</v>
      </c>
      <c r="AV2126" s="2">
        <f t="shared" si="1147"/>
        <v>0</v>
      </c>
      <c r="AW2126" s="2">
        <f t="shared" si="1148"/>
        <v>0</v>
      </c>
      <c r="AX2126" s="2">
        <f t="shared" si="1129"/>
        <v>0</v>
      </c>
      <c r="AY2126" s="2">
        <f t="shared" si="1149"/>
        <v>0</v>
      </c>
      <c r="AZ2126" s="145" t="e">
        <f t="shared" si="1150"/>
        <v>#N/A</v>
      </c>
      <c r="BA2126" s="145" t="e">
        <f t="shared" si="1151"/>
        <v>#N/A</v>
      </c>
      <c r="BB2126" s="145">
        <f t="shared" si="1152"/>
        <v>2.083333333333337E-2</v>
      </c>
      <c r="BC2126" s="2">
        <f>IF(AM2126,
  IF(AND(AL2126=$J$31,_xlfn.DAYS(AH2126,DATE(AI2126,1,1))&lt;7),
    MAX(0,EINSTELLUNGEN!$D$12+1-WEEKDAY(DATE(EINSTELLUNGEN!$D$9,EINSTELLUNGEN!$D$10,1),2)),
    IF(AL2126=$J$33,
      MIN(EINSTELLUNGEN!$D$12,WEEKDAY(DATE(EINSTELLUNGEN!$D$9,12,31),2)),
      EINSTELLUNGEN!$D$12
  )) - SUMIF(AL$50:AL$2500,"="&amp;AL2126,AX$50:AX$2500),
  0)</f>
        <v>3</v>
      </c>
      <c r="BD2126" s="2">
        <f t="shared" si="1153"/>
        <v>0.33333333333333331</v>
      </c>
      <c r="BE2126" s="2">
        <f t="shared" si="1154"/>
        <v>0</v>
      </c>
    </row>
    <row r="2127" spans="1:57" ht="10.5" customHeight="1">
      <c r="A2127" s="1" t="str">
        <f t="shared" ca="1" si="1130"/>
        <v/>
      </c>
      <c r="B2127" s="1" t="str">
        <f t="shared" ca="1" si="1131"/>
        <v/>
      </c>
      <c r="C2127" s="1" t="str">
        <f t="shared" ca="1" si="1132"/>
        <v/>
      </c>
      <c r="D2127" s="1" t="str">
        <f t="shared" ca="1" si="1133"/>
        <v/>
      </c>
      <c r="F2127" s="10"/>
      <c r="G2127" s="217" t="str">
        <f t="shared" si="1134"/>
        <v/>
      </c>
      <c r="H2127" s="27"/>
      <c r="I2127" s="28"/>
      <c r="J2127" s="28"/>
      <c r="K2127" s="29"/>
      <c r="L2127" s="217"/>
      <c r="M2127" s="217"/>
      <c r="N2127" s="217"/>
      <c r="O2127" s="26" t="str">
        <f t="shared" si="1135"/>
        <v/>
      </c>
      <c r="P2127" s="218" t="str">
        <f t="shared" si="1136"/>
        <v/>
      </c>
      <c r="Q2127" s="26" t="str">
        <f t="shared" si="1137"/>
        <v/>
      </c>
      <c r="R2127" s="22"/>
      <c r="S2127" s="99"/>
      <c r="T2127" s="10"/>
      <c r="U2127" s="229" t="str">
        <f t="shared" si="1138"/>
        <v/>
      </c>
      <c r="V2127" s="230"/>
      <c r="W2127" s="230"/>
      <c r="X2127" s="230"/>
      <c r="Y2127" s="230"/>
      <c r="Z2127" s="22" t="str">
        <f>""</f>
        <v/>
      </c>
      <c r="AB2127" s="23" t="str">
        <f t="shared" si="1139"/>
        <v/>
      </c>
      <c r="AC2127" s="2" t="b">
        <f>COUNT(Q2127:Q$2500)&gt;0</f>
        <v>0</v>
      </c>
      <c r="AD2127" s="2" t="b">
        <f t="shared" si="1121"/>
        <v>0</v>
      </c>
      <c r="AE2127" s="2" t="b">
        <f t="shared" si="1122"/>
        <v>0</v>
      </c>
      <c r="AF2127" s="2" t="b">
        <f t="shared" si="1123"/>
        <v>0</v>
      </c>
      <c r="AG2127" s="2" t="b">
        <f>OR(
  AND(AC2127,NOT(AC2128)),
  AND(AF2127,WEEKDAY(AH2126,2)=EINSTELLUNGEN!$D$12),
  AND(AF2127,AH2127=$J$35)
)</f>
        <v>0</v>
      </c>
      <c r="AH2127" s="2">
        <f>IF(AE2127,AH2126+IF(WEEKDAY(AH2126+1,2)&lt;=EINSTELLUNGEN!$D$12,1,$J$36),AH2126)</f>
        <v>42020</v>
      </c>
      <c r="AI2127" s="2">
        <f t="shared" si="1124"/>
        <v>2019</v>
      </c>
      <c r="AJ2127" s="2">
        <f t="shared" si="1125"/>
        <v>201901</v>
      </c>
      <c r="AK2127" s="2">
        <f t="shared" si="1126"/>
        <v>201901</v>
      </c>
      <c r="AL2127" s="2">
        <f t="shared" si="1127"/>
        <v>201903</v>
      </c>
      <c r="AM2127" s="2" t="b">
        <f t="shared" si="1128"/>
        <v>1</v>
      </c>
      <c r="AN2127" s="4" t="e">
        <f t="shared" si="1140"/>
        <v>#N/A</v>
      </c>
      <c r="AO2127" s="4" t="e">
        <f t="shared" si="1141"/>
        <v>#N/A</v>
      </c>
      <c r="AP2127" s="2" t="str">
        <f>IF(AD2127,
  IF(ISBLANK(H2127),
    AP2126,
    IF(LEN(H2127)=1,
      IF(OR(UPPER(H2127)="A",UPPER(H2127)="I"),
        EINSTELLUNGEN!$D$21,
        IF(OR(UPPER(H2127)="B",UPPER(H2127)="M"),
          EINSTELLUNGEN!$D$22,
          IF(OR(UPPER(H2127)="C",UPPER(H2127)="S"),
            EINSTELLUNGEN!$D$23,
            IF(UPPER(H2127)="D",
              EINSTELLUNGEN!$D$24,
              IF(UPPER(H2127)="E",
                EINSTELLUNGEN!$D$25,
                UPPER(H2127)))))),
      IF(ISNUMBER(H2127),
        EINSTELLUNGEN!$D$20&amp;H2127,
        UPPER(H2127)))),
  "")</f>
        <v/>
      </c>
      <c r="AQ2127" s="2" t="str">
        <f t="shared" si="1142"/>
        <v/>
      </c>
      <c r="AR2127" s="2">
        <f t="shared" si="1143"/>
        <v>0</v>
      </c>
      <c r="AS2127" s="145">
        <f t="shared" si="1144"/>
        <v>0.33333333333333331</v>
      </c>
      <c r="AT2127" s="2">
        <f t="shared" si="1145"/>
        <v>0</v>
      </c>
      <c r="AU2127" s="2">
        <f t="shared" si="1146"/>
        <v>0</v>
      </c>
      <c r="AV2127" s="2">
        <f t="shared" si="1147"/>
        <v>0</v>
      </c>
      <c r="AW2127" s="2">
        <f t="shared" si="1148"/>
        <v>0</v>
      </c>
      <c r="AX2127" s="2">
        <f t="shared" si="1129"/>
        <v>0</v>
      </c>
      <c r="AY2127" s="2">
        <f t="shared" si="1149"/>
        <v>0</v>
      </c>
      <c r="AZ2127" s="145" t="e">
        <f t="shared" si="1150"/>
        <v>#N/A</v>
      </c>
      <c r="BA2127" s="145" t="e">
        <f t="shared" si="1151"/>
        <v>#N/A</v>
      </c>
      <c r="BB2127" s="145">
        <f t="shared" si="1152"/>
        <v>2.083333333333337E-2</v>
      </c>
      <c r="BC2127" s="2">
        <f>IF(AM2127,
  IF(AND(AL2127=$J$31,_xlfn.DAYS(AH2127,DATE(AI2127,1,1))&lt;7),
    MAX(0,EINSTELLUNGEN!$D$12+1-WEEKDAY(DATE(EINSTELLUNGEN!$D$9,EINSTELLUNGEN!$D$10,1),2)),
    IF(AL2127=$J$33,
      MIN(EINSTELLUNGEN!$D$12,WEEKDAY(DATE(EINSTELLUNGEN!$D$9,12,31),2)),
      EINSTELLUNGEN!$D$12
  )) - SUMIF(AL$50:AL$2500,"="&amp;AL2127,AX$50:AX$2500),
  0)</f>
        <v>3</v>
      </c>
      <c r="BD2127" s="2">
        <f t="shared" si="1153"/>
        <v>0.33333333333333331</v>
      </c>
      <c r="BE2127" s="2">
        <f t="shared" si="1154"/>
        <v>0</v>
      </c>
    </row>
    <row r="2128" spans="1:57" ht="10.5" customHeight="1">
      <c r="A2128" s="1" t="str">
        <f t="shared" ca="1" si="1130"/>
        <v/>
      </c>
      <c r="B2128" s="1" t="str">
        <f t="shared" ca="1" si="1131"/>
        <v/>
      </c>
      <c r="C2128" s="1" t="str">
        <f t="shared" ca="1" si="1132"/>
        <v/>
      </c>
      <c r="D2128" s="1" t="str">
        <f t="shared" ca="1" si="1133"/>
        <v/>
      </c>
      <c r="F2128" s="10"/>
      <c r="G2128" s="217" t="str">
        <f t="shared" si="1134"/>
        <v/>
      </c>
      <c r="H2128" s="27"/>
      <c r="I2128" s="28"/>
      <c r="J2128" s="28"/>
      <c r="K2128" s="29"/>
      <c r="L2128" s="217"/>
      <c r="M2128" s="217"/>
      <c r="N2128" s="217"/>
      <c r="O2128" s="26" t="str">
        <f t="shared" si="1135"/>
        <v/>
      </c>
      <c r="P2128" s="218" t="str">
        <f t="shared" si="1136"/>
        <v/>
      </c>
      <c r="Q2128" s="26" t="str">
        <f t="shared" si="1137"/>
        <v/>
      </c>
      <c r="R2128" s="22"/>
      <c r="S2128" s="99"/>
      <c r="T2128" s="10"/>
      <c r="U2128" s="229" t="str">
        <f t="shared" si="1138"/>
        <v/>
      </c>
      <c r="V2128" s="230"/>
      <c r="W2128" s="230"/>
      <c r="X2128" s="230"/>
      <c r="Y2128" s="230"/>
      <c r="Z2128" s="22" t="str">
        <f>""</f>
        <v/>
      </c>
      <c r="AB2128" s="23" t="str">
        <f t="shared" si="1139"/>
        <v/>
      </c>
      <c r="AC2128" s="2" t="b">
        <f>COUNT(Q2128:Q$2500)&gt;0</f>
        <v>0</v>
      </c>
      <c r="AD2128" s="2" t="b">
        <f t="shared" si="1121"/>
        <v>0</v>
      </c>
      <c r="AE2128" s="2" t="b">
        <f t="shared" si="1122"/>
        <v>0</v>
      </c>
      <c r="AF2128" s="2" t="b">
        <f t="shared" si="1123"/>
        <v>0</v>
      </c>
      <c r="AG2128" s="2" t="b">
        <f>OR(
  AND(AC2128,NOT(AC2129)),
  AND(AF2128,WEEKDAY(AH2127,2)=EINSTELLUNGEN!$D$12),
  AND(AF2128,AH2128=$J$35)
)</f>
        <v>0</v>
      </c>
      <c r="AH2128" s="2">
        <f>IF(AE2128,AH2127+IF(WEEKDAY(AH2127+1,2)&lt;=EINSTELLUNGEN!$D$12,1,$J$36),AH2127)</f>
        <v>42020</v>
      </c>
      <c r="AI2128" s="2">
        <f t="shared" si="1124"/>
        <v>2019</v>
      </c>
      <c r="AJ2128" s="2">
        <f t="shared" si="1125"/>
        <v>201901</v>
      </c>
      <c r="AK2128" s="2">
        <f t="shared" si="1126"/>
        <v>201901</v>
      </c>
      <c r="AL2128" s="2">
        <f t="shared" si="1127"/>
        <v>201903</v>
      </c>
      <c r="AM2128" s="2" t="b">
        <f t="shared" si="1128"/>
        <v>1</v>
      </c>
      <c r="AN2128" s="4" t="e">
        <f t="shared" si="1140"/>
        <v>#N/A</v>
      </c>
      <c r="AO2128" s="4" t="e">
        <f t="shared" si="1141"/>
        <v>#N/A</v>
      </c>
      <c r="AP2128" s="2" t="str">
        <f>IF(AD2128,
  IF(ISBLANK(H2128),
    AP2127,
    IF(LEN(H2128)=1,
      IF(OR(UPPER(H2128)="A",UPPER(H2128)="I"),
        EINSTELLUNGEN!$D$21,
        IF(OR(UPPER(H2128)="B",UPPER(H2128)="M"),
          EINSTELLUNGEN!$D$22,
          IF(OR(UPPER(H2128)="C",UPPER(H2128)="S"),
            EINSTELLUNGEN!$D$23,
            IF(UPPER(H2128)="D",
              EINSTELLUNGEN!$D$24,
              IF(UPPER(H2128)="E",
                EINSTELLUNGEN!$D$25,
                UPPER(H2128)))))),
      IF(ISNUMBER(H2128),
        EINSTELLUNGEN!$D$20&amp;H2128,
        UPPER(H2128)))),
  "")</f>
        <v/>
      </c>
      <c r="AQ2128" s="2" t="str">
        <f t="shared" si="1142"/>
        <v/>
      </c>
      <c r="AR2128" s="2">
        <f t="shared" si="1143"/>
        <v>0</v>
      </c>
      <c r="AS2128" s="145">
        <f t="shared" si="1144"/>
        <v>0.33333333333333331</v>
      </c>
      <c r="AT2128" s="2">
        <f t="shared" si="1145"/>
        <v>0</v>
      </c>
      <c r="AU2128" s="2">
        <f t="shared" si="1146"/>
        <v>0</v>
      </c>
      <c r="AV2128" s="2">
        <f t="shared" si="1147"/>
        <v>0</v>
      </c>
      <c r="AW2128" s="2">
        <f t="shared" si="1148"/>
        <v>0</v>
      </c>
      <c r="AX2128" s="2">
        <f t="shared" si="1129"/>
        <v>0</v>
      </c>
      <c r="AY2128" s="2">
        <f t="shared" si="1149"/>
        <v>0</v>
      </c>
      <c r="AZ2128" s="145" t="e">
        <f t="shared" si="1150"/>
        <v>#N/A</v>
      </c>
      <c r="BA2128" s="145" t="e">
        <f t="shared" si="1151"/>
        <v>#N/A</v>
      </c>
      <c r="BB2128" s="145">
        <f t="shared" si="1152"/>
        <v>2.083333333333337E-2</v>
      </c>
      <c r="BC2128" s="2">
        <f>IF(AM2128,
  IF(AND(AL2128=$J$31,_xlfn.DAYS(AH2128,DATE(AI2128,1,1))&lt;7),
    MAX(0,EINSTELLUNGEN!$D$12+1-WEEKDAY(DATE(EINSTELLUNGEN!$D$9,EINSTELLUNGEN!$D$10,1),2)),
    IF(AL2128=$J$33,
      MIN(EINSTELLUNGEN!$D$12,WEEKDAY(DATE(EINSTELLUNGEN!$D$9,12,31),2)),
      EINSTELLUNGEN!$D$12
  )) - SUMIF(AL$50:AL$2500,"="&amp;AL2128,AX$50:AX$2500),
  0)</f>
        <v>3</v>
      </c>
      <c r="BD2128" s="2">
        <f t="shared" si="1153"/>
        <v>0.33333333333333331</v>
      </c>
      <c r="BE2128" s="2">
        <f t="shared" si="1154"/>
        <v>0</v>
      </c>
    </row>
    <row r="2129" spans="1:57" ht="10.5" customHeight="1">
      <c r="A2129" s="1" t="str">
        <f t="shared" ca="1" si="1130"/>
        <v/>
      </c>
      <c r="B2129" s="1" t="str">
        <f t="shared" ca="1" si="1131"/>
        <v/>
      </c>
      <c r="C2129" s="1" t="str">
        <f t="shared" ca="1" si="1132"/>
        <v/>
      </c>
      <c r="D2129" s="1" t="str">
        <f t="shared" ca="1" si="1133"/>
        <v/>
      </c>
      <c r="F2129" s="10"/>
      <c r="G2129" s="217" t="str">
        <f t="shared" si="1134"/>
        <v/>
      </c>
      <c r="H2129" s="27"/>
      <c r="I2129" s="28"/>
      <c r="J2129" s="28"/>
      <c r="K2129" s="29"/>
      <c r="L2129" s="217"/>
      <c r="M2129" s="217"/>
      <c r="N2129" s="217"/>
      <c r="O2129" s="26" t="str">
        <f t="shared" si="1135"/>
        <v/>
      </c>
      <c r="P2129" s="218" t="str">
        <f t="shared" si="1136"/>
        <v/>
      </c>
      <c r="Q2129" s="26" t="str">
        <f t="shared" si="1137"/>
        <v/>
      </c>
      <c r="R2129" s="22"/>
      <c r="S2129" s="99"/>
      <c r="T2129" s="10"/>
      <c r="U2129" s="229" t="str">
        <f t="shared" si="1138"/>
        <v/>
      </c>
      <c r="V2129" s="230"/>
      <c r="W2129" s="230"/>
      <c r="X2129" s="230"/>
      <c r="Y2129" s="230"/>
      <c r="Z2129" s="22" t="str">
        <f>""</f>
        <v/>
      </c>
      <c r="AB2129" s="23" t="str">
        <f t="shared" si="1139"/>
        <v/>
      </c>
      <c r="AC2129" s="2" t="b">
        <f>COUNT(Q2129:Q$2500)&gt;0</f>
        <v>0</v>
      </c>
      <c r="AD2129" s="2" t="b">
        <f t="shared" si="1121"/>
        <v>0</v>
      </c>
      <c r="AE2129" s="2" t="b">
        <f t="shared" si="1122"/>
        <v>0</v>
      </c>
      <c r="AF2129" s="2" t="b">
        <f t="shared" si="1123"/>
        <v>0</v>
      </c>
      <c r="AG2129" s="2" t="b">
        <f>OR(
  AND(AC2129,NOT(AC2130)),
  AND(AF2129,WEEKDAY(AH2128,2)=EINSTELLUNGEN!$D$12),
  AND(AF2129,AH2129=$J$35)
)</f>
        <v>0</v>
      </c>
      <c r="AH2129" s="2">
        <f>IF(AE2129,AH2128+IF(WEEKDAY(AH2128+1,2)&lt;=EINSTELLUNGEN!$D$12,1,$J$36),AH2128)</f>
        <v>42020</v>
      </c>
      <c r="AI2129" s="2">
        <f t="shared" si="1124"/>
        <v>2019</v>
      </c>
      <c r="AJ2129" s="2">
        <f t="shared" si="1125"/>
        <v>201901</v>
      </c>
      <c r="AK2129" s="2">
        <f t="shared" si="1126"/>
        <v>201901</v>
      </c>
      <c r="AL2129" s="2">
        <f t="shared" si="1127"/>
        <v>201903</v>
      </c>
      <c r="AM2129" s="2" t="b">
        <f t="shared" si="1128"/>
        <v>1</v>
      </c>
      <c r="AN2129" s="4" t="e">
        <f t="shared" si="1140"/>
        <v>#N/A</v>
      </c>
      <c r="AO2129" s="4" t="e">
        <f t="shared" si="1141"/>
        <v>#N/A</v>
      </c>
      <c r="AP2129" s="2" t="str">
        <f>IF(AD2129,
  IF(ISBLANK(H2129),
    AP2128,
    IF(LEN(H2129)=1,
      IF(OR(UPPER(H2129)="A",UPPER(H2129)="I"),
        EINSTELLUNGEN!$D$21,
        IF(OR(UPPER(H2129)="B",UPPER(H2129)="M"),
          EINSTELLUNGEN!$D$22,
          IF(OR(UPPER(H2129)="C",UPPER(H2129)="S"),
            EINSTELLUNGEN!$D$23,
            IF(UPPER(H2129)="D",
              EINSTELLUNGEN!$D$24,
              IF(UPPER(H2129)="E",
                EINSTELLUNGEN!$D$25,
                UPPER(H2129)))))),
      IF(ISNUMBER(H2129),
        EINSTELLUNGEN!$D$20&amp;H2129,
        UPPER(H2129)))),
  "")</f>
        <v/>
      </c>
      <c r="AQ2129" s="2" t="str">
        <f t="shared" si="1142"/>
        <v/>
      </c>
      <c r="AR2129" s="2">
        <f t="shared" si="1143"/>
        <v>0</v>
      </c>
      <c r="AS2129" s="145">
        <f t="shared" si="1144"/>
        <v>0.33333333333333331</v>
      </c>
      <c r="AT2129" s="2">
        <f t="shared" si="1145"/>
        <v>0</v>
      </c>
      <c r="AU2129" s="2">
        <f t="shared" si="1146"/>
        <v>0</v>
      </c>
      <c r="AV2129" s="2">
        <f t="shared" si="1147"/>
        <v>0</v>
      </c>
      <c r="AW2129" s="2">
        <f t="shared" si="1148"/>
        <v>0</v>
      </c>
      <c r="AX2129" s="2">
        <f t="shared" si="1129"/>
        <v>0</v>
      </c>
      <c r="AY2129" s="2">
        <f t="shared" si="1149"/>
        <v>0</v>
      </c>
      <c r="AZ2129" s="145" t="e">
        <f t="shared" si="1150"/>
        <v>#N/A</v>
      </c>
      <c r="BA2129" s="145" t="e">
        <f t="shared" si="1151"/>
        <v>#N/A</v>
      </c>
      <c r="BB2129" s="145">
        <f t="shared" si="1152"/>
        <v>2.083333333333337E-2</v>
      </c>
      <c r="BC2129" s="2">
        <f>IF(AM2129,
  IF(AND(AL2129=$J$31,_xlfn.DAYS(AH2129,DATE(AI2129,1,1))&lt;7),
    MAX(0,EINSTELLUNGEN!$D$12+1-WEEKDAY(DATE(EINSTELLUNGEN!$D$9,EINSTELLUNGEN!$D$10,1),2)),
    IF(AL2129=$J$33,
      MIN(EINSTELLUNGEN!$D$12,WEEKDAY(DATE(EINSTELLUNGEN!$D$9,12,31),2)),
      EINSTELLUNGEN!$D$12
  )) - SUMIF(AL$50:AL$2500,"="&amp;AL2129,AX$50:AX$2500),
  0)</f>
        <v>3</v>
      </c>
      <c r="BD2129" s="2">
        <f t="shared" si="1153"/>
        <v>0.33333333333333331</v>
      </c>
      <c r="BE2129" s="2">
        <f t="shared" si="1154"/>
        <v>0</v>
      </c>
    </row>
    <row r="2130" spans="1:57" ht="10.5" customHeight="1">
      <c r="A2130" s="1" t="str">
        <f t="shared" ca="1" si="1130"/>
        <v/>
      </c>
      <c r="B2130" s="1" t="str">
        <f t="shared" ca="1" si="1131"/>
        <v/>
      </c>
      <c r="C2130" s="1" t="str">
        <f t="shared" ca="1" si="1132"/>
        <v/>
      </c>
      <c r="D2130" s="1" t="str">
        <f t="shared" ca="1" si="1133"/>
        <v/>
      </c>
      <c r="F2130" s="10"/>
      <c r="G2130" s="217" t="str">
        <f t="shared" si="1134"/>
        <v/>
      </c>
      <c r="H2130" s="27"/>
      <c r="I2130" s="28"/>
      <c r="J2130" s="28"/>
      <c r="K2130" s="29"/>
      <c r="L2130" s="217"/>
      <c r="M2130" s="217"/>
      <c r="N2130" s="217"/>
      <c r="O2130" s="26" t="str">
        <f t="shared" si="1135"/>
        <v/>
      </c>
      <c r="P2130" s="218" t="str">
        <f t="shared" si="1136"/>
        <v/>
      </c>
      <c r="Q2130" s="26" t="str">
        <f t="shared" si="1137"/>
        <v/>
      </c>
      <c r="R2130" s="22"/>
      <c r="S2130" s="99"/>
      <c r="T2130" s="10"/>
      <c r="U2130" s="229" t="str">
        <f t="shared" si="1138"/>
        <v/>
      </c>
      <c r="V2130" s="230"/>
      <c r="W2130" s="230"/>
      <c r="X2130" s="230"/>
      <c r="Y2130" s="230"/>
      <c r="Z2130" s="22" t="str">
        <f>""</f>
        <v/>
      </c>
      <c r="AB2130" s="23" t="str">
        <f t="shared" si="1139"/>
        <v/>
      </c>
      <c r="AC2130" s="2" t="b">
        <f>COUNT(Q2130:Q$2500)&gt;0</f>
        <v>0</v>
      </c>
      <c r="AD2130" s="2" t="b">
        <f t="shared" si="1121"/>
        <v>0</v>
      </c>
      <c r="AE2130" s="2" t="b">
        <f t="shared" si="1122"/>
        <v>0</v>
      </c>
      <c r="AF2130" s="2" t="b">
        <f t="shared" si="1123"/>
        <v>0</v>
      </c>
      <c r="AG2130" s="2" t="b">
        <f>OR(
  AND(AC2130,NOT(AC2131)),
  AND(AF2130,WEEKDAY(AH2129,2)=EINSTELLUNGEN!$D$12),
  AND(AF2130,AH2130=$J$35)
)</f>
        <v>0</v>
      </c>
      <c r="AH2130" s="2">
        <f>IF(AE2130,AH2129+IF(WEEKDAY(AH2129+1,2)&lt;=EINSTELLUNGEN!$D$12,1,$J$36),AH2129)</f>
        <v>42020</v>
      </c>
      <c r="AI2130" s="2">
        <f t="shared" si="1124"/>
        <v>2019</v>
      </c>
      <c r="AJ2130" s="2">
        <f t="shared" si="1125"/>
        <v>201901</v>
      </c>
      <c r="AK2130" s="2">
        <f t="shared" si="1126"/>
        <v>201901</v>
      </c>
      <c r="AL2130" s="2">
        <f t="shared" si="1127"/>
        <v>201903</v>
      </c>
      <c r="AM2130" s="2" t="b">
        <f t="shared" si="1128"/>
        <v>1</v>
      </c>
      <c r="AN2130" s="4" t="e">
        <f t="shared" si="1140"/>
        <v>#N/A</v>
      </c>
      <c r="AO2130" s="4" t="e">
        <f t="shared" si="1141"/>
        <v>#N/A</v>
      </c>
      <c r="AP2130" s="2" t="str">
        <f>IF(AD2130,
  IF(ISBLANK(H2130),
    AP2129,
    IF(LEN(H2130)=1,
      IF(OR(UPPER(H2130)="A",UPPER(H2130)="I"),
        EINSTELLUNGEN!$D$21,
        IF(OR(UPPER(H2130)="B",UPPER(H2130)="M"),
          EINSTELLUNGEN!$D$22,
          IF(OR(UPPER(H2130)="C",UPPER(H2130)="S"),
            EINSTELLUNGEN!$D$23,
            IF(UPPER(H2130)="D",
              EINSTELLUNGEN!$D$24,
              IF(UPPER(H2130)="E",
                EINSTELLUNGEN!$D$25,
                UPPER(H2130)))))),
      IF(ISNUMBER(H2130),
        EINSTELLUNGEN!$D$20&amp;H2130,
        UPPER(H2130)))),
  "")</f>
        <v/>
      </c>
      <c r="AQ2130" s="2" t="str">
        <f t="shared" si="1142"/>
        <v/>
      </c>
      <c r="AR2130" s="2">
        <f t="shared" si="1143"/>
        <v>0</v>
      </c>
      <c r="AS2130" s="145">
        <f t="shared" si="1144"/>
        <v>0.33333333333333331</v>
      </c>
      <c r="AT2130" s="2">
        <f t="shared" si="1145"/>
        <v>0</v>
      </c>
      <c r="AU2130" s="2">
        <f t="shared" si="1146"/>
        <v>0</v>
      </c>
      <c r="AV2130" s="2">
        <f t="shared" si="1147"/>
        <v>0</v>
      </c>
      <c r="AW2130" s="2">
        <f t="shared" si="1148"/>
        <v>0</v>
      </c>
      <c r="AX2130" s="2">
        <f t="shared" si="1129"/>
        <v>0</v>
      </c>
      <c r="AY2130" s="2">
        <f t="shared" si="1149"/>
        <v>0</v>
      </c>
      <c r="AZ2130" s="145" t="e">
        <f t="shared" si="1150"/>
        <v>#N/A</v>
      </c>
      <c r="BA2130" s="145" t="e">
        <f t="shared" si="1151"/>
        <v>#N/A</v>
      </c>
      <c r="BB2130" s="145">
        <f t="shared" si="1152"/>
        <v>2.083333333333337E-2</v>
      </c>
      <c r="BC2130" s="2">
        <f>IF(AM2130,
  IF(AND(AL2130=$J$31,_xlfn.DAYS(AH2130,DATE(AI2130,1,1))&lt;7),
    MAX(0,EINSTELLUNGEN!$D$12+1-WEEKDAY(DATE(EINSTELLUNGEN!$D$9,EINSTELLUNGEN!$D$10,1),2)),
    IF(AL2130=$J$33,
      MIN(EINSTELLUNGEN!$D$12,WEEKDAY(DATE(EINSTELLUNGEN!$D$9,12,31),2)),
      EINSTELLUNGEN!$D$12
  )) - SUMIF(AL$50:AL$2500,"="&amp;AL2130,AX$50:AX$2500),
  0)</f>
        <v>3</v>
      </c>
      <c r="BD2130" s="2">
        <f t="shared" si="1153"/>
        <v>0.33333333333333331</v>
      </c>
      <c r="BE2130" s="2">
        <f t="shared" si="1154"/>
        <v>0</v>
      </c>
    </row>
    <row r="2131" spans="1:57" ht="10.5" customHeight="1">
      <c r="A2131" s="1" t="str">
        <f t="shared" ca="1" si="1130"/>
        <v/>
      </c>
      <c r="B2131" s="1" t="str">
        <f t="shared" ca="1" si="1131"/>
        <v/>
      </c>
      <c r="C2131" s="1" t="str">
        <f t="shared" ca="1" si="1132"/>
        <v/>
      </c>
      <c r="D2131" s="1" t="str">
        <f t="shared" ca="1" si="1133"/>
        <v/>
      </c>
      <c r="F2131" s="10"/>
      <c r="G2131" s="217" t="str">
        <f t="shared" si="1134"/>
        <v/>
      </c>
      <c r="H2131" s="27"/>
      <c r="I2131" s="28"/>
      <c r="J2131" s="28"/>
      <c r="K2131" s="29"/>
      <c r="L2131" s="217"/>
      <c r="M2131" s="217"/>
      <c r="N2131" s="217"/>
      <c r="O2131" s="26" t="str">
        <f t="shared" si="1135"/>
        <v/>
      </c>
      <c r="P2131" s="218" t="str">
        <f t="shared" si="1136"/>
        <v/>
      </c>
      <c r="Q2131" s="26" t="str">
        <f t="shared" si="1137"/>
        <v/>
      </c>
      <c r="R2131" s="22"/>
      <c r="S2131" s="99"/>
      <c r="T2131" s="10"/>
      <c r="U2131" s="229" t="str">
        <f t="shared" si="1138"/>
        <v/>
      </c>
      <c r="V2131" s="230"/>
      <c r="W2131" s="230"/>
      <c r="X2131" s="230"/>
      <c r="Y2131" s="230"/>
      <c r="Z2131" s="22" t="str">
        <f>""</f>
        <v/>
      </c>
      <c r="AB2131" s="23" t="str">
        <f t="shared" si="1139"/>
        <v/>
      </c>
      <c r="AC2131" s="2" t="b">
        <f>COUNT(Q2131:Q$2500)&gt;0</f>
        <v>0</v>
      </c>
      <c r="AD2131" s="2" t="b">
        <f t="shared" si="1121"/>
        <v>0</v>
      </c>
      <c r="AE2131" s="2" t="b">
        <f t="shared" si="1122"/>
        <v>0</v>
      </c>
      <c r="AF2131" s="2" t="b">
        <f t="shared" si="1123"/>
        <v>0</v>
      </c>
      <c r="AG2131" s="2" t="b">
        <f>OR(
  AND(AC2131,NOT(AC2132)),
  AND(AF2131,WEEKDAY(AH2130,2)=EINSTELLUNGEN!$D$12),
  AND(AF2131,AH2131=$J$35)
)</f>
        <v>0</v>
      </c>
      <c r="AH2131" s="2">
        <f>IF(AE2131,AH2130+IF(WEEKDAY(AH2130+1,2)&lt;=EINSTELLUNGEN!$D$12,1,$J$36),AH2130)</f>
        <v>42020</v>
      </c>
      <c r="AI2131" s="2">
        <f t="shared" si="1124"/>
        <v>2019</v>
      </c>
      <c r="AJ2131" s="2">
        <f t="shared" si="1125"/>
        <v>201901</v>
      </c>
      <c r="AK2131" s="2">
        <f t="shared" si="1126"/>
        <v>201901</v>
      </c>
      <c r="AL2131" s="2">
        <f t="shared" si="1127"/>
        <v>201903</v>
      </c>
      <c r="AM2131" s="2" t="b">
        <f t="shared" si="1128"/>
        <v>1</v>
      </c>
      <c r="AN2131" s="4" t="e">
        <f t="shared" si="1140"/>
        <v>#N/A</v>
      </c>
      <c r="AO2131" s="4" t="e">
        <f t="shared" si="1141"/>
        <v>#N/A</v>
      </c>
      <c r="AP2131" s="2" t="str">
        <f>IF(AD2131,
  IF(ISBLANK(H2131),
    AP2130,
    IF(LEN(H2131)=1,
      IF(OR(UPPER(H2131)="A",UPPER(H2131)="I"),
        EINSTELLUNGEN!$D$21,
        IF(OR(UPPER(H2131)="B",UPPER(H2131)="M"),
          EINSTELLUNGEN!$D$22,
          IF(OR(UPPER(H2131)="C",UPPER(H2131)="S"),
            EINSTELLUNGEN!$D$23,
            IF(UPPER(H2131)="D",
              EINSTELLUNGEN!$D$24,
              IF(UPPER(H2131)="E",
                EINSTELLUNGEN!$D$25,
                UPPER(H2131)))))),
      IF(ISNUMBER(H2131),
        EINSTELLUNGEN!$D$20&amp;H2131,
        UPPER(H2131)))),
  "")</f>
        <v/>
      </c>
      <c r="AQ2131" s="2" t="str">
        <f t="shared" si="1142"/>
        <v/>
      </c>
      <c r="AR2131" s="2">
        <f t="shared" si="1143"/>
        <v>0</v>
      </c>
      <c r="AS2131" s="145">
        <f t="shared" si="1144"/>
        <v>0.33333333333333331</v>
      </c>
      <c r="AT2131" s="2">
        <f t="shared" si="1145"/>
        <v>0</v>
      </c>
      <c r="AU2131" s="2">
        <f t="shared" si="1146"/>
        <v>0</v>
      </c>
      <c r="AV2131" s="2">
        <f t="shared" si="1147"/>
        <v>0</v>
      </c>
      <c r="AW2131" s="2">
        <f t="shared" si="1148"/>
        <v>0</v>
      </c>
      <c r="AX2131" s="2">
        <f t="shared" si="1129"/>
        <v>0</v>
      </c>
      <c r="AY2131" s="2">
        <f t="shared" si="1149"/>
        <v>0</v>
      </c>
      <c r="AZ2131" s="145" t="e">
        <f t="shared" si="1150"/>
        <v>#N/A</v>
      </c>
      <c r="BA2131" s="145" t="e">
        <f t="shared" si="1151"/>
        <v>#N/A</v>
      </c>
      <c r="BB2131" s="145">
        <f t="shared" si="1152"/>
        <v>2.083333333333337E-2</v>
      </c>
      <c r="BC2131" s="2">
        <f>IF(AM2131,
  IF(AND(AL2131=$J$31,_xlfn.DAYS(AH2131,DATE(AI2131,1,1))&lt;7),
    MAX(0,EINSTELLUNGEN!$D$12+1-WEEKDAY(DATE(EINSTELLUNGEN!$D$9,EINSTELLUNGEN!$D$10,1),2)),
    IF(AL2131=$J$33,
      MIN(EINSTELLUNGEN!$D$12,WEEKDAY(DATE(EINSTELLUNGEN!$D$9,12,31),2)),
      EINSTELLUNGEN!$D$12
  )) - SUMIF(AL$50:AL$2500,"="&amp;AL2131,AX$50:AX$2500),
  0)</f>
        <v>3</v>
      </c>
      <c r="BD2131" s="2">
        <f t="shared" si="1153"/>
        <v>0.33333333333333331</v>
      </c>
      <c r="BE2131" s="2">
        <f t="shared" si="1154"/>
        <v>0</v>
      </c>
    </row>
    <row r="2132" spans="1:57" ht="10.5" customHeight="1">
      <c r="A2132" s="1" t="str">
        <f t="shared" ca="1" si="1130"/>
        <v/>
      </c>
      <c r="B2132" s="1" t="str">
        <f t="shared" ca="1" si="1131"/>
        <v/>
      </c>
      <c r="C2132" s="1" t="str">
        <f t="shared" ca="1" si="1132"/>
        <v/>
      </c>
      <c r="D2132" s="1" t="str">
        <f t="shared" ca="1" si="1133"/>
        <v/>
      </c>
      <c r="F2132" s="10"/>
      <c r="G2132" s="217" t="str">
        <f t="shared" si="1134"/>
        <v/>
      </c>
      <c r="H2132" s="27"/>
      <c r="I2132" s="28"/>
      <c r="J2132" s="28"/>
      <c r="K2132" s="29"/>
      <c r="L2132" s="217"/>
      <c r="M2132" s="217"/>
      <c r="N2132" s="217"/>
      <c r="O2132" s="26" t="str">
        <f t="shared" si="1135"/>
        <v/>
      </c>
      <c r="P2132" s="218" t="str">
        <f t="shared" si="1136"/>
        <v/>
      </c>
      <c r="Q2132" s="26" t="str">
        <f t="shared" si="1137"/>
        <v/>
      </c>
      <c r="R2132" s="22"/>
      <c r="S2132" s="99"/>
      <c r="T2132" s="10"/>
      <c r="U2132" s="229" t="str">
        <f t="shared" si="1138"/>
        <v/>
      </c>
      <c r="V2132" s="230"/>
      <c r="W2132" s="230"/>
      <c r="X2132" s="230"/>
      <c r="Y2132" s="230"/>
      <c r="Z2132" s="22" t="str">
        <f>""</f>
        <v/>
      </c>
      <c r="AB2132" s="23" t="str">
        <f t="shared" si="1139"/>
        <v/>
      </c>
      <c r="AC2132" s="2" t="b">
        <f>COUNT(Q2132:Q$2500)&gt;0</f>
        <v>0</v>
      </c>
      <c r="AD2132" s="2" t="b">
        <f t="shared" si="1121"/>
        <v>0</v>
      </c>
      <c r="AE2132" s="2" t="b">
        <f t="shared" si="1122"/>
        <v>0</v>
      </c>
      <c r="AF2132" s="2" t="b">
        <f t="shared" si="1123"/>
        <v>0</v>
      </c>
      <c r="AG2132" s="2" t="b">
        <f>OR(
  AND(AC2132,NOT(AC2133)),
  AND(AF2132,WEEKDAY(AH2131,2)=EINSTELLUNGEN!$D$12),
  AND(AF2132,AH2132=$J$35)
)</f>
        <v>0</v>
      </c>
      <c r="AH2132" s="2">
        <f>IF(AE2132,AH2131+IF(WEEKDAY(AH2131+1,2)&lt;=EINSTELLUNGEN!$D$12,1,$J$36),AH2131)</f>
        <v>42020</v>
      </c>
      <c r="AI2132" s="2">
        <f t="shared" si="1124"/>
        <v>2019</v>
      </c>
      <c r="AJ2132" s="2">
        <f t="shared" si="1125"/>
        <v>201901</v>
      </c>
      <c r="AK2132" s="2">
        <f t="shared" si="1126"/>
        <v>201901</v>
      </c>
      <c r="AL2132" s="2">
        <f t="shared" si="1127"/>
        <v>201903</v>
      </c>
      <c r="AM2132" s="2" t="b">
        <f t="shared" si="1128"/>
        <v>1</v>
      </c>
      <c r="AN2132" s="4" t="e">
        <f t="shared" si="1140"/>
        <v>#N/A</v>
      </c>
      <c r="AO2132" s="4" t="e">
        <f t="shared" si="1141"/>
        <v>#N/A</v>
      </c>
      <c r="AP2132" s="2" t="str">
        <f>IF(AD2132,
  IF(ISBLANK(H2132),
    AP2131,
    IF(LEN(H2132)=1,
      IF(OR(UPPER(H2132)="A",UPPER(H2132)="I"),
        EINSTELLUNGEN!$D$21,
        IF(OR(UPPER(H2132)="B",UPPER(H2132)="M"),
          EINSTELLUNGEN!$D$22,
          IF(OR(UPPER(H2132)="C",UPPER(H2132)="S"),
            EINSTELLUNGEN!$D$23,
            IF(UPPER(H2132)="D",
              EINSTELLUNGEN!$D$24,
              IF(UPPER(H2132)="E",
                EINSTELLUNGEN!$D$25,
                UPPER(H2132)))))),
      IF(ISNUMBER(H2132),
        EINSTELLUNGEN!$D$20&amp;H2132,
        UPPER(H2132)))),
  "")</f>
        <v/>
      </c>
      <c r="AQ2132" s="2" t="str">
        <f t="shared" si="1142"/>
        <v/>
      </c>
      <c r="AR2132" s="2">
        <f t="shared" si="1143"/>
        <v>0</v>
      </c>
      <c r="AS2132" s="145">
        <f t="shared" si="1144"/>
        <v>0.33333333333333331</v>
      </c>
      <c r="AT2132" s="2">
        <f t="shared" si="1145"/>
        <v>0</v>
      </c>
      <c r="AU2132" s="2">
        <f t="shared" si="1146"/>
        <v>0</v>
      </c>
      <c r="AV2132" s="2">
        <f t="shared" si="1147"/>
        <v>0</v>
      </c>
      <c r="AW2132" s="2">
        <f t="shared" si="1148"/>
        <v>0</v>
      </c>
      <c r="AX2132" s="2">
        <f t="shared" si="1129"/>
        <v>0</v>
      </c>
      <c r="AY2132" s="2">
        <f t="shared" si="1149"/>
        <v>0</v>
      </c>
      <c r="AZ2132" s="145" t="e">
        <f t="shared" si="1150"/>
        <v>#N/A</v>
      </c>
      <c r="BA2132" s="145" t="e">
        <f t="shared" si="1151"/>
        <v>#N/A</v>
      </c>
      <c r="BB2132" s="145">
        <f t="shared" si="1152"/>
        <v>2.083333333333337E-2</v>
      </c>
      <c r="BC2132" s="2">
        <f>IF(AM2132,
  IF(AND(AL2132=$J$31,_xlfn.DAYS(AH2132,DATE(AI2132,1,1))&lt;7),
    MAX(0,EINSTELLUNGEN!$D$12+1-WEEKDAY(DATE(EINSTELLUNGEN!$D$9,EINSTELLUNGEN!$D$10,1),2)),
    IF(AL2132=$J$33,
      MIN(EINSTELLUNGEN!$D$12,WEEKDAY(DATE(EINSTELLUNGEN!$D$9,12,31),2)),
      EINSTELLUNGEN!$D$12
  )) - SUMIF(AL$50:AL$2500,"="&amp;AL2132,AX$50:AX$2500),
  0)</f>
        <v>3</v>
      </c>
      <c r="BD2132" s="2">
        <f t="shared" si="1153"/>
        <v>0.33333333333333331</v>
      </c>
      <c r="BE2132" s="2">
        <f t="shared" si="1154"/>
        <v>0</v>
      </c>
    </row>
    <row r="2133" spans="1:57" ht="10.5" customHeight="1">
      <c r="A2133" s="1" t="str">
        <f t="shared" ca="1" si="1130"/>
        <v/>
      </c>
      <c r="B2133" s="1" t="str">
        <f t="shared" ca="1" si="1131"/>
        <v/>
      </c>
      <c r="C2133" s="1" t="str">
        <f t="shared" ca="1" si="1132"/>
        <v/>
      </c>
      <c r="D2133" s="1" t="str">
        <f t="shared" ca="1" si="1133"/>
        <v/>
      </c>
      <c r="F2133" s="10"/>
      <c r="G2133" s="217" t="str">
        <f t="shared" si="1134"/>
        <v/>
      </c>
      <c r="H2133" s="27"/>
      <c r="I2133" s="28"/>
      <c r="J2133" s="28"/>
      <c r="K2133" s="29"/>
      <c r="L2133" s="217"/>
      <c r="M2133" s="217"/>
      <c r="N2133" s="217"/>
      <c r="O2133" s="26" t="str">
        <f t="shared" si="1135"/>
        <v/>
      </c>
      <c r="P2133" s="218" t="str">
        <f t="shared" si="1136"/>
        <v/>
      </c>
      <c r="Q2133" s="26" t="str">
        <f t="shared" si="1137"/>
        <v/>
      </c>
      <c r="R2133" s="22"/>
      <c r="S2133" s="99"/>
      <c r="T2133" s="10"/>
      <c r="U2133" s="229" t="str">
        <f t="shared" si="1138"/>
        <v/>
      </c>
      <c r="V2133" s="230"/>
      <c r="W2133" s="230"/>
      <c r="X2133" s="230"/>
      <c r="Y2133" s="230"/>
      <c r="Z2133" s="22" t="str">
        <f>""</f>
        <v/>
      </c>
      <c r="AB2133" s="23" t="str">
        <f t="shared" si="1139"/>
        <v/>
      </c>
      <c r="AC2133" s="2" t="b">
        <f>COUNT(Q2133:Q$2500)&gt;0</f>
        <v>0</v>
      </c>
      <c r="AD2133" s="2" t="b">
        <f t="shared" si="1121"/>
        <v>0</v>
      </c>
      <c r="AE2133" s="2" t="b">
        <f t="shared" si="1122"/>
        <v>0</v>
      </c>
      <c r="AF2133" s="2" t="b">
        <f t="shared" si="1123"/>
        <v>0</v>
      </c>
      <c r="AG2133" s="2" t="b">
        <f>OR(
  AND(AC2133,NOT(AC2134)),
  AND(AF2133,WEEKDAY(AH2132,2)=EINSTELLUNGEN!$D$12),
  AND(AF2133,AH2133=$J$35)
)</f>
        <v>0</v>
      </c>
      <c r="AH2133" s="2">
        <f>IF(AE2133,AH2132+IF(WEEKDAY(AH2132+1,2)&lt;=EINSTELLUNGEN!$D$12,1,$J$36),AH2132)</f>
        <v>42020</v>
      </c>
      <c r="AI2133" s="2">
        <f t="shared" si="1124"/>
        <v>2019</v>
      </c>
      <c r="AJ2133" s="2">
        <f t="shared" si="1125"/>
        <v>201901</v>
      </c>
      <c r="AK2133" s="2">
        <f t="shared" si="1126"/>
        <v>201901</v>
      </c>
      <c r="AL2133" s="2">
        <f t="shared" si="1127"/>
        <v>201903</v>
      </c>
      <c r="AM2133" s="2" t="b">
        <f t="shared" si="1128"/>
        <v>1</v>
      </c>
      <c r="AN2133" s="4" t="e">
        <f t="shared" si="1140"/>
        <v>#N/A</v>
      </c>
      <c r="AO2133" s="4" t="e">
        <f t="shared" si="1141"/>
        <v>#N/A</v>
      </c>
      <c r="AP2133" s="2" t="str">
        <f>IF(AD2133,
  IF(ISBLANK(H2133),
    AP2132,
    IF(LEN(H2133)=1,
      IF(OR(UPPER(H2133)="A",UPPER(H2133)="I"),
        EINSTELLUNGEN!$D$21,
        IF(OR(UPPER(H2133)="B",UPPER(H2133)="M"),
          EINSTELLUNGEN!$D$22,
          IF(OR(UPPER(H2133)="C",UPPER(H2133)="S"),
            EINSTELLUNGEN!$D$23,
            IF(UPPER(H2133)="D",
              EINSTELLUNGEN!$D$24,
              IF(UPPER(H2133)="E",
                EINSTELLUNGEN!$D$25,
                UPPER(H2133)))))),
      IF(ISNUMBER(H2133),
        EINSTELLUNGEN!$D$20&amp;H2133,
        UPPER(H2133)))),
  "")</f>
        <v/>
      </c>
      <c r="AQ2133" s="2" t="str">
        <f t="shared" si="1142"/>
        <v/>
      </c>
      <c r="AR2133" s="2">
        <f t="shared" si="1143"/>
        <v>0</v>
      </c>
      <c r="AS2133" s="145">
        <f t="shared" si="1144"/>
        <v>0.33333333333333331</v>
      </c>
      <c r="AT2133" s="2">
        <f t="shared" si="1145"/>
        <v>0</v>
      </c>
      <c r="AU2133" s="2">
        <f t="shared" si="1146"/>
        <v>0</v>
      </c>
      <c r="AV2133" s="2">
        <f t="shared" si="1147"/>
        <v>0</v>
      </c>
      <c r="AW2133" s="2">
        <f t="shared" si="1148"/>
        <v>0</v>
      </c>
      <c r="AX2133" s="2">
        <f t="shared" si="1129"/>
        <v>0</v>
      </c>
      <c r="AY2133" s="2">
        <f t="shared" si="1149"/>
        <v>0</v>
      </c>
      <c r="AZ2133" s="145" t="e">
        <f t="shared" si="1150"/>
        <v>#N/A</v>
      </c>
      <c r="BA2133" s="145" t="e">
        <f t="shared" si="1151"/>
        <v>#N/A</v>
      </c>
      <c r="BB2133" s="145">
        <f t="shared" si="1152"/>
        <v>2.083333333333337E-2</v>
      </c>
      <c r="BC2133" s="2">
        <f>IF(AM2133,
  IF(AND(AL2133=$J$31,_xlfn.DAYS(AH2133,DATE(AI2133,1,1))&lt;7),
    MAX(0,EINSTELLUNGEN!$D$12+1-WEEKDAY(DATE(EINSTELLUNGEN!$D$9,EINSTELLUNGEN!$D$10,1),2)),
    IF(AL2133=$J$33,
      MIN(EINSTELLUNGEN!$D$12,WEEKDAY(DATE(EINSTELLUNGEN!$D$9,12,31),2)),
      EINSTELLUNGEN!$D$12
  )) - SUMIF(AL$50:AL$2500,"="&amp;AL2133,AX$50:AX$2500),
  0)</f>
        <v>3</v>
      </c>
      <c r="BD2133" s="2">
        <f t="shared" si="1153"/>
        <v>0.33333333333333331</v>
      </c>
      <c r="BE2133" s="2">
        <f t="shared" si="1154"/>
        <v>0</v>
      </c>
    </row>
    <row r="2134" spans="1:57" ht="10.5" customHeight="1">
      <c r="A2134" s="1" t="str">
        <f t="shared" ca="1" si="1130"/>
        <v/>
      </c>
      <c r="B2134" s="1" t="str">
        <f t="shared" ca="1" si="1131"/>
        <v/>
      </c>
      <c r="C2134" s="1" t="str">
        <f t="shared" ca="1" si="1132"/>
        <v/>
      </c>
      <c r="D2134" s="1" t="str">
        <f t="shared" ca="1" si="1133"/>
        <v/>
      </c>
      <c r="F2134" s="10"/>
      <c r="G2134" s="217" t="str">
        <f t="shared" si="1134"/>
        <v/>
      </c>
      <c r="H2134" s="27"/>
      <c r="I2134" s="28"/>
      <c r="J2134" s="28"/>
      <c r="K2134" s="29"/>
      <c r="L2134" s="217"/>
      <c r="M2134" s="217"/>
      <c r="N2134" s="217"/>
      <c r="O2134" s="26" t="str">
        <f t="shared" si="1135"/>
        <v/>
      </c>
      <c r="P2134" s="218" t="str">
        <f t="shared" si="1136"/>
        <v/>
      </c>
      <c r="Q2134" s="26" t="str">
        <f t="shared" si="1137"/>
        <v/>
      </c>
      <c r="R2134" s="22"/>
      <c r="S2134" s="99"/>
      <c r="T2134" s="10"/>
      <c r="U2134" s="229" t="str">
        <f t="shared" si="1138"/>
        <v/>
      </c>
      <c r="V2134" s="230"/>
      <c r="W2134" s="230"/>
      <c r="X2134" s="230"/>
      <c r="Y2134" s="230"/>
      <c r="Z2134" s="22" t="str">
        <f>""</f>
        <v/>
      </c>
      <c r="AB2134" s="23" t="str">
        <f t="shared" si="1139"/>
        <v/>
      </c>
      <c r="AC2134" s="2" t="b">
        <f>COUNT(Q2134:Q$2500)&gt;0</f>
        <v>0</v>
      </c>
      <c r="AD2134" s="2" t="b">
        <f t="shared" si="1121"/>
        <v>0</v>
      </c>
      <c r="AE2134" s="2" t="b">
        <f t="shared" si="1122"/>
        <v>0</v>
      </c>
      <c r="AF2134" s="2" t="b">
        <f t="shared" si="1123"/>
        <v>0</v>
      </c>
      <c r="AG2134" s="2" t="b">
        <f>OR(
  AND(AC2134,NOT(AC2135)),
  AND(AF2134,WEEKDAY(AH2133,2)=EINSTELLUNGEN!$D$12),
  AND(AF2134,AH2134=$J$35)
)</f>
        <v>0</v>
      </c>
      <c r="AH2134" s="2">
        <f>IF(AE2134,AH2133+IF(WEEKDAY(AH2133+1,2)&lt;=EINSTELLUNGEN!$D$12,1,$J$36),AH2133)</f>
        <v>42020</v>
      </c>
      <c r="AI2134" s="2">
        <f t="shared" si="1124"/>
        <v>2019</v>
      </c>
      <c r="AJ2134" s="2">
        <f t="shared" si="1125"/>
        <v>201901</v>
      </c>
      <c r="AK2134" s="2">
        <f t="shared" si="1126"/>
        <v>201901</v>
      </c>
      <c r="AL2134" s="2">
        <f t="shared" si="1127"/>
        <v>201903</v>
      </c>
      <c r="AM2134" s="2" t="b">
        <f t="shared" si="1128"/>
        <v>1</v>
      </c>
      <c r="AN2134" s="4" t="e">
        <f t="shared" si="1140"/>
        <v>#N/A</v>
      </c>
      <c r="AO2134" s="4" t="e">
        <f t="shared" si="1141"/>
        <v>#N/A</v>
      </c>
      <c r="AP2134" s="2" t="str">
        <f>IF(AD2134,
  IF(ISBLANK(H2134),
    AP2133,
    IF(LEN(H2134)=1,
      IF(OR(UPPER(H2134)="A",UPPER(H2134)="I"),
        EINSTELLUNGEN!$D$21,
        IF(OR(UPPER(H2134)="B",UPPER(H2134)="M"),
          EINSTELLUNGEN!$D$22,
          IF(OR(UPPER(H2134)="C",UPPER(H2134)="S"),
            EINSTELLUNGEN!$D$23,
            IF(UPPER(H2134)="D",
              EINSTELLUNGEN!$D$24,
              IF(UPPER(H2134)="E",
                EINSTELLUNGEN!$D$25,
                UPPER(H2134)))))),
      IF(ISNUMBER(H2134),
        EINSTELLUNGEN!$D$20&amp;H2134,
        UPPER(H2134)))),
  "")</f>
        <v/>
      </c>
      <c r="AQ2134" s="2" t="str">
        <f t="shared" si="1142"/>
        <v/>
      </c>
      <c r="AR2134" s="2">
        <f t="shared" si="1143"/>
        <v>0</v>
      </c>
      <c r="AS2134" s="145">
        <f t="shared" si="1144"/>
        <v>0.33333333333333331</v>
      </c>
      <c r="AT2134" s="2">
        <f t="shared" si="1145"/>
        <v>0</v>
      </c>
      <c r="AU2134" s="2">
        <f t="shared" si="1146"/>
        <v>0</v>
      </c>
      <c r="AV2134" s="2">
        <f t="shared" si="1147"/>
        <v>0</v>
      </c>
      <c r="AW2134" s="2">
        <f t="shared" si="1148"/>
        <v>0</v>
      </c>
      <c r="AX2134" s="2">
        <f t="shared" si="1129"/>
        <v>0</v>
      </c>
      <c r="AY2134" s="2">
        <f t="shared" si="1149"/>
        <v>0</v>
      </c>
      <c r="AZ2134" s="145" t="e">
        <f t="shared" si="1150"/>
        <v>#N/A</v>
      </c>
      <c r="BA2134" s="145" t="e">
        <f t="shared" si="1151"/>
        <v>#N/A</v>
      </c>
      <c r="BB2134" s="145">
        <f t="shared" si="1152"/>
        <v>2.083333333333337E-2</v>
      </c>
      <c r="BC2134" s="2">
        <f>IF(AM2134,
  IF(AND(AL2134=$J$31,_xlfn.DAYS(AH2134,DATE(AI2134,1,1))&lt;7),
    MAX(0,EINSTELLUNGEN!$D$12+1-WEEKDAY(DATE(EINSTELLUNGEN!$D$9,EINSTELLUNGEN!$D$10,1),2)),
    IF(AL2134=$J$33,
      MIN(EINSTELLUNGEN!$D$12,WEEKDAY(DATE(EINSTELLUNGEN!$D$9,12,31),2)),
      EINSTELLUNGEN!$D$12
  )) - SUMIF(AL$50:AL$2500,"="&amp;AL2134,AX$50:AX$2500),
  0)</f>
        <v>3</v>
      </c>
      <c r="BD2134" s="2">
        <f t="shared" si="1153"/>
        <v>0.33333333333333331</v>
      </c>
      <c r="BE2134" s="2">
        <f t="shared" si="1154"/>
        <v>0</v>
      </c>
    </row>
    <row r="2135" spans="1:57" ht="10.5" customHeight="1">
      <c r="A2135" s="1" t="str">
        <f t="shared" ca="1" si="1130"/>
        <v/>
      </c>
      <c r="B2135" s="1" t="str">
        <f t="shared" ca="1" si="1131"/>
        <v/>
      </c>
      <c r="C2135" s="1" t="str">
        <f t="shared" ca="1" si="1132"/>
        <v/>
      </c>
      <c r="D2135" s="1" t="str">
        <f t="shared" ca="1" si="1133"/>
        <v/>
      </c>
      <c r="F2135" s="10"/>
      <c r="G2135" s="217" t="str">
        <f t="shared" si="1134"/>
        <v/>
      </c>
      <c r="H2135" s="27"/>
      <c r="I2135" s="28"/>
      <c r="J2135" s="28"/>
      <c r="K2135" s="29"/>
      <c r="L2135" s="217"/>
      <c r="M2135" s="217"/>
      <c r="N2135" s="217"/>
      <c r="O2135" s="26" t="str">
        <f t="shared" si="1135"/>
        <v/>
      </c>
      <c r="P2135" s="218" t="str">
        <f t="shared" si="1136"/>
        <v/>
      </c>
      <c r="Q2135" s="26" t="str">
        <f t="shared" si="1137"/>
        <v/>
      </c>
      <c r="R2135" s="22"/>
      <c r="S2135" s="99"/>
      <c r="T2135" s="10"/>
      <c r="U2135" s="229" t="str">
        <f t="shared" si="1138"/>
        <v/>
      </c>
      <c r="V2135" s="230"/>
      <c r="W2135" s="230"/>
      <c r="X2135" s="230"/>
      <c r="Y2135" s="230"/>
      <c r="Z2135" s="22" t="str">
        <f>""</f>
        <v/>
      </c>
      <c r="AB2135" s="23" t="str">
        <f t="shared" si="1139"/>
        <v/>
      </c>
      <c r="AC2135" s="2" t="b">
        <f>COUNT(Q2135:Q$2500)&gt;0</f>
        <v>0</v>
      </c>
      <c r="AD2135" s="2" t="b">
        <f t="shared" ref="AD2135:AD2198" si="1155">LEN(CONCATENATE(H2135,I2135,J2135,K2135))&gt;0</f>
        <v>0</v>
      </c>
      <c r="AE2135" s="2" t="b">
        <f t="shared" ref="AE2135:AE2198" si="1156">AND(NOT(AD2135),AD2136)</f>
        <v>0</v>
      </c>
      <c r="AF2135" s="2" t="b">
        <f t="shared" ref="AF2135:AF2198" si="1157">AND(NOT(AD2135),AD2134)</f>
        <v>0</v>
      </c>
      <c r="AG2135" s="2" t="b">
        <f>OR(
  AND(AC2135,NOT(AC2136)),
  AND(AF2135,WEEKDAY(AH2134,2)=EINSTELLUNGEN!$D$12),
  AND(AF2135,AH2135=$J$35)
)</f>
        <v>0</v>
      </c>
      <c r="AH2135" s="2">
        <f>IF(AE2135,AH2134+IF(WEEKDAY(AH2134+1,2)&lt;=EINSTELLUNGEN!$D$12,1,$J$36),AH2134)</f>
        <v>42020</v>
      </c>
      <c r="AI2135" s="2">
        <f t="shared" ref="AI2135:AI2198" si="1158">YEAR(AH2135)</f>
        <v>2019</v>
      </c>
      <c r="AJ2135" s="2">
        <f t="shared" ref="AJ2135:AJ2198" si="1159">AI2135*100+ROUNDUP(MONTH(AH2135)/3,0)</f>
        <v>201901</v>
      </c>
      <c r="AK2135" s="2">
        <f t="shared" ref="AK2135:AK2198" si="1160">AI2135*100+MONTH(AH2135)</f>
        <v>201901</v>
      </c>
      <c r="AL2135" s="2">
        <f t="shared" ref="AL2135:AL2198" si="1161">AI2135*100-IF(AND(_xlfn.ISOWEEKNUM(AH2135)&gt;=52,MONTH(AH2135)=1),100,0)+_xlfn.ISOWEEKNUM(AH2135)</f>
        <v>201903</v>
      </c>
      <c r="AM2135" s="2" t="b">
        <f t="shared" ref="AM2135:AM2198" si="1162">AND(AH2135&gt;=$J$34,AH2135&lt;=$J$35)</f>
        <v>1</v>
      </c>
      <c r="AN2135" s="4" t="e">
        <f t="shared" si="1140"/>
        <v>#N/A</v>
      </c>
      <c r="AO2135" s="4" t="e">
        <f t="shared" si="1141"/>
        <v>#N/A</v>
      </c>
      <c r="AP2135" s="2" t="str">
        <f>IF(AD2135,
  IF(ISBLANK(H2135),
    AP2134,
    IF(LEN(H2135)=1,
      IF(OR(UPPER(H2135)="A",UPPER(H2135)="I"),
        EINSTELLUNGEN!$D$21,
        IF(OR(UPPER(H2135)="B",UPPER(H2135)="M"),
          EINSTELLUNGEN!$D$22,
          IF(OR(UPPER(H2135)="C",UPPER(H2135)="S"),
            EINSTELLUNGEN!$D$23,
            IF(UPPER(H2135)="D",
              EINSTELLUNGEN!$D$24,
              IF(UPPER(H2135)="E",
                EINSTELLUNGEN!$D$25,
                UPPER(H2135)))))),
      IF(ISNUMBER(H2135),
        EINSTELLUNGEN!$D$20&amp;H2135,
        UPPER(H2135)))),
  "")</f>
        <v/>
      </c>
      <c r="AQ2135" s="2" t="str">
        <f t="shared" si="1142"/>
        <v/>
      </c>
      <c r="AR2135" s="2">
        <f t="shared" si="1143"/>
        <v>0</v>
      </c>
      <c r="AS2135" s="145">
        <f t="shared" si="1144"/>
        <v>0.33333333333333331</v>
      </c>
      <c r="AT2135" s="2">
        <f t="shared" si="1145"/>
        <v>0</v>
      </c>
      <c r="AU2135" s="2">
        <f t="shared" si="1146"/>
        <v>0</v>
      </c>
      <c r="AV2135" s="2">
        <f t="shared" si="1147"/>
        <v>0</v>
      </c>
      <c r="AW2135" s="2">
        <f t="shared" si="1148"/>
        <v>0</v>
      </c>
      <c r="AX2135" s="2">
        <f t="shared" ref="AX2135:AX2198" si="1163">IF(SUM(AT2135:AV2135)=0,0,1)</f>
        <v>0</v>
      </c>
      <c r="AY2135" s="2">
        <f t="shared" si="1149"/>
        <v>0</v>
      </c>
      <c r="AZ2135" s="145" t="e">
        <f t="shared" si="1150"/>
        <v>#N/A</v>
      </c>
      <c r="BA2135" s="145" t="e">
        <f t="shared" si="1151"/>
        <v>#N/A</v>
      </c>
      <c r="BB2135" s="145">
        <f t="shared" si="1152"/>
        <v>2.083333333333337E-2</v>
      </c>
      <c r="BC2135" s="2">
        <f>IF(AM2135,
  IF(AND(AL2135=$J$31,_xlfn.DAYS(AH2135,DATE(AI2135,1,1))&lt;7),
    MAX(0,EINSTELLUNGEN!$D$12+1-WEEKDAY(DATE(EINSTELLUNGEN!$D$9,EINSTELLUNGEN!$D$10,1),2)),
    IF(AL2135=$J$33,
      MIN(EINSTELLUNGEN!$D$12,WEEKDAY(DATE(EINSTELLUNGEN!$D$9,12,31),2)),
      EINSTELLUNGEN!$D$12
  )) - SUMIF(AL$50:AL$2500,"="&amp;AL2135,AX$50:AX$2500),
  0)</f>
        <v>3</v>
      </c>
      <c r="BD2135" s="2">
        <f t="shared" si="1153"/>
        <v>0.33333333333333331</v>
      </c>
      <c r="BE2135" s="2">
        <f t="shared" si="1154"/>
        <v>0</v>
      </c>
    </row>
    <row r="2136" spans="1:57" ht="10.5" customHeight="1">
      <c r="A2136" s="1" t="str">
        <f t="shared" ca="1" si="1130"/>
        <v/>
      </c>
      <c r="B2136" s="1" t="str">
        <f t="shared" ca="1" si="1131"/>
        <v/>
      </c>
      <c r="C2136" s="1" t="str">
        <f t="shared" ca="1" si="1132"/>
        <v/>
      </c>
      <c r="D2136" s="1" t="str">
        <f t="shared" ca="1" si="1133"/>
        <v/>
      </c>
      <c r="F2136" s="10"/>
      <c r="G2136" s="217" t="str">
        <f t="shared" si="1134"/>
        <v/>
      </c>
      <c r="H2136" s="27"/>
      <c r="I2136" s="28"/>
      <c r="J2136" s="28"/>
      <c r="K2136" s="29"/>
      <c r="L2136" s="217"/>
      <c r="M2136" s="217"/>
      <c r="N2136" s="217"/>
      <c r="O2136" s="26" t="str">
        <f t="shared" si="1135"/>
        <v/>
      </c>
      <c r="P2136" s="218" t="str">
        <f t="shared" si="1136"/>
        <v/>
      </c>
      <c r="Q2136" s="26" t="str">
        <f t="shared" si="1137"/>
        <v/>
      </c>
      <c r="R2136" s="22"/>
      <c r="S2136" s="99"/>
      <c r="T2136" s="10"/>
      <c r="U2136" s="229" t="str">
        <f t="shared" si="1138"/>
        <v/>
      </c>
      <c r="V2136" s="230"/>
      <c r="W2136" s="230"/>
      <c r="X2136" s="230"/>
      <c r="Y2136" s="230"/>
      <c r="Z2136" s="22" t="str">
        <f>""</f>
        <v/>
      </c>
      <c r="AB2136" s="23" t="str">
        <f t="shared" si="1139"/>
        <v/>
      </c>
      <c r="AC2136" s="2" t="b">
        <f>COUNT(Q2136:Q$2500)&gt;0</f>
        <v>0</v>
      </c>
      <c r="AD2136" s="2" t="b">
        <f t="shared" si="1155"/>
        <v>0</v>
      </c>
      <c r="AE2136" s="2" t="b">
        <f t="shared" si="1156"/>
        <v>0</v>
      </c>
      <c r="AF2136" s="2" t="b">
        <f t="shared" si="1157"/>
        <v>0</v>
      </c>
      <c r="AG2136" s="2" t="b">
        <f>OR(
  AND(AC2136,NOT(AC2137)),
  AND(AF2136,WEEKDAY(AH2135,2)=EINSTELLUNGEN!$D$12),
  AND(AF2136,AH2136=$J$35)
)</f>
        <v>0</v>
      </c>
      <c r="AH2136" s="2">
        <f>IF(AE2136,AH2135+IF(WEEKDAY(AH2135+1,2)&lt;=EINSTELLUNGEN!$D$12,1,$J$36),AH2135)</f>
        <v>42020</v>
      </c>
      <c r="AI2136" s="2">
        <f t="shared" si="1158"/>
        <v>2019</v>
      </c>
      <c r="AJ2136" s="2">
        <f t="shared" si="1159"/>
        <v>201901</v>
      </c>
      <c r="AK2136" s="2">
        <f t="shared" si="1160"/>
        <v>201901</v>
      </c>
      <c r="AL2136" s="2">
        <f t="shared" si="1161"/>
        <v>201903</v>
      </c>
      <c r="AM2136" s="2" t="b">
        <f t="shared" si="1162"/>
        <v>1</v>
      </c>
      <c r="AN2136" s="4" t="e">
        <f t="shared" si="1140"/>
        <v>#N/A</v>
      </c>
      <c r="AO2136" s="4" t="e">
        <f t="shared" si="1141"/>
        <v>#N/A</v>
      </c>
      <c r="AP2136" s="2" t="str">
        <f>IF(AD2136,
  IF(ISBLANK(H2136),
    AP2135,
    IF(LEN(H2136)=1,
      IF(OR(UPPER(H2136)="A",UPPER(H2136)="I"),
        EINSTELLUNGEN!$D$21,
        IF(OR(UPPER(H2136)="B",UPPER(H2136)="M"),
          EINSTELLUNGEN!$D$22,
          IF(OR(UPPER(H2136)="C",UPPER(H2136)="S"),
            EINSTELLUNGEN!$D$23,
            IF(UPPER(H2136)="D",
              EINSTELLUNGEN!$D$24,
              IF(UPPER(H2136)="E",
                EINSTELLUNGEN!$D$25,
                UPPER(H2136)))))),
      IF(ISNUMBER(H2136),
        EINSTELLUNGEN!$D$20&amp;H2136,
        UPPER(H2136)))),
  "")</f>
        <v/>
      </c>
      <c r="AQ2136" s="2" t="str">
        <f t="shared" si="1142"/>
        <v/>
      </c>
      <c r="AR2136" s="2">
        <f t="shared" si="1143"/>
        <v>0</v>
      </c>
      <c r="AS2136" s="145">
        <f t="shared" si="1144"/>
        <v>0.33333333333333331</v>
      </c>
      <c r="AT2136" s="2">
        <f t="shared" si="1145"/>
        <v>0</v>
      </c>
      <c r="AU2136" s="2">
        <f t="shared" si="1146"/>
        <v>0</v>
      </c>
      <c r="AV2136" s="2">
        <f t="shared" si="1147"/>
        <v>0</v>
      </c>
      <c r="AW2136" s="2">
        <f t="shared" si="1148"/>
        <v>0</v>
      </c>
      <c r="AX2136" s="2">
        <f t="shared" si="1163"/>
        <v>0</v>
      </c>
      <c r="AY2136" s="2">
        <f t="shared" si="1149"/>
        <v>0</v>
      </c>
      <c r="AZ2136" s="145" t="e">
        <f t="shared" si="1150"/>
        <v>#N/A</v>
      </c>
      <c r="BA2136" s="145" t="e">
        <f t="shared" si="1151"/>
        <v>#N/A</v>
      </c>
      <c r="BB2136" s="145">
        <f t="shared" si="1152"/>
        <v>2.083333333333337E-2</v>
      </c>
      <c r="BC2136" s="2">
        <f>IF(AM2136,
  IF(AND(AL2136=$J$31,_xlfn.DAYS(AH2136,DATE(AI2136,1,1))&lt;7),
    MAX(0,EINSTELLUNGEN!$D$12+1-WEEKDAY(DATE(EINSTELLUNGEN!$D$9,EINSTELLUNGEN!$D$10,1),2)),
    IF(AL2136=$J$33,
      MIN(EINSTELLUNGEN!$D$12,WEEKDAY(DATE(EINSTELLUNGEN!$D$9,12,31),2)),
      EINSTELLUNGEN!$D$12
  )) - SUMIF(AL$50:AL$2500,"="&amp;AL2136,AX$50:AX$2500),
  0)</f>
        <v>3</v>
      </c>
      <c r="BD2136" s="2">
        <f t="shared" si="1153"/>
        <v>0.33333333333333331</v>
      </c>
      <c r="BE2136" s="2">
        <f t="shared" si="1154"/>
        <v>0</v>
      </c>
    </row>
    <row r="2137" spans="1:57" ht="10.5" customHeight="1">
      <c r="A2137" s="1" t="str">
        <f t="shared" ca="1" si="1130"/>
        <v/>
      </c>
      <c r="B2137" s="1" t="str">
        <f t="shared" ca="1" si="1131"/>
        <v/>
      </c>
      <c r="C2137" s="1" t="str">
        <f t="shared" ca="1" si="1132"/>
        <v/>
      </c>
      <c r="D2137" s="1" t="str">
        <f t="shared" ca="1" si="1133"/>
        <v/>
      </c>
      <c r="F2137" s="10"/>
      <c r="G2137" s="217" t="str">
        <f t="shared" si="1134"/>
        <v/>
      </c>
      <c r="H2137" s="27"/>
      <c r="I2137" s="28"/>
      <c r="J2137" s="28"/>
      <c r="K2137" s="29"/>
      <c r="L2137" s="217"/>
      <c r="M2137" s="217"/>
      <c r="N2137" s="217"/>
      <c r="O2137" s="26" t="str">
        <f t="shared" si="1135"/>
        <v/>
      </c>
      <c r="P2137" s="218" t="str">
        <f t="shared" si="1136"/>
        <v/>
      </c>
      <c r="Q2137" s="26" t="str">
        <f t="shared" si="1137"/>
        <v/>
      </c>
      <c r="R2137" s="22"/>
      <c r="S2137" s="99"/>
      <c r="T2137" s="10"/>
      <c r="U2137" s="229" t="str">
        <f t="shared" si="1138"/>
        <v/>
      </c>
      <c r="V2137" s="230"/>
      <c r="W2137" s="230"/>
      <c r="X2137" s="230"/>
      <c r="Y2137" s="230"/>
      <c r="Z2137" s="22" t="str">
        <f>""</f>
        <v/>
      </c>
      <c r="AB2137" s="23" t="str">
        <f t="shared" si="1139"/>
        <v/>
      </c>
      <c r="AC2137" s="2" t="b">
        <f>COUNT(Q2137:Q$2500)&gt;0</f>
        <v>0</v>
      </c>
      <c r="AD2137" s="2" t="b">
        <f t="shared" si="1155"/>
        <v>0</v>
      </c>
      <c r="AE2137" s="2" t="b">
        <f t="shared" si="1156"/>
        <v>0</v>
      </c>
      <c r="AF2137" s="2" t="b">
        <f t="shared" si="1157"/>
        <v>0</v>
      </c>
      <c r="AG2137" s="2" t="b">
        <f>OR(
  AND(AC2137,NOT(AC2138)),
  AND(AF2137,WEEKDAY(AH2136,2)=EINSTELLUNGEN!$D$12),
  AND(AF2137,AH2137=$J$35)
)</f>
        <v>0</v>
      </c>
      <c r="AH2137" s="2">
        <f>IF(AE2137,AH2136+IF(WEEKDAY(AH2136+1,2)&lt;=EINSTELLUNGEN!$D$12,1,$J$36),AH2136)</f>
        <v>42020</v>
      </c>
      <c r="AI2137" s="2">
        <f t="shared" si="1158"/>
        <v>2019</v>
      </c>
      <c r="AJ2137" s="2">
        <f t="shared" si="1159"/>
        <v>201901</v>
      </c>
      <c r="AK2137" s="2">
        <f t="shared" si="1160"/>
        <v>201901</v>
      </c>
      <c r="AL2137" s="2">
        <f t="shared" si="1161"/>
        <v>201903</v>
      </c>
      <c r="AM2137" s="2" t="b">
        <f t="shared" si="1162"/>
        <v>1</v>
      </c>
      <c r="AN2137" s="4" t="e">
        <f t="shared" si="1140"/>
        <v>#N/A</v>
      </c>
      <c r="AO2137" s="4" t="e">
        <f t="shared" si="1141"/>
        <v>#N/A</v>
      </c>
      <c r="AP2137" s="2" t="str">
        <f>IF(AD2137,
  IF(ISBLANK(H2137),
    AP2136,
    IF(LEN(H2137)=1,
      IF(OR(UPPER(H2137)="A",UPPER(H2137)="I"),
        EINSTELLUNGEN!$D$21,
        IF(OR(UPPER(H2137)="B",UPPER(H2137)="M"),
          EINSTELLUNGEN!$D$22,
          IF(OR(UPPER(H2137)="C",UPPER(H2137)="S"),
            EINSTELLUNGEN!$D$23,
            IF(UPPER(H2137)="D",
              EINSTELLUNGEN!$D$24,
              IF(UPPER(H2137)="E",
                EINSTELLUNGEN!$D$25,
                UPPER(H2137)))))),
      IF(ISNUMBER(H2137),
        EINSTELLUNGEN!$D$20&amp;H2137,
        UPPER(H2137)))),
  "")</f>
        <v/>
      </c>
      <c r="AQ2137" s="2" t="str">
        <f t="shared" si="1142"/>
        <v/>
      </c>
      <c r="AR2137" s="2">
        <f t="shared" si="1143"/>
        <v>0</v>
      </c>
      <c r="AS2137" s="145">
        <f t="shared" si="1144"/>
        <v>0.33333333333333331</v>
      </c>
      <c r="AT2137" s="2">
        <f t="shared" si="1145"/>
        <v>0</v>
      </c>
      <c r="AU2137" s="2">
        <f t="shared" si="1146"/>
        <v>0</v>
      </c>
      <c r="AV2137" s="2">
        <f t="shared" si="1147"/>
        <v>0</v>
      </c>
      <c r="AW2137" s="2">
        <f t="shared" si="1148"/>
        <v>0</v>
      </c>
      <c r="AX2137" s="2">
        <f t="shared" si="1163"/>
        <v>0</v>
      </c>
      <c r="AY2137" s="2">
        <f t="shared" si="1149"/>
        <v>0</v>
      </c>
      <c r="AZ2137" s="145" t="e">
        <f t="shared" si="1150"/>
        <v>#N/A</v>
      </c>
      <c r="BA2137" s="145" t="e">
        <f t="shared" si="1151"/>
        <v>#N/A</v>
      </c>
      <c r="BB2137" s="145">
        <f t="shared" si="1152"/>
        <v>2.083333333333337E-2</v>
      </c>
      <c r="BC2137" s="2">
        <f>IF(AM2137,
  IF(AND(AL2137=$J$31,_xlfn.DAYS(AH2137,DATE(AI2137,1,1))&lt;7),
    MAX(0,EINSTELLUNGEN!$D$12+1-WEEKDAY(DATE(EINSTELLUNGEN!$D$9,EINSTELLUNGEN!$D$10,1),2)),
    IF(AL2137=$J$33,
      MIN(EINSTELLUNGEN!$D$12,WEEKDAY(DATE(EINSTELLUNGEN!$D$9,12,31),2)),
      EINSTELLUNGEN!$D$12
  )) - SUMIF(AL$50:AL$2500,"="&amp;AL2137,AX$50:AX$2500),
  0)</f>
        <v>3</v>
      </c>
      <c r="BD2137" s="2">
        <f t="shared" si="1153"/>
        <v>0.33333333333333331</v>
      </c>
      <c r="BE2137" s="2">
        <f t="shared" si="1154"/>
        <v>0</v>
      </c>
    </row>
    <row r="2138" spans="1:57" ht="10.5" customHeight="1">
      <c r="A2138" s="1" t="str">
        <f t="shared" ca="1" si="1130"/>
        <v/>
      </c>
      <c r="B2138" s="1" t="str">
        <f t="shared" ca="1" si="1131"/>
        <v/>
      </c>
      <c r="C2138" s="1" t="str">
        <f t="shared" ca="1" si="1132"/>
        <v/>
      </c>
      <c r="D2138" s="1" t="str">
        <f t="shared" ca="1" si="1133"/>
        <v/>
      </c>
      <c r="F2138" s="10"/>
      <c r="G2138" s="217" t="str">
        <f t="shared" si="1134"/>
        <v/>
      </c>
      <c r="H2138" s="27"/>
      <c r="I2138" s="28"/>
      <c r="J2138" s="28"/>
      <c r="K2138" s="29"/>
      <c r="L2138" s="217"/>
      <c r="M2138" s="217"/>
      <c r="N2138" s="217"/>
      <c r="O2138" s="26" t="str">
        <f t="shared" si="1135"/>
        <v/>
      </c>
      <c r="P2138" s="218" t="str">
        <f t="shared" si="1136"/>
        <v/>
      </c>
      <c r="Q2138" s="26" t="str">
        <f t="shared" si="1137"/>
        <v/>
      </c>
      <c r="R2138" s="22"/>
      <c r="S2138" s="99"/>
      <c r="T2138" s="10"/>
      <c r="U2138" s="229" t="str">
        <f t="shared" si="1138"/>
        <v/>
      </c>
      <c r="V2138" s="230"/>
      <c r="W2138" s="230"/>
      <c r="X2138" s="230"/>
      <c r="Y2138" s="230"/>
      <c r="Z2138" s="22" t="str">
        <f>""</f>
        <v/>
      </c>
      <c r="AB2138" s="23" t="str">
        <f t="shared" si="1139"/>
        <v/>
      </c>
      <c r="AC2138" s="2" t="b">
        <f>COUNT(Q2138:Q$2500)&gt;0</f>
        <v>0</v>
      </c>
      <c r="AD2138" s="2" t="b">
        <f t="shared" si="1155"/>
        <v>0</v>
      </c>
      <c r="AE2138" s="2" t="b">
        <f t="shared" si="1156"/>
        <v>0</v>
      </c>
      <c r="AF2138" s="2" t="b">
        <f t="shared" si="1157"/>
        <v>0</v>
      </c>
      <c r="AG2138" s="2" t="b">
        <f>OR(
  AND(AC2138,NOT(AC2139)),
  AND(AF2138,WEEKDAY(AH2137,2)=EINSTELLUNGEN!$D$12),
  AND(AF2138,AH2138=$J$35)
)</f>
        <v>0</v>
      </c>
      <c r="AH2138" s="2">
        <f>IF(AE2138,AH2137+IF(WEEKDAY(AH2137+1,2)&lt;=EINSTELLUNGEN!$D$12,1,$J$36),AH2137)</f>
        <v>42020</v>
      </c>
      <c r="AI2138" s="2">
        <f t="shared" si="1158"/>
        <v>2019</v>
      </c>
      <c r="AJ2138" s="2">
        <f t="shared" si="1159"/>
        <v>201901</v>
      </c>
      <c r="AK2138" s="2">
        <f t="shared" si="1160"/>
        <v>201901</v>
      </c>
      <c r="AL2138" s="2">
        <f t="shared" si="1161"/>
        <v>201903</v>
      </c>
      <c r="AM2138" s="2" t="b">
        <f t="shared" si="1162"/>
        <v>1</v>
      </c>
      <c r="AN2138" s="4" t="e">
        <f t="shared" si="1140"/>
        <v>#N/A</v>
      </c>
      <c r="AO2138" s="4" t="e">
        <f t="shared" si="1141"/>
        <v>#N/A</v>
      </c>
      <c r="AP2138" s="2" t="str">
        <f>IF(AD2138,
  IF(ISBLANK(H2138),
    AP2137,
    IF(LEN(H2138)=1,
      IF(OR(UPPER(H2138)="A",UPPER(H2138)="I"),
        EINSTELLUNGEN!$D$21,
        IF(OR(UPPER(H2138)="B",UPPER(H2138)="M"),
          EINSTELLUNGEN!$D$22,
          IF(OR(UPPER(H2138)="C",UPPER(H2138)="S"),
            EINSTELLUNGEN!$D$23,
            IF(UPPER(H2138)="D",
              EINSTELLUNGEN!$D$24,
              IF(UPPER(H2138)="E",
                EINSTELLUNGEN!$D$25,
                UPPER(H2138)))))),
      IF(ISNUMBER(H2138),
        EINSTELLUNGEN!$D$20&amp;H2138,
        UPPER(H2138)))),
  "")</f>
        <v/>
      </c>
      <c r="AQ2138" s="2" t="str">
        <f t="shared" si="1142"/>
        <v/>
      </c>
      <c r="AR2138" s="2">
        <f t="shared" si="1143"/>
        <v>0</v>
      </c>
      <c r="AS2138" s="145">
        <f t="shared" si="1144"/>
        <v>0.33333333333333331</v>
      </c>
      <c r="AT2138" s="2">
        <f t="shared" si="1145"/>
        <v>0</v>
      </c>
      <c r="AU2138" s="2">
        <f t="shared" si="1146"/>
        <v>0</v>
      </c>
      <c r="AV2138" s="2">
        <f t="shared" si="1147"/>
        <v>0</v>
      </c>
      <c r="AW2138" s="2">
        <f t="shared" si="1148"/>
        <v>0</v>
      </c>
      <c r="AX2138" s="2">
        <f t="shared" si="1163"/>
        <v>0</v>
      </c>
      <c r="AY2138" s="2">
        <f t="shared" si="1149"/>
        <v>0</v>
      </c>
      <c r="AZ2138" s="145" t="e">
        <f t="shared" si="1150"/>
        <v>#N/A</v>
      </c>
      <c r="BA2138" s="145" t="e">
        <f t="shared" si="1151"/>
        <v>#N/A</v>
      </c>
      <c r="BB2138" s="145">
        <f t="shared" si="1152"/>
        <v>2.083333333333337E-2</v>
      </c>
      <c r="BC2138" s="2">
        <f>IF(AM2138,
  IF(AND(AL2138=$J$31,_xlfn.DAYS(AH2138,DATE(AI2138,1,1))&lt;7),
    MAX(0,EINSTELLUNGEN!$D$12+1-WEEKDAY(DATE(EINSTELLUNGEN!$D$9,EINSTELLUNGEN!$D$10,1),2)),
    IF(AL2138=$J$33,
      MIN(EINSTELLUNGEN!$D$12,WEEKDAY(DATE(EINSTELLUNGEN!$D$9,12,31),2)),
      EINSTELLUNGEN!$D$12
  )) - SUMIF(AL$50:AL$2500,"="&amp;AL2138,AX$50:AX$2500),
  0)</f>
        <v>3</v>
      </c>
      <c r="BD2138" s="2">
        <f t="shared" si="1153"/>
        <v>0.33333333333333331</v>
      </c>
      <c r="BE2138" s="2">
        <f t="shared" si="1154"/>
        <v>0</v>
      </c>
    </row>
    <row r="2139" spans="1:57" ht="10.5" customHeight="1">
      <c r="A2139" s="1" t="str">
        <f t="shared" ca="1" si="1130"/>
        <v/>
      </c>
      <c r="B2139" s="1" t="str">
        <f t="shared" ca="1" si="1131"/>
        <v/>
      </c>
      <c r="C2139" s="1" t="str">
        <f t="shared" ca="1" si="1132"/>
        <v/>
      </c>
      <c r="D2139" s="1" t="str">
        <f t="shared" ca="1" si="1133"/>
        <v/>
      </c>
      <c r="F2139" s="10"/>
      <c r="G2139" s="217" t="str">
        <f t="shared" si="1134"/>
        <v/>
      </c>
      <c r="H2139" s="27"/>
      <c r="I2139" s="28"/>
      <c r="J2139" s="28"/>
      <c r="K2139" s="29"/>
      <c r="L2139" s="217"/>
      <c r="M2139" s="217"/>
      <c r="N2139" s="217"/>
      <c r="O2139" s="26" t="str">
        <f t="shared" si="1135"/>
        <v/>
      </c>
      <c r="P2139" s="218" t="str">
        <f t="shared" si="1136"/>
        <v/>
      </c>
      <c r="Q2139" s="26" t="str">
        <f t="shared" si="1137"/>
        <v/>
      </c>
      <c r="R2139" s="22"/>
      <c r="S2139" s="99"/>
      <c r="T2139" s="10"/>
      <c r="U2139" s="229" t="str">
        <f t="shared" si="1138"/>
        <v/>
      </c>
      <c r="V2139" s="230"/>
      <c r="W2139" s="230"/>
      <c r="X2139" s="230"/>
      <c r="Y2139" s="230"/>
      <c r="Z2139" s="22" t="str">
        <f>""</f>
        <v/>
      </c>
      <c r="AB2139" s="23" t="str">
        <f t="shared" si="1139"/>
        <v/>
      </c>
      <c r="AC2139" s="2" t="b">
        <f>COUNT(Q2139:Q$2500)&gt;0</f>
        <v>0</v>
      </c>
      <c r="AD2139" s="2" t="b">
        <f t="shared" si="1155"/>
        <v>0</v>
      </c>
      <c r="AE2139" s="2" t="b">
        <f t="shared" si="1156"/>
        <v>0</v>
      </c>
      <c r="AF2139" s="2" t="b">
        <f t="shared" si="1157"/>
        <v>0</v>
      </c>
      <c r="AG2139" s="2" t="b">
        <f>OR(
  AND(AC2139,NOT(AC2140)),
  AND(AF2139,WEEKDAY(AH2138,2)=EINSTELLUNGEN!$D$12),
  AND(AF2139,AH2139=$J$35)
)</f>
        <v>0</v>
      </c>
      <c r="AH2139" s="2">
        <f>IF(AE2139,AH2138+IF(WEEKDAY(AH2138+1,2)&lt;=EINSTELLUNGEN!$D$12,1,$J$36),AH2138)</f>
        <v>42020</v>
      </c>
      <c r="AI2139" s="2">
        <f t="shared" si="1158"/>
        <v>2019</v>
      </c>
      <c r="AJ2139" s="2">
        <f t="shared" si="1159"/>
        <v>201901</v>
      </c>
      <c r="AK2139" s="2">
        <f t="shared" si="1160"/>
        <v>201901</v>
      </c>
      <c r="AL2139" s="2">
        <f t="shared" si="1161"/>
        <v>201903</v>
      </c>
      <c r="AM2139" s="2" t="b">
        <f t="shared" si="1162"/>
        <v>1</v>
      </c>
      <c r="AN2139" s="4" t="e">
        <f t="shared" si="1140"/>
        <v>#N/A</v>
      </c>
      <c r="AO2139" s="4" t="e">
        <f t="shared" si="1141"/>
        <v>#N/A</v>
      </c>
      <c r="AP2139" s="2" t="str">
        <f>IF(AD2139,
  IF(ISBLANK(H2139),
    AP2138,
    IF(LEN(H2139)=1,
      IF(OR(UPPER(H2139)="A",UPPER(H2139)="I"),
        EINSTELLUNGEN!$D$21,
        IF(OR(UPPER(H2139)="B",UPPER(H2139)="M"),
          EINSTELLUNGEN!$D$22,
          IF(OR(UPPER(H2139)="C",UPPER(H2139)="S"),
            EINSTELLUNGEN!$D$23,
            IF(UPPER(H2139)="D",
              EINSTELLUNGEN!$D$24,
              IF(UPPER(H2139)="E",
                EINSTELLUNGEN!$D$25,
                UPPER(H2139)))))),
      IF(ISNUMBER(H2139),
        EINSTELLUNGEN!$D$20&amp;H2139,
        UPPER(H2139)))),
  "")</f>
        <v/>
      </c>
      <c r="AQ2139" s="2" t="str">
        <f t="shared" si="1142"/>
        <v/>
      </c>
      <c r="AR2139" s="2">
        <f t="shared" si="1143"/>
        <v>0</v>
      </c>
      <c r="AS2139" s="145">
        <f t="shared" si="1144"/>
        <v>0.33333333333333331</v>
      </c>
      <c r="AT2139" s="2">
        <f t="shared" si="1145"/>
        <v>0</v>
      </c>
      <c r="AU2139" s="2">
        <f t="shared" si="1146"/>
        <v>0</v>
      </c>
      <c r="AV2139" s="2">
        <f t="shared" si="1147"/>
        <v>0</v>
      </c>
      <c r="AW2139" s="2">
        <f t="shared" si="1148"/>
        <v>0</v>
      </c>
      <c r="AX2139" s="2">
        <f t="shared" si="1163"/>
        <v>0</v>
      </c>
      <c r="AY2139" s="2">
        <f t="shared" si="1149"/>
        <v>0</v>
      </c>
      <c r="AZ2139" s="145" t="e">
        <f t="shared" si="1150"/>
        <v>#N/A</v>
      </c>
      <c r="BA2139" s="145" t="e">
        <f t="shared" si="1151"/>
        <v>#N/A</v>
      </c>
      <c r="BB2139" s="145">
        <f t="shared" si="1152"/>
        <v>2.083333333333337E-2</v>
      </c>
      <c r="BC2139" s="2">
        <f>IF(AM2139,
  IF(AND(AL2139=$J$31,_xlfn.DAYS(AH2139,DATE(AI2139,1,1))&lt;7),
    MAX(0,EINSTELLUNGEN!$D$12+1-WEEKDAY(DATE(EINSTELLUNGEN!$D$9,EINSTELLUNGEN!$D$10,1),2)),
    IF(AL2139=$J$33,
      MIN(EINSTELLUNGEN!$D$12,WEEKDAY(DATE(EINSTELLUNGEN!$D$9,12,31),2)),
      EINSTELLUNGEN!$D$12
  )) - SUMIF(AL$50:AL$2500,"="&amp;AL2139,AX$50:AX$2500),
  0)</f>
        <v>3</v>
      </c>
      <c r="BD2139" s="2">
        <f t="shared" si="1153"/>
        <v>0.33333333333333331</v>
      </c>
      <c r="BE2139" s="2">
        <f t="shared" si="1154"/>
        <v>0</v>
      </c>
    </row>
    <row r="2140" spans="1:57" ht="10.5" customHeight="1">
      <c r="A2140" s="1" t="str">
        <f t="shared" ca="1" si="1130"/>
        <v/>
      </c>
      <c r="B2140" s="1" t="str">
        <f t="shared" ca="1" si="1131"/>
        <v/>
      </c>
      <c r="C2140" s="1" t="str">
        <f t="shared" ca="1" si="1132"/>
        <v/>
      </c>
      <c r="D2140" s="1" t="str">
        <f t="shared" ca="1" si="1133"/>
        <v/>
      </c>
      <c r="F2140" s="10"/>
      <c r="G2140" s="217" t="str">
        <f t="shared" si="1134"/>
        <v/>
      </c>
      <c r="H2140" s="27"/>
      <c r="I2140" s="28"/>
      <c r="J2140" s="28"/>
      <c r="K2140" s="29"/>
      <c r="L2140" s="217"/>
      <c r="M2140" s="217"/>
      <c r="N2140" s="217"/>
      <c r="O2140" s="26" t="str">
        <f t="shared" si="1135"/>
        <v/>
      </c>
      <c r="P2140" s="218" t="str">
        <f t="shared" si="1136"/>
        <v/>
      </c>
      <c r="Q2140" s="26" t="str">
        <f t="shared" si="1137"/>
        <v/>
      </c>
      <c r="R2140" s="22"/>
      <c r="S2140" s="99"/>
      <c r="T2140" s="10"/>
      <c r="U2140" s="229" t="str">
        <f t="shared" si="1138"/>
        <v/>
      </c>
      <c r="V2140" s="230"/>
      <c r="W2140" s="230"/>
      <c r="X2140" s="230"/>
      <c r="Y2140" s="230"/>
      <c r="Z2140" s="22" t="str">
        <f>""</f>
        <v/>
      </c>
      <c r="AB2140" s="23" t="str">
        <f t="shared" si="1139"/>
        <v/>
      </c>
      <c r="AC2140" s="2" t="b">
        <f>COUNT(Q2140:Q$2500)&gt;0</f>
        <v>0</v>
      </c>
      <c r="AD2140" s="2" t="b">
        <f t="shared" si="1155"/>
        <v>0</v>
      </c>
      <c r="AE2140" s="2" t="b">
        <f t="shared" si="1156"/>
        <v>0</v>
      </c>
      <c r="AF2140" s="2" t="b">
        <f t="shared" si="1157"/>
        <v>0</v>
      </c>
      <c r="AG2140" s="2" t="b">
        <f>OR(
  AND(AC2140,NOT(AC2141)),
  AND(AF2140,WEEKDAY(AH2139,2)=EINSTELLUNGEN!$D$12),
  AND(AF2140,AH2140=$J$35)
)</f>
        <v>0</v>
      </c>
      <c r="AH2140" s="2">
        <f>IF(AE2140,AH2139+IF(WEEKDAY(AH2139+1,2)&lt;=EINSTELLUNGEN!$D$12,1,$J$36),AH2139)</f>
        <v>42020</v>
      </c>
      <c r="AI2140" s="2">
        <f t="shared" si="1158"/>
        <v>2019</v>
      </c>
      <c r="AJ2140" s="2">
        <f t="shared" si="1159"/>
        <v>201901</v>
      </c>
      <c r="AK2140" s="2">
        <f t="shared" si="1160"/>
        <v>201901</v>
      </c>
      <c r="AL2140" s="2">
        <f t="shared" si="1161"/>
        <v>201903</v>
      </c>
      <c r="AM2140" s="2" t="b">
        <f t="shared" si="1162"/>
        <v>1</v>
      </c>
      <c r="AN2140" s="4" t="e">
        <f t="shared" si="1140"/>
        <v>#N/A</v>
      </c>
      <c r="AO2140" s="4" t="e">
        <f t="shared" si="1141"/>
        <v>#N/A</v>
      </c>
      <c r="AP2140" s="2" t="str">
        <f>IF(AD2140,
  IF(ISBLANK(H2140),
    AP2139,
    IF(LEN(H2140)=1,
      IF(OR(UPPER(H2140)="A",UPPER(H2140)="I"),
        EINSTELLUNGEN!$D$21,
        IF(OR(UPPER(H2140)="B",UPPER(H2140)="M"),
          EINSTELLUNGEN!$D$22,
          IF(OR(UPPER(H2140)="C",UPPER(H2140)="S"),
            EINSTELLUNGEN!$D$23,
            IF(UPPER(H2140)="D",
              EINSTELLUNGEN!$D$24,
              IF(UPPER(H2140)="E",
                EINSTELLUNGEN!$D$25,
                UPPER(H2140)))))),
      IF(ISNUMBER(H2140),
        EINSTELLUNGEN!$D$20&amp;H2140,
        UPPER(H2140)))),
  "")</f>
        <v/>
      </c>
      <c r="AQ2140" s="2" t="str">
        <f t="shared" si="1142"/>
        <v/>
      </c>
      <c r="AR2140" s="2">
        <f t="shared" si="1143"/>
        <v>0</v>
      </c>
      <c r="AS2140" s="145">
        <f t="shared" si="1144"/>
        <v>0.33333333333333331</v>
      </c>
      <c r="AT2140" s="2">
        <f t="shared" si="1145"/>
        <v>0</v>
      </c>
      <c r="AU2140" s="2">
        <f t="shared" si="1146"/>
        <v>0</v>
      </c>
      <c r="AV2140" s="2">
        <f t="shared" si="1147"/>
        <v>0</v>
      </c>
      <c r="AW2140" s="2">
        <f t="shared" si="1148"/>
        <v>0</v>
      </c>
      <c r="AX2140" s="2">
        <f t="shared" si="1163"/>
        <v>0</v>
      </c>
      <c r="AY2140" s="2">
        <f t="shared" si="1149"/>
        <v>0</v>
      </c>
      <c r="AZ2140" s="145" t="e">
        <f t="shared" si="1150"/>
        <v>#N/A</v>
      </c>
      <c r="BA2140" s="145" t="e">
        <f t="shared" si="1151"/>
        <v>#N/A</v>
      </c>
      <c r="BB2140" s="145">
        <f t="shared" si="1152"/>
        <v>2.083333333333337E-2</v>
      </c>
      <c r="BC2140" s="2">
        <f>IF(AM2140,
  IF(AND(AL2140=$J$31,_xlfn.DAYS(AH2140,DATE(AI2140,1,1))&lt;7),
    MAX(0,EINSTELLUNGEN!$D$12+1-WEEKDAY(DATE(EINSTELLUNGEN!$D$9,EINSTELLUNGEN!$D$10,1),2)),
    IF(AL2140=$J$33,
      MIN(EINSTELLUNGEN!$D$12,WEEKDAY(DATE(EINSTELLUNGEN!$D$9,12,31),2)),
      EINSTELLUNGEN!$D$12
  )) - SUMIF(AL$50:AL$2500,"="&amp;AL2140,AX$50:AX$2500),
  0)</f>
        <v>3</v>
      </c>
      <c r="BD2140" s="2">
        <f t="shared" si="1153"/>
        <v>0.33333333333333331</v>
      </c>
      <c r="BE2140" s="2">
        <f t="shared" si="1154"/>
        <v>0</v>
      </c>
    </row>
    <row r="2141" spans="1:57" ht="10.5" customHeight="1">
      <c r="A2141" s="1" t="str">
        <f t="shared" ca="1" si="1130"/>
        <v/>
      </c>
      <c r="B2141" s="1" t="str">
        <f t="shared" ca="1" si="1131"/>
        <v/>
      </c>
      <c r="C2141" s="1" t="str">
        <f t="shared" ca="1" si="1132"/>
        <v/>
      </c>
      <c r="D2141" s="1" t="str">
        <f t="shared" ca="1" si="1133"/>
        <v/>
      </c>
      <c r="F2141" s="10"/>
      <c r="G2141" s="217" t="str">
        <f t="shared" si="1134"/>
        <v/>
      </c>
      <c r="H2141" s="27"/>
      <c r="I2141" s="28"/>
      <c r="J2141" s="28"/>
      <c r="K2141" s="29"/>
      <c r="L2141" s="217"/>
      <c r="M2141" s="217"/>
      <c r="N2141" s="217"/>
      <c r="O2141" s="26" t="str">
        <f t="shared" si="1135"/>
        <v/>
      </c>
      <c r="P2141" s="218" t="str">
        <f t="shared" si="1136"/>
        <v/>
      </c>
      <c r="Q2141" s="26" t="str">
        <f t="shared" si="1137"/>
        <v/>
      </c>
      <c r="R2141" s="22"/>
      <c r="S2141" s="99"/>
      <c r="T2141" s="10"/>
      <c r="U2141" s="229" t="str">
        <f t="shared" si="1138"/>
        <v/>
      </c>
      <c r="V2141" s="230"/>
      <c r="W2141" s="230"/>
      <c r="X2141" s="230"/>
      <c r="Y2141" s="230"/>
      <c r="Z2141" s="22" t="str">
        <f>""</f>
        <v/>
      </c>
      <c r="AB2141" s="23" t="str">
        <f t="shared" si="1139"/>
        <v/>
      </c>
      <c r="AC2141" s="2" t="b">
        <f>COUNT(Q2141:Q$2500)&gt;0</f>
        <v>0</v>
      </c>
      <c r="AD2141" s="2" t="b">
        <f t="shared" si="1155"/>
        <v>0</v>
      </c>
      <c r="AE2141" s="2" t="b">
        <f t="shared" si="1156"/>
        <v>0</v>
      </c>
      <c r="AF2141" s="2" t="b">
        <f t="shared" si="1157"/>
        <v>0</v>
      </c>
      <c r="AG2141" s="2" t="b">
        <f>OR(
  AND(AC2141,NOT(AC2142)),
  AND(AF2141,WEEKDAY(AH2140,2)=EINSTELLUNGEN!$D$12),
  AND(AF2141,AH2141=$J$35)
)</f>
        <v>0</v>
      </c>
      <c r="AH2141" s="2">
        <f>IF(AE2141,AH2140+IF(WEEKDAY(AH2140+1,2)&lt;=EINSTELLUNGEN!$D$12,1,$J$36),AH2140)</f>
        <v>42020</v>
      </c>
      <c r="AI2141" s="2">
        <f t="shared" si="1158"/>
        <v>2019</v>
      </c>
      <c r="AJ2141" s="2">
        <f t="shared" si="1159"/>
        <v>201901</v>
      </c>
      <c r="AK2141" s="2">
        <f t="shared" si="1160"/>
        <v>201901</v>
      </c>
      <c r="AL2141" s="2">
        <f t="shared" si="1161"/>
        <v>201903</v>
      </c>
      <c r="AM2141" s="2" t="b">
        <f t="shared" si="1162"/>
        <v>1</v>
      </c>
      <c r="AN2141" s="4" t="e">
        <f t="shared" si="1140"/>
        <v>#N/A</v>
      </c>
      <c r="AO2141" s="4" t="e">
        <f t="shared" si="1141"/>
        <v>#N/A</v>
      </c>
      <c r="AP2141" s="2" t="str">
        <f>IF(AD2141,
  IF(ISBLANK(H2141),
    AP2140,
    IF(LEN(H2141)=1,
      IF(OR(UPPER(H2141)="A",UPPER(H2141)="I"),
        EINSTELLUNGEN!$D$21,
        IF(OR(UPPER(H2141)="B",UPPER(H2141)="M"),
          EINSTELLUNGEN!$D$22,
          IF(OR(UPPER(H2141)="C",UPPER(H2141)="S"),
            EINSTELLUNGEN!$D$23,
            IF(UPPER(H2141)="D",
              EINSTELLUNGEN!$D$24,
              IF(UPPER(H2141)="E",
                EINSTELLUNGEN!$D$25,
                UPPER(H2141)))))),
      IF(ISNUMBER(H2141),
        EINSTELLUNGEN!$D$20&amp;H2141,
        UPPER(H2141)))),
  "")</f>
        <v/>
      </c>
      <c r="AQ2141" s="2" t="str">
        <f t="shared" si="1142"/>
        <v/>
      </c>
      <c r="AR2141" s="2">
        <f t="shared" si="1143"/>
        <v>0</v>
      </c>
      <c r="AS2141" s="145">
        <f t="shared" si="1144"/>
        <v>0.33333333333333331</v>
      </c>
      <c r="AT2141" s="2">
        <f t="shared" si="1145"/>
        <v>0</v>
      </c>
      <c r="AU2141" s="2">
        <f t="shared" si="1146"/>
        <v>0</v>
      </c>
      <c r="AV2141" s="2">
        <f t="shared" si="1147"/>
        <v>0</v>
      </c>
      <c r="AW2141" s="2">
        <f t="shared" si="1148"/>
        <v>0</v>
      </c>
      <c r="AX2141" s="2">
        <f t="shared" si="1163"/>
        <v>0</v>
      </c>
      <c r="AY2141" s="2">
        <f t="shared" si="1149"/>
        <v>0</v>
      </c>
      <c r="AZ2141" s="145" t="e">
        <f t="shared" si="1150"/>
        <v>#N/A</v>
      </c>
      <c r="BA2141" s="145" t="e">
        <f t="shared" si="1151"/>
        <v>#N/A</v>
      </c>
      <c r="BB2141" s="145">
        <f t="shared" si="1152"/>
        <v>2.083333333333337E-2</v>
      </c>
      <c r="BC2141" s="2">
        <f>IF(AM2141,
  IF(AND(AL2141=$J$31,_xlfn.DAYS(AH2141,DATE(AI2141,1,1))&lt;7),
    MAX(0,EINSTELLUNGEN!$D$12+1-WEEKDAY(DATE(EINSTELLUNGEN!$D$9,EINSTELLUNGEN!$D$10,1),2)),
    IF(AL2141=$J$33,
      MIN(EINSTELLUNGEN!$D$12,WEEKDAY(DATE(EINSTELLUNGEN!$D$9,12,31),2)),
      EINSTELLUNGEN!$D$12
  )) - SUMIF(AL$50:AL$2500,"="&amp;AL2141,AX$50:AX$2500),
  0)</f>
        <v>3</v>
      </c>
      <c r="BD2141" s="2">
        <f t="shared" si="1153"/>
        <v>0.33333333333333331</v>
      </c>
      <c r="BE2141" s="2">
        <f t="shared" si="1154"/>
        <v>0</v>
      </c>
    </row>
    <row r="2142" spans="1:57" ht="10.5" customHeight="1">
      <c r="A2142" s="1" t="str">
        <f t="shared" ca="1" si="1130"/>
        <v/>
      </c>
      <c r="B2142" s="1" t="str">
        <f t="shared" ca="1" si="1131"/>
        <v/>
      </c>
      <c r="C2142" s="1" t="str">
        <f t="shared" ca="1" si="1132"/>
        <v/>
      </c>
      <c r="D2142" s="1" t="str">
        <f t="shared" ca="1" si="1133"/>
        <v/>
      </c>
      <c r="F2142" s="10"/>
      <c r="G2142" s="217" t="str">
        <f t="shared" si="1134"/>
        <v/>
      </c>
      <c r="H2142" s="27"/>
      <c r="I2142" s="28"/>
      <c r="J2142" s="28"/>
      <c r="K2142" s="29"/>
      <c r="L2142" s="217"/>
      <c r="M2142" s="217"/>
      <c r="N2142" s="217"/>
      <c r="O2142" s="26" t="str">
        <f t="shared" si="1135"/>
        <v/>
      </c>
      <c r="P2142" s="218" t="str">
        <f t="shared" si="1136"/>
        <v/>
      </c>
      <c r="Q2142" s="26" t="str">
        <f t="shared" si="1137"/>
        <v/>
      </c>
      <c r="R2142" s="22"/>
      <c r="S2142" s="99"/>
      <c r="T2142" s="10"/>
      <c r="U2142" s="229" t="str">
        <f t="shared" si="1138"/>
        <v/>
      </c>
      <c r="V2142" s="230"/>
      <c r="W2142" s="230"/>
      <c r="X2142" s="230"/>
      <c r="Y2142" s="230"/>
      <c r="Z2142" s="22" t="str">
        <f>""</f>
        <v/>
      </c>
      <c r="AB2142" s="23" t="str">
        <f t="shared" si="1139"/>
        <v/>
      </c>
      <c r="AC2142" s="2" t="b">
        <f>COUNT(Q2142:Q$2500)&gt;0</f>
        <v>0</v>
      </c>
      <c r="AD2142" s="2" t="b">
        <f t="shared" si="1155"/>
        <v>0</v>
      </c>
      <c r="AE2142" s="2" t="b">
        <f t="shared" si="1156"/>
        <v>0</v>
      </c>
      <c r="AF2142" s="2" t="b">
        <f t="shared" si="1157"/>
        <v>0</v>
      </c>
      <c r="AG2142" s="2" t="b">
        <f>OR(
  AND(AC2142,NOT(AC2143)),
  AND(AF2142,WEEKDAY(AH2141,2)=EINSTELLUNGEN!$D$12),
  AND(AF2142,AH2142=$J$35)
)</f>
        <v>0</v>
      </c>
      <c r="AH2142" s="2">
        <f>IF(AE2142,AH2141+IF(WEEKDAY(AH2141+1,2)&lt;=EINSTELLUNGEN!$D$12,1,$J$36),AH2141)</f>
        <v>42020</v>
      </c>
      <c r="AI2142" s="2">
        <f t="shared" si="1158"/>
        <v>2019</v>
      </c>
      <c r="AJ2142" s="2">
        <f t="shared" si="1159"/>
        <v>201901</v>
      </c>
      <c r="AK2142" s="2">
        <f t="shared" si="1160"/>
        <v>201901</v>
      </c>
      <c r="AL2142" s="2">
        <f t="shared" si="1161"/>
        <v>201903</v>
      </c>
      <c r="AM2142" s="2" t="b">
        <f t="shared" si="1162"/>
        <v>1</v>
      </c>
      <c r="AN2142" s="4" t="e">
        <f t="shared" si="1140"/>
        <v>#N/A</v>
      </c>
      <c r="AO2142" s="4" t="e">
        <f t="shared" si="1141"/>
        <v>#N/A</v>
      </c>
      <c r="AP2142" s="2" t="str">
        <f>IF(AD2142,
  IF(ISBLANK(H2142),
    AP2141,
    IF(LEN(H2142)=1,
      IF(OR(UPPER(H2142)="A",UPPER(H2142)="I"),
        EINSTELLUNGEN!$D$21,
        IF(OR(UPPER(H2142)="B",UPPER(H2142)="M"),
          EINSTELLUNGEN!$D$22,
          IF(OR(UPPER(H2142)="C",UPPER(H2142)="S"),
            EINSTELLUNGEN!$D$23,
            IF(UPPER(H2142)="D",
              EINSTELLUNGEN!$D$24,
              IF(UPPER(H2142)="E",
                EINSTELLUNGEN!$D$25,
                UPPER(H2142)))))),
      IF(ISNUMBER(H2142),
        EINSTELLUNGEN!$D$20&amp;H2142,
        UPPER(H2142)))),
  "")</f>
        <v/>
      </c>
      <c r="AQ2142" s="2" t="str">
        <f t="shared" si="1142"/>
        <v/>
      </c>
      <c r="AR2142" s="2">
        <f t="shared" si="1143"/>
        <v>0</v>
      </c>
      <c r="AS2142" s="145">
        <f t="shared" si="1144"/>
        <v>0.33333333333333331</v>
      </c>
      <c r="AT2142" s="2">
        <f t="shared" si="1145"/>
        <v>0</v>
      </c>
      <c r="AU2142" s="2">
        <f t="shared" si="1146"/>
        <v>0</v>
      </c>
      <c r="AV2142" s="2">
        <f t="shared" si="1147"/>
        <v>0</v>
      </c>
      <c r="AW2142" s="2">
        <f t="shared" si="1148"/>
        <v>0</v>
      </c>
      <c r="AX2142" s="2">
        <f t="shared" si="1163"/>
        <v>0</v>
      </c>
      <c r="AY2142" s="2">
        <f t="shared" si="1149"/>
        <v>0</v>
      </c>
      <c r="AZ2142" s="145" t="e">
        <f t="shared" si="1150"/>
        <v>#N/A</v>
      </c>
      <c r="BA2142" s="145" t="e">
        <f t="shared" si="1151"/>
        <v>#N/A</v>
      </c>
      <c r="BB2142" s="145">
        <f t="shared" si="1152"/>
        <v>2.083333333333337E-2</v>
      </c>
      <c r="BC2142" s="2">
        <f>IF(AM2142,
  IF(AND(AL2142=$J$31,_xlfn.DAYS(AH2142,DATE(AI2142,1,1))&lt;7),
    MAX(0,EINSTELLUNGEN!$D$12+1-WEEKDAY(DATE(EINSTELLUNGEN!$D$9,EINSTELLUNGEN!$D$10,1),2)),
    IF(AL2142=$J$33,
      MIN(EINSTELLUNGEN!$D$12,WEEKDAY(DATE(EINSTELLUNGEN!$D$9,12,31),2)),
      EINSTELLUNGEN!$D$12
  )) - SUMIF(AL$50:AL$2500,"="&amp;AL2142,AX$50:AX$2500),
  0)</f>
        <v>3</v>
      </c>
      <c r="BD2142" s="2">
        <f t="shared" si="1153"/>
        <v>0.33333333333333331</v>
      </c>
      <c r="BE2142" s="2">
        <f t="shared" si="1154"/>
        <v>0</v>
      </c>
    </row>
    <row r="2143" spans="1:57" ht="10.5" customHeight="1">
      <c r="A2143" s="1" t="str">
        <f t="shared" ca="1" si="1130"/>
        <v/>
      </c>
      <c r="B2143" s="1" t="str">
        <f t="shared" ca="1" si="1131"/>
        <v/>
      </c>
      <c r="C2143" s="1" t="str">
        <f t="shared" ca="1" si="1132"/>
        <v/>
      </c>
      <c r="D2143" s="1" t="str">
        <f t="shared" ca="1" si="1133"/>
        <v/>
      </c>
      <c r="F2143" s="10"/>
      <c r="G2143" s="217" t="str">
        <f t="shared" si="1134"/>
        <v/>
      </c>
      <c r="H2143" s="27"/>
      <c r="I2143" s="28"/>
      <c r="J2143" s="28"/>
      <c r="K2143" s="29"/>
      <c r="L2143" s="217"/>
      <c r="M2143" s="217"/>
      <c r="N2143" s="217"/>
      <c r="O2143" s="26" t="str">
        <f t="shared" si="1135"/>
        <v/>
      </c>
      <c r="P2143" s="218" t="str">
        <f t="shared" si="1136"/>
        <v/>
      </c>
      <c r="Q2143" s="26" t="str">
        <f t="shared" si="1137"/>
        <v/>
      </c>
      <c r="R2143" s="22"/>
      <c r="S2143" s="99"/>
      <c r="T2143" s="10"/>
      <c r="U2143" s="229" t="str">
        <f t="shared" si="1138"/>
        <v/>
      </c>
      <c r="V2143" s="230"/>
      <c r="W2143" s="230"/>
      <c r="X2143" s="230"/>
      <c r="Y2143" s="230"/>
      <c r="Z2143" s="22" t="str">
        <f>""</f>
        <v/>
      </c>
      <c r="AB2143" s="23" t="str">
        <f t="shared" si="1139"/>
        <v/>
      </c>
      <c r="AC2143" s="2" t="b">
        <f>COUNT(Q2143:Q$2500)&gt;0</f>
        <v>0</v>
      </c>
      <c r="AD2143" s="2" t="b">
        <f t="shared" si="1155"/>
        <v>0</v>
      </c>
      <c r="AE2143" s="2" t="b">
        <f t="shared" si="1156"/>
        <v>0</v>
      </c>
      <c r="AF2143" s="2" t="b">
        <f t="shared" si="1157"/>
        <v>0</v>
      </c>
      <c r="AG2143" s="2" t="b">
        <f>OR(
  AND(AC2143,NOT(AC2144)),
  AND(AF2143,WEEKDAY(AH2142,2)=EINSTELLUNGEN!$D$12),
  AND(AF2143,AH2143=$J$35)
)</f>
        <v>0</v>
      </c>
      <c r="AH2143" s="2">
        <f>IF(AE2143,AH2142+IF(WEEKDAY(AH2142+1,2)&lt;=EINSTELLUNGEN!$D$12,1,$J$36),AH2142)</f>
        <v>42020</v>
      </c>
      <c r="AI2143" s="2">
        <f t="shared" si="1158"/>
        <v>2019</v>
      </c>
      <c r="AJ2143" s="2">
        <f t="shared" si="1159"/>
        <v>201901</v>
      </c>
      <c r="AK2143" s="2">
        <f t="shared" si="1160"/>
        <v>201901</v>
      </c>
      <c r="AL2143" s="2">
        <f t="shared" si="1161"/>
        <v>201903</v>
      </c>
      <c r="AM2143" s="2" t="b">
        <f t="shared" si="1162"/>
        <v>1</v>
      </c>
      <c r="AN2143" s="4" t="e">
        <f t="shared" si="1140"/>
        <v>#N/A</v>
      </c>
      <c r="AO2143" s="4" t="e">
        <f t="shared" si="1141"/>
        <v>#N/A</v>
      </c>
      <c r="AP2143" s="2" t="str">
        <f>IF(AD2143,
  IF(ISBLANK(H2143),
    AP2142,
    IF(LEN(H2143)=1,
      IF(OR(UPPER(H2143)="A",UPPER(H2143)="I"),
        EINSTELLUNGEN!$D$21,
        IF(OR(UPPER(H2143)="B",UPPER(H2143)="M"),
          EINSTELLUNGEN!$D$22,
          IF(OR(UPPER(H2143)="C",UPPER(H2143)="S"),
            EINSTELLUNGEN!$D$23,
            IF(UPPER(H2143)="D",
              EINSTELLUNGEN!$D$24,
              IF(UPPER(H2143)="E",
                EINSTELLUNGEN!$D$25,
                UPPER(H2143)))))),
      IF(ISNUMBER(H2143),
        EINSTELLUNGEN!$D$20&amp;H2143,
        UPPER(H2143)))),
  "")</f>
        <v/>
      </c>
      <c r="AQ2143" s="2" t="str">
        <f t="shared" si="1142"/>
        <v/>
      </c>
      <c r="AR2143" s="2">
        <f t="shared" si="1143"/>
        <v>0</v>
      </c>
      <c r="AS2143" s="145">
        <f t="shared" si="1144"/>
        <v>0.33333333333333331</v>
      </c>
      <c r="AT2143" s="2">
        <f t="shared" si="1145"/>
        <v>0</v>
      </c>
      <c r="AU2143" s="2">
        <f t="shared" si="1146"/>
        <v>0</v>
      </c>
      <c r="AV2143" s="2">
        <f t="shared" si="1147"/>
        <v>0</v>
      </c>
      <c r="AW2143" s="2">
        <f t="shared" si="1148"/>
        <v>0</v>
      </c>
      <c r="AX2143" s="2">
        <f t="shared" si="1163"/>
        <v>0</v>
      </c>
      <c r="AY2143" s="2">
        <f t="shared" si="1149"/>
        <v>0</v>
      </c>
      <c r="AZ2143" s="145" t="e">
        <f t="shared" si="1150"/>
        <v>#N/A</v>
      </c>
      <c r="BA2143" s="145" t="e">
        <f t="shared" si="1151"/>
        <v>#N/A</v>
      </c>
      <c r="BB2143" s="145">
        <f t="shared" si="1152"/>
        <v>2.083333333333337E-2</v>
      </c>
      <c r="BC2143" s="2">
        <f>IF(AM2143,
  IF(AND(AL2143=$J$31,_xlfn.DAYS(AH2143,DATE(AI2143,1,1))&lt;7),
    MAX(0,EINSTELLUNGEN!$D$12+1-WEEKDAY(DATE(EINSTELLUNGEN!$D$9,EINSTELLUNGEN!$D$10,1),2)),
    IF(AL2143=$J$33,
      MIN(EINSTELLUNGEN!$D$12,WEEKDAY(DATE(EINSTELLUNGEN!$D$9,12,31),2)),
      EINSTELLUNGEN!$D$12
  )) - SUMIF(AL$50:AL$2500,"="&amp;AL2143,AX$50:AX$2500),
  0)</f>
        <v>3</v>
      </c>
      <c r="BD2143" s="2">
        <f t="shared" si="1153"/>
        <v>0.33333333333333331</v>
      </c>
      <c r="BE2143" s="2">
        <f t="shared" si="1154"/>
        <v>0</v>
      </c>
    </row>
    <row r="2144" spans="1:57" ht="10.5" customHeight="1">
      <c r="A2144" s="1" t="str">
        <f t="shared" ca="1" si="1130"/>
        <v/>
      </c>
      <c r="B2144" s="1" t="str">
        <f t="shared" ca="1" si="1131"/>
        <v/>
      </c>
      <c r="C2144" s="1" t="str">
        <f t="shared" ca="1" si="1132"/>
        <v/>
      </c>
      <c r="D2144" s="1" t="str">
        <f t="shared" ca="1" si="1133"/>
        <v/>
      </c>
      <c r="F2144" s="10"/>
      <c r="G2144" s="217" t="str">
        <f t="shared" si="1134"/>
        <v/>
      </c>
      <c r="H2144" s="27"/>
      <c r="I2144" s="28"/>
      <c r="J2144" s="28"/>
      <c r="K2144" s="29"/>
      <c r="L2144" s="217"/>
      <c r="M2144" s="217"/>
      <c r="N2144" s="217"/>
      <c r="O2144" s="26" t="str">
        <f t="shared" si="1135"/>
        <v/>
      </c>
      <c r="P2144" s="218" t="str">
        <f t="shared" si="1136"/>
        <v/>
      </c>
      <c r="Q2144" s="26" t="str">
        <f t="shared" si="1137"/>
        <v/>
      </c>
      <c r="R2144" s="22"/>
      <c r="S2144" s="99"/>
      <c r="T2144" s="10"/>
      <c r="U2144" s="229" t="str">
        <f t="shared" si="1138"/>
        <v/>
      </c>
      <c r="V2144" s="230"/>
      <c r="W2144" s="230"/>
      <c r="X2144" s="230"/>
      <c r="Y2144" s="230"/>
      <c r="Z2144" s="22" t="str">
        <f>""</f>
        <v/>
      </c>
      <c r="AB2144" s="23" t="str">
        <f t="shared" si="1139"/>
        <v/>
      </c>
      <c r="AC2144" s="2" t="b">
        <f>COUNT(Q2144:Q$2500)&gt;0</f>
        <v>0</v>
      </c>
      <c r="AD2144" s="2" t="b">
        <f t="shared" si="1155"/>
        <v>0</v>
      </c>
      <c r="AE2144" s="2" t="b">
        <f t="shared" si="1156"/>
        <v>0</v>
      </c>
      <c r="AF2144" s="2" t="b">
        <f t="shared" si="1157"/>
        <v>0</v>
      </c>
      <c r="AG2144" s="2" t="b">
        <f>OR(
  AND(AC2144,NOT(AC2145)),
  AND(AF2144,WEEKDAY(AH2143,2)=EINSTELLUNGEN!$D$12),
  AND(AF2144,AH2144=$J$35)
)</f>
        <v>0</v>
      </c>
      <c r="AH2144" s="2">
        <f>IF(AE2144,AH2143+IF(WEEKDAY(AH2143+1,2)&lt;=EINSTELLUNGEN!$D$12,1,$J$36),AH2143)</f>
        <v>42020</v>
      </c>
      <c r="AI2144" s="2">
        <f t="shared" si="1158"/>
        <v>2019</v>
      </c>
      <c r="AJ2144" s="2">
        <f t="shared" si="1159"/>
        <v>201901</v>
      </c>
      <c r="AK2144" s="2">
        <f t="shared" si="1160"/>
        <v>201901</v>
      </c>
      <c r="AL2144" s="2">
        <f t="shared" si="1161"/>
        <v>201903</v>
      </c>
      <c r="AM2144" s="2" t="b">
        <f t="shared" si="1162"/>
        <v>1</v>
      </c>
      <c r="AN2144" s="4" t="e">
        <f t="shared" si="1140"/>
        <v>#N/A</v>
      </c>
      <c r="AO2144" s="4" t="e">
        <f t="shared" si="1141"/>
        <v>#N/A</v>
      </c>
      <c r="AP2144" s="2" t="str">
        <f>IF(AD2144,
  IF(ISBLANK(H2144),
    AP2143,
    IF(LEN(H2144)=1,
      IF(OR(UPPER(H2144)="A",UPPER(H2144)="I"),
        EINSTELLUNGEN!$D$21,
        IF(OR(UPPER(H2144)="B",UPPER(H2144)="M"),
          EINSTELLUNGEN!$D$22,
          IF(OR(UPPER(H2144)="C",UPPER(H2144)="S"),
            EINSTELLUNGEN!$D$23,
            IF(UPPER(H2144)="D",
              EINSTELLUNGEN!$D$24,
              IF(UPPER(H2144)="E",
                EINSTELLUNGEN!$D$25,
                UPPER(H2144)))))),
      IF(ISNUMBER(H2144),
        EINSTELLUNGEN!$D$20&amp;H2144,
        UPPER(H2144)))),
  "")</f>
        <v/>
      </c>
      <c r="AQ2144" s="2" t="str">
        <f t="shared" si="1142"/>
        <v/>
      </c>
      <c r="AR2144" s="2">
        <f t="shared" si="1143"/>
        <v>0</v>
      </c>
      <c r="AS2144" s="145">
        <f t="shared" si="1144"/>
        <v>0.33333333333333331</v>
      </c>
      <c r="AT2144" s="2">
        <f t="shared" si="1145"/>
        <v>0</v>
      </c>
      <c r="AU2144" s="2">
        <f t="shared" si="1146"/>
        <v>0</v>
      </c>
      <c r="AV2144" s="2">
        <f t="shared" si="1147"/>
        <v>0</v>
      </c>
      <c r="AW2144" s="2">
        <f t="shared" si="1148"/>
        <v>0</v>
      </c>
      <c r="AX2144" s="2">
        <f t="shared" si="1163"/>
        <v>0</v>
      </c>
      <c r="AY2144" s="2">
        <f t="shared" si="1149"/>
        <v>0</v>
      </c>
      <c r="AZ2144" s="145" t="e">
        <f t="shared" si="1150"/>
        <v>#N/A</v>
      </c>
      <c r="BA2144" s="145" t="e">
        <f t="shared" si="1151"/>
        <v>#N/A</v>
      </c>
      <c r="BB2144" s="145">
        <f t="shared" si="1152"/>
        <v>2.083333333333337E-2</v>
      </c>
      <c r="BC2144" s="2">
        <f>IF(AM2144,
  IF(AND(AL2144=$J$31,_xlfn.DAYS(AH2144,DATE(AI2144,1,1))&lt;7),
    MAX(0,EINSTELLUNGEN!$D$12+1-WEEKDAY(DATE(EINSTELLUNGEN!$D$9,EINSTELLUNGEN!$D$10,1),2)),
    IF(AL2144=$J$33,
      MIN(EINSTELLUNGEN!$D$12,WEEKDAY(DATE(EINSTELLUNGEN!$D$9,12,31),2)),
      EINSTELLUNGEN!$D$12
  )) - SUMIF(AL$50:AL$2500,"="&amp;AL2144,AX$50:AX$2500),
  0)</f>
        <v>3</v>
      </c>
      <c r="BD2144" s="2">
        <f t="shared" si="1153"/>
        <v>0.33333333333333331</v>
      </c>
      <c r="BE2144" s="2">
        <f t="shared" si="1154"/>
        <v>0</v>
      </c>
    </row>
    <row r="2145" spans="1:57" ht="10.5" customHeight="1">
      <c r="A2145" s="1" t="str">
        <f t="shared" ca="1" si="1130"/>
        <v/>
      </c>
      <c r="B2145" s="1" t="str">
        <f t="shared" ca="1" si="1131"/>
        <v/>
      </c>
      <c r="C2145" s="1" t="str">
        <f t="shared" ca="1" si="1132"/>
        <v/>
      </c>
      <c r="D2145" s="1" t="str">
        <f t="shared" ca="1" si="1133"/>
        <v/>
      </c>
      <c r="F2145" s="10"/>
      <c r="G2145" s="217" t="str">
        <f t="shared" si="1134"/>
        <v/>
      </c>
      <c r="H2145" s="27"/>
      <c r="I2145" s="28"/>
      <c r="J2145" s="28"/>
      <c r="K2145" s="29"/>
      <c r="L2145" s="217"/>
      <c r="M2145" s="217"/>
      <c r="N2145" s="217"/>
      <c r="O2145" s="26" t="str">
        <f t="shared" si="1135"/>
        <v/>
      </c>
      <c r="P2145" s="218" t="str">
        <f t="shared" si="1136"/>
        <v/>
      </c>
      <c r="Q2145" s="26" t="str">
        <f t="shared" si="1137"/>
        <v/>
      </c>
      <c r="R2145" s="22"/>
      <c r="S2145" s="99"/>
      <c r="T2145" s="10"/>
      <c r="U2145" s="229" t="str">
        <f t="shared" si="1138"/>
        <v/>
      </c>
      <c r="V2145" s="230"/>
      <c r="W2145" s="230"/>
      <c r="X2145" s="230"/>
      <c r="Y2145" s="230"/>
      <c r="Z2145" s="22" t="str">
        <f>""</f>
        <v/>
      </c>
      <c r="AB2145" s="23" t="str">
        <f t="shared" si="1139"/>
        <v/>
      </c>
      <c r="AC2145" s="2" t="b">
        <f>COUNT(Q2145:Q$2500)&gt;0</f>
        <v>0</v>
      </c>
      <c r="AD2145" s="2" t="b">
        <f t="shared" si="1155"/>
        <v>0</v>
      </c>
      <c r="AE2145" s="2" t="b">
        <f t="shared" si="1156"/>
        <v>0</v>
      </c>
      <c r="AF2145" s="2" t="b">
        <f t="shared" si="1157"/>
        <v>0</v>
      </c>
      <c r="AG2145" s="2" t="b">
        <f>OR(
  AND(AC2145,NOT(AC2146)),
  AND(AF2145,WEEKDAY(AH2144,2)=EINSTELLUNGEN!$D$12),
  AND(AF2145,AH2145=$J$35)
)</f>
        <v>0</v>
      </c>
      <c r="AH2145" s="2">
        <f>IF(AE2145,AH2144+IF(WEEKDAY(AH2144+1,2)&lt;=EINSTELLUNGEN!$D$12,1,$J$36),AH2144)</f>
        <v>42020</v>
      </c>
      <c r="AI2145" s="2">
        <f t="shared" si="1158"/>
        <v>2019</v>
      </c>
      <c r="AJ2145" s="2">
        <f t="shared" si="1159"/>
        <v>201901</v>
      </c>
      <c r="AK2145" s="2">
        <f t="shared" si="1160"/>
        <v>201901</v>
      </c>
      <c r="AL2145" s="2">
        <f t="shared" si="1161"/>
        <v>201903</v>
      </c>
      <c r="AM2145" s="2" t="b">
        <f t="shared" si="1162"/>
        <v>1</v>
      </c>
      <c r="AN2145" s="4" t="e">
        <f t="shared" si="1140"/>
        <v>#N/A</v>
      </c>
      <c r="AO2145" s="4" t="e">
        <f t="shared" si="1141"/>
        <v>#N/A</v>
      </c>
      <c r="AP2145" s="2" t="str">
        <f>IF(AD2145,
  IF(ISBLANK(H2145),
    AP2144,
    IF(LEN(H2145)=1,
      IF(OR(UPPER(H2145)="A",UPPER(H2145)="I"),
        EINSTELLUNGEN!$D$21,
        IF(OR(UPPER(H2145)="B",UPPER(H2145)="M"),
          EINSTELLUNGEN!$D$22,
          IF(OR(UPPER(H2145)="C",UPPER(H2145)="S"),
            EINSTELLUNGEN!$D$23,
            IF(UPPER(H2145)="D",
              EINSTELLUNGEN!$D$24,
              IF(UPPER(H2145)="E",
                EINSTELLUNGEN!$D$25,
                UPPER(H2145)))))),
      IF(ISNUMBER(H2145),
        EINSTELLUNGEN!$D$20&amp;H2145,
        UPPER(H2145)))),
  "")</f>
        <v/>
      </c>
      <c r="AQ2145" s="2" t="str">
        <f t="shared" si="1142"/>
        <v/>
      </c>
      <c r="AR2145" s="2">
        <f t="shared" si="1143"/>
        <v>0</v>
      </c>
      <c r="AS2145" s="145">
        <f t="shared" si="1144"/>
        <v>0.33333333333333331</v>
      </c>
      <c r="AT2145" s="2">
        <f t="shared" si="1145"/>
        <v>0</v>
      </c>
      <c r="AU2145" s="2">
        <f t="shared" si="1146"/>
        <v>0</v>
      </c>
      <c r="AV2145" s="2">
        <f t="shared" si="1147"/>
        <v>0</v>
      </c>
      <c r="AW2145" s="2">
        <f t="shared" si="1148"/>
        <v>0</v>
      </c>
      <c r="AX2145" s="2">
        <f t="shared" si="1163"/>
        <v>0</v>
      </c>
      <c r="AY2145" s="2">
        <f t="shared" si="1149"/>
        <v>0</v>
      </c>
      <c r="AZ2145" s="145" t="e">
        <f t="shared" si="1150"/>
        <v>#N/A</v>
      </c>
      <c r="BA2145" s="145" t="e">
        <f t="shared" si="1151"/>
        <v>#N/A</v>
      </c>
      <c r="BB2145" s="145">
        <f t="shared" si="1152"/>
        <v>2.083333333333337E-2</v>
      </c>
      <c r="BC2145" s="2">
        <f>IF(AM2145,
  IF(AND(AL2145=$J$31,_xlfn.DAYS(AH2145,DATE(AI2145,1,1))&lt;7),
    MAX(0,EINSTELLUNGEN!$D$12+1-WEEKDAY(DATE(EINSTELLUNGEN!$D$9,EINSTELLUNGEN!$D$10,1),2)),
    IF(AL2145=$J$33,
      MIN(EINSTELLUNGEN!$D$12,WEEKDAY(DATE(EINSTELLUNGEN!$D$9,12,31),2)),
      EINSTELLUNGEN!$D$12
  )) - SUMIF(AL$50:AL$2500,"="&amp;AL2145,AX$50:AX$2500),
  0)</f>
        <v>3</v>
      </c>
      <c r="BD2145" s="2">
        <f t="shared" si="1153"/>
        <v>0.33333333333333331</v>
      </c>
      <c r="BE2145" s="2">
        <f t="shared" si="1154"/>
        <v>0</v>
      </c>
    </row>
    <row r="2146" spans="1:57" ht="10.5" customHeight="1">
      <c r="A2146" s="1" t="str">
        <f t="shared" ca="1" si="1130"/>
        <v/>
      </c>
      <c r="B2146" s="1" t="str">
        <f t="shared" ca="1" si="1131"/>
        <v/>
      </c>
      <c r="C2146" s="1" t="str">
        <f t="shared" ca="1" si="1132"/>
        <v/>
      </c>
      <c r="D2146" s="1" t="str">
        <f t="shared" ca="1" si="1133"/>
        <v/>
      </c>
      <c r="F2146" s="10"/>
      <c r="G2146" s="217" t="str">
        <f t="shared" si="1134"/>
        <v/>
      </c>
      <c r="H2146" s="27"/>
      <c r="I2146" s="28"/>
      <c r="J2146" s="28"/>
      <c r="K2146" s="29"/>
      <c r="L2146" s="217"/>
      <c r="M2146" s="217"/>
      <c r="N2146" s="217"/>
      <c r="O2146" s="26" t="str">
        <f t="shared" si="1135"/>
        <v/>
      </c>
      <c r="P2146" s="218" t="str">
        <f t="shared" si="1136"/>
        <v/>
      </c>
      <c r="Q2146" s="26" t="str">
        <f t="shared" si="1137"/>
        <v/>
      </c>
      <c r="R2146" s="22"/>
      <c r="S2146" s="99"/>
      <c r="T2146" s="10"/>
      <c r="U2146" s="229" t="str">
        <f t="shared" si="1138"/>
        <v/>
      </c>
      <c r="V2146" s="230"/>
      <c r="W2146" s="230"/>
      <c r="X2146" s="230"/>
      <c r="Y2146" s="230"/>
      <c r="Z2146" s="22" t="str">
        <f>""</f>
        <v/>
      </c>
      <c r="AB2146" s="23" t="str">
        <f t="shared" si="1139"/>
        <v/>
      </c>
      <c r="AC2146" s="2" t="b">
        <f>COUNT(Q2146:Q$2500)&gt;0</f>
        <v>0</v>
      </c>
      <c r="AD2146" s="2" t="b">
        <f t="shared" si="1155"/>
        <v>0</v>
      </c>
      <c r="AE2146" s="2" t="b">
        <f t="shared" si="1156"/>
        <v>0</v>
      </c>
      <c r="AF2146" s="2" t="b">
        <f t="shared" si="1157"/>
        <v>0</v>
      </c>
      <c r="AG2146" s="2" t="b">
        <f>OR(
  AND(AC2146,NOT(AC2147)),
  AND(AF2146,WEEKDAY(AH2145,2)=EINSTELLUNGEN!$D$12),
  AND(AF2146,AH2146=$J$35)
)</f>
        <v>0</v>
      </c>
      <c r="AH2146" s="2">
        <f>IF(AE2146,AH2145+IF(WEEKDAY(AH2145+1,2)&lt;=EINSTELLUNGEN!$D$12,1,$J$36),AH2145)</f>
        <v>42020</v>
      </c>
      <c r="AI2146" s="2">
        <f t="shared" si="1158"/>
        <v>2019</v>
      </c>
      <c r="AJ2146" s="2">
        <f t="shared" si="1159"/>
        <v>201901</v>
      </c>
      <c r="AK2146" s="2">
        <f t="shared" si="1160"/>
        <v>201901</v>
      </c>
      <c r="AL2146" s="2">
        <f t="shared" si="1161"/>
        <v>201903</v>
      </c>
      <c r="AM2146" s="2" t="b">
        <f t="shared" si="1162"/>
        <v>1</v>
      </c>
      <c r="AN2146" s="4" t="e">
        <f t="shared" si="1140"/>
        <v>#N/A</v>
      </c>
      <c r="AO2146" s="4" t="e">
        <f t="shared" si="1141"/>
        <v>#N/A</v>
      </c>
      <c r="AP2146" s="2" t="str">
        <f>IF(AD2146,
  IF(ISBLANK(H2146),
    AP2145,
    IF(LEN(H2146)=1,
      IF(OR(UPPER(H2146)="A",UPPER(H2146)="I"),
        EINSTELLUNGEN!$D$21,
        IF(OR(UPPER(H2146)="B",UPPER(H2146)="M"),
          EINSTELLUNGEN!$D$22,
          IF(OR(UPPER(H2146)="C",UPPER(H2146)="S"),
            EINSTELLUNGEN!$D$23,
            IF(UPPER(H2146)="D",
              EINSTELLUNGEN!$D$24,
              IF(UPPER(H2146)="E",
                EINSTELLUNGEN!$D$25,
                UPPER(H2146)))))),
      IF(ISNUMBER(H2146),
        EINSTELLUNGEN!$D$20&amp;H2146,
        UPPER(H2146)))),
  "")</f>
        <v/>
      </c>
      <c r="AQ2146" s="2" t="str">
        <f t="shared" si="1142"/>
        <v/>
      </c>
      <c r="AR2146" s="2">
        <f t="shared" si="1143"/>
        <v>0</v>
      </c>
      <c r="AS2146" s="145">
        <f t="shared" si="1144"/>
        <v>0.33333333333333331</v>
      </c>
      <c r="AT2146" s="2">
        <f t="shared" si="1145"/>
        <v>0</v>
      </c>
      <c r="AU2146" s="2">
        <f t="shared" si="1146"/>
        <v>0</v>
      </c>
      <c r="AV2146" s="2">
        <f t="shared" si="1147"/>
        <v>0</v>
      </c>
      <c r="AW2146" s="2">
        <f t="shared" si="1148"/>
        <v>0</v>
      </c>
      <c r="AX2146" s="2">
        <f t="shared" si="1163"/>
        <v>0</v>
      </c>
      <c r="AY2146" s="2">
        <f t="shared" si="1149"/>
        <v>0</v>
      </c>
      <c r="AZ2146" s="145" t="e">
        <f t="shared" si="1150"/>
        <v>#N/A</v>
      </c>
      <c r="BA2146" s="145" t="e">
        <f t="shared" si="1151"/>
        <v>#N/A</v>
      </c>
      <c r="BB2146" s="145">
        <f t="shared" si="1152"/>
        <v>2.083333333333337E-2</v>
      </c>
      <c r="BC2146" s="2">
        <f>IF(AM2146,
  IF(AND(AL2146=$J$31,_xlfn.DAYS(AH2146,DATE(AI2146,1,1))&lt;7),
    MAX(0,EINSTELLUNGEN!$D$12+1-WEEKDAY(DATE(EINSTELLUNGEN!$D$9,EINSTELLUNGEN!$D$10,1),2)),
    IF(AL2146=$J$33,
      MIN(EINSTELLUNGEN!$D$12,WEEKDAY(DATE(EINSTELLUNGEN!$D$9,12,31),2)),
      EINSTELLUNGEN!$D$12
  )) - SUMIF(AL$50:AL$2500,"="&amp;AL2146,AX$50:AX$2500),
  0)</f>
        <v>3</v>
      </c>
      <c r="BD2146" s="2">
        <f t="shared" si="1153"/>
        <v>0.33333333333333331</v>
      </c>
      <c r="BE2146" s="2">
        <f t="shared" si="1154"/>
        <v>0</v>
      </c>
    </row>
    <row r="2147" spans="1:57" ht="10.5" customHeight="1">
      <c r="A2147" s="1" t="str">
        <f t="shared" ca="1" si="1130"/>
        <v/>
      </c>
      <c r="B2147" s="1" t="str">
        <f t="shared" ca="1" si="1131"/>
        <v/>
      </c>
      <c r="C2147" s="1" t="str">
        <f t="shared" ca="1" si="1132"/>
        <v/>
      </c>
      <c r="D2147" s="1" t="str">
        <f t="shared" ca="1" si="1133"/>
        <v/>
      </c>
      <c r="F2147" s="10"/>
      <c r="G2147" s="217" t="str">
        <f t="shared" si="1134"/>
        <v/>
      </c>
      <c r="H2147" s="27"/>
      <c r="I2147" s="28"/>
      <c r="J2147" s="28"/>
      <c r="K2147" s="29"/>
      <c r="L2147" s="217"/>
      <c r="M2147" s="217"/>
      <c r="N2147" s="217"/>
      <c r="O2147" s="26" t="str">
        <f t="shared" si="1135"/>
        <v/>
      </c>
      <c r="P2147" s="218" t="str">
        <f t="shared" si="1136"/>
        <v/>
      </c>
      <c r="Q2147" s="26" t="str">
        <f t="shared" si="1137"/>
        <v/>
      </c>
      <c r="R2147" s="22"/>
      <c r="S2147" s="99"/>
      <c r="T2147" s="10"/>
      <c r="U2147" s="229" t="str">
        <f t="shared" si="1138"/>
        <v/>
      </c>
      <c r="V2147" s="230"/>
      <c r="W2147" s="230"/>
      <c r="X2147" s="230"/>
      <c r="Y2147" s="230"/>
      <c r="Z2147" s="22" t="str">
        <f>""</f>
        <v/>
      </c>
      <c r="AB2147" s="23" t="str">
        <f t="shared" si="1139"/>
        <v/>
      </c>
      <c r="AC2147" s="2" t="b">
        <f>COUNT(Q2147:Q$2500)&gt;0</f>
        <v>0</v>
      </c>
      <c r="AD2147" s="2" t="b">
        <f t="shared" si="1155"/>
        <v>0</v>
      </c>
      <c r="AE2147" s="2" t="b">
        <f t="shared" si="1156"/>
        <v>0</v>
      </c>
      <c r="AF2147" s="2" t="b">
        <f t="shared" si="1157"/>
        <v>0</v>
      </c>
      <c r="AG2147" s="2" t="b">
        <f>OR(
  AND(AC2147,NOT(AC2148)),
  AND(AF2147,WEEKDAY(AH2146,2)=EINSTELLUNGEN!$D$12),
  AND(AF2147,AH2147=$J$35)
)</f>
        <v>0</v>
      </c>
      <c r="AH2147" s="2">
        <f>IF(AE2147,AH2146+IF(WEEKDAY(AH2146+1,2)&lt;=EINSTELLUNGEN!$D$12,1,$J$36),AH2146)</f>
        <v>42020</v>
      </c>
      <c r="AI2147" s="2">
        <f t="shared" si="1158"/>
        <v>2019</v>
      </c>
      <c r="AJ2147" s="2">
        <f t="shared" si="1159"/>
        <v>201901</v>
      </c>
      <c r="AK2147" s="2">
        <f t="shared" si="1160"/>
        <v>201901</v>
      </c>
      <c r="AL2147" s="2">
        <f t="shared" si="1161"/>
        <v>201903</v>
      </c>
      <c r="AM2147" s="2" t="b">
        <f t="shared" si="1162"/>
        <v>1</v>
      </c>
      <c r="AN2147" s="4" t="e">
        <f t="shared" si="1140"/>
        <v>#N/A</v>
      </c>
      <c r="AO2147" s="4" t="e">
        <f t="shared" si="1141"/>
        <v>#N/A</v>
      </c>
      <c r="AP2147" s="2" t="str">
        <f>IF(AD2147,
  IF(ISBLANK(H2147),
    AP2146,
    IF(LEN(H2147)=1,
      IF(OR(UPPER(H2147)="A",UPPER(H2147)="I"),
        EINSTELLUNGEN!$D$21,
        IF(OR(UPPER(H2147)="B",UPPER(H2147)="M"),
          EINSTELLUNGEN!$D$22,
          IF(OR(UPPER(H2147)="C",UPPER(H2147)="S"),
            EINSTELLUNGEN!$D$23,
            IF(UPPER(H2147)="D",
              EINSTELLUNGEN!$D$24,
              IF(UPPER(H2147)="E",
                EINSTELLUNGEN!$D$25,
                UPPER(H2147)))))),
      IF(ISNUMBER(H2147),
        EINSTELLUNGEN!$D$20&amp;H2147,
        UPPER(H2147)))),
  "")</f>
        <v/>
      </c>
      <c r="AQ2147" s="2" t="str">
        <f t="shared" si="1142"/>
        <v/>
      </c>
      <c r="AR2147" s="2">
        <f t="shared" si="1143"/>
        <v>0</v>
      </c>
      <c r="AS2147" s="145">
        <f t="shared" si="1144"/>
        <v>0.33333333333333331</v>
      </c>
      <c r="AT2147" s="2">
        <f t="shared" si="1145"/>
        <v>0</v>
      </c>
      <c r="AU2147" s="2">
        <f t="shared" si="1146"/>
        <v>0</v>
      </c>
      <c r="AV2147" s="2">
        <f t="shared" si="1147"/>
        <v>0</v>
      </c>
      <c r="AW2147" s="2">
        <f t="shared" si="1148"/>
        <v>0</v>
      </c>
      <c r="AX2147" s="2">
        <f t="shared" si="1163"/>
        <v>0</v>
      </c>
      <c r="AY2147" s="2">
        <f t="shared" si="1149"/>
        <v>0</v>
      </c>
      <c r="AZ2147" s="145" t="e">
        <f t="shared" si="1150"/>
        <v>#N/A</v>
      </c>
      <c r="BA2147" s="145" t="e">
        <f t="shared" si="1151"/>
        <v>#N/A</v>
      </c>
      <c r="BB2147" s="145">
        <f t="shared" si="1152"/>
        <v>2.083333333333337E-2</v>
      </c>
      <c r="BC2147" s="2">
        <f>IF(AM2147,
  IF(AND(AL2147=$J$31,_xlfn.DAYS(AH2147,DATE(AI2147,1,1))&lt;7),
    MAX(0,EINSTELLUNGEN!$D$12+1-WEEKDAY(DATE(EINSTELLUNGEN!$D$9,EINSTELLUNGEN!$D$10,1),2)),
    IF(AL2147=$J$33,
      MIN(EINSTELLUNGEN!$D$12,WEEKDAY(DATE(EINSTELLUNGEN!$D$9,12,31),2)),
      EINSTELLUNGEN!$D$12
  )) - SUMIF(AL$50:AL$2500,"="&amp;AL2147,AX$50:AX$2500),
  0)</f>
        <v>3</v>
      </c>
      <c r="BD2147" s="2">
        <f t="shared" si="1153"/>
        <v>0.33333333333333331</v>
      </c>
      <c r="BE2147" s="2">
        <f t="shared" si="1154"/>
        <v>0</v>
      </c>
    </row>
    <row r="2148" spans="1:57" ht="10.5" customHeight="1">
      <c r="A2148" s="1" t="str">
        <f t="shared" ca="1" si="1130"/>
        <v/>
      </c>
      <c r="B2148" s="1" t="str">
        <f t="shared" ca="1" si="1131"/>
        <v/>
      </c>
      <c r="C2148" s="1" t="str">
        <f t="shared" ca="1" si="1132"/>
        <v/>
      </c>
      <c r="D2148" s="1" t="str">
        <f t="shared" ca="1" si="1133"/>
        <v/>
      </c>
      <c r="F2148" s="10"/>
      <c r="G2148" s="217" t="str">
        <f t="shared" si="1134"/>
        <v/>
      </c>
      <c r="H2148" s="27"/>
      <c r="I2148" s="28"/>
      <c r="J2148" s="28"/>
      <c r="K2148" s="29"/>
      <c r="L2148" s="217"/>
      <c r="M2148" s="217"/>
      <c r="N2148" s="217"/>
      <c r="O2148" s="26" t="str">
        <f t="shared" si="1135"/>
        <v/>
      </c>
      <c r="P2148" s="218" t="str">
        <f t="shared" si="1136"/>
        <v/>
      </c>
      <c r="Q2148" s="26" t="str">
        <f t="shared" si="1137"/>
        <v/>
      </c>
      <c r="R2148" s="22"/>
      <c r="S2148" s="99"/>
      <c r="T2148" s="10"/>
      <c r="U2148" s="229" t="str">
        <f t="shared" si="1138"/>
        <v/>
      </c>
      <c r="V2148" s="230"/>
      <c r="W2148" s="230"/>
      <c r="X2148" s="230"/>
      <c r="Y2148" s="230"/>
      <c r="Z2148" s="22" t="str">
        <f>""</f>
        <v/>
      </c>
      <c r="AB2148" s="23" t="str">
        <f t="shared" si="1139"/>
        <v/>
      </c>
      <c r="AC2148" s="2" t="b">
        <f>COUNT(Q2148:Q$2500)&gt;0</f>
        <v>0</v>
      </c>
      <c r="AD2148" s="2" t="b">
        <f t="shared" si="1155"/>
        <v>0</v>
      </c>
      <c r="AE2148" s="2" t="b">
        <f t="shared" si="1156"/>
        <v>0</v>
      </c>
      <c r="AF2148" s="2" t="b">
        <f t="shared" si="1157"/>
        <v>0</v>
      </c>
      <c r="AG2148" s="2" t="b">
        <f>OR(
  AND(AC2148,NOT(AC2149)),
  AND(AF2148,WEEKDAY(AH2147,2)=EINSTELLUNGEN!$D$12),
  AND(AF2148,AH2148=$J$35)
)</f>
        <v>0</v>
      </c>
      <c r="AH2148" s="2">
        <f>IF(AE2148,AH2147+IF(WEEKDAY(AH2147+1,2)&lt;=EINSTELLUNGEN!$D$12,1,$J$36),AH2147)</f>
        <v>42020</v>
      </c>
      <c r="AI2148" s="2">
        <f t="shared" si="1158"/>
        <v>2019</v>
      </c>
      <c r="AJ2148" s="2">
        <f t="shared" si="1159"/>
        <v>201901</v>
      </c>
      <c r="AK2148" s="2">
        <f t="shared" si="1160"/>
        <v>201901</v>
      </c>
      <c r="AL2148" s="2">
        <f t="shared" si="1161"/>
        <v>201903</v>
      </c>
      <c r="AM2148" s="2" t="b">
        <f t="shared" si="1162"/>
        <v>1</v>
      </c>
      <c r="AN2148" s="4" t="e">
        <f t="shared" si="1140"/>
        <v>#N/A</v>
      </c>
      <c r="AO2148" s="4" t="e">
        <f t="shared" si="1141"/>
        <v>#N/A</v>
      </c>
      <c r="AP2148" s="2" t="str">
        <f>IF(AD2148,
  IF(ISBLANK(H2148),
    AP2147,
    IF(LEN(H2148)=1,
      IF(OR(UPPER(H2148)="A",UPPER(H2148)="I"),
        EINSTELLUNGEN!$D$21,
        IF(OR(UPPER(H2148)="B",UPPER(H2148)="M"),
          EINSTELLUNGEN!$D$22,
          IF(OR(UPPER(H2148)="C",UPPER(H2148)="S"),
            EINSTELLUNGEN!$D$23,
            IF(UPPER(H2148)="D",
              EINSTELLUNGEN!$D$24,
              IF(UPPER(H2148)="E",
                EINSTELLUNGEN!$D$25,
                UPPER(H2148)))))),
      IF(ISNUMBER(H2148),
        EINSTELLUNGEN!$D$20&amp;H2148,
        UPPER(H2148)))),
  "")</f>
        <v/>
      </c>
      <c r="AQ2148" s="2" t="str">
        <f t="shared" si="1142"/>
        <v/>
      </c>
      <c r="AR2148" s="2">
        <f t="shared" si="1143"/>
        <v>0</v>
      </c>
      <c r="AS2148" s="145">
        <f t="shared" si="1144"/>
        <v>0.33333333333333331</v>
      </c>
      <c r="AT2148" s="2">
        <f t="shared" si="1145"/>
        <v>0</v>
      </c>
      <c r="AU2148" s="2">
        <f t="shared" si="1146"/>
        <v>0</v>
      </c>
      <c r="AV2148" s="2">
        <f t="shared" si="1147"/>
        <v>0</v>
      </c>
      <c r="AW2148" s="2">
        <f t="shared" si="1148"/>
        <v>0</v>
      </c>
      <c r="AX2148" s="2">
        <f t="shared" si="1163"/>
        <v>0</v>
      </c>
      <c r="AY2148" s="2">
        <f t="shared" si="1149"/>
        <v>0</v>
      </c>
      <c r="AZ2148" s="145" t="e">
        <f t="shared" si="1150"/>
        <v>#N/A</v>
      </c>
      <c r="BA2148" s="145" t="e">
        <f t="shared" si="1151"/>
        <v>#N/A</v>
      </c>
      <c r="BB2148" s="145">
        <f t="shared" si="1152"/>
        <v>2.083333333333337E-2</v>
      </c>
      <c r="BC2148" s="2">
        <f>IF(AM2148,
  IF(AND(AL2148=$J$31,_xlfn.DAYS(AH2148,DATE(AI2148,1,1))&lt;7),
    MAX(0,EINSTELLUNGEN!$D$12+1-WEEKDAY(DATE(EINSTELLUNGEN!$D$9,EINSTELLUNGEN!$D$10,1),2)),
    IF(AL2148=$J$33,
      MIN(EINSTELLUNGEN!$D$12,WEEKDAY(DATE(EINSTELLUNGEN!$D$9,12,31),2)),
      EINSTELLUNGEN!$D$12
  )) - SUMIF(AL$50:AL$2500,"="&amp;AL2148,AX$50:AX$2500),
  0)</f>
        <v>3</v>
      </c>
      <c r="BD2148" s="2">
        <f t="shared" si="1153"/>
        <v>0.33333333333333331</v>
      </c>
      <c r="BE2148" s="2">
        <f t="shared" si="1154"/>
        <v>0</v>
      </c>
    </row>
    <row r="2149" spans="1:57" ht="10.5" customHeight="1">
      <c r="A2149" s="1" t="str">
        <f t="shared" ca="1" si="1130"/>
        <v/>
      </c>
      <c r="B2149" s="1" t="str">
        <f t="shared" ca="1" si="1131"/>
        <v/>
      </c>
      <c r="C2149" s="1" t="str">
        <f t="shared" ca="1" si="1132"/>
        <v/>
      </c>
      <c r="D2149" s="1" t="str">
        <f t="shared" ca="1" si="1133"/>
        <v/>
      </c>
      <c r="F2149" s="10"/>
      <c r="G2149" s="217" t="str">
        <f t="shared" si="1134"/>
        <v/>
      </c>
      <c r="H2149" s="27"/>
      <c r="I2149" s="28"/>
      <c r="J2149" s="28"/>
      <c r="K2149" s="29"/>
      <c r="L2149" s="217"/>
      <c r="M2149" s="217"/>
      <c r="N2149" s="217"/>
      <c r="O2149" s="26" t="str">
        <f t="shared" si="1135"/>
        <v/>
      </c>
      <c r="P2149" s="218" t="str">
        <f t="shared" si="1136"/>
        <v/>
      </c>
      <c r="Q2149" s="26" t="str">
        <f t="shared" si="1137"/>
        <v/>
      </c>
      <c r="R2149" s="22"/>
      <c r="S2149" s="99"/>
      <c r="T2149" s="10"/>
      <c r="U2149" s="229" t="str">
        <f t="shared" si="1138"/>
        <v/>
      </c>
      <c r="V2149" s="230"/>
      <c r="W2149" s="230"/>
      <c r="X2149" s="230"/>
      <c r="Y2149" s="230"/>
      <c r="Z2149" s="22" t="str">
        <f>""</f>
        <v/>
      </c>
      <c r="AB2149" s="23" t="str">
        <f t="shared" si="1139"/>
        <v/>
      </c>
      <c r="AC2149" s="2" t="b">
        <f>COUNT(Q2149:Q$2500)&gt;0</f>
        <v>0</v>
      </c>
      <c r="AD2149" s="2" t="b">
        <f t="shared" si="1155"/>
        <v>0</v>
      </c>
      <c r="AE2149" s="2" t="b">
        <f t="shared" si="1156"/>
        <v>0</v>
      </c>
      <c r="AF2149" s="2" t="b">
        <f t="shared" si="1157"/>
        <v>0</v>
      </c>
      <c r="AG2149" s="2" t="b">
        <f>OR(
  AND(AC2149,NOT(AC2150)),
  AND(AF2149,WEEKDAY(AH2148,2)=EINSTELLUNGEN!$D$12),
  AND(AF2149,AH2149=$J$35)
)</f>
        <v>0</v>
      </c>
      <c r="AH2149" s="2">
        <f>IF(AE2149,AH2148+IF(WEEKDAY(AH2148+1,2)&lt;=EINSTELLUNGEN!$D$12,1,$J$36),AH2148)</f>
        <v>42020</v>
      </c>
      <c r="AI2149" s="2">
        <f t="shared" si="1158"/>
        <v>2019</v>
      </c>
      <c r="AJ2149" s="2">
        <f t="shared" si="1159"/>
        <v>201901</v>
      </c>
      <c r="AK2149" s="2">
        <f t="shared" si="1160"/>
        <v>201901</v>
      </c>
      <c r="AL2149" s="2">
        <f t="shared" si="1161"/>
        <v>201903</v>
      </c>
      <c r="AM2149" s="2" t="b">
        <f t="shared" si="1162"/>
        <v>1</v>
      </c>
      <c r="AN2149" s="4" t="e">
        <f t="shared" si="1140"/>
        <v>#N/A</v>
      </c>
      <c r="AO2149" s="4" t="e">
        <f t="shared" si="1141"/>
        <v>#N/A</v>
      </c>
      <c r="AP2149" s="2" t="str">
        <f>IF(AD2149,
  IF(ISBLANK(H2149),
    AP2148,
    IF(LEN(H2149)=1,
      IF(OR(UPPER(H2149)="A",UPPER(H2149)="I"),
        EINSTELLUNGEN!$D$21,
        IF(OR(UPPER(H2149)="B",UPPER(H2149)="M"),
          EINSTELLUNGEN!$D$22,
          IF(OR(UPPER(H2149)="C",UPPER(H2149)="S"),
            EINSTELLUNGEN!$D$23,
            IF(UPPER(H2149)="D",
              EINSTELLUNGEN!$D$24,
              IF(UPPER(H2149)="E",
                EINSTELLUNGEN!$D$25,
                UPPER(H2149)))))),
      IF(ISNUMBER(H2149),
        EINSTELLUNGEN!$D$20&amp;H2149,
        UPPER(H2149)))),
  "")</f>
        <v/>
      </c>
      <c r="AQ2149" s="2" t="str">
        <f t="shared" si="1142"/>
        <v/>
      </c>
      <c r="AR2149" s="2">
        <f t="shared" si="1143"/>
        <v>0</v>
      </c>
      <c r="AS2149" s="145">
        <f t="shared" si="1144"/>
        <v>0.33333333333333331</v>
      </c>
      <c r="AT2149" s="2">
        <f t="shared" si="1145"/>
        <v>0</v>
      </c>
      <c r="AU2149" s="2">
        <f t="shared" si="1146"/>
        <v>0</v>
      </c>
      <c r="AV2149" s="2">
        <f t="shared" si="1147"/>
        <v>0</v>
      </c>
      <c r="AW2149" s="2">
        <f t="shared" si="1148"/>
        <v>0</v>
      </c>
      <c r="AX2149" s="2">
        <f t="shared" si="1163"/>
        <v>0</v>
      </c>
      <c r="AY2149" s="2">
        <f t="shared" si="1149"/>
        <v>0</v>
      </c>
      <c r="AZ2149" s="145" t="e">
        <f t="shared" si="1150"/>
        <v>#N/A</v>
      </c>
      <c r="BA2149" s="145" t="e">
        <f t="shared" si="1151"/>
        <v>#N/A</v>
      </c>
      <c r="BB2149" s="145">
        <f t="shared" si="1152"/>
        <v>2.083333333333337E-2</v>
      </c>
      <c r="BC2149" s="2">
        <f>IF(AM2149,
  IF(AND(AL2149=$J$31,_xlfn.DAYS(AH2149,DATE(AI2149,1,1))&lt;7),
    MAX(0,EINSTELLUNGEN!$D$12+1-WEEKDAY(DATE(EINSTELLUNGEN!$D$9,EINSTELLUNGEN!$D$10,1),2)),
    IF(AL2149=$J$33,
      MIN(EINSTELLUNGEN!$D$12,WEEKDAY(DATE(EINSTELLUNGEN!$D$9,12,31),2)),
      EINSTELLUNGEN!$D$12
  )) - SUMIF(AL$50:AL$2500,"="&amp;AL2149,AX$50:AX$2500),
  0)</f>
        <v>3</v>
      </c>
      <c r="BD2149" s="2">
        <f t="shared" si="1153"/>
        <v>0.33333333333333331</v>
      </c>
      <c r="BE2149" s="2">
        <f t="shared" si="1154"/>
        <v>0</v>
      </c>
    </row>
    <row r="2150" spans="1:57" ht="10.5" customHeight="1">
      <c r="A2150" s="1" t="str">
        <f t="shared" ca="1" si="1130"/>
        <v/>
      </c>
      <c r="B2150" s="1" t="str">
        <f t="shared" ca="1" si="1131"/>
        <v/>
      </c>
      <c r="C2150" s="1" t="str">
        <f t="shared" ca="1" si="1132"/>
        <v/>
      </c>
      <c r="D2150" s="1" t="str">
        <f t="shared" ca="1" si="1133"/>
        <v/>
      </c>
      <c r="F2150" s="10"/>
      <c r="G2150" s="217" t="str">
        <f t="shared" si="1134"/>
        <v/>
      </c>
      <c r="H2150" s="27"/>
      <c r="I2150" s="28"/>
      <c r="J2150" s="28"/>
      <c r="K2150" s="29"/>
      <c r="L2150" s="217"/>
      <c r="M2150" s="217"/>
      <c r="N2150" s="217"/>
      <c r="O2150" s="26" t="str">
        <f t="shared" si="1135"/>
        <v/>
      </c>
      <c r="P2150" s="218" t="str">
        <f t="shared" si="1136"/>
        <v/>
      </c>
      <c r="Q2150" s="26" t="str">
        <f t="shared" si="1137"/>
        <v/>
      </c>
      <c r="R2150" s="22"/>
      <c r="S2150" s="99"/>
      <c r="T2150" s="10"/>
      <c r="U2150" s="229" t="str">
        <f t="shared" si="1138"/>
        <v/>
      </c>
      <c r="V2150" s="230"/>
      <c r="W2150" s="230"/>
      <c r="X2150" s="230"/>
      <c r="Y2150" s="230"/>
      <c r="Z2150" s="22" t="str">
        <f>""</f>
        <v/>
      </c>
      <c r="AB2150" s="23" t="str">
        <f t="shared" si="1139"/>
        <v/>
      </c>
      <c r="AC2150" s="2" t="b">
        <f>COUNT(Q2150:Q$2500)&gt;0</f>
        <v>0</v>
      </c>
      <c r="AD2150" s="2" t="b">
        <f t="shared" si="1155"/>
        <v>0</v>
      </c>
      <c r="AE2150" s="2" t="b">
        <f t="shared" si="1156"/>
        <v>0</v>
      </c>
      <c r="AF2150" s="2" t="b">
        <f t="shared" si="1157"/>
        <v>0</v>
      </c>
      <c r="AG2150" s="2" t="b">
        <f>OR(
  AND(AC2150,NOT(AC2151)),
  AND(AF2150,WEEKDAY(AH2149,2)=EINSTELLUNGEN!$D$12),
  AND(AF2150,AH2150=$J$35)
)</f>
        <v>0</v>
      </c>
      <c r="AH2150" s="2">
        <f>IF(AE2150,AH2149+IF(WEEKDAY(AH2149+1,2)&lt;=EINSTELLUNGEN!$D$12,1,$J$36),AH2149)</f>
        <v>42020</v>
      </c>
      <c r="AI2150" s="2">
        <f t="shared" si="1158"/>
        <v>2019</v>
      </c>
      <c r="AJ2150" s="2">
        <f t="shared" si="1159"/>
        <v>201901</v>
      </c>
      <c r="AK2150" s="2">
        <f t="shared" si="1160"/>
        <v>201901</v>
      </c>
      <c r="AL2150" s="2">
        <f t="shared" si="1161"/>
        <v>201903</v>
      </c>
      <c r="AM2150" s="2" t="b">
        <f t="shared" si="1162"/>
        <v>1</v>
      </c>
      <c r="AN2150" s="4" t="e">
        <f t="shared" si="1140"/>
        <v>#N/A</v>
      </c>
      <c r="AO2150" s="4" t="e">
        <f t="shared" si="1141"/>
        <v>#N/A</v>
      </c>
      <c r="AP2150" s="2" t="str">
        <f>IF(AD2150,
  IF(ISBLANK(H2150),
    AP2149,
    IF(LEN(H2150)=1,
      IF(OR(UPPER(H2150)="A",UPPER(H2150)="I"),
        EINSTELLUNGEN!$D$21,
        IF(OR(UPPER(H2150)="B",UPPER(H2150)="M"),
          EINSTELLUNGEN!$D$22,
          IF(OR(UPPER(H2150)="C",UPPER(H2150)="S"),
            EINSTELLUNGEN!$D$23,
            IF(UPPER(H2150)="D",
              EINSTELLUNGEN!$D$24,
              IF(UPPER(H2150)="E",
                EINSTELLUNGEN!$D$25,
                UPPER(H2150)))))),
      IF(ISNUMBER(H2150),
        EINSTELLUNGEN!$D$20&amp;H2150,
        UPPER(H2150)))),
  "")</f>
        <v/>
      </c>
      <c r="AQ2150" s="2" t="str">
        <f t="shared" si="1142"/>
        <v/>
      </c>
      <c r="AR2150" s="2">
        <f t="shared" si="1143"/>
        <v>0</v>
      </c>
      <c r="AS2150" s="145">
        <f t="shared" si="1144"/>
        <v>0.33333333333333331</v>
      </c>
      <c r="AT2150" s="2">
        <f t="shared" si="1145"/>
        <v>0</v>
      </c>
      <c r="AU2150" s="2">
        <f t="shared" si="1146"/>
        <v>0</v>
      </c>
      <c r="AV2150" s="2">
        <f t="shared" si="1147"/>
        <v>0</v>
      </c>
      <c r="AW2150" s="2">
        <f t="shared" si="1148"/>
        <v>0</v>
      </c>
      <c r="AX2150" s="2">
        <f t="shared" si="1163"/>
        <v>0</v>
      </c>
      <c r="AY2150" s="2">
        <f t="shared" si="1149"/>
        <v>0</v>
      </c>
      <c r="AZ2150" s="145" t="e">
        <f t="shared" si="1150"/>
        <v>#N/A</v>
      </c>
      <c r="BA2150" s="145" t="e">
        <f t="shared" si="1151"/>
        <v>#N/A</v>
      </c>
      <c r="BB2150" s="145">
        <f t="shared" si="1152"/>
        <v>2.083333333333337E-2</v>
      </c>
      <c r="BC2150" s="2">
        <f>IF(AM2150,
  IF(AND(AL2150=$J$31,_xlfn.DAYS(AH2150,DATE(AI2150,1,1))&lt;7),
    MAX(0,EINSTELLUNGEN!$D$12+1-WEEKDAY(DATE(EINSTELLUNGEN!$D$9,EINSTELLUNGEN!$D$10,1),2)),
    IF(AL2150=$J$33,
      MIN(EINSTELLUNGEN!$D$12,WEEKDAY(DATE(EINSTELLUNGEN!$D$9,12,31),2)),
      EINSTELLUNGEN!$D$12
  )) - SUMIF(AL$50:AL$2500,"="&amp;AL2150,AX$50:AX$2500),
  0)</f>
        <v>3</v>
      </c>
      <c r="BD2150" s="2">
        <f t="shared" si="1153"/>
        <v>0.33333333333333331</v>
      </c>
      <c r="BE2150" s="2">
        <f t="shared" si="1154"/>
        <v>0</v>
      </c>
    </row>
    <row r="2151" spans="1:57" ht="10.5" customHeight="1">
      <c r="A2151" s="1" t="str">
        <f t="shared" ca="1" si="1130"/>
        <v/>
      </c>
      <c r="B2151" s="1" t="str">
        <f t="shared" ca="1" si="1131"/>
        <v/>
      </c>
      <c r="C2151" s="1" t="str">
        <f t="shared" ca="1" si="1132"/>
        <v/>
      </c>
      <c r="D2151" s="1" t="str">
        <f t="shared" ca="1" si="1133"/>
        <v/>
      </c>
      <c r="F2151" s="10"/>
      <c r="G2151" s="217" t="str">
        <f t="shared" si="1134"/>
        <v/>
      </c>
      <c r="H2151" s="27"/>
      <c r="I2151" s="28"/>
      <c r="J2151" s="28"/>
      <c r="K2151" s="29"/>
      <c r="L2151" s="217"/>
      <c r="M2151" s="217"/>
      <c r="N2151" s="217"/>
      <c r="O2151" s="26" t="str">
        <f t="shared" si="1135"/>
        <v/>
      </c>
      <c r="P2151" s="218" t="str">
        <f t="shared" si="1136"/>
        <v/>
      </c>
      <c r="Q2151" s="26" t="str">
        <f t="shared" si="1137"/>
        <v/>
      </c>
      <c r="R2151" s="22"/>
      <c r="S2151" s="99"/>
      <c r="T2151" s="10"/>
      <c r="U2151" s="229" t="str">
        <f t="shared" si="1138"/>
        <v/>
      </c>
      <c r="V2151" s="230"/>
      <c r="W2151" s="230"/>
      <c r="X2151" s="230"/>
      <c r="Y2151" s="230"/>
      <c r="Z2151" s="22" t="str">
        <f>""</f>
        <v/>
      </c>
      <c r="AB2151" s="23" t="str">
        <f t="shared" si="1139"/>
        <v/>
      </c>
      <c r="AC2151" s="2" t="b">
        <f>COUNT(Q2151:Q$2500)&gt;0</f>
        <v>0</v>
      </c>
      <c r="AD2151" s="2" t="b">
        <f t="shared" si="1155"/>
        <v>0</v>
      </c>
      <c r="AE2151" s="2" t="b">
        <f t="shared" si="1156"/>
        <v>0</v>
      </c>
      <c r="AF2151" s="2" t="b">
        <f t="shared" si="1157"/>
        <v>0</v>
      </c>
      <c r="AG2151" s="2" t="b">
        <f>OR(
  AND(AC2151,NOT(AC2152)),
  AND(AF2151,WEEKDAY(AH2150,2)=EINSTELLUNGEN!$D$12),
  AND(AF2151,AH2151=$J$35)
)</f>
        <v>0</v>
      </c>
      <c r="AH2151" s="2">
        <f>IF(AE2151,AH2150+IF(WEEKDAY(AH2150+1,2)&lt;=EINSTELLUNGEN!$D$12,1,$J$36),AH2150)</f>
        <v>42020</v>
      </c>
      <c r="AI2151" s="2">
        <f t="shared" si="1158"/>
        <v>2019</v>
      </c>
      <c r="AJ2151" s="2">
        <f t="shared" si="1159"/>
        <v>201901</v>
      </c>
      <c r="AK2151" s="2">
        <f t="shared" si="1160"/>
        <v>201901</v>
      </c>
      <c r="AL2151" s="2">
        <f t="shared" si="1161"/>
        <v>201903</v>
      </c>
      <c r="AM2151" s="2" t="b">
        <f t="shared" si="1162"/>
        <v>1</v>
      </c>
      <c r="AN2151" s="4" t="e">
        <f t="shared" si="1140"/>
        <v>#N/A</v>
      </c>
      <c r="AO2151" s="4" t="e">
        <f t="shared" si="1141"/>
        <v>#N/A</v>
      </c>
      <c r="AP2151" s="2" t="str">
        <f>IF(AD2151,
  IF(ISBLANK(H2151),
    AP2150,
    IF(LEN(H2151)=1,
      IF(OR(UPPER(H2151)="A",UPPER(H2151)="I"),
        EINSTELLUNGEN!$D$21,
        IF(OR(UPPER(H2151)="B",UPPER(H2151)="M"),
          EINSTELLUNGEN!$D$22,
          IF(OR(UPPER(H2151)="C",UPPER(H2151)="S"),
            EINSTELLUNGEN!$D$23,
            IF(UPPER(H2151)="D",
              EINSTELLUNGEN!$D$24,
              IF(UPPER(H2151)="E",
                EINSTELLUNGEN!$D$25,
                UPPER(H2151)))))),
      IF(ISNUMBER(H2151),
        EINSTELLUNGEN!$D$20&amp;H2151,
        UPPER(H2151)))),
  "")</f>
        <v/>
      </c>
      <c r="AQ2151" s="2" t="str">
        <f t="shared" si="1142"/>
        <v/>
      </c>
      <c r="AR2151" s="2">
        <f t="shared" si="1143"/>
        <v>0</v>
      </c>
      <c r="AS2151" s="145">
        <f t="shared" si="1144"/>
        <v>0.33333333333333331</v>
      </c>
      <c r="AT2151" s="2">
        <f t="shared" si="1145"/>
        <v>0</v>
      </c>
      <c r="AU2151" s="2">
        <f t="shared" si="1146"/>
        <v>0</v>
      </c>
      <c r="AV2151" s="2">
        <f t="shared" si="1147"/>
        <v>0</v>
      </c>
      <c r="AW2151" s="2">
        <f t="shared" si="1148"/>
        <v>0</v>
      </c>
      <c r="AX2151" s="2">
        <f t="shared" si="1163"/>
        <v>0</v>
      </c>
      <c r="AY2151" s="2">
        <f t="shared" si="1149"/>
        <v>0</v>
      </c>
      <c r="AZ2151" s="145" t="e">
        <f t="shared" si="1150"/>
        <v>#N/A</v>
      </c>
      <c r="BA2151" s="145" t="e">
        <f t="shared" si="1151"/>
        <v>#N/A</v>
      </c>
      <c r="BB2151" s="145">
        <f t="shared" si="1152"/>
        <v>2.083333333333337E-2</v>
      </c>
      <c r="BC2151" s="2">
        <f>IF(AM2151,
  IF(AND(AL2151=$J$31,_xlfn.DAYS(AH2151,DATE(AI2151,1,1))&lt;7),
    MAX(0,EINSTELLUNGEN!$D$12+1-WEEKDAY(DATE(EINSTELLUNGEN!$D$9,EINSTELLUNGEN!$D$10,1),2)),
    IF(AL2151=$J$33,
      MIN(EINSTELLUNGEN!$D$12,WEEKDAY(DATE(EINSTELLUNGEN!$D$9,12,31),2)),
      EINSTELLUNGEN!$D$12
  )) - SUMIF(AL$50:AL$2500,"="&amp;AL2151,AX$50:AX$2500),
  0)</f>
        <v>3</v>
      </c>
      <c r="BD2151" s="2">
        <f t="shared" si="1153"/>
        <v>0.33333333333333331</v>
      </c>
      <c r="BE2151" s="2">
        <f t="shared" si="1154"/>
        <v>0</v>
      </c>
    </row>
    <row r="2152" spans="1:57" ht="10.5" customHeight="1">
      <c r="A2152" s="1" t="str">
        <f t="shared" ca="1" si="1130"/>
        <v/>
      </c>
      <c r="B2152" s="1" t="str">
        <f t="shared" ca="1" si="1131"/>
        <v/>
      </c>
      <c r="C2152" s="1" t="str">
        <f t="shared" ca="1" si="1132"/>
        <v/>
      </c>
      <c r="D2152" s="1" t="str">
        <f t="shared" ca="1" si="1133"/>
        <v/>
      </c>
      <c r="F2152" s="10"/>
      <c r="G2152" s="217" t="str">
        <f t="shared" si="1134"/>
        <v/>
      </c>
      <c r="H2152" s="27"/>
      <c r="I2152" s="28"/>
      <c r="J2152" s="28"/>
      <c r="K2152" s="29"/>
      <c r="L2152" s="217"/>
      <c r="M2152" s="217"/>
      <c r="N2152" s="217"/>
      <c r="O2152" s="26" t="str">
        <f t="shared" si="1135"/>
        <v/>
      </c>
      <c r="P2152" s="218" t="str">
        <f t="shared" si="1136"/>
        <v/>
      </c>
      <c r="Q2152" s="26" t="str">
        <f t="shared" si="1137"/>
        <v/>
      </c>
      <c r="R2152" s="22"/>
      <c r="S2152" s="99"/>
      <c r="T2152" s="10"/>
      <c r="U2152" s="229" t="str">
        <f t="shared" si="1138"/>
        <v/>
      </c>
      <c r="V2152" s="230"/>
      <c r="W2152" s="230"/>
      <c r="X2152" s="230"/>
      <c r="Y2152" s="230"/>
      <c r="Z2152" s="22" t="str">
        <f>""</f>
        <v/>
      </c>
      <c r="AB2152" s="23" t="str">
        <f t="shared" si="1139"/>
        <v/>
      </c>
      <c r="AC2152" s="2" t="b">
        <f>COUNT(Q2152:Q$2500)&gt;0</f>
        <v>0</v>
      </c>
      <c r="AD2152" s="2" t="b">
        <f t="shared" si="1155"/>
        <v>0</v>
      </c>
      <c r="AE2152" s="2" t="b">
        <f t="shared" si="1156"/>
        <v>0</v>
      </c>
      <c r="AF2152" s="2" t="b">
        <f t="shared" si="1157"/>
        <v>0</v>
      </c>
      <c r="AG2152" s="2" t="b">
        <f>OR(
  AND(AC2152,NOT(AC2153)),
  AND(AF2152,WEEKDAY(AH2151,2)=EINSTELLUNGEN!$D$12),
  AND(AF2152,AH2152=$J$35)
)</f>
        <v>0</v>
      </c>
      <c r="AH2152" s="2">
        <f>IF(AE2152,AH2151+IF(WEEKDAY(AH2151+1,2)&lt;=EINSTELLUNGEN!$D$12,1,$J$36),AH2151)</f>
        <v>42020</v>
      </c>
      <c r="AI2152" s="2">
        <f t="shared" si="1158"/>
        <v>2019</v>
      </c>
      <c r="AJ2152" s="2">
        <f t="shared" si="1159"/>
        <v>201901</v>
      </c>
      <c r="AK2152" s="2">
        <f t="shared" si="1160"/>
        <v>201901</v>
      </c>
      <c r="AL2152" s="2">
        <f t="shared" si="1161"/>
        <v>201903</v>
      </c>
      <c r="AM2152" s="2" t="b">
        <f t="shared" si="1162"/>
        <v>1</v>
      </c>
      <c r="AN2152" s="4" t="e">
        <f t="shared" si="1140"/>
        <v>#N/A</v>
      </c>
      <c r="AO2152" s="4" t="e">
        <f t="shared" si="1141"/>
        <v>#N/A</v>
      </c>
      <c r="AP2152" s="2" t="str">
        <f>IF(AD2152,
  IF(ISBLANK(H2152),
    AP2151,
    IF(LEN(H2152)=1,
      IF(OR(UPPER(H2152)="A",UPPER(H2152)="I"),
        EINSTELLUNGEN!$D$21,
        IF(OR(UPPER(H2152)="B",UPPER(H2152)="M"),
          EINSTELLUNGEN!$D$22,
          IF(OR(UPPER(H2152)="C",UPPER(H2152)="S"),
            EINSTELLUNGEN!$D$23,
            IF(UPPER(H2152)="D",
              EINSTELLUNGEN!$D$24,
              IF(UPPER(H2152)="E",
                EINSTELLUNGEN!$D$25,
                UPPER(H2152)))))),
      IF(ISNUMBER(H2152),
        EINSTELLUNGEN!$D$20&amp;H2152,
        UPPER(H2152)))),
  "")</f>
        <v/>
      </c>
      <c r="AQ2152" s="2" t="str">
        <f t="shared" si="1142"/>
        <v/>
      </c>
      <c r="AR2152" s="2">
        <f t="shared" si="1143"/>
        <v>0</v>
      </c>
      <c r="AS2152" s="145">
        <f t="shared" si="1144"/>
        <v>0.33333333333333331</v>
      </c>
      <c r="AT2152" s="2">
        <f t="shared" si="1145"/>
        <v>0</v>
      </c>
      <c r="AU2152" s="2">
        <f t="shared" si="1146"/>
        <v>0</v>
      </c>
      <c r="AV2152" s="2">
        <f t="shared" si="1147"/>
        <v>0</v>
      </c>
      <c r="AW2152" s="2">
        <f t="shared" si="1148"/>
        <v>0</v>
      </c>
      <c r="AX2152" s="2">
        <f t="shared" si="1163"/>
        <v>0</v>
      </c>
      <c r="AY2152" s="2">
        <f t="shared" si="1149"/>
        <v>0</v>
      </c>
      <c r="AZ2152" s="145" t="e">
        <f t="shared" si="1150"/>
        <v>#N/A</v>
      </c>
      <c r="BA2152" s="145" t="e">
        <f t="shared" si="1151"/>
        <v>#N/A</v>
      </c>
      <c r="BB2152" s="145">
        <f t="shared" si="1152"/>
        <v>2.083333333333337E-2</v>
      </c>
      <c r="BC2152" s="2">
        <f>IF(AM2152,
  IF(AND(AL2152=$J$31,_xlfn.DAYS(AH2152,DATE(AI2152,1,1))&lt;7),
    MAX(0,EINSTELLUNGEN!$D$12+1-WEEKDAY(DATE(EINSTELLUNGEN!$D$9,EINSTELLUNGEN!$D$10,1),2)),
    IF(AL2152=$J$33,
      MIN(EINSTELLUNGEN!$D$12,WEEKDAY(DATE(EINSTELLUNGEN!$D$9,12,31),2)),
      EINSTELLUNGEN!$D$12
  )) - SUMIF(AL$50:AL$2500,"="&amp;AL2152,AX$50:AX$2500),
  0)</f>
        <v>3</v>
      </c>
      <c r="BD2152" s="2">
        <f t="shared" si="1153"/>
        <v>0.33333333333333331</v>
      </c>
      <c r="BE2152" s="2">
        <f t="shared" si="1154"/>
        <v>0</v>
      </c>
    </row>
    <row r="2153" spans="1:57" ht="10.5" customHeight="1">
      <c r="A2153" s="1" t="str">
        <f t="shared" ca="1" si="1130"/>
        <v/>
      </c>
      <c r="B2153" s="1" t="str">
        <f t="shared" ca="1" si="1131"/>
        <v/>
      </c>
      <c r="C2153" s="1" t="str">
        <f t="shared" ca="1" si="1132"/>
        <v/>
      </c>
      <c r="D2153" s="1" t="str">
        <f t="shared" ca="1" si="1133"/>
        <v/>
      </c>
      <c r="F2153" s="10"/>
      <c r="G2153" s="217" t="str">
        <f t="shared" si="1134"/>
        <v/>
      </c>
      <c r="H2153" s="27"/>
      <c r="I2153" s="28"/>
      <c r="J2153" s="28"/>
      <c r="K2153" s="29"/>
      <c r="L2153" s="217"/>
      <c r="M2153" s="217"/>
      <c r="N2153" s="217"/>
      <c r="O2153" s="26" t="str">
        <f t="shared" si="1135"/>
        <v/>
      </c>
      <c r="P2153" s="218" t="str">
        <f t="shared" si="1136"/>
        <v/>
      </c>
      <c r="Q2153" s="26" t="str">
        <f t="shared" si="1137"/>
        <v/>
      </c>
      <c r="R2153" s="22"/>
      <c r="S2153" s="99"/>
      <c r="T2153" s="10"/>
      <c r="U2153" s="229" t="str">
        <f t="shared" si="1138"/>
        <v/>
      </c>
      <c r="V2153" s="230"/>
      <c r="W2153" s="230"/>
      <c r="X2153" s="230"/>
      <c r="Y2153" s="230"/>
      <c r="Z2153" s="22" t="str">
        <f>""</f>
        <v/>
      </c>
      <c r="AB2153" s="23" t="str">
        <f t="shared" si="1139"/>
        <v/>
      </c>
      <c r="AC2153" s="2" t="b">
        <f>COUNT(Q2153:Q$2500)&gt;0</f>
        <v>0</v>
      </c>
      <c r="AD2153" s="2" t="b">
        <f t="shared" si="1155"/>
        <v>0</v>
      </c>
      <c r="AE2153" s="2" t="b">
        <f t="shared" si="1156"/>
        <v>0</v>
      </c>
      <c r="AF2153" s="2" t="b">
        <f t="shared" si="1157"/>
        <v>0</v>
      </c>
      <c r="AG2153" s="2" t="b">
        <f>OR(
  AND(AC2153,NOT(AC2154)),
  AND(AF2153,WEEKDAY(AH2152,2)=EINSTELLUNGEN!$D$12),
  AND(AF2153,AH2153=$J$35)
)</f>
        <v>0</v>
      </c>
      <c r="AH2153" s="2">
        <f>IF(AE2153,AH2152+IF(WEEKDAY(AH2152+1,2)&lt;=EINSTELLUNGEN!$D$12,1,$J$36),AH2152)</f>
        <v>42020</v>
      </c>
      <c r="AI2153" s="2">
        <f t="shared" si="1158"/>
        <v>2019</v>
      </c>
      <c r="AJ2153" s="2">
        <f t="shared" si="1159"/>
        <v>201901</v>
      </c>
      <c r="AK2153" s="2">
        <f t="shared" si="1160"/>
        <v>201901</v>
      </c>
      <c r="AL2153" s="2">
        <f t="shared" si="1161"/>
        <v>201903</v>
      </c>
      <c r="AM2153" s="2" t="b">
        <f t="shared" si="1162"/>
        <v>1</v>
      </c>
      <c r="AN2153" s="4" t="e">
        <f t="shared" si="1140"/>
        <v>#N/A</v>
      </c>
      <c r="AO2153" s="4" t="e">
        <f t="shared" si="1141"/>
        <v>#N/A</v>
      </c>
      <c r="AP2153" s="2" t="str">
        <f>IF(AD2153,
  IF(ISBLANK(H2153),
    AP2152,
    IF(LEN(H2153)=1,
      IF(OR(UPPER(H2153)="A",UPPER(H2153)="I"),
        EINSTELLUNGEN!$D$21,
        IF(OR(UPPER(H2153)="B",UPPER(H2153)="M"),
          EINSTELLUNGEN!$D$22,
          IF(OR(UPPER(H2153)="C",UPPER(H2153)="S"),
            EINSTELLUNGEN!$D$23,
            IF(UPPER(H2153)="D",
              EINSTELLUNGEN!$D$24,
              IF(UPPER(H2153)="E",
                EINSTELLUNGEN!$D$25,
                UPPER(H2153)))))),
      IF(ISNUMBER(H2153),
        EINSTELLUNGEN!$D$20&amp;H2153,
        UPPER(H2153)))),
  "")</f>
        <v/>
      </c>
      <c r="AQ2153" s="2" t="str">
        <f t="shared" si="1142"/>
        <v/>
      </c>
      <c r="AR2153" s="2">
        <f t="shared" si="1143"/>
        <v>0</v>
      </c>
      <c r="AS2153" s="145">
        <f t="shared" si="1144"/>
        <v>0.33333333333333331</v>
      </c>
      <c r="AT2153" s="2">
        <f t="shared" si="1145"/>
        <v>0</v>
      </c>
      <c r="AU2153" s="2">
        <f t="shared" si="1146"/>
        <v>0</v>
      </c>
      <c r="AV2153" s="2">
        <f t="shared" si="1147"/>
        <v>0</v>
      </c>
      <c r="AW2153" s="2">
        <f t="shared" si="1148"/>
        <v>0</v>
      </c>
      <c r="AX2153" s="2">
        <f t="shared" si="1163"/>
        <v>0</v>
      </c>
      <c r="AY2153" s="2">
        <f t="shared" si="1149"/>
        <v>0</v>
      </c>
      <c r="AZ2153" s="145" t="e">
        <f t="shared" si="1150"/>
        <v>#N/A</v>
      </c>
      <c r="BA2153" s="145" t="e">
        <f t="shared" si="1151"/>
        <v>#N/A</v>
      </c>
      <c r="BB2153" s="145">
        <f t="shared" si="1152"/>
        <v>2.083333333333337E-2</v>
      </c>
      <c r="BC2153" s="2">
        <f>IF(AM2153,
  IF(AND(AL2153=$J$31,_xlfn.DAYS(AH2153,DATE(AI2153,1,1))&lt;7),
    MAX(0,EINSTELLUNGEN!$D$12+1-WEEKDAY(DATE(EINSTELLUNGEN!$D$9,EINSTELLUNGEN!$D$10,1),2)),
    IF(AL2153=$J$33,
      MIN(EINSTELLUNGEN!$D$12,WEEKDAY(DATE(EINSTELLUNGEN!$D$9,12,31),2)),
      EINSTELLUNGEN!$D$12
  )) - SUMIF(AL$50:AL$2500,"="&amp;AL2153,AX$50:AX$2500),
  0)</f>
        <v>3</v>
      </c>
      <c r="BD2153" s="2">
        <f t="shared" si="1153"/>
        <v>0.33333333333333331</v>
      </c>
      <c r="BE2153" s="2">
        <f t="shared" si="1154"/>
        <v>0</v>
      </c>
    </row>
    <row r="2154" spans="1:57" ht="10.5" customHeight="1">
      <c r="A2154" s="1" t="str">
        <f t="shared" ca="1" si="1130"/>
        <v/>
      </c>
      <c r="B2154" s="1" t="str">
        <f t="shared" ca="1" si="1131"/>
        <v/>
      </c>
      <c r="C2154" s="1" t="str">
        <f t="shared" ca="1" si="1132"/>
        <v/>
      </c>
      <c r="D2154" s="1" t="str">
        <f t="shared" ca="1" si="1133"/>
        <v/>
      </c>
      <c r="F2154" s="10"/>
      <c r="G2154" s="217" t="str">
        <f t="shared" si="1134"/>
        <v/>
      </c>
      <c r="H2154" s="27"/>
      <c r="I2154" s="28"/>
      <c r="J2154" s="28"/>
      <c r="K2154" s="29"/>
      <c r="L2154" s="217"/>
      <c r="M2154" s="217"/>
      <c r="N2154" s="217"/>
      <c r="O2154" s="26" t="str">
        <f t="shared" si="1135"/>
        <v/>
      </c>
      <c r="P2154" s="218" t="str">
        <f t="shared" si="1136"/>
        <v/>
      </c>
      <c r="Q2154" s="26" t="str">
        <f t="shared" si="1137"/>
        <v/>
      </c>
      <c r="R2154" s="22"/>
      <c r="S2154" s="99"/>
      <c r="T2154" s="10"/>
      <c r="U2154" s="229" t="str">
        <f t="shared" si="1138"/>
        <v/>
      </c>
      <c r="V2154" s="230"/>
      <c r="W2154" s="230"/>
      <c r="X2154" s="230"/>
      <c r="Y2154" s="230"/>
      <c r="Z2154" s="22" t="str">
        <f>""</f>
        <v/>
      </c>
      <c r="AB2154" s="23" t="str">
        <f t="shared" si="1139"/>
        <v/>
      </c>
      <c r="AC2154" s="2" t="b">
        <f>COUNT(Q2154:Q$2500)&gt;0</f>
        <v>0</v>
      </c>
      <c r="AD2154" s="2" t="b">
        <f t="shared" si="1155"/>
        <v>0</v>
      </c>
      <c r="AE2154" s="2" t="b">
        <f t="shared" si="1156"/>
        <v>0</v>
      </c>
      <c r="AF2154" s="2" t="b">
        <f t="shared" si="1157"/>
        <v>0</v>
      </c>
      <c r="AG2154" s="2" t="b">
        <f>OR(
  AND(AC2154,NOT(AC2155)),
  AND(AF2154,WEEKDAY(AH2153,2)=EINSTELLUNGEN!$D$12),
  AND(AF2154,AH2154=$J$35)
)</f>
        <v>0</v>
      </c>
      <c r="AH2154" s="2">
        <f>IF(AE2154,AH2153+IF(WEEKDAY(AH2153+1,2)&lt;=EINSTELLUNGEN!$D$12,1,$J$36),AH2153)</f>
        <v>42020</v>
      </c>
      <c r="AI2154" s="2">
        <f t="shared" si="1158"/>
        <v>2019</v>
      </c>
      <c r="AJ2154" s="2">
        <f t="shared" si="1159"/>
        <v>201901</v>
      </c>
      <c r="AK2154" s="2">
        <f t="shared" si="1160"/>
        <v>201901</v>
      </c>
      <c r="AL2154" s="2">
        <f t="shared" si="1161"/>
        <v>201903</v>
      </c>
      <c r="AM2154" s="2" t="b">
        <f t="shared" si="1162"/>
        <v>1</v>
      </c>
      <c r="AN2154" s="4" t="e">
        <f t="shared" si="1140"/>
        <v>#N/A</v>
      </c>
      <c r="AO2154" s="4" t="e">
        <f t="shared" si="1141"/>
        <v>#N/A</v>
      </c>
      <c r="AP2154" s="2" t="str">
        <f>IF(AD2154,
  IF(ISBLANK(H2154),
    AP2153,
    IF(LEN(H2154)=1,
      IF(OR(UPPER(H2154)="A",UPPER(H2154)="I"),
        EINSTELLUNGEN!$D$21,
        IF(OR(UPPER(H2154)="B",UPPER(H2154)="M"),
          EINSTELLUNGEN!$D$22,
          IF(OR(UPPER(H2154)="C",UPPER(H2154)="S"),
            EINSTELLUNGEN!$D$23,
            IF(UPPER(H2154)="D",
              EINSTELLUNGEN!$D$24,
              IF(UPPER(H2154)="E",
                EINSTELLUNGEN!$D$25,
                UPPER(H2154)))))),
      IF(ISNUMBER(H2154),
        EINSTELLUNGEN!$D$20&amp;H2154,
        UPPER(H2154)))),
  "")</f>
        <v/>
      </c>
      <c r="AQ2154" s="2" t="str">
        <f t="shared" si="1142"/>
        <v/>
      </c>
      <c r="AR2154" s="2">
        <f t="shared" si="1143"/>
        <v>0</v>
      </c>
      <c r="AS2154" s="145">
        <f t="shared" si="1144"/>
        <v>0.33333333333333331</v>
      </c>
      <c r="AT2154" s="2">
        <f t="shared" si="1145"/>
        <v>0</v>
      </c>
      <c r="AU2154" s="2">
        <f t="shared" si="1146"/>
        <v>0</v>
      </c>
      <c r="AV2154" s="2">
        <f t="shared" si="1147"/>
        <v>0</v>
      </c>
      <c r="AW2154" s="2">
        <f t="shared" si="1148"/>
        <v>0</v>
      </c>
      <c r="AX2154" s="2">
        <f t="shared" si="1163"/>
        <v>0</v>
      </c>
      <c r="AY2154" s="2">
        <f t="shared" si="1149"/>
        <v>0</v>
      </c>
      <c r="AZ2154" s="145" t="e">
        <f t="shared" si="1150"/>
        <v>#N/A</v>
      </c>
      <c r="BA2154" s="145" t="e">
        <f t="shared" si="1151"/>
        <v>#N/A</v>
      </c>
      <c r="BB2154" s="145">
        <f t="shared" si="1152"/>
        <v>2.083333333333337E-2</v>
      </c>
      <c r="BC2154" s="2">
        <f>IF(AM2154,
  IF(AND(AL2154=$J$31,_xlfn.DAYS(AH2154,DATE(AI2154,1,1))&lt;7),
    MAX(0,EINSTELLUNGEN!$D$12+1-WEEKDAY(DATE(EINSTELLUNGEN!$D$9,EINSTELLUNGEN!$D$10,1),2)),
    IF(AL2154=$J$33,
      MIN(EINSTELLUNGEN!$D$12,WEEKDAY(DATE(EINSTELLUNGEN!$D$9,12,31),2)),
      EINSTELLUNGEN!$D$12
  )) - SUMIF(AL$50:AL$2500,"="&amp;AL2154,AX$50:AX$2500),
  0)</f>
        <v>3</v>
      </c>
      <c r="BD2154" s="2">
        <f t="shared" si="1153"/>
        <v>0.33333333333333331</v>
      </c>
      <c r="BE2154" s="2">
        <f t="shared" si="1154"/>
        <v>0</v>
      </c>
    </row>
    <row r="2155" spans="1:57" ht="10.5" customHeight="1">
      <c r="A2155" s="1" t="str">
        <f t="shared" ca="1" si="1130"/>
        <v/>
      </c>
      <c r="B2155" s="1" t="str">
        <f t="shared" ca="1" si="1131"/>
        <v/>
      </c>
      <c r="C2155" s="1" t="str">
        <f t="shared" ca="1" si="1132"/>
        <v/>
      </c>
      <c r="D2155" s="1" t="str">
        <f t="shared" ca="1" si="1133"/>
        <v/>
      </c>
      <c r="F2155" s="10"/>
      <c r="G2155" s="217" t="str">
        <f t="shared" si="1134"/>
        <v/>
      </c>
      <c r="H2155" s="27"/>
      <c r="I2155" s="28"/>
      <c r="J2155" s="28"/>
      <c r="K2155" s="29"/>
      <c r="L2155" s="217"/>
      <c r="M2155" s="217"/>
      <c r="N2155" s="217"/>
      <c r="O2155" s="26" t="str">
        <f t="shared" si="1135"/>
        <v/>
      </c>
      <c r="P2155" s="218" t="str">
        <f t="shared" si="1136"/>
        <v/>
      </c>
      <c r="Q2155" s="26" t="str">
        <f t="shared" si="1137"/>
        <v/>
      </c>
      <c r="R2155" s="22"/>
      <c r="S2155" s="99"/>
      <c r="T2155" s="10"/>
      <c r="U2155" s="229" t="str">
        <f t="shared" si="1138"/>
        <v/>
      </c>
      <c r="V2155" s="230"/>
      <c r="W2155" s="230"/>
      <c r="X2155" s="230"/>
      <c r="Y2155" s="230"/>
      <c r="Z2155" s="22" t="str">
        <f>""</f>
        <v/>
      </c>
      <c r="AB2155" s="23" t="str">
        <f t="shared" si="1139"/>
        <v/>
      </c>
      <c r="AC2155" s="2" t="b">
        <f>COUNT(Q2155:Q$2500)&gt;0</f>
        <v>0</v>
      </c>
      <c r="AD2155" s="2" t="b">
        <f t="shared" si="1155"/>
        <v>0</v>
      </c>
      <c r="AE2155" s="2" t="b">
        <f t="shared" si="1156"/>
        <v>0</v>
      </c>
      <c r="AF2155" s="2" t="b">
        <f t="shared" si="1157"/>
        <v>0</v>
      </c>
      <c r="AG2155" s="2" t="b">
        <f>OR(
  AND(AC2155,NOT(AC2156)),
  AND(AF2155,WEEKDAY(AH2154,2)=EINSTELLUNGEN!$D$12),
  AND(AF2155,AH2155=$J$35)
)</f>
        <v>0</v>
      </c>
      <c r="AH2155" s="2">
        <f>IF(AE2155,AH2154+IF(WEEKDAY(AH2154+1,2)&lt;=EINSTELLUNGEN!$D$12,1,$J$36),AH2154)</f>
        <v>42020</v>
      </c>
      <c r="AI2155" s="2">
        <f t="shared" si="1158"/>
        <v>2019</v>
      </c>
      <c r="AJ2155" s="2">
        <f t="shared" si="1159"/>
        <v>201901</v>
      </c>
      <c r="AK2155" s="2">
        <f t="shared" si="1160"/>
        <v>201901</v>
      </c>
      <c r="AL2155" s="2">
        <f t="shared" si="1161"/>
        <v>201903</v>
      </c>
      <c r="AM2155" s="2" t="b">
        <f t="shared" si="1162"/>
        <v>1</v>
      </c>
      <c r="AN2155" s="4" t="e">
        <f t="shared" si="1140"/>
        <v>#N/A</v>
      </c>
      <c r="AO2155" s="4" t="e">
        <f t="shared" si="1141"/>
        <v>#N/A</v>
      </c>
      <c r="AP2155" s="2" t="str">
        <f>IF(AD2155,
  IF(ISBLANK(H2155),
    AP2154,
    IF(LEN(H2155)=1,
      IF(OR(UPPER(H2155)="A",UPPER(H2155)="I"),
        EINSTELLUNGEN!$D$21,
        IF(OR(UPPER(H2155)="B",UPPER(H2155)="M"),
          EINSTELLUNGEN!$D$22,
          IF(OR(UPPER(H2155)="C",UPPER(H2155)="S"),
            EINSTELLUNGEN!$D$23,
            IF(UPPER(H2155)="D",
              EINSTELLUNGEN!$D$24,
              IF(UPPER(H2155)="E",
                EINSTELLUNGEN!$D$25,
                UPPER(H2155)))))),
      IF(ISNUMBER(H2155),
        EINSTELLUNGEN!$D$20&amp;H2155,
        UPPER(H2155)))),
  "")</f>
        <v/>
      </c>
      <c r="AQ2155" s="2" t="str">
        <f t="shared" si="1142"/>
        <v/>
      </c>
      <c r="AR2155" s="2">
        <f t="shared" si="1143"/>
        <v>0</v>
      </c>
      <c r="AS2155" s="145">
        <f t="shared" si="1144"/>
        <v>0.33333333333333331</v>
      </c>
      <c r="AT2155" s="2">
        <f t="shared" si="1145"/>
        <v>0</v>
      </c>
      <c r="AU2155" s="2">
        <f t="shared" si="1146"/>
        <v>0</v>
      </c>
      <c r="AV2155" s="2">
        <f t="shared" si="1147"/>
        <v>0</v>
      </c>
      <c r="AW2155" s="2">
        <f t="shared" si="1148"/>
        <v>0</v>
      </c>
      <c r="AX2155" s="2">
        <f t="shared" si="1163"/>
        <v>0</v>
      </c>
      <c r="AY2155" s="2">
        <f t="shared" si="1149"/>
        <v>0</v>
      </c>
      <c r="AZ2155" s="145" t="e">
        <f t="shared" si="1150"/>
        <v>#N/A</v>
      </c>
      <c r="BA2155" s="145" t="e">
        <f t="shared" si="1151"/>
        <v>#N/A</v>
      </c>
      <c r="BB2155" s="145">
        <f t="shared" si="1152"/>
        <v>2.083333333333337E-2</v>
      </c>
      <c r="BC2155" s="2">
        <f>IF(AM2155,
  IF(AND(AL2155=$J$31,_xlfn.DAYS(AH2155,DATE(AI2155,1,1))&lt;7),
    MAX(0,EINSTELLUNGEN!$D$12+1-WEEKDAY(DATE(EINSTELLUNGEN!$D$9,EINSTELLUNGEN!$D$10,1),2)),
    IF(AL2155=$J$33,
      MIN(EINSTELLUNGEN!$D$12,WEEKDAY(DATE(EINSTELLUNGEN!$D$9,12,31),2)),
      EINSTELLUNGEN!$D$12
  )) - SUMIF(AL$50:AL$2500,"="&amp;AL2155,AX$50:AX$2500),
  0)</f>
        <v>3</v>
      </c>
      <c r="BD2155" s="2">
        <f t="shared" si="1153"/>
        <v>0.33333333333333331</v>
      </c>
      <c r="BE2155" s="2">
        <f t="shared" si="1154"/>
        <v>0</v>
      </c>
    </row>
    <row r="2156" spans="1:57" ht="10.5" customHeight="1">
      <c r="A2156" s="1" t="str">
        <f t="shared" ca="1" si="1130"/>
        <v/>
      </c>
      <c r="B2156" s="1" t="str">
        <f t="shared" ca="1" si="1131"/>
        <v/>
      </c>
      <c r="C2156" s="1" t="str">
        <f t="shared" ca="1" si="1132"/>
        <v/>
      </c>
      <c r="D2156" s="1" t="str">
        <f t="shared" ca="1" si="1133"/>
        <v/>
      </c>
      <c r="F2156" s="10"/>
      <c r="G2156" s="217" t="str">
        <f t="shared" si="1134"/>
        <v/>
      </c>
      <c r="H2156" s="27"/>
      <c r="I2156" s="28"/>
      <c r="J2156" s="28"/>
      <c r="K2156" s="29"/>
      <c r="L2156" s="217"/>
      <c r="M2156" s="217"/>
      <c r="N2156" s="217"/>
      <c r="O2156" s="26" t="str">
        <f t="shared" si="1135"/>
        <v/>
      </c>
      <c r="P2156" s="218" t="str">
        <f t="shared" si="1136"/>
        <v/>
      </c>
      <c r="Q2156" s="26" t="str">
        <f t="shared" si="1137"/>
        <v/>
      </c>
      <c r="R2156" s="22"/>
      <c r="S2156" s="99"/>
      <c r="T2156" s="10"/>
      <c r="U2156" s="229" t="str">
        <f t="shared" si="1138"/>
        <v/>
      </c>
      <c r="V2156" s="230"/>
      <c r="W2156" s="230"/>
      <c r="X2156" s="230"/>
      <c r="Y2156" s="230"/>
      <c r="Z2156" s="22" t="str">
        <f>""</f>
        <v/>
      </c>
      <c r="AB2156" s="23" t="str">
        <f t="shared" si="1139"/>
        <v/>
      </c>
      <c r="AC2156" s="2" t="b">
        <f>COUNT(Q2156:Q$2500)&gt;0</f>
        <v>0</v>
      </c>
      <c r="AD2156" s="2" t="b">
        <f t="shared" si="1155"/>
        <v>0</v>
      </c>
      <c r="AE2156" s="2" t="b">
        <f t="shared" si="1156"/>
        <v>0</v>
      </c>
      <c r="AF2156" s="2" t="b">
        <f t="shared" si="1157"/>
        <v>0</v>
      </c>
      <c r="AG2156" s="2" t="b">
        <f>OR(
  AND(AC2156,NOT(AC2157)),
  AND(AF2156,WEEKDAY(AH2155,2)=EINSTELLUNGEN!$D$12),
  AND(AF2156,AH2156=$J$35)
)</f>
        <v>0</v>
      </c>
      <c r="AH2156" s="2">
        <f>IF(AE2156,AH2155+IF(WEEKDAY(AH2155+1,2)&lt;=EINSTELLUNGEN!$D$12,1,$J$36),AH2155)</f>
        <v>42020</v>
      </c>
      <c r="AI2156" s="2">
        <f t="shared" si="1158"/>
        <v>2019</v>
      </c>
      <c r="AJ2156" s="2">
        <f t="shared" si="1159"/>
        <v>201901</v>
      </c>
      <c r="AK2156" s="2">
        <f t="shared" si="1160"/>
        <v>201901</v>
      </c>
      <c r="AL2156" s="2">
        <f t="shared" si="1161"/>
        <v>201903</v>
      </c>
      <c r="AM2156" s="2" t="b">
        <f t="shared" si="1162"/>
        <v>1</v>
      </c>
      <c r="AN2156" s="4" t="e">
        <f t="shared" si="1140"/>
        <v>#N/A</v>
      </c>
      <c r="AO2156" s="4" t="e">
        <f t="shared" si="1141"/>
        <v>#N/A</v>
      </c>
      <c r="AP2156" s="2" t="str">
        <f>IF(AD2156,
  IF(ISBLANK(H2156),
    AP2155,
    IF(LEN(H2156)=1,
      IF(OR(UPPER(H2156)="A",UPPER(H2156)="I"),
        EINSTELLUNGEN!$D$21,
        IF(OR(UPPER(H2156)="B",UPPER(H2156)="M"),
          EINSTELLUNGEN!$D$22,
          IF(OR(UPPER(H2156)="C",UPPER(H2156)="S"),
            EINSTELLUNGEN!$D$23,
            IF(UPPER(H2156)="D",
              EINSTELLUNGEN!$D$24,
              IF(UPPER(H2156)="E",
                EINSTELLUNGEN!$D$25,
                UPPER(H2156)))))),
      IF(ISNUMBER(H2156),
        EINSTELLUNGEN!$D$20&amp;H2156,
        UPPER(H2156)))),
  "")</f>
        <v/>
      </c>
      <c r="AQ2156" s="2" t="str">
        <f t="shared" si="1142"/>
        <v/>
      </c>
      <c r="AR2156" s="2">
        <f t="shared" si="1143"/>
        <v>0</v>
      </c>
      <c r="AS2156" s="145">
        <f t="shared" si="1144"/>
        <v>0.33333333333333331</v>
      </c>
      <c r="AT2156" s="2">
        <f t="shared" si="1145"/>
        <v>0</v>
      </c>
      <c r="AU2156" s="2">
        <f t="shared" si="1146"/>
        <v>0</v>
      </c>
      <c r="AV2156" s="2">
        <f t="shared" si="1147"/>
        <v>0</v>
      </c>
      <c r="AW2156" s="2">
        <f t="shared" si="1148"/>
        <v>0</v>
      </c>
      <c r="AX2156" s="2">
        <f t="shared" si="1163"/>
        <v>0</v>
      </c>
      <c r="AY2156" s="2">
        <f t="shared" si="1149"/>
        <v>0</v>
      </c>
      <c r="AZ2156" s="145" t="e">
        <f t="shared" si="1150"/>
        <v>#N/A</v>
      </c>
      <c r="BA2156" s="145" t="e">
        <f t="shared" si="1151"/>
        <v>#N/A</v>
      </c>
      <c r="BB2156" s="145">
        <f t="shared" si="1152"/>
        <v>2.083333333333337E-2</v>
      </c>
      <c r="BC2156" s="2">
        <f>IF(AM2156,
  IF(AND(AL2156=$J$31,_xlfn.DAYS(AH2156,DATE(AI2156,1,1))&lt;7),
    MAX(0,EINSTELLUNGEN!$D$12+1-WEEKDAY(DATE(EINSTELLUNGEN!$D$9,EINSTELLUNGEN!$D$10,1),2)),
    IF(AL2156=$J$33,
      MIN(EINSTELLUNGEN!$D$12,WEEKDAY(DATE(EINSTELLUNGEN!$D$9,12,31),2)),
      EINSTELLUNGEN!$D$12
  )) - SUMIF(AL$50:AL$2500,"="&amp;AL2156,AX$50:AX$2500),
  0)</f>
        <v>3</v>
      </c>
      <c r="BD2156" s="2">
        <f t="shared" si="1153"/>
        <v>0.33333333333333331</v>
      </c>
      <c r="BE2156" s="2">
        <f t="shared" si="1154"/>
        <v>0</v>
      </c>
    </row>
    <row r="2157" spans="1:57" ht="10.5" customHeight="1">
      <c r="A2157" s="1" t="str">
        <f t="shared" ca="1" si="1130"/>
        <v/>
      </c>
      <c r="B2157" s="1" t="str">
        <f t="shared" ca="1" si="1131"/>
        <v/>
      </c>
      <c r="C2157" s="1" t="str">
        <f t="shared" ca="1" si="1132"/>
        <v/>
      </c>
      <c r="D2157" s="1" t="str">
        <f t="shared" ca="1" si="1133"/>
        <v/>
      </c>
      <c r="F2157" s="10"/>
      <c r="G2157" s="217" t="str">
        <f t="shared" si="1134"/>
        <v/>
      </c>
      <c r="H2157" s="27"/>
      <c r="I2157" s="28"/>
      <c r="J2157" s="28"/>
      <c r="K2157" s="29"/>
      <c r="L2157" s="217"/>
      <c r="M2157" s="217"/>
      <c r="N2157" s="217"/>
      <c r="O2157" s="26" t="str">
        <f t="shared" si="1135"/>
        <v/>
      </c>
      <c r="P2157" s="218" t="str">
        <f t="shared" si="1136"/>
        <v/>
      </c>
      <c r="Q2157" s="26" t="str">
        <f t="shared" si="1137"/>
        <v/>
      </c>
      <c r="R2157" s="22"/>
      <c r="S2157" s="99"/>
      <c r="T2157" s="10"/>
      <c r="U2157" s="229" t="str">
        <f t="shared" si="1138"/>
        <v/>
      </c>
      <c r="V2157" s="230"/>
      <c r="W2157" s="230"/>
      <c r="X2157" s="230"/>
      <c r="Y2157" s="230"/>
      <c r="Z2157" s="22" t="str">
        <f>""</f>
        <v/>
      </c>
      <c r="AB2157" s="23" t="str">
        <f t="shared" si="1139"/>
        <v/>
      </c>
      <c r="AC2157" s="2" t="b">
        <f>COUNT(Q2157:Q$2500)&gt;0</f>
        <v>0</v>
      </c>
      <c r="AD2157" s="2" t="b">
        <f t="shared" si="1155"/>
        <v>0</v>
      </c>
      <c r="AE2157" s="2" t="b">
        <f t="shared" si="1156"/>
        <v>0</v>
      </c>
      <c r="AF2157" s="2" t="b">
        <f t="shared" si="1157"/>
        <v>0</v>
      </c>
      <c r="AG2157" s="2" t="b">
        <f>OR(
  AND(AC2157,NOT(AC2158)),
  AND(AF2157,WEEKDAY(AH2156,2)=EINSTELLUNGEN!$D$12),
  AND(AF2157,AH2157=$J$35)
)</f>
        <v>0</v>
      </c>
      <c r="AH2157" s="2">
        <f>IF(AE2157,AH2156+IF(WEEKDAY(AH2156+1,2)&lt;=EINSTELLUNGEN!$D$12,1,$J$36),AH2156)</f>
        <v>42020</v>
      </c>
      <c r="AI2157" s="2">
        <f t="shared" si="1158"/>
        <v>2019</v>
      </c>
      <c r="AJ2157" s="2">
        <f t="shared" si="1159"/>
        <v>201901</v>
      </c>
      <c r="AK2157" s="2">
        <f t="shared" si="1160"/>
        <v>201901</v>
      </c>
      <c r="AL2157" s="2">
        <f t="shared" si="1161"/>
        <v>201903</v>
      </c>
      <c r="AM2157" s="2" t="b">
        <f t="shared" si="1162"/>
        <v>1</v>
      </c>
      <c r="AN2157" s="4" t="e">
        <f t="shared" si="1140"/>
        <v>#N/A</v>
      </c>
      <c r="AO2157" s="4" t="e">
        <f t="shared" si="1141"/>
        <v>#N/A</v>
      </c>
      <c r="AP2157" s="2" t="str">
        <f>IF(AD2157,
  IF(ISBLANK(H2157),
    AP2156,
    IF(LEN(H2157)=1,
      IF(OR(UPPER(H2157)="A",UPPER(H2157)="I"),
        EINSTELLUNGEN!$D$21,
        IF(OR(UPPER(H2157)="B",UPPER(H2157)="M"),
          EINSTELLUNGEN!$D$22,
          IF(OR(UPPER(H2157)="C",UPPER(H2157)="S"),
            EINSTELLUNGEN!$D$23,
            IF(UPPER(H2157)="D",
              EINSTELLUNGEN!$D$24,
              IF(UPPER(H2157)="E",
                EINSTELLUNGEN!$D$25,
                UPPER(H2157)))))),
      IF(ISNUMBER(H2157),
        EINSTELLUNGEN!$D$20&amp;H2157,
        UPPER(H2157)))),
  "")</f>
        <v/>
      </c>
      <c r="AQ2157" s="2" t="str">
        <f t="shared" si="1142"/>
        <v/>
      </c>
      <c r="AR2157" s="2">
        <f t="shared" si="1143"/>
        <v>0</v>
      </c>
      <c r="AS2157" s="145">
        <f t="shared" si="1144"/>
        <v>0.33333333333333331</v>
      </c>
      <c r="AT2157" s="2">
        <f t="shared" si="1145"/>
        <v>0</v>
      </c>
      <c r="AU2157" s="2">
        <f t="shared" si="1146"/>
        <v>0</v>
      </c>
      <c r="AV2157" s="2">
        <f t="shared" si="1147"/>
        <v>0</v>
      </c>
      <c r="AW2157" s="2">
        <f t="shared" si="1148"/>
        <v>0</v>
      </c>
      <c r="AX2157" s="2">
        <f t="shared" si="1163"/>
        <v>0</v>
      </c>
      <c r="AY2157" s="2">
        <f t="shared" si="1149"/>
        <v>0</v>
      </c>
      <c r="AZ2157" s="145" t="e">
        <f t="shared" si="1150"/>
        <v>#N/A</v>
      </c>
      <c r="BA2157" s="145" t="e">
        <f t="shared" si="1151"/>
        <v>#N/A</v>
      </c>
      <c r="BB2157" s="145">
        <f t="shared" si="1152"/>
        <v>2.083333333333337E-2</v>
      </c>
      <c r="BC2157" s="2">
        <f>IF(AM2157,
  IF(AND(AL2157=$J$31,_xlfn.DAYS(AH2157,DATE(AI2157,1,1))&lt;7),
    MAX(0,EINSTELLUNGEN!$D$12+1-WEEKDAY(DATE(EINSTELLUNGEN!$D$9,EINSTELLUNGEN!$D$10,1),2)),
    IF(AL2157=$J$33,
      MIN(EINSTELLUNGEN!$D$12,WEEKDAY(DATE(EINSTELLUNGEN!$D$9,12,31),2)),
      EINSTELLUNGEN!$D$12
  )) - SUMIF(AL$50:AL$2500,"="&amp;AL2157,AX$50:AX$2500),
  0)</f>
        <v>3</v>
      </c>
      <c r="BD2157" s="2">
        <f t="shared" si="1153"/>
        <v>0.33333333333333331</v>
      </c>
      <c r="BE2157" s="2">
        <f t="shared" si="1154"/>
        <v>0</v>
      </c>
    </row>
    <row r="2158" spans="1:57" ht="10.5" customHeight="1">
      <c r="A2158" s="1" t="str">
        <f t="shared" ca="1" si="1130"/>
        <v/>
      </c>
      <c r="B2158" s="1" t="str">
        <f t="shared" ca="1" si="1131"/>
        <v/>
      </c>
      <c r="C2158" s="1" t="str">
        <f t="shared" ca="1" si="1132"/>
        <v/>
      </c>
      <c r="D2158" s="1" t="str">
        <f t="shared" ca="1" si="1133"/>
        <v/>
      </c>
      <c r="F2158" s="10"/>
      <c r="G2158" s="217" t="str">
        <f t="shared" si="1134"/>
        <v/>
      </c>
      <c r="H2158" s="27"/>
      <c r="I2158" s="28"/>
      <c r="J2158" s="28"/>
      <c r="K2158" s="29"/>
      <c r="L2158" s="217"/>
      <c r="M2158" s="217"/>
      <c r="N2158" s="217"/>
      <c r="O2158" s="26" t="str">
        <f t="shared" si="1135"/>
        <v/>
      </c>
      <c r="P2158" s="218" t="str">
        <f t="shared" si="1136"/>
        <v/>
      </c>
      <c r="Q2158" s="26" t="str">
        <f t="shared" si="1137"/>
        <v/>
      </c>
      <c r="R2158" s="22"/>
      <c r="S2158" s="99"/>
      <c r="T2158" s="10"/>
      <c r="U2158" s="229" t="str">
        <f t="shared" si="1138"/>
        <v/>
      </c>
      <c r="V2158" s="230"/>
      <c r="W2158" s="230"/>
      <c r="X2158" s="230"/>
      <c r="Y2158" s="230"/>
      <c r="Z2158" s="22" t="str">
        <f>""</f>
        <v/>
      </c>
      <c r="AB2158" s="23" t="str">
        <f t="shared" si="1139"/>
        <v/>
      </c>
      <c r="AC2158" s="2" t="b">
        <f>COUNT(Q2158:Q$2500)&gt;0</f>
        <v>0</v>
      </c>
      <c r="AD2158" s="2" t="b">
        <f t="shared" si="1155"/>
        <v>0</v>
      </c>
      <c r="AE2158" s="2" t="b">
        <f t="shared" si="1156"/>
        <v>0</v>
      </c>
      <c r="AF2158" s="2" t="b">
        <f t="shared" si="1157"/>
        <v>0</v>
      </c>
      <c r="AG2158" s="2" t="b">
        <f>OR(
  AND(AC2158,NOT(AC2159)),
  AND(AF2158,WEEKDAY(AH2157,2)=EINSTELLUNGEN!$D$12),
  AND(AF2158,AH2158=$J$35)
)</f>
        <v>0</v>
      </c>
      <c r="AH2158" s="2">
        <f>IF(AE2158,AH2157+IF(WEEKDAY(AH2157+1,2)&lt;=EINSTELLUNGEN!$D$12,1,$J$36),AH2157)</f>
        <v>42020</v>
      </c>
      <c r="AI2158" s="2">
        <f t="shared" si="1158"/>
        <v>2019</v>
      </c>
      <c r="AJ2158" s="2">
        <f t="shared" si="1159"/>
        <v>201901</v>
      </c>
      <c r="AK2158" s="2">
        <f t="shared" si="1160"/>
        <v>201901</v>
      </c>
      <c r="AL2158" s="2">
        <f t="shared" si="1161"/>
        <v>201903</v>
      </c>
      <c r="AM2158" s="2" t="b">
        <f t="shared" si="1162"/>
        <v>1</v>
      </c>
      <c r="AN2158" s="4" t="e">
        <f t="shared" si="1140"/>
        <v>#N/A</v>
      </c>
      <c r="AO2158" s="4" t="e">
        <f t="shared" si="1141"/>
        <v>#N/A</v>
      </c>
      <c r="AP2158" s="2" t="str">
        <f>IF(AD2158,
  IF(ISBLANK(H2158),
    AP2157,
    IF(LEN(H2158)=1,
      IF(OR(UPPER(H2158)="A",UPPER(H2158)="I"),
        EINSTELLUNGEN!$D$21,
        IF(OR(UPPER(H2158)="B",UPPER(H2158)="M"),
          EINSTELLUNGEN!$D$22,
          IF(OR(UPPER(H2158)="C",UPPER(H2158)="S"),
            EINSTELLUNGEN!$D$23,
            IF(UPPER(H2158)="D",
              EINSTELLUNGEN!$D$24,
              IF(UPPER(H2158)="E",
                EINSTELLUNGEN!$D$25,
                UPPER(H2158)))))),
      IF(ISNUMBER(H2158),
        EINSTELLUNGEN!$D$20&amp;H2158,
        UPPER(H2158)))),
  "")</f>
        <v/>
      </c>
      <c r="AQ2158" s="2" t="str">
        <f t="shared" si="1142"/>
        <v/>
      </c>
      <c r="AR2158" s="2">
        <f t="shared" si="1143"/>
        <v>0</v>
      </c>
      <c r="AS2158" s="145">
        <f t="shared" si="1144"/>
        <v>0.33333333333333331</v>
      </c>
      <c r="AT2158" s="2">
        <f t="shared" si="1145"/>
        <v>0</v>
      </c>
      <c r="AU2158" s="2">
        <f t="shared" si="1146"/>
        <v>0</v>
      </c>
      <c r="AV2158" s="2">
        <f t="shared" si="1147"/>
        <v>0</v>
      </c>
      <c r="AW2158" s="2">
        <f t="shared" si="1148"/>
        <v>0</v>
      </c>
      <c r="AX2158" s="2">
        <f t="shared" si="1163"/>
        <v>0</v>
      </c>
      <c r="AY2158" s="2">
        <f t="shared" si="1149"/>
        <v>0</v>
      </c>
      <c r="AZ2158" s="145" t="e">
        <f t="shared" si="1150"/>
        <v>#N/A</v>
      </c>
      <c r="BA2158" s="145" t="e">
        <f t="shared" si="1151"/>
        <v>#N/A</v>
      </c>
      <c r="BB2158" s="145">
        <f t="shared" si="1152"/>
        <v>2.083333333333337E-2</v>
      </c>
      <c r="BC2158" s="2">
        <f>IF(AM2158,
  IF(AND(AL2158=$J$31,_xlfn.DAYS(AH2158,DATE(AI2158,1,1))&lt;7),
    MAX(0,EINSTELLUNGEN!$D$12+1-WEEKDAY(DATE(EINSTELLUNGEN!$D$9,EINSTELLUNGEN!$D$10,1),2)),
    IF(AL2158=$J$33,
      MIN(EINSTELLUNGEN!$D$12,WEEKDAY(DATE(EINSTELLUNGEN!$D$9,12,31),2)),
      EINSTELLUNGEN!$D$12
  )) - SUMIF(AL$50:AL$2500,"="&amp;AL2158,AX$50:AX$2500),
  0)</f>
        <v>3</v>
      </c>
      <c r="BD2158" s="2">
        <f t="shared" si="1153"/>
        <v>0.33333333333333331</v>
      </c>
      <c r="BE2158" s="2">
        <f t="shared" si="1154"/>
        <v>0</v>
      </c>
    </row>
    <row r="2159" spans="1:57" ht="10.5" customHeight="1">
      <c r="A2159" s="1" t="str">
        <f t="shared" ca="1" si="1130"/>
        <v/>
      </c>
      <c r="B2159" s="1" t="str">
        <f t="shared" ca="1" si="1131"/>
        <v/>
      </c>
      <c r="C2159" s="1" t="str">
        <f t="shared" ca="1" si="1132"/>
        <v/>
      </c>
      <c r="D2159" s="1" t="str">
        <f t="shared" ca="1" si="1133"/>
        <v/>
      </c>
      <c r="F2159" s="10"/>
      <c r="G2159" s="217" t="str">
        <f t="shared" si="1134"/>
        <v/>
      </c>
      <c r="H2159" s="27"/>
      <c r="I2159" s="28"/>
      <c r="J2159" s="28"/>
      <c r="K2159" s="29"/>
      <c r="L2159" s="217"/>
      <c r="M2159" s="217"/>
      <c r="N2159" s="217"/>
      <c r="O2159" s="26" t="str">
        <f t="shared" si="1135"/>
        <v/>
      </c>
      <c r="P2159" s="218" t="str">
        <f t="shared" si="1136"/>
        <v/>
      </c>
      <c r="Q2159" s="26" t="str">
        <f t="shared" si="1137"/>
        <v/>
      </c>
      <c r="R2159" s="22"/>
      <c r="S2159" s="99"/>
      <c r="T2159" s="10"/>
      <c r="U2159" s="229" t="str">
        <f t="shared" si="1138"/>
        <v/>
      </c>
      <c r="V2159" s="230"/>
      <c r="W2159" s="230"/>
      <c r="X2159" s="230"/>
      <c r="Y2159" s="230"/>
      <c r="Z2159" s="22" t="str">
        <f>""</f>
        <v/>
      </c>
      <c r="AB2159" s="23" t="str">
        <f t="shared" si="1139"/>
        <v/>
      </c>
      <c r="AC2159" s="2" t="b">
        <f>COUNT(Q2159:Q$2500)&gt;0</f>
        <v>0</v>
      </c>
      <c r="AD2159" s="2" t="b">
        <f t="shared" si="1155"/>
        <v>0</v>
      </c>
      <c r="AE2159" s="2" t="b">
        <f t="shared" si="1156"/>
        <v>0</v>
      </c>
      <c r="AF2159" s="2" t="b">
        <f t="shared" si="1157"/>
        <v>0</v>
      </c>
      <c r="AG2159" s="2" t="b">
        <f>OR(
  AND(AC2159,NOT(AC2160)),
  AND(AF2159,WEEKDAY(AH2158,2)=EINSTELLUNGEN!$D$12),
  AND(AF2159,AH2159=$J$35)
)</f>
        <v>0</v>
      </c>
      <c r="AH2159" s="2">
        <f>IF(AE2159,AH2158+IF(WEEKDAY(AH2158+1,2)&lt;=EINSTELLUNGEN!$D$12,1,$J$36),AH2158)</f>
        <v>42020</v>
      </c>
      <c r="AI2159" s="2">
        <f t="shared" si="1158"/>
        <v>2019</v>
      </c>
      <c r="AJ2159" s="2">
        <f t="shared" si="1159"/>
        <v>201901</v>
      </c>
      <c r="AK2159" s="2">
        <f t="shared" si="1160"/>
        <v>201901</v>
      </c>
      <c r="AL2159" s="2">
        <f t="shared" si="1161"/>
        <v>201903</v>
      </c>
      <c r="AM2159" s="2" t="b">
        <f t="shared" si="1162"/>
        <v>1</v>
      </c>
      <c r="AN2159" s="4" t="e">
        <f t="shared" si="1140"/>
        <v>#N/A</v>
      </c>
      <c r="AO2159" s="4" t="e">
        <f t="shared" si="1141"/>
        <v>#N/A</v>
      </c>
      <c r="AP2159" s="2" t="str">
        <f>IF(AD2159,
  IF(ISBLANK(H2159),
    AP2158,
    IF(LEN(H2159)=1,
      IF(OR(UPPER(H2159)="A",UPPER(H2159)="I"),
        EINSTELLUNGEN!$D$21,
        IF(OR(UPPER(H2159)="B",UPPER(H2159)="M"),
          EINSTELLUNGEN!$D$22,
          IF(OR(UPPER(H2159)="C",UPPER(H2159)="S"),
            EINSTELLUNGEN!$D$23,
            IF(UPPER(H2159)="D",
              EINSTELLUNGEN!$D$24,
              IF(UPPER(H2159)="E",
                EINSTELLUNGEN!$D$25,
                UPPER(H2159)))))),
      IF(ISNUMBER(H2159),
        EINSTELLUNGEN!$D$20&amp;H2159,
        UPPER(H2159)))),
  "")</f>
        <v/>
      </c>
      <c r="AQ2159" s="2" t="str">
        <f t="shared" si="1142"/>
        <v/>
      </c>
      <c r="AR2159" s="2">
        <f t="shared" si="1143"/>
        <v>0</v>
      </c>
      <c r="AS2159" s="145">
        <f t="shared" si="1144"/>
        <v>0.33333333333333331</v>
      </c>
      <c r="AT2159" s="2">
        <f t="shared" si="1145"/>
        <v>0</v>
      </c>
      <c r="AU2159" s="2">
        <f t="shared" si="1146"/>
        <v>0</v>
      </c>
      <c r="AV2159" s="2">
        <f t="shared" si="1147"/>
        <v>0</v>
      </c>
      <c r="AW2159" s="2">
        <f t="shared" si="1148"/>
        <v>0</v>
      </c>
      <c r="AX2159" s="2">
        <f t="shared" si="1163"/>
        <v>0</v>
      </c>
      <c r="AY2159" s="2">
        <f t="shared" si="1149"/>
        <v>0</v>
      </c>
      <c r="AZ2159" s="145" t="e">
        <f t="shared" si="1150"/>
        <v>#N/A</v>
      </c>
      <c r="BA2159" s="145" t="e">
        <f t="shared" si="1151"/>
        <v>#N/A</v>
      </c>
      <c r="BB2159" s="145">
        <f t="shared" si="1152"/>
        <v>2.083333333333337E-2</v>
      </c>
      <c r="BC2159" s="2">
        <f>IF(AM2159,
  IF(AND(AL2159=$J$31,_xlfn.DAYS(AH2159,DATE(AI2159,1,1))&lt;7),
    MAX(0,EINSTELLUNGEN!$D$12+1-WEEKDAY(DATE(EINSTELLUNGEN!$D$9,EINSTELLUNGEN!$D$10,1),2)),
    IF(AL2159=$J$33,
      MIN(EINSTELLUNGEN!$D$12,WEEKDAY(DATE(EINSTELLUNGEN!$D$9,12,31),2)),
      EINSTELLUNGEN!$D$12
  )) - SUMIF(AL$50:AL$2500,"="&amp;AL2159,AX$50:AX$2500),
  0)</f>
        <v>3</v>
      </c>
      <c r="BD2159" s="2">
        <f t="shared" si="1153"/>
        <v>0.33333333333333331</v>
      </c>
      <c r="BE2159" s="2">
        <f t="shared" si="1154"/>
        <v>0</v>
      </c>
    </row>
    <row r="2160" spans="1:57" ht="10.5" customHeight="1">
      <c r="A2160" s="1" t="str">
        <f t="shared" ca="1" si="1130"/>
        <v/>
      </c>
      <c r="B2160" s="1" t="str">
        <f t="shared" ca="1" si="1131"/>
        <v/>
      </c>
      <c r="C2160" s="1" t="str">
        <f t="shared" ca="1" si="1132"/>
        <v/>
      </c>
      <c r="D2160" s="1" t="str">
        <f t="shared" ca="1" si="1133"/>
        <v/>
      </c>
      <c r="F2160" s="10"/>
      <c r="G2160" s="217" t="str">
        <f t="shared" si="1134"/>
        <v/>
      </c>
      <c r="H2160" s="27"/>
      <c r="I2160" s="28"/>
      <c r="J2160" s="28"/>
      <c r="K2160" s="29"/>
      <c r="L2160" s="217"/>
      <c r="M2160" s="217"/>
      <c r="N2160" s="217"/>
      <c r="O2160" s="26" t="str">
        <f t="shared" si="1135"/>
        <v/>
      </c>
      <c r="P2160" s="218" t="str">
        <f t="shared" si="1136"/>
        <v/>
      </c>
      <c r="Q2160" s="26" t="str">
        <f t="shared" si="1137"/>
        <v/>
      </c>
      <c r="R2160" s="22"/>
      <c r="S2160" s="99"/>
      <c r="T2160" s="10"/>
      <c r="U2160" s="229" t="str">
        <f t="shared" si="1138"/>
        <v/>
      </c>
      <c r="V2160" s="230"/>
      <c r="W2160" s="230"/>
      <c r="X2160" s="230"/>
      <c r="Y2160" s="230"/>
      <c r="Z2160" s="22" t="str">
        <f>""</f>
        <v/>
      </c>
      <c r="AB2160" s="23" t="str">
        <f t="shared" si="1139"/>
        <v/>
      </c>
      <c r="AC2160" s="2" t="b">
        <f>COUNT(Q2160:Q$2500)&gt;0</f>
        <v>0</v>
      </c>
      <c r="AD2160" s="2" t="b">
        <f t="shared" si="1155"/>
        <v>0</v>
      </c>
      <c r="AE2160" s="2" t="b">
        <f t="shared" si="1156"/>
        <v>0</v>
      </c>
      <c r="AF2160" s="2" t="b">
        <f t="shared" si="1157"/>
        <v>0</v>
      </c>
      <c r="AG2160" s="2" t="b">
        <f>OR(
  AND(AC2160,NOT(AC2161)),
  AND(AF2160,WEEKDAY(AH2159,2)=EINSTELLUNGEN!$D$12),
  AND(AF2160,AH2160=$J$35)
)</f>
        <v>0</v>
      </c>
      <c r="AH2160" s="2">
        <f>IF(AE2160,AH2159+IF(WEEKDAY(AH2159+1,2)&lt;=EINSTELLUNGEN!$D$12,1,$J$36),AH2159)</f>
        <v>42020</v>
      </c>
      <c r="AI2160" s="2">
        <f t="shared" si="1158"/>
        <v>2019</v>
      </c>
      <c r="AJ2160" s="2">
        <f t="shared" si="1159"/>
        <v>201901</v>
      </c>
      <c r="AK2160" s="2">
        <f t="shared" si="1160"/>
        <v>201901</v>
      </c>
      <c r="AL2160" s="2">
        <f t="shared" si="1161"/>
        <v>201903</v>
      </c>
      <c r="AM2160" s="2" t="b">
        <f t="shared" si="1162"/>
        <v>1</v>
      </c>
      <c r="AN2160" s="4" t="e">
        <f t="shared" si="1140"/>
        <v>#N/A</v>
      </c>
      <c r="AO2160" s="4" t="e">
        <f t="shared" si="1141"/>
        <v>#N/A</v>
      </c>
      <c r="AP2160" s="2" t="str">
        <f>IF(AD2160,
  IF(ISBLANK(H2160),
    AP2159,
    IF(LEN(H2160)=1,
      IF(OR(UPPER(H2160)="A",UPPER(H2160)="I"),
        EINSTELLUNGEN!$D$21,
        IF(OR(UPPER(H2160)="B",UPPER(H2160)="M"),
          EINSTELLUNGEN!$D$22,
          IF(OR(UPPER(H2160)="C",UPPER(H2160)="S"),
            EINSTELLUNGEN!$D$23,
            IF(UPPER(H2160)="D",
              EINSTELLUNGEN!$D$24,
              IF(UPPER(H2160)="E",
                EINSTELLUNGEN!$D$25,
                UPPER(H2160)))))),
      IF(ISNUMBER(H2160),
        EINSTELLUNGEN!$D$20&amp;H2160,
        UPPER(H2160)))),
  "")</f>
        <v/>
      </c>
      <c r="AQ2160" s="2" t="str">
        <f t="shared" si="1142"/>
        <v/>
      </c>
      <c r="AR2160" s="2">
        <f t="shared" si="1143"/>
        <v>0</v>
      </c>
      <c r="AS2160" s="145">
        <f t="shared" si="1144"/>
        <v>0.33333333333333331</v>
      </c>
      <c r="AT2160" s="2">
        <f t="shared" si="1145"/>
        <v>0</v>
      </c>
      <c r="AU2160" s="2">
        <f t="shared" si="1146"/>
        <v>0</v>
      </c>
      <c r="AV2160" s="2">
        <f t="shared" si="1147"/>
        <v>0</v>
      </c>
      <c r="AW2160" s="2">
        <f t="shared" si="1148"/>
        <v>0</v>
      </c>
      <c r="AX2160" s="2">
        <f t="shared" si="1163"/>
        <v>0</v>
      </c>
      <c r="AY2160" s="2">
        <f t="shared" si="1149"/>
        <v>0</v>
      </c>
      <c r="AZ2160" s="145" t="e">
        <f t="shared" si="1150"/>
        <v>#N/A</v>
      </c>
      <c r="BA2160" s="145" t="e">
        <f t="shared" si="1151"/>
        <v>#N/A</v>
      </c>
      <c r="BB2160" s="145">
        <f t="shared" si="1152"/>
        <v>2.083333333333337E-2</v>
      </c>
      <c r="BC2160" s="2">
        <f>IF(AM2160,
  IF(AND(AL2160=$J$31,_xlfn.DAYS(AH2160,DATE(AI2160,1,1))&lt;7),
    MAX(0,EINSTELLUNGEN!$D$12+1-WEEKDAY(DATE(EINSTELLUNGEN!$D$9,EINSTELLUNGEN!$D$10,1),2)),
    IF(AL2160=$J$33,
      MIN(EINSTELLUNGEN!$D$12,WEEKDAY(DATE(EINSTELLUNGEN!$D$9,12,31),2)),
      EINSTELLUNGEN!$D$12
  )) - SUMIF(AL$50:AL$2500,"="&amp;AL2160,AX$50:AX$2500),
  0)</f>
        <v>3</v>
      </c>
      <c r="BD2160" s="2">
        <f t="shared" si="1153"/>
        <v>0.33333333333333331</v>
      </c>
      <c r="BE2160" s="2">
        <f t="shared" si="1154"/>
        <v>0</v>
      </c>
    </row>
    <row r="2161" spans="1:57" ht="10.5" customHeight="1">
      <c r="A2161" s="1" t="str">
        <f t="shared" ca="1" si="1130"/>
        <v/>
      </c>
      <c r="B2161" s="1" t="str">
        <f t="shared" ca="1" si="1131"/>
        <v/>
      </c>
      <c r="C2161" s="1" t="str">
        <f t="shared" ca="1" si="1132"/>
        <v/>
      </c>
      <c r="D2161" s="1" t="str">
        <f t="shared" ca="1" si="1133"/>
        <v/>
      </c>
      <c r="F2161" s="10"/>
      <c r="G2161" s="217" t="str">
        <f t="shared" si="1134"/>
        <v/>
      </c>
      <c r="H2161" s="27"/>
      <c r="I2161" s="28"/>
      <c r="J2161" s="28"/>
      <c r="K2161" s="29"/>
      <c r="L2161" s="217"/>
      <c r="M2161" s="217"/>
      <c r="N2161" s="217"/>
      <c r="O2161" s="26" t="str">
        <f t="shared" si="1135"/>
        <v/>
      </c>
      <c r="P2161" s="218" t="str">
        <f t="shared" si="1136"/>
        <v/>
      </c>
      <c r="Q2161" s="26" t="str">
        <f t="shared" si="1137"/>
        <v/>
      </c>
      <c r="R2161" s="22"/>
      <c r="S2161" s="99"/>
      <c r="T2161" s="10"/>
      <c r="U2161" s="229" t="str">
        <f t="shared" si="1138"/>
        <v/>
      </c>
      <c r="V2161" s="230"/>
      <c r="W2161" s="230"/>
      <c r="X2161" s="230"/>
      <c r="Y2161" s="230"/>
      <c r="Z2161" s="22" t="str">
        <f>""</f>
        <v/>
      </c>
      <c r="AB2161" s="23" t="str">
        <f t="shared" si="1139"/>
        <v/>
      </c>
      <c r="AC2161" s="2" t="b">
        <f>COUNT(Q2161:Q$2500)&gt;0</f>
        <v>0</v>
      </c>
      <c r="AD2161" s="2" t="b">
        <f t="shared" si="1155"/>
        <v>0</v>
      </c>
      <c r="AE2161" s="2" t="b">
        <f t="shared" si="1156"/>
        <v>0</v>
      </c>
      <c r="AF2161" s="2" t="b">
        <f t="shared" si="1157"/>
        <v>0</v>
      </c>
      <c r="AG2161" s="2" t="b">
        <f>OR(
  AND(AC2161,NOT(AC2162)),
  AND(AF2161,WEEKDAY(AH2160,2)=EINSTELLUNGEN!$D$12),
  AND(AF2161,AH2161=$J$35)
)</f>
        <v>0</v>
      </c>
      <c r="AH2161" s="2">
        <f>IF(AE2161,AH2160+IF(WEEKDAY(AH2160+1,2)&lt;=EINSTELLUNGEN!$D$12,1,$J$36),AH2160)</f>
        <v>42020</v>
      </c>
      <c r="AI2161" s="2">
        <f t="shared" si="1158"/>
        <v>2019</v>
      </c>
      <c r="AJ2161" s="2">
        <f t="shared" si="1159"/>
        <v>201901</v>
      </c>
      <c r="AK2161" s="2">
        <f t="shared" si="1160"/>
        <v>201901</v>
      </c>
      <c r="AL2161" s="2">
        <f t="shared" si="1161"/>
        <v>201903</v>
      </c>
      <c r="AM2161" s="2" t="b">
        <f t="shared" si="1162"/>
        <v>1</v>
      </c>
      <c r="AN2161" s="4" t="e">
        <f t="shared" si="1140"/>
        <v>#N/A</v>
      </c>
      <c r="AO2161" s="4" t="e">
        <f t="shared" si="1141"/>
        <v>#N/A</v>
      </c>
      <c r="AP2161" s="2" t="str">
        <f>IF(AD2161,
  IF(ISBLANK(H2161),
    AP2160,
    IF(LEN(H2161)=1,
      IF(OR(UPPER(H2161)="A",UPPER(H2161)="I"),
        EINSTELLUNGEN!$D$21,
        IF(OR(UPPER(H2161)="B",UPPER(H2161)="M"),
          EINSTELLUNGEN!$D$22,
          IF(OR(UPPER(H2161)="C",UPPER(H2161)="S"),
            EINSTELLUNGEN!$D$23,
            IF(UPPER(H2161)="D",
              EINSTELLUNGEN!$D$24,
              IF(UPPER(H2161)="E",
                EINSTELLUNGEN!$D$25,
                UPPER(H2161)))))),
      IF(ISNUMBER(H2161),
        EINSTELLUNGEN!$D$20&amp;H2161,
        UPPER(H2161)))),
  "")</f>
        <v/>
      </c>
      <c r="AQ2161" s="2" t="str">
        <f t="shared" si="1142"/>
        <v/>
      </c>
      <c r="AR2161" s="2">
        <f t="shared" si="1143"/>
        <v>0</v>
      </c>
      <c r="AS2161" s="145">
        <f t="shared" si="1144"/>
        <v>0.33333333333333331</v>
      </c>
      <c r="AT2161" s="2">
        <f t="shared" si="1145"/>
        <v>0</v>
      </c>
      <c r="AU2161" s="2">
        <f t="shared" si="1146"/>
        <v>0</v>
      </c>
      <c r="AV2161" s="2">
        <f t="shared" si="1147"/>
        <v>0</v>
      </c>
      <c r="AW2161" s="2">
        <f t="shared" si="1148"/>
        <v>0</v>
      </c>
      <c r="AX2161" s="2">
        <f t="shared" si="1163"/>
        <v>0</v>
      </c>
      <c r="AY2161" s="2">
        <f t="shared" si="1149"/>
        <v>0</v>
      </c>
      <c r="AZ2161" s="145" t="e">
        <f t="shared" si="1150"/>
        <v>#N/A</v>
      </c>
      <c r="BA2161" s="145" t="e">
        <f t="shared" si="1151"/>
        <v>#N/A</v>
      </c>
      <c r="BB2161" s="145">
        <f t="shared" si="1152"/>
        <v>2.083333333333337E-2</v>
      </c>
      <c r="BC2161" s="2">
        <f>IF(AM2161,
  IF(AND(AL2161=$J$31,_xlfn.DAYS(AH2161,DATE(AI2161,1,1))&lt;7),
    MAX(0,EINSTELLUNGEN!$D$12+1-WEEKDAY(DATE(EINSTELLUNGEN!$D$9,EINSTELLUNGEN!$D$10,1),2)),
    IF(AL2161=$J$33,
      MIN(EINSTELLUNGEN!$D$12,WEEKDAY(DATE(EINSTELLUNGEN!$D$9,12,31),2)),
      EINSTELLUNGEN!$D$12
  )) - SUMIF(AL$50:AL$2500,"="&amp;AL2161,AX$50:AX$2500),
  0)</f>
        <v>3</v>
      </c>
      <c r="BD2161" s="2">
        <f t="shared" si="1153"/>
        <v>0.33333333333333331</v>
      </c>
      <c r="BE2161" s="2">
        <f t="shared" si="1154"/>
        <v>0</v>
      </c>
    </row>
    <row r="2162" spans="1:57" ht="10.5" customHeight="1">
      <c r="A2162" s="1" t="str">
        <f t="shared" ref="A2162:A2225" ca="1" si="1164">IF(AND(AC2162,AJ2162=$A$48),"Q","")</f>
        <v/>
      </c>
      <c r="B2162" s="1" t="str">
        <f t="shared" ref="B2162:B2225" ca="1" si="1165">IF(AND(AC2162,AK2162=$B$48),"M","")</f>
        <v/>
      </c>
      <c r="C2162" s="1" t="str">
        <f t="shared" ref="C2162:C2225" ca="1" si="1166">IF(AND(AC2162,AL2162=$C$48),"W","")</f>
        <v/>
      </c>
      <c r="D2162" s="1" t="str">
        <f t="shared" ref="D2162:D2225" ca="1" si="1167">IF(AND(AC2162,AH2162=$D$48),"T","")</f>
        <v/>
      </c>
      <c r="F2162" s="10"/>
      <c r="G2162" s="217" t="str">
        <f t="shared" ref="G2162:G2225" si="1168">IF(AE2162,INDEX($L$29:$L$35,WEEKDAY(AH2162,2),1)&amp;", "&amp;DAY(AH2162)&amp;" "&amp;INDEX($N$29:$N$40,MONTH(AH2162),1)&amp;" "&amp;YEAR(AH2162),"")</f>
        <v/>
      </c>
      <c r="H2162" s="27"/>
      <c r="I2162" s="28"/>
      <c r="J2162" s="28"/>
      <c r="K2162" s="29"/>
      <c r="L2162" s="217"/>
      <c r="M2162" s="217"/>
      <c r="N2162" s="217"/>
      <c r="O2162" s="26" t="str">
        <f t="shared" ref="O2162:O2225" si="1169">IF(AD2162,AR2162,"")</f>
        <v/>
      </c>
      <c r="P2162" s="218" t="str">
        <f t="shared" ref="P2162:P2225" si="1170">IF(AF2162,
IF(AS2161&gt;0,
  TEXT(AS2161*24,"0,000")&amp;" h",
  TEXT(0,"0,000")&amp;" h"),
"")</f>
        <v/>
      </c>
      <c r="Q2162" s="26" t="str">
        <f t="shared" ref="Q2162:Q2225" si="1171">IF(AF2162,BB2161,"")</f>
        <v/>
      </c>
      <c r="R2162" s="22"/>
      <c r="S2162" s="99"/>
      <c r="T2162" s="10"/>
      <c r="U2162" s="229" t="str">
        <f t="shared" ref="U2162:U2225" si="1172">IF(AND(AD2162,AR2162,LEN(AQ2162)&gt;0),
IF(AQ2162&lt;&gt;FALSE,
  TEXT(AH2162,"yyyy-mm-dd")
    &amp;"|"&amp;TEXT(AN2162,"hh:mm")
    &amp;"|"&amp;TEXT(AO2162,"hh:mm")
    &amp;"|"&amp;AP2162
    &amp;"|"&amp;AQ2162,
  $J$39),
"")</f>
        <v/>
      </c>
      <c r="V2162" s="230"/>
      <c r="W2162" s="230"/>
      <c r="X2162" s="230"/>
      <c r="Y2162" s="230"/>
      <c r="Z2162" s="22" t="str">
        <f>""</f>
        <v/>
      </c>
      <c r="AB2162" s="23" t="str">
        <f t="shared" ref="AB2162:AB2225" si="1173">IF(AG2162,"W"&amp;RIGHT(AL2161,2)&amp;"  "&amp;TEXT(BE2161*24,"+0,00;−0,00;0,00")&amp;"  (S="&amp;TEXT(BC2161*$J$37,"00,00")&amp;"  H="&amp;TEXT(BD2161*24,"00,00")&amp;")","")</f>
        <v/>
      </c>
      <c r="AC2162" s="2" t="b">
        <f>COUNT(Q2162:Q$2500)&gt;0</f>
        <v>0</v>
      </c>
      <c r="AD2162" s="2" t="b">
        <f t="shared" si="1155"/>
        <v>0</v>
      </c>
      <c r="AE2162" s="2" t="b">
        <f t="shared" si="1156"/>
        <v>0</v>
      </c>
      <c r="AF2162" s="2" t="b">
        <f t="shared" si="1157"/>
        <v>0</v>
      </c>
      <c r="AG2162" s="2" t="b">
        <f>OR(
  AND(AC2162,NOT(AC2163)),
  AND(AF2162,WEEKDAY(AH2161,2)=EINSTELLUNGEN!$D$12),
  AND(AF2162,AH2162=$J$35)
)</f>
        <v>0</v>
      </c>
      <c r="AH2162" s="2">
        <f>IF(AE2162,AH2161+IF(WEEKDAY(AH2161+1,2)&lt;=EINSTELLUNGEN!$D$12,1,$J$36),AH2161)</f>
        <v>42020</v>
      </c>
      <c r="AI2162" s="2">
        <f t="shared" si="1158"/>
        <v>2019</v>
      </c>
      <c r="AJ2162" s="2">
        <f t="shared" si="1159"/>
        <v>201901</v>
      </c>
      <c r="AK2162" s="2">
        <f t="shared" si="1160"/>
        <v>201901</v>
      </c>
      <c r="AL2162" s="2">
        <f t="shared" si="1161"/>
        <v>201903</v>
      </c>
      <c r="AM2162" s="2" t="b">
        <f t="shared" si="1162"/>
        <v>1</v>
      </c>
      <c r="AN2162" s="4" t="e">
        <f t="shared" ref="AN2162:AN2225" si="1174">IF(NOT(AD2162),NA(),IF(ISNUMBER(I2162),I2162,AO2161))</f>
        <v>#N/A</v>
      </c>
      <c r="AO2162" s="4" t="e">
        <f t="shared" ref="AO2162:AO2225" si="1175">IF(ISNA(AN2162),NA(),IF(ISNUMBER(J2162),MAX(J2162,AN2162),AN2162))</f>
        <v>#N/A</v>
      </c>
      <c r="AP2162" s="2" t="str">
        <f>IF(AD2162,
  IF(ISBLANK(H2162),
    AP2161,
    IF(LEN(H2162)=1,
      IF(OR(UPPER(H2162)="A",UPPER(H2162)="I"),
        EINSTELLUNGEN!$D$21,
        IF(OR(UPPER(H2162)="B",UPPER(H2162)="M"),
          EINSTELLUNGEN!$D$22,
          IF(OR(UPPER(H2162)="C",UPPER(H2162)="S"),
            EINSTELLUNGEN!$D$23,
            IF(UPPER(H2162)="D",
              EINSTELLUNGEN!$D$24,
              IF(UPPER(H2162)="E",
                EINSTELLUNGEN!$D$25,
                UPPER(H2162)))))),
      IF(ISNUMBER(H2162),
        EINSTELLUNGEN!$D$20&amp;H2162,
        UPPER(H2162)))),
  "")</f>
        <v/>
      </c>
      <c r="AQ2162" s="2" t="str">
        <f t="shared" ref="AQ2162:AQ2225" si="1176">IF(LEN(AP2162)&gt;0,
IF(LEN(TRIM(K2162))&gt;0,K2162,
IF(AND(AP2161=AP2162,LEN(TRIM(K2161))&gt;0),K2161,
  IF(AND(AP2160=AP2162,LEN(TRIM(K2160))&gt;0),K2160,
    IF(AND(AP2159=AP2162,LEN(TRIM(K2159))&gt;0),K2159,
      IF(AND(AP2158=AP2162,LEN(TRIM(K2158))&gt;0),K2158,
        IF(AND(AP2157=AP2162,LEN(TRIM(K2157))&gt;0),K2157,
          IF(AND(AP2156=AP2162,LEN(TRIM(K2156))&gt;0),K2156,
            IF(AND(AP2155=AP2162,LEN(TRIM(K2155))&gt;0),K2155,
              IF(AND(AP2154=AP2162,LEN(TRIM(K2154))&gt;0),K2154,
                IF(AND(AP2153=AP2162,LEN(TRIM(K2153))&gt;0),K2153,
                  IF(AND(AP2152=AP2162,LEN(TRIM(K2152))&gt;0),K2152,FALSE)
)))))))))),"")</f>
        <v/>
      </c>
      <c r="AR2162" s="2">
        <f t="shared" ref="AR2162:AR2225" si="1177">IF(OR(ISNA(AN2162),ISNA(AO2162)),0,MAX(0,AO2162-AN2162))</f>
        <v>0</v>
      </c>
      <c r="AS2162" s="145">
        <f t="shared" ref="AS2162:AS2225" si="1178">SUMIF(AH$50:AH$2500,"="&amp;AH2162,AR$50:AR$2500)</f>
        <v>0.33333333333333331</v>
      </c>
      <c r="AT2162" s="2">
        <f t="shared" ref="AT2162:AT2225" si="1179">IF(AND(AF2163,AP2162="F"),1,0)</f>
        <v>0</v>
      </c>
      <c r="AU2162" s="2">
        <f t="shared" ref="AU2162:AU2225" si="1180">IF(AND(AF2163,AP2162="U"),1,0)</f>
        <v>0</v>
      </c>
      <c r="AV2162" s="2">
        <f t="shared" ref="AV2162:AV2225" si="1181">IF(AND(AF2163,AP2162="K"),1,0)</f>
        <v>0</v>
      </c>
      <c r="AW2162" s="2">
        <f t="shared" ref="AW2162:AW2225" si="1182">IF(AND(AF2163,AP2162="Z"),1,0)</f>
        <v>0</v>
      </c>
      <c r="AX2162" s="2">
        <f t="shared" si="1163"/>
        <v>0</v>
      </c>
      <c r="AY2162" s="2">
        <f t="shared" ref="AY2162:AY2225" si="1183">IF(AF2163,IF(AX2162=0,1,0),0)</f>
        <v>0</v>
      </c>
      <c r="AZ2162" s="145" t="e">
        <f t="shared" ref="AZ2162:AZ2225" si="1184">IF(NOT(AD2162),NA(),IF(ISNA(AZ2161),AN2162,IF(AND(ISNUMBER(AN2162),AN2162&lt;AZ2161),AN2162,AZ2161)))</f>
        <v>#N/A</v>
      </c>
      <c r="BA2162" s="145" t="e">
        <f t="shared" ref="BA2162:BA2225" si="1185">IF(NOT(AD2162),NA(),IF(ISNA(BA2161),AO2162,IF(AND(ISNUMBER(AO2162),AO2162&gt;BA2161),AO2162,BA2161)))</f>
        <v>#N/A</v>
      </c>
      <c r="BB2162" s="145">
        <f t="shared" ref="BB2162:BB2225" si="1186">IF(AE2161,
  0,
  IF(OR(ISNA(AZ2162),ISNA(BA2162)),
    BB2161,
    MAX(0,(BA2162-AZ2162)-AS2162)))</f>
        <v>2.083333333333337E-2</v>
      </c>
      <c r="BC2162" s="2">
        <f>IF(AM2162,
  IF(AND(AL2162=$J$31,_xlfn.DAYS(AH2162,DATE(AI2162,1,1))&lt;7),
    MAX(0,EINSTELLUNGEN!$D$12+1-WEEKDAY(DATE(EINSTELLUNGEN!$D$9,EINSTELLUNGEN!$D$10,1),2)),
    IF(AL2162=$J$33,
      MIN(EINSTELLUNGEN!$D$12,WEEKDAY(DATE(EINSTELLUNGEN!$D$9,12,31),2)),
      EINSTELLUNGEN!$D$12
  )) - SUMIF(AL$50:AL$2500,"="&amp;AL2162,AX$50:AX$2500),
  0)</f>
        <v>3</v>
      </c>
      <c r="BD2162" s="2">
        <f t="shared" ref="BD2162:BD2225" si="1187">SUMIF(AL$50:AL$2500,"="&amp;AL2162,AR$50:AR$2500)</f>
        <v>0.33333333333333331</v>
      </c>
      <c r="BE2162" s="2">
        <f t="shared" ref="BE2162:BE2225" si="1188">IF(AG2163,BD2162-BC2162*$J$37/24,0)</f>
        <v>0</v>
      </c>
    </row>
    <row r="2163" spans="1:57" ht="10.5" customHeight="1">
      <c r="A2163" s="1" t="str">
        <f t="shared" ca="1" si="1164"/>
        <v/>
      </c>
      <c r="B2163" s="1" t="str">
        <f t="shared" ca="1" si="1165"/>
        <v/>
      </c>
      <c r="C2163" s="1" t="str">
        <f t="shared" ca="1" si="1166"/>
        <v/>
      </c>
      <c r="D2163" s="1" t="str">
        <f t="shared" ca="1" si="1167"/>
        <v/>
      </c>
      <c r="F2163" s="10"/>
      <c r="G2163" s="217" t="str">
        <f t="shared" si="1168"/>
        <v/>
      </c>
      <c r="H2163" s="27"/>
      <c r="I2163" s="28"/>
      <c r="J2163" s="28"/>
      <c r="K2163" s="29"/>
      <c r="L2163" s="217"/>
      <c r="M2163" s="217"/>
      <c r="N2163" s="217"/>
      <c r="O2163" s="26" t="str">
        <f t="shared" si="1169"/>
        <v/>
      </c>
      <c r="P2163" s="218" t="str">
        <f t="shared" si="1170"/>
        <v/>
      </c>
      <c r="Q2163" s="26" t="str">
        <f t="shared" si="1171"/>
        <v/>
      </c>
      <c r="R2163" s="22"/>
      <c r="S2163" s="99"/>
      <c r="T2163" s="10"/>
      <c r="U2163" s="229" t="str">
        <f t="shared" si="1172"/>
        <v/>
      </c>
      <c r="V2163" s="230"/>
      <c r="W2163" s="230"/>
      <c r="X2163" s="230"/>
      <c r="Y2163" s="230"/>
      <c r="Z2163" s="22" t="str">
        <f>""</f>
        <v/>
      </c>
      <c r="AB2163" s="23" t="str">
        <f t="shared" si="1173"/>
        <v/>
      </c>
      <c r="AC2163" s="2" t="b">
        <f>COUNT(Q2163:Q$2500)&gt;0</f>
        <v>0</v>
      </c>
      <c r="AD2163" s="2" t="b">
        <f t="shared" si="1155"/>
        <v>0</v>
      </c>
      <c r="AE2163" s="2" t="b">
        <f t="shared" si="1156"/>
        <v>0</v>
      </c>
      <c r="AF2163" s="2" t="b">
        <f t="shared" si="1157"/>
        <v>0</v>
      </c>
      <c r="AG2163" s="2" t="b">
        <f>OR(
  AND(AC2163,NOT(AC2164)),
  AND(AF2163,WEEKDAY(AH2162,2)=EINSTELLUNGEN!$D$12),
  AND(AF2163,AH2163=$J$35)
)</f>
        <v>0</v>
      </c>
      <c r="AH2163" s="2">
        <f>IF(AE2163,AH2162+IF(WEEKDAY(AH2162+1,2)&lt;=EINSTELLUNGEN!$D$12,1,$J$36),AH2162)</f>
        <v>42020</v>
      </c>
      <c r="AI2163" s="2">
        <f t="shared" si="1158"/>
        <v>2019</v>
      </c>
      <c r="AJ2163" s="2">
        <f t="shared" si="1159"/>
        <v>201901</v>
      </c>
      <c r="AK2163" s="2">
        <f t="shared" si="1160"/>
        <v>201901</v>
      </c>
      <c r="AL2163" s="2">
        <f t="shared" si="1161"/>
        <v>201903</v>
      </c>
      <c r="AM2163" s="2" t="b">
        <f t="shared" si="1162"/>
        <v>1</v>
      </c>
      <c r="AN2163" s="4" t="e">
        <f t="shared" si="1174"/>
        <v>#N/A</v>
      </c>
      <c r="AO2163" s="4" t="e">
        <f t="shared" si="1175"/>
        <v>#N/A</v>
      </c>
      <c r="AP2163" s="2" t="str">
        <f>IF(AD2163,
  IF(ISBLANK(H2163),
    AP2162,
    IF(LEN(H2163)=1,
      IF(OR(UPPER(H2163)="A",UPPER(H2163)="I"),
        EINSTELLUNGEN!$D$21,
        IF(OR(UPPER(H2163)="B",UPPER(H2163)="M"),
          EINSTELLUNGEN!$D$22,
          IF(OR(UPPER(H2163)="C",UPPER(H2163)="S"),
            EINSTELLUNGEN!$D$23,
            IF(UPPER(H2163)="D",
              EINSTELLUNGEN!$D$24,
              IF(UPPER(H2163)="E",
                EINSTELLUNGEN!$D$25,
                UPPER(H2163)))))),
      IF(ISNUMBER(H2163),
        EINSTELLUNGEN!$D$20&amp;H2163,
        UPPER(H2163)))),
  "")</f>
        <v/>
      </c>
      <c r="AQ2163" s="2" t="str">
        <f t="shared" si="1176"/>
        <v/>
      </c>
      <c r="AR2163" s="2">
        <f t="shared" si="1177"/>
        <v>0</v>
      </c>
      <c r="AS2163" s="145">
        <f t="shared" si="1178"/>
        <v>0.33333333333333331</v>
      </c>
      <c r="AT2163" s="2">
        <f t="shared" si="1179"/>
        <v>0</v>
      </c>
      <c r="AU2163" s="2">
        <f t="shared" si="1180"/>
        <v>0</v>
      </c>
      <c r="AV2163" s="2">
        <f t="shared" si="1181"/>
        <v>0</v>
      </c>
      <c r="AW2163" s="2">
        <f t="shared" si="1182"/>
        <v>0</v>
      </c>
      <c r="AX2163" s="2">
        <f t="shared" si="1163"/>
        <v>0</v>
      </c>
      <c r="AY2163" s="2">
        <f t="shared" si="1183"/>
        <v>0</v>
      </c>
      <c r="AZ2163" s="145" t="e">
        <f t="shared" si="1184"/>
        <v>#N/A</v>
      </c>
      <c r="BA2163" s="145" t="e">
        <f t="shared" si="1185"/>
        <v>#N/A</v>
      </c>
      <c r="BB2163" s="145">
        <f t="shared" si="1186"/>
        <v>2.083333333333337E-2</v>
      </c>
      <c r="BC2163" s="2">
        <f>IF(AM2163,
  IF(AND(AL2163=$J$31,_xlfn.DAYS(AH2163,DATE(AI2163,1,1))&lt;7),
    MAX(0,EINSTELLUNGEN!$D$12+1-WEEKDAY(DATE(EINSTELLUNGEN!$D$9,EINSTELLUNGEN!$D$10,1),2)),
    IF(AL2163=$J$33,
      MIN(EINSTELLUNGEN!$D$12,WEEKDAY(DATE(EINSTELLUNGEN!$D$9,12,31),2)),
      EINSTELLUNGEN!$D$12
  )) - SUMIF(AL$50:AL$2500,"="&amp;AL2163,AX$50:AX$2500),
  0)</f>
        <v>3</v>
      </c>
      <c r="BD2163" s="2">
        <f t="shared" si="1187"/>
        <v>0.33333333333333331</v>
      </c>
      <c r="BE2163" s="2">
        <f t="shared" si="1188"/>
        <v>0</v>
      </c>
    </row>
    <row r="2164" spans="1:57" ht="10.5" customHeight="1">
      <c r="A2164" s="1" t="str">
        <f t="shared" ca="1" si="1164"/>
        <v/>
      </c>
      <c r="B2164" s="1" t="str">
        <f t="shared" ca="1" si="1165"/>
        <v/>
      </c>
      <c r="C2164" s="1" t="str">
        <f t="shared" ca="1" si="1166"/>
        <v/>
      </c>
      <c r="D2164" s="1" t="str">
        <f t="shared" ca="1" si="1167"/>
        <v/>
      </c>
      <c r="F2164" s="10"/>
      <c r="G2164" s="217" t="str">
        <f t="shared" si="1168"/>
        <v/>
      </c>
      <c r="H2164" s="27"/>
      <c r="I2164" s="28"/>
      <c r="J2164" s="28"/>
      <c r="K2164" s="29"/>
      <c r="L2164" s="217"/>
      <c r="M2164" s="217"/>
      <c r="N2164" s="217"/>
      <c r="O2164" s="26" t="str">
        <f t="shared" si="1169"/>
        <v/>
      </c>
      <c r="P2164" s="218" t="str">
        <f t="shared" si="1170"/>
        <v/>
      </c>
      <c r="Q2164" s="26" t="str">
        <f t="shared" si="1171"/>
        <v/>
      </c>
      <c r="R2164" s="22"/>
      <c r="S2164" s="99"/>
      <c r="T2164" s="10"/>
      <c r="U2164" s="229" t="str">
        <f t="shared" si="1172"/>
        <v/>
      </c>
      <c r="V2164" s="230"/>
      <c r="W2164" s="230"/>
      <c r="X2164" s="230"/>
      <c r="Y2164" s="230"/>
      <c r="Z2164" s="22" t="str">
        <f>""</f>
        <v/>
      </c>
      <c r="AB2164" s="23" t="str">
        <f t="shared" si="1173"/>
        <v/>
      </c>
      <c r="AC2164" s="2" t="b">
        <f>COUNT(Q2164:Q$2500)&gt;0</f>
        <v>0</v>
      </c>
      <c r="AD2164" s="2" t="b">
        <f t="shared" si="1155"/>
        <v>0</v>
      </c>
      <c r="AE2164" s="2" t="b">
        <f t="shared" si="1156"/>
        <v>0</v>
      </c>
      <c r="AF2164" s="2" t="b">
        <f t="shared" si="1157"/>
        <v>0</v>
      </c>
      <c r="AG2164" s="2" t="b">
        <f>OR(
  AND(AC2164,NOT(AC2165)),
  AND(AF2164,WEEKDAY(AH2163,2)=EINSTELLUNGEN!$D$12),
  AND(AF2164,AH2164=$J$35)
)</f>
        <v>0</v>
      </c>
      <c r="AH2164" s="2">
        <f>IF(AE2164,AH2163+IF(WEEKDAY(AH2163+1,2)&lt;=EINSTELLUNGEN!$D$12,1,$J$36),AH2163)</f>
        <v>42020</v>
      </c>
      <c r="AI2164" s="2">
        <f t="shared" si="1158"/>
        <v>2019</v>
      </c>
      <c r="AJ2164" s="2">
        <f t="shared" si="1159"/>
        <v>201901</v>
      </c>
      <c r="AK2164" s="2">
        <f t="shared" si="1160"/>
        <v>201901</v>
      </c>
      <c r="AL2164" s="2">
        <f t="shared" si="1161"/>
        <v>201903</v>
      </c>
      <c r="AM2164" s="2" t="b">
        <f t="shared" si="1162"/>
        <v>1</v>
      </c>
      <c r="AN2164" s="4" t="e">
        <f t="shared" si="1174"/>
        <v>#N/A</v>
      </c>
      <c r="AO2164" s="4" t="e">
        <f t="shared" si="1175"/>
        <v>#N/A</v>
      </c>
      <c r="AP2164" s="2" t="str">
        <f>IF(AD2164,
  IF(ISBLANK(H2164),
    AP2163,
    IF(LEN(H2164)=1,
      IF(OR(UPPER(H2164)="A",UPPER(H2164)="I"),
        EINSTELLUNGEN!$D$21,
        IF(OR(UPPER(H2164)="B",UPPER(H2164)="M"),
          EINSTELLUNGEN!$D$22,
          IF(OR(UPPER(H2164)="C",UPPER(H2164)="S"),
            EINSTELLUNGEN!$D$23,
            IF(UPPER(H2164)="D",
              EINSTELLUNGEN!$D$24,
              IF(UPPER(H2164)="E",
                EINSTELLUNGEN!$D$25,
                UPPER(H2164)))))),
      IF(ISNUMBER(H2164),
        EINSTELLUNGEN!$D$20&amp;H2164,
        UPPER(H2164)))),
  "")</f>
        <v/>
      </c>
      <c r="AQ2164" s="2" t="str">
        <f t="shared" si="1176"/>
        <v/>
      </c>
      <c r="AR2164" s="2">
        <f t="shared" si="1177"/>
        <v>0</v>
      </c>
      <c r="AS2164" s="145">
        <f t="shared" si="1178"/>
        <v>0.33333333333333331</v>
      </c>
      <c r="AT2164" s="2">
        <f t="shared" si="1179"/>
        <v>0</v>
      </c>
      <c r="AU2164" s="2">
        <f t="shared" si="1180"/>
        <v>0</v>
      </c>
      <c r="AV2164" s="2">
        <f t="shared" si="1181"/>
        <v>0</v>
      </c>
      <c r="AW2164" s="2">
        <f t="shared" si="1182"/>
        <v>0</v>
      </c>
      <c r="AX2164" s="2">
        <f t="shared" si="1163"/>
        <v>0</v>
      </c>
      <c r="AY2164" s="2">
        <f t="shared" si="1183"/>
        <v>0</v>
      </c>
      <c r="AZ2164" s="145" t="e">
        <f t="shared" si="1184"/>
        <v>#N/A</v>
      </c>
      <c r="BA2164" s="145" t="e">
        <f t="shared" si="1185"/>
        <v>#N/A</v>
      </c>
      <c r="BB2164" s="145">
        <f t="shared" si="1186"/>
        <v>2.083333333333337E-2</v>
      </c>
      <c r="BC2164" s="2">
        <f>IF(AM2164,
  IF(AND(AL2164=$J$31,_xlfn.DAYS(AH2164,DATE(AI2164,1,1))&lt;7),
    MAX(0,EINSTELLUNGEN!$D$12+1-WEEKDAY(DATE(EINSTELLUNGEN!$D$9,EINSTELLUNGEN!$D$10,1),2)),
    IF(AL2164=$J$33,
      MIN(EINSTELLUNGEN!$D$12,WEEKDAY(DATE(EINSTELLUNGEN!$D$9,12,31),2)),
      EINSTELLUNGEN!$D$12
  )) - SUMIF(AL$50:AL$2500,"="&amp;AL2164,AX$50:AX$2500),
  0)</f>
        <v>3</v>
      </c>
      <c r="BD2164" s="2">
        <f t="shared" si="1187"/>
        <v>0.33333333333333331</v>
      </c>
      <c r="BE2164" s="2">
        <f t="shared" si="1188"/>
        <v>0</v>
      </c>
    </row>
    <row r="2165" spans="1:57" ht="10.5" customHeight="1">
      <c r="A2165" s="1" t="str">
        <f t="shared" ca="1" si="1164"/>
        <v/>
      </c>
      <c r="B2165" s="1" t="str">
        <f t="shared" ca="1" si="1165"/>
        <v/>
      </c>
      <c r="C2165" s="1" t="str">
        <f t="shared" ca="1" si="1166"/>
        <v/>
      </c>
      <c r="D2165" s="1" t="str">
        <f t="shared" ca="1" si="1167"/>
        <v/>
      </c>
      <c r="F2165" s="10"/>
      <c r="G2165" s="217" t="str">
        <f t="shared" si="1168"/>
        <v/>
      </c>
      <c r="H2165" s="27"/>
      <c r="I2165" s="28"/>
      <c r="J2165" s="28"/>
      <c r="K2165" s="29"/>
      <c r="L2165" s="217"/>
      <c r="M2165" s="217"/>
      <c r="N2165" s="217"/>
      <c r="O2165" s="26" t="str">
        <f t="shared" si="1169"/>
        <v/>
      </c>
      <c r="P2165" s="218" t="str">
        <f t="shared" si="1170"/>
        <v/>
      </c>
      <c r="Q2165" s="26" t="str">
        <f t="shared" si="1171"/>
        <v/>
      </c>
      <c r="R2165" s="22"/>
      <c r="S2165" s="99"/>
      <c r="T2165" s="10"/>
      <c r="U2165" s="229" t="str">
        <f t="shared" si="1172"/>
        <v/>
      </c>
      <c r="V2165" s="230"/>
      <c r="W2165" s="230"/>
      <c r="X2165" s="230"/>
      <c r="Y2165" s="230"/>
      <c r="Z2165" s="22" t="str">
        <f>""</f>
        <v/>
      </c>
      <c r="AB2165" s="23" t="str">
        <f t="shared" si="1173"/>
        <v/>
      </c>
      <c r="AC2165" s="2" t="b">
        <f>COUNT(Q2165:Q$2500)&gt;0</f>
        <v>0</v>
      </c>
      <c r="AD2165" s="2" t="b">
        <f t="shared" si="1155"/>
        <v>0</v>
      </c>
      <c r="AE2165" s="2" t="b">
        <f t="shared" si="1156"/>
        <v>0</v>
      </c>
      <c r="AF2165" s="2" t="b">
        <f t="shared" si="1157"/>
        <v>0</v>
      </c>
      <c r="AG2165" s="2" t="b">
        <f>OR(
  AND(AC2165,NOT(AC2166)),
  AND(AF2165,WEEKDAY(AH2164,2)=EINSTELLUNGEN!$D$12),
  AND(AF2165,AH2165=$J$35)
)</f>
        <v>0</v>
      </c>
      <c r="AH2165" s="2">
        <f>IF(AE2165,AH2164+IF(WEEKDAY(AH2164+1,2)&lt;=EINSTELLUNGEN!$D$12,1,$J$36),AH2164)</f>
        <v>42020</v>
      </c>
      <c r="AI2165" s="2">
        <f t="shared" si="1158"/>
        <v>2019</v>
      </c>
      <c r="AJ2165" s="2">
        <f t="shared" si="1159"/>
        <v>201901</v>
      </c>
      <c r="AK2165" s="2">
        <f t="shared" si="1160"/>
        <v>201901</v>
      </c>
      <c r="AL2165" s="2">
        <f t="shared" si="1161"/>
        <v>201903</v>
      </c>
      <c r="AM2165" s="2" t="b">
        <f t="shared" si="1162"/>
        <v>1</v>
      </c>
      <c r="AN2165" s="4" t="e">
        <f t="shared" si="1174"/>
        <v>#N/A</v>
      </c>
      <c r="AO2165" s="4" t="e">
        <f t="shared" si="1175"/>
        <v>#N/A</v>
      </c>
      <c r="AP2165" s="2" t="str">
        <f>IF(AD2165,
  IF(ISBLANK(H2165),
    AP2164,
    IF(LEN(H2165)=1,
      IF(OR(UPPER(H2165)="A",UPPER(H2165)="I"),
        EINSTELLUNGEN!$D$21,
        IF(OR(UPPER(H2165)="B",UPPER(H2165)="M"),
          EINSTELLUNGEN!$D$22,
          IF(OR(UPPER(H2165)="C",UPPER(H2165)="S"),
            EINSTELLUNGEN!$D$23,
            IF(UPPER(H2165)="D",
              EINSTELLUNGEN!$D$24,
              IF(UPPER(H2165)="E",
                EINSTELLUNGEN!$D$25,
                UPPER(H2165)))))),
      IF(ISNUMBER(H2165),
        EINSTELLUNGEN!$D$20&amp;H2165,
        UPPER(H2165)))),
  "")</f>
        <v/>
      </c>
      <c r="AQ2165" s="2" t="str">
        <f t="shared" si="1176"/>
        <v/>
      </c>
      <c r="AR2165" s="2">
        <f t="shared" si="1177"/>
        <v>0</v>
      </c>
      <c r="AS2165" s="145">
        <f t="shared" si="1178"/>
        <v>0.33333333333333331</v>
      </c>
      <c r="AT2165" s="2">
        <f t="shared" si="1179"/>
        <v>0</v>
      </c>
      <c r="AU2165" s="2">
        <f t="shared" si="1180"/>
        <v>0</v>
      </c>
      <c r="AV2165" s="2">
        <f t="shared" si="1181"/>
        <v>0</v>
      </c>
      <c r="AW2165" s="2">
        <f t="shared" si="1182"/>
        <v>0</v>
      </c>
      <c r="AX2165" s="2">
        <f t="shared" si="1163"/>
        <v>0</v>
      </c>
      <c r="AY2165" s="2">
        <f t="shared" si="1183"/>
        <v>0</v>
      </c>
      <c r="AZ2165" s="145" t="e">
        <f t="shared" si="1184"/>
        <v>#N/A</v>
      </c>
      <c r="BA2165" s="145" t="e">
        <f t="shared" si="1185"/>
        <v>#N/A</v>
      </c>
      <c r="BB2165" s="145">
        <f t="shared" si="1186"/>
        <v>2.083333333333337E-2</v>
      </c>
      <c r="BC2165" s="2">
        <f>IF(AM2165,
  IF(AND(AL2165=$J$31,_xlfn.DAYS(AH2165,DATE(AI2165,1,1))&lt;7),
    MAX(0,EINSTELLUNGEN!$D$12+1-WEEKDAY(DATE(EINSTELLUNGEN!$D$9,EINSTELLUNGEN!$D$10,1),2)),
    IF(AL2165=$J$33,
      MIN(EINSTELLUNGEN!$D$12,WEEKDAY(DATE(EINSTELLUNGEN!$D$9,12,31),2)),
      EINSTELLUNGEN!$D$12
  )) - SUMIF(AL$50:AL$2500,"="&amp;AL2165,AX$50:AX$2500),
  0)</f>
        <v>3</v>
      </c>
      <c r="BD2165" s="2">
        <f t="shared" si="1187"/>
        <v>0.33333333333333331</v>
      </c>
      <c r="BE2165" s="2">
        <f t="shared" si="1188"/>
        <v>0</v>
      </c>
    </row>
    <row r="2166" spans="1:57" ht="10.5" customHeight="1">
      <c r="A2166" s="1" t="str">
        <f t="shared" ca="1" si="1164"/>
        <v/>
      </c>
      <c r="B2166" s="1" t="str">
        <f t="shared" ca="1" si="1165"/>
        <v/>
      </c>
      <c r="C2166" s="1" t="str">
        <f t="shared" ca="1" si="1166"/>
        <v/>
      </c>
      <c r="D2166" s="1" t="str">
        <f t="shared" ca="1" si="1167"/>
        <v/>
      </c>
      <c r="F2166" s="10"/>
      <c r="G2166" s="217" t="str">
        <f t="shared" si="1168"/>
        <v/>
      </c>
      <c r="H2166" s="27"/>
      <c r="I2166" s="28"/>
      <c r="J2166" s="28"/>
      <c r="K2166" s="29"/>
      <c r="L2166" s="217"/>
      <c r="M2166" s="217"/>
      <c r="N2166" s="217"/>
      <c r="O2166" s="26" t="str">
        <f t="shared" si="1169"/>
        <v/>
      </c>
      <c r="P2166" s="218" t="str">
        <f t="shared" si="1170"/>
        <v/>
      </c>
      <c r="Q2166" s="26" t="str">
        <f t="shared" si="1171"/>
        <v/>
      </c>
      <c r="R2166" s="22"/>
      <c r="S2166" s="99"/>
      <c r="T2166" s="10"/>
      <c r="U2166" s="229" t="str">
        <f t="shared" si="1172"/>
        <v/>
      </c>
      <c r="V2166" s="230"/>
      <c r="W2166" s="230"/>
      <c r="X2166" s="230"/>
      <c r="Y2166" s="230"/>
      <c r="Z2166" s="22" t="str">
        <f>""</f>
        <v/>
      </c>
      <c r="AB2166" s="23" t="str">
        <f t="shared" si="1173"/>
        <v/>
      </c>
      <c r="AC2166" s="2" t="b">
        <f>COUNT(Q2166:Q$2500)&gt;0</f>
        <v>0</v>
      </c>
      <c r="AD2166" s="2" t="b">
        <f t="shared" si="1155"/>
        <v>0</v>
      </c>
      <c r="AE2166" s="2" t="b">
        <f t="shared" si="1156"/>
        <v>0</v>
      </c>
      <c r="AF2166" s="2" t="b">
        <f t="shared" si="1157"/>
        <v>0</v>
      </c>
      <c r="AG2166" s="2" t="b">
        <f>OR(
  AND(AC2166,NOT(AC2167)),
  AND(AF2166,WEEKDAY(AH2165,2)=EINSTELLUNGEN!$D$12),
  AND(AF2166,AH2166=$J$35)
)</f>
        <v>0</v>
      </c>
      <c r="AH2166" s="2">
        <f>IF(AE2166,AH2165+IF(WEEKDAY(AH2165+1,2)&lt;=EINSTELLUNGEN!$D$12,1,$J$36),AH2165)</f>
        <v>42020</v>
      </c>
      <c r="AI2166" s="2">
        <f t="shared" si="1158"/>
        <v>2019</v>
      </c>
      <c r="AJ2166" s="2">
        <f t="shared" si="1159"/>
        <v>201901</v>
      </c>
      <c r="AK2166" s="2">
        <f t="shared" si="1160"/>
        <v>201901</v>
      </c>
      <c r="AL2166" s="2">
        <f t="shared" si="1161"/>
        <v>201903</v>
      </c>
      <c r="AM2166" s="2" t="b">
        <f t="shared" si="1162"/>
        <v>1</v>
      </c>
      <c r="AN2166" s="4" t="e">
        <f t="shared" si="1174"/>
        <v>#N/A</v>
      </c>
      <c r="AO2166" s="4" t="e">
        <f t="shared" si="1175"/>
        <v>#N/A</v>
      </c>
      <c r="AP2166" s="2" t="str">
        <f>IF(AD2166,
  IF(ISBLANK(H2166),
    AP2165,
    IF(LEN(H2166)=1,
      IF(OR(UPPER(H2166)="A",UPPER(H2166)="I"),
        EINSTELLUNGEN!$D$21,
        IF(OR(UPPER(H2166)="B",UPPER(H2166)="M"),
          EINSTELLUNGEN!$D$22,
          IF(OR(UPPER(H2166)="C",UPPER(H2166)="S"),
            EINSTELLUNGEN!$D$23,
            IF(UPPER(H2166)="D",
              EINSTELLUNGEN!$D$24,
              IF(UPPER(H2166)="E",
                EINSTELLUNGEN!$D$25,
                UPPER(H2166)))))),
      IF(ISNUMBER(H2166),
        EINSTELLUNGEN!$D$20&amp;H2166,
        UPPER(H2166)))),
  "")</f>
        <v/>
      </c>
      <c r="AQ2166" s="2" t="str">
        <f t="shared" si="1176"/>
        <v/>
      </c>
      <c r="AR2166" s="2">
        <f t="shared" si="1177"/>
        <v>0</v>
      </c>
      <c r="AS2166" s="145">
        <f t="shared" si="1178"/>
        <v>0.33333333333333331</v>
      </c>
      <c r="AT2166" s="2">
        <f t="shared" si="1179"/>
        <v>0</v>
      </c>
      <c r="AU2166" s="2">
        <f t="shared" si="1180"/>
        <v>0</v>
      </c>
      <c r="AV2166" s="2">
        <f t="shared" si="1181"/>
        <v>0</v>
      </c>
      <c r="AW2166" s="2">
        <f t="shared" si="1182"/>
        <v>0</v>
      </c>
      <c r="AX2166" s="2">
        <f t="shared" si="1163"/>
        <v>0</v>
      </c>
      <c r="AY2166" s="2">
        <f t="shared" si="1183"/>
        <v>0</v>
      </c>
      <c r="AZ2166" s="145" t="e">
        <f t="shared" si="1184"/>
        <v>#N/A</v>
      </c>
      <c r="BA2166" s="145" t="e">
        <f t="shared" si="1185"/>
        <v>#N/A</v>
      </c>
      <c r="BB2166" s="145">
        <f t="shared" si="1186"/>
        <v>2.083333333333337E-2</v>
      </c>
      <c r="BC2166" s="2">
        <f>IF(AM2166,
  IF(AND(AL2166=$J$31,_xlfn.DAYS(AH2166,DATE(AI2166,1,1))&lt;7),
    MAX(0,EINSTELLUNGEN!$D$12+1-WEEKDAY(DATE(EINSTELLUNGEN!$D$9,EINSTELLUNGEN!$D$10,1),2)),
    IF(AL2166=$J$33,
      MIN(EINSTELLUNGEN!$D$12,WEEKDAY(DATE(EINSTELLUNGEN!$D$9,12,31),2)),
      EINSTELLUNGEN!$D$12
  )) - SUMIF(AL$50:AL$2500,"="&amp;AL2166,AX$50:AX$2500),
  0)</f>
        <v>3</v>
      </c>
      <c r="BD2166" s="2">
        <f t="shared" si="1187"/>
        <v>0.33333333333333331</v>
      </c>
      <c r="BE2166" s="2">
        <f t="shared" si="1188"/>
        <v>0</v>
      </c>
    </row>
    <row r="2167" spans="1:57" ht="10.5" customHeight="1">
      <c r="A2167" s="1" t="str">
        <f t="shared" ca="1" si="1164"/>
        <v/>
      </c>
      <c r="B2167" s="1" t="str">
        <f t="shared" ca="1" si="1165"/>
        <v/>
      </c>
      <c r="C2167" s="1" t="str">
        <f t="shared" ca="1" si="1166"/>
        <v/>
      </c>
      <c r="D2167" s="1" t="str">
        <f t="shared" ca="1" si="1167"/>
        <v/>
      </c>
      <c r="F2167" s="10"/>
      <c r="G2167" s="217" t="str">
        <f t="shared" si="1168"/>
        <v/>
      </c>
      <c r="H2167" s="27"/>
      <c r="I2167" s="28"/>
      <c r="J2167" s="28"/>
      <c r="K2167" s="29"/>
      <c r="L2167" s="217"/>
      <c r="M2167" s="217"/>
      <c r="N2167" s="217"/>
      <c r="O2167" s="26" t="str">
        <f t="shared" si="1169"/>
        <v/>
      </c>
      <c r="P2167" s="218" t="str">
        <f t="shared" si="1170"/>
        <v/>
      </c>
      <c r="Q2167" s="26" t="str">
        <f t="shared" si="1171"/>
        <v/>
      </c>
      <c r="R2167" s="22"/>
      <c r="S2167" s="99"/>
      <c r="T2167" s="10"/>
      <c r="U2167" s="229" t="str">
        <f t="shared" si="1172"/>
        <v/>
      </c>
      <c r="V2167" s="230"/>
      <c r="W2167" s="230"/>
      <c r="X2167" s="230"/>
      <c r="Y2167" s="230"/>
      <c r="Z2167" s="22" t="str">
        <f>""</f>
        <v/>
      </c>
      <c r="AB2167" s="23" t="str">
        <f t="shared" si="1173"/>
        <v/>
      </c>
      <c r="AC2167" s="2" t="b">
        <f>COUNT(Q2167:Q$2500)&gt;0</f>
        <v>0</v>
      </c>
      <c r="AD2167" s="2" t="b">
        <f t="shared" si="1155"/>
        <v>0</v>
      </c>
      <c r="AE2167" s="2" t="b">
        <f t="shared" si="1156"/>
        <v>0</v>
      </c>
      <c r="AF2167" s="2" t="b">
        <f t="shared" si="1157"/>
        <v>0</v>
      </c>
      <c r="AG2167" s="2" t="b">
        <f>OR(
  AND(AC2167,NOT(AC2168)),
  AND(AF2167,WEEKDAY(AH2166,2)=EINSTELLUNGEN!$D$12),
  AND(AF2167,AH2167=$J$35)
)</f>
        <v>0</v>
      </c>
      <c r="AH2167" s="2">
        <f>IF(AE2167,AH2166+IF(WEEKDAY(AH2166+1,2)&lt;=EINSTELLUNGEN!$D$12,1,$J$36),AH2166)</f>
        <v>42020</v>
      </c>
      <c r="AI2167" s="2">
        <f t="shared" si="1158"/>
        <v>2019</v>
      </c>
      <c r="AJ2167" s="2">
        <f t="shared" si="1159"/>
        <v>201901</v>
      </c>
      <c r="AK2167" s="2">
        <f t="shared" si="1160"/>
        <v>201901</v>
      </c>
      <c r="AL2167" s="2">
        <f t="shared" si="1161"/>
        <v>201903</v>
      </c>
      <c r="AM2167" s="2" t="b">
        <f t="shared" si="1162"/>
        <v>1</v>
      </c>
      <c r="AN2167" s="4" t="e">
        <f t="shared" si="1174"/>
        <v>#N/A</v>
      </c>
      <c r="AO2167" s="4" t="e">
        <f t="shared" si="1175"/>
        <v>#N/A</v>
      </c>
      <c r="AP2167" s="2" t="str">
        <f>IF(AD2167,
  IF(ISBLANK(H2167),
    AP2166,
    IF(LEN(H2167)=1,
      IF(OR(UPPER(H2167)="A",UPPER(H2167)="I"),
        EINSTELLUNGEN!$D$21,
        IF(OR(UPPER(H2167)="B",UPPER(H2167)="M"),
          EINSTELLUNGEN!$D$22,
          IF(OR(UPPER(H2167)="C",UPPER(H2167)="S"),
            EINSTELLUNGEN!$D$23,
            IF(UPPER(H2167)="D",
              EINSTELLUNGEN!$D$24,
              IF(UPPER(H2167)="E",
                EINSTELLUNGEN!$D$25,
                UPPER(H2167)))))),
      IF(ISNUMBER(H2167),
        EINSTELLUNGEN!$D$20&amp;H2167,
        UPPER(H2167)))),
  "")</f>
        <v/>
      </c>
      <c r="AQ2167" s="2" t="str">
        <f t="shared" si="1176"/>
        <v/>
      </c>
      <c r="AR2167" s="2">
        <f t="shared" si="1177"/>
        <v>0</v>
      </c>
      <c r="AS2167" s="145">
        <f t="shared" si="1178"/>
        <v>0.33333333333333331</v>
      </c>
      <c r="AT2167" s="2">
        <f t="shared" si="1179"/>
        <v>0</v>
      </c>
      <c r="AU2167" s="2">
        <f t="shared" si="1180"/>
        <v>0</v>
      </c>
      <c r="AV2167" s="2">
        <f t="shared" si="1181"/>
        <v>0</v>
      </c>
      <c r="AW2167" s="2">
        <f t="shared" si="1182"/>
        <v>0</v>
      </c>
      <c r="AX2167" s="2">
        <f t="shared" si="1163"/>
        <v>0</v>
      </c>
      <c r="AY2167" s="2">
        <f t="shared" si="1183"/>
        <v>0</v>
      </c>
      <c r="AZ2167" s="145" t="e">
        <f t="shared" si="1184"/>
        <v>#N/A</v>
      </c>
      <c r="BA2167" s="145" t="e">
        <f t="shared" si="1185"/>
        <v>#N/A</v>
      </c>
      <c r="BB2167" s="145">
        <f t="shared" si="1186"/>
        <v>2.083333333333337E-2</v>
      </c>
      <c r="BC2167" s="2">
        <f>IF(AM2167,
  IF(AND(AL2167=$J$31,_xlfn.DAYS(AH2167,DATE(AI2167,1,1))&lt;7),
    MAX(0,EINSTELLUNGEN!$D$12+1-WEEKDAY(DATE(EINSTELLUNGEN!$D$9,EINSTELLUNGEN!$D$10,1),2)),
    IF(AL2167=$J$33,
      MIN(EINSTELLUNGEN!$D$12,WEEKDAY(DATE(EINSTELLUNGEN!$D$9,12,31),2)),
      EINSTELLUNGEN!$D$12
  )) - SUMIF(AL$50:AL$2500,"="&amp;AL2167,AX$50:AX$2500),
  0)</f>
        <v>3</v>
      </c>
      <c r="BD2167" s="2">
        <f t="shared" si="1187"/>
        <v>0.33333333333333331</v>
      </c>
      <c r="BE2167" s="2">
        <f t="shared" si="1188"/>
        <v>0</v>
      </c>
    </row>
    <row r="2168" spans="1:57" ht="10.5" customHeight="1">
      <c r="A2168" s="1" t="str">
        <f t="shared" ca="1" si="1164"/>
        <v/>
      </c>
      <c r="B2168" s="1" t="str">
        <f t="shared" ca="1" si="1165"/>
        <v/>
      </c>
      <c r="C2168" s="1" t="str">
        <f t="shared" ca="1" si="1166"/>
        <v/>
      </c>
      <c r="D2168" s="1" t="str">
        <f t="shared" ca="1" si="1167"/>
        <v/>
      </c>
      <c r="F2168" s="10"/>
      <c r="G2168" s="217" t="str">
        <f t="shared" si="1168"/>
        <v/>
      </c>
      <c r="H2168" s="27"/>
      <c r="I2168" s="28"/>
      <c r="J2168" s="28"/>
      <c r="K2168" s="29"/>
      <c r="L2168" s="217"/>
      <c r="M2168" s="217"/>
      <c r="N2168" s="217"/>
      <c r="O2168" s="26" t="str">
        <f t="shared" si="1169"/>
        <v/>
      </c>
      <c r="P2168" s="218" t="str">
        <f t="shared" si="1170"/>
        <v/>
      </c>
      <c r="Q2168" s="26" t="str">
        <f t="shared" si="1171"/>
        <v/>
      </c>
      <c r="R2168" s="22"/>
      <c r="S2168" s="99"/>
      <c r="T2168" s="10"/>
      <c r="U2168" s="229" t="str">
        <f t="shared" si="1172"/>
        <v/>
      </c>
      <c r="V2168" s="230"/>
      <c r="W2168" s="230"/>
      <c r="X2168" s="230"/>
      <c r="Y2168" s="230"/>
      <c r="Z2168" s="22" t="str">
        <f>""</f>
        <v/>
      </c>
      <c r="AB2168" s="23" t="str">
        <f t="shared" si="1173"/>
        <v/>
      </c>
      <c r="AC2168" s="2" t="b">
        <f>COUNT(Q2168:Q$2500)&gt;0</f>
        <v>0</v>
      </c>
      <c r="AD2168" s="2" t="b">
        <f t="shared" si="1155"/>
        <v>0</v>
      </c>
      <c r="AE2168" s="2" t="b">
        <f t="shared" si="1156"/>
        <v>0</v>
      </c>
      <c r="AF2168" s="2" t="b">
        <f t="shared" si="1157"/>
        <v>0</v>
      </c>
      <c r="AG2168" s="2" t="b">
        <f>OR(
  AND(AC2168,NOT(AC2169)),
  AND(AF2168,WEEKDAY(AH2167,2)=EINSTELLUNGEN!$D$12),
  AND(AF2168,AH2168=$J$35)
)</f>
        <v>0</v>
      </c>
      <c r="AH2168" s="2">
        <f>IF(AE2168,AH2167+IF(WEEKDAY(AH2167+1,2)&lt;=EINSTELLUNGEN!$D$12,1,$J$36),AH2167)</f>
        <v>42020</v>
      </c>
      <c r="AI2168" s="2">
        <f t="shared" si="1158"/>
        <v>2019</v>
      </c>
      <c r="AJ2168" s="2">
        <f t="shared" si="1159"/>
        <v>201901</v>
      </c>
      <c r="AK2168" s="2">
        <f t="shared" si="1160"/>
        <v>201901</v>
      </c>
      <c r="AL2168" s="2">
        <f t="shared" si="1161"/>
        <v>201903</v>
      </c>
      <c r="AM2168" s="2" t="b">
        <f t="shared" si="1162"/>
        <v>1</v>
      </c>
      <c r="AN2168" s="4" t="e">
        <f t="shared" si="1174"/>
        <v>#N/A</v>
      </c>
      <c r="AO2168" s="4" t="e">
        <f t="shared" si="1175"/>
        <v>#N/A</v>
      </c>
      <c r="AP2168" s="2" t="str">
        <f>IF(AD2168,
  IF(ISBLANK(H2168),
    AP2167,
    IF(LEN(H2168)=1,
      IF(OR(UPPER(H2168)="A",UPPER(H2168)="I"),
        EINSTELLUNGEN!$D$21,
        IF(OR(UPPER(H2168)="B",UPPER(H2168)="M"),
          EINSTELLUNGEN!$D$22,
          IF(OR(UPPER(H2168)="C",UPPER(H2168)="S"),
            EINSTELLUNGEN!$D$23,
            IF(UPPER(H2168)="D",
              EINSTELLUNGEN!$D$24,
              IF(UPPER(H2168)="E",
                EINSTELLUNGEN!$D$25,
                UPPER(H2168)))))),
      IF(ISNUMBER(H2168),
        EINSTELLUNGEN!$D$20&amp;H2168,
        UPPER(H2168)))),
  "")</f>
        <v/>
      </c>
      <c r="AQ2168" s="2" t="str">
        <f t="shared" si="1176"/>
        <v/>
      </c>
      <c r="AR2168" s="2">
        <f t="shared" si="1177"/>
        <v>0</v>
      </c>
      <c r="AS2168" s="145">
        <f t="shared" si="1178"/>
        <v>0.33333333333333331</v>
      </c>
      <c r="AT2168" s="2">
        <f t="shared" si="1179"/>
        <v>0</v>
      </c>
      <c r="AU2168" s="2">
        <f t="shared" si="1180"/>
        <v>0</v>
      </c>
      <c r="AV2168" s="2">
        <f t="shared" si="1181"/>
        <v>0</v>
      </c>
      <c r="AW2168" s="2">
        <f t="shared" si="1182"/>
        <v>0</v>
      </c>
      <c r="AX2168" s="2">
        <f t="shared" si="1163"/>
        <v>0</v>
      </c>
      <c r="AY2168" s="2">
        <f t="shared" si="1183"/>
        <v>0</v>
      </c>
      <c r="AZ2168" s="145" t="e">
        <f t="shared" si="1184"/>
        <v>#N/A</v>
      </c>
      <c r="BA2168" s="145" t="e">
        <f t="shared" si="1185"/>
        <v>#N/A</v>
      </c>
      <c r="BB2168" s="145">
        <f t="shared" si="1186"/>
        <v>2.083333333333337E-2</v>
      </c>
      <c r="BC2168" s="2">
        <f>IF(AM2168,
  IF(AND(AL2168=$J$31,_xlfn.DAYS(AH2168,DATE(AI2168,1,1))&lt;7),
    MAX(0,EINSTELLUNGEN!$D$12+1-WEEKDAY(DATE(EINSTELLUNGEN!$D$9,EINSTELLUNGEN!$D$10,1),2)),
    IF(AL2168=$J$33,
      MIN(EINSTELLUNGEN!$D$12,WEEKDAY(DATE(EINSTELLUNGEN!$D$9,12,31),2)),
      EINSTELLUNGEN!$D$12
  )) - SUMIF(AL$50:AL$2500,"="&amp;AL2168,AX$50:AX$2500),
  0)</f>
        <v>3</v>
      </c>
      <c r="BD2168" s="2">
        <f t="shared" si="1187"/>
        <v>0.33333333333333331</v>
      </c>
      <c r="BE2168" s="2">
        <f t="shared" si="1188"/>
        <v>0</v>
      </c>
    </row>
    <row r="2169" spans="1:57" ht="10.5" customHeight="1">
      <c r="A2169" s="1" t="str">
        <f t="shared" ca="1" si="1164"/>
        <v/>
      </c>
      <c r="B2169" s="1" t="str">
        <f t="shared" ca="1" si="1165"/>
        <v/>
      </c>
      <c r="C2169" s="1" t="str">
        <f t="shared" ca="1" si="1166"/>
        <v/>
      </c>
      <c r="D2169" s="1" t="str">
        <f t="shared" ca="1" si="1167"/>
        <v/>
      </c>
      <c r="F2169" s="10"/>
      <c r="G2169" s="217" t="str">
        <f t="shared" si="1168"/>
        <v/>
      </c>
      <c r="H2169" s="27"/>
      <c r="I2169" s="28"/>
      <c r="J2169" s="28"/>
      <c r="K2169" s="29"/>
      <c r="L2169" s="217"/>
      <c r="M2169" s="217"/>
      <c r="N2169" s="217"/>
      <c r="O2169" s="26" t="str">
        <f t="shared" si="1169"/>
        <v/>
      </c>
      <c r="P2169" s="218" t="str">
        <f t="shared" si="1170"/>
        <v/>
      </c>
      <c r="Q2169" s="26" t="str">
        <f t="shared" si="1171"/>
        <v/>
      </c>
      <c r="R2169" s="22"/>
      <c r="S2169" s="99"/>
      <c r="T2169" s="10"/>
      <c r="U2169" s="229" t="str">
        <f t="shared" si="1172"/>
        <v/>
      </c>
      <c r="V2169" s="230"/>
      <c r="W2169" s="230"/>
      <c r="X2169" s="230"/>
      <c r="Y2169" s="230"/>
      <c r="Z2169" s="22" t="str">
        <f>""</f>
        <v/>
      </c>
      <c r="AB2169" s="23" t="str">
        <f t="shared" si="1173"/>
        <v/>
      </c>
      <c r="AC2169" s="2" t="b">
        <f>COUNT(Q2169:Q$2500)&gt;0</f>
        <v>0</v>
      </c>
      <c r="AD2169" s="2" t="b">
        <f t="shared" si="1155"/>
        <v>0</v>
      </c>
      <c r="AE2169" s="2" t="b">
        <f t="shared" si="1156"/>
        <v>0</v>
      </c>
      <c r="AF2169" s="2" t="b">
        <f t="shared" si="1157"/>
        <v>0</v>
      </c>
      <c r="AG2169" s="2" t="b">
        <f>OR(
  AND(AC2169,NOT(AC2170)),
  AND(AF2169,WEEKDAY(AH2168,2)=EINSTELLUNGEN!$D$12),
  AND(AF2169,AH2169=$J$35)
)</f>
        <v>0</v>
      </c>
      <c r="AH2169" s="2">
        <f>IF(AE2169,AH2168+IF(WEEKDAY(AH2168+1,2)&lt;=EINSTELLUNGEN!$D$12,1,$J$36),AH2168)</f>
        <v>42020</v>
      </c>
      <c r="AI2169" s="2">
        <f t="shared" si="1158"/>
        <v>2019</v>
      </c>
      <c r="AJ2169" s="2">
        <f t="shared" si="1159"/>
        <v>201901</v>
      </c>
      <c r="AK2169" s="2">
        <f t="shared" si="1160"/>
        <v>201901</v>
      </c>
      <c r="AL2169" s="2">
        <f t="shared" si="1161"/>
        <v>201903</v>
      </c>
      <c r="AM2169" s="2" t="b">
        <f t="shared" si="1162"/>
        <v>1</v>
      </c>
      <c r="AN2169" s="4" t="e">
        <f t="shared" si="1174"/>
        <v>#N/A</v>
      </c>
      <c r="AO2169" s="4" t="e">
        <f t="shared" si="1175"/>
        <v>#N/A</v>
      </c>
      <c r="AP2169" s="2" t="str">
        <f>IF(AD2169,
  IF(ISBLANK(H2169),
    AP2168,
    IF(LEN(H2169)=1,
      IF(OR(UPPER(H2169)="A",UPPER(H2169)="I"),
        EINSTELLUNGEN!$D$21,
        IF(OR(UPPER(H2169)="B",UPPER(H2169)="M"),
          EINSTELLUNGEN!$D$22,
          IF(OR(UPPER(H2169)="C",UPPER(H2169)="S"),
            EINSTELLUNGEN!$D$23,
            IF(UPPER(H2169)="D",
              EINSTELLUNGEN!$D$24,
              IF(UPPER(H2169)="E",
                EINSTELLUNGEN!$D$25,
                UPPER(H2169)))))),
      IF(ISNUMBER(H2169),
        EINSTELLUNGEN!$D$20&amp;H2169,
        UPPER(H2169)))),
  "")</f>
        <v/>
      </c>
      <c r="AQ2169" s="2" t="str">
        <f t="shared" si="1176"/>
        <v/>
      </c>
      <c r="AR2169" s="2">
        <f t="shared" si="1177"/>
        <v>0</v>
      </c>
      <c r="AS2169" s="145">
        <f t="shared" si="1178"/>
        <v>0.33333333333333331</v>
      </c>
      <c r="AT2169" s="2">
        <f t="shared" si="1179"/>
        <v>0</v>
      </c>
      <c r="AU2169" s="2">
        <f t="shared" si="1180"/>
        <v>0</v>
      </c>
      <c r="AV2169" s="2">
        <f t="shared" si="1181"/>
        <v>0</v>
      </c>
      <c r="AW2169" s="2">
        <f t="shared" si="1182"/>
        <v>0</v>
      </c>
      <c r="AX2169" s="2">
        <f t="shared" si="1163"/>
        <v>0</v>
      </c>
      <c r="AY2169" s="2">
        <f t="shared" si="1183"/>
        <v>0</v>
      </c>
      <c r="AZ2169" s="145" t="e">
        <f t="shared" si="1184"/>
        <v>#N/A</v>
      </c>
      <c r="BA2169" s="145" t="e">
        <f t="shared" si="1185"/>
        <v>#N/A</v>
      </c>
      <c r="BB2169" s="145">
        <f t="shared" si="1186"/>
        <v>2.083333333333337E-2</v>
      </c>
      <c r="BC2169" s="2">
        <f>IF(AM2169,
  IF(AND(AL2169=$J$31,_xlfn.DAYS(AH2169,DATE(AI2169,1,1))&lt;7),
    MAX(0,EINSTELLUNGEN!$D$12+1-WEEKDAY(DATE(EINSTELLUNGEN!$D$9,EINSTELLUNGEN!$D$10,1),2)),
    IF(AL2169=$J$33,
      MIN(EINSTELLUNGEN!$D$12,WEEKDAY(DATE(EINSTELLUNGEN!$D$9,12,31),2)),
      EINSTELLUNGEN!$D$12
  )) - SUMIF(AL$50:AL$2500,"="&amp;AL2169,AX$50:AX$2500),
  0)</f>
        <v>3</v>
      </c>
      <c r="BD2169" s="2">
        <f t="shared" si="1187"/>
        <v>0.33333333333333331</v>
      </c>
      <c r="BE2169" s="2">
        <f t="shared" si="1188"/>
        <v>0</v>
      </c>
    </row>
    <row r="2170" spans="1:57" ht="10.5" customHeight="1">
      <c r="A2170" s="1" t="str">
        <f t="shared" ca="1" si="1164"/>
        <v/>
      </c>
      <c r="B2170" s="1" t="str">
        <f t="shared" ca="1" si="1165"/>
        <v/>
      </c>
      <c r="C2170" s="1" t="str">
        <f t="shared" ca="1" si="1166"/>
        <v/>
      </c>
      <c r="D2170" s="1" t="str">
        <f t="shared" ca="1" si="1167"/>
        <v/>
      </c>
      <c r="F2170" s="10"/>
      <c r="G2170" s="217" t="str">
        <f t="shared" si="1168"/>
        <v/>
      </c>
      <c r="H2170" s="27"/>
      <c r="I2170" s="28"/>
      <c r="J2170" s="28"/>
      <c r="K2170" s="29"/>
      <c r="L2170" s="217"/>
      <c r="M2170" s="217"/>
      <c r="N2170" s="217"/>
      <c r="O2170" s="26" t="str">
        <f t="shared" si="1169"/>
        <v/>
      </c>
      <c r="P2170" s="218" t="str">
        <f t="shared" si="1170"/>
        <v/>
      </c>
      <c r="Q2170" s="26" t="str">
        <f t="shared" si="1171"/>
        <v/>
      </c>
      <c r="R2170" s="22"/>
      <c r="S2170" s="99"/>
      <c r="T2170" s="10"/>
      <c r="U2170" s="229" t="str">
        <f t="shared" si="1172"/>
        <v/>
      </c>
      <c r="V2170" s="230"/>
      <c r="W2170" s="230"/>
      <c r="X2170" s="230"/>
      <c r="Y2170" s="230"/>
      <c r="Z2170" s="22" t="str">
        <f>""</f>
        <v/>
      </c>
      <c r="AB2170" s="23" t="str">
        <f t="shared" si="1173"/>
        <v/>
      </c>
      <c r="AC2170" s="2" t="b">
        <f>COUNT(Q2170:Q$2500)&gt;0</f>
        <v>0</v>
      </c>
      <c r="AD2170" s="2" t="b">
        <f t="shared" si="1155"/>
        <v>0</v>
      </c>
      <c r="AE2170" s="2" t="b">
        <f t="shared" si="1156"/>
        <v>0</v>
      </c>
      <c r="AF2170" s="2" t="b">
        <f t="shared" si="1157"/>
        <v>0</v>
      </c>
      <c r="AG2170" s="2" t="b">
        <f>OR(
  AND(AC2170,NOT(AC2171)),
  AND(AF2170,WEEKDAY(AH2169,2)=EINSTELLUNGEN!$D$12),
  AND(AF2170,AH2170=$J$35)
)</f>
        <v>0</v>
      </c>
      <c r="AH2170" s="2">
        <f>IF(AE2170,AH2169+IF(WEEKDAY(AH2169+1,2)&lt;=EINSTELLUNGEN!$D$12,1,$J$36),AH2169)</f>
        <v>42020</v>
      </c>
      <c r="AI2170" s="2">
        <f t="shared" si="1158"/>
        <v>2019</v>
      </c>
      <c r="AJ2170" s="2">
        <f t="shared" si="1159"/>
        <v>201901</v>
      </c>
      <c r="AK2170" s="2">
        <f t="shared" si="1160"/>
        <v>201901</v>
      </c>
      <c r="AL2170" s="2">
        <f t="shared" si="1161"/>
        <v>201903</v>
      </c>
      <c r="AM2170" s="2" t="b">
        <f t="shared" si="1162"/>
        <v>1</v>
      </c>
      <c r="AN2170" s="4" t="e">
        <f t="shared" si="1174"/>
        <v>#N/A</v>
      </c>
      <c r="AO2170" s="4" t="e">
        <f t="shared" si="1175"/>
        <v>#N/A</v>
      </c>
      <c r="AP2170" s="2" t="str">
        <f>IF(AD2170,
  IF(ISBLANK(H2170),
    AP2169,
    IF(LEN(H2170)=1,
      IF(OR(UPPER(H2170)="A",UPPER(H2170)="I"),
        EINSTELLUNGEN!$D$21,
        IF(OR(UPPER(H2170)="B",UPPER(H2170)="M"),
          EINSTELLUNGEN!$D$22,
          IF(OR(UPPER(H2170)="C",UPPER(H2170)="S"),
            EINSTELLUNGEN!$D$23,
            IF(UPPER(H2170)="D",
              EINSTELLUNGEN!$D$24,
              IF(UPPER(H2170)="E",
                EINSTELLUNGEN!$D$25,
                UPPER(H2170)))))),
      IF(ISNUMBER(H2170),
        EINSTELLUNGEN!$D$20&amp;H2170,
        UPPER(H2170)))),
  "")</f>
        <v/>
      </c>
      <c r="AQ2170" s="2" t="str">
        <f t="shared" si="1176"/>
        <v/>
      </c>
      <c r="AR2170" s="2">
        <f t="shared" si="1177"/>
        <v>0</v>
      </c>
      <c r="AS2170" s="145">
        <f t="shared" si="1178"/>
        <v>0.33333333333333331</v>
      </c>
      <c r="AT2170" s="2">
        <f t="shared" si="1179"/>
        <v>0</v>
      </c>
      <c r="AU2170" s="2">
        <f t="shared" si="1180"/>
        <v>0</v>
      </c>
      <c r="AV2170" s="2">
        <f t="shared" si="1181"/>
        <v>0</v>
      </c>
      <c r="AW2170" s="2">
        <f t="shared" si="1182"/>
        <v>0</v>
      </c>
      <c r="AX2170" s="2">
        <f t="shared" si="1163"/>
        <v>0</v>
      </c>
      <c r="AY2170" s="2">
        <f t="shared" si="1183"/>
        <v>0</v>
      </c>
      <c r="AZ2170" s="145" t="e">
        <f t="shared" si="1184"/>
        <v>#N/A</v>
      </c>
      <c r="BA2170" s="145" t="e">
        <f t="shared" si="1185"/>
        <v>#N/A</v>
      </c>
      <c r="BB2170" s="145">
        <f t="shared" si="1186"/>
        <v>2.083333333333337E-2</v>
      </c>
      <c r="BC2170" s="2">
        <f>IF(AM2170,
  IF(AND(AL2170=$J$31,_xlfn.DAYS(AH2170,DATE(AI2170,1,1))&lt;7),
    MAX(0,EINSTELLUNGEN!$D$12+1-WEEKDAY(DATE(EINSTELLUNGEN!$D$9,EINSTELLUNGEN!$D$10,1),2)),
    IF(AL2170=$J$33,
      MIN(EINSTELLUNGEN!$D$12,WEEKDAY(DATE(EINSTELLUNGEN!$D$9,12,31),2)),
      EINSTELLUNGEN!$D$12
  )) - SUMIF(AL$50:AL$2500,"="&amp;AL2170,AX$50:AX$2500),
  0)</f>
        <v>3</v>
      </c>
      <c r="BD2170" s="2">
        <f t="shared" si="1187"/>
        <v>0.33333333333333331</v>
      </c>
      <c r="BE2170" s="2">
        <f t="shared" si="1188"/>
        <v>0</v>
      </c>
    </row>
    <row r="2171" spans="1:57" ht="10.5" customHeight="1">
      <c r="A2171" s="1" t="str">
        <f t="shared" ca="1" si="1164"/>
        <v/>
      </c>
      <c r="B2171" s="1" t="str">
        <f t="shared" ca="1" si="1165"/>
        <v/>
      </c>
      <c r="C2171" s="1" t="str">
        <f t="shared" ca="1" si="1166"/>
        <v/>
      </c>
      <c r="D2171" s="1" t="str">
        <f t="shared" ca="1" si="1167"/>
        <v/>
      </c>
      <c r="F2171" s="10"/>
      <c r="G2171" s="217" t="str">
        <f t="shared" si="1168"/>
        <v/>
      </c>
      <c r="H2171" s="27"/>
      <c r="I2171" s="28"/>
      <c r="J2171" s="28"/>
      <c r="K2171" s="29"/>
      <c r="L2171" s="217"/>
      <c r="M2171" s="217"/>
      <c r="N2171" s="217"/>
      <c r="O2171" s="26" t="str">
        <f t="shared" si="1169"/>
        <v/>
      </c>
      <c r="P2171" s="218" t="str">
        <f t="shared" si="1170"/>
        <v/>
      </c>
      <c r="Q2171" s="26" t="str">
        <f t="shared" si="1171"/>
        <v/>
      </c>
      <c r="R2171" s="22"/>
      <c r="S2171" s="99"/>
      <c r="T2171" s="10"/>
      <c r="U2171" s="229" t="str">
        <f t="shared" si="1172"/>
        <v/>
      </c>
      <c r="V2171" s="230"/>
      <c r="W2171" s="230"/>
      <c r="X2171" s="230"/>
      <c r="Y2171" s="230"/>
      <c r="Z2171" s="22" t="str">
        <f>""</f>
        <v/>
      </c>
      <c r="AB2171" s="23" t="str">
        <f t="shared" si="1173"/>
        <v/>
      </c>
      <c r="AC2171" s="2" t="b">
        <f>COUNT(Q2171:Q$2500)&gt;0</f>
        <v>0</v>
      </c>
      <c r="AD2171" s="2" t="b">
        <f t="shared" si="1155"/>
        <v>0</v>
      </c>
      <c r="AE2171" s="2" t="b">
        <f t="shared" si="1156"/>
        <v>0</v>
      </c>
      <c r="AF2171" s="2" t="b">
        <f t="shared" si="1157"/>
        <v>0</v>
      </c>
      <c r="AG2171" s="2" t="b">
        <f>OR(
  AND(AC2171,NOT(AC2172)),
  AND(AF2171,WEEKDAY(AH2170,2)=EINSTELLUNGEN!$D$12),
  AND(AF2171,AH2171=$J$35)
)</f>
        <v>0</v>
      </c>
      <c r="AH2171" s="2">
        <f>IF(AE2171,AH2170+IF(WEEKDAY(AH2170+1,2)&lt;=EINSTELLUNGEN!$D$12,1,$J$36),AH2170)</f>
        <v>42020</v>
      </c>
      <c r="AI2171" s="2">
        <f t="shared" si="1158"/>
        <v>2019</v>
      </c>
      <c r="AJ2171" s="2">
        <f t="shared" si="1159"/>
        <v>201901</v>
      </c>
      <c r="AK2171" s="2">
        <f t="shared" si="1160"/>
        <v>201901</v>
      </c>
      <c r="AL2171" s="2">
        <f t="shared" si="1161"/>
        <v>201903</v>
      </c>
      <c r="AM2171" s="2" t="b">
        <f t="shared" si="1162"/>
        <v>1</v>
      </c>
      <c r="AN2171" s="4" t="e">
        <f t="shared" si="1174"/>
        <v>#N/A</v>
      </c>
      <c r="AO2171" s="4" t="e">
        <f t="shared" si="1175"/>
        <v>#N/A</v>
      </c>
      <c r="AP2171" s="2" t="str">
        <f>IF(AD2171,
  IF(ISBLANK(H2171),
    AP2170,
    IF(LEN(H2171)=1,
      IF(OR(UPPER(H2171)="A",UPPER(H2171)="I"),
        EINSTELLUNGEN!$D$21,
        IF(OR(UPPER(H2171)="B",UPPER(H2171)="M"),
          EINSTELLUNGEN!$D$22,
          IF(OR(UPPER(H2171)="C",UPPER(H2171)="S"),
            EINSTELLUNGEN!$D$23,
            IF(UPPER(H2171)="D",
              EINSTELLUNGEN!$D$24,
              IF(UPPER(H2171)="E",
                EINSTELLUNGEN!$D$25,
                UPPER(H2171)))))),
      IF(ISNUMBER(H2171),
        EINSTELLUNGEN!$D$20&amp;H2171,
        UPPER(H2171)))),
  "")</f>
        <v/>
      </c>
      <c r="AQ2171" s="2" t="str">
        <f t="shared" si="1176"/>
        <v/>
      </c>
      <c r="AR2171" s="2">
        <f t="shared" si="1177"/>
        <v>0</v>
      </c>
      <c r="AS2171" s="145">
        <f t="shared" si="1178"/>
        <v>0.33333333333333331</v>
      </c>
      <c r="AT2171" s="2">
        <f t="shared" si="1179"/>
        <v>0</v>
      </c>
      <c r="AU2171" s="2">
        <f t="shared" si="1180"/>
        <v>0</v>
      </c>
      <c r="AV2171" s="2">
        <f t="shared" si="1181"/>
        <v>0</v>
      </c>
      <c r="AW2171" s="2">
        <f t="shared" si="1182"/>
        <v>0</v>
      </c>
      <c r="AX2171" s="2">
        <f t="shared" si="1163"/>
        <v>0</v>
      </c>
      <c r="AY2171" s="2">
        <f t="shared" si="1183"/>
        <v>0</v>
      </c>
      <c r="AZ2171" s="145" t="e">
        <f t="shared" si="1184"/>
        <v>#N/A</v>
      </c>
      <c r="BA2171" s="145" t="e">
        <f t="shared" si="1185"/>
        <v>#N/A</v>
      </c>
      <c r="BB2171" s="145">
        <f t="shared" si="1186"/>
        <v>2.083333333333337E-2</v>
      </c>
      <c r="BC2171" s="2">
        <f>IF(AM2171,
  IF(AND(AL2171=$J$31,_xlfn.DAYS(AH2171,DATE(AI2171,1,1))&lt;7),
    MAX(0,EINSTELLUNGEN!$D$12+1-WEEKDAY(DATE(EINSTELLUNGEN!$D$9,EINSTELLUNGEN!$D$10,1),2)),
    IF(AL2171=$J$33,
      MIN(EINSTELLUNGEN!$D$12,WEEKDAY(DATE(EINSTELLUNGEN!$D$9,12,31),2)),
      EINSTELLUNGEN!$D$12
  )) - SUMIF(AL$50:AL$2500,"="&amp;AL2171,AX$50:AX$2500),
  0)</f>
        <v>3</v>
      </c>
      <c r="BD2171" s="2">
        <f t="shared" si="1187"/>
        <v>0.33333333333333331</v>
      </c>
      <c r="BE2171" s="2">
        <f t="shared" si="1188"/>
        <v>0</v>
      </c>
    </row>
    <row r="2172" spans="1:57" ht="10.5" customHeight="1">
      <c r="A2172" s="1" t="str">
        <f t="shared" ca="1" si="1164"/>
        <v/>
      </c>
      <c r="B2172" s="1" t="str">
        <f t="shared" ca="1" si="1165"/>
        <v/>
      </c>
      <c r="C2172" s="1" t="str">
        <f t="shared" ca="1" si="1166"/>
        <v/>
      </c>
      <c r="D2172" s="1" t="str">
        <f t="shared" ca="1" si="1167"/>
        <v/>
      </c>
      <c r="F2172" s="10"/>
      <c r="G2172" s="217" t="str">
        <f t="shared" si="1168"/>
        <v/>
      </c>
      <c r="H2172" s="27"/>
      <c r="I2172" s="28"/>
      <c r="J2172" s="28"/>
      <c r="K2172" s="29"/>
      <c r="L2172" s="217"/>
      <c r="M2172" s="217"/>
      <c r="N2172" s="217"/>
      <c r="O2172" s="26" t="str">
        <f t="shared" si="1169"/>
        <v/>
      </c>
      <c r="P2172" s="218" t="str">
        <f t="shared" si="1170"/>
        <v/>
      </c>
      <c r="Q2172" s="26" t="str">
        <f t="shared" si="1171"/>
        <v/>
      </c>
      <c r="R2172" s="22"/>
      <c r="S2172" s="99"/>
      <c r="T2172" s="10"/>
      <c r="U2172" s="229" t="str">
        <f t="shared" si="1172"/>
        <v/>
      </c>
      <c r="V2172" s="230"/>
      <c r="W2172" s="230"/>
      <c r="X2172" s="230"/>
      <c r="Y2172" s="230"/>
      <c r="Z2172" s="22" t="str">
        <f>""</f>
        <v/>
      </c>
      <c r="AB2172" s="23" t="str">
        <f t="shared" si="1173"/>
        <v/>
      </c>
      <c r="AC2172" s="2" t="b">
        <f>COUNT(Q2172:Q$2500)&gt;0</f>
        <v>0</v>
      </c>
      <c r="AD2172" s="2" t="b">
        <f t="shared" si="1155"/>
        <v>0</v>
      </c>
      <c r="AE2172" s="2" t="b">
        <f t="shared" si="1156"/>
        <v>0</v>
      </c>
      <c r="AF2172" s="2" t="b">
        <f t="shared" si="1157"/>
        <v>0</v>
      </c>
      <c r="AG2172" s="2" t="b">
        <f>OR(
  AND(AC2172,NOT(AC2173)),
  AND(AF2172,WEEKDAY(AH2171,2)=EINSTELLUNGEN!$D$12),
  AND(AF2172,AH2172=$J$35)
)</f>
        <v>0</v>
      </c>
      <c r="AH2172" s="2">
        <f>IF(AE2172,AH2171+IF(WEEKDAY(AH2171+1,2)&lt;=EINSTELLUNGEN!$D$12,1,$J$36),AH2171)</f>
        <v>42020</v>
      </c>
      <c r="AI2172" s="2">
        <f t="shared" si="1158"/>
        <v>2019</v>
      </c>
      <c r="AJ2172" s="2">
        <f t="shared" si="1159"/>
        <v>201901</v>
      </c>
      <c r="AK2172" s="2">
        <f t="shared" si="1160"/>
        <v>201901</v>
      </c>
      <c r="AL2172" s="2">
        <f t="shared" si="1161"/>
        <v>201903</v>
      </c>
      <c r="AM2172" s="2" t="b">
        <f t="shared" si="1162"/>
        <v>1</v>
      </c>
      <c r="AN2172" s="4" t="e">
        <f t="shared" si="1174"/>
        <v>#N/A</v>
      </c>
      <c r="AO2172" s="4" t="e">
        <f t="shared" si="1175"/>
        <v>#N/A</v>
      </c>
      <c r="AP2172" s="2" t="str">
        <f>IF(AD2172,
  IF(ISBLANK(H2172),
    AP2171,
    IF(LEN(H2172)=1,
      IF(OR(UPPER(H2172)="A",UPPER(H2172)="I"),
        EINSTELLUNGEN!$D$21,
        IF(OR(UPPER(H2172)="B",UPPER(H2172)="M"),
          EINSTELLUNGEN!$D$22,
          IF(OR(UPPER(H2172)="C",UPPER(H2172)="S"),
            EINSTELLUNGEN!$D$23,
            IF(UPPER(H2172)="D",
              EINSTELLUNGEN!$D$24,
              IF(UPPER(H2172)="E",
                EINSTELLUNGEN!$D$25,
                UPPER(H2172)))))),
      IF(ISNUMBER(H2172),
        EINSTELLUNGEN!$D$20&amp;H2172,
        UPPER(H2172)))),
  "")</f>
        <v/>
      </c>
      <c r="AQ2172" s="2" t="str">
        <f t="shared" si="1176"/>
        <v/>
      </c>
      <c r="AR2172" s="2">
        <f t="shared" si="1177"/>
        <v>0</v>
      </c>
      <c r="AS2172" s="145">
        <f t="shared" si="1178"/>
        <v>0.33333333333333331</v>
      </c>
      <c r="AT2172" s="2">
        <f t="shared" si="1179"/>
        <v>0</v>
      </c>
      <c r="AU2172" s="2">
        <f t="shared" si="1180"/>
        <v>0</v>
      </c>
      <c r="AV2172" s="2">
        <f t="shared" si="1181"/>
        <v>0</v>
      </c>
      <c r="AW2172" s="2">
        <f t="shared" si="1182"/>
        <v>0</v>
      </c>
      <c r="AX2172" s="2">
        <f t="shared" si="1163"/>
        <v>0</v>
      </c>
      <c r="AY2172" s="2">
        <f t="shared" si="1183"/>
        <v>0</v>
      </c>
      <c r="AZ2172" s="145" t="e">
        <f t="shared" si="1184"/>
        <v>#N/A</v>
      </c>
      <c r="BA2172" s="145" t="e">
        <f t="shared" si="1185"/>
        <v>#N/A</v>
      </c>
      <c r="BB2172" s="145">
        <f t="shared" si="1186"/>
        <v>2.083333333333337E-2</v>
      </c>
      <c r="BC2172" s="2">
        <f>IF(AM2172,
  IF(AND(AL2172=$J$31,_xlfn.DAYS(AH2172,DATE(AI2172,1,1))&lt;7),
    MAX(0,EINSTELLUNGEN!$D$12+1-WEEKDAY(DATE(EINSTELLUNGEN!$D$9,EINSTELLUNGEN!$D$10,1),2)),
    IF(AL2172=$J$33,
      MIN(EINSTELLUNGEN!$D$12,WEEKDAY(DATE(EINSTELLUNGEN!$D$9,12,31),2)),
      EINSTELLUNGEN!$D$12
  )) - SUMIF(AL$50:AL$2500,"="&amp;AL2172,AX$50:AX$2500),
  0)</f>
        <v>3</v>
      </c>
      <c r="BD2172" s="2">
        <f t="shared" si="1187"/>
        <v>0.33333333333333331</v>
      </c>
      <c r="BE2172" s="2">
        <f t="shared" si="1188"/>
        <v>0</v>
      </c>
    </row>
    <row r="2173" spans="1:57" ht="10.5" customHeight="1">
      <c r="A2173" s="1" t="str">
        <f t="shared" ca="1" si="1164"/>
        <v/>
      </c>
      <c r="B2173" s="1" t="str">
        <f t="shared" ca="1" si="1165"/>
        <v/>
      </c>
      <c r="C2173" s="1" t="str">
        <f t="shared" ca="1" si="1166"/>
        <v/>
      </c>
      <c r="D2173" s="1" t="str">
        <f t="shared" ca="1" si="1167"/>
        <v/>
      </c>
      <c r="F2173" s="10"/>
      <c r="G2173" s="217" t="str">
        <f t="shared" si="1168"/>
        <v/>
      </c>
      <c r="H2173" s="27"/>
      <c r="I2173" s="28"/>
      <c r="J2173" s="28"/>
      <c r="K2173" s="29"/>
      <c r="L2173" s="217"/>
      <c r="M2173" s="217"/>
      <c r="N2173" s="217"/>
      <c r="O2173" s="26" t="str">
        <f t="shared" si="1169"/>
        <v/>
      </c>
      <c r="P2173" s="218" t="str">
        <f t="shared" si="1170"/>
        <v/>
      </c>
      <c r="Q2173" s="26" t="str">
        <f t="shared" si="1171"/>
        <v/>
      </c>
      <c r="R2173" s="22"/>
      <c r="S2173" s="99"/>
      <c r="T2173" s="10"/>
      <c r="U2173" s="229" t="str">
        <f t="shared" si="1172"/>
        <v/>
      </c>
      <c r="V2173" s="230"/>
      <c r="W2173" s="230"/>
      <c r="X2173" s="230"/>
      <c r="Y2173" s="230"/>
      <c r="Z2173" s="22" t="str">
        <f>""</f>
        <v/>
      </c>
      <c r="AB2173" s="23" t="str">
        <f t="shared" si="1173"/>
        <v/>
      </c>
      <c r="AC2173" s="2" t="b">
        <f>COUNT(Q2173:Q$2500)&gt;0</f>
        <v>0</v>
      </c>
      <c r="AD2173" s="2" t="b">
        <f t="shared" si="1155"/>
        <v>0</v>
      </c>
      <c r="AE2173" s="2" t="b">
        <f t="shared" si="1156"/>
        <v>0</v>
      </c>
      <c r="AF2173" s="2" t="b">
        <f t="shared" si="1157"/>
        <v>0</v>
      </c>
      <c r="AG2173" s="2" t="b">
        <f>OR(
  AND(AC2173,NOT(AC2174)),
  AND(AF2173,WEEKDAY(AH2172,2)=EINSTELLUNGEN!$D$12),
  AND(AF2173,AH2173=$J$35)
)</f>
        <v>0</v>
      </c>
      <c r="AH2173" s="2">
        <f>IF(AE2173,AH2172+IF(WEEKDAY(AH2172+1,2)&lt;=EINSTELLUNGEN!$D$12,1,$J$36),AH2172)</f>
        <v>42020</v>
      </c>
      <c r="AI2173" s="2">
        <f t="shared" si="1158"/>
        <v>2019</v>
      </c>
      <c r="AJ2173" s="2">
        <f t="shared" si="1159"/>
        <v>201901</v>
      </c>
      <c r="AK2173" s="2">
        <f t="shared" si="1160"/>
        <v>201901</v>
      </c>
      <c r="AL2173" s="2">
        <f t="shared" si="1161"/>
        <v>201903</v>
      </c>
      <c r="AM2173" s="2" t="b">
        <f t="shared" si="1162"/>
        <v>1</v>
      </c>
      <c r="AN2173" s="4" t="e">
        <f t="shared" si="1174"/>
        <v>#N/A</v>
      </c>
      <c r="AO2173" s="4" t="e">
        <f t="shared" si="1175"/>
        <v>#N/A</v>
      </c>
      <c r="AP2173" s="2" t="str">
        <f>IF(AD2173,
  IF(ISBLANK(H2173),
    AP2172,
    IF(LEN(H2173)=1,
      IF(OR(UPPER(H2173)="A",UPPER(H2173)="I"),
        EINSTELLUNGEN!$D$21,
        IF(OR(UPPER(H2173)="B",UPPER(H2173)="M"),
          EINSTELLUNGEN!$D$22,
          IF(OR(UPPER(H2173)="C",UPPER(H2173)="S"),
            EINSTELLUNGEN!$D$23,
            IF(UPPER(H2173)="D",
              EINSTELLUNGEN!$D$24,
              IF(UPPER(H2173)="E",
                EINSTELLUNGEN!$D$25,
                UPPER(H2173)))))),
      IF(ISNUMBER(H2173),
        EINSTELLUNGEN!$D$20&amp;H2173,
        UPPER(H2173)))),
  "")</f>
        <v/>
      </c>
      <c r="AQ2173" s="2" t="str">
        <f t="shared" si="1176"/>
        <v/>
      </c>
      <c r="AR2173" s="2">
        <f t="shared" si="1177"/>
        <v>0</v>
      </c>
      <c r="AS2173" s="145">
        <f t="shared" si="1178"/>
        <v>0.33333333333333331</v>
      </c>
      <c r="AT2173" s="2">
        <f t="shared" si="1179"/>
        <v>0</v>
      </c>
      <c r="AU2173" s="2">
        <f t="shared" si="1180"/>
        <v>0</v>
      </c>
      <c r="AV2173" s="2">
        <f t="shared" si="1181"/>
        <v>0</v>
      </c>
      <c r="AW2173" s="2">
        <f t="shared" si="1182"/>
        <v>0</v>
      </c>
      <c r="AX2173" s="2">
        <f t="shared" si="1163"/>
        <v>0</v>
      </c>
      <c r="AY2173" s="2">
        <f t="shared" si="1183"/>
        <v>0</v>
      </c>
      <c r="AZ2173" s="145" t="e">
        <f t="shared" si="1184"/>
        <v>#N/A</v>
      </c>
      <c r="BA2173" s="145" t="e">
        <f t="shared" si="1185"/>
        <v>#N/A</v>
      </c>
      <c r="BB2173" s="145">
        <f t="shared" si="1186"/>
        <v>2.083333333333337E-2</v>
      </c>
      <c r="BC2173" s="2">
        <f>IF(AM2173,
  IF(AND(AL2173=$J$31,_xlfn.DAYS(AH2173,DATE(AI2173,1,1))&lt;7),
    MAX(0,EINSTELLUNGEN!$D$12+1-WEEKDAY(DATE(EINSTELLUNGEN!$D$9,EINSTELLUNGEN!$D$10,1),2)),
    IF(AL2173=$J$33,
      MIN(EINSTELLUNGEN!$D$12,WEEKDAY(DATE(EINSTELLUNGEN!$D$9,12,31),2)),
      EINSTELLUNGEN!$D$12
  )) - SUMIF(AL$50:AL$2500,"="&amp;AL2173,AX$50:AX$2500),
  0)</f>
        <v>3</v>
      </c>
      <c r="BD2173" s="2">
        <f t="shared" si="1187"/>
        <v>0.33333333333333331</v>
      </c>
      <c r="BE2173" s="2">
        <f t="shared" si="1188"/>
        <v>0</v>
      </c>
    </row>
    <row r="2174" spans="1:57" ht="10.5" customHeight="1">
      <c r="A2174" s="1" t="str">
        <f t="shared" ca="1" si="1164"/>
        <v/>
      </c>
      <c r="B2174" s="1" t="str">
        <f t="shared" ca="1" si="1165"/>
        <v/>
      </c>
      <c r="C2174" s="1" t="str">
        <f t="shared" ca="1" si="1166"/>
        <v/>
      </c>
      <c r="D2174" s="1" t="str">
        <f t="shared" ca="1" si="1167"/>
        <v/>
      </c>
      <c r="F2174" s="10"/>
      <c r="G2174" s="217" t="str">
        <f t="shared" si="1168"/>
        <v/>
      </c>
      <c r="H2174" s="27"/>
      <c r="I2174" s="28"/>
      <c r="J2174" s="28"/>
      <c r="K2174" s="29"/>
      <c r="L2174" s="217"/>
      <c r="M2174" s="217"/>
      <c r="N2174" s="217"/>
      <c r="O2174" s="26" t="str">
        <f t="shared" si="1169"/>
        <v/>
      </c>
      <c r="P2174" s="218" t="str">
        <f t="shared" si="1170"/>
        <v/>
      </c>
      <c r="Q2174" s="26" t="str">
        <f t="shared" si="1171"/>
        <v/>
      </c>
      <c r="R2174" s="22"/>
      <c r="S2174" s="99"/>
      <c r="T2174" s="10"/>
      <c r="U2174" s="229" t="str">
        <f t="shared" si="1172"/>
        <v/>
      </c>
      <c r="V2174" s="230"/>
      <c r="W2174" s="230"/>
      <c r="X2174" s="230"/>
      <c r="Y2174" s="230"/>
      <c r="Z2174" s="22" t="str">
        <f>""</f>
        <v/>
      </c>
      <c r="AB2174" s="23" t="str">
        <f t="shared" si="1173"/>
        <v/>
      </c>
      <c r="AC2174" s="2" t="b">
        <f>COUNT(Q2174:Q$2500)&gt;0</f>
        <v>0</v>
      </c>
      <c r="AD2174" s="2" t="b">
        <f t="shared" si="1155"/>
        <v>0</v>
      </c>
      <c r="AE2174" s="2" t="b">
        <f t="shared" si="1156"/>
        <v>0</v>
      </c>
      <c r="AF2174" s="2" t="b">
        <f t="shared" si="1157"/>
        <v>0</v>
      </c>
      <c r="AG2174" s="2" t="b">
        <f>OR(
  AND(AC2174,NOT(AC2175)),
  AND(AF2174,WEEKDAY(AH2173,2)=EINSTELLUNGEN!$D$12),
  AND(AF2174,AH2174=$J$35)
)</f>
        <v>0</v>
      </c>
      <c r="AH2174" s="2">
        <f>IF(AE2174,AH2173+IF(WEEKDAY(AH2173+1,2)&lt;=EINSTELLUNGEN!$D$12,1,$J$36),AH2173)</f>
        <v>42020</v>
      </c>
      <c r="AI2174" s="2">
        <f t="shared" si="1158"/>
        <v>2019</v>
      </c>
      <c r="AJ2174" s="2">
        <f t="shared" si="1159"/>
        <v>201901</v>
      </c>
      <c r="AK2174" s="2">
        <f t="shared" si="1160"/>
        <v>201901</v>
      </c>
      <c r="AL2174" s="2">
        <f t="shared" si="1161"/>
        <v>201903</v>
      </c>
      <c r="AM2174" s="2" t="b">
        <f t="shared" si="1162"/>
        <v>1</v>
      </c>
      <c r="AN2174" s="4" t="e">
        <f t="shared" si="1174"/>
        <v>#N/A</v>
      </c>
      <c r="AO2174" s="4" t="e">
        <f t="shared" si="1175"/>
        <v>#N/A</v>
      </c>
      <c r="AP2174" s="2" t="str">
        <f>IF(AD2174,
  IF(ISBLANK(H2174),
    AP2173,
    IF(LEN(H2174)=1,
      IF(OR(UPPER(H2174)="A",UPPER(H2174)="I"),
        EINSTELLUNGEN!$D$21,
        IF(OR(UPPER(H2174)="B",UPPER(H2174)="M"),
          EINSTELLUNGEN!$D$22,
          IF(OR(UPPER(H2174)="C",UPPER(H2174)="S"),
            EINSTELLUNGEN!$D$23,
            IF(UPPER(H2174)="D",
              EINSTELLUNGEN!$D$24,
              IF(UPPER(H2174)="E",
                EINSTELLUNGEN!$D$25,
                UPPER(H2174)))))),
      IF(ISNUMBER(H2174),
        EINSTELLUNGEN!$D$20&amp;H2174,
        UPPER(H2174)))),
  "")</f>
        <v/>
      </c>
      <c r="AQ2174" s="2" t="str">
        <f t="shared" si="1176"/>
        <v/>
      </c>
      <c r="AR2174" s="2">
        <f t="shared" si="1177"/>
        <v>0</v>
      </c>
      <c r="AS2174" s="145">
        <f t="shared" si="1178"/>
        <v>0.33333333333333331</v>
      </c>
      <c r="AT2174" s="2">
        <f t="shared" si="1179"/>
        <v>0</v>
      </c>
      <c r="AU2174" s="2">
        <f t="shared" si="1180"/>
        <v>0</v>
      </c>
      <c r="AV2174" s="2">
        <f t="shared" si="1181"/>
        <v>0</v>
      </c>
      <c r="AW2174" s="2">
        <f t="shared" si="1182"/>
        <v>0</v>
      </c>
      <c r="AX2174" s="2">
        <f t="shared" si="1163"/>
        <v>0</v>
      </c>
      <c r="AY2174" s="2">
        <f t="shared" si="1183"/>
        <v>0</v>
      </c>
      <c r="AZ2174" s="145" t="e">
        <f t="shared" si="1184"/>
        <v>#N/A</v>
      </c>
      <c r="BA2174" s="145" t="e">
        <f t="shared" si="1185"/>
        <v>#N/A</v>
      </c>
      <c r="BB2174" s="145">
        <f t="shared" si="1186"/>
        <v>2.083333333333337E-2</v>
      </c>
      <c r="BC2174" s="2">
        <f>IF(AM2174,
  IF(AND(AL2174=$J$31,_xlfn.DAYS(AH2174,DATE(AI2174,1,1))&lt;7),
    MAX(0,EINSTELLUNGEN!$D$12+1-WEEKDAY(DATE(EINSTELLUNGEN!$D$9,EINSTELLUNGEN!$D$10,1),2)),
    IF(AL2174=$J$33,
      MIN(EINSTELLUNGEN!$D$12,WEEKDAY(DATE(EINSTELLUNGEN!$D$9,12,31),2)),
      EINSTELLUNGEN!$D$12
  )) - SUMIF(AL$50:AL$2500,"="&amp;AL2174,AX$50:AX$2500),
  0)</f>
        <v>3</v>
      </c>
      <c r="BD2174" s="2">
        <f t="shared" si="1187"/>
        <v>0.33333333333333331</v>
      </c>
      <c r="BE2174" s="2">
        <f t="shared" si="1188"/>
        <v>0</v>
      </c>
    </row>
    <row r="2175" spans="1:57" ht="10.5" customHeight="1">
      <c r="A2175" s="1" t="str">
        <f t="shared" ca="1" si="1164"/>
        <v/>
      </c>
      <c r="B2175" s="1" t="str">
        <f t="shared" ca="1" si="1165"/>
        <v/>
      </c>
      <c r="C2175" s="1" t="str">
        <f t="shared" ca="1" si="1166"/>
        <v/>
      </c>
      <c r="D2175" s="1" t="str">
        <f t="shared" ca="1" si="1167"/>
        <v/>
      </c>
      <c r="F2175" s="10"/>
      <c r="G2175" s="217" t="str">
        <f t="shared" si="1168"/>
        <v/>
      </c>
      <c r="H2175" s="27"/>
      <c r="I2175" s="28"/>
      <c r="J2175" s="28"/>
      <c r="K2175" s="29"/>
      <c r="L2175" s="217"/>
      <c r="M2175" s="217"/>
      <c r="N2175" s="217"/>
      <c r="O2175" s="26" t="str">
        <f t="shared" si="1169"/>
        <v/>
      </c>
      <c r="P2175" s="218" t="str">
        <f t="shared" si="1170"/>
        <v/>
      </c>
      <c r="Q2175" s="26" t="str">
        <f t="shared" si="1171"/>
        <v/>
      </c>
      <c r="R2175" s="22"/>
      <c r="S2175" s="99"/>
      <c r="T2175" s="10"/>
      <c r="U2175" s="229" t="str">
        <f t="shared" si="1172"/>
        <v/>
      </c>
      <c r="V2175" s="230"/>
      <c r="W2175" s="230"/>
      <c r="X2175" s="230"/>
      <c r="Y2175" s="230"/>
      <c r="Z2175" s="22" t="str">
        <f>""</f>
        <v/>
      </c>
      <c r="AB2175" s="23" t="str">
        <f t="shared" si="1173"/>
        <v/>
      </c>
      <c r="AC2175" s="2" t="b">
        <f>COUNT(Q2175:Q$2500)&gt;0</f>
        <v>0</v>
      </c>
      <c r="AD2175" s="2" t="b">
        <f t="shared" si="1155"/>
        <v>0</v>
      </c>
      <c r="AE2175" s="2" t="b">
        <f t="shared" si="1156"/>
        <v>0</v>
      </c>
      <c r="AF2175" s="2" t="b">
        <f t="shared" si="1157"/>
        <v>0</v>
      </c>
      <c r="AG2175" s="2" t="b">
        <f>OR(
  AND(AC2175,NOT(AC2176)),
  AND(AF2175,WEEKDAY(AH2174,2)=EINSTELLUNGEN!$D$12),
  AND(AF2175,AH2175=$J$35)
)</f>
        <v>0</v>
      </c>
      <c r="AH2175" s="2">
        <f>IF(AE2175,AH2174+IF(WEEKDAY(AH2174+1,2)&lt;=EINSTELLUNGEN!$D$12,1,$J$36),AH2174)</f>
        <v>42020</v>
      </c>
      <c r="AI2175" s="2">
        <f t="shared" si="1158"/>
        <v>2019</v>
      </c>
      <c r="AJ2175" s="2">
        <f t="shared" si="1159"/>
        <v>201901</v>
      </c>
      <c r="AK2175" s="2">
        <f t="shared" si="1160"/>
        <v>201901</v>
      </c>
      <c r="AL2175" s="2">
        <f t="shared" si="1161"/>
        <v>201903</v>
      </c>
      <c r="AM2175" s="2" t="b">
        <f t="shared" si="1162"/>
        <v>1</v>
      </c>
      <c r="AN2175" s="4" t="e">
        <f t="shared" si="1174"/>
        <v>#N/A</v>
      </c>
      <c r="AO2175" s="4" t="e">
        <f t="shared" si="1175"/>
        <v>#N/A</v>
      </c>
      <c r="AP2175" s="2" t="str">
        <f>IF(AD2175,
  IF(ISBLANK(H2175),
    AP2174,
    IF(LEN(H2175)=1,
      IF(OR(UPPER(H2175)="A",UPPER(H2175)="I"),
        EINSTELLUNGEN!$D$21,
        IF(OR(UPPER(H2175)="B",UPPER(H2175)="M"),
          EINSTELLUNGEN!$D$22,
          IF(OR(UPPER(H2175)="C",UPPER(H2175)="S"),
            EINSTELLUNGEN!$D$23,
            IF(UPPER(H2175)="D",
              EINSTELLUNGEN!$D$24,
              IF(UPPER(H2175)="E",
                EINSTELLUNGEN!$D$25,
                UPPER(H2175)))))),
      IF(ISNUMBER(H2175),
        EINSTELLUNGEN!$D$20&amp;H2175,
        UPPER(H2175)))),
  "")</f>
        <v/>
      </c>
      <c r="AQ2175" s="2" t="str">
        <f t="shared" si="1176"/>
        <v/>
      </c>
      <c r="AR2175" s="2">
        <f t="shared" si="1177"/>
        <v>0</v>
      </c>
      <c r="AS2175" s="145">
        <f t="shared" si="1178"/>
        <v>0.33333333333333331</v>
      </c>
      <c r="AT2175" s="2">
        <f t="shared" si="1179"/>
        <v>0</v>
      </c>
      <c r="AU2175" s="2">
        <f t="shared" si="1180"/>
        <v>0</v>
      </c>
      <c r="AV2175" s="2">
        <f t="shared" si="1181"/>
        <v>0</v>
      </c>
      <c r="AW2175" s="2">
        <f t="shared" si="1182"/>
        <v>0</v>
      </c>
      <c r="AX2175" s="2">
        <f t="shared" si="1163"/>
        <v>0</v>
      </c>
      <c r="AY2175" s="2">
        <f t="shared" si="1183"/>
        <v>0</v>
      </c>
      <c r="AZ2175" s="145" t="e">
        <f t="shared" si="1184"/>
        <v>#N/A</v>
      </c>
      <c r="BA2175" s="145" t="e">
        <f t="shared" si="1185"/>
        <v>#N/A</v>
      </c>
      <c r="BB2175" s="145">
        <f t="shared" si="1186"/>
        <v>2.083333333333337E-2</v>
      </c>
      <c r="BC2175" s="2">
        <f>IF(AM2175,
  IF(AND(AL2175=$J$31,_xlfn.DAYS(AH2175,DATE(AI2175,1,1))&lt;7),
    MAX(0,EINSTELLUNGEN!$D$12+1-WEEKDAY(DATE(EINSTELLUNGEN!$D$9,EINSTELLUNGEN!$D$10,1),2)),
    IF(AL2175=$J$33,
      MIN(EINSTELLUNGEN!$D$12,WEEKDAY(DATE(EINSTELLUNGEN!$D$9,12,31),2)),
      EINSTELLUNGEN!$D$12
  )) - SUMIF(AL$50:AL$2500,"="&amp;AL2175,AX$50:AX$2500),
  0)</f>
        <v>3</v>
      </c>
      <c r="BD2175" s="2">
        <f t="shared" si="1187"/>
        <v>0.33333333333333331</v>
      </c>
      <c r="BE2175" s="2">
        <f t="shared" si="1188"/>
        <v>0</v>
      </c>
    </row>
    <row r="2176" spans="1:57" ht="10.5" customHeight="1">
      <c r="A2176" s="1" t="str">
        <f t="shared" ca="1" si="1164"/>
        <v/>
      </c>
      <c r="B2176" s="1" t="str">
        <f t="shared" ca="1" si="1165"/>
        <v/>
      </c>
      <c r="C2176" s="1" t="str">
        <f t="shared" ca="1" si="1166"/>
        <v/>
      </c>
      <c r="D2176" s="1" t="str">
        <f t="shared" ca="1" si="1167"/>
        <v/>
      </c>
      <c r="F2176" s="10"/>
      <c r="G2176" s="217" t="str">
        <f t="shared" si="1168"/>
        <v/>
      </c>
      <c r="H2176" s="27"/>
      <c r="I2176" s="28"/>
      <c r="J2176" s="28"/>
      <c r="K2176" s="29"/>
      <c r="L2176" s="217"/>
      <c r="M2176" s="217"/>
      <c r="N2176" s="217"/>
      <c r="O2176" s="26" t="str">
        <f t="shared" si="1169"/>
        <v/>
      </c>
      <c r="P2176" s="218" t="str">
        <f t="shared" si="1170"/>
        <v/>
      </c>
      <c r="Q2176" s="26" t="str">
        <f t="shared" si="1171"/>
        <v/>
      </c>
      <c r="R2176" s="22"/>
      <c r="S2176" s="99"/>
      <c r="T2176" s="10"/>
      <c r="U2176" s="229" t="str">
        <f t="shared" si="1172"/>
        <v/>
      </c>
      <c r="V2176" s="230"/>
      <c r="W2176" s="230"/>
      <c r="X2176" s="230"/>
      <c r="Y2176" s="230"/>
      <c r="Z2176" s="22" t="str">
        <f>""</f>
        <v/>
      </c>
      <c r="AB2176" s="23" t="str">
        <f t="shared" si="1173"/>
        <v/>
      </c>
      <c r="AC2176" s="2" t="b">
        <f>COUNT(Q2176:Q$2500)&gt;0</f>
        <v>0</v>
      </c>
      <c r="AD2176" s="2" t="b">
        <f t="shared" si="1155"/>
        <v>0</v>
      </c>
      <c r="AE2176" s="2" t="b">
        <f t="shared" si="1156"/>
        <v>0</v>
      </c>
      <c r="AF2176" s="2" t="b">
        <f t="shared" si="1157"/>
        <v>0</v>
      </c>
      <c r="AG2176" s="2" t="b">
        <f>OR(
  AND(AC2176,NOT(AC2177)),
  AND(AF2176,WEEKDAY(AH2175,2)=EINSTELLUNGEN!$D$12),
  AND(AF2176,AH2176=$J$35)
)</f>
        <v>0</v>
      </c>
      <c r="AH2176" s="2">
        <f>IF(AE2176,AH2175+IF(WEEKDAY(AH2175+1,2)&lt;=EINSTELLUNGEN!$D$12,1,$J$36),AH2175)</f>
        <v>42020</v>
      </c>
      <c r="AI2176" s="2">
        <f t="shared" si="1158"/>
        <v>2019</v>
      </c>
      <c r="AJ2176" s="2">
        <f t="shared" si="1159"/>
        <v>201901</v>
      </c>
      <c r="AK2176" s="2">
        <f t="shared" si="1160"/>
        <v>201901</v>
      </c>
      <c r="AL2176" s="2">
        <f t="shared" si="1161"/>
        <v>201903</v>
      </c>
      <c r="AM2176" s="2" t="b">
        <f t="shared" si="1162"/>
        <v>1</v>
      </c>
      <c r="AN2176" s="4" t="e">
        <f t="shared" si="1174"/>
        <v>#N/A</v>
      </c>
      <c r="AO2176" s="4" t="e">
        <f t="shared" si="1175"/>
        <v>#N/A</v>
      </c>
      <c r="AP2176" s="2" t="str">
        <f>IF(AD2176,
  IF(ISBLANK(H2176),
    AP2175,
    IF(LEN(H2176)=1,
      IF(OR(UPPER(H2176)="A",UPPER(H2176)="I"),
        EINSTELLUNGEN!$D$21,
        IF(OR(UPPER(H2176)="B",UPPER(H2176)="M"),
          EINSTELLUNGEN!$D$22,
          IF(OR(UPPER(H2176)="C",UPPER(H2176)="S"),
            EINSTELLUNGEN!$D$23,
            IF(UPPER(H2176)="D",
              EINSTELLUNGEN!$D$24,
              IF(UPPER(H2176)="E",
                EINSTELLUNGEN!$D$25,
                UPPER(H2176)))))),
      IF(ISNUMBER(H2176),
        EINSTELLUNGEN!$D$20&amp;H2176,
        UPPER(H2176)))),
  "")</f>
        <v/>
      </c>
      <c r="AQ2176" s="2" t="str">
        <f t="shared" si="1176"/>
        <v/>
      </c>
      <c r="AR2176" s="2">
        <f t="shared" si="1177"/>
        <v>0</v>
      </c>
      <c r="AS2176" s="145">
        <f t="shared" si="1178"/>
        <v>0.33333333333333331</v>
      </c>
      <c r="AT2176" s="2">
        <f t="shared" si="1179"/>
        <v>0</v>
      </c>
      <c r="AU2176" s="2">
        <f t="shared" si="1180"/>
        <v>0</v>
      </c>
      <c r="AV2176" s="2">
        <f t="shared" si="1181"/>
        <v>0</v>
      </c>
      <c r="AW2176" s="2">
        <f t="shared" si="1182"/>
        <v>0</v>
      </c>
      <c r="AX2176" s="2">
        <f t="shared" si="1163"/>
        <v>0</v>
      </c>
      <c r="AY2176" s="2">
        <f t="shared" si="1183"/>
        <v>0</v>
      </c>
      <c r="AZ2176" s="145" t="e">
        <f t="shared" si="1184"/>
        <v>#N/A</v>
      </c>
      <c r="BA2176" s="145" t="e">
        <f t="shared" si="1185"/>
        <v>#N/A</v>
      </c>
      <c r="BB2176" s="145">
        <f t="shared" si="1186"/>
        <v>2.083333333333337E-2</v>
      </c>
      <c r="BC2176" s="2">
        <f>IF(AM2176,
  IF(AND(AL2176=$J$31,_xlfn.DAYS(AH2176,DATE(AI2176,1,1))&lt;7),
    MAX(0,EINSTELLUNGEN!$D$12+1-WEEKDAY(DATE(EINSTELLUNGEN!$D$9,EINSTELLUNGEN!$D$10,1),2)),
    IF(AL2176=$J$33,
      MIN(EINSTELLUNGEN!$D$12,WEEKDAY(DATE(EINSTELLUNGEN!$D$9,12,31),2)),
      EINSTELLUNGEN!$D$12
  )) - SUMIF(AL$50:AL$2500,"="&amp;AL2176,AX$50:AX$2500),
  0)</f>
        <v>3</v>
      </c>
      <c r="BD2176" s="2">
        <f t="shared" si="1187"/>
        <v>0.33333333333333331</v>
      </c>
      <c r="BE2176" s="2">
        <f t="shared" si="1188"/>
        <v>0</v>
      </c>
    </row>
    <row r="2177" spans="1:57" ht="10.5" customHeight="1">
      <c r="A2177" s="1" t="str">
        <f t="shared" ca="1" si="1164"/>
        <v/>
      </c>
      <c r="B2177" s="1" t="str">
        <f t="shared" ca="1" si="1165"/>
        <v/>
      </c>
      <c r="C2177" s="1" t="str">
        <f t="shared" ca="1" si="1166"/>
        <v/>
      </c>
      <c r="D2177" s="1" t="str">
        <f t="shared" ca="1" si="1167"/>
        <v/>
      </c>
      <c r="F2177" s="10"/>
      <c r="G2177" s="217" t="str">
        <f t="shared" si="1168"/>
        <v/>
      </c>
      <c r="H2177" s="27"/>
      <c r="I2177" s="28"/>
      <c r="J2177" s="28"/>
      <c r="K2177" s="29"/>
      <c r="L2177" s="217"/>
      <c r="M2177" s="217"/>
      <c r="N2177" s="217"/>
      <c r="O2177" s="26" t="str">
        <f t="shared" si="1169"/>
        <v/>
      </c>
      <c r="P2177" s="218" t="str">
        <f t="shared" si="1170"/>
        <v/>
      </c>
      <c r="Q2177" s="26" t="str">
        <f t="shared" si="1171"/>
        <v/>
      </c>
      <c r="R2177" s="22"/>
      <c r="S2177" s="99"/>
      <c r="T2177" s="10"/>
      <c r="U2177" s="229" t="str">
        <f t="shared" si="1172"/>
        <v/>
      </c>
      <c r="V2177" s="230"/>
      <c r="W2177" s="230"/>
      <c r="X2177" s="230"/>
      <c r="Y2177" s="230"/>
      <c r="Z2177" s="22" t="str">
        <f>""</f>
        <v/>
      </c>
      <c r="AB2177" s="23" t="str">
        <f t="shared" si="1173"/>
        <v/>
      </c>
      <c r="AC2177" s="2" t="b">
        <f>COUNT(Q2177:Q$2500)&gt;0</f>
        <v>0</v>
      </c>
      <c r="AD2177" s="2" t="b">
        <f t="shared" si="1155"/>
        <v>0</v>
      </c>
      <c r="AE2177" s="2" t="b">
        <f t="shared" si="1156"/>
        <v>0</v>
      </c>
      <c r="AF2177" s="2" t="b">
        <f t="shared" si="1157"/>
        <v>0</v>
      </c>
      <c r="AG2177" s="2" t="b">
        <f>OR(
  AND(AC2177,NOT(AC2178)),
  AND(AF2177,WEEKDAY(AH2176,2)=EINSTELLUNGEN!$D$12),
  AND(AF2177,AH2177=$J$35)
)</f>
        <v>0</v>
      </c>
      <c r="AH2177" s="2">
        <f>IF(AE2177,AH2176+IF(WEEKDAY(AH2176+1,2)&lt;=EINSTELLUNGEN!$D$12,1,$J$36),AH2176)</f>
        <v>42020</v>
      </c>
      <c r="AI2177" s="2">
        <f t="shared" si="1158"/>
        <v>2019</v>
      </c>
      <c r="AJ2177" s="2">
        <f t="shared" si="1159"/>
        <v>201901</v>
      </c>
      <c r="AK2177" s="2">
        <f t="shared" si="1160"/>
        <v>201901</v>
      </c>
      <c r="AL2177" s="2">
        <f t="shared" si="1161"/>
        <v>201903</v>
      </c>
      <c r="AM2177" s="2" t="b">
        <f t="shared" si="1162"/>
        <v>1</v>
      </c>
      <c r="AN2177" s="4" t="e">
        <f t="shared" si="1174"/>
        <v>#N/A</v>
      </c>
      <c r="AO2177" s="4" t="e">
        <f t="shared" si="1175"/>
        <v>#N/A</v>
      </c>
      <c r="AP2177" s="2" t="str">
        <f>IF(AD2177,
  IF(ISBLANK(H2177),
    AP2176,
    IF(LEN(H2177)=1,
      IF(OR(UPPER(H2177)="A",UPPER(H2177)="I"),
        EINSTELLUNGEN!$D$21,
        IF(OR(UPPER(H2177)="B",UPPER(H2177)="M"),
          EINSTELLUNGEN!$D$22,
          IF(OR(UPPER(H2177)="C",UPPER(H2177)="S"),
            EINSTELLUNGEN!$D$23,
            IF(UPPER(H2177)="D",
              EINSTELLUNGEN!$D$24,
              IF(UPPER(H2177)="E",
                EINSTELLUNGEN!$D$25,
                UPPER(H2177)))))),
      IF(ISNUMBER(H2177),
        EINSTELLUNGEN!$D$20&amp;H2177,
        UPPER(H2177)))),
  "")</f>
        <v/>
      </c>
      <c r="AQ2177" s="2" t="str">
        <f t="shared" si="1176"/>
        <v/>
      </c>
      <c r="AR2177" s="2">
        <f t="shared" si="1177"/>
        <v>0</v>
      </c>
      <c r="AS2177" s="145">
        <f t="shared" si="1178"/>
        <v>0.33333333333333331</v>
      </c>
      <c r="AT2177" s="2">
        <f t="shared" si="1179"/>
        <v>0</v>
      </c>
      <c r="AU2177" s="2">
        <f t="shared" si="1180"/>
        <v>0</v>
      </c>
      <c r="AV2177" s="2">
        <f t="shared" si="1181"/>
        <v>0</v>
      </c>
      <c r="AW2177" s="2">
        <f t="shared" si="1182"/>
        <v>0</v>
      </c>
      <c r="AX2177" s="2">
        <f t="shared" si="1163"/>
        <v>0</v>
      </c>
      <c r="AY2177" s="2">
        <f t="shared" si="1183"/>
        <v>0</v>
      </c>
      <c r="AZ2177" s="145" t="e">
        <f t="shared" si="1184"/>
        <v>#N/A</v>
      </c>
      <c r="BA2177" s="145" t="e">
        <f t="shared" si="1185"/>
        <v>#N/A</v>
      </c>
      <c r="BB2177" s="145">
        <f t="shared" si="1186"/>
        <v>2.083333333333337E-2</v>
      </c>
      <c r="BC2177" s="2">
        <f>IF(AM2177,
  IF(AND(AL2177=$J$31,_xlfn.DAYS(AH2177,DATE(AI2177,1,1))&lt;7),
    MAX(0,EINSTELLUNGEN!$D$12+1-WEEKDAY(DATE(EINSTELLUNGEN!$D$9,EINSTELLUNGEN!$D$10,1),2)),
    IF(AL2177=$J$33,
      MIN(EINSTELLUNGEN!$D$12,WEEKDAY(DATE(EINSTELLUNGEN!$D$9,12,31),2)),
      EINSTELLUNGEN!$D$12
  )) - SUMIF(AL$50:AL$2500,"="&amp;AL2177,AX$50:AX$2500),
  0)</f>
        <v>3</v>
      </c>
      <c r="BD2177" s="2">
        <f t="shared" si="1187"/>
        <v>0.33333333333333331</v>
      </c>
      <c r="BE2177" s="2">
        <f t="shared" si="1188"/>
        <v>0</v>
      </c>
    </row>
    <row r="2178" spans="1:57" ht="10.5" customHeight="1">
      <c r="A2178" s="1" t="str">
        <f t="shared" ca="1" si="1164"/>
        <v/>
      </c>
      <c r="B2178" s="1" t="str">
        <f t="shared" ca="1" si="1165"/>
        <v/>
      </c>
      <c r="C2178" s="1" t="str">
        <f t="shared" ca="1" si="1166"/>
        <v/>
      </c>
      <c r="D2178" s="1" t="str">
        <f t="shared" ca="1" si="1167"/>
        <v/>
      </c>
      <c r="F2178" s="10"/>
      <c r="G2178" s="217" t="str">
        <f t="shared" si="1168"/>
        <v/>
      </c>
      <c r="H2178" s="27"/>
      <c r="I2178" s="28"/>
      <c r="J2178" s="28"/>
      <c r="K2178" s="29"/>
      <c r="L2178" s="217"/>
      <c r="M2178" s="217"/>
      <c r="N2178" s="217"/>
      <c r="O2178" s="26" t="str">
        <f t="shared" si="1169"/>
        <v/>
      </c>
      <c r="P2178" s="218" t="str">
        <f t="shared" si="1170"/>
        <v/>
      </c>
      <c r="Q2178" s="26" t="str">
        <f t="shared" si="1171"/>
        <v/>
      </c>
      <c r="R2178" s="22"/>
      <c r="S2178" s="99"/>
      <c r="T2178" s="10"/>
      <c r="U2178" s="229" t="str">
        <f t="shared" si="1172"/>
        <v/>
      </c>
      <c r="V2178" s="230"/>
      <c r="W2178" s="230"/>
      <c r="X2178" s="230"/>
      <c r="Y2178" s="230"/>
      <c r="Z2178" s="22" t="str">
        <f>""</f>
        <v/>
      </c>
      <c r="AB2178" s="23" t="str">
        <f t="shared" si="1173"/>
        <v/>
      </c>
      <c r="AC2178" s="2" t="b">
        <f>COUNT(Q2178:Q$2500)&gt;0</f>
        <v>0</v>
      </c>
      <c r="AD2178" s="2" t="b">
        <f t="shared" si="1155"/>
        <v>0</v>
      </c>
      <c r="AE2178" s="2" t="b">
        <f t="shared" si="1156"/>
        <v>0</v>
      </c>
      <c r="AF2178" s="2" t="b">
        <f t="shared" si="1157"/>
        <v>0</v>
      </c>
      <c r="AG2178" s="2" t="b">
        <f>OR(
  AND(AC2178,NOT(AC2179)),
  AND(AF2178,WEEKDAY(AH2177,2)=EINSTELLUNGEN!$D$12),
  AND(AF2178,AH2178=$J$35)
)</f>
        <v>0</v>
      </c>
      <c r="AH2178" s="2">
        <f>IF(AE2178,AH2177+IF(WEEKDAY(AH2177+1,2)&lt;=EINSTELLUNGEN!$D$12,1,$J$36),AH2177)</f>
        <v>42020</v>
      </c>
      <c r="AI2178" s="2">
        <f t="shared" si="1158"/>
        <v>2019</v>
      </c>
      <c r="AJ2178" s="2">
        <f t="shared" si="1159"/>
        <v>201901</v>
      </c>
      <c r="AK2178" s="2">
        <f t="shared" si="1160"/>
        <v>201901</v>
      </c>
      <c r="AL2178" s="2">
        <f t="shared" si="1161"/>
        <v>201903</v>
      </c>
      <c r="AM2178" s="2" t="b">
        <f t="shared" si="1162"/>
        <v>1</v>
      </c>
      <c r="AN2178" s="4" t="e">
        <f t="shared" si="1174"/>
        <v>#N/A</v>
      </c>
      <c r="AO2178" s="4" t="e">
        <f t="shared" si="1175"/>
        <v>#N/A</v>
      </c>
      <c r="AP2178" s="2" t="str">
        <f>IF(AD2178,
  IF(ISBLANK(H2178),
    AP2177,
    IF(LEN(H2178)=1,
      IF(OR(UPPER(H2178)="A",UPPER(H2178)="I"),
        EINSTELLUNGEN!$D$21,
        IF(OR(UPPER(H2178)="B",UPPER(H2178)="M"),
          EINSTELLUNGEN!$D$22,
          IF(OR(UPPER(H2178)="C",UPPER(H2178)="S"),
            EINSTELLUNGEN!$D$23,
            IF(UPPER(H2178)="D",
              EINSTELLUNGEN!$D$24,
              IF(UPPER(H2178)="E",
                EINSTELLUNGEN!$D$25,
                UPPER(H2178)))))),
      IF(ISNUMBER(H2178),
        EINSTELLUNGEN!$D$20&amp;H2178,
        UPPER(H2178)))),
  "")</f>
        <v/>
      </c>
      <c r="AQ2178" s="2" t="str">
        <f t="shared" si="1176"/>
        <v/>
      </c>
      <c r="AR2178" s="2">
        <f t="shared" si="1177"/>
        <v>0</v>
      </c>
      <c r="AS2178" s="145">
        <f t="shared" si="1178"/>
        <v>0.33333333333333331</v>
      </c>
      <c r="AT2178" s="2">
        <f t="shared" si="1179"/>
        <v>0</v>
      </c>
      <c r="AU2178" s="2">
        <f t="shared" si="1180"/>
        <v>0</v>
      </c>
      <c r="AV2178" s="2">
        <f t="shared" si="1181"/>
        <v>0</v>
      </c>
      <c r="AW2178" s="2">
        <f t="shared" si="1182"/>
        <v>0</v>
      </c>
      <c r="AX2178" s="2">
        <f t="shared" si="1163"/>
        <v>0</v>
      </c>
      <c r="AY2178" s="2">
        <f t="shared" si="1183"/>
        <v>0</v>
      </c>
      <c r="AZ2178" s="145" t="e">
        <f t="shared" si="1184"/>
        <v>#N/A</v>
      </c>
      <c r="BA2178" s="145" t="e">
        <f t="shared" si="1185"/>
        <v>#N/A</v>
      </c>
      <c r="BB2178" s="145">
        <f t="shared" si="1186"/>
        <v>2.083333333333337E-2</v>
      </c>
      <c r="BC2178" s="2">
        <f>IF(AM2178,
  IF(AND(AL2178=$J$31,_xlfn.DAYS(AH2178,DATE(AI2178,1,1))&lt;7),
    MAX(0,EINSTELLUNGEN!$D$12+1-WEEKDAY(DATE(EINSTELLUNGEN!$D$9,EINSTELLUNGEN!$D$10,1),2)),
    IF(AL2178=$J$33,
      MIN(EINSTELLUNGEN!$D$12,WEEKDAY(DATE(EINSTELLUNGEN!$D$9,12,31),2)),
      EINSTELLUNGEN!$D$12
  )) - SUMIF(AL$50:AL$2500,"="&amp;AL2178,AX$50:AX$2500),
  0)</f>
        <v>3</v>
      </c>
      <c r="BD2178" s="2">
        <f t="shared" si="1187"/>
        <v>0.33333333333333331</v>
      </c>
      <c r="BE2178" s="2">
        <f t="shared" si="1188"/>
        <v>0</v>
      </c>
    </row>
    <row r="2179" spans="1:57" ht="10.5" customHeight="1">
      <c r="A2179" s="1" t="str">
        <f t="shared" ca="1" si="1164"/>
        <v/>
      </c>
      <c r="B2179" s="1" t="str">
        <f t="shared" ca="1" si="1165"/>
        <v/>
      </c>
      <c r="C2179" s="1" t="str">
        <f t="shared" ca="1" si="1166"/>
        <v/>
      </c>
      <c r="D2179" s="1" t="str">
        <f t="shared" ca="1" si="1167"/>
        <v/>
      </c>
      <c r="F2179" s="10"/>
      <c r="G2179" s="217" t="str">
        <f t="shared" si="1168"/>
        <v/>
      </c>
      <c r="H2179" s="27"/>
      <c r="I2179" s="28"/>
      <c r="J2179" s="28"/>
      <c r="K2179" s="29"/>
      <c r="L2179" s="217"/>
      <c r="M2179" s="217"/>
      <c r="N2179" s="217"/>
      <c r="O2179" s="26" t="str">
        <f t="shared" si="1169"/>
        <v/>
      </c>
      <c r="P2179" s="218" t="str">
        <f t="shared" si="1170"/>
        <v/>
      </c>
      <c r="Q2179" s="26" t="str">
        <f t="shared" si="1171"/>
        <v/>
      </c>
      <c r="R2179" s="22"/>
      <c r="S2179" s="99"/>
      <c r="T2179" s="10"/>
      <c r="U2179" s="229" t="str">
        <f t="shared" si="1172"/>
        <v/>
      </c>
      <c r="V2179" s="230"/>
      <c r="W2179" s="230"/>
      <c r="X2179" s="230"/>
      <c r="Y2179" s="230"/>
      <c r="Z2179" s="22" t="str">
        <f>""</f>
        <v/>
      </c>
      <c r="AB2179" s="23" t="str">
        <f t="shared" si="1173"/>
        <v/>
      </c>
      <c r="AC2179" s="2" t="b">
        <f>COUNT(Q2179:Q$2500)&gt;0</f>
        <v>0</v>
      </c>
      <c r="AD2179" s="2" t="b">
        <f t="shared" si="1155"/>
        <v>0</v>
      </c>
      <c r="AE2179" s="2" t="b">
        <f t="shared" si="1156"/>
        <v>0</v>
      </c>
      <c r="AF2179" s="2" t="b">
        <f t="shared" si="1157"/>
        <v>0</v>
      </c>
      <c r="AG2179" s="2" t="b">
        <f>OR(
  AND(AC2179,NOT(AC2180)),
  AND(AF2179,WEEKDAY(AH2178,2)=EINSTELLUNGEN!$D$12),
  AND(AF2179,AH2179=$J$35)
)</f>
        <v>0</v>
      </c>
      <c r="AH2179" s="2">
        <f>IF(AE2179,AH2178+IF(WEEKDAY(AH2178+1,2)&lt;=EINSTELLUNGEN!$D$12,1,$J$36),AH2178)</f>
        <v>42020</v>
      </c>
      <c r="AI2179" s="2">
        <f t="shared" si="1158"/>
        <v>2019</v>
      </c>
      <c r="AJ2179" s="2">
        <f t="shared" si="1159"/>
        <v>201901</v>
      </c>
      <c r="AK2179" s="2">
        <f t="shared" si="1160"/>
        <v>201901</v>
      </c>
      <c r="AL2179" s="2">
        <f t="shared" si="1161"/>
        <v>201903</v>
      </c>
      <c r="AM2179" s="2" t="b">
        <f t="shared" si="1162"/>
        <v>1</v>
      </c>
      <c r="AN2179" s="4" t="e">
        <f t="shared" si="1174"/>
        <v>#N/A</v>
      </c>
      <c r="AO2179" s="4" t="e">
        <f t="shared" si="1175"/>
        <v>#N/A</v>
      </c>
      <c r="AP2179" s="2" t="str">
        <f>IF(AD2179,
  IF(ISBLANK(H2179),
    AP2178,
    IF(LEN(H2179)=1,
      IF(OR(UPPER(H2179)="A",UPPER(H2179)="I"),
        EINSTELLUNGEN!$D$21,
        IF(OR(UPPER(H2179)="B",UPPER(H2179)="M"),
          EINSTELLUNGEN!$D$22,
          IF(OR(UPPER(H2179)="C",UPPER(H2179)="S"),
            EINSTELLUNGEN!$D$23,
            IF(UPPER(H2179)="D",
              EINSTELLUNGEN!$D$24,
              IF(UPPER(H2179)="E",
                EINSTELLUNGEN!$D$25,
                UPPER(H2179)))))),
      IF(ISNUMBER(H2179),
        EINSTELLUNGEN!$D$20&amp;H2179,
        UPPER(H2179)))),
  "")</f>
        <v/>
      </c>
      <c r="AQ2179" s="2" t="str">
        <f t="shared" si="1176"/>
        <v/>
      </c>
      <c r="AR2179" s="2">
        <f t="shared" si="1177"/>
        <v>0</v>
      </c>
      <c r="AS2179" s="145">
        <f t="shared" si="1178"/>
        <v>0.33333333333333331</v>
      </c>
      <c r="AT2179" s="2">
        <f t="shared" si="1179"/>
        <v>0</v>
      </c>
      <c r="AU2179" s="2">
        <f t="shared" si="1180"/>
        <v>0</v>
      </c>
      <c r="AV2179" s="2">
        <f t="shared" si="1181"/>
        <v>0</v>
      </c>
      <c r="AW2179" s="2">
        <f t="shared" si="1182"/>
        <v>0</v>
      </c>
      <c r="AX2179" s="2">
        <f t="shared" si="1163"/>
        <v>0</v>
      </c>
      <c r="AY2179" s="2">
        <f t="shared" si="1183"/>
        <v>0</v>
      </c>
      <c r="AZ2179" s="145" t="e">
        <f t="shared" si="1184"/>
        <v>#N/A</v>
      </c>
      <c r="BA2179" s="145" t="e">
        <f t="shared" si="1185"/>
        <v>#N/A</v>
      </c>
      <c r="BB2179" s="145">
        <f t="shared" si="1186"/>
        <v>2.083333333333337E-2</v>
      </c>
      <c r="BC2179" s="2">
        <f>IF(AM2179,
  IF(AND(AL2179=$J$31,_xlfn.DAYS(AH2179,DATE(AI2179,1,1))&lt;7),
    MAX(0,EINSTELLUNGEN!$D$12+1-WEEKDAY(DATE(EINSTELLUNGEN!$D$9,EINSTELLUNGEN!$D$10,1),2)),
    IF(AL2179=$J$33,
      MIN(EINSTELLUNGEN!$D$12,WEEKDAY(DATE(EINSTELLUNGEN!$D$9,12,31),2)),
      EINSTELLUNGEN!$D$12
  )) - SUMIF(AL$50:AL$2500,"="&amp;AL2179,AX$50:AX$2500),
  0)</f>
        <v>3</v>
      </c>
      <c r="BD2179" s="2">
        <f t="shared" si="1187"/>
        <v>0.33333333333333331</v>
      </c>
      <c r="BE2179" s="2">
        <f t="shared" si="1188"/>
        <v>0</v>
      </c>
    </row>
    <row r="2180" spans="1:57" ht="10.5" customHeight="1">
      <c r="A2180" s="1" t="str">
        <f t="shared" ca="1" si="1164"/>
        <v/>
      </c>
      <c r="B2180" s="1" t="str">
        <f t="shared" ca="1" si="1165"/>
        <v/>
      </c>
      <c r="C2180" s="1" t="str">
        <f t="shared" ca="1" si="1166"/>
        <v/>
      </c>
      <c r="D2180" s="1" t="str">
        <f t="shared" ca="1" si="1167"/>
        <v/>
      </c>
      <c r="F2180" s="10"/>
      <c r="G2180" s="217" t="str">
        <f t="shared" si="1168"/>
        <v/>
      </c>
      <c r="H2180" s="27"/>
      <c r="I2180" s="28"/>
      <c r="J2180" s="28"/>
      <c r="K2180" s="29"/>
      <c r="L2180" s="217"/>
      <c r="M2180" s="217"/>
      <c r="N2180" s="217"/>
      <c r="O2180" s="26" t="str">
        <f t="shared" si="1169"/>
        <v/>
      </c>
      <c r="P2180" s="218" t="str">
        <f t="shared" si="1170"/>
        <v/>
      </c>
      <c r="Q2180" s="26" t="str">
        <f t="shared" si="1171"/>
        <v/>
      </c>
      <c r="R2180" s="22"/>
      <c r="S2180" s="99"/>
      <c r="T2180" s="10"/>
      <c r="U2180" s="229" t="str">
        <f t="shared" si="1172"/>
        <v/>
      </c>
      <c r="V2180" s="230"/>
      <c r="W2180" s="230"/>
      <c r="X2180" s="230"/>
      <c r="Y2180" s="230"/>
      <c r="Z2180" s="22" t="str">
        <f>""</f>
        <v/>
      </c>
      <c r="AB2180" s="23" t="str">
        <f t="shared" si="1173"/>
        <v/>
      </c>
      <c r="AC2180" s="2" t="b">
        <f>COUNT(Q2180:Q$2500)&gt;0</f>
        <v>0</v>
      </c>
      <c r="AD2180" s="2" t="b">
        <f t="shared" si="1155"/>
        <v>0</v>
      </c>
      <c r="AE2180" s="2" t="b">
        <f t="shared" si="1156"/>
        <v>0</v>
      </c>
      <c r="AF2180" s="2" t="b">
        <f t="shared" si="1157"/>
        <v>0</v>
      </c>
      <c r="AG2180" s="2" t="b">
        <f>OR(
  AND(AC2180,NOT(AC2181)),
  AND(AF2180,WEEKDAY(AH2179,2)=EINSTELLUNGEN!$D$12),
  AND(AF2180,AH2180=$J$35)
)</f>
        <v>0</v>
      </c>
      <c r="AH2180" s="2">
        <f>IF(AE2180,AH2179+IF(WEEKDAY(AH2179+1,2)&lt;=EINSTELLUNGEN!$D$12,1,$J$36),AH2179)</f>
        <v>42020</v>
      </c>
      <c r="AI2180" s="2">
        <f t="shared" si="1158"/>
        <v>2019</v>
      </c>
      <c r="AJ2180" s="2">
        <f t="shared" si="1159"/>
        <v>201901</v>
      </c>
      <c r="AK2180" s="2">
        <f t="shared" si="1160"/>
        <v>201901</v>
      </c>
      <c r="AL2180" s="2">
        <f t="shared" si="1161"/>
        <v>201903</v>
      </c>
      <c r="AM2180" s="2" t="b">
        <f t="shared" si="1162"/>
        <v>1</v>
      </c>
      <c r="AN2180" s="4" t="e">
        <f t="shared" si="1174"/>
        <v>#N/A</v>
      </c>
      <c r="AO2180" s="4" t="e">
        <f t="shared" si="1175"/>
        <v>#N/A</v>
      </c>
      <c r="AP2180" s="2" t="str">
        <f>IF(AD2180,
  IF(ISBLANK(H2180),
    AP2179,
    IF(LEN(H2180)=1,
      IF(OR(UPPER(H2180)="A",UPPER(H2180)="I"),
        EINSTELLUNGEN!$D$21,
        IF(OR(UPPER(H2180)="B",UPPER(H2180)="M"),
          EINSTELLUNGEN!$D$22,
          IF(OR(UPPER(H2180)="C",UPPER(H2180)="S"),
            EINSTELLUNGEN!$D$23,
            IF(UPPER(H2180)="D",
              EINSTELLUNGEN!$D$24,
              IF(UPPER(H2180)="E",
                EINSTELLUNGEN!$D$25,
                UPPER(H2180)))))),
      IF(ISNUMBER(H2180),
        EINSTELLUNGEN!$D$20&amp;H2180,
        UPPER(H2180)))),
  "")</f>
        <v/>
      </c>
      <c r="AQ2180" s="2" t="str">
        <f t="shared" si="1176"/>
        <v/>
      </c>
      <c r="AR2180" s="2">
        <f t="shared" si="1177"/>
        <v>0</v>
      </c>
      <c r="AS2180" s="145">
        <f t="shared" si="1178"/>
        <v>0.33333333333333331</v>
      </c>
      <c r="AT2180" s="2">
        <f t="shared" si="1179"/>
        <v>0</v>
      </c>
      <c r="AU2180" s="2">
        <f t="shared" si="1180"/>
        <v>0</v>
      </c>
      <c r="AV2180" s="2">
        <f t="shared" si="1181"/>
        <v>0</v>
      </c>
      <c r="AW2180" s="2">
        <f t="shared" si="1182"/>
        <v>0</v>
      </c>
      <c r="AX2180" s="2">
        <f t="shared" si="1163"/>
        <v>0</v>
      </c>
      <c r="AY2180" s="2">
        <f t="shared" si="1183"/>
        <v>0</v>
      </c>
      <c r="AZ2180" s="145" t="e">
        <f t="shared" si="1184"/>
        <v>#N/A</v>
      </c>
      <c r="BA2180" s="145" t="e">
        <f t="shared" si="1185"/>
        <v>#N/A</v>
      </c>
      <c r="BB2180" s="145">
        <f t="shared" si="1186"/>
        <v>2.083333333333337E-2</v>
      </c>
      <c r="BC2180" s="2">
        <f>IF(AM2180,
  IF(AND(AL2180=$J$31,_xlfn.DAYS(AH2180,DATE(AI2180,1,1))&lt;7),
    MAX(0,EINSTELLUNGEN!$D$12+1-WEEKDAY(DATE(EINSTELLUNGEN!$D$9,EINSTELLUNGEN!$D$10,1),2)),
    IF(AL2180=$J$33,
      MIN(EINSTELLUNGEN!$D$12,WEEKDAY(DATE(EINSTELLUNGEN!$D$9,12,31),2)),
      EINSTELLUNGEN!$D$12
  )) - SUMIF(AL$50:AL$2500,"="&amp;AL2180,AX$50:AX$2500),
  0)</f>
        <v>3</v>
      </c>
      <c r="BD2180" s="2">
        <f t="shared" si="1187"/>
        <v>0.33333333333333331</v>
      </c>
      <c r="BE2180" s="2">
        <f t="shared" si="1188"/>
        <v>0</v>
      </c>
    </row>
    <row r="2181" spans="1:57" ht="10.5" customHeight="1">
      <c r="A2181" s="1" t="str">
        <f t="shared" ca="1" si="1164"/>
        <v/>
      </c>
      <c r="B2181" s="1" t="str">
        <f t="shared" ca="1" si="1165"/>
        <v/>
      </c>
      <c r="C2181" s="1" t="str">
        <f t="shared" ca="1" si="1166"/>
        <v/>
      </c>
      <c r="D2181" s="1" t="str">
        <f t="shared" ca="1" si="1167"/>
        <v/>
      </c>
      <c r="F2181" s="10"/>
      <c r="G2181" s="217" t="str">
        <f t="shared" si="1168"/>
        <v/>
      </c>
      <c r="H2181" s="27"/>
      <c r="I2181" s="28"/>
      <c r="J2181" s="28"/>
      <c r="K2181" s="29"/>
      <c r="L2181" s="217"/>
      <c r="M2181" s="217"/>
      <c r="N2181" s="217"/>
      <c r="O2181" s="26" t="str">
        <f t="shared" si="1169"/>
        <v/>
      </c>
      <c r="P2181" s="218" t="str">
        <f t="shared" si="1170"/>
        <v/>
      </c>
      <c r="Q2181" s="26" t="str">
        <f t="shared" si="1171"/>
        <v/>
      </c>
      <c r="R2181" s="22"/>
      <c r="S2181" s="99"/>
      <c r="T2181" s="10"/>
      <c r="U2181" s="229" t="str">
        <f t="shared" si="1172"/>
        <v/>
      </c>
      <c r="V2181" s="230"/>
      <c r="W2181" s="230"/>
      <c r="X2181" s="230"/>
      <c r="Y2181" s="230"/>
      <c r="Z2181" s="22" t="str">
        <f>""</f>
        <v/>
      </c>
      <c r="AB2181" s="23" t="str">
        <f t="shared" si="1173"/>
        <v/>
      </c>
      <c r="AC2181" s="2" t="b">
        <f>COUNT(Q2181:Q$2500)&gt;0</f>
        <v>0</v>
      </c>
      <c r="AD2181" s="2" t="b">
        <f t="shared" si="1155"/>
        <v>0</v>
      </c>
      <c r="AE2181" s="2" t="b">
        <f t="shared" si="1156"/>
        <v>0</v>
      </c>
      <c r="AF2181" s="2" t="b">
        <f t="shared" si="1157"/>
        <v>0</v>
      </c>
      <c r="AG2181" s="2" t="b">
        <f>OR(
  AND(AC2181,NOT(AC2182)),
  AND(AF2181,WEEKDAY(AH2180,2)=EINSTELLUNGEN!$D$12),
  AND(AF2181,AH2181=$J$35)
)</f>
        <v>0</v>
      </c>
      <c r="AH2181" s="2">
        <f>IF(AE2181,AH2180+IF(WEEKDAY(AH2180+1,2)&lt;=EINSTELLUNGEN!$D$12,1,$J$36),AH2180)</f>
        <v>42020</v>
      </c>
      <c r="AI2181" s="2">
        <f t="shared" si="1158"/>
        <v>2019</v>
      </c>
      <c r="AJ2181" s="2">
        <f t="shared" si="1159"/>
        <v>201901</v>
      </c>
      <c r="AK2181" s="2">
        <f t="shared" si="1160"/>
        <v>201901</v>
      </c>
      <c r="AL2181" s="2">
        <f t="shared" si="1161"/>
        <v>201903</v>
      </c>
      <c r="AM2181" s="2" t="b">
        <f t="shared" si="1162"/>
        <v>1</v>
      </c>
      <c r="AN2181" s="4" t="e">
        <f t="shared" si="1174"/>
        <v>#N/A</v>
      </c>
      <c r="AO2181" s="4" t="e">
        <f t="shared" si="1175"/>
        <v>#N/A</v>
      </c>
      <c r="AP2181" s="2" t="str">
        <f>IF(AD2181,
  IF(ISBLANK(H2181),
    AP2180,
    IF(LEN(H2181)=1,
      IF(OR(UPPER(H2181)="A",UPPER(H2181)="I"),
        EINSTELLUNGEN!$D$21,
        IF(OR(UPPER(H2181)="B",UPPER(H2181)="M"),
          EINSTELLUNGEN!$D$22,
          IF(OR(UPPER(H2181)="C",UPPER(H2181)="S"),
            EINSTELLUNGEN!$D$23,
            IF(UPPER(H2181)="D",
              EINSTELLUNGEN!$D$24,
              IF(UPPER(H2181)="E",
                EINSTELLUNGEN!$D$25,
                UPPER(H2181)))))),
      IF(ISNUMBER(H2181),
        EINSTELLUNGEN!$D$20&amp;H2181,
        UPPER(H2181)))),
  "")</f>
        <v/>
      </c>
      <c r="AQ2181" s="2" t="str">
        <f t="shared" si="1176"/>
        <v/>
      </c>
      <c r="AR2181" s="2">
        <f t="shared" si="1177"/>
        <v>0</v>
      </c>
      <c r="AS2181" s="145">
        <f t="shared" si="1178"/>
        <v>0.33333333333333331</v>
      </c>
      <c r="AT2181" s="2">
        <f t="shared" si="1179"/>
        <v>0</v>
      </c>
      <c r="AU2181" s="2">
        <f t="shared" si="1180"/>
        <v>0</v>
      </c>
      <c r="AV2181" s="2">
        <f t="shared" si="1181"/>
        <v>0</v>
      </c>
      <c r="AW2181" s="2">
        <f t="shared" si="1182"/>
        <v>0</v>
      </c>
      <c r="AX2181" s="2">
        <f t="shared" si="1163"/>
        <v>0</v>
      </c>
      <c r="AY2181" s="2">
        <f t="shared" si="1183"/>
        <v>0</v>
      </c>
      <c r="AZ2181" s="145" t="e">
        <f t="shared" si="1184"/>
        <v>#N/A</v>
      </c>
      <c r="BA2181" s="145" t="e">
        <f t="shared" si="1185"/>
        <v>#N/A</v>
      </c>
      <c r="BB2181" s="145">
        <f t="shared" si="1186"/>
        <v>2.083333333333337E-2</v>
      </c>
      <c r="BC2181" s="2">
        <f>IF(AM2181,
  IF(AND(AL2181=$J$31,_xlfn.DAYS(AH2181,DATE(AI2181,1,1))&lt;7),
    MAX(0,EINSTELLUNGEN!$D$12+1-WEEKDAY(DATE(EINSTELLUNGEN!$D$9,EINSTELLUNGEN!$D$10,1),2)),
    IF(AL2181=$J$33,
      MIN(EINSTELLUNGEN!$D$12,WEEKDAY(DATE(EINSTELLUNGEN!$D$9,12,31),2)),
      EINSTELLUNGEN!$D$12
  )) - SUMIF(AL$50:AL$2500,"="&amp;AL2181,AX$50:AX$2500),
  0)</f>
        <v>3</v>
      </c>
      <c r="BD2181" s="2">
        <f t="shared" si="1187"/>
        <v>0.33333333333333331</v>
      </c>
      <c r="BE2181" s="2">
        <f t="shared" si="1188"/>
        <v>0</v>
      </c>
    </row>
    <row r="2182" spans="1:57" ht="10.5" customHeight="1">
      <c r="A2182" s="1" t="str">
        <f t="shared" ca="1" si="1164"/>
        <v/>
      </c>
      <c r="B2182" s="1" t="str">
        <f t="shared" ca="1" si="1165"/>
        <v/>
      </c>
      <c r="C2182" s="1" t="str">
        <f t="shared" ca="1" si="1166"/>
        <v/>
      </c>
      <c r="D2182" s="1" t="str">
        <f t="shared" ca="1" si="1167"/>
        <v/>
      </c>
      <c r="F2182" s="10"/>
      <c r="G2182" s="217" t="str">
        <f t="shared" si="1168"/>
        <v/>
      </c>
      <c r="H2182" s="27"/>
      <c r="I2182" s="28"/>
      <c r="J2182" s="28"/>
      <c r="K2182" s="29"/>
      <c r="L2182" s="217"/>
      <c r="M2182" s="217"/>
      <c r="N2182" s="217"/>
      <c r="O2182" s="26" t="str">
        <f t="shared" si="1169"/>
        <v/>
      </c>
      <c r="P2182" s="218" t="str">
        <f t="shared" si="1170"/>
        <v/>
      </c>
      <c r="Q2182" s="26" t="str">
        <f t="shared" si="1171"/>
        <v/>
      </c>
      <c r="R2182" s="22"/>
      <c r="S2182" s="99"/>
      <c r="T2182" s="10"/>
      <c r="U2182" s="229" t="str">
        <f t="shared" si="1172"/>
        <v/>
      </c>
      <c r="V2182" s="230"/>
      <c r="W2182" s="230"/>
      <c r="X2182" s="230"/>
      <c r="Y2182" s="230"/>
      <c r="Z2182" s="22" t="str">
        <f>""</f>
        <v/>
      </c>
      <c r="AB2182" s="23" t="str">
        <f t="shared" si="1173"/>
        <v/>
      </c>
      <c r="AC2182" s="2" t="b">
        <f>COUNT(Q2182:Q$2500)&gt;0</f>
        <v>0</v>
      </c>
      <c r="AD2182" s="2" t="b">
        <f t="shared" si="1155"/>
        <v>0</v>
      </c>
      <c r="AE2182" s="2" t="b">
        <f t="shared" si="1156"/>
        <v>0</v>
      </c>
      <c r="AF2182" s="2" t="b">
        <f t="shared" si="1157"/>
        <v>0</v>
      </c>
      <c r="AG2182" s="2" t="b">
        <f>OR(
  AND(AC2182,NOT(AC2183)),
  AND(AF2182,WEEKDAY(AH2181,2)=EINSTELLUNGEN!$D$12),
  AND(AF2182,AH2182=$J$35)
)</f>
        <v>0</v>
      </c>
      <c r="AH2182" s="2">
        <f>IF(AE2182,AH2181+IF(WEEKDAY(AH2181+1,2)&lt;=EINSTELLUNGEN!$D$12,1,$J$36),AH2181)</f>
        <v>42020</v>
      </c>
      <c r="AI2182" s="2">
        <f t="shared" si="1158"/>
        <v>2019</v>
      </c>
      <c r="AJ2182" s="2">
        <f t="shared" si="1159"/>
        <v>201901</v>
      </c>
      <c r="AK2182" s="2">
        <f t="shared" si="1160"/>
        <v>201901</v>
      </c>
      <c r="AL2182" s="2">
        <f t="shared" si="1161"/>
        <v>201903</v>
      </c>
      <c r="AM2182" s="2" t="b">
        <f t="shared" si="1162"/>
        <v>1</v>
      </c>
      <c r="AN2182" s="4" t="e">
        <f t="shared" si="1174"/>
        <v>#N/A</v>
      </c>
      <c r="AO2182" s="4" t="e">
        <f t="shared" si="1175"/>
        <v>#N/A</v>
      </c>
      <c r="AP2182" s="2" t="str">
        <f>IF(AD2182,
  IF(ISBLANK(H2182),
    AP2181,
    IF(LEN(H2182)=1,
      IF(OR(UPPER(H2182)="A",UPPER(H2182)="I"),
        EINSTELLUNGEN!$D$21,
        IF(OR(UPPER(H2182)="B",UPPER(H2182)="M"),
          EINSTELLUNGEN!$D$22,
          IF(OR(UPPER(H2182)="C",UPPER(H2182)="S"),
            EINSTELLUNGEN!$D$23,
            IF(UPPER(H2182)="D",
              EINSTELLUNGEN!$D$24,
              IF(UPPER(H2182)="E",
                EINSTELLUNGEN!$D$25,
                UPPER(H2182)))))),
      IF(ISNUMBER(H2182),
        EINSTELLUNGEN!$D$20&amp;H2182,
        UPPER(H2182)))),
  "")</f>
        <v/>
      </c>
      <c r="AQ2182" s="2" t="str">
        <f t="shared" si="1176"/>
        <v/>
      </c>
      <c r="AR2182" s="2">
        <f t="shared" si="1177"/>
        <v>0</v>
      </c>
      <c r="AS2182" s="145">
        <f t="shared" si="1178"/>
        <v>0.33333333333333331</v>
      </c>
      <c r="AT2182" s="2">
        <f t="shared" si="1179"/>
        <v>0</v>
      </c>
      <c r="AU2182" s="2">
        <f t="shared" si="1180"/>
        <v>0</v>
      </c>
      <c r="AV2182" s="2">
        <f t="shared" si="1181"/>
        <v>0</v>
      </c>
      <c r="AW2182" s="2">
        <f t="shared" si="1182"/>
        <v>0</v>
      </c>
      <c r="AX2182" s="2">
        <f t="shared" si="1163"/>
        <v>0</v>
      </c>
      <c r="AY2182" s="2">
        <f t="shared" si="1183"/>
        <v>0</v>
      </c>
      <c r="AZ2182" s="145" t="e">
        <f t="shared" si="1184"/>
        <v>#N/A</v>
      </c>
      <c r="BA2182" s="145" t="e">
        <f t="shared" si="1185"/>
        <v>#N/A</v>
      </c>
      <c r="BB2182" s="145">
        <f t="shared" si="1186"/>
        <v>2.083333333333337E-2</v>
      </c>
      <c r="BC2182" s="2">
        <f>IF(AM2182,
  IF(AND(AL2182=$J$31,_xlfn.DAYS(AH2182,DATE(AI2182,1,1))&lt;7),
    MAX(0,EINSTELLUNGEN!$D$12+1-WEEKDAY(DATE(EINSTELLUNGEN!$D$9,EINSTELLUNGEN!$D$10,1),2)),
    IF(AL2182=$J$33,
      MIN(EINSTELLUNGEN!$D$12,WEEKDAY(DATE(EINSTELLUNGEN!$D$9,12,31),2)),
      EINSTELLUNGEN!$D$12
  )) - SUMIF(AL$50:AL$2500,"="&amp;AL2182,AX$50:AX$2500),
  0)</f>
        <v>3</v>
      </c>
      <c r="BD2182" s="2">
        <f t="shared" si="1187"/>
        <v>0.33333333333333331</v>
      </c>
      <c r="BE2182" s="2">
        <f t="shared" si="1188"/>
        <v>0</v>
      </c>
    </row>
    <row r="2183" spans="1:57" ht="10.5" customHeight="1">
      <c r="A2183" s="1" t="str">
        <f t="shared" ca="1" si="1164"/>
        <v/>
      </c>
      <c r="B2183" s="1" t="str">
        <f t="shared" ca="1" si="1165"/>
        <v/>
      </c>
      <c r="C2183" s="1" t="str">
        <f t="shared" ca="1" si="1166"/>
        <v/>
      </c>
      <c r="D2183" s="1" t="str">
        <f t="shared" ca="1" si="1167"/>
        <v/>
      </c>
      <c r="F2183" s="10"/>
      <c r="G2183" s="217" t="str">
        <f t="shared" si="1168"/>
        <v/>
      </c>
      <c r="H2183" s="27"/>
      <c r="I2183" s="28"/>
      <c r="J2183" s="28"/>
      <c r="K2183" s="29"/>
      <c r="L2183" s="217"/>
      <c r="M2183" s="217"/>
      <c r="N2183" s="217"/>
      <c r="O2183" s="26" t="str">
        <f t="shared" si="1169"/>
        <v/>
      </c>
      <c r="P2183" s="218" t="str">
        <f t="shared" si="1170"/>
        <v/>
      </c>
      <c r="Q2183" s="26" t="str">
        <f t="shared" si="1171"/>
        <v/>
      </c>
      <c r="R2183" s="22"/>
      <c r="S2183" s="99"/>
      <c r="T2183" s="10"/>
      <c r="U2183" s="229" t="str">
        <f t="shared" si="1172"/>
        <v/>
      </c>
      <c r="V2183" s="230"/>
      <c r="W2183" s="230"/>
      <c r="X2183" s="230"/>
      <c r="Y2183" s="230"/>
      <c r="Z2183" s="22" t="str">
        <f>""</f>
        <v/>
      </c>
      <c r="AB2183" s="23" t="str">
        <f t="shared" si="1173"/>
        <v/>
      </c>
      <c r="AC2183" s="2" t="b">
        <f>COUNT(Q2183:Q$2500)&gt;0</f>
        <v>0</v>
      </c>
      <c r="AD2183" s="2" t="b">
        <f t="shared" si="1155"/>
        <v>0</v>
      </c>
      <c r="AE2183" s="2" t="b">
        <f t="shared" si="1156"/>
        <v>0</v>
      </c>
      <c r="AF2183" s="2" t="b">
        <f t="shared" si="1157"/>
        <v>0</v>
      </c>
      <c r="AG2183" s="2" t="b">
        <f>OR(
  AND(AC2183,NOT(AC2184)),
  AND(AF2183,WEEKDAY(AH2182,2)=EINSTELLUNGEN!$D$12),
  AND(AF2183,AH2183=$J$35)
)</f>
        <v>0</v>
      </c>
      <c r="AH2183" s="2">
        <f>IF(AE2183,AH2182+IF(WEEKDAY(AH2182+1,2)&lt;=EINSTELLUNGEN!$D$12,1,$J$36),AH2182)</f>
        <v>42020</v>
      </c>
      <c r="AI2183" s="2">
        <f t="shared" si="1158"/>
        <v>2019</v>
      </c>
      <c r="AJ2183" s="2">
        <f t="shared" si="1159"/>
        <v>201901</v>
      </c>
      <c r="AK2183" s="2">
        <f t="shared" si="1160"/>
        <v>201901</v>
      </c>
      <c r="AL2183" s="2">
        <f t="shared" si="1161"/>
        <v>201903</v>
      </c>
      <c r="AM2183" s="2" t="b">
        <f t="shared" si="1162"/>
        <v>1</v>
      </c>
      <c r="AN2183" s="4" t="e">
        <f t="shared" si="1174"/>
        <v>#N/A</v>
      </c>
      <c r="AO2183" s="4" t="e">
        <f t="shared" si="1175"/>
        <v>#N/A</v>
      </c>
      <c r="AP2183" s="2" t="str">
        <f>IF(AD2183,
  IF(ISBLANK(H2183),
    AP2182,
    IF(LEN(H2183)=1,
      IF(OR(UPPER(H2183)="A",UPPER(H2183)="I"),
        EINSTELLUNGEN!$D$21,
        IF(OR(UPPER(H2183)="B",UPPER(H2183)="M"),
          EINSTELLUNGEN!$D$22,
          IF(OR(UPPER(H2183)="C",UPPER(H2183)="S"),
            EINSTELLUNGEN!$D$23,
            IF(UPPER(H2183)="D",
              EINSTELLUNGEN!$D$24,
              IF(UPPER(H2183)="E",
                EINSTELLUNGEN!$D$25,
                UPPER(H2183)))))),
      IF(ISNUMBER(H2183),
        EINSTELLUNGEN!$D$20&amp;H2183,
        UPPER(H2183)))),
  "")</f>
        <v/>
      </c>
      <c r="AQ2183" s="2" t="str">
        <f t="shared" si="1176"/>
        <v/>
      </c>
      <c r="AR2183" s="2">
        <f t="shared" si="1177"/>
        <v>0</v>
      </c>
      <c r="AS2183" s="145">
        <f t="shared" si="1178"/>
        <v>0.33333333333333331</v>
      </c>
      <c r="AT2183" s="2">
        <f t="shared" si="1179"/>
        <v>0</v>
      </c>
      <c r="AU2183" s="2">
        <f t="shared" si="1180"/>
        <v>0</v>
      </c>
      <c r="AV2183" s="2">
        <f t="shared" si="1181"/>
        <v>0</v>
      </c>
      <c r="AW2183" s="2">
        <f t="shared" si="1182"/>
        <v>0</v>
      </c>
      <c r="AX2183" s="2">
        <f t="shared" si="1163"/>
        <v>0</v>
      </c>
      <c r="AY2183" s="2">
        <f t="shared" si="1183"/>
        <v>0</v>
      </c>
      <c r="AZ2183" s="145" t="e">
        <f t="shared" si="1184"/>
        <v>#N/A</v>
      </c>
      <c r="BA2183" s="145" t="e">
        <f t="shared" si="1185"/>
        <v>#N/A</v>
      </c>
      <c r="BB2183" s="145">
        <f t="shared" si="1186"/>
        <v>2.083333333333337E-2</v>
      </c>
      <c r="BC2183" s="2">
        <f>IF(AM2183,
  IF(AND(AL2183=$J$31,_xlfn.DAYS(AH2183,DATE(AI2183,1,1))&lt;7),
    MAX(0,EINSTELLUNGEN!$D$12+1-WEEKDAY(DATE(EINSTELLUNGEN!$D$9,EINSTELLUNGEN!$D$10,1),2)),
    IF(AL2183=$J$33,
      MIN(EINSTELLUNGEN!$D$12,WEEKDAY(DATE(EINSTELLUNGEN!$D$9,12,31),2)),
      EINSTELLUNGEN!$D$12
  )) - SUMIF(AL$50:AL$2500,"="&amp;AL2183,AX$50:AX$2500),
  0)</f>
        <v>3</v>
      </c>
      <c r="BD2183" s="2">
        <f t="shared" si="1187"/>
        <v>0.33333333333333331</v>
      </c>
      <c r="BE2183" s="2">
        <f t="shared" si="1188"/>
        <v>0</v>
      </c>
    </row>
    <row r="2184" spans="1:57" ht="10.5" customHeight="1">
      <c r="A2184" s="1" t="str">
        <f t="shared" ca="1" si="1164"/>
        <v/>
      </c>
      <c r="B2184" s="1" t="str">
        <f t="shared" ca="1" si="1165"/>
        <v/>
      </c>
      <c r="C2184" s="1" t="str">
        <f t="shared" ca="1" si="1166"/>
        <v/>
      </c>
      <c r="D2184" s="1" t="str">
        <f t="shared" ca="1" si="1167"/>
        <v/>
      </c>
      <c r="F2184" s="10"/>
      <c r="G2184" s="217" t="str">
        <f t="shared" si="1168"/>
        <v/>
      </c>
      <c r="H2184" s="27"/>
      <c r="I2184" s="28"/>
      <c r="J2184" s="28"/>
      <c r="K2184" s="29"/>
      <c r="L2184" s="217"/>
      <c r="M2184" s="217"/>
      <c r="N2184" s="217"/>
      <c r="O2184" s="26" t="str">
        <f t="shared" si="1169"/>
        <v/>
      </c>
      <c r="P2184" s="218" t="str">
        <f t="shared" si="1170"/>
        <v/>
      </c>
      <c r="Q2184" s="26" t="str">
        <f t="shared" si="1171"/>
        <v/>
      </c>
      <c r="R2184" s="22"/>
      <c r="S2184" s="99"/>
      <c r="T2184" s="10"/>
      <c r="U2184" s="229" t="str">
        <f t="shared" si="1172"/>
        <v/>
      </c>
      <c r="V2184" s="230"/>
      <c r="W2184" s="230"/>
      <c r="X2184" s="230"/>
      <c r="Y2184" s="230"/>
      <c r="Z2184" s="22" t="str">
        <f>""</f>
        <v/>
      </c>
      <c r="AB2184" s="23" t="str">
        <f t="shared" si="1173"/>
        <v/>
      </c>
      <c r="AC2184" s="2" t="b">
        <f>COUNT(Q2184:Q$2500)&gt;0</f>
        <v>0</v>
      </c>
      <c r="AD2184" s="2" t="b">
        <f t="shared" si="1155"/>
        <v>0</v>
      </c>
      <c r="AE2184" s="2" t="b">
        <f t="shared" si="1156"/>
        <v>0</v>
      </c>
      <c r="AF2184" s="2" t="b">
        <f t="shared" si="1157"/>
        <v>0</v>
      </c>
      <c r="AG2184" s="2" t="b">
        <f>OR(
  AND(AC2184,NOT(AC2185)),
  AND(AF2184,WEEKDAY(AH2183,2)=EINSTELLUNGEN!$D$12),
  AND(AF2184,AH2184=$J$35)
)</f>
        <v>0</v>
      </c>
      <c r="AH2184" s="2">
        <f>IF(AE2184,AH2183+IF(WEEKDAY(AH2183+1,2)&lt;=EINSTELLUNGEN!$D$12,1,$J$36),AH2183)</f>
        <v>42020</v>
      </c>
      <c r="AI2184" s="2">
        <f t="shared" si="1158"/>
        <v>2019</v>
      </c>
      <c r="AJ2184" s="2">
        <f t="shared" si="1159"/>
        <v>201901</v>
      </c>
      <c r="AK2184" s="2">
        <f t="shared" si="1160"/>
        <v>201901</v>
      </c>
      <c r="AL2184" s="2">
        <f t="shared" si="1161"/>
        <v>201903</v>
      </c>
      <c r="AM2184" s="2" t="b">
        <f t="shared" si="1162"/>
        <v>1</v>
      </c>
      <c r="AN2184" s="4" t="e">
        <f t="shared" si="1174"/>
        <v>#N/A</v>
      </c>
      <c r="AO2184" s="4" t="e">
        <f t="shared" si="1175"/>
        <v>#N/A</v>
      </c>
      <c r="AP2184" s="2" t="str">
        <f>IF(AD2184,
  IF(ISBLANK(H2184),
    AP2183,
    IF(LEN(H2184)=1,
      IF(OR(UPPER(H2184)="A",UPPER(H2184)="I"),
        EINSTELLUNGEN!$D$21,
        IF(OR(UPPER(H2184)="B",UPPER(H2184)="M"),
          EINSTELLUNGEN!$D$22,
          IF(OR(UPPER(H2184)="C",UPPER(H2184)="S"),
            EINSTELLUNGEN!$D$23,
            IF(UPPER(H2184)="D",
              EINSTELLUNGEN!$D$24,
              IF(UPPER(H2184)="E",
                EINSTELLUNGEN!$D$25,
                UPPER(H2184)))))),
      IF(ISNUMBER(H2184),
        EINSTELLUNGEN!$D$20&amp;H2184,
        UPPER(H2184)))),
  "")</f>
        <v/>
      </c>
      <c r="AQ2184" s="2" t="str">
        <f t="shared" si="1176"/>
        <v/>
      </c>
      <c r="AR2184" s="2">
        <f t="shared" si="1177"/>
        <v>0</v>
      </c>
      <c r="AS2184" s="145">
        <f t="shared" si="1178"/>
        <v>0.33333333333333331</v>
      </c>
      <c r="AT2184" s="2">
        <f t="shared" si="1179"/>
        <v>0</v>
      </c>
      <c r="AU2184" s="2">
        <f t="shared" si="1180"/>
        <v>0</v>
      </c>
      <c r="AV2184" s="2">
        <f t="shared" si="1181"/>
        <v>0</v>
      </c>
      <c r="AW2184" s="2">
        <f t="shared" si="1182"/>
        <v>0</v>
      </c>
      <c r="AX2184" s="2">
        <f t="shared" si="1163"/>
        <v>0</v>
      </c>
      <c r="AY2184" s="2">
        <f t="shared" si="1183"/>
        <v>0</v>
      </c>
      <c r="AZ2184" s="145" t="e">
        <f t="shared" si="1184"/>
        <v>#N/A</v>
      </c>
      <c r="BA2184" s="145" t="e">
        <f t="shared" si="1185"/>
        <v>#N/A</v>
      </c>
      <c r="BB2184" s="145">
        <f t="shared" si="1186"/>
        <v>2.083333333333337E-2</v>
      </c>
      <c r="BC2184" s="2">
        <f>IF(AM2184,
  IF(AND(AL2184=$J$31,_xlfn.DAYS(AH2184,DATE(AI2184,1,1))&lt;7),
    MAX(0,EINSTELLUNGEN!$D$12+1-WEEKDAY(DATE(EINSTELLUNGEN!$D$9,EINSTELLUNGEN!$D$10,1),2)),
    IF(AL2184=$J$33,
      MIN(EINSTELLUNGEN!$D$12,WEEKDAY(DATE(EINSTELLUNGEN!$D$9,12,31),2)),
      EINSTELLUNGEN!$D$12
  )) - SUMIF(AL$50:AL$2500,"="&amp;AL2184,AX$50:AX$2500),
  0)</f>
        <v>3</v>
      </c>
      <c r="BD2184" s="2">
        <f t="shared" si="1187"/>
        <v>0.33333333333333331</v>
      </c>
      <c r="BE2184" s="2">
        <f t="shared" si="1188"/>
        <v>0</v>
      </c>
    </row>
    <row r="2185" spans="1:57" ht="10.5" customHeight="1">
      <c r="A2185" s="1" t="str">
        <f t="shared" ca="1" si="1164"/>
        <v/>
      </c>
      <c r="B2185" s="1" t="str">
        <f t="shared" ca="1" si="1165"/>
        <v/>
      </c>
      <c r="C2185" s="1" t="str">
        <f t="shared" ca="1" si="1166"/>
        <v/>
      </c>
      <c r="D2185" s="1" t="str">
        <f t="shared" ca="1" si="1167"/>
        <v/>
      </c>
      <c r="F2185" s="10"/>
      <c r="G2185" s="217" t="str">
        <f t="shared" si="1168"/>
        <v/>
      </c>
      <c r="H2185" s="27"/>
      <c r="I2185" s="28"/>
      <c r="J2185" s="28"/>
      <c r="K2185" s="29"/>
      <c r="L2185" s="217"/>
      <c r="M2185" s="217"/>
      <c r="N2185" s="217"/>
      <c r="O2185" s="26" t="str">
        <f t="shared" si="1169"/>
        <v/>
      </c>
      <c r="P2185" s="218" t="str">
        <f t="shared" si="1170"/>
        <v/>
      </c>
      <c r="Q2185" s="26" t="str">
        <f t="shared" si="1171"/>
        <v/>
      </c>
      <c r="R2185" s="22"/>
      <c r="S2185" s="99"/>
      <c r="T2185" s="10"/>
      <c r="U2185" s="229" t="str">
        <f t="shared" si="1172"/>
        <v/>
      </c>
      <c r="V2185" s="230"/>
      <c r="W2185" s="230"/>
      <c r="X2185" s="230"/>
      <c r="Y2185" s="230"/>
      <c r="Z2185" s="22" t="str">
        <f>""</f>
        <v/>
      </c>
      <c r="AB2185" s="23" t="str">
        <f t="shared" si="1173"/>
        <v/>
      </c>
      <c r="AC2185" s="2" t="b">
        <f>COUNT(Q2185:Q$2500)&gt;0</f>
        <v>0</v>
      </c>
      <c r="AD2185" s="2" t="b">
        <f t="shared" si="1155"/>
        <v>0</v>
      </c>
      <c r="AE2185" s="2" t="b">
        <f t="shared" si="1156"/>
        <v>0</v>
      </c>
      <c r="AF2185" s="2" t="b">
        <f t="shared" si="1157"/>
        <v>0</v>
      </c>
      <c r="AG2185" s="2" t="b">
        <f>OR(
  AND(AC2185,NOT(AC2186)),
  AND(AF2185,WEEKDAY(AH2184,2)=EINSTELLUNGEN!$D$12),
  AND(AF2185,AH2185=$J$35)
)</f>
        <v>0</v>
      </c>
      <c r="AH2185" s="2">
        <f>IF(AE2185,AH2184+IF(WEEKDAY(AH2184+1,2)&lt;=EINSTELLUNGEN!$D$12,1,$J$36),AH2184)</f>
        <v>42020</v>
      </c>
      <c r="AI2185" s="2">
        <f t="shared" si="1158"/>
        <v>2019</v>
      </c>
      <c r="AJ2185" s="2">
        <f t="shared" si="1159"/>
        <v>201901</v>
      </c>
      <c r="AK2185" s="2">
        <f t="shared" si="1160"/>
        <v>201901</v>
      </c>
      <c r="AL2185" s="2">
        <f t="shared" si="1161"/>
        <v>201903</v>
      </c>
      <c r="AM2185" s="2" t="b">
        <f t="shared" si="1162"/>
        <v>1</v>
      </c>
      <c r="AN2185" s="4" t="e">
        <f t="shared" si="1174"/>
        <v>#N/A</v>
      </c>
      <c r="AO2185" s="4" t="e">
        <f t="shared" si="1175"/>
        <v>#N/A</v>
      </c>
      <c r="AP2185" s="2" t="str">
        <f>IF(AD2185,
  IF(ISBLANK(H2185),
    AP2184,
    IF(LEN(H2185)=1,
      IF(OR(UPPER(H2185)="A",UPPER(H2185)="I"),
        EINSTELLUNGEN!$D$21,
        IF(OR(UPPER(H2185)="B",UPPER(H2185)="M"),
          EINSTELLUNGEN!$D$22,
          IF(OR(UPPER(H2185)="C",UPPER(H2185)="S"),
            EINSTELLUNGEN!$D$23,
            IF(UPPER(H2185)="D",
              EINSTELLUNGEN!$D$24,
              IF(UPPER(H2185)="E",
                EINSTELLUNGEN!$D$25,
                UPPER(H2185)))))),
      IF(ISNUMBER(H2185),
        EINSTELLUNGEN!$D$20&amp;H2185,
        UPPER(H2185)))),
  "")</f>
        <v/>
      </c>
      <c r="AQ2185" s="2" t="str">
        <f t="shared" si="1176"/>
        <v/>
      </c>
      <c r="AR2185" s="2">
        <f t="shared" si="1177"/>
        <v>0</v>
      </c>
      <c r="AS2185" s="145">
        <f t="shared" si="1178"/>
        <v>0.33333333333333331</v>
      </c>
      <c r="AT2185" s="2">
        <f t="shared" si="1179"/>
        <v>0</v>
      </c>
      <c r="AU2185" s="2">
        <f t="shared" si="1180"/>
        <v>0</v>
      </c>
      <c r="AV2185" s="2">
        <f t="shared" si="1181"/>
        <v>0</v>
      </c>
      <c r="AW2185" s="2">
        <f t="shared" si="1182"/>
        <v>0</v>
      </c>
      <c r="AX2185" s="2">
        <f t="shared" si="1163"/>
        <v>0</v>
      </c>
      <c r="AY2185" s="2">
        <f t="shared" si="1183"/>
        <v>0</v>
      </c>
      <c r="AZ2185" s="145" t="e">
        <f t="shared" si="1184"/>
        <v>#N/A</v>
      </c>
      <c r="BA2185" s="145" t="e">
        <f t="shared" si="1185"/>
        <v>#N/A</v>
      </c>
      <c r="BB2185" s="145">
        <f t="shared" si="1186"/>
        <v>2.083333333333337E-2</v>
      </c>
      <c r="BC2185" s="2">
        <f>IF(AM2185,
  IF(AND(AL2185=$J$31,_xlfn.DAYS(AH2185,DATE(AI2185,1,1))&lt;7),
    MAX(0,EINSTELLUNGEN!$D$12+1-WEEKDAY(DATE(EINSTELLUNGEN!$D$9,EINSTELLUNGEN!$D$10,1),2)),
    IF(AL2185=$J$33,
      MIN(EINSTELLUNGEN!$D$12,WEEKDAY(DATE(EINSTELLUNGEN!$D$9,12,31),2)),
      EINSTELLUNGEN!$D$12
  )) - SUMIF(AL$50:AL$2500,"="&amp;AL2185,AX$50:AX$2500),
  0)</f>
        <v>3</v>
      </c>
      <c r="BD2185" s="2">
        <f t="shared" si="1187"/>
        <v>0.33333333333333331</v>
      </c>
      <c r="BE2185" s="2">
        <f t="shared" si="1188"/>
        <v>0</v>
      </c>
    </row>
    <row r="2186" spans="1:57" ht="10.5" customHeight="1">
      <c r="A2186" s="1" t="str">
        <f t="shared" ca="1" si="1164"/>
        <v/>
      </c>
      <c r="B2186" s="1" t="str">
        <f t="shared" ca="1" si="1165"/>
        <v/>
      </c>
      <c r="C2186" s="1" t="str">
        <f t="shared" ca="1" si="1166"/>
        <v/>
      </c>
      <c r="D2186" s="1" t="str">
        <f t="shared" ca="1" si="1167"/>
        <v/>
      </c>
      <c r="F2186" s="10"/>
      <c r="G2186" s="217" t="str">
        <f t="shared" si="1168"/>
        <v/>
      </c>
      <c r="H2186" s="27"/>
      <c r="I2186" s="28"/>
      <c r="J2186" s="28"/>
      <c r="K2186" s="29"/>
      <c r="L2186" s="217"/>
      <c r="M2186" s="217"/>
      <c r="N2186" s="217"/>
      <c r="O2186" s="26" t="str">
        <f t="shared" si="1169"/>
        <v/>
      </c>
      <c r="P2186" s="218" t="str">
        <f t="shared" si="1170"/>
        <v/>
      </c>
      <c r="Q2186" s="26" t="str">
        <f t="shared" si="1171"/>
        <v/>
      </c>
      <c r="R2186" s="22"/>
      <c r="S2186" s="99"/>
      <c r="T2186" s="10"/>
      <c r="U2186" s="229" t="str">
        <f t="shared" si="1172"/>
        <v/>
      </c>
      <c r="V2186" s="230"/>
      <c r="W2186" s="230"/>
      <c r="X2186" s="230"/>
      <c r="Y2186" s="230"/>
      <c r="Z2186" s="22" t="str">
        <f>""</f>
        <v/>
      </c>
      <c r="AB2186" s="23" t="str">
        <f t="shared" si="1173"/>
        <v/>
      </c>
      <c r="AC2186" s="2" t="b">
        <f>COUNT(Q2186:Q$2500)&gt;0</f>
        <v>0</v>
      </c>
      <c r="AD2186" s="2" t="b">
        <f t="shared" si="1155"/>
        <v>0</v>
      </c>
      <c r="AE2186" s="2" t="b">
        <f t="shared" si="1156"/>
        <v>0</v>
      </c>
      <c r="AF2186" s="2" t="b">
        <f t="shared" si="1157"/>
        <v>0</v>
      </c>
      <c r="AG2186" s="2" t="b">
        <f>OR(
  AND(AC2186,NOT(AC2187)),
  AND(AF2186,WEEKDAY(AH2185,2)=EINSTELLUNGEN!$D$12),
  AND(AF2186,AH2186=$J$35)
)</f>
        <v>0</v>
      </c>
      <c r="AH2186" s="2">
        <f>IF(AE2186,AH2185+IF(WEEKDAY(AH2185+1,2)&lt;=EINSTELLUNGEN!$D$12,1,$J$36),AH2185)</f>
        <v>42020</v>
      </c>
      <c r="AI2186" s="2">
        <f t="shared" si="1158"/>
        <v>2019</v>
      </c>
      <c r="AJ2186" s="2">
        <f t="shared" si="1159"/>
        <v>201901</v>
      </c>
      <c r="AK2186" s="2">
        <f t="shared" si="1160"/>
        <v>201901</v>
      </c>
      <c r="AL2186" s="2">
        <f t="shared" si="1161"/>
        <v>201903</v>
      </c>
      <c r="AM2186" s="2" t="b">
        <f t="shared" si="1162"/>
        <v>1</v>
      </c>
      <c r="AN2186" s="4" t="e">
        <f t="shared" si="1174"/>
        <v>#N/A</v>
      </c>
      <c r="AO2186" s="4" t="e">
        <f t="shared" si="1175"/>
        <v>#N/A</v>
      </c>
      <c r="AP2186" s="2" t="str">
        <f>IF(AD2186,
  IF(ISBLANK(H2186),
    AP2185,
    IF(LEN(H2186)=1,
      IF(OR(UPPER(H2186)="A",UPPER(H2186)="I"),
        EINSTELLUNGEN!$D$21,
        IF(OR(UPPER(H2186)="B",UPPER(H2186)="M"),
          EINSTELLUNGEN!$D$22,
          IF(OR(UPPER(H2186)="C",UPPER(H2186)="S"),
            EINSTELLUNGEN!$D$23,
            IF(UPPER(H2186)="D",
              EINSTELLUNGEN!$D$24,
              IF(UPPER(H2186)="E",
                EINSTELLUNGEN!$D$25,
                UPPER(H2186)))))),
      IF(ISNUMBER(H2186),
        EINSTELLUNGEN!$D$20&amp;H2186,
        UPPER(H2186)))),
  "")</f>
        <v/>
      </c>
      <c r="AQ2186" s="2" t="str">
        <f t="shared" si="1176"/>
        <v/>
      </c>
      <c r="AR2186" s="2">
        <f t="shared" si="1177"/>
        <v>0</v>
      </c>
      <c r="AS2186" s="145">
        <f t="shared" si="1178"/>
        <v>0.33333333333333331</v>
      </c>
      <c r="AT2186" s="2">
        <f t="shared" si="1179"/>
        <v>0</v>
      </c>
      <c r="AU2186" s="2">
        <f t="shared" si="1180"/>
        <v>0</v>
      </c>
      <c r="AV2186" s="2">
        <f t="shared" si="1181"/>
        <v>0</v>
      </c>
      <c r="AW2186" s="2">
        <f t="shared" si="1182"/>
        <v>0</v>
      </c>
      <c r="AX2186" s="2">
        <f t="shared" si="1163"/>
        <v>0</v>
      </c>
      <c r="AY2186" s="2">
        <f t="shared" si="1183"/>
        <v>0</v>
      </c>
      <c r="AZ2186" s="145" t="e">
        <f t="shared" si="1184"/>
        <v>#N/A</v>
      </c>
      <c r="BA2186" s="145" t="e">
        <f t="shared" si="1185"/>
        <v>#N/A</v>
      </c>
      <c r="BB2186" s="145">
        <f t="shared" si="1186"/>
        <v>2.083333333333337E-2</v>
      </c>
      <c r="BC2186" s="2">
        <f>IF(AM2186,
  IF(AND(AL2186=$J$31,_xlfn.DAYS(AH2186,DATE(AI2186,1,1))&lt;7),
    MAX(0,EINSTELLUNGEN!$D$12+1-WEEKDAY(DATE(EINSTELLUNGEN!$D$9,EINSTELLUNGEN!$D$10,1),2)),
    IF(AL2186=$J$33,
      MIN(EINSTELLUNGEN!$D$12,WEEKDAY(DATE(EINSTELLUNGEN!$D$9,12,31),2)),
      EINSTELLUNGEN!$D$12
  )) - SUMIF(AL$50:AL$2500,"="&amp;AL2186,AX$50:AX$2500),
  0)</f>
        <v>3</v>
      </c>
      <c r="BD2186" s="2">
        <f t="shared" si="1187"/>
        <v>0.33333333333333331</v>
      </c>
      <c r="BE2186" s="2">
        <f t="shared" si="1188"/>
        <v>0</v>
      </c>
    </row>
    <row r="2187" spans="1:57" ht="10.5" customHeight="1">
      <c r="A2187" s="1" t="str">
        <f t="shared" ca="1" si="1164"/>
        <v/>
      </c>
      <c r="B2187" s="1" t="str">
        <f t="shared" ca="1" si="1165"/>
        <v/>
      </c>
      <c r="C2187" s="1" t="str">
        <f t="shared" ca="1" si="1166"/>
        <v/>
      </c>
      <c r="D2187" s="1" t="str">
        <f t="shared" ca="1" si="1167"/>
        <v/>
      </c>
      <c r="F2187" s="10"/>
      <c r="G2187" s="217" t="str">
        <f t="shared" si="1168"/>
        <v/>
      </c>
      <c r="H2187" s="27"/>
      <c r="I2187" s="28"/>
      <c r="J2187" s="28"/>
      <c r="K2187" s="29"/>
      <c r="L2187" s="217"/>
      <c r="M2187" s="217"/>
      <c r="N2187" s="217"/>
      <c r="O2187" s="26" t="str">
        <f t="shared" si="1169"/>
        <v/>
      </c>
      <c r="P2187" s="218" t="str">
        <f t="shared" si="1170"/>
        <v/>
      </c>
      <c r="Q2187" s="26" t="str">
        <f t="shared" si="1171"/>
        <v/>
      </c>
      <c r="R2187" s="22"/>
      <c r="S2187" s="99"/>
      <c r="T2187" s="10"/>
      <c r="U2187" s="229" t="str">
        <f t="shared" si="1172"/>
        <v/>
      </c>
      <c r="V2187" s="230"/>
      <c r="W2187" s="230"/>
      <c r="X2187" s="230"/>
      <c r="Y2187" s="230"/>
      <c r="Z2187" s="22" t="str">
        <f>""</f>
        <v/>
      </c>
      <c r="AB2187" s="23" t="str">
        <f t="shared" si="1173"/>
        <v/>
      </c>
      <c r="AC2187" s="2" t="b">
        <f>COUNT(Q2187:Q$2500)&gt;0</f>
        <v>0</v>
      </c>
      <c r="AD2187" s="2" t="b">
        <f t="shared" si="1155"/>
        <v>0</v>
      </c>
      <c r="AE2187" s="2" t="b">
        <f t="shared" si="1156"/>
        <v>0</v>
      </c>
      <c r="AF2187" s="2" t="b">
        <f t="shared" si="1157"/>
        <v>0</v>
      </c>
      <c r="AG2187" s="2" t="b">
        <f>OR(
  AND(AC2187,NOT(AC2188)),
  AND(AF2187,WEEKDAY(AH2186,2)=EINSTELLUNGEN!$D$12),
  AND(AF2187,AH2187=$J$35)
)</f>
        <v>0</v>
      </c>
      <c r="AH2187" s="2">
        <f>IF(AE2187,AH2186+IF(WEEKDAY(AH2186+1,2)&lt;=EINSTELLUNGEN!$D$12,1,$J$36),AH2186)</f>
        <v>42020</v>
      </c>
      <c r="AI2187" s="2">
        <f t="shared" si="1158"/>
        <v>2019</v>
      </c>
      <c r="AJ2187" s="2">
        <f t="shared" si="1159"/>
        <v>201901</v>
      </c>
      <c r="AK2187" s="2">
        <f t="shared" si="1160"/>
        <v>201901</v>
      </c>
      <c r="AL2187" s="2">
        <f t="shared" si="1161"/>
        <v>201903</v>
      </c>
      <c r="AM2187" s="2" t="b">
        <f t="shared" si="1162"/>
        <v>1</v>
      </c>
      <c r="AN2187" s="4" t="e">
        <f t="shared" si="1174"/>
        <v>#N/A</v>
      </c>
      <c r="AO2187" s="4" t="e">
        <f t="shared" si="1175"/>
        <v>#N/A</v>
      </c>
      <c r="AP2187" s="2" t="str">
        <f>IF(AD2187,
  IF(ISBLANK(H2187),
    AP2186,
    IF(LEN(H2187)=1,
      IF(OR(UPPER(H2187)="A",UPPER(H2187)="I"),
        EINSTELLUNGEN!$D$21,
        IF(OR(UPPER(H2187)="B",UPPER(H2187)="M"),
          EINSTELLUNGEN!$D$22,
          IF(OR(UPPER(H2187)="C",UPPER(H2187)="S"),
            EINSTELLUNGEN!$D$23,
            IF(UPPER(H2187)="D",
              EINSTELLUNGEN!$D$24,
              IF(UPPER(H2187)="E",
                EINSTELLUNGEN!$D$25,
                UPPER(H2187)))))),
      IF(ISNUMBER(H2187),
        EINSTELLUNGEN!$D$20&amp;H2187,
        UPPER(H2187)))),
  "")</f>
        <v/>
      </c>
      <c r="AQ2187" s="2" t="str">
        <f t="shared" si="1176"/>
        <v/>
      </c>
      <c r="AR2187" s="2">
        <f t="shared" si="1177"/>
        <v>0</v>
      </c>
      <c r="AS2187" s="145">
        <f t="shared" si="1178"/>
        <v>0.33333333333333331</v>
      </c>
      <c r="AT2187" s="2">
        <f t="shared" si="1179"/>
        <v>0</v>
      </c>
      <c r="AU2187" s="2">
        <f t="shared" si="1180"/>
        <v>0</v>
      </c>
      <c r="AV2187" s="2">
        <f t="shared" si="1181"/>
        <v>0</v>
      </c>
      <c r="AW2187" s="2">
        <f t="shared" si="1182"/>
        <v>0</v>
      </c>
      <c r="AX2187" s="2">
        <f t="shared" si="1163"/>
        <v>0</v>
      </c>
      <c r="AY2187" s="2">
        <f t="shared" si="1183"/>
        <v>0</v>
      </c>
      <c r="AZ2187" s="145" t="e">
        <f t="shared" si="1184"/>
        <v>#N/A</v>
      </c>
      <c r="BA2187" s="145" t="e">
        <f t="shared" si="1185"/>
        <v>#N/A</v>
      </c>
      <c r="BB2187" s="145">
        <f t="shared" si="1186"/>
        <v>2.083333333333337E-2</v>
      </c>
      <c r="BC2187" s="2">
        <f>IF(AM2187,
  IF(AND(AL2187=$J$31,_xlfn.DAYS(AH2187,DATE(AI2187,1,1))&lt;7),
    MAX(0,EINSTELLUNGEN!$D$12+1-WEEKDAY(DATE(EINSTELLUNGEN!$D$9,EINSTELLUNGEN!$D$10,1),2)),
    IF(AL2187=$J$33,
      MIN(EINSTELLUNGEN!$D$12,WEEKDAY(DATE(EINSTELLUNGEN!$D$9,12,31),2)),
      EINSTELLUNGEN!$D$12
  )) - SUMIF(AL$50:AL$2500,"="&amp;AL2187,AX$50:AX$2500),
  0)</f>
        <v>3</v>
      </c>
      <c r="BD2187" s="2">
        <f t="shared" si="1187"/>
        <v>0.33333333333333331</v>
      </c>
      <c r="BE2187" s="2">
        <f t="shared" si="1188"/>
        <v>0</v>
      </c>
    </row>
    <row r="2188" spans="1:57" ht="10.5" customHeight="1">
      <c r="A2188" s="1" t="str">
        <f t="shared" ca="1" si="1164"/>
        <v/>
      </c>
      <c r="B2188" s="1" t="str">
        <f t="shared" ca="1" si="1165"/>
        <v/>
      </c>
      <c r="C2188" s="1" t="str">
        <f t="shared" ca="1" si="1166"/>
        <v/>
      </c>
      <c r="D2188" s="1" t="str">
        <f t="shared" ca="1" si="1167"/>
        <v/>
      </c>
      <c r="F2188" s="10"/>
      <c r="G2188" s="217" t="str">
        <f t="shared" si="1168"/>
        <v/>
      </c>
      <c r="H2188" s="27"/>
      <c r="I2188" s="28"/>
      <c r="J2188" s="28"/>
      <c r="K2188" s="29"/>
      <c r="L2188" s="217"/>
      <c r="M2188" s="217"/>
      <c r="N2188" s="217"/>
      <c r="O2188" s="26" t="str">
        <f t="shared" si="1169"/>
        <v/>
      </c>
      <c r="P2188" s="218" t="str">
        <f t="shared" si="1170"/>
        <v/>
      </c>
      <c r="Q2188" s="26" t="str">
        <f t="shared" si="1171"/>
        <v/>
      </c>
      <c r="R2188" s="22"/>
      <c r="S2188" s="99"/>
      <c r="T2188" s="10"/>
      <c r="U2188" s="229" t="str">
        <f t="shared" si="1172"/>
        <v/>
      </c>
      <c r="V2188" s="230"/>
      <c r="W2188" s="230"/>
      <c r="X2188" s="230"/>
      <c r="Y2188" s="230"/>
      <c r="Z2188" s="22" t="str">
        <f>""</f>
        <v/>
      </c>
      <c r="AB2188" s="23" t="str">
        <f t="shared" si="1173"/>
        <v/>
      </c>
      <c r="AC2188" s="2" t="b">
        <f>COUNT(Q2188:Q$2500)&gt;0</f>
        <v>0</v>
      </c>
      <c r="AD2188" s="2" t="b">
        <f t="shared" si="1155"/>
        <v>0</v>
      </c>
      <c r="AE2188" s="2" t="b">
        <f t="shared" si="1156"/>
        <v>0</v>
      </c>
      <c r="AF2188" s="2" t="b">
        <f t="shared" si="1157"/>
        <v>0</v>
      </c>
      <c r="AG2188" s="2" t="b">
        <f>OR(
  AND(AC2188,NOT(AC2189)),
  AND(AF2188,WEEKDAY(AH2187,2)=EINSTELLUNGEN!$D$12),
  AND(AF2188,AH2188=$J$35)
)</f>
        <v>0</v>
      </c>
      <c r="AH2188" s="2">
        <f>IF(AE2188,AH2187+IF(WEEKDAY(AH2187+1,2)&lt;=EINSTELLUNGEN!$D$12,1,$J$36),AH2187)</f>
        <v>42020</v>
      </c>
      <c r="AI2188" s="2">
        <f t="shared" si="1158"/>
        <v>2019</v>
      </c>
      <c r="AJ2188" s="2">
        <f t="shared" si="1159"/>
        <v>201901</v>
      </c>
      <c r="AK2188" s="2">
        <f t="shared" si="1160"/>
        <v>201901</v>
      </c>
      <c r="AL2188" s="2">
        <f t="shared" si="1161"/>
        <v>201903</v>
      </c>
      <c r="AM2188" s="2" t="b">
        <f t="shared" si="1162"/>
        <v>1</v>
      </c>
      <c r="AN2188" s="4" t="e">
        <f t="shared" si="1174"/>
        <v>#N/A</v>
      </c>
      <c r="AO2188" s="4" t="e">
        <f t="shared" si="1175"/>
        <v>#N/A</v>
      </c>
      <c r="AP2188" s="2" t="str">
        <f>IF(AD2188,
  IF(ISBLANK(H2188),
    AP2187,
    IF(LEN(H2188)=1,
      IF(OR(UPPER(H2188)="A",UPPER(H2188)="I"),
        EINSTELLUNGEN!$D$21,
        IF(OR(UPPER(H2188)="B",UPPER(H2188)="M"),
          EINSTELLUNGEN!$D$22,
          IF(OR(UPPER(H2188)="C",UPPER(H2188)="S"),
            EINSTELLUNGEN!$D$23,
            IF(UPPER(H2188)="D",
              EINSTELLUNGEN!$D$24,
              IF(UPPER(H2188)="E",
                EINSTELLUNGEN!$D$25,
                UPPER(H2188)))))),
      IF(ISNUMBER(H2188),
        EINSTELLUNGEN!$D$20&amp;H2188,
        UPPER(H2188)))),
  "")</f>
        <v/>
      </c>
      <c r="AQ2188" s="2" t="str">
        <f t="shared" si="1176"/>
        <v/>
      </c>
      <c r="AR2188" s="2">
        <f t="shared" si="1177"/>
        <v>0</v>
      </c>
      <c r="AS2188" s="145">
        <f t="shared" si="1178"/>
        <v>0.33333333333333331</v>
      </c>
      <c r="AT2188" s="2">
        <f t="shared" si="1179"/>
        <v>0</v>
      </c>
      <c r="AU2188" s="2">
        <f t="shared" si="1180"/>
        <v>0</v>
      </c>
      <c r="AV2188" s="2">
        <f t="shared" si="1181"/>
        <v>0</v>
      </c>
      <c r="AW2188" s="2">
        <f t="shared" si="1182"/>
        <v>0</v>
      </c>
      <c r="AX2188" s="2">
        <f t="shared" si="1163"/>
        <v>0</v>
      </c>
      <c r="AY2188" s="2">
        <f t="shared" si="1183"/>
        <v>0</v>
      </c>
      <c r="AZ2188" s="145" t="e">
        <f t="shared" si="1184"/>
        <v>#N/A</v>
      </c>
      <c r="BA2188" s="145" t="e">
        <f t="shared" si="1185"/>
        <v>#N/A</v>
      </c>
      <c r="BB2188" s="145">
        <f t="shared" si="1186"/>
        <v>2.083333333333337E-2</v>
      </c>
      <c r="BC2188" s="2">
        <f>IF(AM2188,
  IF(AND(AL2188=$J$31,_xlfn.DAYS(AH2188,DATE(AI2188,1,1))&lt;7),
    MAX(0,EINSTELLUNGEN!$D$12+1-WEEKDAY(DATE(EINSTELLUNGEN!$D$9,EINSTELLUNGEN!$D$10,1),2)),
    IF(AL2188=$J$33,
      MIN(EINSTELLUNGEN!$D$12,WEEKDAY(DATE(EINSTELLUNGEN!$D$9,12,31),2)),
      EINSTELLUNGEN!$D$12
  )) - SUMIF(AL$50:AL$2500,"="&amp;AL2188,AX$50:AX$2500),
  0)</f>
        <v>3</v>
      </c>
      <c r="BD2188" s="2">
        <f t="shared" si="1187"/>
        <v>0.33333333333333331</v>
      </c>
      <c r="BE2188" s="2">
        <f t="shared" si="1188"/>
        <v>0</v>
      </c>
    </row>
    <row r="2189" spans="1:57" ht="10.5" customHeight="1">
      <c r="A2189" s="1" t="str">
        <f t="shared" ca="1" si="1164"/>
        <v/>
      </c>
      <c r="B2189" s="1" t="str">
        <f t="shared" ca="1" si="1165"/>
        <v/>
      </c>
      <c r="C2189" s="1" t="str">
        <f t="shared" ca="1" si="1166"/>
        <v/>
      </c>
      <c r="D2189" s="1" t="str">
        <f t="shared" ca="1" si="1167"/>
        <v/>
      </c>
      <c r="F2189" s="10"/>
      <c r="G2189" s="217" t="str">
        <f t="shared" si="1168"/>
        <v/>
      </c>
      <c r="H2189" s="27"/>
      <c r="I2189" s="28"/>
      <c r="J2189" s="28"/>
      <c r="K2189" s="29"/>
      <c r="L2189" s="217"/>
      <c r="M2189" s="217"/>
      <c r="N2189" s="217"/>
      <c r="O2189" s="26" t="str">
        <f t="shared" si="1169"/>
        <v/>
      </c>
      <c r="P2189" s="218" t="str">
        <f t="shared" si="1170"/>
        <v/>
      </c>
      <c r="Q2189" s="26" t="str">
        <f t="shared" si="1171"/>
        <v/>
      </c>
      <c r="R2189" s="22"/>
      <c r="S2189" s="99"/>
      <c r="T2189" s="10"/>
      <c r="U2189" s="229" t="str">
        <f t="shared" si="1172"/>
        <v/>
      </c>
      <c r="V2189" s="230"/>
      <c r="W2189" s="230"/>
      <c r="X2189" s="230"/>
      <c r="Y2189" s="230"/>
      <c r="Z2189" s="22" t="str">
        <f>""</f>
        <v/>
      </c>
      <c r="AB2189" s="23" t="str">
        <f t="shared" si="1173"/>
        <v/>
      </c>
      <c r="AC2189" s="2" t="b">
        <f>COUNT(Q2189:Q$2500)&gt;0</f>
        <v>0</v>
      </c>
      <c r="AD2189" s="2" t="b">
        <f t="shared" si="1155"/>
        <v>0</v>
      </c>
      <c r="AE2189" s="2" t="b">
        <f t="shared" si="1156"/>
        <v>0</v>
      </c>
      <c r="AF2189" s="2" t="b">
        <f t="shared" si="1157"/>
        <v>0</v>
      </c>
      <c r="AG2189" s="2" t="b">
        <f>OR(
  AND(AC2189,NOT(AC2190)),
  AND(AF2189,WEEKDAY(AH2188,2)=EINSTELLUNGEN!$D$12),
  AND(AF2189,AH2189=$J$35)
)</f>
        <v>0</v>
      </c>
      <c r="AH2189" s="2">
        <f>IF(AE2189,AH2188+IF(WEEKDAY(AH2188+1,2)&lt;=EINSTELLUNGEN!$D$12,1,$J$36),AH2188)</f>
        <v>42020</v>
      </c>
      <c r="AI2189" s="2">
        <f t="shared" si="1158"/>
        <v>2019</v>
      </c>
      <c r="AJ2189" s="2">
        <f t="shared" si="1159"/>
        <v>201901</v>
      </c>
      <c r="AK2189" s="2">
        <f t="shared" si="1160"/>
        <v>201901</v>
      </c>
      <c r="AL2189" s="2">
        <f t="shared" si="1161"/>
        <v>201903</v>
      </c>
      <c r="AM2189" s="2" t="b">
        <f t="shared" si="1162"/>
        <v>1</v>
      </c>
      <c r="AN2189" s="4" t="e">
        <f t="shared" si="1174"/>
        <v>#N/A</v>
      </c>
      <c r="AO2189" s="4" t="e">
        <f t="shared" si="1175"/>
        <v>#N/A</v>
      </c>
      <c r="AP2189" s="2" t="str">
        <f>IF(AD2189,
  IF(ISBLANK(H2189),
    AP2188,
    IF(LEN(H2189)=1,
      IF(OR(UPPER(H2189)="A",UPPER(H2189)="I"),
        EINSTELLUNGEN!$D$21,
        IF(OR(UPPER(H2189)="B",UPPER(H2189)="M"),
          EINSTELLUNGEN!$D$22,
          IF(OR(UPPER(H2189)="C",UPPER(H2189)="S"),
            EINSTELLUNGEN!$D$23,
            IF(UPPER(H2189)="D",
              EINSTELLUNGEN!$D$24,
              IF(UPPER(H2189)="E",
                EINSTELLUNGEN!$D$25,
                UPPER(H2189)))))),
      IF(ISNUMBER(H2189),
        EINSTELLUNGEN!$D$20&amp;H2189,
        UPPER(H2189)))),
  "")</f>
        <v/>
      </c>
      <c r="AQ2189" s="2" t="str">
        <f t="shared" si="1176"/>
        <v/>
      </c>
      <c r="AR2189" s="2">
        <f t="shared" si="1177"/>
        <v>0</v>
      </c>
      <c r="AS2189" s="145">
        <f t="shared" si="1178"/>
        <v>0.33333333333333331</v>
      </c>
      <c r="AT2189" s="2">
        <f t="shared" si="1179"/>
        <v>0</v>
      </c>
      <c r="AU2189" s="2">
        <f t="shared" si="1180"/>
        <v>0</v>
      </c>
      <c r="AV2189" s="2">
        <f t="shared" si="1181"/>
        <v>0</v>
      </c>
      <c r="AW2189" s="2">
        <f t="shared" si="1182"/>
        <v>0</v>
      </c>
      <c r="AX2189" s="2">
        <f t="shared" si="1163"/>
        <v>0</v>
      </c>
      <c r="AY2189" s="2">
        <f t="shared" si="1183"/>
        <v>0</v>
      </c>
      <c r="AZ2189" s="145" t="e">
        <f t="shared" si="1184"/>
        <v>#N/A</v>
      </c>
      <c r="BA2189" s="145" t="e">
        <f t="shared" si="1185"/>
        <v>#N/A</v>
      </c>
      <c r="BB2189" s="145">
        <f t="shared" si="1186"/>
        <v>2.083333333333337E-2</v>
      </c>
      <c r="BC2189" s="2">
        <f>IF(AM2189,
  IF(AND(AL2189=$J$31,_xlfn.DAYS(AH2189,DATE(AI2189,1,1))&lt;7),
    MAX(0,EINSTELLUNGEN!$D$12+1-WEEKDAY(DATE(EINSTELLUNGEN!$D$9,EINSTELLUNGEN!$D$10,1),2)),
    IF(AL2189=$J$33,
      MIN(EINSTELLUNGEN!$D$12,WEEKDAY(DATE(EINSTELLUNGEN!$D$9,12,31),2)),
      EINSTELLUNGEN!$D$12
  )) - SUMIF(AL$50:AL$2500,"="&amp;AL2189,AX$50:AX$2500),
  0)</f>
        <v>3</v>
      </c>
      <c r="BD2189" s="2">
        <f t="shared" si="1187"/>
        <v>0.33333333333333331</v>
      </c>
      <c r="BE2189" s="2">
        <f t="shared" si="1188"/>
        <v>0</v>
      </c>
    </row>
    <row r="2190" spans="1:57" ht="10.5" customHeight="1">
      <c r="A2190" s="1" t="str">
        <f t="shared" ca="1" si="1164"/>
        <v/>
      </c>
      <c r="B2190" s="1" t="str">
        <f t="shared" ca="1" si="1165"/>
        <v/>
      </c>
      <c r="C2190" s="1" t="str">
        <f t="shared" ca="1" si="1166"/>
        <v/>
      </c>
      <c r="D2190" s="1" t="str">
        <f t="shared" ca="1" si="1167"/>
        <v/>
      </c>
      <c r="F2190" s="10"/>
      <c r="G2190" s="217" t="str">
        <f t="shared" si="1168"/>
        <v/>
      </c>
      <c r="H2190" s="27"/>
      <c r="I2190" s="28"/>
      <c r="J2190" s="28"/>
      <c r="K2190" s="29"/>
      <c r="L2190" s="217"/>
      <c r="M2190" s="217"/>
      <c r="N2190" s="217"/>
      <c r="O2190" s="26" t="str">
        <f t="shared" si="1169"/>
        <v/>
      </c>
      <c r="P2190" s="218" t="str">
        <f t="shared" si="1170"/>
        <v/>
      </c>
      <c r="Q2190" s="26" t="str">
        <f t="shared" si="1171"/>
        <v/>
      </c>
      <c r="R2190" s="22"/>
      <c r="S2190" s="99"/>
      <c r="T2190" s="10"/>
      <c r="U2190" s="229" t="str">
        <f t="shared" si="1172"/>
        <v/>
      </c>
      <c r="V2190" s="230"/>
      <c r="W2190" s="230"/>
      <c r="X2190" s="230"/>
      <c r="Y2190" s="230"/>
      <c r="Z2190" s="22" t="str">
        <f>""</f>
        <v/>
      </c>
      <c r="AB2190" s="23" t="str">
        <f t="shared" si="1173"/>
        <v/>
      </c>
      <c r="AC2190" s="2" t="b">
        <f>COUNT(Q2190:Q$2500)&gt;0</f>
        <v>0</v>
      </c>
      <c r="AD2190" s="2" t="b">
        <f t="shared" si="1155"/>
        <v>0</v>
      </c>
      <c r="AE2190" s="2" t="b">
        <f t="shared" si="1156"/>
        <v>0</v>
      </c>
      <c r="AF2190" s="2" t="b">
        <f t="shared" si="1157"/>
        <v>0</v>
      </c>
      <c r="AG2190" s="2" t="b">
        <f>OR(
  AND(AC2190,NOT(AC2191)),
  AND(AF2190,WEEKDAY(AH2189,2)=EINSTELLUNGEN!$D$12),
  AND(AF2190,AH2190=$J$35)
)</f>
        <v>0</v>
      </c>
      <c r="AH2190" s="2">
        <f>IF(AE2190,AH2189+IF(WEEKDAY(AH2189+1,2)&lt;=EINSTELLUNGEN!$D$12,1,$J$36),AH2189)</f>
        <v>42020</v>
      </c>
      <c r="AI2190" s="2">
        <f t="shared" si="1158"/>
        <v>2019</v>
      </c>
      <c r="AJ2190" s="2">
        <f t="shared" si="1159"/>
        <v>201901</v>
      </c>
      <c r="AK2190" s="2">
        <f t="shared" si="1160"/>
        <v>201901</v>
      </c>
      <c r="AL2190" s="2">
        <f t="shared" si="1161"/>
        <v>201903</v>
      </c>
      <c r="AM2190" s="2" t="b">
        <f t="shared" si="1162"/>
        <v>1</v>
      </c>
      <c r="AN2190" s="4" t="e">
        <f t="shared" si="1174"/>
        <v>#N/A</v>
      </c>
      <c r="AO2190" s="4" t="e">
        <f t="shared" si="1175"/>
        <v>#N/A</v>
      </c>
      <c r="AP2190" s="2" t="str">
        <f>IF(AD2190,
  IF(ISBLANK(H2190),
    AP2189,
    IF(LEN(H2190)=1,
      IF(OR(UPPER(H2190)="A",UPPER(H2190)="I"),
        EINSTELLUNGEN!$D$21,
        IF(OR(UPPER(H2190)="B",UPPER(H2190)="M"),
          EINSTELLUNGEN!$D$22,
          IF(OR(UPPER(H2190)="C",UPPER(H2190)="S"),
            EINSTELLUNGEN!$D$23,
            IF(UPPER(H2190)="D",
              EINSTELLUNGEN!$D$24,
              IF(UPPER(H2190)="E",
                EINSTELLUNGEN!$D$25,
                UPPER(H2190)))))),
      IF(ISNUMBER(H2190),
        EINSTELLUNGEN!$D$20&amp;H2190,
        UPPER(H2190)))),
  "")</f>
        <v/>
      </c>
      <c r="AQ2190" s="2" t="str">
        <f t="shared" si="1176"/>
        <v/>
      </c>
      <c r="AR2190" s="2">
        <f t="shared" si="1177"/>
        <v>0</v>
      </c>
      <c r="AS2190" s="145">
        <f t="shared" si="1178"/>
        <v>0.33333333333333331</v>
      </c>
      <c r="AT2190" s="2">
        <f t="shared" si="1179"/>
        <v>0</v>
      </c>
      <c r="AU2190" s="2">
        <f t="shared" si="1180"/>
        <v>0</v>
      </c>
      <c r="AV2190" s="2">
        <f t="shared" si="1181"/>
        <v>0</v>
      </c>
      <c r="AW2190" s="2">
        <f t="shared" si="1182"/>
        <v>0</v>
      </c>
      <c r="AX2190" s="2">
        <f t="shared" si="1163"/>
        <v>0</v>
      </c>
      <c r="AY2190" s="2">
        <f t="shared" si="1183"/>
        <v>0</v>
      </c>
      <c r="AZ2190" s="145" t="e">
        <f t="shared" si="1184"/>
        <v>#N/A</v>
      </c>
      <c r="BA2190" s="145" t="e">
        <f t="shared" si="1185"/>
        <v>#N/A</v>
      </c>
      <c r="BB2190" s="145">
        <f t="shared" si="1186"/>
        <v>2.083333333333337E-2</v>
      </c>
      <c r="BC2190" s="2">
        <f>IF(AM2190,
  IF(AND(AL2190=$J$31,_xlfn.DAYS(AH2190,DATE(AI2190,1,1))&lt;7),
    MAX(0,EINSTELLUNGEN!$D$12+1-WEEKDAY(DATE(EINSTELLUNGEN!$D$9,EINSTELLUNGEN!$D$10,1),2)),
    IF(AL2190=$J$33,
      MIN(EINSTELLUNGEN!$D$12,WEEKDAY(DATE(EINSTELLUNGEN!$D$9,12,31),2)),
      EINSTELLUNGEN!$D$12
  )) - SUMIF(AL$50:AL$2500,"="&amp;AL2190,AX$50:AX$2500),
  0)</f>
        <v>3</v>
      </c>
      <c r="BD2190" s="2">
        <f t="shared" si="1187"/>
        <v>0.33333333333333331</v>
      </c>
      <c r="BE2190" s="2">
        <f t="shared" si="1188"/>
        <v>0</v>
      </c>
    </row>
    <row r="2191" spans="1:57" ht="10.5" customHeight="1">
      <c r="A2191" s="1" t="str">
        <f t="shared" ca="1" si="1164"/>
        <v/>
      </c>
      <c r="B2191" s="1" t="str">
        <f t="shared" ca="1" si="1165"/>
        <v/>
      </c>
      <c r="C2191" s="1" t="str">
        <f t="shared" ca="1" si="1166"/>
        <v/>
      </c>
      <c r="D2191" s="1" t="str">
        <f t="shared" ca="1" si="1167"/>
        <v/>
      </c>
      <c r="F2191" s="10"/>
      <c r="G2191" s="217" t="str">
        <f t="shared" si="1168"/>
        <v/>
      </c>
      <c r="H2191" s="27"/>
      <c r="I2191" s="28"/>
      <c r="J2191" s="28"/>
      <c r="K2191" s="29"/>
      <c r="L2191" s="217"/>
      <c r="M2191" s="217"/>
      <c r="N2191" s="217"/>
      <c r="O2191" s="26" t="str">
        <f t="shared" si="1169"/>
        <v/>
      </c>
      <c r="P2191" s="218" t="str">
        <f t="shared" si="1170"/>
        <v/>
      </c>
      <c r="Q2191" s="26" t="str">
        <f t="shared" si="1171"/>
        <v/>
      </c>
      <c r="R2191" s="22"/>
      <c r="S2191" s="99"/>
      <c r="T2191" s="10"/>
      <c r="U2191" s="229" t="str">
        <f t="shared" si="1172"/>
        <v/>
      </c>
      <c r="V2191" s="230"/>
      <c r="W2191" s="230"/>
      <c r="X2191" s="230"/>
      <c r="Y2191" s="230"/>
      <c r="Z2191" s="22" t="str">
        <f>""</f>
        <v/>
      </c>
      <c r="AB2191" s="23" t="str">
        <f t="shared" si="1173"/>
        <v/>
      </c>
      <c r="AC2191" s="2" t="b">
        <f>COUNT(Q2191:Q$2500)&gt;0</f>
        <v>0</v>
      </c>
      <c r="AD2191" s="2" t="b">
        <f t="shared" si="1155"/>
        <v>0</v>
      </c>
      <c r="AE2191" s="2" t="b">
        <f t="shared" si="1156"/>
        <v>0</v>
      </c>
      <c r="AF2191" s="2" t="b">
        <f t="shared" si="1157"/>
        <v>0</v>
      </c>
      <c r="AG2191" s="2" t="b">
        <f>OR(
  AND(AC2191,NOT(AC2192)),
  AND(AF2191,WEEKDAY(AH2190,2)=EINSTELLUNGEN!$D$12),
  AND(AF2191,AH2191=$J$35)
)</f>
        <v>0</v>
      </c>
      <c r="AH2191" s="2">
        <f>IF(AE2191,AH2190+IF(WEEKDAY(AH2190+1,2)&lt;=EINSTELLUNGEN!$D$12,1,$J$36),AH2190)</f>
        <v>42020</v>
      </c>
      <c r="AI2191" s="2">
        <f t="shared" si="1158"/>
        <v>2019</v>
      </c>
      <c r="AJ2191" s="2">
        <f t="shared" si="1159"/>
        <v>201901</v>
      </c>
      <c r="AK2191" s="2">
        <f t="shared" si="1160"/>
        <v>201901</v>
      </c>
      <c r="AL2191" s="2">
        <f t="shared" si="1161"/>
        <v>201903</v>
      </c>
      <c r="AM2191" s="2" t="b">
        <f t="shared" si="1162"/>
        <v>1</v>
      </c>
      <c r="AN2191" s="4" t="e">
        <f t="shared" si="1174"/>
        <v>#N/A</v>
      </c>
      <c r="AO2191" s="4" t="e">
        <f t="shared" si="1175"/>
        <v>#N/A</v>
      </c>
      <c r="AP2191" s="2" t="str">
        <f>IF(AD2191,
  IF(ISBLANK(H2191),
    AP2190,
    IF(LEN(H2191)=1,
      IF(OR(UPPER(H2191)="A",UPPER(H2191)="I"),
        EINSTELLUNGEN!$D$21,
        IF(OR(UPPER(H2191)="B",UPPER(H2191)="M"),
          EINSTELLUNGEN!$D$22,
          IF(OR(UPPER(H2191)="C",UPPER(H2191)="S"),
            EINSTELLUNGEN!$D$23,
            IF(UPPER(H2191)="D",
              EINSTELLUNGEN!$D$24,
              IF(UPPER(H2191)="E",
                EINSTELLUNGEN!$D$25,
                UPPER(H2191)))))),
      IF(ISNUMBER(H2191),
        EINSTELLUNGEN!$D$20&amp;H2191,
        UPPER(H2191)))),
  "")</f>
        <v/>
      </c>
      <c r="AQ2191" s="2" t="str">
        <f t="shared" si="1176"/>
        <v/>
      </c>
      <c r="AR2191" s="2">
        <f t="shared" si="1177"/>
        <v>0</v>
      </c>
      <c r="AS2191" s="145">
        <f t="shared" si="1178"/>
        <v>0.33333333333333331</v>
      </c>
      <c r="AT2191" s="2">
        <f t="shared" si="1179"/>
        <v>0</v>
      </c>
      <c r="AU2191" s="2">
        <f t="shared" si="1180"/>
        <v>0</v>
      </c>
      <c r="AV2191" s="2">
        <f t="shared" si="1181"/>
        <v>0</v>
      </c>
      <c r="AW2191" s="2">
        <f t="shared" si="1182"/>
        <v>0</v>
      </c>
      <c r="AX2191" s="2">
        <f t="shared" si="1163"/>
        <v>0</v>
      </c>
      <c r="AY2191" s="2">
        <f t="shared" si="1183"/>
        <v>0</v>
      </c>
      <c r="AZ2191" s="145" t="e">
        <f t="shared" si="1184"/>
        <v>#N/A</v>
      </c>
      <c r="BA2191" s="145" t="e">
        <f t="shared" si="1185"/>
        <v>#N/A</v>
      </c>
      <c r="BB2191" s="145">
        <f t="shared" si="1186"/>
        <v>2.083333333333337E-2</v>
      </c>
      <c r="BC2191" s="2">
        <f>IF(AM2191,
  IF(AND(AL2191=$J$31,_xlfn.DAYS(AH2191,DATE(AI2191,1,1))&lt;7),
    MAX(0,EINSTELLUNGEN!$D$12+1-WEEKDAY(DATE(EINSTELLUNGEN!$D$9,EINSTELLUNGEN!$D$10,1),2)),
    IF(AL2191=$J$33,
      MIN(EINSTELLUNGEN!$D$12,WEEKDAY(DATE(EINSTELLUNGEN!$D$9,12,31),2)),
      EINSTELLUNGEN!$D$12
  )) - SUMIF(AL$50:AL$2500,"="&amp;AL2191,AX$50:AX$2500),
  0)</f>
        <v>3</v>
      </c>
      <c r="BD2191" s="2">
        <f t="shared" si="1187"/>
        <v>0.33333333333333331</v>
      </c>
      <c r="BE2191" s="2">
        <f t="shared" si="1188"/>
        <v>0</v>
      </c>
    </row>
    <row r="2192" spans="1:57" ht="10.5" customHeight="1">
      <c r="A2192" s="1" t="str">
        <f t="shared" ca="1" si="1164"/>
        <v/>
      </c>
      <c r="B2192" s="1" t="str">
        <f t="shared" ca="1" si="1165"/>
        <v/>
      </c>
      <c r="C2192" s="1" t="str">
        <f t="shared" ca="1" si="1166"/>
        <v/>
      </c>
      <c r="D2192" s="1" t="str">
        <f t="shared" ca="1" si="1167"/>
        <v/>
      </c>
      <c r="F2192" s="10"/>
      <c r="G2192" s="217" t="str">
        <f t="shared" si="1168"/>
        <v/>
      </c>
      <c r="H2192" s="27"/>
      <c r="I2192" s="28"/>
      <c r="J2192" s="28"/>
      <c r="K2192" s="29"/>
      <c r="L2192" s="217"/>
      <c r="M2192" s="217"/>
      <c r="N2192" s="217"/>
      <c r="O2192" s="26" t="str">
        <f t="shared" si="1169"/>
        <v/>
      </c>
      <c r="P2192" s="218" t="str">
        <f t="shared" si="1170"/>
        <v/>
      </c>
      <c r="Q2192" s="26" t="str">
        <f t="shared" si="1171"/>
        <v/>
      </c>
      <c r="R2192" s="22"/>
      <c r="S2192" s="99"/>
      <c r="T2192" s="10"/>
      <c r="U2192" s="229" t="str">
        <f t="shared" si="1172"/>
        <v/>
      </c>
      <c r="V2192" s="230"/>
      <c r="W2192" s="230"/>
      <c r="X2192" s="230"/>
      <c r="Y2192" s="230"/>
      <c r="Z2192" s="22" t="str">
        <f>""</f>
        <v/>
      </c>
      <c r="AB2192" s="23" t="str">
        <f t="shared" si="1173"/>
        <v/>
      </c>
      <c r="AC2192" s="2" t="b">
        <f>COUNT(Q2192:Q$2500)&gt;0</f>
        <v>0</v>
      </c>
      <c r="AD2192" s="2" t="b">
        <f t="shared" si="1155"/>
        <v>0</v>
      </c>
      <c r="AE2192" s="2" t="b">
        <f t="shared" si="1156"/>
        <v>0</v>
      </c>
      <c r="AF2192" s="2" t="b">
        <f t="shared" si="1157"/>
        <v>0</v>
      </c>
      <c r="AG2192" s="2" t="b">
        <f>OR(
  AND(AC2192,NOT(AC2193)),
  AND(AF2192,WEEKDAY(AH2191,2)=EINSTELLUNGEN!$D$12),
  AND(AF2192,AH2192=$J$35)
)</f>
        <v>0</v>
      </c>
      <c r="AH2192" s="2">
        <f>IF(AE2192,AH2191+IF(WEEKDAY(AH2191+1,2)&lt;=EINSTELLUNGEN!$D$12,1,$J$36),AH2191)</f>
        <v>42020</v>
      </c>
      <c r="AI2192" s="2">
        <f t="shared" si="1158"/>
        <v>2019</v>
      </c>
      <c r="AJ2192" s="2">
        <f t="shared" si="1159"/>
        <v>201901</v>
      </c>
      <c r="AK2192" s="2">
        <f t="shared" si="1160"/>
        <v>201901</v>
      </c>
      <c r="AL2192" s="2">
        <f t="shared" si="1161"/>
        <v>201903</v>
      </c>
      <c r="AM2192" s="2" t="b">
        <f t="shared" si="1162"/>
        <v>1</v>
      </c>
      <c r="AN2192" s="4" t="e">
        <f t="shared" si="1174"/>
        <v>#N/A</v>
      </c>
      <c r="AO2192" s="4" t="e">
        <f t="shared" si="1175"/>
        <v>#N/A</v>
      </c>
      <c r="AP2192" s="2" t="str">
        <f>IF(AD2192,
  IF(ISBLANK(H2192),
    AP2191,
    IF(LEN(H2192)=1,
      IF(OR(UPPER(H2192)="A",UPPER(H2192)="I"),
        EINSTELLUNGEN!$D$21,
        IF(OR(UPPER(H2192)="B",UPPER(H2192)="M"),
          EINSTELLUNGEN!$D$22,
          IF(OR(UPPER(H2192)="C",UPPER(H2192)="S"),
            EINSTELLUNGEN!$D$23,
            IF(UPPER(H2192)="D",
              EINSTELLUNGEN!$D$24,
              IF(UPPER(H2192)="E",
                EINSTELLUNGEN!$D$25,
                UPPER(H2192)))))),
      IF(ISNUMBER(H2192),
        EINSTELLUNGEN!$D$20&amp;H2192,
        UPPER(H2192)))),
  "")</f>
        <v/>
      </c>
      <c r="AQ2192" s="2" t="str">
        <f t="shared" si="1176"/>
        <v/>
      </c>
      <c r="AR2192" s="2">
        <f t="shared" si="1177"/>
        <v>0</v>
      </c>
      <c r="AS2192" s="145">
        <f t="shared" si="1178"/>
        <v>0.33333333333333331</v>
      </c>
      <c r="AT2192" s="2">
        <f t="shared" si="1179"/>
        <v>0</v>
      </c>
      <c r="AU2192" s="2">
        <f t="shared" si="1180"/>
        <v>0</v>
      </c>
      <c r="AV2192" s="2">
        <f t="shared" si="1181"/>
        <v>0</v>
      </c>
      <c r="AW2192" s="2">
        <f t="shared" si="1182"/>
        <v>0</v>
      </c>
      <c r="AX2192" s="2">
        <f t="shared" si="1163"/>
        <v>0</v>
      </c>
      <c r="AY2192" s="2">
        <f t="shared" si="1183"/>
        <v>0</v>
      </c>
      <c r="AZ2192" s="145" t="e">
        <f t="shared" si="1184"/>
        <v>#N/A</v>
      </c>
      <c r="BA2192" s="145" t="e">
        <f t="shared" si="1185"/>
        <v>#N/A</v>
      </c>
      <c r="BB2192" s="145">
        <f t="shared" si="1186"/>
        <v>2.083333333333337E-2</v>
      </c>
      <c r="BC2192" s="2">
        <f>IF(AM2192,
  IF(AND(AL2192=$J$31,_xlfn.DAYS(AH2192,DATE(AI2192,1,1))&lt;7),
    MAX(0,EINSTELLUNGEN!$D$12+1-WEEKDAY(DATE(EINSTELLUNGEN!$D$9,EINSTELLUNGEN!$D$10,1),2)),
    IF(AL2192=$J$33,
      MIN(EINSTELLUNGEN!$D$12,WEEKDAY(DATE(EINSTELLUNGEN!$D$9,12,31),2)),
      EINSTELLUNGEN!$D$12
  )) - SUMIF(AL$50:AL$2500,"="&amp;AL2192,AX$50:AX$2500),
  0)</f>
        <v>3</v>
      </c>
      <c r="BD2192" s="2">
        <f t="shared" si="1187"/>
        <v>0.33333333333333331</v>
      </c>
      <c r="BE2192" s="2">
        <f t="shared" si="1188"/>
        <v>0</v>
      </c>
    </row>
    <row r="2193" spans="1:57" ht="10.5" customHeight="1">
      <c r="A2193" s="1" t="str">
        <f t="shared" ca="1" si="1164"/>
        <v/>
      </c>
      <c r="B2193" s="1" t="str">
        <f t="shared" ca="1" si="1165"/>
        <v/>
      </c>
      <c r="C2193" s="1" t="str">
        <f t="shared" ca="1" si="1166"/>
        <v/>
      </c>
      <c r="D2193" s="1" t="str">
        <f t="shared" ca="1" si="1167"/>
        <v/>
      </c>
      <c r="F2193" s="10"/>
      <c r="G2193" s="217" t="str">
        <f t="shared" si="1168"/>
        <v/>
      </c>
      <c r="H2193" s="27"/>
      <c r="I2193" s="28"/>
      <c r="J2193" s="28"/>
      <c r="K2193" s="29"/>
      <c r="L2193" s="217"/>
      <c r="M2193" s="217"/>
      <c r="N2193" s="217"/>
      <c r="O2193" s="26" t="str">
        <f t="shared" si="1169"/>
        <v/>
      </c>
      <c r="P2193" s="218" t="str">
        <f t="shared" si="1170"/>
        <v/>
      </c>
      <c r="Q2193" s="26" t="str">
        <f t="shared" si="1171"/>
        <v/>
      </c>
      <c r="R2193" s="22"/>
      <c r="S2193" s="99"/>
      <c r="T2193" s="10"/>
      <c r="U2193" s="229" t="str">
        <f t="shared" si="1172"/>
        <v/>
      </c>
      <c r="V2193" s="230"/>
      <c r="W2193" s="230"/>
      <c r="X2193" s="230"/>
      <c r="Y2193" s="230"/>
      <c r="Z2193" s="22" t="str">
        <f>""</f>
        <v/>
      </c>
      <c r="AB2193" s="23" t="str">
        <f t="shared" si="1173"/>
        <v/>
      </c>
      <c r="AC2193" s="2" t="b">
        <f>COUNT(Q2193:Q$2500)&gt;0</f>
        <v>0</v>
      </c>
      <c r="AD2193" s="2" t="b">
        <f t="shared" si="1155"/>
        <v>0</v>
      </c>
      <c r="AE2193" s="2" t="b">
        <f t="shared" si="1156"/>
        <v>0</v>
      </c>
      <c r="AF2193" s="2" t="b">
        <f t="shared" si="1157"/>
        <v>0</v>
      </c>
      <c r="AG2193" s="2" t="b">
        <f>OR(
  AND(AC2193,NOT(AC2194)),
  AND(AF2193,WEEKDAY(AH2192,2)=EINSTELLUNGEN!$D$12),
  AND(AF2193,AH2193=$J$35)
)</f>
        <v>0</v>
      </c>
      <c r="AH2193" s="2">
        <f>IF(AE2193,AH2192+IF(WEEKDAY(AH2192+1,2)&lt;=EINSTELLUNGEN!$D$12,1,$J$36),AH2192)</f>
        <v>42020</v>
      </c>
      <c r="AI2193" s="2">
        <f t="shared" si="1158"/>
        <v>2019</v>
      </c>
      <c r="AJ2193" s="2">
        <f t="shared" si="1159"/>
        <v>201901</v>
      </c>
      <c r="AK2193" s="2">
        <f t="shared" si="1160"/>
        <v>201901</v>
      </c>
      <c r="AL2193" s="2">
        <f t="shared" si="1161"/>
        <v>201903</v>
      </c>
      <c r="AM2193" s="2" t="b">
        <f t="shared" si="1162"/>
        <v>1</v>
      </c>
      <c r="AN2193" s="4" t="e">
        <f t="shared" si="1174"/>
        <v>#N/A</v>
      </c>
      <c r="AO2193" s="4" t="e">
        <f t="shared" si="1175"/>
        <v>#N/A</v>
      </c>
      <c r="AP2193" s="2" t="str">
        <f>IF(AD2193,
  IF(ISBLANK(H2193),
    AP2192,
    IF(LEN(H2193)=1,
      IF(OR(UPPER(H2193)="A",UPPER(H2193)="I"),
        EINSTELLUNGEN!$D$21,
        IF(OR(UPPER(H2193)="B",UPPER(H2193)="M"),
          EINSTELLUNGEN!$D$22,
          IF(OR(UPPER(H2193)="C",UPPER(H2193)="S"),
            EINSTELLUNGEN!$D$23,
            IF(UPPER(H2193)="D",
              EINSTELLUNGEN!$D$24,
              IF(UPPER(H2193)="E",
                EINSTELLUNGEN!$D$25,
                UPPER(H2193)))))),
      IF(ISNUMBER(H2193),
        EINSTELLUNGEN!$D$20&amp;H2193,
        UPPER(H2193)))),
  "")</f>
        <v/>
      </c>
      <c r="AQ2193" s="2" t="str">
        <f t="shared" si="1176"/>
        <v/>
      </c>
      <c r="AR2193" s="2">
        <f t="shared" si="1177"/>
        <v>0</v>
      </c>
      <c r="AS2193" s="145">
        <f t="shared" si="1178"/>
        <v>0.33333333333333331</v>
      </c>
      <c r="AT2193" s="2">
        <f t="shared" si="1179"/>
        <v>0</v>
      </c>
      <c r="AU2193" s="2">
        <f t="shared" si="1180"/>
        <v>0</v>
      </c>
      <c r="AV2193" s="2">
        <f t="shared" si="1181"/>
        <v>0</v>
      </c>
      <c r="AW2193" s="2">
        <f t="shared" si="1182"/>
        <v>0</v>
      </c>
      <c r="AX2193" s="2">
        <f t="shared" si="1163"/>
        <v>0</v>
      </c>
      <c r="AY2193" s="2">
        <f t="shared" si="1183"/>
        <v>0</v>
      </c>
      <c r="AZ2193" s="145" t="e">
        <f t="shared" si="1184"/>
        <v>#N/A</v>
      </c>
      <c r="BA2193" s="145" t="e">
        <f t="shared" si="1185"/>
        <v>#N/A</v>
      </c>
      <c r="BB2193" s="145">
        <f t="shared" si="1186"/>
        <v>2.083333333333337E-2</v>
      </c>
      <c r="BC2193" s="2">
        <f>IF(AM2193,
  IF(AND(AL2193=$J$31,_xlfn.DAYS(AH2193,DATE(AI2193,1,1))&lt;7),
    MAX(0,EINSTELLUNGEN!$D$12+1-WEEKDAY(DATE(EINSTELLUNGEN!$D$9,EINSTELLUNGEN!$D$10,1),2)),
    IF(AL2193=$J$33,
      MIN(EINSTELLUNGEN!$D$12,WEEKDAY(DATE(EINSTELLUNGEN!$D$9,12,31),2)),
      EINSTELLUNGEN!$D$12
  )) - SUMIF(AL$50:AL$2500,"="&amp;AL2193,AX$50:AX$2500),
  0)</f>
        <v>3</v>
      </c>
      <c r="BD2193" s="2">
        <f t="shared" si="1187"/>
        <v>0.33333333333333331</v>
      </c>
      <c r="BE2193" s="2">
        <f t="shared" si="1188"/>
        <v>0</v>
      </c>
    </row>
    <row r="2194" spans="1:57" ht="10.5" customHeight="1">
      <c r="A2194" s="1" t="str">
        <f t="shared" ca="1" si="1164"/>
        <v/>
      </c>
      <c r="B2194" s="1" t="str">
        <f t="shared" ca="1" si="1165"/>
        <v/>
      </c>
      <c r="C2194" s="1" t="str">
        <f t="shared" ca="1" si="1166"/>
        <v/>
      </c>
      <c r="D2194" s="1" t="str">
        <f t="shared" ca="1" si="1167"/>
        <v/>
      </c>
      <c r="F2194" s="10"/>
      <c r="G2194" s="217" t="str">
        <f t="shared" si="1168"/>
        <v/>
      </c>
      <c r="H2194" s="27"/>
      <c r="I2194" s="28"/>
      <c r="J2194" s="28"/>
      <c r="K2194" s="29"/>
      <c r="L2194" s="217"/>
      <c r="M2194" s="217"/>
      <c r="N2194" s="217"/>
      <c r="O2194" s="26" t="str">
        <f t="shared" si="1169"/>
        <v/>
      </c>
      <c r="P2194" s="218" t="str">
        <f t="shared" si="1170"/>
        <v/>
      </c>
      <c r="Q2194" s="26" t="str">
        <f t="shared" si="1171"/>
        <v/>
      </c>
      <c r="R2194" s="22"/>
      <c r="S2194" s="99"/>
      <c r="T2194" s="10"/>
      <c r="U2194" s="229" t="str">
        <f t="shared" si="1172"/>
        <v/>
      </c>
      <c r="V2194" s="230"/>
      <c r="W2194" s="230"/>
      <c r="X2194" s="230"/>
      <c r="Y2194" s="230"/>
      <c r="Z2194" s="22" t="str">
        <f>""</f>
        <v/>
      </c>
      <c r="AB2194" s="23" t="str">
        <f t="shared" si="1173"/>
        <v/>
      </c>
      <c r="AC2194" s="2" t="b">
        <f>COUNT(Q2194:Q$2500)&gt;0</f>
        <v>0</v>
      </c>
      <c r="AD2194" s="2" t="b">
        <f t="shared" si="1155"/>
        <v>0</v>
      </c>
      <c r="AE2194" s="2" t="b">
        <f t="shared" si="1156"/>
        <v>0</v>
      </c>
      <c r="AF2194" s="2" t="b">
        <f t="shared" si="1157"/>
        <v>0</v>
      </c>
      <c r="AG2194" s="2" t="b">
        <f>OR(
  AND(AC2194,NOT(AC2195)),
  AND(AF2194,WEEKDAY(AH2193,2)=EINSTELLUNGEN!$D$12),
  AND(AF2194,AH2194=$J$35)
)</f>
        <v>0</v>
      </c>
      <c r="AH2194" s="2">
        <f>IF(AE2194,AH2193+IF(WEEKDAY(AH2193+1,2)&lt;=EINSTELLUNGEN!$D$12,1,$J$36),AH2193)</f>
        <v>42020</v>
      </c>
      <c r="AI2194" s="2">
        <f t="shared" si="1158"/>
        <v>2019</v>
      </c>
      <c r="AJ2194" s="2">
        <f t="shared" si="1159"/>
        <v>201901</v>
      </c>
      <c r="AK2194" s="2">
        <f t="shared" si="1160"/>
        <v>201901</v>
      </c>
      <c r="AL2194" s="2">
        <f t="shared" si="1161"/>
        <v>201903</v>
      </c>
      <c r="AM2194" s="2" t="b">
        <f t="shared" si="1162"/>
        <v>1</v>
      </c>
      <c r="AN2194" s="4" t="e">
        <f t="shared" si="1174"/>
        <v>#N/A</v>
      </c>
      <c r="AO2194" s="4" t="e">
        <f t="shared" si="1175"/>
        <v>#N/A</v>
      </c>
      <c r="AP2194" s="2" t="str">
        <f>IF(AD2194,
  IF(ISBLANK(H2194),
    AP2193,
    IF(LEN(H2194)=1,
      IF(OR(UPPER(H2194)="A",UPPER(H2194)="I"),
        EINSTELLUNGEN!$D$21,
        IF(OR(UPPER(H2194)="B",UPPER(H2194)="M"),
          EINSTELLUNGEN!$D$22,
          IF(OR(UPPER(H2194)="C",UPPER(H2194)="S"),
            EINSTELLUNGEN!$D$23,
            IF(UPPER(H2194)="D",
              EINSTELLUNGEN!$D$24,
              IF(UPPER(H2194)="E",
                EINSTELLUNGEN!$D$25,
                UPPER(H2194)))))),
      IF(ISNUMBER(H2194),
        EINSTELLUNGEN!$D$20&amp;H2194,
        UPPER(H2194)))),
  "")</f>
        <v/>
      </c>
      <c r="AQ2194" s="2" t="str">
        <f t="shared" si="1176"/>
        <v/>
      </c>
      <c r="AR2194" s="2">
        <f t="shared" si="1177"/>
        <v>0</v>
      </c>
      <c r="AS2194" s="145">
        <f t="shared" si="1178"/>
        <v>0.33333333333333331</v>
      </c>
      <c r="AT2194" s="2">
        <f t="shared" si="1179"/>
        <v>0</v>
      </c>
      <c r="AU2194" s="2">
        <f t="shared" si="1180"/>
        <v>0</v>
      </c>
      <c r="AV2194" s="2">
        <f t="shared" si="1181"/>
        <v>0</v>
      </c>
      <c r="AW2194" s="2">
        <f t="shared" si="1182"/>
        <v>0</v>
      </c>
      <c r="AX2194" s="2">
        <f t="shared" si="1163"/>
        <v>0</v>
      </c>
      <c r="AY2194" s="2">
        <f t="shared" si="1183"/>
        <v>0</v>
      </c>
      <c r="AZ2194" s="145" t="e">
        <f t="shared" si="1184"/>
        <v>#N/A</v>
      </c>
      <c r="BA2194" s="145" t="e">
        <f t="shared" si="1185"/>
        <v>#N/A</v>
      </c>
      <c r="BB2194" s="145">
        <f t="shared" si="1186"/>
        <v>2.083333333333337E-2</v>
      </c>
      <c r="BC2194" s="2">
        <f>IF(AM2194,
  IF(AND(AL2194=$J$31,_xlfn.DAYS(AH2194,DATE(AI2194,1,1))&lt;7),
    MAX(0,EINSTELLUNGEN!$D$12+1-WEEKDAY(DATE(EINSTELLUNGEN!$D$9,EINSTELLUNGEN!$D$10,1),2)),
    IF(AL2194=$J$33,
      MIN(EINSTELLUNGEN!$D$12,WEEKDAY(DATE(EINSTELLUNGEN!$D$9,12,31),2)),
      EINSTELLUNGEN!$D$12
  )) - SUMIF(AL$50:AL$2500,"="&amp;AL2194,AX$50:AX$2500),
  0)</f>
        <v>3</v>
      </c>
      <c r="BD2194" s="2">
        <f t="shared" si="1187"/>
        <v>0.33333333333333331</v>
      </c>
      <c r="BE2194" s="2">
        <f t="shared" si="1188"/>
        <v>0</v>
      </c>
    </row>
    <row r="2195" spans="1:57" ht="10.5" customHeight="1">
      <c r="A2195" s="1" t="str">
        <f t="shared" ca="1" si="1164"/>
        <v/>
      </c>
      <c r="B2195" s="1" t="str">
        <f t="shared" ca="1" si="1165"/>
        <v/>
      </c>
      <c r="C2195" s="1" t="str">
        <f t="shared" ca="1" si="1166"/>
        <v/>
      </c>
      <c r="D2195" s="1" t="str">
        <f t="shared" ca="1" si="1167"/>
        <v/>
      </c>
      <c r="F2195" s="10"/>
      <c r="G2195" s="217" t="str">
        <f t="shared" si="1168"/>
        <v/>
      </c>
      <c r="H2195" s="27"/>
      <c r="I2195" s="28"/>
      <c r="J2195" s="28"/>
      <c r="K2195" s="29"/>
      <c r="L2195" s="217"/>
      <c r="M2195" s="217"/>
      <c r="N2195" s="217"/>
      <c r="O2195" s="26" t="str">
        <f t="shared" si="1169"/>
        <v/>
      </c>
      <c r="P2195" s="218" t="str">
        <f t="shared" si="1170"/>
        <v/>
      </c>
      <c r="Q2195" s="26" t="str">
        <f t="shared" si="1171"/>
        <v/>
      </c>
      <c r="R2195" s="22"/>
      <c r="S2195" s="99"/>
      <c r="T2195" s="10"/>
      <c r="U2195" s="229" t="str">
        <f t="shared" si="1172"/>
        <v/>
      </c>
      <c r="V2195" s="230"/>
      <c r="W2195" s="230"/>
      <c r="X2195" s="230"/>
      <c r="Y2195" s="230"/>
      <c r="Z2195" s="22" t="str">
        <f>""</f>
        <v/>
      </c>
      <c r="AB2195" s="23" t="str">
        <f t="shared" si="1173"/>
        <v/>
      </c>
      <c r="AC2195" s="2" t="b">
        <f>COUNT(Q2195:Q$2500)&gt;0</f>
        <v>0</v>
      </c>
      <c r="AD2195" s="2" t="b">
        <f t="shared" si="1155"/>
        <v>0</v>
      </c>
      <c r="AE2195" s="2" t="b">
        <f t="shared" si="1156"/>
        <v>0</v>
      </c>
      <c r="AF2195" s="2" t="b">
        <f t="shared" si="1157"/>
        <v>0</v>
      </c>
      <c r="AG2195" s="2" t="b">
        <f>OR(
  AND(AC2195,NOT(AC2196)),
  AND(AF2195,WEEKDAY(AH2194,2)=EINSTELLUNGEN!$D$12),
  AND(AF2195,AH2195=$J$35)
)</f>
        <v>0</v>
      </c>
      <c r="AH2195" s="2">
        <f>IF(AE2195,AH2194+IF(WEEKDAY(AH2194+1,2)&lt;=EINSTELLUNGEN!$D$12,1,$J$36),AH2194)</f>
        <v>42020</v>
      </c>
      <c r="AI2195" s="2">
        <f t="shared" si="1158"/>
        <v>2019</v>
      </c>
      <c r="AJ2195" s="2">
        <f t="shared" si="1159"/>
        <v>201901</v>
      </c>
      <c r="AK2195" s="2">
        <f t="shared" si="1160"/>
        <v>201901</v>
      </c>
      <c r="AL2195" s="2">
        <f t="shared" si="1161"/>
        <v>201903</v>
      </c>
      <c r="AM2195" s="2" t="b">
        <f t="shared" si="1162"/>
        <v>1</v>
      </c>
      <c r="AN2195" s="4" t="e">
        <f t="shared" si="1174"/>
        <v>#N/A</v>
      </c>
      <c r="AO2195" s="4" t="e">
        <f t="shared" si="1175"/>
        <v>#N/A</v>
      </c>
      <c r="AP2195" s="2" t="str">
        <f>IF(AD2195,
  IF(ISBLANK(H2195),
    AP2194,
    IF(LEN(H2195)=1,
      IF(OR(UPPER(H2195)="A",UPPER(H2195)="I"),
        EINSTELLUNGEN!$D$21,
        IF(OR(UPPER(H2195)="B",UPPER(H2195)="M"),
          EINSTELLUNGEN!$D$22,
          IF(OR(UPPER(H2195)="C",UPPER(H2195)="S"),
            EINSTELLUNGEN!$D$23,
            IF(UPPER(H2195)="D",
              EINSTELLUNGEN!$D$24,
              IF(UPPER(H2195)="E",
                EINSTELLUNGEN!$D$25,
                UPPER(H2195)))))),
      IF(ISNUMBER(H2195),
        EINSTELLUNGEN!$D$20&amp;H2195,
        UPPER(H2195)))),
  "")</f>
        <v/>
      </c>
      <c r="AQ2195" s="2" t="str">
        <f t="shared" si="1176"/>
        <v/>
      </c>
      <c r="AR2195" s="2">
        <f t="shared" si="1177"/>
        <v>0</v>
      </c>
      <c r="AS2195" s="145">
        <f t="shared" si="1178"/>
        <v>0.33333333333333331</v>
      </c>
      <c r="AT2195" s="2">
        <f t="shared" si="1179"/>
        <v>0</v>
      </c>
      <c r="AU2195" s="2">
        <f t="shared" si="1180"/>
        <v>0</v>
      </c>
      <c r="AV2195" s="2">
        <f t="shared" si="1181"/>
        <v>0</v>
      </c>
      <c r="AW2195" s="2">
        <f t="shared" si="1182"/>
        <v>0</v>
      </c>
      <c r="AX2195" s="2">
        <f t="shared" si="1163"/>
        <v>0</v>
      </c>
      <c r="AY2195" s="2">
        <f t="shared" si="1183"/>
        <v>0</v>
      </c>
      <c r="AZ2195" s="145" t="e">
        <f t="shared" si="1184"/>
        <v>#N/A</v>
      </c>
      <c r="BA2195" s="145" t="e">
        <f t="shared" si="1185"/>
        <v>#N/A</v>
      </c>
      <c r="BB2195" s="145">
        <f t="shared" si="1186"/>
        <v>2.083333333333337E-2</v>
      </c>
      <c r="BC2195" s="2">
        <f>IF(AM2195,
  IF(AND(AL2195=$J$31,_xlfn.DAYS(AH2195,DATE(AI2195,1,1))&lt;7),
    MAX(0,EINSTELLUNGEN!$D$12+1-WEEKDAY(DATE(EINSTELLUNGEN!$D$9,EINSTELLUNGEN!$D$10,1),2)),
    IF(AL2195=$J$33,
      MIN(EINSTELLUNGEN!$D$12,WEEKDAY(DATE(EINSTELLUNGEN!$D$9,12,31),2)),
      EINSTELLUNGEN!$D$12
  )) - SUMIF(AL$50:AL$2500,"="&amp;AL2195,AX$50:AX$2500),
  0)</f>
        <v>3</v>
      </c>
      <c r="BD2195" s="2">
        <f t="shared" si="1187"/>
        <v>0.33333333333333331</v>
      </c>
      <c r="BE2195" s="2">
        <f t="shared" si="1188"/>
        <v>0</v>
      </c>
    </row>
    <row r="2196" spans="1:57" ht="10.5" customHeight="1">
      <c r="A2196" s="1" t="str">
        <f t="shared" ca="1" si="1164"/>
        <v/>
      </c>
      <c r="B2196" s="1" t="str">
        <f t="shared" ca="1" si="1165"/>
        <v/>
      </c>
      <c r="C2196" s="1" t="str">
        <f t="shared" ca="1" si="1166"/>
        <v/>
      </c>
      <c r="D2196" s="1" t="str">
        <f t="shared" ca="1" si="1167"/>
        <v/>
      </c>
      <c r="F2196" s="10"/>
      <c r="G2196" s="217" t="str">
        <f t="shared" si="1168"/>
        <v/>
      </c>
      <c r="H2196" s="27"/>
      <c r="I2196" s="28"/>
      <c r="J2196" s="28"/>
      <c r="K2196" s="29"/>
      <c r="L2196" s="217"/>
      <c r="M2196" s="217"/>
      <c r="N2196" s="217"/>
      <c r="O2196" s="26" t="str">
        <f t="shared" si="1169"/>
        <v/>
      </c>
      <c r="P2196" s="218" t="str">
        <f t="shared" si="1170"/>
        <v/>
      </c>
      <c r="Q2196" s="26" t="str">
        <f t="shared" si="1171"/>
        <v/>
      </c>
      <c r="R2196" s="22"/>
      <c r="S2196" s="99"/>
      <c r="T2196" s="10"/>
      <c r="U2196" s="229" t="str">
        <f t="shared" si="1172"/>
        <v/>
      </c>
      <c r="V2196" s="230"/>
      <c r="W2196" s="230"/>
      <c r="X2196" s="230"/>
      <c r="Y2196" s="230"/>
      <c r="Z2196" s="22" t="str">
        <f>""</f>
        <v/>
      </c>
      <c r="AB2196" s="23" t="str">
        <f t="shared" si="1173"/>
        <v/>
      </c>
      <c r="AC2196" s="2" t="b">
        <f>COUNT(Q2196:Q$2500)&gt;0</f>
        <v>0</v>
      </c>
      <c r="AD2196" s="2" t="b">
        <f t="shared" si="1155"/>
        <v>0</v>
      </c>
      <c r="AE2196" s="2" t="b">
        <f t="shared" si="1156"/>
        <v>0</v>
      </c>
      <c r="AF2196" s="2" t="b">
        <f t="shared" si="1157"/>
        <v>0</v>
      </c>
      <c r="AG2196" s="2" t="b">
        <f>OR(
  AND(AC2196,NOT(AC2197)),
  AND(AF2196,WEEKDAY(AH2195,2)=EINSTELLUNGEN!$D$12),
  AND(AF2196,AH2196=$J$35)
)</f>
        <v>0</v>
      </c>
      <c r="AH2196" s="2">
        <f>IF(AE2196,AH2195+IF(WEEKDAY(AH2195+1,2)&lt;=EINSTELLUNGEN!$D$12,1,$J$36),AH2195)</f>
        <v>42020</v>
      </c>
      <c r="AI2196" s="2">
        <f t="shared" si="1158"/>
        <v>2019</v>
      </c>
      <c r="AJ2196" s="2">
        <f t="shared" si="1159"/>
        <v>201901</v>
      </c>
      <c r="AK2196" s="2">
        <f t="shared" si="1160"/>
        <v>201901</v>
      </c>
      <c r="AL2196" s="2">
        <f t="shared" si="1161"/>
        <v>201903</v>
      </c>
      <c r="AM2196" s="2" t="b">
        <f t="shared" si="1162"/>
        <v>1</v>
      </c>
      <c r="AN2196" s="4" t="e">
        <f t="shared" si="1174"/>
        <v>#N/A</v>
      </c>
      <c r="AO2196" s="4" t="e">
        <f t="shared" si="1175"/>
        <v>#N/A</v>
      </c>
      <c r="AP2196" s="2" t="str">
        <f>IF(AD2196,
  IF(ISBLANK(H2196),
    AP2195,
    IF(LEN(H2196)=1,
      IF(OR(UPPER(H2196)="A",UPPER(H2196)="I"),
        EINSTELLUNGEN!$D$21,
        IF(OR(UPPER(H2196)="B",UPPER(H2196)="M"),
          EINSTELLUNGEN!$D$22,
          IF(OR(UPPER(H2196)="C",UPPER(H2196)="S"),
            EINSTELLUNGEN!$D$23,
            IF(UPPER(H2196)="D",
              EINSTELLUNGEN!$D$24,
              IF(UPPER(H2196)="E",
                EINSTELLUNGEN!$D$25,
                UPPER(H2196)))))),
      IF(ISNUMBER(H2196),
        EINSTELLUNGEN!$D$20&amp;H2196,
        UPPER(H2196)))),
  "")</f>
        <v/>
      </c>
      <c r="AQ2196" s="2" t="str">
        <f t="shared" si="1176"/>
        <v/>
      </c>
      <c r="AR2196" s="2">
        <f t="shared" si="1177"/>
        <v>0</v>
      </c>
      <c r="AS2196" s="145">
        <f t="shared" si="1178"/>
        <v>0.33333333333333331</v>
      </c>
      <c r="AT2196" s="2">
        <f t="shared" si="1179"/>
        <v>0</v>
      </c>
      <c r="AU2196" s="2">
        <f t="shared" si="1180"/>
        <v>0</v>
      </c>
      <c r="AV2196" s="2">
        <f t="shared" si="1181"/>
        <v>0</v>
      </c>
      <c r="AW2196" s="2">
        <f t="shared" si="1182"/>
        <v>0</v>
      </c>
      <c r="AX2196" s="2">
        <f t="shared" si="1163"/>
        <v>0</v>
      </c>
      <c r="AY2196" s="2">
        <f t="shared" si="1183"/>
        <v>0</v>
      </c>
      <c r="AZ2196" s="145" t="e">
        <f t="shared" si="1184"/>
        <v>#N/A</v>
      </c>
      <c r="BA2196" s="145" t="e">
        <f t="shared" si="1185"/>
        <v>#N/A</v>
      </c>
      <c r="BB2196" s="145">
        <f t="shared" si="1186"/>
        <v>2.083333333333337E-2</v>
      </c>
      <c r="BC2196" s="2">
        <f>IF(AM2196,
  IF(AND(AL2196=$J$31,_xlfn.DAYS(AH2196,DATE(AI2196,1,1))&lt;7),
    MAX(0,EINSTELLUNGEN!$D$12+1-WEEKDAY(DATE(EINSTELLUNGEN!$D$9,EINSTELLUNGEN!$D$10,1),2)),
    IF(AL2196=$J$33,
      MIN(EINSTELLUNGEN!$D$12,WEEKDAY(DATE(EINSTELLUNGEN!$D$9,12,31),2)),
      EINSTELLUNGEN!$D$12
  )) - SUMIF(AL$50:AL$2500,"="&amp;AL2196,AX$50:AX$2500),
  0)</f>
        <v>3</v>
      </c>
      <c r="BD2196" s="2">
        <f t="shared" si="1187"/>
        <v>0.33333333333333331</v>
      </c>
      <c r="BE2196" s="2">
        <f t="shared" si="1188"/>
        <v>0</v>
      </c>
    </row>
    <row r="2197" spans="1:57" ht="10.5" customHeight="1">
      <c r="A2197" s="1" t="str">
        <f t="shared" ca="1" si="1164"/>
        <v/>
      </c>
      <c r="B2197" s="1" t="str">
        <f t="shared" ca="1" si="1165"/>
        <v/>
      </c>
      <c r="C2197" s="1" t="str">
        <f t="shared" ca="1" si="1166"/>
        <v/>
      </c>
      <c r="D2197" s="1" t="str">
        <f t="shared" ca="1" si="1167"/>
        <v/>
      </c>
      <c r="F2197" s="10"/>
      <c r="G2197" s="217" t="str">
        <f t="shared" si="1168"/>
        <v/>
      </c>
      <c r="H2197" s="27"/>
      <c r="I2197" s="28"/>
      <c r="J2197" s="28"/>
      <c r="K2197" s="29"/>
      <c r="L2197" s="217"/>
      <c r="M2197" s="217"/>
      <c r="N2197" s="217"/>
      <c r="O2197" s="26" t="str">
        <f t="shared" si="1169"/>
        <v/>
      </c>
      <c r="P2197" s="218" t="str">
        <f t="shared" si="1170"/>
        <v/>
      </c>
      <c r="Q2197" s="26" t="str">
        <f t="shared" si="1171"/>
        <v/>
      </c>
      <c r="R2197" s="22"/>
      <c r="S2197" s="99"/>
      <c r="T2197" s="10"/>
      <c r="U2197" s="229" t="str">
        <f t="shared" si="1172"/>
        <v/>
      </c>
      <c r="V2197" s="230"/>
      <c r="W2197" s="230"/>
      <c r="X2197" s="230"/>
      <c r="Y2197" s="230"/>
      <c r="Z2197" s="22" t="str">
        <f>""</f>
        <v/>
      </c>
      <c r="AB2197" s="23" t="str">
        <f t="shared" si="1173"/>
        <v/>
      </c>
      <c r="AC2197" s="2" t="b">
        <f>COUNT(Q2197:Q$2500)&gt;0</f>
        <v>0</v>
      </c>
      <c r="AD2197" s="2" t="b">
        <f t="shared" si="1155"/>
        <v>0</v>
      </c>
      <c r="AE2197" s="2" t="b">
        <f t="shared" si="1156"/>
        <v>0</v>
      </c>
      <c r="AF2197" s="2" t="b">
        <f t="shared" si="1157"/>
        <v>0</v>
      </c>
      <c r="AG2197" s="2" t="b">
        <f>OR(
  AND(AC2197,NOT(AC2198)),
  AND(AF2197,WEEKDAY(AH2196,2)=EINSTELLUNGEN!$D$12),
  AND(AF2197,AH2197=$J$35)
)</f>
        <v>0</v>
      </c>
      <c r="AH2197" s="2">
        <f>IF(AE2197,AH2196+IF(WEEKDAY(AH2196+1,2)&lt;=EINSTELLUNGEN!$D$12,1,$J$36),AH2196)</f>
        <v>42020</v>
      </c>
      <c r="AI2197" s="2">
        <f t="shared" si="1158"/>
        <v>2019</v>
      </c>
      <c r="AJ2197" s="2">
        <f t="shared" si="1159"/>
        <v>201901</v>
      </c>
      <c r="AK2197" s="2">
        <f t="shared" si="1160"/>
        <v>201901</v>
      </c>
      <c r="AL2197" s="2">
        <f t="shared" si="1161"/>
        <v>201903</v>
      </c>
      <c r="AM2197" s="2" t="b">
        <f t="shared" si="1162"/>
        <v>1</v>
      </c>
      <c r="AN2197" s="4" t="e">
        <f t="shared" si="1174"/>
        <v>#N/A</v>
      </c>
      <c r="AO2197" s="4" t="e">
        <f t="shared" si="1175"/>
        <v>#N/A</v>
      </c>
      <c r="AP2197" s="2" t="str">
        <f>IF(AD2197,
  IF(ISBLANK(H2197),
    AP2196,
    IF(LEN(H2197)=1,
      IF(OR(UPPER(H2197)="A",UPPER(H2197)="I"),
        EINSTELLUNGEN!$D$21,
        IF(OR(UPPER(H2197)="B",UPPER(H2197)="M"),
          EINSTELLUNGEN!$D$22,
          IF(OR(UPPER(H2197)="C",UPPER(H2197)="S"),
            EINSTELLUNGEN!$D$23,
            IF(UPPER(H2197)="D",
              EINSTELLUNGEN!$D$24,
              IF(UPPER(H2197)="E",
                EINSTELLUNGEN!$D$25,
                UPPER(H2197)))))),
      IF(ISNUMBER(H2197),
        EINSTELLUNGEN!$D$20&amp;H2197,
        UPPER(H2197)))),
  "")</f>
        <v/>
      </c>
      <c r="AQ2197" s="2" t="str">
        <f t="shared" si="1176"/>
        <v/>
      </c>
      <c r="AR2197" s="2">
        <f t="shared" si="1177"/>
        <v>0</v>
      </c>
      <c r="AS2197" s="145">
        <f t="shared" si="1178"/>
        <v>0.33333333333333331</v>
      </c>
      <c r="AT2197" s="2">
        <f t="shared" si="1179"/>
        <v>0</v>
      </c>
      <c r="AU2197" s="2">
        <f t="shared" si="1180"/>
        <v>0</v>
      </c>
      <c r="AV2197" s="2">
        <f t="shared" si="1181"/>
        <v>0</v>
      </c>
      <c r="AW2197" s="2">
        <f t="shared" si="1182"/>
        <v>0</v>
      </c>
      <c r="AX2197" s="2">
        <f t="shared" si="1163"/>
        <v>0</v>
      </c>
      <c r="AY2197" s="2">
        <f t="shared" si="1183"/>
        <v>0</v>
      </c>
      <c r="AZ2197" s="145" t="e">
        <f t="shared" si="1184"/>
        <v>#N/A</v>
      </c>
      <c r="BA2197" s="145" t="e">
        <f t="shared" si="1185"/>
        <v>#N/A</v>
      </c>
      <c r="BB2197" s="145">
        <f t="shared" si="1186"/>
        <v>2.083333333333337E-2</v>
      </c>
      <c r="BC2197" s="2">
        <f>IF(AM2197,
  IF(AND(AL2197=$J$31,_xlfn.DAYS(AH2197,DATE(AI2197,1,1))&lt;7),
    MAX(0,EINSTELLUNGEN!$D$12+1-WEEKDAY(DATE(EINSTELLUNGEN!$D$9,EINSTELLUNGEN!$D$10,1),2)),
    IF(AL2197=$J$33,
      MIN(EINSTELLUNGEN!$D$12,WEEKDAY(DATE(EINSTELLUNGEN!$D$9,12,31),2)),
      EINSTELLUNGEN!$D$12
  )) - SUMIF(AL$50:AL$2500,"="&amp;AL2197,AX$50:AX$2500),
  0)</f>
        <v>3</v>
      </c>
      <c r="BD2197" s="2">
        <f t="shared" si="1187"/>
        <v>0.33333333333333331</v>
      </c>
      <c r="BE2197" s="2">
        <f t="shared" si="1188"/>
        <v>0</v>
      </c>
    </row>
    <row r="2198" spans="1:57" ht="10.5" customHeight="1">
      <c r="A2198" s="1" t="str">
        <f t="shared" ca="1" si="1164"/>
        <v/>
      </c>
      <c r="B2198" s="1" t="str">
        <f t="shared" ca="1" si="1165"/>
        <v/>
      </c>
      <c r="C2198" s="1" t="str">
        <f t="shared" ca="1" si="1166"/>
        <v/>
      </c>
      <c r="D2198" s="1" t="str">
        <f t="shared" ca="1" si="1167"/>
        <v/>
      </c>
      <c r="F2198" s="10"/>
      <c r="G2198" s="217" t="str">
        <f t="shared" si="1168"/>
        <v/>
      </c>
      <c r="H2198" s="27"/>
      <c r="I2198" s="28"/>
      <c r="J2198" s="28"/>
      <c r="K2198" s="29"/>
      <c r="L2198" s="217"/>
      <c r="M2198" s="217"/>
      <c r="N2198" s="217"/>
      <c r="O2198" s="26" t="str">
        <f t="shared" si="1169"/>
        <v/>
      </c>
      <c r="P2198" s="218" t="str">
        <f t="shared" si="1170"/>
        <v/>
      </c>
      <c r="Q2198" s="26" t="str">
        <f t="shared" si="1171"/>
        <v/>
      </c>
      <c r="R2198" s="22"/>
      <c r="S2198" s="99"/>
      <c r="T2198" s="10"/>
      <c r="U2198" s="229" t="str">
        <f t="shared" si="1172"/>
        <v/>
      </c>
      <c r="V2198" s="230"/>
      <c r="W2198" s="230"/>
      <c r="X2198" s="230"/>
      <c r="Y2198" s="230"/>
      <c r="Z2198" s="22" t="str">
        <f>""</f>
        <v/>
      </c>
      <c r="AB2198" s="23" t="str">
        <f t="shared" si="1173"/>
        <v/>
      </c>
      <c r="AC2198" s="2" t="b">
        <f>COUNT(Q2198:Q$2500)&gt;0</f>
        <v>0</v>
      </c>
      <c r="AD2198" s="2" t="b">
        <f t="shared" si="1155"/>
        <v>0</v>
      </c>
      <c r="AE2198" s="2" t="b">
        <f t="shared" si="1156"/>
        <v>0</v>
      </c>
      <c r="AF2198" s="2" t="b">
        <f t="shared" si="1157"/>
        <v>0</v>
      </c>
      <c r="AG2198" s="2" t="b">
        <f>OR(
  AND(AC2198,NOT(AC2199)),
  AND(AF2198,WEEKDAY(AH2197,2)=EINSTELLUNGEN!$D$12),
  AND(AF2198,AH2198=$J$35)
)</f>
        <v>0</v>
      </c>
      <c r="AH2198" s="2">
        <f>IF(AE2198,AH2197+IF(WEEKDAY(AH2197+1,2)&lt;=EINSTELLUNGEN!$D$12,1,$J$36),AH2197)</f>
        <v>42020</v>
      </c>
      <c r="AI2198" s="2">
        <f t="shared" si="1158"/>
        <v>2019</v>
      </c>
      <c r="AJ2198" s="2">
        <f t="shared" si="1159"/>
        <v>201901</v>
      </c>
      <c r="AK2198" s="2">
        <f t="shared" si="1160"/>
        <v>201901</v>
      </c>
      <c r="AL2198" s="2">
        <f t="shared" si="1161"/>
        <v>201903</v>
      </c>
      <c r="AM2198" s="2" t="b">
        <f t="shared" si="1162"/>
        <v>1</v>
      </c>
      <c r="AN2198" s="4" t="e">
        <f t="shared" si="1174"/>
        <v>#N/A</v>
      </c>
      <c r="AO2198" s="4" t="e">
        <f t="shared" si="1175"/>
        <v>#N/A</v>
      </c>
      <c r="AP2198" s="2" t="str">
        <f>IF(AD2198,
  IF(ISBLANK(H2198),
    AP2197,
    IF(LEN(H2198)=1,
      IF(OR(UPPER(H2198)="A",UPPER(H2198)="I"),
        EINSTELLUNGEN!$D$21,
        IF(OR(UPPER(H2198)="B",UPPER(H2198)="M"),
          EINSTELLUNGEN!$D$22,
          IF(OR(UPPER(H2198)="C",UPPER(H2198)="S"),
            EINSTELLUNGEN!$D$23,
            IF(UPPER(H2198)="D",
              EINSTELLUNGEN!$D$24,
              IF(UPPER(H2198)="E",
                EINSTELLUNGEN!$D$25,
                UPPER(H2198)))))),
      IF(ISNUMBER(H2198),
        EINSTELLUNGEN!$D$20&amp;H2198,
        UPPER(H2198)))),
  "")</f>
        <v/>
      </c>
      <c r="AQ2198" s="2" t="str">
        <f t="shared" si="1176"/>
        <v/>
      </c>
      <c r="AR2198" s="2">
        <f t="shared" si="1177"/>
        <v>0</v>
      </c>
      <c r="AS2198" s="145">
        <f t="shared" si="1178"/>
        <v>0.33333333333333331</v>
      </c>
      <c r="AT2198" s="2">
        <f t="shared" si="1179"/>
        <v>0</v>
      </c>
      <c r="AU2198" s="2">
        <f t="shared" si="1180"/>
        <v>0</v>
      </c>
      <c r="AV2198" s="2">
        <f t="shared" si="1181"/>
        <v>0</v>
      </c>
      <c r="AW2198" s="2">
        <f t="shared" si="1182"/>
        <v>0</v>
      </c>
      <c r="AX2198" s="2">
        <f t="shared" si="1163"/>
        <v>0</v>
      </c>
      <c r="AY2198" s="2">
        <f t="shared" si="1183"/>
        <v>0</v>
      </c>
      <c r="AZ2198" s="145" t="e">
        <f t="shared" si="1184"/>
        <v>#N/A</v>
      </c>
      <c r="BA2198" s="145" t="e">
        <f t="shared" si="1185"/>
        <v>#N/A</v>
      </c>
      <c r="BB2198" s="145">
        <f t="shared" si="1186"/>
        <v>2.083333333333337E-2</v>
      </c>
      <c r="BC2198" s="2">
        <f>IF(AM2198,
  IF(AND(AL2198=$J$31,_xlfn.DAYS(AH2198,DATE(AI2198,1,1))&lt;7),
    MAX(0,EINSTELLUNGEN!$D$12+1-WEEKDAY(DATE(EINSTELLUNGEN!$D$9,EINSTELLUNGEN!$D$10,1),2)),
    IF(AL2198=$J$33,
      MIN(EINSTELLUNGEN!$D$12,WEEKDAY(DATE(EINSTELLUNGEN!$D$9,12,31),2)),
      EINSTELLUNGEN!$D$12
  )) - SUMIF(AL$50:AL$2500,"="&amp;AL2198,AX$50:AX$2500),
  0)</f>
        <v>3</v>
      </c>
      <c r="BD2198" s="2">
        <f t="shared" si="1187"/>
        <v>0.33333333333333331</v>
      </c>
      <c r="BE2198" s="2">
        <f t="shared" si="1188"/>
        <v>0</v>
      </c>
    </row>
    <row r="2199" spans="1:57" ht="10.5" customHeight="1">
      <c r="A2199" s="1" t="str">
        <f t="shared" ca="1" si="1164"/>
        <v/>
      </c>
      <c r="B2199" s="1" t="str">
        <f t="shared" ca="1" si="1165"/>
        <v/>
      </c>
      <c r="C2199" s="1" t="str">
        <f t="shared" ca="1" si="1166"/>
        <v/>
      </c>
      <c r="D2199" s="1" t="str">
        <f t="shared" ca="1" si="1167"/>
        <v/>
      </c>
      <c r="F2199" s="10"/>
      <c r="G2199" s="217" t="str">
        <f t="shared" si="1168"/>
        <v/>
      </c>
      <c r="H2199" s="27"/>
      <c r="I2199" s="28"/>
      <c r="J2199" s="28"/>
      <c r="K2199" s="29"/>
      <c r="L2199" s="217"/>
      <c r="M2199" s="217"/>
      <c r="N2199" s="217"/>
      <c r="O2199" s="26" t="str">
        <f t="shared" si="1169"/>
        <v/>
      </c>
      <c r="P2199" s="218" t="str">
        <f t="shared" si="1170"/>
        <v/>
      </c>
      <c r="Q2199" s="26" t="str">
        <f t="shared" si="1171"/>
        <v/>
      </c>
      <c r="R2199" s="22"/>
      <c r="S2199" s="99"/>
      <c r="T2199" s="10"/>
      <c r="U2199" s="229" t="str">
        <f t="shared" si="1172"/>
        <v/>
      </c>
      <c r="V2199" s="230"/>
      <c r="W2199" s="230"/>
      <c r="X2199" s="230"/>
      <c r="Y2199" s="230"/>
      <c r="Z2199" s="22" t="str">
        <f>""</f>
        <v/>
      </c>
      <c r="AB2199" s="23" t="str">
        <f t="shared" si="1173"/>
        <v/>
      </c>
      <c r="AC2199" s="2" t="b">
        <f>COUNT(Q2199:Q$2500)&gt;0</f>
        <v>0</v>
      </c>
      <c r="AD2199" s="2" t="b">
        <f t="shared" ref="AD2199:AD2251" si="1189">LEN(CONCATENATE(H2199,I2199,J2199,K2199))&gt;0</f>
        <v>0</v>
      </c>
      <c r="AE2199" s="2" t="b">
        <f t="shared" ref="AE2199:AE2251" si="1190">AND(NOT(AD2199),AD2200)</f>
        <v>0</v>
      </c>
      <c r="AF2199" s="2" t="b">
        <f t="shared" ref="AF2199:AF2251" si="1191">AND(NOT(AD2199),AD2198)</f>
        <v>0</v>
      </c>
      <c r="AG2199" s="2" t="b">
        <f>OR(
  AND(AC2199,NOT(AC2200)),
  AND(AF2199,WEEKDAY(AH2198,2)=EINSTELLUNGEN!$D$12),
  AND(AF2199,AH2199=$J$35)
)</f>
        <v>0</v>
      </c>
      <c r="AH2199" s="2">
        <f>IF(AE2199,AH2198+IF(WEEKDAY(AH2198+1,2)&lt;=EINSTELLUNGEN!$D$12,1,$J$36),AH2198)</f>
        <v>42020</v>
      </c>
      <c r="AI2199" s="2">
        <f t="shared" ref="AI2199:AI2251" si="1192">YEAR(AH2199)</f>
        <v>2019</v>
      </c>
      <c r="AJ2199" s="2">
        <f t="shared" ref="AJ2199:AJ2251" si="1193">AI2199*100+ROUNDUP(MONTH(AH2199)/3,0)</f>
        <v>201901</v>
      </c>
      <c r="AK2199" s="2">
        <f t="shared" ref="AK2199:AK2251" si="1194">AI2199*100+MONTH(AH2199)</f>
        <v>201901</v>
      </c>
      <c r="AL2199" s="2">
        <f t="shared" ref="AL2199:AL2251" si="1195">AI2199*100-IF(AND(_xlfn.ISOWEEKNUM(AH2199)&gt;=52,MONTH(AH2199)=1),100,0)+_xlfn.ISOWEEKNUM(AH2199)</f>
        <v>201903</v>
      </c>
      <c r="AM2199" s="2" t="b">
        <f t="shared" ref="AM2199:AM2251" si="1196">AND(AH2199&gt;=$J$34,AH2199&lt;=$J$35)</f>
        <v>1</v>
      </c>
      <c r="AN2199" s="4" t="e">
        <f t="shared" si="1174"/>
        <v>#N/A</v>
      </c>
      <c r="AO2199" s="4" t="e">
        <f t="shared" si="1175"/>
        <v>#N/A</v>
      </c>
      <c r="AP2199" s="2" t="str">
        <f>IF(AD2199,
  IF(ISBLANK(H2199),
    AP2198,
    IF(LEN(H2199)=1,
      IF(OR(UPPER(H2199)="A",UPPER(H2199)="I"),
        EINSTELLUNGEN!$D$21,
        IF(OR(UPPER(H2199)="B",UPPER(H2199)="M"),
          EINSTELLUNGEN!$D$22,
          IF(OR(UPPER(H2199)="C",UPPER(H2199)="S"),
            EINSTELLUNGEN!$D$23,
            IF(UPPER(H2199)="D",
              EINSTELLUNGEN!$D$24,
              IF(UPPER(H2199)="E",
                EINSTELLUNGEN!$D$25,
                UPPER(H2199)))))),
      IF(ISNUMBER(H2199),
        EINSTELLUNGEN!$D$20&amp;H2199,
        UPPER(H2199)))),
  "")</f>
        <v/>
      </c>
      <c r="AQ2199" s="2" t="str">
        <f t="shared" si="1176"/>
        <v/>
      </c>
      <c r="AR2199" s="2">
        <f t="shared" si="1177"/>
        <v>0</v>
      </c>
      <c r="AS2199" s="145">
        <f t="shared" si="1178"/>
        <v>0.33333333333333331</v>
      </c>
      <c r="AT2199" s="2">
        <f t="shared" si="1179"/>
        <v>0</v>
      </c>
      <c r="AU2199" s="2">
        <f t="shared" si="1180"/>
        <v>0</v>
      </c>
      <c r="AV2199" s="2">
        <f t="shared" si="1181"/>
        <v>0</v>
      </c>
      <c r="AW2199" s="2">
        <f t="shared" si="1182"/>
        <v>0</v>
      </c>
      <c r="AX2199" s="2">
        <f t="shared" ref="AX2199:AX2251" si="1197">IF(SUM(AT2199:AV2199)=0,0,1)</f>
        <v>0</v>
      </c>
      <c r="AY2199" s="2">
        <f t="shared" si="1183"/>
        <v>0</v>
      </c>
      <c r="AZ2199" s="145" t="e">
        <f t="shared" si="1184"/>
        <v>#N/A</v>
      </c>
      <c r="BA2199" s="145" t="e">
        <f t="shared" si="1185"/>
        <v>#N/A</v>
      </c>
      <c r="BB2199" s="145">
        <f t="shared" si="1186"/>
        <v>2.083333333333337E-2</v>
      </c>
      <c r="BC2199" s="2">
        <f>IF(AM2199,
  IF(AND(AL2199=$J$31,_xlfn.DAYS(AH2199,DATE(AI2199,1,1))&lt;7),
    MAX(0,EINSTELLUNGEN!$D$12+1-WEEKDAY(DATE(EINSTELLUNGEN!$D$9,EINSTELLUNGEN!$D$10,1),2)),
    IF(AL2199=$J$33,
      MIN(EINSTELLUNGEN!$D$12,WEEKDAY(DATE(EINSTELLUNGEN!$D$9,12,31),2)),
      EINSTELLUNGEN!$D$12
  )) - SUMIF(AL$50:AL$2500,"="&amp;AL2199,AX$50:AX$2500),
  0)</f>
        <v>3</v>
      </c>
      <c r="BD2199" s="2">
        <f t="shared" si="1187"/>
        <v>0.33333333333333331</v>
      </c>
      <c r="BE2199" s="2">
        <f t="shared" si="1188"/>
        <v>0</v>
      </c>
    </row>
    <row r="2200" spans="1:57" ht="10.5" customHeight="1">
      <c r="A2200" s="1" t="str">
        <f t="shared" ca="1" si="1164"/>
        <v/>
      </c>
      <c r="B2200" s="1" t="str">
        <f t="shared" ca="1" si="1165"/>
        <v/>
      </c>
      <c r="C2200" s="1" t="str">
        <f t="shared" ca="1" si="1166"/>
        <v/>
      </c>
      <c r="D2200" s="1" t="str">
        <f t="shared" ca="1" si="1167"/>
        <v/>
      </c>
      <c r="F2200" s="10"/>
      <c r="G2200" s="217" t="str">
        <f t="shared" si="1168"/>
        <v/>
      </c>
      <c r="H2200" s="27"/>
      <c r="I2200" s="28"/>
      <c r="J2200" s="28"/>
      <c r="K2200" s="29"/>
      <c r="L2200" s="217"/>
      <c r="M2200" s="217"/>
      <c r="N2200" s="217"/>
      <c r="O2200" s="26" t="str">
        <f t="shared" si="1169"/>
        <v/>
      </c>
      <c r="P2200" s="218" t="str">
        <f t="shared" si="1170"/>
        <v/>
      </c>
      <c r="Q2200" s="26" t="str">
        <f t="shared" si="1171"/>
        <v/>
      </c>
      <c r="R2200" s="22"/>
      <c r="S2200" s="99"/>
      <c r="T2200" s="10"/>
      <c r="U2200" s="229" t="str">
        <f t="shared" si="1172"/>
        <v/>
      </c>
      <c r="V2200" s="230"/>
      <c r="W2200" s="230"/>
      <c r="X2200" s="230"/>
      <c r="Y2200" s="230"/>
      <c r="Z2200" s="22" t="str">
        <f>""</f>
        <v/>
      </c>
      <c r="AB2200" s="23" t="str">
        <f t="shared" si="1173"/>
        <v/>
      </c>
      <c r="AC2200" s="2" t="b">
        <f>COUNT(Q2200:Q$2500)&gt;0</f>
        <v>0</v>
      </c>
      <c r="AD2200" s="2" t="b">
        <f t="shared" si="1189"/>
        <v>0</v>
      </c>
      <c r="AE2200" s="2" t="b">
        <f t="shared" si="1190"/>
        <v>0</v>
      </c>
      <c r="AF2200" s="2" t="b">
        <f t="shared" si="1191"/>
        <v>0</v>
      </c>
      <c r="AG2200" s="2" t="b">
        <f>OR(
  AND(AC2200,NOT(AC2201)),
  AND(AF2200,WEEKDAY(AH2199,2)=EINSTELLUNGEN!$D$12),
  AND(AF2200,AH2200=$J$35)
)</f>
        <v>0</v>
      </c>
      <c r="AH2200" s="2">
        <f>IF(AE2200,AH2199+IF(WEEKDAY(AH2199+1,2)&lt;=EINSTELLUNGEN!$D$12,1,$J$36),AH2199)</f>
        <v>42020</v>
      </c>
      <c r="AI2200" s="2">
        <f t="shared" si="1192"/>
        <v>2019</v>
      </c>
      <c r="AJ2200" s="2">
        <f t="shared" si="1193"/>
        <v>201901</v>
      </c>
      <c r="AK2200" s="2">
        <f t="shared" si="1194"/>
        <v>201901</v>
      </c>
      <c r="AL2200" s="2">
        <f t="shared" si="1195"/>
        <v>201903</v>
      </c>
      <c r="AM2200" s="2" t="b">
        <f t="shared" si="1196"/>
        <v>1</v>
      </c>
      <c r="AN2200" s="4" t="e">
        <f t="shared" si="1174"/>
        <v>#N/A</v>
      </c>
      <c r="AO2200" s="4" t="e">
        <f t="shared" si="1175"/>
        <v>#N/A</v>
      </c>
      <c r="AP2200" s="2" t="str">
        <f>IF(AD2200,
  IF(ISBLANK(H2200),
    AP2199,
    IF(LEN(H2200)=1,
      IF(OR(UPPER(H2200)="A",UPPER(H2200)="I"),
        EINSTELLUNGEN!$D$21,
        IF(OR(UPPER(H2200)="B",UPPER(H2200)="M"),
          EINSTELLUNGEN!$D$22,
          IF(OR(UPPER(H2200)="C",UPPER(H2200)="S"),
            EINSTELLUNGEN!$D$23,
            IF(UPPER(H2200)="D",
              EINSTELLUNGEN!$D$24,
              IF(UPPER(H2200)="E",
                EINSTELLUNGEN!$D$25,
                UPPER(H2200)))))),
      IF(ISNUMBER(H2200),
        EINSTELLUNGEN!$D$20&amp;H2200,
        UPPER(H2200)))),
  "")</f>
        <v/>
      </c>
      <c r="AQ2200" s="2" t="str">
        <f t="shared" si="1176"/>
        <v/>
      </c>
      <c r="AR2200" s="2">
        <f t="shared" si="1177"/>
        <v>0</v>
      </c>
      <c r="AS2200" s="145">
        <f t="shared" si="1178"/>
        <v>0.33333333333333331</v>
      </c>
      <c r="AT2200" s="2">
        <f t="shared" si="1179"/>
        <v>0</v>
      </c>
      <c r="AU2200" s="2">
        <f t="shared" si="1180"/>
        <v>0</v>
      </c>
      <c r="AV2200" s="2">
        <f t="shared" si="1181"/>
        <v>0</v>
      </c>
      <c r="AW2200" s="2">
        <f t="shared" si="1182"/>
        <v>0</v>
      </c>
      <c r="AX2200" s="2">
        <f t="shared" si="1197"/>
        <v>0</v>
      </c>
      <c r="AY2200" s="2">
        <f t="shared" si="1183"/>
        <v>0</v>
      </c>
      <c r="AZ2200" s="145" t="e">
        <f t="shared" si="1184"/>
        <v>#N/A</v>
      </c>
      <c r="BA2200" s="145" t="e">
        <f t="shared" si="1185"/>
        <v>#N/A</v>
      </c>
      <c r="BB2200" s="145">
        <f t="shared" si="1186"/>
        <v>2.083333333333337E-2</v>
      </c>
      <c r="BC2200" s="2">
        <f>IF(AM2200,
  IF(AND(AL2200=$J$31,_xlfn.DAYS(AH2200,DATE(AI2200,1,1))&lt;7),
    MAX(0,EINSTELLUNGEN!$D$12+1-WEEKDAY(DATE(EINSTELLUNGEN!$D$9,EINSTELLUNGEN!$D$10,1),2)),
    IF(AL2200=$J$33,
      MIN(EINSTELLUNGEN!$D$12,WEEKDAY(DATE(EINSTELLUNGEN!$D$9,12,31),2)),
      EINSTELLUNGEN!$D$12
  )) - SUMIF(AL$50:AL$2500,"="&amp;AL2200,AX$50:AX$2500),
  0)</f>
        <v>3</v>
      </c>
      <c r="BD2200" s="2">
        <f t="shared" si="1187"/>
        <v>0.33333333333333331</v>
      </c>
      <c r="BE2200" s="2">
        <f t="shared" si="1188"/>
        <v>0</v>
      </c>
    </row>
    <row r="2201" spans="1:57" ht="10.5" customHeight="1">
      <c r="A2201" s="1" t="str">
        <f t="shared" ca="1" si="1164"/>
        <v/>
      </c>
      <c r="B2201" s="1" t="str">
        <f t="shared" ca="1" si="1165"/>
        <v/>
      </c>
      <c r="C2201" s="1" t="str">
        <f t="shared" ca="1" si="1166"/>
        <v/>
      </c>
      <c r="D2201" s="1" t="str">
        <f t="shared" ca="1" si="1167"/>
        <v/>
      </c>
      <c r="F2201" s="10"/>
      <c r="G2201" s="217" t="str">
        <f t="shared" si="1168"/>
        <v/>
      </c>
      <c r="H2201" s="27"/>
      <c r="I2201" s="28"/>
      <c r="J2201" s="28"/>
      <c r="K2201" s="29"/>
      <c r="L2201" s="217"/>
      <c r="M2201" s="217"/>
      <c r="N2201" s="217"/>
      <c r="O2201" s="26" t="str">
        <f t="shared" si="1169"/>
        <v/>
      </c>
      <c r="P2201" s="218" t="str">
        <f t="shared" si="1170"/>
        <v/>
      </c>
      <c r="Q2201" s="26" t="str">
        <f t="shared" si="1171"/>
        <v/>
      </c>
      <c r="R2201" s="22"/>
      <c r="S2201" s="99"/>
      <c r="T2201" s="10"/>
      <c r="U2201" s="229" t="str">
        <f t="shared" si="1172"/>
        <v/>
      </c>
      <c r="V2201" s="230"/>
      <c r="W2201" s="230"/>
      <c r="X2201" s="230"/>
      <c r="Y2201" s="230"/>
      <c r="Z2201" s="22" t="str">
        <f>""</f>
        <v/>
      </c>
      <c r="AB2201" s="23" t="str">
        <f t="shared" si="1173"/>
        <v/>
      </c>
      <c r="AC2201" s="2" t="b">
        <f>COUNT(Q2201:Q$2500)&gt;0</f>
        <v>0</v>
      </c>
      <c r="AD2201" s="2" t="b">
        <f t="shared" si="1189"/>
        <v>0</v>
      </c>
      <c r="AE2201" s="2" t="b">
        <f t="shared" si="1190"/>
        <v>0</v>
      </c>
      <c r="AF2201" s="2" t="b">
        <f t="shared" si="1191"/>
        <v>0</v>
      </c>
      <c r="AG2201" s="2" t="b">
        <f>OR(
  AND(AC2201,NOT(AC2202)),
  AND(AF2201,WEEKDAY(AH2200,2)=EINSTELLUNGEN!$D$12),
  AND(AF2201,AH2201=$J$35)
)</f>
        <v>0</v>
      </c>
      <c r="AH2201" s="2">
        <f>IF(AE2201,AH2200+IF(WEEKDAY(AH2200+1,2)&lt;=EINSTELLUNGEN!$D$12,1,$J$36),AH2200)</f>
        <v>42020</v>
      </c>
      <c r="AI2201" s="2">
        <f t="shared" si="1192"/>
        <v>2019</v>
      </c>
      <c r="AJ2201" s="2">
        <f t="shared" si="1193"/>
        <v>201901</v>
      </c>
      <c r="AK2201" s="2">
        <f t="shared" si="1194"/>
        <v>201901</v>
      </c>
      <c r="AL2201" s="2">
        <f t="shared" si="1195"/>
        <v>201903</v>
      </c>
      <c r="AM2201" s="2" t="b">
        <f t="shared" si="1196"/>
        <v>1</v>
      </c>
      <c r="AN2201" s="4" t="e">
        <f t="shared" si="1174"/>
        <v>#N/A</v>
      </c>
      <c r="AO2201" s="4" t="e">
        <f t="shared" si="1175"/>
        <v>#N/A</v>
      </c>
      <c r="AP2201" s="2" t="str">
        <f>IF(AD2201,
  IF(ISBLANK(H2201),
    AP2200,
    IF(LEN(H2201)=1,
      IF(OR(UPPER(H2201)="A",UPPER(H2201)="I"),
        EINSTELLUNGEN!$D$21,
        IF(OR(UPPER(H2201)="B",UPPER(H2201)="M"),
          EINSTELLUNGEN!$D$22,
          IF(OR(UPPER(H2201)="C",UPPER(H2201)="S"),
            EINSTELLUNGEN!$D$23,
            IF(UPPER(H2201)="D",
              EINSTELLUNGEN!$D$24,
              IF(UPPER(H2201)="E",
                EINSTELLUNGEN!$D$25,
                UPPER(H2201)))))),
      IF(ISNUMBER(H2201),
        EINSTELLUNGEN!$D$20&amp;H2201,
        UPPER(H2201)))),
  "")</f>
        <v/>
      </c>
      <c r="AQ2201" s="2" t="str">
        <f t="shared" si="1176"/>
        <v/>
      </c>
      <c r="AR2201" s="2">
        <f t="shared" si="1177"/>
        <v>0</v>
      </c>
      <c r="AS2201" s="145">
        <f t="shared" si="1178"/>
        <v>0.33333333333333331</v>
      </c>
      <c r="AT2201" s="2">
        <f t="shared" si="1179"/>
        <v>0</v>
      </c>
      <c r="AU2201" s="2">
        <f t="shared" si="1180"/>
        <v>0</v>
      </c>
      <c r="AV2201" s="2">
        <f t="shared" si="1181"/>
        <v>0</v>
      </c>
      <c r="AW2201" s="2">
        <f t="shared" si="1182"/>
        <v>0</v>
      </c>
      <c r="AX2201" s="2">
        <f t="shared" si="1197"/>
        <v>0</v>
      </c>
      <c r="AY2201" s="2">
        <f t="shared" si="1183"/>
        <v>0</v>
      </c>
      <c r="AZ2201" s="145" t="e">
        <f t="shared" si="1184"/>
        <v>#N/A</v>
      </c>
      <c r="BA2201" s="145" t="e">
        <f t="shared" si="1185"/>
        <v>#N/A</v>
      </c>
      <c r="BB2201" s="145">
        <f t="shared" si="1186"/>
        <v>2.083333333333337E-2</v>
      </c>
      <c r="BC2201" s="2">
        <f>IF(AM2201,
  IF(AND(AL2201=$J$31,_xlfn.DAYS(AH2201,DATE(AI2201,1,1))&lt;7),
    MAX(0,EINSTELLUNGEN!$D$12+1-WEEKDAY(DATE(EINSTELLUNGEN!$D$9,EINSTELLUNGEN!$D$10,1),2)),
    IF(AL2201=$J$33,
      MIN(EINSTELLUNGEN!$D$12,WEEKDAY(DATE(EINSTELLUNGEN!$D$9,12,31),2)),
      EINSTELLUNGEN!$D$12
  )) - SUMIF(AL$50:AL$2500,"="&amp;AL2201,AX$50:AX$2500),
  0)</f>
        <v>3</v>
      </c>
      <c r="BD2201" s="2">
        <f t="shared" si="1187"/>
        <v>0.33333333333333331</v>
      </c>
      <c r="BE2201" s="2">
        <f t="shared" si="1188"/>
        <v>0</v>
      </c>
    </row>
    <row r="2202" spans="1:57" ht="10.5" customHeight="1">
      <c r="A2202" s="1" t="str">
        <f t="shared" ca="1" si="1164"/>
        <v/>
      </c>
      <c r="B2202" s="1" t="str">
        <f t="shared" ca="1" si="1165"/>
        <v/>
      </c>
      <c r="C2202" s="1" t="str">
        <f t="shared" ca="1" si="1166"/>
        <v/>
      </c>
      <c r="D2202" s="1" t="str">
        <f t="shared" ca="1" si="1167"/>
        <v/>
      </c>
      <c r="F2202" s="10"/>
      <c r="G2202" s="217" t="str">
        <f t="shared" si="1168"/>
        <v/>
      </c>
      <c r="H2202" s="27"/>
      <c r="I2202" s="28"/>
      <c r="J2202" s="28"/>
      <c r="K2202" s="29"/>
      <c r="L2202" s="217"/>
      <c r="M2202" s="217"/>
      <c r="N2202" s="217"/>
      <c r="O2202" s="26" t="str">
        <f t="shared" si="1169"/>
        <v/>
      </c>
      <c r="P2202" s="218" t="str">
        <f t="shared" si="1170"/>
        <v/>
      </c>
      <c r="Q2202" s="26" t="str">
        <f t="shared" si="1171"/>
        <v/>
      </c>
      <c r="R2202" s="22"/>
      <c r="S2202" s="99"/>
      <c r="T2202" s="10"/>
      <c r="U2202" s="229" t="str">
        <f t="shared" si="1172"/>
        <v/>
      </c>
      <c r="V2202" s="230"/>
      <c r="W2202" s="230"/>
      <c r="X2202" s="230"/>
      <c r="Y2202" s="230"/>
      <c r="Z2202" s="22" t="str">
        <f>""</f>
        <v/>
      </c>
      <c r="AB2202" s="23" t="str">
        <f t="shared" si="1173"/>
        <v/>
      </c>
      <c r="AC2202" s="2" t="b">
        <f>COUNT(Q2202:Q$2500)&gt;0</f>
        <v>0</v>
      </c>
      <c r="AD2202" s="2" t="b">
        <f t="shared" si="1189"/>
        <v>0</v>
      </c>
      <c r="AE2202" s="2" t="b">
        <f t="shared" si="1190"/>
        <v>0</v>
      </c>
      <c r="AF2202" s="2" t="b">
        <f t="shared" si="1191"/>
        <v>0</v>
      </c>
      <c r="AG2202" s="2" t="b">
        <f>OR(
  AND(AC2202,NOT(AC2203)),
  AND(AF2202,WEEKDAY(AH2201,2)=EINSTELLUNGEN!$D$12),
  AND(AF2202,AH2202=$J$35)
)</f>
        <v>0</v>
      </c>
      <c r="AH2202" s="2">
        <f>IF(AE2202,AH2201+IF(WEEKDAY(AH2201+1,2)&lt;=EINSTELLUNGEN!$D$12,1,$J$36),AH2201)</f>
        <v>42020</v>
      </c>
      <c r="AI2202" s="2">
        <f t="shared" si="1192"/>
        <v>2019</v>
      </c>
      <c r="AJ2202" s="2">
        <f t="shared" si="1193"/>
        <v>201901</v>
      </c>
      <c r="AK2202" s="2">
        <f t="shared" si="1194"/>
        <v>201901</v>
      </c>
      <c r="AL2202" s="2">
        <f t="shared" si="1195"/>
        <v>201903</v>
      </c>
      <c r="AM2202" s="2" t="b">
        <f t="shared" si="1196"/>
        <v>1</v>
      </c>
      <c r="AN2202" s="4" t="e">
        <f t="shared" si="1174"/>
        <v>#N/A</v>
      </c>
      <c r="AO2202" s="4" t="e">
        <f t="shared" si="1175"/>
        <v>#N/A</v>
      </c>
      <c r="AP2202" s="2" t="str">
        <f>IF(AD2202,
  IF(ISBLANK(H2202),
    AP2201,
    IF(LEN(H2202)=1,
      IF(OR(UPPER(H2202)="A",UPPER(H2202)="I"),
        EINSTELLUNGEN!$D$21,
        IF(OR(UPPER(H2202)="B",UPPER(H2202)="M"),
          EINSTELLUNGEN!$D$22,
          IF(OR(UPPER(H2202)="C",UPPER(H2202)="S"),
            EINSTELLUNGEN!$D$23,
            IF(UPPER(H2202)="D",
              EINSTELLUNGEN!$D$24,
              IF(UPPER(H2202)="E",
                EINSTELLUNGEN!$D$25,
                UPPER(H2202)))))),
      IF(ISNUMBER(H2202),
        EINSTELLUNGEN!$D$20&amp;H2202,
        UPPER(H2202)))),
  "")</f>
        <v/>
      </c>
      <c r="AQ2202" s="2" t="str">
        <f t="shared" si="1176"/>
        <v/>
      </c>
      <c r="AR2202" s="2">
        <f t="shared" si="1177"/>
        <v>0</v>
      </c>
      <c r="AS2202" s="145">
        <f t="shared" si="1178"/>
        <v>0.33333333333333331</v>
      </c>
      <c r="AT2202" s="2">
        <f t="shared" si="1179"/>
        <v>0</v>
      </c>
      <c r="AU2202" s="2">
        <f t="shared" si="1180"/>
        <v>0</v>
      </c>
      <c r="AV2202" s="2">
        <f t="shared" si="1181"/>
        <v>0</v>
      </c>
      <c r="AW2202" s="2">
        <f t="shared" si="1182"/>
        <v>0</v>
      </c>
      <c r="AX2202" s="2">
        <f t="shared" si="1197"/>
        <v>0</v>
      </c>
      <c r="AY2202" s="2">
        <f t="shared" si="1183"/>
        <v>0</v>
      </c>
      <c r="AZ2202" s="145" t="e">
        <f t="shared" si="1184"/>
        <v>#N/A</v>
      </c>
      <c r="BA2202" s="145" t="e">
        <f t="shared" si="1185"/>
        <v>#N/A</v>
      </c>
      <c r="BB2202" s="145">
        <f t="shared" si="1186"/>
        <v>2.083333333333337E-2</v>
      </c>
      <c r="BC2202" s="2">
        <f>IF(AM2202,
  IF(AND(AL2202=$J$31,_xlfn.DAYS(AH2202,DATE(AI2202,1,1))&lt;7),
    MAX(0,EINSTELLUNGEN!$D$12+1-WEEKDAY(DATE(EINSTELLUNGEN!$D$9,EINSTELLUNGEN!$D$10,1),2)),
    IF(AL2202=$J$33,
      MIN(EINSTELLUNGEN!$D$12,WEEKDAY(DATE(EINSTELLUNGEN!$D$9,12,31),2)),
      EINSTELLUNGEN!$D$12
  )) - SUMIF(AL$50:AL$2500,"="&amp;AL2202,AX$50:AX$2500),
  0)</f>
        <v>3</v>
      </c>
      <c r="BD2202" s="2">
        <f t="shared" si="1187"/>
        <v>0.33333333333333331</v>
      </c>
      <c r="BE2202" s="2">
        <f t="shared" si="1188"/>
        <v>0</v>
      </c>
    </row>
    <row r="2203" spans="1:57" ht="10.5" customHeight="1">
      <c r="A2203" s="1" t="str">
        <f t="shared" ca="1" si="1164"/>
        <v/>
      </c>
      <c r="B2203" s="1" t="str">
        <f t="shared" ca="1" si="1165"/>
        <v/>
      </c>
      <c r="C2203" s="1" t="str">
        <f t="shared" ca="1" si="1166"/>
        <v/>
      </c>
      <c r="D2203" s="1" t="str">
        <f t="shared" ca="1" si="1167"/>
        <v/>
      </c>
      <c r="F2203" s="10"/>
      <c r="G2203" s="217" t="str">
        <f t="shared" si="1168"/>
        <v/>
      </c>
      <c r="H2203" s="27"/>
      <c r="I2203" s="28"/>
      <c r="J2203" s="28"/>
      <c r="K2203" s="29"/>
      <c r="L2203" s="217"/>
      <c r="M2203" s="217"/>
      <c r="N2203" s="217"/>
      <c r="O2203" s="26" t="str">
        <f t="shared" si="1169"/>
        <v/>
      </c>
      <c r="P2203" s="218" t="str">
        <f t="shared" si="1170"/>
        <v/>
      </c>
      <c r="Q2203" s="26" t="str">
        <f t="shared" si="1171"/>
        <v/>
      </c>
      <c r="R2203" s="22"/>
      <c r="S2203" s="99"/>
      <c r="T2203" s="10"/>
      <c r="U2203" s="229" t="str">
        <f t="shared" si="1172"/>
        <v/>
      </c>
      <c r="V2203" s="230"/>
      <c r="W2203" s="230"/>
      <c r="X2203" s="230"/>
      <c r="Y2203" s="230"/>
      <c r="Z2203" s="22" t="str">
        <f>""</f>
        <v/>
      </c>
      <c r="AB2203" s="23" t="str">
        <f t="shared" si="1173"/>
        <v/>
      </c>
      <c r="AC2203" s="2" t="b">
        <f>COUNT(Q2203:Q$2500)&gt;0</f>
        <v>0</v>
      </c>
      <c r="AD2203" s="2" t="b">
        <f t="shared" si="1189"/>
        <v>0</v>
      </c>
      <c r="AE2203" s="2" t="b">
        <f t="shared" si="1190"/>
        <v>0</v>
      </c>
      <c r="AF2203" s="2" t="b">
        <f t="shared" si="1191"/>
        <v>0</v>
      </c>
      <c r="AG2203" s="2" t="b">
        <f>OR(
  AND(AC2203,NOT(AC2204)),
  AND(AF2203,WEEKDAY(AH2202,2)=EINSTELLUNGEN!$D$12),
  AND(AF2203,AH2203=$J$35)
)</f>
        <v>0</v>
      </c>
      <c r="AH2203" s="2">
        <f>IF(AE2203,AH2202+IF(WEEKDAY(AH2202+1,2)&lt;=EINSTELLUNGEN!$D$12,1,$J$36),AH2202)</f>
        <v>42020</v>
      </c>
      <c r="AI2203" s="2">
        <f t="shared" si="1192"/>
        <v>2019</v>
      </c>
      <c r="AJ2203" s="2">
        <f t="shared" si="1193"/>
        <v>201901</v>
      </c>
      <c r="AK2203" s="2">
        <f t="shared" si="1194"/>
        <v>201901</v>
      </c>
      <c r="AL2203" s="2">
        <f t="shared" si="1195"/>
        <v>201903</v>
      </c>
      <c r="AM2203" s="2" t="b">
        <f t="shared" si="1196"/>
        <v>1</v>
      </c>
      <c r="AN2203" s="4" t="e">
        <f t="shared" si="1174"/>
        <v>#N/A</v>
      </c>
      <c r="AO2203" s="4" t="e">
        <f t="shared" si="1175"/>
        <v>#N/A</v>
      </c>
      <c r="AP2203" s="2" t="str">
        <f>IF(AD2203,
  IF(ISBLANK(H2203),
    AP2202,
    IF(LEN(H2203)=1,
      IF(OR(UPPER(H2203)="A",UPPER(H2203)="I"),
        EINSTELLUNGEN!$D$21,
        IF(OR(UPPER(H2203)="B",UPPER(H2203)="M"),
          EINSTELLUNGEN!$D$22,
          IF(OR(UPPER(H2203)="C",UPPER(H2203)="S"),
            EINSTELLUNGEN!$D$23,
            IF(UPPER(H2203)="D",
              EINSTELLUNGEN!$D$24,
              IF(UPPER(H2203)="E",
                EINSTELLUNGEN!$D$25,
                UPPER(H2203)))))),
      IF(ISNUMBER(H2203),
        EINSTELLUNGEN!$D$20&amp;H2203,
        UPPER(H2203)))),
  "")</f>
        <v/>
      </c>
      <c r="AQ2203" s="2" t="str">
        <f t="shared" si="1176"/>
        <v/>
      </c>
      <c r="AR2203" s="2">
        <f t="shared" si="1177"/>
        <v>0</v>
      </c>
      <c r="AS2203" s="145">
        <f t="shared" si="1178"/>
        <v>0.33333333333333331</v>
      </c>
      <c r="AT2203" s="2">
        <f t="shared" si="1179"/>
        <v>0</v>
      </c>
      <c r="AU2203" s="2">
        <f t="shared" si="1180"/>
        <v>0</v>
      </c>
      <c r="AV2203" s="2">
        <f t="shared" si="1181"/>
        <v>0</v>
      </c>
      <c r="AW2203" s="2">
        <f t="shared" si="1182"/>
        <v>0</v>
      </c>
      <c r="AX2203" s="2">
        <f t="shared" si="1197"/>
        <v>0</v>
      </c>
      <c r="AY2203" s="2">
        <f t="shared" si="1183"/>
        <v>0</v>
      </c>
      <c r="AZ2203" s="145" t="e">
        <f t="shared" si="1184"/>
        <v>#N/A</v>
      </c>
      <c r="BA2203" s="145" t="e">
        <f t="shared" si="1185"/>
        <v>#N/A</v>
      </c>
      <c r="BB2203" s="145">
        <f t="shared" si="1186"/>
        <v>2.083333333333337E-2</v>
      </c>
      <c r="BC2203" s="2">
        <f>IF(AM2203,
  IF(AND(AL2203=$J$31,_xlfn.DAYS(AH2203,DATE(AI2203,1,1))&lt;7),
    MAX(0,EINSTELLUNGEN!$D$12+1-WEEKDAY(DATE(EINSTELLUNGEN!$D$9,EINSTELLUNGEN!$D$10,1),2)),
    IF(AL2203=$J$33,
      MIN(EINSTELLUNGEN!$D$12,WEEKDAY(DATE(EINSTELLUNGEN!$D$9,12,31),2)),
      EINSTELLUNGEN!$D$12
  )) - SUMIF(AL$50:AL$2500,"="&amp;AL2203,AX$50:AX$2500),
  0)</f>
        <v>3</v>
      </c>
      <c r="BD2203" s="2">
        <f t="shared" si="1187"/>
        <v>0.33333333333333331</v>
      </c>
      <c r="BE2203" s="2">
        <f t="shared" si="1188"/>
        <v>0</v>
      </c>
    </row>
    <row r="2204" spans="1:57" ht="10.5" customHeight="1">
      <c r="A2204" s="1" t="str">
        <f t="shared" ca="1" si="1164"/>
        <v/>
      </c>
      <c r="B2204" s="1" t="str">
        <f t="shared" ca="1" si="1165"/>
        <v/>
      </c>
      <c r="C2204" s="1" t="str">
        <f t="shared" ca="1" si="1166"/>
        <v/>
      </c>
      <c r="D2204" s="1" t="str">
        <f t="shared" ca="1" si="1167"/>
        <v/>
      </c>
      <c r="F2204" s="10"/>
      <c r="G2204" s="217" t="str">
        <f t="shared" si="1168"/>
        <v/>
      </c>
      <c r="H2204" s="27"/>
      <c r="I2204" s="28"/>
      <c r="J2204" s="28"/>
      <c r="K2204" s="29"/>
      <c r="L2204" s="217"/>
      <c r="M2204" s="217"/>
      <c r="N2204" s="217"/>
      <c r="O2204" s="26" t="str">
        <f t="shared" si="1169"/>
        <v/>
      </c>
      <c r="P2204" s="218" t="str">
        <f t="shared" si="1170"/>
        <v/>
      </c>
      <c r="Q2204" s="26" t="str">
        <f t="shared" si="1171"/>
        <v/>
      </c>
      <c r="R2204" s="22"/>
      <c r="S2204" s="99"/>
      <c r="T2204" s="10"/>
      <c r="U2204" s="229" t="str">
        <f t="shared" si="1172"/>
        <v/>
      </c>
      <c r="V2204" s="230"/>
      <c r="W2204" s="230"/>
      <c r="X2204" s="230"/>
      <c r="Y2204" s="230"/>
      <c r="Z2204" s="22" t="str">
        <f>""</f>
        <v/>
      </c>
      <c r="AB2204" s="23" t="str">
        <f t="shared" si="1173"/>
        <v/>
      </c>
      <c r="AC2204" s="2" t="b">
        <f>COUNT(Q2204:Q$2500)&gt;0</f>
        <v>0</v>
      </c>
      <c r="AD2204" s="2" t="b">
        <f t="shared" si="1189"/>
        <v>0</v>
      </c>
      <c r="AE2204" s="2" t="b">
        <f t="shared" si="1190"/>
        <v>0</v>
      </c>
      <c r="AF2204" s="2" t="b">
        <f t="shared" si="1191"/>
        <v>0</v>
      </c>
      <c r="AG2204" s="2" t="b">
        <f>OR(
  AND(AC2204,NOT(AC2205)),
  AND(AF2204,WEEKDAY(AH2203,2)=EINSTELLUNGEN!$D$12),
  AND(AF2204,AH2204=$J$35)
)</f>
        <v>0</v>
      </c>
      <c r="AH2204" s="2">
        <f>IF(AE2204,AH2203+IF(WEEKDAY(AH2203+1,2)&lt;=EINSTELLUNGEN!$D$12,1,$J$36),AH2203)</f>
        <v>42020</v>
      </c>
      <c r="AI2204" s="2">
        <f t="shared" si="1192"/>
        <v>2019</v>
      </c>
      <c r="AJ2204" s="2">
        <f t="shared" si="1193"/>
        <v>201901</v>
      </c>
      <c r="AK2204" s="2">
        <f t="shared" si="1194"/>
        <v>201901</v>
      </c>
      <c r="AL2204" s="2">
        <f t="shared" si="1195"/>
        <v>201903</v>
      </c>
      <c r="AM2204" s="2" t="b">
        <f t="shared" si="1196"/>
        <v>1</v>
      </c>
      <c r="AN2204" s="4" t="e">
        <f t="shared" si="1174"/>
        <v>#N/A</v>
      </c>
      <c r="AO2204" s="4" t="e">
        <f t="shared" si="1175"/>
        <v>#N/A</v>
      </c>
      <c r="AP2204" s="2" t="str">
        <f>IF(AD2204,
  IF(ISBLANK(H2204),
    AP2203,
    IF(LEN(H2204)=1,
      IF(OR(UPPER(H2204)="A",UPPER(H2204)="I"),
        EINSTELLUNGEN!$D$21,
        IF(OR(UPPER(H2204)="B",UPPER(H2204)="M"),
          EINSTELLUNGEN!$D$22,
          IF(OR(UPPER(H2204)="C",UPPER(H2204)="S"),
            EINSTELLUNGEN!$D$23,
            IF(UPPER(H2204)="D",
              EINSTELLUNGEN!$D$24,
              IF(UPPER(H2204)="E",
                EINSTELLUNGEN!$D$25,
                UPPER(H2204)))))),
      IF(ISNUMBER(H2204),
        EINSTELLUNGEN!$D$20&amp;H2204,
        UPPER(H2204)))),
  "")</f>
        <v/>
      </c>
      <c r="AQ2204" s="2" t="str">
        <f t="shared" si="1176"/>
        <v/>
      </c>
      <c r="AR2204" s="2">
        <f t="shared" si="1177"/>
        <v>0</v>
      </c>
      <c r="AS2204" s="145">
        <f t="shared" si="1178"/>
        <v>0.33333333333333331</v>
      </c>
      <c r="AT2204" s="2">
        <f t="shared" si="1179"/>
        <v>0</v>
      </c>
      <c r="AU2204" s="2">
        <f t="shared" si="1180"/>
        <v>0</v>
      </c>
      <c r="AV2204" s="2">
        <f t="shared" si="1181"/>
        <v>0</v>
      </c>
      <c r="AW2204" s="2">
        <f t="shared" si="1182"/>
        <v>0</v>
      </c>
      <c r="AX2204" s="2">
        <f t="shared" si="1197"/>
        <v>0</v>
      </c>
      <c r="AY2204" s="2">
        <f t="shared" si="1183"/>
        <v>0</v>
      </c>
      <c r="AZ2204" s="145" t="e">
        <f t="shared" si="1184"/>
        <v>#N/A</v>
      </c>
      <c r="BA2204" s="145" t="e">
        <f t="shared" si="1185"/>
        <v>#N/A</v>
      </c>
      <c r="BB2204" s="145">
        <f t="shared" si="1186"/>
        <v>2.083333333333337E-2</v>
      </c>
      <c r="BC2204" s="2">
        <f>IF(AM2204,
  IF(AND(AL2204=$J$31,_xlfn.DAYS(AH2204,DATE(AI2204,1,1))&lt;7),
    MAX(0,EINSTELLUNGEN!$D$12+1-WEEKDAY(DATE(EINSTELLUNGEN!$D$9,EINSTELLUNGEN!$D$10,1),2)),
    IF(AL2204=$J$33,
      MIN(EINSTELLUNGEN!$D$12,WEEKDAY(DATE(EINSTELLUNGEN!$D$9,12,31),2)),
      EINSTELLUNGEN!$D$12
  )) - SUMIF(AL$50:AL$2500,"="&amp;AL2204,AX$50:AX$2500),
  0)</f>
        <v>3</v>
      </c>
      <c r="BD2204" s="2">
        <f t="shared" si="1187"/>
        <v>0.33333333333333331</v>
      </c>
      <c r="BE2204" s="2">
        <f t="shared" si="1188"/>
        <v>0</v>
      </c>
    </row>
    <row r="2205" spans="1:57" ht="10.5" customHeight="1">
      <c r="A2205" s="1" t="str">
        <f t="shared" ca="1" si="1164"/>
        <v/>
      </c>
      <c r="B2205" s="1" t="str">
        <f t="shared" ca="1" si="1165"/>
        <v/>
      </c>
      <c r="C2205" s="1" t="str">
        <f t="shared" ca="1" si="1166"/>
        <v/>
      </c>
      <c r="D2205" s="1" t="str">
        <f t="shared" ca="1" si="1167"/>
        <v/>
      </c>
      <c r="F2205" s="10"/>
      <c r="G2205" s="217" t="str">
        <f t="shared" si="1168"/>
        <v/>
      </c>
      <c r="H2205" s="27"/>
      <c r="I2205" s="28"/>
      <c r="J2205" s="28"/>
      <c r="K2205" s="29"/>
      <c r="L2205" s="217"/>
      <c r="M2205" s="217"/>
      <c r="N2205" s="217"/>
      <c r="O2205" s="26" t="str">
        <f t="shared" si="1169"/>
        <v/>
      </c>
      <c r="P2205" s="218" t="str">
        <f t="shared" si="1170"/>
        <v/>
      </c>
      <c r="Q2205" s="26" t="str">
        <f t="shared" si="1171"/>
        <v/>
      </c>
      <c r="R2205" s="22"/>
      <c r="S2205" s="99"/>
      <c r="T2205" s="10"/>
      <c r="U2205" s="229" t="str">
        <f t="shared" si="1172"/>
        <v/>
      </c>
      <c r="V2205" s="230"/>
      <c r="W2205" s="230"/>
      <c r="X2205" s="230"/>
      <c r="Y2205" s="230"/>
      <c r="Z2205" s="22" t="str">
        <f>""</f>
        <v/>
      </c>
      <c r="AB2205" s="23" t="str">
        <f t="shared" si="1173"/>
        <v/>
      </c>
      <c r="AC2205" s="2" t="b">
        <f>COUNT(Q2205:Q$2500)&gt;0</f>
        <v>0</v>
      </c>
      <c r="AD2205" s="2" t="b">
        <f t="shared" si="1189"/>
        <v>0</v>
      </c>
      <c r="AE2205" s="2" t="b">
        <f t="shared" si="1190"/>
        <v>0</v>
      </c>
      <c r="AF2205" s="2" t="b">
        <f t="shared" si="1191"/>
        <v>0</v>
      </c>
      <c r="AG2205" s="2" t="b">
        <f>OR(
  AND(AC2205,NOT(AC2206)),
  AND(AF2205,WEEKDAY(AH2204,2)=EINSTELLUNGEN!$D$12),
  AND(AF2205,AH2205=$J$35)
)</f>
        <v>0</v>
      </c>
      <c r="AH2205" s="2">
        <f>IF(AE2205,AH2204+IF(WEEKDAY(AH2204+1,2)&lt;=EINSTELLUNGEN!$D$12,1,$J$36),AH2204)</f>
        <v>42020</v>
      </c>
      <c r="AI2205" s="2">
        <f t="shared" si="1192"/>
        <v>2019</v>
      </c>
      <c r="AJ2205" s="2">
        <f t="shared" si="1193"/>
        <v>201901</v>
      </c>
      <c r="AK2205" s="2">
        <f t="shared" si="1194"/>
        <v>201901</v>
      </c>
      <c r="AL2205" s="2">
        <f t="shared" si="1195"/>
        <v>201903</v>
      </c>
      <c r="AM2205" s="2" t="b">
        <f t="shared" si="1196"/>
        <v>1</v>
      </c>
      <c r="AN2205" s="4" t="e">
        <f t="shared" si="1174"/>
        <v>#N/A</v>
      </c>
      <c r="AO2205" s="4" t="e">
        <f t="shared" si="1175"/>
        <v>#N/A</v>
      </c>
      <c r="AP2205" s="2" t="str">
        <f>IF(AD2205,
  IF(ISBLANK(H2205),
    AP2204,
    IF(LEN(H2205)=1,
      IF(OR(UPPER(H2205)="A",UPPER(H2205)="I"),
        EINSTELLUNGEN!$D$21,
        IF(OR(UPPER(H2205)="B",UPPER(H2205)="M"),
          EINSTELLUNGEN!$D$22,
          IF(OR(UPPER(H2205)="C",UPPER(H2205)="S"),
            EINSTELLUNGEN!$D$23,
            IF(UPPER(H2205)="D",
              EINSTELLUNGEN!$D$24,
              IF(UPPER(H2205)="E",
                EINSTELLUNGEN!$D$25,
                UPPER(H2205)))))),
      IF(ISNUMBER(H2205),
        EINSTELLUNGEN!$D$20&amp;H2205,
        UPPER(H2205)))),
  "")</f>
        <v/>
      </c>
      <c r="AQ2205" s="2" t="str">
        <f t="shared" si="1176"/>
        <v/>
      </c>
      <c r="AR2205" s="2">
        <f t="shared" si="1177"/>
        <v>0</v>
      </c>
      <c r="AS2205" s="145">
        <f t="shared" si="1178"/>
        <v>0.33333333333333331</v>
      </c>
      <c r="AT2205" s="2">
        <f t="shared" si="1179"/>
        <v>0</v>
      </c>
      <c r="AU2205" s="2">
        <f t="shared" si="1180"/>
        <v>0</v>
      </c>
      <c r="AV2205" s="2">
        <f t="shared" si="1181"/>
        <v>0</v>
      </c>
      <c r="AW2205" s="2">
        <f t="shared" si="1182"/>
        <v>0</v>
      </c>
      <c r="AX2205" s="2">
        <f t="shared" si="1197"/>
        <v>0</v>
      </c>
      <c r="AY2205" s="2">
        <f t="shared" si="1183"/>
        <v>0</v>
      </c>
      <c r="AZ2205" s="145" t="e">
        <f t="shared" si="1184"/>
        <v>#N/A</v>
      </c>
      <c r="BA2205" s="145" t="e">
        <f t="shared" si="1185"/>
        <v>#N/A</v>
      </c>
      <c r="BB2205" s="145">
        <f t="shared" si="1186"/>
        <v>2.083333333333337E-2</v>
      </c>
      <c r="BC2205" s="2">
        <f>IF(AM2205,
  IF(AND(AL2205=$J$31,_xlfn.DAYS(AH2205,DATE(AI2205,1,1))&lt;7),
    MAX(0,EINSTELLUNGEN!$D$12+1-WEEKDAY(DATE(EINSTELLUNGEN!$D$9,EINSTELLUNGEN!$D$10,1),2)),
    IF(AL2205=$J$33,
      MIN(EINSTELLUNGEN!$D$12,WEEKDAY(DATE(EINSTELLUNGEN!$D$9,12,31),2)),
      EINSTELLUNGEN!$D$12
  )) - SUMIF(AL$50:AL$2500,"="&amp;AL2205,AX$50:AX$2500),
  0)</f>
        <v>3</v>
      </c>
      <c r="BD2205" s="2">
        <f t="shared" si="1187"/>
        <v>0.33333333333333331</v>
      </c>
      <c r="BE2205" s="2">
        <f t="shared" si="1188"/>
        <v>0</v>
      </c>
    </row>
    <row r="2206" spans="1:57" ht="10.5" customHeight="1">
      <c r="A2206" s="1" t="str">
        <f t="shared" ca="1" si="1164"/>
        <v/>
      </c>
      <c r="B2206" s="1" t="str">
        <f t="shared" ca="1" si="1165"/>
        <v/>
      </c>
      <c r="C2206" s="1" t="str">
        <f t="shared" ca="1" si="1166"/>
        <v/>
      </c>
      <c r="D2206" s="1" t="str">
        <f t="shared" ca="1" si="1167"/>
        <v/>
      </c>
      <c r="F2206" s="10"/>
      <c r="G2206" s="217" t="str">
        <f t="shared" si="1168"/>
        <v/>
      </c>
      <c r="H2206" s="27"/>
      <c r="I2206" s="28"/>
      <c r="J2206" s="28"/>
      <c r="K2206" s="29"/>
      <c r="L2206" s="217"/>
      <c r="M2206" s="217"/>
      <c r="N2206" s="217"/>
      <c r="O2206" s="26" t="str">
        <f t="shared" si="1169"/>
        <v/>
      </c>
      <c r="P2206" s="218" t="str">
        <f t="shared" si="1170"/>
        <v/>
      </c>
      <c r="Q2206" s="26" t="str">
        <f t="shared" si="1171"/>
        <v/>
      </c>
      <c r="R2206" s="22"/>
      <c r="S2206" s="99"/>
      <c r="T2206" s="10"/>
      <c r="U2206" s="229" t="str">
        <f t="shared" si="1172"/>
        <v/>
      </c>
      <c r="V2206" s="230"/>
      <c r="W2206" s="230"/>
      <c r="X2206" s="230"/>
      <c r="Y2206" s="230"/>
      <c r="Z2206" s="22" t="str">
        <f>""</f>
        <v/>
      </c>
      <c r="AB2206" s="23" t="str">
        <f t="shared" si="1173"/>
        <v/>
      </c>
      <c r="AC2206" s="2" t="b">
        <f>COUNT(Q2206:Q$2500)&gt;0</f>
        <v>0</v>
      </c>
      <c r="AD2206" s="2" t="b">
        <f t="shared" si="1189"/>
        <v>0</v>
      </c>
      <c r="AE2206" s="2" t="b">
        <f t="shared" si="1190"/>
        <v>0</v>
      </c>
      <c r="AF2206" s="2" t="b">
        <f t="shared" si="1191"/>
        <v>0</v>
      </c>
      <c r="AG2206" s="2" t="b">
        <f>OR(
  AND(AC2206,NOT(AC2207)),
  AND(AF2206,WEEKDAY(AH2205,2)=EINSTELLUNGEN!$D$12),
  AND(AF2206,AH2206=$J$35)
)</f>
        <v>0</v>
      </c>
      <c r="AH2206" s="2">
        <f>IF(AE2206,AH2205+IF(WEEKDAY(AH2205+1,2)&lt;=EINSTELLUNGEN!$D$12,1,$J$36),AH2205)</f>
        <v>42020</v>
      </c>
      <c r="AI2206" s="2">
        <f t="shared" si="1192"/>
        <v>2019</v>
      </c>
      <c r="AJ2206" s="2">
        <f t="shared" si="1193"/>
        <v>201901</v>
      </c>
      <c r="AK2206" s="2">
        <f t="shared" si="1194"/>
        <v>201901</v>
      </c>
      <c r="AL2206" s="2">
        <f t="shared" si="1195"/>
        <v>201903</v>
      </c>
      <c r="AM2206" s="2" t="b">
        <f t="shared" si="1196"/>
        <v>1</v>
      </c>
      <c r="AN2206" s="4" t="e">
        <f t="shared" si="1174"/>
        <v>#N/A</v>
      </c>
      <c r="AO2206" s="4" t="e">
        <f t="shared" si="1175"/>
        <v>#N/A</v>
      </c>
      <c r="AP2206" s="2" t="str">
        <f>IF(AD2206,
  IF(ISBLANK(H2206),
    AP2205,
    IF(LEN(H2206)=1,
      IF(OR(UPPER(H2206)="A",UPPER(H2206)="I"),
        EINSTELLUNGEN!$D$21,
        IF(OR(UPPER(H2206)="B",UPPER(H2206)="M"),
          EINSTELLUNGEN!$D$22,
          IF(OR(UPPER(H2206)="C",UPPER(H2206)="S"),
            EINSTELLUNGEN!$D$23,
            IF(UPPER(H2206)="D",
              EINSTELLUNGEN!$D$24,
              IF(UPPER(H2206)="E",
                EINSTELLUNGEN!$D$25,
                UPPER(H2206)))))),
      IF(ISNUMBER(H2206),
        EINSTELLUNGEN!$D$20&amp;H2206,
        UPPER(H2206)))),
  "")</f>
        <v/>
      </c>
      <c r="AQ2206" s="2" t="str">
        <f t="shared" si="1176"/>
        <v/>
      </c>
      <c r="AR2206" s="2">
        <f t="shared" si="1177"/>
        <v>0</v>
      </c>
      <c r="AS2206" s="145">
        <f t="shared" si="1178"/>
        <v>0.33333333333333331</v>
      </c>
      <c r="AT2206" s="2">
        <f t="shared" si="1179"/>
        <v>0</v>
      </c>
      <c r="AU2206" s="2">
        <f t="shared" si="1180"/>
        <v>0</v>
      </c>
      <c r="AV2206" s="2">
        <f t="shared" si="1181"/>
        <v>0</v>
      </c>
      <c r="AW2206" s="2">
        <f t="shared" si="1182"/>
        <v>0</v>
      </c>
      <c r="AX2206" s="2">
        <f t="shared" si="1197"/>
        <v>0</v>
      </c>
      <c r="AY2206" s="2">
        <f t="shared" si="1183"/>
        <v>0</v>
      </c>
      <c r="AZ2206" s="145" t="e">
        <f t="shared" si="1184"/>
        <v>#N/A</v>
      </c>
      <c r="BA2206" s="145" t="e">
        <f t="shared" si="1185"/>
        <v>#N/A</v>
      </c>
      <c r="BB2206" s="145">
        <f t="shared" si="1186"/>
        <v>2.083333333333337E-2</v>
      </c>
      <c r="BC2206" s="2">
        <f>IF(AM2206,
  IF(AND(AL2206=$J$31,_xlfn.DAYS(AH2206,DATE(AI2206,1,1))&lt;7),
    MAX(0,EINSTELLUNGEN!$D$12+1-WEEKDAY(DATE(EINSTELLUNGEN!$D$9,EINSTELLUNGEN!$D$10,1),2)),
    IF(AL2206=$J$33,
      MIN(EINSTELLUNGEN!$D$12,WEEKDAY(DATE(EINSTELLUNGEN!$D$9,12,31),2)),
      EINSTELLUNGEN!$D$12
  )) - SUMIF(AL$50:AL$2500,"="&amp;AL2206,AX$50:AX$2500),
  0)</f>
        <v>3</v>
      </c>
      <c r="BD2206" s="2">
        <f t="shared" si="1187"/>
        <v>0.33333333333333331</v>
      </c>
      <c r="BE2206" s="2">
        <f t="shared" si="1188"/>
        <v>0</v>
      </c>
    </row>
    <row r="2207" spans="1:57" ht="10.5" customHeight="1">
      <c r="A2207" s="1" t="str">
        <f t="shared" ca="1" si="1164"/>
        <v/>
      </c>
      <c r="B2207" s="1" t="str">
        <f t="shared" ca="1" si="1165"/>
        <v/>
      </c>
      <c r="C2207" s="1" t="str">
        <f t="shared" ca="1" si="1166"/>
        <v/>
      </c>
      <c r="D2207" s="1" t="str">
        <f t="shared" ca="1" si="1167"/>
        <v/>
      </c>
      <c r="F2207" s="10"/>
      <c r="G2207" s="217" t="str">
        <f t="shared" si="1168"/>
        <v/>
      </c>
      <c r="H2207" s="27"/>
      <c r="I2207" s="28"/>
      <c r="J2207" s="28"/>
      <c r="K2207" s="29"/>
      <c r="L2207" s="217"/>
      <c r="M2207" s="217"/>
      <c r="N2207" s="217"/>
      <c r="O2207" s="26" t="str">
        <f t="shared" si="1169"/>
        <v/>
      </c>
      <c r="P2207" s="218" t="str">
        <f t="shared" si="1170"/>
        <v/>
      </c>
      <c r="Q2207" s="26" t="str">
        <f t="shared" si="1171"/>
        <v/>
      </c>
      <c r="R2207" s="22"/>
      <c r="S2207" s="99"/>
      <c r="T2207" s="10"/>
      <c r="U2207" s="229" t="str">
        <f t="shared" si="1172"/>
        <v/>
      </c>
      <c r="V2207" s="230"/>
      <c r="W2207" s="230"/>
      <c r="X2207" s="230"/>
      <c r="Y2207" s="230"/>
      <c r="Z2207" s="22" t="str">
        <f>""</f>
        <v/>
      </c>
      <c r="AB2207" s="23" t="str">
        <f t="shared" si="1173"/>
        <v/>
      </c>
      <c r="AC2207" s="2" t="b">
        <f>COUNT(Q2207:Q$2500)&gt;0</f>
        <v>0</v>
      </c>
      <c r="AD2207" s="2" t="b">
        <f t="shared" si="1189"/>
        <v>0</v>
      </c>
      <c r="AE2207" s="2" t="b">
        <f t="shared" si="1190"/>
        <v>0</v>
      </c>
      <c r="AF2207" s="2" t="b">
        <f t="shared" si="1191"/>
        <v>0</v>
      </c>
      <c r="AG2207" s="2" t="b">
        <f>OR(
  AND(AC2207,NOT(AC2208)),
  AND(AF2207,WEEKDAY(AH2206,2)=EINSTELLUNGEN!$D$12),
  AND(AF2207,AH2207=$J$35)
)</f>
        <v>0</v>
      </c>
      <c r="AH2207" s="2">
        <f>IF(AE2207,AH2206+IF(WEEKDAY(AH2206+1,2)&lt;=EINSTELLUNGEN!$D$12,1,$J$36),AH2206)</f>
        <v>42020</v>
      </c>
      <c r="AI2207" s="2">
        <f t="shared" si="1192"/>
        <v>2019</v>
      </c>
      <c r="AJ2207" s="2">
        <f t="shared" si="1193"/>
        <v>201901</v>
      </c>
      <c r="AK2207" s="2">
        <f t="shared" si="1194"/>
        <v>201901</v>
      </c>
      <c r="AL2207" s="2">
        <f t="shared" si="1195"/>
        <v>201903</v>
      </c>
      <c r="AM2207" s="2" t="b">
        <f t="shared" si="1196"/>
        <v>1</v>
      </c>
      <c r="AN2207" s="4" t="e">
        <f t="shared" si="1174"/>
        <v>#N/A</v>
      </c>
      <c r="AO2207" s="4" t="e">
        <f t="shared" si="1175"/>
        <v>#N/A</v>
      </c>
      <c r="AP2207" s="2" t="str">
        <f>IF(AD2207,
  IF(ISBLANK(H2207),
    AP2206,
    IF(LEN(H2207)=1,
      IF(OR(UPPER(H2207)="A",UPPER(H2207)="I"),
        EINSTELLUNGEN!$D$21,
        IF(OR(UPPER(H2207)="B",UPPER(H2207)="M"),
          EINSTELLUNGEN!$D$22,
          IF(OR(UPPER(H2207)="C",UPPER(H2207)="S"),
            EINSTELLUNGEN!$D$23,
            IF(UPPER(H2207)="D",
              EINSTELLUNGEN!$D$24,
              IF(UPPER(H2207)="E",
                EINSTELLUNGEN!$D$25,
                UPPER(H2207)))))),
      IF(ISNUMBER(H2207),
        EINSTELLUNGEN!$D$20&amp;H2207,
        UPPER(H2207)))),
  "")</f>
        <v/>
      </c>
      <c r="AQ2207" s="2" t="str">
        <f t="shared" si="1176"/>
        <v/>
      </c>
      <c r="AR2207" s="2">
        <f t="shared" si="1177"/>
        <v>0</v>
      </c>
      <c r="AS2207" s="145">
        <f t="shared" si="1178"/>
        <v>0.33333333333333331</v>
      </c>
      <c r="AT2207" s="2">
        <f t="shared" si="1179"/>
        <v>0</v>
      </c>
      <c r="AU2207" s="2">
        <f t="shared" si="1180"/>
        <v>0</v>
      </c>
      <c r="AV2207" s="2">
        <f t="shared" si="1181"/>
        <v>0</v>
      </c>
      <c r="AW2207" s="2">
        <f t="shared" si="1182"/>
        <v>0</v>
      </c>
      <c r="AX2207" s="2">
        <f t="shared" si="1197"/>
        <v>0</v>
      </c>
      <c r="AY2207" s="2">
        <f t="shared" si="1183"/>
        <v>0</v>
      </c>
      <c r="AZ2207" s="145" t="e">
        <f t="shared" si="1184"/>
        <v>#N/A</v>
      </c>
      <c r="BA2207" s="145" t="e">
        <f t="shared" si="1185"/>
        <v>#N/A</v>
      </c>
      <c r="BB2207" s="145">
        <f t="shared" si="1186"/>
        <v>2.083333333333337E-2</v>
      </c>
      <c r="BC2207" s="2">
        <f>IF(AM2207,
  IF(AND(AL2207=$J$31,_xlfn.DAYS(AH2207,DATE(AI2207,1,1))&lt;7),
    MAX(0,EINSTELLUNGEN!$D$12+1-WEEKDAY(DATE(EINSTELLUNGEN!$D$9,EINSTELLUNGEN!$D$10,1),2)),
    IF(AL2207=$J$33,
      MIN(EINSTELLUNGEN!$D$12,WEEKDAY(DATE(EINSTELLUNGEN!$D$9,12,31),2)),
      EINSTELLUNGEN!$D$12
  )) - SUMIF(AL$50:AL$2500,"="&amp;AL2207,AX$50:AX$2500),
  0)</f>
        <v>3</v>
      </c>
      <c r="BD2207" s="2">
        <f t="shared" si="1187"/>
        <v>0.33333333333333331</v>
      </c>
      <c r="BE2207" s="2">
        <f t="shared" si="1188"/>
        <v>0</v>
      </c>
    </row>
    <row r="2208" spans="1:57" ht="10.5" customHeight="1">
      <c r="A2208" s="1" t="str">
        <f t="shared" ca="1" si="1164"/>
        <v/>
      </c>
      <c r="B2208" s="1" t="str">
        <f t="shared" ca="1" si="1165"/>
        <v/>
      </c>
      <c r="C2208" s="1" t="str">
        <f t="shared" ca="1" si="1166"/>
        <v/>
      </c>
      <c r="D2208" s="1" t="str">
        <f t="shared" ca="1" si="1167"/>
        <v/>
      </c>
      <c r="F2208" s="10"/>
      <c r="G2208" s="217" t="str">
        <f t="shared" si="1168"/>
        <v/>
      </c>
      <c r="H2208" s="27"/>
      <c r="I2208" s="28"/>
      <c r="J2208" s="28"/>
      <c r="K2208" s="29"/>
      <c r="L2208" s="217"/>
      <c r="M2208" s="217"/>
      <c r="N2208" s="217"/>
      <c r="O2208" s="26" t="str">
        <f t="shared" si="1169"/>
        <v/>
      </c>
      <c r="P2208" s="218" t="str">
        <f t="shared" si="1170"/>
        <v/>
      </c>
      <c r="Q2208" s="26" t="str">
        <f t="shared" si="1171"/>
        <v/>
      </c>
      <c r="R2208" s="22"/>
      <c r="S2208" s="99"/>
      <c r="T2208" s="10"/>
      <c r="U2208" s="229" t="str">
        <f t="shared" si="1172"/>
        <v/>
      </c>
      <c r="V2208" s="230"/>
      <c r="W2208" s="230"/>
      <c r="X2208" s="230"/>
      <c r="Y2208" s="230"/>
      <c r="Z2208" s="22" t="str">
        <f>""</f>
        <v/>
      </c>
      <c r="AB2208" s="23" t="str">
        <f t="shared" si="1173"/>
        <v/>
      </c>
      <c r="AC2208" s="2" t="b">
        <f>COUNT(Q2208:Q$2500)&gt;0</f>
        <v>0</v>
      </c>
      <c r="AD2208" s="2" t="b">
        <f t="shared" si="1189"/>
        <v>0</v>
      </c>
      <c r="AE2208" s="2" t="b">
        <f t="shared" si="1190"/>
        <v>0</v>
      </c>
      <c r="AF2208" s="2" t="b">
        <f t="shared" si="1191"/>
        <v>0</v>
      </c>
      <c r="AG2208" s="2" t="b">
        <f>OR(
  AND(AC2208,NOT(AC2209)),
  AND(AF2208,WEEKDAY(AH2207,2)=EINSTELLUNGEN!$D$12),
  AND(AF2208,AH2208=$J$35)
)</f>
        <v>0</v>
      </c>
      <c r="AH2208" s="2">
        <f>IF(AE2208,AH2207+IF(WEEKDAY(AH2207+1,2)&lt;=EINSTELLUNGEN!$D$12,1,$J$36),AH2207)</f>
        <v>42020</v>
      </c>
      <c r="AI2208" s="2">
        <f t="shared" si="1192"/>
        <v>2019</v>
      </c>
      <c r="AJ2208" s="2">
        <f t="shared" si="1193"/>
        <v>201901</v>
      </c>
      <c r="AK2208" s="2">
        <f t="shared" si="1194"/>
        <v>201901</v>
      </c>
      <c r="AL2208" s="2">
        <f t="shared" si="1195"/>
        <v>201903</v>
      </c>
      <c r="AM2208" s="2" t="b">
        <f t="shared" si="1196"/>
        <v>1</v>
      </c>
      <c r="AN2208" s="4" t="e">
        <f t="shared" si="1174"/>
        <v>#N/A</v>
      </c>
      <c r="AO2208" s="4" t="e">
        <f t="shared" si="1175"/>
        <v>#N/A</v>
      </c>
      <c r="AP2208" s="2" t="str">
        <f>IF(AD2208,
  IF(ISBLANK(H2208),
    AP2207,
    IF(LEN(H2208)=1,
      IF(OR(UPPER(H2208)="A",UPPER(H2208)="I"),
        EINSTELLUNGEN!$D$21,
        IF(OR(UPPER(H2208)="B",UPPER(H2208)="M"),
          EINSTELLUNGEN!$D$22,
          IF(OR(UPPER(H2208)="C",UPPER(H2208)="S"),
            EINSTELLUNGEN!$D$23,
            IF(UPPER(H2208)="D",
              EINSTELLUNGEN!$D$24,
              IF(UPPER(H2208)="E",
                EINSTELLUNGEN!$D$25,
                UPPER(H2208)))))),
      IF(ISNUMBER(H2208),
        EINSTELLUNGEN!$D$20&amp;H2208,
        UPPER(H2208)))),
  "")</f>
        <v/>
      </c>
      <c r="AQ2208" s="2" t="str">
        <f t="shared" si="1176"/>
        <v/>
      </c>
      <c r="AR2208" s="2">
        <f t="shared" si="1177"/>
        <v>0</v>
      </c>
      <c r="AS2208" s="145">
        <f t="shared" si="1178"/>
        <v>0.33333333333333331</v>
      </c>
      <c r="AT2208" s="2">
        <f t="shared" si="1179"/>
        <v>0</v>
      </c>
      <c r="AU2208" s="2">
        <f t="shared" si="1180"/>
        <v>0</v>
      </c>
      <c r="AV2208" s="2">
        <f t="shared" si="1181"/>
        <v>0</v>
      </c>
      <c r="AW2208" s="2">
        <f t="shared" si="1182"/>
        <v>0</v>
      </c>
      <c r="AX2208" s="2">
        <f t="shared" si="1197"/>
        <v>0</v>
      </c>
      <c r="AY2208" s="2">
        <f t="shared" si="1183"/>
        <v>0</v>
      </c>
      <c r="AZ2208" s="145" t="e">
        <f t="shared" si="1184"/>
        <v>#N/A</v>
      </c>
      <c r="BA2208" s="145" t="e">
        <f t="shared" si="1185"/>
        <v>#N/A</v>
      </c>
      <c r="BB2208" s="145">
        <f t="shared" si="1186"/>
        <v>2.083333333333337E-2</v>
      </c>
      <c r="BC2208" s="2">
        <f>IF(AM2208,
  IF(AND(AL2208=$J$31,_xlfn.DAYS(AH2208,DATE(AI2208,1,1))&lt;7),
    MAX(0,EINSTELLUNGEN!$D$12+1-WEEKDAY(DATE(EINSTELLUNGEN!$D$9,EINSTELLUNGEN!$D$10,1),2)),
    IF(AL2208=$J$33,
      MIN(EINSTELLUNGEN!$D$12,WEEKDAY(DATE(EINSTELLUNGEN!$D$9,12,31),2)),
      EINSTELLUNGEN!$D$12
  )) - SUMIF(AL$50:AL$2500,"="&amp;AL2208,AX$50:AX$2500),
  0)</f>
        <v>3</v>
      </c>
      <c r="BD2208" s="2">
        <f t="shared" si="1187"/>
        <v>0.33333333333333331</v>
      </c>
      <c r="BE2208" s="2">
        <f t="shared" si="1188"/>
        <v>0</v>
      </c>
    </row>
    <row r="2209" spans="1:57" ht="10.5" customHeight="1">
      <c r="A2209" s="1" t="str">
        <f t="shared" ca="1" si="1164"/>
        <v/>
      </c>
      <c r="B2209" s="1" t="str">
        <f t="shared" ca="1" si="1165"/>
        <v/>
      </c>
      <c r="C2209" s="1" t="str">
        <f t="shared" ca="1" si="1166"/>
        <v/>
      </c>
      <c r="D2209" s="1" t="str">
        <f t="shared" ca="1" si="1167"/>
        <v/>
      </c>
      <c r="F2209" s="10"/>
      <c r="G2209" s="217" t="str">
        <f t="shared" si="1168"/>
        <v/>
      </c>
      <c r="H2209" s="27"/>
      <c r="I2209" s="28"/>
      <c r="J2209" s="28"/>
      <c r="K2209" s="29"/>
      <c r="L2209" s="217"/>
      <c r="M2209" s="217"/>
      <c r="N2209" s="217"/>
      <c r="O2209" s="26" t="str">
        <f t="shared" si="1169"/>
        <v/>
      </c>
      <c r="P2209" s="218" t="str">
        <f t="shared" si="1170"/>
        <v/>
      </c>
      <c r="Q2209" s="26" t="str">
        <f t="shared" si="1171"/>
        <v/>
      </c>
      <c r="R2209" s="22"/>
      <c r="S2209" s="99"/>
      <c r="T2209" s="10"/>
      <c r="U2209" s="229" t="str">
        <f t="shared" si="1172"/>
        <v/>
      </c>
      <c r="V2209" s="230"/>
      <c r="W2209" s="230"/>
      <c r="X2209" s="230"/>
      <c r="Y2209" s="230"/>
      <c r="Z2209" s="22" t="str">
        <f>""</f>
        <v/>
      </c>
      <c r="AB2209" s="23" t="str">
        <f t="shared" si="1173"/>
        <v/>
      </c>
      <c r="AC2209" s="2" t="b">
        <f>COUNT(Q2209:Q$2500)&gt;0</f>
        <v>0</v>
      </c>
      <c r="AD2209" s="2" t="b">
        <f t="shared" si="1189"/>
        <v>0</v>
      </c>
      <c r="AE2209" s="2" t="b">
        <f t="shared" si="1190"/>
        <v>0</v>
      </c>
      <c r="AF2209" s="2" t="b">
        <f t="shared" si="1191"/>
        <v>0</v>
      </c>
      <c r="AG2209" s="2" t="b">
        <f>OR(
  AND(AC2209,NOT(AC2210)),
  AND(AF2209,WEEKDAY(AH2208,2)=EINSTELLUNGEN!$D$12),
  AND(AF2209,AH2209=$J$35)
)</f>
        <v>0</v>
      </c>
      <c r="AH2209" s="2">
        <f>IF(AE2209,AH2208+IF(WEEKDAY(AH2208+1,2)&lt;=EINSTELLUNGEN!$D$12,1,$J$36),AH2208)</f>
        <v>42020</v>
      </c>
      <c r="AI2209" s="2">
        <f t="shared" si="1192"/>
        <v>2019</v>
      </c>
      <c r="AJ2209" s="2">
        <f t="shared" si="1193"/>
        <v>201901</v>
      </c>
      <c r="AK2209" s="2">
        <f t="shared" si="1194"/>
        <v>201901</v>
      </c>
      <c r="AL2209" s="2">
        <f t="shared" si="1195"/>
        <v>201903</v>
      </c>
      <c r="AM2209" s="2" t="b">
        <f t="shared" si="1196"/>
        <v>1</v>
      </c>
      <c r="AN2209" s="4" t="e">
        <f t="shared" si="1174"/>
        <v>#N/A</v>
      </c>
      <c r="AO2209" s="4" t="e">
        <f t="shared" si="1175"/>
        <v>#N/A</v>
      </c>
      <c r="AP2209" s="2" t="str">
        <f>IF(AD2209,
  IF(ISBLANK(H2209),
    AP2208,
    IF(LEN(H2209)=1,
      IF(OR(UPPER(H2209)="A",UPPER(H2209)="I"),
        EINSTELLUNGEN!$D$21,
        IF(OR(UPPER(H2209)="B",UPPER(H2209)="M"),
          EINSTELLUNGEN!$D$22,
          IF(OR(UPPER(H2209)="C",UPPER(H2209)="S"),
            EINSTELLUNGEN!$D$23,
            IF(UPPER(H2209)="D",
              EINSTELLUNGEN!$D$24,
              IF(UPPER(H2209)="E",
                EINSTELLUNGEN!$D$25,
                UPPER(H2209)))))),
      IF(ISNUMBER(H2209),
        EINSTELLUNGEN!$D$20&amp;H2209,
        UPPER(H2209)))),
  "")</f>
        <v/>
      </c>
      <c r="AQ2209" s="2" t="str">
        <f t="shared" si="1176"/>
        <v/>
      </c>
      <c r="AR2209" s="2">
        <f t="shared" si="1177"/>
        <v>0</v>
      </c>
      <c r="AS2209" s="145">
        <f t="shared" si="1178"/>
        <v>0.33333333333333331</v>
      </c>
      <c r="AT2209" s="2">
        <f t="shared" si="1179"/>
        <v>0</v>
      </c>
      <c r="AU2209" s="2">
        <f t="shared" si="1180"/>
        <v>0</v>
      </c>
      <c r="AV2209" s="2">
        <f t="shared" si="1181"/>
        <v>0</v>
      </c>
      <c r="AW2209" s="2">
        <f t="shared" si="1182"/>
        <v>0</v>
      </c>
      <c r="AX2209" s="2">
        <f t="shared" si="1197"/>
        <v>0</v>
      </c>
      <c r="AY2209" s="2">
        <f t="shared" si="1183"/>
        <v>0</v>
      </c>
      <c r="AZ2209" s="145" t="e">
        <f t="shared" si="1184"/>
        <v>#N/A</v>
      </c>
      <c r="BA2209" s="145" t="e">
        <f t="shared" si="1185"/>
        <v>#N/A</v>
      </c>
      <c r="BB2209" s="145">
        <f t="shared" si="1186"/>
        <v>2.083333333333337E-2</v>
      </c>
      <c r="BC2209" s="2">
        <f>IF(AM2209,
  IF(AND(AL2209=$J$31,_xlfn.DAYS(AH2209,DATE(AI2209,1,1))&lt;7),
    MAX(0,EINSTELLUNGEN!$D$12+1-WEEKDAY(DATE(EINSTELLUNGEN!$D$9,EINSTELLUNGEN!$D$10,1),2)),
    IF(AL2209=$J$33,
      MIN(EINSTELLUNGEN!$D$12,WEEKDAY(DATE(EINSTELLUNGEN!$D$9,12,31),2)),
      EINSTELLUNGEN!$D$12
  )) - SUMIF(AL$50:AL$2500,"="&amp;AL2209,AX$50:AX$2500),
  0)</f>
        <v>3</v>
      </c>
      <c r="BD2209" s="2">
        <f t="shared" si="1187"/>
        <v>0.33333333333333331</v>
      </c>
      <c r="BE2209" s="2">
        <f t="shared" si="1188"/>
        <v>0</v>
      </c>
    </row>
    <row r="2210" spans="1:57" ht="10.5" customHeight="1">
      <c r="A2210" s="1" t="str">
        <f t="shared" ca="1" si="1164"/>
        <v/>
      </c>
      <c r="B2210" s="1" t="str">
        <f t="shared" ca="1" si="1165"/>
        <v/>
      </c>
      <c r="C2210" s="1" t="str">
        <f t="shared" ca="1" si="1166"/>
        <v/>
      </c>
      <c r="D2210" s="1" t="str">
        <f t="shared" ca="1" si="1167"/>
        <v/>
      </c>
      <c r="F2210" s="10"/>
      <c r="G2210" s="217" t="str">
        <f t="shared" si="1168"/>
        <v/>
      </c>
      <c r="H2210" s="27"/>
      <c r="I2210" s="28"/>
      <c r="J2210" s="28"/>
      <c r="K2210" s="29"/>
      <c r="L2210" s="217"/>
      <c r="M2210" s="217"/>
      <c r="N2210" s="217"/>
      <c r="O2210" s="26" t="str">
        <f t="shared" si="1169"/>
        <v/>
      </c>
      <c r="P2210" s="218" t="str">
        <f t="shared" si="1170"/>
        <v/>
      </c>
      <c r="Q2210" s="26" t="str">
        <f t="shared" si="1171"/>
        <v/>
      </c>
      <c r="R2210" s="22"/>
      <c r="S2210" s="99"/>
      <c r="T2210" s="10"/>
      <c r="U2210" s="229" t="str">
        <f t="shared" si="1172"/>
        <v/>
      </c>
      <c r="V2210" s="230"/>
      <c r="W2210" s="230"/>
      <c r="X2210" s="230"/>
      <c r="Y2210" s="230"/>
      <c r="Z2210" s="22" t="str">
        <f>""</f>
        <v/>
      </c>
      <c r="AB2210" s="23" t="str">
        <f t="shared" si="1173"/>
        <v/>
      </c>
      <c r="AC2210" s="2" t="b">
        <f>COUNT(Q2210:Q$2500)&gt;0</f>
        <v>0</v>
      </c>
      <c r="AD2210" s="2" t="b">
        <f t="shared" si="1189"/>
        <v>0</v>
      </c>
      <c r="AE2210" s="2" t="b">
        <f t="shared" si="1190"/>
        <v>0</v>
      </c>
      <c r="AF2210" s="2" t="b">
        <f t="shared" si="1191"/>
        <v>0</v>
      </c>
      <c r="AG2210" s="2" t="b">
        <f>OR(
  AND(AC2210,NOT(AC2211)),
  AND(AF2210,WEEKDAY(AH2209,2)=EINSTELLUNGEN!$D$12),
  AND(AF2210,AH2210=$J$35)
)</f>
        <v>0</v>
      </c>
      <c r="AH2210" s="2">
        <f>IF(AE2210,AH2209+IF(WEEKDAY(AH2209+1,2)&lt;=EINSTELLUNGEN!$D$12,1,$J$36),AH2209)</f>
        <v>42020</v>
      </c>
      <c r="AI2210" s="2">
        <f t="shared" si="1192"/>
        <v>2019</v>
      </c>
      <c r="AJ2210" s="2">
        <f t="shared" si="1193"/>
        <v>201901</v>
      </c>
      <c r="AK2210" s="2">
        <f t="shared" si="1194"/>
        <v>201901</v>
      </c>
      <c r="AL2210" s="2">
        <f t="shared" si="1195"/>
        <v>201903</v>
      </c>
      <c r="AM2210" s="2" t="b">
        <f t="shared" si="1196"/>
        <v>1</v>
      </c>
      <c r="AN2210" s="4" t="e">
        <f t="shared" si="1174"/>
        <v>#N/A</v>
      </c>
      <c r="AO2210" s="4" t="e">
        <f t="shared" si="1175"/>
        <v>#N/A</v>
      </c>
      <c r="AP2210" s="2" t="str">
        <f>IF(AD2210,
  IF(ISBLANK(H2210),
    AP2209,
    IF(LEN(H2210)=1,
      IF(OR(UPPER(H2210)="A",UPPER(H2210)="I"),
        EINSTELLUNGEN!$D$21,
        IF(OR(UPPER(H2210)="B",UPPER(H2210)="M"),
          EINSTELLUNGEN!$D$22,
          IF(OR(UPPER(H2210)="C",UPPER(H2210)="S"),
            EINSTELLUNGEN!$D$23,
            IF(UPPER(H2210)="D",
              EINSTELLUNGEN!$D$24,
              IF(UPPER(H2210)="E",
                EINSTELLUNGEN!$D$25,
                UPPER(H2210)))))),
      IF(ISNUMBER(H2210),
        EINSTELLUNGEN!$D$20&amp;H2210,
        UPPER(H2210)))),
  "")</f>
        <v/>
      </c>
      <c r="AQ2210" s="2" t="str">
        <f t="shared" si="1176"/>
        <v/>
      </c>
      <c r="AR2210" s="2">
        <f t="shared" si="1177"/>
        <v>0</v>
      </c>
      <c r="AS2210" s="145">
        <f t="shared" si="1178"/>
        <v>0.33333333333333331</v>
      </c>
      <c r="AT2210" s="2">
        <f t="shared" si="1179"/>
        <v>0</v>
      </c>
      <c r="AU2210" s="2">
        <f t="shared" si="1180"/>
        <v>0</v>
      </c>
      <c r="AV2210" s="2">
        <f t="shared" si="1181"/>
        <v>0</v>
      </c>
      <c r="AW2210" s="2">
        <f t="shared" si="1182"/>
        <v>0</v>
      </c>
      <c r="AX2210" s="2">
        <f t="shared" si="1197"/>
        <v>0</v>
      </c>
      <c r="AY2210" s="2">
        <f t="shared" si="1183"/>
        <v>0</v>
      </c>
      <c r="AZ2210" s="145" t="e">
        <f t="shared" si="1184"/>
        <v>#N/A</v>
      </c>
      <c r="BA2210" s="145" t="e">
        <f t="shared" si="1185"/>
        <v>#N/A</v>
      </c>
      <c r="BB2210" s="145">
        <f t="shared" si="1186"/>
        <v>2.083333333333337E-2</v>
      </c>
      <c r="BC2210" s="2">
        <f>IF(AM2210,
  IF(AND(AL2210=$J$31,_xlfn.DAYS(AH2210,DATE(AI2210,1,1))&lt;7),
    MAX(0,EINSTELLUNGEN!$D$12+1-WEEKDAY(DATE(EINSTELLUNGEN!$D$9,EINSTELLUNGEN!$D$10,1),2)),
    IF(AL2210=$J$33,
      MIN(EINSTELLUNGEN!$D$12,WEEKDAY(DATE(EINSTELLUNGEN!$D$9,12,31),2)),
      EINSTELLUNGEN!$D$12
  )) - SUMIF(AL$50:AL$2500,"="&amp;AL2210,AX$50:AX$2500),
  0)</f>
        <v>3</v>
      </c>
      <c r="BD2210" s="2">
        <f t="shared" si="1187"/>
        <v>0.33333333333333331</v>
      </c>
      <c r="BE2210" s="2">
        <f t="shared" si="1188"/>
        <v>0</v>
      </c>
    </row>
    <row r="2211" spans="1:57" ht="10.5" customHeight="1">
      <c r="A2211" s="1" t="str">
        <f t="shared" ca="1" si="1164"/>
        <v/>
      </c>
      <c r="B2211" s="1" t="str">
        <f t="shared" ca="1" si="1165"/>
        <v/>
      </c>
      <c r="C2211" s="1" t="str">
        <f t="shared" ca="1" si="1166"/>
        <v/>
      </c>
      <c r="D2211" s="1" t="str">
        <f t="shared" ca="1" si="1167"/>
        <v/>
      </c>
      <c r="F2211" s="10"/>
      <c r="G2211" s="217" t="str">
        <f t="shared" si="1168"/>
        <v/>
      </c>
      <c r="H2211" s="27"/>
      <c r="I2211" s="28"/>
      <c r="J2211" s="28"/>
      <c r="K2211" s="29"/>
      <c r="L2211" s="217"/>
      <c r="M2211" s="217"/>
      <c r="N2211" s="217"/>
      <c r="O2211" s="26" t="str">
        <f t="shared" si="1169"/>
        <v/>
      </c>
      <c r="P2211" s="218" t="str">
        <f t="shared" si="1170"/>
        <v/>
      </c>
      <c r="Q2211" s="26" t="str">
        <f t="shared" si="1171"/>
        <v/>
      </c>
      <c r="R2211" s="22"/>
      <c r="S2211" s="99"/>
      <c r="T2211" s="10"/>
      <c r="U2211" s="229" t="str">
        <f t="shared" si="1172"/>
        <v/>
      </c>
      <c r="V2211" s="230"/>
      <c r="W2211" s="230"/>
      <c r="X2211" s="230"/>
      <c r="Y2211" s="230"/>
      <c r="Z2211" s="22" t="str">
        <f>""</f>
        <v/>
      </c>
      <c r="AB2211" s="23" t="str">
        <f t="shared" si="1173"/>
        <v/>
      </c>
      <c r="AC2211" s="2" t="b">
        <f>COUNT(Q2211:Q$2500)&gt;0</f>
        <v>0</v>
      </c>
      <c r="AD2211" s="2" t="b">
        <f t="shared" si="1189"/>
        <v>0</v>
      </c>
      <c r="AE2211" s="2" t="b">
        <f t="shared" si="1190"/>
        <v>0</v>
      </c>
      <c r="AF2211" s="2" t="b">
        <f t="shared" si="1191"/>
        <v>0</v>
      </c>
      <c r="AG2211" s="2" t="b">
        <f>OR(
  AND(AC2211,NOT(AC2212)),
  AND(AF2211,WEEKDAY(AH2210,2)=EINSTELLUNGEN!$D$12),
  AND(AF2211,AH2211=$J$35)
)</f>
        <v>0</v>
      </c>
      <c r="AH2211" s="2">
        <f>IF(AE2211,AH2210+IF(WEEKDAY(AH2210+1,2)&lt;=EINSTELLUNGEN!$D$12,1,$J$36),AH2210)</f>
        <v>42020</v>
      </c>
      <c r="AI2211" s="2">
        <f t="shared" si="1192"/>
        <v>2019</v>
      </c>
      <c r="AJ2211" s="2">
        <f t="shared" si="1193"/>
        <v>201901</v>
      </c>
      <c r="AK2211" s="2">
        <f t="shared" si="1194"/>
        <v>201901</v>
      </c>
      <c r="AL2211" s="2">
        <f t="shared" si="1195"/>
        <v>201903</v>
      </c>
      <c r="AM2211" s="2" t="b">
        <f t="shared" si="1196"/>
        <v>1</v>
      </c>
      <c r="AN2211" s="4" t="e">
        <f t="shared" si="1174"/>
        <v>#N/A</v>
      </c>
      <c r="AO2211" s="4" t="e">
        <f t="shared" si="1175"/>
        <v>#N/A</v>
      </c>
      <c r="AP2211" s="2" t="str">
        <f>IF(AD2211,
  IF(ISBLANK(H2211),
    AP2210,
    IF(LEN(H2211)=1,
      IF(OR(UPPER(H2211)="A",UPPER(H2211)="I"),
        EINSTELLUNGEN!$D$21,
        IF(OR(UPPER(H2211)="B",UPPER(H2211)="M"),
          EINSTELLUNGEN!$D$22,
          IF(OR(UPPER(H2211)="C",UPPER(H2211)="S"),
            EINSTELLUNGEN!$D$23,
            IF(UPPER(H2211)="D",
              EINSTELLUNGEN!$D$24,
              IF(UPPER(H2211)="E",
                EINSTELLUNGEN!$D$25,
                UPPER(H2211)))))),
      IF(ISNUMBER(H2211),
        EINSTELLUNGEN!$D$20&amp;H2211,
        UPPER(H2211)))),
  "")</f>
        <v/>
      </c>
      <c r="AQ2211" s="2" t="str">
        <f t="shared" si="1176"/>
        <v/>
      </c>
      <c r="AR2211" s="2">
        <f t="shared" si="1177"/>
        <v>0</v>
      </c>
      <c r="AS2211" s="145">
        <f t="shared" si="1178"/>
        <v>0.33333333333333331</v>
      </c>
      <c r="AT2211" s="2">
        <f t="shared" si="1179"/>
        <v>0</v>
      </c>
      <c r="AU2211" s="2">
        <f t="shared" si="1180"/>
        <v>0</v>
      </c>
      <c r="AV2211" s="2">
        <f t="shared" si="1181"/>
        <v>0</v>
      </c>
      <c r="AW2211" s="2">
        <f t="shared" si="1182"/>
        <v>0</v>
      </c>
      <c r="AX2211" s="2">
        <f t="shared" si="1197"/>
        <v>0</v>
      </c>
      <c r="AY2211" s="2">
        <f t="shared" si="1183"/>
        <v>0</v>
      </c>
      <c r="AZ2211" s="145" t="e">
        <f t="shared" si="1184"/>
        <v>#N/A</v>
      </c>
      <c r="BA2211" s="145" t="e">
        <f t="shared" si="1185"/>
        <v>#N/A</v>
      </c>
      <c r="BB2211" s="145">
        <f t="shared" si="1186"/>
        <v>2.083333333333337E-2</v>
      </c>
      <c r="BC2211" s="2">
        <f>IF(AM2211,
  IF(AND(AL2211=$J$31,_xlfn.DAYS(AH2211,DATE(AI2211,1,1))&lt;7),
    MAX(0,EINSTELLUNGEN!$D$12+1-WEEKDAY(DATE(EINSTELLUNGEN!$D$9,EINSTELLUNGEN!$D$10,1),2)),
    IF(AL2211=$J$33,
      MIN(EINSTELLUNGEN!$D$12,WEEKDAY(DATE(EINSTELLUNGEN!$D$9,12,31),2)),
      EINSTELLUNGEN!$D$12
  )) - SUMIF(AL$50:AL$2500,"="&amp;AL2211,AX$50:AX$2500),
  0)</f>
        <v>3</v>
      </c>
      <c r="BD2211" s="2">
        <f t="shared" si="1187"/>
        <v>0.33333333333333331</v>
      </c>
      <c r="BE2211" s="2">
        <f t="shared" si="1188"/>
        <v>0</v>
      </c>
    </row>
    <row r="2212" spans="1:57" ht="10.5" customHeight="1">
      <c r="A2212" s="1" t="str">
        <f t="shared" ca="1" si="1164"/>
        <v/>
      </c>
      <c r="B2212" s="1" t="str">
        <f t="shared" ca="1" si="1165"/>
        <v/>
      </c>
      <c r="C2212" s="1" t="str">
        <f t="shared" ca="1" si="1166"/>
        <v/>
      </c>
      <c r="D2212" s="1" t="str">
        <f t="shared" ca="1" si="1167"/>
        <v/>
      </c>
      <c r="F2212" s="10"/>
      <c r="G2212" s="217" t="str">
        <f t="shared" si="1168"/>
        <v/>
      </c>
      <c r="H2212" s="27"/>
      <c r="I2212" s="28"/>
      <c r="J2212" s="28"/>
      <c r="K2212" s="29"/>
      <c r="L2212" s="217"/>
      <c r="M2212" s="217"/>
      <c r="N2212" s="217"/>
      <c r="O2212" s="26" t="str">
        <f t="shared" si="1169"/>
        <v/>
      </c>
      <c r="P2212" s="218" t="str">
        <f t="shared" si="1170"/>
        <v/>
      </c>
      <c r="Q2212" s="26" t="str">
        <f t="shared" si="1171"/>
        <v/>
      </c>
      <c r="R2212" s="22"/>
      <c r="S2212" s="99"/>
      <c r="T2212" s="10"/>
      <c r="U2212" s="229" t="str">
        <f t="shared" si="1172"/>
        <v/>
      </c>
      <c r="V2212" s="230"/>
      <c r="W2212" s="230"/>
      <c r="X2212" s="230"/>
      <c r="Y2212" s="230"/>
      <c r="Z2212" s="22" t="str">
        <f>""</f>
        <v/>
      </c>
      <c r="AB2212" s="23" t="str">
        <f t="shared" si="1173"/>
        <v/>
      </c>
      <c r="AC2212" s="2" t="b">
        <f>COUNT(Q2212:Q$2500)&gt;0</f>
        <v>0</v>
      </c>
      <c r="AD2212" s="2" t="b">
        <f t="shared" si="1189"/>
        <v>0</v>
      </c>
      <c r="AE2212" s="2" t="b">
        <f t="shared" si="1190"/>
        <v>0</v>
      </c>
      <c r="AF2212" s="2" t="b">
        <f t="shared" si="1191"/>
        <v>0</v>
      </c>
      <c r="AG2212" s="2" t="b">
        <f>OR(
  AND(AC2212,NOT(AC2213)),
  AND(AF2212,WEEKDAY(AH2211,2)=EINSTELLUNGEN!$D$12),
  AND(AF2212,AH2212=$J$35)
)</f>
        <v>0</v>
      </c>
      <c r="AH2212" s="2">
        <f>IF(AE2212,AH2211+IF(WEEKDAY(AH2211+1,2)&lt;=EINSTELLUNGEN!$D$12,1,$J$36),AH2211)</f>
        <v>42020</v>
      </c>
      <c r="AI2212" s="2">
        <f t="shared" si="1192"/>
        <v>2019</v>
      </c>
      <c r="AJ2212" s="2">
        <f t="shared" si="1193"/>
        <v>201901</v>
      </c>
      <c r="AK2212" s="2">
        <f t="shared" si="1194"/>
        <v>201901</v>
      </c>
      <c r="AL2212" s="2">
        <f t="shared" si="1195"/>
        <v>201903</v>
      </c>
      <c r="AM2212" s="2" t="b">
        <f t="shared" si="1196"/>
        <v>1</v>
      </c>
      <c r="AN2212" s="4" t="e">
        <f t="shared" si="1174"/>
        <v>#N/A</v>
      </c>
      <c r="AO2212" s="4" t="e">
        <f t="shared" si="1175"/>
        <v>#N/A</v>
      </c>
      <c r="AP2212" s="2" t="str">
        <f>IF(AD2212,
  IF(ISBLANK(H2212),
    AP2211,
    IF(LEN(H2212)=1,
      IF(OR(UPPER(H2212)="A",UPPER(H2212)="I"),
        EINSTELLUNGEN!$D$21,
        IF(OR(UPPER(H2212)="B",UPPER(H2212)="M"),
          EINSTELLUNGEN!$D$22,
          IF(OR(UPPER(H2212)="C",UPPER(H2212)="S"),
            EINSTELLUNGEN!$D$23,
            IF(UPPER(H2212)="D",
              EINSTELLUNGEN!$D$24,
              IF(UPPER(H2212)="E",
                EINSTELLUNGEN!$D$25,
                UPPER(H2212)))))),
      IF(ISNUMBER(H2212),
        EINSTELLUNGEN!$D$20&amp;H2212,
        UPPER(H2212)))),
  "")</f>
        <v/>
      </c>
      <c r="AQ2212" s="2" t="str">
        <f t="shared" si="1176"/>
        <v/>
      </c>
      <c r="AR2212" s="2">
        <f t="shared" si="1177"/>
        <v>0</v>
      </c>
      <c r="AS2212" s="145">
        <f t="shared" si="1178"/>
        <v>0.33333333333333331</v>
      </c>
      <c r="AT2212" s="2">
        <f t="shared" si="1179"/>
        <v>0</v>
      </c>
      <c r="AU2212" s="2">
        <f t="shared" si="1180"/>
        <v>0</v>
      </c>
      <c r="AV2212" s="2">
        <f t="shared" si="1181"/>
        <v>0</v>
      </c>
      <c r="AW2212" s="2">
        <f t="shared" si="1182"/>
        <v>0</v>
      </c>
      <c r="AX2212" s="2">
        <f t="shared" si="1197"/>
        <v>0</v>
      </c>
      <c r="AY2212" s="2">
        <f t="shared" si="1183"/>
        <v>0</v>
      </c>
      <c r="AZ2212" s="145" t="e">
        <f t="shared" si="1184"/>
        <v>#N/A</v>
      </c>
      <c r="BA2212" s="145" t="e">
        <f t="shared" si="1185"/>
        <v>#N/A</v>
      </c>
      <c r="BB2212" s="145">
        <f t="shared" si="1186"/>
        <v>2.083333333333337E-2</v>
      </c>
      <c r="BC2212" s="2">
        <f>IF(AM2212,
  IF(AND(AL2212=$J$31,_xlfn.DAYS(AH2212,DATE(AI2212,1,1))&lt;7),
    MAX(0,EINSTELLUNGEN!$D$12+1-WEEKDAY(DATE(EINSTELLUNGEN!$D$9,EINSTELLUNGEN!$D$10,1),2)),
    IF(AL2212=$J$33,
      MIN(EINSTELLUNGEN!$D$12,WEEKDAY(DATE(EINSTELLUNGEN!$D$9,12,31),2)),
      EINSTELLUNGEN!$D$12
  )) - SUMIF(AL$50:AL$2500,"="&amp;AL2212,AX$50:AX$2500),
  0)</f>
        <v>3</v>
      </c>
      <c r="BD2212" s="2">
        <f t="shared" si="1187"/>
        <v>0.33333333333333331</v>
      </c>
      <c r="BE2212" s="2">
        <f t="shared" si="1188"/>
        <v>0</v>
      </c>
    </row>
    <row r="2213" spans="1:57" ht="10.5" customHeight="1">
      <c r="A2213" s="1" t="str">
        <f t="shared" ca="1" si="1164"/>
        <v/>
      </c>
      <c r="B2213" s="1" t="str">
        <f t="shared" ca="1" si="1165"/>
        <v/>
      </c>
      <c r="C2213" s="1" t="str">
        <f t="shared" ca="1" si="1166"/>
        <v/>
      </c>
      <c r="D2213" s="1" t="str">
        <f t="shared" ca="1" si="1167"/>
        <v/>
      </c>
      <c r="F2213" s="10"/>
      <c r="G2213" s="217" t="str">
        <f t="shared" si="1168"/>
        <v/>
      </c>
      <c r="H2213" s="27"/>
      <c r="I2213" s="28"/>
      <c r="J2213" s="28"/>
      <c r="K2213" s="29"/>
      <c r="L2213" s="217"/>
      <c r="M2213" s="217"/>
      <c r="N2213" s="217"/>
      <c r="O2213" s="26" t="str">
        <f t="shared" si="1169"/>
        <v/>
      </c>
      <c r="P2213" s="218" t="str">
        <f t="shared" si="1170"/>
        <v/>
      </c>
      <c r="Q2213" s="26" t="str">
        <f t="shared" si="1171"/>
        <v/>
      </c>
      <c r="R2213" s="22"/>
      <c r="S2213" s="99"/>
      <c r="T2213" s="10"/>
      <c r="U2213" s="229" t="str">
        <f t="shared" si="1172"/>
        <v/>
      </c>
      <c r="V2213" s="230"/>
      <c r="W2213" s="230"/>
      <c r="X2213" s="230"/>
      <c r="Y2213" s="230"/>
      <c r="Z2213" s="22" t="str">
        <f>""</f>
        <v/>
      </c>
      <c r="AB2213" s="23" t="str">
        <f t="shared" si="1173"/>
        <v/>
      </c>
      <c r="AC2213" s="2" t="b">
        <f>COUNT(Q2213:Q$2500)&gt;0</f>
        <v>0</v>
      </c>
      <c r="AD2213" s="2" t="b">
        <f t="shared" si="1189"/>
        <v>0</v>
      </c>
      <c r="AE2213" s="2" t="b">
        <f t="shared" si="1190"/>
        <v>0</v>
      </c>
      <c r="AF2213" s="2" t="b">
        <f t="shared" si="1191"/>
        <v>0</v>
      </c>
      <c r="AG2213" s="2" t="b">
        <f>OR(
  AND(AC2213,NOT(AC2214)),
  AND(AF2213,WEEKDAY(AH2212,2)=EINSTELLUNGEN!$D$12),
  AND(AF2213,AH2213=$J$35)
)</f>
        <v>0</v>
      </c>
      <c r="AH2213" s="2">
        <f>IF(AE2213,AH2212+IF(WEEKDAY(AH2212+1,2)&lt;=EINSTELLUNGEN!$D$12,1,$J$36),AH2212)</f>
        <v>42020</v>
      </c>
      <c r="AI2213" s="2">
        <f t="shared" si="1192"/>
        <v>2019</v>
      </c>
      <c r="AJ2213" s="2">
        <f t="shared" si="1193"/>
        <v>201901</v>
      </c>
      <c r="AK2213" s="2">
        <f t="shared" si="1194"/>
        <v>201901</v>
      </c>
      <c r="AL2213" s="2">
        <f t="shared" si="1195"/>
        <v>201903</v>
      </c>
      <c r="AM2213" s="2" t="b">
        <f t="shared" si="1196"/>
        <v>1</v>
      </c>
      <c r="AN2213" s="4" t="e">
        <f t="shared" si="1174"/>
        <v>#N/A</v>
      </c>
      <c r="AO2213" s="4" t="e">
        <f t="shared" si="1175"/>
        <v>#N/A</v>
      </c>
      <c r="AP2213" s="2" t="str">
        <f>IF(AD2213,
  IF(ISBLANK(H2213),
    AP2212,
    IF(LEN(H2213)=1,
      IF(OR(UPPER(H2213)="A",UPPER(H2213)="I"),
        EINSTELLUNGEN!$D$21,
        IF(OR(UPPER(H2213)="B",UPPER(H2213)="M"),
          EINSTELLUNGEN!$D$22,
          IF(OR(UPPER(H2213)="C",UPPER(H2213)="S"),
            EINSTELLUNGEN!$D$23,
            IF(UPPER(H2213)="D",
              EINSTELLUNGEN!$D$24,
              IF(UPPER(H2213)="E",
                EINSTELLUNGEN!$D$25,
                UPPER(H2213)))))),
      IF(ISNUMBER(H2213),
        EINSTELLUNGEN!$D$20&amp;H2213,
        UPPER(H2213)))),
  "")</f>
        <v/>
      </c>
      <c r="AQ2213" s="2" t="str">
        <f t="shared" si="1176"/>
        <v/>
      </c>
      <c r="AR2213" s="2">
        <f t="shared" si="1177"/>
        <v>0</v>
      </c>
      <c r="AS2213" s="145">
        <f t="shared" si="1178"/>
        <v>0.33333333333333331</v>
      </c>
      <c r="AT2213" s="2">
        <f t="shared" si="1179"/>
        <v>0</v>
      </c>
      <c r="AU2213" s="2">
        <f t="shared" si="1180"/>
        <v>0</v>
      </c>
      <c r="AV2213" s="2">
        <f t="shared" si="1181"/>
        <v>0</v>
      </c>
      <c r="AW2213" s="2">
        <f t="shared" si="1182"/>
        <v>0</v>
      </c>
      <c r="AX2213" s="2">
        <f t="shared" si="1197"/>
        <v>0</v>
      </c>
      <c r="AY2213" s="2">
        <f t="shared" si="1183"/>
        <v>0</v>
      </c>
      <c r="AZ2213" s="145" t="e">
        <f t="shared" si="1184"/>
        <v>#N/A</v>
      </c>
      <c r="BA2213" s="145" t="e">
        <f t="shared" si="1185"/>
        <v>#N/A</v>
      </c>
      <c r="BB2213" s="145">
        <f t="shared" si="1186"/>
        <v>2.083333333333337E-2</v>
      </c>
      <c r="BC2213" s="2">
        <f>IF(AM2213,
  IF(AND(AL2213=$J$31,_xlfn.DAYS(AH2213,DATE(AI2213,1,1))&lt;7),
    MAX(0,EINSTELLUNGEN!$D$12+1-WEEKDAY(DATE(EINSTELLUNGEN!$D$9,EINSTELLUNGEN!$D$10,1),2)),
    IF(AL2213=$J$33,
      MIN(EINSTELLUNGEN!$D$12,WEEKDAY(DATE(EINSTELLUNGEN!$D$9,12,31),2)),
      EINSTELLUNGEN!$D$12
  )) - SUMIF(AL$50:AL$2500,"="&amp;AL2213,AX$50:AX$2500),
  0)</f>
        <v>3</v>
      </c>
      <c r="BD2213" s="2">
        <f t="shared" si="1187"/>
        <v>0.33333333333333331</v>
      </c>
      <c r="BE2213" s="2">
        <f t="shared" si="1188"/>
        <v>0</v>
      </c>
    </row>
    <row r="2214" spans="1:57" ht="10.5" customHeight="1">
      <c r="A2214" s="1" t="str">
        <f t="shared" ca="1" si="1164"/>
        <v/>
      </c>
      <c r="B2214" s="1" t="str">
        <f t="shared" ca="1" si="1165"/>
        <v/>
      </c>
      <c r="C2214" s="1" t="str">
        <f t="shared" ca="1" si="1166"/>
        <v/>
      </c>
      <c r="D2214" s="1" t="str">
        <f t="shared" ca="1" si="1167"/>
        <v/>
      </c>
      <c r="F2214" s="10"/>
      <c r="G2214" s="217" t="str">
        <f t="shared" si="1168"/>
        <v/>
      </c>
      <c r="H2214" s="27"/>
      <c r="I2214" s="28"/>
      <c r="J2214" s="28"/>
      <c r="K2214" s="29"/>
      <c r="L2214" s="217"/>
      <c r="M2214" s="217"/>
      <c r="N2214" s="217"/>
      <c r="O2214" s="26" t="str">
        <f t="shared" si="1169"/>
        <v/>
      </c>
      <c r="P2214" s="218" t="str">
        <f t="shared" si="1170"/>
        <v/>
      </c>
      <c r="Q2214" s="26" t="str">
        <f t="shared" si="1171"/>
        <v/>
      </c>
      <c r="R2214" s="22"/>
      <c r="S2214" s="99"/>
      <c r="T2214" s="10"/>
      <c r="U2214" s="229" t="str">
        <f t="shared" si="1172"/>
        <v/>
      </c>
      <c r="V2214" s="230"/>
      <c r="W2214" s="230"/>
      <c r="X2214" s="230"/>
      <c r="Y2214" s="230"/>
      <c r="Z2214" s="22" t="str">
        <f>""</f>
        <v/>
      </c>
      <c r="AB2214" s="23" t="str">
        <f t="shared" si="1173"/>
        <v/>
      </c>
      <c r="AC2214" s="2" t="b">
        <f>COUNT(Q2214:Q$2500)&gt;0</f>
        <v>0</v>
      </c>
      <c r="AD2214" s="2" t="b">
        <f t="shared" si="1189"/>
        <v>0</v>
      </c>
      <c r="AE2214" s="2" t="b">
        <f t="shared" si="1190"/>
        <v>0</v>
      </c>
      <c r="AF2214" s="2" t="b">
        <f t="shared" si="1191"/>
        <v>0</v>
      </c>
      <c r="AG2214" s="2" t="b">
        <f>OR(
  AND(AC2214,NOT(AC2215)),
  AND(AF2214,WEEKDAY(AH2213,2)=EINSTELLUNGEN!$D$12),
  AND(AF2214,AH2214=$J$35)
)</f>
        <v>0</v>
      </c>
      <c r="AH2214" s="2">
        <f>IF(AE2214,AH2213+IF(WEEKDAY(AH2213+1,2)&lt;=EINSTELLUNGEN!$D$12,1,$J$36),AH2213)</f>
        <v>42020</v>
      </c>
      <c r="AI2214" s="2">
        <f t="shared" si="1192"/>
        <v>2019</v>
      </c>
      <c r="AJ2214" s="2">
        <f t="shared" si="1193"/>
        <v>201901</v>
      </c>
      <c r="AK2214" s="2">
        <f t="shared" si="1194"/>
        <v>201901</v>
      </c>
      <c r="AL2214" s="2">
        <f t="shared" si="1195"/>
        <v>201903</v>
      </c>
      <c r="AM2214" s="2" t="b">
        <f t="shared" si="1196"/>
        <v>1</v>
      </c>
      <c r="AN2214" s="4" t="e">
        <f t="shared" si="1174"/>
        <v>#N/A</v>
      </c>
      <c r="AO2214" s="4" t="e">
        <f t="shared" si="1175"/>
        <v>#N/A</v>
      </c>
      <c r="AP2214" s="2" t="str">
        <f>IF(AD2214,
  IF(ISBLANK(H2214),
    AP2213,
    IF(LEN(H2214)=1,
      IF(OR(UPPER(H2214)="A",UPPER(H2214)="I"),
        EINSTELLUNGEN!$D$21,
        IF(OR(UPPER(H2214)="B",UPPER(H2214)="M"),
          EINSTELLUNGEN!$D$22,
          IF(OR(UPPER(H2214)="C",UPPER(H2214)="S"),
            EINSTELLUNGEN!$D$23,
            IF(UPPER(H2214)="D",
              EINSTELLUNGEN!$D$24,
              IF(UPPER(H2214)="E",
                EINSTELLUNGEN!$D$25,
                UPPER(H2214)))))),
      IF(ISNUMBER(H2214),
        EINSTELLUNGEN!$D$20&amp;H2214,
        UPPER(H2214)))),
  "")</f>
        <v/>
      </c>
      <c r="AQ2214" s="2" t="str">
        <f t="shared" si="1176"/>
        <v/>
      </c>
      <c r="AR2214" s="2">
        <f t="shared" si="1177"/>
        <v>0</v>
      </c>
      <c r="AS2214" s="145">
        <f t="shared" si="1178"/>
        <v>0.33333333333333331</v>
      </c>
      <c r="AT2214" s="2">
        <f t="shared" si="1179"/>
        <v>0</v>
      </c>
      <c r="AU2214" s="2">
        <f t="shared" si="1180"/>
        <v>0</v>
      </c>
      <c r="AV2214" s="2">
        <f t="shared" si="1181"/>
        <v>0</v>
      </c>
      <c r="AW2214" s="2">
        <f t="shared" si="1182"/>
        <v>0</v>
      </c>
      <c r="AX2214" s="2">
        <f t="shared" si="1197"/>
        <v>0</v>
      </c>
      <c r="AY2214" s="2">
        <f t="shared" si="1183"/>
        <v>0</v>
      </c>
      <c r="AZ2214" s="145" t="e">
        <f t="shared" si="1184"/>
        <v>#N/A</v>
      </c>
      <c r="BA2214" s="145" t="e">
        <f t="shared" si="1185"/>
        <v>#N/A</v>
      </c>
      <c r="BB2214" s="145">
        <f t="shared" si="1186"/>
        <v>2.083333333333337E-2</v>
      </c>
      <c r="BC2214" s="2">
        <f>IF(AM2214,
  IF(AND(AL2214=$J$31,_xlfn.DAYS(AH2214,DATE(AI2214,1,1))&lt;7),
    MAX(0,EINSTELLUNGEN!$D$12+1-WEEKDAY(DATE(EINSTELLUNGEN!$D$9,EINSTELLUNGEN!$D$10,1),2)),
    IF(AL2214=$J$33,
      MIN(EINSTELLUNGEN!$D$12,WEEKDAY(DATE(EINSTELLUNGEN!$D$9,12,31),2)),
      EINSTELLUNGEN!$D$12
  )) - SUMIF(AL$50:AL$2500,"="&amp;AL2214,AX$50:AX$2500),
  0)</f>
        <v>3</v>
      </c>
      <c r="BD2214" s="2">
        <f t="shared" si="1187"/>
        <v>0.33333333333333331</v>
      </c>
      <c r="BE2214" s="2">
        <f t="shared" si="1188"/>
        <v>0</v>
      </c>
    </row>
    <row r="2215" spans="1:57" ht="10.5" customHeight="1">
      <c r="A2215" s="1" t="str">
        <f t="shared" ca="1" si="1164"/>
        <v/>
      </c>
      <c r="B2215" s="1" t="str">
        <f t="shared" ca="1" si="1165"/>
        <v/>
      </c>
      <c r="C2215" s="1" t="str">
        <f t="shared" ca="1" si="1166"/>
        <v/>
      </c>
      <c r="D2215" s="1" t="str">
        <f t="shared" ca="1" si="1167"/>
        <v/>
      </c>
      <c r="F2215" s="10"/>
      <c r="G2215" s="217" t="str">
        <f t="shared" si="1168"/>
        <v/>
      </c>
      <c r="H2215" s="27"/>
      <c r="I2215" s="28"/>
      <c r="J2215" s="28"/>
      <c r="K2215" s="29"/>
      <c r="L2215" s="217"/>
      <c r="M2215" s="217"/>
      <c r="N2215" s="217"/>
      <c r="O2215" s="26" t="str">
        <f t="shared" si="1169"/>
        <v/>
      </c>
      <c r="P2215" s="218" t="str">
        <f t="shared" si="1170"/>
        <v/>
      </c>
      <c r="Q2215" s="26" t="str">
        <f t="shared" si="1171"/>
        <v/>
      </c>
      <c r="R2215" s="22"/>
      <c r="S2215" s="99"/>
      <c r="T2215" s="10"/>
      <c r="U2215" s="229" t="str">
        <f t="shared" si="1172"/>
        <v/>
      </c>
      <c r="V2215" s="230"/>
      <c r="W2215" s="230"/>
      <c r="X2215" s="230"/>
      <c r="Y2215" s="230"/>
      <c r="Z2215" s="22" t="str">
        <f>""</f>
        <v/>
      </c>
      <c r="AB2215" s="23" t="str">
        <f t="shared" si="1173"/>
        <v/>
      </c>
      <c r="AC2215" s="2" t="b">
        <f>COUNT(Q2215:Q$2500)&gt;0</f>
        <v>0</v>
      </c>
      <c r="AD2215" s="2" t="b">
        <f t="shared" si="1189"/>
        <v>0</v>
      </c>
      <c r="AE2215" s="2" t="b">
        <f t="shared" si="1190"/>
        <v>0</v>
      </c>
      <c r="AF2215" s="2" t="b">
        <f t="shared" si="1191"/>
        <v>0</v>
      </c>
      <c r="AG2215" s="2" t="b">
        <f>OR(
  AND(AC2215,NOT(AC2216)),
  AND(AF2215,WEEKDAY(AH2214,2)=EINSTELLUNGEN!$D$12),
  AND(AF2215,AH2215=$J$35)
)</f>
        <v>0</v>
      </c>
      <c r="AH2215" s="2">
        <f>IF(AE2215,AH2214+IF(WEEKDAY(AH2214+1,2)&lt;=EINSTELLUNGEN!$D$12,1,$J$36),AH2214)</f>
        <v>42020</v>
      </c>
      <c r="AI2215" s="2">
        <f t="shared" si="1192"/>
        <v>2019</v>
      </c>
      <c r="AJ2215" s="2">
        <f t="shared" si="1193"/>
        <v>201901</v>
      </c>
      <c r="AK2215" s="2">
        <f t="shared" si="1194"/>
        <v>201901</v>
      </c>
      <c r="AL2215" s="2">
        <f t="shared" si="1195"/>
        <v>201903</v>
      </c>
      <c r="AM2215" s="2" t="b">
        <f t="shared" si="1196"/>
        <v>1</v>
      </c>
      <c r="AN2215" s="4" t="e">
        <f t="shared" si="1174"/>
        <v>#N/A</v>
      </c>
      <c r="AO2215" s="4" t="e">
        <f t="shared" si="1175"/>
        <v>#N/A</v>
      </c>
      <c r="AP2215" s="2" t="str">
        <f>IF(AD2215,
  IF(ISBLANK(H2215),
    AP2214,
    IF(LEN(H2215)=1,
      IF(OR(UPPER(H2215)="A",UPPER(H2215)="I"),
        EINSTELLUNGEN!$D$21,
        IF(OR(UPPER(H2215)="B",UPPER(H2215)="M"),
          EINSTELLUNGEN!$D$22,
          IF(OR(UPPER(H2215)="C",UPPER(H2215)="S"),
            EINSTELLUNGEN!$D$23,
            IF(UPPER(H2215)="D",
              EINSTELLUNGEN!$D$24,
              IF(UPPER(H2215)="E",
                EINSTELLUNGEN!$D$25,
                UPPER(H2215)))))),
      IF(ISNUMBER(H2215),
        EINSTELLUNGEN!$D$20&amp;H2215,
        UPPER(H2215)))),
  "")</f>
        <v/>
      </c>
      <c r="AQ2215" s="2" t="str">
        <f t="shared" si="1176"/>
        <v/>
      </c>
      <c r="AR2215" s="2">
        <f t="shared" si="1177"/>
        <v>0</v>
      </c>
      <c r="AS2215" s="145">
        <f t="shared" si="1178"/>
        <v>0.33333333333333331</v>
      </c>
      <c r="AT2215" s="2">
        <f t="shared" si="1179"/>
        <v>0</v>
      </c>
      <c r="AU2215" s="2">
        <f t="shared" si="1180"/>
        <v>0</v>
      </c>
      <c r="AV2215" s="2">
        <f t="shared" si="1181"/>
        <v>0</v>
      </c>
      <c r="AW2215" s="2">
        <f t="shared" si="1182"/>
        <v>0</v>
      </c>
      <c r="AX2215" s="2">
        <f t="shared" si="1197"/>
        <v>0</v>
      </c>
      <c r="AY2215" s="2">
        <f t="shared" si="1183"/>
        <v>0</v>
      </c>
      <c r="AZ2215" s="145" t="e">
        <f t="shared" si="1184"/>
        <v>#N/A</v>
      </c>
      <c r="BA2215" s="145" t="e">
        <f t="shared" si="1185"/>
        <v>#N/A</v>
      </c>
      <c r="BB2215" s="145">
        <f t="shared" si="1186"/>
        <v>2.083333333333337E-2</v>
      </c>
      <c r="BC2215" s="2">
        <f>IF(AM2215,
  IF(AND(AL2215=$J$31,_xlfn.DAYS(AH2215,DATE(AI2215,1,1))&lt;7),
    MAX(0,EINSTELLUNGEN!$D$12+1-WEEKDAY(DATE(EINSTELLUNGEN!$D$9,EINSTELLUNGEN!$D$10,1),2)),
    IF(AL2215=$J$33,
      MIN(EINSTELLUNGEN!$D$12,WEEKDAY(DATE(EINSTELLUNGEN!$D$9,12,31),2)),
      EINSTELLUNGEN!$D$12
  )) - SUMIF(AL$50:AL$2500,"="&amp;AL2215,AX$50:AX$2500),
  0)</f>
        <v>3</v>
      </c>
      <c r="BD2215" s="2">
        <f t="shared" si="1187"/>
        <v>0.33333333333333331</v>
      </c>
      <c r="BE2215" s="2">
        <f t="shared" si="1188"/>
        <v>0</v>
      </c>
    </row>
    <row r="2216" spans="1:57" ht="10.5" customHeight="1">
      <c r="A2216" s="1" t="str">
        <f t="shared" ca="1" si="1164"/>
        <v/>
      </c>
      <c r="B2216" s="1" t="str">
        <f t="shared" ca="1" si="1165"/>
        <v/>
      </c>
      <c r="C2216" s="1" t="str">
        <f t="shared" ca="1" si="1166"/>
        <v/>
      </c>
      <c r="D2216" s="1" t="str">
        <f t="shared" ca="1" si="1167"/>
        <v/>
      </c>
      <c r="F2216" s="10"/>
      <c r="G2216" s="217" t="str">
        <f t="shared" si="1168"/>
        <v/>
      </c>
      <c r="H2216" s="27"/>
      <c r="I2216" s="28"/>
      <c r="J2216" s="28"/>
      <c r="K2216" s="29"/>
      <c r="L2216" s="217"/>
      <c r="M2216" s="217"/>
      <c r="N2216" s="217"/>
      <c r="O2216" s="26" t="str">
        <f t="shared" si="1169"/>
        <v/>
      </c>
      <c r="P2216" s="218" t="str">
        <f t="shared" si="1170"/>
        <v/>
      </c>
      <c r="Q2216" s="26" t="str">
        <f t="shared" si="1171"/>
        <v/>
      </c>
      <c r="R2216" s="22"/>
      <c r="S2216" s="99"/>
      <c r="T2216" s="10"/>
      <c r="U2216" s="229" t="str">
        <f t="shared" si="1172"/>
        <v/>
      </c>
      <c r="V2216" s="230"/>
      <c r="W2216" s="230"/>
      <c r="X2216" s="230"/>
      <c r="Y2216" s="230"/>
      <c r="Z2216" s="22" t="str">
        <f>""</f>
        <v/>
      </c>
      <c r="AB2216" s="23" t="str">
        <f t="shared" si="1173"/>
        <v/>
      </c>
      <c r="AC2216" s="2" t="b">
        <f>COUNT(Q2216:Q$2500)&gt;0</f>
        <v>0</v>
      </c>
      <c r="AD2216" s="2" t="b">
        <f t="shared" si="1189"/>
        <v>0</v>
      </c>
      <c r="AE2216" s="2" t="b">
        <f t="shared" si="1190"/>
        <v>0</v>
      </c>
      <c r="AF2216" s="2" t="b">
        <f t="shared" si="1191"/>
        <v>0</v>
      </c>
      <c r="AG2216" s="2" t="b">
        <f>OR(
  AND(AC2216,NOT(AC2217)),
  AND(AF2216,WEEKDAY(AH2215,2)=EINSTELLUNGEN!$D$12),
  AND(AF2216,AH2216=$J$35)
)</f>
        <v>0</v>
      </c>
      <c r="AH2216" s="2">
        <f>IF(AE2216,AH2215+IF(WEEKDAY(AH2215+1,2)&lt;=EINSTELLUNGEN!$D$12,1,$J$36),AH2215)</f>
        <v>42020</v>
      </c>
      <c r="AI2216" s="2">
        <f t="shared" si="1192"/>
        <v>2019</v>
      </c>
      <c r="AJ2216" s="2">
        <f t="shared" si="1193"/>
        <v>201901</v>
      </c>
      <c r="AK2216" s="2">
        <f t="shared" si="1194"/>
        <v>201901</v>
      </c>
      <c r="AL2216" s="2">
        <f t="shared" si="1195"/>
        <v>201903</v>
      </c>
      <c r="AM2216" s="2" t="b">
        <f t="shared" si="1196"/>
        <v>1</v>
      </c>
      <c r="AN2216" s="4" t="e">
        <f t="shared" si="1174"/>
        <v>#N/A</v>
      </c>
      <c r="AO2216" s="4" t="e">
        <f t="shared" si="1175"/>
        <v>#N/A</v>
      </c>
      <c r="AP2216" s="2" t="str">
        <f>IF(AD2216,
  IF(ISBLANK(H2216),
    AP2215,
    IF(LEN(H2216)=1,
      IF(OR(UPPER(H2216)="A",UPPER(H2216)="I"),
        EINSTELLUNGEN!$D$21,
        IF(OR(UPPER(H2216)="B",UPPER(H2216)="M"),
          EINSTELLUNGEN!$D$22,
          IF(OR(UPPER(H2216)="C",UPPER(H2216)="S"),
            EINSTELLUNGEN!$D$23,
            IF(UPPER(H2216)="D",
              EINSTELLUNGEN!$D$24,
              IF(UPPER(H2216)="E",
                EINSTELLUNGEN!$D$25,
                UPPER(H2216)))))),
      IF(ISNUMBER(H2216),
        EINSTELLUNGEN!$D$20&amp;H2216,
        UPPER(H2216)))),
  "")</f>
        <v/>
      </c>
      <c r="AQ2216" s="2" t="str">
        <f t="shared" si="1176"/>
        <v/>
      </c>
      <c r="AR2216" s="2">
        <f t="shared" si="1177"/>
        <v>0</v>
      </c>
      <c r="AS2216" s="145">
        <f t="shared" si="1178"/>
        <v>0.33333333333333331</v>
      </c>
      <c r="AT2216" s="2">
        <f t="shared" si="1179"/>
        <v>0</v>
      </c>
      <c r="AU2216" s="2">
        <f t="shared" si="1180"/>
        <v>0</v>
      </c>
      <c r="AV2216" s="2">
        <f t="shared" si="1181"/>
        <v>0</v>
      </c>
      <c r="AW2216" s="2">
        <f t="shared" si="1182"/>
        <v>0</v>
      </c>
      <c r="AX2216" s="2">
        <f t="shared" si="1197"/>
        <v>0</v>
      </c>
      <c r="AY2216" s="2">
        <f t="shared" si="1183"/>
        <v>0</v>
      </c>
      <c r="AZ2216" s="145" t="e">
        <f t="shared" si="1184"/>
        <v>#N/A</v>
      </c>
      <c r="BA2216" s="145" t="e">
        <f t="shared" si="1185"/>
        <v>#N/A</v>
      </c>
      <c r="BB2216" s="145">
        <f t="shared" si="1186"/>
        <v>2.083333333333337E-2</v>
      </c>
      <c r="BC2216" s="2">
        <f>IF(AM2216,
  IF(AND(AL2216=$J$31,_xlfn.DAYS(AH2216,DATE(AI2216,1,1))&lt;7),
    MAX(0,EINSTELLUNGEN!$D$12+1-WEEKDAY(DATE(EINSTELLUNGEN!$D$9,EINSTELLUNGEN!$D$10,1),2)),
    IF(AL2216=$J$33,
      MIN(EINSTELLUNGEN!$D$12,WEEKDAY(DATE(EINSTELLUNGEN!$D$9,12,31),2)),
      EINSTELLUNGEN!$D$12
  )) - SUMIF(AL$50:AL$2500,"="&amp;AL2216,AX$50:AX$2500),
  0)</f>
        <v>3</v>
      </c>
      <c r="BD2216" s="2">
        <f t="shared" si="1187"/>
        <v>0.33333333333333331</v>
      </c>
      <c r="BE2216" s="2">
        <f t="shared" si="1188"/>
        <v>0</v>
      </c>
    </row>
    <row r="2217" spans="1:57" ht="10.5" customHeight="1">
      <c r="A2217" s="1" t="str">
        <f t="shared" ca="1" si="1164"/>
        <v/>
      </c>
      <c r="B2217" s="1" t="str">
        <f t="shared" ca="1" si="1165"/>
        <v/>
      </c>
      <c r="C2217" s="1" t="str">
        <f t="shared" ca="1" si="1166"/>
        <v/>
      </c>
      <c r="D2217" s="1" t="str">
        <f t="shared" ca="1" si="1167"/>
        <v/>
      </c>
      <c r="F2217" s="10"/>
      <c r="G2217" s="217" t="str">
        <f t="shared" si="1168"/>
        <v/>
      </c>
      <c r="H2217" s="27"/>
      <c r="I2217" s="28"/>
      <c r="J2217" s="28"/>
      <c r="K2217" s="29"/>
      <c r="L2217" s="217"/>
      <c r="M2217" s="217"/>
      <c r="N2217" s="217"/>
      <c r="O2217" s="26" t="str">
        <f t="shared" si="1169"/>
        <v/>
      </c>
      <c r="P2217" s="218" t="str">
        <f t="shared" si="1170"/>
        <v/>
      </c>
      <c r="Q2217" s="26" t="str">
        <f t="shared" si="1171"/>
        <v/>
      </c>
      <c r="R2217" s="22"/>
      <c r="S2217" s="99"/>
      <c r="T2217" s="10"/>
      <c r="U2217" s="229" t="str">
        <f t="shared" si="1172"/>
        <v/>
      </c>
      <c r="V2217" s="230"/>
      <c r="W2217" s="230"/>
      <c r="X2217" s="230"/>
      <c r="Y2217" s="230"/>
      <c r="Z2217" s="22" t="str">
        <f>""</f>
        <v/>
      </c>
      <c r="AB2217" s="23" t="str">
        <f t="shared" si="1173"/>
        <v/>
      </c>
      <c r="AC2217" s="2" t="b">
        <f>COUNT(Q2217:Q$2500)&gt;0</f>
        <v>0</v>
      </c>
      <c r="AD2217" s="2" t="b">
        <f t="shared" si="1189"/>
        <v>0</v>
      </c>
      <c r="AE2217" s="2" t="b">
        <f t="shared" si="1190"/>
        <v>0</v>
      </c>
      <c r="AF2217" s="2" t="b">
        <f t="shared" si="1191"/>
        <v>0</v>
      </c>
      <c r="AG2217" s="2" t="b">
        <f>OR(
  AND(AC2217,NOT(AC2218)),
  AND(AF2217,WEEKDAY(AH2216,2)=EINSTELLUNGEN!$D$12),
  AND(AF2217,AH2217=$J$35)
)</f>
        <v>0</v>
      </c>
      <c r="AH2217" s="2">
        <f>IF(AE2217,AH2216+IF(WEEKDAY(AH2216+1,2)&lt;=EINSTELLUNGEN!$D$12,1,$J$36),AH2216)</f>
        <v>42020</v>
      </c>
      <c r="AI2217" s="2">
        <f t="shared" si="1192"/>
        <v>2019</v>
      </c>
      <c r="AJ2217" s="2">
        <f t="shared" si="1193"/>
        <v>201901</v>
      </c>
      <c r="AK2217" s="2">
        <f t="shared" si="1194"/>
        <v>201901</v>
      </c>
      <c r="AL2217" s="2">
        <f t="shared" si="1195"/>
        <v>201903</v>
      </c>
      <c r="AM2217" s="2" t="b">
        <f t="shared" si="1196"/>
        <v>1</v>
      </c>
      <c r="AN2217" s="4" t="e">
        <f t="shared" si="1174"/>
        <v>#N/A</v>
      </c>
      <c r="AO2217" s="4" t="e">
        <f t="shared" si="1175"/>
        <v>#N/A</v>
      </c>
      <c r="AP2217" s="2" t="str">
        <f>IF(AD2217,
  IF(ISBLANK(H2217),
    AP2216,
    IF(LEN(H2217)=1,
      IF(OR(UPPER(H2217)="A",UPPER(H2217)="I"),
        EINSTELLUNGEN!$D$21,
        IF(OR(UPPER(H2217)="B",UPPER(H2217)="M"),
          EINSTELLUNGEN!$D$22,
          IF(OR(UPPER(H2217)="C",UPPER(H2217)="S"),
            EINSTELLUNGEN!$D$23,
            IF(UPPER(H2217)="D",
              EINSTELLUNGEN!$D$24,
              IF(UPPER(H2217)="E",
                EINSTELLUNGEN!$D$25,
                UPPER(H2217)))))),
      IF(ISNUMBER(H2217),
        EINSTELLUNGEN!$D$20&amp;H2217,
        UPPER(H2217)))),
  "")</f>
        <v/>
      </c>
      <c r="AQ2217" s="2" t="str">
        <f t="shared" si="1176"/>
        <v/>
      </c>
      <c r="AR2217" s="2">
        <f t="shared" si="1177"/>
        <v>0</v>
      </c>
      <c r="AS2217" s="145">
        <f t="shared" si="1178"/>
        <v>0.33333333333333331</v>
      </c>
      <c r="AT2217" s="2">
        <f t="shared" si="1179"/>
        <v>0</v>
      </c>
      <c r="AU2217" s="2">
        <f t="shared" si="1180"/>
        <v>0</v>
      </c>
      <c r="AV2217" s="2">
        <f t="shared" si="1181"/>
        <v>0</v>
      </c>
      <c r="AW2217" s="2">
        <f t="shared" si="1182"/>
        <v>0</v>
      </c>
      <c r="AX2217" s="2">
        <f t="shared" si="1197"/>
        <v>0</v>
      </c>
      <c r="AY2217" s="2">
        <f t="shared" si="1183"/>
        <v>0</v>
      </c>
      <c r="AZ2217" s="145" t="e">
        <f t="shared" si="1184"/>
        <v>#N/A</v>
      </c>
      <c r="BA2217" s="145" t="e">
        <f t="shared" si="1185"/>
        <v>#N/A</v>
      </c>
      <c r="BB2217" s="145">
        <f t="shared" si="1186"/>
        <v>2.083333333333337E-2</v>
      </c>
      <c r="BC2217" s="2">
        <f>IF(AM2217,
  IF(AND(AL2217=$J$31,_xlfn.DAYS(AH2217,DATE(AI2217,1,1))&lt;7),
    MAX(0,EINSTELLUNGEN!$D$12+1-WEEKDAY(DATE(EINSTELLUNGEN!$D$9,EINSTELLUNGEN!$D$10,1),2)),
    IF(AL2217=$J$33,
      MIN(EINSTELLUNGEN!$D$12,WEEKDAY(DATE(EINSTELLUNGEN!$D$9,12,31),2)),
      EINSTELLUNGEN!$D$12
  )) - SUMIF(AL$50:AL$2500,"="&amp;AL2217,AX$50:AX$2500),
  0)</f>
        <v>3</v>
      </c>
      <c r="BD2217" s="2">
        <f t="shared" si="1187"/>
        <v>0.33333333333333331</v>
      </c>
      <c r="BE2217" s="2">
        <f t="shared" si="1188"/>
        <v>0</v>
      </c>
    </row>
    <row r="2218" spans="1:57" ht="10.5" customHeight="1">
      <c r="A2218" s="1" t="str">
        <f t="shared" ca="1" si="1164"/>
        <v/>
      </c>
      <c r="B2218" s="1" t="str">
        <f t="shared" ca="1" si="1165"/>
        <v/>
      </c>
      <c r="C2218" s="1" t="str">
        <f t="shared" ca="1" si="1166"/>
        <v/>
      </c>
      <c r="D2218" s="1" t="str">
        <f t="shared" ca="1" si="1167"/>
        <v/>
      </c>
      <c r="F2218" s="10"/>
      <c r="G2218" s="217" t="str">
        <f t="shared" si="1168"/>
        <v/>
      </c>
      <c r="H2218" s="27"/>
      <c r="I2218" s="28"/>
      <c r="J2218" s="28"/>
      <c r="K2218" s="29"/>
      <c r="L2218" s="217"/>
      <c r="M2218" s="217"/>
      <c r="N2218" s="217"/>
      <c r="O2218" s="26" t="str">
        <f t="shared" si="1169"/>
        <v/>
      </c>
      <c r="P2218" s="218" t="str">
        <f t="shared" si="1170"/>
        <v/>
      </c>
      <c r="Q2218" s="26" t="str">
        <f t="shared" si="1171"/>
        <v/>
      </c>
      <c r="R2218" s="22"/>
      <c r="S2218" s="99"/>
      <c r="T2218" s="10"/>
      <c r="U2218" s="229" t="str">
        <f t="shared" si="1172"/>
        <v/>
      </c>
      <c r="V2218" s="230"/>
      <c r="W2218" s="230"/>
      <c r="X2218" s="230"/>
      <c r="Y2218" s="230"/>
      <c r="Z2218" s="22" t="str">
        <f>""</f>
        <v/>
      </c>
      <c r="AB2218" s="23" t="str">
        <f t="shared" si="1173"/>
        <v/>
      </c>
      <c r="AC2218" s="2" t="b">
        <f>COUNT(Q2218:Q$2500)&gt;0</f>
        <v>0</v>
      </c>
      <c r="AD2218" s="2" t="b">
        <f t="shared" si="1189"/>
        <v>0</v>
      </c>
      <c r="AE2218" s="2" t="b">
        <f t="shared" si="1190"/>
        <v>0</v>
      </c>
      <c r="AF2218" s="2" t="b">
        <f t="shared" si="1191"/>
        <v>0</v>
      </c>
      <c r="AG2218" s="2" t="b">
        <f>OR(
  AND(AC2218,NOT(AC2219)),
  AND(AF2218,WEEKDAY(AH2217,2)=EINSTELLUNGEN!$D$12),
  AND(AF2218,AH2218=$J$35)
)</f>
        <v>0</v>
      </c>
      <c r="AH2218" s="2">
        <f>IF(AE2218,AH2217+IF(WEEKDAY(AH2217+1,2)&lt;=EINSTELLUNGEN!$D$12,1,$J$36),AH2217)</f>
        <v>42020</v>
      </c>
      <c r="AI2218" s="2">
        <f t="shared" si="1192"/>
        <v>2019</v>
      </c>
      <c r="AJ2218" s="2">
        <f t="shared" si="1193"/>
        <v>201901</v>
      </c>
      <c r="AK2218" s="2">
        <f t="shared" si="1194"/>
        <v>201901</v>
      </c>
      <c r="AL2218" s="2">
        <f t="shared" si="1195"/>
        <v>201903</v>
      </c>
      <c r="AM2218" s="2" t="b">
        <f t="shared" si="1196"/>
        <v>1</v>
      </c>
      <c r="AN2218" s="4" t="e">
        <f t="shared" si="1174"/>
        <v>#N/A</v>
      </c>
      <c r="AO2218" s="4" t="e">
        <f t="shared" si="1175"/>
        <v>#N/A</v>
      </c>
      <c r="AP2218" s="2" t="str">
        <f>IF(AD2218,
  IF(ISBLANK(H2218),
    AP2217,
    IF(LEN(H2218)=1,
      IF(OR(UPPER(H2218)="A",UPPER(H2218)="I"),
        EINSTELLUNGEN!$D$21,
        IF(OR(UPPER(H2218)="B",UPPER(H2218)="M"),
          EINSTELLUNGEN!$D$22,
          IF(OR(UPPER(H2218)="C",UPPER(H2218)="S"),
            EINSTELLUNGEN!$D$23,
            IF(UPPER(H2218)="D",
              EINSTELLUNGEN!$D$24,
              IF(UPPER(H2218)="E",
                EINSTELLUNGEN!$D$25,
                UPPER(H2218)))))),
      IF(ISNUMBER(H2218),
        EINSTELLUNGEN!$D$20&amp;H2218,
        UPPER(H2218)))),
  "")</f>
        <v/>
      </c>
      <c r="AQ2218" s="2" t="str">
        <f t="shared" si="1176"/>
        <v/>
      </c>
      <c r="AR2218" s="2">
        <f t="shared" si="1177"/>
        <v>0</v>
      </c>
      <c r="AS2218" s="145">
        <f t="shared" si="1178"/>
        <v>0.33333333333333331</v>
      </c>
      <c r="AT2218" s="2">
        <f t="shared" si="1179"/>
        <v>0</v>
      </c>
      <c r="AU2218" s="2">
        <f t="shared" si="1180"/>
        <v>0</v>
      </c>
      <c r="AV2218" s="2">
        <f t="shared" si="1181"/>
        <v>0</v>
      </c>
      <c r="AW2218" s="2">
        <f t="shared" si="1182"/>
        <v>0</v>
      </c>
      <c r="AX2218" s="2">
        <f t="shared" si="1197"/>
        <v>0</v>
      </c>
      <c r="AY2218" s="2">
        <f t="shared" si="1183"/>
        <v>0</v>
      </c>
      <c r="AZ2218" s="145" t="e">
        <f t="shared" si="1184"/>
        <v>#N/A</v>
      </c>
      <c r="BA2218" s="145" t="e">
        <f t="shared" si="1185"/>
        <v>#N/A</v>
      </c>
      <c r="BB2218" s="145">
        <f t="shared" si="1186"/>
        <v>2.083333333333337E-2</v>
      </c>
      <c r="BC2218" s="2">
        <f>IF(AM2218,
  IF(AND(AL2218=$J$31,_xlfn.DAYS(AH2218,DATE(AI2218,1,1))&lt;7),
    MAX(0,EINSTELLUNGEN!$D$12+1-WEEKDAY(DATE(EINSTELLUNGEN!$D$9,EINSTELLUNGEN!$D$10,1),2)),
    IF(AL2218=$J$33,
      MIN(EINSTELLUNGEN!$D$12,WEEKDAY(DATE(EINSTELLUNGEN!$D$9,12,31),2)),
      EINSTELLUNGEN!$D$12
  )) - SUMIF(AL$50:AL$2500,"="&amp;AL2218,AX$50:AX$2500),
  0)</f>
        <v>3</v>
      </c>
      <c r="BD2218" s="2">
        <f t="shared" si="1187"/>
        <v>0.33333333333333331</v>
      </c>
      <c r="BE2218" s="2">
        <f t="shared" si="1188"/>
        <v>0</v>
      </c>
    </row>
    <row r="2219" spans="1:57" ht="10.5" customHeight="1">
      <c r="A2219" s="1" t="str">
        <f t="shared" ca="1" si="1164"/>
        <v/>
      </c>
      <c r="B2219" s="1" t="str">
        <f t="shared" ca="1" si="1165"/>
        <v/>
      </c>
      <c r="C2219" s="1" t="str">
        <f t="shared" ca="1" si="1166"/>
        <v/>
      </c>
      <c r="D2219" s="1" t="str">
        <f t="shared" ca="1" si="1167"/>
        <v/>
      </c>
      <c r="F2219" s="10"/>
      <c r="G2219" s="217" t="str">
        <f t="shared" si="1168"/>
        <v/>
      </c>
      <c r="H2219" s="27"/>
      <c r="I2219" s="28"/>
      <c r="J2219" s="28"/>
      <c r="K2219" s="29"/>
      <c r="L2219" s="217"/>
      <c r="M2219" s="217"/>
      <c r="N2219" s="217"/>
      <c r="O2219" s="26" t="str">
        <f t="shared" si="1169"/>
        <v/>
      </c>
      <c r="P2219" s="218" t="str">
        <f t="shared" si="1170"/>
        <v/>
      </c>
      <c r="Q2219" s="26" t="str">
        <f t="shared" si="1171"/>
        <v/>
      </c>
      <c r="R2219" s="22"/>
      <c r="S2219" s="99"/>
      <c r="T2219" s="10"/>
      <c r="U2219" s="229" t="str">
        <f t="shared" si="1172"/>
        <v/>
      </c>
      <c r="V2219" s="230"/>
      <c r="W2219" s="230"/>
      <c r="X2219" s="230"/>
      <c r="Y2219" s="230"/>
      <c r="Z2219" s="22" t="str">
        <f>""</f>
        <v/>
      </c>
      <c r="AB2219" s="23" t="str">
        <f t="shared" si="1173"/>
        <v/>
      </c>
      <c r="AC2219" s="2" t="b">
        <f>COUNT(Q2219:Q$2500)&gt;0</f>
        <v>0</v>
      </c>
      <c r="AD2219" s="2" t="b">
        <f t="shared" si="1189"/>
        <v>0</v>
      </c>
      <c r="AE2219" s="2" t="b">
        <f t="shared" si="1190"/>
        <v>0</v>
      </c>
      <c r="AF2219" s="2" t="b">
        <f t="shared" si="1191"/>
        <v>0</v>
      </c>
      <c r="AG2219" s="2" t="b">
        <f>OR(
  AND(AC2219,NOT(AC2220)),
  AND(AF2219,WEEKDAY(AH2218,2)=EINSTELLUNGEN!$D$12),
  AND(AF2219,AH2219=$J$35)
)</f>
        <v>0</v>
      </c>
      <c r="AH2219" s="2">
        <f>IF(AE2219,AH2218+IF(WEEKDAY(AH2218+1,2)&lt;=EINSTELLUNGEN!$D$12,1,$J$36),AH2218)</f>
        <v>42020</v>
      </c>
      <c r="AI2219" s="2">
        <f t="shared" si="1192"/>
        <v>2019</v>
      </c>
      <c r="AJ2219" s="2">
        <f t="shared" si="1193"/>
        <v>201901</v>
      </c>
      <c r="AK2219" s="2">
        <f t="shared" si="1194"/>
        <v>201901</v>
      </c>
      <c r="AL2219" s="2">
        <f t="shared" si="1195"/>
        <v>201903</v>
      </c>
      <c r="AM2219" s="2" t="b">
        <f t="shared" si="1196"/>
        <v>1</v>
      </c>
      <c r="AN2219" s="4" t="e">
        <f t="shared" si="1174"/>
        <v>#N/A</v>
      </c>
      <c r="AO2219" s="4" t="e">
        <f t="shared" si="1175"/>
        <v>#N/A</v>
      </c>
      <c r="AP2219" s="2" t="str">
        <f>IF(AD2219,
  IF(ISBLANK(H2219),
    AP2218,
    IF(LEN(H2219)=1,
      IF(OR(UPPER(H2219)="A",UPPER(H2219)="I"),
        EINSTELLUNGEN!$D$21,
        IF(OR(UPPER(H2219)="B",UPPER(H2219)="M"),
          EINSTELLUNGEN!$D$22,
          IF(OR(UPPER(H2219)="C",UPPER(H2219)="S"),
            EINSTELLUNGEN!$D$23,
            IF(UPPER(H2219)="D",
              EINSTELLUNGEN!$D$24,
              IF(UPPER(H2219)="E",
                EINSTELLUNGEN!$D$25,
                UPPER(H2219)))))),
      IF(ISNUMBER(H2219),
        EINSTELLUNGEN!$D$20&amp;H2219,
        UPPER(H2219)))),
  "")</f>
        <v/>
      </c>
      <c r="AQ2219" s="2" t="str">
        <f t="shared" si="1176"/>
        <v/>
      </c>
      <c r="AR2219" s="2">
        <f t="shared" si="1177"/>
        <v>0</v>
      </c>
      <c r="AS2219" s="145">
        <f t="shared" si="1178"/>
        <v>0.33333333333333331</v>
      </c>
      <c r="AT2219" s="2">
        <f t="shared" si="1179"/>
        <v>0</v>
      </c>
      <c r="AU2219" s="2">
        <f t="shared" si="1180"/>
        <v>0</v>
      </c>
      <c r="AV2219" s="2">
        <f t="shared" si="1181"/>
        <v>0</v>
      </c>
      <c r="AW2219" s="2">
        <f t="shared" si="1182"/>
        <v>0</v>
      </c>
      <c r="AX2219" s="2">
        <f t="shared" si="1197"/>
        <v>0</v>
      </c>
      <c r="AY2219" s="2">
        <f t="shared" si="1183"/>
        <v>0</v>
      </c>
      <c r="AZ2219" s="145" t="e">
        <f t="shared" si="1184"/>
        <v>#N/A</v>
      </c>
      <c r="BA2219" s="145" t="e">
        <f t="shared" si="1185"/>
        <v>#N/A</v>
      </c>
      <c r="BB2219" s="145">
        <f t="shared" si="1186"/>
        <v>2.083333333333337E-2</v>
      </c>
      <c r="BC2219" s="2">
        <f>IF(AM2219,
  IF(AND(AL2219=$J$31,_xlfn.DAYS(AH2219,DATE(AI2219,1,1))&lt;7),
    MAX(0,EINSTELLUNGEN!$D$12+1-WEEKDAY(DATE(EINSTELLUNGEN!$D$9,EINSTELLUNGEN!$D$10,1),2)),
    IF(AL2219=$J$33,
      MIN(EINSTELLUNGEN!$D$12,WEEKDAY(DATE(EINSTELLUNGEN!$D$9,12,31),2)),
      EINSTELLUNGEN!$D$12
  )) - SUMIF(AL$50:AL$2500,"="&amp;AL2219,AX$50:AX$2500),
  0)</f>
        <v>3</v>
      </c>
      <c r="BD2219" s="2">
        <f t="shared" si="1187"/>
        <v>0.33333333333333331</v>
      </c>
      <c r="BE2219" s="2">
        <f t="shared" si="1188"/>
        <v>0</v>
      </c>
    </row>
    <row r="2220" spans="1:57" ht="10.5" customHeight="1">
      <c r="A2220" s="1" t="str">
        <f t="shared" ca="1" si="1164"/>
        <v/>
      </c>
      <c r="B2220" s="1" t="str">
        <f t="shared" ca="1" si="1165"/>
        <v/>
      </c>
      <c r="C2220" s="1" t="str">
        <f t="shared" ca="1" si="1166"/>
        <v/>
      </c>
      <c r="D2220" s="1" t="str">
        <f t="shared" ca="1" si="1167"/>
        <v/>
      </c>
      <c r="F2220" s="10"/>
      <c r="G2220" s="217" t="str">
        <f t="shared" si="1168"/>
        <v/>
      </c>
      <c r="H2220" s="27"/>
      <c r="I2220" s="28"/>
      <c r="J2220" s="28"/>
      <c r="K2220" s="29"/>
      <c r="L2220" s="217"/>
      <c r="M2220" s="217"/>
      <c r="N2220" s="217"/>
      <c r="O2220" s="26" t="str">
        <f t="shared" si="1169"/>
        <v/>
      </c>
      <c r="P2220" s="218" t="str">
        <f t="shared" si="1170"/>
        <v/>
      </c>
      <c r="Q2220" s="26" t="str">
        <f t="shared" si="1171"/>
        <v/>
      </c>
      <c r="R2220" s="22"/>
      <c r="S2220" s="99"/>
      <c r="T2220" s="10"/>
      <c r="U2220" s="229" t="str">
        <f t="shared" si="1172"/>
        <v/>
      </c>
      <c r="V2220" s="230"/>
      <c r="W2220" s="230"/>
      <c r="X2220" s="230"/>
      <c r="Y2220" s="230"/>
      <c r="Z2220" s="22" t="str">
        <f>""</f>
        <v/>
      </c>
      <c r="AB2220" s="23" t="str">
        <f t="shared" si="1173"/>
        <v/>
      </c>
      <c r="AC2220" s="2" t="b">
        <f>COUNT(Q2220:Q$2500)&gt;0</f>
        <v>0</v>
      </c>
      <c r="AD2220" s="2" t="b">
        <f t="shared" si="1189"/>
        <v>0</v>
      </c>
      <c r="AE2220" s="2" t="b">
        <f t="shared" si="1190"/>
        <v>0</v>
      </c>
      <c r="AF2220" s="2" t="b">
        <f t="shared" si="1191"/>
        <v>0</v>
      </c>
      <c r="AG2220" s="2" t="b">
        <f>OR(
  AND(AC2220,NOT(AC2221)),
  AND(AF2220,WEEKDAY(AH2219,2)=EINSTELLUNGEN!$D$12),
  AND(AF2220,AH2220=$J$35)
)</f>
        <v>0</v>
      </c>
      <c r="AH2220" s="2">
        <f>IF(AE2220,AH2219+IF(WEEKDAY(AH2219+1,2)&lt;=EINSTELLUNGEN!$D$12,1,$J$36),AH2219)</f>
        <v>42020</v>
      </c>
      <c r="AI2220" s="2">
        <f t="shared" si="1192"/>
        <v>2019</v>
      </c>
      <c r="AJ2220" s="2">
        <f t="shared" si="1193"/>
        <v>201901</v>
      </c>
      <c r="AK2220" s="2">
        <f t="shared" si="1194"/>
        <v>201901</v>
      </c>
      <c r="AL2220" s="2">
        <f t="shared" si="1195"/>
        <v>201903</v>
      </c>
      <c r="AM2220" s="2" t="b">
        <f t="shared" si="1196"/>
        <v>1</v>
      </c>
      <c r="AN2220" s="4" t="e">
        <f t="shared" si="1174"/>
        <v>#N/A</v>
      </c>
      <c r="AO2220" s="4" t="e">
        <f t="shared" si="1175"/>
        <v>#N/A</v>
      </c>
      <c r="AP2220" s="2" t="str">
        <f>IF(AD2220,
  IF(ISBLANK(H2220),
    AP2219,
    IF(LEN(H2220)=1,
      IF(OR(UPPER(H2220)="A",UPPER(H2220)="I"),
        EINSTELLUNGEN!$D$21,
        IF(OR(UPPER(H2220)="B",UPPER(H2220)="M"),
          EINSTELLUNGEN!$D$22,
          IF(OR(UPPER(H2220)="C",UPPER(H2220)="S"),
            EINSTELLUNGEN!$D$23,
            IF(UPPER(H2220)="D",
              EINSTELLUNGEN!$D$24,
              IF(UPPER(H2220)="E",
                EINSTELLUNGEN!$D$25,
                UPPER(H2220)))))),
      IF(ISNUMBER(H2220),
        EINSTELLUNGEN!$D$20&amp;H2220,
        UPPER(H2220)))),
  "")</f>
        <v/>
      </c>
      <c r="AQ2220" s="2" t="str">
        <f t="shared" si="1176"/>
        <v/>
      </c>
      <c r="AR2220" s="2">
        <f t="shared" si="1177"/>
        <v>0</v>
      </c>
      <c r="AS2220" s="145">
        <f t="shared" si="1178"/>
        <v>0.33333333333333331</v>
      </c>
      <c r="AT2220" s="2">
        <f t="shared" si="1179"/>
        <v>0</v>
      </c>
      <c r="AU2220" s="2">
        <f t="shared" si="1180"/>
        <v>0</v>
      </c>
      <c r="AV2220" s="2">
        <f t="shared" si="1181"/>
        <v>0</v>
      </c>
      <c r="AW2220" s="2">
        <f t="shared" si="1182"/>
        <v>0</v>
      </c>
      <c r="AX2220" s="2">
        <f t="shared" si="1197"/>
        <v>0</v>
      </c>
      <c r="AY2220" s="2">
        <f t="shared" si="1183"/>
        <v>0</v>
      </c>
      <c r="AZ2220" s="145" t="e">
        <f t="shared" si="1184"/>
        <v>#N/A</v>
      </c>
      <c r="BA2220" s="145" t="e">
        <f t="shared" si="1185"/>
        <v>#N/A</v>
      </c>
      <c r="BB2220" s="145">
        <f t="shared" si="1186"/>
        <v>2.083333333333337E-2</v>
      </c>
      <c r="BC2220" s="2">
        <f>IF(AM2220,
  IF(AND(AL2220=$J$31,_xlfn.DAYS(AH2220,DATE(AI2220,1,1))&lt;7),
    MAX(0,EINSTELLUNGEN!$D$12+1-WEEKDAY(DATE(EINSTELLUNGEN!$D$9,EINSTELLUNGEN!$D$10,1),2)),
    IF(AL2220=$J$33,
      MIN(EINSTELLUNGEN!$D$12,WEEKDAY(DATE(EINSTELLUNGEN!$D$9,12,31),2)),
      EINSTELLUNGEN!$D$12
  )) - SUMIF(AL$50:AL$2500,"="&amp;AL2220,AX$50:AX$2500),
  0)</f>
        <v>3</v>
      </c>
      <c r="BD2220" s="2">
        <f t="shared" si="1187"/>
        <v>0.33333333333333331</v>
      </c>
      <c r="BE2220" s="2">
        <f t="shared" si="1188"/>
        <v>0</v>
      </c>
    </row>
    <row r="2221" spans="1:57" ht="10.5" customHeight="1">
      <c r="A2221" s="1" t="str">
        <f t="shared" ca="1" si="1164"/>
        <v/>
      </c>
      <c r="B2221" s="1" t="str">
        <f t="shared" ca="1" si="1165"/>
        <v/>
      </c>
      <c r="C2221" s="1" t="str">
        <f t="shared" ca="1" si="1166"/>
        <v/>
      </c>
      <c r="D2221" s="1" t="str">
        <f t="shared" ca="1" si="1167"/>
        <v/>
      </c>
      <c r="F2221" s="10"/>
      <c r="G2221" s="217" t="str">
        <f t="shared" si="1168"/>
        <v/>
      </c>
      <c r="H2221" s="27"/>
      <c r="I2221" s="28"/>
      <c r="J2221" s="28"/>
      <c r="K2221" s="29"/>
      <c r="L2221" s="217"/>
      <c r="M2221" s="217"/>
      <c r="N2221" s="217"/>
      <c r="O2221" s="26" t="str">
        <f t="shared" si="1169"/>
        <v/>
      </c>
      <c r="P2221" s="218" t="str">
        <f t="shared" si="1170"/>
        <v/>
      </c>
      <c r="Q2221" s="26" t="str">
        <f t="shared" si="1171"/>
        <v/>
      </c>
      <c r="R2221" s="22"/>
      <c r="S2221" s="99"/>
      <c r="T2221" s="10"/>
      <c r="U2221" s="229" t="str">
        <f t="shared" si="1172"/>
        <v/>
      </c>
      <c r="V2221" s="230"/>
      <c r="W2221" s="230"/>
      <c r="X2221" s="230"/>
      <c r="Y2221" s="230"/>
      <c r="Z2221" s="22" t="str">
        <f>""</f>
        <v/>
      </c>
      <c r="AB2221" s="23" t="str">
        <f t="shared" si="1173"/>
        <v/>
      </c>
      <c r="AC2221" s="2" t="b">
        <f>COUNT(Q2221:Q$2500)&gt;0</f>
        <v>0</v>
      </c>
      <c r="AD2221" s="2" t="b">
        <f t="shared" si="1189"/>
        <v>0</v>
      </c>
      <c r="AE2221" s="2" t="b">
        <f t="shared" si="1190"/>
        <v>0</v>
      </c>
      <c r="AF2221" s="2" t="b">
        <f t="shared" si="1191"/>
        <v>0</v>
      </c>
      <c r="AG2221" s="2" t="b">
        <f>OR(
  AND(AC2221,NOT(AC2222)),
  AND(AF2221,WEEKDAY(AH2220,2)=EINSTELLUNGEN!$D$12),
  AND(AF2221,AH2221=$J$35)
)</f>
        <v>0</v>
      </c>
      <c r="AH2221" s="2">
        <f>IF(AE2221,AH2220+IF(WEEKDAY(AH2220+1,2)&lt;=EINSTELLUNGEN!$D$12,1,$J$36),AH2220)</f>
        <v>42020</v>
      </c>
      <c r="AI2221" s="2">
        <f t="shared" si="1192"/>
        <v>2019</v>
      </c>
      <c r="AJ2221" s="2">
        <f t="shared" si="1193"/>
        <v>201901</v>
      </c>
      <c r="AK2221" s="2">
        <f t="shared" si="1194"/>
        <v>201901</v>
      </c>
      <c r="AL2221" s="2">
        <f t="shared" si="1195"/>
        <v>201903</v>
      </c>
      <c r="AM2221" s="2" t="b">
        <f t="shared" si="1196"/>
        <v>1</v>
      </c>
      <c r="AN2221" s="4" t="e">
        <f t="shared" si="1174"/>
        <v>#N/A</v>
      </c>
      <c r="AO2221" s="4" t="e">
        <f t="shared" si="1175"/>
        <v>#N/A</v>
      </c>
      <c r="AP2221" s="2" t="str">
        <f>IF(AD2221,
  IF(ISBLANK(H2221),
    AP2220,
    IF(LEN(H2221)=1,
      IF(OR(UPPER(H2221)="A",UPPER(H2221)="I"),
        EINSTELLUNGEN!$D$21,
        IF(OR(UPPER(H2221)="B",UPPER(H2221)="M"),
          EINSTELLUNGEN!$D$22,
          IF(OR(UPPER(H2221)="C",UPPER(H2221)="S"),
            EINSTELLUNGEN!$D$23,
            IF(UPPER(H2221)="D",
              EINSTELLUNGEN!$D$24,
              IF(UPPER(H2221)="E",
                EINSTELLUNGEN!$D$25,
                UPPER(H2221)))))),
      IF(ISNUMBER(H2221),
        EINSTELLUNGEN!$D$20&amp;H2221,
        UPPER(H2221)))),
  "")</f>
        <v/>
      </c>
      <c r="AQ2221" s="2" t="str">
        <f t="shared" si="1176"/>
        <v/>
      </c>
      <c r="AR2221" s="2">
        <f t="shared" si="1177"/>
        <v>0</v>
      </c>
      <c r="AS2221" s="145">
        <f t="shared" si="1178"/>
        <v>0.33333333333333331</v>
      </c>
      <c r="AT2221" s="2">
        <f t="shared" si="1179"/>
        <v>0</v>
      </c>
      <c r="AU2221" s="2">
        <f t="shared" si="1180"/>
        <v>0</v>
      </c>
      <c r="AV2221" s="2">
        <f t="shared" si="1181"/>
        <v>0</v>
      </c>
      <c r="AW2221" s="2">
        <f t="shared" si="1182"/>
        <v>0</v>
      </c>
      <c r="AX2221" s="2">
        <f t="shared" si="1197"/>
        <v>0</v>
      </c>
      <c r="AY2221" s="2">
        <f t="shared" si="1183"/>
        <v>0</v>
      </c>
      <c r="AZ2221" s="145" t="e">
        <f t="shared" si="1184"/>
        <v>#N/A</v>
      </c>
      <c r="BA2221" s="145" t="e">
        <f t="shared" si="1185"/>
        <v>#N/A</v>
      </c>
      <c r="BB2221" s="145">
        <f t="shared" si="1186"/>
        <v>2.083333333333337E-2</v>
      </c>
      <c r="BC2221" s="2">
        <f>IF(AM2221,
  IF(AND(AL2221=$J$31,_xlfn.DAYS(AH2221,DATE(AI2221,1,1))&lt;7),
    MAX(0,EINSTELLUNGEN!$D$12+1-WEEKDAY(DATE(EINSTELLUNGEN!$D$9,EINSTELLUNGEN!$D$10,1),2)),
    IF(AL2221=$J$33,
      MIN(EINSTELLUNGEN!$D$12,WEEKDAY(DATE(EINSTELLUNGEN!$D$9,12,31),2)),
      EINSTELLUNGEN!$D$12
  )) - SUMIF(AL$50:AL$2500,"="&amp;AL2221,AX$50:AX$2500),
  0)</f>
        <v>3</v>
      </c>
      <c r="BD2221" s="2">
        <f t="shared" si="1187"/>
        <v>0.33333333333333331</v>
      </c>
      <c r="BE2221" s="2">
        <f t="shared" si="1188"/>
        <v>0</v>
      </c>
    </row>
    <row r="2222" spans="1:57" ht="10.5" customHeight="1">
      <c r="A2222" s="1" t="str">
        <f t="shared" ca="1" si="1164"/>
        <v/>
      </c>
      <c r="B2222" s="1" t="str">
        <f t="shared" ca="1" si="1165"/>
        <v/>
      </c>
      <c r="C2222" s="1" t="str">
        <f t="shared" ca="1" si="1166"/>
        <v/>
      </c>
      <c r="D2222" s="1" t="str">
        <f t="shared" ca="1" si="1167"/>
        <v/>
      </c>
      <c r="F2222" s="10"/>
      <c r="G2222" s="217" t="str">
        <f t="shared" si="1168"/>
        <v/>
      </c>
      <c r="H2222" s="27"/>
      <c r="I2222" s="28"/>
      <c r="J2222" s="28"/>
      <c r="K2222" s="29"/>
      <c r="L2222" s="217"/>
      <c r="M2222" s="217"/>
      <c r="N2222" s="217"/>
      <c r="O2222" s="26" t="str">
        <f t="shared" si="1169"/>
        <v/>
      </c>
      <c r="P2222" s="218" t="str">
        <f t="shared" si="1170"/>
        <v/>
      </c>
      <c r="Q2222" s="26" t="str">
        <f t="shared" si="1171"/>
        <v/>
      </c>
      <c r="R2222" s="22"/>
      <c r="S2222" s="99"/>
      <c r="T2222" s="10"/>
      <c r="U2222" s="229" t="str">
        <f t="shared" si="1172"/>
        <v/>
      </c>
      <c r="V2222" s="230"/>
      <c r="W2222" s="230"/>
      <c r="X2222" s="230"/>
      <c r="Y2222" s="230"/>
      <c r="Z2222" s="22" t="str">
        <f>""</f>
        <v/>
      </c>
      <c r="AB2222" s="23" t="str">
        <f t="shared" si="1173"/>
        <v/>
      </c>
      <c r="AC2222" s="2" t="b">
        <f>COUNT(Q2222:Q$2500)&gt;0</f>
        <v>0</v>
      </c>
      <c r="AD2222" s="2" t="b">
        <f t="shared" si="1189"/>
        <v>0</v>
      </c>
      <c r="AE2222" s="2" t="b">
        <f t="shared" si="1190"/>
        <v>0</v>
      </c>
      <c r="AF2222" s="2" t="b">
        <f t="shared" si="1191"/>
        <v>0</v>
      </c>
      <c r="AG2222" s="2" t="b">
        <f>OR(
  AND(AC2222,NOT(AC2223)),
  AND(AF2222,WEEKDAY(AH2221,2)=EINSTELLUNGEN!$D$12),
  AND(AF2222,AH2222=$J$35)
)</f>
        <v>0</v>
      </c>
      <c r="AH2222" s="2">
        <f>IF(AE2222,AH2221+IF(WEEKDAY(AH2221+1,2)&lt;=EINSTELLUNGEN!$D$12,1,$J$36),AH2221)</f>
        <v>42020</v>
      </c>
      <c r="AI2222" s="2">
        <f t="shared" si="1192"/>
        <v>2019</v>
      </c>
      <c r="AJ2222" s="2">
        <f t="shared" si="1193"/>
        <v>201901</v>
      </c>
      <c r="AK2222" s="2">
        <f t="shared" si="1194"/>
        <v>201901</v>
      </c>
      <c r="AL2222" s="2">
        <f t="shared" si="1195"/>
        <v>201903</v>
      </c>
      <c r="AM2222" s="2" t="b">
        <f t="shared" si="1196"/>
        <v>1</v>
      </c>
      <c r="AN2222" s="4" t="e">
        <f t="shared" si="1174"/>
        <v>#N/A</v>
      </c>
      <c r="AO2222" s="4" t="e">
        <f t="shared" si="1175"/>
        <v>#N/A</v>
      </c>
      <c r="AP2222" s="2" t="str">
        <f>IF(AD2222,
  IF(ISBLANK(H2222),
    AP2221,
    IF(LEN(H2222)=1,
      IF(OR(UPPER(H2222)="A",UPPER(H2222)="I"),
        EINSTELLUNGEN!$D$21,
        IF(OR(UPPER(H2222)="B",UPPER(H2222)="M"),
          EINSTELLUNGEN!$D$22,
          IF(OR(UPPER(H2222)="C",UPPER(H2222)="S"),
            EINSTELLUNGEN!$D$23,
            IF(UPPER(H2222)="D",
              EINSTELLUNGEN!$D$24,
              IF(UPPER(H2222)="E",
                EINSTELLUNGEN!$D$25,
                UPPER(H2222)))))),
      IF(ISNUMBER(H2222),
        EINSTELLUNGEN!$D$20&amp;H2222,
        UPPER(H2222)))),
  "")</f>
        <v/>
      </c>
      <c r="AQ2222" s="2" t="str">
        <f t="shared" si="1176"/>
        <v/>
      </c>
      <c r="AR2222" s="2">
        <f t="shared" si="1177"/>
        <v>0</v>
      </c>
      <c r="AS2222" s="145">
        <f t="shared" si="1178"/>
        <v>0.33333333333333331</v>
      </c>
      <c r="AT2222" s="2">
        <f t="shared" si="1179"/>
        <v>0</v>
      </c>
      <c r="AU2222" s="2">
        <f t="shared" si="1180"/>
        <v>0</v>
      </c>
      <c r="AV2222" s="2">
        <f t="shared" si="1181"/>
        <v>0</v>
      </c>
      <c r="AW2222" s="2">
        <f t="shared" si="1182"/>
        <v>0</v>
      </c>
      <c r="AX2222" s="2">
        <f t="shared" si="1197"/>
        <v>0</v>
      </c>
      <c r="AY2222" s="2">
        <f t="shared" si="1183"/>
        <v>0</v>
      </c>
      <c r="AZ2222" s="145" t="e">
        <f t="shared" si="1184"/>
        <v>#N/A</v>
      </c>
      <c r="BA2222" s="145" t="e">
        <f t="shared" si="1185"/>
        <v>#N/A</v>
      </c>
      <c r="BB2222" s="145">
        <f t="shared" si="1186"/>
        <v>2.083333333333337E-2</v>
      </c>
      <c r="BC2222" s="2">
        <f>IF(AM2222,
  IF(AND(AL2222=$J$31,_xlfn.DAYS(AH2222,DATE(AI2222,1,1))&lt;7),
    MAX(0,EINSTELLUNGEN!$D$12+1-WEEKDAY(DATE(EINSTELLUNGEN!$D$9,EINSTELLUNGEN!$D$10,1),2)),
    IF(AL2222=$J$33,
      MIN(EINSTELLUNGEN!$D$12,WEEKDAY(DATE(EINSTELLUNGEN!$D$9,12,31),2)),
      EINSTELLUNGEN!$D$12
  )) - SUMIF(AL$50:AL$2500,"="&amp;AL2222,AX$50:AX$2500),
  0)</f>
        <v>3</v>
      </c>
      <c r="BD2222" s="2">
        <f t="shared" si="1187"/>
        <v>0.33333333333333331</v>
      </c>
      <c r="BE2222" s="2">
        <f t="shared" si="1188"/>
        <v>0</v>
      </c>
    </row>
    <row r="2223" spans="1:57" ht="10.5" customHeight="1">
      <c r="A2223" s="1" t="str">
        <f t="shared" ca="1" si="1164"/>
        <v/>
      </c>
      <c r="B2223" s="1" t="str">
        <f t="shared" ca="1" si="1165"/>
        <v/>
      </c>
      <c r="C2223" s="1" t="str">
        <f t="shared" ca="1" si="1166"/>
        <v/>
      </c>
      <c r="D2223" s="1" t="str">
        <f t="shared" ca="1" si="1167"/>
        <v/>
      </c>
      <c r="F2223" s="10"/>
      <c r="G2223" s="217" t="str">
        <f t="shared" si="1168"/>
        <v/>
      </c>
      <c r="H2223" s="27"/>
      <c r="I2223" s="28"/>
      <c r="J2223" s="28"/>
      <c r="K2223" s="29"/>
      <c r="L2223" s="217"/>
      <c r="M2223" s="217"/>
      <c r="N2223" s="217"/>
      <c r="O2223" s="26" t="str">
        <f t="shared" si="1169"/>
        <v/>
      </c>
      <c r="P2223" s="218" t="str">
        <f t="shared" si="1170"/>
        <v/>
      </c>
      <c r="Q2223" s="26" t="str">
        <f t="shared" si="1171"/>
        <v/>
      </c>
      <c r="R2223" s="22"/>
      <c r="S2223" s="99"/>
      <c r="T2223" s="10"/>
      <c r="U2223" s="229" t="str">
        <f t="shared" si="1172"/>
        <v/>
      </c>
      <c r="V2223" s="230"/>
      <c r="W2223" s="230"/>
      <c r="X2223" s="230"/>
      <c r="Y2223" s="230"/>
      <c r="Z2223" s="22" t="str">
        <f>""</f>
        <v/>
      </c>
      <c r="AB2223" s="23" t="str">
        <f t="shared" si="1173"/>
        <v/>
      </c>
      <c r="AC2223" s="2" t="b">
        <f>COUNT(Q2223:Q$2500)&gt;0</f>
        <v>0</v>
      </c>
      <c r="AD2223" s="2" t="b">
        <f t="shared" si="1189"/>
        <v>0</v>
      </c>
      <c r="AE2223" s="2" t="b">
        <f t="shared" si="1190"/>
        <v>0</v>
      </c>
      <c r="AF2223" s="2" t="b">
        <f t="shared" si="1191"/>
        <v>0</v>
      </c>
      <c r="AG2223" s="2" t="b">
        <f>OR(
  AND(AC2223,NOT(AC2224)),
  AND(AF2223,WEEKDAY(AH2222,2)=EINSTELLUNGEN!$D$12),
  AND(AF2223,AH2223=$J$35)
)</f>
        <v>0</v>
      </c>
      <c r="AH2223" s="2">
        <f>IF(AE2223,AH2222+IF(WEEKDAY(AH2222+1,2)&lt;=EINSTELLUNGEN!$D$12,1,$J$36),AH2222)</f>
        <v>42020</v>
      </c>
      <c r="AI2223" s="2">
        <f t="shared" si="1192"/>
        <v>2019</v>
      </c>
      <c r="AJ2223" s="2">
        <f t="shared" si="1193"/>
        <v>201901</v>
      </c>
      <c r="AK2223" s="2">
        <f t="shared" si="1194"/>
        <v>201901</v>
      </c>
      <c r="AL2223" s="2">
        <f t="shared" si="1195"/>
        <v>201903</v>
      </c>
      <c r="AM2223" s="2" t="b">
        <f t="shared" si="1196"/>
        <v>1</v>
      </c>
      <c r="AN2223" s="4" t="e">
        <f t="shared" si="1174"/>
        <v>#N/A</v>
      </c>
      <c r="AO2223" s="4" t="e">
        <f t="shared" si="1175"/>
        <v>#N/A</v>
      </c>
      <c r="AP2223" s="2" t="str">
        <f>IF(AD2223,
  IF(ISBLANK(H2223),
    AP2222,
    IF(LEN(H2223)=1,
      IF(OR(UPPER(H2223)="A",UPPER(H2223)="I"),
        EINSTELLUNGEN!$D$21,
        IF(OR(UPPER(H2223)="B",UPPER(H2223)="M"),
          EINSTELLUNGEN!$D$22,
          IF(OR(UPPER(H2223)="C",UPPER(H2223)="S"),
            EINSTELLUNGEN!$D$23,
            IF(UPPER(H2223)="D",
              EINSTELLUNGEN!$D$24,
              IF(UPPER(H2223)="E",
                EINSTELLUNGEN!$D$25,
                UPPER(H2223)))))),
      IF(ISNUMBER(H2223),
        EINSTELLUNGEN!$D$20&amp;H2223,
        UPPER(H2223)))),
  "")</f>
        <v/>
      </c>
      <c r="AQ2223" s="2" t="str">
        <f t="shared" si="1176"/>
        <v/>
      </c>
      <c r="AR2223" s="2">
        <f t="shared" si="1177"/>
        <v>0</v>
      </c>
      <c r="AS2223" s="145">
        <f t="shared" si="1178"/>
        <v>0.33333333333333331</v>
      </c>
      <c r="AT2223" s="2">
        <f t="shared" si="1179"/>
        <v>0</v>
      </c>
      <c r="AU2223" s="2">
        <f t="shared" si="1180"/>
        <v>0</v>
      </c>
      <c r="AV2223" s="2">
        <f t="shared" si="1181"/>
        <v>0</v>
      </c>
      <c r="AW2223" s="2">
        <f t="shared" si="1182"/>
        <v>0</v>
      </c>
      <c r="AX2223" s="2">
        <f t="shared" si="1197"/>
        <v>0</v>
      </c>
      <c r="AY2223" s="2">
        <f t="shared" si="1183"/>
        <v>0</v>
      </c>
      <c r="AZ2223" s="145" t="e">
        <f t="shared" si="1184"/>
        <v>#N/A</v>
      </c>
      <c r="BA2223" s="145" t="e">
        <f t="shared" si="1185"/>
        <v>#N/A</v>
      </c>
      <c r="BB2223" s="145">
        <f t="shared" si="1186"/>
        <v>2.083333333333337E-2</v>
      </c>
      <c r="BC2223" s="2">
        <f>IF(AM2223,
  IF(AND(AL2223=$J$31,_xlfn.DAYS(AH2223,DATE(AI2223,1,1))&lt;7),
    MAX(0,EINSTELLUNGEN!$D$12+1-WEEKDAY(DATE(EINSTELLUNGEN!$D$9,EINSTELLUNGEN!$D$10,1),2)),
    IF(AL2223=$J$33,
      MIN(EINSTELLUNGEN!$D$12,WEEKDAY(DATE(EINSTELLUNGEN!$D$9,12,31),2)),
      EINSTELLUNGEN!$D$12
  )) - SUMIF(AL$50:AL$2500,"="&amp;AL2223,AX$50:AX$2500),
  0)</f>
        <v>3</v>
      </c>
      <c r="BD2223" s="2">
        <f t="shared" si="1187"/>
        <v>0.33333333333333331</v>
      </c>
      <c r="BE2223" s="2">
        <f t="shared" si="1188"/>
        <v>0</v>
      </c>
    </row>
    <row r="2224" spans="1:57" ht="10.5" customHeight="1">
      <c r="A2224" s="1" t="str">
        <f t="shared" ca="1" si="1164"/>
        <v/>
      </c>
      <c r="B2224" s="1" t="str">
        <f t="shared" ca="1" si="1165"/>
        <v/>
      </c>
      <c r="C2224" s="1" t="str">
        <f t="shared" ca="1" si="1166"/>
        <v/>
      </c>
      <c r="D2224" s="1" t="str">
        <f t="shared" ca="1" si="1167"/>
        <v/>
      </c>
      <c r="F2224" s="10"/>
      <c r="G2224" s="217" t="str">
        <f t="shared" si="1168"/>
        <v/>
      </c>
      <c r="H2224" s="27"/>
      <c r="I2224" s="28"/>
      <c r="J2224" s="28"/>
      <c r="K2224" s="29"/>
      <c r="L2224" s="217"/>
      <c r="M2224" s="217"/>
      <c r="N2224" s="217"/>
      <c r="O2224" s="26" t="str">
        <f t="shared" si="1169"/>
        <v/>
      </c>
      <c r="P2224" s="218" t="str">
        <f t="shared" si="1170"/>
        <v/>
      </c>
      <c r="Q2224" s="26" t="str">
        <f t="shared" si="1171"/>
        <v/>
      </c>
      <c r="R2224" s="22"/>
      <c r="S2224" s="99"/>
      <c r="T2224" s="10"/>
      <c r="U2224" s="229" t="str">
        <f t="shared" si="1172"/>
        <v/>
      </c>
      <c r="V2224" s="230"/>
      <c r="W2224" s="230"/>
      <c r="X2224" s="230"/>
      <c r="Y2224" s="230"/>
      <c r="Z2224" s="22" t="str">
        <f>""</f>
        <v/>
      </c>
      <c r="AB2224" s="23" t="str">
        <f t="shared" si="1173"/>
        <v/>
      </c>
      <c r="AC2224" s="2" t="b">
        <f>COUNT(Q2224:Q$2500)&gt;0</f>
        <v>0</v>
      </c>
      <c r="AD2224" s="2" t="b">
        <f t="shared" si="1189"/>
        <v>0</v>
      </c>
      <c r="AE2224" s="2" t="b">
        <f t="shared" si="1190"/>
        <v>0</v>
      </c>
      <c r="AF2224" s="2" t="b">
        <f t="shared" si="1191"/>
        <v>0</v>
      </c>
      <c r="AG2224" s="2" t="b">
        <f>OR(
  AND(AC2224,NOT(AC2225)),
  AND(AF2224,WEEKDAY(AH2223,2)=EINSTELLUNGEN!$D$12),
  AND(AF2224,AH2224=$J$35)
)</f>
        <v>0</v>
      </c>
      <c r="AH2224" s="2">
        <f>IF(AE2224,AH2223+IF(WEEKDAY(AH2223+1,2)&lt;=EINSTELLUNGEN!$D$12,1,$J$36),AH2223)</f>
        <v>42020</v>
      </c>
      <c r="AI2224" s="2">
        <f t="shared" si="1192"/>
        <v>2019</v>
      </c>
      <c r="AJ2224" s="2">
        <f t="shared" si="1193"/>
        <v>201901</v>
      </c>
      <c r="AK2224" s="2">
        <f t="shared" si="1194"/>
        <v>201901</v>
      </c>
      <c r="AL2224" s="2">
        <f t="shared" si="1195"/>
        <v>201903</v>
      </c>
      <c r="AM2224" s="2" t="b">
        <f t="shared" si="1196"/>
        <v>1</v>
      </c>
      <c r="AN2224" s="4" t="e">
        <f t="shared" si="1174"/>
        <v>#N/A</v>
      </c>
      <c r="AO2224" s="4" t="e">
        <f t="shared" si="1175"/>
        <v>#N/A</v>
      </c>
      <c r="AP2224" s="2" t="str">
        <f>IF(AD2224,
  IF(ISBLANK(H2224),
    AP2223,
    IF(LEN(H2224)=1,
      IF(OR(UPPER(H2224)="A",UPPER(H2224)="I"),
        EINSTELLUNGEN!$D$21,
        IF(OR(UPPER(H2224)="B",UPPER(H2224)="M"),
          EINSTELLUNGEN!$D$22,
          IF(OR(UPPER(H2224)="C",UPPER(H2224)="S"),
            EINSTELLUNGEN!$D$23,
            IF(UPPER(H2224)="D",
              EINSTELLUNGEN!$D$24,
              IF(UPPER(H2224)="E",
                EINSTELLUNGEN!$D$25,
                UPPER(H2224)))))),
      IF(ISNUMBER(H2224),
        EINSTELLUNGEN!$D$20&amp;H2224,
        UPPER(H2224)))),
  "")</f>
        <v/>
      </c>
      <c r="AQ2224" s="2" t="str">
        <f t="shared" si="1176"/>
        <v/>
      </c>
      <c r="AR2224" s="2">
        <f t="shared" si="1177"/>
        <v>0</v>
      </c>
      <c r="AS2224" s="145">
        <f t="shared" si="1178"/>
        <v>0.33333333333333331</v>
      </c>
      <c r="AT2224" s="2">
        <f t="shared" si="1179"/>
        <v>0</v>
      </c>
      <c r="AU2224" s="2">
        <f t="shared" si="1180"/>
        <v>0</v>
      </c>
      <c r="AV2224" s="2">
        <f t="shared" si="1181"/>
        <v>0</v>
      </c>
      <c r="AW2224" s="2">
        <f t="shared" si="1182"/>
        <v>0</v>
      </c>
      <c r="AX2224" s="2">
        <f t="shared" si="1197"/>
        <v>0</v>
      </c>
      <c r="AY2224" s="2">
        <f t="shared" si="1183"/>
        <v>0</v>
      </c>
      <c r="AZ2224" s="145" t="e">
        <f t="shared" si="1184"/>
        <v>#N/A</v>
      </c>
      <c r="BA2224" s="145" t="e">
        <f t="shared" si="1185"/>
        <v>#N/A</v>
      </c>
      <c r="BB2224" s="145">
        <f t="shared" si="1186"/>
        <v>2.083333333333337E-2</v>
      </c>
      <c r="BC2224" s="2">
        <f>IF(AM2224,
  IF(AND(AL2224=$J$31,_xlfn.DAYS(AH2224,DATE(AI2224,1,1))&lt;7),
    MAX(0,EINSTELLUNGEN!$D$12+1-WEEKDAY(DATE(EINSTELLUNGEN!$D$9,EINSTELLUNGEN!$D$10,1),2)),
    IF(AL2224=$J$33,
      MIN(EINSTELLUNGEN!$D$12,WEEKDAY(DATE(EINSTELLUNGEN!$D$9,12,31),2)),
      EINSTELLUNGEN!$D$12
  )) - SUMIF(AL$50:AL$2500,"="&amp;AL2224,AX$50:AX$2500),
  0)</f>
        <v>3</v>
      </c>
      <c r="BD2224" s="2">
        <f t="shared" si="1187"/>
        <v>0.33333333333333331</v>
      </c>
      <c r="BE2224" s="2">
        <f t="shared" si="1188"/>
        <v>0</v>
      </c>
    </row>
    <row r="2225" spans="1:57" ht="10.5" customHeight="1">
      <c r="A2225" s="1" t="str">
        <f t="shared" ca="1" si="1164"/>
        <v/>
      </c>
      <c r="B2225" s="1" t="str">
        <f t="shared" ca="1" si="1165"/>
        <v/>
      </c>
      <c r="C2225" s="1" t="str">
        <f t="shared" ca="1" si="1166"/>
        <v/>
      </c>
      <c r="D2225" s="1" t="str">
        <f t="shared" ca="1" si="1167"/>
        <v/>
      </c>
      <c r="F2225" s="10"/>
      <c r="G2225" s="217" t="str">
        <f t="shared" si="1168"/>
        <v/>
      </c>
      <c r="H2225" s="27"/>
      <c r="I2225" s="28"/>
      <c r="J2225" s="28"/>
      <c r="K2225" s="29"/>
      <c r="L2225" s="217"/>
      <c r="M2225" s="217"/>
      <c r="N2225" s="217"/>
      <c r="O2225" s="26" t="str">
        <f t="shared" si="1169"/>
        <v/>
      </c>
      <c r="P2225" s="218" t="str">
        <f t="shared" si="1170"/>
        <v/>
      </c>
      <c r="Q2225" s="26" t="str">
        <f t="shared" si="1171"/>
        <v/>
      </c>
      <c r="R2225" s="22"/>
      <c r="S2225" s="99"/>
      <c r="T2225" s="10"/>
      <c r="U2225" s="229" t="str">
        <f t="shared" si="1172"/>
        <v/>
      </c>
      <c r="V2225" s="230"/>
      <c r="W2225" s="230"/>
      <c r="X2225" s="230"/>
      <c r="Y2225" s="230"/>
      <c r="Z2225" s="22" t="str">
        <f>""</f>
        <v/>
      </c>
      <c r="AB2225" s="23" t="str">
        <f t="shared" si="1173"/>
        <v/>
      </c>
      <c r="AC2225" s="2" t="b">
        <f>COUNT(Q2225:Q$2500)&gt;0</f>
        <v>0</v>
      </c>
      <c r="AD2225" s="2" t="b">
        <f t="shared" si="1189"/>
        <v>0</v>
      </c>
      <c r="AE2225" s="2" t="b">
        <f t="shared" si="1190"/>
        <v>0</v>
      </c>
      <c r="AF2225" s="2" t="b">
        <f t="shared" si="1191"/>
        <v>0</v>
      </c>
      <c r="AG2225" s="2" t="b">
        <f>OR(
  AND(AC2225,NOT(AC2226)),
  AND(AF2225,WEEKDAY(AH2224,2)=EINSTELLUNGEN!$D$12),
  AND(AF2225,AH2225=$J$35)
)</f>
        <v>0</v>
      </c>
      <c r="AH2225" s="2">
        <f>IF(AE2225,AH2224+IF(WEEKDAY(AH2224+1,2)&lt;=EINSTELLUNGEN!$D$12,1,$J$36),AH2224)</f>
        <v>42020</v>
      </c>
      <c r="AI2225" s="2">
        <f t="shared" si="1192"/>
        <v>2019</v>
      </c>
      <c r="AJ2225" s="2">
        <f t="shared" si="1193"/>
        <v>201901</v>
      </c>
      <c r="AK2225" s="2">
        <f t="shared" si="1194"/>
        <v>201901</v>
      </c>
      <c r="AL2225" s="2">
        <f t="shared" si="1195"/>
        <v>201903</v>
      </c>
      <c r="AM2225" s="2" t="b">
        <f t="shared" si="1196"/>
        <v>1</v>
      </c>
      <c r="AN2225" s="4" t="e">
        <f t="shared" si="1174"/>
        <v>#N/A</v>
      </c>
      <c r="AO2225" s="4" t="e">
        <f t="shared" si="1175"/>
        <v>#N/A</v>
      </c>
      <c r="AP2225" s="2" t="str">
        <f>IF(AD2225,
  IF(ISBLANK(H2225),
    AP2224,
    IF(LEN(H2225)=1,
      IF(OR(UPPER(H2225)="A",UPPER(H2225)="I"),
        EINSTELLUNGEN!$D$21,
        IF(OR(UPPER(H2225)="B",UPPER(H2225)="M"),
          EINSTELLUNGEN!$D$22,
          IF(OR(UPPER(H2225)="C",UPPER(H2225)="S"),
            EINSTELLUNGEN!$D$23,
            IF(UPPER(H2225)="D",
              EINSTELLUNGEN!$D$24,
              IF(UPPER(H2225)="E",
                EINSTELLUNGEN!$D$25,
                UPPER(H2225)))))),
      IF(ISNUMBER(H2225),
        EINSTELLUNGEN!$D$20&amp;H2225,
        UPPER(H2225)))),
  "")</f>
        <v/>
      </c>
      <c r="AQ2225" s="2" t="str">
        <f t="shared" si="1176"/>
        <v/>
      </c>
      <c r="AR2225" s="2">
        <f t="shared" si="1177"/>
        <v>0</v>
      </c>
      <c r="AS2225" s="145">
        <f t="shared" si="1178"/>
        <v>0.33333333333333331</v>
      </c>
      <c r="AT2225" s="2">
        <f t="shared" si="1179"/>
        <v>0</v>
      </c>
      <c r="AU2225" s="2">
        <f t="shared" si="1180"/>
        <v>0</v>
      </c>
      <c r="AV2225" s="2">
        <f t="shared" si="1181"/>
        <v>0</v>
      </c>
      <c r="AW2225" s="2">
        <f t="shared" si="1182"/>
        <v>0</v>
      </c>
      <c r="AX2225" s="2">
        <f t="shared" si="1197"/>
        <v>0</v>
      </c>
      <c r="AY2225" s="2">
        <f t="shared" si="1183"/>
        <v>0</v>
      </c>
      <c r="AZ2225" s="145" t="e">
        <f t="shared" si="1184"/>
        <v>#N/A</v>
      </c>
      <c r="BA2225" s="145" t="e">
        <f t="shared" si="1185"/>
        <v>#N/A</v>
      </c>
      <c r="BB2225" s="145">
        <f t="shared" si="1186"/>
        <v>2.083333333333337E-2</v>
      </c>
      <c r="BC2225" s="2">
        <f>IF(AM2225,
  IF(AND(AL2225=$J$31,_xlfn.DAYS(AH2225,DATE(AI2225,1,1))&lt;7),
    MAX(0,EINSTELLUNGEN!$D$12+1-WEEKDAY(DATE(EINSTELLUNGEN!$D$9,EINSTELLUNGEN!$D$10,1),2)),
    IF(AL2225=$J$33,
      MIN(EINSTELLUNGEN!$D$12,WEEKDAY(DATE(EINSTELLUNGEN!$D$9,12,31),2)),
      EINSTELLUNGEN!$D$12
  )) - SUMIF(AL$50:AL$2500,"="&amp;AL2225,AX$50:AX$2500),
  0)</f>
        <v>3</v>
      </c>
      <c r="BD2225" s="2">
        <f t="shared" si="1187"/>
        <v>0.33333333333333331</v>
      </c>
      <c r="BE2225" s="2">
        <f t="shared" si="1188"/>
        <v>0</v>
      </c>
    </row>
    <row r="2226" spans="1:57" ht="10.5" customHeight="1">
      <c r="A2226" s="1" t="str">
        <f t="shared" ref="A2226:A2289" ca="1" si="1198">IF(AND(AC2226,AJ2226=$A$48),"Q","")</f>
        <v/>
      </c>
      <c r="B2226" s="1" t="str">
        <f t="shared" ref="B2226:B2289" ca="1" si="1199">IF(AND(AC2226,AK2226=$B$48),"M","")</f>
        <v/>
      </c>
      <c r="C2226" s="1" t="str">
        <f t="shared" ref="C2226:C2289" ca="1" si="1200">IF(AND(AC2226,AL2226=$C$48),"W","")</f>
        <v/>
      </c>
      <c r="D2226" s="1" t="str">
        <f t="shared" ref="D2226:D2289" ca="1" si="1201">IF(AND(AC2226,AH2226=$D$48),"T","")</f>
        <v/>
      </c>
      <c r="F2226" s="10"/>
      <c r="G2226" s="217" t="str">
        <f t="shared" ref="G2226:G2289" si="1202">IF(AE2226,INDEX($L$29:$L$35,WEEKDAY(AH2226,2),1)&amp;", "&amp;DAY(AH2226)&amp;" "&amp;INDEX($N$29:$N$40,MONTH(AH2226),1)&amp;" "&amp;YEAR(AH2226),"")</f>
        <v/>
      </c>
      <c r="H2226" s="27"/>
      <c r="I2226" s="28"/>
      <c r="J2226" s="28"/>
      <c r="K2226" s="29"/>
      <c r="L2226" s="217"/>
      <c r="M2226" s="217"/>
      <c r="N2226" s="217"/>
      <c r="O2226" s="26" t="str">
        <f t="shared" ref="O2226:O2289" si="1203">IF(AD2226,AR2226,"")</f>
        <v/>
      </c>
      <c r="P2226" s="218" t="str">
        <f t="shared" ref="P2226:P2289" si="1204">IF(AF2226,
IF(AS2225&gt;0,
  TEXT(AS2225*24,"0,000")&amp;" h",
  TEXT(0,"0,000")&amp;" h"),
"")</f>
        <v/>
      </c>
      <c r="Q2226" s="26" t="str">
        <f t="shared" ref="Q2226:Q2289" si="1205">IF(AF2226,BB2225,"")</f>
        <v/>
      </c>
      <c r="R2226" s="22"/>
      <c r="S2226" s="99"/>
      <c r="T2226" s="10"/>
      <c r="U2226" s="229" t="str">
        <f t="shared" ref="U2226:U2289" si="1206">IF(AND(AD2226,AR2226,LEN(AQ2226)&gt;0),
IF(AQ2226&lt;&gt;FALSE,
  TEXT(AH2226,"yyyy-mm-dd")
    &amp;"|"&amp;TEXT(AN2226,"hh:mm")
    &amp;"|"&amp;TEXT(AO2226,"hh:mm")
    &amp;"|"&amp;AP2226
    &amp;"|"&amp;AQ2226,
  $J$39),
"")</f>
        <v/>
      </c>
      <c r="V2226" s="230"/>
      <c r="W2226" s="230"/>
      <c r="X2226" s="230"/>
      <c r="Y2226" s="230"/>
      <c r="Z2226" s="22" t="str">
        <f>""</f>
        <v/>
      </c>
      <c r="AB2226" s="23" t="str">
        <f t="shared" ref="AB2226:AB2289" si="1207">IF(AG2226,"W"&amp;RIGHT(AL2225,2)&amp;"  "&amp;TEXT(BE2225*24,"+0,00;−0,00;0,00")&amp;"  (S="&amp;TEXT(BC2225*$J$37,"00,00")&amp;"  H="&amp;TEXT(BD2225*24,"00,00")&amp;")","")</f>
        <v/>
      </c>
      <c r="AC2226" s="2" t="b">
        <f>COUNT(Q2226:Q$2500)&gt;0</f>
        <v>0</v>
      </c>
      <c r="AD2226" s="2" t="b">
        <f t="shared" si="1189"/>
        <v>0</v>
      </c>
      <c r="AE2226" s="2" t="b">
        <f t="shared" si="1190"/>
        <v>0</v>
      </c>
      <c r="AF2226" s="2" t="b">
        <f t="shared" si="1191"/>
        <v>0</v>
      </c>
      <c r="AG2226" s="2" t="b">
        <f>OR(
  AND(AC2226,NOT(AC2227)),
  AND(AF2226,WEEKDAY(AH2225,2)=EINSTELLUNGEN!$D$12),
  AND(AF2226,AH2226=$J$35)
)</f>
        <v>0</v>
      </c>
      <c r="AH2226" s="2">
        <f>IF(AE2226,AH2225+IF(WEEKDAY(AH2225+1,2)&lt;=EINSTELLUNGEN!$D$12,1,$J$36),AH2225)</f>
        <v>42020</v>
      </c>
      <c r="AI2226" s="2">
        <f t="shared" si="1192"/>
        <v>2019</v>
      </c>
      <c r="AJ2226" s="2">
        <f t="shared" si="1193"/>
        <v>201901</v>
      </c>
      <c r="AK2226" s="2">
        <f t="shared" si="1194"/>
        <v>201901</v>
      </c>
      <c r="AL2226" s="2">
        <f t="shared" si="1195"/>
        <v>201903</v>
      </c>
      <c r="AM2226" s="2" t="b">
        <f t="shared" si="1196"/>
        <v>1</v>
      </c>
      <c r="AN2226" s="4" t="e">
        <f t="shared" ref="AN2226:AN2289" si="1208">IF(NOT(AD2226),NA(),IF(ISNUMBER(I2226),I2226,AO2225))</f>
        <v>#N/A</v>
      </c>
      <c r="AO2226" s="4" t="e">
        <f t="shared" ref="AO2226:AO2289" si="1209">IF(ISNA(AN2226),NA(),IF(ISNUMBER(J2226),MAX(J2226,AN2226),AN2226))</f>
        <v>#N/A</v>
      </c>
      <c r="AP2226" s="2" t="str">
        <f>IF(AD2226,
  IF(ISBLANK(H2226),
    AP2225,
    IF(LEN(H2226)=1,
      IF(OR(UPPER(H2226)="A",UPPER(H2226)="I"),
        EINSTELLUNGEN!$D$21,
        IF(OR(UPPER(H2226)="B",UPPER(H2226)="M"),
          EINSTELLUNGEN!$D$22,
          IF(OR(UPPER(H2226)="C",UPPER(H2226)="S"),
            EINSTELLUNGEN!$D$23,
            IF(UPPER(H2226)="D",
              EINSTELLUNGEN!$D$24,
              IF(UPPER(H2226)="E",
                EINSTELLUNGEN!$D$25,
                UPPER(H2226)))))),
      IF(ISNUMBER(H2226),
        EINSTELLUNGEN!$D$20&amp;H2226,
        UPPER(H2226)))),
  "")</f>
        <v/>
      </c>
      <c r="AQ2226" s="2" t="str">
        <f t="shared" ref="AQ2226:AQ2289" si="1210">IF(LEN(AP2226)&gt;0,
IF(LEN(TRIM(K2226))&gt;0,K2226,
IF(AND(AP2225=AP2226,LEN(TRIM(K2225))&gt;0),K2225,
  IF(AND(AP2224=AP2226,LEN(TRIM(K2224))&gt;0),K2224,
    IF(AND(AP2223=AP2226,LEN(TRIM(K2223))&gt;0),K2223,
      IF(AND(AP2222=AP2226,LEN(TRIM(K2222))&gt;0),K2222,
        IF(AND(AP2221=AP2226,LEN(TRIM(K2221))&gt;0),K2221,
          IF(AND(AP2220=AP2226,LEN(TRIM(K2220))&gt;0),K2220,
            IF(AND(AP2219=AP2226,LEN(TRIM(K2219))&gt;0),K2219,
              IF(AND(AP2218=AP2226,LEN(TRIM(K2218))&gt;0),K2218,
                IF(AND(AP2217=AP2226,LEN(TRIM(K2217))&gt;0),K2217,
                  IF(AND(AP2216=AP2226,LEN(TRIM(K2216))&gt;0),K2216,FALSE)
)))))))))),"")</f>
        <v/>
      </c>
      <c r="AR2226" s="2">
        <f t="shared" ref="AR2226:AR2289" si="1211">IF(OR(ISNA(AN2226),ISNA(AO2226)),0,MAX(0,AO2226-AN2226))</f>
        <v>0</v>
      </c>
      <c r="AS2226" s="145">
        <f t="shared" ref="AS2226:AS2289" si="1212">SUMIF(AH$50:AH$2500,"="&amp;AH2226,AR$50:AR$2500)</f>
        <v>0.33333333333333331</v>
      </c>
      <c r="AT2226" s="2">
        <f t="shared" ref="AT2226:AT2289" si="1213">IF(AND(AF2227,AP2226="F"),1,0)</f>
        <v>0</v>
      </c>
      <c r="AU2226" s="2">
        <f t="shared" ref="AU2226:AU2289" si="1214">IF(AND(AF2227,AP2226="U"),1,0)</f>
        <v>0</v>
      </c>
      <c r="AV2226" s="2">
        <f t="shared" ref="AV2226:AV2289" si="1215">IF(AND(AF2227,AP2226="K"),1,0)</f>
        <v>0</v>
      </c>
      <c r="AW2226" s="2">
        <f t="shared" ref="AW2226:AW2289" si="1216">IF(AND(AF2227,AP2226="Z"),1,0)</f>
        <v>0</v>
      </c>
      <c r="AX2226" s="2">
        <f t="shared" si="1197"/>
        <v>0</v>
      </c>
      <c r="AY2226" s="2">
        <f t="shared" ref="AY2226:AY2289" si="1217">IF(AF2227,IF(AX2226=0,1,0),0)</f>
        <v>0</v>
      </c>
      <c r="AZ2226" s="145" t="e">
        <f t="shared" ref="AZ2226:AZ2289" si="1218">IF(NOT(AD2226),NA(),IF(ISNA(AZ2225),AN2226,IF(AND(ISNUMBER(AN2226),AN2226&lt;AZ2225),AN2226,AZ2225)))</f>
        <v>#N/A</v>
      </c>
      <c r="BA2226" s="145" t="e">
        <f t="shared" ref="BA2226:BA2289" si="1219">IF(NOT(AD2226),NA(),IF(ISNA(BA2225),AO2226,IF(AND(ISNUMBER(AO2226),AO2226&gt;BA2225),AO2226,BA2225)))</f>
        <v>#N/A</v>
      </c>
      <c r="BB2226" s="145">
        <f t="shared" ref="BB2226:BB2289" si="1220">IF(AE2225,
  0,
  IF(OR(ISNA(AZ2226),ISNA(BA2226)),
    BB2225,
    MAX(0,(BA2226-AZ2226)-AS2226)))</f>
        <v>2.083333333333337E-2</v>
      </c>
      <c r="BC2226" s="2">
        <f>IF(AM2226,
  IF(AND(AL2226=$J$31,_xlfn.DAYS(AH2226,DATE(AI2226,1,1))&lt;7),
    MAX(0,EINSTELLUNGEN!$D$12+1-WEEKDAY(DATE(EINSTELLUNGEN!$D$9,EINSTELLUNGEN!$D$10,1),2)),
    IF(AL2226=$J$33,
      MIN(EINSTELLUNGEN!$D$12,WEEKDAY(DATE(EINSTELLUNGEN!$D$9,12,31),2)),
      EINSTELLUNGEN!$D$12
  )) - SUMIF(AL$50:AL$2500,"="&amp;AL2226,AX$50:AX$2500),
  0)</f>
        <v>3</v>
      </c>
      <c r="BD2226" s="2">
        <f t="shared" ref="BD2226:BD2289" si="1221">SUMIF(AL$50:AL$2500,"="&amp;AL2226,AR$50:AR$2500)</f>
        <v>0.33333333333333331</v>
      </c>
      <c r="BE2226" s="2">
        <f t="shared" ref="BE2226:BE2289" si="1222">IF(AG2227,BD2226-BC2226*$J$37/24,0)</f>
        <v>0</v>
      </c>
    </row>
    <row r="2227" spans="1:57" ht="10.5" customHeight="1">
      <c r="A2227" s="1" t="str">
        <f t="shared" ca="1" si="1198"/>
        <v/>
      </c>
      <c r="B2227" s="1" t="str">
        <f t="shared" ca="1" si="1199"/>
        <v/>
      </c>
      <c r="C2227" s="1" t="str">
        <f t="shared" ca="1" si="1200"/>
        <v/>
      </c>
      <c r="D2227" s="1" t="str">
        <f t="shared" ca="1" si="1201"/>
        <v/>
      </c>
      <c r="F2227" s="10"/>
      <c r="G2227" s="217" t="str">
        <f t="shared" si="1202"/>
        <v/>
      </c>
      <c r="H2227" s="27"/>
      <c r="I2227" s="28"/>
      <c r="J2227" s="28"/>
      <c r="K2227" s="29"/>
      <c r="L2227" s="217"/>
      <c r="M2227" s="217"/>
      <c r="N2227" s="217"/>
      <c r="O2227" s="26" t="str">
        <f t="shared" si="1203"/>
        <v/>
      </c>
      <c r="P2227" s="218" t="str">
        <f t="shared" si="1204"/>
        <v/>
      </c>
      <c r="Q2227" s="26" t="str">
        <f t="shared" si="1205"/>
        <v/>
      </c>
      <c r="R2227" s="22"/>
      <c r="S2227" s="99"/>
      <c r="T2227" s="10"/>
      <c r="U2227" s="229" t="str">
        <f t="shared" si="1206"/>
        <v/>
      </c>
      <c r="V2227" s="230"/>
      <c r="W2227" s="230"/>
      <c r="X2227" s="230"/>
      <c r="Y2227" s="230"/>
      <c r="Z2227" s="22" t="str">
        <f>""</f>
        <v/>
      </c>
      <c r="AB2227" s="23" t="str">
        <f t="shared" si="1207"/>
        <v/>
      </c>
      <c r="AC2227" s="2" t="b">
        <f>COUNT(Q2227:Q$2500)&gt;0</f>
        <v>0</v>
      </c>
      <c r="AD2227" s="2" t="b">
        <f t="shared" si="1189"/>
        <v>0</v>
      </c>
      <c r="AE2227" s="2" t="b">
        <f t="shared" si="1190"/>
        <v>0</v>
      </c>
      <c r="AF2227" s="2" t="b">
        <f t="shared" si="1191"/>
        <v>0</v>
      </c>
      <c r="AG2227" s="2" t="b">
        <f>OR(
  AND(AC2227,NOT(AC2228)),
  AND(AF2227,WEEKDAY(AH2226,2)=EINSTELLUNGEN!$D$12),
  AND(AF2227,AH2227=$J$35)
)</f>
        <v>0</v>
      </c>
      <c r="AH2227" s="2">
        <f>IF(AE2227,AH2226+IF(WEEKDAY(AH2226+1,2)&lt;=EINSTELLUNGEN!$D$12,1,$J$36),AH2226)</f>
        <v>42020</v>
      </c>
      <c r="AI2227" s="2">
        <f t="shared" si="1192"/>
        <v>2019</v>
      </c>
      <c r="AJ2227" s="2">
        <f t="shared" si="1193"/>
        <v>201901</v>
      </c>
      <c r="AK2227" s="2">
        <f t="shared" si="1194"/>
        <v>201901</v>
      </c>
      <c r="AL2227" s="2">
        <f t="shared" si="1195"/>
        <v>201903</v>
      </c>
      <c r="AM2227" s="2" t="b">
        <f t="shared" si="1196"/>
        <v>1</v>
      </c>
      <c r="AN2227" s="4" t="e">
        <f t="shared" si="1208"/>
        <v>#N/A</v>
      </c>
      <c r="AO2227" s="4" t="e">
        <f t="shared" si="1209"/>
        <v>#N/A</v>
      </c>
      <c r="AP2227" s="2" t="str">
        <f>IF(AD2227,
  IF(ISBLANK(H2227),
    AP2226,
    IF(LEN(H2227)=1,
      IF(OR(UPPER(H2227)="A",UPPER(H2227)="I"),
        EINSTELLUNGEN!$D$21,
        IF(OR(UPPER(H2227)="B",UPPER(H2227)="M"),
          EINSTELLUNGEN!$D$22,
          IF(OR(UPPER(H2227)="C",UPPER(H2227)="S"),
            EINSTELLUNGEN!$D$23,
            IF(UPPER(H2227)="D",
              EINSTELLUNGEN!$D$24,
              IF(UPPER(H2227)="E",
                EINSTELLUNGEN!$D$25,
                UPPER(H2227)))))),
      IF(ISNUMBER(H2227),
        EINSTELLUNGEN!$D$20&amp;H2227,
        UPPER(H2227)))),
  "")</f>
        <v/>
      </c>
      <c r="AQ2227" s="2" t="str">
        <f t="shared" si="1210"/>
        <v/>
      </c>
      <c r="AR2227" s="2">
        <f t="shared" si="1211"/>
        <v>0</v>
      </c>
      <c r="AS2227" s="145">
        <f t="shared" si="1212"/>
        <v>0.33333333333333331</v>
      </c>
      <c r="AT2227" s="2">
        <f t="shared" si="1213"/>
        <v>0</v>
      </c>
      <c r="AU2227" s="2">
        <f t="shared" si="1214"/>
        <v>0</v>
      </c>
      <c r="AV2227" s="2">
        <f t="shared" si="1215"/>
        <v>0</v>
      </c>
      <c r="AW2227" s="2">
        <f t="shared" si="1216"/>
        <v>0</v>
      </c>
      <c r="AX2227" s="2">
        <f t="shared" si="1197"/>
        <v>0</v>
      </c>
      <c r="AY2227" s="2">
        <f t="shared" si="1217"/>
        <v>0</v>
      </c>
      <c r="AZ2227" s="145" t="e">
        <f t="shared" si="1218"/>
        <v>#N/A</v>
      </c>
      <c r="BA2227" s="145" t="e">
        <f t="shared" si="1219"/>
        <v>#N/A</v>
      </c>
      <c r="BB2227" s="145">
        <f t="shared" si="1220"/>
        <v>2.083333333333337E-2</v>
      </c>
      <c r="BC2227" s="2">
        <f>IF(AM2227,
  IF(AND(AL2227=$J$31,_xlfn.DAYS(AH2227,DATE(AI2227,1,1))&lt;7),
    MAX(0,EINSTELLUNGEN!$D$12+1-WEEKDAY(DATE(EINSTELLUNGEN!$D$9,EINSTELLUNGEN!$D$10,1),2)),
    IF(AL2227=$J$33,
      MIN(EINSTELLUNGEN!$D$12,WEEKDAY(DATE(EINSTELLUNGEN!$D$9,12,31),2)),
      EINSTELLUNGEN!$D$12
  )) - SUMIF(AL$50:AL$2500,"="&amp;AL2227,AX$50:AX$2500),
  0)</f>
        <v>3</v>
      </c>
      <c r="BD2227" s="2">
        <f t="shared" si="1221"/>
        <v>0.33333333333333331</v>
      </c>
      <c r="BE2227" s="2">
        <f t="shared" si="1222"/>
        <v>0</v>
      </c>
    </row>
    <row r="2228" spans="1:57" ht="10.5" customHeight="1">
      <c r="A2228" s="1" t="str">
        <f t="shared" ca="1" si="1198"/>
        <v/>
      </c>
      <c r="B2228" s="1" t="str">
        <f t="shared" ca="1" si="1199"/>
        <v/>
      </c>
      <c r="C2228" s="1" t="str">
        <f t="shared" ca="1" si="1200"/>
        <v/>
      </c>
      <c r="D2228" s="1" t="str">
        <f t="shared" ca="1" si="1201"/>
        <v/>
      </c>
      <c r="F2228" s="10"/>
      <c r="G2228" s="217" t="str">
        <f t="shared" si="1202"/>
        <v/>
      </c>
      <c r="H2228" s="27"/>
      <c r="I2228" s="28"/>
      <c r="J2228" s="28"/>
      <c r="K2228" s="29"/>
      <c r="L2228" s="217"/>
      <c r="M2228" s="217"/>
      <c r="N2228" s="217"/>
      <c r="O2228" s="26" t="str">
        <f t="shared" si="1203"/>
        <v/>
      </c>
      <c r="P2228" s="218" t="str">
        <f t="shared" si="1204"/>
        <v/>
      </c>
      <c r="Q2228" s="26" t="str">
        <f t="shared" si="1205"/>
        <v/>
      </c>
      <c r="R2228" s="22"/>
      <c r="S2228" s="99"/>
      <c r="T2228" s="10"/>
      <c r="U2228" s="229" t="str">
        <f t="shared" si="1206"/>
        <v/>
      </c>
      <c r="V2228" s="230"/>
      <c r="W2228" s="230"/>
      <c r="X2228" s="230"/>
      <c r="Y2228" s="230"/>
      <c r="Z2228" s="22" t="str">
        <f>""</f>
        <v/>
      </c>
      <c r="AB2228" s="23" t="str">
        <f t="shared" si="1207"/>
        <v/>
      </c>
      <c r="AC2228" s="2" t="b">
        <f>COUNT(Q2228:Q$2500)&gt;0</f>
        <v>0</v>
      </c>
      <c r="AD2228" s="2" t="b">
        <f t="shared" si="1189"/>
        <v>0</v>
      </c>
      <c r="AE2228" s="2" t="b">
        <f t="shared" si="1190"/>
        <v>0</v>
      </c>
      <c r="AF2228" s="2" t="b">
        <f t="shared" si="1191"/>
        <v>0</v>
      </c>
      <c r="AG2228" s="2" t="b">
        <f>OR(
  AND(AC2228,NOT(AC2229)),
  AND(AF2228,WEEKDAY(AH2227,2)=EINSTELLUNGEN!$D$12),
  AND(AF2228,AH2228=$J$35)
)</f>
        <v>0</v>
      </c>
      <c r="AH2228" s="2">
        <f>IF(AE2228,AH2227+IF(WEEKDAY(AH2227+1,2)&lt;=EINSTELLUNGEN!$D$12,1,$J$36),AH2227)</f>
        <v>42020</v>
      </c>
      <c r="AI2228" s="2">
        <f t="shared" si="1192"/>
        <v>2019</v>
      </c>
      <c r="AJ2228" s="2">
        <f t="shared" si="1193"/>
        <v>201901</v>
      </c>
      <c r="AK2228" s="2">
        <f t="shared" si="1194"/>
        <v>201901</v>
      </c>
      <c r="AL2228" s="2">
        <f t="shared" si="1195"/>
        <v>201903</v>
      </c>
      <c r="AM2228" s="2" t="b">
        <f t="shared" si="1196"/>
        <v>1</v>
      </c>
      <c r="AN2228" s="4" t="e">
        <f t="shared" si="1208"/>
        <v>#N/A</v>
      </c>
      <c r="AO2228" s="4" t="e">
        <f t="shared" si="1209"/>
        <v>#N/A</v>
      </c>
      <c r="AP2228" s="2" t="str">
        <f>IF(AD2228,
  IF(ISBLANK(H2228),
    AP2227,
    IF(LEN(H2228)=1,
      IF(OR(UPPER(H2228)="A",UPPER(H2228)="I"),
        EINSTELLUNGEN!$D$21,
        IF(OR(UPPER(H2228)="B",UPPER(H2228)="M"),
          EINSTELLUNGEN!$D$22,
          IF(OR(UPPER(H2228)="C",UPPER(H2228)="S"),
            EINSTELLUNGEN!$D$23,
            IF(UPPER(H2228)="D",
              EINSTELLUNGEN!$D$24,
              IF(UPPER(H2228)="E",
                EINSTELLUNGEN!$D$25,
                UPPER(H2228)))))),
      IF(ISNUMBER(H2228),
        EINSTELLUNGEN!$D$20&amp;H2228,
        UPPER(H2228)))),
  "")</f>
        <v/>
      </c>
      <c r="AQ2228" s="2" t="str">
        <f t="shared" si="1210"/>
        <v/>
      </c>
      <c r="AR2228" s="2">
        <f t="shared" si="1211"/>
        <v>0</v>
      </c>
      <c r="AS2228" s="145">
        <f t="shared" si="1212"/>
        <v>0.33333333333333331</v>
      </c>
      <c r="AT2228" s="2">
        <f t="shared" si="1213"/>
        <v>0</v>
      </c>
      <c r="AU2228" s="2">
        <f t="shared" si="1214"/>
        <v>0</v>
      </c>
      <c r="AV2228" s="2">
        <f t="shared" si="1215"/>
        <v>0</v>
      </c>
      <c r="AW2228" s="2">
        <f t="shared" si="1216"/>
        <v>0</v>
      </c>
      <c r="AX2228" s="2">
        <f t="shared" si="1197"/>
        <v>0</v>
      </c>
      <c r="AY2228" s="2">
        <f t="shared" si="1217"/>
        <v>0</v>
      </c>
      <c r="AZ2228" s="145" t="e">
        <f t="shared" si="1218"/>
        <v>#N/A</v>
      </c>
      <c r="BA2228" s="145" t="e">
        <f t="shared" si="1219"/>
        <v>#N/A</v>
      </c>
      <c r="BB2228" s="145">
        <f t="shared" si="1220"/>
        <v>2.083333333333337E-2</v>
      </c>
      <c r="BC2228" s="2">
        <f>IF(AM2228,
  IF(AND(AL2228=$J$31,_xlfn.DAYS(AH2228,DATE(AI2228,1,1))&lt;7),
    MAX(0,EINSTELLUNGEN!$D$12+1-WEEKDAY(DATE(EINSTELLUNGEN!$D$9,EINSTELLUNGEN!$D$10,1),2)),
    IF(AL2228=$J$33,
      MIN(EINSTELLUNGEN!$D$12,WEEKDAY(DATE(EINSTELLUNGEN!$D$9,12,31),2)),
      EINSTELLUNGEN!$D$12
  )) - SUMIF(AL$50:AL$2500,"="&amp;AL2228,AX$50:AX$2500),
  0)</f>
        <v>3</v>
      </c>
      <c r="BD2228" s="2">
        <f t="shared" si="1221"/>
        <v>0.33333333333333331</v>
      </c>
      <c r="BE2228" s="2">
        <f t="shared" si="1222"/>
        <v>0</v>
      </c>
    </row>
    <row r="2229" spans="1:57" ht="10.5" customHeight="1">
      <c r="A2229" s="1" t="str">
        <f t="shared" ca="1" si="1198"/>
        <v/>
      </c>
      <c r="B2229" s="1" t="str">
        <f t="shared" ca="1" si="1199"/>
        <v/>
      </c>
      <c r="C2229" s="1" t="str">
        <f t="shared" ca="1" si="1200"/>
        <v/>
      </c>
      <c r="D2229" s="1" t="str">
        <f t="shared" ca="1" si="1201"/>
        <v/>
      </c>
      <c r="F2229" s="10"/>
      <c r="G2229" s="217" t="str">
        <f t="shared" si="1202"/>
        <v/>
      </c>
      <c r="H2229" s="27"/>
      <c r="I2229" s="28"/>
      <c r="J2229" s="28"/>
      <c r="K2229" s="29"/>
      <c r="L2229" s="217"/>
      <c r="M2229" s="217"/>
      <c r="N2229" s="217"/>
      <c r="O2229" s="26" t="str">
        <f t="shared" si="1203"/>
        <v/>
      </c>
      <c r="P2229" s="218" t="str">
        <f t="shared" si="1204"/>
        <v/>
      </c>
      <c r="Q2229" s="26" t="str">
        <f t="shared" si="1205"/>
        <v/>
      </c>
      <c r="R2229" s="22"/>
      <c r="S2229" s="99"/>
      <c r="T2229" s="10"/>
      <c r="U2229" s="229" t="str">
        <f t="shared" si="1206"/>
        <v/>
      </c>
      <c r="V2229" s="230"/>
      <c r="W2229" s="230"/>
      <c r="X2229" s="230"/>
      <c r="Y2229" s="230"/>
      <c r="Z2229" s="22" t="str">
        <f>""</f>
        <v/>
      </c>
      <c r="AB2229" s="23" t="str">
        <f t="shared" si="1207"/>
        <v/>
      </c>
      <c r="AC2229" s="2" t="b">
        <f>COUNT(Q2229:Q$2500)&gt;0</f>
        <v>0</v>
      </c>
      <c r="AD2229" s="2" t="b">
        <f t="shared" si="1189"/>
        <v>0</v>
      </c>
      <c r="AE2229" s="2" t="b">
        <f t="shared" si="1190"/>
        <v>0</v>
      </c>
      <c r="AF2229" s="2" t="b">
        <f t="shared" si="1191"/>
        <v>0</v>
      </c>
      <c r="AG2229" s="2" t="b">
        <f>OR(
  AND(AC2229,NOT(AC2230)),
  AND(AF2229,WEEKDAY(AH2228,2)=EINSTELLUNGEN!$D$12),
  AND(AF2229,AH2229=$J$35)
)</f>
        <v>0</v>
      </c>
      <c r="AH2229" s="2">
        <f>IF(AE2229,AH2228+IF(WEEKDAY(AH2228+1,2)&lt;=EINSTELLUNGEN!$D$12,1,$J$36),AH2228)</f>
        <v>42020</v>
      </c>
      <c r="AI2229" s="2">
        <f t="shared" si="1192"/>
        <v>2019</v>
      </c>
      <c r="AJ2229" s="2">
        <f t="shared" si="1193"/>
        <v>201901</v>
      </c>
      <c r="AK2229" s="2">
        <f t="shared" si="1194"/>
        <v>201901</v>
      </c>
      <c r="AL2229" s="2">
        <f t="shared" si="1195"/>
        <v>201903</v>
      </c>
      <c r="AM2229" s="2" t="b">
        <f t="shared" si="1196"/>
        <v>1</v>
      </c>
      <c r="AN2229" s="4" t="e">
        <f t="shared" si="1208"/>
        <v>#N/A</v>
      </c>
      <c r="AO2229" s="4" t="e">
        <f t="shared" si="1209"/>
        <v>#N/A</v>
      </c>
      <c r="AP2229" s="2" t="str">
        <f>IF(AD2229,
  IF(ISBLANK(H2229),
    AP2228,
    IF(LEN(H2229)=1,
      IF(OR(UPPER(H2229)="A",UPPER(H2229)="I"),
        EINSTELLUNGEN!$D$21,
        IF(OR(UPPER(H2229)="B",UPPER(H2229)="M"),
          EINSTELLUNGEN!$D$22,
          IF(OR(UPPER(H2229)="C",UPPER(H2229)="S"),
            EINSTELLUNGEN!$D$23,
            IF(UPPER(H2229)="D",
              EINSTELLUNGEN!$D$24,
              IF(UPPER(H2229)="E",
                EINSTELLUNGEN!$D$25,
                UPPER(H2229)))))),
      IF(ISNUMBER(H2229),
        EINSTELLUNGEN!$D$20&amp;H2229,
        UPPER(H2229)))),
  "")</f>
        <v/>
      </c>
      <c r="AQ2229" s="2" t="str">
        <f t="shared" si="1210"/>
        <v/>
      </c>
      <c r="AR2229" s="2">
        <f t="shared" si="1211"/>
        <v>0</v>
      </c>
      <c r="AS2229" s="145">
        <f t="shared" si="1212"/>
        <v>0.33333333333333331</v>
      </c>
      <c r="AT2229" s="2">
        <f t="shared" si="1213"/>
        <v>0</v>
      </c>
      <c r="AU2229" s="2">
        <f t="shared" si="1214"/>
        <v>0</v>
      </c>
      <c r="AV2229" s="2">
        <f t="shared" si="1215"/>
        <v>0</v>
      </c>
      <c r="AW2229" s="2">
        <f t="shared" si="1216"/>
        <v>0</v>
      </c>
      <c r="AX2229" s="2">
        <f t="shared" si="1197"/>
        <v>0</v>
      </c>
      <c r="AY2229" s="2">
        <f t="shared" si="1217"/>
        <v>0</v>
      </c>
      <c r="AZ2229" s="145" t="e">
        <f t="shared" si="1218"/>
        <v>#N/A</v>
      </c>
      <c r="BA2229" s="145" t="e">
        <f t="shared" si="1219"/>
        <v>#N/A</v>
      </c>
      <c r="BB2229" s="145">
        <f t="shared" si="1220"/>
        <v>2.083333333333337E-2</v>
      </c>
      <c r="BC2229" s="2">
        <f>IF(AM2229,
  IF(AND(AL2229=$J$31,_xlfn.DAYS(AH2229,DATE(AI2229,1,1))&lt;7),
    MAX(0,EINSTELLUNGEN!$D$12+1-WEEKDAY(DATE(EINSTELLUNGEN!$D$9,EINSTELLUNGEN!$D$10,1),2)),
    IF(AL2229=$J$33,
      MIN(EINSTELLUNGEN!$D$12,WEEKDAY(DATE(EINSTELLUNGEN!$D$9,12,31),2)),
      EINSTELLUNGEN!$D$12
  )) - SUMIF(AL$50:AL$2500,"="&amp;AL2229,AX$50:AX$2500),
  0)</f>
        <v>3</v>
      </c>
      <c r="BD2229" s="2">
        <f t="shared" si="1221"/>
        <v>0.33333333333333331</v>
      </c>
      <c r="BE2229" s="2">
        <f t="shared" si="1222"/>
        <v>0</v>
      </c>
    </row>
    <row r="2230" spans="1:57" ht="10.5" customHeight="1">
      <c r="A2230" s="1" t="str">
        <f t="shared" ca="1" si="1198"/>
        <v/>
      </c>
      <c r="B2230" s="1" t="str">
        <f t="shared" ca="1" si="1199"/>
        <v/>
      </c>
      <c r="C2230" s="1" t="str">
        <f t="shared" ca="1" si="1200"/>
        <v/>
      </c>
      <c r="D2230" s="1" t="str">
        <f t="shared" ca="1" si="1201"/>
        <v/>
      </c>
      <c r="F2230" s="10"/>
      <c r="G2230" s="217" t="str">
        <f t="shared" si="1202"/>
        <v/>
      </c>
      <c r="H2230" s="27"/>
      <c r="I2230" s="28"/>
      <c r="J2230" s="28"/>
      <c r="K2230" s="29"/>
      <c r="L2230" s="217"/>
      <c r="M2230" s="217"/>
      <c r="N2230" s="217"/>
      <c r="O2230" s="26" t="str">
        <f t="shared" si="1203"/>
        <v/>
      </c>
      <c r="P2230" s="218" t="str">
        <f t="shared" si="1204"/>
        <v/>
      </c>
      <c r="Q2230" s="26" t="str">
        <f t="shared" si="1205"/>
        <v/>
      </c>
      <c r="R2230" s="22"/>
      <c r="S2230" s="99"/>
      <c r="T2230" s="10"/>
      <c r="U2230" s="229" t="str">
        <f t="shared" si="1206"/>
        <v/>
      </c>
      <c r="V2230" s="230"/>
      <c r="W2230" s="230"/>
      <c r="X2230" s="230"/>
      <c r="Y2230" s="230"/>
      <c r="Z2230" s="22" t="str">
        <f>""</f>
        <v/>
      </c>
      <c r="AB2230" s="23" t="str">
        <f t="shared" si="1207"/>
        <v/>
      </c>
      <c r="AC2230" s="2" t="b">
        <f>COUNT(Q2230:Q$2500)&gt;0</f>
        <v>0</v>
      </c>
      <c r="AD2230" s="2" t="b">
        <f t="shared" si="1189"/>
        <v>0</v>
      </c>
      <c r="AE2230" s="2" t="b">
        <f t="shared" si="1190"/>
        <v>0</v>
      </c>
      <c r="AF2230" s="2" t="b">
        <f t="shared" si="1191"/>
        <v>0</v>
      </c>
      <c r="AG2230" s="2" t="b">
        <f>OR(
  AND(AC2230,NOT(AC2231)),
  AND(AF2230,WEEKDAY(AH2229,2)=EINSTELLUNGEN!$D$12),
  AND(AF2230,AH2230=$J$35)
)</f>
        <v>0</v>
      </c>
      <c r="AH2230" s="2">
        <f>IF(AE2230,AH2229+IF(WEEKDAY(AH2229+1,2)&lt;=EINSTELLUNGEN!$D$12,1,$J$36),AH2229)</f>
        <v>42020</v>
      </c>
      <c r="AI2230" s="2">
        <f t="shared" si="1192"/>
        <v>2019</v>
      </c>
      <c r="AJ2230" s="2">
        <f t="shared" si="1193"/>
        <v>201901</v>
      </c>
      <c r="AK2230" s="2">
        <f t="shared" si="1194"/>
        <v>201901</v>
      </c>
      <c r="AL2230" s="2">
        <f t="shared" si="1195"/>
        <v>201903</v>
      </c>
      <c r="AM2230" s="2" t="b">
        <f t="shared" si="1196"/>
        <v>1</v>
      </c>
      <c r="AN2230" s="4" t="e">
        <f t="shared" si="1208"/>
        <v>#N/A</v>
      </c>
      <c r="AO2230" s="4" t="e">
        <f t="shared" si="1209"/>
        <v>#N/A</v>
      </c>
      <c r="AP2230" s="2" t="str">
        <f>IF(AD2230,
  IF(ISBLANK(H2230),
    AP2229,
    IF(LEN(H2230)=1,
      IF(OR(UPPER(H2230)="A",UPPER(H2230)="I"),
        EINSTELLUNGEN!$D$21,
        IF(OR(UPPER(H2230)="B",UPPER(H2230)="M"),
          EINSTELLUNGEN!$D$22,
          IF(OR(UPPER(H2230)="C",UPPER(H2230)="S"),
            EINSTELLUNGEN!$D$23,
            IF(UPPER(H2230)="D",
              EINSTELLUNGEN!$D$24,
              IF(UPPER(H2230)="E",
                EINSTELLUNGEN!$D$25,
                UPPER(H2230)))))),
      IF(ISNUMBER(H2230),
        EINSTELLUNGEN!$D$20&amp;H2230,
        UPPER(H2230)))),
  "")</f>
        <v/>
      </c>
      <c r="AQ2230" s="2" t="str">
        <f t="shared" si="1210"/>
        <v/>
      </c>
      <c r="AR2230" s="2">
        <f t="shared" si="1211"/>
        <v>0</v>
      </c>
      <c r="AS2230" s="145">
        <f t="shared" si="1212"/>
        <v>0.33333333333333331</v>
      </c>
      <c r="AT2230" s="2">
        <f t="shared" si="1213"/>
        <v>0</v>
      </c>
      <c r="AU2230" s="2">
        <f t="shared" si="1214"/>
        <v>0</v>
      </c>
      <c r="AV2230" s="2">
        <f t="shared" si="1215"/>
        <v>0</v>
      </c>
      <c r="AW2230" s="2">
        <f t="shared" si="1216"/>
        <v>0</v>
      </c>
      <c r="AX2230" s="2">
        <f t="shared" si="1197"/>
        <v>0</v>
      </c>
      <c r="AY2230" s="2">
        <f t="shared" si="1217"/>
        <v>0</v>
      </c>
      <c r="AZ2230" s="145" t="e">
        <f t="shared" si="1218"/>
        <v>#N/A</v>
      </c>
      <c r="BA2230" s="145" t="e">
        <f t="shared" si="1219"/>
        <v>#N/A</v>
      </c>
      <c r="BB2230" s="145">
        <f t="shared" si="1220"/>
        <v>2.083333333333337E-2</v>
      </c>
      <c r="BC2230" s="2">
        <f>IF(AM2230,
  IF(AND(AL2230=$J$31,_xlfn.DAYS(AH2230,DATE(AI2230,1,1))&lt;7),
    MAX(0,EINSTELLUNGEN!$D$12+1-WEEKDAY(DATE(EINSTELLUNGEN!$D$9,EINSTELLUNGEN!$D$10,1),2)),
    IF(AL2230=$J$33,
      MIN(EINSTELLUNGEN!$D$12,WEEKDAY(DATE(EINSTELLUNGEN!$D$9,12,31),2)),
      EINSTELLUNGEN!$D$12
  )) - SUMIF(AL$50:AL$2500,"="&amp;AL2230,AX$50:AX$2500),
  0)</f>
        <v>3</v>
      </c>
      <c r="BD2230" s="2">
        <f t="shared" si="1221"/>
        <v>0.33333333333333331</v>
      </c>
      <c r="BE2230" s="2">
        <f t="shared" si="1222"/>
        <v>0</v>
      </c>
    </row>
    <row r="2231" spans="1:57" ht="10.5" customHeight="1">
      <c r="A2231" s="1" t="str">
        <f t="shared" ca="1" si="1198"/>
        <v/>
      </c>
      <c r="B2231" s="1" t="str">
        <f t="shared" ca="1" si="1199"/>
        <v/>
      </c>
      <c r="C2231" s="1" t="str">
        <f t="shared" ca="1" si="1200"/>
        <v/>
      </c>
      <c r="D2231" s="1" t="str">
        <f t="shared" ca="1" si="1201"/>
        <v/>
      </c>
      <c r="F2231" s="10"/>
      <c r="G2231" s="217" t="str">
        <f t="shared" si="1202"/>
        <v/>
      </c>
      <c r="H2231" s="27"/>
      <c r="I2231" s="28"/>
      <c r="J2231" s="28"/>
      <c r="K2231" s="29"/>
      <c r="L2231" s="217"/>
      <c r="M2231" s="217"/>
      <c r="N2231" s="217"/>
      <c r="O2231" s="26" t="str">
        <f t="shared" si="1203"/>
        <v/>
      </c>
      <c r="P2231" s="218" t="str">
        <f t="shared" si="1204"/>
        <v/>
      </c>
      <c r="Q2231" s="26" t="str">
        <f t="shared" si="1205"/>
        <v/>
      </c>
      <c r="R2231" s="22"/>
      <c r="S2231" s="99"/>
      <c r="T2231" s="10"/>
      <c r="U2231" s="229" t="str">
        <f t="shared" si="1206"/>
        <v/>
      </c>
      <c r="V2231" s="230"/>
      <c r="W2231" s="230"/>
      <c r="X2231" s="230"/>
      <c r="Y2231" s="230"/>
      <c r="Z2231" s="22" t="str">
        <f>""</f>
        <v/>
      </c>
      <c r="AB2231" s="23" t="str">
        <f t="shared" si="1207"/>
        <v/>
      </c>
      <c r="AC2231" s="2" t="b">
        <f>COUNT(Q2231:Q$2500)&gt;0</f>
        <v>0</v>
      </c>
      <c r="AD2231" s="2" t="b">
        <f t="shared" si="1189"/>
        <v>0</v>
      </c>
      <c r="AE2231" s="2" t="b">
        <f t="shared" si="1190"/>
        <v>0</v>
      </c>
      <c r="AF2231" s="2" t="b">
        <f t="shared" si="1191"/>
        <v>0</v>
      </c>
      <c r="AG2231" s="2" t="b">
        <f>OR(
  AND(AC2231,NOT(AC2232)),
  AND(AF2231,WEEKDAY(AH2230,2)=EINSTELLUNGEN!$D$12),
  AND(AF2231,AH2231=$J$35)
)</f>
        <v>0</v>
      </c>
      <c r="AH2231" s="2">
        <f>IF(AE2231,AH2230+IF(WEEKDAY(AH2230+1,2)&lt;=EINSTELLUNGEN!$D$12,1,$J$36),AH2230)</f>
        <v>42020</v>
      </c>
      <c r="AI2231" s="2">
        <f t="shared" si="1192"/>
        <v>2019</v>
      </c>
      <c r="AJ2231" s="2">
        <f t="shared" si="1193"/>
        <v>201901</v>
      </c>
      <c r="AK2231" s="2">
        <f t="shared" si="1194"/>
        <v>201901</v>
      </c>
      <c r="AL2231" s="2">
        <f t="shared" si="1195"/>
        <v>201903</v>
      </c>
      <c r="AM2231" s="2" t="b">
        <f t="shared" si="1196"/>
        <v>1</v>
      </c>
      <c r="AN2231" s="4" t="e">
        <f t="shared" si="1208"/>
        <v>#N/A</v>
      </c>
      <c r="AO2231" s="4" t="e">
        <f t="shared" si="1209"/>
        <v>#N/A</v>
      </c>
      <c r="AP2231" s="2" t="str">
        <f>IF(AD2231,
  IF(ISBLANK(H2231),
    AP2230,
    IF(LEN(H2231)=1,
      IF(OR(UPPER(H2231)="A",UPPER(H2231)="I"),
        EINSTELLUNGEN!$D$21,
        IF(OR(UPPER(H2231)="B",UPPER(H2231)="M"),
          EINSTELLUNGEN!$D$22,
          IF(OR(UPPER(H2231)="C",UPPER(H2231)="S"),
            EINSTELLUNGEN!$D$23,
            IF(UPPER(H2231)="D",
              EINSTELLUNGEN!$D$24,
              IF(UPPER(H2231)="E",
                EINSTELLUNGEN!$D$25,
                UPPER(H2231)))))),
      IF(ISNUMBER(H2231),
        EINSTELLUNGEN!$D$20&amp;H2231,
        UPPER(H2231)))),
  "")</f>
        <v/>
      </c>
      <c r="AQ2231" s="2" t="str">
        <f t="shared" si="1210"/>
        <v/>
      </c>
      <c r="AR2231" s="2">
        <f t="shared" si="1211"/>
        <v>0</v>
      </c>
      <c r="AS2231" s="145">
        <f t="shared" si="1212"/>
        <v>0.33333333333333331</v>
      </c>
      <c r="AT2231" s="2">
        <f t="shared" si="1213"/>
        <v>0</v>
      </c>
      <c r="AU2231" s="2">
        <f t="shared" si="1214"/>
        <v>0</v>
      </c>
      <c r="AV2231" s="2">
        <f t="shared" si="1215"/>
        <v>0</v>
      </c>
      <c r="AW2231" s="2">
        <f t="shared" si="1216"/>
        <v>0</v>
      </c>
      <c r="AX2231" s="2">
        <f t="shared" si="1197"/>
        <v>0</v>
      </c>
      <c r="AY2231" s="2">
        <f t="shared" si="1217"/>
        <v>0</v>
      </c>
      <c r="AZ2231" s="145" t="e">
        <f t="shared" si="1218"/>
        <v>#N/A</v>
      </c>
      <c r="BA2231" s="145" t="e">
        <f t="shared" si="1219"/>
        <v>#N/A</v>
      </c>
      <c r="BB2231" s="145">
        <f t="shared" si="1220"/>
        <v>2.083333333333337E-2</v>
      </c>
      <c r="BC2231" s="2">
        <f>IF(AM2231,
  IF(AND(AL2231=$J$31,_xlfn.DAYS(AH2231,DATE(AI2231,1,1))&lt;7),
    MAX(0,EINSTELLUNGEN!$D$12+1-WEEKDAY(DATE(EINSTELLUNGEN!$D$9,EINSTELLUNGEN!$D$10,1),2)),
    IF(AL2231=$J$33,
      MIN(EINSTELLUNGEN!$D$12,WEEKDAY(DATE(EINSTELLUNGEN!$D$9,12,31),2)),
      EINSTELLUNGEN!$D$12
  )) - SUMIF(AL$50:AL$2500,"="&amp;AL2231,AX$50:AX$2500),
  0)</f>
        <v>3</v>
      </c>
      <c r="BD2231" s="2">
        <f t="shared" si="1221"/>
        <v>0.33333333333333331</v>
      </c>
      <c r="BE2231" s="2">
        <f t="shared" si="1222"/>
        <v>0</v>
      </c>
    </row>
    <row r="2232" spans="1:57" ht="10.5" customHeight="1">
      <c r="A2232" s="1" t="str">
        <f t="shared" ca="1" si="1198"/>
        <v/>
      </c>
      <c r="B2232" s="1" t="str">
        <f t="shared" ca="1" si="1199"/>
        <v/>
      </c>
      <c r="C2232" s="1" t="str">
        <f t="shared" ca="1" si="1200"/>
        <v/>
      </c>
      <c r="D2232" s="1" t="str">
        <f t="shared" ca="1" si="1201"/>
        <v/>
      </c>
      <c r="F2232" s="10"/>
      <c r="G2232" s="217" t="str">
        <f t="shared" si="1202"/>
        <v/>
      </c>
      <c r="H2232" s="27"/>
      <c r="I2232" s="28"/>
      <c r="J2232" s="28"/>
      <c r="K2232" s="29"/>
      <c r="L2232" s="217"/>
      <c r="M2232" s="217"/>
      <c r="N2232" s="217"/>
      <c r="O2232" s="26" t="str">
        <f t="shared" si="1203"/>
        <v/>
      </c>
      <c r="P2232" s="218" t="str">
        <f t="shared" si="1204"/>
        <v/>
      </c>
      <c r="Q2232" s="26" t="str">
        <f t="shared" si="1205"/>
        <v/>
      </c>
      <c r="R2232" s="22"/>
      <c r="S2232" s="99"/>
      <c r="T2232" s="10"/>
      <c r="U2232" s="229" t="str">
        <f t="shared" si="1206"/>
        <v/>
      </c>
      <c r="V2232" s="230"/>
      <c r="W2232" s="230"/>
      <c r="X2232" s="230"/>
      <c r="Y2232" s="230"/>
      <c r="Z2232" s="22" t="str">
        <f>""</f>
        <v/>
      </c>
      <c r="AB2232" s="23" t="str">
        <f t="shared" si="1207"/>
        <v/>
      </c>
      <c r="AC2232" s="2" t="b">
        <f>COUNT(Q2232:Q$2500)&gt;0</f>
        <v>0</v>
      </c>
      <c r="AD2232" s="2" t="b">
        <f t="shared" si="1189"/>
        <v>0</v>
      </c>
      <c r="AE2232" s="2" t="b">
        <f t="shared" si="1190"/>
        <v>0</v>
      </c>
      <c r="AF2232" s="2" t="b">
        <f t="shared" si="1191"/>
        <v>0</v>
      </c>
      <c r="AG2232" s="2" t="b">
        <f>OR(
  AND(AC2232,NOT(AC2233)),
  AND(AF2232,WEEKDAY(AH2231,2)=EINSTELLUNGEN!$D$12),
  AND(AF2232,AH2232=$J$35)
)</f>
        <v>0</v>
      </c>
      <c r="AH2232" s="2">
        <f>IF(AE2232,AH2231+IF(WEEKDAY(AH2231+1,2)&lt;=EINSTELLUNGEN!$D$12,1,$J$36),AH2231)</f>
        <v>42020</v>
      </c>
      <c r="AI2232" s="2">
        <f t="shared" si="1192"/>
        <v>2019</v>
      </c>
      <c r="AJ2232" s="2">
        <f t="shared" si="1193"/>
        <v>201901</v>
      </c>
      <c r="AK2232" s="2">
        <f t="shared" si="1194"/>
        <v>201901</v>
      </c>
      <c r="AL2232" s="2">
        <f t="shared" si="1195"/>
        <v>201903</v>
      </c>
      <c r="AM2232" s="2" t="b">
        <f t="shared" si="1196"/>
        <v>1</v>
      </c>
      <c r="AN2232" s="4" t="e">
        <f t="shared" si="1208"/>
        <v>#N/A</v>
      </c>
      <c r="AO2232" s="4" t="e">
        <f t="shared" si="1209"/>
        <v>#N/A</v>
      </c>
      <c r="AP2232" s="2" t="str">
        <f>IF(AD2232,
  IF(ISBLANK(H2232),
    AP2231,
    IF(LEN(H2232)=1,
      IF(OR(UPPER(H2232)="A",UPPER(H2232)="I"),
        EINSTELLUNGEN!$D$21,
        IF(OR(UPPER(H2232)="B",UPPER(H2232)="M"),
          EINSTELLUNGEN!$D$22,
          IF(OR(UPPER(H2232)="C",UPPER(H2232)="S"),
            EINSTELLUNGEN!$D$23,
            IF(UPPER(H2232)="D",
              EINSTELLUNGEN!$D$24,
              IF(UPPER(H2232)="E",
                EINSTELLUNGEN!$D$25,
                UPPER(H2232)))))),
      IF(ISNUMBER(H2232),
        EINSTELLUNGEN!$D$20&amp;H2232,
        UPPER(H2232)))),
  "")</f>
        <v/>
      </c>
      <c r="AQ2232" s="2" t="str">
        <f t="shared" si="1210"/>
        <v/>
      </c>
      <c r="AR2232" s="2">
        <f t="shared" si="1211"/>
        <v>0</v>
      </c>
      <c r="AS2232" s="145">
        <f t="shared" si="1212"/>
        <v>0.33333333333333331</v>
      </c>
      <c r="AT2232" s="2">
        <f t="shared" si="1213"/>
        <v>0</v>
      </c>
      <c r="AU2232" s="2">
        <f t="shared" si="1214"/>
        <v>0</v>
      </c>
      <c r="AV2232" s="2">
        <f t="shared" si="1215"/>
        <v>0</v>
      </c>
      <c r="AW2232" s="2">
        <f t="shared" si="1216"/>
        <v>0</v>
      </c>
      <c r="AX2232" s="2">
        <f t="shared" si="1197"/>
        <v>0</v>
      </c>
      <c r="AY2232" s="2">
        <f t="shared" si="1217"/>
        <v>0</v>
      </c>
      <c r="AZ2232" s="145" t="e">
        <f t="shared" si="1218"/>
        <v>#N/A</v>
      </c>
      <c r="BA2232" s="145" t="e">
        <f t="shared" si="1219"/>
        <v>#N/A</v>
      </c>
      <c r="BB2232" s="145">
        <f t="shared" si="1220"/>
        <v>2.083333333333337E-2</v>
      </c>
      <c r="BC2232" s="2">
        <f>IF(AM2232,
  IF(AND(AL2232=$J$31,_xlfn.DAYS(AH2232,DATE(AI2232,1,1))&lt;7),
    MAX(0,EINSTELLUNGEN!$D$12+1-WEEKDAY(DATE(EINSTELLUNGEN!$D$9,EINSTELLUNGEN!$D$10,1),2)),
    IF(AL2232=$J$33,
      MIN(EINSTELLUNGEN!$D$12,WEEKDAY(DATE(EINSTELLUNGEN!$D$9,12,31),2)),
      EINSTELLUNGEN!$D$12
  )) - SUMIF(AL$50:AL$2500,"="&amp;AL2232,AX$50:AX$2500),
  0)</f>
        <v>3</v>
      </c>
      <c r="BD2232" s="2">
        <f t="shared" si="1221"/>
        <v>0.33333333333333331</v>
      </c>
      <c r="BE2232" s="2">
        <f t="shared" si="1222"/>
        <v>0</v>
      </c>
    </row>
    <row r="2233" spans="1:57" ht="10.5" customHeight="1">
      <c r="A2233" s="1" t="str">
        <f t="shared" ca="1" si="1198"/>
        <v/>
      </c>
      <c r="B2233" s="1" t="str">
        <f t="shared" ca="1" si="1199"/>
        <v/>
      </c>
      <c r="C2233" s="1" t="str">
        <f t="shared" ca="1" si="1200"/>
        <v/>
      </c>
      <c r="D2233" s="1" t="str">
        <f t="shared" ca="1" si="1201"/>
        <v/>
      </c>
      <c r="F2233" s="10"/>
      <c r="G2233" s="217" t="str">
        <f t="shared" si="1202"/>
        <v/>
      </c>
      <c r="H2233" s="27"/>
      <c r="I2233" s="28"/>
      <c r="J2233" s="28"/>
      <c r="K2233" s="29"/>
      <c r="L2233" s="217"/>
      <c r="M2233" s="217"/>
      <c r="N2233" s="217"/>
      <c r="O2233" s="26" t="str">
        <f t="shared" si="1203"/>
        <v/>
      </c>
      <c r="P2233" s="218" t="str">
        <f t="shared" si="1204"/>
        <v/>
      </c>
      <c r="Q2233" s="26" t="str">
        <f t="shared" si="1205"/>
        <v/>
      </c>
      <c r="R2233" s="22"/>
      <c r="S2233" s="99"/>
      <c r="T2233" s="10"/>
      <c r="U2233" s="229" t="str">
        <f t="shared" si="1206"/>
        <v/>
      </c>
      <c r="V2233" s="230"/>
      <c r="W2233" s="230"/>
      <c r="X2233" s="230"/>
      <c r="Y2233" s="230"/>
      <c r="Z2233" s="22" t="str">
        <f>""</f>
        <v/>
      </c>
      <c r="AB2233" s="23" t="str">
        <f t="shared" si="1207"/>
        <v/>
      </c>
      <c r="AC2233" s="2" t="b">
        <f>COUNT(Q2233:Q$2500)&gt;0</f>
        <v>0</v>
      </c>
      <c r="AD2233" s="2" t="b">
        <f t="shared" si="1189"/>
        <v>0</v>
      </c>
      <c r="AE2233" s="2" t="b">
        <f t="shared" si="1190"/>
        <v>0</v>
      </c>
      <c r="AF2233" s="2" t="b">
        <f t="shared" si="1191"/>
        <v>0</v>
      </c>
      <c r="AG2233" s="2" t="b">
        <f>OR(
  AND(AC2233,NOT(AC2234)),
  AND(AF2233,WEEKDAY(AH2232,2)=EINSTELLUNGEN!$D$12),
  AND(AF2233,AH2233=$J$35)
)</f>
        <v>0</v>
      </c>
      <c r="AH2233" s="2">
        <f>IF(AE2233,AH2232+IF(WEEKDAY(AH2232+1,2)&lt;=EINSTELLUNGEN!$D$12,1,$J$36),AH2232)</f>
        <v>42020</v>
      </c>
      <c r="AI2233" s="2">
        <f t="shared" si="1192"/>
        <v>2019</v>
      </c>
      <c r="AJ2233" s="2">
        <f t="shared" si="1193"/>
        <v>201901</v>
      </c>
      <c r="AK2233" s="2">
        <f t="shared" si="1194"/>
        <v>201901</v>
      </c>
      <c r="AL2233" s="2">
        <f t="shared" si="1195"/>
        <v>201903</v>
      </c>
      <c r="AM2233" s="2" t="b">
        <f t="shared" si="1196"/>
        <v>1</v>
      </c>
      <c r="AN2233" s="4" t="e">
        <f t="shared" si="1208"/>
        <v>#N/A</v>
      </c>
      <c r="AO2233" s="4" t="e">
        <f t="shared" si="1209"/>
        <v>#N/A</v>
      </c>
      <c r="AP2233" s="2" t="str">
        <f>IF(AD2233,
  IF(ISBLANK(H2233),
    AP2232,
    IF(LEN(H2233)=1,
      IF(OR(UPPER(H2233)="A",UPPER(H2233)="I"),
        EINSTELLUNGEN!$D$21,
        IF(OR(UPPER(H2233)="B",UPPER(H2233)="M"),
          EINSTELLUNGEN!$D$22,
          IF(OR(UPPER(H2233)="C",UPPER(H2233)="S"),
            EINSTELLUNGEN!$D$23,
            IF(UPPER(H2233)="D",
              EINSTELLUNGEN!$D$24,
              IF(UPPER(H2233)="E",
                EINSTELLUNGEN!$D$25,
                UPPER(H2233)))))),
      IF(ISNUMBER(H2233),
        EINSTELLUNGEN!$D$20&amp;H2233,
        UPPER(H2233)))),
  "")</f>
        <v/>
      </c>
      <c r="AQ2233" s="2" t="str">
        <f t="shared" si="1210"/>
        <v/>
      </c>
      <c r="AR2233" s="2">
        <f t="shared" si="1211"/>
        <v>0</v>
      </c>
      <c r="AS2233" s="145">
        <f t="shared" si="1212"/>
        <v>0.33333333333333331</v>
      </c>
      <c r="AT2233" s="2">
        <f t="shared" si="1213"/>
        <v>0</v>
      </c>
      <c r="AU2233" s="2">
        <f t="shared" si="1214"/>
        <v>0</v>
      </c>
      <c r="AV2233" s="2">
        <f t="shared" si="1215"/>
        <v>0</v>
      </c>
      <c r="AW2233" s="2">
        <f t="shared" si="1216"/>
        <v>0</v>
      </c>
      <c r="AX2233" s="2">
        <f t="shared" si="1197"/>
        <v>0</v>
      </c>
      <c r="AY2233" s="2">
        <f t="shared" si="1217"/>
        <v>0</v>
      </c>
      <c r="AZ2233" s="145" t="e">
        <f t="shared" si="1218"/>
        <v>#N/A</v>
      </c>
      <c r="BA2233" s="145" t="e">
        <f t="shared" si="1219"/>
        <v>#N/A</v>
      </c>
      <c r="BB2233" s="145">
        <f t="shared" si="1220"/>
        <v>2.083333333333337E-2</v>
      </c>
      <c r="BC2233" s="2">
        <f>IF(AM2233,
  IF(AND(AL2233=$J$31,_xlfn.DAYS(AH2233,DATE(AI2233,1,1))&lt;7),
    MAX(0,EINSTELLUNGEN!$D$12+1-WEEKDAY(DATE(EINSTELLUNGEN!$D$9,EINSTELLUNGEN!$D$10,1),2)),
    IF(AL2233=$J$33,
      MIN(EINSTELLUNGEN!$D$12,WEEKDAY(DATE(EINSTELLUNGEN!$D$9,12,31),2)),
      EINSTELLUNGEN!$D$12
  )) - SUMIF(AL$50:AL$2500,"="&amp;AL2233,AX$50:AX$2500),
  0)</f>
        <v>3</v>
      </c>
      <c r="BD2233" s="2">
        <f t="shared" si="1221"/>
        <v>0.33333333333333331</v>
      </c>
      <c r="BE2233" s="2">
        <f t="shared" si="1222"/>
        <v>0</v>
      </c>
    </row>
    <row r="2234" spans="1:57" ht="10.5" customHeight="1">
      <c r="A2234" s="1" t="str">
        <f t="shared" ca="1" si="1198"/>
        <v/>
      </c>
      <c r="B2234" s="1" t="str">
        <f t="shared" ca="1" si="1199"/>
        <v/>
      </c>
      <c r="C2234" s="1" t="str">
        <f t="shared" ca="1" si="1200"/>
        <v/>
      </c>
      <c r="D2234" s="1" t="str">
        <f t="shared" ca="1" si="1201"/>
        <v/>
      </c>
      <c r="F2234" s="10"/>
      <c r="G2234" s="217" t="str">
        <f t="shared" si="1202"/>
        <v/>
      </c>
      <c r="H2234" s="27"/>
      <c r="I2234" s="28"/>
      <c r="J2234" s="28"/>
      <c r="K2234" s="29"/>
      <c r="L2234" s="217"/>
      <c r="M2234" s="217"/>
      <c r="N2234" s="217"/>
      <c r="O2234" s="26" t="str">
        <f t="shared" si="1203"/>
        <v/>
      </c>
      <c r="P2234" s="218" t="str">
        <f t="shared" si="1204"/>
        <v/>
      </c>
      <c r="Q2234" s="26" t="str">
        <f t="shared" si="1205"/>
        <v/>
      </c>
      <c r="R2234" s="22"/>
      <c r="S2234" s="99"/>
      <c r="T2234" s="10"/>
      <c r="U2234" s="229" t="str">
        <f t="shared" si="1206"/>
        <v/>
      </c>
      <c r="V2234" s="230"/>
      <c r="W2234" s="230"/>
      <c r="X2234" s="230"/>
      <c r="Y2234" s="230"/>
      <c r="Z2234" s="22" t="str">
        <f>""</f>
        <v/>
      </c>
      <c r="AB2234" s="23" t="str">
        <f t="shared" si="1207"/>
        <v/>
      </c>
      <c r="AC2234" s="2" t="b">
        <f>COUNT(Q2234:Q$2500)&gt;0</f>
        <v>0</v>
      </c>
      <c r="AD2234" s="2" t="b">
        <f t="shared" si="1189"/>
        <v>0</v>
      </c>
      <c r="AE2234" s="2" t="b">
        <f t="shared" si="1190"/>
        <v>0</v>
      </c>
      <c r="AF2234" s="2" t="b">
        <f t="shared" si="1191"/>
        <v>0</v>
      </c>
      <c r="AG2234" s="2" t="b">
        <f>OR(
  AND(AC2234,NOT(AC2235)),
  AND(AF2234,WEEKDAY(AH2233,2)=EINSTELLUNGEN!$D$12),
  AND(AF2234,AH2234=$J$35)
)</f>
        <v>0</v>
      </c>
      <c r="AH2234" s="2">
        <f>IF(AE2234,AH2233+IF(WEEKDAY(AH2233+1,2)&lt;=EINSTELLUNGEN!$D$12,1,$J$36),AH2233)</f>
        <v>42020</v>
      </c>
      <c r="AI2234" s="2">
        <f t="shared" si="1192"/>
        <v>2019</v>
      </c>
      <c r="AJ2234" s="2">
        <f t="shared" si="1193"/>
        <v>201901</v>
      </c>
      <c r="AK2234" s="2">
        <f t="shared" si="1194"/>
        <v>201901</v>
      </c>
      <c r="AL2234" s="2">
        <f t="shared" si="1195"/>
        <v>201903</v>
      </c>
      <c r="AM2234" s="2" t="b">
        <f t="shared" si="1196"/>
        <v>1</v>
      </c>
      <c r="AN2234" s="4" t="e">
        <f t="shared" si="1208"/>
        <v>#N/A</v>
      </c>
      <c r="AO2234" s="4" t="e">
        <f t="shared" si="1209"/>
        <v>#N/A</v>
      </c>
      <c r="AP2234" s="2" t="str">
        <f>IF(AD2234,
  IF(ISBLANK(H2234),
    AP2233,
    IF(LEN(H2234)=1,
      IF(OR(UPPER(H2234)="A",UPPER(H2234)="I"),
        EINSTELLUNGEN!$D$21,
        IF(OR(UPPER(H2234)="B",UPPER(H2234)="M"),
          EINSTELLUNGEN!$D$22,
          IF(OR(UPPER(H2234)="C",UPPER(H2234)="S"),
            EINSTELLUNGEN!$D$23,
            IF(UPPER(H2234)="D",
              EINSTELLUNGEN!$D$24,
              IF(UPPER(H2234)="E",
                EINSTELLUNGEN!$D$25,
                UPPER(H2234)))))),
      IF(ISNUMBER(H2234),
        EINSTELLUNGEN!$D$20&amp;H2234,
        UPPER(H2234)))),
  "")</f>
        <v/>
      </c>
      <c r="AQ2234" s="2" t="str">
        <f t="shared" si="1210"/>
        <v/>
      </c>
      <c r="AR2234" s="2">
        <f t="shared" si="1211"/>
        <v>0</v>
      </c>
      <c r="AS2234" s="145">
        <f t="shared" si="1212"/>
        <v>0.33333333333333331</v>
      </c>
      <c r="AT2234" s="2">
        <f t="shared" si="1213"/>
        <v>0</v>
      </c>
      <c r="AU2234" s="2">
        <f t="shared" si="1214"/>
        <v>0</v>
      </c>
      <c r="AV2234" s="2">
        <f t="shared" si="1215"/>
        <v>0</v>
      </c>
      <c r="AW2234" s="2">
        <f t="shared" si="1216"/>
        <v>0</v>
      </c>
      <c r="AX2234" s="2">
        <f t="shared" si="1197"/>
        <v>0</v>
      </c>
      <c r="AY2234" s="2">
        <f t="shared" si="1217"/>
        <v>0</v>
      </c>
      <c r="AZ2234" s="145" t="e">
        <f t="shared" si="1218"/>
        <v>#N/A</v>
      </c>
      <c r="BA2234" s="145" t="e">
        <f t="shared" si="1219"/>
        <v>#N/A</v>
      </c>
      <c r="BB2234" s="145">
        <f t="shared" si="1220"/>
        <v>2.083333333333337E-2</v>
      </c>
      <c r="BC2234" s="2">
        <f>IF(AM2234,
  IF(AND(AL2234=$J$31,_xlfn.DAYS(AH2234,DATE(AI2234,1,1))&lt;7),
    MAX(0,EINSTELLUNGEN!$D$12+1-WEEKDAY(DATE(EINSTELLUNGEN!$D$9,EINSTELLUNGEN!$D$10,1),2)),
    IF(AL2234=$J$33,
      MIN(EINSTELLUNGEN!$D$12,WEEKDAY(DATE(EINSTELLUNGEN!$D$9,12,31),2)),
      EINSTELLUNGEN!$D$12
  )) - SUMIF(AL$50:AL$2500,"="&amp;AL2234,AX$50:AX$2500),
  0)</f>
        <v>3</v>
      </c>
      <c r="BD2234" s="2">
        <f t="shared" si="1221"/>
        <v>0.33333333333333331</v>
      </c>
      <c r="BE2234" s="2">
        <f t="shared" si="1222"/>
        <v>0</v>
      </c>
    </row>
    <row r="2235" spans="1:57" ht="10.5" customHeight="1">
      <c r="A2235" s="1" t="str">
        <f t="shared" ca="1" si="1198"/>
        <v/>
      </c>
      <c r="B2235" s="1" t="str">
        <f t="shared" ca="1" si="1199"/>
        <v/>
      </c>
      <c r="C2235" s="1" t="str">
        <f t="shared" ca="1" si="1200"/>
        <v/>
      </c>
      <c r="D2235" s="1" t="str">
        <f t="shared" ca="1" si="1201"/>
        <v/>
      </c>
      <c r="F2235" s="10"/>
      <c r="G2235" s="217" t="str">
        <f t="shared" si="1202"/>
        <v/>
      </c>
      <c r="H2235" s="27"/>
      <c r="I2235" s="28"/>
      <c r="J2235" s="28"/>
      <c r="K2235" s="29"/>
      <c r="L2235" s="217"/>
      <c r="M2235" s="217"/>
      <c r="N2235" s="217"/>
      <c r="O2235" s="26" t="str">
        <f t="shared" si="1203"/>
        <v/>
      </c>
      <c r="P2235" s="218" t="str">
        <f t="shared" si="1204"/>
        <v/>
      </c>
      <c r="Q2235" s="26" t="str">
        <f t="shared" si="1205"/>
        <v/>
      </c>
      <c r="R2235" s="22"/>
      <c r="S2235" s="99"/>
      <c r="T2235" s="10"/>
      <c r="U2235" s="229" t="str">
        <f t="shared" si="1206"/>
        <v/>
      </c>
      <c r="V2235" s="230"/>
      <c r="W2235" s="230"/>
      <c r="X2235" s="230"/>
      <c r="Y2235" s="230"/>
      <c r="Z2235" s="22" t="str">
        <f>""</f>
        <v/>
      </c>
      <c r="AB2235" s="23" t="str">
        <f t="shared" si="1207"/>
        <v/>
      </c>
      <c r="AC2235" s="2" t="b">
        <f>COUNT(Q2235:Q$2500)&gt;0</f>
        <v>0</v>
      </c>
      <c r="AD2235" s="2" t="b">
        <f t="shared" si="1189"/>
        <v>0</v>
      </c>
      <c r="AE2235" s="2" t="b">
        <f t="shared" si="1190"/>
        <v>0</v>
      </c>
      <c r="AF2235" s="2" t="b">
        <f t="shared" si="1191"/>
        <v>0</v>
      </c>
      <c r="AG2235" s="2" t="b">
        <f>OR(
  AND(AC2235,NOT(AC2236)),
  AND(AF2235,WEEKDAY(AH2234,2)=EINSTELLUNGEN!$D$12),
  AND(AF2235,AH2235=$J$35)
)</f>
        <v>0</v>
      </c>
      <c r="AH2235" s="2">
        <f>IF(AE2235,AH2234+IF(WEEKDAY(AH2234+1,2)&lt;=EINSTELLUNGEN!$D$12,1,$J$36),AH2234)</f>
        <v>42020</v>
      </c>
      <c r="AI2235" s="2">
        <f t="shared" si="1192"/>
        <v>2019</v>
      </c>
      <c r="AJ2235" s="2">
        <f t="shared" si="1193"/>
        <v>201901</v>
      </c>
      <c r="AK2235" s="2">
        <f t="shared" si="1194"/>
        <v>201901</v>
      </c>
      <c r="AL2235" s="2">
        <f t="shared" si="1195"/>
        <v>201903</v>
      </c>
      <c r="AM2235" s="2" t="b">
        <f t="shared" si="1196"/>
        <v>1</v>
      </c>
      <c r="AN2235" s="4" t="e">
        <f t="shared" si="1208"/>
        <v>#N/A</v>
      </c>
      <c r="AO2235" s="4" t="e">
        <f t="shared" si="1209"/>
        <v>#N/A</v>
      </c>
      <c r="AP2235" s="2" t="str">
        <f>IF(AD2235,
  IF(ISBLANK(H2235),
    AP2234,
    IF(LEN(H2235)=1,
      IF(OR(UPPER(H2235)="A",UPPER(H2235)="I"),
        EINSTELLUNGEN!$D$21,
        IF(OR(UPPER(H2235)="B",UPPER(H2235)="M"),
          EINSTELLUNGEN!$D$22,
          IF(OR(UPPER(H2235)="C",UPPER(H2235)="S"),
            EINSTELLUNGEN!$D$23,
            IF(UPPER(H2235)="D",
              EINSTELLUNGEN!$D$24,
              IF(UPPER(H2235)="E",
                EINSTELLUNGEN!$D$25,
                UPPER(H2235)))))),
      IF(ISNUMBER(H2235),
        EINSTELLUNGEN!$D$20&amp;H2235,
        UPPER(H2235)))),
  "")</f>
        <v/>
      </c>
      <c r="AQ2235" s="2" t="str">
        <f t="shared" si="1210"/>
        <v/>
      </c>
      <c r="AR2235" s="2">
        <f t="shared" si="1211"/>
        <v>0</v>
      </c>
      <c r="AS2235" s="145">
        <f t="shared" si="1212"/>
        <v>0.33333333333333331</v>
      </c>
      <c r="AT2235" s="2">
        <f t="shared" si="1213"/>
        <v>0</v>
      </c>
      <c r="AU2235" s="2">
        <f t="shared" si="1214"/>
        <v>0</v>
      </c>
      <c r="AV2235" s="2">
        <f t="shared" si="1215"/>
        <v>0</v>
      </c>
      <c r="AW2235" s="2">
        <f t="shared" si="1216"/>
        <v>0</v>
      </c>
      <c r="AX2235" s="2">
        <f t="shared" si="1197"/>
        <v>0</v>
      </c>
      <c r="AY2235" s="2">
        <f t="shared" si="1217"/>
        <v>0</v>
      </c>
      <c r="AZ2235" s="145" t="e">
        <f t="shared" si="1218"/>
        <v>#N/A</v>
      </c>
      <c r="BA2235" s="145" t="e">
        <f t="shared" si="1219"/>
        <v>#N/A</v>
      </c>
      <c r="BB2235" s="145">
        <f t="shared" si="1220"/>
        <v>2.083333333333337E-2</v>
      </c>
      <c r="BC2235" s="2">
        <f>IF(AM2235,
  IF(AND(AL2235=$J$31,_xlfn.DAYS(AH2235,DATE(AI2235,1,1))&lt;7),
    MAX(0,EINSTELLUNGEN!$D$12+1-WEEKDAY(DATE(EINSTELLUNGEN!$D$9,EINSTELLUNGEN!$D$10,1),2)),
    IF(AL2235=$J$33,
      MIN(EINSTELLUNGEN!$D$12,WEEKDAY(DATE(EINSTELLUNGEN!$D$9,12,31),2)),
      EINSTELLUNGEN!$D$12
  )) - SUMIF(AL$50:AL$2500,"="&amp;AL2235,AX$50:AX$2500),
  0)</f>
        <v>3</v>
      </c>
      <c r="BD2235" s="2">
        <f t="shared" si="1221"/>
        <v>0.33333333333333331</v>
      </c>
      <c r="BE2235" s="2">
        <f t="shared" si="1222"/>
        <v>0</v>
      </c>
    </row>
    <row r="2236" spans="1:57" ht="10.5" customHeight="1">
      <c r="A2236" s="1" t="str">
        <f t="shared" ca="1" si="1198"/>
        <v/>
      </c>
      <c r="B2236" s="1" t="str">
        <f t="shared" ca="1" si="1199"/>
        <v/>
      </c>
      <c r="C2236" s="1" t="str">
        <f t="shared" ca="1" si="1200"/>
        <v/>
      </c>
      <c r="D2236" s="1" t="str">
        <f t="shared" ca="1" si="1201"/>
        <v/>
      </c>
      <c r="F2236" s="10"/>
      <c r="G2236" s="217" t="str">
        <f t="shared" si="1202"/>
        <v/>
      </c>
      <c r="H2236" s="27"/>
      <c r="I2236" s="28"/>
      <c r="J2236" s="28"/>
      <c r="K2236" s="29"/>
      <c r="L2236" s="217"/>
      <c r="M2236" s="217"/>
      <c r="N2236" s="217"/>
      <c r="O2236" s="26" t="str">
        <f t="shared" si="1203"/>
        <v/>
      </c>
      <c r="P2236" s="218" t="str">
        <f t="shared" si="1204"/>
        <v/>
      </c>
      <c r="Q2236" s="26" t="str">
        <f t="shared" si="1205"/>
        <v/>
      </c>
      <c r="R2236" s="22"/>
      <c r="S2236" s="99"/>
      <c r="T2236" s="10"/>
      <c r="U2236" s="229" t="str">
        <f t="shared" si="1206"/>
        <v/>
      </c>
      <c r="V2236" s="230"/>
      <c r="W2236" s="230"/>
      <c r="X2236" s="230"/>
      <c r="Y2236" s="230"/>
      <c r="Z2236" s="22" t="str">
        <f>""</f>
        <v/>
      </c>
      <c r="AB2236" s="23" t="str">
        <f t="shared" si="1207"/>
        <v/>
      </c>
      <c r="AC2236" s="2" t="b">
        <f>COUNT(Q2236:Q$2500)&gt;0</f>
        <v>0</v>
      </c>
      <c r="AD2236" s="2" t="b">
        <f t="shared" si="1189"/>
        <v>0</v>
      </c>
      <c r="AE2236" s="2" t="b">
        <f t="shared" si="1190"/>
        <v>0</v>
      </c>
      <c r="AF2236" s="2" t="b">
        <f t="shared" si="1191"/>
        <v>0</v>
      </c>
      <c r="AG2236" s="2" t="b">
        <f>OR(
  AND(AC2236,NOT(AC2237)),
  AND(AF2236,WEEKDAY(AH2235,2)=EINSTELLUNGEN!$D$12),
  AND(AF2236,AH2236=$J$35)
)</f>
        <v>0</v>
      </c>
      <c r="AH2236" s="2">
        <f>IF(AE2236,AH2235+IF(WEEKDAY(AH2235+1,2)&lt;=EINSTELLUNGEN!$D$12,1,$J$36),AH2235)</f>
        <v>42020</v>
      </c>
      <c r="AI2236" s="2">
        <f t="shared" si="1192"/>
        <v>2019</v>
      </c>
      <c r="AJ2236" s="2">
        <f t="shared" si="1193"/>
        <v>201901</v>
      </c>
      <c r="AK2236" s="2">
        <f t="shared" si="1194"/>
        <v>201901</v>
      </c>
      <c r="AL2236" s="2">
        <f t="shared" si="1195"/>
        <v>201903</v>
      </c>
      <c r="AM2236" s="2" t="b">
        <f t="shared" si="1196"/>
        <v>1</v>
      </c>
      <c r="AN2236" s="4" t="e">
        <f t="shared" si="1208"/>
        <v>#N/A</v>
      </c>
      <c r="AO2236" s="4" t="e">
        <f t="shared" si="1209"/>
        <v>#N/A</v>
      </c>
      <c r="AP2236" s="2" t="str">
        <f>IF(AD2236,
  IF(ISBLANK(H2236),
    AP2235,
    IF(LEN(H2236)=1,
      IF(OR(UPPER(H2236)="A",UPPER(H2236)="I"),
        EINSTELLUNGEN!$D$21,
        IF(OR(UPPER(H2236)="B",UPPER(H2236)="M"),
          EINSTELLUNGEN!$D$22,
          IF(OR(UPPER(H2236)="C",UPPER(H2236)="S"),
            EINSTELLUNGEN!$D$23,
            IF(UPPER(H2236)="D",
              EINSTELLUNGEN!$D$24,
              IF(UPPER(H2236)="E",
                EINSTELLUNGEN!$D$25,
                UPPER(H2236)))))),
      IF(ISNUMBER(H2236),
        EINSTELLUNGEN!$D$20&amp;H2236,
        UPPER(H2236)))),
  "")</f>
        <v/>
      </c>
      <c r="AQ2236" s="2" t="str">
        <f t="shared" si="1210"/>
        <v/>
      </c>
      <c r="AR2236" s="2">
        <f t="shared" si="1211"/>
        <v>0</v>
      </c>
      <c r="AS2236" s="145">
        <f t="shared" si="1212"/>
        <v>0.33333333333333331</v>
      </c>
      <c r="AT2236" s="2">
        <f t="shared" si="1213"/>
        <v>0</v>
      </c>
      <c r="AU2236" s="2">
        <f t="shared" si="1214"/>
        <v>0</v>
      </c>
      <c r="AV2236" s="2">
        <f t="shared" si="1215"/>
        <v>0</v>
      </c>
      <c r="AW2236" s="2">
        <f t="shared" si="1216"/>
        <v>0</v>
      </c>
      <c r="AX2236" s="2">
        <f t="shared" si="1197"/>
        <v>0</v>
      </c>
      <c r="AY2236" s="2">
        <f t="shared" si="1217"/>
        <v>0</v>
      </c>
      <c r="AZ2236" s="145" t="e">
        <f t="shared" si="1218"/>
        <v>#N/A</v>
      </c>
      <c r="BA2236" s="145" t="e">
        <f t="shared" si="1219"/>
        <v>#N/A</v>
      </c>
      <c r="BB2236" s="145">
        <f t="shared" si="1220"/>
        <v>2.083333333333337E-2</v>
      </c>
      <c r="BC2236" s="2">
        <f>IF(AM2236,
  IF(AND(AL2236=$J$31,_xlfn.DAYS(AH2236,DATE(AI2236,1,1))&lt;7),
    MAX(0,EINSTELLUNGEN!$D$12+1-WEEKDAY(DATE(EINSTELLUNGEN!$D$9,EINSTELLUNGEN!$D$10,1),2)),
    IF(AL2236=$J$33,
      MIN(EINSTELLUNGEN!$D$12,WEEKDAY(DATE(EINSTELLUNGEN!$D$9,12,31),2)),
      EINSTELLUNGEN!$D$12
  )) - SUMIF(AL$50:AL$2500,"="&amp;AL2236,AX$50:AX$2500),
  0)</f>
        <v>3</v>
      </c>
      <c r="BD2236" s="2">
        <f t="shared" si="1221"/>
        <v>0.33333333333333331</v>
      </c>
      <c r="BE2236" s="2">
        <f t="shared" si="1222"/>
        <v>0</v>
      </c>
    </row>
    <row r="2237" spans="1:57" ht="10.5" customHeight="1">
      <c r="A2237" s="1" t="str">
        <f t="shared" ca="1" si="1198"/>
        <v/>
      </c>
      <c r="B2237" s="1" t="str">
        <f t="shared" ca="1" si="1199"/>
        <v/>
      </c>
      <c r="C2237" s="1" t="str">
        <f t="shared" ca="1" si="1200"/>
        <v/>
      </c>
      <c r="D2237" s="1" t="str">
        <f t="shared" ca="1" si="1201"/>
        <v/>
      </c>
      <c r="F2237" s="10"/>
      <c r="G2237" s="217" t="str">
        <f t="shared" si="1202"/>
        <v/>
      </c>
      <c r="H2237" s="27"/>
      <c r="I2237" s="28"/>
      <c r="J2237" s="28"/>
      <c r="K2237" s="29"/>
      <c r="L2237" s="217"/>
      <c r="M2237" s="217"/>
      <c r="N2237" s="217"/>
      <c r="O2237" s="26" t="str">
        <f t="shared" si="1203"/>
        <v/>
      </c>
      <c r="P2237" s="218" t="str">
        <f t="shared" si="1204"/>
        <v/>
      </c>
      <c r="Q2237" s="26" t="str">
        <f t="shared" si="1205"/>
        <v/>
      </c>
      <c r="R2237" s="22"/>
      <c r="S2237" s="99"/>
      <c r="T2237" s="10"/>
      <c r="U2237" s="229" t="str">
        <f t="shared" si="1206"/>
        <v/>
      </c>
      <c r="V2237" s="230"/>
      <c r="W2237" s="230"/>
      <c r="X2237" s="230"/>
      <c r="Y2237" s="230"/>
      <c r="Z2237" s="22" t="str">
        <f>""</f>
        <v/>
      </c>
      <c r="AB2237" s="23" t="str">
        <f t="shared" si="1207"/>
        <v/>
      </c>
      <c r="AC2237" s="2" t="b">
        <f>COUNT(Q2237:Q$2500)&gt;0</f>
        <v>0</v>
      </c>
      <c r="AD2237" s="2" t="b">
        <f t="shared" si="1189"/>
        <v>0</v>
      </c>
      <c r="AE2237" s="2" t="b">
        <f t="shared" si="1190"/>
        <v>0</v>
      </c>
      <c r="AF2237" s="2" t="b">
        <f t="shared" si="1191"/>
        <v>0</v>
      </c>
      <c r="AG2237" s="2" t="b">
        <f>OR(
  AND(AC2237,NOT(AC2238)),
  AND(AF2237,WEEKDAY(AH2236,2)=EINSTELLUNGEN!$D$12),
  AND(AF2237,AH2237=$J$35)
)</f>
        <v>0</v>
      </c>
      <c r="AH2237" s="2">
        <f>IF(AE2237,AH2236+IF(WEEKDAY(AH2236+1,2)&lt;=EINSTELLUNGEN!$D$12,1,$J$36),AH2236)</f>
        <v>42020</v>
      </c>
      <c r="AI2237" s="2">
        <f t="shared" si="1192"/>
        <v>2019</v>
      </c>
      <c r="AJ2237" s="2">
        <f t="shared" si="1193"/>
        <v>201901</v>
      </c>
      <c r="AK2237" s="2">
        <f t="shared" si="1194"/>
        <v>201901</v>
      </c>
      <c r="AL2237" s="2">
        <f t="shared" si="1195"/>
        <v>201903</v>
      </c>
      <c r="AM2237" s="2" t="b">
        <f t="shared" si="1196"/>
        <v>1</v>
      </c>
      <c r="AN2237" s="4" t="e">
        <f t="shared" si="1208"/>
        <v>#N/A</v>
      </c>
      <c r="AO2237" s="4" t="e">
        <f t="shared" si="1209"/>
        <v>#N/A</v>
      </c>
      <c r="AP2237" s="2" t="str">
        <f>IF(AD2237,
  IF(ISBLANK(H2237),
    AP2236,
    IF(LEN(H2237)=1,
      IF(OR(UPPER(H2237)="A",UPPER(H2237)="I"),
        EINSTELLUNGEN!$D$21,
        IF(OR(UPPER(H2237)="B",UPPER(H2237)="M"),
          EINSTELLUNGEN!$D$22,
          IF(OR(UPPER(H2237)="C",UPPER(H2237)="S"),
            EINSTELLUNGEN!$D$23,
            IF(UPPER(H2237)="D",
              EINSTELLUNGEN!$D$24,
              IF(UPPER(H2237)="E",
                EINSTELLUNGEN!$D$25,
                UPPER(H2237)))))),
      IF(ISNUMBER(H2237),
        EINSTELLUNGEN!$D$20&amp;H2237,
        UPPER(H2237)))),
  "")</f>
        <v/>
      </c>
      <c r="AQ2237" s="2" t="str">
        <f t="shared" si="1210"/>
        <v/>
      </c>
      <c r="AR2237" s="2">
        <f t="shared" si="1211"/>
        <v>0</v>
      </c>
      <c r="AS2237" s="145">
        <f t="shared" si="1212"/>
        <v>0.33333333333333331</v>
      </c>
      <c r="AT2237" s="2">
        <f t="shared" si="1213"/>
        <v>0</v>
      </c>
      <c r="AU2237" s="2">
        <f t="shared" si="1214"/>
        <v>0</v>
      </c>
      <c r="AV2237" s="2">
        <f t="shared" si="1215"/>
        <v>0</v>
      </c>
      <c r="AW2237" s="2">
        <f t="shared" si="1216"/>
        <v>0</v>
      </c>
      <c r="AX2237" s="2">
        <f t="shared" si="1197"/>
        <v>0</v>
      </c>
      <c r="AY2237" s="2">
        <f t="shared" si="1217"/>
        <v>0</v>
      </c>
      <c r="AZ2237" s="145" t="e">
        <f t="shared" si="1218"/>
        <v>#N/A</v>
      </c>
      <c r="BA2237" s="145" t="e">
        <f t="shared" si="1219"/>
        <v>#N/A</v>
      </c>
      <c r="BB2237" s="145">
        <f t="shared" si="1220"/>
        <v>2.083333333333337E-2</v>
      </c>
      <c r="BC2237" s="2">
        <f>IF(AM2237,
  IF(AND(AL2237=$J$31,_xlfn.DAYS(AH2237,DATE(AI2237,1,1))&lt;7),
    MAX(0,EINSTELLUNGEN!$D$12+1-WEEKDAY(DATE(EINSTELLUNGEN!$D$9,EINSTELLUNGEN!$D$10,1),2)),
    IF(AL2237=$J$33,
      MIN(EINSTELLUNGEN!$D$12,WEEKDAY(DATE(EINSTELLUNGEN!$D$9,12,31),2)),
      EINSTELLUNGEN!$D$12
  )) - SUMIF(AL$50:AL$2500,"="&amp;AL2237,AX$50:AX$2500),
  0)</f>
        <v>3</v>
      </c>
      <c r="BD2237" s="2">
        <f t="shared" si="1221"/>
        <v>0.33333333333333331</v>
      </c>
      <c r="BE2237" s="2">
        <f t="shared" si="1222"/>
        <v>0</v>
      </c>
    </row>
    <row r="2238" spans="1:57" ht="10.5" customHeight="1">
      <c r="A2238" s="1" t="str">
        <f t="shared" ca="1" si="1198"/>
        <v/>
      </c>
      <c r="B2238" s="1" t="str">
        <f t="shared" ca="1" si="1199"/>
        <v/>
      </c>
      <c r="C2238" s="1" t="str">
        <f t="shared" ca="1" si="1200"/>
        <v/>
      </c>
      <c r="D2238" s="1" t="str">
        <f t="shared" ca="1" si="1201"/>
        <v/>
      </c>
      <c r="F2238" s="10"/>
      <c r="G2238" s="136" t="str">
        <f t="shared" si="1202"/>
        <v/>
      </c>
      <c r="H2238" s="27"/>
      <c r="I2238" s="28"/>
      <c r="J2238" s="28"/>
      <c r="K2238" s="29"/>
      <c r="L2238" s="136"/>
      <c r="M2238" s="136"/>
      <c r="N2238" s="136"/>
      <c r="O2238" s="26" t="str">
        <f t="shared" si="1203"/>
        <v/>
      </c>
      <c r="P2238" s="218" t="str">
        <f t="shared" si="1204"/>
        <v/>
      </c>
      <c r="Q2238" s="26" t="str">
        <f t="shared" si="1205"/>
        <v/>
      </c>
      <c r="R2238" s="22"/>
      <c r="S2238" s="99"/>
      <c r="T2238" s="10"/>
      <c r="U2238" s="229" t="str">
        <f t="shared" si="1206"/>
        <v/>
      </c>
      <c r="V2238" s="230"/>
      <c r="W2238" s="230"/>
      <c r="X2238" s="230"/>
      <c r="Y2238" s="230"/>
      <c r="Z2238" s="22" t="str">
        <f>""</f>
        <v/>
      </c>
      <c r="AB2238" s="23" t="str">
        <f t="shared" si="1207"/>
        <v/>
      </c>
      <c r="AC2238" s="2" t="b">
        <f>COUNT(Q2238:Q$2500)&gt;0</f>
        <v>0</v>
      </c>
      <c r="AD2238" s="2" t="b">
        <f t="shared" si="1189"/>
        <v>0</v>
      </c>
      <c r="AE2238" s="2" t="b">
        <f t="shared" si="1190"/>
        <v>0</v>
      </c>
      <c r="AF2238" s="2" t="b">
        <f t="shared" si="1191"/>
        <v>0</v>
      </c>
      <c r="AG2238" s="2" t="b">
        <f>OR(
  AND(AC2238,NOT(AC2239)),
  AND(AF2238,WEEKDAY(AH2237,2)=EINSTELLUNGEN!$D$12),
  AND(AF2238,AH2238=$J$35)
)</f>
        <v>0</v>
      </c>
      <c r="AH2238" s="2">
        <f>IF(AE2238,AH2237+IF(WEEKDAY(AH2237+1,2)&lt;=EINSTELLUNGEN!$D$12,1,$J$36),AH2237)</f>
        <v>42020</v>
      </c>
      <c r="AI2238" s="2">
        <f t="shared" si="1192"/>
        <v>2019</v>
      </c>
      <c r="AJ2238" s="2">
        <f t="shared" si="1193"/>
        <v>201901</v>
      </c>
      <c r="AK2238" s="2">
        <f t="shared" si="1194"/>
        <v>201901</v>
      </c>
      <c r="AL2238" s="2">
        <f t="shared" si="1195"/>
        <v>201903</v>
      </c>
      <c r="AM2238" s="2" t="b">
        <f t="shared" si="1196"/>
        <v>1</v>
      </c>
      <c r="AN2238" s="4" t="e">
        <f t="shared" si="1208"/>
        <v>#N/A</v>
      </c>
      <c r="AO2238" s="4" t="e">
        <f t="shared" si="1209"/>
        <v>#N/A</v>
      </c>
      <c r="AP2238" s="2" t="str">
        <f>IF(AD2238,
  IF(ISBLANK(H2238),
    AP2237,
    IF(LEN(H2238)=1,
      IF(OR(UPPER(H2238)="A",UPPER(H2238)="I"),
        EINSTELLUNGEN!$D$21,
        IF(OR(UPPER(H2238)="B",UPPER(H2238)="M"),
          EINSTELLUNGEN!$D$22,
          IF(OR(UPPER(H2238)="C",UPPER(H2238)="S"),
            EINSTELLUNGEN!$D$23,
            IF(UPPER(H2238)="D",
              EINSTELLUNGEN!$D$24,
              IF(UPPER(H2238)="E",
                EINSTELLUNGEN!$D$25,
                UPPER(H2238)))))),
      IF(ISNUMBER(H2238),
        EINSTELLUNGEN!$D$20&amp;H2238,
        UPPER(H2238)))),
  "")</f>
        <v/>
      </c>
      <c r="AQ2238" s="2" t="str">
        <f t="shared" si="1210"/>
        <v/>
      </c>
      <c r="AR2238" s="2">
        <f t="shared" si="1211"/>
        <v>0</v>
      </c>
      <c r="AS2238" s="145">
        <f t="shared" si="1212"/>
        <v>0.33333333333333331</v>
      </c>
      <c r="AT2238" s="2">
        <f t="shared" si="1213"/>
        <v>0</v>
      </c>
      <c r="AU2238" s="2">
        <f t="shared" si="1214"/>
        <v>0</v>
      </c>
      <c r="AV2238" s="2">
        <f t="shared" si="1215"/>
        <v>0</v>
      </c>
      <c r="AW2238" s="2">
        <f t="shared" si="1216"/>
        <v>0</v>
      </c>
      <c r="AX2238" s="2">
        <f t="shared" si="1197"/>
        <v>0</v>
      </c>
      <c r="AY2238" s="2">
        <f t="shared" si="1217"/>
        <v>0</v>
      </c>
      <c r="AZ2238" s="145" t="e">
        <f t="shared" si="1218"/>
        <v>#N/A</v>
      </c>
      <c r="BA2238" s="145" t="e">
        <f t="shared" si="1219"/>
        <v>#N/A</v>
      </c>
      <c r="BB2238" s="145">
        <f t="shared" si="1220"/>
        <v>2.083333333333337E-2</v>
      </c>
      <c r="BC2238" s="2">
        <f>IF(AM2238,
  IF(AND(AL2238=$J$31,_xlfn.DAYS(AH2238,DATE(AI2238,1,1))&lt;7),
    MAX(0,EINSTELLUNGEN!$D$12+1-WEEKDAY(DATE(EINSTELLUNGEN!$D$9,EINSTELLUNGEN!$D$10,1),2)),
    IF(AL2238=$J$33,
      MIN(EINSTELLUNGEN!$D$12,WEEKDAY(DATE(EINSTELLUNGEN!$D$9,12,31),2)),
      EINSTELLUNGEN!$D$12
  )) - SUMIF(AL$50:AL$2500,"="&amp;AL2238,AX$50:AX$2500),
  0)</f>
        <v>3</v>
      </c>
      <c r="BD2238" s="2">
        <f t="shared" si="1221"/>
        <v>0.33333333333333331</v>
      </c>
      <c r="BE2238" s="2">
        <f t="shared" si="1222"/>
        <v>0</v>
      </c>
    </row>
    <row r="2239" spans="1:57" ht="10.5" customHeight="1">
      <c r="A2239" s="1" t="str">
        <f t="shared" ca="1" si="1198"/>
        <v/>
      </c>
      <c r="B2239" s="1" t="str">
        <f t="shared" ca="1" si="1199"/>
        <v/>
      </c>
      <c r="C2239" s="1" t="str">
        <f t="shared" ca="1" si="1200"/>
        <v/>
      </c>
      <c r="D2239" s="1" t="str">
        <f t="shared" ca="1" si="1201"/>
        <v/>
      </c>
      <c r="F2239" s="10"/>
      <c r="G2239" s="136" t="str">
        <f t="shared" si="1202"/>
        <v/>
      </c>
      <c r="H2239" s="27"/>
      <c r="I2239" s="28"/>
      <c r="J2239" s="28"/>
      <c r="K2239" s="29"/>
      <c r="L2239" s="136"/>
      <c r="M2239" s="136"/>
      <c r="N2239" s="136"/>
      <c r="O2239" s="26" t="str">
        <f t="shared" si="1203"/>
        <v/>
      </c>
      <c r="P2239" s="218" t="str">
        <f t="shared" si="1204"/>
        <v/>
      </c>
      <c r="Q2239" s="26" t="str">
        <f t="shared" si="1205"/>
        <v/>
      </c>
      <c r="R2239" s="22"/>
      <c r="S2239" s="99"/>
      <c r="T2239" s="10"/>
      <c r="U2239" s="229" t="str">
        <f t="shared" si="1206"/>
        <v/>
      </c>
      <c r="V2239" s="230"/>
      <c r="W2239" s="230"/>
      <c r="X2239" s="230"/>
      <c r="Y2239" s="230"/>
      <c r="Z2239" s="22" t="str">
        <f>""</f>
        <v/>
      </c>
      <c r="AB2239" s="23" t="str">
        <f t="shared" si="1207"/>
        <v/>
      </c>
      <c r="AC2239" s="2" t="b">
        <f>COUNT(Q2239:Q$2500)&gt;0</f>
        <v>0</v>
      </c>
      <c r="AD2239" s="2" t="b">
        <f t="shared" si="1189"/>
        <v>0</v>
      </c>
      <c r="AE2239" s="2" t="b">
        <f t="shared" si="1190"/>
        <v>0</v>
      </c>
      <c r="AF2239" s="2" t="b">
        <f t="shared" si="1191"/>
        <v>0</v>
      </c>
      <c r="AG2239" s="2" t="b">
        <f>OR(
  AND(AC2239,NOT(AC2240)),
  AND(AF2239,WEEKDAY(AH2238,2)=EINSTELLUNGEN!$D$12),
  AND(AF2239,AH2239=$J$35)
)</f>
        <v>0</v>
      </c>
      <c r="AH2239" s="2">
        <f>IF(AE2239,AH2238+IF(WEEKDAY(AH2238+1,2)&lt;=EINSTELLUNGEN!$D$12,1,$J$36),AH2238)</f>
        <v>42020</v>
      </c>
      <c r="AI2239" s="2">
        <f t="shared" si="1192"/>
        <v>2019</v>
      </c>
      <c r="AJ2239" s="2">
        <f t="shared" si="1193"/>
        <v>201901</v>
      </c>
      <c r="AK2239" s="2">
        <f t="shared" si="1194"/>
        <v>201901</v>
      </c>
      <c r="AL2239" s="2">
        <f t="shared" si="1195"/>
        <v>201903</v>
      </c>
      <c r="AM2239" s="2" t="b">
        <f t="shared" si="1196"/>
        <v>1</v>
      </c>
      <c r="AN2239" s="4" t="e">
        <f t="shared" si="1208"/>
        <v>#N/A</v>
      </c>
      <c r="AO2239" s="4" t="e">
        <f t="shared" si="1209"/>
        <v>#N/A</v>
      </c>
      <c r="AP2239" s="2" t="str">
        <f>IF(AD2239,
  IF(ISBLANK(H2239),
    AP2238,
    IF(LEN(H2239)=1,
      IF(OR(UPPER(H2239)="A",UPPER(H2239)="I"),
        EINSTELLUNGEN!$D$21,
        IF(OR(UPPER(H2239)="B",UPPER(H2239)="M"),
          EINSTELLUNGEN!$D$22,
          IF(OR(UPPER(H2239)="C",UPPER(H2239)="S"),
            EINSTELLUNGEN!$D$23,
            IF(UPPER(H2239)="D",
              EINSTELLUNGEN!$D$24,
              IF(UPPER(H2239)="E",
                EINSTELLUNGEN!$D$25,
                UPPER(H2239)))))),
      IF(ISNUMBER(H2239),
        EINSTELLUNGEN!$D$20&amp;H2239,
        UPPER(H2239)))),
  "")</f>
        <v/>
      </c>
      <c r="AQ2239" s="2" t="str">
        <f t="shared" si="1210"/>
        <v/>
      </c>
      <c r="AR2239" s="2">
        <f t="shared" si="1211"/>
        <v>0</v>
      </c>
      <c r="AS2239" s="145">
        <f t="shared" si="1212"/>
        <v>0.33333333333333331</v>
      </c>
      <c r="AT2239" s="2">
        <f t="shared" si="1213"/>
        <v>0</v>
      </c>
      <c r="AU2239" s="2">
        <f t="shared" si="1214"/>
        <v>0</v>
      </c>
      <c r="AV2239" s="2">
        <f t="shared" si="1215"/>
        <v>0</v>
      </c>
      <c r="AW2239" s="2">
        <f t="shared" si="1216"/>
        <v>0</v>
      </c>
      <c r="AX2239" s="2">
        <f t="shared" si="1197"/>
        <v>0</v>
      </c>
      <c r="AY2239" s="2">
        <f t="shared" si="1217"/>
        <v>0</v>
      </c>
      <c r="AZ2239" s="145" t="e">
        <f t="shared" si="1218"/>
        <v>#N/A</v>
      </c>
      <c r="BA2239" s="145" t="e">
        <f t="shared" si="1219"/>
        <v>#N/A</v>
      </c>
      <c r="BB2239" s="145">
        <f t="shared" si="1220"/>
        <v>2.083333333333337E-2</v>
      </c>
      <c r="BC2239" s="2">
        <f>IF(AM2239,
  IF(AND(AL2239=$J$31,_xlfn.DAYS(AH2239,DATE(AI2239,1,1))&lt;7),
    MAX(0,EINSTELLUNGEN!$D$12+1-WEEKDAY(DATE(EINSTELLUNGEN!$D$9,EINSTELLUNGEN!$D$10,1),2)),
    IF(AL2239=$J$33,
      MIN(EINSTELLUNGEN!$D$12,WEEKDAY(DATE(EINSTELLUNGEN!$D$9,12,31),2)),
      EINSTELLUNGEN!$D$12
  )) - SUMIF(AL$50:AL$2500,"="&amp;AL2239,AX$50:AX$2500),
  0)</f>
        <v>3</v>
      </c>
      <c r="BD2239" s="2">
        <f t="shared" si="1221"/>
        <v>0.33333333333333331</v>
      </c>
      <c r="BE2239" s="2">
        <f t="shared" si="1222"/>
        <v>0</v>
      </c>
    </row>
    <row r="2240" spans="1:57" ht="10.5" customHeight="1">
      <c r="A2240" s="1" t="str">
        <f t="shared" ca="1" si="1198"/>
        <v/>
      </c>
      <c r="B2240" s="1" t="str">
        <f t="shared" ca="1" si="1199"/>
        <v/>
      </c>
      <c r="C2240" s="1" t="str">
        <f t="shared" ca="1" si="1200"/>
        <v/>
      </c>
      <c r="D2240" s="1" t="str">
        <f t="shared" ca="1" si="1201"/>
        <v/>
      </c>
      <c r="F2240" s="10"/>
      <c r="G2240" s="136" t="str">
        <f t="shared" si="1202"/>
        <v/>
      </c>
      <c r="H2240" s="27"/>
      <c r="I2240" s="28"/>
      <c r="J2240" s="28"/>
      <c r="K2240" s="29"/>
      <c r="L2240" s="136"/>
      <c r="M2240" s="136"/>
      <c r="N2240" s="136"/>
      <c r="O2240" s="26" t="str">
        <f t="shared" si="1203"/>
        <v/>
      </c>
      <c r="P2240" s="218" t="str">
        <f t="shared" si="1204"/>
        <v/>
      </c>
      <c r="Q2240" s="26" t="str">
        <f t="shared" si="1205"/>
        <v/>
      </c>
      <c r="R2240" s="22"/>
      <c r="S2240" s="99"/>
      <c r="T2240" s="10"/>
      <c r="U2240" s="229" t="str">
        <f t="shared" si="1206"/>
        <v/>
      </c>
      <c r="V2240" s="230"/>
      <c r="W2240" s="230"/>
      <c r="X2240" s="230"/>
      <c r="Y2240" s="230"/>
      <c r="Z2240" s="22" t="str">
        <f>""</f>
        <v/>
      </c>
      <c r="AB2240" s="23" t="str">
        <f t="shared" si="1207"/>
        <v/>
      </c>
      <c r="AC2240" s="2" t="b">
        <f>COUNT(Q2240:Q$2500)&gt;0</f>
        <v>0</v>
      </c>
      <c r="AD2240" s="2" t="b">
        <f t="shared" si="1189"/>
        <v>0</v>
      </c>
      <c r="AE2240" s="2" t="b">
        <f t="shared" si="1190"/>
        <v>0</v>
      </c>
      <c r="AF2240" s="2" t="b">
        <f t="shared" si="1191"/>
        <v>0</v>
      </c>
      <c r="AG2240" s="2" t="b">
        <f>OR(
  AND(AC2240,NOT(AC2241)),
  AND(AF2240,WEEKDAY(AH2239,2)=EINSTELLUNGEN!$D$12),
  AND(AF2240,AH2240=$J$35)
)</f>
        <v>0</v>
      </c>
      <c r="AH2240" s="2">
        <f>IF(AE2240,AH2239+IF(WEEKDAY(AH2239+1,2)&lt;=EINSTELLUNGEN!$D$12,1,$J$36),AH2239)</f>
        <v>42020</v>
      </c>
      <c r="AI2240" s="2">
        <f t="shared" si="1192"/>
        <v>2019</v>
      </c>
      <c r="AJ2240" s="2">
        <f t="shared" si="1193"/>
        <v>201901</v>
      </c>
      <c r="AK2240" s="2">
        <f t="shared" si="1194"/>
        <v>201901</v>
      </c>
      <c r="AL2240" s="2">
        <f t="shared" si="1195"/>
        <v>201903</v>
      </c>
      <c r="AM2240" s="2" t="b">
        <f t="shared" si="1196"/>
        <v>1</v>
      </c>
      <c r="AN2240" s="4" t="e">
        <f t="shared" si="1208"/>
        <v>#N/A</v>
      </c>
      <c r="AO2240" s="4" t="e">
        <f t="shared" si="1209"/>
        <v>#N/A</v>
      </c>
      <c r="AP2240" s="2" t="str">
        <f>IF(AD2240,
  IF(ISBLANK(H2240),
    AP2239,
    IF(LEN(H2240)=1,
      IF(OR(UPPER(H2240)="A",UPPER(H2240)="I"),
        EINSTELLUNGEN!$D$21,
        IF(OR(UPPER(H2240)="B",UPPER(H2240)="M"),
          EINSTELLUNGEN!$D$22,
          IF(OR(UPPER(H2240)="C",UPPER(H2240)="S"),
            EINSTELLUNGEN!$D$23,
            IF(UPPER(H2240)="D",
              EINSTELLUNGEN!$D$24,
              IF(UPPER(H2240)="E",
                EINSTELLUNGEN!$D$25,
                UPPER(H2240)))))),
      IF(ISNUMBER(H2240),
        EINSTELLUNGEN!$D$20&amp;H2240,
        UPPER(H2240)))),
  "")</f>
        <v/>
      </c>
      <c r="AQ2240" s="2" t="str">
        <f t="shared" si="1210"/>
        <v/>
      </c>
      <c r="AR2240" s="2">
        <f t="shared" si="1211"/>
        <v>0</v>
      </c>
      <c r="AS2240" s="145">
        <f t="shared" si="1212"/>
        <v>0.33333333333333331</v>
      </c>
      <c r="AT2240" s="2">
        <f t="shared" si="1213"/>
        <v>0</v>
      </c>
      <c r="AU2240" s="2">
        <f t="shared" si="1214"/>
        <v>0</v>
      </c>
      <c r="AV2240" s="2">
        <f t="shared" si="1215"/>
        <v>0</v>
      </c>
      <c r="AW2240" s="2">
        <f t="shared" si="1216"/>
        <v>0</v>
      </c>
      <c r="AX2240" s="2">
        <f t="shared" si="1197"/>
        <v>0</v>
      </c>
      <c r="AY2240" s="2">
        <f t="shared" si="1217"/>
        <v>0</v>
      </c>
      <c r="AZ2240" s="145" t="e">
        <f t="shared" si="1218"/>
        <v>#N/A</v>
      </c>
      <c r="BA2240" s="145" t="e">
        <f t="shared" si="1219"/>
        <v>#N/A</v>
      </c>
      <c r="BB2240" s="145">
        <f t="shared" si="1220"/>
        <v>2.083333333333337E-2</v>
      </c>
      <c r="BC2240" s="2">
        <f>IF(AM2240,
  IF(AND(AL2240=$J$31,_xlfn.DAYS(AH2240,DATE(AI2240,1,1))&lt;7),
    MAX(0,EINSTELLUNGEN!$D$12+1-WEEKDAY(DATE(EINSTELLUNGEN!$D$9,EINSTELLUNGEN!$D$10,1),2)),
    IF(AL2240=$J$33,
      MIN(EINSTELLUNGEN!$D$12,WEEKDAY(DATE(EINSTELLUNGEN!$D$9,12,31),2)),
      EINSTELLUNGEN!$D$12
  )) - SUMIF(AL$50:AL$2500,"="&amp;AL2240,AX$50:AX$2500),
  0)</f>
        <v>3</v>
      </c>
      <c r="BD2240" s="2">
        <f t="shared" si="1221"/>
        <v>0.33333333333333331</v>
      </c>
      <c r="BE2240" s="2">
        <f t="shared" si="1222"/>
        <v>0</v>
      </c>
    </row>
    <row r="2241" spans="1:57" ht="10.5" customHeight="1">
      <c r="A2241" s="1" t="str">
        <f t="shared" ca="1" si="1198"/>
        <v/>
      </c>
      <c r="B2241" s="1" t="str">
        <f t="shared" ca="1" si="1199"/>
        <v/>
      </c>
      <c r="C2241" s="1" t="str">
        <f t="shared" ca="1" si="1200"/>
        <v/>
      </c>
      <c r="D2241" s="1" t="str">
        <f t="shared" ca="1" si="1201"/>
        <v/>
      </c>
      <c r="F2241" s="10"/>
      <c r="G2241" s="136" t="str">
        <f t="shared" si="1202"/>
        <v/>
      </c>
      <c r="H2241" s="27"/>
      <c r="I2241" s="28"/>
      <c r="J2241" s="28"/>
      <c r="K2241" s="29"/>
      <c r="L2241" s="136"/>
      <c r="M2241" s="136"/>
      <c r="N2241" s="136"/>
      <c r="O2241" s="26" t="str">
        <f t="shared" si="1203"/>
        <v/>
      </c>
      <c r="P2241" s="218" t="str">
        <f t="shared" si="1204"/>
        <v/>
      </c>
      <c r="Q2241" s="26" t="str">
        <f t="shared" si="1205"/>
        <v/>
      </c>
      <c r="R2241" s="22"/>
      <c r="S2241" s="99"/>
      <c r="T2241" s="10"/>
      <c r="U2241" s="229" t="str">
        <f t="shared" si="1206"/>
        <v/>
      </c>
      <c r="V2241" s="230"/>
      <c r="W2241" s="230"/>
      <c r="X2241" s="230"/>
      <c r="Y2241" s="230"/>
      <c r="Z2241" s="22" t="str">
        <f>""</f>
        <v/>
      </c>
      <c r="AB2241" s="23" t="str">
        <f t="shared" si="1207"/>
        <v/>
      </c>
      <c r="AC2241" s="2" t="b">
        <f>COUNT(Q2241:Q$2500)&gt;0</f>
        <v>0</v>
      </c>
      <c r="AD2241" s="2" t="b">
        <f t="shared" si="1189"/>
        <v>0</v>
      </c>
      <c r="AE2241" s="2" t="b">
        <f t="shared" si="1190"/>
        <v>0</v>
      </c>
      <c r="AF2241" s="2" t="b">
        <f t="shared" si="1191"/>
        <v>0</v>
      </c>
      <c r="AG2241" s="2" t="b">
        <f>OR(
  AND(AC2241,NOT(AC2242)),
  AND(AF2241,WEEKDAY(AH2240,2)=EINSTELLUNGEN!$D$12),
  AND(AF2241,AH2241=$J$35)
)</f>
        <v>0</v>
      </c>
      <c r="AH2241" s="2">
        <f>IF(AE2241,AH2240+IF(WEEKDAY(AH2240+1,2)&lt;=EINSTELLUNGEN!$D$12,1,$J$36),AH2240)</f>
        <v>42020</v>
      </c>
      <c r="AI2241" s="2">
        <f t="shared" si="1192"/>
        <v>2019</v>
      </c>
      <c r="AJ2241" s="2">
        <f t="shared" si="1193"/>
        <v>201901</v>
      </c>
      <c r="AK2241" s="2">
        <f t="shared" si="1194"/>
        <v>201901</v>
      </c>
      <c r="AL2241" s="2">
        <f t="shared" si="1195"/>
        <v>201903</v>
      </c>
      <c r="AM2241" s="2" t="b">
        <f t="shared" si="1196"/>
        <v>1</v>
      </c>
      <c r="AN2241" s="4" t="e">
        <f t="shared" si="1208"/>
        <v>#N/A</v>
      </c>
      <c r="AO2241" s="4" t="e">
        <f t="shared" si="1209"/>
        <v>#N/A</v>
      </c>
      <c r="AP2241" s="2" t="str">
        <f>IF(AD2241,
  IF(ISBLANK(H2241),
    AP2240,
    IF(LEN(H2241)=1,
      IF(OR(UPPER(H2241)="A",UPPER(H2241)="I"),
        EINSTELLUNGEN!$D$21,
        IF(OR(UPPER(H2241)="B",UPPER(H2241)="M"),
          EINSTELLUNGEN!$D$22,
          IF(OR(UPPER(H2241)="C",UPPER(H2241)="S"),
            EINSTELLUNGEN!$D$23,
            IF(UPPER(H2241)="D",
              EINSTELLUNGEN!$D$24,
              IF(UPPER(H2241)="E",
                EINSTELLUNGEN!$D$25,
                UPPER(H2241)))))),
      IF(ISNUMBER(H2241),
        EINSTELLUNGEN!$D$20&amp;H2241,
        UPPER(H2241)))),
  "")</f>
        <v/>
      </c>
      <c r="AQ2241" s="2" t="str">
        <f t="shared" si="1210"/>
        <v/>
      </c>
      <c r="AR2241" s="2">
        <f t="shared" si="1211"/>
        <v>0</v>
      </c>
      <c r="AS2241" s="145">
        <f t="shared" si="1212"/>
        <v>0.33333333333333331</v>
      </c>
      <c r="AT2241" s="2">
        <f t="shared" si="1213"/>
        <v>0</v>
      </c>
      <c r="AU2241" s="2">
        <f t="shared" si="1214"/>
        <v>0</v>
      </c>
      <c r="AV2241" s="2">
        <f t="shared" si="1215"/>
        <v>0</v>
      </c>
      <c r="AW2241" s="2">
        <f t="shared" si="1216"/>
        <v>0</v>
      </c>
      <c r="AX2241" s="2">
        <f t="shared" si="1197"/>
        <v>0</v>
      </c>
      <c r="AY2241" s="2">
        <f t="shared" si="1217"/>
        <v>0</v>
      </c>
      <c r="AZ2241" s="145" t="e">
        <f t="shared" si="1218"/>
        <v>#N/A</v>
      </c>
      <c r="BA2241" s="145" t="e">
        <f t="shared" si="1219"/>
        <v>#N/A</v>
      </c>
      <c r="BB2241" s="145">
        <f t="shared" si="1220"/>
        <v>2.083333333333337E-2</v>
      </c>
      <c r="BC2241" s="2">
        <f>IF(AM2241,
  IF(AND(AL2241=$J$31,_xlfn.DAYS(AH2241,DATE(AI2241,1,1))&lt;7),
    MAX(0,EINSTELLUNGEN!$D$12+1-WEEKDAY(DATE(EINSTELLUNGEN!$D$9,EINSTELLUNGEN!$D$10,1),2)),
    IF(AL2241=$J$33,
      MIN(EINSTELLUNGEN!$D$12,WEEKDAY(DATE(EINSTELLUNGEN!$D$9,12,31),2)),
      EINSTELLUNGEN!$D$12
  )) - SUMIF(AL$50:AL$2500,"="&amp;AL2241,AX$50:AX$2500),
  0)</f>
        <v>3</v>
      </c>
      <c r="BD2241" s="2">
        <f t="shared" si="1221"/>
        <v>0.33333333333333331</v>
      </c>
      <c r="BE2241" s="2">
        <f t="shared" si="1222"/>
        <v>0</v>
      </c>
    </row>
    <row r="2242" spans="1:57" ht="10.5" customHeight="1">
      <c r="A2242" s="1" t="str">
        <f t="shared" ca="1" si="1198"/>
        <v/>
      </c>
      <c r="B2242" s="1" t="str">
        <f t="shared" ca="1" si="1199"/>
        <v/>
      </c>
      <c r="C2242" s="1" t="str">
        <f t="shared" ca="1" si="1200"/>
        <v/>
      </c>
      <c r="D2242" s="1" t="str">
        <f t="shared" ca="1" si="1201"/>
        <v/>
      </c>
      <c r="F2242" s="10"/>
      <c r="G2242" s="136" t="str">
        <f t="shared" si="1202"/>
        <v/>
      </c>
      <c r="H2242" s="27"/>
      <c r="I2242" s="28"/>
      <c r="J2242" s="28"/>
      <c r="K2242" s="29"/>
      <c r="L2242" s="136"/>
      <c r="M2242" s="136"/>
      <c r="N2242" s="136"/>
      <c r="O2242" s="26" t="str">
        <f t="shared" si="1203"/>
        <v/>
      </c>
      <c r="P2242" s="218" t="str">
        <f t="shared" si="1204"/>
        <v/>
      </c>
      <c r="Q2242" s="26" t="str">
        <f t="shared" si="1205"/>
        <v/>
      </c>
      <c r="R2242" s="22"/>
      <c r="S2242" s="99"/>
      <c r="T2242" s="10"/>
      <c r="U2242" s="229" t="str">
        <f t="shared" si="1206"/>
        <v/>
      </c>
      <c r="V2242" s="230"/>
      <c r="W2242" s="230"/>
      <c r="X2242" s="230"/>
      <c r="Y2242" s="230"/>
      <c r="Z2242" s="22" t="str">
        <f>""</f>
        <v/>
      </c>
      <c r="AB2242" s="23" t="str">
        <f t="shared" si="1207"/>
        <v/>
      </c>
      <c r="AC2242" s="2" t="b">
        <f>COUNT(Q2242:Q$2500)&gt;0</f>
        <v>0</v>
      </c>
      <c r="AD2242" s="2" t="b">
        <f t="shared" si="1189"/>
        <v>0</v>
      </c>
      <c r="AE2242" s="2" t="b">
        <f t="shared" si="1190"/>
        <v>0</v>
      </c>
      <c r="AF2242" s="2" t="b">
        <f t="shared" si="1191"/>
        <v>0</v>
      </c>
      <c r="AG2242" s="2" t="b">
        <f>OR(
  AND(AC2242,NOT(AC2243)),
  AND(AF2242,WEEKDAY(AH2241,2)=EINSTELLUNGEN!$D$12),
  AND(AF2242,AH2242=$J$35)
)</f>
        <v>0</v>
      </c>
      <c r="AH2242" s="2">
        <f>IF(AE2242,AH2241+IF(WEEKDAY(AH2241+1,2)&lt;=EINSTELLUNGEN!$D$12,1,$J$36),AH2241)</f>
        <v>42020</v>
      </c>
      <c r="AI2242" s="2">
        <f t="shared" si="1192"/>
        <v>2019</v>
      </c>
      <c r="AJ2242" s="2">
        <f t="shared" si="1193"/>
        <v>201901</v>
      </c>
      <c r="AK2242" s="2">
        <f t="shared" si="1194"/>
        <v>201901</v>
      </c>
      <c r="AL2242" s="2">
        <f t="shared" si="1195"/>
        <v>201903</v>
      </c>
      <c r="AM2242" s="2" t="b">
        <f t="shared" si="1196"/>
        <v>1</v>
      </c>
      <c r="AN2242" s="4" t="e">
        <f t="shared" si="1208"/>
        <v>#N/A</v>
      </c>
      <c r="AO2242" s="4" t="e">
        <f t="shared" si="1209"/>
        <v>#N/A</v>
      </c>
      <c r="AP2242" s="2" t="str">
        <f>IF(AD2242,
  IF(ISBLANK(H2242),
    AP2241,
    IF(LEN(H2242)=1,
      IF(OR(UPPER(H2242)="A",UPPER(H2242)="I"),
        EINSTELLUNGEN!$D$21,
        IF(OR(UPPER(H2242)="B",UPPER(H2242)="M"),
          EINSTELLUNGEN!$D$22,
          IF(OR(UPPER(H2242)="C",UPPER(H2242)="S"),
            EINSTELLUNGEN!$D$23,
            IF(UPPER(H2242)="D",
              EINSTELLUNGEN!$D$24,
              IF(UPPER(H2242)="E",
                EINSTELLUNGEN!$D$25,
                UPPER(H2242)))))),
      IF(ISNUMBER(H2242),
        EINSTELLUNGEN!$D$20&amp;H2242,
        UPPER(H2242)))),
  "")</f>
        <v/>
      </c>
      <c r="AQ2242" s="2" t="str">
        <f t="shared" si="1210"/>
        <v/>
      </c>
      <c r="AR2242" s="2">
        <f t="shared" si="1211"/>
        <v>0</v>
      </c>
      <c r="AS2242" s="145">
        <f t="shared" si="1212"/>
        <v>0.33333333333333331</v>
      </c>
      <c r="AT2242" s="2">
        <f t="shared" si="1213"/>
        <v>0</v>
      </c>
      <c r="AU2242" s="2">
        <f t="shared" si="1214"/>
        <v>0</v>
      </c>
      <c r="AV2242" s="2">
        <f t="shared" si="1215"/>
        <v>0</v>
      </c>
      <c r="AW2242" s="2">
        <f t="shared" si="1216"/>
        <v>0</v>
      </c>
      <c r="AX2242" s="2">
        <f t="shared" si="1197"/>
        <v>0</v>
      </c>
      <c r="AY2242" s="2">
        <f t="shared" si="1217"/>
        <v>0</v>
      </c>
      <c r="AZ2242" s="145" t="e">
        <f t="shared" si="1218"/>
        <v>#N/A</v>
      </c>
      <c r="BA2242" s="145" t="e">
        <f t="shared" si="1219"/>
        <v>#N/A</v>
      </c>
      <c r="BB2242" s="145">
        <f t="shared" si="1220"/>
        <v>2.083333333333337E-2</v>
      </c>
      <c r="BC2242" s="2">
        <f>IF(AM2242,
  IF(AND(AL2242=$J$31,_xlfn.DAYS(AH2242,DATE(AI2242,1,1))&lt;7),
    MAX(0,EINSTELLUNGEN!$D$12+1-WEEKDAY(DATE(EINSTELLUNGEN!$D$9,EINSTELLUNGEN!$D$10,1),2)),
    IF(AL2242=$J$33,
      MIN(EINSTELLUNGEN!$D$12,WEEKDAY(DATE(EINSTELLUNGEN!$D$9,12,31),2)),
      EINSTELLUNGEN!$D$12
  )) - SUMIF(AL$50:AL$2500,"="&amp;AL2242,AX$50:AX$2500),
  0)</f>
        <v>3</v>
      </c>
      <c r="BD2242" s="2">
        <f t="shared" si="1221"/>
        <v>0.33333333333333331</v>
      </c>
      <c r="BE2242" s="2">
        <f t="shared" si="1222"/>
        <v>0</v>
      </c>
    </row>
    <row r="2243" spans="1:57" ht="10.5" customHeight="1">
      <c r="A2243" s="1" t="str">
        <f t="shared" ca="1" si="1198"/>
        <v/>
      </c>
      <c r="B2243" s="1" t="str">
        <f t="shared" ca="1" si="1199"/>
        <v/>
      </c>
      <c r="C2243" s="1" t="str">
        <f t="shared" ca="1" si="1200"/>
        <v/>
      </c>
      <c r="D2243" s="1" t="str">
        <f t="shared" ca="1" si="1201"/>
        <v/>
      </c>
      <c r="F2243" s="10"/>
      <c r="G2243" s="136" t="str">
        <f t="shared" si="1202"/>
        <v/>
      </c>
      <c r="H2243" s="27"/>
      <c r="I2243" s="28"/>
      <c r="J2243" s="28"/>
      <c r="K2243" s="29"/>
      <c r="L2243" s="136"/>
      <c r="M2243" s="136"/>
      <c r="N2243" s="136"/>
      <c r="O2243" s="26" t="str">
        <f t="shared" si="1203"/>
        <v/>
      </c>
      <c r="P2243" s="218" t="str">
        <f t="shared" si="1204"/>
        <v/>
      </c>
      <c r="Q2243" s="26" t="str">
        <f t="shared" si="1205"/>
        <v/>
      </c>
      <c r="R2243" s="22"/>
      <c r="S2243" s="99"/>
      <c r="T2243" s="10"/>
      <c r="U2243" s="229" t="str">
        <f t="shared" si="1206"/>
        <v/>
      </c>
      <c r="V2243" s="230"/>
      <c r="W2243" s="230"/>
      <c r="X2243" s="230"/>
      <c r="Y2243" s="230"/>
      <c r="Z2243" s="22" t="str">
        <f>""</f>
        <v/>
      </c>
      <c r="AB2243" s="23" t="str">
        <f t="shared" si="1207"/>
        <v/>
      </c>
      <c r="AC2243" s="2" t="b">
        <f>COUNT(Q2243:Q$2500)&gt;0</f>
        <v>0</v>
      </c>
      <c r="AD2243" s="2" t="b">
        <f t="shared" si="1189"/>
        <v>0</v>
      </c>
      <c r="AE2243" s="2" t="b">
        <f t="shared" si="1190"/>
        <v>0</v>
      </c>
      <c r="AF2243" s="2" t="b">
        <f t="shared" si="1191"/>
        <v>0</v>
      </c>
      <c r="AG2243" s="2" t="b">
        <f>OR(
  AND(AC2243,NOT(AC2244)),
  AND(AF2243,WEEKDAY(AH2242,2)=EINSTELLUNGEN!$D$12),
  AND(AF2243,AH2243=$J$35)
)</f>
        <v>0</v>
      </c>
      <c r="AH2243" s="2">
        <f>IF(AE2243,AH2242+IF(WEEKDAY(AH2242+1,2)&lt;=EINSTELLUNGEN!$D$12,1,$J$36),AH2242)</f>
        <v>42020</v>
      </c>
      <c r="AI2243" s="2">
        <f t="shared" si="1192"/>
        <v>2019</v>
      </c>
      <c r="AJ2243" s="2">
        <f t="shared" si="1193"/>
        <v>201901</v>
      </c>
      <c r="AK2243" s="2">
        <f t="shared" si="1194"/>
        <v>201901</v>
      </c>
      <c r="AL2243" s="2">
        <f t="shared" si="1195"/>
        <v>201903</v>
      </c>
      <c r="AM2243" s="2" t="b">
        <f t="shared" si="1196"/>
        <v>1</v>
      </c>
      <c r="AN2243" s="4" t="e">
        <f t="shared" si="1208"/>
        <v>#N/A</v>
      </c>
      <c r="AO2243" s="4" t="e">
        <f t="shared" si="1209"/>
        <v>#N/A</v>
      </c>
      <c r="AP2243" s="2" t="str">
        <f>IF(AD2243,
  IF(ISBLANK(H2243),
    AP2242,
    IF(LEN(H2243)=1,
      IF(OR(UPPER(H2243)="A",UPPER(H2243)="I"),
        EINSTELLUNGEN!$D$21,
        IF(OR(UPPER(H2243)="B",UPPER(H2243)="M"),
          EINSTELLUNGEN!$D$22,
          IF(OR(UPPER(H2243)="C",UPPER(H2243)="S"),
            EINSTELLUNGEN!$D$23,
            IF(UPPER(H2243)="D",
              EINSTELLUNGEN!$D$24,
              IF(UPPER(H2243)="E",
                EINSTELLUNGEN!$D$25,
                UPPER(H2243)))))),
      IF(ISNUMBER(H2243),
        EINSTELLUNGEN!$D$20&amp;H2243,
        UPPER(H2243)))),
  "")</f>
        <v/>
      </c>
      <c r="AQ2243" s="2" t="str">
        <f t="shared" si="1210"/>
        <v/>
      </c>
      <c r="AR2243" s="2">
        <f t="shared" si="1211"/>
        <v>0</v>
      </c>
      <c r="AS2243" s="145">
        <f t="shared" si="1212"/>
        <v>0.33333333333333331</v>
      </c>
      <c r="AT2243" s="2">
        <f t="shared" si="1213"/>
        <v>0</v>
      </c>
      <c r="AU2243" s="2">
        <f t="shared" si="1214"/>
        <v>0</v>
      </c>
      <c r="AV2243" s="2">
        <f t="shared" si="1215"/>
        <v>0</v>
      </c>
      <c r="AW2243" s="2">
        <f t="shared" si="1216"/>
        <v>0</v>
      </c>
      <c r="AX2243" s="2">
        <f t="shared" si="1197"/>
        <v>0</v>
      </c>
      <c r="AY2243" s="2">
        <f t="shared" si="1217"/>
        <v>0</v>
      </c>
      <c r="AZ2243" s="145" t="e">
        <f t="shared" si="1218"/>
        <v>#N/A</v>
      </c>
      <c r="BA2243" s="145" t="e">
        <f t="shared" si="1219"/>
        <v>#N/A</v>
      </c>
      <c r="BB2243" s="145">
        <f t="shared" si="1220"/>
        <v>2.083333333333337E-2</v>
      </c>
      <c r="BC2243" s="2">
        <f>IF(AM2243,
  IF(AND(AL2243=$J$31,_xlfn.DAYS(AH2243,DATE(AI2243,1,1))&lt;7),
    MAX(0,EINSTELLUNGEN!$D$12+1-WEEKDAY(DATE(EINSTELLUNGEN!$D$9,EINSTELLUNGEN!$D$10,1),2)),
    IF(AL2243=$J$33,
      MIN(EINSTELLUNGEN!$D$12,WEEKDAY(DATE(EINSTELLUNGEN!$D$9,12,31),2)),
      EINSTELLUNGEN!$D$12
  )) - SUMIF(AL$50:AL$2500,"="&amp;AL2243,AX$50:AX$2500),
  0)</f>
        <v>3</v>
      </c>
      <c r="BD2243" s="2">
        <f t="shared" si="1221"/>
        <v>0.33333333333333331</v>
      </c>
      <c r="BE2243" s="2">
        <f t="shared" si="1222"/>
        <v>0</v>
      </c>
    </row>
    <row r="2244" spans="1:57" ht="10.5" customHeight="1">
      <c r="A2244" s="1" t="str">
        <f t="shared" ca="1" si="1198"/>
        <v/>
      </c>
      <c r="B2244" s="1" t="str">
        <f t="shared" ca="1" si="1199"/>
        <v/>
      </c>
      <c r="C2244" s="1" t="str">
        <f t="shared" ca="1" si="1200"/>
        <v/>
      </c>
      <c r="D2244" s="1" t="str">
        <f t="shared" ca="1" si="1201"/>
        <v/>
      </c>
      <c r="F2244" s="10"/>
      <c r="G2244" s="136" t="str">
        <f t="shared" si="1202"/>
        <v/>
      </c>
      <c r="H2244" s="27"/>
      <c r="I2244" s="28"/>
      <c r="J2244" s="28"/>
      <c r="K2244" s="29"/>
      <c r="L2244" s="136"/>
      <c r="M2244" s="136"/>
      <c r="N2244" s="136"/>
      <c r="O2244" s="26" t="str">
        <f t="shared" si="1203"/>
        <v/>
      </c>
      <c r="P2244" s="218" t="str">
        <f t="shared" si="1204"/>
        <v/>
      </c>
      <c r="Q2244" s="26" t="str">
        <f t="shared" si="1205"/>
        <v/>
      </c>
      <c r="R2244" s="22"/>
      <c r="S2244" s="99"/>
      <c r="T2244" s="10"/>
      <c r="U2244" s="229" t="str">
        <f t="shared" si="1206"/>
        <v/>
      </c>
      <c r="V2244" s="230"/>
      <c r="W2244" s="230"/>
      <c r="X2244" s="230"/>
      <c r="Y2244" s="230"/>
      <c r="Z2244" s="22" t="str">
        <f>""</f>
        <v/>
      </c>
      <c r="AB2244" s="23" t="str">
        <f t="shared" si="1207"/>
        <v/>
      </c>
      <c r="AC2244" s="2" t="b">
        <f>COUNT(Q2244:Q$2500)&gt;0</f>
        <v>0</v>
      </c>
      <c r="AD2244" s="2" t="b">
        <f t="shared" si="1189"/>
        <v>0</v>
      </c>
      <c r="AE2244" s="2" t="b">
        <f t="shared" si="1190"/>
        <v>0</v>
      </c>
      <c r="AF2244" s="2" t="b">
        <f t="shared" si="1191"/>
        <v>0</v>
      </c>
      <c r="AG2244" s="2" t="b">
        <f>OR(
  AND(AC2244,NOT(AC2245)),
  AND(AF2244,WEEKDAY(AH2243,2)=EINSTELLUNGEN!$D$12),
  AND(AF2244,AH2244=$J$35)
)</f>
        <v>0</v>
      </c>
      <c r="AH2244" s="2">
        <f>IF(AE2244,AH2243+IF(WEEKDAY(AH2243+1,2)&lt;=EINSTELLUNGEN!$D$12,1,$J$36),AH2243)</f>
        <v>42020</v>
      </c>
      <c r="AI2244" s="2">
        <f t="shared" si="1192"/>
        <v>2019</v>
      </c>
      <c r="AJ2244" s="2">
        <f t="shared" si="1193"/>
        <v>201901</v>
      </c>
      <c r="AK2244" s="2">
        <f t="shared" si="1194"/>
        <v>201901</v>
      </c>
      <c r="AL2244" s="2">
        <f t="shared" si="1195"/>
        <v>201903</v>
      </c>
      <c r="AM2244" s="2" t="b">
        <f t="shared" si="1196"/>
        <v>1</v>
      </c>
      <c r="AN2244" s="4" t="e">
        <f t="shared" si="1208"/>
        <v>#N/A</v>
      </c>
      <c r="AO2244" s="4" t="e">
        <f t="shared" si="1209"/>
        <v>#N/A</v>
      </c>
      <c r="AP2244" s="2" t="str">
        <f>IF(AD2244,
  IF(ISBLANK(H2244),
    AP2243,
    IF(LEN(H2244)=1,
      IF(OR(UPPER(H2244)="A",UPPER(H2244)="I"),
        EINSTELLUNGEN!$D$21,
        IF(OR(UPPER(H2244)="B",UPPER(H2244)="M"),
          EINSTELLUNGEN!$D$22,
          IF(OR(UPPER(H2244)="C",UPPER(H2244)="S"),
            EINSTELLUNGEN!$D$23,
            IF(UPPER(H2244)="D",
              EINSTELLUNGEN!$D$24,
              IF(UPPER(H2244)="E",
                EINSTELLUNGEN!$D$25,
                UPPER(H2244)))))),
      IF(ISNUMBER(H2244),
        EINSTELLUNGEN!$D$20&amp;H2244,
        UPPER(H2244)))),
  "")</f>
        <v/>
      </c>
      <c r="AQ2244" s="2" t="str">
        <f t="shared" si="1210"/>
        <v/>
      </c>
      <c r="AR2244" s="2">
        <f t="shared" si="1211"/>
        <v>0</v>
      </c>
      <c r="AS2244" s="145">
        <f t="shared" si="1212"/>
        <v>0.33333333333333331</v>
      </c>
      <c r="AT2244" s="2">
        <f t="shared" si="1213"/>
        <v>0</v>
      </c>
      <c r="AU2244" s="2">
        <f t="shared" si="1214"/>
        <v>0</v>
      </c>
      <c r="AV2244" s="2">
        <f t="shared" si="1215"/>
        <v>0</v>
      </c>
      <c r="AW2244" s="2">
        <f t="shared" si="1216"/>
        <v>0</v>
      </c>
      <c r="AX2244" s="2">
        <f t="shared" si="1197"/>
        <v>0</v>
      </c>
      <c r="AY2244" s="2">
        <f t="shared" si="1217"/>
        <v>0</v>
      </c>
      <c r="AZ2244" s="145" t="e">
        <f t="shared" si="1218"/>
        <v>#N/A</v>
      </c>
      <c r="BA2244" s="145" t="e">
        <f t="shared" si="1219"/>
        <v>#N/A</v>
      </c>
      <c r="BB2244" s="145">
        <f t="shared" si="1220"/>
        <v>2.083333333333337E-2</v>
      </c>
      <c r="BC2244" s="2">
        <f>IF(AM2244,
  IF(AND(AL2244=$J$31,_xlfn.DAYS(AH2244,DATE(AI2244,1,1))&lt;7),
    MAX(0,EINSTELLUNGEN!$D$12+1-WEEKDAY(DATE(EINSTELLUNGEN!$D$9,EINSTELLUNGEN!$D$10,1),2)),
    IF(AL2244=$J$33,
      MIN(EINSTELLUNGEN!$D$12,WEEKDAY(DATE(EINSTELLUNGEN!$D$9,12,31),2)),
      EINSTELLUNGEN!$D$12
  )) - SUMIF(AL$50:AL$2500,"="&amp;AL2244,AX$50:AX$2500),
  0)</f>
        <v>3</v>
      </c>
      <c r="BD2244" s="2">
        <f t="shared" si="1221"/>
        <v>0.33333333333333331</v>
      </c>
      <c r="BE2244" s="2">
        <f t="shared" si="1222"/>
        <v>0</v>
      </c>
    </row>
    <row r="2245" spans="1:57" ht="10.5" customHeight="1">
      <c r="A2245" s="1" t="str">
        <f t="shared" ca="1" si="1198"/>
        <v/>
      </c>
      <c r="B2245" s="1" t="str">
        <f t="shared" ca="1" si="1199"/>
        <v/>
      </c>
      <c r="C2245" s="1" t="str">
        <f t="shared" ca="1" si="1200"/>
        <v/>
      </c>
      <c r="D2245" s="1" t="str">
        <f t="shared" ca="1" si="1201"/>
        <v/>
      </c>
      <c r="F2245" s="10"/>
      <c r="G2245" s="136" t="str">
        <f t="shared" si="1202"/>
        <v/>
      </c>
      <c r="H2245" s="27"/>
      <c r="I2245" s="28"/>
      <c r="J2245" s="28"/>
      <c r="K2245" s="29"/>
      <c r="L2245" s="136"/>
      <c r="M2245" s="136"/>
      <c r="N2245" s="136"/>
      <c r="O2245" s="26" t="str">
        <f t="shared" si="1203"/>
        <v/>
      </c>
      <c r="P2245" s="218" t="str">
        <f t="shared" si="1204"/>
        <v/>
      </c>
      <c r="Q2245" s="26" t="str">
        <f t="shared" si="1205"/>
        <v/>
      </c>
      <c r="R2245" s="22"/>
      <c r="S2245" s="99"/>
      <c r="T2245" s="10"/>
      <c r="U2245" s="229" t="str">
        <f t="shared" si="1206"/>
        <v/>
      </c>
      <c r="V2245" s="230"/>
      <c r="W2245" s="230"/>
      <c r="X2245" s="230"/>
      <c r="Y2245" s="230"/>
      <c r="Z2245" s="22" t="str">
        <f>""</f>
        <v/>
      </c>
      <c r="AB2245" s="23" t="str">
        <f t="shared" si="1207"/>
        <v/>
      </c>
      <c r="AC2245" s="2" t="b">
        <f>COUNT(Q2245:Q$2500)&gt;0</f>
        <v>0</v>
      </c>
      <c r="AD2245" s="2" t="b">
        <f t="shared" si="1189"/>
        <v>0</v>
      </c>
      <c r="AE2245" s="2" t="b">
        <f t="shared" si="1190"/>
        <v>0</v>
      </c>
      <c r="AF2245" s="2" t="b">
        <f t="shared" si="1191"/>
        <v>0</v>
      </c>
      <c r="AG2245" s="2" t="b">
        <f>OR(
  AND(AC2245,NOT(AC2246)),
  AND(AF2245,WEEKDAY(AH2244,2)=EINSTELLUNGEN!$D$12),
  AND(AF2245,AH2245=$J$35)
)</f>
        <v>0</v>
      </c>
      <c r="AH2245" s="2">
        <f>IF(AE2245,AH2244+IF(WEEKDAY(AH2244+1,2)&lt;=EINSTELLUNGEN!$D$12,1,$J$36),AH2244)</f>
        <v>42020</v>
      </c>
      <c r="AI2245" s="2">
        <f t="shared" si="1192"/>
        <v>2019</v>
      </c>
      <c r="AJ2245" s="2">
        <f t="shared" si="1193"/>
        <v>201901</v>
      </c>
      <c r="AK2245" s="2">
        <f t="shared" si="1194"/>
        <v>201901</v>
      </c>
      <c r="AL2245" s="2">
        <f t="shared" si="1195"/>
        <v>201903</v>
      </c>
      <c r="AM2245" s="2" t="b">
        <f t="shared" si="1196"/>
        <v>1</v>
      </c>
      <c r="AN2245" s="4" t="e">
        <f t="shared" si="1208"/>
        <v>#N/A</v>
      </c>
      <c r="AO2245" s="4" t="e">
        <f t="shared" si="1209"/>
        <v>#N/A</v>
      </c>
      <c r="AP2245" s="2" t="str">
        <f>IF(AD2245,
  IF(ISBLANK(H2245),
    AP2244,
    IF(LEN(H2245)=1,
      IF(OR(UPPER(H2245)="A",UPPER(H2245)="I"),
        EINSTELLUNGEN!$D$21,
        IF(OR(UPPER(H2245)="B",UPPER(H2245)="M"),
          EINSTELLUNGEN!$D$22,
          IF(OR(UPPER(H2245)="C",UPPER(H2245)="S"),
            EINSTELLUNGEN!$D$23,
            IF(UPPER(H2245)="D",
              EINSTELLUNGEN!$D$24,
              IF(UPPER(H2245)="E",
                EINSTELLUNGEN!$D$25,
                UPPER(H2245)))))),
      IF(ISNUMBER(H2245),
        EINSTELLUNGEN!$D$20&amp;H2245,
        UPPER(H2245)))),
  "")</f>
        <v/>
      </c>
      <c r="AQ2245" s="2" t="str">
        <f t="shared" si="1210"/>
        <v/>
      </c>
      <c r="AR2245" s="2">
        <f t="shared" si="1211"/>
        <v>0</v>
      </c>
      <c r="AS2245" s="145">
        <f t="shared" si="1212"/>
        <v>0.33333333333333331</v>
      </c>
      <c r="AT2245" s="2">
        <f t="shared" si="1213"/>
        <v>0</v>
      </c>
      <c r="AU2245" s="2">
        <f t="shared" si="1214"/>
        <v>0</v>
      </c>
      <c r="AV2245" s="2">
        <f t="shared" si="1215"/>
        <v>0</v>
      </c>
      <c r="AW2245" s="2">
        <f t="shared" si="1216"/>
        <v>0</v>
      </c>
      <c r="AX2245" s="2">
        <f t="shared" si="1197"/>
        <v>0</v>
      </c>
      <c r="AY2245" s="2">
        <f t="shared" si="1217"/>
        <v>0</v>
      </c>
      <c r="AZ2245" s="145" t="e">
        <f t="shared" si="1218"/>
        <v>#N/A</v>
      </c>
      <c r="BA2245" s="145" t="e">
        <f t="shared" si="1219"/>
        <v>#N/A</v>
      </c>
      <c r="BB2245" s="145">
        <f t="shared" si="1220"/>
        <v>2.083333333333337E-2</v>
      </c>
      <c r="BC2245" s="2">
        <f>IF(AM2245,
  IF(AND(AL2245=$J$31,_xlfn.DAYS(AH2245,DATE(AI2245,1,1))&lt;7),
    MAX(0,EINSTELLUNGEN!$D$12+1-WEEKDAY(DATE(EINSTELLUNGEN!$D$9,EINSTELLUNGEN!$D$10,1),2)),
    IF(AL2245=$J$33,
      MIN(EINSTELLUNGEN!$D$12,WEEKDAY(DATE(EINSTELLUNGEN!$D$9,12,31),2)),
      EINSTELLUNGEN!$D$12
  )) - SUMIF(AL$50:AL$2500,"="&amp;AL2245,AX$50:AX$2500),
  0)</f>
        <v>3</v>
      </c>
      <c r="BD2245" s="2">
        <f t="shared" si="1221"/>
        <v>0.33333333333333331</v>
      </c>
      <c r="BE2245" s="2">
        <f t="shared" si="1222"/>
        <v>0</v>
      </c>
    </row>
    <row r="2246" spans="1:57" ht="10.5" customHeight="1">
      <c r="A2246" s="1" t="str">
        <f t="shared" ca="1" si="1198"/>
        <v/>
      </c>
      <c r="B2246" s="1" t="str">
        <f t="shared" ca="1" si="1199"/>
        <v/>
      </c>
      <c r="C2246" s="1" t="str">
        <f t="shared" ca="1" si="1200"/>
        <v/>
      </c>
      <c r="D2246" s="1" t="str">
        <f t="shared" ca="1" si="1201"/>
        <v/>
      </c>
      <c r="F2246" s="10"/>
      <c r="G2246" s="136" t="str">
        <f t="shared" si="1202"/>
        <v/>
      </c>
      <c r="H2246" s="27"/>
      <c r="I2246" s="28"/>
      <c r="J2246" s="28"/>
      <c r="K2246" s="29"/>
      <c r="L2246" s="136"/>
      <c r="M2246" s="136"/>
      <c r="N2246" s="136"/>
      <c r="O2246" s="26" t="str">
        <f t="shared" si="1203"/>
        <v/>
      </c>
      <c r="P2246" s="218" t="str">
        <f t="shared" si="1204"/>
        <v/>
      </c>
      <c r="Q2246" s="26" t="str">
        <f t="shared" si="1205"/>
        <v/>
      </c>
      <c r="R2246" s="22"/>
      <c r="S2246" s="99"/>
      <c r="T2246" s="10"/>
      <c r="U2246" s="229" t="str">
        <f t="shared" si="1206"/>
        <v/>
      </c>
      <c r="V2246" s="230"/>
      <c r="W2246" s="230"/>
      <c r="X2246" s="230"/>
      <c r="Y2246" s="230"/>
      <c r="Z2246" s="22" t="str">
        <f>""</f>
        <v/>
      </c>
      <c r="AB2246" s="23" t="str">
        <f t="shared" si="1207"/>
        <v/>
      </c>
      <c r="AC2246" s="2" t="b">
        <f>COUNT(Q2246:Q$2500)&gt;0</f>
        <v>0</v>
      </c>
      <c r="AD2246" s="2" t="b">
        <f t="shared" si="1189"/>
        <v>0</v>
      </c>
      <c r="AE2246" s="2" t="b">
        <f t="shared" si="1190"/>
        <v>0</v>
      </c>
      <c r="AF2246" s="2" t="b">
        <f t="shared" si="1191"/>
        <v>0</v>
      </c>
      <c r="AG2246" s="2" t="b">
        <f>OR(
  AND(AC2246,NOT(AC2247)),
  AND(AF2246,WEEKDAY(AH2245,2)=EINSTELLUNGEN!$D$12),
  AND(AF2246,AH2246=$J$35)
)</f>
        <v>0</v>
      </c>
      <c r="AH2246" s="2">
        <f>IF(AE2246,AH2245+IF(WEEKDAY(AH2245+1,2)&lt;=EINSTELLUNGEN!$D$12,1,$J$36),AH2245)</f>
        <v>42020</v>
      </c>
      <c r="AI2246" s="2">
        <f t="shared" si="1192"/>
        <v>2019</v>
      </c>
      <c r="AJ2246" s="2">
        <f t="shared" si="1193"/>
        <v>201901</v>
      </c>
      <c r="AK2246" s="2">
        <f t="shared" si="1194"/>
        <v>201901</v>
      </c>
      <c r="AL2246" s="2">
        <f t="shared" si="1195"/>
        <v>201903</v>
      </c>
      <c r="AM2246" s="2" t="b">
        <f t="shared" si="1196"/>
        <v>1</v>
      </c>
      <c r="AN2246" s="4" t="e">
        <f t="shared" si="1208"/>
        <v>#N/A</v>
      </c>
      <c r="AO2246" s="4" t="e">
        <f t="shared" si="1209"/>
        <v>#N/A</v>
      </c>
      <c r="AP2246" s="2" t="str">
        <f>IF(AD2246,
  IF(ISBLANK(H2246),
    AP2245,
    IF(LEN(H2246)=1,
      IF(OR(UPPER(H2246)="A",UPPER(H2246)="I"),
        EINSTELLUNGEN!$D$21,
        IF(OR(UPPER(H2246)="B",UPPER(H2246)="M"),
          EINSTELLUNGEN!$D$22,
          IF(OR(UPPER(H2246)="C",UPPER(H2246)="S"),
            EINSTELLUNGEN!$D$23,
            IF(UPPER(H2246)="D",
              EINSTELLUNGEN!$D$24,
              IF(UPPER(H2246)="E",
                EINSTELLUNGEN!$D$25,
                UPPER(H2246)))))),
      IF(ISNUMBER(H2246),
        EINSTELLUNGEN!$D$20&amp;H2246,
        UPPER(H2246)))),
  "")</f>
        <v/>
      </c>
      <c r="AQ2246" s="2" t="str">
        <f t="shared" si="1210"/>
        <v/>
      </c>
      <c r="AR2246" s="2">
        <f t="shared" si="1211"/>
        <v>0</v>
      </c>
      <c r="AS2246" s="145">
        <f t="shared" si="1212"/>
        <v>0.33333333333333331</v>
      </c>
      <c r="AT2246" s="2">
        <f t="shared" si="1213"/>
        <v>0</v>
      </c>
      <c r="AU2246" s="2">
        <f t="shared" si="1214"/>
        <v>0</v>
      </c>
      <c r="AV2246" s="2">
        <f t="shared" si="1215"/>
        <v>0</v>
      </c>
      <c r="AW2246" s="2">
        <f t="shared" si="1216"/>
        <v>0</v>
      </c>
      <c r="AX2246" s="2">
        <f t="shared" si="1197"/>
        <v>0</v>
      </c>
      <c r="AY2246" s="2">
        <f t="shared" si="1217"/>
        <v>0</v>
      </c>
      <c r="AZ2246" s="145" t="e">
        <f t="shared" si="1218"/>
        <v>#N/A</v>
      </c>
      <c r="BA2246" s="145" t="e">
        <f t="shared" si="1219"/>
        <v>#N/A</v>
      </c>
      <c r="BB2246" s="145">
        <f t="shared" si="1220"/>
        <v>2.083333333333337E-2</v>
      </c>
      <c r="BC2246" s="2">
        <f>IF(AM2246,
  IF(AND(AL2246=$J$31,_xlfn.DAYS(AH2246,DATE(AI2246,1,1))&lt;7),
    MAX(0,EINSTELLUNGEN!$D$12+1-WEEKDAY(DATE(EINSTELLUNGEN!$D$9,EINSTELLUNGEN!$D$10,1),2)),
    IF(AL2246=$J$33,
      MIN(EINSTELLUNGEN!$D$12,WEEKDAY(DATE(EINSTELLUNGEN!$D$9,12,31),2)),
      EINSTELLUNGEN!$D$12
  )) - SUMIF(AL$50:AL$2500,"="&amp;AL2246,AX$50:AX$2500),
  0)</f>
        <v>3</v>
      </c>
      <c r="BD2246" s="2">
        <f t="shared" si="1221"/>
        <v>0.33333333333333331</v>
      </c>
      <c r="BE2246" s="2">
        <f t="shared" si="1222"/>
        <v>0</v>
      </c>
    </row>
    <row r="2247" spans="1:57" ht="10.5" customHeight="1">
      <c r="A2247" s="1" t="str">
        <f t="shared" ca="1" si="1198"/>
        <v/>
      </c>
      <c r="B2247" s="1" t="str">
        <f t="shared" ca="1" si="1199"/>
        <v/>
      </c>
      <c r="C2247" s="1" t="str">
        <f t="shared" ca="1" si="1200"/>
        <v/>
      </c>
      <c r="D2247" s="1" t="str">
        <f t="shared" ca="1" si="1201"/>
        <v/>
      </c>
      <c r="F2247" s="10"/>
      <c r="G2247" s="136" t="str">
        <f t="shared" si="1202"/>
        <v/>
      </c>
      <c r="H2247" s="27"/>
      <c r="I2247" s="28"/>
      <c r="J2247" s="28"/>
      <c r="K2247" s="29"/>
      <c r="L2247" s="136"/>
      <c r="M2247" s="136"/>
      <c r="N2247" s="136"/>
      <c r="O2247" s="26" t="str">
        <f t="shared" si="1203"/>
        <v/>
      </c>
      <c r="P2247" s="218" t="str">
        <f t="shared" si="1204"/>
        <v/>
      </c>
      <c r="Q2247" s="26" t="str">
        <f t="shared" si="1205"/>
        <v/>
      </c>
      <c r="R2247" s="22"/>
      <c r="S2247" s="99"/>
      <c r="T2247" s="10"/>
      <c r="U2247" s="229" t="str">
        <f t="shared" si="1206"/>
        <v/>
      </c>
      <c r="V2247" s="230"/>
      <c r="W2247" s="230"/>
      <c r="X2247" s="230"/>
      <c r="Y2247" s="230"/>
      <c r="Z2247" s="22" t="str">
        <f>""</f>
        <v/>
      </c>
      <c r="AB2247" s="23" t="str">
        <f t="shared" si="1207"/>
        <v/>
      </c>
      <c r="AC2247" s="2" t="b">
        <f>COUNT(Q2247:Q$2500)&gt;0</f>
        <v>0</v>
      </c>
      <c r="AD2247" s="2" t="b">
        <f t="shared" si="1189"/>
        <v>0</v>
      </c>
      <c r="AE2247" s="2" t="b">
        <f t="shared" si="1190"/>
        <v>0</v>
      </c>
      <c r="AF2247" s="2" t="b">
        <f t="shared" si="1191"/>
        <v>0</v>
      </c>
      <c r="AG2247" s="2" t="b">
        <f>OR(
  AND(AC2247,NOT(AC2248)),
  AND(AF2247,WEEKDAY(AH2246,2)=EINSTELLUNGEN!$D$12),
  AND(AF2247,AH2247=$J$35)
)</f>
        <v>0</v>
      </c>
      <c r="AH2247" s="2">
        <f>IF(AE2247,AH2246+IF(WEEKDAY(AH2246+1,2)&lt;=EINSTELLUNGEN!$D$12,1,$J$36),AH2246)</f>
        <v>42020</v>
      </c>
      <c r="AI2247" s="2">
        <f t="shared" si="1192"/>
        <v>2019</v>
      </c>
      <c r="AJ2247" s="2">
        <f t="shared" si="1193"/>
        <v>201901</v>
      </c>
      <c r="AK2247" s="2">
        <f t="shared" si="1194"/>
        <v>201901</v>
      </c>
      <c r="AL2247" s="2">
        <f t="shared" si="1195"/>
        <v>201903</v>
      </c>
      <c r="AM2247" s="2" t="b">
        <f t="shared" si="1196"/>
        <v>1</v>
      </c>
      <c r="AN2247" s="4" t="e">
        <f t="shared" si="1208"/>
        <v>#N/A</v>
      </c>
      <c r="AO2247" s="4" t="e">
        <f t="shared" si="1209"/>
        <v>#N/A</v>
      </c>
      <c r="AP2247" s="2" t="str">
        <f>IF(AD2247,
  IF(ISBLANK(H2247),
    AP2246,
    IF(LEN(H2247)=1,
      IF(OR(UPPER(H2247)="A",UPPER(H2247)="I"),
        EINSTELLUNGEN!$D$21,
        IF(OR(UPPER(H2247)="B",UPPER(H2247)="M"),
          EINSTELLUNGEN!$D$22,
          IF(OR(UPPER(H2247)="C",UPPER(H2247)="S"),
            EINSTELLUNGEN!$D$23,
            IF(UPPER(H2247)="D",
              EINSTELLUNGEN!$D$24,
              IF(UPPER(H2247)="E",
                EINSTELLUNGEN!$D$25,
                UPPER(H2247)))))),
      IF(ISNUMBER(H2247),
        EINSTELLUNGEN!$D$20&amp;H2247,
        UPPER(H2247)))),
  "")</f>
        <v/>
      </c>
      <c r="AQ2247" s="2" t="str">
        <f t="shared" si="1210"/>
        <v/>
      </c>
      <c r="AR2247" s="2">
        <f t="shared" si="1211"/>
        <v>0</v>
      </c>
      <c r="AS2247" s="145">
        <f t="shared" si="1212"/>
        <v>0.33333333333333331</v>
      </c>
      <c r="AT2247" s="2">
        <f t="shared" si="1213"/>
        <v>0</v>
      </c>
      <c r="AU2247" s="2">
        <f t="shared" si="1214"/>
        <v>0</v>
      </c>
      <c r="AV2247" s="2">
        <f t="shared" si="1215"/>
        <v>0</v>
      </c>
      <c r="AW2247" s="2">
        <f t="shared" si="1216"/>
        <v>0</v>
      </c>
      <c r="AX2247" s="2">
        <f t="shared" si="1197"/>
        <v>0</v>
      </c>
      <c r="AY2247" s="2">
        <f t="shared" si="1217"/>
        <v>0</v>
      </c>
      <c r="AZ2247" s="145" t="e">
        <f t="shared" si="1218"/>
        <v>#N/A</v>
      </c>
      <c r="BA2247" s="145" t="e">
        <f t="shared" si="1219"/>
        <v>#N/A</v>
      </c>
      <c r="BB2247" s="145">
        <f t="shared" si="1220"/>
        <v>2.083333333333337E-2</v>
      </c>
      <c r="BC2247" s="2">
        <f>IF(AM2247,
  IF(AND(AL2247=$J$31,_xlfn.DAYS(AH2247,DATE(AI2247,1,1))&lt;7),
    MAX(0,EINSTELLUNGEN!$D$12+1-WEEKDAY(DATE(EINSTELLUNGEN!$D$9,EINSTELLUNGEN!$D$10,1),2)),
    IF(AL2247=$J$33,
      MIN(EINSTELLUNGEN!$D$12,WEEKDAY(DATE(EINSTELLUNGEN!$D$9,12,31),2)),
      EINSTELLUNGEN!$D$12
  )) - SUMIF(AL$50:AL$2500,"="&amp;AL2247,AX$50:AX$2500),
  0)</f>
        <v>3</v>
      </c>
      <c r="BD2247" s="2">
        <f t="shared" si="1221"/>
        <v>0.33333333333333331</v>
      </c>
      <c r="BE2247" s="2">
        <f t="shared" si="1222"/>
        <v>0</v>
      </c>
    </row>
    <row r="2248" spans="1:57" ht="10.5" customHeight="1">
      <c r="A2248" s="1" t="str">
        <f t="shared" ca="1" si="1198"/>
        <v/>
      </c>
      <c r="B2248" s="1" t="str">
        <f t="shared" ca="1" si="1199"/>
        <v/>
      </c>
      <c r="C2248" s="1" t="str">
        <f t="shared" ca="1" si="1200"/>
        <v/>
      </c>
      <c r="D2248" s="1" t="str">
        <f t="shared" ca="1" si="1201"/>
        <v/>
      </c>
      <c r="F2248" s="10"/>
      <c r="G2248" s="136" t="str">
        <f t="shared" si="1202"/>
        <v/>
      </c>
      <c r="H2248" s="27"/>
      <c r="I2248" s="28"/>
      <c r="J2248" s="28"/>
      <c r="K2248" s="29"/>
      <c r="L2248" s="136"/>
      <c r="M2248" s="136"/>
      <c r="N2248" s="136"/>
      <c r="O2248" s="26" t="str">
        <f t="shared" si="1203"/>
        <v/>
      </c>
      <c r="P2248" s="218" t="str">
        <f t="shared" si="1204"/>
        <v/>
      </c>
      <c r="Q2248" s="26" t="str">
        <f t="shared" si="1205"/>
        <v/>
      </c>
      <c r="R2248" s="22"/>
      <c r="S2248" s="99"/>
      <c r="T2248" s="10"/>
      <c r="U2248" s="229" t="str">
        <f t="shared" si="1206"/>
        <v/>
      </c>
      <c r="V2248" s="230"/>
      <c r="W2248" s="230"/>
      <c r="X2248" s="230"/>
      <c r="Y2248" s="230"/>
      <c r="Z2248" s="22" t="str">
        <f>""</f>
        <v/>
      </c>
      <c r="AB2248" s="23" t="str">
        <f t="shared" si="1207"/>
        <v/>
      </c>
      <c r="AC2248" s="2" t="b">
        <f>COUNT(Q2248:Q$2500)&gt;0</f>
        <v>0</v>
      </c>
      <c r="AD2248" s="2" t="b">
        <f t="shared" si="1189"/>
        <v>0</v>
      </c>
      <c r="AE2248" s="2" t="b">
        <f t="shared" si="1190"/>
        <v>0</v>
      </c>
      <c r="AF2248" s="2" t="b">
        <f t="shared" si="1191"/>
        <v>0</v>
      </c>
      <c r="AG2248" s="2" t="b">
        <f>OR(
  AND(AC2248,NOT(AC2249)),
  AND(AF2248,WEEKDAY(AH2247,2)=EINSTELLUNGEN!$D$12),
  AND(AF2248,AH2248=$J$35)
)</f>
        <v>0</v>
      </c>
      <c r="AH2248" s="2">
        <f>IF(AE2248,AH2247+IF(WEEKDAY(AH2247+1,2)&lt;=EINSTELLUNGEN!$D$12,1,$J$36),AH2247)</f>
        <v>42020</v>
      </c>
      <c r="AI2248" s="2">
        <f t="shared" si="1192"/>
        <v>2019</v>
      </c>
      <c r="AJ2248" s="2">
        <f t="shared" si="1193"/>
        <v>201901</v>
      </c>
      <c r="AK2248" s="2">
        <f t="shared" si="1194"/>
        <v>201901</v>
      </c>
      <c r="AL2248" s="2">
        <f t="shared" si="1195"/>
        <v>201903</v>
      </c>
      <c r="AM2248" s="2" t="b">
        <f t="shared" si="1196"/>
        <v>1</v>
      </c>
      <c r="AN2248" s="4" t="e">
        <f t="shared" si="1208"/>
        <v>#N/A</v>
      </c>
      <c r="AO2248" s="4" t="e">
        <f t="shared" si="1209"/>
        <v>#N/A</v>
      </c>
      <c r="AP2248" s="2" t="str">
        <f>IF(AD2248,
  IF(ISBLANK(H2248),
    AP2247,
    IF(LEN(H2248)=1,
      IF(OR(UPPER(H2248)="A",UPPER(H2248)="I"),
        EINSTELLUNGEN!$D$21,
        IF(OR(UPPER(H2248)="B",UPPER(H2248)="M"),
          EINSTELLUNGEN!$D$22,
          IF(OR(UPPER(H2248)="C",UPPER(H2248)="S"),
            EINSTELLUNGEN!$D$23,
            IF(UPPER(H2248)="D",
              EINSTELLUNGEN!$D$24,
              IF(UPPER(H2248)="E",
                EINSTELLUNGEN!$D$25,
                UPPER(H2248)))))),
      IF(ISNUMBER(H2248),
        EINSTELLUNGEN!$D$20&amp;H2248,
        UPPER(H2248)))),
  "")</f>
        <v/>
      </c>
      <c r="AQ2248" s="2" t="str">
        <f t="shared" si="1210"/>
        <v/>
      </c>
      <c r="AR2248" s="2">
        <f t="shared" si="1211"/>
        <v>0</v>
      </c>
      <c r="AS2248" s="145">
        <f t="shared" si="1212"/>
        <v>0.33333333333333331</v>
      </c>
      <c r="AT2248" s="2">
        <f t="shared" si="1213"/>
        <v>0</v>
      </c>
      <c r="AU2248" s="2">
        <f t="shared" si="1214"/>
        <v>0</v>
      </c>
      <c r="AV2248" s="2">
        <f t="shared" si="1215"/>
        <v>0</v>
      </c>
      <c r="AW2248" s="2">
        <f t="shared" si="1216"/>
        <v>0</v>
      </c>
      <c r="AX2248" s="2">
        <f t="shared" si="1197"/>
        <v>0</v>
      </c>
      <c r="AY2248" s="2">
        <f t="shared" si="1217"/>
        <v>0</v>
      </c>
      <c r="AZ2248" s="145" t="e">
        <f t="shared" si="1218"/>
        <v>#N/A</v>
      </c>
      <c r="BA2248" s="145" t="e">
        <f t="shared" si="1219"/>
        <v>#N/A</v>
      </c>
      <c r="BB2248" s="145">
        <f t="shared" si="1220"/>
        <v>2.083333333333337E-2</v>
      </c>
      <c r="BC2248" s="2">
        <f>IF(AM2248,
  IF(AND(AL2248=$J$31,_xlfn.DAYS(AH2248,DATE(AI2248,1,1))&lt;7),
    MAX(0,EINSTELLUNGEN!$D$12+1-WEEKDAY(DATE(EINSTELLUNGEN!$D$9,EINSTELLUNGEN!$D$10,1),2)),
    IF(AL2248=$J$33,
      MIN(EINSTELLUNGEN!$D$12,WEEKDAY(DATE(EINSTELLUNGEN!$D$9,12,31),2)),
      EINSTELLUNGEN!$D$12
  )) - SUMIF(AL$50:AL$2500,"="&amp;AL2248,AX$50:AX$2500),
  0)</f>
        <v>3</v>
      </c>
      <c r="BD2248" s="2">
        <f t="shared" si="1221"/>
        <v>0.33333333333333331</v>
      </c>
      <c r="BE2248" s="2">
        <f t="shared" si="1222"/>
        <v>0</v>
      </c>
    </row>
    <row r="2249" spans="1:57" ht="10.5" customHeight="1">
      <c r="A2249" s="1" t="str">
        <f t="shared" ca="1" si="1198"/>
        <v/>
      </c>
      <c r="B2249" s="1" t="str">
        <f t="shared" ca="1" si="1199"/>
        <v/>
      </c>
      <c r="C2249" s="1" t="str">
        <f t="shared" ca="1" si="1200"/>
        <v/>
      </c>
      <c r="D2249" s="1" t="str">
        <f t="shared" ca="1" si="1201"/>
        <v/>
      </c>
      <c r="F2249" s="10"/>
      <c r="G2249" s="136" t="str">
        <f t="shared" si="1202"/>
        <v/>
      </c>
      <c r="H2249" s="27"/>
      <c r="I2249" s="28"/>
      <c r="J2249" s="28"/>
      <c r="K2249" s="29"/>
      <c r="L2249" s="136"/>
      <c r="M2249" s="136"/>
      <c r="N2249" s="136"/>
      <c r="O2249" s="26" t="str">
        <f t="shared" si="1203"/>
        <v/>
      </c>
      <c r="P2249" s="218" t="str">
        <f t="shared" si="1204"/>
        <v/>
      </c>
      <c r="Q2249" s="26" t="str">
        <f t="shared" si="1205"/>
        <v/>
      </c>
      <c r="R2249" s="22"/>
      <c r="S2249" s="99"/>
      <c r="T2249" s="10"/>
      <c r="U2249" s="229" t="str">
        <f t="shared" si="1206"/>
        <v/>
      </c>
      <c r="V2249" s="230"/>
      <c r="W2249" s="230"/>
      <c r="X2249" s="230"/>
      <c r="Y2249" s="230"/>
      <c r="Z2249" s="22" t="str">
        <f>""</f>
        <v/>
      </c>
      <c r="AB2249" s="23" t="str">
        <f t="shared" si="1207"/>
        <v/>
      </c>
      <c r="AC2249" s="2" t="b">
        <f>COUNT(Q2249:Q$2500)&gt;0</f>
        <v>0</v>
      </c>
      <c r="AD2249" s="2" t="b">
        <f t="shared" si="1189"/>
        <v>0</v>
      </c>
      <c r="AE2249" s="2" t="b">
        <f t="shared" si="1190"/>
        <v>0</v>
      </c>
      <c r="AF2249" s="2" t="b">
        <f t="shared" si="1191"/>
        <v>0</v>
      </c>
      <c r="AG2249" s="2" t="b">
        <f>OR(
  AND(AC2249,NOT(AC2250)),
  AND(AF2249,WEEKDAY(AH2248,2)=EINSTELLUNGEN!$D$12),
  AND(AF2249,AH2249=$J$35)
)</f>
        <v>0</v>
      </c>
      <c r="AH2249" s="2">
        <f>IF(AE2249,AH2248+IF(WEEKDAY(AH2248+1,2)&lt;=EINSTELLUNGEN!$D$12,1,$J$36),AH2248)</f>
        <v>42020</v>
      </c>
      <c r="AI2249" s="2">
        <f t="shared" si="1192"/>
        <v>2019</v>
      </c>
      <c r="AJ2249" s="2">
        <f t="shared" si="1193"/>
        <v>201901</v>
      </c>
      <c r="AK2249" s="2">
        <f t="shared" si="1194"/>
        <v>201901</v>
      </c>
      <c r="AL2249" s="2">
        <f t="shared" si="1195"/>
        <v>201903</v>
      </c>
      <c r="AM2249" s="2" t="b">
        <f t="shared" si="1196"/>
        <v>1</v>
      </c>
      <c r="AN2249" s="4" t="e">
        <f t="shared" si="1208"/>
        <v>#N/A</v>
      </c>
      <c r="AO2249" s="4" t="e">
        <f t="shared" si="1209"/>
        <v>#N/A</v>
      </c>
      <c r="AP2249" s="2" t="str">
        <f>IF(AD2249,
  IF(ISBLANK(H2249),
    AP2248,
    IF(LEN(H2249)=1,
      IF(OR(UPPER(H2249)="A",UPPER(H2249)="I"),
        EINSTELLUNGEN!$D$21,
        IF(OR(UPPER(H2249)="B",UPPER(H2249)="M"),
          EINSTELLUNGEN!$D$22,
          IF(OR(UPPER(H2249)="C",UPPER(H2249)="S"),
            EINSTELLUNGEN!$D$23,
            IF(UPPER(H2249)="D",
              EINSTELLUNGEN!$D$24,
              IF(UPPER(H2249)="E",
                EINSTELLUNGEN!$D$25,
                UPPER(H2249)))))),
      IF(ISNUMBER(H2249),
        EINSTELLUNGEN!$D$20&amp;H2249,
        UPPER(H2249)))),
  "")</f>
        <v/>
      </c>
      <c r="AQ2249" s="2" t="str">
        <f t="shared" si="1210"/>
        <v/>
      </c>
      <c r="AR2249" s="2">
        <f t="shared" si="1211"/>
        <v>0</v>
      </c>
      <c r="AS2249" s="145">
        <f t="shared" si="1212"/>
        <v>0.33333333333333331</v>
      </c>
      <c r="AT2249" s="2">
        <f t="shared" si="1213"/>
        <v>0</v>
      </c>
      <c r="AU2249" s="2">
        <f t="shared" si="1214"/>
        <v>0</v>
      </c>
      <c r="AV2249" s="2">
        <f t="shared" si="1215"/>
        <v>0</v>
      </c>
      <c r="AW2249" s="2">
        <f t="shared" si="1216"/>
        <v>0</v>
      </c>
      <c r="AX2249" s="2">
        <f t="shared" si="1197"/>
        <v>0</v>
      </c>
      <c r="AY2249" s="2">
        <f t="shared" si="1217"/>
        <v>0</v>
      </c>
      <c r="AZ2249" s="145" t="e">
        <f t="shared" si="1218"/>
        <v>#N/A</v>
      </c>
      <c r="BA2249" s="145" t="e">
        <f t="shared" si="1219"/>
        <v>#N/A</v>
      </c>
      <c r="BB2249" s="145">
        <f t="shared" si="1220"/>
        <v>2.083333333333337E-2</v>
      </c>
      <c r="BC2249" s="2">
        <f>IF(AM2249,
  IF(AND(AL2249=$J$31,_xlfn.DAYS(AH2249,DATE(AI2249,1,1))&lt;7),
    MAX(0,EINSTELLUNGEN!$D$12+1-WEEKDAY(DATE(EINSTELLUNGEN!$D$9,EINSTELLUNGEN!$D$10,1),2)),
    IF(AL2249=$J$33,
      MIN(EINSTELLUNGEN!$D$12,WEEKDAY(DATE(EINSTELLUNGEN!$D$9,12,31),2)),
      EINSTELLUNGEN!$D$12
  )) - SUMIF(AL$50:AL$2500,"="&amp;AL2249,AX$50:AX$2500),
  0)</f>
        <v>3</v>
      </c>
      <c r="BD2249" s="2">
        <f t="shared" si="1221"/>
        <v>0.33333333333333331</v>
      </c>
      <c r="BE2249" s="2">
        <f t="shared" si="1222"/>
        <v>0</v>
      </c>
    </row>
    <row r="2250" spans="1:57" ht="10.5" customHeight="1">
      <c r="A2250" s="1" t="str">
        <f t="shared" ca="1" si="1198"/>
        <v/>
      </c>
      <c r="B2250" s="1" t="str">
        <f t="shared" ca="1" si="1199"/>
        <v/>
      </c>
      <c r="C2250" s="1" t="str">
        <f t="shared" ca="1" si="1200"/>
        <v/>
      </c>
      <c r="D2250" s="1" t="str">
        <f t="shared" ca="1" si="1201"/>
        <v/>
      </c>
      <c r="F2250" s="10"/>
      <c r="G2250" s="136" t="str">
        <f t="shared" si="1202"/>
        <v/>
      </c>
      <c r="H2250" s="27"/>
      <c r="I2250" s="28"/>
      <c r="J2250" s="28"/>
      <c r="K2250" s="29"/>
      <c r="L2250" s="136"/>
      <c r="M2250" s="136"/>
      <c r="N2250" s="136"/>
      <c r="O2250" s="26" t="str">
        <f t="shared" si="1203"/>
        <v/>
      </c>
      <c r="P2250" s="218" t="str">
        <f t="shared" si="1204"/>
        <v/>
      </c>
      <c r="Q2250" s="26" t="str">
        <f t="shared" si="1205"/>
        <v/>
      </c>
      <c r="R2250" s="22"/>
      <c r="S2250" s="99"/>
      <c r="T2250" s="10"/>
      <c r="U2250" s="229" t="str">
        <f t="shared" si="1206"/>
        <v/>
      </c>
      <c r="V2250" s="230"/>
      <c r="W2250" s="230"/>
      <c r="X2250" s="230"/>
      <c r="Y2250" s="230"/>
      <c r="Z2250" s="22" t="str">
        <f>""</f>
        <v/>
      </c>
      <c r="AB2250" s="23" t="str">
        <f t="shared" si="1207"/>
        <v/>
      </c>
      <c r="AC2250" s="2" t="b">
        <f>COUNT(Q2250:Q$2500)&gt;0</f>
        <v>0</v>
      </c>
      <c r="AD2250" s="2" t="b">
        <f t="shared" si="1189"/>
        <v>0</v>
      </c>
      <c r="AE2250" s="2" t="b">
        <f t="shared" si="1190"/>
        <v>0</v>
      </c>
      <c r="AF2250" s="2" t="b">
        <f t="shared" si="1191"/>
        <v>0</v>
      </c>
      <c r="AG2250" s="2" t="b">
        <f>OR(
  AND(AC2250,NOT(AC2251)),
  AND(AF2250,WEEKDAY(AH2249,2)=EINSTELLUNGEN!$D$12),
  AND(AF2250,AH2250=$J$35)
)</f>
        <v>0</v>
      </c>
      <c r="AH2250" s="2">
        <f>IF(AE2250,AH2249+IF(WEEKDAY(AH2249+1,2)&lt;=EINSTELLUNGEN!$D$12,1,$J$36),AH2249)</f>
        <v>42020</v>
      </c>
      <c r="AI2250" s="2">
        <f t="shared" si="1192"/>
        <v>2019</v>
      </c>
      <c r="AJ2250" s="2">
        <f t="shared" si="1193"/>
        <v>201901</v>
      </c>
      <c r="AK2250" s="2">
        <f t="shared" si="1194"/>
        <v>201901</v>
      </c>
      <c r="AL2250" s="2">
        <f t="shared" si="1195"/>
        <v>201903</v>
      </c>
      <c r="AM2250" s="2" t="b">
        <f t="shared" si="1196"/>
        <v>1</v>
      </c>
      <c r="AN2250" s="4" t="e">
        <f t="shared" si="1208"/>
        <v>#N/A</v>
      </c>
      <c r="AO2250" s="4" t="e">
        <f t="shared" si="1209"/>
        <v>#N/A</v>
      </c>
      <c r="AP2250" s="2" t="str">
        <f>IF(AD2250,
  IF(ISBLANK(H2250),
    AP2249,
    IF(LEN(H2250)=1,
      IF(OR(UPPER(H2250)="A",UPPER(H2250)="I"),
        EINSTELLUNGEN!$D$21,
        IF(OR(UPPER(H2250)="B",UPPER(H2250)="M"),
          EINSTELLUNGEN!$D$22,
          IF(OR(UPPER(H2250)="C",UPPER(H2250)="S"),
            EINSTELLUNGEN!$D$23,
            IF(UPPER(H2250)="D",
              EINSTELLUNGEN!$D$24,
              IF(UPPER(H2250)="E",
                EINSTELLUNGEN!$D$25,
                UPPER(H2250)))))),
      IF(ISNUMBER(H2250),
        EINSTELLUNGEN!$D$20&amp;H2250,
        UPPER(H2250)))),
  "")</f>
        <v/>
      </c>
      <c r="AQ2250" s="2" t="str">
        <f t="shared" si="1210"/>
        <v/>
      </c>
      <c r="AR2250" s="2">
        <f t="shared" si="1211"/>
        <v>0</v>
      </c>
      <c r="AS2250" s="145">
        <f t="shared" si="1212"/>
        <v>0.33333333333333331</v>
      </c>
      <c r="AT2250" s="2">
        <f t="shared" si="1213"/>
        <v>0</v>
      </c>
      <c r="AU2250" s="2">
        <f t="shared" si="1214"/>
        <v>0</v>
      </c>
      <c r="AV2250" s="2">
        <f t="shared" si="1215"/>
        <v>0</v>
      </c>
      <c r="AW2250" s="2">
        <f t="shared" si="1216"/>
        <v>0</v>
      </c>
      <c r="AX2250" s="2">
        <f t="shared" si="1197"/>
        <v>0</v>
      </c>
      <c r="AY2250" s="2">
        <f t="shared" si="1217"/>
        <v>0</v>
      </c>
      <c r="AZ2250" s="145" t="e">
        <f t="shared" si="1218"/>
        <v>#N/A</v>
      </c>
      <c r="BA2250" s="145" t="e">
        <f t="shared" si="1219"/>
        <v>#N/A</v>
      </c>
      <c r="BB2250" s="145">
        <f t="shared" si="1220"/>
        <v>2.083333333333337E-2</v>
      </c>
      <c r="BC2250" s="2">
        <f>IF(AM2250,
  IF(AND(AL2250=$J$31,_xlfn.DAYS(AH2250,DATE(AI2250,1,1))&lt;7),
    MAX(0,EINSTELLUNGEN!$D$12+1-WEEKDAY(DATE(EINSTELLUNGEN!$D$9,EINSTELLUNGEN!$D$10,1),2)),
    IF(AL2250=$J$33,
      MIN(EINSTELLUNGEN!$D$12,WEEKDAY(DATE(EINSTELLUNGEN!$D$9,12,31),2)),
      EINSTELLUNGEN!$D$12
  )) - SUMIF(AL$50:AL$2500,"="&amp;AL2250,AX$50:AX$2500),
  0)</f>
        <v>3</v>
      </c>
      <c r="BD2250" s="2">
        <f t="shared" si="1221"/>
        <v>0.33333333333333331</v>
      </c>
      <c r="BE2250" s="2">
        <f t="shared" si="1222"/>
        <v>0</v>
      </c>
    </row>
    <row r="2251" spans="1:57" ht="10.5" customHeight="1">
      <c r="A2251" s="1" t="str">
        <f t="shared" ca="1" si="1198"/>
        <v/>
      </c>
      <c r="B2251" s="1" t="str">
        <f t="shared" ca="1" si="1199"/>
        <v/>
      </c>
      <c r="C2251" s="1" t="str">
        <f t="shared" ca="1" si="1200"/>
        <v/>
      </c>
      <c r="D2251" s="1" t="str">
        <f t="shared" ca="1" si="1201"/>
        <v/>
      </c>
      <c r="F2251" s="10"/>
      <c r="G2251" s="136" t="str">
        <f t="shared" si="1202"/>
        <v/>
      </c>
      <c r="H2251" s="27"/>
      <c r="I2251" s="28"/>
      <c r="J2251" s="28"/>
      <c r="K2251" s="29"/>
      <c r="L2251" s="136"/>
      <c r="M2251" s="136"/>
      <c r="N2251" s="136"/>
      <c r="O2251" s="26" t="str">
        <f t="shared" si="1203"/>
        <v/>
      </c>
      <c r="P2251" s="218" t="str">
        <f t="shared" si="1204"/>
        <v/>
      </c>
      <c r="Q2251" s="26" t="str">
        <f t="shared" si="1205"/>
        <v/>
      </c>
      <c r="R2251" s="22"/>
      <c r="S2251" s="99"/>
      <c r="T2251" s="10"/>
      <c r="U2251" s="229" t="str">
        <f t="shared" si="1206"/>
        <v/>
      </c>
      <c r="V2251" s="230"/>
      <c r="W2251" s="230"/>
      <c r="X2251" s="230"/>
      <c r="Y2251" s="230"/>
      <c r="Z2251" s="22" t="str">
        <f>""</f>
        <v/>
      </c>
      <c r="AB2251" s="23" t="str">
        <f t="shared" si="1207"/>
        <v/>
      </c>
      <c r="AC2251" s="2" t="b">
        <f>COUNT(Q2251:Q$2500)&gt;0</f>
        <v>0</v>
      </c>
      <c r="AD2251" s="2" t="b">
        <f t="shared" si="1189"/>
        <v>0</v>
      </c>
      <c r="AE2251" s="2" t="b">
        <f t="shared" si="1190"/>
        <v>0</v>
      </c>
      <c r="AF2251" s="2" t="b">
        <f t="shared" si="1191"/>
        <v>0</v>
      </c>
      <c r="AG2251" s="2" t="b">
        <f>OR(
  AND(AC2251,NOT(AC2252)),
  AND(AF2251,WEEKDAY(AH2250,2)=EINSTELLUNGEN!$D$12),
  AND(AF2251,AH2251=$J$35)
)</f>
        <v>0</v>
      </c>
      <c r="AH2251" s="2">
        <f>IF(AE2251,AH2250+IF(WEEKDAY(AH2250+1,2)&lt;=EINSTELLUNGEN!$D$12,1,$J$36),AH2250)</f>
        <v>42020</v>
      </c>
      <c r="AI2251" s="2">
        <f t="shared" si="1192"/>
        <v>2019</v>
      </c>
      <c r="AJ2251" s="2">
        <f t="shared" si="1193"/>
        <v>201901</v>
      </c>
      <c r="AK2251" s="2">
        <f t="shared" si="1194"/>
        <v>201901</v>
      </c>
      <c r="AL2251" s="2">
        <f t="shared" si="1195"/>
        <v>201903</v>
      </c>
      <c r="AM2251" s="2" t="b">
        <f t="shared" si="1196"/>
        <v>1</v>
      </c>
      <c r="AN2251" s="4" t="e">
        <f t="shared" si="1208"/>
        <v>#N/A</v>
      </c>
      <c r="AO2251" s="4" t="e">
        <f t="shared" si="1209"/>
        <v>#N/A</v>
      </c>
      <c r="AP2251" s="2" t="str">
        <f>IF(AD2251,
  IF(ISBLANK(H2251),
    AP2250,
    IF(LEN(H2251)=1,
      IF(OR(UPPER(H2251)="A",UPPER(H2251)="I"),
        EINSTELLUNGEN!$D$21,
        IF(OR(UPPER(H2251)="B",UPPER(H2251)="M"),
          EINSTELLUNGEN!$D$22,
          IF(OR(UPPER(H2251)="C",UPPER(H2251)="S"),
            EINSTELLUNGEN!$D$23,
            IF(UPPER(H2251)="D",
              EINSTELLUNGEN!$D$24,
              IF(UPPER(H2251)="E",
                EINSTELLUNGEN!$D$25,
                UPPER(H2251)))))),
      IF(ISNUMBER(H2251),
        EINSTELLUNGEN!$D$20&amp;H2251,
        UPPER(H2251)))),
  "")</f>
        <v/>
      </c>
      <c r="AQ2251" s="2" t="str">
        <f t="shared" si="1210"/>
        <v/>
      </c>
      <c r="AR2251" s="2">
        <f t="shared" si="1211"/>
        <v>0</v>
      </c>
      <c r="AS2251" s="145">
        <f t="shared" si="1212"/>
        <v>0.33333333333333331</v>
      </c>
      <c r="AT2251" s="2">
        <f t="shared" si="1213"/>
        <v>0</v>
      </c>
      <c r="AU2251" s="2">
        <f t="shared" si="1214"/>
        <v>0</v>
      </c>
      <c r="AV2251" s="2">
        <f t="shared" si="1215"/>
        <v>0</v>
      </c>
      <c r="AW2251" s="2">
        <f t="shared" si="1216"/>
        <v>0</v>
      </c>
      <c r="AX2251" s="2">
        <f t="shared" si="1197"/>
        <v>0</v>
      </c>
      <c r="AY2251" s="2">
        <f t="shared" si="1217"/>
        <v>0</v>
      </c>
      <c r="AZ2251" s="145" t="e">
        <f t="shared" si="1218"/>
        <v>#N/A</v>
      </c>
      <c r="BA2251" s="145" t="e">
        <f t="shared" si="1219"/>
        <v>#N/A</v>
      </c>
      <c r="BB2251" s="145">
        <f t="shared" si="1220"/>
        <v>2.083333333333337E-2</v>
      </c>
      <c r="BC2251" s="2">
        <f>IF(AM2251,
  IF(AND(AL2251=$J$31,_xlfn.DAYS(AH2251,DATE(AI2251,1,1))&lt;7),
    MAX(0,EINSTELLUNGEN!$D$12+1-WEEKDAY(DATE(EINSTELLUNGEN!$D$9,EINSTELLUNGEN!$D$10,1),2)),
    IF(AL2251=$J$33,
      MIN(EINSTELLUNGEN!$D$12,WEEKDAY(DATE(EINSTELLUNGEN!$D$9,12,31),2)),
      EINSTELLUNGEN!$D$12
  )) - SUMIF(AL$50:AL$2500,"="&amp;AL2251,AX$50:AX$2500),
  0)</f>
        <v>3</v>
      </c>
      <c r="BD2251" s="2">
        <f t="shared" si="1221"/>
        <v>0.33333333333333331</v>
      </c>
      <c r="BE2251" s="2">
        <f t="shared" si="1222"/>
        <v>0</v>
      </c>
    </row>
    <row r="2252" spans="1:57" ht="10.5" customHeight="1">
      <c r="A2252" s="1" t="str">
        <f t="shared" ca="1" si="1198"/>
        <v/>
      </c>
      <c r="B2252" s="1" t="str">
        <f t="shared" ca="1" si="1199"/>
        <v/>
      </c>
      <c r="C2252" s="1" t="str">
        <f t="shared" ca="1" si="1200"/>
        <v/>
      </c>
      <c r="D2252" s="1" t="str">
        <f t="shared" ca="1" si="1201"/>
        <v/>
      </c>
      <c r="F2252" s="10"/>
      <c r="G2252" s="136" t="str">
        <f t="shared" si="1202"/>
        <v/>
      </c>
      <c r="H2252" s="27"/>
      <c r="I2252" s="28"/>
      <c r="J2252" s="28"/>
      <c r="K2252" s="29"/>
      <c r="L2252" s="136"/>
      <c r="M2252" s="136"/>
      <c r="N2252" s="136"/>
      <c r="O2252" s="26" t="str">
        <f t="shared" si="1203"/>
        <v/>
      </c>
      <c r="P2252" s="218" t="str">
        <f t="shared" si="1204"/>
        <v/>
      </c>
      <c r="Q2252" s="26" t="str">
        <f t="shared" si="1205"/>
        <v/>
      </c>
      <c r="R2252" s="22"/>
      <c r="S2252" s="99"/>
      <c r="T2252" s="10"/>
      <c r="U2252" s="229" t="str">
        <f t="shared" si="1206"/>
        <v/>
      </c>
      <c r="V2252" s="230"/>
      <c r="W2252" s="230"/>
      <c r="X2252" s="230"/>
      <c r="Y2252" s="230"/>
      <c r="Z2252" s="22" t="str">
        <f>""</f>
        <v/>
      </c>
      <c r="AB2252" s="23" t="str">
        <f t="shared" si="1207"/>
        <v/>
      </c>
      <c r="AC2252" s="2" t="b">
        <f>COUNT(Q2252:Q$2500)&gt;0</f>
        <v>0</v>
      </c>
      <c r="AD2252" s="2" t="b">
        <f t="shared" ref="AD2252:AD2304" si="1223">LEN(CONCATENATE(H2252,I2252,J2252,K2252))&gt;0</f>
        <v>0</v>
      </c>
      <c r="AE2252" s="2" t="b">
        <f t="shared" ref="AE2252:AE2304" si="1224">AND(NOT(AD2252),AD2253)</f>
        <v>0</v>
      </c>
      <c r="AF2252" s="2" t="b">
        <f t="shared" ref="AF2252:AF2304" si="1225">AND(NOT(AD2252),AD2251)</f>
        <v>0</v>
      </c>
      <c r="AG2252" s="2" t="b">
        <f>OR(
  AND(AC2252,NOT(AC2253)),
  AND(AF2252,WEEKDAY(AH2251,2)=EINSTELLUNGEN!$D$12),
  AND(AF2252,AH2252=$J$35)
)</f>
        <v>0</v>
      </c>
      <c r="AH2252" s="2">
        <f>IF(AE2252,AH2251+IF(WEEKDAY(AH2251+1,2)&lt;=EINSTELLUNGEN!$D$12,1,$J$36),AH2251)</f>
        <v>42020</v>
      </c>
      <c r="AI2252" s="2">
        <f t="shared" ref="AI2252:AI2304" si="1226">YEAR(AH2252)</f>
        <v>2019</v>
      </c>
      <c r="AJ2252" s="2">
        <f t="shared" ref="AJ2252:AJ2304" si="1227">AI2252*100+ROUNDUP(MONTH(AH2252)/3,0)</f>
        <v>201901</v>
      </c>
      <c r="AK2252" s="2">
        <f t="shared" ref="AK2252:AK2304" si="1228">AI2252*100+MONTH(AH2252)</f>
        <v>201901</v>
      </c>
      <c r="AL2252" s="2">
        <f t="shared" ref="AL2252:AL2312" si="1229">AI2252*100-IF(AND(_xlfn.ISOWEEKNUM(AH2252)&gt;=52,MONTH(AH2252)=1),100,0)+_xlfn.ISOWEEKNUM(AH2252)</f>
        <v>201903</v>
      </c>
      <c r="AM2252" s="2" t="b">
        <f t="shared" ref="AM2252:AM2304" si="1230">AND(AH2252&gt;=$J$34,AH2252&lt;=$J$35)</f>
        <v>1</v>
      </c>
      <c r="AN2252" s="4" t="e">
        <f t="shared" si="1208"/>
        <v>#N/A</v>
      </c>
      <c r="AO2252" s="4" t="e">
        <f t="shared" si="1209"/>
        <v>#N/A</v>
      </c>
      <c r="AP2252" s="2" t="str">
        <f>IF(AD2252,
  IF(ISBLANK(H2252),
    AP2251,
    IF(LEN(H2252)=1,
      IF(OR(UPPER(H2252)="A",UPPER(H2252)="I"),
        EINSTELLUNGEN!$D$21,
        IF(OR(UPPER(H2252)="B",UPPER(H2252)="M"),
          EINSTELLUNGEN!$D$22,
          IF(OR(UPPER(H2252)="C",UPPER(H2252)="S"),
            EINSTELLUNGEN!$D$23,
            IF(UPPER(H2252)="D",
              EINSTELLUNGEN!$D$24,
              IF(UPPER(H2252)="E",
                EINSTELLUNGEN!$D$25,
                UPPER(H2252)))))),
      IF(ISNUMBER(H2252),
        EINSTELLUNGEN!$D$20&amp;H2252,
        UPPER(H2252)))),
  "")</f>
        <v/>
      </c>
      <c r="AQ2252" s="2" t="str">
        <f t="shared" si="1210"/>
        <v/>
      </c>
      <c r="AR2252" s="2">
        <f t="shared" si="1211"/>
        <v>0</v>
      </c>
      <c r="AS2252" s="145">
        <f t="shared" si="1212"/>
        <v>0.33333333333333331</v>
      </c>
      <c r="AT2252" s="2">
        <f t="shared" si="1213"/>
        <v>0</v>
      </c>
      <c r="AU2252" s="2">
        <f t="shared" si="1214"/>
        <v>0</v>
      </c>
      <c r="AV2252" s="2">
        <f t="shared" si="1215"/>
        <v>0</v>
      </c>
      <c r="AW2252" s="2">
        <f t="shared" si="1216"/>
        <v>0</v>
      </c>
      <c r="AX2252" s="2">
        <f t="shared" ref="AX2252:AX2304" si="1231">IF(SUM(AT2252:AV2252)=0,0,1)</f>
        <v>0</v>
      </c>
      <c r="AY2252" s="2">
        <f t="shared" si="1217"/>
        <v>0</v>
      </c>
      <c r="AZ2252" s="145" t="e">
        <f t="shared" si="1218"/>
        <v>#N/A</v>
      </c>
      <c r="BA2252" s="145" t="e">
        <f t="shared" si="1219"/>
        <v>#N/A</v>
      </c>
      <c r="BB2252" s="145">
        <f t="shared" si="1220"/>
        <v>2.083333333333337E-2</v>
      </c>
      <c r="BC2252" s="2">
        <f>IF(AM2252,
  IF(AND(AL2252=$J$31,_xlfn.DAYS(AH2252,DATE(AI2252,1,1))&lt;7),
    MAX(0,EINSTELLUNGEN!$D$12+1-WEEKDAY(DATE(EINSTELLUNGEN!$D$9,EINSTELLUNGEN!$D$10,1),2)),
    IF(AL2252=$J$33,
      MIN(EINSTELLUNGEN!$D$12,WEEKDAY(DATE(EINSTELLUNGEN!$D$9,12,31),2)),
      EINSTELLUNGEN!$D$12
  )) - SUMIF(AL$50:AL$2500,"="&amp;AL2252,AX$50:AX$2500),
  0)</f>
        <v>3</v>
      </c>
      <c r="BD2252" s="2">
        <f t="shared" si="1221"/>
        <v>0.33333333333333331</v>
      </c>
      <c r="BE2252" s="2">
        <f t="shared" si="1222"/>
        <v>0</v>
      </c>
    </row>
    <row r="2253" spans="1:57" ht="10.5" customHeight="1">
      <c r="A2253" s="1" t="str">
        <f t="shared" ca="1" si="1198"/>
        <v/>
      </c>
      <c r="B2253" s="1" t="str">
        <f t="shared" ca="1" si="1199"/>
        <v/>
      </c>
      <c r="C2253" s="1" t="str">
        <f t="shared" ca="1" si="1200"/>
        <v/>
      </c>
      <c r="D2253" s="1" t="str">
        <f t="shared" ca="1" si="1201"/>
        <v/>
      </c>
      <c r="F2253" s="10"/>
      <c r="G2253" s="136" t="str">
        <f t="shared" si="1202"/>
        <v/>
      </c>
      <c r="H2253" s="27"/>
      <c r="I2253" s="28"/>
      <c r="J2253" s="28"/>
      <c r="K2253" s="29"/>
      <c r="L2253" s="136"/>
      <c r="M2253" s="136"/>
      <c r="N2253" s="136"/>
      <c r="O2253" s="26" t="str">
        <f t="shared" si="1203"/>
        <v/>
      </c>
      <c r="P2253" s="218" t="str">
        <f t="shared" si="1204"/>
        <v/>
      </c>
      <c r="Q2253" s="26" t="str">
        <f t="shared" si="1205"/>
        <v/>
      </c>
      <c r="R2253" s="22"/>
      <c r="S2253" s="99"/>
      <c r="T2253" s="10"/>
      <c r="U2253" s="229" t="str">
        <f t="shared" si="1206"/>
        <v/>
      </c>
      <c r="V2253" s="230"/>
      <c r="W2253" s="230"/>
      <c r="X2253" s="230"/>
      <c r="Y2253" s="230"/>
      <c r="Z2253" s="22" t="str">
        <f>""</f>
        <v/>
      </c>
      <c r="AB2253" s="23" t="str">
        <f t="shared" si="1207"/>
        <v/>
      </c>
      <c r="AC2253" s="2" t="b">
        <f>COUNT(Q2253:Q$2500)&gt;0</f>
        <v>0</v>
      </c>
      <c r="AD2253" s="2" t="b">
        <f t="shared" si="1223"/>
        <v>0</v>
      </c>
      <c r="AE2253" s="2" t="b">
        <f t="shared" si="1224"/>
        <v>0</v>
      </c>
      <c r="AF2253" s="2" t="b">
        <f t="shared" si="1225"/>
        <v>0</v>
      </c>
      <c r="AG2253" s="2" t="b">
        <f>OR(
  AND(AC2253,NOT(AC2254)),
  AND(AF2253,WEEKDAY(AH2252,2)=EINSTELLUNGEN!$D$12),
  AND(AF2253,AH2253=$J$35)
)</f>
        <v>0</v>
      </c>
      <c r="AH2253" s="2">
        <f>IF(AE2253,AH2252+IF(WEEKDAY(AH2252+1,2)&lt;=EINSTELLUNGEN!$D$12,1,$J$36),AH2252)</f>
        <v>42020</v>
      </c>
      <c r="AI2253" s="2">
        <f t="shared" si="1226"/>
        <v>2019</v>
      </c>
      <c r="AJ2253" s="2">
        <f t="shared" si="1227"/>
        <v>201901</v>
      </c>
      <c r="AK2253" s="2">
        <f t="shared" si="1228"/>
        <v>201901</v>
      </c>
      <c r="AL2253" s="2">
        <f t="shared" si="1229"/>
        <v>201903</v>
      </c>
      <c r="AM2253" s="2" t="b">
        <f t="shared" si="1230"/>
        <v>1</v>
      </c>
      <c r="AN2253" s="4" t="e">
        <f t="shared" si="1208"/>
        <v>#N/A</v>
      </c>
      <c r="AO2253" s="4" t="e">
        <f t="shared" si="1209"/>
        <v>#N/A</v>
      </c>
      <c r="AP2253" s="2" t="str">
        <f>IF(AD2253,
  IF(ISBLANK(H2253),
    AP2252,
    IF(LEN(H2253)=1,
      IF(OR(UPPER(H2253)="A",UPPER(H2253)="I"),
        EINSTELLUNGEN!$D$21,
        IF(OR(UPPER(H2253)="B",UPPER(H2253)="M"),
          EINSTELLUNGEN!$D$22,
          IF(OR(UPPER(H2253)="C",UPPER(H2253)="S"),
            EINSTELLUNGEN!$D$23,
            IF(UPPER(H2253)="D",
              EINSTELLUNGEN!$D$24,
              IF(UPPER(H2253)="E",
                EINSTELLUNGEN!$D$25,
                UPPER(H2253)))))),
      IF(ISNUMBER(H2253),
        EINSTELLUNGEN!$D$20&amp;H2253,
        UPPER(H2253)))),
  "")</f>
        <v/>
      </c>
      <c r="AQ2253" s="2" t="str">
        <f t="shared" si="1210"/>
        <v/>
      </c>
      <c r="AR2253" s="2">
        <f t="shared" si="1211"/>
        <v>0</v>
      </c>
      <c r="AS2253" s="145">
        <f t="shared" si="1212"/>
        <v>0.33333333333333331</v>
      </c>
      <c r="AT2253" s="2">
        <f t="shared" si="1213"/>
        <v>0</v>
      </c>
      <c r="AU2253" s="2">
        <f t="shared" si="1214"/>
        <v>0</v>
      </c>
      <c r="AV2253" s="2">
        <f t="shared" si="1215"/>
        <v>0</v>
      </c>
      <c r="AW2253" s="2">
        <f t="shared" si="1216"/>
        <v>0</v>
      </c>
      <c r="AX2253" s="2">
        <f t="shared" si="1231"/>
        <v>0</v>
      </c>
      <c r="AY2253" s="2">
        <f t="shared" si="1217"/>
        <v>0</v>
      </c>
      <c r="AZ2253" s="145" t="e">
        <f t="shared" si="1218"/>
        <v>#N/A</v>
      </c>
      <c r="BA2253" s="145" t="e">
        <f t="shared" si="1219"/>
        <v>#N/A</v>
      </c>
      <c r="BB2253" s="145">
        <f t="shared" si="1220"/>
        <v>2.083333333333337E-2</v>
      </c>
      <c r="BC2253" s="2">
        <f>IF(AM2253,
  IF(AND(AL2253=$J$31,_xlfn.DAYS(AH2253,DATE(AI2253,1,1))&lt;7),
    MAX(0,EINSTELLUNGEN!$D$12+1-WEEKDAY(DATE(EINSTELLUNGEN!$D$9,EINSTELLUNGEN!$D$10,1),2)),
    IF(AL2253=$J$33,
      MIN(EINSTELLUNGEN!$D$12,WEEKDAY(DATE(EINSTELLUNGEN!$D$9,12,31),2)),
      EINSTELLUNGEN!$D$12
  )) - SUMIF(AL$50:AL$2500,"="&amp;AL2253,AX$50:AX$2500),
  0)</f>
        <v>3</v>
      </c>
      <c r="BD2253" s="2">
        <f t="shared" si="1221"/>
        <v>0.33333333333333331</v>
      </c>
      <c r="BE2253" s="2">
        <f t="shared" si="1222"/>
        <v>0</v>
      </c>
    </row>
    <row r="2254" spans="1:57" ht="10.5" customHeight="1">
      <c r="A2254" s="1" t="str">
        <f t="shared" ca="1" si="1198"/>
        <v/>
      </c>
      <c r="B2254" s="1" t="str">
        <f t="shared" ca="1" si="1199"/>
        <v/>
      </c>
      <c r="C2254" s="1" t="str">
        <f t="shared" ca="1" si="1200"/>
        <v/>
      </c>
      <c r="D2254" s="1" t="str">
        <f t="shared" ca="1" si="1201"/>
        <v/>
      </c>
      <c r="F2254" s="10"/>
      <c r="G2254" s="136" t="str">
        <f t="shared" si="1202"/>
        <v/>
      </c>
      <c r="H2254" s="27"/>
      <c r="I2254" s="28"/>
      <c r="J2254" s="28"/>
      <c r="K2254" s="29"/>
      <c r="L2254" s="136"/>
      <c r="M2254" s="136"/>
      <c r="N2254" s="136"/>
      <c r="O2254" s="26" t="str">
        <f t="shared" si="1203"/>
        <v/>
      </c>
      <c r="P2254" s="218" t="str">
        <f t="shared" si="1204"/>
        <v/>
      </c>
      <c r="Q2254" s="26" t="str">
        <f t="shared" si="1205"/>
        <v/>
      </c>
      <c r="R2254" s="22"/>
      <c r="S2254" s="99"/>
      <c r="T2254" s="10"/>
      <c r="U2254" s="229" t="str">
        <f t="shared" si="1206"/>
        <v/>
      </c>
      <c r="V2254" s="230"/>
      <c r="W2254" s="230"/>
      <c r="X2254" s="230"/>
      <c r="Y2254" s="230"/>
      <c r="Z2254" s="22" t="str">
        <f>""</f>
        <v/>
      </c>
      <c r="AB2254" s="23" t="str">
        <f t="shared" si="1207"/>
        <v/>
      </c>
      <c r="AC2254" s="2" t="b">
        <f>COUNT(Q2254:Q$2500)&gt;0</f>
        <v>0</v>
      </c>
      <c r="AD2254" s="2" t="b">
        <f t="shared" si="1223"/>
        <v>0</v>
      </c>
      <c r="AE2254" s="2" t="b">
        <f t="shared" si="1224"/>
        <v>0</v>
      </c>
      <c r="AF2254" s="2" t="b">
        <f t="shared" si="1225"/>
        <v>0</v>
      </c>
      <c r="AG2254" s="2" t="b">
        <f>OR(
  AND(AC2254,NOT(AC2255)),
  AND(AF2254,WEEKDAY(AH2253,2)=EINSTELLUNGEN!$D$12),
  AND(AF2254,AH2254=$J$35)
)</f>
        <v>0</v>
      </c>
      <c r="AH2254" s="2">
        <f>IF(AE2254,AH2253+IF(WEEKDAY(AH2253+1,2)&lt;=EINSTELLUNGEN!$D$12,1,$J$36),AH2253)</f>
        <v>42020</v>
      </c>
      <c r="AI2254" s="2">
        <f t="shared" si="1226"/>
        <v>2019</v>
      </c>
      <c r="AJ2254" s="2">
        <f t="shared" si="1227"/>
        <v>201901</v>
      </c>
      <c r="AK2254" s="2">
        <f t="shared" si="1228"/>
        <v>201901</v>
      </c>
      <c r="AL2254" s="2">
        <f t="shared" si="1229"/>
        <v>201903</v>
      </c>
      <c r="AM2254" s="2" t="b">
        <f t="shared" si="1230"/>
        <v>1</v>
      </c>
      <c r="AN2254" s="4" t="e">
        <f t="shared" si="1208"/>
        <v>#N/A</v>
      </c>
      <c r="AO2254" s="4" t="e">
        <f t="shared" si="1209"/>
        <v>#N/A</v>
      </c>
      <c r="AP2254" s="2" t="str">
        <f>IF(AD2254,
  IF(ISBLANK(H2254),
    AP2253,
    IF(LEN(H2254)=1,
      IF(OR(UPPER(H2254)="A",UPPER(H2254)="I"),
        EINSTELLUNGEN!$D$21,
        IF(OR(UPPER(H2254)="B",UPPER(H2254)="M"),
          EINSTELLUNGEN!$D$22,
          IF(OR(UPPER(H2254)="C",UPPER(H2254)="S"),
            EINSTELLUNGEN!$D$23,
            IF(UPPER(H2254)="D",
              EINSTELLUNGEN!$D$24,
              IF(UPPER(H2254)="E",
                EINSTELLUNGEN!$D$25,
                UPPER(H2254)))))),
      IF(ISNUMBER(H2254),
        EINSTELLUNGEN!$D$20&amp;H2254,
        UPPER(H2254)))),
  "")</f>
        <v/>
      </c>
      <c r="AQ2254" s="2" t="str">
        <f t="shared" si="1210"/>
        <v/>
      </c>
      <c r="AR2254" s="2">
        <f t="shared" si="1211"/>
        <v>0</v>
      </c>
      <c r="AS2254" s="145">
        <f t="shared" si="1212"/>
        <v>0.33333333333333331</v>
      </c>
      <c r="AT2254" s="2">
        <f t="shared" si="1213"/>
        <v>0</v>
      </c>
      <c r="AU2254" s="2">
        <f t="shared" si="1214"/>
        <v>0</v>
      </c>
      <c r="AV2254" s="2">
        <f t="shared" si="1215"/>
        <v>0</v>
      </c>
      <c r="AW2254" s="2">
        <f t="shared" si="1216"/>
        <v>0</v>
      </c>
      <c r="AX2254" s="2">
        <f t="shared" si="1231"/>
        <v>0</v>
      </c>
      <c r="AY2254" s="2">
        <f t="shared" si="1217"/>
        <v>0</v>
      </c>
      <c r="AZ2254" s="145" t="e">
        <f t="shared" si="1218"/>
        <v>#N/A</v>
      </c>
      <c r="BA2254" s="145" t="e">
        <f t="shared" si="1219"/>
        <v>#N/A</v>
      </c>
      <c r="BB2254" s="145">
        <f t="shared" si="1220"/>
        <v>2.083333333333337E-2</v>
      </c>
      <c r="BC2254" s="2">
        <f>IF(AM2254,
  IF(AND(AL2254=$J$31,_xlfn.DAYS(AH2254,DATE(AI2254,1,1))&lt;7),
    MAX(0,EINSTELLUNGEN!$D$12+1-WEEKDAY(DATE(EINSTELLUNGEN!$D$9,EINSTELLUNGEN!$D$10,1),2)),
    IF(AL2254=$J$33,
      MIN(EINSTELLUNGEN!$D$12,WEEKDAY(DATE(EINSTELLUNGEN!$D$9,12,31),2)),
      EINSTELLUNGEN!$D$12
  )) - SUMIF(AL$50:AL$2500,"="&amp;AL2254,AX$50:AX$2500),
  0)</f>
        <v>3</v>
      </c>
      <c r="BD2254" s="2">
        <f t="shared" si="1221"/>
        <v>0.33333333333333331</v>
      </c>
      <c r="BE2254" s="2">
        <f t="shared" si="1222"/>
        <v>0</v>
      </c>
    </row>
    <row r="2255" spans="1:57" ht="10.5" customHeight="1">
      <c r="A2255" s="1" t="str">
        <f t="shared" ca="1" si="1198"/>
        <v/>
      </c>
      <c r="B2255" s="1" t="str">
        <f t="shared" ca="1" si="1199"/>
        <v/>
      </c>
      <c r="C2255" s="1" t="str">
        <f t="shared" ca="1" si="1200"/>
        <v/>
      </c>
      <c r="D2255" s="1" t="str">
        <f t="shared" ca="1" si="1201"/>
        <v/>
      </c>
      <c r="F2255" s="10"/>
      <c r="G2255" s="136" t="str">
        <f t="shared" si="1202"/>
        <v/>
      </c>
      <c r="H2255" s="27"/>
      <c r="I2255" s="28"/>
      <c r="J2255" s="28"/>
      <c r="K2255" s="29"/>
      <c r="L2255" s="136"/>
      <c r="M2255" s="136"/>
      <c r="N2255" s="136"/>
      <c r="O2255" s="26" t="str">
        <f t="shared" si="1203"/>
        <v/>
      </c>
      <c r="P2255" s="218" t="str">
        <f t="shared" si="1204"/>
        <v/>
      </c>
      <c r="Q2255" s="26" t="str">
        <f t="shared" si="1205"/>
        <v/>
      </c>
      <c r="R2255" s="22"/>
      <c r="S2255" s="99"/>
      <c r="T2255" s="10"/>
      <c r="U2255" s="229" t="str">
        <f t="shared" si="1206"/>
        <v/>
      </c>
      <c r="V2255" s="230"/>
      <c r="W2255" s="230"/>
      <c r="X2255" s="230"/>
      <c r="Y2255" s="230"/>
      <c r="Z2255" s="22" t="str">
        <f>""</f>
        <v/>
      </c>
      <c r="AB2255" s="23" t="str">
        <f t="shared" si="1207"/>
        <v/>
      </c>
      <c r="AC2255" s="2" t="b">
        <f>COUNT(Q2255:Q$2500)&gt;0</f>
        <v>0</v>
      </c>
      <c r="AD2255" s="2" t="b">
        <f t="shared" si="1223"/>
        <v>0</v>
      </c>
      <c r="AE2255" s="2" t="b">
        <f t="shared" si="1224"/>
        <v>0</v>
      </c>
      <c r="AF2255" s="2" t="b">
        <f t="shared" si="1225"/>
        <v>0</v>
      </c>
      <c r="AG2255" s="2" t="b">
        <f>OR(
  AND(AC2255,NOT(AC2256)),
  AND(AF2255,WEEKDAY(AH2254,2)=EINSTELLUNGEN!$D$12),
  AND(AF2255,AH2255=$J$35)
)</f>
        <v>0</v>
      </c>
      <c r="AH2255" s="2">
        <f>IF(AE2255,AH2254+IF(WEEKDAY(AH2254+1,2)&lt;=EINSTELLUNGEN!$D$12,1,$J$36),AH2254)</f>
        <v>42020</v>
      </c>
      <c r="AI2255" s="2">
        <f t="shared" si="1226"/>
        <v>2019</v>
      </c>
      <c r="AJ2255" s="2">
        <f t="shared" si="1227"/>
        <v>201901</v>
      </c>
      <c r="AK2255" s="2">
        <f t="shared" si="1228"/>
        <v>201901</v>
      </c>
      <c r="AL2255" s="2">
        <f t="shared" si="1229"/>
        <v>201903</v>
      </c>
      <c r="AM2255" s="2" t="b">
        <f t="shared" si="1230"/>
        <v>1</v>
      </c>
      <c r="AN2255" s="4" t="e">
        <f t="shared" si="1208"/>
        <v>#N/A</v>
      </c>
      <c r="AO2255" s="4" t="e">
        <f t="shared" si="1209"/>
        <v>#N/A</v>
      </c>
      <c r="AP2255" s="2" t="str">
        <f>IF(AD2255,
  IF(ISBLANK(H2255),
    AP2254,
    IF(LEN(H2255)=1,
      IF(OR(UPPER(H2255)="A",UPPER(H2255)="I"),
        EINSTELLUNGEN!$D$21,
        IF(OR(UPPER(H2255)="B",UPPER(H2255)="M"),
          EINSTELLUNGEN!$D$22,
          IF(OR(UPPER(H2255)="C",UPPER(H2255)="S"),
            EINSTELLUNGEN!$D$23,
            IF(UPPER(H2255)="D",
              EINSTELLUNGEN!$D$24,
              IF(UPPER(H2255)="E",
                EINSTELLUNGEN!$D$25,
                UPPER(H2255)))))),
      IF(ISNUMBER(H2255),
        EINSTELLUNGEN!$D$20&amp;H2255,
        UPPER(H2255)))),
  "")</f>
        <v/>
      </c>
      <c r="AQ2255" s="2" t="str">
        <f t="shared" si="1210"/>
        <v/>
      </c>
      <c r="AR2255" s="2">
        <f t="shared" si="1211"/>
        <v>0</v>
      </c>
      <c r="AS2255" s="145">
        <f t="shared" si="1212"/>
        <v>0.33333333333333331</v>
      </c>
      <c r="AT2255" s="2">
        <f t="shared" si="1213"/>
        <v>0</v>
      </c>
      <c r="AU2255" s="2">
        <f t="shared" si="1214"/>
        <v>0</v>
      </c>
      <c r="AV2255" s="2">
        <f t="shared" si="1215"/>
        <v>0</v>
      </c>
      <c r="AW2255" s="2">
        <f t="shared" si="1216"/>
        <v>0</v>
      </c>
      <c r="AX2255" s="2">
        <f t="shared" si="1231"/>
        <v>0</v>
      </c>
      <c r="AY2255" s="2">
        <f t="shared" si="1217"/>
        <v>0</v>
      </c>
      <c r="AZ2255" s="145" t="e">
        <f t="shared" si="1218"/>
        <v>#N/A</v>
      </c>
      <c r="BA2255" s="145" t="e">
        <f t="shared" si="1219"/>
        <v>#N/A</v>
      </c>
      <c r="BB2255" s="145">
        <f t="shared" si="1220"/>
        <v>2.083333333333337E-2</v>
      </c>
      <c r="BC2255" s="2">
        <f>IF(AM2255,
  IF(AND(AL2255=$J$31,_xlfn.DAYS(AH2255,DATE(AI2255,1,1))&lt;7),
    MAX(0,EINSTELLUNGEN!$D$12+1-WEEKDAY(DATE(EINSTELLUNGEN!$D$9,EINSTELLUNGEN!$D$10,1),2)),
    IF(AL2255=$J$33,
      MIN(EINSTELLUNGEN!$D$12,WEEKDAY(DATE(EINSTELLUNGEN!$D$9,12,31),2)),
      EINSTELLUNGEN!$D$12
  )) - SUMIF(AL$50:AL$2500,"="&amp;AL2255,AX$50:AX$2500),
  0)</f>
        <v>3</v>
      </c>
      <c r="BD2255" s="2">
        <f t="shared" si="1221"/>
        <v>0.33333333333333331</v>
      </c>
      <c r="BE2255" s="2">
        <f t="shared" si="1222"/>
        <v>0</v>
      </c>
    </row>
    <row r="2256" spans="1:57" ht="10.5" customHeight="1">
      <c r="A2256" s="1" t="str">
        <f t="shared" ca="1" si="1198"/>
        <v/>
      </c>
      <c r="B2256" s="1" t="str">
        <f t="shared" ca="1" si="1199"/>
        <v/>
      </c>
      <c r="C2256" s="1" t="str">
        <f t="shared" ca="1" si="1200"/>
        <v/>
      </c>
      <c r="D2256" s="1" t="str">
        <f t="shared" ca="1" si="1201"/>
        <v/>
      </c>
      <c r="F2256" s="10"/>
      <c r="G2256" s="136" t="str">
        <f t="shared" si="1202"/>
        <v/>
      </c>
      <c r="H2256" s="27"/>
      <c r="I2256" s="28"/>
      <c r="J2256" s="28"/>
      <c r="K2256" s="29"/>
      <c r="L2256" s="136"/>
      <c r="M2256" s="136"/>
      <c r="N2256" s="136"/>
      <c r="O2256" s="26" t="str">
        <f t="shared" si="1203"/>
        <v/>
      </c>
      <c r="P2256" s="218" t="str">
        <f t="shared" si="1204"/>
        <v/>
      </c>
      <c r="Q2256" s="26" t="str">
        <f t="shared" si="1205"/>
        <v/>
      </c>
      <c r="R2256" s="22"/>
      <c r="S2256" s="99"/>
      <c r="T2256" s="10"/>
      <c r="U2256" s="229" t="str">
        <f t="shared" si="1206"/>
        <v/>
      </c>
      <c r="V2256" s="230"/>
      <c r="W2256" s="230"/>
      <c r="X2256" s="230"/>
      <c r="Y2256" s="230"/>
      <c r="Z2256" s="22" t="str">
        <f>""</f>
        <v/>
      </c>
      <c r="AB2256" s="23" t="str">
        <f t="shared" si="1207"/>
        <v/>
      </c>
      <c r="AC2256" s="2" t="b">
        <f>COUNT(Q2256:Q$2500)&gt;0</f>
        <v>0</v>
      </c>
      <c r="AD2256" s="2" t="b">
        <f t="shared" si="1223"/>
        <v>0</v>
      </c>
      <c r="AE2256" s="2" t="b">
        <f t="shared" si="1224"/>
        <v>0</v>
      </c>
      <c r="AF2256" s="2" t="b">
        <f t="shared" si="1225"/>
        <v>0</v>
      </c>
      <c r="AG2256" s="2" t="b">
        <f>OR(
  AND(AC2256,NOT(AC2257)),
  AND(AF2256,WEEKDAY(AH2255,2)=EINSTELLUNGEN!$D$12),
  AND(AF2256,AH2256=$J$35)
)</f>
        <v>0</v>
      </c>
      <c r="AH2256" s="2">
        <f>IF(AE2256,AH2255+IF(WEEKDAY(AH2255+1,2)&lt;=EINSTELLUNGEN!$D$12,1,$J$36),AH2255)</f>
        <v>42020</v>
      </c>
      <c r="AI2256" s="2">
        <f t="shared" si="1226"/>
        <v>2019</v>
      </c>
      <c r="AJ2256" s="2">
        <f t="shared" si="1227"/>
        <v>201901</v>
      </c>
      <c r="AK2256" s="2">
        <f t="shared" si="1228"/>
        <v>201901</v>
      </c>
      <c r="AL2256" s="2">
        <f t="shared" si="1229"/>
        <v>201903</v>
      </c>
      <c r="AM2256" s="2" t="b">
        <f t="shared" si="1230"/>
        <v>1</v>
      </c>
      <c r="AN2256" s="4" t="e">
        <f t="shared" si="1208"/>
        <v>#N/A</v>
      </c>
      <c r="AO2256" s="4" t="e">
        <f t="shared" si="1209"/>
        <v>#N/A</v>
      </c>
      <c r="AP2256" s="2" t="str">
        <f>IF(AD2256,
  IF(ISBLANK(H2256),
    AP2255,
    IF(LEN(H2256)=1,
      IF(OR(UPPER(H2256)="A",UPPER(H2256)="I"),
        EINSTELLUNGEN!$D$21,
        IF(OR(UPPER(H2256)="B",UPPER(H2256)="M"),
          EINSTELLUNGEN!$D$22,
          IF(OR(UPPER(H2256)="C",UPPER(H2256)="S"),
            EINSTELLUNGEN!$D$23,
            IF(UPPER(H2256)="D",
              EINSTELLUNGEN!$D$24,
              IF(UPPER(H2256)="E",
                EINSTELLUNGEN!$D$25,
                UPPER(H2256)))))),
      IF(ISNUMBER(H2256),
        EINSTELLUNGEN!$D$20&amp;H2256,
        UPPER(H2256)))),
  "")</f>
        <v/>
      </c>
      <c r="AQ2256" s="2" t="str">
        <f t="shared" si="1210"/>
        <v/>
      </c>
      <c r="AR2256" s="2">
        <f t="shared" si="1211"/>
        <v>0</v>
      </c>
      <c r="AS2256" s="145">
        <f t="shared" si="1212"/>
        <v>0.33333333333333331</v>
      </c>
      <c r="AT2256" s="2">
        <f t="shared" si="1213"/>
        <v>0</v>
      </c>
      <c r="AU2256" s="2">
        <f t="shared" si="1214"/>
        <v>0</v>
      </c>
      <c r="AV2256" s="2">
        <f t="shared" si="1215"/>
        <v>0</v>
      </c>
      <c r="AW2256" s="2">
        <f t="shared" si="1216"/>
        <v>0</v>
      </c>
      <c r="AX2256" s="2">
        <f t="shared" si="1231"/>
        <v>0</v>
      </c>
      <c r="AY2256" s="2">
        <f t="shared" si="1217"/>
        <v>0</v>
      </c>
      <c r="AZ2256" s="145" t="e">
        <f t="shared" si="1218"/>
        <v>#N/A</v>
      </c>
      <c r="BA2256" s="145" t="e">
        <f t="shared" si="1219"/>
        <v>#N/A</v>
      </c>
      <c r="BB2256" s="145">
        <f t="shared" si="1220"/>
        <v>2.083333333333337E-2</v>
      </c>
      <c r="BC2256" s="2">
        <f>IF(AM2256,
  IF(AND(AL2256=$J$31,_xlfn.DAYS(AH2256,DATE(AI2256,1,1))&lt;7),
    MAX(0,EINSTELLUNGEN!$D$12+1-WEEKDAY(DATE(EINSTELLUNGEN!$D$9,EINSTELLUNGEN!$D$10,1),2)),
    IF(AL2256=$J$33,
      MIN(EINSTELLUNGEN!$D$12,WEEKDAY(DATE(EINSTELLUNGEN!$D$9,12,31),2)),
      EINSTELLUNGEN!$D$12
  )) - SUMIF(AL$50:AL$2500,"="&amp;AL2256,AX$50:AX$2500),
  0)</f>
        <v>3</v>
      </c>
      <c r="BD2256" s="2">
        <f t="shared" si="1221"/>
        <v>0.33333333333333331</v>
      </c>
      <c r="BE2256" s="2">
        <f t="shared" si="1222"/>
        <v>0</v>
      </c>
    </row>
    <row r="2257" spans="1:57" ht="10.5" customHeight="1">
      <c r="A2257" s="1" t="str">
        <f t="shared" ca="1" si="1198"/>
        <v/>
      </c>
      <c r="B2257" s="1" t="str">
        <f t="shared" ca="1" si="1199"/>
        <v/>
      </c>
      <c r="C2257" s="1" t="str">
        <f t="shared" ca="1" si="1200"/>
        <v/>
      </c>
      <c r="D2257" s="1" t="str">
        <f t="shared" ca="1" si="1201"/>
        <v/>
      </c>
      <c r="F2257" s="10"/>
      <c r="G2257" s="136" t="str">
        <f t="shared" si="1202"/>
        <v/>
      </c>
      <c r="H2257" s="27"/>
      <c r="I2257" s="28"/>
      <c r="J2257" s="28"/>
      <c r="K2257" s="29"/>
      <c r="L2257" s="136"/>
      <c r="M2257" s="136"/>
      <c r="N2257" s="136"/>
      <c r="O2257" s="26" t="str">
        <f t="shared" si="1203"/>
        <v/>
      </c>
      <c r="P2257" s="218" t="str">
        <f t="shared" si="1204"/>
        <v/>
      </c>
      <c r="Q2257" s="26" t="str">
        <f t="shared" si="1205"/>
        <v/>
      </c>
      <c r="R2257" s="22"/>
      <c r="S2257" s="99"/>
      <c r="T2257" s="10"/>
      <c r="U2257" s="229" t="str">
        <f t="shared" si="1206"/>
        <v/>
      </c>
      <c r="V2257" s="230"/>
      <c r="W2257" s="230"/>
      <c r="X2257" s="230"/>
      <c r="Y2257" s="230"/>
      <c r="Z2257" s="22" t="str">
        <f>""</f>
        <v/>
      </c>
      <c r="AB2257" s="23" t="str">
        <f t="shared" si="1207"/>
        <v/>
      </c>
      <c r="AC2257" s="2" t="b">
        <f>COUNT(Q2257:Q$2500)&gt;0</f>
        <v>0</v>
      </c>
      <c r="AD2257" s="2" t="b">
        <f t="shared" si="1223"/>
        <v>0</v>
      </c>
      <c r="AE2257" s="2" t="b">
        <f t="shared" si="1224"/>
        <v>0</v>
      </c>
      <c r="AF2257" s="2" t="b">
        <f t="shared" si="1225"/>
        <v>0</v>
      </c>
      <c r="AG2257" s="2" t="b">
        <f>OR(
  AND(AC2257,NOT(AC2258)),
  AND(AF2257,WEEKDAY(AH2256,2)=EINSTELLUNGEN!$D$12),
  AND(AF2257,AH2257=$J$35)
)</f>
        <v>0</v>
      </c>
      <c r="AH2257" s="2">
        <f>IF(AE2257,AH2256+IF(WEEKDAY(AH2256+1,2)&lt;=EINSTELLUNGEN!$D$12,1,$J$36),AH2256)</f>
        <v>42020</v>
      </c>
      <c r="AI2257" s="2">
        <f t="shared" si="1226"/>
        <v>2019</v>
      </c>
      <c r="AJ2257" s="2">
        <f t="shared" si="1227"/>
        <v>201901</v>
      </c>
      <c r="AK2257" s="2">
        <f t="shared" si="1228"/>
        <v>201901</v>
      </c>
      <c r="AL2257" s="2">
        <f t="shared" si="1229"/>
        <v>201903</v>
      </c>
      <c r="AM2257" s="2" t="b">
        <f t="shared" si="1230"/>
        <v>1</v>
      </c>
      <c r="AN2257" s="4" t="e">
        <f t="shared" si="1208"/>
        <v>#N/A</v>
      </c>
      <c r="AO2257" s="4" t="e">
        <f t="shared" si="1209"/>
        <v>#N/A</v>
      </c>
      <c r="AP2257" s="2" t="str">
        <f>IF(AD2257,
  IF(ISBLANK(H2257),
    AP2256,
    IF(LEN(H2257)=1,
      IF(OR(UPPER(H2257)="A",UPPER(H2257)="I"),
        EINSTELLUNGEN!$D$21,
        IF(OR(UPPER(H2257)="B",UPPER(H2257)="M"),
          EINSTELLUNGEN!$D$22,
          IF(OR(UPPER(H2257)="C",UPPER(H2257)="S"),
            EINSTELLUNGEN!$D$23,
            IF(UPPER(H2257)="D",
              EINSTELLUNGEN!$D$24,
              IF(UPPER(H2257)="E",
                EINSTELLUNGEN!$D$25,
                UPPER(H2257)))))),
      IF(ISNUMBER(H2257),
        EINSTELLUNGEN!$D$20&amp;H2257,
        UPPER(H2257)))),
  "")</f>
        <v/>
      </c>
      <c r="AQ2257" s="2" t="str">
        <f t="shared" si="1210"/>
        <v/>
      </c>
      <c r="AR2257" s="2">
        <f t="shared" si="1211"/>
        <v>0</v>
      </c>
      <c r="AS2257" s="145">
        <f t="shared" si="1212"/>
        <v>0.33333333333333331</v>
      </c>
      <c r="AT2257" s="2">
        <f t="shared" si="1213"/>
        <v>0</v>
      </c>
      <c r="AU2257" s="2">
        <f t="shared" si="1214"/>
        <v>0</v>
      </c>
      <c r="AV2257" s="2">
        <f t="shared" si="1215"/>
        <v>0</v>
      </c>
      <c r="AW2257" s="2">
        <f t="shared" si="1216"/>
        <v>0</v>
      </c>
      <c r="AX2257" s="2">
        <f t="shared" si="1231"/>
        <v>0</v>
      </c>
      <c r="AY2257" s="2">
        <f t="shared" si="1217"/>
        <v>0</v>
      </c>
      <c r="AZ2257" s="145" t="e">
        <f t="shared" si="1218"/>
        <v>#N/A</v>
      </c>
      <c r="BA2257" s="145" t="e">
        <f t="shared" si="1219"/>
        <v>#N/A</v>
      </c>
      <c r="BB2257" s="145">
        <f t="shared" si="1220"/>
        <v>2.083333333333337E-2</v>
      </c>
      <c r="BC2257" s="2">
        <f>IF(AM2257,
  IF(AND(AL2257=$J$31,_xlfn.DAYS(AH2257,DATE(AI2257,1,1))&lt;7),
    MAX(0,EINSTELLUNGEN!$D$12+1-WEEKDAY(DATE(EINSTELLUNGEN!$D$9,EINSTELLUNGEN!$D$10,1),2)),
    IF(AL2257=$J$33,
      MIN(EINSTELLUNGEN!$D$12,WEEKDAY(DATE(EINSTELLUNGEN!$D$9,12,31),2)),
      EINSTELLUNGEN!$D$12
  )) - SUMIF(AL$50:AL$2500,"="&amp;AL2257,AX$50:AX$2500),
  0)</f>
        <v>3</v>
      </c>
      <c r="BD2257" s="2">
        <f t="shared" si="1221"/>
        <v>0.33333333333333331</v>
      </c>
      <c r="BE2257" s="2">
        <f t="shared" si="1222"/>
        <v>0</v>
      </c>
    </row>
    <row r="2258" spans="1:57" ht="10.5" customHeight="1">
      <c r="A2258" s="1" t="str">
        <f t="shared" ca="1" si="1198"/>
        <v/>
      </c>
      <c r="B2258" s="1" t="str">
        <f t="shared" ca="1" si="1199"/>
        <v/>
      </c>
      <c r="C2258" s="1" t="str">
        <f t="shared" ca="1" si="1200"/>
        <v/>
      </c>
      <c r="D2258" s="1" t="str">
        <f t="shared" ca="1" si="1201"/>
        <v/>
      </c>
      <c r="F2258" s="10"/>
      <c r="G2258" s="136" t="str">
        <f t="shared" si="1202"/>
        <v/>
      </c>
      <c r="H2258" s="27"/>
      <c r="I2258" s="28"/>
      <c r="J2258" s="28"/>
      <c r="K2258" s="29"/>
      <c r="L2258" s="136"/>
      <c r="M2258" s="136"/>
      <c r="N2258" s="136"/>
      <c r="O2258" s="26" t="str">
        <f t="shared" si="1203"/>
        <v/>
      </c>
      <c r="P2258" s="218" t="str">
        <f t="shared" si="1204"/>
        <v/>
      </c>
      <c r="Q2258" s="26" t="str">
        <f t="shared" si="1205"/>
        <v/>
      </c>
      <c r="R2258" s="22"/>
      <c r="S2258" s="99"/>
      <c r="T2258" s="10"/>
      <c r="U2258" s="229" t="str">
        <f t="shared" si="1206"/>
        <v/>
      </c>
      <c r="V2258" s="230"/>
      <c r="W2258" s="230"/>
      <c r="X2258" s="230"/>
      <c r="Y2258" s="230"/>
      <c r="Z2258" s="22" t="str">
        <f>""</f>
        <v/>
      </c>
      <c r="AB2258" s="23" t="str">
        <f t="shared" si="1207"/>
        <v/>
      </c>
      <c r="AC2258" s="2" t="b">
        <f>COUNT(Q2258:Q$2500)&gt;0</f>
        <v>0</v>
      </c>
      <c r="AD2258" s="2" t="b">
        <f t="shared" si="1223"/>
        <v>0</v>
      </c>
      <c r="AE2258" s="2" t="b">
        <f t="shared" si="1224"/>
        <v>0</v>
      </c>
      <c r="AF2258" s="2" t="b">
        <f t="shared" si="1225"/>
        <v>0</v>
      </c>
      <c r="AG2258" s="2" t="b">
        <f>OR(
  AND(AC2258,NOT(AC2259)),
  AND(AF2258,WEEKDAY(AH2257,2)=EINSTELLUNGEN!$D$12),
  AND(AF2258,AH2258=$J$35)
)</f>
        <v>0</v>
      </c>
      <c r="AH2258" s="2">
        <f>IF(AE2258,AH2257+IF(WEEKDAY(AH2257+1,2)&lt;=EINSTELLUNGEN!$D$12,1,$J$36),AH2257)</f>
        <v>42020</v>
      </c>
      <c r="AI2258" s="2">
        <f t="shared" si="1226"/>
        <v>2019</v>
      </c>
      <c r="AJ2258" s="2">
        <f t="shared" si="1227"/>
        <v>201901</v>
      </c>
      <c r="AK2258" s="2">
        <f t="shared" si="1228"/>
        <v>201901</v>
      </c>
      <c r="AL2258" s="2">
        <f t="shared" si="1229"/>
        <v>201903</v>
      </c>
      <c r="AM2258" s="2" t="b">
        <f t="shared" si="1230"/>
        <v>1</v>
      </c>
      <c r="AN2258" s="4" t="e">
        <f t="shared" si="1208"/>
        <v>#N/A</v>
      </c>
      <c r="AO2258" s="4" t="e">
        <f t="shared" si="1209"/>
        <v>#N/A</v>
      </c>
      <c r="AP2258" s="2" t="str">
        <f>IF(AD2258,
  IF(ISBLANK(H2258),
    AP2257,
    IF(LEN(H2258)=1,
      IF(OR(UPPER(H2258)="A",UPPER(H2258)="I"),
        EINSTELLUNGEN!$D$21,
        IF(OR(UPPER(H2258)="B",UPPER(H2258)="M"),
          EINSTELLUNGEN!$D$22,
          IF(OR(UPPER(H2258)="C",UPPER(H2258)="S"),
            EINSTELLUNGEN!$D$23,
            IF(UPPER(H2258)="D",
              EINSTELLUNGEN!$D$24,
              IF(UPPER(H2258)="E",
                EINSTELLUNGEN!$D$25,
                UPPER(H2258)))))),
      IF(ISNUMBER(H2258),
        EINSTELLUNGEN!$D$20&amp;H2258,
        UPPER(H2258)))),
  "")</f>
        <v/>
      </c>
      <c r="AQ2258" s="2" t="str">
        <f t="shared" si="1210"/>
        <v/>
      </c>
      <c r="AR2258" s="2">
        <f t="shared" si="1211"/>
        <v>0</v>
      </c>
      <c r="AS2258" s="145">
        <f t="shared" si="1212"/>
        <v>0.33333333333333331</v>
      </c>
      <c r="AT2258" s="2">
        <f t="shared" si="1213"/>
        <v>0</v>
      </c>
      <c r="AU2258" s="2">
        <f t="shared" si="1214"/>
        <v>0</v>
      </c>
      <c r="AV2258" s="2">
        <f t="shared" si="1215"/>
        <v>0</v>
      </c>
      <c r="AW2258" s="2">
        <f t="shared" si="1216"/>
        <v>0</v>
      </c>
      <c r="AX2258" s="2">
        <f t="shared" si="1231"/>
        <v>0</v>
      </c>
      <c r="AY2258" s="2">
        <f t="shared" si="1217"/>
        <v>0</v>
      </c>
      <c r="AZ2258" s="145" t="e">
        <f t="shared" si="1218"/>
        <v>#N/A</v>
      </c>
      <c r="BA2258" s="145" t="e">
        <f t="shared" si="1219"/>
        <v>#N/A</v>
      </c>
      <c r="BB2258" s="145">
        <f t="shared" si="1220"/>
        <v>2.083333333333337E-2</v>
      </c>
      <c r="BC2258" s="2">
        <f>IF(AM2258,
  IF(AND(AL2258=$J$31,_xlfn.DAYS(AH2258,DATE(AI2258,1,1))&lt;7),
    MAX(0,EINSTELLUNGEN!$D$12+1-WEEKDAY(DATE(EINSTELLUNGEN!$D$9,EINSTELLUNGEN!$D$10,1),2)),
    IF(AL2258=$J$33,
      MIN(EINSTELLUNGEN!$D$12,WEEKDAY(DATE(EINSTELLUNGEN!$D$9,12,31),2)),
      EINSTELLUNGEN!$D$12
  )) - SUMIF(AL$50:AL$2500,"="&amp;AL2258,AX$50:AX$2500),
  0)</f>
        <v>3</v>
      </c>
      <c r="BD2258" s="2">
        <f t="shared" si="1221"/>
        <v>0.33333333333333331</v>
      </c>
      <c r="BE2258" s="2">
        <f t="shared" si="1222"/>
        <v>0</v>
      </c>
    </row>
    <row r="2259" spans="1:57" ht="10.5" customHeight="1">
      <c r="A2259" s="1" t="str">
        <f t="shared" ca="1" si="1198"/>
        <v/>
      </c>
      <c r="B2259" s="1" t="str">
        <f t="shared" ca="1" si="1199"/>
        <v/>
      </c>
      <c r="C2259" s="1" t="str">
        <f t="shared" ca="1" si="1200"/>
        <v/>
      </c>
      <c r="D2259" s="1" t="str">
        <f t="shared" ca="1" si="1201"/>
        <v/>
      </c>
      <c r="F2259" s="10"/>
      <c r="G2259" s="136" t="str">
        <f t="shared" si="1202"/>
        <v/>
      </c>
      <c r="H2259" s="27"/>
      <c r="I2259" s="28"/>
      <c r="J2259" s="28"/>
      <c r="K2259" s="29"/>
      <c r="L2259" s="136"/>
      <c r="M2259" s="136"/>
      <c r="N2259" s="136"/>
      <c r="O2259" s="26" t="str">
        <f t="shared" si="1203"/>
        <v/>
      </c>
      <c r="P2259" s="218" t="str">
        <f t="shared" si="1204"/>
        <v/>
      </c>
      <c r="Q2259" s="26" t="str">
        <f t="shared" si="1205"/>
        <v/>
      </c>
      <c r="R2259" s="22"/>
      <c r="S2259" s="99"/>
      <c r="T2259" s="10"/>
      <c r="U2259" s="229" t="str">
        <f t="shared" si="1206"/>
        <v/>
      </c>
      <c r="V2259" s="230"/>
      <c r="W2259" s="230"/>
      <c r="X2259" s="230"/>
      <c r="Y2259" s="230"/>
      <c r="Z2259" s="22" t="str">
        <f>""</f>
        <v/>
      </c>
      <c r="AB2259" s="23" t="str">
        <f t="shared" si="1207"/>
        <v/>
      </c>
      <c r="AC2259" s="2" t="b">
        <f>COUNT(Q2259:Q$2500)&gt;0</f>
        <v>0</v>
      </c>
      <c r="AD2259" s="2" t="b">
        <f t="shared" si="1223"/>
        <v>0</v>
      </c>
      <c r="AE2259" s="2" t="b">
        <f t="shared" si="1224"/>
        <v>0</v>
      </c>
      <c r="AF2259" s="2" t="b">
        <f t="shared" si="1225"/>
        <v>0</v>
      </c>
      <c r="AG2259" s="2" t="b">
        <f>OR(
  AND(AC2259,NOT(AC2260)),
  AND(AF2259,WEEKDAY(AH2258,2)=EINSTELLUNGEN!$D$12),
  AND(AF2259,AH2259=$J$35)
)</f>
        <v>0</v>
      </c>
      <c r="AH2259" s="2">
        <f>IF(AE2259,AH2258+IF(WEEKDAY(AH2258+1,2)&lt;=EINSTELLUNGEN!$D$12,1,$J$36),AH2258)</f>
        <v>42020</v>
      </c>
      <c r="AI2259" s="2">
        <f t="shared" si="1226"/>
        <v>2019</v>
      </c>
      <c r="AJ2259" s="2">
        <f t="shared" si="1227"/>
        <v>201901</v>
      </c>
      <c r="AK2259" s="2">
        <f t="shared" si="1228"/>
        <v>201901</v>
      </c>
      <c r="AL2259" s="2">
        <f t="shared" si="1229"/>
        <v>201903</v>
      </c>
      <c r="AM2259" s="2" t="b">
        <f t="shared" si="1230"/>
        <v>1</v>
      </c>
      <c r="AN2259" s="4" t="e">
        <f t="shared" si="1208"/>
        <v>#N/A</v>
      </c>
      <c r="AO2259" s="4" t="e">
        <f t="shared" si="1209"/>
        <v>#N/A</v>
      </c>
      <c r="AP2259" s="2" t="str">
        <f>IF(AD2259,
  IF(ISBLANK(H2259),
    AP2258,
    IF(LEN(H2259)=1,
      IF(OR(UPPER(H2259)="A",UPPER(H2259)="I"),
        EINSTELLUNGEN!$D$21,
        IF(OR(UPPER(H2259)="B",UPPER(H2259)="M"),
          EINSTELLUNGEN!$D$22,
          IF(OR(UPPER(H2259)="C",UPPER(H2259)="S"),
            EINSTELLUNGEN!$D$23,
            IF(UPPER(H2259)="D",
              EINSTELLUNGEN!$D$24,
              IF(UPPER(H2259)="E",
                EINSTELLUNGEN!$D$25,
                UPPER(H2259)))))),
      IF(ISNUMBER(H2259),
        EINSTELLUNGEN!$D$20&amp;H2259,
        UPPER(H2259)))),
  "")</f>
        <v/>
      </c>
      <c r="AQ2259" s="2" t="str">
        <f t="shared" si="1210"/>
        <v/>
      </c>
      <c r="AR2259" s="2">
        <f t="shared" si="1211"/>
        <v>0</v>
      </c>
      <c r="AS2259" s="145">
        <f t="shared" si="1212"/>
        <v>0.33333333333333331</v>
      </c>
      <c r="AT2259" s="2">
        <f t="shared" si="1213"/>
        <v>0</v>
      </c>
      <c r="AU2259" s="2">
        <f t="shared" si="1214"/>
        <v>0</v>
      </c>
      <c r="AV2259" s="2">
        <f t="shared" si="1215"/>
        <v>0</v>
      </c>
      <c r="AW2259" s="2">
        <f t="shared" si="1216"/>
        <v>0</v>
      </c>
      <c r="AX2259" s="2">
        <f t="shared" si="1231"/>
        <v>0</v>
      </c>
      <c r="AY2259" s="2">
        <f t="shared" si="1217"/>
        <v>0</v>
      </c>
      <c r="AZ2259" s="145" t="e">
        <f t="shared" si="1218"/>
        <v>#N/A</v>
      </c>
      <c r="BA2259" s="145" t="e">
        <f t="shared" si="1219"/>
        <v>#N/A</v>
      </c>
      <c r="BB2259" s="145">
        <f t="shared" si="1220"/>
        <v>2.083333333333337E-2</v>
      </c>
      <c r="BC2259" s="2">
        <f>IF(AM2259,
  IF(AND(AL2259=$J$31,_xlfn.DAYS(AH2259,DATE(AI2259,1,1))&lt;7),
    MAX(0,EINSTELLUNGEN!$D$12+1-WEEKDAY(DATE(EINSTELLUNGEN!$D$9,EINSTELLUNGEN!$D$10,1),2)),
    IF(AL2259=$J$33,
      MIN(EINSTELLUNGEN!$D$12,WEEKDAY(DATE(EINSTELLUNGEN!$D$9,12,31),2)),
      EINSTELLUNGEN!$D$12
  )) - SUMIF(AL$50:AL$2500,"="&amp;AL2259,AX$50:AX$2500),
  0)</f>
        <v>3</v>
      </c>
      <c r="BD2259" s="2">
        <f t="shared" si="1221"/>
        <v>0.33333333333333331</v>
      </c>
      <c r="BE2259" s="2">
        <f t="shared" si="1222"/>
        <v>0</v>
      </c>
    </row>
    <row r="2260" spans="1:57" ht="10.5" customHeight="1">
      <c r="A2260" s="1" t="str">
        <f t="shared" ca="1" si="1198"/>
        <v/>
      </c>
      <c r="B2260" s="1" t="str">
        <f t="shared" ca="1" si="1199"/>
        <v/>
      </c>
      <c r="C2260" s="1" t="str">
        <f t="shared" ca="1" si="1200"/>
        <v/>
      </c>
      <c r="D2260" s="1" t="str">
        <f t="shared" ca="1" si="1201"/>
        <v/>
      </c>
      <c r="F2260" s="10"/>
      <c r="G2260" s="136" t="str">
        <f t="shared" si="1202"/>
        <v/>
      </c>
      <c r="H2260" s="27"/>
      <c r="I2260" s="28"/>
      <c r="J2260" s="28"/>
      <c r="K2260" s="29"/>
      <c r="L2260" s="136"/>
      <c r="M2260" s="136"/>
      <c r="N2260" s="136"/>
      <c r="O2260" s="26" t="str">
        <f t="shared" si="1203"/>
        <v/>
      </c>
      <c r="P2260" s="218" t="str">
        <f t="shared" si="1204"/>
        <v/>
      </c>
      <c r="Q2260" s="26" t="str">
        <f t="shared" si="1205"/>
        <v/>
      </c>
      <c r="R2260" s="22"/>
      <c r="S2260" s="99"/>
      <c r="T2260" s="10"/>
      <c r="U2260" s="229" t="str">
        <f t="shared" si="1206"/>
        <v/>
      </c>
      <c r="V2260" s="230"/>
      <c r="W2260" s="230"/>
      <c r="X2260" s="230"/>
      <c r="Y2260" s="230"/>
      <c r="Z2260" s="22" t="str">
        <f>""</f>
        <v/>
      </c>
      <c r="AB2260" s="23" t="str">
        <f t="shared" si="1207"/>
        <v/>
      </c>
      <c r="AC2260" s="2" t="b">
        <f>COUNT(Q2260:Q$2500)&gt;0</f>
        <v>0</v>
      </c>
      <c r="AD2260" s="2" t="b">
        <f t="shared" si="1223"/>
        <v>0</v>
      </c>
      <c r="AE2260" s="2" t="b">
        <f t="shared" si="1224"/>
        <v>0</v>
      </c>
      <c r="AF2260" s="2" t="b">
        <f t="shared" si="1225"/>
        <v>0</v>
      </c>
      <c r="AG2260" s="2" t="b">
        <f>OR(
  AND(AC2260,NOT(AC2261)),
  AND(AF2260,WEEKDAY(AH2259,2)=EINSTELLUNGEN!$D$12),
  AND(AF2260,AH2260=$J$35)
)</f>
        <v>0</v>
      </c>
      <c r="AH2260" s="2">
        <f>IF(AE2260,AH2259+IF(WEEKDAY(AH2259+1,2)&lt;=EINSTELLUNGEN!$D$12,1,$J$36),AH2259)</f>
        <v>42020</v>
      </c>
      <c r="AI2260" s="2">
        <f t="shared" si="1226"/>
        <v>2019</v>
      </c>
      <c r="AJ2260" s="2">
        <f t="shared" si="1227"/>
        <v>201901</v>
      </c>
      <c r="AK2260" s="2">
        <f t="shared" si="1228"/>
        <v>201901</v>
      </c>
      <c r="AL2260" s="2">
        <f t="shared" si="1229"/>
        <v>201903</v>
      </c>
      <c r="AM2260" s="2" t="b">
        <f t="shared" si="1230"/>
        <v>1</v>
      </c>
      <c r="AN2260" s="4" t="e">
        <f t="shared" si="1208"/>
        <v>#N/A</v>
      </c>
      <c r="AO2260" s="4" t="e">
        <f t="shared" si="1209"/>
        <v>#N/A</v>
      </c>
      <c r="AP2260" s="2" t="str">
        <f>IF(AD2260,
  IF(ISBLANK(H2260),
    AP2259,
    IF(LEN(H2260)=1,
      IF(OR(UPPER(H2260)="A",UPPER(H2260)="I"),
        EINSTELLUNGEN!$D$21,
        IF(OR(UPPER(H2260)="B",UPPER(H2260)="M"),
          EINSTELLUNGEN!$D$22,
          IF(OR(UPPER(H2260)="C",UPPER(H2260)="S"),
            EINSTELLUNGEN!$D$23,
            IF(UPPER(H2260)="D",
              EINSTELLUNGEN!$D$24,
              IF(UPPER(H2260)="E",
                EINSTELLUNGEN!$D$25,
                UPPER(H2260)))))),
      IF(ISNUMBER(H2260),
        EINSTELLUNGEN!$D$20&amp;H2260,
        UPPER(H2260)))),
  "")</f>
        <v/>
      </c>
      <c r="AQ2260" s="2" t="str">
        <f t="shared" si="1210"/>
        <v/>
      </c>
      <c r="AR2260" s="2">
        <f t="shared" si="1211"/>
        <v>0</v>
      </c>
      <c r="AS2260" s="145">
        <f t="shared" si="1212"/>
        <v>0.33333333333333331</v>
      </c>
      <c r="AT2260" s="2">
        <f t="shared" si="1213"/>
        <v>0</v>
      </c>
      <c r="AU2260" s="2">
        <f t="shared" si="1214"/>
        <v>0</v>
      </c>
      <c r="AV2260" s="2">
        <f t="shared" si="1215"/>
        <v>0</v>
      </c>
      <c r="AW2260" s="2">
        <f t="shared" si="1216"/>
        <v>0</v>
      </c>
      <c r="AX2260" s="2">
        <f t="shared" si="1231"/>
        <v>0</v>
      </c>
      <c r="AY2260" s="2">
        <f t="shared" si="1217"/>
        <v>0</v>
      </c>
      <c r="AZ2260" s="145" t="e">
        <f t="shared" si="1218"/>
        <v>#N/A</v>
      </c>
      <c r="BA2260" s="145" t="e">
        <f t="shared" si="1219"/>
        <v>#N/A</v>
      </c>
      <c r="BB2260" s="145">
        <f t="shared" si="1220"/>
        <v>2.083333333333337E-2</v>
      </c>
      <c r="BC2260" s="2">
        <f>IF(AM2260,
  IF(AND(AL2260=$J$31,_xlfn.DAYS(AH2260,DATE(AI2260,1,1))&lt;7),
    MAX(0,EINSTELLUNGEN!$D$12+1-WEEKDAY(DATE(EINSTELLUNGEN!$D$9,EINSTELLUNGEN!$D$10,1),2)),
    IF(AL2260=$J$33,
      MIN(EINSTELLUNGEN!$D$12,WEEKDAY(DATE(EINSTELLUNGEN!$D$9,12,31),2)),
      EINSTELLUNGEN!$D$12
  )) - SUMIF(AL$50:AL$2500,"="&amp;AL2260,AX$50:AX$2500),
  0)</f>
        <v>3</v>
      </c>
      <c r="BD2260" s="2">
        <f t="shared" si="1221"/>
        <v>0.33333333333333331</v>
      </c>
      <c r="BE2260" s="2">
        <f t="shared" si="1222"/>
        <v>0</v>
      </c>
    </row>
    <row r="2261" spans="1:57" ht="10.5" customHeight="1">
      <c r="A2261" s="1" t="str">
        <f t="shared" ca="1" si="1198"/>
        <v/>
      </c>
      <c r="B2261" s="1" t="str">
        <f t="shared" ca="1" si="1199"/>
        <v/>
      </c>
      <c r="C2261" s="1" t="str">
        <f t="shared" ca="1" si="1200"/>
        <v/>
      </c>
      <c r="D2261" s="1" t="str">
        <f t="shared" ca="1" si="1201"/>
        <v/>
      </c>
      <c r="F2261" s="10"/>
      <c r="G2261" s="136" t="str">
        <f t="shared" si="1202"/>
        <v/>
      </c>
      <c r="H2261" s="27"/>
      <c r="I2261" s="28"/>
      <c r="J2261" s="28"/>
      <c r="K2261" s="29"/>
      <c r="L2261" s="136"/>
      <c r="M2261" s="136"/>
      <c r="N2261" s="136"/>
      <c r="O2261" s="26" t="str">
        <f t="shared" si="1203"/>
        <v/>
      </c>
      <c r="P2261" s="218" t="str">
        <f t="shared" si="1204"/>
        <v/>
      </c>
      <c r="Q2261" s="26" t="str">
        <f t="shared" si="1205"/>
        <v/>
      </c>
      <c r="R2261" s="22"/>
      <c r="S2261" s="99"/>
      <c r="T2261" s="10"/>
      <c r="U2261" s="229" t="str">
        <f t="shared" si="1206"/>
        <v/>
      </c>
      <c r="V2261" s="230"/>
      <c r="W2261" s="230"/>
      <c r="X2261" s="230"/>
      <c r="Y2261" s="230"/>
      <c r="Z2261" s="22" t="str">
        <f>""</f>
        <v/>
      </c>
      <c r="AB2261" s="23" t="str">
        <f t="shared" si="1207"/>
        <v/>
      </c>
      <c r="AC2261" s="2" t="b">
        <f>COUNT(Q2261:Q$2500)&gt;0</f>
        <v>0</v>
      </c>
      <c r="AD2261" s="2" t="b">
        <f t="shared" si="1223"/>
        <v>0</v>
      </c>
      <c r="AE2261" s="2" t="b">
        <f t="shared" si="1224"/>
        <v>0</v>
      </c>
      <c r="AF2261" s="2" t="b">
        <f t="shared" si="1225"/>
        <v>0</v>
      </c>
      <c r="AG2261" s="2" t="b">
        <f>OR(
  AND(AC2261,NOT(AC2262)),
  AND(AF2261,WEEKDAY(AH2260,2)=EINSTELLUNGEN!$D$12),
  AND(AF2261,AH2261=$J$35)
)</f>
        <v>0</v>
      </c>
      <c r="AH2261" s="2">
        <f>IF(AE2261,AH2260+IF(WEEKDAY(AH2260+1,2)&lt;=EINSTELLUNGEN!$D$12,1,$J$36),AH2260)</f>
        <v>42020</v>
      </c>
      <c r="AI2261" s="2">
        <f t="shared" si="1226"/>
        <v>2019</v>
      </c>
      <c r="AJ2261" s="2">
        <f t="shared" si="1227"/>
        <v>201901</v>
      </c>
      <c r="AK2261" s="2">
        <f t="shared" si="1228"/>
        <v>201901</v>
      </c>
      <c r="AL2261" s="2">
        <f t="shared" si="1229"/>
        <v>201903</v>
      </c>
      <c r="AM2261" s="2" t="b">
        <f t="shared" si="1230"/>
        <v>1</v>
      </c>
      <c r="AN2261" s="4" t="e">
        <f t="shared" si="1208"/>
        <v>#N/A</v>
      </c>
      <c r="AO2261" s="4" t="e">
        <f t="shared" si="1209"/>
        <v>#N/A</v>
      </c>
      <c r="AP2261" s="2" t="str">
        <f>IF(AD2261,
  IF(ISBLANK(H2261),
    AP2260,
    IF(LEN(H2261)=1,
      IF(OR(UPPER(H2261)="A",UPPER(H2261)="I"),
        EINSTELLUNGEN!$D$21,
        IF(OR(UPPER(H2261)="B",UPPER(H2261)="M"),
          EINSTELLUNGEN!$D$22,
          IF(OR(UPPER(H2261)="C",UPPER(H2261)="S"),
            EINSTELLUNGEN!$D$23,
            IF(UPPER(H2261)="D",
              EINSTELLUNGEN!$D$24,
              IF(UPPER(H2261)="E",
                EINSTELLUNGEN!$D$25,
                UPPER(H2261)))))),
      IF(ISNUMBER(H2261),
        EINSTELLUNGEN!$D$20&amp;H2261,
        UPPER(H2261)))),
  "")</f>
        <v/>
      </c>
      <c r="AQ2261" s="2" t="str">
        <f t="shared" si="1210"/>
        <v/>
      </c>
      <c r="AR2261" s="2">
        <f t="shared" si="1211"/>
        <v>0</v>
      </c>
      <c r="AS2261" s="145">
        <f t="shared" si="1212"/>
        <v>0.33333333333333331</v>
      </c>
      <c r="AT2261" s="2">
        <f t="shared" si="1213"/>
        <v>0</v>
      </c>
      <c r="AU2261" s="2">
        <f t="shared" si="1214"/>
        <v>0</v>
      </c>
      <c r="AV2261" s="2">
        <f t="shared" si="1215"/>
        <v>0</v>
      </c>
      <c r="AW2261" s="2">
        <f t="shared" si="1216"/>
        <v>0</v>
      </c>
      <c r="AX2261" s="2">
        <f t="shared" si="1231"/>
        <v>0</v>
      </c>
      <c r="AY2261" s="2">
        <f t="shared" si="1217"/>
        <v>0</v>
      </c>
      <c r="AZ2261" s="145" t="e">
        <f t="shared" si="1218"/>
        <v>#N/A</v>
      </c>
      <c r="BA2261" s="145" t="e">
        <f t="shared" si="1219"/>
        <v>#N/A</v>
      </c>
      <c r="BB2261" s="145">
        <f t="shared" si="1220"/>
        <v>2.083333333333337E-2</v>
      </c>
      <c r="BC2261" s="2">
        <f>IF(AM2261,
  IF(AND(AL2261=$J$31,_xlfn.DAYS(AH2261,DATE(AI2261,1,1))&lt;7),
    MAX(0,EINSTELLUNGEN!$D$12+1-WEEKDAY(DATE(EINSTELLUNGEN!$D$9,EINSTELLUNGEN!$D$10,1),2)),
    IF(AL2261=$J$33,
      MIN(EINSTELLUNGEN!$D$12,WEEKDAY(DATE(EINSTELLUNGEN!$D$9,12,31),2)),
      EINSTELLUNGEN!$D$12
  )) - SUMIF(AL$50:AL$2500,"="&amp;AL2261,AX$50:AX$2500),
  0)</f>
        <v>3</v>
      </c>
      <c r="BD2261" s="2">
        <f t="shared" si="1221"/>
        <v>0.33333333333333331</v>
      </c>
      <c r="BE2261" s="2">
        <f t="shared" si="1222"/>
        <v>0</v>
      </c>
    </row>
    <row r="2262" spans="1:57" ht="10.5" customHeight="1">
      <c r="A2262" s="1" t="str">
        <f t="shared" ca="1" si="1198"/>
        <v/>
      </c>
      <c r="B2262" s="1" t="str">
        <f t="shared" ca="1" si="1199"/>
        <v/>
      </c>
      <c r="C2262" s="1" t="str">
        <f t="shared" ca="1" si="1200"/>
        <v/>
      </c>
      <c r="D2262" s="1" t="str">
        <f t="shared" ca="1" si="1201"/>
        <v/>
      </c>
      <c r="F2262" s="10"/>
      <c r="G2262" s="136" t="str">
        <f t="shared" si="1202"/>
        <v/>
      </c>
      <c r="H2262" s="27"/>
      <c r="I2262" s="28"/>
      <c r="J2262" s="28"/>
      <c r="K2262" s="29"/>
      <c r="L2262" s="136"/>
      <c r="M2262" s="136"/>
      <c r="N2262" s="136"/>
      <c r="O2262" s="26" t="str">
        <f t="shared" si="1203"/>
        <v/>
      </c>
      <c r="P2262" s="218" t="str">
        <f t="shared" si="1204"/>
        <v/>
      </c>
      <c r="Q2262" s="26" t="str">
        <f t="shared" si="1205"/>
        <v/>
      </c>
      <c r="R2262" s="22"/>
      <c r="S2262" s="99"/>
      <c r="T2262" s="10"/>
      <c r="U2262" s="229" t="str">
        <f t="shared" si="1206"/>
        <v/>
      </c>
      <c r="V2262" s="230"/>
      <c r="W2262" s="230"/>
      <c r="X2262" s="230"/>
      <c r="Y2262" s="230"/>
      <c r="Z2262" s="22" t="str">
        <f>""</f>
        <v/>
      </c>
      <c r="AB2262" s="23" t="str">
        <f t="shared" si="1207"/>
        <v/>
      </c>
      <c r="AC2262" s="2" t="b">
        <f>COUNT(Q2262:Q$2500)&gt;0</f>
        <v>0</v>
      </c>
      <c r="AD2262" s="2" t="b">
        <f t="shared" si="1223"/>
        <v>0</v>
      </c>
      <c r="AE2262" s="2" t="b">
        <f t="shared" si="1224"/>
        <v>0</v>
      </c>
      <c r="AF2262" s="2" t="b">
        <f t="shared" si="1225"/>
        <v>0</v>
      </c>
      <c r="AG2262" s="2" t="b">
        <f>OR(
  AND(AC2262,NOT(AC2263)),
  AND(AF2262,WEEKDAY(AH2261,2)=EINSTELLUNGEN!$D$12),
  AND(AF2262,AH2262=$J$35)
)</f>
        <v>0</v>
      </c>
      <c r="AH2262" s="2">
        <f>IF(AE2262,AH2261+IF(WEEKDAY(AH2261+1,2)&lt;=EINSTELLUNGEN!$D$12,1,$J$36),AH2261)</f>
        <v>42020</v>
      </c>
      <c r="AI2262" s="2">
        <f t="shared" si="1226"/>
        <v>2019</v>
      </c>
      <c r="AJ2262" s="2">
        <f t="shared" si="1227"/>
        <v>201901</v>
      </c>
      <c r="AK2262" s="2">
        <f t="shared" si="1228"/>
        <v>201901</v>
      </c>
      <c r="AL2262" s="2">
        <f t="shared" si="1229"/>
        <v>201903</v>
      </c>
      <c r="AM2262" s="2" t="b">
        <f t="shared" si="1230"/>
        <v>1</v>
      </c>
      <c r="AN2262" s="4" t="e">
        <f t="shared" si="1208"/>
        <v>#N/A</v>
      </c>
      <c r="AO2262" s="4" t="e">
        <f t="shared" si="1209"/>
        <v>#N/A</v>
      </c>
      <c r="AP2262" s="2" t="str">
        <f>IF(AD2262,
  IF(ISBLANK(H2262),
    AP2261,
    IF(LEN(H2262)=1,
      IF(OR(UPPER(H2262)="A",UPPER(H2262)="I"),
        EINSTELLUNGEN!$D$21,
        IF(OR(UPPER(H2262)="B",UPPER(H2262)="M"),
          EINSTELLUNGEN!$D$22,
          IF(OR(UPPER(H2262)="C",UPPER(H2262)="S"),
            EINSTELLUNGEN!$D$23,
            IF(UPPER(H2262)="D",
              EINSTELLUNGEN!$D$24,
              IF(UPPER(H2262)="E",
                EINSTELLUNGEN!$D$25,
                UPPER(H2262)))))),
      IF(ISNUMBER(H2262),
        EINSTELLUNGEN!$D$20&amp;H2262,
        UPPER(H2262)))),
  "")</f>
        <v/>
      </c>
      <c r="AQ2262" s="2" t="str">
        <f t="shared" si="1210"/>
        <v/>
      </c>
      <c r="AR2262" s="2">
        <f t="shared" si="1211"/>
        <v>0</v>
      </c>
      <c r="AS2262" s="145">
        <f t="shared" si="1212"/>
        <v>0.33333333333333331</v>
      </c>
      <c r="AT2262" s="2">
        <f t="shared" si="1213"/>
        <v>0</v>
      </c>
      <c r="AU2262" s="2">
        <f t="shared" si="1214"/>
        <v>0</v>
      </c>
      <c r="AV2262" s="2">
        <f t="shared" si="1215"/>
        <v>0</v>
      </c>
      <c r="AW2262" s="2">
        <f t="shared" si="1216"/>
        <v>0</v>
      </c>
      <c r="AX2262" s="2">
        <f t="shared" si="1231"/>
        <v>0</v>
      </c>
      <c r="AY2262" s="2">
        <f t="shared" si="1217"/>
        <v>0</v>
      </c>
      <c r="AZ2262" s="145" t="e">
        <f t="shared" si="1218"/>
        <v>#N/A</v>
      </c>
      <c r="BA2262" s="145" t="e">
        <f t="shared" si="1219"/>
        <v>#N/A</v>
      </c>
      <c r="BB2262" s="145">
        <f t="shared" si="1220"/>
        <v>2.083333333333337E-2</v>
      </c>
      <c r="BC2262" s="2">
        <f>IF(AM2262,
  IF(AND(AL2262=$J$31,_xlfn.DAYS(AH2262,DATE(AI2262,1,1))&lt;7),
    MAX(0,EINSTELLUNGEN!$D$12+1-WEEKDAY(DATE(EINSTELLUNGEN!$D$9,EINSTELLUNGEN!$D$10,1),2)),
    IF(AL2262=$J$33,
      MIN(EINSTELLUNGEN!$D$12,WEEKDAY(DATE(EINSTELLUNGEN!$D$9,12,31),2)),
      EINSTELLUNGEN!$D$12
  )) - SUMIF(AL$50:AL$2500,"="&amp;AL2262,AX$50:AX$2500),
  0)</f>
        <v>3</v>
      </c>
      <c r="BD2262" s="2">
        <f t="shared" si="1221"/>
        <v>0.33333333333333331</v>
      </c>
      <c r="BE2262" s="2">
        <f t="shared" si="1222"/>
        <v>0</v>
      </c>
    </row>
    <row r="2263" spans="1:57" ht="10.5" customHeight="1">
      <c r="A2263" s="1" t="str">
        <f t="shared" ca="1" si="1198"/>
        <v/>
      </c>
      <c r="B2263" s="1" t="str">
        <f t="shared" ca="1" si="1199"/>
        <v/>
      </c>
      <c r="C2263" s="1" t="str">
        <f t="shared" ca="1" si="1200"/>
        <v/>
      </c>
      <c r="D2263" s="1" t="str">
        <f t="shared" ca="1" si="1201"/>
        <v/>
      </c>
      <c r="F2263" s="10"/>
      <c r="G2263" s="136" t="str">
        <f t="shared" si="1202"/>
        <v/>
      </c>
      <c r="H2263" s="27"/>
      <c r="I2263" s="28"/>
      <c r="J2263" s="28"/>
      <c r="K2263" s="29"/>
      <c r="L2263" s="136"/>
      <c r="M2263" s="136"/>
      <c r="N2263" s="136"/>
      <c r="O2263" s="26" t="str">
        <f t="shared" si="1203"/>
        <v/>
      </c>
      <c r="P2263" s="218" t="str">
        <f t="shared" si="1204"/>
        <v/>
      </c>
      <c r="Q2263" s="26" t="str">
        <f t="shared" si="1205"/>
        <v/>
      </c>
      <c r="R2263" s="22"/>
      <c r="S2263" s="99"/>
      <c r="T2263" s="10"/>
      <c r="U2263" s="229" t="str">
        <f t="shared" si="1206"/>
        <v/>
      </c>
      <c r="V2263" s="230"/>
      <c r="W2263" s="230"/>
      <c r="X2263" s="230"/>
      <c r="Y2263" s="230"/>
      <c r="Z2263" s="22" t="str">
        <f>""</f>
        <v/>
      </c>
      <c r="AB2263" s="23" t="str">
        <f t="shared" si="1207"/>
        <v/>
      </c>
      <c r="AC2263" s="2" t="b">
        <f>COUNT(Q2263:Q$2500)&gt;0</f>
        <v>0</v>
      </c>
      <c r="AD2263" s="2" t="b">
        <f t="shared" si="1223"/>
        <v>0</v>
      </c>
      <c r="AE2263" s="2" t="b">
        <f t="shared" si="1224"/>
        <v>0</v>
      </c>
      <c r="AF2263" s="2" t="b">
        <f t="shared" si="1225"/>
        <v>0</v>
      </c>
      <c r="AG2263" s="2" t="b">
        <f>OR(
  AND(AC2263,NOT(AC2264)),
  AND(AF2263,WEEKDAY(AH2262,2)=EINSTELLUNGEN!$D$12),
  AND(AF2263,AH2263=$J$35)
)</f>
        <v>0</v>
      </c>
      <c r="AH2263" s="2">
        <f>IF(AE2263,AH2262+IF(WEEKDAY(AH2262+1,2)&lt;=EINSTELLUNGEN!$D$12,1,$J$36),AH2262)</f>
        <v>42020</v>
      </c>
      <c r="AI2263" s="2">
        <f t="shared" si="1226"/>
        <v>2019</v>
      </c>
      <c r="AJ2263" s="2">
        <f t="shared" si="1227"/>
        <v>201901</v>
      </c>
      <c r="AK2263" s="2">
        <f t="shared" si="1228"/>
        <v>201901</v>
      </c>
      <c r="AL2263" s="2">
        <f t="shared" si="1229"/>
        <v>201903</v>
      </c>
      <c r="AM2263" s="2" t="b">
        <f t="shared" si="1230"/>
        <v>1</v>
      </c>
      <c r="AN2263" s="4" t="e">
        <f t="shared" si="1208"/>
        <v>#N/A</v>
      </c>
      <c r="AO2263" s="4" t="e">
        <f t="shared" si="1209"/>
        <v>#N/A</v>
      </c>
      <c r="AP2263" s="2" t="str">
        <f>IF(AD2263,
  IF(ISBLANK(H2263),
    AP2262,
    IF(LEN(H2263)=1,
      IF(OR(UPPER(H2263)="A",UPPER(H2263)="I"),
        EINSTELLUNGEN!$D$21,
        IF(OR(UPPER(H2263)="B",UPPER(H2263)="M"),
          EINSTELLUNGEN!$D$22,
          IF(OR(UPPER(H2263)="C",UPPER(H2263)="S"),
            EINSTELLUNGEN!$D$23,
            IF(UPPER(H2263)="D",
              EINSTELLUNGEN!$D$24,
              IF(UPPER(H2263)="E",
                EINSTELLUNGEN!$D$25,
                UPPER(H2263)))))),
      IF(ISNUMBER(H2263),
        EINSTELLUNGEN!$D$20&amp;H2263,
        UPPER(H2263)))),
  "")</f>
        <v/>
      </c>
      <c r="AQ2263" s="2" t="str">
        <f t="shared" si="1210"/>
        <v/>
      </c>
      <c r="AR2263" s="2">
        <f t="shared" si="1211"/>
        <v>0</v>
      </c>
      <c r="AS2263" s="145">
        <f t="shared" si="1212"/>
        <v>0.33333333333333331</v>
      </c>
      <c r="AT2263" s="2">
        <f t="shared" si="1213"/>
        <v>0</v>
      </c>
      <c r="AU2263" s="2">
        <f t="shared" si="1214"/>
        <v>0</v>
      </c>
      <c r="AV2263" s="2">
        <f t="shared" si="1215"/>
        <v>0</v>
      </c>
      <c r="AW2263" s="2">
        <f t="shared" si="1216"/>
        <v>0</v>
      </c>
      <c r="AX2263" s="2">
        <f t="shared" si="1231"/>
        <v>0</v>
      </c>
      <c r="AY2263" s="2">
        <f t="shared" si="1217"/>
        <v>0</v>
      </c>
      <c r="AZ2263" s="145" t="e">
        <f t="shared" si="1218"/>
        <v>#N/A</v>
      </c>
      <c r="BA2263" s="145" t="e">
        <f t="shared" si="1219"/>
        <v>#N/A</v>
      </c>
      <c r="BB2263" s="145">
        <f t="shared" si="1220"/>
        <v>2.083333333333337E-2</v>
      </c>
      <c r="BC2263" s="2">
        <f>IF(AM2263,
  IF(AND(AL2263=$J$31,_xlfn.DAYS(AH2263,DATE(AI2263,1,1))&lt;7),
    MAX(0,EINSTELLUNGEN!$D$12+1-WEEKDAY(DATE(EINSTELLUNGEN!$D$9,EINSTELLUNGEN!$D$10,1),2)),
    IF(AL2263=$J$33,
      MIN(EINSTELLUNGEN!$D$12,WEEKDAY(DATE(EINSTELLUNGEN!$D$9,12,31),2)),
      EINSTELLUNGEN!$D$12
  )) - SUMIF(AL$50:AL$2500,"="&amp;AL2263,AX$50:AX$2500),
  0)</f>
        <v>3</v>
      </c>
      <c r="BD2263" s="2">
        <f t="shared" si="1221"/>
        <v>0.33333333333333331</v>
      </c>
      <c r="BE2263" s="2">
        <f t="shared" si="1222"/>
        <v>0</v>
      </c>
    </row>
    <row r="2264" spans="1:57" ht="10.5" customHeight="1">
      <c r="A2264" s="1" t="str">
        <f t="shared" ca="1" si="1198"/>
        <v/>
      </c>
      <c r="B2264" s="1" t="str">
        <f t="shared" ca="1" si="1199"/>
        <v/>
      </c>
      <c r="C2264" s="1" t="str">
        <f t="shared" ca="1" si="1200"/>
        <v/>
      </c>
      <c r="D2264" s="1" t="str">
        <f t="shared" ca="1" si="1201"/>
        <v/>
      </c>
      <c r="F2264" s="10"/>
      <c r="G2264" s="136" t="str">
        <f t="shared" si="1202"/>
        <v/>
      </c>
      <c r="H2264" s="27"/>
      <c r="I2264" s="28"/>
      <c r="J2264" s="28"/>
      <c r="K2264" s="29"/>
      <c r="L2264" s="136"/>
      <c r="M2264" s="136"/>
      <c r="N2264" s="136"/>
      <c r="O2264" s="26" t="str">
        <f t="shared" si="1203"/>
        <v/>
      </c>
      <c r="P2264" s="218" t="str">
        <f t="shared" si="1204"/>
        <v/>
      </c>
      <c r="Q2264" s="26" t="str">
        <f t="shared" si="1205"/>
        <v/>
      </c>
      <c r="R2264" s="22"/>
      <c r="S2264" s="99"/>
      <c r="T2264" s="10"/>
      <c r="U2264" s="229" t="str">
        <f t="shared" si="1206"/>
        <v/>
      </c>
      <c r="V2264" s="230"/>
      <c r="W2264" s="230"/>
      <c r="X2264" s="230"/>
      <c r="Y2264" s="230"/>
      <c r="Z2264" s="22" t="str">
        <f>""</f>
        <v/>
      </c>
      <c r="AB2264" s="23" t="str">
        <f t="shared" si="1207"/>
        <v/>
      </c>
      <c r="AC2264" s="2" t="b">
        <f>COUNT(Q2264:Q$2500)&gt;0</f>
        <v>0</v>
      </c>
      <c r="AD2264" s="2" t="b">
        <f t="shared" si="1223"/>
        <v>0</v>
      </c>
      <c r="AE2264" s="2" t="b">
        <f t="shared" si="1224"/>
        <v>0</v>
      </c>
      <c r="AF2264" s="2" t="b">
        <f t="shared" si="1225"/>
        <v>0</v>
      </c>
      <c r="AG2264" s="2" t="b">
        <f>OR(
  AND(AC2264,NOT(AC2265)),
  AND(AF2264,WEEKDAY(AH2263,2)=EINSTELLUNGEN!$D$12),
  AND(AF2264,AH2264=$J$35)
)</f>
        <v>0</v>
      </c>
      <c r="AH2264" s="2">
        <f>IF(AE2264,AH2263+IF(WEEKDAY(AH2263+1,2)&lt;=EINSTELLUNGEN!$D$12,1,$J$36),AH2263)</f>
        <v>42020</v>
      </c>
      <c r="AI2264" s="2">
        <f t="shared" si="1226"/>
        <v>2019</v>
      </c>
      <c r="AJ2264" s="2">
        <f t="shared" si="1227"/>
        <v>201901</v>
      </c>
      <c r="AK2264" s="2">
        <f t="shared" si="1228"/>
        <v>201901</v>
      </c>
      <c r="AL2264" s="2">
        <f t="shared" si="1229"/>
        <v>201903</v>
      </c>
      <c r="AM2264" s="2" t="b">
        <f t="shared" si="1230"/>
        <v>1</v>
      </c>
      <c r="AN2264" s="4" t="e">
        <f t="shared" si="1208"/>
        <v>#N/A</v>
      </c>
      <c r="AO2264" s="4" t="e">
        <f t="shared" si="1209"/>
        <v>#N/A</v>
      </c>
      <c r="AP2264" s="2" t="str">
        <f>IF(AD2264,
  IF(ISBLANK(H2264),
    AP2263,
    IF(LEN(H2264)=1,
      IF(OR(UPPER(H2264)="A",UPPER(H2264)="I"),
        EINSTELLUNGEN!$D$21,
        IF(OR(UPPER(H2264)="B",UPPER(H2264)="M"),
          EINSTELLUNGEN!$D$22,
          IF(OR(UPPER(H2264)="C",UPPER(H2264)="S"),
            EINSTELLUNGEN!$D$23,
            IF(UPPER(H2264)="D",
              EINSTELLUNGEN!$D$24,
              IF(UPPER(H2264)="E",
                EINSTELLUNGEN!$D$25,
                UPPER(H2264)))))),
      IF(ISNUMBER(H2264),
        EINSTELLUNGEN!$D$20&amp;H2264,
        UPPER(H2264)))),
  "")</f>
        <v/>
      </c>
      <c r="AQ2264" s="2" t="str">
        <f t="shared" si="1210"/>
        <v/>
      </c>
      <c r="AR2264" s="2">
        <f t="shared" si="1211"/>
        <v>0</v>
      </c>
      <c r="AS2264" s="145">
        <f t="shared" si="1212"/>
        <v>0.33333333333333331</v>
      </c>
      <c r="AT2264" s="2">
        <f t="shared" si="1213"/>
        <v>0</v>
      </c>
      <c r="AU2264" s="2">
        <f t="shared" si="1214"/>
        <v>0</v>
      </c>
      <c r="AV2264" s="2">
        <f t="shared" si="1215"/>
        <v>0</v>
      </c>
      <c r="AW2264" s="2">
        <f t="shared" si="1216"/>
        <v>0</v>
      </c>
      <c r="AX2264" s="2">
        <f t="shared" si="1231"/>
        <v>0</v>
      </c>
      <c r="AY2264" s="2">
        <f t="shared" si="1217"/>
        <v>0</v>
      </c>
      <c r="AZ2264" s="145" t="e">
        <f t="shared" si="1218"/>
        <v>#N/A</v>
      </c>
      <c r="BA2264" s="145" t="e">
        <f t="shared" si="1219"/>
        <v>#N/A</v>
      </c>
      <c r="BB2264" s="145">
        <f t="shared" si="1220"/>
        <v>2.083333333333337E-2</v>
      </c>
      <c r="BC2264" s="2">
        <f>IF(AM2264,
  IF(AND(AL2264=$J$31,_xlfn.DAYS(AH2264,DATE(AI2264,1,1))&lt;7),
    MAX(0,EINSTELLUNGEN!$D$12+1-WEEKDAY(DATE(EINSTELLUNGEN!$D$9,EINSTELLUNGEN!$D$10,1),2)),
    IF(AL2264=$J$33,
      MIN(EINSTELLUNGEN!$D$12,WEEKDAY(DATE(EINSTELLUNGEN!$D$9,12,31),2)),
      EINSTELLUNGEN!$D$12
  )) - SUMIF(AL$50:AL$2500,"="&amp;AL2264,AX$50:AX$2500),
  0)</f>
        <v>3</v>
      </c>
      <c r="BD2264" s="2">
        <f t="shared" si="1221"/>
        <v>0.33333333333333331</v>
      </c>
      <c r="BE2264" s="2">
        <f t="shared" si="1222"/>
        <v>0</v>
      </c>
    </row>
    <row r="2265" spans="1:57" ht="10.5" customHeight="1">
      <c r="A2265" s="1" t="str">
        <f t="shared" ca="1" si="1198"/>
        <v/>
      </c>
      <c r="B2265" s="1" t="str">
        <f t="shared" ca="1" si="1199"/>
        <v/>
      </c>
      <c r="C2265" s="1" t="str">
        <f t="shared" ca="1" si="1200"/>
        <v/>
      </c>
      <c r="D2265" s="1" t="str">
        <f t="shared" ca="1" si="1201"/>
        <v/>
      </c>
      <c r="F2265" s="10"/>
      <c r="G2265" s="136" t="str">
        <f t="shared" si="1202"/>
        <v/>
      </c>
      <c r="H2265" s="27"/>
      <c r="I2265" s="28"/>
      <c r="J2265" s="28"/>
      <c r="K2265" s="29"/>
      <c r="L2265" s="136"/>
      <c r="M2265" s="136"/>
      <c r="N2265" s="136"/>
      <c r="O2265" s="26" t="str">
        <f t="shared" si="1203"/>
        <v/>
      </c>
      <c r="P2265" s="218" t="str">
        <f t="shared" si="1204"/>
        <v/>
      </c>
      <c r="Q2265" s="26" t="str">
        <f t="shared" si="1205"/>
        <v/>
      </c>
      <c r="R2265" s="22"/>
      <c r="S2265" s="99"/>
      <c r="T2265" s="10"/>
      <c r="U2265" s="229" t="str">
        <f t="shared" si="1206"/>
        <v/>
      </c>
      <c r="V2265" s="230"/>
      <c r="W2265" s="230"/>
      <c r="X2265" s="230"/>
      <c r="Y2265" s="230"/>
      <c r="Z2265" s="22" t="str">
        <f>""</f>
        <v/>
      </c>
      <c r="AB2265" s="23" t="str">
        <f t="shared" si="1207"/>
        <v/>
      </c>
      <c r="AC2265" s="2" t="b">
        <f>COUNT(Q2265:Q$2500)&gt;0</f>
        <v>0</v>
      </c>
      <c r="AD2265" s="2" t="b">
        <f t="shared" si="1223"/>
        <v>0</v>
      </c>
      <c r="AE2265" s="2" t="b">
        <f t="shared" si="1224"/>
        <v>0</v>
      </c>
      <c r="AF2265" s="2" t="b">
        <f t="shared" si="1225"/>
        <v>0</v>
      </c>
      <c r="AG2265" s="2" t="b">
        <f>OR(
  AND(AC2265,NOT(AC2266)),
  AND(AF2265,WEEKDAY(AH2264,2)=EINSTELLUNGEN!$D$12),
  AND(AF2265,AH2265=$J$35)
)</f>
        <v>0</v>
      </c>
      <c r="AH2265" s="2">
        <f>IF(AE2265,AH2264+IF(WEEKDAY(AH2264+1,2)&lt;=EINSTELLUNGEN!$D$12,1,$J$36),AH2264)</f>
        <v>42020</v>
      </c>
      <c r="AI2265" s="2">
        <f t="shared" si="1226"/>
        <v>2019</v>
      </c>
      <c r="AJ2265" s="2">
        <f t="shared" si="1227"/>
        <v>201901</v>
      </c>
      <c r="AK2265" s="2">
        <f t="shared" si="1228"/>
        <v>201901</v>
      </c>
      <c r="AL2265" s="2">
        <f t="shared" si="1229"/>
        <v>201903</v>
      </c>
      <c r="AM2265" s="2" t="b">
        <f t="shared" si="1230"/>
        <v>1</v>
      </c>
      <c r="AN2265" s="4" t="e">
        <f t="shared" si="1208"/>
        <v>#N/A</v>
      </c>
      <c r="AO2265" s="4" t="e">
        <f t="shared" si="1209"/>
        <v>#N/A</v>
      </c>
      <c r="AP2265" s="2" t="str">
        <f>IF(AD2265,
  IF(ISBLANK(H2265),
    AP2264,
    IF(LEN(H2265)=1,
      IF(OR(UPPER(H2265)="A",UPPER(H2265)="I"),
        EINSTELLUNGEN!$D$21,
        IF(OR(UPPER(H2265)="B",UPPER(H2265)="M"),
          EINSTELLUNGEN!$D$22,
          IF(OR(UPPER(H2265)="C",UPPER(H2265)="S"),
            EINSTELLUNGEN!$D$23,
            IF(UPPER(H2265)="D",
              EINSTELLUNGEN!$D$24,
              IF(UPPER(H2265)="E",
                EINSTELLUNGEN!$D$25,
                UPPER(H2265)))))),
      IF(ISNUMBER(H2265),
        EINSTELLUNGEN!$D$20&amp;H2265,
        UPPER(H2265)))),
  "")</f>
        <v/>
      </c>
      <c r="AQ2265" s="2" t="str">
        <f t="shared" si="1210"/>
        <v/>
      </c>
      <c r="AR2265" s="2">
        <f t="shared" si="1211"/>
        <v>0</v>
      </c>
      <c r="AS2265" s="145">
        <f t="shared" si="1212"/>
        <v>0.33333333333333331</v>
      </c>
      <c r="AT2265" s="2">
        <f t="shared" si="1213"/>
        <v>0</v>
      </c>
      <c r="AU2265" s="2">
        <f t="shared" si="1214"/>
        <v>0</v>
      </c>
      <c r="AV2265" s="2">
        <f t="shared" si="1215"/>
        <v>0</v>
      </c>
      <c r="AW2265" s="2">
        <f t="shared" si="1216"/>
        <v>0</v>
      </c>
      <c r="AX2265" s="2">
        <f t="shared" si="1231"/>
        <v>0</v>
      </c>
      <c r="AY2265" s="2">
        <f t="shared" si="1217"/>
        <v>0</v>
      </c>
      <c r="AZ2265" s="145" t="e">
        <f t="shared" si="1218"/>
        <v>#N/A</v>
      </c>
      <c r="BA2265" s="145" t="e">
        <f t="shared" si="1219"/>
        <v>#N/A</v>
      </c>
      <c r="BB2265" s="145">
        <f t="shared" si="1220"/>
        <v>2.083333333333337E-2</v>
      </c>
      <c r="BC2265" s="2">
        <f>IF(AM2265,
  IF(AND(AL2265=$J$31,_xlfn.DAYS(AH2265,DATE(AI2265,1,1))&lt;7),
    MAX(0,EINSTELLUNGEN!$D$12+1-WEEKDAY(DATE(EINSTELLUNGEN!$D$9,EINSTELLUNGEN!$D$10,1),2)),
    IF(AL2265=$J$33,
      MIN(EINSTELLUNGEN!$D$12,WEEKDAY(DATE(EINSTELLUNGEN!$D$9,12,31),2)),
      EINSTELLUNGEN!$D$12
  )) - SUMIF(AL$50:AL$2500,"="&amp;AL2265,AX$50:AX$2500),
  0)</f>
        <v>3</v>
      </c>
      <c r="BD2265" s="2">
        <f t="shared" si="1221"/>
        <v>0.33333333333333331</v>
      </c>
      <c r="BE2265" s="2">
        <f t="shared" si="1222"/>
        <v>0</v>
      </c>
    </row>
    <row r="2266" spans="1:57" ht="10.5" customHeight="1">
      <c r="A2266" s="1" t="str">
        <f t="shared" ca="1" si="1198"/>
        <v/>
      </c>
      <c r="B2266" s="1" t="str">
        <f t="shared" ca="1" si="1199"/>
        <v/>
      </c>
      <c r="C2266" s="1" t="str">
        <f t="shared" ca="1" si="1200"/>
        <v/>
      </c>
      <c r="D2266" s="1" t="str">
        <f t="shared" ca="1" si="1201"/>
        <v/>
      </c>
      <c r="F2266" s="10"/>
      <c r="G2266" s="136" t="str">
        <f t="shared" si="1202"/>
        <v/>
      </c>
      <c r="H2266" s="27"/>
      <c r="I2266" s="28"/>
      <c r="J2266" s="28"/>
      <c r="K2266" s="29"/>
      <c r="L2266" s="136"/>
      <c r="M2266" s="136"/>
      <c r="N2266" s="136"/>
      <c r="O2266" s="26" t="str">
        <f t="shared" si="1203"/>
        <v/>
      </c>
      <c r="P2266" s="218" t="str">
        <f t="shared" si="1204"/>
        <v/>
      </c>
      <c r="Q2266" s="26" t="str">
        <f t="shared" si="1205"/>
        <v/>
      </c>
      <c r="R2266" s="22"/>
      <c r="S2266" s="99"/>
      <c r="T2266" s="10"/>
      <c r="U2266" s="229" t="str">
        <f t="shared" si="1206"/>
        <v/>
      </c>
      <c r="V2266" s="230"/>
      <c r="W2266" s="230"/>
      <c r="X2266" s="230"/>
      <c r="Y2266" s="230"/>
      <c r="Z2266" s="22" t="str">
        <f>""</f>
        <v/>
      </c>
      <c r="AB2266" s="23" t="str">
        <f t="shared" si="1207"/>
        <v/>
      </c>
      <c r="AC2266" s="2" t="b">
        <f>COUNT(Q2266:Q$2500)&gt;0</f>
        <v>0</v>
      </c>
      <c r="AD2266" s="2" t="b">
        <f t="shared" si="1223"/>
        <v>0</v>
      </c>
      <c r="AE2266" s="2" t="b">
        <f t="shared" si="1224"/>
        <v>0</v>
      </c>
      <c r="AF2266" s="2" t="b">
        <f t="shared" si="1225"/>
        <v>0</v>
      </c>
      <c r="AG2266" s="2" t="b">
        <f>OR(
  AND(AC2266,NOT(AC2267)),
  AND(AF2266,WEEKDAY(AH2265,2)=EINSTELLUNGEN!$D$12),
  AND(AF2266,AH2266=$J$35)
)</f>
        <v>0</v>
      </c>
      <c r="AH2266" s="2">
        <f>IF(AE2266,AH2265+IF(WEEKDAY(AH2265+1,2)&lt;=EINSTELLUNGEN!$D$12,1,$J$36),AH2265)</f>
        <v>42020</v>
      </c>
      <c r="AI2266" s="2">
        <f t="shared" si="1226"/>
        <v>2019</v>
      </c>
      <c r="AJ2266" s="2">
        <f t="shared" si="1227"/>
        <v>201901</v>
      </c>
      <c r="AK2266" s="2">
        <f t="shared" si="1228"/>
        <v>201901</v>
      </c>
      <c r="AL2266" s="2">
        <f t="shared" si="1229"/>
        <v>201903</v>
      </c>
      <c r="AM2266" s="2" t="b">
        <f t="shared" si="1230"/>
        <v>1</v>
      </c>
      <c r="AN2266" s="4" t="e">
        <f t="shared" si="1208"/>
        <v>#N/A</v>
      </c>
      <c r="AO2266" s="4" t="e">
        <f t="shared" si="1209"/>
        <v>#N/A</v>
      </c>
      <c r="AP2266" s="2" t="str">
        <f>IF(AD2266,
  IF(ISBLANK(H2266),
    AP2265,
    IF(LEN(H2266)=1,
      IF(OR(UPPER(H2266)="A",UPPER(H2266)="I"),
        EINSTELLUNGEN!$D$21,
        IF(OR(UPPER(H2266)="B",UPPER(H2266)="M"),
          EINSTELLUNGEN!$D$22,
          IF(OR(UPPER(H2266)="C",UPPER(H2266)="S"),
            EINSTELLUNGEN!$D$23,
            IF(UPPER(H2266)="D",
              EINSTELLUNGEN!$D$24,
              IF(UPPER(H2266)="E",
                EINSTELLUNGEN!$D$25,
                UPPER(H2266)))))),
      IF(ISNUMBER(H2266),
        EINSTELLUNGEN!$D$20&amp;H2266,
        UPPER(H2266)))),
  "")</f>
        <v/>
      </c>
      <c r="AQ2266" s="2" t="str">
        <f t="shared" si="1210"/>
        <v/>
      </c>
      <c r="AR2266" s="2">
        <f t="shared" si="1211"/>
        <v>0</v>
      </c>
      <c r="AS2266" s="145">
        <f t="shared" si="1212"/>
        <v>0.33333333333333331</v>
      </c>
      <c r="AT2266" s="2">
        <f t="shared" si="1213"/>
        <v>0</v>
      </c>
      <c r="AU2266" s="2">
        <f t="shared" si="1214"/>
        <v>0</v>
      </c>
      <c r="AV2266" s="2">
        <f t="shared" si="1215"/>
        <v>0</v>
      </c>
      <c r="AW2266" s="2">
        <f t="shared" si="1216"/>
        <v>0</v>
      </c>
      <c r="AX2266" s="2">
        <f t="shared" si="1231"/>
        <v>0</v>
      </c>
      <c r="AY2266" s="2">
        <f t="shared" si="1217"/>
        <v>0</v>
      </c>
      <c r="AZ2266" s="145" t="e">
        <f t="shared" si="1218"/>
        <v>#N/A</v>
      </c>
      <c r="BA2266" s="145" t="e">
        <f t="shared" si="1219"/>
        <v>#N/A</v>
      </c>
      <c r="BB2266" s="145">
        <f t="shared" si="1220"/>
        <v>2.083333333333337E-2</v>
      </c>
      <c r="BC2266" s="2">
        <f>IF(AM2266,
  IF(AND(AL2266=$J$31,_xlfn.DAYS(AH2266,DATE(AI2266,1,1))&lt;7),
    MAX(0,EINSTELLUNGEN!$D$12+1-WEEKDAY(DATE(EINSTELLUNGEN!$D$9,EINSTELLUNGEN!$D$10,1),2)),
    IF(AL2266=$J$33,
      MIN(EINSTELLUNGEN!$D$12,WEEKDAY(DATE(EINSTELLUNGEN!$D$9,12,31),2)),
      EINSTELLUNGEN!$D$12
  )) - SUMIF(AL$50:AL$2500,"="&amp;AL2266,AX$50:AX$2500),
  0)</f>
        <v>3</v>
      </c>
      <c r="BD2266" s="2">
        <f t="shared" si="1221"/>
        <v>0.33333333333333331</v>
      </c>
      <c r="BE2266" s="2">
        <f t="shared" si="1222"/>
        <v>0</v>
      </c>
    </row>
    <row r="2267" spans="1:57" ht="10.5" customHeight="1">
      <c r="A2267" s="1" t="str">
        <f t="shared" ca="1" si="1198"/>
        <v/>
      </c>
      <c r="B2267" s="1" t="str">
        <f t="shared" ca="1" si="1199"/>
        <v/>
      </c>
      <c r="C2267" s="1" t="str">
        <f t="shared" ca="1" si="1200"/>
        <v/>
      </c>
      <c r="D2267" s="1" t="str">
        <f t="shared" ca="1" si="1201"/>
        <v/>
      </c>
      <c r="F2267" s="10"/>
      <c r="G2267" s="136" t="str">
        <f t="shared" si="1202"/>
        <v/>
      </c>
      <c r="H2267" s="27"/>
      <c r="I2267" s="28"/>
      <c r="J2267" s="28"/>
      <c r="K2267" s="29"/>
      <c r="L2267" s="136"/>
      <c r="M2267" s="136"/>
      <c r="N2267" s="136"/>
      <c r="O2267" s="26" t="str">
        <f t="shared" si="1203"/>
        <v/>
      </c>
      <c r="P2267" s="218" t="str">
        <f t="shared" si="1204"/>
        <v/>
      </c>
      <c r="Q2267" s="26" t="str">
        <f t="shared" si="1205"/>
        <v/>
      </c>
      <c r="R2267" s="22"/>
      <c r="S2267" s="99"/>
      <c r="T2267" s="10"/>
      <c r="U2267" s="229" t="str">
        <f t="shared" si="1206"/>
        <v/>
      </c>
      <c r="V2267" s="230"/>
      <c r="W2267" s="230"/>
      <c r="X2267" s="230"/>
      <c r="Y2267" s="230"/>
      <c r="Z2267" s="22" t="str">
        <f>""</f>
        <v/>
      </c>
      <c r="AB2267" s="23" t="str">
        <f t="shared" si="1207"/>
        <v/>
      </c>
      <c r="AC2267" s="2" t="b">
        <f>COUNT(Q2267:Q$2500)&gt;0</f>
        <v>0</v>
      </c>
      <c r="AD2267" s="2" t="b">
        <f t="shared" si="1223"/>
        <v>0</v>
      </c>
      <c r="AE2267" s="2" t="b">
        <f t="shared" si="1224"/>
        <v>0</v>
      </c>
      <c r="AF2267" s="2" t="b">
        <f t="shared" si="1225"/>
        <v>0</v>
      </c>
      <c r="AG2267" s="2" t="b">
        <f>OR(
  AND(AC2267,NOT(AC2268)),
  AND(AF2267,WEEKDAY(AH2266,2)=EINSTELLUNGEN!$D$12),
  AND(AF2267,AH2267=$J$35)
)</f>
        <v>0</v>
      </c>
      <c r="AH2267" s="2">
        <f>IF(AE2267,AH2266+IF(WEEKDAY(AH2266+1,2)&lt;=EINSTELLUNGEN!$D$12,1,$J$36),AH2266)</f>
        <v>42020</v>
      </c>
      <c r="AI2267" s="2">
        <f t="shared" si="1226"/>
        <v>2019</v>
      </c>
      <c r="AJ2267" s="2">
        <f t="shared" si="1227"/>
        <v>201901</v>
      </c>
      <c r="AK2267" s="2">
        <f t="shared" si="1228"/>
        <v>201901</v>
      </c>
      <c r="AL2267" s="2">
        <f t="shared" si="1229"/>
        <v>201903</v>
      </c>
      <c r="AM2267" s="2" t="b">
        <f t="shared" si="1230"/>
        <v>1</v>
      </c>
      <c r="AN2267" s="4" t="e">
        <f t="shared" si="1208"/>
        <v>#N/A</v>
      </c>
      <c r="AO2267" s="4" t="e">
        <f t="shared" si="1209"/>
        <v>#N/A</v>
      </c>
      <c r="AP2267" s="2" t="str">
        <f>IF(AD2267,
  IF(ISBLANK(H2267),
    AP2266,
    IF(LEN(H2267)=1,
      IF(OR(UPPER(H2267)="A",UPPER(H2267)="I"),
        EINSTELLUNGEN!$D$21,
        IF(OR(UPPER(H2267)="B",UPPER(H2267)="M"),
          EINSTELLUNGEN!$D$22,
          IF(OR(UPPER(H2267)="C",UPPER(H2267)="S"),
            EINSTELLUNGEN!$D$23,
            IF(UPPER(H2267)="D",
              EINSTELLUNGEN!$D$24,
              IF(UPPER(H2267)="E",
                EINSTELLUNGEN!$D$25,
                UPPER(H2267)))))),
      IF(ISNUMBER(H2267),
        EINSTELLUNGEN!$D$20&amp;H2267,
        UPPER(H2267)))),
  "")</f>
        <v/>
      </c>
      <c r="AQ2267" s="2" t="str">
        <f t="shared" si="1210"/>
        <v/>
      </c>
      <c r="AR2267" s="2">
        <f t="shared" si="1211"/>
        <v>0</v>
      </c>
      <c r="AS2267" s="145">
        <f t="shared" si="1212"/>
        <v>0.33333333333333331</v>
      </c>
      <c r="AT2267" s="2">
        <f t="shared" si="1213"/>
        <v>0</v>
      </c>
      <c r="AU2267" s="2">
        <f t="shared" si="1214"/>
        <v>0</v>
      </c>
      <c r="AV2267" s="2">
        <f t="shared" si="1215"/>
        <v>0</v>
      </c>
      <c r="AW2267" s="2">
        <f t="shared" si="1216"/>
        <v>0</v>
      </c>
      <c r="AX2267" s="2">
        <f t="shared" si="1231"/>
        <v>0</v>
      </c>
      <c r="AY2267" s="2">
        <f t="shared" si="1217"/>
        <v>0</v>
      </c>
      <c r="AZ2267" s="145" t="e">
        <f t="shared" si="1218"/>
        <v>#N/A</v>
      </c>
      <c r="BA2267" s="145" t="e">
        <f t="shared" si="1219"/>
        <v>#N/A</v>
      </c>
      <c r="BB2267" s="145">
        <f t="shared" si="1220"/>
        <v>2.083333333333337E-2</v>
      </c>
      <c r="BC2267" s="2">
        <f>IF(AM2267,
  IF(AND(AL2267=$J$31,_xlfn.DAYS(AH2267,DATE(AI2267,1,1))&lt;7),
    MAX(0,EINSTELLUNGEN!$D$12+1-WEEKDAY(DATE(EINSTELLUNGEN!$D$9,EINSTELLUNGEN!$D$10,1),2)),
    IF(AL2267=$J$33,
      MIN(EINSTELLUNGEN!$D$12,WEEKDAY(DATE(EINSTELLUNGEN!$D$9,12,31),2)),
      EINSTELLUNGEN!$D$12
  )) - SUMIF(AL$50:AL$2500,"="&amp;AL2267,AX$50:AX$2500),
  0)</f>
        <v>3</v>
      </c>
      <c r="BD2267" s="2">
        <f t="shared" si="1221"/>
        <v>0.33333333333333331</v>
      </c>
      <c r="BE2267" s="2">
        <f t="shared" si="1222"/>
        <v>0</v>
      </c>
    </row>
    <row r="2268" spans="1:57" ht="10.5" customHeight="1">
      <c r="A2268" s="1" t="str">
        <f t="shared" ca="1" si="1198"/>
        <v/>
      </c>
      <c r="B2268" s="1" t="str">
        <f t="shared" ca="1" si="1199"/>
        <v/>
      </c>
      <c r="C2268" s="1" t="str">
        <f t="shared" ca="1" si="1200"/>
        <v/>
      </c>
      <c r="D2268" s="1" t="str">
        <f t="shared" ca="1" si="1201"/>
        <v/>
      </c>
      <c r="F2268" s="10"/>
      <c r="G2268" s="136" t="str">
        <f t="shared" si="1202"/>
        <v/>
      </c>
      <c r="H2268" s="27"/>
      <c r="I2268" s="28"/>
      <c r="J2268" s="28"/>
      <c r="K2268" s="29"/>
      <c r="L2268" s="136"/>
      <c r="M2268" s="136"/>
      <c r="N2268" s="136"/>
      <c r="O2268" s="26" t="str">
        <f t="shared" si="1203"/>
        <v/>
      </c>
      <c r="P2268" s="218" t="str">
        <f t="shared" si="1204"/>
        <v/>
      </c>
      <c r="Q2268" s="26" t="str">
        <f t="shared" si="1205"/>
        <v/>
      </c>
      <c r="R2268" s="22"/>
      <c r="S2268" s="99"/>
      <c r="T2268" s="10"/>
      <c r="U2268" s="229" t="str">
        <f t="shared" si="1206"/>
        <v/>
      </c>
      <c r="V2268" s="230"/>
      <c r="W2268" s="230"/>
      <c r="X2268" s="230"/>
      <c r="Y2268" s="230"/>
      <c r="Z2268" s="22" t="str">
        <f>""</f>
        <v/>
      </c>
      <c r="AB2268" s="23" t="str">
        <f t="shared" si="1207"/>
        <v/>
      </c>
      <c r="AC2268" s="2" t="b">
        <f>COUNT(Q2268:Q$2500)&gt;0</f>
        <v>0</v>
      </c>
      <c r="AD2268" s="2" t="b">
        <f t="shared" si="1223"/>
        <v>0</v>
      </c>
      <c r="AE2268" s="2" t="b">
        <f t="shared" si="1224"/>
        <v>0</v>
      </c>
      <c r="AF2268" s="2" t="b">
        <f t="shared" si="1225"/>
        <v>0</v>
      </c>
      <c r="AG2268" s="2" t="b">
        <f>OR(
  AND(AC2268,NOT(AC2269)),
  AND(AF2268,WEEKDAY(AH2267,2)=EINSTELLUNGEN!$D$12),
  AND(AF2268,AH2268=$J$35)
)</f>
        <v>0</v>
      </c>
      <c r="AH2268" s="2">
        <f>IF(AE2268,AH2267+IF(WEEKDAY(AH2267+1,2)&lt;=EINSTELLUNGEN!$D$12,1,$J$36),AH2267)</f>
        <v>42020</v>
      </c>
      <c r="AI2268" s="2">
        <f t="shared" si="1226"/>
        <v>2019</v>
      </c>
      <c r="AJ2268" s="2">
        <f t="shared" si="1227"/>
        <v>201901</v>
      </c>
      <c r="AK2268" s="2">
        <f t="shared" si="1228"/>
        <v>201901</v>
      </c>
      <c r="AL2268" s="2">
        <f t="shared" si="1229"/>
        <v>201903</v>
      </c>
      <c r="AM2268" s="2" t="b">
        <f t="shared" si="1230"/>
        <v>1</v>
      </c>
      <c r="AN2268" s="4" t="e">
        <f t="shared" si="1208"/>
        <v>#N/A</v>
      </c>
      <c r="AO2268" s="4" t="e">
        <f t="shared" si="1209"/>
        <v>#N/A</v>
      </c>
      <c r="AP2268" s="2" t="str">
        <f>IF(AD2268,
  IF(ISBLANK(H2268),
    AP2267,
    IF(LEN(H2268)=1,
      IF(OR(UPPER(H2268)="A",UPPER(H2268)="I"),
        EINSTELLUNGEN!$D$21,
        IF(OR(UPPER(H2268)="B",UPPER(H2268)="M"),
          EINSTELLUNGEN!$D$22,
          IF(OR(UPPER(H2268)="C",UPPER(H2268)="S"),
            EINSTELLUNGEN!$D$23,
            IF(UPPER(H2268)="D",
              EINSTELLUNGEN!$D$24,
              IF(UPPER(H2268)="E",
                EINSTELLUNGEN!$D$25,
                UPPER(H2268)))))),
      IF(ISNUMBER(H2268),
        EINSTELLUNGEN!$D$20&amp;H2268,
        UPPER(H2268)))),
  "")</f>
        <v/>
      </c>
      <c r="AQ2268" s="2" t="str">
        <f t="shared" si="1210"/>
        <v/>
      </c>
      <c r="AR2268" s="2">
        <f t="shared" si="1211"/>
        <v>0</v>
      </c>
      <c r="AS2268" s="145">
        <f t="shared" si="1212"/>
        <v>0.33333333333333331</v>
      </c>
      <c r="AT2268" s="2">
        <f t="shared" si="1213"/>
        <v>0</v>
      </c>
      <c r="AU2268" s="2">
        <f t="shared" si="1214"/>
        <v>0</v>
      </c>
      <c r="AV2268" s="2">
        <f t="shared" si="1215"/>
        <v>0</v>
      </c>
      <c r="AW2268" s="2">
        <f t="shared" si="1216"/>
        <v>0</v>
      </c>
      <c r="AX2268" s="2">
        <f t="shared" si="1231"/>
        <v>0</v>
      </c>
      <c r="AY2268" s="2">
        <f t="shared" si="1217"/>
        <v>0</v>
      </c>
      <c r="AZ2268" s="145" t="e">
        <f t="shared" si="1218"/>
        <v>#N/A</v>
      </c>
      <c r="BA2268" s="145" t="e">
        <f t="shared" si="1219"/>
        <v>#N/A</v>
      </c>
      <c r="BB2268" s="145">
        <f t="shared" si="1220"/>
        <v>2.083333333333337E-2</v>
      </c>
      <c r="BC2268" s="2">
        <f>IF(AM2268,
  IF(AND(AL2268=$J$31,_xlfn.DAYS(AH2268,DATE(AI2268,1,1))&lt;7),
    MAX(0,EINSTELLUNGEN!$D$12+1-WEEKDAY(DATE(EINSTELLUNGEN!$D$9,EINSTELLUNGEN!$D$10,1),2)),
    IF(AL2268=$J$33,
      MIN(EINSTELLUNGEN!$D$12,WEEKDAY(DATE(EINSTELLUNGEN!$D$9,12,31),2)),
      EINSTELLUNGEN!$D$12
  )) - SUMIF(AL$50:AL$2500,"="&amp;AL2268,AX$50:AX$2500),
  0)</f>
        <v>3</v>
      </c>
      <c r="BD2268" s="2">
        <f t="shared" si="1221"/>
        <v>0.33333333333333331</v>
      </c>
      <c r="BE2268" s="2">
        <f t="shared" si="1222"/>
        <v>0</v>
      </c>
    </row>
    <row r="2269" spans="1:57" ht="10.5" customHeight="1">
      <c r="A2269" s="1" t="str">
        <f t="shared" ca="1" si="1198"/>
        <v/>
      </c>
      <c r="B2269" s="1" t="str">
        <f t="shared" ca="1" si="1199"/>
        <v/>
      </c>
      <c r="C2269" s="1" t="str">
        <f t="shared" ca="1" si="1200"/>
        <v/>
      </c>
      <c r="D2269" s="1" t="str">
        <f t="shared" ca="1" si="1201"/>
        <v/>
      </c>
      <c r="F2269" s="10"/>
      <c r="G2269" s="136" t="str">
        <f t="shared" si="1202"/>
        <v/>
      </c>
      <c r="H2269" s="27"/>
      <c r="I2269" s="28"/>
      <c r="J2269" s="28"/>
      <c r="K2269" s="29"/>
      <c r="L2269" s="136"/>
      <c r="M2269" s="136"/>
      <c r="N2269" s="136"/>
      <c r="O2269" s="26" t="str">
        <f t="shared" si="1203"/>
        <v/>
      </c>
      <c r="P2269" s="218" t="str">
        <f t="shared" si="1204"/>
        <v/>
      </c>
      <c r="Q2269" s="26" t="str">
        <f t="shared" si="1205"/>
        <v/>
      </c>
      <c r="R2269" s="22"/>
      <c r="S2269" s="99"/>
      <c r="T2269" s="10"/>
      <c r="U2269" s="229" t="str">
        <f t="shared" si="1206"/>
        <v/>
      </c>
      <c r="V2269" s="230"/>
      <c r="W2269" s="230"/>
      <c r="X2269" s="230"/>
      <c r="Y2269" s="230"/>
      <c r="Z2269" s="22" t="str">
        <f>""</f>
        <v/>
      </c>
      <c r="AB2269" s="23" t="str">
        <f t="shared" si="1207"/>
        <v/>
      </c>
      <c r="AC2269" s="2" t="b">
        <f>COUNT(Q2269:Q$2500)&gt;0</f>
        <v>0</v>
      </c>
      <c r="AD2269" s="2" t="b">
        <f t="shared" si="1223"/>
        <v>0</v>
      </c>
      <c r="AE2269" s="2" t="b">
        <f t="shared" si="1224"/>
        <v>0</v>
      </c>
      <c r="AF2269" s="2" t="b">
        <f t="shared" si="1225"/>
        <v>0</v>
      </c>
      <c r="AG2269" s="2" t="b">
        <f>OR(
  AND(AC2269,NOT(AC2270)),
  AND(AF2269,WEEKDAY(AH2268,2)=EINSTELLUNGEN!$D$12),
  AND(AF2269,AH2269=$J$35)
)</f>
        <v>0</v>
      </c>
      <c r="AH2269" s="2">
        <f>IF(AE2269,AH2268+IF(WEEKDAY(AH2268+1,2)&lt;=EINSTELLUNGEN!$D$12,1,$J$36),AH2268)</f>
        <v>42020</v>
      </c>
      <c r="AI2269" s="2">
        <f t="shared" si="1226"/>
        <v>2019</v>
      </c>
      <c r="AJ2269" s="2">
        <f t="shared" si="1227"/>
        <v>201901</v>
      </c>
      <c r="AK2269" s="2">
        <f t="shared" si="1228"/>
        <v>201901</v>
      </c>
      <c r="AL2269" s="2">
        <f t="shared" si="1229"/>
        <v>201903</v>
      </c>
      <c r="AM2269" s="2" t="b">
        <f t="shared" si="1230"/>
        <v>1</v>
      </c>
      <c r="AN2269" s="4" t="e">
        <f t="shared" si="1208"/>
        <v>#N/A</v>
      </c>
      <c r="AO2269" s="4" t="e">
        <f t="shared" si="1209"/>
        <v>#N/A</v>
      </c>
      <c r="AP2269" s="2" t="str">
        <f>IF(AD2269,
  IF(ISBLANK(H2269),
    AP2268,
    IF(LEN(H2269)=1,
      IF(OR(UPPER(H2269)="A",UPPER(H2269)="I"),
        EINSTELLUNGEN!$D$21,
        IF(OR(UPPER(H2269)="B",UPPER(H2269)="M"),
          EINSTELLUNGEN!$D$22,
          IF(OR(UPPER(H2269)="C",UPPER(H2269)="S"),
            EINSTELLUNGEN!$D$23,
            IF(UPPER(H2269)="D",
              EINSTELLUNGEN!$D$24,
              IF(UPPER(H2269)="E",
                EINSTELLUNGEN!$D$25,
                UPPER(H2269)))))),
      IF(ISNUMBER(H2269),
        EINSTELLUNGEN!$D$20&amp;H2269,
        UPPER(H2269)))),
  "")</f>
        <v/>
      </c>
      <c r="AQ2269" s="2" t="str">
        <f t="shared" si="1210"/>
        <v/>
      </c>
      <c r="AR2269" s="2">
        <f t="shared" si="1211"/>
        <v>0</v>
      </c>
      <c r="AS2269" s="145">
        <f t="shared" si="1212"/>
        <v>0.33333333333333331</v>
      </c>
      <c r="AT2269" s="2">
        <f t="shared" si="1213"/>
        <v>0</v>
      </c>
      <c r="AU2269" s="2">
        <f t="shared" si="1214"/>
        <v>0</v>
      </c>
      <c r="AV2269" s="2">
        <f t="shared" si="1215"/>
        <v>0</v>
      </c>
      <c r="AW2269" s="2">
        <f t="shared" si="1216"/>
        <v>0</v>
      </c>
      <c r="AX2269" s="2">
        <f t="shared" si="1231"/>
        <v>0</v>
      </c>
      <c r="AY2269" s="2">
        <f t="shared" si="1217"/>
        <v>0</v>
      </c>
      <c r="AZ2269" s="145" t="e">
        <f t="shared" si="1218"/>
        <v>#N/A</v>
      </c>
      <c r="BA2269" s="145" t="e">
        <f t="shared" si="1219"/>
        <v>#N/A</v>
      </c>
      <c r="BB2269" s="145">
        <f t="shared" si="1220"/>
        <v>2.083333333333337E-2</v>
      </c>
      <c r="BC2269" s="2">
        <f>IF(AM2269,
  IF(AND(AL2269=$J$31,_xlfn.DAYS(AH2269,DATE(AI2269,1,1))&lt;7),
    MAX(0,EINSTELLUNGEN!$D$12+1-WEEKDAY(DATE(EINSTELLUNGEN!$D$9,EINSTELLUNGEN!$D$10,1),2)),
    IF(AL2269=$J$33,
      MIN(EINSTELLUNGEN!$D$12,WEEKDAY(DATE(EINSTELLUNGEN!$D$9,12,31),2)),
      EINSTELLUNGEN!$D$12
  )) - SUMIF(AL$50:AL$2500,"="&amp;AL2269,AX$50:AX$2500),
  0)</f>
        <v>3</v>
      </c>
      <c r="BD2269" s="2">
        <f t="shared" si="1221"/>
        <v>0.33333333333333331</v>
      </c>
      <c r="BE2269" s="2">
        <f t="shared" si="1222"/>
        <v>0</v>
      </c>
    </row>
    <row r="2270" spans="1:57" ht="10.5" customHeight="1">
      <c r="A2270" s="1" t="str">
        <f t="shared" ca="1" si="1198"/>
        <v/>
      </c>
      <c r="B2270" s="1" t="str">
        <f t="shared" ca="1" si="1199"/>
        <v/>
      </c>
      <c r="C2270" s="1" t="str">
        <f t="shared" ca="1" si="1200"/>
        <v/>
      </c>
      <c r="D2270" s="1" t="str">
        <f t="shared" ca="1" si="1201"/>
        <v/>
      </c>
      <c r="F2270" s="10"/>
      <c r="G2270" s="136" t="str">
        <f t="shared" si="1202"/>
        <v/>
      </c>
      <c r="H2270" s="27"/>
      <c r="I2270" s="28"/>
      <c r="J2270" s="28"/>
      <c r="K2270" s="29"/>
      <c r="L2270" s="136"/>
      <c r="M2270" s="136"/>
      <c r="N2270" s="136"/>
      <c r="O2270" s="26" t="str">
        <f t="shared" si="1203"/>
        <v/>
      </c>
      <c r="P2270" s="218" t="str">
        <f t="shared" si="1204"/>
        <v/>
      </c>
      <c r="Q2270" s="26" t="str">
        <f t="shared" si="1205"/>
        <v/>
      </c>
      <c r="R2270" s="22"/>
      <c r="S2270" s="99"/>
      <c r="T2270" s="10"/>
      <c r="U2270" s="229" t="str">
        <f t="shared" si="1206"/>
        <v/>
      </c>
      <c r="V2270" s="230"/>
      <c r="W2270" s="230"/>
      <c r="X2270" s="230"/>
      <c r="Y2270" s="230"/>
      <c r="Z2270" s="22" t="str">
        <f>""</f>
        <v/>
      </c>
      <c r="AB2270" s="23" t="str">
        <f t="shared" si="1207"/>
        <v/>
      </c>
      <c r="AC2270" s="2" t="b">
        <f>COUNT(Q2270:Q$2500)&gt;0</f>
        <v>0</v>
      </c>
      <c r="AD2270" s="2" t="b">
        <f t="shared" si="1223"/>
        <v>0</v>
      </c>
      <c r="AE2270" s="2" t="b">
        <f t="shared" si="1224"/>
        <v>0</v>
      </c>
      <c r="AF2270" s="2" t="b">
        <f t="shared" si="1225"/>
        <v>0</v>
      </c>
      <c r="AG2270" s="2" t="b">
        <f>OR(
  AND(AC2270,NOT(AC2271)),
  AND(AF2270,WEEKDAY(AH2269,2)=EINSTELLUNGEN!$D$12),
  AND(AF2270,AH2270=$J$35)
)</f>
        <v>0</v>
      </c>
      <c r="AH2270" s="2">
        <f>IF(AE2270,AH2269+IF(WEEKDAY(AH2269+1,2)&lt;=EINSTELLUNGEN!$D$12,1,$J$36),AH2269)</f>
        <v>42020</v>
      </c>
      <c r="AI2270" s="2">
        <f t="shared" si="1226"/>
        <v>2019</v>
      </c>
      <c r="AJ2270" s="2">
        <f t="shared" si="1227"/>
        <v>201901</v>
      </c>
      <c r="AK2270" s="2">
        <f t="shared" si="1228"/>
        <v>201901</v>
      </c>
      <c r="AL2270" s="2">
        <f t="shared" si="1229"/>
        <v>201903</v>
      </c>
      <c r="AM2270" s="2" t="b">
        <f t="shared" si="1230"/>
        <v>1</v>
      </c>
      <c r="AN2270" s="4" t="e">
        <f t="shared" si="1208"/>
        <v>#N/A</v>
      </c>
      <c r="AO2270" s="4" t="e">
        <f t="shared" si="1209"/>
        <v>#N/A</v>
      </c>
      <c r="AP2270" s="2" t="str">
        <f>IF(AD2270,
  IF(ISBLANK(H2270),
    AP2269,
    IF(LEN(H2270)=1,
      IF(OR(UPPER(H2270)="A",UPPER(H2270)="I"),
        EINSTELLUNGEN!$D$21,
        IF(OR(UPPER(H2270)="B",UPPER(H2270)="M"),
          EINSTELLUNGEN!$D$22,
          IF(OR(UPPER(H2270)="C",UPPER(H2270)="S"),
            EINSTELLUNGEN!$D$23,
            IF(UPPER(H2270)="D",
              EINSTELLUNGEN!$D$24,
              IF(UPPER(H2270)="E",
                EINSTELLUNGEN!$D$25,
                UPPER(H2270)))))),
      IF(ISNUMBER(H2270),
        EINSTELLUNGEN!$D$20&amp;H2270,
        UPPER(H2270)))),
  "")</f>
        <v/>
      </c>
      <c r="AQ2270" s="2" t="str">
        <f t="shared" si="1210"/>
        <v/>
      </c>
      <c r="AR2270" s="2">
        <f t="shared" si="1211"/>
        <v>0</v>
      </c>
      <c r="AS2270" s="145">
        <f t="shared" si="1212"/>
        <v>0.33333333333333331</v>
      </c>
      <c r="AT2270" s="2">
        <f t="shared" si="1213"/>
        <v>0</v>
      </c>
      <c r="AU2270" s="2">
        <f t="shared" si="1214"/>
        <v>0</v>
      </c>
      <c r="AV2270" s="2">
        <f t="shared" si="1215"/>
        <v>0</v>
      </c>
      <c r="AW2270" s="2">
        <f t="shared" si="1216"/>
        <v>0</v>
      </c>
      <c r="AX2270" s="2">
        <f t="shared" si="1231"/>
        <v>0</v>
      </c>
      <c r="AY2270" s="2">
        <f t="shared" si="1217"/>
        <v>0</v>
      </c>
      <c r="AZ2270" s="145" t="e">
        <f t="shared" si="1218"/>
        <v>#N/A</v>
      </c>
      <c r="BA2270" s="145" t="e">
        <f t="shared" si="1219"/>
        <v>#N/A</v>
      </c>
      <c r="BB2270" s="145">
        <f t="shared" si="1220"/>
        <v>2.083333333333337E-2</v>
      </c>
      <c r="BC2270" s="2">
        <f>IF(AM2270,
  IF(AND(AL2270=$J$31,_xlfn.DAYS(AH2270,DATE(AI2270,1,1))&lt;7),
    MAX(0,EINSTELLUNGEN!$D$12+1-WEEKDAY(DATE(EINSTELLUNGEN!$D$9,EINSTELLUNGEN!$D$10,1),2)),
    IF(AL2270=$J$33,
      MIN(EINSTELLUNGEN!$D$12,WEEKDAY(DATE(EINSTELLUNGEN!$D$9,12,31),2)),
      EINSTELLUNGEN!$D$12
  )) - SUMIF(AL$50:AL$2500,"="&amp;AL2270,AX$50:AX$2500),
  0)</f>
        <v>3</v>
      </c>
      <c r="BD2270" s="2">
        <f t="shared" si="1221"/>
        <v>0.33333333333333331</v>
      </c>
      <c r="BE2270" s="2">
        <f t="shared" si="1222"/>
        <v>0</v>
      </c>
    </row>
    <row r="2271" spans="1:57" ht="10.5" customHeight="1">
      <c r="A2271" s="1" t="str">
        <f t="shared" ca="1" si="1198"/>
        <v/>
      </c>
      <c r="B2271" s="1" t="str">
        <f t="shared" ca="1" si="1199"/>
        <v/>
      </c>
      <c r="C2271" s="1" t="str">
        <f t="shared" ca="1" si="1200"/>
        <v/>
      </c>
      <c r="D2271" s="1" t="str">
        <f t="shared" ca="1" si="1201"/>
        <v/>
      </c>
      <c r="F2271" s="10"/>
      <c r="G2271" s="136" t="str">
        <f t="shared" si="1202"/>
        <v/>
      </c>
      <c r="H2271" s="27"/>
      <c r="I2271" s="28"/>
      <c r="J2271" s="28"/>
      <c r="K2271" s="29"/>
      <c r="L2271" s="136"/>
      <c r="M2271" s="136"/>
      <c r="N2271" s="136"/>
      <c r="O2271" s="26" t="str">
        <f t="shared" si="1203"/>
        <v/>
      </c>
      <c r="P2271" s="218" t="str">
        <f t="shared" si="1204"/>
        <v/>
      </c>
      <c r="Q2271" s="26" t="str">
        <f t="shared" si="1205"/>
        <v/>
      </c>
      <c r="R2271" s="22"/>
      <c r="S2271" s="99"/>
      <c r="T2271" s="10"/>
      <c r="U2271" s="229" t="str">
        <f t="shared" si="1206"/>
        <v/>
      </c>
      <c r="V2271" s="230"/>
      <c r="W2271" s="230"/>
      <c r="X2271" s="230"/>
      <c r="Y2271" s="230"/>
      <c r="Z2271" s="22" t="str">
        <f>""</f>
        <v/>
      </c>
      <c r="AB2271" s="23" t="str">
        <f t="shared" si="1207"/>
        <v/>
      </c>
      <c r="AC2271" s="2" t="b">
        <f>COUNT(Q2271:Q$2500)&gt;0</f>
        <v>0</v>
      </c>
      <c r="AD2271" s="2" t="b">
        <f t="shared" si="1223"/>
        <v>0</v>
      </c>
      <c r="AE2271" s="2" t="b">
        <f t="shared" si="1224"/>
        <v>0</v>
      </c>
      <c r="AF2271" s="2" t="b">
        <f t="shared" si="1225"/>
        <v>0</v>
      </c>
      <c r="AG2271" s="2" t="b">
        <f>OR(
  AND(AC2271,NOT(AC2272)),
  AND(AF2271,WEEKDAY(AH2270,2)=EINSTELLUNGEN!$D$12),
  AND(AF2271,AH2271=$J$35)
)</f>
        <v>0</v>
      </c>
      <c r="AH2271" s="2">
        <f>IF(AE2271,AH2270+IF(WEEKDAY(AH2270+1,2)&lt;=EINSTELLUNGEN!$D$12,1,$J$36),AH2270)</f>
        <v>42020</v>
      </c>
      <c r="AI2271" s="2">
        <f t="shared" si="1226"/>
        <v>2019</v>
      </c>
      <c r="AJ2271" s="2">
        <f t="shared" si="1227"/>
        <v>201901</v>
      </c>
      <c r="AK2271" s="2">
        <f t="shared" si="1228"/>
        <v>201901</v>
      </c>
      <c r="AL2271" s="2">
        <f t="shared" si="1229"/>
        <v>201903</v>
      </c>
      <c r="AM2271" s="2" t="b">
        <f t="shared" si="1230"/>
        <v>1</v>
      </c>
      <c r="AN2271" s="4" t="e">
        <f t="shared" si="1208"/>
        <v>#N/A</v>
      </c>
      <c r="AO2271" s="4" t="e">
        <f t="shared" si="1209"/>
        <v>#N/A</v>
      </c>
      <c r="AP2271" s="2" t="str">
        <f>IF(AD2271,
  IF(ISBLANK(H2271),
    AP2270,
    IF(LEN(H2271)=1,
      IF(OR(UPPER(H2271)="A",UPPER(H2271)="I"),
        EINSTELLUNGEN!$D$21,
        IF(OR(UPPER(H2271)="B",UPPER(H2271)="M"),
          EINSTELLUNGEN!$D$22,
          IF(OR(UPPER(H2271)="C",UPPER(H2271)="S"),
            EINSTELLUNGEN!$D$23,
            IF(UPPER(H2271)="D",
              EINSTELLUNGEN!$D$24,
              IF(UPPER(H2271)="E",
                EINSTELLUNGEN!$D$25,
                UPPER(H2271)))))),
      IF(ISNUMBER(H2271),
        EINSTELLUNGEN!$D$20&amp;H2271,
        UPPER(H2271)))),
  "")</f>
        <v/>
      </c>
      <c r="AQ2271" s="2" t="str">
        <f t="shared" si="1210"/>
        <v/>
      </c>
      <c r="AR2271" s="2">
        <f t="shared" si="1211"/>
        <v>0</v>
      </c>
      <c r="AS2271" s="145">
        <f t="shared" si="1212"/>
        <v>0.33333333333333331</v>
      </c>
      <c r="AT2271" s="2">
        <f t="shared" si="1213"/>
        <v>0</v>
      </c>
      <c r="AU2271" s="2">
        <f t="shared" si="1214"/>
        <v>0</v>
      </c>
      <c r="AV2271" s="2">
        <f t="shared" si="1215"/>
        <v>0</v>
      </c>
      <c r="AW2271" s="2">
        <f t="shared" si="1216"/>
        <v>0</v>
      </c>
      <c r="AX2271" s="2">
        <f t="shared" si="1231"/>
        <v>0</v>
      </c>
      <c r="AY2271" s="2">
        <f t="shared" si="1217"/>
        <v>0</v>
      </c>
      <c r="AZ2271" s="145" t="e">
        <f t="shared" si="1218"/>
        <v>#N/A</v>
      </c>
      <c r="BA2271" s="145" t="e">
        <f t="shared" si="1219"/>
        <v>#N/A</v>
      </c>
      <c r="BB2271" s="145">
        <f t="shared" si="1220"/>
        <v>2.083333333333337E-2</v>
      </c>
      <c r="BC2271" s="2">
        <f>IF(AM2271,
  IF(AND(AL2271=$J$31,_xlfn.DAYS(AH2271,DATE(AI2271,1,1))&lt;7),
    MAX(0,EINSTELLUNGEN!$D$12+1-WEEKDAY(DATE(EINSTELLUNGEN!$D$9,EINSTELLUNGEN!$D$10,1),2)),
    IF(AL2271=$J$33,
      MIN(EINSTELLUNGEN!$D$12,WEEKDAY(DATE(EINSTELLUNGEN!$D$9,12,31),2)),
      EINSTELLUNGEN!$D$12
  )) - SUMIF(AL$50:AL$2500,"="&amp;AL2271,AX$50:AX$2500),
  0)</f>
        <v>3</v>
      </c>
      <c r="BD2271" s="2">
        <f t="shared" si="1221"/>
        <v>0.33333333333333331</v>
      </c>
      <c r="BE2271" s="2">
        <f t="shared" si="1222"/>
        <v>0</v>
      </c>
    </row>
    <row r="2272" spans="1:57" ht="10.5" customHeight="1">
      <c r="A2272" s="1" t="str">
        <f t="shared" ca="1" si="1198"/>
        <v/>
      </c>
      <c r="B2272" s="1" t="str">
        <f t="shared" ca="1" si="1199"/>
        <v/>
      </c>
      <c r="C2272" s="1" t="str">
        <f t="shared" ca="1" si="1200"/>
        <v/>
      </c>
      <c r="D2272" s="1" t="str">
        <f t="shared" ca="1" si="1201"/>
        <v/>
      </c>
      <c r="F2272" s="10"/>
      <c r="G2272" s="136" t="str">
        <f t="shared" si="1202"/>
        <v/>
      </c>
      <c r="H2272" s="27"/>
      <c r="I2272" s="28"/>
      <c r="J2272" s="28"/>
      <c r="K2272" s="29"/>
      <c r="L2272" s="136"/>
      <c r="M2272" s="136"/>
      <c r="N2272" s="136"/>
      <c r="O2272" s="26" t="str">
        <f t="shared" si="1203"/>
        <v/>
      </c>
      <c r="P2272" s="218" t="str">
        <f t="shared" si="1204"/>
        <v/>
      </c>
      <c r="Q2272" s="26" t="str">
        <f t="shared" si="1205"/>
        <v/>
      </c>
      <c r="R2272" s="22"/>
      <c r="S2272" s="99"/>
      <c r="T2272" s="10"/>
      <c r="U2272" s="229" t="str">
        <f t="shared" si="1206"/>
        <v/>
      </c>
      <c r="V2272" s="230"/>
      <c r="W2272" s="230"/>
      <c r="X2272" s="230"/>
      <c r="Y2272" s="230"/>
      <c r="Z2272" s="22" t="str">
        <f>""</f>
        <v/>
      </c>
      <c r="AB2272" s="23" t="str">
        <f t="shared" si="1207"/>
        <v/>
      </c>
      <c r="AC2272" s="2" t="b">
        <f>COUNT(Q2272:Q$2500)&gt;0</f>
        <v>0</v>
      </c>
      <c r="AD2272" s="2" t="b">
        <f t="shared" si="1223"/>
        <v>0</v>
      </c>
      <c r="AE2272" s="2" t="b">
        <f t="shared" si="1224"/>
        <v>0</v>
      </c>
      <c r="AF2272" s="2" t="b">
        <f t="shared" si="1225"/>
        <v>0</v>
      </c>
      <c r="AG2272" s="2" t="b">
        <f>OR(
  AND(AC2272,NOT(AC2273)),
  AND(AF2272,WEEKDAY(AH2271,2)=EINSTELLUNGEN!$D$12),
  AND(AF2272,AH2272=$J$35)
)</f>
        <v>0</v>
      </c>
      <c r="AH2272" s="2">
        <f>IF(AE2272,AH2271+IF(WEEKDAY(AH2271+1,2)&lt;=EINSTELLUNGEN!$D$12,1,$J$36),AH2271)</f>
        <v>42020</v>
      </c>
      <c r="AI2272" s="2">
        <f t="shared" si="1226"/>
        <v>2019</v>
      </c>
      <c r="AJ2272" s="2">
        <f t="shared" si="1227"/>
        <v>201901</v>
      </c>
      <c r="AK2272" s="2">
        <f t="shared" si="1228"/>
        <v>201901</v>
      </c>
      <c r="AL2272" s="2">
        <f t="shared" si="1229"/>
        <v>201903</v>
      </c>
      <c r="AM2272" s="2" t="b">
        <f t="shared" si="1230"/>
        <v>1</v>
      </c>
      <c r="AN2272" s="4" t="e">
        <f t="shared" si="1208"/>
        <v>#N/A</v>
      </c>
      <c r="AO2272" s="4" t="e">
        <f t="shared" si="1209"/>
        <v>#N/A</v>
      </c>
      <c r="AP2272" s="2" t="str">
        <f>IF(AD2272,
  IF(ISBLANK(H2272),
    AP2271,
    IF(LEN(H2272)=1,
      IF(OR(UPPER(H2272)="A",UPPER(H2272)="I"),
        EINSTELLUNGEN!$D$21,
        IF(OR(UPPER(H2272)="B",UPPER(H2272)="M"),
          EINSTELLUNGEN!$D$22,
          IF(OR(UPPER(H2272)="C",UPPER(H2272)="S"),
            EINSTELLUNGEN!$D$23,
            IF(UPPER(H2272)="D",
              EINSTELLUNGEN!$D$24,
              IF(UPPER(H2272)="E",
                EINSTELLUNGEN!$D$25,
                UPPER(H2272)))))),
      IF(ISNUMBER(H2272),
        EINSTELLUNGEN!$D$20&amp;H2272,
        UPPER(H2272)))),
  "")</f>
        <v/>
      </c>
      <c r="AQ2272" s="2" t="str">
        <f t="shared" si="1210"/>
        <v/>
      </c>
      <c r="AR2272" s="2">
        <f t="shared" si="1211"/>
        <v>0</v>
      </c>
      <c r="AS2272" s="145">
        <f t="shared" si="1212"/>
        <v>0.33333333333333331</v>
      </c>
      <c r="AT2272" s="2">
        <f t="shared" si="1213"/>
        <v>0</v>
      </c>
      <c r="AU2272" s="2">
        <f t="shared" si="1214"/>
        <v>0</v>
      </c>
      <c r="AV2272" s="2">
        <f t="shared" si="1215"/>
        <v>0</v>
      </c>
      <c r="AW2272" s="2">
        <f t="shared" si="1216"/>
        <v>0</v>
      </c>
      <c r="AX2272" s="2">
        <f t="shared" si="1231"/>
        <v>0</v>
      </c>
      <c r="AY2272" s="2">
        <f t="shared" si="1217"/>
        <v>0</v>
      </c>
      <c r="AZ2272" s="145" t="e">
        <f t="shared" si="1218"/>
        <v>#N/A</v>
      </c>
      <c r="BA2272" s="145" t="e">
        <f t="shared" si="1219"/>
        <v>#N/A</v>
      </c>
      <c r="BB2272" s="145">
        <f t="shared" si="1220"/>
        <v>2.083333333333337E-2</v>
      </c>
      <c r="BC2272" s="2">
        <f>IF(AM2272,
  IF(AND(AL2272=$J$31,_xlfn.DAYS(AH2272,DATE(AI2272,1,1))&lt;7),
    MAX(0,EINSTELLUNGEN!$D$12+1-WEEKDAY(DATE(EINSTELLUNGEN!$D$9,EINSTELLUNGEN!$D$10,1),2)),
    IF(AL2272=$J$33,
      MIN(EINSTELLUNGEN!$D$12,WEEKDAY(DATE(EINSTELLUNGEN!$D$9,12,31),2)),
      EINSTELLUNGEN!$D$12
  )) - SUMIF(AL$50:AL$2500,"="&amp;AL2272,AX$50:AX$2500),
  0)</f>
        <v>3</v>
      </c>
      <c r="BD2272" s="2">
        <f t="shared" si="1221"/>
        <v>0.33333333333333331</v>
      </c>
      <c r="BE2272" s="2">
        <f t="shared" si="1222"/>
        <v>0</v>
      </c>
    </row>
    <row r="2273" spans="1:57" ht="10.5" customHeight="1">
      <c r="A2273" s="1" t="str">
        <f t="shared" ca="1" si="1198"/>
        <v/>
      </c>
      <c r="B2273" s="1" t="str">
        <f t="shared" ca="1" si="1199"/>
        <v/>
      </c>
      <c r="C2273" s="1" t="str">
        <f t="shared" ca="1" si="1200"/>
        <v/>
      </c>
      <c r="D2273" s="1" t="str">
        <f t="shared" ca="1" si="1201"/>
        <v/>
      </c>
      <c r="F2273" s="10"/>
      <c r="G2273" s="136" t="str">
        <f t="shared" si="1202"/>
        <v/>
      </c>
      <c r="H2273" s="27"/>
      <c r="I2273" s="28"/>
      <c r="J2273" s="28"/>
      <c r="K2273" s="29"/>
      <c r="L2273" s="136"/>
      <c r="M2273" s="136"/>
      <c r="N2273" s="136"/>
      <c r="O2273" s="26" t="str">
        <f t="shared" si="1203"/>
        <v/>
      </c>
      <c r="P2273" s="218" t="str">
        <f t="shared" si="1204"/>
        <v/>
      </c>
      <c r="Q2273" s="26" t="str">
        <f t="shared" si="1205"/>
        <v/>
      </c>
      <c r="R2273" s="22"/>
      <c r="S2273" s="99"/>
      <c r="T2273" s="10"/>
      <c r="U2273" s="229" t="str">
        <f t="shared" si="1206"/>
        <v/>
      </c>
      <c r="V2273" s="230"/>
      <c r="W2273" s="230"/>
      <c r="X2273" s="230"/>
      <c r="Y2273" s="230"/>
      <c r="Z2273" s="22" t="str">
        <f>""</f>
        <v/>
      </c>
      <c r="AB2273" s="23" t="str">
        <f t="shared" si="1207"/>
        <v/>
      </c>
      <c r="AC2273" s="2" t="b">
        <f>COUNT(Q2273:Q$2500)&gt;0</f>
        <v>0</v>
      </c>
      <c r="AD2273" s="2" t="b">
        <f t="shared" si="1223"/>
        <v>0</v>
      </c>
      <c r="AE2273" s="2" t="b">
        <f t="shared" si="1224"/>
        <v>0</v>
      </c>
      <c r="AF2273" s="2" t="b">
        <f t="shared" si="1225"/>
        <v>0</v>
      </c>
      <c r="AG2273" s="2" t="b">
        <f>OR(
  AND(AC2273,NOT(AC2274)),
  AND(AF2273,WEEKDAY(AH2272,2)=EINSTELLUNGEN!$D$12),
  AND(AF2273,AH2273=$J$35)
)</f>
        <v>0</v>
      </c>
      <c r="AH2273" s="2">
        <f>IF(AE2273,AH2272+IF(WEEKDAY(AH2272+1,2)&lt;=EINSTELLUNGEN!$D$12,1,$J$36),AH2272)</f>
        <v>42020</v>
      </c>
      <c r="AI2273" s="2">
        <f t="shared" si="1226"/>
        <v>2019</v>
      </c>
      <c r="AJ2273" s="2">
        <f t="shared" si="1227"/>
        <v>201901</v>
      </c>
      <c r="AK2273" s="2">
        <f t="shared" si="1228"/>
        <v>201901</v>
      </c>
      <c r="AL2273" s="2">
        <f t="shared" si="1229"/>
        <v>201903</v>
      </c>
      <c r="AM2273" s="2" t="b">
        <f t="shared" si="1230"/>
        <v>1</v>
      </c>
      <c r="AN2273" s="4" t="e">
        <f t="shared" si="1208"/>
        <v>#N/A</v>
      </c>
      <c r="AO2273" s="4" t="e">
        <f t="shared" si="1209"/>
        <v>#N/A</v>
      </c>
      <c r="AP2273" s="2" t="str">
        <f>IF(AD2273,
  IF(ISBLANK(H2273),
    AP2272,
    IF(LEN(H2273)=1,
      IF(OR(UPPER(H2273)="A",UPPER(H2273)="I"),
        EINSTELLUNGEN!$D$21,
        IF(OR(UPPER(H2273)="B",UPPER(H2273)="M"),
          EINSTELLUNGEN!$D$22,
          IF(OR(UPPER(H2273)="C",UPPER(H2273)="S"),
            EINSTELLUNGEN!$D$23,
            IF(UPPER(H2273)="D",
              EINSTELLUNGEN!$D$24,
              IF(UPPER(H2273)="E",
                EINSTELLUNGEN!$D$25,
                UPPER(H2273)))))),
      IF(ISNUMBER(H2273),
        EINSTELLUNGEN!$D$20&amp;H2273,
        UPPER(H2273)))),
  "")</f>
        <v/>
      </c>
      <c r="AQ2273" s="2" t="str">
        <f t="shared" si="1210"/>
        <v/>
      </c>
      <c r="AR2273" s="2">
        <f t="shared" si="1211"/>
        <v>0</v>
      </c>
      <c r="AS2273" s="145">
        <f t="shared" si="1212"/>
        <v>0.33333333333333331</v>
      </c>
      <c r="AT2273" s="2">
        <f t="shared" si="1213"/>
        <v>0</v>
      </c>
      <c r="AU2273" s="2">
        <f t="shared" si="1214"/>
        <v>0</v>
      </c>
      <c r="AV2273" s="2">
        <f t="shared" si="1215"/>
        <v>0</v>
      </c>
      <c r="AW2273" s="2">
        <f t="shared" si="1216"/>
        <v>0</v>
      </c>
      <c r="AX2273" s="2">
        <f t="shared" si="1231"/>
        <v>0</v>
      </c>
      <c r="AY2273" s="2">
        <f t="shared" si="1217"/>
        <v>0</v>
      </c>
      <c r="AZ2273" s="145" t="e">
        <f t="shared" si="1218"/>
        <v>#N/A</v>
      </c>
      <c r="BA2273" s="145" t="e">
        <f t="shared" si="1219"/>
        <v>#N/A</v>
      </c>
      <c r="BB2273" s="145">
        <f t="shared" si="1220"/>
        <v>2.083333333333337E-2</v>
      </c>
      <c r="BC2273" s="2">
        <f>IF(AM2273,
  IF(AND(AL2273=$J$31,_xlfn.DAYS(AH2273,DATE(AI2273,1,1))&lt;7),
    MAX(0,EINSTELLUNGEN!$D$12+1-WEEKDAY(DATE(EINSTELLUNGEN!$D$9,EINSTELLUNGEN!$D$10,1),2)),
    IF(AL2273=$J$33,
      MIN(EINSTELLUNGEN!$D$12,WEEKDAY(DATE(EINSTELLUNGEN!$D$9,12,31),2)),
      EINSTELLUNGEN!$D$12
  )) - SUMIF(AL$50:AL$2500,"="&amp;AL2273,AX$50:AX$2500),
  0)</f>
        <v>3</v>
      </c>
      <c r="BD2273" s="2">
        <f t="shared" si="1221"/>
        <v>0.33333333333333331</v>
      </c>
      <c r="BE2273" s="2">
        <f t="shared" si="1222"/>
        <v>0</v>
      </c>
    </row>
    <row r="2274" spans="1:57" ht="10.5" customHeight="1">
      <c r="A2274" s="1" t="str">
        <f t="shared" ca="1" si="1198"/>
        <v/>
      </c>
      <c r="B2274" s="1" t="str">
        <f t="shared" ca="1" si="1199"/>
        <v/>
      </c>
      <c r="C2274" s="1" t="str">
        <f t="shared" ca="1" si="1200"/>
        <v/>
      </c>
      <c r="D2274" s="1" t="str">
        <f t="shared" ca="1" si="1201"/>
        <v/>
      </c>
      <c r="F2274" s="10"/>
      <c r="G2274" s="136" t="str">
        <f t="shared" si="1202"/>
        <v/>
      </c>
      <c r="H2274" s="27"/>
      <c r="I2274" s="28"/>
      <c r="J2274" s="28"/>
      <c r="K2274" s="29"/>
      <c r="L2274" s="136"/>
      <c r="M2274" s="136"/>
      <c r="N2274" s="136"/>
      <c r="O2274" s="26" t="str">
        <f t="shared" si="1203"/>
        <v/>
      </c>
      <c r="P2274" s="218" t="str">
        <f t="shared" si="1204"/>
        <v/>
      </c>
      <c r="Q2274" s="26" t="str">
        <f t="shared" si="1205"/>
        <v/>
      </c>
      <c r="R2274" s="22"/>
      <c r="S2274" s="99"/>
      <c r="T2274" s="10"/>
      <c r="U2274" s="229" t="str">
        <f t="shared" si="1206"/>
        <v/>
      </c>
      <c r="V2274" s="230"/>
      <c r="W2274" s="230"/>
      <c r="X2274" s="230"/>
      <c r="Y2274" s="230"/>
      <c r="Z2274" s="22" t="str">
        <f>""</f>
        <v/>
      </c>
      <c r="AB2274" s="23" t="str">
        <f t="shared" si="1207"/>
        <v/>
      </c>
      <c r="AC2274" s="2" t="b">
        <f>COUNT(Q2274:Q$2500)&gt;0</f>
        <v>0</v>
      </c>
      <c r="AD2274" s="2" t="b">
        <f t="shared" si="1223"/>
        <v>0</v>
      </c>
      <c r="AE2274" s="2" t="b">
        <f t="shared" si="1224"/>
        <v>0</v>
      </c>
      <c r="AF2274" s="2" t="b">
        <f t="shared" si="1225"/>
        <v>0</v>
      </c>
      <c r="AG2274" s="2" t="b">
        <f>OR(
  AND(AC2274,NOT(AC2275)),
  AND(AF2274,WEEKDAY(AH2273,2)=EINSTELLUNGEN!$D$12),
  AND(AF2274,AH2274=$J$35)
)</f>
        <v>0</v>
      </c>
      <c r="AH2274" s="2">
        <f>IF(AE2274,AH2273+IF(WEEKDAY(AH2273+1,2)&lt;=EINSTELLUNGEN!$D$12,1,$J$36),AH2273)</f>
        <v>42020</v>
      </c>
      <c r="AI2274" s="2">
        <f t="shared" si="1226"/>
        <v>2019</v>
      </c>
      <c r="AJ2274" s="2">
        <f t="shared" si="1227"/>
        <v>201901</v>
      </c>
      <c r="AK2274" s="2">
        <f t="shared" si="1228"/>
        <v>201901</v>
      </c>
      <c r="AL2274" s="2">
        <f t="shared" si="1229"/>
        <v>201903</v>
      </c>
      <c r="AM2274" s="2" t="b">
        <f t="shared" si="1230"/>
        <v>1</v>
      </c>
      <c r="AN2274" s="4" t="e">
        <f t="shared" si="1208"/>
        <v>#N/A</v>
      </c>
      <c r="AO2274" s="4" t="e">
        <f t="shared" si="1209"/>
        <v>#N/A</v>
      </c>
      <c r="AP2274" s="2" t="str">
        <f>IF(AD2274,
  IF(ISBLANK(H2274),
    AP2273,
    IF(LEN(H2274)=1,
      IF(OR(UPPER(H2274)="A",UPPER(H2274)="I"),
        EINSTELLUNGEN!$D$21,
        IF(OR(UPPER(H2274)="B",UPPER(H2274)="M"),
          EINSTELLUNGEN!$D$22,
          IF(OR(UPPER(H2274)="C",UPPER(H2274)="S"),
            EINSTELLUNGEN!$D$23,
            IF(UPPER(H2274)="D",
              EINSTELLUNGEN!$D$24,
              IF(UPPER(H2274)="E",
                EINSTELLUNGEN!$D$25,
                UPPER(H2274)))))),
      IF(ISNUMBER(H2274),
        EINSTELLUNGEN!$D$20&amp;H2274,
        UPPER(H2274)))),
  "")</f>
        <v/>
      </c>
      <c r="AQ2274" s="2" t="str">
        <f t="shared" si="1210"/>
        <v/>
      </c>
      <c r="AR2274" s="2">
        <f t="shared" si="1211"/>
        <v>0</v>
      </c>
      <c r="AS2274" s="145">
        <f t="shared" si="1212"/>
        <v>0.33333333333333331</v>
      </c>
      <c r="AT2274" s="2">
        <f t="shared" si="1213"/>
        <v>0</v>
      </c>
      <c r="AU2274" s="2">
        <f t="shared" si="1214"/>
        <v>0</v>
      </c>
      <c r="AV2274" s="2">
        <f t="shared" si="1215"/>
        <v>0</v>
      </c>
      <c r="AW2274" s="2">
        <f t="shared" si="1216"/>
        <v>0</v>
      </c>
      <c r="AX2274" s="2">
        <f t="shared" si="1231"/>
        <v>0</v>
      </c>
      <c r="AY2274" s="2">
        <f t="shared" si="1217"/>
        <v>0</v>
      </c>
      <c r="AZ2274" s="145" t="e">
        <f t="shared" si="1218"/>
        <v>#N/A</v>
      </c>
      <c r="BA2274" s="145" t="e">
        <f t="shared" si="1219"/>
        <v>#N/A</v>
      </c>
      <c r="BB2274" s="145">
        <f t="shared" si="1220"/>
        <v>2.083333333333337E-2</v>
      </c>
      <c r="BC2274" s="2">
        <f>IF(AM2274,
  IF(AND(AL2274=$J$31,_xlfn.DAYS(AH2274,DATE(AI2274,1,1))&lt;7),
    MAX(0,EINSTELLUNGEN!$D$12+1-WEEKDAY(DATE(EINSTELLUNGEN!$D$9,EINSTELLUNGEN!$D$10,1),2)),
    IF(AL2274=$J$33,
      MIN(EINSTELLUNGEN!$D$12,WEEKDAY(DATE(EINSTELLUNGEN!$D$9,12,31),2)),
      EINSTELLUNGEN!$D$12
  )) - SUMIF(AL$50:AL$2500,"="&amp;AL2274,AX$50:AX$2500),
  0)</f>
        <v>3</v>
      </c>
      <c r="BD2274" s="2">
        <f t="shared" si="1221"/>
        <v>0.33333333333333331</v>
      </c>
      <c r="BE2274" s="2">
        <f t="shared" si="1222"/>
        <v>0</v>
      </c>
    </row>
    <row r="2275" spans="1:57" ht="10.5" customHeight="1">
      <c r="A2275" s="1" t="str">
        <f t="shared" ca="1" si="1198"/>
        <v/>
      </c>
      <c r="B2275" s="1" t="str">
        <f t="shared" ca="1" si="1199"/>
        <v/>
      </c>
      <c r="C2275" s="1" t="str">
        <f t="shared" ca="1" si="1200"/>
        <v/>
      </c>
      <c r="D2275" s="1" t="str">
        <f t="shared" ca="1" si="1201"/>
        <v/>
      </c>
      <c r="F2275" s="10"/>
      <c r="G2275" s="136" t="str">
        <f t="shared" si="1202"/>
        <v/>
      </c>
      <c r="H2275" s="27"/>
      <c r="I2275" s="28"/>
      <c r="J2275" s="28"/>
      <c r="K2275" s="29"/>
      <c r="L2275" s="136"/>
      <c r="M2275" s="136"/>
      <c r="N2275" s="136"/>
      <c r="O2275" s="26" t="str">
        <f t="shared" si="1203"/>
        <v/>
      </c>
      <c r="P2275" s="218" t="str">
        <f t="shared" si="1204"/>
        <v/>
      </c>
      <c r="Q2275" s="26" t="str">
        <f t="shared" si="1205"/>
        <v/>
      </c>
      <c r="R2275" s="22"/>
      <c r="S2275" s="99"/>
      <c r="T2275" s="10"/>
      <c r="U2275" s="229" t="str">
        <f t="shared" si="1206"/>
        <v/>
      </c>
      <c r="V2275" s="230"/>
      <c r="W2275" s="230"/>
      <c r="X2275" s="230"/>
      <c r="Y2275" s="230"/>
      <c r="Z2275" s="22" t="str">
        <f>""</f>
        <v/>
      </c>
      <c r="AB2275" s="23" t="str">
        <f t="shared" si="1207"/>
        <v/>
      </c>
      <c r="AC2275" s="2" t="b">
        <f>COUNT(Q2275:Q$2500)&gt;0</f>
        <v>0</v>
      </c>
      <c r="AD2275" s="2" t="b">
        <f t="shared" si="1223"/>
        <v>0</v>
      </c>
      <c r="AE2275" s="2" t="b">
        <f t="shared" si="1224"/>
        <v>0</v>
      </c>
      <c r="AF2275" s="2" t="b">
        <f t="shared" si="1225"/>
        <v>0</v>
      </c>
      <c r="AG2275" s="2" t="b">
        <f>OR(
  AND(AC2275,NOT(AC2276)),
  AND(AF2275,WEEKDAY(AH2274,2)=EINSTELLUNGEN!$D$12),
  AND(AF2275,AH2275=$J$35)
)</f>
        <v>0</v>
      </c>
      <c r="AH2275" s="2">
        <f>IF(AE2275,AH2274+IF(WEEKDAY(AH2274+1,2)&lt;=EINSTELLUNGEN!$D$12,1,$J$36),AH2274)</f>
        <v>42020</v>
      </c>
      <c r="AI2275" s="2">
        <f t="shared" si="1226"/>
        <v>2019</v>
      </c>
      <c r="AJ2275" s="2">
        <f t="shared" si="1227"/>
        <v>201901</v>
      </c>
      <c r="AK2275" s="2">
        <f t="shared" si="1228"/>
        <v>201901</v>
      </c>
      <c r="AL2275" s="2">
        <f t="shared" si="1229"/>
        <v>201903</v>
      </c>
      <c r="AM2275" s="2" t="b">
        <f t="shared" si="1230"/>
        <v>1</v>
      </c>
      <c r="AN2275" s="4" t="e">
        <f t="shared" si="1208"/>
        <v>#N/A</v>
      </c>
      <c r="AO2275" s="4" t="e">
        <f t="shared" si="1209"/>
        <v>#N/A</v>
      </c>
      <c r="AP2275" s="2" t="str">
        <f>IF(AD2275,
  IF(ISBLANK(H2275),
    AP2274,
    IF(LEN(H2275)=1,
      IF(OR(UPPER(H2275)="A",UPPER(H2275)="I"),
        EINSTELLUNGEN!$D$21,
        IF(OR(UPPER(H2275)="B",UPPER(H2275)="M"),
          EINSTELLUNGEN!$D$22,
          IF(OR(UPPER(H2275)="C",UPPER(H2275)="S"),
            EINSTELLUNGEN!$D$23,
            IF(UPPER(H2275)="D",
              EINSTELLUNGEN!$D$24,
              IF(UPPER(H2275)="E",
                EINSTELLUNGEN!$D$25,
                UPPER(H2275)))))),
      IF(ISNUMBER(H2275),
        EINSTELLUNGEN!$D$20&amp;H2275,
        UPPER(H2275)))),
  "")</f>
        <v/>
      </c>
      <c r="AQ2275" s="2" t="str">
        <f t="shared" si="1210"/>
        <v/>
      </c>
      <c r="AR2275" s="2">
        <f t="shared" si="1211"/>
        <v>0</v>
      </c>
      <c r="AS2275" s="145">
        <f t="shared" si="1212"/>
        <v>0.33333333333333331</v>
      </c>
      <c r="AT2275" s="2">
        <f t="shared" si="1213"/>
        <v>0</v>
      </c>
      <c r="AU2275" s="2">
        <f t="shared" si="1214"/>
        <v>0</v>
      </c>
      <c r="AV2275" s="2">
        <f t="shared" si="1215"/>
        <v>0</v>
      </c>
      <c r="AW2275" s="2">
        <f t="shared" si="1216"/>
        <v>0</v>
      </c>
      <c r="AX2275" s="2">
        <f t="shared" si="1231"/>
        <v>0</v>
      </c>
      <c r="AY2275" s="2">
        <f t="shared" si="1217"/>
        <v>0</v>
      </c>
      <c r="AZ2275" s="145" t="e">
        <f t="shared" si="1218"/>
        <v>#N/A</v>
      </c>
      <c r="BA2275" s="145" t="e">
        <f t="shared" si="1219"/>
        <v>#N/A</v>
      </c>
      <c r="BB2275" s="145">
        <f t="shared" si="1220"/>
        <v>2.083333333333337E-2</v>
      </c>
      <c r="BC2275" s="2">
        <f>IF(AM2275,
  IF(AND(AL2275=$J$31,_xlfn.DAYS(AH2275,DATE(AI2275,1,1))&lt;7),
    MAX(0,EINSTELLUNGEN!$D$12+1-WEEKDAY(DATE(EINSTELLUNGEN!$D$9,EINSTELLUNGEN!$D$10,1),2)),
    IF(AL2275=$J$33,
      MIN(EINSTELLUNGEN!$D$12,WEEKDAY(DATE(EINSTELLUNGEN!$D$9,12,31),2)),
      EINSTELLUNGEN!$D$12
  )) - SUMIF(AL$50:AL$2500,"="&amp;AL2275,AX$50:AX$2500),
  0)</f>
        <v>3</v>
      </c>
      <c r="BD2275" s="2">
        <f t="shared" si="1221"/>
        <v>0.33333333333333331</v>
      </c>
      <c r="BE2275" s="2">
        <f t="shared" si="1222"/>
        <v>0</v>
      </c>
    </row>
    <row r="2276" spans="1:57" ht="10.5" customHeight="1">
      <c r="A2276" s="1" t="str">
        <f t="shared" ca="1" si="1198"/>
        <v/>
      </c>
      <c r="B2276" s="1" t="str">
        <f t="shared" ca="1" si="1199"/>
        <v/>
      </c>
      <c r="C2276" s="1" t="str">
        <f t="shared" ca="1" si="1200"/>
        <v/>
      </c>
      <c r="D2276" s="1" t="str">
        <f t="shared" ca="1" si="1201"/>
        <v/>
      </c>
      <c r="F2276" s="10"/>
      <c r="G2276" s="136" t="str">
        <f t="shared" si="1202"/>
        <v/>
      </c>
      <c r="H2276" s="27"/>
      <c r="I2276" s="28"/>
      <c r="J2276" s="28"/>
      <c r="K2276" s="29"/>
      <c r="L2276" s="136"/>
      <c r="M2276" s="136"/>
      <c r="N2276" s="136"/>
      <c r="O2276" s="26" t="str">
        <f t="shared" si="1203"/>
        <v/>
      </c>
      <c r="P2276" s="218" t="str">
        <f t="shared" si="1204"/>
        <v/>
      </c>
      <c r="Q2276" s="26" t="str">
        <f t="shared" si="1205"/>
        <v/>
      </c>
      <c r="R2276" s="22"/>
      <c r="S2276" s="99"/>
      <c r="T2276" s="10"/>
      <c r="U2276" s="229" t="str">
        <f t="shared" si="1206"/>
        <v/>
      </c>
      <c r="V2276" s="230"/>
      <c r="W2276" s="230"/>
      <c r="X2276" s="230"/>
      <c r="Y2276" s="230"/>
      <c r="Z2276" s="22" t="str">
        <f>""</f>
        <v/>
      </c>
      <c r="AB2276" s="23" t="str">
        <f t="shared" si="1207"/>
        <v/>
      </c>
      <c r="AC2276" s="2" t="b">
        <f>COUNT(Q2276:Q$2500)&gt;0</f>
        <v>0</v>
      </c>
      <c r="AD2276" s="2" t="b">
        <f t="shared" si="1223"/>
        <v>0</v>
      </c>
      <c r="AE2276" s="2" t="b">
        <f t="shared" si="1224"/>
        <v>0</v>
      </c>
      <c r="AF2276" s="2" t="b">
        <f t="shared" si="1225"/>
        <v>0</v>
      </c>
      <c r="AG2276" s="2" t="b">
        <f>OR(
  AND(AC2276,NOT(AC2277)),
  AND(AF2276,WEEKDAY(AH2275,2)=EINSTELLUNGEN!$D$12),
  AND(AF2276,AH2276=$J$35)
)</f>
        <v>0</v>
      </c>
      <c r="AH2276" s="2">
        <f>IF(AE2276,AH2275+IF(WEEKDAY(AH2275+1,2)&lt;=EINSTELLUNGEN!$D$12,1,$J$36),AH2275)</f>
        <v>42020</v>
      </c>
      <c r="AI2276" s="2">
        <f t="shared" si="1226"/>
        <v>2019</v>
      </c>
      <c r="AJ2276" s="2">
        <f t="shared" si="1227"/>
        <v>201901</v>
      </c>
      <c r="AK2276" s="2">
        <f t="shared" si="1228"/>
        <v>201901</v>
      </c>
      <c r="AL2276" s="2">
        <f t="shared" si="1229"/>
        <v>201903</v>
      </c>
      <c r="AM2276" s="2" t="b">
        <f t="shared" si="1230"/>
        <v>1</v>
      </c>
      <c r="AN2276" s="4" t="e">
        <f t="shared" si="1208"/>
        <v>#N/A</v>
      </c>
      <c r="AO2276" s="4" t="e">
        <f t="shared" si="1209"/>
        <v>#N/A</v>
      </c>
      <c r="AP2276" s="2" t="str">
        <f>IF(AD2276,
  IF(ISBLANK(H2276),
    AP2275,
    IF(LEN(H2276)=1,
      IF(OR(UPPER(H2276)="A",UPPER(H2276)="I"),
        EINSTELLUNGEN!$D$21,
        IF(OR(UPPER(H2276)="B",UPPER(H2276)="M"),
          EINSTELLUNGEN!$D$22,
          IF(OR(UPPER(H2276)="C",UPPER(H2276)="S"),
            EINSTELLUNGEN!$D$23,
            IF(UPPER(H2276)="D",
              EINSTELLUNGEN!$D$24,
              IF(UPPER(H2276)="E",
                EINSTELLUNGEN!$D$25,
                UPPER(H2276)))))),
      IF(ISNUMBER(H2276),
        EINSTELLUNGEN!$D$20&amp;H2276,
        UPPER(H2276)))),
  "")</f>
        <v/>
      </c>
      <c r="AQ2276" s="2" t="str">
        <f t="shared" si="1210"/>
        <v/>
      </c>
      <c r="AR2276" s="2">
        <f t="shared" si="1211"/>
        <v>0</v>
      </c>
      <c r="AS2276" s="145">
        <f t="shared" si="1212"/>
        <v>0.33333333333333331</v>
      </c>
      <c r="AT2276" s="2">
        <f t="shared" si="1213"/>
        <v>0</v>
      </c>
      <c r="AU2276" s="2">
        <f t="shared" si="1214"/>
        <v>0</v>
      </c>
      <c r="AV2276" s="2">
        <f t="shared" si="1215"/>
        <v>0</v>
      </c>
      <c r="AW2276" s="2">
        <f t="shared" si="1216"/>
        <v>0</v>
      </c>
      <c r="AX2276" s="2">
        <f t="shared" si="1231"/>
        <v>0</v>
      </c>
      <c r="AY2276" s="2">
        <f t="shared" si="1217"/>
        <v>0</v>
      </c>
      <c r="AZ2276" s="145" t="e">
        <f t="shared" si="1218"/>
        <v>#N/A</v>
      </c>
      <c r="BA2276" s="145" t="e">
        <f t="shared" si="1219"/>
        <v>#N/A</v>
      </c>
      <c r="BB2276" s="145">
        <f t="shared" si="1220"/>
        <v>2.083333333333337E-2</v>
      </c>
      <c r="BC2276" s="2">
        <f>IF(AM2276,
  IF(AND(AL2276=$J$31,_xlfn.DAYS(AH2276,DATE(AI2276,1,1))&lt;7),
    MAX(0,EINSTELLUNGEN!$D$12+1-WEEKDAY(DATE(EINSTELLUNGEN!$D$9,EINSTELLUNGEN!$D$10,1),2)),
    IF(AL2276=$J$33,
      MIN(EINSTELLUNGEN!$D$12,WEEKDAY(DATE(EINSTELLUNGEN!$D$9,12,31),2)),
      EINSTELLUNGEN!$D$12
  )) - SUMIF(AL$50:AL$2500,"="&amp;AL2276,AX$50:AX$2500),
  0)</f>
        <v>3</v>
      </c>
      <c r="BD2276" s="2">
        <f t="shared" si="1221"/>
        <v>0.33333333333333331</v>
      </c>
      <c r="BE2276" s="2">
        <f t="shared" si="1222"/>
        <v>0</v>
      </c>
    </row>
    <row r="2277" spans="1:57" ht="10.5" customHeight="1">
      <c r="A2277" s="1" t="str">
        <f t="shared" ca="1" si="1198"/>
        <v/>
      </c>
      <c r="B2277" s="1" t="str">
        <f t="shared" ca="1" si="1199"/>
        <v/>
      </c>
      <c r="C2277" s="1" t="str">
        <f t="shared" ca="1" si="1200"/>
        <v/>
      </c>
      <c r="D2277" s="1" t="str">
        <f t="shared" ca="1" si="1201"/>
        <v/>
      </c>
      <c r="F2277" s="10"/>
      <c r="G2277" s="136" t="str">
        <f t="shared" si="1202"/>
        <v/>
      </c>
      <c r="H2277" s="27"/>
      <c r="I2277" s="28"/>
      <c r="J2277" s="28"/>
      <c r="K2277" s="29"/>
      <c r="L2277" s="136"/>
      <c r="M2277" s="136"/>
      <c r="N2277" s="136"/>
      <c r="O2277" s="26" t="str">
        <f t="shared" si="1203"/>
        <v/>
      </c>
      <c r="P2277" s="218" t="str">
        <f t="shared" si="1204"/>
        <v/>
      </c>
      <c r="Q2277" s="26" t="str">
        <f t="shared" si="1205"/>
        <v/>
      </c>
      <c r="R2277" s="22"/>
      <c r="S2277" s="99"/>
      <c r="T2277" s="10"/>
      <c r="U2277" s="229" t="str">
        <f t="shared" si="1206"/>
        <v/>
      </c>
      <c r="V2277" s="230"/>
      <c r="W2277" s="230"/>
      <c r="X2277" s="230"/>
      <c r="Y2277" s="230"/>
      <c r="Z2277" s="22" t="str">
        <f>""</f>
        <v/>
      </c>
      <c r="AB2277" s="23" t="str">
        <f t="shared" si="1207"/>
        <v/>
      </c>
      <c r="AC2277" s="2" t="b">
        <f>COUNT(Q2277:Q$2500)&gt;0</f>
        <v>0</v>
      </c>
      <c r="AD2277" s="2" t="b">
        <f t="shared" si="1223"/>
        <v>0</v>
      </c>
      <c r="AE2277" s="2" t="b">
        <f t="shared" si="1224"/>
        <v>0</v>
      </c>
      <c r="AF2277" s="2" t="b">
        <f t="shared" si="1225"/>
        <v>0</v>
      </c>
      <c r="AG2277" s="2" t="b">
        <f>OR(
  AND(AC2277,NOT(AC2278)),
  AND(AF2277,WEEKDAY(AH2276,2)=EINSTELLUNGEN!$D$12),
  AND(AF2277,AH2277=$J$35)
)</f>
        <v>0</v>
      </c>
      <c r="AH2277" s="2">
        <f>IF(AE2277,AH2276+IF(WEEKDAY(AH2276+1,2)&lt;=EINSTELLUNGEN!$D$12,1,$J$36),AH2276)</f>
        <v>42020</v>
      </c>
      <c r="AI2277" s="2">
        <f t="shared" si="1226"/>
        <v>2019</v>
      </c>
      <c r="AJ2277" s="2">
        <f t="shared" si="1227"/>
        <v>201901</v>
      </c>
      <c r="AK2277" s="2">
        <f t="shared" si="1228"/>
        <v>201901</v>
      </c>
      <c r="AL2277" s="2">
        <f t="shared" si="1229"/>
        <v>201903</v>
      </c>
      <c r="AM2277" s="2" t="b">
        <f t="shared" si="1230"/>
        <v>1</v>
      </c>
      <c r="AN2277" s="4" t="e">
        <f t="shared" si="1208"/>
        <v>#N/A</v>
      </c>
      <c r="AO2277" s="4" t="e">
        <f t="shared" si="1209"/>
        <v>#N/A</v>
      </c>
      <c r="AP2277" s="2" t="str">
        <f>IF(AD2277,
  IF(ISBLANK(H2277),
    AP2276,
    IF(LEN(H2277)=1,
      IF(OR(UPPER(H2277)="A",UPPER(H2277)="I"),
        EINSTELLUNGEN!$D$21,
        IF(OR(UPPER(H2277)="B",UPPER(H2277)="M"),
          EINSTELLUNGEN!$D$22,
          IF(OR(UPPER(H2277)="C",UPPER(H2277)="S"),
            EINSTELLUNGEN!$D$23,
            IF(UPPER(H2277)="D",
              EINSTELLUNGEN!$D$24,
              IF(UPPER(H2277)="E",
                EINSTELLUNGEN!$D$25,
                UPPER(H2277)))))),
      IF(ISNUMBER(H2277),
        EINSTELLUNGEN!$D$20&amp;H2277,
        UPPER(H2277)))),
  "")</f>
        <v/>
      </c>
      <c r="AQ2277" s="2" t="str">
        <f t="shared" si="1210"/>
        <v/>
      </c>
      <c r="AR2277" s="2">
        <f t="shared" si="1211"/>
        <v>0</v>
      </c>
      <c r="AS2277" s="145">
        <f t="shared" si="1212"/>
        <v>0.33333333333333331</v>
      </c>
      <c r="AT2277" s="2">
        <f t="shared" si="1213"/>
        <v>0</v>
      </c>
      <c r="AU2277" s="2">
        <f t="shared" si="1214"/>
        <v>0</v>
      </c>
      <c r="AV2277" s="2">
        <f t="shared" si="1215"/>
        <v>0</v>
      </c>
      <c r="AW2277" s="2">
        <f t="shared" si="1216"/>
        <v>0</v>
      </c>
      <c r="AX2277" s="2">
        <f t="shared" si="1231"/>
        <v>0</v>
      </c>
      <c r="AY2277" s="2">
        <f t="shared" si="1217"/>
        <v>0</v>
      </c>
      <c r="AZ2277" s="145" t="e">
        <f t="shared" si="1218"/>
        <v>#N/A</v>
      </c>
      <c r="BA2277" s="145" t="e">
        <f t="shared" si="1219"/>
        <v>#N/A</v>
      </c>
      <c r="BB2277" s="145">
        <f t="shared" si="1220"/>
        <v>2.083333333333337E-2</v>
      </c>
      <c r="BC2277" s="2">
        <f>IF(AM2277,
  IF(AND(AL2277=$J$31,_xlfn.DAYS(AH2277,DATE(AI2277,1,1))&lt;7),
    MAX(0,EINSTELLUNGEN!$D$12+1-WEEKDAY(DATE(EINSTELLUNGEN!$D$9,EINSTELLUNGEN!$D$10,1),2)),
    IF(AL2277=$J$33,
      MIN(EINSTELLUNGEN!$D$12,WEEKDAY(DATE(EINSTELLUNGEN!$D$9,12,31),2)),
      EINSTELLUNGEN!$D$12
  )) - SUMIF(AL$50:AL$2500,"="&amp;AL2277,AX$50:AX$2500),
  0)</f>
        <v>3</v>
      </c>
      <c r="BD2277" s="2">
        <f t="shared" si="1221"/>
        <v>0.33333333333333331</v>
      </c>
      <c r="BE2277" s="2">
        <f t="shared" si="1222"/>
        <v>0</v>
      </c>
    </row>
    <row r="2278" spans="1:57" ht="10.5" customHeight="1">
      <c r="A2278" s="1" t="str">
        <f t="shared" ca="1" si="1198"/>
        <v/>
      </c>
      <c r="B2278" s="1" t="str">
        <f t="shared" ca="1" si="1199"/>
        <v/>
      </c>
      <c r="C2278" s="1" t="str">
        <f t="shared" ca="1" si="1200"/>
        <v/>
      </c>
      <c r="D2278" s="1" t="str">
        <f t="shared" ca="1" si="1201"/>
        <v/>
      </c>
      <c r="F2278" s="10"/>
      <c r="G2278" s="136" t="str">
        <f t="shared" si="1202"/>
        <v/>
      </c>
      <c r="H2278" s="27"/>
      <c r="I2278" s="28"/>
      <c r="J2278" s="28"/>
      <c r="K2278" s="29"/>
      <c r="L2278" s="136"/>
      <c r="M2278" s="136"/>
      <c r="N2278" s="136"/>
      <c r="O2278" s="26" t="str">
        <f t="shared" si="1203"/>
        <v/>
      </c>
      <c r="P2278" s="218" t="str">
        <f t="shared" si="1204"/>
        <v/>
      </c>
      <c r="Q2278" s="26" t="str">
        <f t="shared" si="1205"/>
        <v/>
      </c>
      <c r="R2278" s="22"/>
      <c r="S2278" s="99"/>
      <c r="T2278" s="10"/>
      <c r="U2278" s="229" t="str">
        <f t="shared" si="1206"/>
        <v/>
      </c>
      <c r="V2278" s="230"/>
      <c r="W2278" s="230"/>
      <c r="X2278" s="230"/>
      <c r="Y2278" s="230"/>
      <c r="Z2278" s="22" t="str">
        <f>""</f>
        <v/>
      </c>
      <c r="AB2278" s="23" t="str">
        <f t="shared" si="1207"/>
        <v/>
      </c>
      <c r="AC2278" s="2" t="b">
        <f>COUNT(Q2278:Q$2500)&gt;0</f>
        <v>0</v>
      </c>
      <c r="AD2278" s="2" t="b">
        <f t="shared" si="1223"/>
        <v>0</v>
      </c>
      <c r="AE2278" s="2" t="b">
        <f t="shared" si="1224"/>
        <v>0</v>
      </c>
      <c r="AF2278" s="2" t="b">
        <f t="shared" si="1225"/>
        <v>0</v>
      </c>
      <c r="AG2278" s="2" t="b">
        <f>OR(
  AND(AC2278,NOT(AC2279)),
  AND(AF2278,WEEKDAY(AH2277,2)=EINSTELLUNGEN!$D$12),
  AND(AF2278,AH2278=$J$35)
)</f>
        <v>0</v>
      </c>
      <c r="AH2278" s="2">
        <f>IF(AE2278,AH2277+IF(WEEKDAY(AH2277+1,2)&lt;=EINSTELLUNGEN!$D$12,1,$J$36),AH2277)</f>
        <v>42020</v>
      </c>
      <c r="AI2278" s="2">
        <f t="shared" si="1226"/>
        <v>2019</v>
      </c>
      <c r="AJ2278" s="2">
        <f t="shared" si="1227"/>
        <v>201901</v>
      </c>
      <c r="AK2278" s="2">
        <f t="shared" si="1228"/>
        <v>201901</v>
      </c>
      <c r="AL2278" s="2">
        <f t="shared" si="1229"/>
        <v>201903</v>
      </c>
      <c r="AM2278" s="2" t="b">
        <f t="shared" si="1230"/>
        <v>1</v>
      </c>
      <c r="AN2278" s="4" t="e">
        <f t="shared" si="1208"/>
        <v>#N/A</v>
      </c>
      <c r="AO2278" s="4" t="e">
        <f t="shared" si="1209"/>
        <v>#N/A</v>
      </c>
      <c r="AP2278" s="2" t="str">
        <f>IF(AD2278,
  IF(ISBLANK(H2278),
    AP2277,
    IF(LEN(H2278)=1,
      IF(OR(UPPER(H2278)="A",UPPER(H2278)="I"),
        EINSTELLUNGEN!$D$21,
        IF(OR(UPPER(H2278)="B",UPPER(H2278)="M"),
          EINSTELLUNGEN!$D$22,
          IF(OR(UPPER(H2278)="C",UPPER(H2278)="S"),
            EINSTELLUNGEN!$D$23,
            IF(UPPER(H2278)="D",
              EINSTELLUNGEN!$D$24,
              IF(UPPER(H2278)="E",
                EINSTELLUNGEN!$D$25,
                UPPER(H2278)))))),
      IF(ISNUMBER(H2278),
        EINSTELLUNGEN!$D$20&amp;H2278,
        UPPER(H2278)))),
  "")</f>
        <v/>
      </c>
      <c r="AQ2278" s="2" t="str">
        <f t="shared" si="1210"/>
        <v/>
      </c>
      <c r="AR2278" s="2">
        <f t="shared" si="1211"/>
        <v>0</v>
      </c>
      <c r="AS2278" s="145">
        <f t="shared" si="1212"/>
        <v>0.33333333333333331</v>
      </c>
      <c r="AT2278" s="2">
        <f t="shared" si="1213"/>
        <v>0</v>
      </c>
      <c r="AU2278" s="2">
        <f t="shared" si="1214"/>
        <v>0</v>
      </c>
      <c r="AV2278" s="2">
        <f t="shared" si="1215"/>
        <v>0</v>
      </c>
      <c r="AW2278" s="2">
        <f t="shared" si="1216"/>
        <v>0</v>
      </c>
      <c r="AX2278" s="2">
        <f t="shared" si="1231"/>
        <v>0</v>
      </c>
      <c r="AY2278" s="2">
        <f t="shared" si="1217"/>
        <v>0</v>
      </c>
      <c r="AZ2278" s="145" t="e">
        <f t="shared" si="1218"/>
        <v>#N/A</v>
      </c>
      <c r="BA2278" s="145" t="e">
        <f t="shared" si="1219"/>
        <v>#N/A</v>
      </c>
      <c r="BB2278" s="145">
        <f t="shared" si="1220"/>
        <v>2.083333333333337E-2</v>
      </c>
      <c r="BC2278" s="2">
        <f>IF(AM2278,
  IF(AND(AL2278=$J$31,_xlfn.DAYS(AH2278,DATE(AI2278,1,1))&lt;7),
    MAX(0,EINSTELLUNGEN!$D$12+1-WEEKDAY(DATE(EINSTELLUNGEN!$D$9,EINSTELLUNGEN!$D$10,1),2)),
    IF(AL2278=$J$33,
      MIN(EINSTELLUNGEN!$D$12,WEEKDAY(DATE(EINSTELLUNGEN!$D$9,12,31),2)),
      EINSTELLUNGEN!$D$12
  )) - SUMIF(AL$50:AL$2500,"="&amp;AL2278,AX$50:AX$2500),
  0)</f>
        <v>3</v>
      </c>
      <c r="BD2278" s="2">
        <f t="shared" si="1221"/>
        <v>0.33333333333333331</v>
      </c>
      <c r="BE2278" s="2">
        <f t="shared" si="1222"/>
        <v>0</v>
      </c>
    </row>
    <row r="2279" spans="1:57" ht="10.5" customHeight="1">
      <c r="A2279" s="1" t="str">
        <f t="shared" ca="1" si="1198"/>
        <v/>
      </c>
      <c r="B2279" s="1" t="str">
        <f t="shared" ca="1" si="1199"/>
        <v/>
      </c>
      <c r="C2279" s="1" t="str">
        <f t="shared" ca="1" si="1200"/>
        <v/>
      </c>
      <c r="D2279" s="1" t="str">
        <f t="shared" ca="1" si="1201"/>
        <v/>
      </c>
      <c r="F2279" s="10"/>
      <c r="G2279" s="136" t="str">
        <f t="shared" si="1202"/>
        <v/>
      </c>
      <c r="H2279" s="27"/>
      <c r="I2279" s="28"/>
      <c r="J2279" s="28"/>
      <c r="K2279" s="29"/>
      <c r="L2279" s="136"/>
      <c r="M2279" s="136"/>
      <c r="N2279" s="136"/>
      <c r="O2279" s="26" t="str">
        <f t="shared" si="1203"/>
        <v/>
      </c>
      <c r="P2279" s="218" t="str">
        <f t="shared" si="1204"/>
        <v/>
      </c>
      <c r="Q2279" s="26" t="str">
        <f t="shared" si="1205"/>
        <v/>
      </c>
      <c r="R2279" s="22"/>
      <c r="S2279" s="99"/>
      <c r="T2279" s="10"/>
      <c r="U2279" s="229" t="str">
        <f t="shared" si="1206"/>
        <v/>
      </c>
      <c r="V2279" s="230"/>
      <c r="W2279" s="230"/>
      <c r="X2279" s="230"/>
      <c r="Y2279" s="230"/>
      <c r="Z2279" s="22" t="str">
        <f>""</f>
        <v/>
      </c>
      <c r="AB2279" s="23" t="str">
        <f t="shared" si="1207"/>
        <v/>
      </c>
      <c r="AC2279" s="2" t="b">
        <f>COUNT(Q2279:Q$2500)&gt;0</f>
        <v>0</v>
      </c>
      <c r="AD2279" s="2" t="b">
        <f t="shared" si="1223"/>
        <v>0</v>
      </c>
      <c r="AE2279" s="2" t="b">
        <f t="shared" si="1224"/>
        <v>0</v>
      </c>
      <c r="AF2279" s="2" t="b">
        <f t="shared" si="1225"/>
        <v>0</v>
      </c>
      <c r="AG2279" s="2" t="b">
        <f>OR(
  AND(AC2279,NOT(AC2280)),
  AND(AF2279,WEEKDAY(AH2278,2)=EINSTELLUNGEN!$D$12),
  AND(AF2279,AH2279=$J$35)
)</f>
        <v>0</v>
      </c>
      <c r="AH2279" s="2">
        <f>IF(AE2279,AH2278+IF(WEEKDAY(AH2278+1,2)&lt;=EINSTELLUNGEN!$D$12,1,$J$36),AH2278)</f>
        <v>42020</v>
      </c>
      <c r="AI2279" s="2">
        <f t="shared" si="1226"/>
        <v>2019</v>
      </c>
      <c r="AJ2279" s="2">
        <f t="shared" si="1227"/>
        <v>201901</v>
      </c>
      <c r="AK2279" s="2">
        <f t="shared" si="1228"/>
        <v>201901</v>
      </c>
      <c r="AL2279" s="2">
        <f t="shared" si="1229"/>
        <v>201903</v>
      </c>
      <c r="AM2279" s="2" t="b">
        <f t="shared" si="1230"/>
        <v>1</v>
      </c>
      <c r="AN2279" s="4" t="e">
        <f t="shared" si="1208"/>
        <v>#N/A</v>
      </c>
      <c r="AO2279" s="4" t="e">
        <f t="shared" si="1209"/>
        <v>#N/A</v>
      </c>
      <c r="AP2279" s="2" t="str">
        <f>IF(AD2279,
  IF(ISBLANK(H2279),
    AP2278,
    IF(LEN(H2279)=1,
      IF(OR(UPPER(H2279)="A",UPPER(H2279)="I"),
        EINSTELLUNGEN!$D$21,
        IF(OR(UPPER(H2279)="B",UPPER(H2279)="M"),
          EINSTELLUNGEN!$D$22,
          IF(OR(UPPER(H2279)="C",UPPER(H2279)="S"),
            EINSTELLUNGEN!$D$23,
            IF(UPPER(H2279)="D",
              EINSTELLUNGEN!$D$24,
              IF(UPPER(H2279)="E",
                EINSTELLUNGEN!$D$25,
                UPPER(H2279)))))),
      IF(ISNUMBER(H2279),
        EINSTELLUNGEN!$D$20&amp;H2279,
        UPPER(H2279)))),
  "")</f>
        <v/>
      </c>
      <c r="AQ2279" s="2" t="str">
        <f t="shared" si="1210"/>
        <v/>
      </c>
      <c r="AR2279" s="2">
        <f t="shared" si="1211"/>
        <v>0</v>
      </c>
      <c r="AS2279" s="145">
        <f t="shared" si="1212"/>
        <v>0.33333333333333331</v>
      </c>
      <c r="AT2279" s="2">
        <f t="shared" si="1213"/>
        <v>0</v>
      </c>
      <c r="AU2279" s="2">
        <f t="shared" si="1214"/>
        <v>0</v>
      </c>
      <c r="AV2279" s="2">
        <f t="shared" si="1215"/>
        <v>0</v>
      </c>
      <c r="AW2279" s="2">
        <f t="shared" si="1216"/>
        <v>0</v>
      </c>
      <c r="AX2279" s="2">
        <f t="shared" si="1231"/>
        <v>0</v>
      </c>
      <c r="AY2279" s="2">
        <f t="shared" si="1217"/>
        <v>0</v>
      </c>
      <c r="AZ2279" s="145" t="e">
        <f t="shared" si="1218"/>
        <v>#N/A</v>
      </c>
      <c r="BA2279" s="145" t="e">
        <f t="shared" si="1219"/>
        <v>#N/A</v>
      </c>
      <c r="BB2279" s="145">
        <f t="shared" si="1220"/>
        <v>2.083333333333337E-2</v>
      </c>
      <c r="BC2279" s="2">
        <f>IF(AM2279,
  IF(AND(AL2279=$J$31,_xlfn.DAYS(AH2279,DATE(AI2279,1,1))&lt;7),
    MAX(0,EINSTELLUNGEN!$D$12+1-WEEKDAY(DATE(EINSTELLUNGEN!$D$9,EINSTELLUNGEN!$D$10,1),2)),
    IF(AL2279=$J$33,
      MIN(EINSTELLUNGEN!$D$12,WEEKDAY(DATE(EINSTELLUNGEN!$D$9,12,31),2)),
      EINSTELLUNGEN!$D$12
  )) - SUMIF(AL$50:AL$2500,"="&amp;AL2279,AX$50:AX$2500),
  0)</f>
        <v>3</v>
      </c>
      <c r="BD2279" s="2">
        <f t="shared" si="1221"/>
        <v>0.33333333333333331</v>
      </c>
      <c r="BE2279" s="2">
        <f t="shared" si="1222"/>
        <v>0</v>
      </c>
    </row>
    <row r="2280" spans="1:57" ht="10.5" customHeight="1">
      <c r="A2280" s="1" t="str">
        <f t="shared" ca="1" si="1198"/>
        <v/>
      </c>
      <c r="B2280" s="1" t="str">
        <f t="shared" ca="1" si="1199"/>
        <v/>
      </c>
      <c r="C2280" s="1" t="str">
        <f t="shared" ca="1" si="1200"/>
        <v/>
      </c>
      <c r="D2280" s="1" t="str">
        <f t="shared" ca="1" si="1201"/>
        <v/>
      </c>
      <c r="F2280" s="10"/>
      <c r="G2280" s="136" t="str">
        <f t="shared" si="1202"/>
        <v/>
      </c>
      <c r="H2280" s="27"/>
      <c r="I2280" s="28"/>
      <c r="J2280" s="28"/>
      <c r="K2280" s="29"/>
      <c r="L2280" s="136"/>
      <c r="M2280" s="136"/>
      <c r="N2280" s="136"/>
      <c r="O2280" s="26" t="str">
        <f t="shared" si="1203"/>
        <v/>
      </c>
      <c r="P2280" s="218" t="str">
        <f t="shared" si="1204"/>
        <v/>
      </c>
      <c r="Q2280" s="26" t="str">
        <f t="shared" si="1205"/>
        <v/>
      </c>
      <c r="R2280" s="22"/>
      <c r="S2280" s="99"/>
      <c r="T2280" s="10"/>
      <c r="U2280" s="229" t="str">
        <f t="shared" si="1206"/>
        <v/>
      </c>
      <c r="V2280" s="230"/>
      <c r="W2280" s="230"/>
      <c r="X2280" s="230"/>
      <c r="Y2280" s="230"/>
      <c r="Z2280" s="22" t="str">
        <f>""</f>
        <v/>
      </c>
      <c r="AB2280" s="23" t="str">
        <f t="shared" si="1207"/>
        <v/>
      </c>
      <c r="AC2280" s="2" t="b">
        <f>COUNT(Q2280:Q$2500)&gt;0</f>
        <v>0</v>
      </c>
      <c r="AD2280" s="2" t="b">
        <f t="shared" si="1223"/>
        <v>0</v>
      </c>
      <c r="AE2280" s="2" t="b">
        <f t="shared" si="1224"/>
        <v>0</v>
      </c>
      <c r="AF2280" s="2" t="b">
        <f t="shared" si="1225"/>
        <v>0</v>
      </c>
      <c r="AG2280" s="2" t="b">
        <f>OR(
  AND(AC2280,NOT(AC2281)),
  AND(AF2280,WEEKDAY(AH2279,2)=EINSTELLUNGEN!$D$12),
  AND(AF2280,AH2280=$J$35)
)</f>
        <v>0</v>
      </c>
      <c r="AH2280" s="2">
        <f>IF(AE2280,AH2279+IF(WEEKDAY(AH2279+1,2)&lt;=EINSTELLUNGEN!$D$12,1,$J$36),AH2279)</f>
        <v>42020</v>
      </c>
      <c r="AI2280" s="2">
        <f t="shared" si="1226"/>
        <v>2019</v>
      </c>
      <c r="AJ2280" s="2">
        <f t="shared" si="1227"/>
        <v>201901</v>
      </c>
      <c r="AK2280" s="2">
        <f t="shared" si="1228"/>
        <v>201901</v>
      </c>
      <c r="AL2280" s="2">
        <f t="shared" si="1229"/>
        <v>201903</v>
      </c>
      <c r="AM2280" s="2" t="b">
        <f t="shared" si="1230"/>
        <v>1</v>
      </c>
      <c r="AN2280" s="4" t="e">
        <f t="shared" si="1208"/>
        <v>#N/A</v>
      </c>
      <c r="AO2280" s="4" t="e">
        <f t="shared" si="1209"/>
        <v>#N/A</v>
      </c>
      <c r="AP2280" s="2" t="str">
        <f>IF(AD2280,
  IF(ISBLANK(H2280),
    AP2279,
    IF(LEN(H2280)=1,
      IF(OR(UPPER(H2280)="A",UPPER(H2280)="I"),
        EINSTELLUNGEN!$D$21,
        IF(OR(UPPER(H2280)="B",UPPER(H2280)="M"),
          EINSTELLUNGEN!$D$22,
          IF(OR(UPPER(H2280)="C",UPPER(H2280)="S"),
            EINSTELLUNGEN!$D$23,
            IF(UPPER(H2280)="D",
              EINSTELLUNGEN!$D$24,
              IF(UPPER(H2280)="E",
                EINSTELLUNGEN!$D$25,
                UPPER(H2280)))))),
      IF(ISNUMBER(H2280),
        EINSTELLUNGEN!$D$20&amp;H2280,
        UPPER(H2280)))),
  "")</f>
        <v/>
      </c>
      <c r="AQ2280" s="2" t="str">
        <f t="shared" si="1210"/>
        <v/>
      </c>
      <c r="AR2280" s="2">
        <f t="shared" si="1211"/>
        <v>0</v>
      </c>
      <c r="AS2280" s="145">
        <f t="shared" si="1212"/>
        <v>0.33333333333333331</v>
      </c>
      <c r="AT2280" s="2">
        <f t="shared" si="1213"/>
        <v>0</v>
      </c>
      <c r="AU2280" s="2">
        <f t="shared" si="1214"/>
        <v>0</v>
      </c>
      <c r="AV2280" s="2">
        <f t="shared" si="1215"/>
        <v>0</v>
      </c>
      <c r="AW2280" s="2">
        <f t="shared" si="1216"/>
        <v>0</v>
      </c>
      <c r="AX2280" s="2">
        <f t="shared" si="1231"/>
        <v>0</v>
      </c>
      <c r="AY2280" s="2">
        <f t="shared" si="1217"/>
        <v>0</v>
      </c>
      <c r="AZ2280" s="145" t="e">
        <f t="shared" si="1218"/>
        <v>#N/A</v>
      </c>
      <c r="BA2280" s="145" t="e">
        <f t="shared" si="1219"/>
        <v>#N/A</v>
      </c>
      <c r="BB2280" s="145">
        <f t="shared" si="1220"/>
        <v>2.083333333333337E-2</v>
      </c>
      <c r="BC2280" s="2">
        <f>IF(AM2280,
  IF(AND(AL2280=$J$31,_xlfn.DAYS(AH2280,DATE(AI2280,1,1))&lt;7),
    MAX(0,EINSTELLUNGEN!$D$12+1-WEEKDAY(DATE(EINSTELLUNGEN!$D$9,EINSTELLUNGEN!$D$10,1),2)),
    IF(AL2280=$J$33,
      MIN(EINSTELLUNGEN!$D$12,WEEKDAY(DATE(EINSTELLUNGEN!$D$9,12,31),2)),
      EINSTELLUNGEN!$D$12
  )) - SUMIF(AL$50:AL$2500,"="&amp;AL2280,AX$50:AX$2500),
  0)</f>
        <v>3</v>
      </c>
      <c r="BD2280" s="2">
        <f t="shared" si="1221"/>
        <v>0.33333333333333331</v>
      </c>
      <c r="BE2280" s="2">
        <f t="shared" si="1222"/>
        <v>0</v>
      </c>
    </row>
    <row r="2281" spans="1:57" ht="10.5" customHeight="1">
      <c r="A2281" s="1" t="str">
        <f t="shared" ca="1" si="1198"/>
        <v/>
      </c>
      <c r="B2281" s="1" t="str">
        <f t="shared" ca="1" si="1199"/>
        <v/>
      </c>
      <c r="C2281" s="1" t="str">
        <f t="shared" ca="1" si="1200"/>
        <v/>
      </c>
      <c r="D2281" s="1" t="str">
        <f t="shared" ca="1" si="1201"/>
        <v/>
      </c>
      <c r="F2281" s="10"/>
      <c r="G2281" s="136" t="str">
        <f t="shared" si="1202"/>
        <v/>
      </c>
      <c r="H2281" s="27"/>
      <c r="I2281" s="28"/>
      <c r="J2281" s="28"/>
      <c r="K2281" s="29"/>
      <c r="L2281" s="136"/>
      <c r="M2281" s="136"/>
      <c r="N2281" s="136"/>
      <c r="O2281" s="26" t="str">
        <f t="shared" si="1203"/>
        <v/>
      </c>
      <c r="P2281" s="218" t="str">
        <f t="shared" si="1204"/>
        <v/>
      </c>
      <c r="Q2281" s="26" t="str">
        <f t="shared" si="1205"/>
        <v/>
      </c>
      <c r="R2281" s="22"/>
      <c r="S2281" s="99"/>
      <c r="T2281" s="10"/>
      <c r="U2281" s="229" t="str">
        <f t="shared" si="1206"/>
        <v/>
      </c>
      <c r="V2281" s="230"/>
      <c r="W2281" s="230"/>
      <c r="X2281" s="230"/>
      <c r="Y2281" s="230"/>
      <c r="Z2281" s="22" t="str">
        <f>""</f>
        <v/>
      </c>
      <c r="AB2281" s="23" t="str">
        <f t="shared" si="1207"/>
        <v/>
      </c>
      <c r="AC2281" s="2" t="b">
        <f>COUNT(Q2281:Q$2500)&gt;0</f>
        <v>0</v>
      </c>
      <c r="AD2281" s="2" t="b">
        <f t="shared" si="1223"/>
        <v>0</v>
      </c>
      <c r="AE2281" s="2" t="b">
        <f t="shared" si="1224"/>
        <v>0</v>
      </c>
      <c r="AF2281" s="2" t="b">
        <f t="shared" si="1225"/>
        <v>0</v>
      </c>
      <c r="AG2281" s="2" t="b">
        <f>OR(
  AND(AC2281,NOT(AC2282)),
  AND(AF2281,WEEKDAY(AH2280,2)=EINSTELLUNGEN!$D$12),
  AND(AF2281,AH2281=$J$35)
)</f>
        <v>0</v>
      </c>
      <c r="AH2281" s="2">
        <f>IF(AE2281,AH2280+IF(WEEKDAY(AH2280+1,2)&lt;=EINSTELLUNGEN!$D$12,1,$J$36),AH2280)</f>
        <v>42020</v>
      </c>
      <c r="AI2281" s="2">
        <f t="shared" si="1226"/>
        <v>2019</v>
      </c>
      <c r="AJ2281" s="2">
        <f t="shared" si="1227"/>
        <v>201901</v>
      </c>
      <c r="AK2281" s="2">
        <f t="shared" si="1228"/>
        <v>201901</v>
      </c>
      <c r="AL2281" s="2">
        <f t="shared" si="1229"/>
        <v>201903</v>
      </c>
      <c r="AM2281" s="2" t="b">
        <f t="shared" si="1230"/>
        <v>1</v>
      </c>
      <c r="AN2281" s="4" t="e">
        <f t="shared" si="1208"/>
        <v>#N/A</v>
      </c>
      <c r="AO2281" s="4" t="e">
        <f t="shared" si="1209"/>
        <v>#N/A</v>
      </c>
      <c r="AP2281" s="2" t="str">
        <f>IF(AD2281,
  IF(ISBLANK(H2281),
    AP2280,
    IF(LEN(H2281)=1,
      IF(OR(UPPER(H2281)="A",UPPER(H2281)="I"),
        EINSTELLUNGEN!$D$21,
        IF(OR(UPPER(H2281)="B",UPPER(H2281)="M"),
          EINSTELLUNGEN!$D$22,
          IF(OR(UPPER(H2281)="C",UPPER(H2281)="S"),
            EINSTELLUNGEN!$D$23,
            IF(UPPER(H2281)="D",
              EINSTELLUNGEN!$D$24,
              IF(UPPER(H2281)="E",
                EINSTELLUNGEN!$D$25,
                UPPER(H2281)))))),
      IF(ISNUMBER(H2281),
        EINSTELLUNGEN!$D$20&amp;H2281,
        UPPER(H2281)))),
  "")</f>
        <v/>
      </c>
      <c r="AQ2281" s="2" t="str">
        <f t="shared" si="1210"/>
        <v/>
      </c>
      <c r="AR2281" s="2">
        <f t="shared" si="1211"/>
        <v>0</v>
      </c>
      <c r="AS2281" s="145">
        <f t="shared" si="1212"/>
        <v>0.33333333333333331</v>
      </c>
      <c r="AT2281" s="2">
        <f t="shared" si="1213"/>
        <v>0</v>
      </c>
      <c r="AU2281" s="2">
        <f t="shared" si="1214"/>
        <v>0</v>
      </c>
      <c r="AV2281" s="2">
        <f t="shared" si="1215"/>
        <v>0</v>
      </c>
      <c r="AW2281" s="2">
        <f t="shared" si="1216"/>
        <v>0</v>
      </c>
      <c r="AX2281" s="2">
        <f t="shared" si="1231"/>
        <v>0</v>
      </c>
      <c r="AY2281" s="2">
        <f t="shared" si="1217"/>
        <v>0</v>
      </c>
      <c r="AZ2281" s="145" t="e">
        <f t="shared" si="1218"/>
        <v>#N/A</v>
      </c>
      <c r="BA2281" s="145" t="e">
        <f t="shared" si="1219"/>
        <v>#N/A</v>
      </c>
      <c r="BB2281" s="145">
        <f t="shared" si="1220"/>
        <v>2.083333333333337E-2</v>
      </c>
      <c r="BC2281" s="2">
        <f>IF(AM2281,
  IF(AND(AL2281=$J$31,_xlfn.DAYS(AH2281,DATE(AI2281,1,1))&lt;7),
    MAX(0,EINSTELLUNGEN!$D$12+1-WEEKDAY(DATE(EINSTELLUNGEN!$D$9,EINSTELLUNGEN!$D$10,1),2)),
    IF(AL2281=$J$33,
      MIN(EINSTELLUNGEN!$D$12,WEEKDAY(DATE(EINSTELLUNGEN!$D$9,12,31),2)),
      EINSTELLUNGEN!$D$12
  )) - SUMIF(AL$50:AL$2500,"="&amp;AL2281,AX$50:AX$2500),
  0)</f>
        <v>3</v>
      </c>
      <c r="BD2281" s="2">
        <f t="shared" si="1221"/>
        <v>0.33333333333333331</v>
      </c>
      <c r="BE2281" s="2">
        <f t="shared" si="1222"/>
        <v>0</v>
      </c>
    </row>
    <row r="2282" spans="1:57" ht="10.5" customHeight="1">
      <c r="A2282" s="1" t="str">
        <f t="shared" ca="1" si="1198"/>
        <v/>
      </c>
      <c r="B2282" s="1" t="str">
        <f t="shared" ca="1" si="1199"/>
        <v/>
      </c>
      <c r="C2282" s="1" t="str">
        <f t="shared" ca="1" si="1200"/>
        <v/>
      </c>
      <c r="D2282" s="1" t="str">
        <f t="shared" ca="1" si="1201"/>
        <v/>
      </c>
      <c r="F2282" s="10"/>
      <c r="G2282" s="136" t="str">
        <f t="shared" si="1202"/>
        <v/>
      </c>
      <c r="H2282" s="27"/>
      <c r="I2282" s="28"/>
      <c r="J2282" s="28"/>
      <c r="K2282" s="29"/>
      <c r="L2282" s="136"/>
      <c r="M2282" s="136"/>
      <c r="N2282" s="136"/>
      <c r="O2282" s="26" t="str">
        <f t="shared" si="1203"/>
        <v/>
      </c>
      <c r="P2282" s="218" t="str">
        <f t="shared" si="1204"/>
        <v/>
      </c>
      <c r="Q2282" s="26" t="str">
        <f t="shared" si="1205"/>
        <v/>
      </c>
      <c r="R2282" s="22"/>
      <c r="S2282" s="99"/>
      <c r="T2282" s="10"/>
      <c r="U2282" s="229" t="str">
        <f t="shared" si="1206"/>
        <v/>
      </c>
      <c r="V2282" s="230"/>
      <c r="W2282" s="230"/>
      <c r="X2282" s="230"/>
      <c r="Y2282" s="230"/>
      <c r="Z2282" s="22" t="str">
        <f>""</f>
        <v/>
      </c>
      <c r="AB2282" s="23" t="str">
        <f t="shared" si="1207"/>
        <v/>
      </c>
      <c r="AC2282" s="2" t="b">
        <f>COUNT(Q2282:Q$2500)&gt;0</f>
        <v>0</v>
      </c>
      <c r="AD2282" s="2" t="b">
        <f t="shared" si="1223"/>
        <v>0</v>
      </c>
      <c r="AE2282" s="2" t="b">
        <f t="shared" si="1224"/>
        <v>0</v>
      </c>
      <c r="AF2282" s="2" t="b">
        <f t="shared" si="1225"/>
        <v>0</v>
      </c>
      <c r="AG2282" s="2" t="b">
        <f>OR(
  AND(AC2282,NOT(AC2283)),
  AND(AF2282,WEEKDAY(AH2281,2)=EINSTELLUNGEN!$D$12),
  AND(AF2282,AH2282=$J$35)
)</f>
        <v>0</v>
      </c>
      <c r="AH2282" s="2">
        <f>IF(AE2282,AH2281+IF(WEEKDAY(AH2281+1,2)&lt;=EINSTELLUNGEN!$D$12,1,$J$36),AH2281)</f>
        <v>42020</v>
      </c>
      <c r="AI2282" s="2">
        <f t="shared" si="1226"/>
        <v>2019</v>
      </c>
      <c r="AJ2282" s="2">
        <f t="shared" si="1227"/>
        <v>201901</v>
      </c>
      <c r="AK2282" s="2">
        <f t="shared" si="1228"/>
        <v>201901</v>
      </c>
      <c r="AL2282" s="2">
        <f t="shared" si="1229"/>
        <v>201903</v>
      </c>
      <c r="AM2282" s="2" t="b">
        <f t="shared" si="1230"/>
        <v>1</v>
      </c>
      <c r="AN2282" s="4" t="e">
        <f t="shared" si="1208"/>
        <v>#N/A</v>
      </c>
      <c r="AO2282" s="4" t="e">
        <f t="shared" si="1209"/>
        <v>#N/A</v>
      </c>
      <c r="AP2282" s="2" t="str">
        <f>IF(AD2282,
  IF(ISBLANK(H2282),
    AP2281,
    IF(LEN(H2282)=1,
      IF(OR(UPPER(H2282)="A",UPPER(H2282)="I"),
        EINSTELLUNGEN!$D$21,
        IF(OR(UPPER(H2282)="B",UPPER(H2282)="M"),
          EINSTELLUNGEN!$D$22,
          IF(OR(UPPER(H2282)="C",UPPER(H2282)="S"),
            EINSTELLUNGEN!$D$23,
            IF(UPPER(H2282)="D",
              EINSTELLUNGEN!$D$24,
              IF(UPPER(H2282)="E",
                EINSTELLUNGEN!$D$25,
                UPPER(H2282)))))),
      IF(ISNUMBER(H2282),
        EINSTELLUNGEN!$D$20&amp;H2282,
        UPPER(H2282)))),
  "")</f>
        <v/>
      </c>
      <c r="AQ2282" s="2" t="str">
        <f t="shared" si="1210"/>
        <v/>
      </c>
      <c r="AR2282" s="2">
        <f t="shared" si="1211"/>
        <v>0</v>
      </c>
      <c r="AS2282" s="145">
        <f t="shared" si="1212"/>
        <v>0.33333333333333331</v>
      </c>
      <c r="AT2282" s="2">
        <f t="shared" si="1213"/>
        <v>0</v>
      </c>
      <c r="AU2282" s="2">
        <f t="shared" si="1214"/>
        <v>0</v>
      </c>
      <c r="AV2282" s="2">
        <f t="shared" si="1215"/>
        <v>0</v>
      </c>
      <c r="AW2282" s="2">
        <f t="shared" si="1216"/>
        <v>0</v>
      </c>
      <c r="AX2282" s="2">
        <f t="shared" si="1231"/>
        <v>0</v>
      </c>
      <c r="AY2282" s="2">
        <f t="shared" si="1217"/>
        <v>0</v>
      </c>
      <c r="AZ2282" s="145" t="e">
        <f t="shared" si="1218"/>
        <v>#N/A</v>
      </c>
      <c r="BA2282" s="145" t="e">
        <f t="shared" si="1219"/>
        <v>#N/A</v>
      </c>
      <c r="BB2282" s="145">
        <f t="shared" si="1220"/>
        <v>2.083333333333337E-2</v>
      </c>
      <c r="BC2282" s="2">
        <f>IF(AM2282,
  IF(AND(AL2282=$J$31,_xlfn.DAYS(AH2282,DATE(AI2282,1,1))&lt;7),
    MAX(0,EINSTELLUNGEN!$D$12+1-WEEKDAY(DATE(EINSTELLUNGEN!$D$9,EINSTELLUNGEN!$D$10,1),2)),
    IF(AL2282=$J$33,
      MIN(EINSTELLUNGEN!$D$12,WEEKDAY(DATE(EINSTELLUNGEN!$D$9,12,31),2)),
      EINSTELLUNGEN!$D$12
  )) - SUMIF(AL$50:AL$2500,"="&amp;AL2282,AX$50:AX$2500),
  0)</f>
        <v>3</v>
      </c>
      <c r="BD2282" s="2">
        <f t="shared" si="1221"/>
        <v>0.33333333333333331</v>
      </c>
      <c r="BE2282" s="2">
        <f t="shared" si="1222"/>
        <v>0</v>
      </c>
    </row>
    <row r="2283" spans="1:57" ht="10.5" customHeight="1">
      <c r="A2283" s="1" t="str">
        <f t="shared" ca="1" si="1198"/>
        <v/>
      </c>
      <c r="B2283" s="1" t="str">
        <f t="shared" ca="1" si="1199"/>
        <v/>
      </c>
      <c r="C2283" s="1" t="str">
        <f t="shared" ca="1" si="1200"/>
        <v/>
      </c>
      <c r="D2283" s="1" t="str">
        <f t="shared" ca="1" si="1201"/>
        <v/>
      </c>
      <c r="F2283" s="10"/>
      <c r="G2283" s="136" t="str">
        <f t="shared" si="1202"/>
        <v/>
      </c>
      <c r="H2283" s="27"/>
      <c r="I2283" s="28"/>
      <c r="J2283" s="28"/>
      <c r="K2283" s="29"/>
      <c r="L2283" s="136"/>
      <c r="M2283" s="136"/>
      <c r="N2283" s="136"/>
      <c r="O2283" s="26" t="str">
        <f t="shared" si="1203"/>
        <v/>
      </c>
      <c r="P2283" s="218" t="str">
        <f t="shared" si="1204"/>
        <v/>
      </c>
      <c r="Q2283" s="26" t="str">
        <f t="shared" si="1205"/>
        <v/>
      </c>
      <c r="R2283" s="22"/>
      <c r="S2283" s="99"/>
      <c r="T2283" s="10"/>
      <c r="U2283" s="229" t="str">
        <f t="shared" si="1206"/>
        <v/>
      </c>
      <c r="V2283" s="230"/>
      <c r="W2283" s="230"/>
      <c r="X2283" s="230"/>
      <c r="Y2283" s="230"/>
      <c r="Z2283" s="22" t="str">
        <f>""</f>
        <v/>
      </c>
      <c r="AB2283" s="23" t="str">
        <f t="shared" si="1207"/>
        <v/>
      </c>
      <c r="AC2283" s="2" t="b">
        <f>COUNT(Q2283:Q$2500)&gt;0</f>
        <v>0</v>
      </c>
      <c r="AD2283" s="2" t="b">
        <f t="shared" si="1223"/>
        <v>0</v>
      </c>
      <c r="AE2283" s="2" t="b">
        <f t="shared" si="1224"/>
        <v>0</v>
      </c>
      <c r="AF2283" s="2" t="b">
        <f t="shared" si="1225"/>
        <v>0</v>
      </c>
      <c r="AG2283" s="2" t="b">
        <f>OR(
  AND(AC2283,NOT(AC2284)),
  AND(AF2283,WEEKDAY(AH2282,2)=EINSTELLUNGEN!$D$12),
  AND(AF2283,AH2283=$J$35)
)</f>
        <v>0</v>
      </c>
      <c r="AH2283" s="2">
        <f>IF(AE2283,AH2282+IF(WEEKDAY(AH2282+1,2)&lt;=EINSTELLUNGEN!$D$12,1,$J$36),AH2282)</f>
        <v>42020</v>
      </c>
      <c r="AI2283" s="2">
        <f t="shared" si="1226"/>
        <v>2019</v>
      </c>
      <c r="AJ2283" s="2">
        <f t="shared" si="1227"/>
        <v>201901</v>
      </c>
      <c r="AK2283" s="2">
        <f t="shared" si="1228"/>
        <v>201901</v>
      </c>
      <c r="AL2283" s="2">
        <f t="shared" si="1229"/>
        <v>201903</v>
      </c>
      <c r="AM2283" s="2" t="b">
        <f t="shared" si="1230"/>
        <v>1</v>
      </c>
      <c r="AN2283" s="4" t="e">
        <f t="shared" si="1208"/>
        <v>#N/A</v>
      </c>
      <c r="AO2283" s="4" t="e">
        <f t="shared" si="1209"/>
        <v>#N/A</v>
      </c>
      <c r="AP2283" s="2" t="str">
        <f>IF(AD2283,
  IF(ISBLANK(H2283),
    AP2282,
    IF(LEN(H2283)=1,
      IF(OR(UPPER(H2283)="A",UPPER(H2283)="I"),
        EINSTELLUNGEN!$D$21,
        IF(OR(UPPER(H2283)="B",UPPER(H2283)="M"),
          EINSTELLUNGEN!$D$22,
          IF(OR(UPPER(H2283)="C",UPPER(H2283)="S"),
            EINSTELLUNGEN!$D$23,
            IF(UPPER(H2283)="D",
              EINSTELLUNGEN!$D$24,
              IF(UPPER(H2283)="E",
                EINSTELLUNGEN!$D$25,
                UPPER(H2283)))))),
      IF(ISNUMBER(H2283),
        EINSTELLUNGEN!$D$20&amp;H2283,
        UPPER(H2283)))),
  "")</f>
        <v/>
      </c>
      <c r="AQ2283" s="2" t="str">
        <f t="shared" si="1210"/>
        <v/>
      </c>
      <c r="AR2283" s="2">
        <f t="shared" si="1211"/>
        <v>0</v>
      </c>
      <c r="AS2283" s="145">
        <f t="shared" si="1212"/>
        <v>0.33333333333333331</v>
      </c>
      <c r="AT2283" s="2">
        <f t="shared" si="1213"/>
        <v>0</v>
      </c>
      <c r="AU2283" s="2">
        <f t="shared" si="1214"/>
        <v>0</v>
      </c>
      <c r="AV2283" s="2">
        <f t="shared" si="1215"/>
        <v>0</v>
      </c>
      <c r="AW2283" s="2">
        <f t="shared" si="1216"/>
        <v>0</v>
      </c>
      <c r="AX2283" s="2">
        <f t="shared" si="1231"/>
        <v>0</v>
      </c>
      <c r="AY2283" s="2">
        <f t="shared" si="1217"/>
        <v>0</v>
      </c>
      <c r="AZ2283" s="145" t="e">
        <f t="shared" si="1218"/>
        <v>#N/A</v>
      </c>
      <c r="BA2283" s="145" t="e">
        <f t="shared" si="1219"/>
        <v>#N/A</v>
      </c>
      <c r="BB2283" s="145">
        <f t="shared" si="1220"/>
        <v>2.083333333333337E-2</v>
      </c>
      <c r="BC2283" s="2">
        <f>IF(AM2283,
  IF(AND(AL2283=$J$31,_xlfn.DAYS(AH2283,DATE(AI2283,1,1))&lt;7),
    MAX(0,EINSTELLUNGEN!$D$12+1-WEEKDAY(DATE(EINSTELLUNGEN!$D$9,EINSTELLUNGEN!$D$10,1),2)),
    IF(AL2283=$J$33,
      MIN(EINSTELLUNGEN!$D$12,WEEKDAY(DATE(EINSTELLUNGEN!$D$9,12,31),2)),
      EINSTELLUNGEN!$D$12
  )) - SUMIF(AL$50:AL$2500,"="&amp;AL2283,AX$50:AX$2500),
  0)</f>
        <v>3</v>
      </c>
      <c r="BD2283" s="2">
        <f t="shared" si="1221"/>
        <v>0.33333333333333331</v>
      </c>
      <c r="BE2283" s="2">
        <f t="shared" si="1222"/>
        <v>0</v>
      </c>
    </row>
    <row r="2284" spans="1:57" ht="10.5" customHeight="1">
      <c r="A2284" s="1" t="str">
        <f t="shared" ca="1" si="1198"/>
        <v/>
      </c>
      <c r="B2284" s="1" t="str">
        <f t="shared" ca="1" si="1199"/>
        <v/>
      </c>
      <c r="C2284" s="1" t="str">
        <f t="shared" ca="1" si="1200"/>
        <v/>
      </c>
      <c r="D2284" s="1" t="str">
        <f t="shared" ca="1" si="1201"/>
        <v/>
      </c>
      <c r="F2284" s="10"/>
      <c r="G2284" s="136" t="str">
        <f t="shared" si="1202"/>
        <v/>
      </c>
      <c r="H2284" s="27"/>
      <c r="I2284" s="28"/>
      <c r="J2284" s="28"/>
      <c r="K2284" s="29"/>
      <c r="L2284" s="136"/>
      <c r="M2284" s="136"/>
      <c r="N2284" s="136"/>
      <c r="O2284" s="26" t="str">
        <f t="shared" si="1203"/>
        <v/>
      </c>
      <c r="P2284" s="218" t="str">
        <f t="shared" si="1204"/>
        <v/>
      </c>
      <c r="Q2284" s="26" t="str">
        <f t="shared" si="1205"/>
        <v/>
      </c>
      <c r="R2284" s="22"/>
      <c r="S2284" s="99"/>
      <c r="T2284" s="10"/>
      <c r="U2284" s="229" t="str">
        <f t="shared" si="1206"/>
        <v/>
      </c>
      <c r="V2284" s="230"/>
      <c r="W2284" s="230"/>
      <c r="X2284" s="230"/>
      <c r="Y2284" s="230"/>
      <c r="Z2284" s="22" t="str">
        <f>""</f>
        <v/>
      </c>
      <c r="AB2284" s="23" t="str">
        <f t="shared" si="1207"/>
        <v/>
      </c>
      <c r="AC2284" s="2" t="b">
        <f>COUNT(Q2284:Q$2500)&gt;0</f>
        <v>0</v>
      </c>
      <c r="AD2284" s="2" t="b">
        <f t="shared" si="1223"/>
        <v>0</v>
      </c>
      <c r="AE2284" s="2" t="b">
        <f t="shared" si="1224"/>
        <v>0</v>
      </c>
      <c r="AF2284" s="2" t="b">
        <f t="shared" si="1225"/>
        <v>0</v>
      </c>
      <c r="AG2284" s="2" t="b">
        <f>OR(
  AND(AC2284,NOT(AC2285)),
  AND(AF2284,WEEKDAY(AH2283,2)=EINSTELLUNGEN!$D$12),
  AND(AF2284,AH2284=$J$35)
)</f>
        <v>0</v>
      </c>
      <c r="AH2284" s="2">
        <f>IF(AE2284,AH2283+IF(WEEKDAY(AH2283+1,2)&lt;=EINSTELLUNGEN!$D$12,1,$J$36),AH2283)</f>
        <v>42020</v>
      </c>
      <c r="AI2284" s="2">
        <f t="shared" si="1226"/>
        <v>2019</v>
      </c>
      <c r="AJ2284" s="2">
        <f t="shared" si="1227"/>
        <v>201901</v>
      </c>
      <c r="AK2284" s="2">
        <f t="shared" si="1228"/>
        <v>201901</v>
      </c>
      <c r="AL2284" s="2">
        <f t="shared" si="1229"/>
        <v>201903</v>
      </c>
      <c r="AM2284" s="2" t="b">
        <f t="shared" si="1230"/>
        <v>1</v>
      </c>
      <c r="AN2284" s="4" t="e">
        <f t="shared" si="1208"/>
        <v>#N/A</v>
      </c>
      <c r="AO2284" s="4" t="e">
        <f t="shared" si="1209"/>
        <v>#N/A</v>
      </c>
      <c r="AP2284" s="2" t="str">
        <f>IF(AD2284,
  IF(ISBLANK(H2284),
    AP2283,
    IF(LEN(H2284)=1,
      IF(OR(UPPER(H2284)="A",UPPER(H2284)="I"),
        EINSTELLUNGEN!$D$21,
        IF(OR(UPPER(H2284)="B",UPPER(H2284)="M"),
          EINSTELLUNGEN!$D$22,
          IF(OR(UPPER(H2284)="C",UPPER(H2284)="S"),
            EINSTELLUNGEN!$D$23,
            IF(UPPER(H2284)="D",
              EINSTELLUNGEN!$D$24,
              IF(UPPER(H2284)="E",
                EINSTELLUNGEN!$D$25,
                UPPER(H2284)))))),
      IF(ISNUMBER(H2284),
        EINSTELLUNGEN!$D$20&amp;H2284,
        UPPER(H2284)))),
  "")</f>
        <v/>
      </c>
      <c r="AQ2284" s="2" t="str">
        <f t="shared" si="1210"/>
        <v/>
      </c>
      <c r="AR2284" s="2">
        <f t="shared" si="1211"/>
        <v>0</v>
      </c>
      <c r="AS2284" s="145">
        <f t="shared" si="1212"/>
        <v>0.33333333333333331</v>
      </c>
      <c r="AT2284" s="2">
        <f t="shared" si="1213"/>
        <v>0</v>
      </c>
      <c r="AU2284" s="2">
        <f t="shared" si="1214"/>
        <v>0</v>
      </c>
      <c r="AV2284" s="2">
        <f t="shared" si="1215"/>
        <v>0</v>
      </c>
      <c r="AW2284" s="2">
        <f t="shared" si="1216"/>
        <v>0</v>
      </c>
      <c r="AX2284" s="2">
        <f t="shared" si="1231"/>
        <v>0</v>
      </c>
      <c r="AY2284" s="2">
        <f t="shared" si="1217"/>
        <v>0</v>
      </c>
      <c r="AZ2284" s="145" t="e">
        <f t="shared" si="1218"/>
        <v>#N/A</v>
      </c>
      <c r="BA2284" s="145" t="e">
        <f t="shared" si="1219"/>
        <v>#N/A</v>
      </c>
      <c r="BB2284" s="145">
        <f t="shared" si="1220"/>
        <v>2.083333333333337E-2</v>
      </c>
      <c r="BC2284" s="2">
        <f>IF(AM2284,
  IF(AND(AL2284=$J$31,_xlfn.DAYS(AH2284,DATE(AI2284,1,1))&lt;7),
    MAX(0,EINSTELLUNGEN!$D$12+1-WEEKDAY(DATE(EINSTELLUNGEN!$D$9,EINSTELLUNGEN!$D$10,1),2)),
    IF(AL2284=$J$33,
      MIN(EINSTELLUNGEN!$D$12,WEEKDAY(DATE(EINSTELLUNGEN!$D$9,12,31),2)),
      EINSTELLUNGEN!$D$12
  )) - SUMIF(AL$50:AL$2500,"="&amp;AL2284,AX$50:AX$2500),
  0)</f>
        <v>3</v>
      </c>
      <c r="BD2284" s="2">
        <f t="shared" si="1221"/>
        <v>0.33333333333333331</v>
      </c>
      <c r="BE2284" s="2">
        <f t="shared" si="1222"/>
        <v>0</v>
      </c>
    </row>
    <row r="2285" spans="1:57" ht="10.5" customHeight="1">
      <c r="A2285" s="1" t="str">
        <f t="shared" ca="1" si="1198"/>
        <v/>
      </c>
      <c r="B2285" s="1" t="str">
        <f t="shared" ca="1" si="1199"/>
        <v/>
      </c>
      <c r="C2285" s="1" t="str">
        <f t="shared" ca="1" si="1200"/>
        <v/>
      </c>
      <c r="D2285" s="1" t="str">
        <f t="shared" ca="1" si="1201"/>
        <v/>
      </c>
      <c r="F2285" s="10"/>
      <c r="G2285" s="136" t="str">
        <f t="shared" si="1202"/>
        <v/>
      </c>
      <c r="H2285" s="27"/>
      <c r="I2285" s="28"/>
      <c r="J2285" s="28"/>
      <c r="K2285" s="29"/>
      <c r="L2285" s="136"/>
      <c r="M2285" s="136"/>
      <c r="N2285" s="136"/>
      <c r="O2285" s="26" t="str">
        <f t="shared" si="1203"/>
        <v/>
      </c>
      <c r="P2285" s="218" t="str">
        <f t="shared" si="1204"/>
        <v/>
      </c>
      <c r="Q2285" s="26" t="str">
        <f t="shared" si="1205"/>
        <v/>
      </c>
      <c r="R2285" s="22"/>
      <c r="S2285" s="99"/>
      <c r="T2285" s="10"/>
      <c r="U2285" s="229" t="str">
        <f t="shared" si="1206"/>
        <v/>
      </c>
      <c r="V2285" s="230"/>
      <c r="W2285" s="230"/>
      <c r="X2285" s="230"/>
      <c r="Y2285" s="230"/>
      <c r="Z2285" s="22" t="str">
        <f>""</f>
        <v/>
      </c>
      <c r="AB2285" s="23" t="str">
        <f t="shared" si="1207"/>
        <v/>
      </c>
      <c r="AC2285" s="2" t="b">
        <f>COUNT(Q2285:Q$2500)&gt;0</f>
        <v>0</v>
      </c>
      <c r="AD2285" s="2" t="b">
        <f t="shared" si="1223"/>
        <v>0</v>
      </c>
      <c r="AE2285" s="2" t="b">
        <f t="shared" si="1224"/>
        <v>0</v>
      </c>
      <c r="AF2285" s="2" t="b">
        <f t="shared" si="1225"/>
        <v>0</v>
      </c>
      <c r="AG2285" s="2" t="b">
        <f>OR(
  AND(AC2285,NOT(AC2286)),
  AND(AF2285,WEEKDAY(AH2284,2)=EINSTELLUNGEN!$D$12),
  AND(AF2285,AH2285=$J$35)
)</f>
        <v>0</v>
      </c>
      <c r="AH2285" s="2">
        <f>IF(AE2285,AH2284+IF(WEEKDAY(AH2284+1,2)&lt;=EINSTELLUNGEN!$D$12,1,$J$36),AH2284)</f>
        <v>42020</v>
      </c>
      <c r="AI2285" s="2">
        <f t="shared" si="1226"/>
        <v>2019</v>
      </c>
      <c r="AJ2285" s="2">
        <f t="shared" si="1227"/>
        <v>201901</v>
      </c>
      <c r="AK2285" s="2">
        <f t="shared" si="1228"/>
        <v>201901</v>
      </c>
      <c r="AL2285" s="2">
        <f t="shared" si="1229"/>
        <v>201903</v>
      </c>
      <c r="AM2285" s="2" t="b">
        <f t="shared" si="1230"/>
        <v>1</v>
      </c>
      <c r="AN2285" s="4" t="e">
        <f t="shared" si="1208"/>
        <v>#N/A</v>
      </c>
      <c r="AO2285" s="4" t="e">
        <f t="shared" si="1209"/>
        <v>#N/A</v>
      </c>
      <c r="AP2285" s="2" t="str">
        <f>IF(AD2285,
  IF(ISBLANK(H2285),
    AP2284,
    IF(LEN(H2285)=1,
      IF(OR(UPPER(H2285)="A",UPPER(H2285)="I"),
        EINSTELLUNGEN!$D$21,
        IF(OR(UPPER(H2285)="B",UPPER(H2285)="M"),
          EINSTELLUNGEN!$D$22,
          IF(OR(UPPER(H2285)="C",UPPER(H2285)="S"),
            EINSTELLUNGEN!$D$23,
            IF(UPPER(H2285)="D",
              EINSTELLUNGEN!$D$24,
              IF(UPPER(H2285)="E",
                EINSTELLUNGEN!$D$25,
                UPPER(H2285)))))),
      IF(ISNUMBER(H2285),
        EINSTELLUNGEN!$D$20&amp;H2285,
        UPPER(H2285)))),
  "")</f>
        <v/>
      </c>
      <c r="AQ2285" s="2" t="str">
        <f t="shared" si="1210"/>
        <v/>
      </c>
      <c r="AR2285" s="2">
        <f t="shared" si="1211"/>
        <v>0</v>
      </c>
      <c r="AS2285" s="145">
        <f t="shared" si="1212"/>
        <v>0.33333333333333331</v>
      </c>
      <c r="AT2285" s="2">
        <f t="shared" si="1213"/>
        <v>0</v>
      </c>
      <c r="AU2285" s="2">
        <f t="shared" si="1214"/>
        <v>0</v>
      </c>
      <c r="AV2285" s="2">
        <f t="shared" si="1215"/>
        <v>0</v>
      </c>
      <c r="AW2285" s="2">
        <f t="shared" si="1216"/>
        <v>0</v>
      </c>
      <c r="AX2285" s="2">
        <f t="shared" si="1231"/>
        <v>0</v>
      </c>
      <c r="AY2285" s="2">
        <f t="shared" si="1217"/>
        <v>0</v>
      </c>
      <c r="AZ2285" s="145" t="e">
        <f t="shared" si="1218"/>
        <v>#N/A</v>
      </c>
      <c r="BA2285" s="145" t="e">
        <f t="shared" si="1219"/>
        <v>#N/A</v>
      </c>
      <c r="BB2285" s="145">
        <f t="shared" si="1220"/>
        <v>2.083333333333337E-2</v>
      </c>
      <c r="BC2285" s="2">
        <f>IF(AM2285,
  IF(AND(AL2285=$J$31,_xlfn.DAYS(AH2285,DATE(AI2285,1,1))&lt;7),
    MAX(0,EINSTELLUNGEN!$D$12+1-WEEKDAY(DATE(EINSTELLUNGEN!$D$9,EINSTELLUNGEN!$D$10,1),2)),
    IF(AL2285=$J$33,
      MIN(EINSTELLUNGEN!$D$12,WEEKDAY(DATE(EINSTELLUNGEN!$D$9,12,31),2)),
      EINSTELLUNGEN!$D$12
  )) - SUMIF(AL$50:AL$2500,"="&amp;AL2285,AX$50:AX$2500),
  0)</f>
        <v>3</v>
      </c>
      <c r="BD2285" s="2">
        <f t="shared" si="1221"/>
        <v>0.33333333333333331</v>
      </c>
      <c r="BE2285" s="2">
        <f t="shared" si="1222"/>
        <v>0</v>
      </c>
    </row>
    <row r="2286" spans="1:57" ht="10.5" customHeight="1">
      <c r="A2286" s="1" t="str">
        <f t="shared" ca="1" si="1198"/>
        <v/>
      </c>
      <c r="B2286" s="1" t="str">
        <f t="shared" ca="1" si="1199"/>
        <v/>
      </c>
      <c r="C2286" s="1" t="str">
        <f t="shared" ca="1" si="1200"/>
        <v/>
      </c>
      <c r="D2286" s="1" t="str">
        <f t="shared" ca="1" si="1201"/>
        <v/>
      </c>
      <c r="F2286" s="10"/>
      <c r="G2286" s="136" t="str">
        <f t="shared" si="1202"/>
        <v/>
      </c>
      <c r="H2286" s="27"/>
      <c r="I2286" s="28"/>
      <c r="J2286" s="28"/>
      <c r="K2286" s="29"/>
      <c r="L2286" s="136"/>
      <c r="M2286" s="136"/>
      <c r="N2286" s="136"/>
      <c r="O2286" s="26" t="str">
        <f t="shared" si="1203"/>
        <v/>
      </c>
      <c r="P2286" s="218" t="str">
        <f t="shared" si="1204"/>
        <v/>
      </c>
      <c r="Q2286" s="26" t="str">
        <f t="shared" si="1205"/>
        <v/>
      </c>
      <c r="R2286" s="22"/>
      <c r="S2286" s="99"/>
      <c r="T2286" s="10"/>
      <c r="U2286" s="229" t="str">
        <f t="shared" si="1206"/>
        <v/>
      </c>
      <c r="V2286" s="230"/>
      <c r="W2286" s="230"/>
      <c r="X2286" s="230"/>
      <c r="Y2286" s="230"/>
      <c r="Z2286" s="22" t="str">
        <f>""</f>
        <v/>
      </c>
      <c r="AB2286" s="23" t="str">
        <f t="shared" si="1207"/>
        <v/>
      </c>
      <c r="AC2286" s="2" t="b">
        <f>COUNT(Q2286:Q$2500)&gt;0</f>
        <v>0</v>
      </c>
      <c r="AD2286" s="2" t="b">
        <f t="shared" si="1223"/>
        <v>0</v>
      </c>
      <c r="AE2286" s="2" t="b">
        <f t="shared" si="1224"/>
        <v>0</v>
      </c>
      <c r="AF2286" s="2" t="b">
        <f t="shared" si="1225"/>
        <v>0</v>
      </c>
      <c r="AG2286" s="2" t="b">
        <f>OR(
  AND(AC2286,NOT(AC2287)),
  AND(AF2286,WEEKDAY(AH2285,2)=EINSTELLUNGEN!$D$12),
  AND(AF2286,AH2286=$J$35)
)</f>
        <v>0</v>
      </c>
      <c r="AH2286" s="2">
        <f>IF(AE2286,AH2285+IF(WEEKDAY(AH2285+1,2)&lt;=EINSTELLUNGEN!$D$12,1,$J$36),AH2285)</f>
        <v>42020</v>
      </c>
      <c r="AI2286" s="2">
        <f t="shared" si="1226"/>
        <v>2019</v>
      </c>
      <c r="AJ2286" s="2">
        <f t="shared" si="1227"/>
        <v>201901</v>
      </c>
      <c r="AK2286" s="2">
        <f t="shared" si="1228"/>
        <v>201901</v>
      </c>
      <c r="AL2286" s="2">
        <f t="shared" si="1229"/>
        <v>201903</v>
      </c>
      <c r="AM2286" s="2" t="b">
        <f t="shared" si="1230"/>
        <v>1</v>
      </c>
      <c r="AN2286" s="4" t="e">
        <f t="shared" si="1208"/>
        <v>#N/A</v>
      </c>
      <c r="AO2286" s="4" t="e">
        <f t="shared" si="1209"/>
        <v>#N/A</v>
      </c>
      <c r="AP2286" s="2" t="str">
        <f>IF(AD2286,
  IF(ISBLANK(H2286),
    AP2285,
    IF(LEN(H2286)=1,
      IF(OR(UPPER(H2286)="A",UPPER(H2286)="I"),
        EINSTELLUNGEN!$D$21,
        IF(OR(UPPER(H2286)="B",UPPER(H2286)="M"),
          EINSTELLUNGEN!$D$22,
          IF(OR(UPPER(H2286)="C",UPPER(H2286)="S"),
            EINSTELLUNGEN!$D$23,
            IF(UPPER(H2286)="D",
              EINSTELLUNGEN!$D$24,
              IF(UPPER(H2286)="E",
                EINSTELLUNGEN!$D$25,
                UPPER(H2286)))))),
      IF(ISNUMBER(H2286),
        EINSTELLUNGEN!$D$20&amp;H2286,
        UPPER(H2286)))),
  "")</f>
        <v/>
      </c>
      <c r="AQ2286" s="2" t="str">
        <f t="shared" si="1210"/>
        <v/>
      </c>
      <c r="AR2286" s="2">
        <f t="shared" si="1211"/>
        <v>0</v>
      </c>
      <c r="AS2286" s="145">
        <f t="shared" si="1212"/>
        <v>0.33333333333333331</v>
      </c>
      <c r="AT2286" s="2">
        <f t="shared" si="1213"/>
        <v>0</v>
      </c>
      <c r="AU2286" s="2">
        <f t="shared" si="1214"/>
        <v>0</v>
      </c>
      <c r="AV2286" s="2">
        <f t="shared" si="1215"/>
        <v>0</v>
      </c>
      <c r="AW2286" s="2">
        <f t="shared" si="1216"/>
        <v>0</v>
      </c>
      <c r="AX2286" s="2">
        <f t="shared" si="1231"/>
        <v>0</v>
      </c>
      <c r="AY2286" s="2">
        <f t="shared" si="1217"/>
        <v>0</v>
      </c>
      <c r="AZ2286" s="145" t="e">
        <f t="shared" si="1218"/>
        <v>#N/A</v>
      </c>
      <c r="BA2286" s="145" t="e">
        <f t="shared" si="1219"/>
        <v>#N/A</v>
      </c>
      <c r="BB2286" s="145">
        <f t="shared" si="1220"/>
        <v>2.083333333333337E-2</v>
      </c>
      <c r="BC2286" s="2">
        <f>IF(AM2286,
  IF(AND(AL2286=$J$31,_xlfn.DAYS(AH2286,DATE(AI2286,1,1))&lt;7),
    MAX(0,EINSTELLUNGEN!$D$12+1-WEEKDAY(DATE(EINSTELLUNGEN!$D$9,EINSTELLUNGEN!$D$10,1),2)),
    IF(AL2286=$J$33,
      MIN(EINSTELLUNGEN!$D$12,WEEKDAY(DATE(EINSTELLUNGEN!$D$9,12,31),2)),
      EINSTELLUNGEN!$D$12
  )) - SUMIF(AL$50:AL$2500,"="&amp;AL2286,AX$50:AX$2500),
  0)</f>
        <v>3</v>
      </c>
      <c r="BD2286" s="2">
        <f t="shared" si="1221"/>
        <v>0.33333333333333331</v>
      </c>
      <c r="BE2286" s="2">
        <f t="shared" si="1222"/>
        <v>0</v>
      </c>
    </row>
    <row r="2287" spans="1:57" ht="10.5" customHeight="1">
      <c r="A2287" s="1" t="str">
        <f t="shared" ca="1" si="1198"/>
        <v/>
      </c>
      <c r="B2287" s="1" t="str">
        <f t="shared" ca="1" si="1199"/>
        <v/>
      </c>
      <c r="C2287" s="1" t="str">
        <f t="shared" ca="1" si="1200"/>
        <v/>
      </c>
      <c r="D2287" s="1" t="str">
        <f t="shared" ca="1" si="1201"/>
        <v/>
      </c>
      <c r="F2287" s="10"/>
      <c r="G2287" s="136" t="str">
        <f t="shared" si="1202"/>
        <v/>
      </c>
      <c r="H2287" s="27"/>
      <c r="I2287" s="28"/>
      <c r="J2287" s="28"/>
      <c r="K2287" s="29"/>
      <c r="L2287" s="136"/>
      <c r="M2287" s="136"/>
      <c r="N2287" s="136"/>
      <c r="O2287" s="26" t="str">
        <f t="shared" si="1203"/>
        <v/>
      </c>
      <c r="P2287" s="218" t="str">
        <f t="shared" si="1204"/>
        <v/>
      </c>
      <c r="Q2287" s="26" t="str">
        <f t="shared" si="1205"/>
        <v/>
      </c>
      <c r="R2287" s="22"/>
      <c r="S2287" s="99"/>
      <c r="T2287" s="10"/>
      <c r="U2287" s="229" t="str">
        <f t="shared" si="1206"/>
        <v/>
      </c>
      <c r="V2287" s="230"/>
      <c r="W2287" s="230"/>
      <c r="X2287" s="230"/>
      <c r="Y2287" s="230"/>
      <c r="Z2287" s="22" t="str">
        <f>""</f>
        <v/>
      </c>
      <c r="AB2287" s="23" t="str">
        <f t="shared" si="1207"/>
        <v/>
      </c>
      <c r="AC2287" s="2" t="b">
        <f>COUNT(Q2287:Q$2500)&gt;0</f>
        <v>0</v>
      </c>
      <c r="AD2287" s="2" t="b">
        <f t="shared" si="1223"/>
        <v>0</v>
      </c>
      <c r="AE2287" s="2" t="b">
        <f t="shared" si="1224"/>
        <v>0</v>
      </c>
      <c r="AF2287" s="2" t="b">
        <f t="shared" si="1225"/>
        <v>0</v>
      </c>
      <c r="AG2287" s="2" t="b">
        <f>OR(
  AND(AC2287,NOT(AC2288)),
  AND(AF2287,WEEKDAY(AH2286,2)=EINSTELLUNGEN!$D$12),
  AND(AF2287,AH2287=$J$35)
)</f>
        <v>0</v>
      </c>
      <c r="AH2287" s="2">
        <f>IF(AE2287,AH2286+IF(WEEKDAY(AH2286+1,2)&lt;=EINSTELLUNGEN!$D$12,1,$J$36),AH2286)</f>
        <v>42020</v>
      </c>
      <c r="AI2287" s="2">
        <f t="shared" si="1226"/>
        <v>2019</v>
      </c>
      <c r="AJ2287" s="2">
        <f t="shared" si="1227"/>
        <v>201901</v>
      </c>
      <c r="AK2287" s="2">
        <f t="shared" si="1228"/>
        <v>201901</v>
      </c>
      <c r="AL2287" s="2">
        <f t="shared" si="1229"/>
        <v>201903</v>
      </c>
      <c r="AM2287" s="2" t="b">
        <f t="shared" si="1230"/>
        <v>1</v>
      </c>
      <c r="AN2287" s="4" t="e">
        <f t="shared" si="1208"/>
        <v>#N/A</v>
      </c>
      <c r="AO2287" s="4" t="e">
        <f t="shared" si="1209"/>
        <v>#N/A</v>
      </c>
      <c r="AP2287" s="2" t="str">
        <f>IF(AD2287,
  IF(ISBLANK(H2287),
    AP2286,
    IF(LEN(H2287)=1,
      IF(OR(UPPER(H2287)="A",UPPER(H2287)="I"),
        EINSTELLUNGEN!$D$21,
        IF(OR(UPPER(H2287)="B",UPPER(H2287)="M"),
          EINSTELLUNGEN!$D$22,
          IF(OR(UPPER(H2287)="C",UPPER(H2287)="S"),
            EINSTELLUNGEN!$D$23,
            IF(UPPER(H2287)="D",
              EINSTELLUNGEN!$D$24,
              IF(UPPER(H2287)="E",
                EINSTELLUNGEN!$D$25,
                UPPER(H2287)))))),
      IF(ISNUMBER(H2287),
        EINSTELLUNGEN!$D$20&amp;H2287,
        UPPER(H2287)))),
  "")</f>
        <v/>
      </c>
      <c r="AQ2287" s="2" t="str">
        <f t="shared" si="1210"/>
        <v/>
      </c>
      <c r="AR2287" s="2">
        <f t="shared" si="1211"/>
        <v>0</v>
      </c>
      <c r="AS2287" s="145">
        <f t="shared" si="1212"/>
        <v>0.33333333333333331</v>
      </c>
      <c r="AT2287" s="2">
        <f t="shared" si="1213"/>
        <v>0</v>
      </c>
      <c r="AU2287" s="2">
        <f t="shared" si="1214"/>
        <v>0</v>
      </c>
      <c r="AV2287" s="2">
        <f t="shared" si="1215"/>
        <v>0</v>
      </c>
      <c r="AW2287" s="2">
        <f t="shared" si="1216"/>
        <v>0</v>
      </c>
      <c r="AX2287" s="2">
        <f t="shared" si="1231"/>
        <v>0</v>
      </c>
      <c r="AY2287" s="2">
        <f t="shared" si="1217"/>
        <v>0</v>
      </c>
      <c r="AZ2287" s="145" t="e">
        <f t="shared" si="1218"/>
        <v>#N/A</v>
      </c>
      <c r="BA2287" s="145" t="e">
        <f t="shared" si="1219"/>
        <v>#N/A</v>
      </c>
      <c r="BB2287" s="145">
        <f t="shared" si="1220"/>
        <v>2.083333333333337E-2</v>
      </c>
      <c r="BC2287" s="2">
        <f>IF(AM2287,
  IF(AND(AL2287=$J$31,_xlfn.DAYS(AH2287,DATE(AI2287,1,1))&lt;7),
    MAX(0,EINSTELLUNGEN!$D$12+1-WEEKDAY(DATE(EINSTELLUNGEN!$D$9,EINSTELLUNGEN!$D$10,1),2)),
    IF(AL2287=$J$33,
      MIN(EINSTELLUNGEN!$D$12,WEEKDAY(DATE(EINSTELLUNGEN!$D$9,12,31),2)),
      EINSTELLUNGEN!$D$12
  )) - SUMIF(AL$50:AL$2500,"="&amp;AL2287,AX$50:AX$2500),
  0)</f>
        <v>3</v>
      </c>
      <c r="BD2287" s="2">
        <f t="shared" si="1221"/>
        <v>0.33333333333333331</v>
      </c>
      <c r="BE2287" s="2">
        <f t="shared" si="1222"/>
        <v>0</v>
      </c>
    </row>
    <row r="2288" spans="1:57" ht="10.5" customHeight="1">
      <c r="A2288" s="1" t="str">
        <f t="shared" ca="1" si="1198"/>
        <v/>
      </c>
      <c r="B2288" s="1" t="str">
        <f t="shared" ca="1" si="1199"/>
        <v/>
      </c>
      <c r="C2288" s="1" t="str">
        <f t="shared" ca="1" si="1200"/>
        <v/>
      </c>
      <c r="D2288" s="1" t="str">
        <f t="shared" ca="1" si="1201"/>
        <v/>
      </c>
      <c r="F2288" s="10"/>
      <c r="G2288" s="136" t="str">
        <f t="shared" si="1202"/>
        <v/>
      </c>
      <c r="H2288" s="27"/>
      <c r="I2288" s="28"/>
      <c r="J2288" s="28"/>
      <c r="K2288" s="29"/>
      <c r="L2288" s="136"/>
      <c r="M2288" s="136"/>
      <c r="N2288" s="136"/>
      <c r="O2288" s="26" t="str">
        <f t="shared" si="1203"/>
        <v/>
      </c>
      <c r="P2288" s="218" t="str">
        <f t="shared" si="1204"/>
        <v/>
      </c>
      <c r="Q2288" s="26" t="str">
        <f t="shared" si="1205"/>
        <v/>
      </c>
      <c r="R2288" s="22"/>
      <c r="S2288" s="99"/>
      <c r="T2288" s="10"/>
      <c r="U2288" s="229" t="str">
        <f t="shared" si="1206"/>
        <v/>
      </c>
      <c r="V2288" s="230"/>
      <c r="W2288" s="230"/>
      <c r="X2288" s="230"/>
      <c r="Y2288" s="230"/>
      <c r="Z2288" s="22" t="str">
        <f>""</f>
        <v/>
      </c>
      <c r="AB2288" s="23" t="str">
        <f t="shared" si="1207"/>
        <v/>
      </c>
      <c r="AC2288" s="2" t="b">
        <f>COUNT(Q2288:Q$2500)&gt;0</f>
        <v>0</v>
      </c>
      <c r="AD2288" s="2" t="b">
        <f t="shared" si="1223"/>
        <v>0</v>
      </c>
      <c r="AE2288" s="2" t="b">
        <f t="shared" si="1224"/>
        <v>0</v>
      </c>
      <c r="AF2288" s="2" t="b">
        <f t="shared" si="1225"/>
        <v>0</v>
      </c>
      <c r="AG2288" s="2" t="b">
        <f>OR(
  AND(AC2288,NOT(AC2289)),
  AND(AF2288,WEEKDAY(AH2287,2)=EINSTELLUNGEN!$D$12),
  AND(AF2288,AH2288=$J$35)
)</f>
        <v>0</v>
      </c>
      <c r="AH2288" s="2">
        <f>IF(AE2288,AH2287+IF(WEEKDAY(AH2287+1,2)&lt;=EINSTELLUNGEN!$D$12,1,$J$36),AH2287)</f>
        <v>42020</v>
      </c>
      <c r="AI2288" s="2">
        <f t="shared" si="1226"/>
        <v>2019</v>
      </c>
      <c r="AJ2288" s="2">
        <f t="shared" si="1227"/>
        <v>201901</v>
      </c>
      <c r="AK2288" s="2">
        <f t="shared" si="1228"/>
        <v>201901</v>
      </c>
      <c r="AL2288" s="2">
        <f t="shared" si="1229"/>
        <v>201903</v>
      </c>
      <c r="AM2288" s="2" t="b">
        <f t="shared" si="1230"/>
        <v>1</v>
      </c>
      <c r="AN2288" s="4" t="e">
        <f t="shared" si="1208"/>
        <v>#N/A</v>
      </c>
      <c r="AO2288" s="4" t="e">
        <f t="shared" si="1209"/>
        <v>#N/A</v>
      </c>
      <c r="AP2288" s="2" t="str">
        <f>IF(AD2288,
  IF(ISBLANK(H2288),
    AP2287,
    IF(LEN(H2288)=1,
      IF(OR(UPPER(H2288)="A",UPPER(H2288)="I"),
        EINSTELLUNGEN!$D$21,
        IF(OR(UPPER(H2288)="B",UPPER(H2288)="M"),
          EINSTELLUNGEN!$D$22,
          IF(OR(UPPER(H2288)="C",UPPER(H2288)="S"),
            EINSTELLUNGEN!$D$23,
            IF(UPPER(H2288)="D",
              EINSTELLUNGEN!$D$24,
              IF(UPPER(H2288)="E",
                EINSTELLUNGEN!$D$25,
                UPPER(H2288)))))),
      IF(ISNUMBER(H2288),
        EINSTELLUNGEN!$D$20&amp;H2288,
        UPPER(H2288)))),
  "")</f>
        <v/>
      </c>
      <c r="AQ2288" s="2" t="str">
        <f t="shared" si="1210"/>
        <v/>
      </c>
      <c r="AR2288" s="2">
        <f t="shared" si="1211"/>
        <v>0</v>
      </c>
      <c r="AS2288" s="145">
        <f t="shared" si="1212"/>
        <v>0.33333333333333331</v>
      </c>
      <c r="AT2288" s="2">
        <f t="shared" si="1213"/>
        <v>0</v>
      </c>
      <c r="AU2288" s="2">
        <f t="shared" si="1214"/>
        <v>0</v>
      </c>
      <c r="AV2288" s="2">
        <f t="shared" si="1215"/>
        <v>0</v>
      </c>
      <c r="AW2288" s="2">
        <f t="shared" si="1216"/>
        <v>0</v>
      </c>
      <c r="AX2288" s="2">
        <f t="shared" si="1231"/>
        <v>0</v>
      </c>
      <c r="AY2288" s="2">
        <f t="shared" si="1217"/>
        <v>0</v>
      </c>
      <c r="AZ2288" s="145" t="e">
        <f t="shared" si="1218"/>
        <v>#N/A</v>
      </c>
      <c r="BA2288" s="145" t="e">
        <f t="shared" si="1219"/>
        <v>#N/A</v>
      </c>
      <c r="BB2288" s="145">
        <f t="shared" si="1220"/>
        <v>2.083333333333337E-2</v>
      </c>
      <c r="BC2288" s="2">
        <f>IF(AM2288,
  IF(AND(AL2288=$J$31,_xlfn.DAYS(AH2288,DATE(AI2288,1,1))&lt;7),
    MAX(0,EINSTELLUNGEN!$D$12+1-WEEKDAY(DATE(EINSTELLUNGEN!$D$9,EINSTELLUNGEN!$D$10,1),2)),
    IF(AL2288=$J$33,
      MIN(EINSTELLUNGEN!$D$12,WEEKDAY(DATE(EINSTELLUNGEN!$D$9,12,31),2)),
      EINSTELLUNGEN!$D$12
  )) - SUMIF(AL$50:AL$2500,"="&amp;AL2288,AX$50:AX$2500),
  0)</f>
        <v>3</v>
      </c>
      <c r="BD2288" s="2">
        <f t="shared" si="1221"/>
        <v>0.33333333333333331</v>
      </c>
      <c r="BE2288" s="2">
        <f t="shared" si="1222"/>
        <v>0</v>
      </c>
    </row>
    <row r="2289" spans="1:57" ht="10.5" customHeight="1">
      <c r="A2289" s="1" t="str">
        <f t="shared" ca="1" si="1198"/>
        <v/>
      </c>
      <c r="B2289" s="1" t="str">
        <f t="shared" ca="1" si="1199"/>
        <v/>
      </c>
      <c r="C2289" s="1" t="str">
        <f t="shared" ca="1" si="1200"/>
        <v/>
      </c>
      <c r="D2289" s="1" t="str">
        <f t="shared" ca="1" si="1201"/>
        <v/>
      </c>
      <c r="F2289" s="10"/>
      <c r="G2289" s="136" t="str">
        <f t="shared" si="1202"/>
        <v/>
      </c>
      <c r="H2289" s="27"/>
      <c r="I2289" s="28"/>
      <c r="J2289" s="28"/>
      <c r="K2289" s="29"/>
      <c r="L2289" s="136"/>
      <c r="M2289" s="136"/>
      <c r="N2289" s="136"/>
      <c r="O2289" s="26" t="str">
        <f t="shared" si="1203"/>
        <v/>
      </c>
      <c r="P2289" s="218" t="str">
        <f t="shared" si="1204"/>
        <v/>
      </c>
      <c r="Q2289" s="26" t="str">
        <f t="shared" si="1205"/>
        <v/>
      </c>
      <c r="R2289" s="22"/>
      <c r="S2289" s="99"/>
      <c r="T2289" s="10"/>
      <c r="U2289" s="229" t="str">
        <f t="shared" si="1206"/>
        <v/>
      </c>
      <c r="V2289" s="230"/>
      <c r="W2289" s="230"/>
      <c r="X2289" s="230"/>
      <c r="Y2289" s="230"/>
      <c r="Z2289" s="22" t="str">
        <f>""</f>
        <v/>
      </c>
      <c r="AB2289" s="23" t="str">
        <f t="shared" si="1207"/>
        <v/>
      </c>
      <c r="AC2289" s="2" t="b">
        <f>COUNT(Q2289:Q$2500)&gt;0</f>
        <v>0</v>
      </c>
      <c r="AD2289" s="2" t="b">
        <f t="shared" si="1223"/>
        <v>0</v>
      </c>
      <c r="AE2289" s="2" t="b">
        <f t="shared" si="1224"/>
        <v>0</v>
      </c>
      <c r="AF2289" s="2" t="b">
        <f t="shared" si="1225"/>
        <v>0</v>
      </c>
      <c r="AG2289" s="2" t="b">
        <f>OR(
  AND(AC2289,NOT(AC2290)),
  AND(AF2289,WEEKDAY(AH2288,2)=EINSTELLUNGEN!$D$12),
  AND(AF2289,AH2289=$J$35)
)</f>
        <v>0</v>
      </c>
      <c r="AH2289" s="2">
        <f>IF(AE2289,AH2288+IF(WEEKDAY(AH2288+1,2)&lt;=EINSTELLUNGEN!$D$12,1,$J$36),AH2288)</f>
        <v>42020</v>
      </c>
      <c r="AI2289" s="2">
        <f t="shared" si="1226"/>
        <v>2019</v>
      </c>
      <c r="AJ2289" s="2">
        <f t="shared" si="1227"/>
        <v>201901</v>
      </c>
      <c r="AK2289" s="2">
        <f t="shared" si="1228"/>
        <v>201901</v>
      </c>
      <c r="AL2289" s="2">
        <f t="shared" si="1229"/>
        <v>201903</v>
      </c>
      <c r="AM2289" s="2" t="b">
        <f t="shared" si="1230"/>
        <v>1</v>
      </c>
      <c r="AN2289" s="4" t="e">
        <f t="shared" si="1208"/>
        <v>#N/A</v>
      </c>
      <c r="AO2289" s="4" t="e">
        <f t="shared" si="1209"/>
        <v>#N/A</v>
      </c>
      <c r="AP2289" s="2" t="str">
        <f>IF(AD2289,
  IF(ISBLANK(H2289),
    AP2288,
    IF(LEN(H2289)=1,
      IF(OR(UPPER(H2289)="A",UPPER(H2289)="I"),
        EINSTELLUNGEN!$D$21,
        IF(OR(UPPER(H2289)="B",UPPER(H2289)="M"),
          EINSTELLUNGEN!$D$22,
          IF(OR(UPPER(H2289)="C",UPPER(H2289)="S"),
            EINSTELLUNGEN!$D$23,
            IF(UPPER(H2289)="D",
              EINSTELLUNGEN!$D$24,
              IF(UPPER(H2289)="E",
                EINSTELLUNGEN!$D$25,
                UPPER(H2289)))))),
      IF(ISNUMBER(H2289),
        EINSTELLUNGEN!$D$20&amp;H2289,
        UPPER(H2289)))),
  "")</f>
        <v/>
      </c>
      <c r="AQ2289" s="2" t="str">
        <f t="shared" si="1210"/>
        <v/>
      </c>
      <c r="AR2289" s="2">
        <f t="shared" si="1211"/>
        <v>0</v>
      </c>
      <c r="AS2289" s="145">
        <f t="shared" si="1212"/>
        <v>0.33333333333333331</v>
      </c>
      <c r="AT2289" s="2">
        <f t="shared" si="1213"/>
        <v>0</v>
      </c>
      <c r="AU2289" s="2">
        <f t="shared" si="1214"/>
        <v>0</v>
      </c>
      <c r="AV2289" s="2">
        <f t="shared" si="1215"/>
        <v>0</v>
      </c>
      <c r="AW2289" s="2">
        <f t="shared" si="1216"/>
        <v>0</v>
      </c>
      <c r="AX2289" s="2">
        <f t="shared" si="1231"/>
        <v>0</v>
      </c>
      <c r="AY2289" s="2">
        <f t="shared" si="1217"/>
        <v>0</v>
      </c>
      <c r="AZ2289" s="145" t="e">
        <f t="shared" si="1218"/>
        <v>#N/A</v>
      </c>
      <c r="BA2289" s="145" t="e">
        <f t="shared" si="1219"/>
        <v>#N/A</v>
      </c>
      <c r="BB2289" s="145">
        <f t="shared" si="1220"/>
        <v>2.083333333333337E-2</v>
      </c>
      <c r="BC2289" s="2">
        <f>IF(AM2289,
  IF(AND(AL2289=$J$31,_xlfn.DAYS(AH2289,DATE(AI2289,1,1))&lt;7),
    MAX(0,EINSTELLUNGEN!$D$12+1-WEEKDAY(DATE(EINSTELLUNGEN!$D$9,EINSTELLUNGEN!$D$10,1),2)),
    IF(AL2289=$J$33,
      MIN(EINSTELLUNGEN!$D$12,WEEKDAY(DATE(EINSTELLUNGEN!$D$9,12,31),2)),
      EINSTELLUNGEN!$D$12
  )) - SUMIF(AL$50:AL$2500,"="&amp;AL2289,AX$50:AX$2500),
  0)</f>
        <v>3</v>
      </c>
      <c r="BD2289" s="2">
        <f t="shared" si="1221"/>
        <v>0.33333333333333331</v>
      </c>
      <c r="BE2289" s="2">
        <f t="shared" si="1222"/>
        <v>0</v>
      </c>
    </row>
    <row r="2290" spans="1:57" ht="10.5" customHeight="1">
      <c r="A2290" s="1" t="str">
        <f t="shared" ref="A2290:A2353" ca="1" si="1232">IF(AND(AC2290,AJ2290=$A$48),"Q","")</f>
        <v/>
      </c>
      <c r="B2290" s="1" t="str">
        <f t="shared" ref="B2290:B2353" ca="1" si="1233">IF(AND(AC2290,AK2290=$B$48),"M","")</f>
        <v/>
      </c>
      <c r="C2290" s="1" t="str">
        <f t="shared" ref="C2290:C2353" ca="1" si="1234">IF(AND(AC2290,AL2290=$C$48),"W","")</f>
        <v/>
      </c>
      <c r="D2290" s="1" t="str">
        <f t="shared" ref="D2290:D2353" ca="1" si="1235">IF(AND(AC2290,AH2290=$D$48),"T","")</f>
        <v/>
      </c>
      <c r="F2290" s="10"/>
      <c r="G2290" s="136" t="str">
        <f t="shared" ref="G2290:G2353" si="1236">IF(AE2290,INDEX($L$29:$L$35,WEEKDAY(AH2290,2),1)&amp;", "&amp;DAY(AH2290)&amp;" "&amp;INDEX($N$29:$N$40,MONTH(AH2290),1)&amp;" "&amp;YEAR(AH2290),"")</f>
        <v/>
      </c>
      <c r="H2290" s="27"/>
      <c r="I2290" s="28"/>
      <c r="J2290" s="28"/>
      <c r="K2290" s="29"/>
      <c r="L2290" s="136"/>
      <c r="M2290" s="136"/>
      <c r="N2290" s="136"/>
      <c r="O2290" s="26" t="str">
        <f t="shared" ref="O2290:O2353" si="1237">IF(AD2290,AR2290,"")</f>
        <v/>
      </c>
      <c r="P2290" s="218" t="str">
        <f t="shared" ref="P2290:P2353" si="1238">IF(AF2290,
IF(AS2289&gt;0,
  TEXT(AS2289*24,"0,000")&amp;" h",
  TEXT(0,"0,000")&amp;" h"),
"")</f>
        <v/>
      </c>
      <c r="Q2290" s="26" t="str">
        <f t="shared" ref="Q2290:Q2353" si="1239">IF(AF2290,BB2289,"")</f>
        <v/>
      </c>
      <c r="R2290" s="22"/>
      <c r="S2290" s="99"/>
      <c r="T2290" s="10"/>
      <c r="U2290" s="229" t="str">
        <f t="shared" ref="U2290:U2353" si="1240">IF(AND(AD2290,AR2290,LEN(AQ2290)&gt;0),
IF(AQ2290&lt;&gt;FALSE,
  TEXT(AH2290,"yyyy-mm-dd")
    &amp;"|"&amp;TEXT(AN2290,"hh:mm")
    &amp;"|"&amp;TEXT(AO2290,"hh:mm")
    &amp;"|"&amp;AP2290
    &amp;"|"&amp;AQ2290,
  $J$39),
"")</f>
        <v/>
      </c>
      <c r="V2290" s="230"/>
      <c r="W2290" s="230"/>
      <c r="X2290" s="230"/>
      <c r="Y2290" s="230"/>
      <c r="Z2290" s="22" t="str">
        <f>""</f>
        <v/>
      </c>
      <c r="AB2290" s="23" t="str">
        <f t="shared" ref="AB2290:AB2353" si="1241">IF(AG2290,"W"&amp;RIGHT(AL2289,2)&amp;"  "&amp;TEXT(BE2289*24,"+0,00;−0,00;0,00")&amp;"  (S="&amp;TEXT(BC2289*$J$37,"00,00")&amp;"  H="&amp;TEXT(BD2289*24,"00,00")&amp;")","")</f>
        <v/>
      </c>
      <c r="AC2290" s="2" t="b">
        <f>COUNT(Q2290:Q$2500)&gt;0</f>
        <v>0</v>
      </c>
      <c r="AD2290" s="2" t="b">
        <f t="shared" si="1223"/>
        <v>0</v>
      </c>
      <c r="AE2290" s="2" t="b">
        <f t="shared" si="1224"/>
        <v>0</v>
      </c>
      <c r="AF2290" s="2" t="b">
        <f t="shared" si="1225"/>
        <v>0</v>
      </c>
      <c r="AG2290" s="2" t="b">
        <f>OR(
  AND(AC2290,NOT(AC2291)),
  AND(AF2290,WEEKDAY(AH2289,2)=EINSTELLUNGEN!$D$12),
  AND(AF2290,AH2290=$J$35)
)</f>
        <v>0</v>
      </c>
      <c r="AH2290" s="2">
        <f>IF(AE2290,AH2289+IF(WEEKDAY(AH2289+1,2)&lt;=EINSTELLUNGEN!$D$12,1,$J$36),AH2289)</f>
        <v>42020</v>
      </c>
      <c r="AI2290" s="2">
        <f t="shared" si="1226"/>
        <v>2019</v>
      </c>
      <c r="AJ2290" s="2">
        <f t="shared" si="1227"/>
        <v>201901</v>
      </c>
      <c r="AK2290" s="2">
        <f t="shared" si="1228"/>
        <v>201901</v>
      </c>
      <c r="AL2290" s="2">
        <f t="shared" si="1229"/>
        <v>201903</v>
      </c>
      <c r="AM2290" s="2" t="b">
        <f t="shared" si="1230"/>
        <v>1</v>
      </c>
      <c r="AN2290" s="4" t="e">
        <f t="shared" ref="AN2290:AN2353" si="1242">IF(NOT(AD2290),NA(),IF(ISNUMBER(I2290),I2290,AO2289))</f>
        <v>#N/A</v>
      </c>
      <c r="AO2290" s="4" t="e">
        <f t="shared" ref="AO2290:AO2353" si="1243">IF(ISNA(AN2290),NA(),IF(ISNUMBER(J2290),MAX(J2290,AN2290),AN2290))</f>
        <v>#N/A</v>
      </c>
      <c r="AP2290" s="2" t="str">
        <f>IF(AD2290,
  IF(ISBLANK(H2290),
    AP2289,
    IF(LEN(H2290)=1,
      IF(OR(UPPER(H2290)="A",UPPER(H2290)="I"),
        EINSTELLUNGEN!$D$21,
        IF(OR(UPPER(H2290)="B",UPPER(H2290)="M"),
          EINSTELLUNGEN!$D$22,
          IF(OR(UPPER(H2290)="C",UPPER(H2290)="S"),
            EINSTELLUNGEN!$D$23,
            IF(UPPER(H2290)="D",
              EINSTELLUNGEN!$D$24,
              IF(UPPER(H2290)="E",
                EINSTELLUNGEN!$D$25,
                UPPER(H2290)))))),
      IF(ISNUMBER(H2290),
        EINSTELLUNGEN!$D$20&amp;H2290,
        UPPER(H2290)))),
  "")</f>
        <v/>
      </c>
      <c r="AQ2290" s="2" t="str">
        <f t="shared" ref="AQ2290:AQ2353" si="1244">IF(LEN(AP2290)&gt;0,
IF(LEN(TRIM(K2290))&gt;0,K2290,
IF(AND(AP2289=AP2290,LEN(TRIM(K2289))&gt;0),K2289,
  IF(AND(AP2288=AP2290,LEN(TRIM(K2288))&gt;0),K2288,
    IF(AND(AP2287=AP2290,LEN(TRIM(K2287))&gt;0),K2287,
      IF(AND(AP2286=AP2290,LEN(TRIM(K2286))&gt;0),K2286,
        IF(AND(AP2285=AP2290,LEN(TRIM(K2285))&gt;0),K2285,
          IF(AND(AP2284=AP2290,LEN(TRIM(K2284))&gt;0),K2284,
            IF(AND(AP2283=AP2290,LEN(TRIM(K2283))&gt;0),K2283,
              IF(AND(AP2282=AP2290,LEN(TRIM(K2282))&gt;0),K2282,
                IF(AND(AP2281=AP2290,LEN(TRIM(K2281))&gt;0),K2281,
                  IF(AND(AP2280=AP2290,LEN(TRIM(K2280))&gt;0),K2280,FALSE)
)))))))))),"")</f>
        <v/>
      </c>
      <c r="AR2290" s="2">
        <f t="shared" ref="AR2290:AR2353" si="1245">IF(OR(ISNA(AN2290),ISNA(AO2290)),0,MAX(0,AO2290-AN2290))</f>
        <v>0</v>
      </c>
      <c r="AS2290" s="145">
        <f t="shared" ref="AS2290:AS2353" si="1246">SUMIF(AH$50:AH$2500,"="&amp;AH2290,AR$50:AR$2500)</f>
        <v>0.33333333333333331</v>
      </c>
      <c r="AT2290" s="2">
        <f t="shared" ref="AT2290:AT2353" si="1247">IF(AND(AF2291,AP2290="F"),1,0)</f>
        <v>0</v>
      </c>
      <c r="AU2290" s="2">
        <f t="shared" ref="AU2290:AU2353" si="1248">IF(AND(AF2291,AP2290="U"),1,0)</f>
        <v>0</v>
      </c>
      <c r="AV2290" s="2">
        <f t="shared" ref="AV2290:AV2353" si="1249">IF(AND(AF2291,AP2290="K"),1,0)</f>
        <v>0</v>
      </c>
      <c r="AW2290" s="2">
        <f t="shared" ref="AW2290:AW2353" si="1250">IF(AND(AF2291,AP2290="Z"),1,0)</f>
        <v>0</v>
      </c>
      <c r="AX2290" s="2">
        <f t="shared" si="1231"/>
        <v>0</v>
      </c>
      <c r="AY2290" s="2">
        <f t="shared" ref="AY2290:AY2353" si="1251">IF(AF2291,IF(AX2290=0,1,0),0)</f>
        <v>0</v>
      </c>
      <c r="AZ2290" s="145" t="e">
        <f t="shared" ref="AZ2290:AZ2353" si="1252">IF(NOT(AD2290),NA(),IF(ISNA(AZ2289),AN2290,IF(AND(ISNUMBER(AN2290),AN2290&lt;AZ2289),AN2290,AZ2289)))</f>
        <v>#N/A</v>
      </c>
      <c r="BA2290" s="145" t="e">
        <f t="shared" ref="BA2290:BA2353" si="1253">IF(NOT(AD2290),NA(),IF(ISNA(BA2289),AO2290,IF(AND(ISNUMBER(AO2290),AO2290&gt;BA2289),AO2290,BA2289)))</f>
        <v>#N/A</v>
      </c>
      <c r="BB2290" s="145">
        <f t="shared" ref="BB2290:BB2353" si="1254">IF(AE2289,
  0,
  IF(OR(ISNA(AZ2290),ISNA(BA2290)),
    BB2289,
    MAX(0,(BA2290-AZ2290)-AS2290)))</f>
        <v>2.083333333333337E-2</v>
      </c>
      <c r="BC2290" s="2">
        <f>IF(AM2290,
  IF(AND(AL2290=$J$31,_xlfn.DAYS(AH2290,DATE(AI2290,1,1))&lt;7),
    MAX(0,EINSTELLUNGEN!$D$12+1-WEEKDAY(DATE(EINSTELLUNGEN!$D$9,EINSTELLUNGEN!$D$10,1),2)),
    IF(AL2290=$J$33,
      MIN(EINSTELLUNGEN!$D$12,WEEKDAY(DATE(EINSTELLUNGEN!$D$9,12,31),2)),
      EINSTELLUNGEN!$D$12
  )) - SUMIF(AL$50:AL$2500,"="&amp;AL2290,AX$50:AX$2500),
  0)</f>
        <v>3</v>
      </c>
      <c r="BD2290" s="2">
        <f t="shared" ref="BD2290:BD2353" si="1255">SUMIF(AL$50:AL$2500,"="&amp;AL2290,AR$50:AR$2500)</f>
        <v>0.33333333333333331</v>
      </c>
      <c r="BE2290" s="2">
        <f t="shared" ref="BE2290:BE2353" si="1256">IF(AG2291,BD2290-BC2290*$J$37/24,0)</f>
        <v>0</v>
      </c>
    </row>
    <row r="2291" spans="1:57" ht="10.5" customHeight="1">
      <c r="A2291" s="1" t="str">
        <f t="shared" ca="1" si="1232"/>
        <v/>
      </c>
      <c r="B2291" s="1" t="str">
        <f t="shared" ca="1" si="1233"/>
        <v/>
      </c>
      <c r="C2291" s="1" t="str">
        <f t="shared" ca="1" si="1234"/>
        <v/>
      </c>
      <c r="D2291" s="1" t="str">
        <f t="shared" ca="1" si="1235"/>
        <v/>
      </c>
      <c r="F2291" s="10"/>
      <c r="G2291" s="136" t="str">
        <f t="shared" si="1236"/>
        <v/>
      </c>
      <c r="H2291" s="27"/>
      <c r="I2291" s="28"/>
      <c r="J2291" s="28"/>
      <c r="K2291" s="29"/>
      <c r="L2291" s="136"/>
      <c r="M2291" s="136"/>
      <c r="N2291" s="136"/>
      <c r="O2291" s="26" t="str">
        <f t="shared" si="1237"/>
        <v/>
      </c>
      <c r="P2291" s="218" t="str">
        <f t="shared" si="1238"/>
        <v/>
      </c>
      <c r="Q2291" s="26" t="str">
        <f t="shared" si="1239"/>
        <v/>
      </c>
      <c r="R2291" s="22"/>
      <c r="S2291" s="99"/>
      <c r="T2291" s="10"/>
      <c r="U2291" s="229" t="str">
        <f t="shared" si="1240"/>
        <v/>
      </c>
      <c r="V2291" s="230"/>
      <c r="W2291" s="230"/>
      <c r="X2291" s="230"/>
      <c r="Y2291" s="230"/>
      <c r="Z2291" s="22" t="str">
        <f>""</f>
        <v/>
      </c>
      <c r="AB2291" s="23" t="str">
        <f t="shared" si="1241"/>
        <v/>
      </c>
      <c r="AC2291" s="2" t="b">
        <f>COUNT(Q2291:Q$2500)&gt;0</f>
        <v>0</v>
      </c>
      <c r="AD2291" s="2" t="b">
        <f t="shared" si="1223"/>
        <v>0</v>
      </c>
      <c r="AE2291" s="2" t="b">
        <f t="shared" si="1224"/>
        <v>0</v>
      </c>
      <c r="AF2291" s="2" t="b">
        <f t="shared" si="1225"/>
        <v>0</v>
      </c>
      <c r="AG2291" s="2" t="b">
        <f>OR(
  AND(AC2291,NOT(AC2292)),
  AND(AF2291,WEEKDAY(AH2290,2)=EINSTELLUNGEN!$D$12),
  AND(AF2291,AH2291=$J$35)
)</f>
        <v>0</v>
      </c>
      <c r="AH2291" s="2">
        <f>IF(AE2291,AH2290+IF(WEEKDAY(AH2290+1,2)&lt;=EINSTELLUNGEN!$D$12,1,$J$36),AH2290)</f>
        <v>42020</v>
      </c>
      <c r="AI2291" s="2">
        <f t="shared" si="1226"/>
        <v>2019</v>
      </c>
      <c r="AJ2291" s="2">
        <f t="shared" si="1227"/>
        <v>201901</v>
      </c>
      <c r="AK2291" s="2">
        <f t="shared" si="1228"/>
        <v>201901</v>
      </c>
      <c r="AL2291" s="2">
        <f t="shared" si="1229"/>
        <v>201903</v>
      </c>
      <c r="AM2291" s="2" t="b">
        <f t="shared" si="1230"/>
        <v>1</v>
      </c>
      <c r="AN2291" s="4" t="e">
        <f t="shared" si="1242"/>
        <v>#N/A</v>
      </c>
      <c r="AO2291" s="4" t="e">
        <f t="shared" si="1243"/>
        <v>#N/A</v>
      </c>
      <c r="AP2291" s="2" t="str">
        <f>IF(AD2291,
  IF(ISBLANK(H2291),
    AP2290,
    IF(LEN(H2291)=1,
      IF(OR(UPPER(H2291)="A",UPPER(H2291)="I"),
        EINSTELLUNGEN!$D$21,
        IF(OR(UPPER(H2291)="B",UPPER(H2291)="M"),
          EINSTELLUNGEN!$D$22,
          IF(OR(UPPER(H2291)="C",UPPER(H2291)="S"),
            EINSTELLUNGEN!$D$23,
            IF(UPPER(H2291)="D",
              EINSTELLUNGEN!$D$24,
              IF(UPPER(H2291)="E",
                EINSTELLUNGEN!$D$25,
                UPPER(H2291)))))),
      IF(ISNUMBER(H2291),
        EINSTELLUNGEN!$D$20&amp;H2291,
        UPPER(H2291)))),
  "")</f>
        <v/>
      </c>
      <c r="AQ2291" s="2" t="str">
        <f t="shared" si="1244"/>
        <v/>
      </c>
      <c r="AR2291" s="2">
        <f t="shared" si="1245"/>
        <v>0</v>
      </c>
      <c r="AS2291" s="145">
        <f t="shared" si="1246"/>
        <v>0.33333333333333331</v>
      </c>
      <c r="AT2291" s="2">
        <f t="shared" si="1247"/>
        <v>0</v>
      </c>
      <c r="AU2291" s="2">
        <f t="shared" si="1248"/>
        <v>0</v>
      </c>
      <c r="AV2291" s="2">
        <f t="shared" si="1249"/>
        <v>0</v>
      </c>
      <c r="AW2291" s="2">
        <f t="shared" si="1250"/>
        <v>0</v>
      </c>
      <c r="AX2291" s="2">
        <f t="shared" si="1231"/>
        <v>0</v>
      </c>
      <c r="AY2291" s="2">
        <f t="shared" si="1251"/>
        <v>0</v>
      </c>
      <c r="AZ2291" s="145" t="e">
        <f t="shared" si="1252"/>
        <v>#N/A</v>
      </c>
      <c r="BA2291" s="145" t="e">
        <f t="shared" si="1253"/>
        <v>#N/A</v>
      </c>
      <c r="BB2291" s="145">
        <f t="shared" si="1254"/>
        <v>2.083333333333337E-2</v>
      </c>
      <c r="BC2291" s="2">
        <f>IF(AM2291,
  IF(AND(AL2291=$J$31,_xlfn.DAYS(AH2291,DATE(AI2291,1,1))&lt;7),
    MAX(0,EINSTELLUNGEN!$D$12+1-WEEKDAY(DATE(EINSTELLUNGEN!$D$9,EINSTELLUNGEN!$D$10,1),2)),
    IF(AL2291=$J$33,
      MIN(EINSTELLUNGEN!$D$12,WEEKDAY(DATE(EINSTELLUNGEN!$D$9,12,31),2)),
      EINSTELLUNGEN!$D$12
  )) - SUMIF(AL$50:AL$2500,"="&amp;AL2291,AX$50:AX$2500),
  0)</f>
        <v>3</v>
      </c>
      <c r="BD2291" s="2">
        <f t="shared" si="1255"/>
        <v>0.33333333333333331</v>
      </c>
      <c r="BE2291" s="2">
        <f t="shared" si="1256"/>
        <v>0</v>
      </c>
    </row>
    <row r="2292" spans="1:57" ht="10.5" customHeight="1">
      <c r="A2292" s="1" t="str">
        <f t="shared" ca="1" si="1232"/>
        <v/>
      </c>
      <c r="B2292" s="1" t="str">
        <f t="shared" ca="1" si="1233"/>
        <v/>
      </c>
      <c r="C2292" s="1" t="str">
        <f t="shared" ca="1" si="1234"/>
        <v/>
      </c>
      <c r="D2292" s="1" t="str">
        <f t="shared" ca="1" si="1235"/>
        <v/>
      </c>
      <c r="F2292" s="10"/>
      <c r="G2292" s="136" t="str">
        <f t="shared" si="1236"/>
        <v/>
      </c>
      <c r="H2292" s="27"/>
      <c r="I2292" s="28"/>
      <c r="J2292" s="28"/>
      <c r="K2292" s="29"/>
      <c r="L2292" s="136"/>
      <c r="M2292" s="136"/>
      <c r="N2292" s="136"/>
      <c r="O2292" s="26" t="str">
        <f t="shared" si="1237"/>
        <v/>
      </c>
      <c r="P2292" s="218" t="str">
        <f t="shared" si="1238"/>
        <v/>
      </c>
      <c r="Q2292" s="26" t="str">
        <f t="shared" si="1239"/>
        <v/>
      </c>
      <c r="R2292" s="22"/>
      <c r="S2292" s="99"/>
      <c r="T2292" s="10"/>
      <c r="U2292" s="229" t="str">
        <f t="shared" si="1240"/>
        <v/>
      </c>
      <c r="V2292" s="230"/>
      <c r="W2292" s="230"/>
      <c r="X2292" s="230"/>
      <c r="Y2292" s="230"/>
      <c r="Z2292" s="22" t="str">
        <f>""</f>
        <v/>
      </c>
      <c r="AB2292" s="23" t="str">
        <f t="shared" si="1241"/>
        <v/>
      </c>
      <c r="AC2292" s="2" t="b">
        <f>COUNT(Q2292:Q$2500)&gt;0</f>
        <v>0</v>
      </c>
      <c r="AD2292" s="2" t="b">
        <f t="shared" si="1223"/>
        <v>0</v>
      </c>
      <c r="AE2292" s="2" t="b">
        <f t="shared" si="1224"/>
        <v>0</v>
      </c>
      <c r="AF2292" s="2" t="b">
        <f t="shared" si="1225"/>
        <v>0</v>
      </c>
      <c r="AG2292" s="2" t="b">
        <f>OR(
  AND(AC2292,NOT(AC2293)),
  AND(AF2292,WEEKDAY(AH2291,2)=EINSTELLUNGEN!$D$12),
  AND(AF2292,AH2292=$J$35)
)</f>
        <v>0</v>
      </c>
      <c r="AH2292" s="2">
        <f>IF(AE2292,AH2291+IF(WEEKDAY(AH2291+1,2)&lt;=EINSTELLUNGEN!$D$12,1,$J$36),AH2291)</f>
        <v>42020</v>
      </c>
      <c r="AI2292" s="2">
        <f t="shared" si="1226"/>
        <v>2019</v>
      </c>
      <c r="AJ2292" s="2">
        <f t="shared" si="1227"/>
        <v>201901</v>
      </c>
      <c r="AK2292" s="2">
        <f t="shared" si="1228"/>
        <v>201901</v>
      </c>
      <c r="AL2292" s="2">
        <f t="shared" si="1229"/>
        <v>201903</v>
      </c>
      <c r="AM2292" s="2" t="b">
        <f t="shared" si="1230"/>
        <v>1</v>
      </c>
      <c r="AN2292" s="4" t="e">
        <f t="shared" si="1242"/>
        <v>#N/A</v>
      </c>
      <c r="AO2292" s="4" t="e">
        <f t="shared" si="1243"/>
        <v>#N/A</v>
      </c>
      <c r="AP2292" s="2" t="str">
        <f>IF(AD2292,
  IF(ISBLANK(H2292),
    AP2291,
    IF(LEN(H2292)=1,
      IF(OR(UPPER(H2292)="A",UPPER(H2292)="I"),
        EINSTELLUNGEN!$D$21,
        IF(OR(UPPER(H2292)="B",UPPER(H2292)="M"),
          EINSTELLUNGEN!$D$22,
          IF(OR(UPPER(H2292)="C",UPPER(H2292)="S"),
            EINSTELLUNGEN!$D$23,
            IF(UPPER(H2292)="D",
              EINSTELLUNGEN!$D$24,
              IF(UPPER(H2292)="E",
                EINSTELLUNGEN!$D$25,
                UPPER(H2292)))))),
      IF(ISNUMBER(H2292),
        EINSTELLUNGEN!$D$20&amp;H2292,
        UPPER(H2292)))),
  "")</f>
        <v/>
      </c>
      <c r="AQ2292" s="2" t="str">
        <f t="shared" si="1244"/>
        <v/>
      </c>
      <c r="AR2292" s="2">
        <f t="shared" si="1245"/>
        <v>0</v>
      </c>
      <c r="AS2292" s="145">
        <f t="shared" si="1246"/>
        <v>0.33333333333333331</v>
      </c>
      <c r="AT2292" s="2">
        <f t="shared" si="1247"/>
        <v>0</v>
      </c>
      <c r="AU2292" s="2">
        <f t="shared" si="1248"/>
        <v>0</v>
      </c>
      <c r="AV2292" s="2">
        <f t="shared" si="1249"/>
        <v>0</v>
      </c>
      <c r="AW2292" s="2">
        <f t="shared" si="1250"/>
        <v>0</v>
      </c>
      <c r="AX2292" s="2">
        <f t="shared" si="1231"/>
        <v>0</v>
      </c>
      <c r="AY2292" s="2">
        <f t="shared" si="1251"/>
        <v>0</v>
      </c>
      <c r="AZ2292" s="145" t="e">
        <f t="shared" si="1252"/>
        <v>#N/A</v>
      </c>
      <c r="BA2292" s="145" t="e">
        <f t="shared" si="1253"/>
        <v>#N/A</v>
      </c>
      <c r="BB2292" s="145">
        <f t="shared" si="1254"/>
        <v>2.083333333333337E-2</v>
      </c>
      <c r="BC2292" s="2">
        <f>IF(AM2292,
  IF(AND(AL2292=$J$31,_xlfn.DAYS(AH2292,DATE(AI2292,1,1))&lt;7),
    MAX(0,EINSTELLUNGEN!$D$12+1-WEEKDAY(DATE(EINSTELLUNGEN!$D$9,EINSTELLUNGEN!$D$10,1),2)),
    IF(AL2292=$J$33,
      MIN(EINSTELLUNGEN!$D$12,WEEKDAY(DATE(EINSTELLUNGEN!$D$9,12,31),2)),
      EINSTELLUNGEN!$D$12
  )) - SUMIF(AL$50:AL$2500,"="&amp;AL2292,AX$50:AX$2500),
  0)</f>
        <v>3</v>
      </c>
      <c r="BD2292" s="2">
        <f t="shared" si="1255"/>
        <v>0.33333333333333331</v>
      </c>
      <c r="BE2292" s="2">
        <f t="shared" si="1256"/>
        <v>0</v>
      </c>
    </row>
    <row r="2293" spans="1:57" ht="10.5" customHeight="1">
      <c r="A2293" s="1" t="str">
        <f t="shared" ca="1" si="1232"/>
        <v/>
      </c>
      <c r="B2293" s="1" t="str">
        <f t="shared" ca="1" si="1233"/>
        <v/>
      </c>
      <c r="C2293" s="1" t="str">
        <f t="shared" ca="1" si="1234"/>
        <v/>
      </c>
      <c r="D2293" s="1" t="str">
        <f t="shared" ca="1" si="1235"/>
        <v/>
      </c>
      <c r="F2293" s="10"/>
      <c r="G2293" s="136" t="str">
        <f t="shared" si="1236"/>
        <v/>
      </c>
      <c r="H2293" s="27"/>
      <c r="I2293" s="28"/>
      <c r="J2293" s="28"/>
      <c r="K2293" s="29"/>
      <c r="L2293" s="136"/>
      <c r="M2293" s="136"/>
      <c r="N2293" s="136"/>
      <c r="O2293" s="26" t="str">
        <f t="shared" si="1237"/>
        <v/>
      </c>
      <c r="P2293" s="218" t="str">
        <f t="shared" si="1238"/>
        <v/>
      </c>
      <c r="Q2293" s="26" t="str">
        <f t="shared" si="1239"/>
        <v/>
      </c>
      <c r="R2293" s="22"/>
      <c r="S2293" s="99"/>
      <c r="T2293" s="10"/>
      <c r="U2293" s="229" t="str">
        <f t="shared" si="1240"/>
        <v/>
      </c>
      <c r="V2293" s="230"/>
      <c r="W2293" s="230"/>
      <c r="X2293" s="230"/>
      <c r="Y2293" s="230"/>
      <c r="Z2293" s="22" t="str">
        <f>""</f>
        <v/>
      </c>
      <c r="AB2293" s="23" t="str">
        <f t="shared" si="1241"/>
        <v/>
      </c>
      <c r="AC2293" s="2" t="b">
        <f>COUNT(Q2293:Q$2500)&gt;0</f>
        <v>0</v>
      </c>
      <c r="AD2293" s="2" t="b">
        <f t="shared" si="1223"/>
        <v>0</v>
      </c>
      <c r="AE2293" s="2" t="b">
        <f t="shared" si="1224"/>
        <v>0</v>
      </c>
      <c r="AF2293" s="2" t="b">
        <f t="shared" si="1225"/>
        <v>0</v>
      </c>
      <c r="AG2293" s="2" t="b">
        <f>OR(
  AND(AC2293,NOT(AC2294)),
  AND(AF2293,WEEKDAY(AH2292,2)=EINSTELLUNGEN!$D$12),
  AND(AF2293,AH2293=$J$35)
)</f>
        <v>0</v>
      </c>
      <c r="AH2293" s="2">
        <f>IF(AE2293,AH2292+IF(WEEKDAY(AH2292+1,2)&lt;=EINSTELLUNGEN!$D$12,1,$J$36),AH2292)</f>
        <v>42020</v>
      </c>
      <c r="AI2293" s="2">
        <f t="shared" si="1226"/>
        <v>2019</v>
      </c>
      <c r="AJ2293" s="2">
        <f t="shared" si="1227"/>
        <v>201901</v>
      </c>
      <c r="AK2293" s="2">
        <f t="shared" si="1228"/>
        <v>201901</v>
      </c>
      <c r="AL2293" s="2">
        <f t="shared" si="1229"/>
        <v>201903</v>
      </c>
      <c r="AM2293" s="2" t="b">
        <f t="shared" si="1230"/>
        <v>1</v>
      </c>
      <c r="AN2293" s="4" t="e">
        <f t="shared" si="1242"/>
        <v>#N/A</v>
      </c>
      <c r="AO2293" s="4" t="e">
        <f t="shared" si="1243"/>
        <v>#N/A</v>
      </c>
      <c r="AP2293" s="2" t="str">
        <f>IF(AD2293,
  IF(ISBLANK(H2293),
    AP2292,
    IF(LEN(H2293)=1,
      IF(OR(UPPER(H2293)="A",UPPER(H2293)="I"),
        EINSTELLUNGEN!$D$21,
        IF(OR(UPPER(H2293)="B",UPPER(H2293)="M"),
          EINSTELLUNGEN!$D$22,
          IF(OR(UPPER(H2293)="C",UPPER(H2293)="S"),
            EINSTELLUNGEN!$D$23,
            IF(UPPER(H2293)="D",
              EINSTELLUNGEN!$D$24,
              IF(UPPER(H2293)="E",
                EINSTELLUNGEN!$D$25,
                UPPER(H2293)))))),
      IF(ISNUMBER(H2293),
        EINSTELLUNGEN!$D$20&amp;H2293,
        UPPER(H2293)))),
  "")</f>
        <v/>
      </c>
      <c r="AQ2293" s="2" t="str">
        <f t="shared" si="1244"/>
        <v/>
      </c>
      <c r="AR2293" s="2">
        <f t="shared" si="1245"/>
        <v>0</v>
      </c>
      <c r="AS2293" s="145">
        <f t="shared" si="1246"/>
        <v>0.33333333333333331</v>
      </c>
      <c r="AT2293" s="2">
        <f t="shared" si="1247"/>
        <v>0</v>
      </c>
      <c r="AU2293" s="2">
        <f t="shared" si="1248"/>
        <v>0</v>
      </c>
      <c r="AV2293" s="2">
        <f t="shared" si="1249"/>
        <v>0</v>
      </c>
      <c r="AW2293" s="2">
        <f t="shared" si="1250"/>
        <v>0</v>
      </c>
      <c r="AX2293" s="2">
        <f t="shared" si="1231"/>
        <v>0</v>
      </c>
      <c r="AY2293" s="2">
        <f t="shared" si="1251"/>
        <v>0</v>
      </c>
      <c r="AZ2293" s="145" t="e">
        <f t="shared" si="1252"/>
        <v>#N/A</v>
      </c>
      <c r="BA2293" s="145" t="e">
        <f t="shared" si="1253"/>
        <v>#N/A</v>
      </c>
      <c r="BB2293" s="145">
        <f t="shared" si="1254"/>
        <v>2.083333333333337E-2</v>
      </c>
      <c r="BC2293" s="2">
        <f>IF(AM2293,
  IF(AND(AL2293=$J$31,_xlfn.DAYS(AH2293,DATE(AI2293,1,1))&lt;7),
    MAX(0,EINSTELLUNGEN!$D$12+1-WEEKDAY(DATE(EINSTELLUNGEN!$D$9,EINSTELLUNGEN!$D$10,1),2)),
    IF(AL2293=$J$33,
      MIN(EINSTELLUNGEN!$D$12,WEEKDAY(DATE(EINSTELLUNGEN!$D$9,12,31),2)),
      EINSTELLUNGEN!$D$12
  )) - SUMIF(AL$50:AL$2500,"="&amp;AL2293,AX$50:AX$2500),
  0)</f>
        <v>3</v>
      </c>
      <c r="BD2293" s="2">
        <f t="shared" si="1255"/>
        <v>0.33333333333333331</v>
      </c>
      <c r="BE2293" s="2">
        <f t="shared" si="1256"/>
        <v>0</v>
      </c>
    </row>
    <row r="2294" spans="1:57" ht="10.5" customHeight="1">
      <c r="A2294" s="1" t="str">
        <f t="shared" ca="1" si="1232"/>
        <v/>
      </c>
      <c r="B2294" s="1" t="str">
        <f t="shared" ca="1" si="1233"/>
        <v/>
      </c>
      <c r="C2294" s="1" t="str">
        <f t="shared" ca="1" si="1234"/>
        <v/>
      </c>
      <c r="D2294" s="1" t="str">
        <f t="shared" ca="1" si="1235"/>
        <v/>
      </c>
      <c r="F2294" s="10"/>
      <c r="G2294" s="136" t="str">
        <f t="shared" si="1236"/>
        <v/>
      </c>
      <c r="H2294" s="27"/>
      <c r="I2294" s="28"/>
      <c r="J2294" s="28"/>
      <c r="K2294" s="29"/>
      <c r="L2294" s="136"/>
      <c r="M2294" s="136"/>
      <c r="N2294" s="136"/>
      <c r="O2294" s="26" t="str">
        <f t="shared" si="1237"/>
        <v/>
      </c>
      <c r="P2294" s="218" t="str">
        <f t="shared" si="1238"/>
        <v/>
      </c>
      <c r="Q2294" s="26" t="str">
        <f t="shared" si="1239"/>
        <v/>
      </c>
      <c r="R2294" s="22"/>
      <c r="S2294" s="99"/>
      <c r="T2294" s="10"/>
      <c r="U2294" s="229" t="str">
        <f t="shared" si="1240"/>
        <v/>
      </c>
      <c r="V2294" s="230"/>
      <c r="W2294" s="230"/>
      <c r="X2294" s="230"/>
      <c r="Y2294" s="230"/>
      <c r="Z2294" s="22" t="str">
        <f>""</f>
        <v/>
      </c>
      <c r="AB2294" s="23" t="str">
        <f t="shared" si="1241"/>
        <v/>
      </c>
      <c r="AC2294" s="2" t="b">
        <f>COUNT(Q2294:Q$2500)&gt;0</f>
        <v>0</v>
      </c>
      <c r="AD2294" s="2" t="b">
        <f t="shared" si="1223"/>
        <v>0</v>
      </c>
      <c r="AE2294" s="2" t="b">
        <f t="shared" si="1224"/>
        <v>0</v>
      </c>
      <c r="AF2294" s="2" t="b">
        <f t="shared" si="1225"/>
        <v>0</v>
      </c>
      <c r="AG2294" s="2" t="b">
        <f>OR(
  AND(AC2294,NOT(AC2295)),
  AND(AF2294,WEEKDAY(AH2293,2)=EINSTELLUNGEN!$D$12),
  AND(AF2294,AH2294=$J$35)
)</f>
        <v>0</v>
      </c>
      <c r="AH2294" s="2">
        <f>IF(AE2294,AH2293+IF(WEEKDAY(AH2293+1,2)&lt;=EINSTELLUNGEN!$D$12,1,$J$36),AH2293)</f>
        <v>42020</v>
      </c>
      <c r="AI2294" s="2">
        <f t="shared" si="1226"/>
        <v>2019</v>
      </c>
      <c r="AJ2294" s="2">
        <f t="shared" si="1227"/>
        <v>201901</v>
      </c>
      <c r="AK2294" s="2">
        <f t="shared" si="1228"/>
        <v>201901</v>
      </c>
      <c r="AL2294" s="2">
        <f t="shared" si="1229"/>
        <v>201903</v>
      </c>
      <c r="AM2294" s="2" t="b">
        <f t="shared" si="1230"/>
        <v>1</v>
      </c>
      <c r="AN2294" s="4" t="e">
        <f t="shared" si="1242"/>
        <v>#N/A</v>
      </c>
      <c r="AO2294" s="4" t="e">
        <f t="shared" si="1243"/>
        <v>#N/A</v>
      </c>
      <c r="AP2294" s="2" t="str">
        <f>IF(AD2294,
  IF(ISBLANK(H2294),
    AP2293,
    IF(LEN(H2294)=1,
      IF(OR(UPPER(H2294)="A",UPPER(H2294)="I"),
        EINSTELLUNGEN!$D$21,
        IF(OR(UPPER(H2294)="B",UPPER(H2294)="M"),
          EINSTELLUNGEN!$D$22,
          IF(OR(UPPER(H2294)="C",UPPER(H2294)="S"),
            EINSTELLUNGEN!$D$23,
            IF(UPPER(H2294)="D",
              EINSTELLUNGEN!$D$24,
              IF(UPPER(H2294)="E",
                EINSTELLUNGEN!$D$25,
                UPPER(H2294)))))),
      IF(ISNUMBER(H2294),
        EINSTELLUNGEN!$D$20&amp;H2294,
        UPPER(H2294)))),
  "")</f>
        <v/>
      </c>
      <c r="AQ2294" s="2" t="str">
        <f t="shared" si="1244"/>
        <v/>
      </c>
      <c r="AR2294" s="2">
        <f t="shared" si="1245"/>
        <v>0</v>
      </c>
      <c r="AS2294" s="145">
        <f t="shared" si="1246"/>
        <v>0.33333333333333331</v>
      </c>
      <c r="AT2294" s="2">
        <f t="shared" si="1247"/>
        <v>0</v>
      </c>
      <c r="AU2294" s="2">
        <f t="shared" si="1248"/>
        <v>0</v>
      </c>
      <c r="AV2294" s="2">
        <f t="shared" si="1249"/>
        <v>0</v>
      </c>
      <c r="AW2294" s="2">
        <f t="shared" si="1250"/>
        <v>0</v>
      </c>
      <c r="AX2294" s="2">
        <f t="shared" si="1231"/>
        <v>0</v>
      </c>
      <c r="AY2294" s="2">
        <f t="shared" si="1251"/>
        <v>0</v>
      </c>
      <c r="AZ2294" s="145" t="e">
        <f t="shared" si="1252"/>
        <v>#N/A</v>
      </c>
      <c r="BA2294" s="145" t="e">
        <f t="shared" si="1253"/>
        <v>#N/A</v>
      </c>
      <c r="BB2294" s="145">
        <f t="shared" si="1254"/>
        <v>2.083333333333337E-2</v>
      </c>
      <c r="BC2294" s="2">
        <f>IF(AM2294,
  IF(AND(AL2294=$J$31,_xlfn.DAYS(AH2294,DATE(AI2294,1,1))&lt;7),
    MAX(0,EINSTELLUNGEN!$D$12+1-WEEKDAY(DATE(EINSTELLUNGEN!$D$9,EINSTELLUNGEN!$D$10,1),2)),
    IF(AL2294=$J$33,
      MIN(EINSTELLUNGEN!$D$12,WEEKDAY(DATE(EINSTELLUNGEN!$D$9,12,31),2)),
      EINSTELLUNGEN!$D$12
  )) - SUMIF(AL$50:AL$2500,"="&amp;AL2294,AX$50:AX$2500),
  0)</f>
        <v>3</v>
      </c>
      <c r="BD2294" s="2">
        <f t="shared" si="1255"/>
        <v>0.33333333333333331</v>
      </c>
      <c r="BE2294" s="2">
        <f t="shared" si="1256"/>
        <v>0</v>
      </c>
    </row>
    <row r="2295" spans="1:57" ht="10.5" customHeight="1">
      <c r="A2295" s="1" t="str">
        <f t="shared" ca="1" si="1232"/>
        <v/>
      </c>
      <c r="B2295" s="1" t="str">
        <f t="shared" ca="1" si="1233"/>
        <v/>
      </c>
      <c r="C2295" s="1" t="str">
        <f t="shared" ca="1" si="1234"/>
        <v/>
      </c>
      <c r="D2295" s="1" t="str">
        <f t="shared" ca="1" si="1235"/>
        <v/>
      </c>
      <c r="F2295" s="10"/>
      <c r="G2295" s="136" t="str">
        <f t="shared" si="1236"/>
        <v/>
      </c>
      <c r="H2295" s="27"/>
      <c r="I2295" s="28"/>
      <c r="J2295" s="28"/>
      <c r="K2295" s="29"/>
      <c r="L2295" s="136"/>
      <c r="M2295" s="136"/>
      <c r="N2295" s="136"/>
      <c r="O2295" s="26" t="str">
        <f t="shared" si="1237"/>
        <v/>
      </c>
      <c r="P2295" s="218" t="str">
        <f t="shared" si="1238"/>
        <v/>
      </c>
      <c r="Q2295" s="26" t="str">
        <f t="shared" si="1239"/>
        <v/>
      </c>
      <c r="R2295" s="22"/>
      <c r="S2295" s="99"/>
      <c r="T2295" s="10"/>
      <c r="U2295" s="229" t="str">
        <f t="shared" si="1240"/>
        <v/>
      </c>
      <c r="V2295" s="230"/>
      <c r="W2295" s="230"/>
      <c r="X2295" s="230"/>
      <c r="Y2295" s="230"/>
      <c r="Z2295" s="22" t="str">
        <f>""</f>
        <v/>
      </c>
      <c r="AB2295" s="23" t="str">
        <f t="shared" si="1241"/>
        <v/>
      </c>
      <c r="AC2295" s="2" t="b">
        <f>COUNT(Q2295:Q$2500)&gt;0</f>
        <v>0</v>
      </c>
      <c r="AD2295" s="2" t="b">
        <f t="shared" si="1223"/>
        <v>0</v>
      </c>
      <c r="AE2295" s="2" t="b">
        <f t="shared" si="1224"/>
        <v>0</v>
      </c>
      <c r="AF2295" s="2" t="b">
        <f t="shared" si="1225"/>
        <v>0</v>
      </c>
      <c r="AG2295" s="2" t="b">
        <f>OR(
  AND(AC2295,NOT(AC2296)),
  AND(AF2295,WEEKDAY(AH2294,2)=EINSTELLUNGEN!$D$12),
  AND(AF2295,AH2295=$J$35)
)</f>
        <v>0</v>
      </c>
      <c r="AH2295" s="2">
        <f>IF(AE2295,AH2294+IF(WEEKDAY(AH2294+1,2)&lt;=EINSTELLUNGEN!$D$12,1,$J$36),AH2294)</f>
        <v>42020</v>
      </c>
      <c r="AI2295" s="2">
        <f t="shared" si="1226"/>
        <v>2019</v>
      </c>
      <c r="AJ2295" s="2">
        <f t="shared" si="1227"/>
        <v>201901</v>
      </c>
      <c r="AK2295" s="2">
        <f t="shared" si="1228"/>
        <v>201901</v>
      </c>
      <c r="AL2295" s="2">
        <f t="shared" si="1229"/>
        <v>201903</v>
      </c>
      <c r="AM2295" s="2" t="b">
        <f t="shared" si="1230"/>
        <v>1</v>
      </c>
      <c r="AN2295" s="4" t="e">
        <f t="shared" si="1242"/>
        <v>#N/A</v>
      </c>
      <c r="AO2295" s="4" t="e">
        <f t="shared" si="1243"/>
        <v>#N/A</v>
      </c>
      <c r="AP2295" s="2" t="str">
        <f>IF(AD2295,
  IF(ISBLANK(H2295),
    AP2294,
    IF(LEN(H2295)=1,
      IF(OR(UPPER(H2295)="A",UPPER(H2295)="I"),
        EINSTELLUNGEN!$D$21,
        IF(OR(UPPER(H2295)="B",UPPER(H2295)="M"),
          EINSTELLUNGEN!$D$22,
          IF(OR(UPPER(H2295)="C",UPPER(H2295)="S"),
            EINSTELLUNGEN!$D$23,
            IF(UPPER(H2295)="D",
              EINSTELLUNGEN!$D$24,
              IF(UPPER(H2295)="E",
                EINSTELLUNGEN!$D$25,
                UPPER(H2295)))))),
      IF(ISNUMBER(H2295),
        EINSTELLUNGEN!$D$20&amp;H2295,
        UPPER(H2295)))),
  "")</f>
        <v/>
      </c>
      <c r="AQ2295" s="2" t="str">
        <f t="shared" si="1244"/>
        <v/>
      </c>
      <c r="AR2295" s="2">
        <f t="shared" si="1245"/>
        <v>0</v>
      </c>
      <c r="AS2295" s="145">
        <f t="shared" si="1246"/>
        <v>0.33333333333333331</v>
      </c>
      <c r="AT2295" s="2">
        <f t="shared" si="1247"/>
        <v>0</v>
      </c>
      <c r="AU2295" s="2">
        <f t="shared" si="1248"/>
        <v>0</v>
      </c>
      <c r="AV2295" s="2">
        <f t="shared" si="1249"/>
        <v>0</v>
      </c>
      <c r="AW2295" s="2">
        <f t="shared" si="1250"/>
        <v>0</v>
      </c>
      <c r="AX2295" s="2">
        <f t="shared" si="1231"/>
        <v>0</v>
      </c>
      <c r="AY2295" s="2">
        <f t="shared" si="1251"/>
        <v>0</v>
      </c>
      <c r="AZ2295" s="145" t="e">
        <f t="shared" si="1252"/>
        <v>#N/A</v>
      </c>
      <c r="BA2295" s="145" t="e">
        <f t="shared" si="1253"/>
        <v>#N/A</v>
      </c>
      <c r="BB2295" s="145">
        <f t="shared" si="1254"/>
        <v>2.083333333333337E-2</v>
      </c>
      <c r="BC2295" s="2">
        <f>IF(AM2295,
  IF(AND(AL2295=$J$31,_xlfn.DAYS(AH2295,DATE(AI2295,1,1))&lt;7),
    MAX(0,EINSTELLUNGEN!$D$12+1-WEEKDAY(DATE(EINSTELLUNGEN!$D$9,EINSTELLUNGEN!$D$10,1),2)),
    IF(AL2295=$J$33,
      MIN(EINSTELLUNGEN!$D$12,WEEKDAY(DATE(EINSTELLUNGEN!$D$9,12,31),2)),
      EINSTELLUNGEN!$D$12
  )) - SUMIF(AL$50:AL$2500,"="&amp;AL2295,AX$50:AX$2500),
  0)</f>
        <v>3</v>
      </c>
      <c r="BD2295" s="2">
        <f t="shared" si="1255"/>
        <v>0.33333333333333331</v>
      </c>
      <c r="BE2295" s="2">
        <f t="shared" si="1256"/>
        <v>0</v>
      </c>
    </row>
    <row r="2296" spans="1:57" ht="10.5" customHeight="1">
      <c r="A2296" s="1" t="str">
        <f t="shared" ca="1" si="1232"/>
        <v/>
      </c>
      <c r="B2296" s="1" t="str">
        <f t="shared" ca="1" si="1233"/>
        <v/>
      </c>
      <c r="C2296" s="1" t="str">
        <f t="shared" ca="1" si="1234"/>
        <v/>
      </c>
      <c r="D2296" s="1" t="str">
        <f t="shared" ca="1" si="1235"/>
        <v/>
      </c>
      <c r="F2296" s="10"/>
      <c r="G2296" s="136" t="str">
        <f t="shared" si="1236"/>
        <v/>
      </c>
      <c r="H2296" s="27"/>
      <c r="I2296" s="28"/>
      <c r="J2296" s="28"/>
      <c r="K2296" s="29"/>
      <c r="L2296" s="136"/>
      <c r="M2296" s="136"/>
      <c r="N2296" s="136"/>
      <c r="O2296" s="26" t="str">
        <f t="shared" si="1237"/>
        <v/>
      </c>
      <c r="P2296" s="218" t="str">
        <f t="shared" si="1238"/>
        <v/>
      </c>
      <c r="Q2296" s="26" t="str">
        <f t="shared" si="1239"/>
        <v/>
      </c>
      <c r="R2296" s="22"/>
      <c r="S2296" s="99"/>
      <c r="T2296" s="10"/>
      <c r="U2296" s="229" t="str">
        <f t="shared" si="1240"/>
        <v/>
      </c>
      <c r="V2296" s="230"/>
      <c r="W2296" s="230"/>
      <c r="X2296" s="230"/>
      <c r="Y2296" s="230"/>
      <c r="Z2296" s="22" t="str">
        <f>""</f>
        <v/>
      </c>
      <c r="AB2296" s="23" t="str">
        <f t="shared" si="1241"/>
        <v/>
      </c>
      <c r="AC2296" s="2" t="b">
        <f>COUNT(Q2296:Q$2500)&gt;0</f>
        <v>0</v>
      </c>
      <c r="AD2296" s="2" t="b">
        <f t="shared" si="1223"/>
        <v>0</v>
      </c>
      <c r="AE2296" s="2" t="b">
        <f t="shared" si="1224"/>
        <v>0</v>
      </c>
      <c r="AF2296" s="2" t="b">
        <f t="shared" si="1225"/>
        <v>0</v>
      </c>
      <c r="AG2296" s="2" t="b">
        <f>OR(
  AND(AC2296,NOT(AC2297)),
  AND(AF2296,WEEKDAY(AH2295,2)=EINSTELLUNGEN!$D$12),
  AND(AF2296,AH2296=$J$35)
)</f>
        <v>0</v>
      </c>
      <c r="AH2296" s="2">
        <f>IF(AE2296,AH2295+IF(WEEKDAY(AH2295+1,2)&lt;=EINSTELLUNGEN!$D$12,1,$J$36),AH2295)</f>
        <v>42020</v>
      </c>
      <c r="AI2296" s="2">
        <f t="shared" si="1226"/>
        <v>2019</v>
      </c>
      <c r="AJ2296" s="2">
        <f t="shared" si="1227"/>
        <v>201901</v>
      </c>
      <c r="AK2296" s="2">
        <f t="shared" si="1228"/>
        <v>201901</v>
      </c>
      <c r="AL2296" s="2">
        <f t="shared" si="1229"/>
        <v>201903</v>
      </c>
      <c r="AM2296" s="2" t="b">
        <f t="shared" si="1230"/>
        <v>1</v>
      </c>
      <c r="AN2296" s="4" t="e">
        <f t="shared" si="1242"/>
        <v>#N/A</v>
      </c>
      <c r="AO2296" s="4" t="e">
        <f t="shared" si="1243"/>
        <v>#N/A</v>
      </c>
      <c r="AP2296" s="2" t="str">
        <f>IF(AD2296,
  IF(ISBLANK(H2296),
    AP2295,
    IF(LEN(H2296)=1,
      IF(OR(UPPER(H2296)="A",UPPER(H2296)="I"),
        EINSTELLUNGEN!$D$21,
        IF(OR(UPPER(H2296)="B",UPPER(H2296)="M"),
          EINSTELLUNGEN!$D$22,
          IF(OR(UPPER(H2296)="C",UPPER(H2296)="S"),
            EINSTELLUNGEN!$D$23,
            IF(UPPER(H2296)="D",
              EINSTELLUNGEN!$D$24,
              IF(UPPER(H2296)="E",
                EINSTELLUNGEN!$D$25,
                UPPER(H2296)))))),
      IF(ISNUMBER(H2296),
        EINSTELLUNGEN!$D$20&amp;H2296,
        UPPER(H2296)))),
  "")</f>
        <v/>
      </c>
      <c r="AQ2296" s="2" t="str">
        <f t="shared" si="1244"/>
        <v/>
      </c>
      <c r="AR2296" s="2">
        <f t="shared" si="1245"/>
        <v>0</v>
      </c>
      <c r="AS2296" s="145">
        <f t="shared" si="1246"/>
        <v>0.33333333333333331</v>
      </c>
      <c r="AT2296" s="2">
        <f t="shared" si="1247"/>
        <v>0</v>
      </c>
      <c r="AU2296" s="2">
        <f t="shared" si="1248"/>
        <v>0</v>
      </c>
      <c r="AV2296" s="2">
        <f t="shared" si="1249"/>
        <v>0</v>
      </c>
      <c r="AW2296" s="2">
        <f t="shared" si="1250"/>
        <v>0</v>
      </c>
      <c r="AX2296" s="2">
        <f t="shared" si="1231"/>
        <v>0</v>
      </c>
      <c r="AY2296" s="2">
        <f t="shared" si="1251"/>
        <v>0</v>
      </c>
      <c r="AZ2296" s="145" t="e">
        <f t="shared" si="1252"/>
        <v>#N/A</v>
      </c>
      <c r="BA2296" s="145" t="e">
        <f t="shared" si="1253"/>
        <v>#N/A</v>
      </c>
      <c r="BB2296" s="145">
        <f t="shared" si="1254"/>
        <v>2.083333333333337E-2</v>
      </c>
      <c r="BC2296" s="2">
        <f>IF(AM2296,
  IF(AND(AL2296=$J$31,_xlfn.DAYS(AH2296,DATE(AI2296,1,1))&lt;7),
    MAX(0,EINSTELLUNGEN!$D$12+1-WEEKDAY(DATE(EINSTELLUNGEN!$D$9,EINSTELLUNGEN!$D$10,1),2)),
    IF(AL2296=$J$33,
      MIN(EINSTELLUNGEN!$D$12,WEEKDAY(DATE(EINSTELLUNGEN!$D$9,12,31),2)),
      EINSTELLUNGEN!$D$12
  )) - SUMIF(AL$50:AL$2500,"="&amp;AL2296,AX$50:AX$2500),
  0)</f>
        <v>3</v>
      </c>
      <c r="BD2296" s="2">
        <f t="shared" si="1255"/>
        <v>0.33333333333333331</v>
      </c>
      <c r="BE2296" s="2">
        <f t="shared" si="1256"/>
        <v>0</v>
      </c>
    </row>
    <row r="2297" spans="1:57" ht="10.5" customHeight="1">
      <c r="A2297" s="1" t="str">
        <f t="shared" ca="1" si="1232"/>
        <v/>
      </c>
      <c r="B2297" s="1" t="str">
        <f t="shared" ca="1" si="1233"/>
        <v/>
      </c>
      <c r="C2297" s="1" t="str">
        <f t="shared" ca="1" si="1234"/>
        <v/>
      </c>
      <c r="D2297" s="1" t="str">
        <f t="shared" ca="1" si="1235"/>
        <v/>
      </c>
      <c r="F2297" s="10"/>
      <c r="G2297" s="136" t="str">
        <f t="shared" si="1236"/>
        <v/>
      </c>
      <c r="H2297" s="27"/>
      <c r="I2297" s="28"/>
      <c r="J2297" s="28"/>
      <c r="K2297" s="29"/>
      <c r="L2297" s="136"/>
      <c r="M2297" s="136"/>
      <c r="N2297" s="136"/>
      <c r="O2297" s="26" t="str">
        <f t="shared" si="1237"/>
        <v/>
      </c>
      <c r="P2297" s="218" t="str">
        <f t="shared" si="1238"/>
        <v/>
      </c>
      <c r="Q2297" s="26" t="str">
        <f t="shared" si="1239"/>
        <v/>
      </c>
      <c r="R2297" s="22"/>
      <c r="S2297" s="99"/>
      <c r="T2297" s="10"/>
      <c r="U2297" s="229" t="str">
        <f t="shared" si="1240"/>
        <v/>
      </c>
      <c r="V2297" s="230"/>
      <c r="W2297" s="230"/>
      <c r="X2297" s="230"/>
      <c r="Y2297" s="230"/>
      <c r="Z2297" s="22" t="str">
        <f>""</f>
        <v/>
      </c>
      <c r="AB2297" s="23" t="str">
        <f t="shared" si="1241"/>
        <v/>
      </c>
      <c r="AC2297" s="2" t="b">
        <f>COUNT(Q2297:Q$2500)&gt;0</f>
        <v>0</v>
      </c>
      <c r="AD2297" s="2" t="b">
        <f t="shared" si="1223"/>
        <v>0</v>
      </c>
      <c r="AE2297" s="2" t="b">
        <f t="shared" si="1224"/>
        <v>0</v>
      </c>
      <c r="AF2297" s="2" t="b">
        <f t="shared" si="1225"/>
        <v>0</v>
      </c>
      <c r="AG2297" s="2" t="b">
        <f>OR(
  AND(AC2297,NOT(AC2298)),
  AND(AF2297,WEEKDAY(AH2296,2)=EINSTELLUNGEN!$D$12),
  AND(AF2297,AH2297=$J$35)
)</f>
        <v>0</v>
      </c>
      <c r="AH2297" s="2">
        <f>IF(AE2297,AH2296+IF(WEEKDAY(AH2296+1,2)&lt;=EINSTELLUNGEN!$D$12,1,$J$36),AH2296)</f>
        <v>42020</v>
      </c>
      <c r="AI2297" s="2">
        <f t="shared" si="1226"/>
        <v>2019</v>
      </c>
      <c r="AJ2297" s="2">
        <f t="shared" si="1227"/>
        <v>201901</v>
      </c>
      <c r="AK2297" s="2">
        <f t="shared" si="1228"/>
        <v>201901</v>
      </c>
      <c r="AL2297" s="2">
        <f t="shared" si="1229"/>
        <v>201903</v>
      </c>
      <c r="AM2297" s="2" t="b">
        <f t="shared" si="1230"/>
        <v>1</v>
      </c>
      <c r="AN2297" s="4" t="e">
        <f t="shared" si="1242"/>
        <v>#N/A</v>
      </c>
      <c r="AO2297" s="4" t="e">
        <f t="shared" si="1243"/>
        <v>#N/A</v>
      </c>
      <c r="AP2297" s="2" t="str">
        <f>IF(AD2297,
  IF(ISBLANK(H2297),
    AP2296,
    IF(LEN(H2297)=1,
      IF(OR(UPPER(H2297)="A",UPPER(H2297)="I"),
        EINSTELLUNGEN!$D$21,
        IF(OR(UPPER(H2297)="B",UPPER(H2297)="M"),
          EINSTELLUNGEN!$D$22,
          IF(OR(UPPER(H2297)="C",UPPER(H2297)="S"),
            EINSTELLUNGEN!$D$23,
            IF(UPPER(H2297)="D",
              EINSTELLUNGEN!$D$24,
              IF(UPPER(H2297)="E",
                EINSTELLUNGEN!$D$25,
                UPPER(H2297)))))),
      IF(ISNUMBER(H2297),
        EINSTELLUNGEN!$D$20&amp;H2297,
        UPPER(H2297)))),
  "")</f>
        <v/>
      </c>
      <c r="AQ2297" s="2" t="str">
        <f t="shared" si="1244"/>
        <v/>
      </c>
      <c r="AR2297" s="2">
        <f t="shared" si="1245"/>
        <v>0</v>
      </c>
      <c r="AS2297" s="145">
        <f t="shared" si="1246"/>
        <v>0.33333333333333331</v>
      </c>
      <c r="AT2297" s="2">
        <f t="shared" si="1247"/>
        <v>0</v>
      </c>
      <c r="AU2297" s="2">
        <f t="shared" si="1248"/>
        <v>0</v>
      </c>
      <c r="AV2297" s="2">
        <f t="shared" si="1249"/>
        <v>0</v>
      </c>
      <c r="AW2297" s="2">
        <f t="shared" si="1250"/>
        <v>0</v>
      </c>
      <c r="AX2297" s="2">
        <f t="shared" si="1231"/>
        <v>0</v>
      </c>
      <c r="AY2297" s="2">
        <f t="shared" si="1251"/>
        <v>0</v>
      </c>
      <c r="AZ2297" s="145" t="e">
        <f t="shared" si="1252"/>
        <v>#N/A</v>
      </c>
      <c r="BA2297" s="145" t="e">
        <f t="shared" si="1253"/>
        <v>#N/A</v>
      </c>
      <c r="BB2297" s="145">
        <f t="shared" si="1254"/>
        <v>2.083333333333337E-2</v>
      </c>
      <c r="BC2297" s="2">
        <f>IF(AM2297,
  IF(AND(AL2297=$J$31,_xlfn.DAYS(AH2297,DATE(AI2297,1,1))&lt;7),
    MAX(0,EINSTELLUNGEN!$D$12+1-WEEKDAY(DATE(EINSTELLUNGEN!$D$9,EINSTELLUNGEN!$D$10,1),2)),
    IF(AL2297=$J$33,
      MIN(EINSTELLUNGEN!$D$12,WEEKDAY(DATE(EINSTELLUNGEN!$D$9,12,31),2)),
      EINSTELLUNGEN!$D$12
  )) - SUMIF(AL$50:AL$2500,"="&amp;AL2297,AX$50:AX$2500),
  0)</f>
        <v>3</v>
      </c>
      <c r="BD2297" s="2">
        <f t="shared" si="1255"/>
        <v>0.33333333333333331</v>
      </c>
      <c r="BE2297" s="2">
        <f t="shared" si="1256"/>
        <v>0</v>
      </c>
    </row>
    <row r="2298" spans="1:57" ht="10.5" customHeight="1">
      <c r="A2298" s="1" t="str">
        <f t="shared" ca="1" si="1232"/>
        <v/>
      </c>
      <c r="B2298" s="1" t="str">
        <f t="shared" ca="1" si="1233"/>
        <v/>
      </c>
      <c r="C2298" s="1" t="str">
        <f t="shared" ca="1" si="1234"/>
        <v/>
      </c>
      <c r="D2298" s="1" t="str">
        <f t="shared" ca="1" si="1235"/>
        <v/>
      </c>
      <c r="F2298" s="10"/>
      <c r="G2298" s="136" t="str">
        <f t="shared" si="1236"/>
        <v/>
      </c>
      <c r="H2298" s="27"/>
      <c r="I2298" s="28"/>
      <c r="J2298" s="28"/>
      <c r="K2298" s="29"/>
      <c r="L2298" s="136"/>
      <c r="M2298" s="136"/>
      <c r="N2298" s="136"/>
      <c r="O2298" s="26" t="str">
        <f t="shared" si="1237"/>
        <v/>
      </c>
      <c r="P2298" s="218" t="str">
        <f t="shared" si="1238"/>
        <v/>
      </c>
      <c r="Q2298" s="26" t="str">
        <f t="shared" si="1239"/>
        <v/>
      </c>
      <c r="R2298" s="22"/>
      <c r="S2298" s="99"/>
      <c r="T2298" s="10"/>
      <c r="U2298" s="229" t="str">
        <f t="shared" si="1240"/>
        <v/>
      </c>
      <c r="V2298" s="230"/>
      <c r="W2298" s="230"/>
      <c r="X2298" s="230"/>
      <c r="Y2298" s="230"/>
      <c r="Z2298" s="22" t="str">
        <f>""</f>
        <v/>
      </c>
      <c r="AB2298" s="23" t="str">
        <f t="shared" si="1241"/>
        <v/>
      </c>
      <c r="AC2298" s="2" t="b">
        <f>COUNT(Q2298:Q$2500)&gt;0</f>
        <v>0</v>
      </c>
      <c r="AD2298" s="2" t="b">
        <f t="shared" si="1223"/>
        <v>0</v>
      </c>
      <c r="AE2298" s="2" t="b">
        <f t="shared" si="1224"/>
        <v>0</v>
      </c>
      <c r="AF2298" s="2" t="b">
        <f t="shared" si="1225"/>
        <v>0</v>
      </c>
      <c r="AG2298" s="2" t="b">
        <f>OR(
  AND(AC2298,NOT(AC2299)),
  AND(AF2298,WEEKDAY(AH2297,2)=EINSTELLUNGEN!$D$12),
  AND(AF2298,AH2298=$J$35)
)</f>
        <v>0</v>
      </c>
      <c r="AH2298" s="2">
        <f>IF(AE2298,AH2297+IF(WEEKDAY(AH2297+1,2)&lt;=EINSTELLUNGEN!$D$12,1,$J$36),AH2297)</f>
        <v>42020</v>
      </c>
      <c r="AI2298" s="2">
        <f t="shared" si="1226"/>
        <v>2019</v>
      </c>
      <c r="AJ2298" s="2">
        <f t="shared" si="1227"/>
        <v>201901</v>
      </c>
      <c r="AK2298" s="2">
        <f t="shared" si="1228"/>
        <v>201901</v>
      </c>
      <c r="AL2298" s="2">
        <f t="shared" si="1229"/>
        <v>201903</v>
      </c>
      <c r="AM2298" s="2" t="b">
        <f t="shared" si="1230"/>
        <v>1</v>
      </c>
      <c r="AN2298" s="4" t="e">
        <f t="shared" si="1242"/>
        <v>#N/A</v>
      </c>
      <c r="AO2298" s="4" t="e">
        <f t="shared" si="1243"/>
        <v>#N/A</v>
      </c>
      <c r="AP2298" s="2" t="str">
        <f>IF(AD2298,
  IF(ISBLANK(H2298),
    AP2297,
    IF(LEN(H2298)=1,
      IF(OR(UPPER(H2298)="A",UPPER(H2298)="I"),
        EINSTELLUNGEN!$D$21,
        IF(OR(UPPER(H2298)="B",UPPER(H2298)="M"),
          EINSTELLUNGEN!$D$22,
          IF(OR(UPPER(H2298)="C",UPPER(H2298)="S"),
            EINSTELLUNGEN!$D$23,
            IF(UPPER(H2298)="D",
              EINSTELLUNGEN!$D$24,
              IF(UPPER(H2298)="E",
                EINSTELLUNGEN!$D$25,
                UPPER(H2298)))))),
      IF(ISNUMBER(H2298),
        EINSTELLUNGEN!$D$20&amp;H2298,
        UPPER(H2298)))),
  "")</f>
        <v/>
      </c>
      <c r="AQ2298" s="2" t="str">
        <f t="shared" si="1244"/>
        <v/>
      </c>
      <c r="AR2298" s="2">
        <f t="shared" si="1245"/>
        <v>0</v>
      </c>
      <c r="AS2298" s="145">
        <f t="shared" si="1246"/>
        <v>0.33333333333333331</v>
      </c>
      <c r="AT2298" s="2">
        <f t="shared" si="1247"/>
        <v>0</v>
      </c>
      <c r="AU2298" s="2">
        <f t="shared" si="1248"/>
        <v>0</v>
      </c>
      <c r="AV2298" s="2">
        <f t="shared" si="1249"/>
        <v>0</v>
      </c>
      <c r="AW2298" s="2">
        <f t="shared" si="1250"/>
        <v>0</v>
      </c>
      <c r="AX2298" s="2">
        <f t="shared" si="1231"/>
        <v>0</v>
      </c>
      <c r="AY2298" s="2">
        <f t="shared" si="1251"/>
        <v>0</v>
      </c>
      <c r="AZ2298" s="145" t="e">
        <f t="shared" si="1252"/>
        <v>#N/A</v>
      </c>
      <c r="BA2298" s="145" t="e">
        <f t="shared" si="1253"/>
        <v>#N/A</v>
      </c>
      <c r="BB2298" s="145">
        <f t="shared" si="1254"/>
        <v>2.083333333333337E-2</v>
      </c>
      <c r="BC2298" s="2">
        <f>IF(AM2298,
  IF(AND(AL2298=$J$31,_xlfn.DAYS(AH2298,DATE(AI2298,1,1))&lt;7),
    MAX(0,EINSTELLUNGEN!$D$12+1-WEEKDAY(DATE(EINSTELLUNGEN!$D$9,EINSTELLUNGEN!$D$10,1),2)),
    IF(AL2298=$J$33,
      MIN(EINSTELLUNGEN!$D$12,WEEKDAY(DATE(EINSTELLUNGEN!$D$9,12,31),2)),
      EINSTELLUNGEN!$D$12
  )) - SUMIF(AL$50:AL$2500,"="&amp;AL2298,AX$50:AX$2500),
  0)</f>
        <v>3</v>
      </c>
      <c r="BD2298" s="2">
        <f t="shared" si="1255"/>
        <v>0.33333333333333331</v>
      </c>
      <c r="BE2298" s="2">
        <f t="shared" si="1256"/>
        <v>0</v>
      </c>
    </row>
    <row r="2299" spans="1:57" ht="10.5" customHeight="1">
      <c r="A2299" s="1" t="str">
        <f t="shared" ca="1" si="1232"/>
        <v/>
      </c>
      <c r="B2299" s="1" t="str">
        <f t="shared" ca="1" si="1233"/>
        <v/>
      </c>
      <c r="C2299" s="1" t="str">
        <f t="shared" ca="1" si="1234"/>
        <v/>
      </c>
      <c r="D2299" s="1" t="str">
        <f t="shared" ca="1" si="1235"/>
        <v/>
      </c>
      <c r="F2299" s="10"/>
      <c r="G2299" s="136" t="str">
        <f t="shared" si="1236"/>
        <v/>
      </c>
      <c r="H2299" s="27"/>
      <c r="I2299" s="28"/>
      <c r="J2299" s="28"/>
      <c r="K2299" s="29"/>
      <c r="L2299" s="136"/>
      <c r="M2299" s="136"/>
      <c r="N2299" s="136"/>
      <c r="O2299" s="26" t="str">
        <f t="shared" si="1237"/>
        <v/>
      </c>
      <c r="P2299" s="218" t="str">
        <f t="shared" si="1238"/>
        <v/>
      </c>
      <c r="Q2299" s="26" t="str">
        <f t="shared" si="1239"/>
        <v/>
      </c>
      <c r="R2299" s="22"/>
      <c r="S2299" s="99"/>
      <c r="T2299" s="10"/>
      <c r="U2299" s="229" t="str">
        <f t="shared" si="1240"/>
        <v/>
      </c>
      <c r="V2299" s="230"/>
      <c r="W2299" s="230"/>
      <c r="X2299" s="230"/>
      <c r="Y2299" s="230"/>
      <c r="Z2299" s="22" t="str">
        <f>""</f>
        <v/>
      </c>
      <c r="AB2299" s="23" t="str">
        <f t="shared" si="1241"/>
        <v/>
      </c>
      <c r="AC2299" s="2" t="b">
        <f>COUNT(Q2299:Q$2500)&gt;0</f>
        <v>0</v>
      </c>
      <c r="AD2299" s="2" t="b">
        <f t="shared" si="1223"/>
        <v>0</v>
      </c>
      <c r="AE2299" s="2" t="b">
        <f t="shared" si="1224"/>
        <v>0</v>
      </c>
      <c r="AF2299" s="2" t="b">
        <f t="shared" si="1225"/>
        <v>0</v>
      </c>
      <c r="AG2299" s="2" t="b">
        <f>OR(
  AND(AC2299,NOT(AC2300)),
  AND(AF2299,WEEKDAY(AH2298,2)=EINSTELLUNGEN!$D$12),
  AND(AF2299,AH2299=$J$35)
)</f>
        <v>0</v>
      </c>
      <c r="AH2299" s="2">
        <f>IF(AE2299,AH2298+IF(WEEKDAY(AH2298+1,2)&lt;=EINSTELLUNGEN!$D$12,1,$J$36),AH2298)</f>
        <v>42020</v>
      </c>
      <c r="AI2299" s="2">
        <f t="shared" si="1226"/>
        <v>2019</v>
      </c>
      <c r="AJ2299" s="2">
        <f t="shared" si="1227"/>
        <v>201901</v>
      </c>
      <c r="AK2299" s="2">
        <f t="shared" si="1228"/>
        <v>201901</v>
      </c>
      <c r="AL2299" s="2">
        <f t="shared" si="1229"/>
        <v>201903</v>
      </c>
      <c r="AM2299" s="2" t="b">
        <f t="shared" si="1230"/>
        <v>1</v>
      </c>
      <c r="AN2299" s="4" t="e">
        <f t="shared" si="1242"/>
        <v>#N/A</v>
      </c>
      <c r="AO2299" s="4" t="e">
        <f t="shared" si="1243"/>
        <v>#N/A</v>
      </c>
      <c r="AP2299" s="2" t="str">
        <f>IF(AD2299,
  IF(ISBLANK(H2299),
    AP2298,
    IF(LEN(H2299)=1,
      IF(OR(UPPER(H2299)="A",UPPER(H2299)="I"),
        EINSTELLUNGEN!$D$21,
        IF(OR(UPPER(H2299)="B",UPPER(H2299)="M"),
          EINSTELLUNGEN!$D$22,
          IF(OR(UPPER(H2299)="C",UPPER(H2299)="S"),
            EINSTELLUNGEN!$D$23,
            IF(UPPER(H2299)="D",
              EINSTELLUNGEN!$D$24,
              IF(UPPER(H2299)="E",
                EINSTELLUNGEN!$D$25,
                UPPER(H2299)))))),
      IF(ISNUMBER(H2299),
        EINSTELLUNGEN!$D$20&amp;H2299,
        UPPER(H2299)))),
  "")</f>
        <v/>
      </c>
      <c r="AQ2299" s="2" t="str">
        <f t="shared" si="1244"/>
        <v/>
      </c>
      <c r="AR2299" s="2">
        <f t="shared" si="1245"/>
        <v>0</v>
      </c>
      <c r="AS2299" s="145">
        <f t="shared" si="1246"/>
        <v>0.33333333333333331</v>
      </c>
      <c r="AT2299" s="2">
        <f t="shared" si="1247"/>
        <v>0</v>
      </c>
      <c r="AU2299" s="2">
        <f t="shared" si="1248"/>
        <v>0</v>
      </c>
      <c r="AV2299" s="2">
        <f t="shared" si="1249"/>
        <v>0</v>
      </c>
      <c r="AW2299" s="2">
        <f t="shared" si="1250"/>
        <v>0</v>
      </c>
      <c r="AX2299" s="2">
        <f t="shared" si="1231"/>
        <v>0</v>
      </c>
      <c r="AY2299" s="2">
        <f t="shared" si="1251"/>
        <v>0</v>
      </c>
      <c r="AZ2299" s="145" t="e">
        <f t="shared" si="1252"/>
        <v>#N/A</v>
      </c>
      <c r="BA2299" s="145" t="e">
        <f t="shared" si="1253"/>
        <v>#N/A</v>
      </c>
      <c r="BB2299" s="145">
        <f t="shared" si="1254"/>
        <v>2.083333333333337E-2</v>
      </c>
      <c r="BC2299" s="2">
        <f>IF(AM2299,
  IF(AND(AL2299=$J$31,_xlfn.DAYS(AH2299,DATE(AI2299,1,1))&lt;7),
    MAX(0,EINSTELLUNGEN!$D$12+1-WEEKDAY(DATE(EINSTELLUNGEN!$D$9,EINSTELLUNGEN!$D$10,1),2)),
    IF(AL2299=$J$33,
      MIN(EINSTELLUNGEN!$D$12,WEEKDAY(DATE(EINSTELLUNGEN!$D$9,12,31),2)),
      EINSTELLUNGEN!$D$12
  )) - SUMIF(AL$50:AL$2500,"="&amp;AL2299,AX$50:AX$2500),
  0)</f>
        <v>3</v>
      </c>
      <c r="BD2299" s="2">
        <f t="shared" si="1255"/>
        <v>0.33333333333333331</v>
      </c>
      <c r="BE2299" s="2">
        <f t="shared" si="1256"/>
        <v>0</v>
      </c>
    </row>
    <row r="2300" spans="1:57" ht="10.5" customHeight="1">
      <c r="A2300" s="1" t="str">
        <f t="shared" ca="1" si="1232"/>
        <v/>
      </c>
      <c r="B2300" s="1" t="str">
        <f t="shared" ca="1" si="1233"/>
        <v/>
      </c>
      <c r="C2300" s="1" t="str">
        <f t="shared" ca="1" si="1234"/>
        <v/>
      </c>
      <c r="D2300" s="1" t="str">
        <f t="shared" ca="1" si="1235"/>
        <v/>
      </c>
      <c r="F2300" s="10"/>
      <c r="G2300" s="136" t="str">
        <f t="shared" si="1236"/>
        <v/>
      </c>
      <c r="H2300" s="27"/>
      <c r="I2300" s="28"/>
      <c r="J2300" s="28"/>
      <c r="K2300" s="29"/>
      <c r="L2300" s="136"/>
      <c r="M2300" s="136"/>
      <c r="N2300" s="136"/>
      <c r="O2300" s="26" t="str">
        <f t="shared" si="1237"/>
        <v/>
      </c>
      <c r="P2300" s="218" t="str">
        <f t="shared" si="1238"/>
        <v/>
      </c>
      <c r="Q2300" s="26" t="str">
        <f t="shared" si="1239"/>
        <v/>
      </c>
      <c r="R2300" s="22"/>
      <c r="S2300" s="99"/>
      <c r="T2300" s="10"/>
      <c r="U2300" s="229" t="str">
        <f t="shared" si="1240"/>
        <v/>
      </c>
      <c r="V2300" s="230"/>
      <c r="W2300" s="230"/>
      <c r="X2300" s="230"/>
      <c r="Y2300" s="230"/>
      <c r="Z2300" s="22" t="str">
        <f>""</f>
        <v/>
      </c>
      <c r="AB2300" s="23" t="str">
        <f t="shared" si="1241"/>
        <v/>
      </c>
      <c r="AC2300" s="2" t="b">
        <f>COUNT(Q2300:Q$2500)&gt;0</f>
        <v>0</v>
      </c>
      <c r="AD2300" s="2" t="b">
        <f t="shared" si="1223"/>
        <v>0</v>
      </c>
      <c r="AE2300" s="2" t="b">
        <f t="shared" si="1224"/>
        <v>0</v>
      </c>
      <c r="AF2300" s="2" t="b">
        <f t="shared" si="1225"/>
        <v>0</v>
      </c>
      <c r="AG2300" s="2" t="b">
        <f>OR(
  AND(AC2300,NOT(AC2301)),
  AND(AF2300,WEEKDAY(AH2299,2)=EINSTELLUNGEN!$D$12),
  AND(AF2300,AH2300=$J$35)
)</f>
        <v>0</v>
      </c>
      <c r="AH2300" s="2">
        <f>IF(AE2300,AH2299+IF(WEEKDAY(AH2299+1,2)&lt;=EINSTELLUNGEN!$D$12,1,$J$36),AH2299)</f>
        <v>42020</v>
      </c>
      <c r="AI2300" s="2">
        <f t="shared" si="1226"/>
        <v>2019</v>
      </c>
      <c r="AJ2300" s="2">
        <f t="shared" si="1227"/>
        <v>201901</v>
      </c>
      <c r="AK2300" s="2">
        <f t="shared" si="1228"/>
        <v>201901</v>
      </c>
      <c r="AL2300" s="2">
        <f t="shared" si="1229"/>
        <v>201903</v>
      </c>
      <c r="AM2300" s="2" t="b">
        <f t="shared" si="1230"/>
        <v>1</v>
      </c>
      <c r="AN2300" s="4" t="e">
        <f t="shared" si="1242"/>
        <v>#N/A</v>
      </c>
      <c r="AO2300" s="4" t="e">
        <f t="shared" si="1243"/>
        <v>#N/A</v>
      </c>
      <c r="AP2300" s="2" t="str">
        <f>IF(AD2300,
  IF(ISBLANK(H2300),
    AP2299,
    IF(LEN(H2300)=1,
      IF(OR(UPPER(H2300)="A",UPPER(H2300)="I"),
        EINSTELLUNGEN!$D$21,
        IF(OR(UPPER(H2300)="B",UPPER(H2300)="M"),
          EINSTELLUNGEN!$D$22,
          IF(OR(UPPER(H2300)="C",UPPER(H2300)="S"),
            EINSTELLUNGEN!$D$23,
            IF(UPPER(H2300)="D",
              EINSTELLUNGEN!$D$24,
              IF(UPPER(H2300)="E",
                EINSTELLUNGEN!$D$25,
                UPPER(H2300)))))),
      IF(ISNUMBER(H2300),
        EINSTELLUNGEN!$D$20&amp;H2300,
        UPPER(H2300)))),
  "")</f>
        <v/>
      </c>
      <c r="AQ2300" s="2" t="str">
        <f t="shared" si="1244"/>
        <v/>
      </c>
      <c r="AR2300" s="2">
        <f t="shared" si="1245"/>
        <v>0</v>
      </c>
      <c r="AS2300" s="145">
        <f t="shared" si="1246"/>
        <v>0.33333333333333331</v>
      </c>
      <c r="AT2300" s="2">
        <f t="shared" si="1247"/>
        <v>0</v>
      </c>
      <c r="AU2300" s="2">
        <f t="shared" si="1248"/>
        <v>0</v>
      </c>
      <c r="AV2300" s="2">
        <f t="shared" si="1249"/>
        <v>0</v>
      </c>
      <c r="AW2300" s="2">
        <f t="shared" si="1250"/>
        <v>0</v>
      </c>
      <c r="AX2300" s="2">
        <f t="shared" si="1231"/>
        <v>0</v>
      </c>
      <c r="AY2300" s="2">
        <f t="shared" si="1251"/>
        <v>0</v>
      </c>
      <c r="AZ2300" s="145" t="e">
        <f t="shared" si="1252"/>
        <v>#N/A</v>
      </c>
      <c r="BA2300" s="145" t="e">
        <f t="shared" si="1253"/>
        <v>#N/A</v>
      </c>
      <c r="BB2300" s="145">
        <f t="shared" si="1254"/>
        <v>2.083333333333337E-2</v>
      </c>
      <c r="BC2300" s="2">
        <f>IF(AM2300,
  IF(AND(AL2300=$J$31,_xlfn.DAYS(AH2300,DATE(AI2300,1,1))&lt;7),
    MAX(0,EINSTELLUNGEN!$D$12+1-WEEKDAY(DATE(EINSTELLUNGEN!$D$9,EINSTELLUNGEN!$D$10,1),2)),
    IF(AL2300=$J$33,
      MIN(EINSTELLUNGEN!$D$12,WEEKDAY(DATE(EINSTELLUNGEN!$D$9,12,31),2)),
      EINSTELLUNGEN!$D$12
  )) - SUMIF(AL$50:AL$2500,"="&amp;AL2300,AX$50:AX$2500),
  0)</f>
        <v>3</v>
      </c>
      <c r="BD2300" s="2">
        <f t="shared" si="1255"/>
        <v>0.33333333333333331</v>
      </c>
      <c r="BE2300" s="2">
        <f t="shared" si="1256"/>
        <v>0</v>
      </c>
    </row>
    <row r="2301" spans="1:57" ht="10.5" customHeight="1">
      <c r="A2301" s="1" t="str">
        <f t="shared" ca="1" si="1232"/>
        <v/>
      </c>
      <c r="B2301" s="1" t="str">
        <f t="shared" ca="1" si="1233"/>
        <v/>
      </c>
      <c r="C2301" s="1" t="str">
        <f t="shared" ca="1" si="1234"/>
        <v/>
      </c>
      <c r="D2301" s="1" t="str">
        <f t="shared" ca="1" si="1235"/>
        <v/>
      </c>
      <c r="F2301" s="10"/>
      <c r="G2301" s="136" t="str">
        <f t="shared" si="1236"/>
        <v/>
      </c>
      <c r="H2301" s="27"/>
      <c r="I2301" s="28"/>
      <c r="J2301" s="28"/>
      <c r="K2301" s="29"/>
      <c r="L2301" s="136"/>
      <c r="M2301" s="136"/>
      <c r="N2301" s="136"/>
      <c r="O2301" s="26" t="str">
        <f t="shared" si="1237"/>
        <v/>
      </c>
      <c r="P2301" s="218" t="str">
        <f t="shared" si="1238"/>
        <v/>
      </c>
      <c r="Q2301" s="26" t="str">
        <f t="shared" si="1239"/>
        <v/>
      </c>
      <c r="R2301" s="22"/>
      <c r="S2301" s="99"/>
      <c r="T2301" s="10"/>
      <c r="U2301" s="229" t="str">
        <f t="shared" si="1240"/>
        <v/>
      </c>
      <c r="V2301" s="230"/>
      <c r="W2301" s="230"/>
      <c r="X2301" s="230"/>
      <c r="Y2301" s="230"/>
      <c r="Z2301" s="22" t="str">
        <f>""</f>
        <v/>
      </c>
      <c r="AB2301" s="23" t="str">
        <f t="shared" si="1241"/>
        <v/>
      </c>
      <c r="AC2301" s="2" t="b">
        <f>COUNT(Q2301:Q$2500)&gt;0</f>
        <v>0</v>
      </c>
      <c r="AD2301" s="2" t="b">
        <f t="shared" si="1223"/>
        <v>0</v>
      </c>
      <c r="AE2301" s="2" t="b">
        <f t="shared" si="1224"/>
        <v>0</v>
      </c>
      <c r="AF2301" s="2" t="b">
        <f t="shared" si="1225"/>
        <v>0</v>
      </c>
      <c r="AG2301" s="2" t="b">
        <f>OR(
  AND(AC2301,NOT(AC2302)),
  AND(AF2301,WEEKDAY(AH2300,2)=EINSTELLUNGEN!$D$12),
  AND(AF2301,AH2301=$J$35)
)</f>
        <v>0</v>
      </c>
      <c r="AH2301" s="2">
        <f>IF(AE2301,AH2300+IF(WEEKDAY(AH2300+1,2)&lt;=EINSTELLUNGEN!$D$12,1,$J$36),AH2300)</f>
        <v>42020</v>
      </c>
      <c r="AI2301" s="2">
        <f t="shared" si="1226"/>
        <v>2019</v>
      </c>
      <c r="AJ2301" s="2">
        <f t="shared" si="1227"/>
        <v>201901</v>
      </c>
      <c r="AK2301" s="2">
        <f t="shared" si="1228"/>
        <v>201901</v>
      </c>
      <c r="AL2301" s="2">
        <f t="shared" si="1229"/>
        <v>201903</v>
      </c>
      <c r="AM2301" s="2" t="b">
        <f t="shared" si="1230"/>
        <v>1</v>
      </c>
      <c r="AN2301" s="4" t="e">
        <f t="shared" si="1242"/>
        <v>#N/A</v>
      </c>
      <c r="AO2301" s="4" t="e">
        <f t="shared" si="1243"/>
        <v>#N/A</v>
      </c>
      <c r="AP2301" s="2" t="str">
        <f>IF(AD2301,
  IF(ISBLANK(H2301),
    AP2300,
    IF(LEN(H2301)=1,
      IF(OR(UPPER(H2301)="A",UPPER(H2301)="I"),
        EINSTELLUNGEN!$D$21,
        IF(OR(UPPER(H2301)="B",UPPER(H2301)="M"),
          EINSTELLUNGEN!$D$22,
          IF(OR(UPPER(H2301)="C",UPPER(H2301)="S"),
            EINSTELLUNGEN!$D$23,
            IF(UPPER(H2301)="D",
              EINSTELLUNGEN!$D$24,
              IF(UPPER(H2301)="E",
                EINSTELLUNGEN!$D$25,
                UPPER(H2301)))))),
      IF(ISNUMBER(H2301),
        EINSTELLUNGEN!$D$20&amp;H2301,
        UPPER(H2301)))),
  "")</f>
        <v/>
      </c>
      <c r="AQ2301" s="2" t="str">
        <f t="shared" si="1244"/>
        <v/>
      </c>
      <c r="AR2301" s="2">
        <f t="shared" si="1245"/>
        <v>0</v>
      </c>
      <c r="AS2301" s="145">
        <f t="shared" si="1246"/>
        <v>0.33333333333333331</v>
      </c>
      <c r="AT2301" s="2">
        <f t="shared" si="1247"/>
        <v>0</v>
      </c>
      <c r="AU2301" s="2">
        <f t="shared" si="1248"/>
        <v>0</v>
      </c>
      <c r="AV2301" s="2">
        <f t="shared" si="1249"/>
        <v>0</v>
      </c>
      <c r="AW2301" s="2">
        <f t="shared" si="1250"/>
        <v>0</v>
      </c>
      <c r="AX2301" s="2">
        <f t="shared" si="1231"/>
        <v>0</v>
      </c>
      <c r="AY2301" s="2">
        <f t="shared" si="1251"/>
        <v>0</v>
      </c>
      <c r="AZ2301" s="145" t="e">
        <f t="shared" si="1252"/>
        <v>#N/A</v>
      </c>
      <c r="BA2301" s="145" t="e">
        <f t="shared" si="1253"/>
        <v>#N/A</v>
      </c>
      <c r="BB2301" s="145">
        <f t="shared" si="1254"/>
        <v>2.083333333333337E-2</v>
      </c>
      <c r="BC2301" s="2">
        <f>IF(AM2301,
  IF(AND(AL2301=$J$31,_xlfn.DAYS(AH2301,DATE(AI2301,1,1))&lt;7),
    MAX(0,EINSTELLUNGEN!$D$12+1-WEEKDAY(DATE(EINSTELLUNGEN!$D$9,EINSTELLUNGEN!$D$10,1),2)),
    IF(AL2301=$J$33,
      MIN(EINSTELLUNGEN!$D$12,WEEKDAY(DATE(EINSTELLUNGEN!$D$9,12,31),2)),
      EINSTELLUNGEN!$D$12
  )) - SUMIF(AL$50:AL$2500,"="&amp;AL2301,AX$50:AX$2500),
  0)</f>
        <v>3</v>
      </c>
      <c r="BD2301" s="2">
        <f t="shared" si="1255"/>
        <v>0.33333333333333331</v>
      </c>
      <c r="BE2301" s="2">
        <f t="shared" si="1256"/>
        <v>0</v>
      </c>
    </row>
    <row r="2302" spans="1:57" ht="10.5" customHeight="1">
      <c r="A2302" s="1" t="str">
        <f t="shared" ca="1" si="1232"/>
        <v/>
      </c>
      <c r="B2302" s="1" t="str">
        <f t="shared" ca="1" si="1233"/>
        <v/>
      </c>
      <c r="C2302" s="1" t="str">
        <f t="shared" ca="1" si="1234"/>
        <v/>
      </c>
      <c r="D2302" s="1" t="str">
        <f t="shared" ca="1" si="1235"/>
        <v/>
      </c>
      <c r="F2302" s="10"/>
      <c r="G2302" s="136" t="str">
        <f t="shared" si="1236"/>
        <v/>
      </c>
      <c r="H2302" s="27"/>
      <c r="I2302" s="28"/>
      <c r="J2302" s="28"/>
      <c r="K2302" s="29"/>
      <c r="L2302" s="136"/>
      <c r="M2302" s="136"/>
      <c r="N2302" s="136"/>
      <c r="O2302" s="26" t="str">
        <f t="shared" si="1237"/>
        <v/>
      </c>
      <c r="P2302" s="218" t="str">
        <f t="shared" si="1238"/>
        <v/>
      </c>
      <c r="Q2302" s="26" t="str">
        <f t="shared" si="1239"/>
        <v/>
      </c>
      <c r="R2302" s="22"/>
      <c r="S2302" s="99"/>
      <c r="T2302" s="10"/>
      <c r="U2302" s="229" t="str">
        <f t="shared" si="1240"/>
        <v/>
      </c>
      <c r="V2302" s="230"/>
      <c r="W2302" s="230"/>
      <c r="X2302" s="230"/>
      <c r="Y2302" s="230"/>
      <c r="Z2302" s="22" t="str">
        <f>""</f>
        <v/>
      </c>
      <c r="AB2302" s="23" t="str">
        <f t="shared" si="1241"/>
        <v/>
      </c>
      <c r="AC2302" s="2" t="b">
        <f>COUNT(Q2302:Q$2500)&gt;0</f>
        <v>0</v>
      </c>
      <c r="AD2302" s="2" t="b">
        <f t="shared" si="1223"/>
        <v>0</v>
      </c>
      <c r="AE2302" s="2" t="b">
        <f t="shared" si="1224"/>
        <v>0</v>
      </c>
      <c r="AF2302" s="2" t="b">
        <f t="shared" si="1225"/>
        <v>0</v>
      </c>
      <c r="AG2302" s="2" t="b">
        <f>OR(
  AND(AC2302,NOT(AC2303)),
  AND(AF2302,WEEKDAY(AH2301,2)=EINSTELLUNGEN!$D$12),
  AND(AF2302,AH2302=$J$35)
)</f>
        <v>0</v>
      </c>
      <c r="AH2302" s="2">
        <f>IF(AE2302,AH2301+IF(WEEKDAY(AH2301+1,2)&lt;=EINSTELLUNGEN!$D$12,1,$J$36),AH2301)</f>
        <v>42020</v>
      </c>
      <c r="AI2302" s="2">
        <f t="shared" si="1226"/>
        <v>2019</v>
      </c>
      <c r="AJ2302" s="2">
        <f t="shared" si="1227"/>
        <v>201901</v>
      </c>
      <c r="AK2302" s="2">
        <f t="shared" si="1228"/>
        <v>201901</v>
      </c>
      <c r="AL2302" s="2">
        <f t="shared" si="1229"/>
        <v>201903</v>
      </c>
      <c r="AM2302" s="2" t="b">
        <f t="shared" si="1230"/>
        <v>1</v>
      </c>
      <c r="AN2302" s="4" t="e">
        <f t="shared" si="1242"/>
        <v>#N/A</v>
      </c>
      <c r="AO2302" s="4" t="e">
        <f t="shared" si="1243"/>
        <v>#N/A</v>
      </c>
      <c r="AP2302" s="2" t="str">
        <f>IF(AD2302,
  IF(ISBLANK(H2302),
    AP2301,
    IF(LEN(H2302)=1,
      IF(OR(UPPER(H2302)="A",UPPER(H2302)="I"),
        EINSTELLUNGEN!$D$21,
        IF(OR(UPPER(H2302)="B",UPPER(H2302)="M"),
          EINSTELLUNGEN!$D$22,
          IF(OR(UPPER(H2302)="C",UPPER(H2302)="S"),
            EINSTELLUNGEN!$D$23,
            IF(UPPER(H2302)="D",
              EINSTELLUNGEN!$D$24,
              IF(UPPER(H2302)="E",
                EINSTELLUNGEN!$D$25,
                UPPER(H2302)))))),
      IF(ISNUMBER(H2302),
        EINSTELLUNGEN!$D$20&amp;H2302,
        UPPER(H2302)))),
  "")</f>
        <v/>
      </c>
      <c r="AQ2302" s="2" t="str">
        <f t="shared" si="1244"/>
        <v/>
      </c>
      <c r="AR2302" s="2">
        <f t="shared" si="1245"/>
        <v>0</v>
      </c>
      <c r="AS2302" s="145">
        <f t="shared" si="1246"/>
        <v>0.33333333333333331</v>
      </c>
      <c r="AT2302" s="2">
        <f t="shared" si="1247"/>
        <v>0</v>
      </c>
      <c r="AU2302" s="2">
        <f t="shared" si="1248"/>
        <v>0</v>
      </c>
      <c r="AV2302" s="2">
        <f t="shared" si="1249"/>
        <v>0</v>
      </c>
      <c r="AW2302" s="2">
        <f t="shared" si="1250"/>
        <v>0</v>
      </c>
      <c r="AX2302" s="2">
        <f t="shared" si="1231"/>
        <v>0</v>
      </c>
      <c r="AY2302" s="2">
        <f t="shared" si="1251"/>
        <v>0</v>
      </c>
      <c r="AZ2302" s="145" t="e">
        <f t="shared" si="1252"/>
        <v>#N/A</v>
      </c>
      <c r="BA2302" s="145" t="e">
        <f t="shared" si="1253"/>
        <v>#N/A</v>
      </c>
      <c r="BB2302" s="145">
        <f t="shared" si="1254"/>
        <v>2.083333333333337E-2</v>
      </c>
      <c r="BC2302" s="2">
        <f>IF(AM2302,
  IF(AND(AL2302=$J$31,_xlfn.DAYS(AH2302,DATE(AI2302,1,1))&lt;7),
    MAX(0,EINSTELLUNGEN!$D$12+1-WEEKDAY(DATE(EINSTELLUNGEN!$D$9,EINSTELLUNGEN!$D$10,1),2)),
    IF(AL2302=$J$33,
      MIN(EINSTELLUNGEN!$D$12,WEEKDAY(DATE(EINSTELLUNGEN!$D$9,12,31),2)),
      EINSTELLUNGEN!$D$12
  )) - SUMIF(AL$50:AL$2500,"="&amp;AL2302,AX$50:AX$2500),
  0)</f>
        <v>3</v>
      </c>
      <c r="BD2302" s="2">
        <f t="shared" si="1255"/>
        <v>0.33333333333333331</v>
      </c>
      <c r="BE2302" s="2">
        <f t="shared" si="1256"/>
        <v>0</v>
      </c>
    </row>
    <row r="2303" spans="1:57" ht="10.5" customHeight="1">
      <c r="A2303" s="1" t="str">
        <f t="shared" ca="1" si="1232"/>
        <v/>
      </c>
      <c r="B2303" s="1" t="str">
        <f t="shared" ca="1" si="1233"/>
        <v/>
      </c>
      <c r="C2303" s="1" t="str">
        <f t="shared" ca="1" si="1234"/>
        <v/>
      </c>
      <c r="D2303" s="1" t="str">
        <f t="shared" ca="1" si="1235"/>
        <v/>
      </c>
      <c r="F2303" s="10"/>
      <c r="G2303" s="136" t="str">
        <f t="shared" si="1236"/>
        <v/>
      </c>
      <c r="H2303" s="27"/>
      <c r="I2303" s="28"/>
      <c r="J2303" s="28"/>
      <c r="K2303" s="29"/>
      <c r="L2303" s="136"/>
      <c r="M2303" s="136"/>
      <c r="N2303" s="136"/>
      <c r="O2303" s="26" t="str">
        <f t="shared" si="1237"/>
        <v/>
      </c>
      <c r="P2303" s="218" t="str">
        <f t="shared" si="1238"/>
        <v/>
      </c>
      <c r="Q2303" s="26" t="str">
        <f t="shared" si="1239"/>
        <v/>
      </c>
      <c r="R2303" s="22"/>
      <c r="S2303" s="99"/>
      <c r="T2303" s="10"/>
      <c r="U2303" s="229" t="str">
        <f t="shared" si="1240"/>
        <v/>
      </c>
      <c r="V2303" s="230"/>
      <c r="W2303" s="230"/>
      <c r="X2303" s="230"/>
      <c r="Y2303" s="230"/>
      <c r="Z2303" s="22" t="str">
        <f>""</f>
        <v/>
      </c>
      <c r="AB2303" s="23" t="str">
        <f t="shared" si="1241"/>
        <v/>
      </c>
      <c r="AC2303" s="2" t="b">
        <f>COUNT(Q2303:Q$2500)&gt;0</f>
        <v>0</v>
      </c>
      <c r="AD2303" s="2" t="b">
        <f t="shared" si="1223"/>
        <v>0</v>
      </c>
      <c r="AE2303" s="2" t="b">
        <f t="shared" si="1224"/>
        <v>0</v>
      </c>
      <c r="AF2303" s="2" t="b">
        <f t="shared" si="1225"/>
        <v>0</v>
      </c>
      <c r="AG2303" s="2" t="b">
        <f>OR(
  AND(AC2303,NOT(AC2304)),
  AND(AF2303,WEEKDAY(AH2302,2)=EINSTELLUNGEN!$D$12),
  AND(AF2303,AH2303=$J$35)
)</f>
        <v>0</v>
      </c>
      <c r="AH2303" s="2">
        <f>IF(AE2303,AH2302+IF(WEEKDAY(AH2302+1,2)&lt;=EINSTELLUNGEN!$D$12,1,$J$36),AH2302)</f>
        <v>42020</v>
      </c>
      <c r="AI2303" s="2">
        <f t="shared" si="1226"/>
        <v>2019</v>
      </c>
      <c r="AJ2303" s="2">
        <f t="shared" si="1227"/>
        <v>201901</v>
      </c>
      <c r="AK2303" s="2">
        <f t="shared" si="1228"/>
        <v>201901</v>
      </c>
      <c r="AL2303" s="2">
        <f t="shared" si="1229"/>
        <v>201903</v>
      </c>
      <c r="AM2303" s="2" t="b">
        <f t="shared" si="1230"/>
        <v>1</v>
      </c>
      <c r="AN2303" s="4" t="e">
        <f t="shared" si="1242"/>
        <v>#N/A</v>
      </c>
      <c r="AO2303" s="4" t="e">
        <f t="shared" si="1243"/>
        <v>#N/A</v>
      </c>
      <c r="AP2303" s="2" t="str">
        <f>IF(AD2303,
  IF(ISBLANK(H2303),
    AP2302,
    IF(LEN(H2303)=1,
      IF(OR(UPPER(H2303)="A",UPPER(H2303)="I"),
        EINSTELLUNGEN!$D$21,
        IF(OR(UPPER(H2303)="B",UPPER(H2303)="M"),
          EINSTELLUNGEN!$D$22,
          IF(OR(UPPER(H2303)="C",UPPER(H2303)="S"),
            EINSTELLUNGEN!$D$23,
            IF(UPPER(H2303)="D",
              EINSTELLUNGEN!$D$24,
              IF(UPPER(H2303)="E",
                EINSTELLUNGEN!$D$25,
                UPPER(H2303)))))),
      IF(ISNUMBER(H2303),
        EINSTELLUNGEN!$D$20&amp;H2303,
        UPPER(H2303)))),
  "")</f>
        <v/>
      </c>
      <c r="AQ2303" s="2" t="str">
        <f t="shared" si="1244"/>
        <v/>
      </c>
      <c r="AR2303" s="2">
        <f t="shared" si="1245"/>
        <v>0</v>
      </c>
      <c r="AS2303" s="145">
        <f t="shared" si="1246"/>
        <v>0.33333333333333331</v>
      </c>
      <c r="AT2303" s="2">
        <f t="shared" si="1247"/>
        <v>0</v>
      </c>
      <c r="AU2303" s="2">
        <f t="shared" si="1248"/>
        <v>0</v>
      </c>
      <c r="AV2303" s="2">
        <f t="shared" si="1249"/>
        <v>0</v>
      </c>
      <c r="AW2303" s="2">
        <f t="shared" si="1250"/>
        <v>0</v>
      </c>
      <c r="AX2303" s="2">
        <f t="shared" si="1231"/>
        <v>0</v>
      </c>
      <c r="AY2303" s="2">
        <f t="shared" si="1251"/>
        <v>0</v>
      </c>
      <c r="AZ2303" s="145" t="e">
        <f t="shared" si="1252"/>
        <v>#N/A</v>
      </c>
      <c r="BA2303" s="145" t="e">
        <f t="shared" si="1253"/>
        <v>#N/A</v>
      </c>
      <c r="BB2303" s="145">
        <f t="shared" si="1254"/>
        <v>2.083333333333337E-2</v>
      </c>
      <c r="BC2303" s="2">
        <f>IF(AM2303,
  IF(AND(AL2303=$J$31,_xlfn.DAYS(AH2303,DATE(AI2303,1,1))&lt;7),
    MAX(0,EINSTELLUNGEN!$D$12+1-WEEKDAY(DATE(EINSTELLUNGEN!$D$9,EINSTELLUNGEN!$D$10,1),2)),
    IF(AL2303=$J$33,
      MIN(EINSTELLUNGEN!$D$12,WEEKDAY(DATE(EINSTELLUNGEN!$D$9,12,31),2)),
      EINSTELLUNGEN!$D$12
  )) - SUMIF(AL$50:AL$2500,"="&amp;AL2303,AX$50:AX$2500),
  0)</f>
        <v>3</v>
      </c>
      <c r="BD2303" s="2">
        <f t="shared" si="1255"/>
        <v>0.33333333333333331</v>
      </c>
      <c r="BE2303" s="2">
        <f t="shared" si="1256"/>
        <v>0</v>
      </c>
    </row>
    <row r="2304" spans="1:57" ht="10.5" customHeight="1">
      <c r="A2304" s="1" t="str">
        <f t="shared" ca="1" si="1232"/>
        <v/>
      </c>
      <c r="B2304" s="1" t="str">
        <f t="shared" ca="1" si="1233"/>
        <v/>
      </c>
      <c r="C2304" s="1" t="str">
        <f t="shared" ca="1" si="1234"/>
        <v/>
      </c>
      <c r="D2304" s="1" t="str">
        <f t="shared" ca="1" si="1235"/>
        <v/>
      </c>
      <c r="F2304" s="10"/>
      <c r="G2304" s="136" t="str">
        <f t="shared" si="1236"/>
        <v/>
      </c>
      <c r="H2304" s="27"/>
      <c r="I2304" s="28"/>
      <c r="J2304" s="28"/>
      <c r="K2304" s="29"/>
      <c r="L2304" s="136"/>
      <c r="M2304" s="136"/>
      <c r="N2304" s="136"/>
      <c r="O2304" s="26" t="str">
        <f t="shared" si="1237"/>
        <v/>
      </c>
      <c r="P2304" s="218" t="str">
        <f t="shared" si="1238"/>
        <v/>
      </c>
      <c r="Q2304" s="26" t="str">
        <f t="shared" si="1239"/>
        <v/>
      </c>
      <c r="R2304" s="22"/>
      <c r="S2304" s="99"/>
      <c r="T2304" s="10"/>
      <c r="U2304" s="229" t="str">
        <f t="shared" si="1240"/>
        <v/>
      </c>
      <c r="V2304" s="230"/>
      <c r="W2304" s="230"/>
      <c r="X2304" s="230"/>
      <c r="Y2304" s="230"/>
      <c r="Z2304" s="22" t="str">
        <f>""</f>
        <v/>
      </c>
      <c r="AB2304" s="23" t="str">
        <f t="shared" si="1241"/>
        <v/>
      </c>
      <c r="AC2304" s="2" t="b">
        <f>COUNT(Q2304:Q$2500)&gt;0</f>
        <v>0</v>
      </c>
      <c r="AD2304" s="2" t="b">
        <f t="shared" si="1223"/>
        <v>0</v>
      </c>
      <c r="AE2304" s="2" t="b">
        <f t="shared" si="1224"/>
        <v>0</v>
      </c>
      <c r="AF2304" s="2" t="b">
        <f t="shared" si="1225"/>
        <v>0</v>
      </c>
      <c r="AG2304" s="2" t="b">
        <f>OR(
  AND(AC2304,NOT(AC2305)),
  AND(AF2304,WEEKDAY(AH2303,2)=EINSTELLUNGEN!$D$12),
  AND(AF2304,AH2304=$J$35)
)</f>
        <v>0</v>
      </c>
      <c r="AH2304" s="2">
        <f>IF(AE2304,AH2303+IF(WEEKDAY(AH2303+1,2)&lt;=EINSTELLUNGEN!$D$12,1,$J$36),AH2303)</f>
        <v>42020</v>
      </c>
      <c r="AI2304" s="2">
        <f t="shared" si="1226"/>
        <v>2019</v>
      </c>
      <c r="AJ2304" s="2">
        <f t="shared" si="1227"/>
        <v>201901</v>
      </c>
      <c r="AK2304" s="2">
        <f t="shared" si="1228"/>
        <v>201901</v>
      </c>
      <c r="AL2304" s="2">
        <f t="shared" si="1229"/>
        <v>201903</v>
      </c>
      <c r="AM2304" s="2" t="b">
        <f t="shared" si="1230"/>
        <v>1</v>
      </c>
      <c r="AN2304" s="4" t="e">
        <f t="shared" si="1242"/>
        <v>#N/A</v>
      </c>
      <c r="AO2304" s="4" t="e">
        <f t="shared" si="1243"/>
        <v>#N/A</v>
      </c>
      <c r="AP2304" s="2" t="str">
        <f>IF(AD2304,
  IF(ISBLANK(H2304),
    AP2303,
    IF(LEN(H2304)=1,
      IF(OR(UPPER(H2304)="A",UPPER(H2304)="I"),
        EINSTELLUNGEN!$D$21,
        IF(OR(UPPER(H2304)="B",UPPER(H2304)="M"),
          EINSTELLUNGEN!$D$22,
          IF(OR(UPPER(H2304)="C",UPPER(H2304)="S"),
            EINSTELLUNGEN!$D$23,
            IF(UPPER(H2304)="D",
              EINSTELLUNGEN!$D$24,
              IF(UPPER(H2304)="E",
                EINSTELLUNGEN!$D$25,
                UPPER(H2304)))))),
      IF(ISNUMBER(H2304),
        EINSTELLUNGEN!$D$20&amp;H2304,
        UPPER(H2304)))),
  "")</f>
        <v/>
      </c>
      <c r="AQ2304" s="2" t="str">
        <f t="shared" si="1244"/>
        <v/>
      </c>
      <c r="AR2304" s="2">
        <f t="shared" si="1245"/>
        <v>0</v>
      </c>
      <c r="AS2304" s="145">
        <f t="shared" si="1246"/>
        <v>0.33333333333333331</v>
      </c>
      <c r="AT2304" s="2">
        <f t="shared" si="1247"/>
        <v>0</v>
      </c>
      <c r="AU2304" s="2">
        <f t="shared" si="1248"/>
        <v>0</v>
      </c>
      <c r="AV2304" s="2">
        <f t="shared" si="1249"/>
        <v>0</v>
      </c>
      <c r="AW2304" s="2">
        <f t="shared" si="1250"/>
        <v>0</v>
      </c>
      <c r="AX2304" s="2">
        <f t="shared" si="1231"/>
        <v>0</v>
      </c>
      <c r="AY2304" s="2">
        <f t="shared" si="1251"/>
        <v>0</v>
      </c>
      <c r="AZ2304" s="145" t="e">
        <f t="shared" si="1252"/>
        <v>#N/A</v>
      </c>
      <c r="BA2304" s="145" t="e">
        <f t="shared" si="1253"/>
        <v>#N/A</v>
      </c>
      <c r="BB2304" s="145">
        <f t="shared" si="1254"/>
        <v>2.083333333333337E-2</v>
      </c>
      <c r="BC2304" s="2">
        <f>IF(AM2304,
  IF(AND(AL2304=$J$31,_xlfn.DAYS(AH2304,DATE(AI2304,1,1))&lt;7),
    MAX(0,EINSTELLUNGEN!$D$12+1-WEEKDAY(DATE(EINSTELLUNGEN!$D$9,EINSTELLUNGEN!$D$10,1),2)),
    IF(AL2304=$J$33,
      MIN(EINSTELLUNGEN!$D$12,WEEKDAY(DATE(EINSTELLUNGEN!$D$9,12,31),2)),
      EINSTELLUNGEN!$D$12
  )) - SUMIF(AL$50:AL$2500,"="&amp;AL2304,AX$50:AX$2500),
  0)</f>
        <v>3</v>
      </c>
      <c r="BD2304" s="2">
        <f t="shared" si="1255"/>
        <v>0.33333333333333331</v>
      </c>
      <c r="BE2304" s="2">
        <f t="shared" si="1256"/>
        <v>0</v>
      </c>
    </row>
    <row r="2305" spans="1:57" ht="10.5" customHeight="1">
      <c r="A2305" s="1" t="str">
        <f t="shared" ca="1" si="1232"/>
        <v/>
      </c>
      <c r="B2305" s="1" t="str">
        <f t="shared" ca="1" si="1233"/>
        <v/>
      </c>
      <c r="C2305" s="1" t="str">
        <f t="shared" ca="1" si="1234"/>
        <v/>
      </c>
      <c r="D2305" s="1" t="str">
        <f t="shared" ca="1" si="1235"/>
        <v/>
      </c>
      <c r="F2305" s="10"/>
      <c r="G2305" s="136" t="str">
        <f t="shared" si="1236"/>
        <v/>
      </c>
      <c r="H2305" s="27"/>
      <c r="I2305" s="28"/>
      <c r="J2305" s="28"/>
      <c r="K2305" s="29"/>
      <c r="L2305" s="136"/>
      <c r="M2305" s="136"/>
      <c r="N2305" s="136"/>
      <c r="O2305" s="26" t="str">
        <f t="shared" si="1237"/>
        <v/>
      </c>
      <c r="P2305" s="218" t="str">
        <f t="shared" si="1238"/>
        <v/>
      </c>
      <c r="Q2305" s="26" t="str">
        <f t="shared" si="1239"/>
        <v/>
      </c>
      <c r="R2305" s="22"/>
      <c r="S2305" s="99"/>
      <c r="T2305" s="10"/>
      <c r="U2305" s="229" t="str">
        <f t="shared" si="1240"/>
        <v/>
      </c>
      <c r="V2305" s="230"/>
      <c r="W2305" s="230"/>
      <c r="X2305" s="230"/>
      <c r="Y2305" s="230"/>
      <c r="Z2305" s="22" t="str">
        <f>""</f>
        <v/>
      </c>
      <c r="AB2305" s="23" t="str">
        <f t="shared" si="1241"/>
        <v/>
      </c>
      <c r="AC2305" s="2" t="b">
        <f>COUNT(Q2305:Q$2500)&gt;0</f>
        <v>0</v>
      </c>
      <c r="AD2305" s="2" t="b">
        <f t="shared" ref="AD2305:AD2368" si="1257">LEN(CONCATENATE(H2305,I2305,J2305,K2305))&gt;0</f>
        <v>0</v>
      </c>
      <c r="AE2305" s="2" t="b">
        <f t="shared" ref="AE2305:AE2368" si="1258">AND(NOT(AD2305),AD2306)</f>
        <v>0</v>
      </c>
      <c r="AF2305" s="2" t="b">
        <f t="shared" ref="AF2305:AF2368" si="1259">AND(NOT(AD2305),AD2304)</f>
        <v>0</v>
      </c>
      <c r="AG2305" s="2" t="b">
        <f>OR(
  AND(AC2305,NOT(AC2306)),
  AND(AF2305,WEEKDAY(AH2304,2)=EINSTELLUNGEN!$D$12),
  AND(AF2305,AH2305=$J$35)
)</f>
        <v>0</v>
      </c>
      <c r="AH2305" s="2">
        <f>IF(AE2305,AH2304+IF(WEEKDAY(AH2304+1,2)&lt;=EINSTELLUNGEN!$D$12,1,$J$36),AH2304)</f>
        <v>42020</v>
      </c>
      <c r="AI2305" s="2">
        <f t="shared" ref="AI2305:AI2368" si="1260">YEAR(AH2305)</f>
        <v>2019</v>
      </c>
      <c r="AJ2305" s="2">
        <f t="shared" ref="AJ2305:AJ2368" si="1261">AI2305*100+ROUNDUP(MONTH(AH2305)/3,0)</f>
        <v>201901</v>
      </c>
      <c r="AK2305" s="2">
        <f t="shared" ref="AK2305:AK2368" si="1262">AI2305*100+MONTH(AH2305)</f>
        <v>201901</v>
      </c>
      <c r="AL2305" s="2">
        <f t="shared" si="1229"/>
        <v>201903</v>
      </c>
      <c r="AM2305" s="2" t="b">
        <f t="shared" ref="AM2305:AM2368" si="1263">AND(AH2305&gt;=$J$34,AH2305&lt;=$J$35)</f>
        <v>1</v>
      </c>
      <c r="AN2305" s="4" t="e">
        <f t="shared" si="1242"/>
        <v>#N/A</v>
      </c>
      <c r="AO2305" s="4" t="e">
        <f t="shared" si="1243"/>
        <v>#N/A</v>
      </c>
      <c r="AP2305" s="2" t="str">
        <f>IF(AD2305,
  IF(ISBLANK(H2305),
    AP2304,
    IF(LEN(H2305)=1,
      IF(OR(UPPER(H2305)="A",UPPER(H2305)="I"),
        EINSTELLUNGEN!$D$21,
        IF(OR(UPPER(H2305)="B",UPPER(H2305)="M"),
          EINSTELLUNGEN!$D$22,
          IF(OR(UPPER(H2305)="C",UPPER(H2305)="S"),
            EINSTELLUNGEN!$D$23,
            IF(UPPER(H2305)="D",
              EINSTELLUNGEN!$D$24,
              IF(UPPER(H2305)="E",
                EINSTELLUNGEN!$D$25,
                UPPER(H2305)))))),
      IF(ISNUMBER(H2305),
        EINSTELLUNGEN!$D$20&amp;H2305,
        UPPER(H2305)))),
  "")</f>
        <v/>
      </c>
      <c r="AQ2305" s="2" t="str">
        <f t="shared" si="1244"/>
        <v/>
      </c>
      <c r="AR2305" s="2">
        <f t="shared" si="1245"/>
        <v>0</v>
      </c>
      <c r="AS2305" s="145">
        <f t="shared" si="1246"/>
        <v>0.33333333333333331</v>
      </c>
      <c r="AT2305" s="2">
        <f t="shared" si="1247"/>
        <v>0</v>
      </c>
      <c r="AU2305" s="2">
        <f t="shared" si="1248"/>
        <v>0</v>
      </c>
      <c r="AV2305" s="2">
        <f t="shared" si="1249"/>
        <v>0</v>
      </c>
      <c r="AW2305" s="2">
        <f t="shared" si="1250"/>
        <v>0</v>
      </c>
      <c r="AX2305" s="2">
        <f t="shared" ref="AX2305:AX2368" si="1264">IF(SUM(AT2305:AV2305)=0,0,1)</f>
        <v>0</v>
      </c>
      <c r="AY2305" s="2">
        <f t="shared" si="1251"/>
        <v>0</v>
      </c>
      <c r="AZ2305" s="145" t="e">
        <f t="shared" si="1252"/>
        <v>#N/A</v>
      </c>
      <c r="BA2305" s="145" t="e">
        <f t="shared" si="1253"/>
        <v>#N/A</v>
      </c>
      <c r="BB2305" s="145">
        <f t="shared" si="1254"/>
        <v>2.083333333333337E-2</v>
      </c>
      <c r="BC2305" s="2">
        <f>IF(AM2305,
  IF(AND(AL2305=$J$31,_xlfn.DAYS(AH2305,DATE(AI2305,1,1))&lt;7),
    MAX(0,EINSTELLUNGEN!$D$12+1-WEEKDAY(DATE(EINSTELLUNGEN!$D$9,EINSTELLUNGEN!$D$10,1),2)),
    IF(AL2305=$J$33,
      MIN(EINSTELLUNGEN!$D$12,WEEKDAY(DATE(EINSTELLUNGEN!$D$9,12,31),2)),
      EINSTELLUNGEN!$D$12
  )) - SUMIF(AL$50:AL$2500,"="&amp;AL2305,AX$50:AX$2500),
  0)</f>
        <v>3</v>
      </c>
      <c r="BD2305" s="2">
        <f t="shared" si="1255"/>
        <v>0.33333333333333331</v>
      </c>
      <c r="BE2305" s="2">
        <f t="shared" si="1256"/>
        <v>0</v>
      </c>
    </row>
    <row r="2306" spans="1:57" ht="10.5" customHeight="1">
      <c r="A2306" s="1" t="str">
        <f t="shared" ca="1" si="1232"/>
        <v/>
      </c>
      <c r="B2306" s="1" t="str">
        <f t="shared" ca="1" si="1233"/>
        <v/>
      </c>
      <c r="C2306" s="1" t="str">
        <f t="shared" ca="1" si="1234"/>
        <v/>
      </c>
      <c r="D2306" s="1" t="str">
        <f t="shared" ca="1" si="1235"/>
        <v/>
      </c>
      <c r="F2306" s="10"/>
      <c r="G2306" s="136" t="str">
        <f t="shared" si="1236"/>
        <v/>
      </c>
      <c r="H2306" s="27"/>
      <c r="I2306" s="28"/>
      <c r="J2306" s="28"/>
      <c r="K2306" s="29"/>
      <c r="L2306" s="136"/>
      <c r="M2306" s="136"/>
      <c r="N2306" s="136"/>
      <c r="O2306" s="26" t="str">
        <f t="shared" si="1237"/>
        <v/>
      </c>
      <c r="P2306" s="218" t="str">
        <f t="shared" si="1238"/>
        <v/>
      </c>
      <c r="Q2306" s="26" t="str">
        <f t="shared" si="1239"/>
        <v/>
      </c>
      <c r="R2306" s="22"/>
      <c r="S2306" s="99"/>
      <c r="T2306" s="10"/>
      <c r="U2306" s="229" t="str">
        <f t="shared" si="1240"/>
        <v/>
      </c>
      <c r="V2306" s="230"/>
      <c r="W2306" s="230"/>
      <c r="X2306" s="230"/>
      <c r="Y2306" s="230"/>
      <c r="Z2306" s="22" t="str">
        <f>""</f>
        <v/>
      </c>
      <c r="AB2306" s="23" t="str">
        <f t="shared" si="1241"/>
        <v/>
      </c>
      <c r="AC2306" s="2" t="b">
        <f>COUNT(Q2306:Q$2500)&gt;0</f>
        <v>0</v>
      </c>
      <c r="AD2306" s="2" t="b">
        <f t="shared" si="1257"/>
        <v>0</v>
      </c>
      <c r="AE2306" s="2" t="b">
        <f t="shared" si="1258"/>
        <v>0</v>
      </c>
      <c r="AF2306" s="2" t="b">
        <f t="shared" si="1259"/>
        <v>0</v>
      </c>
      <c r="AG2306" s="2" t="b">
        <f>OR(
  AND(AC2306,NOT(AC2307)),
  AND(AF2306,WEEKDAY(AH2305,2)=EINSTELLUNGEN!$D$12),
  AND(AF2306,AH2306=$J$35)
)</f>
        <v>0</v>
      </c>
      <c r="AH2306" s="2">
        <f>IF(AE2306,AH2305+IF(WEEKDAY(AH2305+1,2)&lt;=EINSTELLUNGEN!$D$12,1,$J$36),AH2305)</f>
        <v>42020</v>
      </c>
      <c r="AI2306" s="2">
        <f t="shared" si="1260"/>
        <v>2019</v>
      </c>
      <c r="AJ2306" s="2">
        <f t="shared" si="1261"/>
        <v>201901</v>
      </c>
      <c r="AK2306" s="2">
        <f t="shared" si="1262"/>
        <v>201901</v>
      </c>
      <c r="AL2306" s="2">
        <f t="shared" si="1229"/>
        <v>201903</v>
      </c>
      <c r="AM2306" s="2" t="b">
        <f t="shared" si="1263"/>
        <v>1</v>
      </c>
      <c r="AN2306" s="4" t="e">
        <f t="shared" si="1242"/>
        <v>#N/A</v>
      </c>
      <c r="AO2306" s="4" t="e">
        <f t="shared" si="1243"/>
        <v>#N/A</v>
      </c>
      <c r="AP2306" s="2" t="str">
        <f>IF(AD2306,
  IF(ISBLANK(H2306),
    AP2305,
    IF(LEN(H2306)=1,
      IF(OR(UPPER(H2306)="A",UPPER(H2306)="I"),
        EINSTELLUNGEN!$D$21,
        IF(OR(UPPER(H2306)="B",UPPER(H2306)="M"),
          EINSTELLUNGEN!$D$22,
          IF(OR(UPPER(H2306)="C",UPPER(H2306)="S"),
            EINSTELLUNGEN!$D$23,
            IF(UPPER(H2306)="D",
              EINSTELLUNGEN!$D$24,
              IF(UPPER(H2306)="E",
                EINSTELLUNGEN!$D$25,
                UPPER(H2306)))))),
      IF(ISNUMBER(H2306),
        EINSTELLUNGEN!$D$20&amp;H2306,
        UPPER(H2306)))),
  "")</f>
        <v/>
      </c>
      <c r="AQ2306" s="2" t="str">
        <f t="shared" si="1244"/>
        <v/>
      </c>
      <c r="AR2306" s="2">
        <f t="shared" si="1245"/>
        <v>0</v>
      </c>
      <c r="AS2306" s="145">
        <f t="shared" si="1246"/>
        <v>0.33333333333333331</v>
      </c>
      <c r="AT2306" s="2">
        <f t="shared" si="1247"/>
        <v>0</v>
      </c>
      <c r="AU2306" s="2">
        <f t="shared" si="1248"/>
        <v>0</v>
      </c>
      <c r="AV2306" s="2">
        <f t="shared" si="1249"/>
        <v>0</v>
      </c>
      <c r="AW2306" s="2">
        <f t="shared" si="1250"/>
        <v>0</v>
      </c>
      <c r="AX2306" s="2">
        <f t="shared" si="1264"/>
        <v>0</v>
      </c>
      <c r="AY2306" s="2">
        <f t="shared" si="1251"/>
        <v>0</v>
      </c>
      <c r="AZ2306" s="145" t="e">
        <f t="shared" si="1252"/>
        <v>#N/A</v>
      </c>
      <c r="BA2306" s="145" t="e">
        <f t="shared" si="1253"/>
        <v>#N/A</v>
      </c>
      <c r="BB2306" s="145">
        <f t="shared" si="1254"/>
        <v>2.083333333333337E-2</v>
      </c>
      <c r="BC2306" s="2">
        <f>IF(AM2306,
  IF(AND(AL2306=$J$31,_xlfn.DAYS(AH2306,DATE(AI2306,1,1))&lt;7),
    MAX(0,EINSTELLUNGEN!$D$12+1-WEEKDAY(DATE(EINSTELLUNGEN!$D$9,EINSTELLUNGEN!$D$10,1),2)),
    IF(AL2306=$J$33,
      MIN(EINSTELLUNGEN!$D$12,WEEKDAY(DATE(EINSTELLUNGEN!$D$9,12,31),2)),
      EINSTELLUNGEN!$D$12
  )) - SUMIF(AL$50:AL$2500,"="&amp;AL2306,AX$50:AX$2500),
  0)</f>
        <v>3</v>
      </c>
      <c r="BD2306" s="2">
        <f t="shared" si="1255"/>
        <v>0.33333333333333331</v>
      </c>
      <c r="BE2306" s="2">
        <f t="shared" si="1256"/>
        <v>0</v>
      </c>
    </row>
    <row r="2307" spans="1:57" ht="10.5" customHeight="1">
      <c r="A2307" s="1" t="str">
        <f t="shared" ca="1" si="1232"/>
        <v/>
      </c>
      <c r="B2307" s="1" t="str">
        <f t="shared" ca="1" si="1233"/>
        <v/>
      </c>
      <c r="C2307" s="1" t="str">
        <f t="shared" ca="1" si="1234"/>
        <v/>
      </c>
      <c r="D2307" s="1" t="str">
        <f t="shared" ca="1" si="1235"/>
        <v/>
      </c>
      <c r="F2307" s="10"/>
      <c r="G2307" s="136" t="str">
        <f t="shared" si="1236"/>
        <v/>
      </c>
      <c r="H2307" s="27"/>
      <c r="I2307" s="28"/>
      <c r="J2307" s="28"/>
      <c r="K2307" s="29"/>
      <c r="L2307" s="136"/>
      <c r="M2307" s="136"/>
      <c r="N2307" s="136"/>
      <c r="O2307" s="26" t="str">
        <f t="shared" si="1237"/>
        <v/>
      </c>
      <c r="P2307" s="218" t="str">
        <f t="shared" si="1238"/>
        <v/>
      </c>
      <c r="Q2307" s="26" t="str">
        <f t="shared" si="1239"/>
        <v/>
      </c>
      <c r="R2307" s="22"/>
      <c r="S2307" s="99"/>
      <c r="T2307" s="10"/>
      <c r="U2307" s="229" t="str">
        <f t="shared" si="1240"/>
        <v/>
      </c>
      <c r="V2307" s="230"/>
      <c r="W2307" s="230"/>
      <c r="X2307" s="230"/>
      <c r="Y2307" s="230"/>
      <c r="Z2307" s="22" t="str">
        <f>""</f>
        <v/>
      </c>
      <c r="AB2307" s="23" t="str">
        <f t="shared" si="1241"/>
        <v/>
      </c>
      <c r="AC2307" s="2" t="b">
        <f>COUNT(Q2307:Q$2500)&gt;0</f>
        <v>0</v>
      </c>
      <c r="AD2307" s="2" t="b">
        <f t="shared" si="1257"/>
        <v>0</v>
      </c>
      <c r="AE2307" s="2" t="b">
        <f t="shared" si="1258"/>
        <v>0</v>
      </c>
      <c r="AF2307" s="2" t="b">
        <f t="shared" si="1259"/>
        <v>0</v>
      </c>
      <c r="AG2307" s="2" t="b">
        <f>OR(
  AND(AC2307,NOT(AC2308)),
  AND(AF2307,WEEKDAY(AH2306,2)=EINSTELLUNGEN!$D$12),
  AND(AF2307,AH2307=$J$35)
)</f>
        <v>0</v>
      </c>
      <c r="AH2307" s="2">
        <f>IF(AE2307,AH2306+IF(WEEKDAY(AH2306+1,2)&lt;=EINSTELLUNGEN!$D$12,1,$J$36),AH2306)</f>
        <v>42020</v>
      </c>
      <c r="AI2307" s="2">
        <f t="shared" si="1260"/>
        <v>2019</v>
      </c>
      <c r="AJ2307" s="2">
        <f t="shared" si="1261"/>
        <v>201901</v>
      </c>
      <c r="AK2307" s="2">
        <f t="shared" si="1262"/>
        <v>201901</v>
      </c>
      <c r="AL2307" s="2">
        <f t="shared" si="1229"/>
        <v>201903</v>
      </c>
      <c r="AM2307" s="2" t="b">
        <f t="shared" si="1263"/>
        <v>1</v>
      </c>
      <c r="AN2307" s="4" t="e">
        <f t="shared" si="1242"/>
        <v>#N/A</v>
      </c>
      <c r="AO2307" s="4" t="e">
        <f t="shared" si="1243"/>
        <v>#N/A</v>
      </c>
      <c r="AP2307" s="2" t="str">
        <f>IF(AD2307,
  IF(ISBLANK(H2307),
    AP2306,
    IF(LEN(H2307)=1,
      IF(OR(UPPER(H2307)="A",UPPER(H2307)="I"),
        EINSTELLUNGEN!$D$21,
        IF(OR(UPPER(H2307)="B",UPPER(H2307)="M"),
          EINSTELLUNGEN!$D$22,
          IF(OR(UPPER(H2307)="C",UPPER(H2307)="S"),
            EINSTELLUNGEN!$D$23,
            IF(UPPER(H2307)="D",
              EINSTELLUNGEN!$D$24,
              IF(UPPER(H2307)="E",
                EINSTELLUNGEN!$D$25,
                UPPER(H2307)))))),
      IF(ISNUMBER(H2307),
        EINSTELLUNGEN!$D$20&amp;H2307,
        UPPER(H2307)))),
  "")</f>
        <v/>
      </c>
      <c r="AQ2307" s="2" t="str">
        <f t="shared" si="1244"/>
        <v/>
      </c>
      <c r="AR2307" s="2">
        <f t="shared" si="1245"/>
        <v>0</v>
      </c>
      <c r="AS2307" s="145">
        <f t="shared" si="1246"/>
        <v>0.33333333333333331</v>
      </c>
      <c r="AT2307" s="2">
        <f t="shared" si="1247"/>
        <v>0</v>
      </c>
      <c r="AU2307" s="2">
        <f t="shared" si="1248"/>
        <v>0</v>
      </c>
      <c r="AV2307" s="2">
        <f t="shared" si="1249"/>
        <v>0</v>
      </c>
      <c r="AW2307" s="2">
        <f t="shared" si="1250"/>
        <v>0</v>
      </c>
      <c r="AX2307" s="2">
        <f t="shared" si="1264"/>
        <v>0</v>
      </c>
      <c r="AY2307" s="2">
        <f t="shared" si="1251"/>
        <v>0</v>
      </c>
      <c r="AZ2307" s="145" t="e">
        <f t="shared" si="1252"/>
        <v>#N/A</v>
      </c>
      <c r="BA2307" s="145" t="e">
        <f t="shared" si="1253"/>
        <v>#N/A</v>
      </c>
      <c r="BB2307" s="145">
        <f t="shared" si="1254"/>
        <v>2.083333333333337E-2</v>
      </c>
      <c r="BC2307" s="2">
        <f>IF(AM2307,
  IF(AND(AL2307=$J$31,_xlfn.DAYS(AH2307,DATE(AI2307,1,1))&lt;7),
    MAX(0,EINSTELLUNGEN!$D$12+1-WEEKDAY(DATE(EINSTELLUNGEN!$D$9,EINSTELLUNGEN!$D$10,1),2)),
    IF(AL2307=$J$33,
      MIN(EINSTELLUNGEN!$D$12,WEEKDAY(DATE(EINSTELLUNGEN!$D$9,12,31),2)),
      EINSTELLUNGEN!$D$12
  )) - SUMIF(AL$50:AL$2500,"="&amp;AL2307,AX$50:AX$2500),
  0)</f>
        <v>3</v>
      </c>
      <c r="BD2307" s="2">
        <f t="shared" si="1255"/>
        <v>0.33333333333333331</v>
      </c>
      <c r="BE2307" s="2">
        <f t="shared" si="1256"/>
        <v>0</v>
      </c>
    </row>
    <row r="2308" spans="1:57" ht="10.5" customHeight="1">
      <c r="A2308" s="1" t="str">
        <f t="shared" ca="1" si="1232"/>
        <v/>
      </c>
      <c r="B2308" s="1" t="str">
        <f t="shared" ca="1" si="1233"/>
        <v/>
      </c>
      <c r="C2308" s="1" t="str">
        <f t="shared" ca="1" si="1234"/>
        <v/>
      </c>
      <c r="D2308" s="1" t="str">
        <f t="shared" ca="1" si="1235"/>
        <v/>
      </c>
      <c r="F2308" s="10"/>
      <c r="G2308" s="136" t="str">
        <f t="shared" si="1236"/>
        <v/>
      </c>
      <c r="H2308" s="27"/>
      <c r="I2308" s="28"/>
      <c r="J2308" s="28"/>
      <c r="K2308" s="29"/>
      <c r="L2308" s="136"/>
      <c r="M2308" s="136"/>
      <c r="N2308" s="136"/>
      <c r="O2308" s="26" t="str">
        <f t="shared" si="1237"/>
        <v/>
      </c>
      <c r="P2308" s="218" t="str">
        <f t="shared" si="1238"/>
        <v/>
      </c>
      <c r="Q2308" s="26" t="str">
        <f t="shared" si="1239"/>
        <v/>
      </c>
      <c r="R2308" s="22"/>
      <c r="S2308" s="99"/>
      <c r="T2308" s="10"/>
      <c r="U2308" s="229" t="str">
        <f t="shared" si="1240"/>
        <v/>
      </c>
      <c r="V2308" s="230"/>
      <c r="W2308" s="230"/>
      <c r="X2308" s="230"/>
      <c r="Y2308" s="230"/>
      <c r="Z2308" s="22" t="str">
        <f>""</f>
        <v/>
      </c>
      <c r="AB2308" s="23" t="str">
        <f t="shared" si="1241"/>
        <v/>
      </c>
      <c r="AC2308" s="2" t="b">
        <f>COUNT(Q2308:Q$2500)&gt;0</f>
        <v>0</v>
      </c>
      <c r="AD2308" s="2" t="b">
        <f t="shared" si="1257"/>
        <v>0</v>
      </c>
      <c r="AE2308" s="2" t="b">
        <f t="shared" si="1258"/>
        <v>0</v>
      </c>
      <c r="AF2308" s="2" t="b">
        <f t="shared" si="1259"/>
        <v>0</v>
      </c>
      <c r="AG2308" s="2" t="b">
        <f>OR(
  AND(AC2308,NOT(AC2309)),
  AND(AF2308,WEEKDAY(AH2307,2)=EINSTELLUNGEN!$D$12),
  AND(AF2308,AH2308=$J$35)
)</f>
        <v>0</v>
      </c>
      <c r="AH2308" s="2">
        <f>IF(AE2308,AH2307+IF(WEEKDAY(AH2307+1,2)&lt;=EINSTELLUNGEN!$D$12,1,$J$36),AH2307)</f>
        <v>42020</v>
      </c>
      <c r="AI2308" s="2">
        <f t="shared" si="1260"/>
        <v>2019</v>
      </c>
      <c r="AJ2308" s="2">
        <f t="shared" si="1261"/>
        <v>201901</v>
      </c>
      <c r="AK2308" s="2">
        <f t="shared" si="1262"/>
        <v>201901</v>
      </c>
      <c r="AL2308" s="2">
        <f t="shared" si="1229"/>
        <v>201903</v>
      </c>
      <c r="AM2308" s="2" t="b">
        <f t="shared" si="1263"/>
        <v>1</v>
      </c>
      <c r="AN2308" s="4" t="e">
        <f t="shared" si="1242"/>
        <v>#N/A</v>
      </c>
      <c r="AO2308" s="4" t="e">
        <f t="shared" si="1243"/>
        <v>#N/A</v>
      </c>
      <c r="AP2308" s="2" t="str">
        <f>IF(AD2308,
  IF(ISBLANK(H2308),
    AP2307,
    IF(LEN(H2308)=1,
      IF(OR(UPPER(H2308)="A",UPPER(H2308)="I"),
        EINSTELLUNGEN!$D$21,
        IF(OR(UPPER(H2308)="B",UPPER(H2308)="M"),
          EINSTELLUNGEN!$D$22,
          IF(OR(UPPER(H2308)="C",UPPER(H2308)="S"),
            EINSTELLUNGEN!$D$23,
            IF(UPPER(H2308)="D",
              EINSTELLUNGEN!$D$24,
              IF(UPPER(H2308)="E",
                EINSTELLUNGEN!$D$25,
                UPPER(H2308)))))),
      IF(ISNUMBER(H2308),
        EINSTELLUNGEN!$D$20&amp;H2308,
        UPPER(H2308)))),
  "")</f>
        <v/>
      </c>
      <c r="AQ2308" s="2" t="str">
        <f t="shared" si="1244"/>
        <v/>
      </c>
      <c r="AR2308" s="2">
        <f t="shared" si="1245"/>
        <v>0</v>
      </c>
      <c r="AS2308" s="145">
        <f t="shared" si="1246"/>
        <v>0.33333333333333331</v>
      </c>
      <c r="AT2308" s="2">
        <f t="shared" si="1247"/>
        <v>0</v>
      </c>
      <c r="AU2308" s="2">
        <f t="shared" si="1248"/>
        <v>0</v>
      </c>
      <c r="AV2308" s="2">
        <f t="shared" si="1249"/>
        <v>0</v>
      </c>
      <c r="AW2308" s="2">
        <f t="shared" si="1250"/>
        <v>0</v>
      </c>
      <c r="AX2308" s="2">
        <f t="shared" si="1264"/>
        <v>0</v>
      </c>
      <c r="AY2308" s="2">
        <f t="shared" si="1251"/>
        <v>0</v>
      </c>
      <c r="AZ2308" s="145" t="e">
        <f t="shared" si="1252"/>
        <v>#N/A</v>
      </c>
      <c r="BA2308" s="145" t="e">
        <f t="shared" si="1253"/>
        <v>#N/A</v>
      </c>
      <c r="BB2308" s="145">
        <f t="shared" si="1254"/>
        <v>2.083333333333337E-2</v>
      </c>
      <c r="BC2308" s="2">
        <f>IF(AM2308,
  IF(AND(AL2308=$J$31,_xlfn.DAYS(AH2308,DATE(AI2308,1,1))&lt;7),
    MAX(0,EINSTELLUNGEN!$D$12+1-WEEKDAY(DATE(EINSTELLUNGEN!$D$9,EINSTELLUNGEN!$D$10,1),2)),
    IF(AL2308=$J$33,
      MIN(EINSTELLUNGEN!$D$12,WEEKDAY(DATE(EINSTELLUNGEN!$D$9,12,31),2)),
      EINSTELLUNGEN!$D$12
  )) - SUMIF(AL$50:AL$2500,"="&amp;AL2308,AX$50:AX$2500),
  0)</f>
        <v>3</v>
      </c>
      <c r="BD2308" s="2">
        <f t="shared" si="1255"/>
        <v>0.33333333333333331</v>
      </c>
      <c r="BE2308" s="2">
        <f t="shared" si="1256"/>
        <v>0</v>
      </c>
    </row>
    <row r="2309" spans="1:57" ht="10.5" customHeight="1">
      <c r="A2309" s="1" t="str">
        <f t="shared" ca="1" si="1232"/>
        <v/>
      </c>
      <c r="B2309" s="1" t="str">
        <f t="shared" ca="1" si="1233"/>
        <v/>
      </c>
      <c r="C2309" s="1" t="str">
        <f t="shared" ca="1" si="1234"/>
        <v/>
      </c>
      <c r="D2309" s="1" t="str">
        <f t="shared" ca="1" si="1235"/>
        <v/>
      </c>
      <c r="F2309" s="10"/>
      <c r="G2309" s="136" t="str">
        <f t="shared" si="1236"/>
        <v/>
      </c>
      <c r="H2309" s="27"/>
      <c r="I2309" s="28"/>
      <c r="J2309" s="28"/>
      <c r="K2309" s="29"/>
      <c r="L2309" s="136"/>
      <c r="M2309" s="136"/>
      <c r="N2309" s="136"/>
      <c r="O2309" s="26" t="str">
        <f t="shared" si="1237"/>
        <v/>
      </c>
      <c r="P2309" s="218" t="str">
        <f t="shared" si="1238"/>
        <v/>
      </c>
      <c r="Q2309" s="26" t="str">
        <f t="shared" si="1239"/>
        <v/>
      </c>
      <c r="R2309" s="22"/>
      <c r="S2309" s="99"/>
      <c r="T2309" s="10"/>
      <c r="U2309" s="229" t="str">
        <f t="shared" si="1240"/>
        <v/>
      </c>
      <c r="V2309" s="230"/>
      <c r="W2309" s="230"/>
      <c r="X2309" s="230"/>
      <c r="Y2309" s="230"/>
      <c r="Z2309" s="22" t="str">
        <f>""</f>
        <v/>
      </c>
      <c r="AB2309" s="23" t="str">
        <f t="shared" si="1241"/>
        <v/>
      </c>
      <c r="AC2309" s="2" t="b">
        <f>COUNT(Q2309:Q$2500)&gt;0</f>
        <v>0</v>
      </c>
      <c r="AD2309" s="2" t="b">
        <f t="shared" si="1257"/>
        <v>0</v>
      </c>
      <c r="AE2309" s="2" t="b">
        <f t="shared" si="1258"/>
        <v>0</v>
      </c>
      <c r="AF2309" s="2" t="b">
        <f t="shared" si="1259"/>
        <v>0</v>
      </c>
      <c r="AG2309" s="2" t="b">
        <f>OR(
  AND(AC2309,NOT(AC2310)),
  AND(AF2309,WEEKDAY(AH2308,2)=EINSTELLUNGEN!$D$12),
  AND(AF2309,AH2309=$J$35)
)</f>
        <v>0</v>
      </c>
      <c r="AH2309" s="2">
        <f>IF(AE2309,AH2308+IF(WEEKDAY(AH2308+1,2)&lt;=EINSTELLUNGEN!$D$12,1,$J$36),AH2308)</f>
        <v>42020</v>
      </c>
      <c r="AI2309" s="2">
        <f t="shared" si="1260"/>
        <v>2019</v>
      </c>
      <c r="AJ2309" s="2">
        <f t="shared" si="1261"/>
        <v>201901</v>
      </c>
      <c r="AK2309" s="2">
        <f t="shared" si="1262"/>
        <v>201901</v>
      </c>
      <c r="AL2309" s="2">
        <f t="shared" si="1229"/>
        <v>201903</v>
      </c>
      <c r="AM2309" s="2" t="b">
        <f t="shared" si="1263"/>
        <v>1</v>
      </c>
      <c r="AN2309" s="4" t="e">
        <f t="shared" si="1242"/>
        <v>#N/A</v>
      </c>
      <c r="AO2309" s="4" t="e">
        <f t="shared" si="1243"/>
        <v>#N/A</v>
      </c>
      <c r="AP2309" s="2" t="str">
        <f>IF(AD2309,
  IF(ISBLANK(H2309),
    AP2308,
    IF(LEN(H2309)=1,
      IF(OR(UPPER(H2309)="A",UPPER(H2309)="I"),
        EINSTELLUNGEN!$D$21,
        IF(OR(UPPER(H2309)="B",UPPER(H2309)="M"),
          EINSTELLUNGEN!$D$22,
          IF(OR(UPPER(H2309)="C",UPPER(H2309)="S"),
            EINSTELLUNGEN!$D$23,
            IF(UPPER(H2309)="D",
              EINSTELLUNGEN!$D$24,
              IF(UPPER(H2309)="E",
                EINSTELLUNGEN!$D$25,
                UPPER(H2309)))))),
      IF(ISNUMBER(H2309),
        EINSTELLUNGEN!$D$20&amp;H2309,
        UPPER(H2309)))),
  "")</f>
        <v/>
      </c>
      <c r="AQ2309" s="2" t="str">
        <f t="shared" si="1244"/>
        <v/>
      </c>
      <c r="AR2309" s="2">
        <f t="shared" si="1245"/>
        <v>0</v>
      </c>
      <c r="AS2309" s="145">
        <f t="shared" si="1246"/>
        <v>0.33333333333333331</v>
      </c>
      <c r="AT2309" s="2">
        <f t="shared" si="1247"/>
        <v>0</v>
      </c>
      <c r="AU2309" s="2">
        <f t="shared" si="1248"/>
        <v>0</v>
      </c>
      <c r="AV2309" s="2">
        <f t="shared" si="1249"/>
        <v>0</v>
      </c>
      <c r="AW2309" s="2">
        <f t="shared" si="1250"/>
        <v>0</v>
      </c>
      <c r="AX2309" s="2">
        <f t="shared" si="1264"/>
        <v>0</v>
      </c>
      <c r="AY2309" s="2">
        <f t="shared" si="1251"/>
        <v>0</v>
      </c>
      <c r="AZ2309" s="145" t="e">
        <f t="shared" si="1252"/>
        <v>#N/A</v>
      </c>
      <c r="BA2309" s="145" t="e">
        <f t="shared" si="1253"/>
        <v>#N/A</v>
      </c>
      <c r="BB2309" s="145">
        <f t="shared" si="1254"/>
        <v>2.083333333333337E-2</v>
      </c>
      <c r="BC2309" s="2">
        <f>IF(AM2309,
  IF(AND(AL2309=$J$31,_xlfn.DAYS(AH2309,DATE(AI2309,1,1))&lt;7),
    MAX(0,EINSTELLUNGEN!$D$12+1-WEEKDAY(DATE(EINSTELLUNGEN!$D$9,EINSTELLUNGEN!$D$10,1),2)),
    IF(AL2309=$J$33,
      MIN(EINSTELLUNGEN!$D$12,WEEKDAY(DATE(EINSTELLUNGEN!$D$9,12,31),2)),
      EINSTELLUNGEN!$D$12
  )) - SUMIF(AL$50:AL$2500,"="&amp;AL2309,AX$50:AX$2500),
  0)</f>
        <v>3</v>
      </c>
      <c r="BD2309" s="2">
        <f t="shared" si="1255"/>
        <v>0.33333333333333331</v>
      </c>
      <c r="BE2309" s="2">
        <f t="shared" si="1256"/>
        <v>0</v>
      </c>
    </row>
    <row r="2310" spans="1:57" ht="10.5" customHeight="1">
      <c r="A2310" s="1" t="str">
        <f t="shared" ca="1" si="1232"/>
        <v/>
      </c>
      <c r="B2310" s="1" t="str">
        <f t="shared" ca="1" si="1233"/>
        <v/>
      </c>
      <c r="C2310" s="1" t="str">
        <f t="shared" ca="1" si="1234"/>
        <v/>
      </c>
      <c r="D2310" s="1" t="str">
        <f t="shared" ca="1" si="1235"/>
        <v/>
      </c>
      <c r="F2310" s="10"/>
      <c r="G2310" s="136" t="str">
        <f t="shared" si="1236"/>
        <v/>
      </c>
      <c r="H2310" s="27"/>
      <c r="I2310" s="28"/>
      <c r="J2310" s="28"/>
      <c r="K2310" s="29"/>
      <c r="L2310" s="136"/>
      <c r="M2310" s="136"/>
      <c r="N2310" s="136"/>
      <c r="O2310" s="26" t="str">
        <f t="shared" si="1237"/>
        <v/>
      </c>
      <c r="P2310" s="218" t="str">
        <f t="shared" si="1238"/>
        <v/>
      </c>
      <c r="Q2310" s="26" t="str">
        <f t="shared" si="1239"/>
        <v/>
      </c>
      <c r="R2310" s="22"/>
      <c r="S2310" s="99"/>
      <c r="T2310" s="10"/>
      <c r="U2310" s="229" t="str">
        <f t="shared" si="1240"/>
        <v/>
      </c>
      <c r="V2310" s="230"/>
      <c r="W2310" s="230"/>
      <c r="X2310" s="230"/>
      <c r="Y2310" s="230"/>
      <c r="Z2310" s="22" t="str">
        <f>""</f>
        <v/>
      </c>
      <c r="AB2310" s="23" t="str">
        <f t="shared" si="1241"/>
        <v/>
      </c>
      <c r="AC2310" s="2" t="b">
        <f>COUNT(Q2310:Q$2500)&gt;0</f>
        <v>0</v>
      </c>
      <c r="AD2310" s="2" t="b">
        <f t="shared" si="1257"/>
        <v>0</v>
      </c>
      <c r="AE2310" s="2" t="b">
        <f t="shared" si="1258"/>
        <v>0</v>
      </c>
      <c r="AF2310" s="2" t="b">
        <f t="shared" si="1259"/>
        <v>0</v>
      </c>
      <c r="AG2310" s="2" t="b">
        <f>OR(
  AND(AC2310,NOT(AC2311)),
  AND(AF2310,WEEKDAY(AH2309,2)=EINSTELLUNGEN!$D$12),
  AND(AF2310,AH2310=$J$35)
)</f>
        <v>0</v>
      </c>
      <c r="AH2310" s="2">
        <f>IF(AE2310,AH2309+IF(WEEKDAY(AH2309+1,2)&lt;=EINSTELLUNGEN!$D$12,1,$J$36),AH2309)</f>
        <v>42020</v>
      </c>
      <c r="AI2310" s="2">
        <f t="shared" si="1260"/>
        <v>2019</v>
      </c>
      <c r="AJ2310" s="2">
        <f t="shared" si="1261"/>
        <v>201901</v>
      </c>
      <c r="AK2310" s="2">
        <f t="shared" si="1262"/>
        <v>201901</v>
      </c>
      <c r="AL2310" s="2">
        <f t="shared" si="1229"/>
        <v>201903</v>
      </c>
      <c r="AM2310" s="2" t="b">
        <f t="shared" si="1263"/>
        <v>1</v>
      </c>
      <c r="AN2310" s="4" t="e">
        <f t="shared" si="1242"/>
        <v>#N/A</v>
      </c>
      <c r="AO2310" s="4" t="e">
        <f t="shared" si="1243"/>
        <v>#N/A</v>
      </c>
      <c r="AP2310" s="2" t="str">
        <f>IF(AD2310,
  IF(ISBLANK(H2310),
    AP2309,
    IF(LEN(H2310)=1,
      IF(OR(UPPER(H2310)="A",UPPER(H2310)="I"),
        EINSTELLUNGEN!$D$21,
        IF(OR(UPPER(H2310)="B",UPPER(H2310)="M"),
          EINSTELLUNGEN!$D$22,
          IF(OR(UPPER(H2310)="C",UPPER(H2310)="S"),
            EINSTELLUNGEN!$D$23,
            IF(UPPER(H2310)="D",
              EINSTELLUNGEN!$D$24,
              IF(UPPER(H2310)="E",
                EINSTELLUNGEN!$D$25,
                UPPER(H2310)))))),
      IF(ISNUMBER(H2310),
        EINSTELLUNGEN!$D$20&amp;H2310,
        UPPER(H2310)))),
  "")</f>
        <v/>
      </c>
      <c r="AQ2310" s="2" t="str">
        <f t="shared" si="1244"/>
        <v/>
      </c>
      <c r="AR2310" s="2">
        <f t="shared" si="1245"/>
        <v>0</v>
      </c>
      <c r="AS2310" s="145">
        <f t="shared" si="1246"/>
        <v>0.33333333333333331</v>
      </c>
      <c r="AT2310" s="2">
        <f t="shared" si="1247"/>
        <v>0</v>
      </c>
      <c r="AU2310" s="2">
        <f t="shared" si="1248"/>
        <v>0</v>
      </c>
      <c r="AV2310" s="2">
        <f t="shared" si="1249"/>
        <v>0</v>
      </c>
      <c r="AW2310" s="2">
        <f t="shared" si="1250"/>
        <v>0</v>
      </c>
      <c r="AX2310" s="2">
        <f t="shared" si="1264"/>
        <v>0</v>
      </c>
      <c r="AY2310" s="2">
        <f t="shared" si="1251"/>
        <v>0</v>
      </c>
      <c r="AZ2310" s="145" t="e">
        <f t="shared" si="1252"/>
        <v>#N/A</v>
      </c>
      <c r="BA2310" s="145" t="e">
        <f t="shared" si="1253"/>
        <v>#N/A</v>
      </c>
      <c r="BB2310" s="145">
        <f t="shared" si="1254"/>
        <v>2.083333333333337E-2</v>
      </c>
      <c r="BC2310" s="2">
        <f>IF(AM2310,
  IF(AND(AL2310=$J$31,_xlfn.DAYS(AH2310,DATE(AI2310,1,1))&lt;7),
    MAX(0,EINSTELLUNGEN!$D$12+1-WEEKDAY(DATE(EINSTELLUNGEN!$D$9,EINSTELLUNGEN!$D$10,1),2)),
    IF(AL2310=$J$33,
      MIN(EINSTELLUNGEN!$D$12,WEEKDAY(DATE(EINSTELLUNGEN!$D$9,12,31),2)),
      EINSTELLUNGEN!$D$12
  )) - SUMIF(AL$50:AL$2500,"="&amp;AL2310,AX$50:AX$2500),
  0)</f>
        <v>3</v>
      </c>
      <c r="BD2310" s="2">
        <f t="shared" si="1255"/>
        <v>0.33333333333333331</v>
      </c>
      <c r="BE2310" s="2">
        <f t="shared" si="1256"/>
        <v>0</v>
      </c>
    </row>
    <row r="2311" spans="1:57" ht="10.5" customHeight="1">
      <c r="A2311" s="1" t="str">
        <f t="shared" ca="1" si="1232"/>
        <v/>
      </c>
      <c r="B2311" s="1" t="str">
        <f t="shared" ca="1" si="1233"/>
        <v/>
      </c>
      <c r="C2311" s="1" t="str">
        <f t="shared" ca="1" si="1234"/>
        <v/>
      </c>
      <c r="D2311" s="1" t="str">
        <f t="shared" ca="1" si="1235"/>
        <v/>
      </c>
      <c r="F2311" s="10"/>
      <c r="G2311" s="136" t="str">
        <f t="shared" si="1236"/>
        <v/>
      </c>
      <c r="H2311" s="27"/>
      <c r="I2311" s="28"/>
      <c r="J2311" s="28"/>
      <c r="K2311" s="29"/>
      <c r="L2311" s="136"/>
      <c r="M2311" s="136"/>
      <c r="N2311" s="136"/>
      <c r="O2311" s="26" t="str">
        <f t="shared" si="1237"/>
        <v/>
      </c>
      <c r="P2311" s="218" t="str">
        <f t="shared" si="1238"/>
        <v/>
      </c>
      <c r="Q2311" s="26" t="str">
        <f t="shared" si="1239"/>
        <v/>
      </c>
      <c r="R2311" s="22"/>
      <c r="S2311" s="99"/>
      <c r="T2311" s="10"/>
      <c r="U2311" s="229" t="str">
        <f t="shared" si="1240"/>
        <v/>
      </c>
      <c r="V2311" s="230"/>
      <c r="W2311" s="230"/>
      <c r="X2311" s="230"/>
      <c r="Y2311" s="230"/>
      <c r="Z2311" s="22" t="str">
        <f>""</f>
        <v/>
      </c>
      <c r="AB2311" s="23" t="str">
        <f t="shared" si="1241"/>
        <v/>
      </c>
      <c r="AC2311" s="2" t="b">
        <f>COUNT(Q2311:Q$2500)&gt;0</f>
        <v>0</v>
      </c>
      <c r="AD2311" s="2" t="b">
        <f t="shared" si="1257"/>
        <v>0</v>
      </c>
      <c r="AE2311" s="2" t="b">
        <f t="shared" si="1258"/>
        <v>0</v>
      </c>
      <c r="AF2311" s="2" t="b">
        <f t="shared" si="1259"/>
        <v>0</v>
      </c>
      <c r="AG2311" s="2" t="b">
        <f>OR(
  AND(AC2311,NOT(AC2312)),
  AND(AF2311,WEEKDAY(AH2310,2)=EINSTELLUNGEN!$D$12),
  AND(AF2311,AH2311=$J$35)
)</f>
        <v>0</v>
      </c>
      <c r="AH2311" s="2">
        <f>IF(AE2311,AH2310+IF(WEEKDAY(AH2310+1,2)&lt;=EINSTELLUNGEN!$D$12,1,$J$36),AH2310)</f>
        <v>42020</v>
      </c>
      <c r="AI2311" s="2">
        <f t="shared" si="1260"/>
        <v>2019</v>
      </c>
      <c r="AJ2311" s="2">
        <f t="shared" si="1261"/>
        <v>201901</v>
      </c>
      <c r="AK2311" s="2">
        <f t="shared" si="1262"/>
        <v>201901</v>
      </c>
      <c r="AL2311" s="2">
        <f t="shared" si="1229"/>
        <v>201903</v>
      </c>
      <c r="AM2311" s="2" t="b">
        <f t="shared" si="1263"/>
        <v>1</v>
      </c>
      <c r="AN2311" s="4" t="e">
        <f t="shared" si="1242"/>
        <v>#N/A</v>
      </c>
      <c r="AO2311" s="4" t="e">
        <f t="shared" si="1243"/>
        <v>#N/A</v>
      </c>
      <c r="AP2311" s="2" t="str">
        <f>IF(AD2311,
  IF(ISBLANK(H2311),
    AP2310,
    IF(LEN(H2311)=1,
      IF(OR(UPPER(H2311)="A",UPPER(H2311)="I"),
        EINSTELLUNGEN!$D$21,
        IF(OR(UPPER(H2311)="B",UPPER(H2311)="M"),
          EINSTELLUNGEN!$D$22,
          IF(OR(UPPER(H2311)="C",UPPER(H2311)="S"),
            EINSTELLUNGEN!$D$23,
            IF(UPPER(H2311)="D",
              EINSTELLUNGEN!$D$24,
              IF(UPPER(H2311)="E",
                EINSTELLUNGEN!$D$25,
                UPPER(H2311)))))),
      IF(ISNUMBER(H2311),
        EINSTELLUNGEN!$D$20&amp;H2311,
        UPPER(H2311)))),
  "")</f>
        <v/>
      </c>
      <c r="AQ2311" s="2" t="str">
        <f t="shared" si="1244"/>
        <v/>
      </c>
      <c r="AR2311" s="2">
        <f t="shared" si="1245"/>
        <v>0</v>
      </c>
      <c r="AS2311" s="145">
        <f t="shared" si="1246"/>
        <v>0.33333333333333331</v>
      </c>
      <c r="AT2311" s="2">
        <f t="shared" si="1247"/>
        <v>0</v>
      </c>
      <c r="AU2311" s="2">
        <f t="shared" si="1248"/>
        <v>0</v>
      </c>
      <c r="AV2311" s="2">
        <f t="shared" si="1249"/>
        <v>0</v>
      </c>
      <c r="AW2311" s="2">
        <f t="shared" si="1250"/>
        <v>0</v>
      </c>
      <c r="AX2311" s="2">
        <f t="shared" si="1264"/>
        <v>0</v>
      </c>
      <c r="AY2311" s="2">
        <f t="shared" si="1251"/>
        <v>0</v>
      </c>
      <c r="AZ2311" s="145" t="e">
        <f t="shared" si="1252"/>
        <v>#N/A</v>
      </c>
      <c r="BA2311" s="145" t="e">
        <f t="shared" si="1253"/>
        <v>#N/A</v>
      </c>
      <c r="BB2311" s="145">
        <f t="shared" si="1254"/>
        <v>2.083333333333337E-2</v>
      </c>
      <c r="BC2311" s="2">
        <f>IF(AM2311,
  IF(AND(AL2311=$J$31,_xlfn.DAYS(AH2311,DATE(AI2311,1,1))&lt;7),
    MAX(0,EINSTELLUNGEN!$D$12+1-WEEKDAY(DATE(EINSTELLUNGEN!$D$9,EINSTELLUNGEN!$D$10,1),2)),
    IF(AL2311=$J$33,
      MIN(EINSTELLUNGEN!$D$12,WEEKDAY(DATE(EINSTELLUNGEN!$D$9,12,31),2)),
      EINSTELLUNGEN!$D$12
  )) - SUMIF(AL$50:AL$2500,"="&amp;AL2311,AX$50:AX$2500),
  0)</f>
        <v>3</v>
      </c>
      <c r="BD2311" s="2">
        <f t="shared" si="1255"/>
        <v>0.33333333333333331</v>
      </c>
      <c r="BE2311" s="2">
        <f t="shared" si="1256"/>
        <v>0</v>
      </c>
    </row>
    <row r="2312" spans="1:57" ht="10.5" customHeight="1">
      <c r="A2312" s="1" t="str">
        <f t="shared" ca="1" si="1232"/>
        <v/>
      </c>
      <c r="B2312" s="1" t="str">
        <f t="shared" ca="1" si="1233"/>
        <v/>
      </c>
      <c r="C2312" s="1" t="str">
        <f t="shared" ca="1" si="1234"/>
        <v/>
      </c>
      <c r="D2312" s="1" t="str">
        <f t="shared" ca="1" si="1235"/>
        <v/>
      </c>
      <c r="F2312" s="10"/>
      <c r="G2312" s="136" t="str">
        <f t="shared" si="1236"/>
        <v/>
      </c>
      <c r="H2312" s="27"/>
      <c r="I2312" s="28"/>
      <c r="J2312" s="28"/>
      <c r="K2312" s="29"/>
      <c r="L2312" s="136"/>
      <c r="M2312" s="136"/>
      <c r="N2312" s="136"/>
      <c r="O2312" s="26" t="str">
        <f t="shared" si="1237"/>
        <v/>
      </c>
      <c r="P2312" s="218" t="str">
        <f t="shared" si="1238"/>
        <v/>
      </c>
      <c r="Q2312" s="26" t="str">
        <f t="shared" si="1239"/>
        <v/>
      </c>
      <c r="R2312" s="22"/>
      <c r="S2312" s="99"/>
      <c r="T2312" s="10"/>
      <c r="U2312" s="229" t="str">
        <f t="shared" si="1240"/>
        <v/>
      </c>
      <c r="V2312" s="230"/>
      <c r="W2312" s="230"/>
      <c r="X2312" s="230"/>
      <c r="Y2312" s="230"/>
      <c r="Z2312" s="22" t="str">
        <f>""</f>
        <v/>
      </c>
      <c r="AB2312" s="23" t="str">
        <f t="shared" si="1241"/>
        <v/>
      </c>
      <c r="AC2312" s="2" t="b">
        <f>COUNT(Q2312:Q$2500)&gt;0</f>
        <v>0</v>
      </c>
      <c r="AD2312" s="2" t="b">
        <f t="shared" si="1257"/>
        <v>0</v>
      </c>
      <c r="AE2312" s="2" t="b">
        <f t="shared" si="1258"/>
        <v>0</v>
      </c>
      <c r="AF2312" s="2" t="b">
        <f t="shared" si="1259"/>
        <v>0</v>
      </c>
      <c r="AG2312" s="2" t="b">
        <f>OR(
  AND(AC2312,NOT(AC2313)),
  AND(AF2312,WEEKDAY(AH2311,2)=EINSTELLUNGEN!$D$12),
  AND(AF2312,AH2312=$J$35)
)</f>
        <v>0</v>
      </c>
      <c r="AH2312" s="2">
        <f>IF(AE2312,AH2311+IF(WEEKDAY(AH2311+1,2)&lt;=EINSTELLUNGEN!$D$12,1,$J$36),AH2311)</f>
        <v>42020</v>
      </c>
      <c r="AI2312" s="2">
        <f t="shared" si="1260"/>
        <v>2019</v>
      </c>
      <c r="AJ2312" s="2">
        <f t="shared" si="1261"/>
        <v>201901</v>
      </c>
      <c r="AK2312" s="2">
        <f t="shared" si="1262"/>
        <v>201901</v>
      </c>
      <c r="AL2312" s="2">
        <f t="shared" si="1229"/>
        <v>201903</v>
      </c>
      <c r="AM2312" s="2" t="b">
        <f t="shared" si="1263"/>
        <v>1</v>
      </c>
      <c r="AN2312" s="4" t="e">
        <f t="shared" si="1242"/>
        <v>#N/A</v>
      </c>
      <c r="AO2312" s="4" t="e">
        <f t="shared" si="1243"/>
        <v>#N/A</v>
      </c>
      <c r="AP2312" s="2" t="str">
        <f>IF(AD2312,
  IF(ISBLANK(H2312),
    AP2311,
    IF(LEN(H2312)=1,
      IF(OR(UPPER(H2312)="A",UPPER(H2312)="I"),
        EINSTELLUNGEN!$D$21,
        IF(OR(UPPER(H2312)="B",UPPER(H2312)="M"),
          EINSTELLUNGEN!$D$22,
          IF(OR(UPPER(H2312)="C",UPPER(H2312)="S"),
            EINSTELLUNGEN!$D$23,
            IF(UPPER(H2312)="D",
              EINSTELLUNGEN!$D$24,
              IF(UPPER(H2312)="E",
                EINSTELLUNGEN!$D$25,
                UPPER(H2312)))))),
      IF(ISNUMBER(H2312),
        EINSTELLUNGEN!$D$20&amp;H2312,
        UPPER(H2312)))),
  "")</f>
        <v/>
      </c>
      <c r="AQ2312" s="2" t="str">
        <f t="shared" si="1244"/>
        <v/>
      </c>
      <c r="AR2312" s="2">
        <f t="shared" si="1245"/>
        <v>0</v>
      </c>
      <c r="AS2312" s="145">
        <f t="shared" si="1246"/>
        <v>0.33333333333333331</v>
      </c>
      <c r="AT2312" s="2">
        <f t="shared" si="1247"/>
        <v>0</v>
      </c>
      <c r="AU2312" s="2">
        <f t="shared" si="1248"/>
        <v>0</v>
      </c>
      <c r="AV2312" s="2">
        <f t="shared" si="1249"/>
        <v>0</v>
      </c>
      <c r="AW2312" s="2">
        <f t="shared" si="1250"/>
        <v>0</v>
      </c>
      <c r="AX2312" s="2">
        <f t="shared" si="1264"/>
        <v>0</v>
      </c>
      <c r="AY2312" s="2">
        <f t="shared" si="1251"/>
        <v>0</v>
      </c>
      <c r="AZ2312" s="145" t="e">
        <f t="shared" si="1252"/>
        <v>#N/A</v>
      </c>
      <c r="BA2312" s="145" t="e">
        <f t="shared" si="1253"/>
        <v>#N/A</v>
      </c>
      <c r="BB2312" s="145">
        <f t="shared" si="1254"/>
        <v>2.083333333333337E-2</v>
      </c>
      <c r="BC2312" s="2">
        <f>IF(AM2312,
  IF(AND(AL2312=$J$31,_xlfn.DAYS(AH2312,DATE(AI2312,1,1))&lt;7),
    MAX(0,EINSTELLUNGEN!$D$12+1-WEEKDAY(DATE(EINSTELLUNGEN!$D$9,EINSTELLUNGEN!$D$10,1),2)),
    IF(AL2312=$J$33,
      MIN(EINSTELLUNGEN!$D$12,WEEKDAY(DATE(EINSTELLUNGEN!$D$9,12,31),2)),
      EINSTELLUNGEN!$D$12
  )) - SUMIF(AL$50:AL$2500,"="&amp;AL2312,AX$50:AX$2500),
  0)</f>
        <v>3</v>
      </c>
      <c r="BD2312" s="2">
        <f t="shared" si="1255"/>
        <v>0.33333333333333331</v>
      </c>
      <c r="BE2312" s="2">
        <f t="shared" si="1256"/>
        <v>0</v>
      </c>
    </row>
    <row r="2313" spans="1:57" ht="10.5" customHeight="1">
      <c r="A2313" s="1" t="str">
        <f t="shared" ca="1" si="1232"/>
        <v/>
      </c>
      <c r="B2313" s="1" t="str">
        <f t="shared" ca="1" si="1233"/>
        <v/>
      </c>
      <c r="C2313" s="1" t="str">
        <f t="shared" ca="1" si="1234"/>
        <v/>
      </c>
      <c r="D2313" s="1" t="str">
        <f t="shared" ca="1" si="1235"/>
        <v/>
      </c>
      <c r="F2313" s="10"/>
      <c r="G2313" s="136" t="str">
        <f t="shared" si="1236"/>
        <v/>
      </c>
      <c r="H2313" s="27"/>
      <c r="I2313" s="28"/>
      <c r="J2313" s="28"/>
      <c r="K2313" s="29"/>
      <c r="L2313" s="136"/>
      <c r="M2313" s="136"/>
      <c r="N2313" s="136"/>
      <c r="O2313" s="26" t="str">
        <f t="shared" si="1237"/>
        <v/>
      </c>
      <c r="P2313" s="218" t="str">
        <f t="shared" si="1238"/>
        <v/>
      </c>
      <c r="Q2313" s="26" t="str">
        <f t="shared" si="1239"/>
        <v/>
      </c>
      <c r="R2313" s="22"/>
      <c r="S2313" s="99"/>
      <c r="T2313" s="10"/>
      <c r="U2313" s="229" t="str">
        <f t="shared" si="1240"/>
        <v/>
      </c>
      <c r="V2313" s="230"/>
      <c r="W2313" s="230"/>
      <c r="X2313" s="230"/>
      <c r="Y2313" s="230"/>
      <c r="Z2313" s="22" t="str">
        <f>""</f>
        <v/>
      </c>
      <c r="AB2313" s="23" t="str">
        <f t="shared" si="1241"/>
        <v/>
      </c>
      <c r="AC2313" s="2" t="b">
        <f>COUNT(Q2313:Q$2500)&gt;0</f>
        <v>0</v>
      </c>
      <c r="AD2313" s="2" t="b">
        <f t="shared" si="1257"/>
        <v>0</v>
      </c>
      <c r="AE2313" s="2" t="b">
        <f t="shared" si="1258"/>
        <v>0</v>
      </c>
      <c r="AF2313" s="2" t="b">
        <f t="shared" si="1259"/>
        <v>0</v>
      </c>
      <c r="AG2313" s="2" t="b">
        <f>OR(
  AND(AC2313,NOT(AC2314)),
  AND(AF2313,WEEKDAY(AH2312,2)=EINSTELLUNGEN!$D$12),
  AND(AF2313,AH2313=$J$35)
)</f>
        <v>0</v>
      </c>
      <c r="AH2313" s="2">
        <f>IF(AE2313,AH2312+IF(WEEKDAY(AH2312+1,2)&lt;=EINSTELLUNGEN!$D$12,1,$J$36),AH2312)</f>
        <v>42020</v>
      </c>
      <c r="AI2313" s="2">
        <f t="shared" si="1260"/>
        <v>2019</v>
      </c>
      <c r="AJ2313" s="2">
        <f t="shared" si="1261"/>
        <v>201901</v>
      </c>
      <c r="AK2313" s="2">
        <f t="shared" si="1262"/>
        <v>201901</v>
      </c>
      <c r="AL2313" s="2">
        <f t="shared" ref="AL2313:AL2376" si="1265">AI2313*100-IF(AND(_xlfn.ISOWEEKNUM(AH2313)&gt;=52,MONTH(AH2313)=1),100,0)+_xlfn.ISOWEEKNUM(AH2313)</f>
        <v>201903</v>
      </c>
      <c r="AM2313" s="2" t="b">
        <f t="shared" si="1263"/>
        <v>1</v>
      </c>
      <c r="AN2313" s="4" t="e">
        <f t="shared" si="1242"/>
        <v>#N/A</v>
      </c>
      <c r="AO2313" s="4" t="e">
        <f t="shared" si="1243"/>
        <v>#N/A</v>
      </c>
      <c r="AP2313" s="2" t="str">
        <f>IF(AD2313,
  IF(ISBLANK(H2313),
    AP2312,
    IF(LEN(H2313)=1,
      IF(OR(UPPER(H2313)="A",UPPER(H2313)="I"),
        EINSTELLUNGEN!$D$21,
        IF(OR(UPPER(H2313)="B",UPPER(H2313)="M"),
          EINSTELLUNGEN!$D$22,
          IF(OR(UPPER(H2313)="C",UPPER(H2313)="S"),
            EINSTELLUNGEN!$D$23,
            IF(UPPER(H2313)="D",
              EINSTELLUNGEN!$D$24,
              IF(UPPER(H2313)="E",
                EINSTELLUNGEN!$D$25,
                UPPER(H2313)))))),
      IF(ISNUMBER(H2313),
        EINSTELLUNGEN!$D$20&amp;H2313,
        UPPER(H2313)))),
  "")</f>
        <v/>
      </c>
      <c r="AQ2313" s="2" t="str">
        <f t="shared" si="1244"/>
        <v/>
      </c>
      <c r="AR2313" s="2">
        <f t="shared" si="1245"/>
        <v>0</v>
      </c>
      <c r="AS2313" s="145">
        <f t="shared" si="1246"/>
        <v>0.33333333333333331</v>
      </c>
      <c r="AT2313" s="2">
        <f t="shared" si="1247"/>
        <v>0</v>
      </c>
      <c r="AU2313" s="2">
        <f t="shared" si="1248"/>
        <v>0</v>
      </c>
      <c r="AV2313" s="2">
        <f t="shared" si="1249"/>
        <v>0</v>
      </c>
      <c r="AW2313" s="2">
        <f t="shared" si="1250"/>
        <v>0</v>
      </c>
      <c r="AX2313" s="2">
        <f t="shared" si="1264"/>
        <v>0</v>
      </c>
      <c r="AY2313" s="2">
        <f t="shared" si="1251"/>
        <v>0</v>
      </c>
      <c r="AZ2313" s="145" t="e">
        <f t="shared" si="1252"/>
        <v>#N/A</v>
      </c>
      <c r="BA2313" s="145" t="e">
        <f t="shared" si="1253"/>
        <v>#N/A</v>
      </c>
      <c r="BB2313" s="145">
        <f t="shared" si="1254"/>
        <v>2.083333333333337E-2</v>
      </c>
      <c r="BC2313" s="2">
        <f>IF(AM2313,
  IF(AND(AL2313=$J$31,_xlfn.DAYS(AH2313,DATE(AI2313,1,1))&lt;7),
    MAX(0,EINSTELLUNGEN!$D$12+1-WEEKDAY(DATE(EINSTELLUNGEN!$D$9,EINSTELLUNGEN!$D$10,1),2)),
    IF(AL2313=$J$33,
      MIN(EINSTELLUNGEN!$D$12,WEEKDAY(DATE(EINSTELLUNGEN!$D$9,12,31),2)),
      EINSTELLUNGEN!$D$12
  )) - SUMIF(AL$50:AL$2500,"="&amp;AL2313,AX$50:AX$2500),
  0)</f>
        <v>3</v>
      </c>
      <c r="BD2313" s="2">
        <f t="shared" si="1255"/>
        <v>0.33333333333333331</v>
      </c>
      <c r="BE2313" s="2">
        <f t="shared" si="1256"/>
        <v>0</v>
      </c>
    </row>
    <row r="2314" spans="1:57" ht="10.5" customHeight="1">
      <c r="A2314" s="1" t="str">
        <f t="shared" ca="1" si="1232"/>
        <v/>
      </c>
      <c r="B2314" s="1" t="str">
        <f t="shared" ca="1" si="1233"/>
        <v/>
      </c>
      <c r="C2314" s="1" t="str">
        <f t="shared" ca="1" si="1234"/>
        <v/>
      </c>
      <c r="D2314" s="1" t="str">
        <f t="shared" ca="1" si="1235"/>
        <v/>
      </c>
      <c r="F2314" s="10"/>
      <c r="G2314" s="136" t="str">
        <f t="shared" si="1236"/>
        <v/>
      </c>
      <c r="H2314" s="27"/>
      <c r="I2314" s="28"/>
      <c r="J2314" s="28"/>
      <c r="K2314" s="29"/>
      <c r="L2314" s="136"/>
      <c r="M2314" s="136"/>
      <c r="N2314" s="136"/>
      <c r="O2314" s="26" t="str">
        <f t="shared" si="1237"/>
        <v/>
      </c>
      <c r="P2314" s="218" t="str">
        <f t="shared" si="1238"/>
        <v/>
      </c>
      <c r="Q2314" s="26" t="str">
        <f t="shared" si="1239"/>
        <v/>
      </c>
      <c r="R2314" s="22"/>
      <c r="S2314" s="99"/>
      <c r="T2314" s="10"/>
      <c r="U2314" s="229" t="str">
        <f t="shared" si="1240"/>
        <v/>
      </c>
      <c r="V2314" s="230"/>
      <c r="W2314" s="230"/>
      <c r="X2314" s="230"/>
      <c r="Y2314" s="230"/>
      <c r="Z2314" s="22" t="str">
        <f>""</f>
        <v/>
      </c>
      <c r="AB2314" s="23" t="str">
        <f t="shared" si="1241"/>
        <v/>
      </c>
      <c r="AC2314" s="2" t="b">
        <f>COUNT(Q2314:Q$2500)&gt;0</f>
        <v>0</v>
      </c>
      <c r="AD2314" s="2" t="b">
        <f t="shared" si="1257"/>
        <v>0</v>
      </c>
      <c r="AE2314" s="2" t="b">
        <f t="shared" si="1258"/>
        <v>0</v>
      </c>
      <c r="AF2314" s="2" t="b">
        <f t="shared" si="1259"/>
        <v>0</v>
      </c>
      <c r="AG2314" s="2" t="b">
        <f>OR(
  AND(AC2314,NOT(AC2315)),
  AND(AF2314,WEEKDAY(AH2313,2)=EINSTELLUNGEN!$D$12),
  AND(AF2314,AH2314=$J$35)
)</f>
        <v>0</v>
      </c>
      <c r="AH2314" s="2">
        <f>IF(AE2314,AH2313+IF(WEEKDAY(AH2313+1,2)&lt;=EINSTELLUNGEN!$D$12,1,$J$36),AH2313)</f>
        <v>42020</v>
      </c>
      <c r="AI2314" s="2">
        <f t="shared" si="1260"/>
        <v>2019</v>
      </c>
      <c r="AJ2314" s="2">
        <f t="shared" si="1261"/>
        <v>201901</v>
      </c>
      <c r="AK2314" s="2">
        <f t="shared" si="1262"/>
        <v>201901</v>
      </c>
      <c r="AL2314" s="2">
        <f t="shared" si="1265"/>
        <v>201903</v>
      </c>
      <c r="AM2314" s="2" t="b">
        <f t="shared" si="1263"/>
        <v>1</v>
      </c>
      <c r="AN2314" s="4" t="e">
        <f t="shared" si="1242"/>
        <v>#N/A</v>
      </c>
      <c r="AO2314" s="4" t="e">
        <f t="shared" si="1243"/>
        <v>#N/A</v>
      </c>
      <c r="AP2314" s="2" t="str">
        <f>IF(AD2314,
  IF(ISBLANK(H2314),
    AP2313,
    IF(LEN(H2314)=1,
      IF(OR(UPPER(H2314)="A",UPPER(H2314)="I"),
        EINSTELLUNGEN!$D$21,
        IF(OR(UPPER(H2314)="B",UPPER(H2314)="M"),
          EINSTELLUNGEN!$D$22,
          IF(OR(UPPER(H2314)="C",UPPER(H2314)="S"),
            EINSTELLUNGEN!$D$23,
            IF(UPPER(H2314)="D",
              EINSTELLUNGEN!$D$24,
              IF(UPPER(H2314)="E",
                EINSTELLUNGEN!$D$25,
                UPPER(H2314)))))),
      IF(ISNUMBER(H2314),
        EINSTELLUNGEN!$D$20&amp;H2314,
        UPPER(H2314)))),
  "")</f>
        <v/>
      </c>
      <c r="AQ2314" s="2" t="str">
        <f t="shared" si="1244"/>
        <v/>
      </c>
      <c r="AR2314" s="2">
        <f t="shared" si="1245"/>
        <v>0</v>
      </c>
      <c r="AS2314" s="145">
        <f t="shared" si="1246"/>
        <v>0.33333333333333331</v>
      </c>
      <c r="AT2314" s="2">
        <f t="shared" si="1247"/>
        <v>0</v>
      </c>
      <c r="AU2314" s="2">
        <f t="shared" si="1248"/>
        <v>0</v>
      </c>
      <c r="AV2314" s="2">
        <f t="shared" si="1249"/>
        <v>0</v>
      </c>
      <c r="AW2314" s="2">
        <f t="shared" si="1250"/>
        <v>0</v>
      </c>
      <c r="AX2314" s="2">
        <f t="shared" si="1264"/>
        <v>0</v>
      </c>
      <c r="AY2314" s="2">
        <f t="shared" si="1251"/>
        <v>0</v>
      </c>
      <c r="AZ2314" s="145" t="e">
        <f t="shared" si="1252"/>
        <v>#N/A</v>
      </c>
      <c r="BA2314" s="145" t="e">
        <f t="shared" si="1253"/>
        <v>#N/A</v>
      </c>
      <c r="BB2314" s="145">
        <f t="shared" si="1254"/>
        <v>2.083333333333337E-2</v>
      </c>
      <c r="BC2314" s="2">
        <f>IF(AM2314,
  IF(AND(AL2314=$J$31,_xlfn.DAYS(AH2314,DATE(AI2314,1,1))&lt;7),
    MAX(0,EINSTELLUNGEN!$D$12+1-WEEKDAY(DATE(EINSTELLUNGEN!$D$9,EINSTELLUNGEN!$D$10,1),2)),
    IF(AL2314=$J$33,
      MIN(EINSTELLUNGEN!$D$12,WEEKDAY(DATE(EINSTELLUNGEN!$D$9,12,31),2)),
      EINSTELLUNGEN!$D$12
  )) - SUMIF(AL$50:AL$2500,"="&amp;AL2314,AX$50:AX$2500),
  0)</f>
        <v>3</v>
      </c>
      <c r="BD2314" s="2">
        <f t="shared" si="1255"/>
        <v>0.33333333333333331</v>
      </c>
      <c r="BE2314" s="2">
        <f t="shared" si="1256"/>
        <v>0</v>
      </c>
    </row>
    <row r="2315" spans="1:57" ht="10.5" customHeight="1">
      <c r="A2315" s="1" t="str">
        <f t="shared" ca="1" si="1232"/>
        <v/>
      </c>
      <c r="B2315" s="1" t="str">
        <f t="shared" ca="1" si="1233"/>
        <v/>
      </c>
      <c r="C2315" s="1" t="str">
        <f t="shared" ca="1" si="1234"/>
        <v/>
      </c>
      <c r="D2315" s="1" t="str">
        <f t="shared" ca="1" si="1235"/>
        <v/>
      </c>
      <c r="F2315" s="10"/>
      <c r="G2315" s="136" t="str">
        <f t="shared" si="1236"/>
        <v/>
      </c>
      <c r="H2315" s="27"/>
      <c r="I2315" s="28"/>
      <c r="J2315" s="28"/>
      <c r="K2315" s="29"/>
      <c r="L2315" s="136"/>
      <c r="M2315" s="136"/>
      <c r="N2315" s="136"/>
      <c r="O2315" s="26" t="str">
        <f t="shared" si="1237"/>
        <v/>
      </c>
      <c r="P2315" s="218" t="str">
        <f t="shared" si="1238"/>
        <v/>
      </c>
      <c r="Q2315" s="26" t="str">
        <f t="shared" si="1239"/>
        <v/>
      </c>
      <c r="R2315" s="22"/>
      <c r="S2315" s="99"/>
      <c r="T2315" s="10"/>
      <c r="U2315" s="229" t="str">
        <f t="shared" si="1240"/>
        <v/>
      </c>
      <c r="V2315" s="230"/>
      <c r="W2315" s="230"/>
      <c r="X2315" s="230"/>
      <c r="Y2315" s="230"/>
      <c r="Z2315" s="22" t="str">
        <f>""</f>
        <v/>
      </c>
      <c r="AB2315" s="23" t="str">
        <f t="shared" si="1241"/>
        <v/>
      </c>
      <c r="AC2315" s="2" t="b">
        <f>COUNT(Q2315:Q$2500)&gt;0</f>
        <v>0</v>
      </c>
      <c r="AD2315" s="2" t="b">
        <f t="shared" si="1257"/>
        <v>0</v>
      </c>
      <c r="AE2315" s="2" t="b">
        <f t="shared" si="1258"/>
        <v>0</v>
      </c>
      <c r="AF2315" s="2" t="b">
        <f t="shared" si="1259"/>
        <v>0</v>
      </c>
      <c r="AG2315" s="2" t="b">
        <f>OR(
  AND(AC2315,NOT(AC2316)),
  AND(AF2315,WEEKDAY(AH2314,2)=EINSTELLUNGEN!$D$12),
  AND(AF2315,AH2315=$J$35)
)</f>
        <v>0</v>
      </c>
      <c r="AH2315" s="2">
        <f>IF(AE2315,AH2314+IF(WEEKDAY(AH2314+1,2)&lt;=EINSTELLUNGEN!$D$12,1,$J$36),AH2314)</f>
        <v>42020</v>
      </c>
      <c r="AI2315" s="2">
        <f t="shared" si="1260"/>
        <v>2019</v>
      </c>
      <c r="AJ2315" s="2">
        <f t="shared" si="1261"/>
        <v>201901</v>
      </c>
      <c r="AK2315" s="2">
        <f t="shared" si="1262"/>
        <v>201901</v>
      </c>
      <c r="AL2315" s="2">
        <f t="shared" si="1265"/>
        <v>201903</v>
      </c>
      <c r="AM2315" s="2" t="b">
        <f t="shared" si="1263"/>
        <v>1</v>
      </c>
      <c r="AN2315" s="4" t="e">
        <f t="shared" si="1242"/>
        <v>#N/A</v>
      </c>
      <c r="AO2315" s="4" t="e">
        <f t="shared" si="1243"/>
        <v>#N/A</v>
      </c>
      <c r="AP2315" s="2" t="str">
        <f>IF(AD2315,
  IF(ISBLANK(H2315),
    AP2314,
    IF(LEN(H2315)=1,
      IF(OR(UPPER(H2315)="A",UPPER(H2315)="I"),
        EINSTELLUNGEN!$D$21,
        IF(OR(UPPER(H2315)="B",UPPER(H2315)="M"),
          EINSTELLUNGEN!$D$22,
          IF(OR(UPPER(H2315)="C",UPPER(H2315)="S"),
            EINSTELLUNGEN!$D$23,
            IF(UPPER(H2315)="D",
              EINSTELLUNGEN!$D$24,
              IF(UPPER(H2315)="E",
                EINSTELLUNGEN!$D$25,
                UPPER(H2315)))))),
      IF(ISNUMBER(H2315),
        EINSTELLUNGEN!$D$20&amp;H2315,
        UPPER(H2315)))),
  "")</f>
        <v/>
      </c>
      <c r="AQ2315" s="2" t="str">
        <f t="shared" si="1244"/>
        <v/>
      </c>
      <c r="AR2315" s="2">
        <f t="shared" si="1245"/>
        <v>0</v>
      </c>
      <c r="AS2315" s="145">
        <f t="shared" si="1246"/>
        <v>0.33333333333333331</v>
      </c>
      <c r="AT2315" s="2">
        <f t="shared" si="1247"/>
        <v>0</v>
      </c>
      <c r="AU2315" s="2">
        <f t="shared" si="1248"/>
        <v>0</v>
      </c>
      <c r="AV2315" s="2">
        <f t="shared" si="1249"/>
        <v>0</v>
      </c>
      <c r="AW2315" s="2">
        <f t="shared" si="1250"/>
        <v>0</v>
      </c>
      <c r="AX2315" s="2">
        <f t="shared" si="1264"/>
        <v>0</v>
      </c>
      <c r="AY2315" s="2">
        <f t="shared" si="1251"/>
        <v>0</v>
      </c>
      <c r="AZ2315" s="145" t="e">
        <f t="shared" si="1252"/>
        <v>#N/A</v>
      </c>
      <c r="BA2315" s="145" t="e">
        <f t="shared" si="1253"/>
        <v>#N/A</v>
      </c>
      <c r="BB2315" s="145">
        <f t="shared" si="1254"/>
        <v>2.083333333333337E-2</v>
      </c>
      <c r="BC2315" s="2">
        <f>IF(AM2315,
  IF(AND(AL2315=$J$31,_xlfn.DAYS(AH2315,DATE(AI2315,1,1))&lt;7),
    MAX(0,EINSTELLUNGEN!$D$12+1-WEEKDAY(DATE(EINSTELLUNGEN!$D$9,EINSTELLUNGEN!$D$10,1),2)),
    IF(AL2315=$J$33,
      MIN(EINSTELLUNGEN!$D$12,WEEKDAY(DATE(EINSTELLUNGEN!$D$9,12,31),2)),
      EINSTELLUNGEN!$D$12
  )) - SUMIF(AL$50:AL$2500,"="&amp;AL2315,AX$50:AX$2500),
  0)</f>
        <v>3</v>
      </c>
      <c r="BD2315" s="2">
        <f t="shared" si="1255"/>
        <v>0.33333333333333331</v>
      </c>
      <c r="BE2315" s="2">
        <f t="shared" si="1256"/>
        <v>0</v>
      </c>
    </row>
    <row r="2316" spans="1:57" ht="10.5" customHeight="1">
      <c r="A2316" s="1" t="str">
        <f t="shared" ca="1" si="1232"/>
        <v/>
      </c>
      <c r="B2316" s="1" t="str">
        <f t="shared" ca="1" si="1233"/>
        <v/>
      </c>
      <c r="C2316" s="1" t="str">
        <f t="shared" ca="1" si="1234"/>
        <v/>
      </c>
      <c r="D2316" s="1" t="str">
        <f t="shared" ca="1" si="1235"/>
        <v/>
      </c>
      <c r="F2316" s="10"/>
      <c r="G2316" s="136" t="str">
        <f t="shared" si="1236"/>
        <v/>
      </c>
      <c r="H2316" s="27"/>
      <c r="I2316" s="28"/>
      <c r="J2316" s="28"/>
      <c r="K2316" s="29"/>
      <c r="L2316" s="136"/>
      <c r="M2316" s="136"/>
      <c r="N2316" s="136"/>
      <c r="O2316" s="26" t="str">
        <f t="shared" si="1237"/>
        <v/>
      </c>
      <c r="P2316" s="218" t="str">
        <f t="shared" si="1238"/>
        <v/>
      </c>
      <c r="Q2316" s="26" t="str">
        <f t="shared" si="1239"/>
        <v/>
      </c>
      <c r="R2316" s="22"/>
      <c r="S2316" s="99"/>
      <c r="T2316" s="10"/>
      <c r="U2316" s="229" t="str">
        <f t="shared" si="1240"/>
        <v/>
      </c>
      <c r="V2316" s="230"/>
      <c r="W2316" s="230"/>
      <c r="X2316" s="230"/>
      <c r="Y2316" s="230"/>
      <c r="Z2316" s="22" t="str">
        <f>""</f>
        <v/>
      </c>
      <c r="AB2316" s="23" t="str">
        <f t="shared" si="1241"/>
        <v/>
      </c>
      <c r="AC2316" s="2" t="b">
        <f>COUNT(Q2316:Q$2500)&gt;0</f>
        <v>0</v>
      </c>
      <c r="AD2316" s="2" t="b">
        <f t="shared" si="1257"/>
        <v>0</v>
      </c>
      <c r="AE2316" s="2" t="b">
        <f t="shared" si="1258"/>
        <v>0</v>
      </c>
      <c r="AF2316" s="2" t="b">
        <f t="shared" si="1259"/>
        <v>0</v>
      </c>
      <c r="AG2316" s="2" t="b">
        <f>OR(
  AND(AC2316,NOT(AC2317)),
  AND(AF2316,WEEKDAY(AH2315,2)=EINSTELLUNGEN!$D$12),
  AND(AF2316,AH2316=$J$35)
)</f>
        <v>0</v>
      </c>
      <c r="AH2316" s="2">
        <f>IF(AE2316,AH2315+IF(WEEKDAY(AH2315+1,2)&lt;=EINSTELLUNGEN!$D$12,1,$J$36),AH2315)</f>
        <v>42020</v>
      </c>
      <c r="AI2316" s="2">
        <f t="shared" si="1260"/>
        <v>2019</v>
      </c>
      <c r="AJ2316" s="2">
        <f t="shared" si="1261"/>
        <v>201901</v>
      </c>
      <c r="AK2316" s="2">
        <f t="shared" si="1262"/>
        <v>201901</v>
      </c>
      <c r="AL2316" s="2">
        <f t="shared" si="1265"/>
        <v>201903</v>
      </c>
      <c r="AM2316" s="2" t="b">
        <f t="shared" si="1263"/>
        <v>1</v>
      </c>
      <c r="AN2316" s="4" t="e">
        <f t="shared" si="1242"/>
        <v>#N/A</v>
      </c>
      <c r="AO2316" s="4" t="e">
        <f t="shared" si="1243"/>
        <v>#N/A</v>
      </c>
      <c r="AP2316" s="2" t="str">
        <f>IF(AD2316,
  IF(ISBLANK(H2316),
    AP2315,
    IF(LEN(H2316)=1,
      IF(OR(UPPER(H2316)="A",UPPER(H2316)="I"),
        EINSTELLUNGEN!$D$21,
        IF(OR(UPPER(H2316)="B",UPPER(H2316)="M"),
          EINSTELLUNGEN!$D$22,
          IF(OR(UPPER(H2316)="C",UPPER(H2316)="S"),
            EINSTELLUNGEN!$D$23,
            IF(UPPER(H2316)="D",
              EINSTELLUNGEN!$D$24,
              IF(UPPER(H2316)="E",
                EINSTELLUNGEN!$D$25,
                UPPER(H2316)))))),
      IF(ISNUMBER(H2316),
        EINSTELLUNGEN!$D$20&amp;H2316,
        UPPER(H2316)))),
  "")</f>
        <v/>
      </c>
      <c r="AQ2316" s="2" t="str">
        <f t="shared" si="1244"/>
        <v/>
      </c>
      <c r="AR2316" s="2">
        <f t="shared" si="1245"/>
        <v>0</v>
      </c>
      <c r="AS2316" s="145">
        <f t="shared" si="1246"/>
        <v>0.33333333333333331</v>
      </c>
      <c r="AT2316" s="2">
        <f t="shared" si="1247"/>
        <v>0</v>
      </c>
      <c r="AU2316" s="2">
        <f t="shared" si="1248"/>
        <v>0</v>
      </c>
      <c r="AV2316" s="2">
        <f t="shared" si="1249"/>
        <v>0</v>
      </c>
      <c r="AW2316" s="2">
        <f t="shared" si="1250"/>
        <v>0</v>
      </c>
      <c r="AX2316" s="2">
        <f t="shared" si="1264"/>
        <v>0</v>
      </c>
      <c r="AY2316" s="2">
        <f t="shared" si="1251"/>
        <v>0</v>
      </c>
      <c r="AZ2316" s="145" t="e">
        <f t="shared" si="1252"/>
        <v>#N/A</v>
      </c>
      <c r="BA2316" s="145" t="e">
        <f t="shared" si="1253"/>
        <v>#N/A</v>
      </c>
      <c r="BB2316" s="145">
        <f t="shared" si="1254"/>
        <v>2.083333333333337E-2</v>
      </c>
      <c r="BC2316" s="2">
        <f>IF(AM2316,
  IF(AND(AL2316=$J$31,_xlfn.DAYS(AH2316,DATE(AI2316,1,1))&lt;7),
    MAX(0,EINSTELLUNGEN!$D$12+1-WEEKDAY(DATE(EINSTELLUNGEN!$D$9,EINSTELLUNGEN!$D$10,1),2)),
    IF(AL2316=$J$33,
      MIN(EINSTELLUNGEN!$D$12,WEEKDAY(DATE(EINSTELLUNGEN!$D$9,12,31),2)),
      EINSTELLUNGEN!$D$12
  )) - SUMIF(AL$50:AL$2500,"="&amp;AL2316,AX$50:AX$2500),
  0)</f>
        <v>3</v>
      </c>
      <c r="BD2316" s="2">
        <f t="shared" si="1255"/>
        <v>0.33333333333333331</v>
      </c>
      <c r="BE2316" s="2">
        <f t="shared" si="1256"/>
        <v>0</v>
      </c>
    </row>
    <row r="2317" spans="1:57" ht="10.5" customHeight="1">
      <c r="A2317" s="1" t="str">
        <f t="shared" ca="1" si="1232"/>
        <v/>
      </c>
      <c r="B2317" s="1" t="str">
        <f t="shared" ca="1" si="1233"/>
        <v/>
      </c>
      <c r="C2317" s="1" t="str">
        <f t="shared" ca="1" si="1234"/>
        <v/>
      </c>
      <c r="D2317" s="1" t="str">
        <f t="shared" ca="1" si="1235"/>
        <v/>
      </c>
      <c r="F2317" s="10"/>
      <c r="G2317" s="136" t="str">
        <f t="shared" si="1236"/>
        <v/>
      </c>
      <c r="H2317" s="27"/>
      <c r="I2317" s="28"/>
      <c r="J2317" s="28"/>
      <c r="K2317" s="29"/>
      <c r="L2317" s="136"/>
      <c r="M2317" s="136"/>
      <c r="N2317" s="136"/>
      <c r="O2317" s="26" t="str">
        <f t="shared" si="1237"/>
        <v/>
      </c>
      <c r="P2317" s="218" t="str">
        <f t="shared" si="1238"/>
        <v/>
      </c>
      <c r="Q2317" s="26" t="str">
        <f t="shared" si="1239"/>
        <v/>
      </c>
      <c r="R2317" s="22"/>
      <c r="S2317" s="99"/>
      <c r="T2317" s="10"/>
      <c r="U2317" s="229" t="str">
        <f t="shared" si="1240"/>
        <v/>
      </c>
      <c r="V2317" s="230"/>
      <c r="W2317" s="230"/>
      <c r="X2317" s="230"/>
      <c r="Y2317" s="230"/>
      <c r="Z2317" s="22" t="str">
        <f>""</f>
        <v/>
      </c>
      <c r="AB2317" s="23" t="str">
        <f t="shared" si="1241"/>
        <v/>
      </c>
      <c r="AC2317" s="2" t="b">
        <f>COUNT(Q2317:Q$2500)&gt;0</f>
        <v>0</v>
      </c>
      <c r="AD2317" s="2" t="b">
        <f t="shared" si="1257"/>
        <v>0</v>
      </c>
      <c r="AE2317" s="2" t="b">
        <f t="shared" si="1258"/>
        <v>0</v>
      </c>
      <c r="AF2317" s="2" t="b">
        <f t="shared" si="1259"/>
        <v>0</v>
      </c>
      <c r="AG2317" s="2" t="b">
        <f>OR(
  AND(AC2317,NOT(AC2318)),
  AND(AF2317,WEEKDAY(AH2316,2)=EINSTELLUNGEN!$D$12),
  AND(AF2317,AH2317=$J$35)
)</f>
        <v>0</v>
      </c>
      <c r="AH2317" s="2">
        <f>IF(AE2317,AH2316+IF(WEEKDAY(AH2316+1,2)&lt;=EINSTELLUNGEN!$D$12,1,$J$36),AH2316)</f>
        <v>42020</v>
      </c>
      <c r="AI2317" s="2">
        <f t="shared" si="1260"/>
        <v>2019</v>
      </c>
      <c r="AJ2317" s="2">
        <f t="shared" si="1261"/>
        <v>201901</v>
      </c>
      <c r="AK2317" s="2">
        <f t="shared" si="1262"/>
        <v>201901</v>
      </c>
      <c r="AL2317" s="2">
        <f t="shared" si="1265"/>
        <v>201903</v>
      </c>
      <c r="AM2317" s="2" t="b">
        <f t="shared" si="1263"/>
        <v>1</v>
      </c>
      <c r="AN2317" s="4" t="e">
        <f t="shared" si="1242"/>
        <v>#N/A</v>
      </c>
      <c r="AO2317" s="4" t="e">
        <f t="shared" si="1243"/>
        <v>#N/A</v>
      </c>
      <c r="AP2317" s="2" t="str">
        <f>IF(AD2317,
  IF(ISBLANK(H2317),
    AP2316,
    IF(LEN(H2317)=1,
      IF(OR(UPPER(H2317)="A",UPPER(H2317)="I"),
        EINSTELLUNGEN!$D$21,
        IF(OR(UPPER(H2317)="B",UPPER(H2317)="M"),
          EINSTELLUNGEN!$D$22,
          IF(OR(UPPER(H2317)="C",UPPER(H2317)="S"),
            EINSTELLUNGEN!$D$23,
            IF(UPPER(H2317)="D",
              EINSTELLUNGEN!$D$24,
              IF(UPPER(H2317)="E",
                EINSTELLUNGEN!$D$25,
                UPPER(H2317)))))),
      IF(ISNUMBER(H2317),
        EINSTELLUNGEN!$D$20&amp;H2317,
        UPPER(H2317)))),
  "")</f>
        <v/>
      </c>
      <c r="AQ2317" s="2" t="str">
        <f t="shared" si="1244"/>
        <v/>
      </c>
      <c r="AR2317" s="2">
        <f t="shared" si="1245"/>
        <v>0</v>
      </c>
      <c r="AS2317" s="145">
        <f t="shared" si="1246"/>
        <v>0.33333333333333331</v>
      </c>
      <c r="AT2317" s="2">
        <f t="shared" si="1247"/>
        <v>0</v>
      </c>
      <c r="AU2317" s="2">
        <f t="shared" si="1248"/>
        <v>0</v>
      </c>
      <c r="AV2317" s="2">
        <f t="shared" si="1249"/>
        <v>0</v>
      </c>
      <c r="AW2317" s="2">
        <f t="shared" si="1250"/>
        <v>0</v>
      </c>
      <c r="AX2317" s="2">
        <f t="shared" si="1264"/>
        <v>0</v>
      </c>
      <c r="AY2317" s="2">
        <f t="shared" si="1251"/>
        <v>0</v>
      </c>
      <c r="AZ2317" s="145" t="e">
        <f t="shared" si="1252"/>
        <v>#N/A</v>
      </c>
      <c r="BA2317" s="145" t="e">
        <f t="shared" si="1253"/>
        <v>#N/A</v>
      </c>
      <c r="BB2317" s="145">
        <f t="shared" si="1254"/>
        <v>2.083333333333337E-2</v>
      </c>
      <c r="BC2317" s="2">
        <f>IF(AM2317,
  IF(AND(AL2317=$J$31,_xlfn.DAYS(AH2317,DATE(AI2317,1,1))&lt;7),
    MAX(0,EINSTELLUNGEN!$D$12+1-WEEKDAY(DATE(EINSTELLUNGEN!$D$9,EINSTELLUNGEN!$D$10,1),2)),
    IF(AL2317=$J$33,
      MIN(EINSTELLUNGEN!$D$12,WEEKDAY(DATE(EINSTELLUNGEN!$D$9,12,31),2)),
      EINSTELLUNGEN!$D$12
  )) - SUMIF(AL$50:AL$2500,"="&amp;AL2317,AX$50:AX$2500),
  0)</f>
        <v>3</v>
      </c>
      <c r="BD2317" s="2">
        <f t="shared" si="1255"/>
        <v>0.33333333333333331</v>
      </c>
      <c r="BE2317" s="2">
        <f t="shared" si="1256"/>
        <v>0</v>
      </c>
    </row>
    <row r="2318" spans="1:57" ht="10.5" customHeight="1">
      <c r="A2318" s="1" t="str">
        <f t="shared" ca="1" si="1232"/>
        <v/>
      </c>
      <c r="B2318" s="1" t="str">
        <f t="shared" ca="1" si="1233"/>
        <v/>
      </c>
      <c r="C2318" s="1" t="str">
        <f t="shared" ca="1" si="1234"/>
        <v/>
      </c>
      <c r="D2318" s="1" t="str">
        <f t="shared" ca="1" si="1235"/>
        <v/>
      </c>
      <c r="F2318" s="10"/>
      <c r="G2318" s="136" t="str">
        <f t="shared" si="1236"/>
        <v/>
      </c>
      <c r="H2318" s="27"/>
      <c r="I2318" s="28"/>
      <c r="J2318" s="28"/>
      <c r="K2318" s="29"/>
      <c r="L2318" s="136"/>
      <c r="M2318" s="136"/>
      <c r="N2318" s="136"/>
      <c r="O2318" s="26" t="str">
        <f t="shared" si="1237"/>
        <v/>
      </c>
      <c r="P2318" s="218" t="str">
        <f t="shared" si="1238"/>
        <v/>
      </c>
      <c r="Q2318" s="26" t="str">
        <f t="shared" si="1239"/>
        <v/>
      </c>
      <c r="R2318" s="22"/>
      <c r="S2318" s="99"/>
      <c r="T2318" s="10"/>
      <c r="U2318" s="229" t="str">
        <f t="shared" si="1240"/>
        <v/>
      </c>
      <c r="V2318" s="230"/>
      <c r="W2318" s="230"/>
      <c r="X2318" s="230"/>
      <c r="Y2318" s="230"/>
      <c r="Z2318" s="22" t="str">
        <f>""</f>
        <v/>
      </c>
      <c r="AB2318" s="23" t="str">
        <f t="shared" si="1241"/>
        <v/>
      </c>
      <c r="AC2318" s="2" t="b">
        <f>COUNT(Q2318:Q$2500)&gt;0</f>
        <v>0</v>
      </c>
      <c r="AD2318" s="2" t="b">
        <f t="shared" si="1257"/>
        <v>0</v>
      </c>
      <c r="AE2318" s="2" t="b">
        <f t="shared" si="1258"/>
        <v>0</v>
      </c>
      <c r="AF2318" s="2" t="b">
        <f t="shared" si="1259"/>
        <v>0</v>
      </c>
      <c r="AG2318" s="2" t="b">
        <f>OR(
  AND(AC2318,NOT(AC2319)),
  AND(AF2318,WEEKDAY(AH2317,2)=EINSTELLUNGEN!$D$12),
  AND(AF2318,AH2318=$J$35)
)</f>
        <v>0</v>
      </c>
      <c r="AH2318" s="2">
        <f>IF(AE2318,AH2317+IF(WEEKDAY(AH2317+1,2)&lt;=EINSTELLUNGEN!$D$12,1,$J$36),AH2317)</f>
        <v>42020</v>
      </c>
      <c r="AI2318" s="2">
        <f t="shared" si="1260"/>
        <v>2019</v>
      </c>
      <c r="AJ2318" s="2">
        <f t="shared" si="1261"/>
        <v>201901</v>
      </c>
      <c r="AK2318" s="2">
        <f t="shared" si="1262"/>
        <v>201901</v>
      </c>
      <c r="AL2318" s="2">
        <f t="shared" si="1265"/>
        <v>201903</v>
      </c>
      <c r="AM2318" s="2" t="b">
        <f t="shared" si="1263"/>
        <v>1</v>
      </c>
      <c r="AN2318" s="4" t="e">
        <f t="shared" si="1242"/>
        <v>#N/A</v>
      </c>
      <c r="AO2318" s="4" t="e">
        <f t="shared" si="1243"/>
        <v>#N/A</v>
      </c>
      <c r="AP2318" s="2" t="str">
        <f>IF(AD2318,
  IF(ISBLANK(H2318),
    AP2317,
    IF(LEN(H2318)=1,
      IF(OR(UPPER(H2318)="A",UPPER(H2318)="I"),
        EINSTELLUNGEN!$D$21,
        IF(OR(UPPER(H2318)="B",UPPER(H2318)="M"),
          EINSTELLUNGEN!$D$22,
          IF(OR(UPPER(H2318)="C",UPPER(H2318)="S"),
            EINSTELLUNGEN!$D$23,
            IF(UPPER(H2318)="D",
              EINSTELLUNGEN!$D$24,
              IF(UPPER(H2318)="E",
                EINSTELLUNGEN!$D$25,
                UPPER(H2318)))))),
      IF(ISNUMBER(H2318),
        EINSTELLUNGEN!$D$20&amp;H2318,
        UPPER(H2318)))),
  "")</f>
        <v/>
      </c>
      <c r="AQ2318" s="2" t="str">
        <f t="shared" si="1244"/>
        <v/>
      </c>
      <c r="AR2318" s="2">
        <f t="shared" si="1245"/>
        <v>0</v>
      </c>
      <c r="AS2318" s="145">
        <f t="shared" si="1246"/>
        <v>0.33333333333333331</v>
      </c>
      <c r="AT2318" s="2">
        <f t="shared" si="1247"/>
        <v>0</v>
      </c>
      <c r="AU2318" s="2">
        <f t="shared" si="1248"/>
        <v>0</v>
      </c>
      <c r="AV2318" s="2">
        <f t="shared" si="1249"/>
        <v>0</v>
      </c>
      <c r="AW2318" s="2">
        <f t="shared" si="1250"/>
        <v>0</v>
      </c>
      <c r="AX2318" s="2">
        <f t="shared" si="1264"/>
        <v>0</v>
      </c>
      <c r="AY2318" s="2">
        <f t="shared" si="1251"/>
        <v>0</v>
      </c>
      <c r="AZ2318" s="145" t="e">
        <f t="shared" si="1252"/>
        <v>#N/A</v>
      </c>
      <c r="BA2318" s="145" t="e">
        <f t="shared" si="1253"/>
        <v>#N/A</v>
      </c>
      <c r="BB2318" s="145">
        <f t="shared" si="1254"/>
        <v>2.083333333333337E-2</v>
      </c>
      <c r="BC2318" s="2">
        <f>IF(AM2318,
  IF(AND(AL2318=$J$31,_xlfn.DAYS(AH2318,DATE(AI2318,1,1))&lt;7),
    MAX(0,EINSTELLUNGEN!$D$12+1-WEEKDAY(DATE(EINSTELLUNGEN!$D$9,EINSTELLUNGEN!$D$10,1),2)),
    IF(AL2318=$J$33,
      MIN(EINSTELLUNGEN!$D$12,WEEKDAY(DATE(EINSTELLUNGEN!$D$9,12,31),2)),
      EINSTELLUNGEN!$D$12
  )) - SUMIF(AL$50:AL$2500,"="&amp;AL2318,AX$50:AX$2500),
  0)</f>
        <v>3</v>
      </c>
      <c r="BD2318" s="2">
        <f t="shared" si="1255"/>
        <v>0.33333333333333331</v>
      </c>
      <c r="BE2318" s="2">
        <f t="shared" si="1256"/>
        <v>0</v>
      </c>
    </row>
    <row r="2319" spans="1:57" ht="10.5" customHeight="1">
      <c r="A2319" s="1" t="str">
        <f t="shared" ca="1" si="1232"/>
        <v/>
      </c>
      <c r="B2319" s="1" t="str">
        <f t="shared" ca="1" si="1233"/>
        <v/>
      </c>
      <c r="C2319" s="1" t="str">
        <f t="shared" ca="1" si="1234"/>
        <v/>
      </c>
      <c r="D2319" s="1" t="str">
        <f t="shared" ca="1" si="1235"/>
        <v/>
      </c>
      <c r="F2319" s="10"/>
      <c r="G2319" s="136" t="str">
        <f t="shared" si="1236"/>
        <v/>
      </c>
      <c r="H2319" s="27"/>
      <c r="I2319" s="28"/>
      <c r="J2319" s="28"/>
      <c r="K2319" s="29"/>
      <c r="L2319" s="136"/>
      <c r="M2319" s="136"/>
      <c r="N2319" s="136"/>
      <c r="O2319" s="26" t="str">
        <f t="shared" si="1237"/>
        <v/>
      </c>
      <c r="P2319" s="218" t="str">
        <f t="shared" si="1238"/>
        <v/>
      </c>
      <c r="Q2319" s="26" t="str">
        <f t="shared" si="1239"/>
        <v/>
      </c>
      <c r="R2319" s="22"/>
      <c r="S2319" s="99"/>
      <c r="T2319" s="10"/>
      <c r="U2319" s="229" t="str">
        <f t="shared" si="1240"/>
        <v/>
      </c>
      <c r="V2319" s="230"/>
      <c r="W2319" s="230"/>
      <c r="X2319" s="230"/>
      <c r="Y2319" s="230"/>
      <c r="Z2319" s="22" t="str">
        <f>""</f>
        <v/>
      </c>
      <c r="AB2319" s="23" t="str">
        <f t="shared" si="1241"/>
        <v/>
      </c>
      <c r="AC2319" s="2" t="b">
        <f>COUNT(Q2319:Q$2500)&gt;0</f>
        <v>0</v>
      </c>
      <c r="AD2319" s="2" t="b">
        <f t="shared" si="1257"/>
        <v>0</v>
      </c>
      <c r="AE2319" s="2" t="b">
        <f t="shared" si="1258"/>
        <v>0</v>
      </c>
      <c r="AF2319" s="2" t="b">
        <f t="shared" si="1259"/>
        <v>0</v>
      </c>
      <c r="AG2319" s="2" t="b">
        <f>OR(
  AND(AC2319,NOT(AC2320)),
  AND(AF2319,WEEKDAY(AH2318,2)=EINSTELLUNGEN!$D$12),
  AND(AF2319,AH2319=$J$35)
)</f>
        <v>0</v>
      </c>
      <c r="AH2319" s="2">
        <f>IF(AE2319,AH2318+IF(WEEKDAY(AH2318+1,2)&lt;=EINSTELLUNGEN!$D$12,1,$J$36),AH2318)</f>
        <v>42020</v>
      </c>
      <c r="AI2319" s="2">
        <f t="shared" si="1260"/>
        <v>2019</v>
      </c>
      <c r="AJ2319" s="2">
        <f t="shared" si="1261"/>
        <v>201901</v>
      </c>
      <c r="AK2319" s="2">
        <f t="shared" si="1262"/>
        <v>201901</v>
      </c>
      <c r="AL2319" s="2">
        <f t="shared" si="1265"/>
        <v>201903</v>
      </c>
      <c r="AM2319" s="2" t="b">
        <f t="shared" si="1263"/>
        <v>1</v>
      </c>
      <c r="AN2319" s="4" t="e">
        <f t="shared" si="1242"/>
        <v>#N/A</v>
      </c>
      <c r="AO2319" s="4" t="e">
        <f t="shared" si="1243"/>
        <v>#N/A</v>
      </c>
      <c r="AP2319" s="2" t="str">
        <f>IF(AD2319,
  IF(ISBLANK(H2319),
    AP2318,
    IF(LEN(H2319)=1,
      IF(OR(UPPER(H2319)="A",UPPER(H2319)="I"),
        EINSTELLUNGEN!$D$21,
        IF(OR(UPPER(H2319)="B",UPPER(H2319)="M"),
          EINSTELLUNGEN!$D$22,
          IF(OR(UPPER(H2319)="C",UPPER(H2319)="S"),
            EINSTELLUNGEN!$D$23,
            IF(UPPER(H2319)="D",
              EINSTELLUNGEN!$D$24,
              IF(UPPER(H2319)="E",
                EINSTELLUNGEN!$D$25,
                UPPER(H2319)))))),
      IF(ISNUMBER(H2319),
        EINSTELLUNGEN!$D$20&amp;H2319,
        UPPER(H2319)))),
  "")</f>
        <v/>
      </c>
      <c r="AQ2319" s="2" t="str">
        <f t="shared" si="1244"/>
        <v/>
      </c>
      <c r="AR2319" s="2">
        <f t="shared" si="1245"/>
        <v>0</v>
      </c>
      <c r="AS2319" s="145">
        <f t="shared" si="1246"/>
        <v>0.33333333333333331</v>
      </c>
      <c r="AT2319" s="2">
        <f t="shared" si="1247"/>
        <v>0</v>
      </c>
      <c r="AU2319" s="2">
        <f t="shared" si="1248"/>
        <v>0</v>
      </c>
      <c r="AV2319" s="2">
        <f t="shared" si="1249"/>
        <v>0</v>
      </c>
      <c r="AW2319" s="2">
        <f t="shared" si="1250"/>
        <v>0</v>
      </c>
      <c r="AX2319" s="2">
        <f t="shared" si="1264"/>
        <v>0</v>
      </c>
      <c r="AY2319" s="2">
        <f t="shared" si="1251"/>
        <v>0</v>
      </c>
      <c r="AZ2319" s="145" t="e">
        <f t="shared" si="1252"/>
        <v>#N/A</v>
      </c>
      <c r="BA2319" s="145" t="e">
        <f t="shared" si="1253"/>
        <v>#N/A</v>
      </c>
      <c r="BB2319" s="145">
        <f t="shared" si="1254"/>
        <v>2.083333333333337E-2</v>
      </c>
      <c r="BC2319" s="2">
        <f>IF(AM2319,
  IF(AND(AL2319=$J$31,_xlfn.DAYS(AH2319,DATE(AI2319,1,1))&lt;7),
    MAX(0,EINSTELLUNGEN!$D$12+1-WEEKDAY(DATE(EINSTELLUNGEN!$D$9,EINSTELLUNGEN!$D$10,1),2)),
    IF(AL2319=$J$33,
      MIN(EINSTELLUNGEN!$D$12,WEEKDAY(DATE(EINSTELLUNGEN!$D$9,12,31),2)),
      EINSTELLUNGEN!$D$12
  )) - SUMIF(AL$50:AL$2500,"="&amp;AL2319,AX$50:AX$2500),
  0)</f>
        <v>3</v>
      </c>
      <c r="BD2319" s="2">
        <f t="shared" si="1255"/>
        <v>0.33333333333333331</v>
      </c>
      <c r="BE2319" s="2">
        <f t="shared" si="1256"/>
        <v>0</v>
      </c>
    </row>
    <row r="2320" spans="1:57" ht="10.5" customHeight="1">
      <c r="A2320" s="1" t="str">
        <f t="shared" ca="1" si="1232"/>
        <v/>
      </c>
      <c r="B2320" s="1" t="str">
        <f t="shared" ca="1" si="1233"/>
        <v/>
      </c>
      <c r="C2320" s="1" t="str">
        <f t="shared" ca="1" si="1234"/>
        <v/>
      </c>
      <c r="D2320" s="1" t="str">
        <f t="shared" ca="1" si="1235"/>
        <v/>
      </c>
      <c r="F2320" s="10"/>
      <c r="G2320" s="136" t="str">
        <f t="shared" si="1236"/>
        <v/>
      </c>
      <c r="H2320" s="27"/>
      <c r="I2320" s="28"/>
      <c r="J2320" s="28"/>
      <c r="K2320" s="29"/>
      <c r="L2320" s="136"/>
      <c r="M2320" s="136"/>
      <c r="N2320" s="136"/>
      <c r="O2320" s="26" t="str">
        <f t="shared" si="1237"/>
        <v/>
      </c>
      <c r="P2320" s="218" t="str">
        <f t="shared" si="1238"/>
        <v/>
      </c>
      <c r="Q2320" s="26" t="str">
        <f t="shared" si="1239"/>
        <v/>
      </c>
      <c r="R2320" s="22"/>
      <c r="S2320" s="99"/>
      <c r="T2320" s="10"/>
      <c r="U2320" s="229" t="str">
        <f t="shared" si="1240"/>
        <v/>
      </c>
      <c r="V2320" s="230"/>
      <c r="W2320" s="230"/>
      <c r="X2320" s="230"/>
      <c r="Y2320" s="230"/>
      <c r="Z2320" s="22" t="str">
        <f>""</f>
        <v/>
      </c>
      <c r="AB2320" s="23" t="str">
        <f t="shared" si="1241"/>
        <v/>
      </c>
      <c r="AC2320" s="2" t="b">
        <f>COUNT(Q2320:Q$2500)&gt;0</f>
        <v>0</v>
      </c>
      <c r="AD2320" s="2" t="b">
        <f t="shared" si="1257"/>
        <v>0</v>
      </c>
      <c r="AE2320" s="2" t="b">
        <f t="shared" si="1258"/>
        <v>0</v>
      </c>
      <c r="AF2320" s="2" t="b">
        <f t="shared" si="1259"/>
        <v>0</v>
      </c>
      <c r="AG2320" s="2" t="b">
        <f>OR(
  AND(AC2320,NOT(AC2321)),
  AND(AF2320,WEEKDAY(AH2319,2)=EINSTELLUNGEN!$D$12),
  AND(AF2320,AH2320=$J$35)
)</f>
        <v>0</v>
      </c>
      <c r="AH2320" s="2">
        <f>IF(AE2320,AH2319+IF(WEEKDAY(AH2319+1,2)&lt;=EINSTELLUNGEN!$D$12,1,$J$36),AH2319)</f>
        <v>42020</v>
      </c>
      <c r="AI2320" s="2">
        <f t="shared" si="1260"/>
        <v>2019</v>
      </c>
      <c r="AJ2320" s="2">
        <f t="shared" si="1261"/>
        <v>201901</v>
      </c>
      <c r="AK2320" s="2">
        <f t="shared" si="1262"/>
        <v>201901</v>
      </c>
      <c r="AL2320" s="2">
        <f t="shared" si="1265"/>
        <v>201903</v>
      </c>
      <c r="AM2320" s="2" t="b">
        <f t="shared" si="1263"/>
        <v>1</v>
      </c>
      <c r="AN2320" s="4" t="e">
        <f t="shared" si="1242"/>
        <v>#N/A</v>
      </c>
      <c r="AO2320" s="4" t="e">
        <f t="shared" si="1243"/>
        <v>#N/A</v>
      </c>
      <c r="AP2320" s="2" t="str">
        <f>IF(AD2320,
  IF(ISBLANK(H2320),
    AP2319,
    IF(LEN(H2320)=1,
      IF(OR(UPPER(H2320)="A",UPPER(H2320)="I"),
        EINSTELLUNGEN!$D$21,
        IF(OR(UPPER(H2320)="B",UPPER(H2320)="M"),
          EINSTELLUNGEN!$D$22,
          IF(OR(UPPER(H2320)="C",UPPER(H2320)="S"),
            EINSTELLUNGEN!$D$23,
            IF(UPPER(H2320)="D",
              EINSTELLUNGEN!$D$24,
              IF(UPPER(H2320)="E",
                EINSTELLUNGEN!$D$25,
                UPPER(H2320)))))),
      IF(ISNUMBER(H2320),
        EINSTELLUNGEN!$D$20&amp;H2320,
        UPPER(H2320)))),
  "")</f>
        <v/>
      </c>
      <c r="AQ2320" s="2" t="str">
        <f t="shared" si="1244"/>
        <v/>
      </c>
      <c r="AR2320" s="2">
        <f t="shared" si="1245"/>
        <v>0</v>
      </c>
      <c r="AS2320" s="145">
        <f t="shared" si="1246"/>
        <v>0.33333333333333331</v>
      </c>
      <c r="AT2320" s="2">
        <f t="shared" si="1247"/>
        <v>0</v>
      </c>
      <c r="AU2320" s="2">
        <f t="shared" si="1248"/>
        <v>0</v>
      </c>
      <c r="AV2320" s="2">
        <f t="shared" si="1249"/>
        <v>0</v>
      </c>
      <c r="AW2320" s="2">
        <f t="shared" si="1250"/>
        <v>0</v>
      </c>
      <c r="AX2320" s="2">
        <f t="shared" si="1264"/>
        <v>0</v>
      </c>
      <c r="AY2320" s="2">
        <f t="shared" si="1251"/>
        <v>0</v>
      </c>
      <c r="AZ2320" s="145" t="e">
        <f t="shared" si="1252"/>
        <v>#N/A</v>
      </c>
      <c r="BA2320" s="145" t="e">
        <f t="shared" si="1253"/>
        <v>#N/A</v>
      </c>
      <c r="BB2320" s="145">
        <f t="shared" si="1254"/>
        <v>2.083333333333337E-2</v>
      </c>
      <c r="BC2320" s="2">
        <f>IF(AM2320,
  IF(AND(AL2320=$J$31,_xlfn.DAYS(AH2320,DATE(AI2320,1,1))&lt;7),
    MAX(0,EINSTELLUNGEN!$D$12+1-WEEKDAY(DATE(EINSTELLUNGEN!$D$9,EINSTELLUNGEN!$D$10,1),2)),
    IF(AL2320=$J$33,
      MIN(EINSTELLUNGEN!$D$12,WEEKDAY(DATE(EINSTELLUNGEN!$D$9,12,31),2)),
      EINSTELLUNGEN!$D$12
  )) - SUMIF(AL$50:AL$2500,"="&amp;AL2320,AX$50:AX$2500),
  0)</f>
        <v>3</v>
      </c>
      <c r="BD2320" s="2">
        <f t="shared" si="1255"/>
        <v>0.33333333333333331</v>
      </c>
      <c r="BE2320" s="2">
        <f t="shared" si="1256"/>
        <v>0</v>
      </c>
    </row>
    <row r="2321" spans="1:57" ht="10.5" customHeight="1">
      <c r="A2321" s="1" t="str">
        <f t="shared" ca="1" si="1232"/>
        <v/>
      </c>
      <c r="B2321" s="1" t="str">
        <f t="shared" ca="1" si="1233"/>
        <v/>
      </c>
      <c r="C2321" s="1" t="str">
        <f t="shared" ca="1" si="1234"/>
        <v/>
      </c>
      <c r="D2321" s="1" t="str">
        <f t="shared" ca="1" si="1235"/>
        <v/>
      </c>
      <c r="F2321" s="10"/>
      <c r="G2321" s="136" t="str">
        <f t="shared" si="1236"/>
        <v/>
      </c>
      <c r="H2321" s="27"/>
      <c r="I2321" s="28"/>
      <c r="J2321" s="28"/>
      <c r="K2321" s="29"/>
      <c r="L2321" s="136"/>
      <c r="M2321" s="136"/>
      <c r="N2321" s="136"/>
      <c r="O2321" s="26" t="str">
        <f t="shared" si="1237"/>
        <v/>
      </c>
      <c r="P2321" s="218" t="str">
        <f t="shared" si="1238"/>
        <v/>
      </c>
      <c r="Q2321" s="26" t="str">
        <f t="shared" si="1239"/>
        <v/>
      </c>
      <c r="R2321" s="22"/>
      <c r="S2321" s="99"/>
      <c r="T2321" s="10"/>
      <c r="U2321" s="229" t="str">
        <f t="shared" si="1240"/>
        <v/>
      </c>
      <c r="V2321" s="230"/>
      <c r="W2321" s="230"/>
      <c r="X2321" s="230"/>
      <c r="Y2321" s="230"/>
      <c r="Z2321" s="22" t="str">
        <f>""</f>
        <v/>
      </c>
      <c r="AB2321" s="23" t="str">
        <f t="shared" si="1241"/>
        <v/>
      </c>
      <c r="AC2321" s="2" t="b">
        <f>COUNT(Q2321:Q$2500)&gt;0</f>
        <v>0</v>
      </c>
      <c r="AD2321" s="2" t="b">
        <f t="shared" si="1257"/>
        <v>0</v>
      </c>
      <c r="AE2321" s="2" t="b">
        <f t="shared" si="1258"/>
        <v>0</v>
      </c>
      <c r="AF2321" s="2" t="b">
        <f t="shared" si="1259"/>
        <v>0</v>
      </c>
      <c r="AG2321" s="2" t="b">
        <f>OR(
  AND(AC2321,NOT(AC2322)),
  AND(AF2321,WEEKDAY(AH2320,2)=EINSTELLUNGEN!$D$12),
  AND(AF2321,AH2321=$J$35)
)</f>
        <v>0</v>
      </c>
      <c r="AH2321" s="2">
        <f>IF(AE2321,AH2320+IF(WEEKDAY(AH2320+1,2)&lt;=EINSTELLUNGEN!$D$12,1,$J$36),AH2320)</f>
        <v>42020</v>
      </c>
      <c r="AI2321" s="2">
        <f t="shared" si="1260"/>
        <v>2019</v>
      </c>
      <c r="AJ2321" s="2">
        <f t="shared" si="1261"/>
        <v>201901</v>
      </c>
      <c r="AK2321" s="2">
        <f t="shared" si="1262"/>
        <v>201901</v>
      </c>
      <c r="AL2321" s="2">
        <f t="shared" si="1265"/>
        <v>201903</v>
      </c>
      <c r="AM2321" s="2" t="b">
        <f t="shared" si="1263"/>
        <v>1</v>
      </c>
      <c r="AN2321" s="4" t="e">
        <f t="shared" si="1242"/>
        <v>#N/A</v>
      </c>
      <c r="AO2321" s="4" t="e">
        <f t="shared" si="1243"/>
        <v>#N/A</v>
      </c>
      <c r="AP2321" s="2" t="str">
        <f>IF(AD2321,
  IF(ISBLANK(H2321),
    AP2320,
    IF(LEN(H2321)=1,
      IF(OR(UPPER(H2321)="A",UPPER(H2321)="I"),
        EINSTELLUNGEN!$D$21,
        IF(OR(UPPER(H2321)="B",UPPER(H2321)="M"),
          EINSTELLUNGEN!$D$22,
          IF(OR(UPPER(H2321)="C",UPPER(H2321)="S"),
            EINSTELLUNGEN!$D$23,
            IF(UPPER(H2321)="D",
              EINSTELLUNGEN!$D$24,
              IF(UPPER(H2321)="E",
                EINSTELLUNGEN!$D$25,
                UPPER(H2321)))))),
      IF(ISNUMBER(H2321),
        EINSTELLUNGEN!$D$20&amp;H2321,
        UPPER(H2321)))),
  "")</f>
        <v/>
      </c>
      <c r="AQ2321" s="2" t="str">
        <f t="shared" si="1244"/>
        <v/>
      </c>
      <c r="AR2321" s="2">
        <f t="shared" si="1245"/>
        <v>0</v>
      </c>
      <c r="AS2321" s="145">
        <f t="shared" si="1246"/>
        <v>0.33333333333333331</v>
      </c>
      <c r="AT2321" s="2">
        <f t="shared" si="1247"/>
        <v>0</v>
      </c>
      <c r="AU2321" s="2">
        <f t="shared" si="1248"/>
        <v>0</v>
      </c>
      <c r="AV2321" s="2">
        <f t="shared" si="1249"/>
        <v>0</v>
      </c>
      <c r="AW2321" s="2">
        <f t="shared" si="1250"/>
        <v>0</v>
      </c>
      <c r="AX2321" s="2">
        <f t="shared" si="1264"/>
        <v>0</v>
      </c>
      <c r="AY2321" s="2">
        <f t="shared" si="1251"/>
        <v>0</v>
      </c>
      <c r="AZ2321" s="145" t="e">
        <f t="shared" si="1252"/>
        <v>#N/A</v>
      </c>
      <c r="BA2321" s="145" t="e">
        <f t="shared" si="1253"/>
        <v>#N/A</v>
      </c>
      <c r="BB2321" s="145">
        <f t="shared" si="1254"/>
        <v>2.083333333333337E-2</v>
      </c>
      <c r="BC2321" s="2">
        <f>IF(AM2321,
  IF(AND(AL2321=$J$31,_xlfn.DAYS(AH2321,DATE(AI2321,1,1))&lt;7),
    MAX(0,EINSTELLUNGEN!$D$12+1-WEEKDAY(DATE(EINSTELLUNGEN!$D$9,EINSTELLUNGEN!$D$10,1),2)),
    IF(AL2321=$J$33,
      MIN(EINSTELLUNGEN!$D$12,WEEKDAY(DATE(EINSTELLUNGEN!$D$9,12,31),2)),
      EINSTELLUNGEN!$D$12
  )) - SUMIF(AL$50:AL$2500,"="&amp;AL2321,AX$50:AX$2500),
  0)</f>
        <v>3</v>
      </c>
      <c r="BD2321" s="2">
        <f t="shared" si="1255"/>
        <v>0.33333333333333331</v>
      </c>
      <c r="BE2321" s="2">
        <f t="shared" si="1256"/>
        <v>0</v>
      </c>
    </row>
    <row r="2322" spans="1:57" ht="10.5" customHeight="1">
      <c r="A2322" s="1" t="str">
        <f t="shared" ca="1" si="1232"/>
        <v/>
      </c>
      <c r="B2322" s="1" t="str">
        <f t="shared" ca="1" si="1233"/>
        <v/>
      </c>
      <c r="C2322" s="1" t="str">
        <f t="shared" ca="1" si="1234"/>
        <v/>
      </c>
      <c r="D2322" s="1" t="str">
        <f t="shared" ca="1" si="1235"/>
        <v/>
      </c>
      <c r="F2322" s="10"/>
      <c r="G2322" s="136" t="str">
        <f t="shared" si="1236"/>
        <v/>
      </c>
      <c r="H2322" s="27"/>
      <c r="I2322" s="28"/>
      <c r="J2322" s="28"/>
      <c r="K2322" s="29"/>
      <c r="L2322" s="136"/>
      <c r="M2322" s="136"/>
      <c r="N2322" s="136"/>
      <c r="O2322" s="26" t="str">
        <f t="shared" si="1237"/>
        <v/>
      </c>
      <c r="P2322" s="218" t="str">
        <f t="shared" si="1238"/>
        <v/>
      </c>
      <c r="Q2322" s="26" t="str">
        <f t="shared" si="1239"/>
        <v/>
      </c>
      <c r="R2322" s="22"/>
      <c r="S2322" s="99"/>
      <c r="T2322" s="10"/>
      <c r="U2322" s="229" t="str">
        <f t="shared" si="1240"/>
        <v/>
      </c>
      <c r="V2322" s="230"/>
      <c r="W2322" s="230"/>
      <c r="X2322" s="230"/>
      <c r="Y2322" s="230"/>
      <c r="Z2322" s="22" t="str">
        <f>""</f>
        <v/>
      </c>
      <c r="AB2322" s="23" t="str">
        <f t="shared" si="1241"/>
        <v/>
      </c>
      <c r="AC2322" s="2" t="b">
        <f>COUNT(Q2322:Q$2500)&gt;0</f>
        <v>0</v>
      </c>
      <c r="AD2322" s="2" t="b">
        <f t="shared" si="1257"/>
        <v>0</v>
      </c>
      <c r="AE2322" s="2" t="b">
        <f t="shared" si="1258"/>
        <v>0</v>
      </c>
      <c r="AF2322" s="2" t="b">
        <f t="shared" si="1259"/>
        <v>0</v>
      </c>
      <c r="AG2322" s="2" t="b">
        <f>OR(
  AND(AC2322,NOT(AC2323)),
  AND(AF2322,WEEKDAY(AH2321,2)=EINSTELLUNGEN!$D$12),
  AND(AF2322,AH2322=$J$35)
)</f>
        <v>0</v>
      </c>
      <c r="AH2322" s="2">
        <f>IF(AE2322,AH2321+IF(WEEKDAY(AH2321+1,2)&lt;=EINSTELLUNGEN!$D$12,1,$J$36),AH2321)</f>
        <v>42020</v>
      </c>
      <c r="AI2322" s="2">
        <f t="shared" si="1260"/>
        <v>2019</v>
      </c>
      <c r="AJ2322" s="2">
        <f t="shared" si="1261"/>
        <v>201901</v>
      </c>
      <c r="AK2322" s="2">
        <f t="shared" si="1262"/>
        <v>201901</v>
      </c>
      <c r="AL2322" s="2">
        <f t="shared" si="1265"/>
        <v>201903</v>
      </c>
      <c r="AM2322" s="2" t="b">
        <f t="shared" si="1263"/>
        <v>1</v>
      </c>
      <c r="AN2322" s="4" t="e">
        <f t="shared" si="1242"/>
        <v>#N/A</v>
      </c>
      <c r="AO2322" s="4" t="e">
        <f t="shared" si="1243"/>
        <v>#N/A</v>
      </c>
      <c r="AP2322" s="2" t="str">
        <f>IF(AD2322,
  IF(ISBLANK(H2322),
    AP2321,
    IF(LEN(H2322)=1,
      IF(OR(UPPER(H2322)="A",UPPER(H2322)="I"),
        EINSTELLUNGEN!$D$21,
        IF(OR(UPPER(H2322)="B",UPPER(H2322)="M"),
          EINSTELLUNGEN!$D$22,
          IF(OR(UPPER(H2322)="C",UPPER(H2322)="S"),
            EINSTELLUNGEN!$D$23,
            IF(UPPER(H2322)="D",
              EINSTELLUNGEN!$D$24,
              IF(UPPER(H2322)="E",
                EINSTELLUNGEN!$D$25,
                UPPER(H2322)))))),
      IF(ISNUMBER(H2322),
        EINSTELLUNGEN!$D$20&amp;H2322,
        UPPER(H2322)))),
  "")</f>
        <v/>
      </c>
      <c r="AQ2322" s="2" t="str">
        <f t="shared" si="1244"/>
        <v/>
      </c>
      <c r="AR2322" s="2">
        <f t="shared" si="1245"/>
        <v>0</v>
      </c>
      <c r="AS2322" s="145">
        <f t="shared" si="1246"/>
        <v>0.33333333333333331</v>
      </c>
      <c r="AT2322" s="2">
        <f t="shared" si="1247"/>
        <v>0</v>
      </c>
      <c r="AU2322" s="2">
        <f t="shared" si="1248"/>
        <v>0</v>
      </c>
      <c r="AV2322" s="2">
        <f t="shared" si="1249"/>
        <v>0</v>
      </c>
      <c r="AW2322" s="2">
        <f t="shared" si="1250"/>
        <v>0</v>
      </c>
      <c r="AX2322" s="2">
        <f t="shared" si="1264"/>
        <v>0</v>
      </c>
      <c r="AY2322" s="2">
        <f t="shared" si="1251"/>
        <v>0</v>
      </c>
      <c r="AZ2322" s="145" t="e">
        <f t="shared" si="1252"/>
        <v>#N/A</v>
      </c>
      <c r="BA2322" s="145" t="e">
        <f t="shared" si="1253"/>
        <v>#N/A</v>
      </c>
      <c r="BB2322" s="145">
        <f t="shared" si="1254"/>
        <v>2.083333333333337E-2</v>
      </c>
      <c r="BC2322" s="2">
        <f>IF(AM2322,
  IF(AND(AL2322=$J$31,_xlfn.DAYS(AH2322,DATE(AI2322,1,1))&lt;7),
    MAX(0,EINSTELLUNGEN!$D$12+1-WEEKDAY(DATE(EINSTELLUNGEN!$D$9,EINSTELLUNGEN!$D$10,1),2)),
    IF(AL2322=$J$33,
      MIN(EINSTELLUNGEN!$D$12,WEEKDAY(DATE(EINSTELLUNGEN!$D$9,12,31),2)),
      EINSTELLUNGEN!$D$12
  )) - SUMIF(AL$50:AL$2500,"="&amp;AL2322,AX$50:AX$2500),
  0)</f>
        <v>3</v>
      </c>
      <c r="BD2322" s="2">
        <f t="shared" si="1255"/>
        <v>0.33333333333333331</v>
      </c>
      <c r="BE2322" s="2">
        <f t="shared" si="1256"/>
        <v>0</v>
      </c>
    </row>
    <row r="2323" spans="1:57" ht="10.5" customHeight="1">
      <c r="A2323" s="1" t="str">
        <f t="shared" ca="1" si="1232"/>
        <v/>
      </c>
      <c r="B2323" s="1" t="str">
        <f t="shared" ca="1" si="1233"/>
        <v/>
      </c>
      <c r="C2323" s="1" t="str">
        <f t="shared" ca="1" si="1234"/>
        <v/>
      </c>
      <c r="D2323" s="1" t="str">
        <f t="shared" ca="1" si="1235"/>
        <v/>
      </c>
      <c r="F2323" s="10"/>
      <c r="G2323" s="136" t="str">
        <f t="shared" si="1236"/>
        <v/>
      </c>
      <c r="H2323" s="27"/>
      <c r="I2323" s="28"/>
      <c r="J2323" s="28"/>
      <c r="K2323" s="29"/>
      <c r="L2323" s="136"/>
      <c r="M2323" s="136"/>
      <c r="N2323" s="136"/>
      <c r="O2323" s="26" t="str">
        <f t="shared" si="1237"/>
        <v/>
      </c>
      <c r="P2323" s="218" t="str">
        <f t="shared" si="1238"/>
        <v/>
      </c>
      <c r="Q2323" s="26" t="str">
        <f t="shared" si="1239"/>
        <v/>
      </c>
      <c r="R2323" s="22"/>
      <c r="S2323" s="99"/>
      <c r="T2323" s="10"/>
      <c r="U2323" s="229" t="str">
        <f t="shared" si="1240"/>
        <v/>
      </c>
      <c r="V2323" s="230"/>
      <c r="W2323" s="230"/>
      <c r="X2323" s="230"/>
      <c r="Y2323" s="230"/>
      <c r="Z2323" s="22" t="str">
        <f>""</f>
        <v/>
      </c>
      <c r="AB2323" s="23" t="str">
        <f t="shared" si="1241"/>
        <v/>
      </c>
      <c r="AC2323" s="2" t="b">
        <f>COUNT(Q2323:Q$2500)&gt;0</f>
        <v>0</v>
      </c>
      <c r="AD2323" s="2" t="b">
        <f t="shared" si="1257"/>
        <v>0</v>
      </c>
      <c r="AE2323" s="2" t="b">
        <f t="shared" si="1258"/>
        <v>0</v>
      </c>
      <c r="AF2323" s="2" t="b">
        <f t="shared" si="1259"/>
        <v>0</v>
      </c>
      <c r="AG2323" s="2" t="b">
        <f>OR(
  AND(AC2323,NOT(AC2324)),
  AND(AF2323,WEEKDAY(AH2322,2)=EINSTELLUNGEN!$D$12),
  AND(AF2323,AH2323=$J$35)
)</f>
        <v>0</v>
      </c>
      <c r="AH2323" s="2">
        <f>IF(AE2323,AH2322+IF(WEEKDAY(AH2322+1,2)&lt;=EINSTELLUNGEN!$D$12,1,$J$36),AH2322)</f>
        <v>42020</v>
      </c>
      <c r="AI2323" s="2">
        <f t="shared" si="1260"/>
        <v>2019</v>
      </c>
      <c r="AJ2323" s="2">
        <f t="shared" si="1261"/>
        <v>201901</v>
      </c>
      <c r="AK2323" s="2">
        <f t="shared" si="1262"/>
        <v>201901</v>
      </c>
      <c r="AL2323" s="2">
        <f t="shared" si="1265"/>
        <v>201903</v>
      </c>
      <c r="AM2323" s="2" t="b">
        <f t="shared" si="1263"/>
        <v>1</v>
      </c>
      <c r="AN2323" s="4" t="e">
        <f t="shared" si="1242"/>
        <v>#N/A</v>
      </c>
      <c r="AO2323" s="4" t="e">
        <f t="shared" si="1243"/>
        <v>#N/A</v>
      </c>
      <c r="AP2323" s="2" t="str">
        <f>IF(AD2323,
  IF(ISBLANK(H2323),
    AP2322,
    IF(LEN(H2323)=1,
      IF(OR(UPPER(H2323)="A",UPPER(H2323)="I"),
        EINSTELLUNGEN!$D$21,
        IF(OR(UPPER(H2323)="B",UPPER(H2323)="M"),
          EINSTELLUNGEN!$D$22,
          IF(OR(UPPER(H2323)="C",UPPER(H2323)="S"),
            EINSTELLUNGEN!$D$23,
            IF(UPPER(H2323)="D",
              EINSTELLUNGEN!$D$24,
              IF(UPPER(H2323)="E",
                EINSTELLUNGEN!$D$25,
                UPPER(H2323)))))),
      IF(ISNUMBER(H2323),
        EINSTELLUNGEN!$D$20&amp;H2323,
        UPPER(H2323)))),
  "")</f>
        <v/>
      </c>
      <c r="AQ2323" s="2" t="str">
        <f t="shared" si="1244"/>
        <v/>
      </c>
      <c r="AR2323" s="2">
        <f t="shared" si="1245"/>
        <v>0</v>
      </c>
      <c r="AS2323" s="145">
        <f t="shared" si="1246"/>
        <v>0.33333333333333331</v>
      </c>
      <c r="AT2323" s="2">
        <f t="shared" si="1247"/>
        <v>0</v>
      </c>
      <c r="AU2323" s="2">
        <f t="shared" si="1248"/>
        <v>0</v>
      </c>
      <c r="AV2323" s="2">
        <f t="shared" si="1249"/>
        <v>0</v>
      </c>
      <c r="AW2323" s="2">
        <f t="shared" si="1250"/>
        <v>0</v>
      </c>
      <c r="AX2323" s="2">
        <f t="shared" si="1264"/>
        <v>0</v>
      </c>
      <c r="AY2323" s="2">
        <f t="shared" si="1251"/>
        <v>0</v>
      </c>
      <c r="AZ2323" s="145" t="e">
        <f t="shared" si="1252"/>
        <v>#N/A</v>
      </c>
      <c r="BA2323" s="145" t="e">
        <f t="shared" si="1253"/>
        <v>#N/A</v>
      </c>
      <c r="BB2323" s="145">
        <f t="shared" si="1254"/>
        <v>2.083333333333337E-2</v>
      </c>
      <c r="BC2323" s="2">
        <f>IF(AM2323,
  IF(AND(AL2323=$J$31,_xlfn.DAYS(AH2323,DATE(AI2323,1,1))&lt;7),
    MAX(0,EINSTELLUNGEN!$D$12+1-WEEKDAY(DATE(EINSTELLUNGEN!$D$9,EINSTELLUNGEN!$D$10,1),2)),
    IF(AL2323=$J$33,
      MIN(EINSTELLUNGEN!$D$12,WEEKDAY(DATE(EINSTELLUNGEN!$D$9,12,31),2)),
      EINSTELLUNGEN!$D$12
  )) - SUMIF(AL$50:AL$2500,"="&amp;AL2323,AX$50:AX$2500),
  0)</f>
        <v>3</v>
      </c>
      <c r="BD2323" s="2">
        <f t="shared" si="1255"/>
        <v>0.33333333333333331</v>
      </c>
      <c r="BE2323" s="2">
        <f t="shared" si="1256"/>
        <v>0</v>
      </c>
    </row>
    <row r="2324" spans="1:57" ht="10.5" customHeight="1">
      <c r="A2324" s="1" t="str">
        <f t="shared" ca="1" si="1232"/>
        <v/>
      </c>
      <c r="B2324" s="1" t="str">
        <f t="shared" ca="1" si="1233"/>
        <v/>
      </c>
      <c r="C2324" s="1" t="str">
        <f t="shared" ca="1" si="1234"/>
        <v/>
      </c>
      <c r="D2324" s="1" t="str">
        <f t="shared" ca="1" si="1235"/>
        <v/>
      </c>
      <c r="F2324" s="10"/>
      <c r="G2324" s="136" t="str">
        <f t="shared" si="1236"/>
        <v/>
      </c>
      <c r="H2324" s="27"/>
      <c r="I2324" s="28"/>
      <c r="J2324" s="28"/>
      <c r="K2324" s="29"/>
      <c r="L2324" s="136"/>
      <c r="M2324" s="136"/>
      <c r="N2324" s="136"/>
      <c r="O2324" s="26" t="str">
        <f t="shared" si="1237"/>
        <v/>
      </c>
      <c r="P2324" s="218" t="str">
        <f t="shared" si="1238"/>
        <v/>
      </c>
      <c r="Q2324" s="26" t="str">
        <f t="shared" si="1239"/>
        <v/>
      </c>
      <c r="R2324" s="22"/>
      <c r="S2324" s="99"/>
      <c r="T2324" s="10"/>
      <c r="U2324" s="229" t="str">
        <f t="shared" si="1240"/>
        <v/>
      </c>
      <c r="V2324" s="230"/>
      <c r="W2324" s="230"/>
      <c r="X2324" s="230"/>
      <c r="Y2324" s="230"/>
      <c r="Z2324" s="22" t="str">
        <f>""</f>
        <v/>
      </c>
      <c r="AB2324" s="23" t="str">
        <f t="shared" si="1241"/>
        <v/>
      </c>
      <c r="AC2324" s="2" t="b">
        <f>COUNT(Q2324:Q$2500)&gt;0</f>
        <v>0</v>
      </c>
      <c r="AD2324" s="2" t="b">
        <f t="shared" si="1257"/>
        <v>0</v>
      </c>
      <c r="AE2324" s="2" t="b">
        <f t="shared" si="1258"/>
        <v>0</v>
      </c>
      <c r="AF2324" s="2" t="b">
        <f t="shared" si="1259"/>
        <v>0</v>
      </c>
      <c r="AG2324" s="2" t="b">
        <f>OR(
  AND(AC2324,NOT(AC2325)),
  AND(AF2324,WEEKDAY(AH2323,2)=EINSTELLUNGEN!$D$12),
  AND(AF2324,AH2324=$J$35)
)</f>
        <v>0</v>
      </c>
      <c r="AH2324" s="2">
        <f>IF(AE2324,AH2323+IF(WEEKDAY(AH2323+1,2)&lt;=EINSTELLUNGEN!$D$12,1,$J$36),AH2323)</f>
        <v>42020</v>
      </c>
      <c r="AI2324" s="2">
        <f t="shared" si="1260"/>
        <v>2019</v>
      </c>
      <c r="AJ2324" s="2">
        <f t="shared" si="1261"/>
        <v>201901</v>
      </c>
      <c r="AK2324" s="2">
        <f t="shared" si="1262"/>
        <v>201901</v>
      </c>
      <c r="AL2324" s="2">
        <f t="shared" si="1265"/>
        <v>201903</v>
      </c>
      <c r="AM2324" s="2" t="b">
        <f t="shared" si="1263"/>
        <v>1</v>
      </c>
      <c r="AN2324" s="4" t="e">
        <f t="shared" si="1242"/>
        <v>#N/A</v>
      </c>
      <c r="AO2324" s="4" t="e">
        <f t="shared" si="1243"/>
        <v>#N/A</v>
      </c>
      <c r="AP2324" s="2" t="str">
        <f>IF(AD2324,
  IF(ISBLANK(H2324),
    AP2323,
    IF(LEN(H2324)=1,
      IF(OR(UPPER(H2324)="A",UPPER(H2324)="I"),
        EINSTELLUNGEN!$D$21,
        IF(OR(UPPER(H2324)="B",UPPER(H2324)="M"),
          EINSTELLUNGEN!$D$22,
          IF(OR(UPPER(H2324)="C",UPPER(H2324)="S"),
            EINSTELLUNGEN!$D$23,
            IF(UPPER(H2324)="D",
              EINSTELLUNGEN!$D$24,
              IF(UPPER(H2324)="E",
                EINSTELLUNGEN!$D$25,
                UPPER(H2324)))))),
      IF(ISNUMBER(H2324),
        EINSTELLUNGEN!$D$20&amp;H2324,
        UPPER(H2324)))),
  "")</f>
        <v/>
      </c>
      <c r="AQ2324" s="2" t="str">
        <f t="shared" si="1244"/>
        <v/>
      </c>
      <c r="AR2324" s="2">
        <f t="shared" si="1245"/>
        <v>0</v>
      </c>
      <c r="AS2324" s="145">
        <f t="shared" si="1246"/>
        <v>0.33333333333333331</v>
      </c>
      <c r="AT2324" s="2">
        <f t="shared" si="1247"/>
        <v>0</v>
      </c>
      <c r="AU2324" s="2">
        <f t="shared" si="1248"/>
        <v>0</v>
      </c>
      <c r="AV2324" s="2">
        <f t="shared" si="1249"/>
        <v>0</v>
      </c>
      <c r="AW2324" s="2">
        <f t="shared" si="1250"/>
        <v>0</v>
      </c>
      <c r="AX2324" s="2">
        <f t="shared" si="1264"/>
        <v>0</v>
      </c>
      <c r="AY2324" s="2">
        <f t="shared" si="1251"/>
        <v>0</v>
      </c>
      <c r="AZ2324" s="145" t="e">
        <f t="shared" si="1252"/>
        <v>#N/A</v>
      </c>
      <c r="BA2324" s="145" t="e">
        <f t="shared" si="1253"/>
        <v>#N/A</v>
      </c>
      <c r="BB2324" s="145">
        <f t="shared" si="1254"/>
        <v>2.083333333333337E-2</v>
      </c>
      <c r="BC2324" s="2">
        <f>IF(AM2324,
  IF(AND(AL2324=$J$31,_xlfn.DAYS(AH2324,DATE(AI2324,1,1))&lt;7),
    MAX(0,EINSTELLUNGEN!$D$12+1-WEEKDAY(DATE(EINSTELLUNGEN!$D$9,EINSTELLUNGEN!$D$10,1),2)),
    IF(AL2324=$J$33,
      MIN(EINSTELLUNGEN!$D$12,WEEKDAY(DATE(EINSTELLUNGEN!$D$9,12,31),2)),
      EINSTELLUNGEN!$D$12
  )) - SUMIF(AL$50:AL$2500,"="&amp;AL2324,AX$50:AX$2500),
  0)</f>
        <v>3</v>
      </c>
      <c r="BD2324" s="2">
        <f t="shared" si="1255"/>
        <v>0.33333333333333331</v>
      </c>
      <c r="BE2324" s="2">
        <f t="shared" si="1256"/>
        <v>0</v>
      </c>
    </row>
    <row r="2325" spans="1:57" ht="10.5" customHeight="1">
      <c r="A2325" s="1" t="str">
        <f t="shared" ca="1" si="1232"/>
        <v/>
      </c>
      <c r="B2325" s="1" t="str">
        <f t="shared" ca="1" si="1233"/>
        <v/>
      </c>
      <c r="C2325" s="1" t="str">
        <f t="shared" ca="1" si="1234"/>
        <v/>
      </c>
      <c r="D2325" s="1" t="str">
        <f t="shared" ca="1" si="1235"/>
        <v/>
      </c>
      <c r="F2325" s="10"/>
      <c r="G2325" s="136" t="str">
        <f t="shared" si="1236"/>
        <v/>
      </c>
      <c r="H2325" s="27"/>
      <c r="I2325" s="28"/>
      <c r="J2325" s="28"/>
      <c r="K2325" s="29"/>
      <c r="L2325" s="136"/>
      <c r="M2325" s="136"/>
      <c r="N2325" s="136"/>
      <c r="O2325" s="26" t="str">
        <f t="shared" si="1237"/>
        <v/>
      </c>
      <c r="P2325" s="218" t="str">
        <f t="shared" si="1238"/>
        <v/>
      </c>
      <c r="Q2325" s="26" t="str">
        <f t="shared" si="1239"/>
        <v/>
      </c>
      <c r="R2325" s="22"/>
      <c r="S2325" s="99"/>
      <c r="T2325" s="10"/>
      <c r="U2325" s="229" t="str">
        <f t="shared" si="1240"/>
        <v/>
      </c>
      <c r="V2325" s="230"/>
      <c r="W2325" s="230"/>
      <c r="X2325" s="230"/>
      <c r="Y2325" s="230"/>
      <c r="Z2325" s="22" t="str">
        <f>""</f>
        <v/>
      </c>
      <c r="AB2325" s="23" t="str">
        <f t="shared" si="1241"/>
        <v/>
      </c>
      <c r="AC2325" s="2" t="b">
        <f>COUNT(Q2325:Q$2500)&gt;0</f>
        <v>0</v>
      </c>
      <c r="AD2325" s="2" t="b">
        <f t="shared" si="1257"/>
        <v>0</v>
      </c>
      <c r="AE2325" s="2" t="b">
        <f t="shared" si="1258"/>
        <v>0</v>
      </c>
      <c r="AF2325" s="2" t="b">
        <f t="shared" si="1259"/>
        <v>0</v>
      </c>
      <c r="AG2325" s="2" t="b">
        <f>OR(
  AND(AC2325,NOT(AC2326)),
  AND(AF2325,WEEKDAY(AH2324,2)=EINSTELLUNGEN!$D$12),
  AND(AF2325,AH2325=$J$35)
)</f>
        <v>0</v>
      </c>
      <c r="AH2325" s="2">
        <f>IF(AE2325,AH2324+IF(WEEKDAY(AH2324+1,2)&lt;=EINSTELLUNGEN!$D$12,1,$J$36),AH2324)</f>
        <v>42020</v>
      </c>
      <c r="AI2325" s="2">
        <f t="shared" si="1260"/>
        <v>2019</v>
      </c>
      <c r="AJ2325" s="2">
        <f t="shared" si="1261"/>
        <v>201901</v>
      </c>
      <c r="AK2325" s="2">
        <f t="shared" si="1262"/>
        <v>201901</v>
      </c>
      <c r="AL2325" s="2">
        <f t="shared" si="1265"/>
        <v>201903</v>
      </c>
      <c r="AM2325" s="2" t="b">
        <f t="shared" si="1263"/>
        <v>1</v>
      </c>
      <c r="AN2325" s="4" t="e">
        <f t="shared" si="1242"/>
        <v>#N/A</v>
      </c>
      <c r="AO2325" s="4" t="e">
        <f t="shared" si="1243"/>
        <v>#N/A</v>
      </c>
      <c r="AP2325" s="2" t="str">
        <f>IF(AD2325,
  IF(ISBLANK(H2325),
    AP2324,
    IF(LEN(H2325)=1,
      IF(OR(UPPER(H2325)="A",UPPER(H2325)="I"),
        EINSTELLUNGEN!$D$21,
        IF(OR(UPPER(H2325)="B",UPPER(H2325)="M"),
          EINSTELLUNGEN!$D$22,
          IF(OR(UPPER(H2325)="C",UPPER(H2325)="S"),
            EINSTELLUNGEN!$D$23,
            IF(UPPER(H2325)="D",
              EINSTELLUNGEN!$D$24,
              IF(UPPER(H2325)="E",
                EINSTELLUNGEN!$D$25,
                UPPER(H2325)))))),
      IF(ISNUMBER(H2325),
        EINSTELLUNGEN!$D$20&amp;H2325,
        UPPER(H2325)))),
  "")</f>
        <v/>
      </c>
      <c r="AQ2325" s="2" t="str">
        <f t="shared" si="1244"/>
        <v/>
      </c>
      <c r="AR2325" s="2">
        <f t="shared" si="1245"/>
        <v>0</v>
      </c>
      <c r="AS2325" s="145">
        <f t="shared" si="1246"/>
        <v>0.33333333333333331</v>
      </c>
      <c r="AT2325" s="2">
        <f t="shared" si="1247"/>
        <v>0</v>
      </c>
      <c r="AU2325" s="2">
        <f t="shared" si="1248"/>
        <v>0</v>
      </c>
      <c r="AV2325" s="2">
        <f t="shared" si="1249"/>
        <v>0</v>
      </c>
      <c r="AW2325" s="2">
        <f t="shared" si="1250"/>
        <v>0</v>
      </c>
      <c r="AX2325" s="2">
        <f t="shared" si="1264"/>
        <v>0</v>
      </c>
      <c r="AY2325" s="2">
        <f t="shared" si="1251"/>
        <v>0</v>
      </c>
      <c r="AZ2325" s="145" t="e">
        <f t="shared" si="1252"/>
        <v>#N/A</v>
      </c>
      <c r="BA2325" s="145" t="e">
        <f t="shared" si="1253"/>
        <v>#N/A</v>
      </c>
      <c r="BB2325" s="145">
        <f t="shared" si="1254"/>
        <v>2.083333333333337E-2</v>
      </c>
      <c r="BC2325" s="2">
        <f>IF(AM2325,
  IF(AND(AL2325=$J$31,_xlfn.DAYS(AH2325,DATE(AI2325,1,1))&lt;7),
    MAX(0,EINSTELLUNGEN!$D$12+1-WEEKDAY(DATE(EINSTELLUNGEN!$D$9,EINSTELLUNGEN!$D$10,1),2)),
    IF(AL2325=$J$33,
      MIN(EINSTELLUNGEN!$D$12,WEEKDAY(DATE(EINSTELLUNGEN!$D$9,12,31),2)),
      EINSTELLUNGEN!$D$12
  )) - SUMIF(AL$50:AL$2500,"="&amp;AL2325,AX$50:AX$2500),
  0)</f>
        <v>3</v>
      </c>
      <c r="BD2325" s="2">
        <f t="shared" si="1255"/>
        <v>0.33333333333333331</v>
      </c>
      <c r="BE2325" s="2">
        <f t="shared" si="1256"/>
        <v>0</v>
      </c>
    </row>
    <row r="2326" spans="1:57" ht="10.5" customHeight="1">
      <c r="A2326" s="1" t="str">
        <f t="shared" ca="1" si="1232"/>
        <v/>
      </c>
      <c r="B2326" s="1" t="str">
        <f t="shared" ca="1" si="1233"/>
        <v/>
      </c>
      <c r="C2326" s="1" t="str">
        <f t="shared" ca="1" si="1234"/>
        <v/>
      </c>
      <c r="D2326" s="1" t="str">
        <f t="shared" ca="1" si="1235"/>
        <v/>
      </c>
      <c r="F2326" s="10"/>
      <c r="G2326" s="136" t="str">
        <f t="shared" si="1236"/>
        <v/>
      </c>
      <c r="H2326" s="27"/>
      <c r="I2326" s="28"/>
      <c r="J2326" s="28"/>
      <c r="K2326" s="29"/>
      <c r="L2326" s="136"/>
      <c r="M2326" s="136"/>
      <c r="N2326" s="136"/>
      <c r="O2326" s="26" t="str">
        <f t="shared" si="1237"/>
        <v/>
      </c>
      <c r="P2326" s="218" t="str">
        <f t="shared" si="1238"/>
        <v/>
      </c>
      <c r="Q2326" s="26" t="str">
        <f t="shared" si="1239"/>
        <v/>
      </c>
      <c r="R2326" s="22"/>
      <c r="S2326" s="99"/>
      <c r="T2326" s="10"/>
      <c r="U2326" s="229" t="str">
        <f t="shared" si="1240"/>
        <v/>
      </c>
      <c r="V2326" s="230"/>
      <c r="W2326" s="230"/>
      <c r="X2326" s="230"/>
      <c r="Y2326" s="230"/>
      <c r="Z2326" s="22" t="str">
        <f>""</f>
        <v/>
      </c>
      <c r="AB2326" s="23" t="str">
        <f t="shared" si="1241"/>
        <v/>
      </c>
      <c r="AC2326" s="2" t="b">
        <f>COUNT(Q2326:Q$2500)&gt;0</f>
        <v>0</v>
      </c>
      <c r="AD2326" s="2" t="b">
        <f t="shared" si="1257"/>
        <v>0</v>
      </c>
      <c r="AE2326" s="2" t="b">
        <f t="shared" si="1258"/>
        <v>0</v>
      </c>
      <c r="AF2326" s="2" t="b">
        <f t="shared" si="1259"/>
        <v>0</v>
      </c>
      <c r="AG2326" s="2" t="b">
        <f>OR(
  AND(AC2326,NOT(AC2327)),
  AND(AF2326,WEEKDAY(AH2325,2)=EINSTELLUNGEN!$D$12),
  AND(AF2326,AH2326=$J$35)
)</f>
        <v>0</v>
      </c>
      <c r="AH2326" s="2">
        <f>IF(AE2326,AH2325+IF(WEEKDAY(AH2325+1,2)&lt;=EINSTELLUNGEN!$D$12,1,$J$36),AH2325)</f>
        <v>42020</v>
      </c>
      <c r="AI2326" s="2">
        <f t="shared" si="1260"/>
        <v>2019</v>
      </c>
      <c r="AJ2326" s="2">
        <f t="shared" si="1261"/>
        <v>201901</v>
      </c>
      <c r="AK2326" s="2">
        <f t="shared" si="1262"/>
        <v>201901</v>
      </c>
      <c r="AL2326" s="2">
        <f t="shared" si="1265"/>
        <v>201903</v>
      </c>
      <c r="AM2326" s="2" t="b">
        <f t="shared" si="1263"/>
        <v>1</v>
      </c>
      <c r="AN2326" s="4" t="e">
        <f t="shared" si="1242"/>
        <v>#N/A</v>
      </c>
      <c r="AO2326" s="4" t="e">
        <f t="shared" si="1243"/>
        <v>#N/A</v>
      </c>
      <c r="AP2326" s="2" t="str">
        <f>IF(AD2326,
  IF(ISBLANK(H2326),
    AP2325,
    IF(LEN(H2326)=1,
      IF(OR(UPPER(H2326)="A",UPPER(H2326)="I"),
        EINSTELLUNGEN!$D$21,
        IF(OR(UPPER(H2326)="B",UPPER(H2326)="M"),
          EINSTELLUNGEN!$D$22,
          IF(OR(UPPER(H2326)="C",UPPER(H2326)="S"),
            EINSTELLUNGEN!$D$23,
            IF(UPPER(H2326)="D",
              EINSTELLUNGEN!$D$24,
              IF(UPPER(H2326)="E",
                EINSTELLUNGEN!$D$25,
                UPPER(H2326)))))),
      IF(ISNUMBER(H2326),
        EINSTELLUNGEN!$D$20&amp;H2326,
        UPPER(H2326)))),
  "")</f>
        <v/>
      </c>
      <c r="AQ2326" s="2" t="str">
        <f t="shared" si="1244"/>
        <v/>
      </c>
      <c r="AR2326" s="2">
        <f t="shared" si="1245"/>
        <v>0</v>
      </c>
      <c r="AS2326" s="145">
        <f t="shared" si="1246"/>
        <v>0.33333333333333331</v>
      </c>
      <c r="AT2326" s="2">
        <f t="shared" si="1247"/>
        <v>0</v>
      </c>
      <c r="AU2326" s="2">
        <f t="shared" si="1248"/>
        <v>0</v>
      </c>
      <c r="AV2326" s="2">
        <f t="shared" si="1249"/>
        <v>0</v>
      </c>
      <c r="AW2326" s="2">
        <f t="shared" si="1250"/>
        <v>0</v>
      </c>
      <c r="AX2326" s="2">
        <f t="shared" si="1264"/>
        <v>0</v>
      </c>
      <c r="AY2326" s="2">
        <f t="shared" si="1251"/>
        <v>0</v>
      </c>
      <c r="AZ2326" s="145" t="e">
        <f t="shared" si="1252"/>
        <v>#N/A</v>
      </c>
      <c r="BA2326" s="145" t="e">
        <f t="shared" si="1253"/>
        <v>#N/A</v>
      </c>
      <c r="BB2326" s="145">
        <f t="shared" si="1254"/>
        <v>2.083333333333337E-2</v>
      </c>
      <c r="BC2326" s="2">
        <f>IF(AM2326,
  IF(AND(AL2326=$J$31,_xlfn.DAYS(AH2326,DATE(AI2326,1,1))&lt;7),
    MAX(0,EINSTELLUNGEN!$D$12+1-WEEKDAY(DATE(EINSTELLUNGEN!$D$9,EINSTELLUNGEN!$D$10,1),2)),
    IF(AL2326=$J$33,
      MIN(EINSTELLUNGEN!$D$12,WEEKDAY(DATE(EINSTELLUNGEN!$D$9,12,31),2)),
      EINSTELLUNGEN!$D$12
  )) - SUMIF(AL$50:AL$2500,"="&amp;AL2326,AX$50:AX$2500),
  0)</f>
        <v>3</v>
      </c>
      <c r="BD2326" s="2">
        <f t="shared" si="1255"/>
        <v>0.33333333333333331</v>
      </c>
      <c r="BE2326" s="2">
        <f t="shared" si="1256"/>
        <v>0</v>
      </c>
    </row>
    <row r="2327" spans="1:57" ht="10.5" customHeight="1">
      <c r="A2327" s="1" t="str">
        <f t="shared" ca="1" si="1232"/>
        <v/>
      </c>
      <c r="B2327" s="1" t="str">
        <f t="shared" ca="1" si="1233"/>
        <v/>
      </c>
      <c r="C2327" s="1" t="str">
        <f t="shared" ca="1" si="1234"/>
        <v/>
      </c>
      <c r="D2327" s="1" t="str">
        <f t="shared" ca="1" si="1235"/>
        <v/>
      </c>
      <c r="F2327" s="10"/>
      <c r="G2327" s="136" t="str">
        <f t="shared" si="1236"/>
        <v/>
      </c>
      <c r="H2327" s="27"/>
      <c r="I2327" s="28"/>
      <c r="J2327" s="28"/>
      <c r="K2327" s="29"/>
      <c r="L2327" s="136"/>
      <c r="M2327" s="136"/>
      <c r="N2327" s="136"/>
      <c r="O2327" s="26" t="str">
        <f t="shared" si="1237"/>
        <v/>
      </c>
      <c r="P2327" s="218" t="str">
        <f t="shared" si="1238"/>
        <v/>
      </c>
      <c r="Q2327" s="26" t="str">
        <f t="shared" si="1239"/>
        <v/>
      </c>
      <c r="R2327" s="22"/>
      <c r="S2327" s="99"/>
      <c r="T2327" s="10"/>
      <c r="U2327" s="229" t="str">
        <f t="shared" si="1240"/>
        <v/>
      </c>
      <c r="V2327" s="230"/>
      <c r="W2327" s="230"/>
      <c r="X2327" s="230"/>
      <c r="Y2327" s="230"/>
      <c r="Z2327" s="22" t="str">
        <f>""</f>
        <v/>
      </c>
      <c r="AB2327" s="23" t="str">
        <f t="shared" si="1241"/>
        <v/>
      </c>
      <c r="AC2327" s="2" t="b">
        <f>COUNT(Q2327:Q$2500)&gt;0</f>
        <v>0</v>
      </c>
      <c r="AD2327" s="2" t="b">
        <f t="shared" si="1257"/>
        <v>0</v>
      </c>
      <c r="AE2327" s="2" t="b">
        <f t="shared" si="1258"/>
        <v>0</v>
      </c>
      <c r="AF2327" s="2" t="b">
        <f t="shared" si="1259"/>
        <v>0</v>
      </c>
      <c r="AG2327" s="2" t="b">
        <f>OR(
  AND(AC2327,NOT(AC2328)),
  AND(AF2327,WEEKDAY(AH2326,2)=EINSTELLUNGEN!$D$12),
  AND(AF2327,AH2327=$J$35)
)</f>
        <v>0</v>
      </c>
      <c r="AH2327" s="2">
        <f>IF(AE2327,AH2326+IF(WEEKDAY(AH2326+1,2)&lt;=EINSTELLUNGEN!$D$12,1,$J$36),AH2326)</f>
        <v>42020</v>
      </c>
      <c r="AI2327" s="2">
        <f t="shared" si="1260"/>
        <v>2019</v>
      </c>
      <c r="AJ2327" s="2">
        <f t="shared" si="1261"/>
        <v>201901</v>
      </c>
      <c r="AK2327" s="2">
        <f t="shared" si="1262"/>
        <v>201901</v>
      </c>
      <c r="AL2327" s="2">
        <f t="shared" si="1265"/>
        <v>201903</v>
      </c>
      <c r="AM2327" s="2" t="b">
        <f t="shared" si="1263"/>
        <v>1</v>
      </c>
      <c r="AN2327" s="4" t="e">
        <f t="shared" si="1242"/>
        <v>#N/A</v>
      </c>
      <c r="AO2327" s="4" t="e">
        <f t="shared" si="1243"/>
        <v>#N/A</v>
      </c>
      <c r="AP2327" s="2" t="str">
        <f>IF(AD2327,
  IF(ISBLANK(H2327),
    AP2326,
    IF(LEN(H2327)=1,
      IF(OR(UPPER(H2327)="A",UPPER(H2327)="I"),
        EINSTELLUNGEN!$D$21,
        IF(OR(UPPER(H2327)="B",UPPER(H2327)="M"),
          EINSTELLUNGEN!$D$22,
          IF(OR(UPPER(H2327)="C",UPPER(H2327)="S"),
            EINSTELLUNGEN!$D$23,
            IF(UPPER(H2327)="D",
              EINSTELLUNGEN!$D$24,
              IF(UPPER(H2327)="E",
                EINSTELLUNGEN!$D$25,
                UPPER(H2327)))))),
      IF(ISNUMBER(H2327),
        EINSTELLUNGEN!$D$20&amp;H2327,
        UPPER(H2327)))),
  "")</f>
        <v/>
      </c>
      <c r="AQ2327" s="2" t="str">
        <f t="shared" si="1244"/>
        <v/>
      </c>
      <c r="AR2327" s="2">
        <f t="shared" si="1245"/>
        <v>0</v>
      </c>
      <c r="AS2327" s="145">
        <f t="shared" si="1246"/>
        <v>0.33333333333333331</v>
      </c>
      <c r="AT2327" s="2">
        <f t="shared" si="1247"/>
        <v>0</v>
      </c>
      <c r="AU2327" s="2">
        <f t="shared" si="1248"/>
        <v>0</v>
      </c>
      <c r="AV2327" s="2">
        <f t="shared" si="1249"/>
        <v>0</v>
      </c>
      <c r="AW2327" s="2">
        <f t="shared" si="1250"/>
        <v>0</v>
      </c>
      <c r="AX2327" s="2">
        <f t="shared" si="1264"/>
        <v>0</v>
      </c>
      <c r="AY2327" s="2">
        <f t="shared" si="1251"/>
        <v>0</v>
      </c>
      <c r="AZ2327" s="145" t="e">
        <f t="shared" si="1252"/>
        <v>#N/A</v>
      </c>
      <c r="BA2327" s="145" t="e">
        <f t="shared" si="1253"/>
        <v>#N/A</v>
      </c>
      <c r="BB2327" s="145">
        <f t="shared" si="1254"/>
        <v>2.083333333333337E-2</v>
      </c>
      <c r="BC2327" s="2">
        <f>IF(AM2327,
  IF(AND(AL2327=$J$31,_xlfn.DAYS(AH2327,DATE(AI2327,1,1))&lt;7),
    MAX(0,EINSTELLUNGEN!$D$12+1-WEEKDAY(DATE(EINSTELLUNGEN!$D$9,EINSTELLUNGEN!$D$10,1),2)),
    IF(AL2327=$J$33,
      MIN(EINSTELLUNGEN!$D$12,WEEKDAY(DATE(EINSTELLUNGEN!$D$9,12,31),2)),
      EINSTELLUNGEN!$D$12
  )) - SUMIF(AL$50:AL$2500,"="&amp;AL2327,AX$50:AX$2500),
  0)</f>
        <v>3</v>
      </c>
      <c r="BD2327" s="2">
        <f t="shared" si="1255"/>
        <v>0.33333333333333331</v>
      </c>
      <c r="BE2327" s="2">
        <f t="shared" si="1256"/>
        <v>0</v>
      </c>
    </row>
    <row r="2328" spans="1:57" ht="10.5" customHeight="1">
      <c r="A2328" s="1" t="str">
        <f t="shared" ca="1" si="1232"/>
        <v/>
      </c>
      <c r="B2328" s="1" t="str">
        <f t="shared" ca="1" si="1233"/>
        <v/>
      </c>
      <c r="C2328" s="1" t="str">
        <f t="shared" ca="1" si="1234"/>
        <v/>
      </c>
      <c r="D2328" s="1" t="str">
        <f t="shared" ca="1" si="1235"/>
        <v/>
      </c>
      <c r="F2328" s="10"/>
      <c r="G2328" s="136" t="str">
        <f t="shared" si="1236"/>
        <v/>
      </c>
      <c r="H2328" s="27"/>
      <c r="I2328" s="28"/>
      <c r="J2328" s="28"/>
      <c r="K2328" s="29"/>
      <c r="L2328" s="136"/>
      <c r="M2328" s="136"/>
      <c r="N2328" s="136"/>
      <c r="O2328" s="26" t="str">
        <f t="shared" si="1237"/>
        <v/>
      </c>
      <c r="P2328" s="218" t="str">
        <f t="shared" si="1238"/>
        <v/>
      </c>
      <c r="Q2328" s="26" t="str">
        <f t="shared" si="1239"/>
        <v/>
      </c>
      <c r="R2328" s="22"/>
      <c r="S2328" s="99"/>
      <c r="T2328" s="10"/>
      <c r="U2328" s="229" t="str">
        <f t="shared" si="1240"/>
        <v/>
      </c>
      <c r="V2328" s="230"/>
      <c r="W2328" s="230"/>
      <c r="X2328" s="230"/>
      <c r="Y2328" s="230"/>
      <c r="Z2328" s="22" t="str">
        <f>""</f>
        <v/>
      </c>
      <c r="AB2328" s="23" t="str">
        <f t="shared" si="1241"/>
        <v/>
      </c>
      <c r="AC2328" s="2" t="b">
        <f>COUNT(Q2328:Q$2500)&gt;0</f>
        <v>0</v>
      </c>
      <c r="AD2328" s="2" t="b">
        <f t="shared" si="1257"/>
        <v>0</v>
      </c>
      <c r="AE2328" s="2" t="b">
        <f t="shared" si="1258"/>
        <v>0</v>
      </c>
      <c r="AF2328" s="2" t="b">
        <f t="shared" si="1259"/>
        <v>0</v>
      </c>
      <c r="AG2328" s="2" t="b">
        <f>OR(
  AND(AC2328,NOT(AC2329)),
  AND(AF2328,WEEKDAY(AH2327,2)=EINSTELLUNGEN!$D$12),
  AND(AF2328,AH2328=$J$35)
)</f>
        <v>0</v>
      </c>
      <c r="AH2328" s="2">
        <f>IF(AE2328,AH2327+IF(WEEKDAY(AH2327+1,2)&lt;=EINSTELLUNGEN!$D$12,1,$J$36),AH2327)</f>
        <v>42020</v>
      </c>
      <c r="AI2328" s="2">
        <f t="shared" si="1260"/>
        <v>2019</v>
      </c>
      <c r="AJ2328" s="2">
        <f t="shared" si="1261"/>
        <v>201901</v>
      </c>
      <c r="AK2328" s="2">
        <f t="shared" si="1262"/>
        <v>201901</v>
      </c>
      <c r="AL2328" s="2">
        <f t="shared" si="1265"/>
        <v>201903</v>
      </c>
      <c r="AM2328" s="2" t="b">
        <f t="shared" si="1263"/>
        <v>1</v>
      </c>
      <c r="AN2328" s="4" t="e">
        <f t="shared" si="1242"/>
        <v>#N/A</v>
      </c>
      <c r="AO2328" s="4" t="e">
        <f t="shared" si="1243"/>
        <v>#N/A</v>
      </c>
      <c r="AP2328" s="2" t="str">
        <f>IF(AD2328,
  IF(ISBLANK(H2328),
    AP2327,
    IF(LEN(H2328)=1,
      IF(OR(UPPER(H2328)="A",UPPER(H2328)="I"),
        EINSTELLUNGEN!$D$21,
        IF(OR(UPPER(H2328)="B",UPPER(H2328)="M"),
          EINSTELLUNGEN!$D$22,
          IF(OR(UPPER(H2328)="C",UPPER(H2328)="S"),
            EINSTELLUNGEN!$D$23,
            IF(UPPER(H2328)="D",
              EINSTELLUNGEN!$D$24,
              IF(UPPER(H2328)="E",
                EINSTELLUNGEN!$D$25,
                UPPER(H2328)))))),
      IF(ISNUMBER(H2328),
        EINSTELLUNGEN!$D$20&amp;H2328,
        UPPER(H2328)))),
  "")</f>
        <v/>
      </c>
      <c r="AQ2328" s="2" t="str">
        <f t="shared" si="1244"/>
        <v/>
      </c>
      <c r="AR2328" s="2">
        <f t="shared" si="1245"/>
        <v>0</v>
      </c>
      <c r="AS2328" s="145">
        <f t="shared" si="1246"/>
        <v>0.33333333333333331</v>
      </c>
      <c r="AT2328" s="2">
        <f t="shared" si="1247"/>
        <v>0</v>
      </c>
      <c r="AU2328" s="2">
        <f t="shared" si="1248"/>
        <v>0</v>
      </c>
      <c r="AV2328" s="2">
        <f t="shared" si="1249"/>
        <v>0</v>
      </c>
      <c r="AW2328" s="2">
        <f t="shared" si="1250"/>
        <v>0</v>
      </c>
      <c r="AX2328" s="2">
        <f t="shared" si="1264"/>
        <v>0</v>
      </c>
      <c r="AY2328" s="2">
        <f t="shared" si="1251"/>
        <v>0</v>
      </c>
      <c r="AZ2328" s="145" t="e">
        <f t="shared" si="1252"/>
        <v>#N/A</v>
      </c>
      <c r="BA2328" s="145" t="e">
        <f t="shared" si="1253"/>
        <v>#N/A</v>
      </c>
      <c r="BB2328" s="145">
        <f t="shared" si="1254"/>
        <v>2.083333333333337E-2</v>
      </c>
      <c r="BC2328" s="2">
        <f>IF(AM2328,
  IF(AND(AL2328=$J$31,_xlfn.DAYS(AH2328,DATE(AI2328,1,1))&lt;7),
    MAX(0,EINSTELLUNGEN!$D$12+1-WEEKDAY(DATE(EINSTELLUNGEN!$D$9,EINSTELLUNGEN!$D$10,1),2)),
    IF(AL2328=$J$33,
      MIN(EINSTELLUNGEN!$D$12,WEEKDAY(DATE(EINSTELLUNGEN!$D$9,12,31),2)),
      EINSTELLUNGEN!$D$12
  )) - SUMIF(AL$50:AL$2500,"="&amp;AL2328,AX$50:AX$2500),
  0)</f>
        <v>3</v>
      </c>
      <c r="BD2328" s="2">
        <f t="shared" si="1255"/>
        <v>0.33333333333333331</v>
      </c>
      <c r="BE2328" s="2">
        <f t="shared" si="1256"/>
        <v>0</v>
      </c>
    </row>
    <row r="2329" spans="1:57" ht="10.5" customHeight="1">
      <c r="A2329" s="1" t="str">
        <f t="shared" ca="1" si="1232"/>
        <v/>
      </c>
      <c r="B2329" s="1" t="str">
        <f t="shared" ca="1" si="1233"/>
        <v/>
      </c>
      <c r="C2329" s="1" t="str">
        <f t="shared" ca="1" si="1234"/>
        <v/>
      </c>
      <c r="D2329" s="1" t="str">
        <f t="shared" ca="1" si="1235"/>
        <v/>
      </c>
      <c r="F2329" s="10"/>
      <c r="G2329" s="136" t="str">
        <f t="shared" si="1236"/>
        <v/>
      </c>
      <c r="H2329" s="27"/>
      <c r="I2329" s="28"/>
      <c r="J2329" s="28"/>
      <c r="K2329" s="29"/>
      <c r="L2329" s="136"/>
      <c r="M2329" s="136"/>
      <c r="N2329" s="136"/>
      <c r="O2329" s="26" t="str">
        <f t="shared" si="1237"/>
        <v/>
      </c>
      <c r="P2329" s="218" t="str">
        <f t="shared" si="1238"/>
        <v/>
      </c>
      <c r="Q2329" s="26" t="str">
        <f t="shared" si="1239"/>
        <v/>
      </c>
      <c r="R2329" s="22"/>
      <c r="S2329" s="99"/>
      <c r="T2329" s="10"/>
      <c r="U2329" s="229" t="str">
        <f t="shared" si="1240"/>
        <v/>
      </c>
      <c r="V2329" s="230"/>
      <c r="W2329" s="230"/>
      <c r="X2329" s="230"/>
      <c r="Y2329" s="230"/>
      <c r="Z2329" s="22" t="str">
        <f>""</f>
        <v/>
      </c>
      <c r="AB2329" s="23" t="str">
        <f t="shared" si="1241"/>
        <v/>
      </c>
      <c r="AC2329" s="2" t="b">
        <f>COUNT(Q2329:Q$2500)&gt;0</f>
        <v>0</v>
      </c>
      <c r="AD2329" s="2" t="b">
        <f t="shared" si="1257"/>
        <v>0</v>
      </c>
      <c r="AE2329" s="2" t="b">
        <f t="shared" si="1258"/>
        <v>0</v>
      </c>
      <c r="AF2329" s="2" t="b">
        <f t="shared" si="1259"/>
        <v>0</v>
      </c>
      <c r="AG2329" s="2" t="b">
        <f>OR(
  AND(AC2329,NOT(AC2330)),
  AND(AF2329,WEEKDAY(AH2328,2)=EINSTELLUNGEN!$D$12),
  AND(AF2329,AH2329=$J$35)
)</f>
        <v>0</v>
      </c>
      <c r="AH2329" s="2">
        <f>IF(AE2329,AH2328+IF(WEEKDAY(AH2328+1,2)&lt;=EINSTELLUNGEN!$D$12,1,$J$36),AH2328)</f>
        <v>42020</v>
      </c>
      <c r="AI2329" s="2">
        <f t="shared" si="1260"/>
        <v>2019</v>
      </c>
      <c r="AJ2329" s="2">
        <f t="shared" si="1261"/>
        <v>201901</v>
      </c>
      <c r="AK2329" s="2">
        <f t="shared" si="1262"/>
        <v>201901</v>
      </c>
      <c r="AL2329" s="2">
        <f t="shared" si="1265"/>
        <v>201903</v>
      </c>
      <c r="AM2329" s="2" t="b">
        <f t="shared" si="1263"/>
        <v>1</v>
      </c>
      <c r="AN2329" s="4" t="e">
        <f t="shared" si="1242"/>
        <v>#N/A</v>
      </c>
      <c r="AO2329" s="4" t="e">
        <f t="shared" si="1243"/>
        <v>#N/A</v>
      </c>
      <c r="AP2329" s="2" t="str">
        <f>IF(AD2329,
  IF(ISBLANK(H2329),
    AP2328,
    IF(LEN(H2329)=1,
      IF(OR(UPPER(H2329)="A",UPPER(H2329)="I"),
        EINSTELLUNGEN!$D$21,
        IF(OR(UPPER(H2329)="B",UPPER(H2329)="M"),
          EINSTELLUNGEN!$D$22,
          IF(OR(UPPER(H2329)="C",UPPER(H2329)="S"),
            EINSTELLUNGEN!$D$23,
            IF(UPPER(H2329)="D",
              EINSTELLUNGEN!$D$24,
              IF(UPPER(H2329)="E",
                EINSTELLUNGEN!$D$25,
                UPPER(H2329)))))),
      IF(ISNUMBER(H2329),
        EINSTELLUNGEN!$D$20&amp;H2329,
        UPPER(H2329)))),
  "")</f>
        <v/>
      </c>
      <c r="AQ2329" s="2" t="str">
        <f t="shared" si="1244"/>
        <v/>
      </c>
      <c r="AR2329" s="2">
        <f t="shared" si="1245"/>
        <v>0</v>
      </c>
      <c r="AS2329" s="145">
        <f t="shared" si="1246"/>
        <v>0.33333333333333331</v>
      </c>
      <c r="AT2329" s="2">
        <f t="shared" si="1247"/>
        <v>0</v>
      </c>
      <c r="AU2329" s="2">
        <f t="shared" si="1248"/>
        <v>0</v>
      </c>
      <c r="AV2329" s="2">
        <f t="shared" si="1249"/>
        <v>0</v>
      </c>
      <c r="AW2329" s="2">
        <f t="shared" si="1250"/>
        <v>0</v>
      </c>
      <c r="AX2329" s="2">
        <f t="shared" si="1264"/>
        <v>0</v>
      </c>
      <c r="AY2329" s="2">
        <f t="shared" si="1251"/>
        <v>0</v>
      </c>
      <c r="AZ2329" s="145" t="e">
        <f t="shared" si="1252"/>
        <v>#N/A</v>
      </c>
      <c r="BA2329" s="145" t="e">
        <f t="shared" si="1253"/>
        <v>#N/A</v>
      </c>
      <c r="BB2329" s="145">
        <f t="shared" si="1254"/>
        <v>2.083333333333337E-2</v>
      </c>
      <c r="BC2329" s="2">
        <f>IF(AM2329,
  IF(AND(AL2329=$J$31,_xlfn.DAYS(AH2329,DATE(AI2329,1,1))&lt;7),
    MAX(0,EINSTELLUNGEN!$D$12+1-WEEKDAY(DATE(EINSTELLUNGEN!$D$9,EINSTELLUNGEN!$D$10,1),2)),
    IF(AL2329=$J$33,
      MIN(EINSTELLUNGEN!$D$12,WEEKDAY(DATE(EINSTELLUNGEN!$D$9,12,31),2)),
      EINSTELLUNGEN!$D$12
  )) - SUMIF(AL$50:AL$2500,"="&amp;AL2329,AX$50:AX$2500),
  0)</f>
        <v>3</v>
      </c>
      <c r="BD2329" s="2">
        <f t="shared" si="1255"/>
        <v>0.33333333333333331</v>
      </c>
      <c r="BE2329" s="2">
        <f t="shared" si="1256"/>
        <v>0</v>
      </c>
    </row>
    <row r="2330" spans="1:57" ht="10.5" customHeight="1">
      <c r="A2330" s="1" t="str">
        <f t="shared" ca="1" si="1232"/>
        <v/>
      </c>
      <c r="B2330" s="1" t="str">
        <f t="shared" ca="1" si="1233"/>
        <v/>
      </c>
      <c r="C2330" s="1" t="str">
        <f t="shared" ca="1" si="1234"/>
        <v/>
      </c>
      <c r="D2330" s="1" t="str">
        <f t="shared" ca="1" si="1235"/>
        <v/>
      </c>
      <c r="F2330" s="10"/>
      <c r="G2330" s="136" t="str">
        <f t="shared" si="1236"/>
        <v/>
      </c>
      <c r="H2330" s="27"/>
      <c r="I2330" s="28"/>
      <c r="J2330" s="28"/>
      <c r="K2330" s="29"/>
      <c r="L2330" s="136"/>
      <c r="M2330" s="136"/>
      <c r="N2330" s="136"/>
      <c r="O2330" s="26" t="str">
        <f t="shared" si="1237"/>
        <v/>
      </c>
      <c r="P2330" s="218" t="str">
        <f t="shared" si="1238"/>
        <v/>
      </c>
      <c r="Q2330" s="26" t="str">
        <f t="shared" si="1239"/>
        <v/>
      </c>
      <c r="R2330" s="22"/>
      <c r="S2330" s="99"/>
      <c r="T2330" s="10"/>
      <c r="U2330" s="229" t="str">
        <f t="shared" si="1240"/>
        <v/>
      </c>
      <c r="V2330" s="230"/>
      <c r="W2330" s="230"/>
      <c r="X2330" s="230"/>
      <c r="Y2330" s="230"/>
      <c r="Z2330" s="22" t="str">
        <f>""</f>
        <v/>
      </c>
      <c r="AB2330" s="23" t="str">
        <f t="shared" si="1241"/>
        <v/>
      </c>
      <c r="AC2330" s="2" t="b">
        <f>COUNT(Q2330:Q$2500)&gt;0</f>
        <v>0</v>
      </c>
      <c r="AD2330" s="2" t="b">
        <f t="shared" si="1257"/>
        <v>0</v>
      </c>
      <c r="AE2330" s="2" t="b">
        <f t="shared" si="1258"/>
        <v>0</v>
      </c>
      <c r="AF2330" s="2" t="b">
        <f t="shared" si="1259"/>
        <v>0</v>
      </c>
      <c r="AG2330" s="2" t="b">
        <f>OR(
  AND(AC2330,NOT(AC2331)),
  AND(AF2330,WEEKDAY(AH2329,2)=EINSTELLUNGEN!$D$12),
  AND(AF2330,AH2330=$J$35)
)</f>
        <v>0</v>
      </c>
      <c r="AH2330" s="2">
        <f>IF(AE2330,AH2329+IF(WEEKDAY(AH2329+1,2)&lt;=EINSTELLUNGEN!$D$12,1,$J$36),AH2329)</f>
        <v>42020</v>
      </c>
      <c r="AI2330" s="2">
        <f t="shared" si="1260"/>
        <v>2019</v>
      </c>
      <c r="AJ2330" s="2">
        <f t="shared" si="1261"/>
        <v>201901</v>
      </c>
      <c r="AK2330" s="2">
        <f t="shared" si="1262"/>
        <v>201901</v>
      </c>
      <c r="AL2330" s="2">
        <f t="shared" si="1265"/>
        <v>201903</v>
      </c>
      <c r="AM2330" s="2" t="b">
        <f t="shared" si="1263"/>
        <v>1</v>
      </c>
      <c r="AN2330" s="4" t="e">
        <f t="shared" si="1242"/>
        <v>#N/A</v>
      </c>
      <c r="AO2330" s="4" t="e">
        <f t="shared" si="1243"/>
        <v>#N/A</v>
      </c>
      <c r="AP2330" s="2" t="str">
        <f>IF(AD2330,
  IF(ISBLANK(H2330),
    AP2329,
    IF(LEN(H2330)=1,
      IF(OR(UPPER(H2330)="A",UPPER(H2330)="I"),
        EINSTELLUNGEN!$D$21,
        IF(OR(UPPER(H2330)="B",UPPER(H2330)="M"),
          EINSTELLUNGEN!$D$22,
          IF(OR(UPPER(H2330)="C",UPPER(H2330)="S"),
            EINSTELLUNGEN!$D$23,
            IF(UPPER(H2330)="D",
              EINSTELLUNGEN!$D$24,
              IF(UPPER(H2330)="E",
                EINSTELLUNGEN!$D$25,
                UPPER(H2330)))))),
      IF(ISNUMBER(H2330),
        EINSTELLUNGEN!$D$20&amp;H2330,
        UPPER(H2330)))),
  "")</f>
        <v/>
      </c>
      <c r="AQ2330" s="2" t="str">
        <f t="shared" si="1244"/>
        <v/>
      </c>
      <c r="AR2330" s="2">
        <f t="shared" si="1245"/>
        <v>0</v>
      </c>
      <c r="AS2330" s="145">
        <f t="shared" si="1246"/>
        <v>0.33333333333333331</v>
      </c>
      <c r="AT2330" s="2">
        <f t="shared" si="1247"/>
        <v>0</v>
      </c>
      <c r="AU2330" s="2">
        <f t="shared" si="1248"/>
        <v>0</v>
      </c>
      <c r="AV2330" s="2">
        <f t="shared" si="1249"/>
        <v>0</v>
      </c>
      <c r="AW2330" s="2">
        <f t="shared" si="1250"/>
        <v>0</v>
      </c>
      <c r="AX2330" s="2">
        <f t="shared" si="1264"/>
        <v>0</v>
      </c>
      <c r="AY2330" s="2">
        <f t="shared" si="1251"/>
        <v>0</v>
      </c>
      <c r="AZ2330" s="145" t="e">
        <f t="shared" si="1252"/>
        <v>#N/A</v>
      </c>
      <c r="BA2330" s="145" t="e">
        <f t="shared" si="1253"/>
        <v>#N/A</v>
      </c>
      <c r="BB2330" s="145">
        <f t="shared" si="1254"/>
        <v>2.083333333333337E-2</v>
      </c>
      <c r="BC2330" s="2">
        <f>IF(AM2330,
  IF(AND(AL2330=$J$31,_xlfn.DAYS(AH2330,DATE(AI2330,1,1))&lt;7),
    MAX(0,EINSTELLUNGEN!$D$12+1-WEEKDAY(DATE(EINSTELLUNGEN!$D$9,EINSTELLUNGEN!$D$10,1),2)),
    IF(AL2330=$J$33,
      MIN(EINSTELLUNGEN!$D$12,WEEKDAY(DATE(EINSTELLUNGEN!$D$9,12,31),2)),
      EINSTELLUNGEN!$D$12
  )) - SUMIF(AL$50:AL$2500,"="&amp;AL2330,AX$50:AX$2500),
  0)</f>
        <v>3</v>
      </c>
      <c r="BD2330" s="2">
        <f t="shared" si="1255"/>
        <v>0.33333333333333331</v>
      </c>
      <c r="BE2330" s="2">
        <f t="shared" si="1256"/>
        <v>0</v>
      </c>
    </row>
    <row r="2331" spans="1:57" ht="10.5" customHeight="1">
      <c r="A2331" s="1" t="str">
        <f t="shared" ca="1" si="1232"/>
        <v/>
      </c>
      <c r="B2331" s="1" t="str">
        <f t="shared" ca="1" si="1233"/>
        <v/>
      </c>
      <c r="C2331" s="1" t="str">
        <f t="shared" ca="1" si="1234"/>
        <v/>
      </c>
      <c r="D2331" s="1" t="str">
        <f t="shared" ca="1" si="1235"/>
        <v/>
      </c>
      <c r="F2331" s="10"/>
      <c r="G2331" s="136" t="str">
        <f t="shared" si="1236"/>
        <v/>
      </c>
      <c r="H2331" s="27"/>
      <c r="I2331" s="28"/>
      <c r="J2331" s="28"/>
      <c r="K2331" s="29"/>
      <c r="L2331" s="136"/>
      <c r="M2331" s="136"/>
      <c r="N2331" s="136"/>
      <c r="O2331" s="26" t="str">
        <f t="shared" si="1237"/>
        <v/>
      </c>
      <c r="P2331" s="218" t="str">
        <f t="shared" si="1238"/>
        <v/>
      </c>
      <c r="Q2331" s="26" t="str">
        <f t="shared" si="1239"/>
        <v/>
      </c>
      <c r="R2331" s="22"/>
      <c r="S2331" s="99"/>
      <c r="T2331" s="10"/>
      <c r="U2331" s="229" t="str">
        <f t="shared" si="1240"/>
        <v/>
      </c>
      <c r="V2331" s="230"/>
      <c r="W2331" s="230"/>
      <c r="X2331" s="230"/>
      <c r="Y2331" s="230"/>
      <c r="Z2331" s="22" t="str">
        <f>""</f>
        <v/>
      </c>
      <c r="AB2331" s="23" t="str">
        <f t="shared" si="1241"/>
        <v/>
      </c>
      <c r="AC2331" s="2" t="b">
        <f>COUNT(Q2331:Q$2500)&gt;0</f>
        <v>0</v>
      </c>
      <c r="AD2331" s="2" t="b">
        <f t="shared" si="1257"/>
        <v>0</v>
      </c>
      <c r="AE2331" s="2" t="b">
        <f t="shared" si="1258"/>
        <v>0</v>
      </c>
      <c r="AF2331" s="2" t="b">
        <f t="shared" si="1259"/>
        <v>0</v>
      </c>
      <c r="AG2331" s="2" t="b">
        <f>OR(
  AND(AC2331,NOT(AC2332)),
  AND(AF2331,WEEKDAY(AH2330,2)=EINSTELLUNGEN!$D$12),
  AND(AF2331,AH2331=$J$35)
)</f>
        <v>0</v>
      </c>
      <c r="AH2331" s="2">
        <f>IF(AE2331,AH2330+IF(WEEKDAY(AH2330+1,2)&lt;=EINSTELLUNGEN!$D$12,1,$J$36),AH2330)</f>
        <v>42020</v>
      </c>
      <c r="AI2331" s="2">
        <f t="shared" si="1260"/>
        <v>2019</v>
      </c>
      <c r="AJ2331" s="2">
        <f t="shared" si="1261"/>
        <v>201901</v>
      </c>
      <c r="AK2331" s="2">
        <f t="shared" si="1262"/>
        <v>201901</v>
      </c>
      <c r="AL2331" s="2">
        <f t="shared" si="1265"/>
        <v>201903</v>
      </c>
      <c r="AM2331" s="2" t="b">
        <f t="shared" si="1263"/>
        <v>1</v>
      </c>
      <c r="AN2331" s="4" t="e">
        <f t="shared" si="1242"/>
        <v>#N/A</v>
      </c>
      <c r="AO2331" s="4" t="e">
        <f t="shared" si="1243"/>
        <v>#N/A</v>
      </c>
      <c r="AP2331" s="2" t="str">
        <f>IF(AD2331,
  IF(ISBLANK(H2331),
    AP2330,
    IF(LEN(H2331)=1,
      IF(OR(UPPER(H2331)="A",UPPER(H2331)="I"),
        EINSTELLUNGEN!$D$21,
        IF(OR(UPPER(H2331)="B",UPPER(H2331)="M"),
          EINSTELLUNGEN!$D$22,
          IF(OR(UPPER(H2331)="C",UPPER(H2331)="S"),
            EINSTELLUNGEN!$D$23,
            IF(UPPER(H2331)="D",
              EINSTELLUNGEN!$D$24,
              IF(UPPER(H2331)="E",
                EINSTELLUNGEN!$D$25,
                UPPER(H2331)))))),
      IF(ISNUMBER(H2331),
        EINSTELLUNGEN!$D$20&amp;H2331,
        UPPER(H2331)))),
  "")</f>
        <v/>
      </c>
      <c r="AQ2331" s="2" t="str">
        <f t="shared" si="1244"/>
        <v/>
      </c>
      <c r="AR2331" s="2">
        <f t="shared" si="1245"/>
        <v>0</v>
      </c>
      <c r="AS2331" s="145">
        <f t="shared" si="1246"/>
        <v>0.33333333333333331</v>
      </c>
      <c r="AT2331" s="2">
        <f t="shared" si="1247"/>
        <v>0</v>
      </c>
      <c r="AU2331" s="2">
        <f t="shared" si="1248"/>
        <v>0</v>
      </c>
      <c r="AV2331" s="2">
        <f t="shared" si="1249"/>
        <v>0</v>
      </c>
      <c r="AW2331" s="2">
        <f t="shared" si="1250"/>
        <v>0</v>
      </c>
      <c r="AX2331" s="2">
        <f t="shared" si="1264"/>
        <v>0</v>
      </c>
      <c r="AY2331" s="2">
        <f t="shared" si="1251"/>
        <v>0</v>
      </c>
      <c r="AZ2331" s="145" t="e">
        <f t="shared" si="1252"/>
        <v>#N/A</v>
      </c>
      <c r="BA2331" s="145" t="e">
        <f t="shared" si="1253"/>
        <v>#N/A</v>
      </c>
      <c r="BB2331" s="145">
        <f t="shared" si="1254"/>
        <v>2.083333333333337E-2</v>
      </c>
      <c r="BC2331" s="2">
        <f>IF(AM2331,
  IF(AND(AL2331=$J$31,_xlfn.DAYS(AH2331,DATE(AI2331,1,1))&lt;7),
    MAX(0,EINSTELLUNGEN!$D$12+1-WEEKDAY(DATE(EINSTELLUNGEN!$D$9,EINSTELLUNGEN!$D$10,1),2)),
    IF(AL2331=$J$33,
      MIN(EINSTELLUNGEN!$D$12,WEEKDAY(DATE(EINSTELLUNGEN!$D$9,12,31),2)),
      EINSTELLUNGEN!$D$12
  )) - SUMIF(AL$50:AL$2500,"="&amp;AL2331,AX$50:AX$2500),
  0)</f>
        <v>3</v>
      </c>
      <c r="BD2331" s="2">
        <f t="shared" si="1255"/>
        <v>0.33333333333333331</v>
      </c>
      <c r="BE2331" s="2">
        <f t="shared" si="1256"/>
        <v>0</v>
      </c>
    </row>
    <row r="2332" spans="1:57" ht="10.5" customHeight="1">
      <c r="A2332" s="1" t="str">
        <f t="shared" ca="1" si="1232"/>
        <v/>
      </c>
      <c r="B2332" s="1" t="str">
        <f t="shared" ca="1" si="1233"/>
        <v/>
      </c>
      <c r="C2332" s="1" t="str">
        <f t="shared" ca="1" si="1234"/>
        <v/>
      </c>
      <c r="D2332" s="1" t="str">
        <f t="shared" ca="1" si="1235"/>
        <v/>
      </c>
      <c r="F2332" s="10"/>
      <c r="G2332" s="136" t="str">
        <f t="shared" si="1236"/>
        <v/>
      </c>
      <c r="H2332" s="27"/>
      <c r="I2332" s="28"/>
      <c r="J2332" s="28"/>
      <c r="K2332" s="29"/>
      <c r="L2332" s="136"/>
      <c r="M2332" s="136"/>
      <c r="N2332" s="136"/>
      <c r="O2332" s="26" t="str">
        <f t="shared" si="1237"/>
        <v/>
      </c>
      <c r="P2332" s="218" t="str">
        <f t="shared" si="1238"/>
        <v/>
      </c>
      <c r="Q2332" s="26" t="str">
        <f t="shared" si="1239"/>
        <v/>
      </c>
      <c r="R2332" s="22"/>
      <c r="S2332" s="99"/>
      <c r="T2332" s="10"/>
      <c r="U2332" s="229" t="str">
        <f t="shared" si="1240"/>
        <v/>
      </c>
      <c r="V2332" s="230"/>
      <c r="W2332" s="230"/>
      <c r="X2332" s="230"/>
      <c r="Y2332" s="230"/>
      <c r="Z2332" s="22" t="str">
        <f>""</f>
        <v/>
      </c>
      <c r="AB2332" s="23" t="str">
        <f t="shared" si="1241"/>
        <v/>
      </c>
      <c r="AC2332" s="2" t="b">
        <f>COUNT(Q2332:Q$2500)&gt;0</f>
        <v>0</v>
      </c>
      <c r="AD2332" s="2" t="b">
        <f t="shared" si="1257"/>
        <v>0</v>
      </c>
      <c r="AE2332" s="2" t="b">
        <f t="shared" si="1258"/>
        <v>0</v>
      </c>
      <c r="AF2332" s="2" t="b">
        <f t="shared" si="1259"/>
        <v>0</v>
      </c>
      <c r="AG2332" s="2" t="b">
        <f>OR(
  AND(AC2332,NOT(AC2333)),
  AND(AF2332,WEEKDAY(AH2331,2)=EINSTELLUNGEN!$D$12),
  AND(AF2332,AH2332=$J$35)
)</f>
        <v>0</v>
      </c>
      <c r="AH2332" s="2">
        <f>IF(AE2332,AH2331+IF(WEEKDAY(AH2331+1,2)&lt;=EINSTELLUNGEN!$D$12,1,$J$36),AH2331)</f>
        <v>42020</v>
      </c>
      <c r="AI2332" s="2">
        <f t="shared" si="1260"/>
        <v>2019</v>
      </c>
      <c r="AJ2332" s="2">
        <f t="shared" si="1261"/>
        <v>201901</v>
      </c>
      <c r="AK2332" s="2">
        <f t="shared" si="1262"/>
        <v>201901</v>
      </c>
      <c r="AL2332" s="2">
        <f t="shared" si="1265"/>
        <v>201903</v>
      </c>
      <c r="AM2332" s="2" t="b">
        <f t="shared" si="1263"/>
        <v>1</v>
      </c>
      <c r="AN2332" s="4" t="e">
        <f t="shared" si="1242"/>
        <v>#N/A</v>
      </c>
      <c r="AO2332" s="4" t="e">
        <f t="shared" si="1243"/>
        <v>#N/A</v>
      </c>
      <c r="AP2332" s="2" t="str">
        <f>IF(AD2332,
  IF(ISBLANK(H2332),
    AP2331,
    IF(LEN(H2332)=1,
      IF(OR(UPPER(H2332)="A",UPPER(H2332)="I"),
        EINSTELLUNGEN!$D$21,
        IF(OR(UPPER(H2332)="B",UPPER(H2332)="M"),
          EINSTELLUNGEN!$D$22,
          IF(OR(UPPER(H2332)="C",UPPER(H2332)="S"),
            EINSTELLUNGEN!$D$23,
            IF(UPPER(H2332)="D",
              EINSTELLUNGEN!$D$24,
              IF(UPPER(H2332)="E",
                EINSTELLUNGEN!$D$25,
                UPPER(H2332)))))),
      IF(ISNUMBER(H2332),
        EINSTELLUNGEN!$D$20&amp;H2332,
        UPPER(H2332)))),
  "")</f>
        <v/>
      </c>
      <c r="AQ2332" s="2" t="str">
        <f t="shared" si="1244"/>
        <v/>
      </c>
      <c r="AR2332" s="2">
        <f t="shared" si="1245"/>
        <v>0</v>
      </c>
      <c r="AS2332" s="145">
        <f t="shared" si="1246"/>
        <v>0.33333333333333331</v>
      </c>
      <c r="AT2332" s="2">
        <f t="shared" si="1247"/>
        <v>0</v>
      </c>
      <c r="AU2332" s="2">
        <f t="shared" si="1248"/>
        <v>0</v>
      </c>
      <c r="AV2332" s="2">
        <f t="shared" si="1249"/>
        <v>0</v>
      </c>
      <c r="AW2332" s="2">
        <f t="shared" si="1250"/>
        <v>0</v>
      </c>
      <c r="AX2332" s="2">
        <f t="shared" si="1264"/>
        <v>0</v>
      </c>
      <c r="AY2332" s="2">
        <f t="shared" si="1251"/>
        <v>0</v>
      </c>
      <c r="AZ2332" s="145" t="e">
        <f t="shared" si="1252"/>
        <v>#N/A</v>
      </c>
      <c r="BA2332" s="145" t="e">
        <f t="shared" si="1253"/>
        <v>#N/A</v>
      </c>
      <c r="BB2332" s="145">
        <f t="shared" si="1254"/>
        <v>2.083333333333337E-2</v>
      </c>
      <c r="BC2332" s="2">
        <f>IF(AM2332,
  IF(AND(AL2332=$J$31,_xlfn.DAYS(AH2332,DATE(AI2332,1,1))&lt;7),
    MAX(0,EINSTELLUNGEN!$D$12+1-WEEKDAY(DATE(EINSTELLUNGEN!$D$9,EINSTELLUNGEN!$D$10,1),2)),
    IF(AL2332=$J$33,
      MIN(EINSTELLUNGEN!$D$12,WEEKDAY(DATE(EINSTELLUNGEN!$D$9,12,31),2)),
      EINSTELLUNGEN!$D$12
  )) - SUMIF(AL$50:AL$2500,"="&amp;AL2332,AX$50:AX$2500),
  0)</f>
        <v>3</v>
      </c>
      <c r="BD2332" s="2">
        <f t="shared" si="1255"/>
        <v>0.33333333333333331</v>
      </c>
      <c r="BE2332" s="2">
        <f t="shared" si="1256"/>
        <v>0</v>
      </c>
    </row>
    <row r="2333" spans="1:57" ht="10.5" customHeight="1">
      <c r="A2333" s="1" t="str">
        <f t="shared" ca="1" si="1232"/>
        <v/>
      </c>
      <c r="B2333" s="1" t="str">
        <f t="shared" ca="1" si="1233"/>
        <v/>
      </c>
      <c r="C2333" s="1" t="str">
        <f t="shared" ca="1" si="1234"/>
        <v/>
      </c>
      <c r="D2333" s="1" t="str">
        <f t="shared" ca="1" si="1235"/>
        <v/>
      </c>
      <c r="F2333" s="10"/>
      <c r="G2333" s="136" t="str">
        <f t="shared" si="1236"/>
        <v/>
      </c>
      <c r="H2333" s="27"/>
      <c r="I2333" s="28"/>
      <c r="J2333" s="28"/>
      <c r="K2333" s="29"/>
      <c r="L2333" s="136"/>
      <c r="M2333" s="136"/>
      <c r="N2333" s="136"/>
      <c r="O2333" s="26" t="str">
        <f t="shared" si="1237"/>
        <v/>
      </c>
      <c r="P2333" s="218" t="str">
        <f t="shared" si="1238"/>
        <v/>
      </c>
      <c r="Q2333" s="26" t="str">
        <f t="shared" si="1239"/>
        <v/>
      </c>
      <c r="R2333" s="22"/>
      <c r="S2333" s="99"/>
      <c r="T2333" s="10"/>
      <c r="U2333" s="229" t="str">
        <f t="shared" si="1240"/>
        <v/>
      </c>
      <c r="V2333" s="230"/>
      <c r="W2333" s="230"/>
      <c r="X2333" s="230"/>
      <c r="Y2333" s="230"/>
      <c r="Z2333" s="22" t="str">
        <f>""</f>
        <v/>
      </c>
      <c r="AB2333" s="23" t="str">
        <f t="shared" si="1241"/>
        <v/>
      </c>
      <c r="AC2333" s="2" t="b">
        <f>COUNT(Q2333:Q$2500)&gt;0</f>
        <v>0</v>
      </c>
      <c r="AD2333" s="2" t="b">
        <f t="shared" si="1257"/>
        <v>0</v>
      </c>
      <c r="AE2333" s="2" t="b">
        <f t="shared" si="1258"/>
        <v>0</v>
      </c>
      <c r="AF2333" s="2" t="b">
        <f t="shared" si="1259"/>
        <v>0</v>
      </c>
      <c r="AG2333" s="2" t="b">
        <f>OR(
  AND(AC2333,NOT(AC2334)),
  AND(AF2333,WEEKDAY(AH2332,2)=EINSTELLUNGEN!$D$12),
  AND(AF2333,AH2333=$J$35)
)</f>
        <v>0</v>
      </c>
      <c r="AH2333" s="2">
        <f>IF(AE2333,AH2332+IF(WEEKDAY(AH2332+1,2)&lt;=EINSTELLUNGEN!$D$12,1,$J$36),AH2332)</f>
        <v>42020</v>
      </c>
      <c r="AI2333" s="2">
        <f t="shared" si="1260"/>
        <v>2019</v>
      </c>
      <c r="AJ2333" s="2">
        <f t="shared" si="1261"/>
        <v>201901</v>
      </c>
      <c r="AK2333" s="2">
        <f t="shared" si="1262"/>
        <v>201901</v>
      </c>
      <c r="AL2333" s="2">
        <f t="shared" si="1265"/>
        <v>201903</v>
      </c>
      <c r="AM2333" s="2" t="b">
        <f t="shared" si="1263"/>
        <v>1</v>
      </c>
      <c r="AN2333" s="4" t="e">
        <f t="shared" si="1242"/>
        <v>#N/A</v>
      </c>
      <c r="AO2333" s="4" t="e">
        <f t="shared" si="1243"/>
        <v>#N/A</v>
      </c>
      <c r="AP2333" s="2" t="str">
        <f>IF(AD2333,
  IF(ISBLANK(H2333),
    AP2332,
    IF(LEN(H2333)=1,
      IF(OR(UPPER(H2333)="A",UPPER(H2333)="I"),
        EINSTELLUNGEN!$D$21,
        IF(OR(UPPER(H2333)="B",UPPER(H2333)="M"),
          EINSTELLUNGEN!$D$22,
          IF(OR(UPPER(H2333)="C",UPPER(H2333)="S"),
            EINSTELLUNGEN!$D$23,
            IF(UPPER(H2333)="D",
              EINSTELLUNGEN!$D$24,
              IF(UPPER(H2333)="E",
                EINSTELLUNGEN!$D$25,
                UPPER(H2333)))))),
      IF(ISNUMBER(H2333),
        EINSTELLUNGEN!$D$20&amp;H2333,
        UPPER(H2333)))),
  "")</f>
        <v/>
      </c>
      <c r="AQ2333" s="2" t="str">
        <f t="shared" si="1244"/>
        <v/>
      </c>
      <c r="AR2333" s="2">
        <f t="shared" si="1245"/>
        <v>0</v>
      </c>
      <c r="AS2333" s="145">
        <f t="shared" si="1246"/>
        <v>0.33333333333333331</v>
      </c>
      <c r="AT2333" s="2">
        <f t="shared" si="1247"/>
        <v>0</v>
      </c>
      <c r="AU2333" s="2">
        <f t="shared" si="1248"/>
        <v>0</v>
      </c>
      <c r="AV2333" s="2">
        <f t="shared" si="1249"/>
        <v>0</v>
      </c>
      <c r="AW2333" s="2">
        <f t="shared" si="1250"/>
        <v>0</v>
      </c>
      <c r="AX2333" s="2">
        <f t="shared" si="1264"/>
        <v>0</v>
      </c>
      <c r="AY2333" s="2">
        <f t="shared" si="1251"/>
        <v>0</v>
      </c>
      <c r="AZ2333" s="145" t="e">
        <f t="shared" si="1252"/>
        <v>#N/A</v>
      </c>
      <c r="BA2333" s="145" t="e">
        <f t="shared" si="1253"/>
        <v>#N/A</v>
      </c>
      <c r="BB2333" s="145">
        <f t="shared" si="1254"/>
        <v>2.083333333333337E-2</v>
      </c>
      <c r="BC2333" s="2">
        <f>IF(AM2333,
  IF(AND(AL2333=$J$31,_xlfn.DAYS(AH2333,DATE(AI2333,1,1))&lt;7),
    MAX(0,EINSTELLUNGEN!$D$12+1-WEEKDAY(DATE(EINSTELLUNGEN!$D$9,EINSTELLUNGEN!$D$10,1),2)),
    IF(AL2333=$J$33,
      MIN(EINSTELLUNGEN!$D$12,WEEKDAY(DATE(EINSTELLUNGEN!$D$9,12,31),2)),
      EINSTELLUNGEN!$D$12
  )) - SUMIF(AL$50:AL$2500,"="&amp;AL2333,AX$50:AX$2500),
  0)</f>
        <v>3</v>
      </c>
      <c r="BD2333" s="2">
        <f t="shared" si="1255"/>
        <v>0.33333333333333331</v>
      </c>
      <c r="BE2333" s="2">
        <f t="shared" si="1256"/>
        <v>0</v>
      </c>
    </row>
    <row r="2334" spans="1:57" ht="10.5" customHeight="1">
      <c r="A2334" s="1" t="str">
        <f t="shared" ca="1" si="1232"/>
        <v/>
      </c>
      <c r="B2334" s="1" t="str">
        <f t="shared" ca="1" si="1233"/>
        <v/>
      </c>
      <c r="C2334" s="1" t="str">
        <f t="shared" ca="1" si="1234"/>
        <v/>
      </c>
      <c r="D2334" s="1" t="str">
        <f t="shared" ca="1" si="1235"/>
        <v/>
      </c>
      <c r="F2334" s="10"/>
      <c r="G2334" s="136" t="str">
        <f t="shared" si="1236"/>
        <v/>
      </c>
      <c r="H2334" s="27"/>
      <c r="I2334" s="28"/>
      <c r="J2334" s="28"/>
      <c r="K2334" s="29"/>
      <c r="L2334" s="136"/>
      <c r="M2334" s="136"/>
      <c r="N2334" s="136"/>
      <c r="O2334" s="26" t="str">
        <f t="shared" si="1237"/>
        <v/>
      </c>
      <c r="P2334" s="218" t="str">
        <f t="shared" si="1238"/>
        <v/>
      </c>
      <c r="Q2334" s="26" t="str">
        <f t="shared" si="1239"/>
        <v/>
      </c>
      <c r="R2334" s="22"/>
      <c r="S2334" s="99"/>
      <c r="T2334" s="10"/>
      <c r="U2334" s="229" t="str">
        <f t="shared" si="1240"/>
        <v/>
      </c>
      <c r="V2334" s="230"/>
      <c r="W2334" s="230"/>
      <c r="X2334" s="230"/>
      <c r="Y2334" s="230"/>
      <c r="Z2334" s="22" t="str">
        <f>""</f>
        <v/>
      </c>
      <c r="AB2334" s="23" t="str">
        <f t="shared" si="1241"/>
        <v/>
      </c>
      <c r="AC2334" s="2" t="b">
        <f>COUNT(Q2334:Q$2500)&gt;0</f>
        <v>0</v>
      </c>
      <c r="AD2334" s="2" t="b">
        <f t="shared" si="1257"/>
        <v>0</v>
      </c>
      <c r="AE2334" s="2" t="b">
        <f t="shared" si="1258"/>
        <v>0</v>
      </c>
      <c r="AF2334" s="2" t="b">
        <f t="shared" si="1259"/>
        <v>0</v>
      </c>
      <c r="AG2334" s="2" t="b">
        <f>OR(
  AND(AC2334,NOT(AC2335)),
  AND(AF2334,WEEKDAY(AH2333,2)=EINSTELLUNGEN!$D$12),
  AND(AF2334,AH2334=$J$35)
)</f>
        <v>0</v>
      </c>
      <c r="AH2334" s="2">
        <f>IF(AE2334,AH2333+IF(WEEKDAY(AH2333+1,2)&lt;=EINSTELLUNGEN!$D$12,1,$J$36),AH2333)</f>
        <v>42020</v>
      </c>
      <c r="AI2334" s="2">
        <f t="shared" si="1260"/>
        <v>2019</v>
      </c>
      <c r="AJ2334" s="2">
        <f t="shared" si="1261"/>
        <v>201901</v>
      </c>
      <c r="AK2334" s="2">
        <f t="shared" si="1262"/>
        <v>201901</v>
      </c>
      <c r="AL2334" s="2">
        <f t="shared" si="1265"/>
        <v>201903</v>
      </c>
      <c r="AM2334" s="2" t="b">
        <f t="shared" si="1263"/>
        <v>1</v>
      </c>
      <c r="AN2334" s="4" t="e">
        <f t="shared" si="1242"/>
        <v>#N/A</v>
      </c>
      <c r="AO2334" s="4" t="e">
        <f t="shared" si="1243"/>
        <v>#N/A</v>
      </c>
      <c r="AP2334" s="2" t="str">
        <f>IF(AD2334,
  IF(ISBLANK(H2334),
    AP2333,
    IF(LEN(H2334)=1,
      IF(OR(UPPER(H2334)="A",UPPER(H2334)="I"),
        EINSTELLUNGEN!$D$21,
        IF(OR(UPPER(H2334)="B",UPPER(H2334)="M"),
          EINSTELLUNGEN!$D$22,
          IF(OR(UPPER(H2334)="C",UPPER(H2334)="S"),
            EINSTELLUNGEN!$D$23,
            IF(UPPER(H2334)="D",
              EINSTELLUNGEN!$D$24,
              IF(UPPER(H2334)="E",
                EINSTELLUNGEN!$D$25,
                UPPER(H2334)))))),
      IF(ISNUMBER(H2334),
        EINSTELLUNGEN!$D$20&amp;H2334,
        UPPER(H2334)))),
  "")</f>
        <v/>
      </c>
      <c r="AQ2334" s="2" t="str">
        <f t="shared" si="1244"/>
        <v/>
      </c>
      <c r="AR2334" s="2">
        <f t="shared" si="1245"/>
        <v>0</v>
      </c>
      <c r="AS2334" s="145">
        <f t="shared" si="1246"/>
        <v>0.33333333333333331</v>
      </c>
      <c r="AT2334" s="2">
        <f t="shared" si="1247"/>
        <v>0</v>
      </c>
      <c r="AU2334" s="2">
        <f t="shared" si="1248"/>
        <v>0</v>
      </c>
      <c r="AV2334" s="2">
        <f t="shared" si="1249"/>
        <v>0</v>
      </c>
      <c r="AW2334" s="2">
        <f t="shared" si="1250"/>
        <v>0</v>
      </c>
      <c r="AX2334" s="2">
        <f t="shared" si="1264"/>
        <v>0</v>
      </c>
      <c r="AY2334" s="2">
        <f t="shared" si="1251"/>
        <v>0</v>
      </c>
      <c r="AZ2334" s="145" t="e">
        <f t="shared" si="1252"/>
        <v>#N/A</v>
      </c>
      <c r="BA2334" s="145" t="e">
        <f t="shared" si="1253"/>
        <v>#N/A</v>
      </c>
      <c r="BB2334" s="145">
        <f t="shared" si="1254"/>
        <v>2.083333333333337E-2</v>
      </c>
      <c r="BC2334" s="2">
        <f>IF(AM2334,
  IF(AND(AL2334=$J$31,_xlfn.DAYS(AH2334,DATE(AI2334,1,1))&lt;7),
    MAX(0,EINSTELLUNGEN!$D$12+1-WEEKDAY(DATE(EINSTELLUNGEN!$D$9,EINSTELLUNGEN!$D$10,1),2)),
    IF(AL2334=$J$33,
      MIN(EINSTELLUNGEN!$D$12,WEEKDAY(DATE(EINSTELLUNGEN!$D$9,12,31),2)),
      EINSTELLUNGEN!$D$12
  )) - SUMIF(AL$50:AL$2500,"="&amp;AL2334,AX$50:AX$2500),
  0)</f>
        <v>3</v>
      </c>
      <c r="BD2334" s="2">
        <f t="shared" si="1255"/>
        <v>0.33333333333333331</v>
      </c>
      <c r="BE2334" s="2">
        <f t="shared" si="1256"/>
        <v>0</v>
      </c>
    </row>
    <row r="2335" spans="1:57" ht="10.5" customHeight="1">
      <c r="A2335" s="1" t="str">
        <f t="shared" ca="1" si="1232"/>
        <v/>
      </c>
      <c r="B2335" s="1" t="str">
        <f t="shared" ca="1" si="1233"/>
        <v/>
      </c>
      <c r="C2335" s="1" t="str">
        <f t="shared" ca="1" si="1234"/>
        <v/>
      </c>
      <c r="D2335" s="1" t="str">
        <f t="shared" ca="1" si="1235"/>
        <v/>
      </c>
      <c r="F2335" s="10"/>
      <c r="G2335" s="136" t="str">
        <f t="shared" si="1236"/>
        <v/>
      </c>
      <c r="H2335" s="27"/>
      <c r="I2335" s="28"/>
      <c r="J2335" s="28"/>
      <c r="K2335" s="29"/>
      <c r="L2335" s="136"/>
      <c r="M2335" s="136"/>
      <c r="N2335" s="136"/>
      <c r="O2335" s="26" t="str">
        <f t="shared" si="1237"/>
        <v/>
      </c>
      <c r="P2335" s="218" t="str">
        <f t="shared" si="1238"/>
        <v/>
      </c>
      <c r="Q2335" s="26" t="str">
        <f t="shared" si="1239"/>
        <v/>
      </c>
      <c r="R2335" s="22"/>
      <c r="S2335" s="99"/>
      <c r="T2335" s="10"/>
      <c r="U2335" s="229" t="str">
        <f t="shared" si="1240"/>
        <v/>
      </c>
      <c r="V2335" s="230"/>
      <c r="W2335" s="230"/>
      <c r="X2335" s="230"/>
      <c r="Y2335" s="230"/>
      <c r="Z2335" s="22" t="str">
        <f>""</f>
        <v/>
      </c>
      <c r="AB2335" s="23" t="str">
        <f t="shared" si="1241"/>
        <v/>
      </c>
      <c r="AC2335" s="2" t="b">
        <f>COUNT(Q2335:Q$2500)&gt;0</f>
        <v>0</v>
      </c>
      <c r="AD2335" s="2" t="b">
        <f t="shared" si="1257"/>
        <v>0</v>
      </c>
      <c r="AE2335" s="2" t="b">
        <f t="shared" si="1258"/>
        <v>0</v>
      </c>
      <c r="AF2335" s="2" t="b">
        <f t="shared" si="1259"/>
        <v>0</v>
      </c>
      <c r="AG2335" s="2" t="b">
        <f>OR(
  AND(AC2335,NOT(AC2336)),
  AND(AF2335,WEEKDAY(AH2334,2)=EINSTELLUNGEN!$D$12),
  AND(AF2335,AH2335=$J$35)
)</f>
        <v>0</v>
      </c>
      <c r="AH2335" s="2">
        <f>IF(AE2335,AH2334+IF(WEEKDAY(AH2334+1,2)&lt;=EINSTELLUNGEN!$D$12,1,$J$36),AH2334)</f>
        <v>42020</v>
      </c>
      <c r="AI2335" s="2">
        <f t="shared" si="1260"/>
        <v>2019</v>
      </c>
      <c r="AJ2335" s="2">
        <f t="shared" si="1261"/>
        <v>201901</v>
      </c>
      <c r="AK2335" s="2">
        <f t="shared" si="1262"/>
        <v>201901</v>
      </c>
      <c r="AL2335" s="2">
        <f t="shared" si="1265"/>
        <v>201903</v>
      </c>
      <c r="AM2335" s="2" t="b">
        <f t="shared" si="1263"/>
        <v>1</v>
      </c>
      <c r="AN2335" s="4" t="e">
        <f t="shared" si="1242"/>
        <v>#N/A</v>
      </c>
      <c r="AO2335" s="4" t="e">
        <f t="shared" si="1243"/>
        <v>#N/A</v>
      </c>
      <c r="AP2335" s="2" t="str">
        <f>IF(AD2335,
  IF(ISBLANK(H2335),
    AP2334,
    IF(LEN(H2335)=1,
      IF(OR(UPPER(H2335)="A",UPPER(H2335)="I"),
        EINSTELLUNGEN!$D$21,
        IF(OR(UPPER(H2335)="B",UPPER(H2335)="M"),
          EINSTELLUNGEN!$D$22,
          IF(OR(UPPER(H2335)="C",UPPER(H2335)="S"),
            EINSTELLUNGEN!$D$23,
            IF(UPPER(H2335)="D",
              EINSTELLUNGEN!$D$24,
              IF(UPPER(H2335)="E",
                EINSTELLUNGEN!$D$25,
                UPPER(H2335)))))),
      IF(ISNUMBER(H2335),
        EINSTELLUNGEN!$D$20&amp;H2335,
        UPPER(H2335)))),
  "")</f>
        <v/>
      </c>
      <c r="AQ2335" s="2" t="str">
        <f t="shared" si="1244"/>
        <v/>
      </c>
      <c r="AR2335" s="2">
        <f t="shared" si="1245"/>
        <v>0</v>
      </c>
      <c r="AS2335" s="145">
        <f t="shared" si="1246"/>
        <v>0.33333333333333331</v>
      </c>
      <c r="AT2335" s="2">
        <f t="shared" si="1247"/>
        <v>0</v>
      </c>
      <c r="AU2335" s="2">
        <f t="shared" si="1248"/>
        <v>0</v>
      </c>
      <c r="AV2335" s="2">
        <f t="shared" si="1249"/>
        <v>0</v>
      </c>
      <c r="AW2335" s="2">
        <f t="shared" si="1250"/>
        <v>0</v>
      </c>
      <c r="AX2335" s="2">
        <f t="shared" si="1264"/>
        <v>0</v>
      </c>
      <c r="AY2335" s="2">
        <f t="shared" si="1251"/>
        <v>0</v>
      </c>
      <c r="AZ2335" s="145" t="e">
        <f t="shared" si="1252"/>
        <v>#N/A</v>
      </c>
      <c r="BA2335" s="145" t="e">
        <f t="shared" si="1253"/>
        <v>#N/A</v>
      </c>
      <c r="BB2335" s="145">
        <f t="shared" si="1254"/>
        <v>2.083333333333337E-2</v>
      </c>
      <c r="BC2335" s="2">
        <f>IF(AM2335,
  IF(AND(AL2335=$J$31,_xlfn.DAYS(AH2335,DATE(AI2335,1,1))&lt;7),
    MAX(0,EINSTELLUNGEN!$D$12+1-WEEKDAY(DATE(EINSTELLUNGEN!$D$9,EINSTELLUNGEN!$D$10,1),2)),
    IF(AL2335=$J$33,
      MIN(EINSTELLUNGEN!$D$12,WEEKDAY(DATE(EINSTELLUNGEN!$D$9,12,31),2)),
      EINSTELLUNGEN!$D$12
  )) - SUMIF(AL$50:AL$2500,"="&amp;AL2335,AX$50:AX$2500),
  0)</f>
        <v>3</v>
      </c>
      <c r="BD2335" s="2">
        <f t="shared" si="1255"/>
        <v>0.33333333333333331</v>
      </c>
      <c r="BE2335" s="2">
        <f t="shared" si="1256"/>
        <v>0</v>
      </c>
    </row>
    <row r="2336" spans="1:57" ht="10.5" customHeight="1">
      <c r="A2336" s="1" t="str">
        <f t="shared" ca="1" si="1232"/>
        <v/>
      </c>
      <c r="B2336" s="1" t="str">
        <f t="shared" ca="1" si="1233"/>
        <v/>
      </c>
      <c r="C2336" s="1" t="str">
        <f t="shared" ca="1" si="1234"/>
        <v/>
      </c>
      <c r="D2336" s="1" t="str">
        <f t="shared" ca="1" si="1235"/>
        <v/>
      </c>
      <c r="F2336" s="10"/>
      <c r="G2336" s="136" t="str">
        <f t="shared" si="1236"/>
        <v/>
      </c>
      <c r="H2336" s="27"/>
      <c r="I2336" s="28"/>
      <c r="J2336" s="28"/>
      <c r="K2336" s="29"/>
      <c r="L2336" s="136"/>
      <c r="M2336" s="136"/>
      <c r="N2336" s="136"/>
      <c r="O2336" s="26" t="str">
        <f t="shared" si="1237"/>
        <v/>
      </c>
      <c r="P2336" s="218" t="str">
        <f t="shared" si="1238"/>
        <v/>
      </c>
      <c r="Q2336" s="26" t="str">
        <f t="shared" si="1239"/>
        <v/>
      </c>
      <c r="R2336" s="22"/>
      <c r="S2336" s="99"/>
      <c r="T2336" s="10"/>
      <c r="U2336" s="229" t="str">
        <f t="shared" si="1240"/>
        <v/>
      </c>
      <c r="V2336" s="230"/>
      <c r="W2336" s="230"/>
      <c r="X2336" s="230"/>
      <c r="Y2336" s="230"/>
      <c r="Z2336" s="22" t="str">
        <f>""</f>
        <v/>
      </c>
      <c r="AB2336" s="23" t="str">
        <f t="shared" si="1241"/>
        <v/>
      </c>
      <c r="AC2336" s="2" t="b">
        <f>COUNT(Q2336:Q$2500)&gt;0</f>
        <v>0</v>
      </c>
      <c r="AD2336" s="2" t="b">
        <f t="shared" si="1257"/>
        <v>0</v>
      </c>
      <c r="AE2336" s="2" t="b">
        <f t="shared" si="1258"/>
        <v>0</v>
      </c>
      <c r="AF2336" s="2" t="b">
        <f t="shared" si="1259"/>
        <v>0</v>
      </c>
      <c r="AG2336" s="2" t="b">
        <f>OR(
  AND(AC2336,NOT(AC2337)),
  AND(AF2336,WEEKDAY(AH2335,2)=EINSTELLUNGEN!$D$12),
  AND(AF2336,AH2336=$J$35)
)</f>
        <v>0</v>
      </c>
      <c r="AH2336" s="2">
        <f>IF(AE2336,AH2335+IF(WEEKDAY(AH2335+1,2)&lt;=EINSTELLUNGEN!$D$12,1,$J$36),AH2335)</f>
        <v>42020</v>
      </c>
      <c r="AI2336" s="2">
        <f t="shared" si="1260"/>
        <v>2019</v>
      </c>
      <c r="AJ2336" s="2">
        <f t="shared" si="1261"/>
        <v>201901</v>
      </c>
      <c r="AK2336" s="2">
        <f t="shared" si="1262"/>
        <v>201901</v>
      </c>
      <c r="AL2336" s="2">
        <f t="shared" si="1265"/>
        <v>201903</v>
      </c>
      <c r="AM2336" s="2" t="b">
        <f t="shared" si="1263"/>
        <v>1</v>
      </c>
      <c r="AN2336" s="4" t="e">
        <f t="shared" si="1242"/>
        <v>#N/A</v>
      </c>
      <c r="AO2336" s="4" t="e">
        <f t="shared" si="1243"/>
        <v>#N/A</v>
      </c>
      <c r="AP2336" s="2" t="str">
        <f>IF(AD2336,
  IF(ISBLANK(H2336),
    AP2335,
    IF(LEN(H2336)=1,
      IF(OR(UPPER(H2336)="A",UPPER(H2336)="I"),
        EINSTELLUNGEN!$D$21,
        IF(OR(UPPER(H2336)="B",UPPER(H2336)="M"),
          EINSTELLUNGEN!$D$22,
          IF(OR(UPPER(H2336)="C",UPPER(H2336)="S"),
            EINSTELLUNGEN!$D$23,
            IF(UPPER(H2336)="D",
              EINSTELLUNGEN!$D$24,
              IF(UPPER(H2336)="E",
                EINSTELLUNGEN!$D$25,
                UPPER(H2336)))))),
      IF(ISNUMBER(H2336),
        EINSTELLUNGEN!$D$20&amp;H2336,
        UPPER(H2336)))),
  "")</f>
        <v/>
      </c>
      <c r="AQ2336" s="2" t="str">
        <f t="shared" si="1244"/>
        <v/>
      </c>
      <c r="AR2336" s="2">
        <f t="shared" si="1245"/>
        <v>0</v>
      </c>
      <c r="AS2336" s="145">
        <f t="shared" si="1246"/>
        <v>0.33333333333333331</v>
      </c>
      <c r="AT2336" s="2">
        <f t="shared" si="1247"/>
        <v>0</v>
      </c>
      <c r="AU2336" s="2">
        <f t="shared" si="1248"/>
        <v>0</v>
      </c>
      <c r="AV2336" s="2">
        <f t="shared" si="1249"/>
        <v>0</v>
      </c>
      <c r="AW2336" s="2">
        <f t="shared" si="1250"/>
        <v>0</v>
      </c>
      <c r="AX2336" s="2">
        <f t="shared" si="1264"/>
        <v>0</v>
      </c>
      <c r="AY2336" s="2">
        <f t="shared" si="1251"/>
        <v>0</v>
      </c>
      <c r="AZ2336" s="145" t="e">
        <f t="shared" si="1252"/>
        <v>#N/A</v>
      </c>
      <c r="BA2336" s="145" t="e">
        <f t="shared" si="1253"/>
        <v>#N/A</v>
      </c>
      <c r="BB2336" s="145">
        <f t="shared" si="1254"/>
        <v>2.083333333333337E-2</v>
      </c>
      <c r="BC2336" s="2">
        <f>IF(AM2336,
  IF(AND(AL2336=$J$31,_xlfn.DAYS(AH2336,DATE(AI2336,1,1))&lt;7),
    MAX(0,EINSTELLUNGEN!$D$12+1-WEEKDAY(DATE(EINSTELLUNGEN!$D$9,EINSTELLUNGEN!$D$10,1),2)),
    IF(AL2336=$J$33,
      MIN(EINSTELLUNGEN!$D$12,WEEKDAY(DATE(EINSTELLUNGEN!$D$9,12,31),2)),
      EINSTELLUNGEN!$D$12
  )) - SUMIF(AL$50:AL$2500,"="&amp;AL2336,AX$50:AX$2500),
  0)</f>
        <v>3</v>
      </c>
      <c r="BD2336" s="2">
        <f t="shared" si="1255"/>
        <v>0.33333333333333331</v>
      </c>
      <c r="BE2336" s="2">
        <f t="shared" si="1256"/>
        <v>0</v>
      </c>
    </row>
    <row r="2337" spans="1:57" ht="10.5" customHeight="1">
      <c r="A2337" s="1" t="str">
        <f t="shared" ca="1" si="1232"/>
        <v/>
      </c>
      <c r="B2337" s="1" t="str">
        <f t="shared" ca="1" si="1233"/>
        <v/>
      </c>
      <c r="C2337" s="1" t="str">
        <f t="shared" ca="1" si="1234"/>
        <v/>
      </c>
      <c r="D2337" s="1" t="str">
        <f t="shared" ca="1" si="1235"/>
        <v/>
      </c>
      <c r="F2337" s="10"/>
      <c r="G2337" s="136" t="str">
        <f t="shared" si="1236"/>
        <v/>
      </c>
      <c r="H2337" s="27"/>
      <c r="I2337" s="28"/>
      <c r="J2337" s="28"/>
      <c r="K2337" s="29"/>
      <c r="L2337" s="136"/>
      <c r="M2337" s="136"/>
      <c r="N2337" s="136"/>
      <c r="O2337" s="26" t="str">
        <f t="shared" si="1237"/>
        <v/>
      </c>
      <c r="P2337" s="218" t="str">
        <f t="shared" si="1238"/>
        <v/>
      </c>
      <c r="Q2337" s="26" t="str">
        <f t="shared" si="1239"/>
        <v/>
      </c>
      <c r="R2337" s="22"/>
      <c r="S2337" s="99"/>
      <c r="T2337" s="10"/>
      <c r="U2337" s="229" t="str">
        <f t="shared" si="1240"/>
        <v/>
      </c>
      <c r="V2337" s="230"/>
      <c r="W2337" s="230"/>
      <c r="X2337" s="230"/>
      <c r="Y2337" s="230"/>
      <c r="Z2337" s="22" t="str">
        <f>""</f>
        <v/>
      </c>
      <c r="AB2337" s="23" t="str">
        <f t="shared" si="1241"/>
        <v/>
      </c>
      <c r="AC2337" s="2" t="b">
        <f>COUNT(Q2337:Q$2500)&gt;0</f>
        <v>0</v>
      </c>
      <c r="AD2337" s="2" t="b">
        <f t="shared" si="1257"/>
        <v>0</v>
      </c>
      <c r="AE2337" s="2" t="b">
        <f t="shared" si="1258"/>
        <v>0</v>
      </c>
      <c r="AF2337" s="2" t="b">
        <f t="shared" si="1259"/>
        <v>0</v>
      </c>
      <c r="AG2337" s="2" t="b">
        <f>OR(
  AND(AC2337,NOT(AC2338)),
  AND(AF2337,WEEKDAY(AH2336,2)=EINSTELLUNGEN!$D$12),
  AND(AF2337,AH2337=$J$35)
)</f>
        <v>0</v>
      </c>
      <c r="AH2337" s="2">
        <f>IF(AE2337,AH2336+IF(WEEKDAY(AH2336+1,2)&lt;=EINSTELLUNGEN!$D$12,1,$J$36),AH2336)</f>
        <v>42020</v>
      </c>
      <c r="AI2337" s="2">
        <f t="shared" si="1260"/>
        <v>2019</v>
      </c>
      <c r="AJ2337" s="2">
        <f t="shared" si="1261"/>
        <v>201901</v>
      </c>
      <c r="AK2337" s="2">
        <f t="shared" si="1262"/>
        <v>201901</v>
      </c>
      <c r="AL2337" s="2">
        <f t="shared" si="1265"/>
        <v>201903</v>
      </c>
      <c r="AM2337" s="2" t="b">
        <f t="shared" si="1263"/>
        <v>1</v>
      </c>
      <c r="AN2337" s="4" t="e">
        <f t="shared" si="1242"/>
        <v>#N/A</v>
      </c>
      <c r="AO2337" s="4" t="e">
        <f t="shared" si="1243"/>
        <v>#N/A</v>
      </c>
      <c r="AP2337" s="2" t="str">
        <f>IF(AD2337,
  IF(ISBLANK(H2337),
    AP2336,
    IF(LEN(H2337)=1,
      IF(OR(UPPER(H2337)="A",UPPER(H2337)="I"),
        EINSTELLUNGEN!$D$21,
        IF(OR(UPPER(H2337)="B",UPPER(H2337)="M"),
          EINSTELLUNGEN!$D$22,
          IF(OR(UPPER(H2337)="C",UPPER(H2337)="S"),
            EINSTELLUNGEN!$D$23,
            IF(UPPER(H2337)="D",
              EINSTELLUNGEN!$D$24,
              IF(UPPER(H2337)="E",
                EINSTELLUNGEN!$D$25,
                UPPER(H2337)))))),
      IF(ISNUMBER(H2337),
        EINSTELLUNGEN!$D$20&amp;H2337,
        UPPER(H2337)))),
  "")</f>
        <v/>
      </c>
      <c r="AQ2337" s="2" t="str">
        <f t="shared" si="1244"/>
        <v/>
      </c>
      <c r="AR2337" s="2">
        <f t="shared" si="1245"/>
        <v>0</v>
      </c>
      <c r="AS2337" s="145">
        <f t="shared" si="1246"/>
        <v>0.33333333333333331</v>
      </c>
      <c r="AT2337" s="2">
        <f t="shared" si="1247"/>
        <v>0</v>
      </c>
      <c r="AU2337" s="2">
        <f t="shared" si="1248"/>
        <v>0</v>
      </c>
      <c r="AV2337" s="2">
        <f t="shared" si="1249"/>
        <v>0</v>
      </c>
      <c r="AW2337" s="2">
        <f t="shared" si="1250"/>
        <v>0</v>
      </c>
      <c r="AX2337" s="2">
        <f t="shared" si="1264"/>
        <v>0</v>
      </c>
      <c r="AY2337" s="2">
        <f t="shared" si="1251"/>
        <v>0</v>
      </c>
      <c r="AZ2337" s="145" t="e">
        <f t="shared" si="1252"/>
        <v>#N/A</v>
      </c>
      <c r="BA2337" s="145" t="e">
        <f t="shared" si="1253"/>
        <v>#N/A</v>
      </c>
      <c r="BB2337" s="145">
        <f t="shared" si="1254"/>
        <v>2.083333333333337E-2</v>
      </c>
      <c r="BC2337" s="2">
        <f>IF(AM2337,
  IF(AND(AL2337=$J$31,_xlfn.DAYS(AH2337,DATE(AI2337,1,1))&lt;7),
    MAX(0,EINSTELLUNGEN!$D$12+1-WEEKDAY(DATE(EINSTELLUNGEN!$D$9,EINSTELLUNGEN!$D$10,1),2)),
    IF(AL2337=$J$33,
      MIN(EINSTELLUNGEN!$D$12,WEEKDAY(DATE(EINSTELLUNGEN!$D$9,12,31),2)),
      EINSTELLUNGEN!$D$12
  )) - SUMIF(AL$50:AL$2500,"="&amp;AL2337,AX$50:AX$2500),
  0)</f>
        <v>3</v>
      </c>
      <c r="BD2337" s="2">
        <f t="shared" si="1255"/>
        <v>0.33333333333333331</v>
      </c>
      <c r="BE2337" s="2">
        <f t="shared" si="1256"/>
        <v>0</v>
      </c>
    </row>
    <row r="2338" spans="1:57" ht="10.5" customHeight="1">
      <c r="A2338" s="1" t="str">
        <f t="shared" ca="1" si="1232"/>
        <v/>
      </c>
      <c r="B2338" s="1" t="str">
        <f t="shared" ca="1" si="1233"/>
        <v/>
      </c>
      <c r="C2338" s="1" t="str">
        <f t="shared" ca="1" si="1234"/>
        <v/>
      </c>
      <c r="D2338" s="1" t="str">
        <f t="shared" ca="1" si="1235"/>
        <v/>
      </c>
      <c r="F2338" s="10"/>
      <c r="G2338" s="136" t="str">
        <f t="shared" si="1236"/>
        <v/>
      </c>
      <c r="H2338" s="27"/>
      <c r="I2338" s="28"/>
      <c r="J2338" s="28"/>
      <c r="K2338" s="29"/>
      <c r="L2338" s="136"/>
      <c r="M2338" s="136"/>
      <c r="N2338" s="136"/>
      <c r="O2338" s="26" t="str">
        <f t="shared" si="1237"/>
        <v/>
      </c>
      <c r="P2338" s="218" t="str">
        <f t="shared" si="1238"/>
        <v/>
      </c>
      <c r="Q2338" s="26" t="str">
        <f t="shared" si="1239"/>
        <v/>
      </c>
      <c r="R2338" s="22"/>
      <c r="S2338" s="99"/>
      <c r="T2338" s="10"/>
      <c r="U2338" s="229" t="str">
        <f t="shared" si="1240"/>
        <v/>
      </c>
      <c r="V2338" s="230"/>
      <c r="W2338" s="230"/>
      <c r="X2338" s="230"/>
      <c r="Y2338" s="230"/>
      <c r="Z2338" s="22" t="str">
        <f>""</f>
        <v/>
      </c>
      <c r="AB2338" s="23" t="str">
        <f t="shared" si="1241"/>
        <v/>
      </c>
      <c r="AC2338" s="2" t="b">
        <f>COUNT(Q2338:Q$2500)&gt;0</f>
        <v>0</v>
      </c>
      <c r="AD2338" s="2" t="b">
        <f t="shared" si="1257"/>
        <v>0</v>
      </c>
      <c r="AE2338" s="2" t="b">
        <f t="shared" si="1258"/>
        <v>0</v>
      </c>
      <c r="AF2338" s="2" t="b">
        <f t="shared" si="1259"/>
        <v>0</v>
      </c>
      <c r="AG2338" s="2" t="b">
        <f>OR(
  AND(AC2338,NOT(AC2339)),
  AND(AF2338,WEEKDAY(AH2337,2)=EINSTELLUNGEN!$D$12),
  AND(AF2338,AH2338=$J$35)
)</f>
        <v>0</v>
      </c>
      <c r="AH2338" s="2">
        <f>IF(AE2338,AH2337+IF(WEEKDAY(AH2337+1,2)&lt;=EINSTELLUNGEN!$D$12,1,$J$36),AH2337)</f>
        <v>42020</v>
      </c>
      <c r="AI2338" s="2">
        <f t="shared" si="1260"/>
        <v>2019</v>
      </c>
      <c r="AJ2338" s="2">
        <f t="shared" si="1261"/>
        <v>201901</v>
      </c>
      <c r="AK2338" s="2">
        <f t="shared" si="1262"/>
        <v>201901</v>
      </c>
      <c r="AL2338" s="2">
        <f t="shared" si="1265"/>
        <v>201903</v>
      </c>
      <c r="AM2338" s="2" t="b">
        <f t="shared" si="1263"/>
        <v>1</v>
      </c>
      <c r="AN2338" s="4" t="e">
        <f t="shared" si="1242"/>
        <v>#N/A</v>
      </c>
      <c r="AO2338" s="4" t="e">
        <f t="shared" si="1243"/>
        <v>#N/A</v>
      </c>
      <c r="AP2338" s="2" t="str">
        <f>IF(AD2338,
  IF(ISBLANK(H2338),
    AP2337,
    IF(LEN(H2338)=1,
      IF(OR(UPPER(H2338)="A",UPPER(H2338)="I"),
        EINSTELLUNGEN!$D$21,
        IF(OR(UPPER(H2338)="B",UPPER(H2338)="M"),
          EINSTELLUNGEN!$D$22,
          IF(OR(UPPER(H2338)="C",UPPER(H2338)="S"),
            EINSTELLUNGEN!$D$23,
            IF(UPPER(H2338)="D",
              EINSTELLUNGEN!$D$24,
              IF(UPPER(H2338)="E",
                EINSTELLUNGEN!$D$25,
                UPPER(H2338)))))),
      IF(ISNUMBER(H2338),
        EINSTELLUNGEN!$D$20&amp;H2338,
        UPPER(H2338)))),
  "")</f>
        <v/>
      </c>
      <c r="AQ2338" s="2" t="str">
        <f t="shared" si="1244"/>
        <v/>
      </c>
      <c r="AR2338" s="2">
        <f t="shared" si="1245"/>
        <v>0</v>
      </c>
      <c r="AS2338" s="145">
        <f t="shared" si="1246"/>
        <v>0.33333333333333331</v>
      </c>
      <c r="AT2338" s="2">
        <f t="shared" si="1247"/>
        <v>0</v>
      </c>
      <c r="AU2338" s="2">
        <f t="shared" si="1248"/>
        <v>0</v>
      </c>
      <c r="AV2338" s="2">
        <f t="shared" si="1249"/>
        <v>0</v>
      </c>
      <c r="AW2338" s="2">
        <f t="shared" si="1250"/>
        <v>0</v>
      </c>
      <c r="AX2338" s="2">
        <f t="shared" si="1264"/>
        <v>0</v>
      </c>
      <c r="AY2338" s="2">
        <f t="shared" si="1251"/>
        <v>0</v>
      </c>
      <c r="AZ2338" s="145" t="e">
        <f t="shared" si="1252"/>
        <v>#N/A</v>
      </c>
      <c r="BA2338" s="145" t="e">
        <f t="shared" si="1253"/>
        <v>#N/A</v>
      </c>
      <c r="BB2338" s="145">
        <f t="shared" si="1254"/>
        <v>2.083333333333337E-2</v>
      </c>
      <c r="BC2338" s="2">
        <f>IF(AM2338,
  IF(AND(AL2338=$J$31,_xlfn.DAYS(AH2338,DATE(AI2338,1,1))&lt;7),
    MAX(0,EINSTELLUNGEN!$D$12+1-WEEKDAY(DATE(EINSTELLUNGEN!$D$9,EINSTELLUNGEN!$D$10,1),2)),
    IF(AL2338=$J$33,
      MIN(EINSTELLUNGEN!$D$12,WEEKDAY(DATE(EINSTELLUNGEN!$D$9,12,31),2)),
      EINSTELLUNGEN!$D$12
  )) - SUMIF(AL$50:AL$2500,"="&amp;AL2338,AX$50:AX$2500),
  0)</f>
        <v>3</v>
      </c>
      <c r="BD2338" s="2">
        <f t="shared" si="1255"/>
        <v>0.33333333333333331</v>
      </c>
      <c r="BE2338" s="2">
        <f t="shared" si="1256"/>
        <v>0</v>
      </c>
    </row>
    <row r="2339" spans="1:57" ht="10.5" customHeight="1">
      <c r="A2339" s="1" t="str">
        <f t="shared" ca="1" si="1232"/>
        <v/>
      </c>
      <c r="B2339" s="1" t="str">
        <f t="shared" ca="1" si="1233"/>
        <v/>
      </c>
      <c r="C2339" s="1" t="str">
        <f t="shared" ca="1" si="1234"/>
        <v/>
      </c>
      <c r="D2339" s="1" t="str">
        <f t="shared" ca="1" si="1235"/>
        <v/>
      </c>
      <c r="F2339" s="10"/>
      <c r="G2339" s="136" t="str">
        <f t="shared" si="1236"/>
        <v/>
      </c>
      <c r="H2339" s="27"/>
      <c r="I2339" s="28"/>
      <c r="J2339" s="28"/>
      <c r="K2339" s="29"/>
      <c r="L2339" s="136"/>
      <c r="M2339" s="136"/>
      <c r="N2339" s="136"/>
      <c r="O2339" s="26" t="str">
        <f t="shared" si="1237"/>
        <v/>
      </c>
      <c r="P2339" s="218" t="str">
        <f t="shared" si="1238"/>
        <v/>
      </c>
      <c r="Q2339" s="26" t="str">
        <f t="shared" si="1239"/>
        <v/>
      </c>
      <c r="R2339" s="22"/>
      <c r="S2339" s="99"/>
      <c r="T2339" s="10"/>
      <c r="U2339" s="229" t="str">
        <f t="shared" si="1240"/>
        <v/>
      </c>
      <c r="V2339" s="230"/>
      <c r="W2339" s="230"/>
      <c r="X2339" s="230"/>
      <c r="Y2339" s="230"/>
      <c r="Z2339" s="22" t="str">
        <f>""</f>
        <v/>
      </c>
      <c r="AB2339" s="23" t="str">
        <f t="shared" si="1241"/>
        <v/>
      </c>
      <c r="AC2339" s="2" t="b">
        <f>COUNT(Q2339:Q$2500)&gt;0</f>
        <v>0</v>
      </c>
      <c r="AD2339" s="2" t="b">
        <f t="shared" si="1257"/>
        <v>0</v>
      </c>
      <c r="AE2339" s="2" t="b">
        <f t="shared" si="1258"/>
        <v>0</v>
      </c>
      <c r="AF2339" s="2" t="b">
        <f t="shared" si="1259"/>
        <v>0</v>
      </c>
      <c r="AG2339" s="2" t="b">
        <f>OR(
  AND(AC2339,NOT(AC2340)),
  AND(AF2339,WEEKDAY(AH2338,2)=EINSTELLUNGEN!$D$12),
  AND(AF2339,AH2339=$J$35)
)</f>
        <v>0</v>
      </c>
      <c r="AH2339" s="2">
        <f>IF(AE2339,AH2338+IF(WEEKDAY(AH2338+1,2)&lt;=EINSTELLUNGEN!$D$12,1,$J$36),AH2338)</f>
        <v>42020</v>
      </c>
      <c r="AI2339" s="2">
        <f t="shared" si="1260"/>
        <v>2019</v>
      </c>
      <c r="AJ2339" s="2">
        <f t="shared" si="1261"/>
        <v>201901</v>
      </c>
      <c r="AK2339" s="2">
        <f t="shared" si="1262"/>
        <v>201901</v>
      </c>
      <c r="AL2339" s="2">
        <f t="shared" si="1265"/>
        <v>201903</v>
      </c>
      <c r="AM2339" s="2" t="b">
        <f t="shared" si="1263"/>
        <v>1</v>
      </c>
      <c r="AN2339" s="4" t="e">
        <f t="shared" si="1242"/>
        <v>#N/A</v>
      </c>
      <c r="AO2339" s="4" t="e">
        <f t="shared" si="1243"/>
        <v>#N/A</v>
      </c>
      <c r="AP2339" s="2" t="str">
        <f>IF(AD2339,
  IF(ISBLANK(H2339),
    AP2338,
    IF(LEN(H2339)=1,
      IF(OR(UPPER(H2339)="A",UPPER(H2339)="I"),
        EINSTELLUNGEN!$D$21,
        IF(OR(UPPER(H2339)="B",UPPER(H2339)="M"),
          EINSTELLUNGEN!$D$22,
          IF(OR(UPPER(H2339)="C",UPPER(H2339)="S"),
            EINSTELLUNGEN!$D$23,
            IF(UPPER(H2339)="D",
              EINSTELLUNGEN!$D$24,
              IF(UPPER(H2339)="E",
                EINSTELLUNGEN!$D$25,
                UPPER(H2339)))))),
      IF(ISNUMBER(H2339),
        EINSTELLUNGEN!$D$20&amp;H2339,
        UPPER(H2339)))),
  "")</f>
        <v/>
      </c>
      <c r="AQ2339" s="2" t="str">
        <f t="shared" si="1244"/>
        <v/>
      </c>
      <c r="AR2339" s="2">
        <f t="shared" si="1245"/>
        <v>0</v>
      </c>
      <c r="AS2339" s="145">
        <f t="shared" si="1246"/>
        <v>0.33333333333333331</v>
      </c>
      <c r="AT2339" s="2">
        <f t="shared" si="1247"/>
        <v>0</v>
      </c>
      <c r="AU2339" s="2">
        <f t="shared" si="1248"/>
        <v>0</v>
      </c>
      <c r="AV2339" s="2">
        <f t="shared" si="1249"/>
        <v>0</v>
      </c>
      <c r="AW2339" s="2">
        <f t="shared" si="1250"/>
        <v>0</v>
      </c>
      <c r="AX2339" s="2">
        <f t="shared" si="1264"/>
        <v>0</v>
      </c>
      <c r="AY2339" s="2">
        <f t="shared" si="1251"/>
        <v>0</v>
      </c>
      <c r="AZ2339" s="145" t="e">
        <f t="shared" si="1252"/>
        <v>#N/A</v>
      </c>
      <c r="BA2339" s="145" t="e">
        <f t="shared" si="1253"/>
        <v>#N/A</v>
      </c>
      <c r="BB2339" s="145">
        <f t="shared" si="1254"/>
        <v>2.083333333333337E-2</v>
      </c>
      <c r="BC2339" s="2">
        <f>IF(AM2339,
  IF(AND(AL2339=$J$31,_xlfn.DAYS(AH2339,DATE(AI2339,1,1))&lt;7),
    MAX(0,EINSTELLUNGEN!$D$12+1-WEEKDAY(DATE(EINSTELLUNGEN!$D$9,EINSTELLUNGEN!$D$10,1),2)),
    IF(AL2339=$J$33,
      MIN(EINSTELLUNGEN!$D$12,WEEKDAY(DATE(EINSTELLUNGEN!$D$9,12,31),2)),
      EINSTELLUNGEN!$D$12
  )) - SUMIF(AL$50:AL$2500,"="&amp;AL2339,AX$50:AX$2500),
  0)</f>
        <v>3</v>
      </c>
      <c r="BD2339" s="2">
        <f t="shared" si="1255"/>
        <v>0.33333333333333331</v>
      </c>
      <c r="BE2339" s="2">
        <f t="shared" si="1256"/>
        <v>0</v>
      </c>
    </row>
    <row r="2340" spans="1:57" ht="10.5" customHeight="1">
      <c r="A2340" s="1" t="str">
        <f t="shared" ca="1" si="1232"/>
        <v/>
      </c>
      <c r="B2340" s="1" t="str">
        <f t="shared" ca="1" si="1233"/>
        <v/>
      </c>
      <c r="C2340" s="1" t="str">
        <f t="shared" ca="1" si="1234"/>
        <v/>
      </c>
      <c r="D2340" s="1" t="str">
        <f t="shared" ca="1" si="1235"/>
        <v/>
      </c>
      <c r="F2340" s="10"/>
      <c r="G2340" s="136" t="str">
        <f t="shared" si="1236"/>
        <v/>
      </c>
      <c r="H2340" s="27"/>
      <c r="I2340" s="28"/>
      <c r="J2340" s="28"/>
      <c r="K2340" s="29"/>
      <c r="L2340" s="136"/>
      <c r="M2340" s="136"/>
      <c r="N2340" s="136"/>
      <c r="O2340" s="26" t="str">
        <f t="shared" si="1237"/>
        <v/>
      </c>
      <c r="P2340" s="218" t="str">
        <f t="shared" si="1238"/>
        <v/>
      </c>
      <c r="Q2340" s="26" t="str">
        <f t="shared" si="1239"/>
        <v/>
      </c>
      <c r="R2340" s="22"/>
      <c r="S2340" s="99"/>
      <c r="T2340" s="10"/>
      <c r="U2340" s="229" t="str">
        <f t="shared" si="1240"/>
        <v/>
      </c>
      <c r="V2340" s="230"/>
      <c r="W2340" s="230"/>
      <c r="X2340" s="230"/>
      <c r="Y2340" s="230"/>
      <c r="Z2340" s="22" t="str">
        <f>""</f>
        <v/>
      </c>
      <c r="AB2340" s="23" t="str">
        <f t="shared" si="1241"/>
        <v/>
      </c>
      <c r="AC2340" s="2" t="b">
        <f>COUNT(Q2340:Q$2500)&gt;0</f>
        <v>0</v>
      </c>
      <c r="AD2340" s="2" t="b">
        <f t="shared" si="1257"/>
        <v>0</v>
      </c>
      <c r="AE2340" s="2" t="b">
        <f t="shared" si="1258"/>
        <v>0</v>
      </c>
      <c r="AF2340" s="2" t="b">
        <f t="shared" si="1259"/>
        <v>0</v>
      </c>
      <c r="AG2340" s="2" t="b">
        <f>OR(
  AND(AC2340,NOT(AC2341)),
  AND(AF2340,WEEKDAY(AH2339,2)=EINSTELLUNGEN!$D$12),
  AND(AF2340,AH2340=$J$35)
)</f>
        <v>0</v>
      </c>
      <c r="AH2340" s="2">
        <f>IF(AE2340,AH2339+IF(WEEKDAY(AH2339+1,2)&lt;=EINSTELLUNGEN!$D$12,1,$J$36),AH2339)</f>
        <v>42020</v>
      </c>
      <c r="AI2340" s="2">
        <f t="shared" si="1260"/>
        <v>2019</v>
      </c>
      <c r="AJ2340" s="2">
        <f t="shared" si="1261"/>
        <v>201901</v>
      </c>
      <c r="AK2340" s="2">
        <f t="shared" si="1262"/>
        <v>201901</v>
      </c>
      <c r="AL2340" s="2">
        <f t="shared" si="1265"/>
        <v>201903</v>
      </c>
      <c r="AM2340" s="2" t="b">
        <f t="shared" si="1263"/>
        <v>1</v>
      </c>
      <c r="AN2340" s="4" t="e">
        <f t="shared" si="1242"/>
        <v>#N/A</v>
      </c>
      <c r="AO2340" s="4" t="e">
        <f t="shared" si="1243"/>
        <v>#N/A</v>
      </c>
      <c r="AP2340" s="2" t="str">
        <f>IF(AD2340,
  IF(ISBLANK(H2340),
    AP2339,
    IF(LEN(H2340)=1,
      IF(OR(UPPER(H2340)="A",UPPER(H2340)="I"),
        EINSTELLUNGEN!$D$21,
        IF(OR(UPPER(H2340)="B",UPPER(H2340)="M"),
          EINSTELLUNGEN!$D$22,
          IF(OR(UPPER(H2340)="C",UPPER(H2340)="S"),
            EINSTELLUNGEN!$D$23,
            IF(UPPER(H2340)="D",
              EINSTELLUNGEN!$D$24,
              IF(UPPER(H2340)="E",
                EINSTELLUNGEN!$D$25,
                UPPER(H2340)))))),
      IF(ISNUMBER(H2340),
        EINSTELLUNGEN!$D$20&amp;H2340,
        UPPER(H2340)))),
  "")</f>
        <v/>
      </c>
      <c r="AQ2340" s="2" t="str">
        <f t="shared" si="1244"/>
        <v/>
      </c>
      <c r="AR2340" s="2">
        <f t="shared" si="1245"/>
        <v>0</v>
      </c>
      <c r="AS2340" s="145">
        <f t="shared" si="1246"/>
        <v>0.33333333333333331</v>
      </c>
      <c r="AT2340" s="2">
        <f t="shared" si="1247"/>
        <v>0</v>
      </c>
      <c r="AU2340" s="2">
        <f t="shared" si="1248"/>
        <v>0</v>
      </c>
      <c r="AV2340" s="2">
        <f t="shared" si="1249"/>
        <v>0</v>
      </c>
      <c r="AW2340" s="2">
        <f t="shared" si="1250"/>
        <v>0</v>
      </c>
      <c r="AX2340" s="2">
        <f t="shared" si="1264"/>
        <v>0</v>
      </c>
      <c r="AY2340" s="2">
        <f t="shared" si="1251"/>
        <v>0</v>
      </c>
      <c r="AZ2340" s="145" t="e">
        <f t="shared" si="1252"/>
        <v>#N/A</v>
      </c>
      <c r="BA2340" s="145" t="e">
        <f t="shared" si="1253"/>
        <v>#N/A</v>
      </c>
      <c r="BB2340" s="145">
        <f t="shared" si="1254"/>
        <v>2.083333333333337E-2</v>
      </c>
      <c r="BC2340" s="2">
        <f>IF(AM2340,
  IF(AND(AL2340=$J$31,_xlfn.DAYS(AH2340,DATE(AI2340,1,1))&lt;7),
    MAX(0,EINSTELLUNGEN!$D$12+1-WEEKDAY(DATE(EINSTELLUNGEN!$D$9,EINSTELLUNGEN!$D$10,1),2)),
    IF(AL2340=$J$33,
      MIN(EINSTELLUNGEN!$D$12,WEEKDAY(DATE(EINSTELLUNGEN!$D$9,12,31),2)),
      EINSTELLUNGEN!$D$12
  )) - SUMIF(AL$50:AL$2500,"="&amp;AL2340,AX$50:AX$2500),
  0)</f>
        <v>3</v>
      </c>
      <c r="BD2340" s="2">
        <f t="shared" si="1255"/>
        <v>0.33333333333333331</v>
      </c>
      <c r="BE2340" s="2">
        <f t="shared" si="1256"/>
        <v>0</v>
      </c>
    </row>
    <row r="2341" spans="1:57" ht="10.5" customHeight="1">
      <c r="A2341" s="1" t="str">
        <f t="shared" ca="1" si="1232"/>
        <v/>
      </c>
      <c r="B2341" s="1" t="str">
        <f t="shared" ca="1" si="1233"/>
        <v/>
      </c>
      <c r="C2341" s="1" t="str">
        <f t="shared" ca="1" si="1234"/>
        <v/>
      </c>
      <c r="D2341" s="1" t="str">
        <f t="shared" ca="1" si="1235"/>
        <v/>
      </c>
      <c r="F2341" s="10"/>
      <c r="G2341" s="136" t="str">
        <f t="shared" si="1236"/>
        <v/>
      </c>
      <c r="H2341" s="27"/>
      <c r="I2341" s="28"/>
      <c r="J2341" s="28"/>
      <c r="K2341" s="29"/>
      <c r="L2341" s="136"/>
      <c r="M2341" s="136"/>
      <c r="N2341" s="136"/>
      <c r="O2341" s="26" t="str">
        <f t="shared" si="1237"/>
        <v/>
      </c>
      <c r="P2341" s="218" t="str">
        <f t="shared" si="1238"/>
        <v/>
      </c>
      <c r="Q2341" s="26" t="str">
        <f t="shared" si="1239"/>
        <v/>
      </c>
      <c r="R2341" s="22"/>
      <c r="S2341" s="99"/>
      <c r="T2341" s="10"/>
      <c r="U2341" s="229" t="str">
        <f t="shared" si="1240"/>
        <v/>
      </c>
      <c r="V2341" s="230"/>
      <c r="W2341" s="230"/>
      <c r="X2341" s="230"/>
      <c r="Y2341" s="230"/>
      <c r="Z2341" s="22" t="str">
        <f>""</f>
        <v/>
      </c>
      <c r="AB2341" s="23" t="str">
        <f t="shared" si="1241"/>
        <v/>
      </c>
      <c r="AC2341" s="2" t="b">
        <f>COUNT(Q2341:Q$2500)&gt;0</f>
        <v>0</v>
      </c>
      <c r="AD2341" s="2" t="b">
        <f t="shared" si="1257"/>
        <v>0</v>
      </c>
      <c r="AE2341" s="2" t="b">
        <f t="shared" si="1258"/>
        <v>0</v>
      </c>
      <c r="AF2341" s="2" t="b">
        <f t="shared" si="1259"/>
        <v>0</v>
      </c>
      <c r="AG2341" s="2" t="b">
        <f>OR(
  AND(AC2341,NOT(AC2342)),
  AND(AF2341,WEEKDAY(AH2340,2)=EINSTELLUNGEN!$D$12),
  AND(AF2341,AH2341=$J$35)
)</f>
        <v>0</v>
      </c>
      <c r="AH2341" s="2">
        <f>IF(AE2341,AH2340+IF(WEEKDAY(AH2340+1,2)&lt;=EINSTELLUNGEN!$D$12,1,$J$36),AH2340)</f>
        <v>42020</v>
      </c>
      <c r="AI2341" s="2">
        <f t="shared" si="1260"/>
        <v>2019</v>
      </c>
      <c r="AJ2341" s="2">
        <f t="shared" si="1261"/>
        <v>201901</v>
      </c>
      <c r="AK2341" s="2">
        <f t="shared" si="1262"/>
        <v>201901</v>
      </c>
      <c r="AL2341" s="2">
        <f t="shared" si="1265"/>
        <v>201903</v>
      </c>
      <c r="AM2341" s="2" t="b">
        <f t="shared" si="1263"/>
        <v>1</v>
      </c>
      <c r="AN2341" s="4" t="e">
        <f t="shared" si="1242"/>
        <v>#N/A</v>
      </c>
      <c r="AO2341" s="4" t="e">
        <f t="shared" si="1243"/>
        <v>#N/A</v>
      </c>
      <c r="AP2341" s="2" t="str">
        <f>IF(AD2341,
  IF(ISBLANK(H2341),
    AP2340,
    IF(LEN(H2341)=1,
      IF(OR(UPPER(H2341)="A",UPPER(H2341)="I"),
        EINSTELLUNGEN!$D$21,
        IF(OR(UPPER(H2341)="B",UPPER(H2341)="M"),
          EINSTELLUNGEN!$D$22,
          IF(OR(UPPER(H2341)="C",UPPER(H2341)="S"),
            EINSTELLUNGEN!$D$23,
            IF(UPPER(H2341)="D",
              EINSTELLUNGEN!$D$24,
              IF(UPPER(H2341)="E",
                EINSTELLUNGEN!$D$25,
                UPPER(H2341)))))),
      IF(ISNUMBER(H2341),
        EINSTELLUNGEN!$D$20&amp;H2341,
        UPPER(H2341)))),
  "")</f>
        <v/>
      </c>
      <c r="AQ2341" s="2" t="str">
        <f t="shared" si="1244"/>
        <v/>
      </c>
      <c r="AR2341" s="2">
        <f t="shared" si="1245"/>
        <v>0</v>
      </c>
      <c r="AS2341" s="145">
        <f t="shared" si="1246"/>
        <v>0.33333333333333331</v>
      </c>
      <c r="AT2341" s="2">
        <f t="shared" si="1247"/>
        <v>0</v>
      </c>
      <c r="AU2341" s="2">
        <f t="shared" si="1248"/>
        <v>0</v>
      </c>
      <c r="AV2341" s="2">
        <f t="shared" si="1249"/>
        <v>0</v>
      </c>
      <c r="AW2341" s="2">
        <f t="shared" si="1250"/>
        <v>0</v>
      </c>
      <c r="AX2341" s="2">
        <f t="shared" si="1264"/>
        <v>0</v>
      </c>
      <c r="AY2341" s="2">
        <f t="shared" si="1251"/>
        <v>0</v>
      </c>
      <c r="AZ2341" s="145" t="e">
        <f t="shared" si="1252"/>
        <v>#N/A</v>
      </c>
      <c r="BA2341" s="145" t="e">
        <f t="shared" si="1253"/>
        <v>#N/A</v>
      </c>
      <c r="BB2341" s="145">
        <f t="shared" si="1254"/>
        <v>2.083333333333337E-2</v>
      </c>
      <c r="BC2341" s="2">
        <f>IF(AM2341,
  IF(AND(AL2341=$J$31,_xlfn.DAYS(AH2341,DATE(AI2341,1,1))&lt;7),
    MAX(0,EINSTELLUNGEN!$D$12+1-WEEKDAY(DATE(EINSTELLUNGEN!$D$9,EINSTELLUNGEN!$D$10,1),2)),
    IF(AL2341=$J$33,
      MIN(EINSTELLUNGEN!$D$12,WEEKDAY(DATE(EINSTELLUNGEN!$D$9,12,31),2)),
      EINSTELLUNGEN!$D$12
  )) - SUMIF(AL$50:AL$2500,"="&amp;AL2341,AX$50:AX$2500),
  0)</f>
        <v>3</v>
      </c>
      <c r="BD2341" s="2">
        <f t="shared" si="1255"/>
        <v>0.33333333333333331</v>
      </c>
      <c r="BE2341" s="2">
        <f t="shared" si="1256"/>
        <v>0</v>
      </c>
    </row>
    <row r="2342" spans="1:57" ht="10.5" customHeight="1">
      <c r="A2342" s="1" t="str">
        <f t="shared" ca="1" si="1232"/>
        <v/>
      </c>
      <c r="B2342" s="1" t="str">
        <f t="shared" ca="1" si="1233"/>
        <v/>
      </c>
      <c r="C2342" s="1" t="str">
        <f t="shared" ca="1" si="1234"/>
        <v/>
      </c>
      <c r="D2342" s="1" t="str">
        <f t="shared" ca="1" si="1235"/>
        <v/>
      </c>
      <c r="F2342" s="10"/>
      <c r="G2342" s="136" t="str">
        <f t="shared" si="1236"/>
        <v/>
      </c>
      <c r="H2342" s="27"/>
      <c r="I2342" s="28"/>
      <c r="J2342" s="28"/>
      <c r="K2342" s="29"/>
      <c r="L2342" s="136"/>
      <c r="M2342" s="136"/>
      <c r="N2342" s="136"/>
      <c r="O2342" s="26" t="str">
        <f t="shared" si="1237"/>
        <v/>
      </c>
      <c r="P2342" s="218" t="str">
        <f t="shared" si="1238"/>
        <v/>
      </c>
      <c r="Q2342" s="26" t="str">
        <f t="shared" si="1239"/>
        <v/>
      </c>
      <c r="R2342" s="22"/>
      <c r="S2342" s="99"/>
      <c r="T2342" s="10"/>
      <c r="U2342" s="229" t="str">
        <f t="shared" si="1240"/>
        <v/>
      </c>
      <c r="V2342" s="230"/>
      <c r="W2342" s="230"/>
      <c r="X2342" s="230"/>
      <c r="Y2342" s="230"/>
      <c r="Z2342" s="22" t="str">
        <f>""</f>
        <v/>
      </c>
      <c r="AB2342" s="23" t="str">
        <f t="shared" si="1241"/>
        <v/>
      </c>
      <c r="AC2342" s="2" t="b">
        <f>COUNT(Q2342:Q$2500)&gt;0</f>
        <v>0</v>
      </c>
      <c r="AD2342" s="2" t="b">
        <f t="shared" si="1257"/>
        <v>0</v>
      </c>
      <c r="AE2342" s="2" t="b">
        <f t="shared" si="1258"/>
        <v>0</v>
      </c>
      <c r="AF2342" s="2" t="b">
        <f t="shared" si="1259"/>
        <v>0</v>
      </c>
      <c r="AG2342" s="2" t="b">
        <f>OR(
  AND(AC2342,NOT(AC2343)),
  AND(AF2342,WEEKDAY(AH2341,2)=EINSTELLUNGEN!$D$12),
  AND(AF2342,AH2342=$J$35)
)</f>
        <v>0</v>
      </c>
      <c r="AH2342" s="2">
        <f>IF(AE2342,AH2341+IF(WEEKDAY(AH2341+1,2)&lt;=EINSTELLUNGEN!$D$12,1,$J$36),AH2341)</f>
        <v>42020</v>
      </c>
      <c r="AI2342" s="2">
        <f t="shared" si="1260"/>
        <v>2019</v>
      </c>
      <c r="AJ2342" s="2">
        <f t="shared" si="1261"/>
        <v>201901</v>
      </c>
      <c r="AK2342" s="2">
        <f t="shared" si="1262"/>
        <v>201901</v>
      </c>
      <c r="AL2342" s="2">
        <f t="shared" si="1265"/>
        <v>201903</v>
      </c>
      <c r="AM2342" s="2" t="b">
        <f t="shared" si="1263"/>
        <v>1</v>
      </c>
      <c r="AN2342" s="4" t="e">
        <f t="shared" si="1242"/>
        <v>#N/A</v>
      </c>
      <c r="AO2342" s="4" t="e">
        <f t="shared" si="1243"/>
        <v>#N/A</v>
      </c>
      <c r="AP2342" s="2" t="str">
        <f>IF(AD2342,
  IF(ISBLANK(H2342),
    AP2341,
    IF(LEN(H2342)=1,
      IF(OR(UPPER(H2342)="A",UPPER(H2342)="I"),
        EINSTELLUNGEN!$D$21,
        IF(OR(UPPER(H2342)="B",UPPER(H2342)="M"),
          EINSTELLUNGEN!$D$22,
          IF(OR(UPPER(H2342)="C",UPPER(H2342)="S"),
            EINSTELLUNGEN!$D$23,
            IF(UPPER(H2342)="D",
              EINSTELLUNGEN!$D$24,
              IF(UPPER(H2342)="E",
                EINSTELLUNGEN!$D$25,
                UPPER(H2342)))))),
      IF(ISNUMBER(H2342),
        EINSTELLUNGEN!$D$20&amp;H2342,
        UPPER(H2342)))),
  "")</f>
        <v/>
      </c>
      <c r="AQ2342" s="2" t="str">
        <f t="shared" si="1244"/>
        <v/>
      </c>
      <c r="AR2342" s="2">
        <f t="shared" si="1245"/>
        <v>0</v>
      </c>
      <c r="AS2342" s="145">
        <f t="shared" si="1246"/>
        <v>0.33333333333333331</v>
      </c>
      <c r="AT2342" s="2">
        <f t="shared" si="1247"/>
        <v>0</v>
      </c>
      <c r="AU2342" s="2">
        <f t="shared" si="1248"/>
        <v>0</v>
      </c>
      <c r="AV2342" s="2">
        <f t="shared" si="1249"/>
        <v>0</v>
      </c>
      <c r="AW2342" s="2">
        <f t="shared" si="1250"/>
        <v>0</v>
      </c>
      <c r="AX2342" s="2">
        <f t="shared" si="1264"/>
        <v>0</v>
      </c>
      <c r="AY2342" s="2">
        <f t="shared" si="1251"/>
        <v>0</v>
      </c>
      <c r="AZ2342" s="145" t="e">
        <f t="shared" si="1252"/>
        <v>#N/A</v>
      </c>
      <c r="BA2342" s="145" t="e">
        <f t="shared" si="1253"/>
        <v>#N/A</v>
      </c>
      <c r="BB2342" s="145">
        <f t="shared" si="1254"/>
        <v>2.083333333333337E-2</v>
      </c>
      <c r="BC2342" s="2">
        <f>IF(AM2342,
  IF(AND(AL2342=$J$31,_xlfn.DAYS(AH2342,DATE(AI2342,1,1))&lt;7),
    MAX(0,EINSTELLUNGEN!$D$12+1-WEEKDAY(DATE(EINSTELLUNGEN!$D$9,EINSTELLUNGEN!$D$10,1),2)),
    IF(AL2342=$J$33,
      MIN(EINSTELLUNGEN!$D$12,WEEKDAY(DATE(EINSTELLUNGEN!$D$9,12,31),2)),
      EINSTELLUNGEN!$D$12
  )) - SUMIF(AL$50:AL$2500,"="&amp;AL2342,AX$50:AX$2500),
  0)</f>
        <v>3</v>
      </c>
      <c r="BD2342" s="2">
        <f t="shared" si="1255"/>
        <v>0.33333333333333331</v>
      </c>
      <c r="BE2342" s="2">
        <f t="shared" si="1256"/>
        <v>0</v>
      </c>
    </row>
    <row r="2343" spans="1:57" ht="10.5" customHeight="1">
      <c r="A2343" s="1" t="str">
        <f t="shared" ca="1" si="1232"/>
        <v/>
      </c>
      <c r="B2343" s="1" t="str">
        <f t="shared" ca="1" si="1233"/>
        <v/>
      </c>
      <c r="C2343" s="1" t="str">
        <f t="shared" ca="1" si="1234"/>
        <v/>
      </c>
      <c r="D2343" s="1" t="str">
        <f t="shared" ca="1" si="1235"/>
        <v/>
      </c>
      <c r="F2343" s="10"/>
      <c r="G2343" s="136" t="str">
        <f t="shared" si="1236"/>
        <v/>
      </c>
      <c r="H2343" s="27"/>
      <c r="I2343" s="28"/>
      <c r="J2343" s="28"/>
      <c r="K2343" s="29"/>
      <c r="L2343" s="136"/>
      <c r="M2343" s="136"/>
      <c r="N2343" s="136"/>
      <c r="O2343" s="26" t="str">
        <f t="shared" si="1237"/>
        <v/>
      </c>
      <c r="P2343" s="218" t="str">
        <f t="shared" si="1238"/>
        <v/>
      </c>
      <c r="Q2343" s="26" t="str">
        <f t="shared" si="1239"/>
        <v/>
      </c>
      <c r="R2343" s="22"/>
      <c r="S2343" s="99"/>
      <c r="T2343" s="10"/>
      <c r="U2343" s="229" t="str">
        <f t="shared" si="1240"/>
        <v/>
      </c>
      <c r="V2343" s="230"/>
      <c r="W2343" s="230"/>
      <c r="X2343" s="230"/>
      <c r="Y2343" s="230"/>
      <c r="Z2343" s="22" t="str">
        <f>""</f>
        <v/>
      </c>
      <c r="AB2343" s="23" t="str">
        <f t="shared" si="1241"/>
        <v/>
      </c>
      <c r="AC2343" s="2" t="b">
        <f>COUNT(Q2343:Q$2500)&gt;0</f>
        <v>0</v>
      </c>
      <c r="AD2343" s="2" t="b">
        <f t="shared" si="1257"/>
        <v>0</v>
      </c>
      <c r="AE2343" s="2" t="b">
        <f t="shared" si="1258"/>
        <v>0</v>
      </c>
      <c r="AF2343" s="2" t="b">
        <f t="shared" si="1259"/>
        <v>0</v>
      </c>
      <c r="AG2343" s="2" t="b">
        <f>OR(
  AND(AC2343,NOT(AC2344)),
  AND(AF2343,WEEKDAY(AH2342,2)=EINSTELLUNGEN!$D$12),
  AND(AF2343,AH2343=$J$35)
)</f>
        <v>0</v>
      </c>
      <c r="AH2343" s="2">
        <f>IF(AE2343,AH2342+IF(WEEKDAY(AH2342+1,2)&lt;=EINSTELLUNGEN!$D$12,1,$J$36),AH2342)</f>
        <v>42020</v>
      </c>
      <c r="AI2343" s="2">
        <f t="shared" si="1260"/>
        <v>2019</v>
      </c>
      <c r="AJ2343" s="2">
        <f t="shared" si="1261"/>
        <v>201901</v>
      </c>
      <c r="AK2343" s="2">
        <f t="shared" si="1262"/>
        <v>201901</v>
      </c>
      <c r="AL2343" s="2">
        <f t="shared" si="1265"/>
        <v>201903</v>
      </c>
      <c r="AM2343" s="2" t="b">
        <f t="shared" si="1263"/>
        <v>1</v>
      </c>
      <c r="AN2343" s="4" t="e">
        <f t="shared" si="1242"/>
        <v>#N/A</v>
      </c>
      <c r="AO2343" s="4" t="e">
        <f t="shared" si="1243"/>
        <v>#N/A</v>
      </c>
      <c r="AP2343" s="2" t="str">
        <f>IF(AD2343,
  IF(ISBLANK(H2343),
    AP2342,
    IF(LEN(H2343)=1,
      IF(OR(UPPER(H2343)="A",UPPER(H2343)="I"),
        EINSTELLUNGEN!$D$21,
        IF(OR(UPPER(H2343)="B",UPPER(H2343)="M"),
          EINSTELLUNGEN!$D$22,
          IF(OR(UPPER(H2343)="C",UPPER(H2343)="S"),
            EINSTELLUNGEN!$D$23,
            IF(UPPER(H2343)="D",
              EINSTELLUNGEN!$D$24,
              IF(UPPER(H2343)="E",
                EINSTELLUNGEN!$D$25,
                UPPER(H2343)))))),
      IF(ISNUMBER(H2343),
        EINSTELLUNGEN!$D$20&amp;H2343,
        UPPER(H2343)))),
  "")</f>
        <v/>
      </c>
      <c r="AQ2343" s="2" t="str">
        <f t="shared" si="1244"/>
        <v/>
      </c>
      <c r="AR2343" s="2">
        <f t="shared" si="1245"/>
        <v>0</v>
      </c>
      <c r="AS2343" s="145">
        <f t="shared" si="1246"/>
        <v>0.33333333333333331</v>
      </c>
      <c r="AT2343" s="2">
        <f t="shared" si="1247"/>
        <v>0</v>
      </c>
      <c r="AU2343" s="2">
        <f t="shared" si="1248"/>
        <v>0</v>
      </c>
      <c r="AV2343" s="2">
        <f t="shared" si="1249"/>
        <v>0</v>
      </c>
      <c r="AW2343" s="2">
        <f t="shared" si="1250"/>
        <v>0</v>
      </c>
      <c r="AX2343" s="2">
        <f t="shared" si="1264"/>
        <v>0</v>
      </c>
      <c r="AY2343" s="2">
        <f t="shared" si="1251"/>
        <v>0</v>
      </c>
      <c r="AZ2343" s="145" t="e">
        <f t="shared" si="1252"/>
        <v>#N/A</v>
      </c>
      <c r="BA2343" s="145" t="e">
        <f t="shared" si="1253"/>
        <v>#N/A</v>
      </c>
      <c r="BB2343" s="145">
        <f t="shared" si="1254"/>
        <v>2.083333333333337E-2</v>
      </c>
      <c r="BC2343" s="2">
        <f>IF(AM2343,
  IF(AND(AL2343=$J$31,_xlfn.DAYS(AH2343,DATE(AI2343,1,1))&lt;7),
    MAX(0,EINSTELLUNGEN!$D$12+1-WEEKDAY(DATE(EINSTELLUNGEN!$D$9,EINSTELLUNGEN!$D$10,1),2)),
    IF(AL2343=$J$33,
      MIN(EINSTELLUNGEN!$D$12,WEEKDAY(DATE(EINSTELLUNGEN!$D$9,12,31),2)),
      EINSTELLUNGEN!$D$12
  )) - SUMIF(AL$50:AL$2500,"="&amp;AL2343,AX$50:AX$2500),
  0)</f>
        <v>3</v>
      </c>
      <c r="BD2343" s="2">
        <f t="shared" si="1255"/>
        <v>0.33333333333333331</v>
      </c>
      <c r="BE2343" s="2">
        <f t="shared" si="1256"/>
        <v>0</v>
      </c>
    </row>
    <row r="2344" spans="1:57" ht="10.5" customHeight="1">
      <c r="A2344" s="1" t="str">
        <f t="shared" ca="1" si="1232"/>
        <v/>
      </c>
      <c r="B2344" s="1" t="str">
        <f t="shared" ca="1" si="1233"/>
        <v/>
      </c>
      <c r="C2344" s="1" t="str">
        <f t="shared" ca="1" si="1234"/>
        <v/>
      </c>
      <c r="D2344" s="1" t="str">
        <f t="shared" ca="1" si="1235"/>
        <v/>
      </c>
      <c r="F2344" s="10"/>
      <c r="G2344" s="136" t="str">
        <f t="shared" si="1236"/>
        <v/>
      </c>
      <c r="H2344" s="27"/>
      <c r="I2344" s="28"/>
      <c r="J2344" s="28"/>
      <c r="K2344" s="29"/>
      <c r="L2344" s="136"/>
      <c r="M2344" s="136"/>
      <c r="N2344" s="136"/>
      <c r="O2344" s="26" t="str">
        <f t="shared" si="1237"/>
        <v/>
      </c>
      <c r="P2344" s="218" t="str">
        <f t="shared" si="1238"/>
        <v/>
      </c>
      <c r="Q2344" s="26" t="str">
        <f t="shared" si="1239"/>
        <v/>
      </c>
      <c r="R2344" s="22"/>
      <c r="S2344" s="99"/>
      <c r="T2344" s="10"/>
      <c r="U2344" s="229" t="str">
        <f t="shared" si="1240"/>
        <v/>
      </c>
      <c r="V2344" s="230"/>
      <c r="W2344" s="230"/>
      <c r="X2344" s="230"/>
      <c r="Y2344" s="230"/>
      <c r="Z2344" s="22" t="str">
        <f>""</f>
        <v/>
      </c>
      <c r="AB2344" s="23" t="str">
        <f t="shared" si="1241"/>
        <v/>
      </c>
      <c r="AC2344" s="2" t="b">
        <f>COUNT(Q2344:Q$2500)&gt;0</f>
        <v>0</v>
      </c>
      <c r="AD2344" s="2" t="b">
        <f t="shared" si="1257"/>
        <v>0</v>
      </c>
      <c r="AE2344" s="2" t="b">
        <f t="shared" si="1258"/>
        <v>0</v>
      </c>
      <c r="AF2344" s="2" t="b">
        <f t="shared" si="1259"/>
        <v>0</v>
      </c>
      <c r="AG2344" s="2" t="b">
        <f>OR(
  AND(AC2344,NOT(AC2345)),
  AND(AF2344,WEEKDAY(AH2343,2)=EINSTELLUNGEN!$D$12),
  AND(AF2344,AH2344=$J$35)
)</f>
        <v>0</v>
      </c>
      <c r="AH2344" s="2">
        <f>IF(AE2344,AH2343+IF(WEEKDAY(AH2343+1,2)&lt;=EINSTELLUNGEN!$D$12,1,$J$36),AH2343)</f>
        <v>42020</v>
      </c>
      <c r="AI2344" s="2">
        <f t="shared" si="1260"/>
        <v>2019</v>
      </c>
      <c r="AJ2344" s="2">
        <f t="shared" si="1261"/>
        <v>201901</v>
      </c>
      <c r="AK2344" s="2">
        <f t="shared" si="1262"/>
        <v>201901</v>
      </c>
      <c r="AL2344" s="2">
        <f t="shared" si="1265"/>
        <v>201903</v>
      </c>
      <c r="AM2344" s="2" t="b">
        <f t="shared" si="1263"/>
        <v>1</v>
      </c>
      <c r="AN2344" s="4" t="e">
        <f t="shared" si="1242"/>
        <v>#N/A</v>
      </c>
      <c r="AO2344" s="4" t="e">
        <f t="shared" si="1243"/>
        <v>#N/A</v>
      </c>
      <c r="AP2344" s="2" t="str">
        <f>IF(AD2344,
  IF(ISBLANK(H2344),
    AP2343,
    IF(LEN(H2344)=1,
      IF(OR(UPPER(H2344)="A",UPPER(H2344)="I"),
        EINSTELLUNGEN!$D$21,
        IF(OR(UPPER(H2344)="B",UPPER(H2344)="M"),
          EINSTELLUNGEN!$D$22,
          IF(OR(UPPER(H2344)="C",UPPER(H2344)="S"),
            EINSTELLUNGEN!$D$23,
            IF(UPPER(H2344)="D",
              EINSTELLUNGEN!$D$24,
              IF(UPPER(H2344)="E",
                EINSTELLUNGEN!$D$25,
                UPPER(H2344)))))),
      IF(ISNUMBER(H2344),
        EINSTELLUNGEN!$D$20&amp;H2344,
        UPPER(H2344)))),
  "")</f>
        <v/>
      </c>
      <c r="AQ2344" s="2" t="str">
        <f t="shared" si="1244"/>
        <v/>
      </c>
      <c r="AR2344" s="2">
        <f t="shared" si="1245"/>
        <v>0</v>
      </c>
      <c r="AS2344" s="145">
        <f t="shared" si="1246"/>
        <v>0.33333333333333331</v>
      </c>
      <c r="AT2344" s="2">
        <f t="shared" si="1247"/>
        <v>0</v>
      </c>
      <c r="AU2344" s="2">
        <f t="shared" si="1248"/>
        <v>0</v>
      </c>
      <c r="AV2344" s="2">
        <f t="shared" si="1249"/>
        <v>0</v>
      </c>
      <c r="AW2344" s="2">
        <f t="shared" si="1250"/>
        <v>0</v>
      </c>
      <c r="AX2344" s="2">
        <f t="shared" si="1264"/>
        <v>0</v>
      </c>
      <c r="AY2344" s="2">
        <f t="shared" si="1251"/>
        <v>0</v>
      </c>
      <c r="AZ2344" s="145" t="e">
        <f t="shared" si="1252"/>
        <v>#N/A</v>
      </c>
      <c r="BA2344" s="145" t="e">
        <f t="shared" si="1253"/>
        <v>#N/A</v>
      </c>
      <c r="BB2344" s="145">
        <f t="shared" si="1254"/>
        <v>2.083333333333337E-2</v>
      </c>
      <c r="BC2344" s="2">
        <f>IF(AM2344,
  IF(AND(AL2344=$J$31,_xlfn.DAYS(AH2344,DATE(AI2344,1,1))&lt;7),
    MAX(0,EINSTELLUNGEN!$D$12+1-WEEKDAY(DATE(EINSTELLUNGEN!$D$9,EINSTELLUNGEN!$D$10,1),2)),
    IF(AL2344=$J$33,
      MIN(EINSTELLUNGEN!$D$12,WEEKDAY(DATE(EINSTELLUNGEN!$D$9,12,31),2)),
      EINSTELLUNGEN!$D$12
  )) - SUMIF(AL$50:AL$2500,"="&amp;AL2344,AX$50:AX$2500),
  0)</f>
        <v>3</v>
      </c>
      <c r="BD2344" s="2">
        <f t="shared" si="1255"/>
        <v>0.33333333333333331</v>
      </c>
      <c r="BE2344" s="2">
        <f t="shared" si="1256"/>
        <v>0</v>
      </c>
    </row>
    <row r="2345" spans="1:57" ht="10.5" customHeight="1">
      <c r="A2345" s="1" t="str">
        <f t="shared" ca="1" si="1232"/>
        <v/>
      </c>
      <c r="B2345" s="1" t="str">
        <f t="shared" ca="1" si="1233"/>
        <v/>
      </c>
      <c r="C2345" s="1" t="str">
        <f t="shared" ca="1" si="1234"/>
        <v/>
      </c>
      <c r="D2345" s="1" t="str">
        <f t="shared" ca="1" si="1235"/>
        <v/>
      </c>
      <c r="F2345" s="10"/>
      <c r="G2345" s="136" t="str">
        <f t="shared" si="1236"/>
        <v/>
      </c>
      <c r="H2345" s="27"/>
      <c r="I2345" s="28"/>
      <c r="J2345" s="28"/>
      <c r="K2345" s="29"/>
      <c r="L2345" s="136"/>
      <c r="M2345" s="136"/>
      <c r="N2345" s="136"/>
      <c r="O2345" s="26" t="str">
        <f t="shared" si="1237"/>
        <v/>
      </c>
      <c r="P2345" s="218" t="str">
        <f t="shared" si="1238"/>
        <v/>
      </c>
      <c r="Q2345" s="26" t="str">
        <f t="shared" si="1239"/>
        <v/>
      </c>
      <c r="R2345" s="22"/>
      <c r="S2345" s="99"/>
      <c r="T2345" s="10"/>
      <c r="U2345" s="229" t="str">
        <f t="shared" si="1240"/>
        <v/>
      </c>
      <c r="V2345" s="230"/>
      <c r="W2345" s="230"/>
      <c r="X2345" s="230"/>
      <c r="Y2345" s="230"/>
      <c r="Z2345" s="22" t="str">
        <f>""</f>
        <v/>
      </c>
      <c r="AB2345" s="23" t="str">
        <f t="shared" si="1241"/>
        <v/>
      </c>
      <c r="AC2345" s="2" t="b">
        <f>COUNT(Q2345:Q$2500)&gt;0</f>
        <v>0</v>
      </c>
      <c r="AD2345" s="2" t="b">
        <f t="shared" si="1257"/>
        <v>0</v>
      </c>
      <c r="AE2345" s="2" t="b">
        <f t="shared" si="1258"/>
        <v>0</v>
      </c>
      <c r="AF2345" s="2" t="b">
        <f t="shared" si="1259"/>
        <v>0</v>
      </c>
      <c r="AG2345" s="2" t="b">
        <f>OR(
  AND(AC2345,NOT(AC2346)),
  AND(AF2345,WEEKDAY(AH2344,2)=EINSTELLUNGEN!$D$12),
  AND(AF2345,AH2345=$J$35)
)</f>
        <v>0</v>
      </c>
      <c r="AH2345" s="2">
        <f>IF(AE2345,AH2344+IF(WEEKDAY(AH2344+1,2)&lt;=EINSTELLUNGEN!$D$12,1,$J$36),AH2344)</f>
        <v>42020</v>
      </c>
      <c r="AI2345" s="2">
        <f t="shared" si="1260"/>
        <v>2019</v>
      </c>
      <c r="AJ2345" s="2">
        <f t="shared" si="1261"/>
        <v>201901</v>
      </c>
      <c r="AK2345" s="2">
        <f t="shared" si="1262"/>
        <v>201901</v>
      </c>
      <c r="AL2345" s="2">
        <f t="shared" si="1265"/>
        <v>201903</v>
      </c>
      <c r="AM2345" s="2" t="b">
        <f t="shared" si="1263"/>
        <v>1</v>
      </c>
      <c r="AN2345" s="4" t="e">
        <f t="shared" si="1242"/>
        <v>#N/A</v>
      </c>
      <c r="AO2345" s="4" t="e">
        <f t="shared" si="1243"/>
        <v>#N/A</v>
      </c>
      <c r="AP2345" s="2" t="str">
        <f>IF(AD2345,
  IF(ISBLANK(H2345),
    AP2344,
    IF(LEN(H2345)=1,
      IF(OR(UPPER(H2345)="A",UPPER(H2345)="I"),
        EINSTELLUNGEN!$D$21,
        IF(OR(UPPER(H2345)="B",UPPER(H2345)="M"),
          EINSTELLUNGEN!$D$22,
          IF(OR(UPPER(H2345)="C",UPPER(H2345)="S"),
            EINSTELLUNGEN!$D$23,
            IF(UPPER(H2345)="D",
              EINSTELLUNGEN!$D$24,
              IF(UPPER(H2345)="E",
                EINSTELLUNGEN!$D$25,
                UPPER(H2345)))))),
      IF(ISNUMBER(H2345),
        EINSTELLUNGEN!$D$20&amp;H2345,
        UPPER(H2345)))),
  "")</f>
        <v/>
      </c>
      <c r="AQ2345" s="2" t="str">
        <f t="shared" si="1244"/>
        <v/>
      </c>
      <c r="AR2345" s="2">
        <f t="shared" si="1245"/>
        <v>0</v>
      </c>
      <c r="AS2345" s="145">
        <f t="shared" si="1246"/>
        <v>0.33333333333333331</v>
      </c>
      <c r="AT2345" s="2">
        <f t="shared" si="1247"/>
        <v>0</v>
      </c>
      <c r="AU2345" s="2">
        <f t="shared" si="1248"/>
        <v>0</v>
      </c>
      <c r="AV2345" s="2">
        <f t="shared" si="1249"/>
        <v>0</v>
      </c>
      <c r="AW2345" s="2">
        <f t="shared" si="1250"/>
        <v>0</v>
      </c>
      <c r="AX2345" s="2">
        <f t="shared" si="1264"/>
        <v>0</v>
      </c>
      <c r="AY2345" s="2">
        <f t="shared" si="1251"/>
        <v>0</v>
      </c>
      <c r="AZ2345" s="145" t="e">
        <f t="shared" si="1252"/>
        <v>#N/A</v>
      </c>
      <c r="BA2345" s="145" t="e">
        <f t="shared" si="1253"/>
        <v>#N/A</v>
      </c>
      <c r="BB2345" s="145">
        <f t="shared" si="1254"/>
        <v>2.083333333333337E-2</v>
      </c>
      <c r="BC2345" s="2">
        <f>IF(AM2345,
  IF(AND(AL2345=$J$31,_xlfn.DAYS(AH2345,DATE(AI2345,1,1))&lt;7),
    MAX(0,EINSTELLUNGEN!$D$12+1-WEEKDAY(DATE(EINSTELLUNGEN!$D$9,EINSTELLUNGEN!$D$10,1),2)),
    IF(AL2345=$J$33,
      MIN(EINSTELLUNGEN!$D$12,WEEKDAY(DATE(EINSTELLUNGEN!$D$9,12,31),2)),
      EINSTELLUNGEN!$D$12
  )) - SUMIF(AL$50:AL$2500,"="&amp;AL2345,AX$50:AX$2500),
  0)</f>
        <v>3</v>
      </c>
      <c r="BD2345" s="2">
        <f t="shared" si="1255"/>
        <v>0.33333333333333331</v>
      </c>
      <c r="BE2345" s="2">
        <f t="shared" si="1256"/>
        <v>0</v>
      </c>
    </row>
    <row r="2346" spans="1:57" ht="10.5" customHeight="1">
      <c r="A2346" s="1" t="str">
        <f t="shared" ca="1" si="1232"/>
        <v/>
      </c>
      <c r="B2346" s="1" t="str">
        <f t="shared" ca="1" si="1233"/>
        <v/>
      </c>
      <c r="C2346" s="1" t="str">
        <f t="shared" ca="1" si="1234"/>
        <v/>
      </c>
      <c r="D2346" s="1" t="str">
        <f t="shared" ca="1" si="1235"/>
        <v/>
      </c>
      <c r="F2346" s="10"/>
      <c r="G2346" s="136" t="str">
        <f t="shared" si="1236"/>
        <v/>
      </c>
      <c r="H2346" s="27"/>
      <c r="I2346" s="28"/>
      <c r="J2346" s="28"/>
      <c r="K2346" s="29"/>
      <c r="L2346" s="136"/>
      <c r="M2346" s="136"/>
      <c r="N2346" s="136"/>
      <c r="O2346" s="26" t="str">
        <f t="shared" si="1237"/>
        <v/>
      </c>
      <c r="P2346" s="218" t="str">
        <f t="shared" si="1238"/>
        <v/>
      </c>
      <c r="Q2346" s="26" t="str">
        <f t="shared" si="1239"/>
        <v/>
      </c>
      <c r="R2346" s="22"/>
      <c r="S2346" s="99"/>
      <c r="T2346" s="10"/>
      <c r="U2346" s="229" t="str">
        <f t="shared" si="1240"/>
        <v/>
      </c>
      <c r="V2346" s="230"/>
      <c r="W2346" s="230"/>
      <c r="X2346" s="230"/>
      <c r="Y2346" s="230"/>
      <c r="Z2346" s="22" t="str">
        <f>""</f>
        <v/>
      </c>
      <c r="AB2346" s="23" t="str">
        <f t="shared" si="1241"/>
        <v/>
      </c>
      <c r="AC2346" s="2" t="b">
        <f>COUNT(Q2346:Q$2500)&gt;0</f>
        <v>0</v>
      </c>
      <c r="AD2346" s="2" t="b">
        <f t="shared" si="1257"/>
        <v>0</v>
      </c>
      <c r="AE2346" s="2" t="b">
        <f t="shared" si="1258"/>
        <v>0</v>
      </c>
      <c r="AF2346" s="2" t="b">
        <f t="shared" si="1259"/>
        <v>0</v>
      </c>
      <c r="AG2346" s="2" t="b">
        <f>OR(
  AND(AC2346,NOT(AC2347)),
  AND(AF2346,WEEKDAY(AH2345,2)=EINSTELLUNGEN!$D$12),
  AND(AF2346,AH2346=$J$35)
)</f>
        <v>0</v>
      </c>
      <c r="AH2346" s="2">
        <f>IF(AE2346,AH2345+IF(WEEKDAY(AH2345+1,2)&lt;=EINSTELLUNGEN!$D$12,1,$J$36),AH2345)</f>
        <v>42020</v>
      </c>
      <c r="AI2346" s="2">
        <f t="shared" si="1260"/>
        <v>2019</v>
      </c>
      <c r="AJ2346" s="2">
        <f t="shared" si="1261"/>
        <v>201901</v>
      </c>
      <c r="AK2346" s="2">
        <f t="shared" si="1262"/>
        <v>201901</v>
      </c>
      <c r="AL2346" s="2">
        <f t="shared" si="1265"/>
        <v>201903</v>
      </c>
      <c r="AM2346" s="2" t="b">
        <f t="shared" si="1263"/>
        <v>1</v>
      </c>
      <c r="AN2346" s="4" t="e">
        <f t="shared" si="1242"/>
        <v>#N/A</v>
      </c>
      <c r="AO2346" s="4" t="e">
        <f t="shared" si="1243"/>
        <v>#N/A</v>
      </c>
      <c r="AP2346" s="2" t="str">
        <f>IF(AD2346,
  IF(ISBLANK(H2346),
    AP2345,
    IF(LEN(H2346)=1,
      IF(OR(UPPER(H2346)="A",UPPER(H2346)="I"),
        EINSTELLUNGEN!$D$21,
        IF(OR(UPPER(H2346)="B",UPPER(H2346)="M"),
          EINSTELLUNGEN!$D$22,
          IF(OR(UPPER(H2346)="C",UPPER(H2346)="S"),
            EINSTELLUNGEN!$D$23,
            IF(UPPER(H2346)="D",
              EINSTELLUNGEN!$D$24,
              IF(UPPER(H2346)="E",
                EINSTELLUNGEN!$D$25,
                UPPER(H2346)))))),
      IF(ISNUMBER(H2346),
        EINSTELLUNGEN!$D$20&amp;H2346,
        UPPER(H2346)))),
  "")</f>
        <v/>
      </c>
      <c r="AQ2346" s="2" t="str">
        <f t="shared" si="1244"/>
        <v/>
      </c>
      <c r="AR2346" s="2">
        <f t="shared" si="1245"/>
        <v>0</v>
      </c>
      <c r="AS2346" s="145">
        <f t="shared" si="1246"/>
        <v>0.33333333333333331</v>
      </c>
      <c r="AT2346" s="2">
        <f t="shared" si="1247"/>
        <v>0</v>
      </c>
      <c r="AU2346" s="2">
        <f t="shared" si="1248"/>
        <v>0</v>
      </c>
      <c r="AV2346" s="2">
        <f t="shared" si="1249"/>
        <v>0</v>
      </c>
      <c r="AW2346" s="2">
        <f t="shared" si="1250"/>
        <v>0</v>
      </c>
      <c r="AX2346" s="2">
        <f t="shared" si="1264"/>
        <v>0</v>
      </c>
      <c r="AY2346" s="2">
        <f t="shared" si="1251"/>
        <v>0</v>
      </c>
      <c r="AZ2346" s="145" t="e">
        <f t="shared" si="1252"/>
        <v>#N/A</v>
      </c>
      <c r="BA2346" s="145" t="e">
        <f t="shared" si="1253"/>
        <v>#N/A</v>
      </c>
      <c r="BB2346" s="145">
        <f t="shared" si="1254"/>
        <v>2.083333333333337E-2</v>
      </c>
      <c r="BC2346" s="2">
        <f>IF(AM2346,
  IF(AND(AL2346=$J$31,_xlfn.DAYS(AH2346,DATE(AI2346,1,1))&lt;7),
    MAX(0,EINSTELLUNGEN!$D$12+1-WEEKDAY(DATE(EINSTELLUNGEN!$D$9,EINSTELLUNGEN!$D$10,1),2)),
    IF(AL2346=$J$33,
      MIN(EINSTELLUNGEN!$D$12,WEEKDAY(DATE(EINSTELLUNGEN!$D$9,12,31),2)),
      EINSTELLUNGEN!$D$12
  )) - SUMIF(AL$50:AL$2500,"="&amp;AL2346,AX$50:AX$2500),
  0)</f>
        <v>3</v>
      </c>
      <c r="BD2346" s="2">
        <f t="shared" si="1255"/>
        <v>0.33333333333333331</v>
      </c>
      <c r="BE2346" s="2">
        <f t="shared" si="1256"/>
        <v>0</v>
      </c>
    </row>
    <row r="2347" spans="1:57" ht="10.5" customHeight="1">
      <c r="A2347" s="1" t="str">
        <f t="shared" ca="1" si="1232"/>
        <v/>
      </c>
      <c r="B2347" s="1" t="str">
        <f t="shared" ca="1" si="1233"/>
        <v/>
      </c>
      <c r="C2347" s="1" t="str">
        <f t="shared" ca="1" si="1234"/>
        <v/>
      </c>
      <c r="D2347" s="1" t="str">
        <f t="shared" ca="1" si="1235"/>
        <v/>
      </c>
      <c r="F2347" s="10"/>
      <c r="G2347" s="136" t="str">
        <f t="shared" si="1236"/>
        <v/>
      </c>
      <c r="H2347" s="27"/>
      <c r="I2347" s="28"/>
      <c r="J2347" s="28"/>
      <c r="K2347" s="29"/>
      <c r="L2347" s="136"/>
      <c r="M2347" s="136"/>
      <c r="N2347" s="136"/>
      <c r="O2347" s="26" t="str">
        <f t="shared" si="1237"/>
        <v/>
      </c>
      <c r="P2347" s="218" t="str">
        <f t="shared" si="1238"/>
        <v/>
      </c>
      <c r="Q2347" s="26" t="str">
        <f t="shared" si="1239"/>
        <v/>
      </c>
      <c r="R2347" s="22"/>
      <c r="S2347" s="99"/>
      <c r="T2347" s="10"/>
      <c r="U2347" s="229" t="str">
        <f t="shared" si="1240"/>
        <v/>
      </c>
      <c r="V2347" s="230"/>
      <c r="W2347" s="230"/>
      <c r="X2347" s="230"/>
      <c r="Y2347" s="230"/>
      <c r="Z2347" s="22" t="str">
        <f>""</f>
        <v/>
      </c>
      <c r="AB2347" s="23" t="str">
        <f t="shared" si="1241"/>
        <v/>
      </c>
      <c r="AC2347" s="2" t="b">
        <f>COUNT(Q2347:Q$2500)&gt;0</f>
        <v>0</v>
      </c>
      <c r="AD2347" s="2" t="b">
        <f t="shared" si="1257"/>
        <v>0</v>
      </c>
      <c r="AE2347" s="2" t="b">
        <f t="shared" si="1258"/>
        <v>0</v>
      </c>
      <c r="AF2347" s="2" t="b">
        <f t="shared" si="1259"/>
        <v>0</v>
      </c>
      <c r="AG2347" s="2" t="b">
        <f>OR(
  AND(AC2347,NOT(AC2348)),
  AND(AF2347,WEEKDAY(AH2346,2)=EINSTELLUNGEN!$D$12),
  AND(AF2347,AH2347=$J$35)
)</f>
        <v>0</v>
      </c>
      <c r="AH2347" s="2">
        <f>IF(AE2347,AH2346+IF(WEEKDAY(AH2346+1,2)&lt;=EINSTELLUNGEN!$D$12,1,$J$36),AH2346)</f>
        <v>42020</v>
      </c>
      <c r="AI2347" s="2">
        <f t="shared" si="1260"/>
        <v>2019</v>
      </c>
      <c r="AJ2347" s="2">
        <f t="shared" si="1261"/>
        <v>201901</v>
      </c>
      <c r="AK2347" s="2">
        <f t="shared" si="1262"/>
        <v>201901</v>
      </c>
      <c r="AL2347" s="2">
        <f t="shared" si="1265"/>
        <v>201903</v>
      </c>
      <c r="AM2347" s="2" t="b">
        <f t="shared" si="1263"/>
        <v>1</v>
      </c>
      <c r="AN2347" s="4" t="e">
        <f t="shared" si="1242"/>
        <v>#N/A</v>
      </c>
      <c r="AO2347" s="4" t="e">
        <f t="shared" si="1243"/>
        <v>#N/A</v>
      </c>
      <c r="AP2347" s="2" t="str">
        <f>IF(AD2347,
  IF(ISBLANK(H2347),
    AP2346,
    IF(LEN(H2347)=1,
      IF(OR(UPPER(H2347)="A",UPPER(H2347)="I"),
        EINSTELLUNGEN!$D$21,
        IF(OR(UPPER(H2347)="B",UPPER(H2347)="M"),
          EINSTELLUNGEN!$D$22,
          IF(OR(UPPER(H2347)="C",UPPER(H2347)="S"),
            EINSTELLUNGEN!$D$23,
            IF(UPPER(H2347)="D",
              EINSTELLUNGEN!$D$24,
              IF(UPPER(H2347)="E",
                EINSTELLUNGEN!$D$25,
                UPPER(H2347)))))),
      IF(ISNUMBER(H2347),
        EINSTELLUNGEN!$D$20&amp;H2347,
        UPPER(H2347)))),
  "")</f>
        <v/>
      </c>
      <c r="AQ2347" s="2" t="str">
        <f t="shared" si="1244"/>
        <v/>
      </c>
      <c r="AR2347" s="2">
        <f t="shared" si="1245"/>
        <v>0</v>
      </c>
      <c r="AS2347" s="145">
        <f t="shared" si="1246"/>
        <v>0.33333333333333331</v>
      </c>
      <c r="AT2347" s="2">
        <f t="shared" si="1247"/>
        <v>0</v>
      </c>
      <c r="AU2347" s="2">
        <f t="shared" si="1248"/>
        <v>0</v>
      </c>
      <c r="AV2347" s="2">
        <f t="shared" si="1249"/>
        <v>0</v>
      </c>
      <c r="AW2347" s="2">
        <f t="shared" si="1250"/>
        <v>0</v>
      </c>
      <c r="AX2347" s="2">
        <f t="shared" si="1264"/>
        <v>0</v>
      </c>
      <c r="AY2347" s="2">
        <f t="shared" si="1251"/>
        <v>0</v>
      </c>
      <c r="AZ2347" s="145" t="e">
        <f t="shared" si="1252"/>
        <v>#N/A</v>
      </c>
      <c r="BA2347" s="145" t="e">
        <f t="shared" si="1253"/>
        <v>#N/A</v>
      </c>
      <c r="BB2347" s="145">
        <f t="shared" si="1254"/>
        <v>2.083333333333337E-2</v>
      </c>
      <c r="BC2347" s="2">
        <f>IF(AM2347,
  IF(AND(AL2347=$J$31,_xlfn.DAYS(AH2347,DATE(AI2347,1,1))&lt;7),
    MAX(0,EINSTELLUNGEN!$D$12+1-WEEKDAY(DATE(EINSTELLUNGEN!$D$9,EINSTELLUNGEN!$D$10,1),2)),
    IF(AL2347=$J$33,
      MIN(EINSTELLUNGEN!$D$12,WEEKDAY(DATE(EINSTELLUNGEN!$D$9,12,31),2)),
      EINSTELLUNGEN!$D$12
  )) - SUMIF(AL$50:AL$2500,"="&amp;AL2347,AX$50:AX$2500),
  0)</f>
        <v>3</v>
      </c>
      <c r="BD2347" s="2">
        <f t="shared" si="1255"/>
        <v>0.33333333333333331</v>
      </c>
      <c r="BE2347" s="2">
        <f t="shared" si="1256"/>
        <v>0</v>
      </c>
    </row>
    <row r="2348" spans="1:57" ht="10.5" customHeight="1">
      <c r="A2348" s="1" t="str">
        <f t="shared" ca="1" si="1232"/>
        <v/>
      </c>
      <c r="B2348" s="1" t="str">
        <f t="shared" ca="1" si="1233"/>
        <v/>
      </c>
      <c r="C2348" s="1" t="str">
        <f t="shared" ca="1" si="1234"/>
        <v/>
      </c>
      <c r="D2348" s="1" t="str">
        <f t="shared" ca="1" si="1235"/>
        <v/>
      </c>
      <c r="F2348" s="10"/>
      <c r="G2348" s="136" t="str">
        <f t="shared" si="1236"/>
        <v/>
      </c>
      <c r="H2348" s="27"/>
      <c r="I2348" s="28"/>
      <c r="J2348" s="28"/>
      <c r="K2348" s="29"/>
      <c r="L2348" s="136"/>
      <c r="M2348" s="136"/>
      <c r="N2348" s="136"/>
      <c r="O2348" s="26" t="str">
        <f t="shared" si="1237"/>
        <v/>
      </c>
      <c r="P2348" s="218" t="str">
        <f t="shared" si="1238"/>
        <v/>
      </c>
      <c r="Q2348" s="26" t="str">
        <f t="shared" si="1239"/>
        <v/>
      </c>
      <c r="R2348" s="22"/>
      <c r="S2348" s="99"/>
      <c r="T2348" s="10"/>
      <c r="U2348" s="229" t="str">
        <f t="shared" si="1240"/>
        <v/>
      </c>
      <c r="V2348" s="230"/>
      <c r="W2348" s="230"/>
      <c r="X2348" s="230"/>
      <c r="Y2348" s="230"/>
      <c r="Z2348" s="22" t="str">
        <f>""</f>
        <v/>
      </c>
      <c r="AB2348" s="23" t="str">
        <f t="shared" si="1241"/>
        <v/>
      </c>
      <c r="AC2348" s="2" t="b">
        <f>COUNT(Q2348:Q$2500)&gt;0</f>
        <v>0</v>
      </c>
      <c r="AD2348" s="2" t="b">
        <f t="shared" si="1257"/>
        <v>0</v>
      </c>
      <c r="AE2348" s="2" t="b">
        <f t="shared" si="1258"/>
        <v>0</v>
      </c>
      <c r="AF2348" s="2" t="b">
        <f t="shared" si="1259"/>
        <v>0</v>
      </c>
      <c r="AG2348" s="2" t="b">
        <f>OR(
  AND(AC2348,NOT(AC2349)),
  AND(AF2348,WEEKDAY(AH2347,2)=EINSTELLUNGEN!$D$12),
  AND(AF2348,AH2348=$J$35)
)</f>
        <v>0</v>
      </c>
      <c r="AH2348" s="2">
        <f>IF(AE2348,AH2347+IF(WEEKDAY(AH2347+1,2)&lt;=EINSTELLUNGEN!$D$12,1,$J$36),AH2347)</f>
        <v>42020</v>
      </c>
      <c r="AI2348" s="2">
        <f t="shared" si="1260"/>
        <v>2019</v>
      </c>
      <c r="AJ2348" s="2">
        <f t="shared" si="1261"/>
        <v>201901</v>
      </c>
      <c r="AK2348" s="2">
        <f t="shared" si="1262"/>
        <v>201901</v>
      </c>
      <c r="AL2348" s="2">
        <f t="shared" si="1265"/>
        <v>201903</v>
      </c>
      <c r="AM2348" s="2" t="b">
        <f t="shared" si="1263"/>
        <v>1</v>
      </c>
      <c r="AN2348" s="4" t="e">
        <f t="shared" si="1242"/>
        <v>#N/A</v>
      </c>
      <c r="AO2348" s="4" t="e">
        <f t="shared" si="1243"/>
        <v>#N/A</v>
      </c>
      <c r="AP2348" s="2" t="str">
        <f>IF(AD2348,
  IF(ISBLANK(H2348),
    AP2347,
    IF(LEN(H2348)=1,
      IF(OR(UPPER(H2348)="A",UPPER(H2348)="I"),
        EINSTELLUNGEN!$D$21,
        IF(OR(UPPER(H2348)="B",UPPER(H2348)="M"),
          EINSTELLUNGEN!$D$22,
          IF(OR(UPPER(H2348)="C",UPPER(H2348)="S"),
            EINSTELLUNGEN!$D$23,
            IF(UPPER(H2348)="D",
              EINSTELLUNGEN!$D$24,
              IF(UPPER(H2348)="E",
                EINSTELLUNGEN!$D$25,
                UPPER(H2348)))))),
      IF(ISNUMBER(H2348),
        EINSTELLUNGEN!$D$20&amp;H2348,
        UPPER(H2348)))),
  "")</f>
        <v/>
      </c>
      <c r="AQ2348" s="2" t="str">
        <f t="shared" si="1244"/>
        <v/>
      </c>
      <c r="AR2348" s="2">
        <f t="shared" si="1245"/>
        <v>0</v>
      </c>
      <c r="AS2348" s="145">
        <f t="shared" si="1246"/>
        <v>0.33333333333333331</v>
      </c>
      <c r="AT2348" s="2">
        <f t="shared" si="1247"/>
        <v>0</v>
      </c>
      <c r="AU2348" s="2">
        <f t="shared" si="1248"/>
        <v>0</v>
      </c>
      <c r="AV2348" s="2">
        <f t="shared" si="1249"/>
        <v>0</v>
      </c>
      <c r="AW2348" s="2">
        <f t="shared" si="1250"/>
        <v>0</v>
      </c>
      <c r="AX2348" s="2">
        <f t="shared" si="1264"/>
        <v>0</v>
      </c>
      <c r="AY2348" s="2">
        <f t="shared" si="1251"/>
        <v>0</v>
      </c>
      <c r="AZ2348" s="145" t="e">
        <f t="shared" si="1252"/>
        <v>#N/A</v>
      </c>
      <c r="BA2348" s="145" t="e">
        <f t="shared" si="1253"/>
        <v>#N/A</v>
      </c>
      <c r="BB2348" s="145">
        <f t="shared" si="1254"/>
        <v>2.083333333333337E-2</v>
      </c>
      <c r="BC2348" s="2">
        <f>IF(AM2348,
  IF(AND(AL2348=$J$31,_xlfn.DAYS(AH2348,DATE(AI2348,1,1))&lt;7),
    MAX(0,EINSTELLUNGEN!$D$12+1-WEEKDAY(DATE(EINSTELLUNGEN!$D$9,EINSTELLUNGEN!$D$10,1),2)),
    IF(AL2348=$J$33,
      MIN(EINSTELLUNGEN!$D$12,WEEKDAY(DATE(EINSTELLUNGEN!$D$9,12,31),2)),
      EINSTELLUNGEN!$D$12
  )) - SUMIF(AL$50:AL$2500,"="&amp;AL2348,AX$50:AX$2500),
  0)</f>
        <v>3</v>
      </c>
      <c r="BD2348" s="2">
        <f t="shared" si="1255"/>
        <v>0.33333333333333331</v>
      </c>
      <c r="BE2348" s="2">
        <f t="shared" si="1256"/>
        <v>0</v>
      </c>
    </row>
    <row r="2349" spans="1:57" ht="10.5" customHeight="1">
      <c r="A2349" s="1" t="str">
        <f t="shared" ca="1" si="1232"/>
        <v/>
      </c>
      <c r="B2349" s="1" t="str">
        <f t="shared" ca="1" si="1233"/>
        <v/>
      </c>
      <c r="C2349" s="1" t="str">
        <f t="shared" ca="1" si="1234"/>
        <v/>
      </c>
      <c r="D2349" s="1" t="str">
        <f t="shared" ca="1" si="1235"/>
        <v/>
      </c>
      <c r="F2349" s="10"/>
      <c r="G2349" s="136" t="str">
        <f t="shared" si="1236"/>
        <v/>
      </c>
      <c r="H2349" s="27"/>
      <c r="I2349" s="28"/>
      <c r="J2349" s="28"/>
      <c r="K2349" s="29"/>
      <c r="L2349" s="136"/>
      <c r="M2349" s="136"/>
      <c r="N2349" s="136"/>
      <c r="O2349" s="26" t="str">
        <f t="shared" si="1237"/>
        <v/>
      </c>
      <c r="P2349" s="218" t="str">
        <f t="shared" si="1238"/>
        <v/>
      </c>
      <c r="Q2349" s="26" t="str">
        <f t="shared" si="1239"/>
        <v/>
      </c>
      <c r="R2349" s="22"/>
      <c r="S2349" s="99"/>
      <c r="T2349" s="10"/>
      <c r="U2349" s="229" t="str">
        <f t="shared" si="1240"/>
        <v/>
      </c>
      <c r="V2349" s="230"/>
      <c r="W2349" s="230"/>
      <c r="X2349" s="230"/>
      <c r="Y2349" s="230"/>
      <c r="Z2349" s="22" t="str">
        <f>""</f>
        <v/>
      </c>
      <c r="AB2349" s="23" t="str">
        <f t="shared" si="1241"/>
        <v/>
      </c>
      <c r="AC2349" s="2" t="b">
        <f>COUNT(Q2349:Q$2500)&gt;0</f>
        <v>0</v>
      </c>
      <c r="AD2349" s="2" t="b">
        <f t="shared" si="1257"/>
        <v>0</v>
      </c>
      <c r="AE2349" s="2" t="b">
        <f t="shared" si="1258"/>
        <v>0</v>
      </c>
      <c r="AF2349" s="2" t="b">
        <f t="shared" si="1259"/>
        <v>0</v>
      </c>
      <c r="AG2349" s="2" t="b">
        <f>OR(
  AND(AC2349,NOT(AC2350)),
  AND(AF2349,WEEKDAY(AH2348,2)=EINSTELLUNGEN!$D$12),
  AND(AF2349,AH2349=$J$35)
)</f>
        <v>0</v>
      </c>
      <c r="AH2349" s="2">
        <f>IF(AE2349,AH2348+IF(WEEKDAY(AH2348+1,2)&lt;=EINSTELLUNGEN!$D$12,1,$J$36),AH2348)</f>
        <v>42020</v>
      </c>
      <c r="AI2349" s="2">
        <f t="shared" si="1260"/>
        <v>2019</v>
      </c>
      <c r="AJ2349" s="2">
        <f t="shared" si="1261"/>
        <v>201901</v>
      </c>
      <c r="AK2349" s="2">
        <f t="shared" si="1262"/>
        <v>201901</v>
      </c>
      <c r="AL2349" s="2">
        <f t="shared" si="1265"/>
        <v>201903</v>
      </c>
      <c r="AM2349" s="2" t="b">
        <f t="shared" si="1263"/>
        <v>1</v>
      </c>
      <c r="AN2349" s="4" t="e">
        <f t="shared" si="1242"/>
        <v>#N/A</v>
      </c>
      <c r="AO2349" s="4" t="e">
        <f t="shared" si="1243"/>
        <v>#N/A</v>
      </c>
      <c r="AP2349" s="2" t="str">
        <f>IF(AD2349,
  IF(ISBLANK(H2349),
    AP2348,
    IF(LEN(H2349)=1,
      IF(OR(UPPER(H2349)="A",UPPER(H2349)="I"),
        EINSTELLUNGEN!$D$21,
        IF(OR(UPPER(H2349)="B",UPPER(H2349)="M"),
          EINSTELLUNGEN!$D$22,
          IF(OR(UPPER(H2349)="C",UPPER(H2349)="S"),
            EINSTELLUNGEN!$D$23,
            IF(UPPER(H2349)="D",
              EINSTELLUNGEN!$D$24,
              IF(UPPER(H2349)="E",
                EINSTELLUNGEN!$D$25,
                UPPER(H2349)))))),
      IF(ISNUMBER(H2349),
        EINSTELLUNGEN!$D$20&amp;H2349,
        UPPER(H2349)))),
  "")</f>
        <v/>
      </c>
      <c r="AQ2349" s="2" t="str">
        <f t="shared" si="1244"/>
        <v/>
      </c>
      <c r="AR2349" s="2">
        <f t="shared" si="1245"/>
        <v>0</v>
      </c>
      <c r="AS2349" s="145">
        <f t="shared" si="1246"/>
        <v>0.33333333333333331</v>
      </c>
      <c r="AT2349" s="2">
        <f t="shared" si="1247"/>
        <v>0</v>
      </c>
      <c r="AU2349" s="2">
        <f t="shared" si="1248"/>
        <v>0</v>
      </c>
      <c r="AV2349" s="2">
        <f t="shared" si="1249"/>
        <v>0</v>
      </c>
      <c r="AW2349" s="2">
        <f t="shared" si="1250"/>
        <v>0</v>
      </c>
      <c r="AX2349" s="2">
        <f t="shared" si="1264"/>
        <v>0</v>
      </c>
      <c r="AY2349" s="2">
        <f t="shared" si="1251"/>
        <v>0</v>
      </c>
      <c r="AZ2349" s="145" t="e">
        <f t="shared" si="1252"/>
        <v>#N/A</v>
      </c>
      <c r="BA2349" s="145" t="e">
        <f t="shared" si="1253"/>
        <v>#N/A</v>
      </c>
      <c r="BB2349" s="145">
        <f t="shared" si="1254"/>
        <v>2.083333333333337E-2</v>
      </c>
      <c r="BC2349" s="2">
        <f>IF(AM2349,
  IF(AND(AL2349=$J$31,_xlfn.DAYS(AH2349,DATE(AI2349,1,1))&lt;7),
    MAX(0,EINSTELLUNGEN!$D$12+1-WEEKDAY(DATE(EINSTELLUNGEN!$D$9,EINSTELLUNGEN!$D$10,1),2)),
    IF(AL2349=$J$33,
      MIN(EINSTELLUNGEN!$D$12,WEEKDAY(DATE(EINSTELLUNGEN!$D$9,12,31),2)),
      EINSTELLUNGEN!$D$12
  )) - SUMIF(AL$50:AL$2500,"="&amp;AL2349,AX$50:AX$2500),
  0)</f>
        <v>3</v>
      </c>
      <c r="BD2349" s="2">
        <f t="shared" si="1255"/>
        <v>0.33333333333333331</v>
      </c>
      <c r="BE2349" s="2">
        <f t="shared" si="1256"/>
        <v>0</v>
      </c>
    </row>
    <row r="2350" spans="1:57" ht="10.5" customHeight="1">
      <c r="A2350" s="1" t="str">
        <f t="shared" ca="1" si="1232"/>
        <v/>
      </c>
      <c r="B2350" s="1" t="str">
        <f t="shared" ca="1" si="1233"/>
        <v/>
      </c>
      <c r="C2350" s="1" t="str">
        <f t="shared" ca="1" si="1234"/>
        <v/>
      </c>
      <c r="D2350" s="1" t="str">
        <f t="shared" ca="1" si="1235"/>
        <v/>
      </c>
      <c r="F2350" s="10"/>
      <c r="G2350" s="136" t="str">
        <f t="shared" si="1236"/>
        <v/>
      </c>
      <c r="H2350" s="27"/>
      <c r="I2350" s="28"/>
      <c r="J2350" s="28"/>
      <c r="K2350" s="29"/>
      <c r="L2350" s="136"/>
      <c r="M2350" s="136"/>
      <c r="N2350" s="136"/>
      <c r="O2350" s="26" t="str">
        <f t="shared" si="1237"/>
        <v/>
      </c>
      <c r="P2350" s="218" t="str">
        <f t="shared" si="1238"/>
        <v/>
      </c>
      <c r="Q2350" s="26" t="str">
        <f t="shared" si="1239"/>
        <v/>
      </c>
      <c r="R2350" s="22"/>
      <c r="S2350" s="99"/>
      <c r="T2350" s="10"/>
      <c r="U2350" s="229" t="str">
        <f t="shared" si="1240"/>
        <v/>
      </c>
      <c r="V2350" s="230"/>
      <c r="W2350" s="230"/>
      <c r="X2350" s="230"/>
      <c r="Y2350" s="230"/>
      <c r="Z2350" s="22" t="str">
        <f>""</f>
        <v/>
      </c>
      <c r="AB2350" s="23" t="str">
        <f t="shared" si="1241"/>
        <v/>
      </c>
      <c r="AC2350" s="2" t="b">
        <f>COUNT(Q2350:Q$2500)&gt;0</f>
        <v>0</v>
      </c>
      <c r="AD2350" s="2" t="b">
        <f t="shared" si="1257"/>
        <v>0</v>
      </c>
      <c r="AE2350" s="2" t="b">
        <f t="shared" si="1258"/>
        <v>0</v>
      </c>
      <c r="AF2350" s="2" t="b">
        <f t="shared" si="1259"/>
        <v>0</v>
      </c>
      <c r="AG2350" s="2" t="b">
        <f>OR(
  AND(AC2350,NOT(AC2351)),
  AND(AF2350,WEEKDAY(AH2349,2)=EINSTELLUNGEN!$D$12),
  AND(AF2350,AH2350=$J$35)
)</f>
        <v>0</v>
      </c>
      <c r="AH2350" s="2">
        <f>IF(AE2350,AH2349+IF(WEEKDAY(AH2349+1,2)&lt;=EINSTELLUNGEN!$D$12,1,$J$36),AH2349)</f>
        <v>42020</v>
      </c>
      <c r="AI2350" s="2">
        <f t="shared" si="1260"/>
        <v>2019</v>
      </c>
      <c r="AJ2350" s="2">
        <f t="shared" si="1261"/>
        <v>201901</v>
      </c>
      <c r="AK2350" s="2">
        <f t="shared" si="1262"/>
        <v>201901</v>
      </c>
      <c r="AL2350" s="2">
        <f t="shared" si="1265"/>
        <v>201903</v>
      </c>
      <c r="AM2350" s="2" t="b">
        <f t="shared" si="1263"/>
        <v>1</v>
      </c>
      <c r="AN2350" s="4" t="e">
        <f t="shared" si="1242"/>
        <v>#N/A</v>
      </c>
      <c r="AO2350" s="4" t="e">
        <f t="shared" si="1243"/>
        <v>#N/A</v>
      </c>
      <c r="AP2350" s="2" t="str">
        <f>IF(AD2350,
  IF(ISBLANK(H2350),
    AP2349,
    IF(LEN(H2350)=1,
      IF(OR(UPPER(H2350)="A",UPPER(H2350)="I"),
        EINSTELLUNGEN!$D$21,
        IF(OR(UPPER(H2350)="B",UPPER(H2350)="M"),
          EINSTELLUNGEN!$D$22,
          IF(OR(UPPER(H2350)="C",UPPER(H2350)="S"),
            EINSTELLUNGEN!$D$23,
            IF(UPPER(H2350)="D",
              EINSTELLUNGEN!$D$24,
              IF(UPPER(H2350)="E",
                EINSTELLUNGEN!$D$25,
                UPPER(H2350)))))),
      IF(ISNUMBER(H2350),
        EINSTELLUNGEN!$D$20&amp;H2350,
        UPPER(H2350)))),
  "")</f>
        <v/>
      </c>
      <c r="AQ2350" s="2" t="str">
        <f t="shared" si="1244"/>
        <v/>
      </c>
      <c r="AR2350" s="2">
        <f t="shared" si="1245"/>
        <v>0</v>
      </c>
      <c r="AS2350" s="145">
        <f t="shared" si="1246"/>
        <v>0.33333333333333331</v>
      </c>
      <c r="AT2350" s="2">
        <f t="shared" si="1247"/>
        <v>0</v>
      </c>
      <c r="AU2350" s="2">
        <f t="shared" si="1248"/>
        <v>0</v>
      </c>
      <c r="AV2350" s="2">
        <f t="shared" si="1249"/>
        <v>0</v>
      </c>
      <c r="AW2350" s="2">
        <f t="shared" si="1250"/>
        <v>0</v>
      </c>
      <c r="AX2350" s="2">
        <f t="shared" si="1264"/>
        <v>0</v>
      </c>
      <c r="AY2350" s="2">
        <f t="shared" si="1251"/>
        <v>0</v>
      </c>
      <c r="AZ2350" s="145" t="e">
        <f t="shared" si="1252"/>
        <v>#N/A</v>
      </c>
      <c r="BA2350" s="145" t="e">
        <f t="shared" si="1253"/>
        <v>#N/A</v>
      </c>
      <c r="BB2350" s="145">
        <f t="shared" si="1254"/>
        <v>2.083333333333337E-2</v>
      </c>
      <c r="BC2350" s="2">
        <f>IF(AM2350,
  IF(AND(AL2350=$J$31,_xlfn.DAYS(AH2350,DATE(AI2350,1,1))&lt;7),
    MAX(0,EINSTELLUNGEN!$D$12+1-WEEKDAY(DATE(EINSTELLUNGEN!$D$9,EINSTELLUNGEN!$D$10,1),2)),
    IF(AL2350=$J$33,
      MIN(EINSTELLUNGEN!$D$12,WEEKDAY(DATE(EINSTELLUNGEN!$D$9,12,31),2)),
      EINSTELLUNGEN!$D$12
  )) - SUMIF(AL$50:AL$2500,"="&amp;AL2350,AX$50:AX$2500),
  0)</f>
        <v>3</v>
      </c>
      <c r="BD2350" s="2">
        <f t="shared" si="1255"/>
        <v>0.33333333333333331</v>
      </c>
      <c r="BE2350" s="2">
        <f t="shared" si="1256"/>
        <v>0</v>
      </c>
    </row>
    <row r="2351" spans="1:57" ht="10.5" customHeight="1">
      <c r="A2351" s="1" t="str">
        <f t="shared" ca="1" si="1232"/>
        <v/>
      </c>
      <c r="B2351" s="1" t="str">
        <f t="shared" ca="1" si="1233"/>
        <v/>
      </c>
      <c r="C2351" s="1" t="str">
        <f t="shared" ca="1" si="1234"/>
        <v/>
      </c>
      <c r="D2351" s="1" t="str">
        <f t="shared" ca="1" si="1235"/>
        <v/>
      </c>
      <c r="F2351" s="10"/>
      <c r="G2351" s="136" t="str">
        <f t="shared" si="1236"/>
        <v/>
      </c>
      <c r="H2351" s="27"/>
      <c r="I2351" s="28"/>
      <c r="J2351" s="28"/>
      <c r="K2351" s="29"/>
      <c r="L2351" s="136"/>
      <c r="M2351" s="136"/>
      <c r="N2351" s="136"/>
      <c r="O2351" s="26" t="str">
        <f t="shared" si="1237"/>
        <v/>
      </c>
      <c r="P2351" s="218" t="str">
        <f t="shared" si="1238"/>
        <v/>
      </c>
      <c r="Q2351" s="26" t="str">
        <f t="shared" si="1239"/>
        <v/>
      </c>
      <c r="R2351" s="22"/>
      <c r="S2351" s="99"/>
      <c r="T2351" s="10"/>
      <c r="U2351" s="229" t="str">
        <f t="shared" si="1240"/>
        <v/>
      </c>
      <c r="V2351" s="230"/>
      <c r="W2351" s="230"/>
      <c r="X2351" s="230"/>
      <c r="Y2351" s="230"/>
      <c r="Z2351" s="22" t="str">
        <f>""</f>
        <v/>
      </c>
      <c r="AB2351" s="23" t="str">
        <f t="shared" si="1241"/>
        <v/>
      </c>
      <c r="AC2351" s="2" t="b">
        <f>COUNT(Q2351:Q$2500)&gt;0</f>
        <v>0</v>
      </c>
      <c r="AD2351" s="2" t="b">
        <f t="shared" si="1257"/>
        <v>0</v>
      </c>
      <c r="AE2351" s="2" t="b">
        <f t="shared" si="1258"/>
        <v>0</v>
      </c>
      <c r="AF2351" s="2" t="b">
        <f t="shared" si="1259"/>
        <v>0</v>
      </c>
      <c r="AG2351" s="2" t="b">
        <f>OR(
  AND(AC2351,NOT(AC2352)),
  AND(AF2351,WEEKDAY(AH2350,2)=EINSTELLUNGEN!$D$12),
  AND(AF2351,AH2351=$J$35)
)</f>
        <v>0</v>
      </c>
      <c r="AH2351" s="2">
        <f>IF(AE2351,AH2350+IF(WEEKDAY(AH2350+1,2)&lt;=EINSTELLUNGEN!$D$12,1,$J$36),AH2350)</f>
        <v>42020</v>
      </c>
      <c r="AI2351" s="2">
        <f t="shared" si="1260"/>
        <v>2019</v>
      </c>
      <c r="AJ2351" s="2">
        <f t="shared" si="1261"/>
        <v>201901</v>
      </c>
      <c r="AK2351" s="2">
        <f t="shared" si="1262"/>
        <v>201901</v>
      </c>
      <c r="AL2351" s="2">
        <f t="shared" si="1265"/>
        <v>201903</v>
      </c>
      <c r="AM2351" s="2" t="b">
        <f t="shared" si="1263"/>
        <v>1</v>
      </c>
      <c r="AN2351" s="4" t="e">
        <f t="shared" si="1242"/>
        <v>#N/A</v>
      </c>
      <c r="AO2351" s="4" t="e">
        <f t="shared" si="1243"/>
        <v>#N/A</v>
      </c>
      <c r="AP2351" s="2" t="str">
        <f>IF(AD2351,
  IF(ISBLANK(H2351),
    AP2350,
    IF(LEN(H2351)=1,
      IF(OR(UPPER(H2351)="A",UPPER(H2351)="I"),
        EINSTELLUNGEN!$D$21,
        IF(OR(UPPER(H2351)="B",UPPER(H2351)="M"),
          EINSTELLUNGEN!$D$22,
          IF(OR(UPPER(H2351)="C",UPPER(H2351)="S"),
            EINSTELLUNGEN!$D$23,
            IF(UPPER(H2351)="D",
              EINSTELLUNGEN!$D$24,
              IF(UPPER(H2351)="E",
                EINSTELLUNGEN!$D$25,
                UPPER(H2351)))))),
      IF(ISNUMBER(H2351),
        EINSTELLUNGEN!$D$20&amp;H2351,
        UPPER(H2351)))),
  "")</f>
        <v/>
      </c>
      <c r="AQ2351" s="2" t="str">
        <f t="shared" si="1244"/>
        <v/>
      </c>
      <c r="AR2351" s="2">
        <f t="shared" si="1245"/>
        <v>0</v>
      </c>
      <c r="AS2351" s="145">
        <f t="shared" si="1246"/>
        <v>0.33333333333333331</v>
      </c>
      <c r="AT2351" s="2">
        <f t="shared" si="1247"/>
        <v>0</v>
      </c>
      <c r="AU2351" s="2">
        <f t="shared" si="1248"/>
        <v>0</v>
      </c>
      <c r="AV2351" s="2">
        <f t="shared" si="1249"/>
        <v>0</v>
      </c>
      <c r="AW2351" s="2">
        <f t="shared" si="1250"/>
        <v>0</v>
      </c>
      <c r="AX2351" s="2">
        <f t="shared" si="1264"/>
        <v>0</v>
      </c>
      <c r="AY2351" s="2">
        <f t="shared" si="1251"/>
        <v>0</v>
      </c>
      <c r="AZ2351" s="145" t="e">
        <f t="shared" si="1252"/>
        <v>#N/A</v>
      </c>
      <c r="BA2351" s="145" t="e">
        <f t="shared" si="1253"/>
        <v>#N/A</v>
      </c>
      <c r="BB2351" s="145">
        <f t="shared" si="1254"/>
        <v>2.083333333333337E-2</v>
      </c>
      <c r="BC2351" s="2">
        <f>IF(AM2351,
  IF(AND(AL2351=$J$31,_xlfn.DAYS(AH2351,DATE(AI2351,1,1))&lt;7),
    MAX(0,EINSTELLUNGEN!$D$12+1-WEEKDAY(DATE(EINSTELLUNGEN!$D$9,EINSTELLUNGEN!$D$10,1),2)),
    IF(AL2351=$J$33,
      MIN(EINSTELLUNGEN!$D$12,WEEKDAY(DATE(EINSTELLUNGEN!$D$9,12,31),2)),
      EINSTELLUNGEN!$D$12
  )) - SUMIF(AL$50:AL$2500,"="&amp;AL2351,AX$50:AX$2500),
  0)</f>
        <v>3</v>
      </c>
      <c r="BD2351" s="2">
        <f t="shared" si="1255"/>
        <v>0.33333333333333331</v>
      </c>
      <c r="BE2351" s="2">
        <f t="shared" si="1256"/>
        <v>0</v>
      </c>
    </row>
    <row r="2352" spans="1:57" ht="10.5" customHeight="1">
      <c r="A2352" s="1" t="str">
        <f t="shared" ca="1" si="1232"/>
        <v/>
      </c>
      <c r="B2352" s="1" t="str">
        <f t="shared" ca="1" si="1233"/>
        <v/>
      </c>
      <c r="C2352" s="1" t="str">
        <f t="shared" ca="1" si="1234"/>
        <v/>
      </c>
      <c r="D2352" s="1" t="str">
        <f t="shared" ca="1" si="1235"/>
        <v/>
      </c>
      <c r="F2352" s="10"/>
      <c r="G2352" s="136" t="str">
        <f t="shared" si="1236"/>
        <v/>
      </c>
      <c r="H2352" s="27"/>
      <c r="I2352" s="28"/>
      <c r="J2352" s="28"/>
      <c r="K2352" s="29"/>
      <c r="L2352" s="136"/>
      <c r="M2352" s="136"/>
      <c r="N2352" s="136"/>
      <c r="O2352" s="26" t="str">
        <f t="shared" si="1237"/>
        <v/>
      </c>
      <c r="P2352" s="218" t="str">
        <f t="shared" si="1238"/>
        <v/>
      </c>
      <c r="Q2352" s="26" t="str">
        <f t="shared" si="1239"/>
        <v/>
      </c>
      <c r="R2352" s="22"/>
      <c r="S2352" s="99"/>
      <c r="T2352" s="10"/>
      <c r="U2352" s="229" t="str">
        <f t="shared" si="1240"/>
        <v/>
      </c>
      <c r="V2352" s="230"/>
      <c r="W2352" s="230"/>
      <c r="X2352" s="230"/>
      <c r="Y2352" s="230"/>
      <c r="Z2352" s="22" t="str">
        <f>""</f>
        <v/>
      </c>
      <c r="AB2352" s="23" t="str">
        <f t="shared" si="1241"/>
        <v/>
      </c>
      <c r="AC2352" s="2" t="b">
        <f>COUNT(Q2352:Q$2500)&gt;0</f>
        <v>0</v>
      </c>
      <c r="AD2352" s="2" t="b">
        <f t="shared" si="1257"/>
        <v>0</v>
      </c>
      <c r="AE2352" s="2" t="b">
        <f t="shared" si="1258"/>
        <v>0</v>
      </c>
      <c r="AF2352" s="2" t="b">
        <f t="shared" si="1259"/>
        <v>0</v>
      </c>
      <c r="AG2352" s="2" t="b">
        <f>OR(
  AND(AC2352,NOT(AC2353)),
  AND(AF2352,WEEKDAY(AH2351,2)=EINSTELLUNGEN!$D$12),
  AND(AF2352,AH2352=$J$35)
)</f>
        <v>0</v>
      </c>
      <c r="AH2352" s="2">
        <f>IF(AE2352,AH2351+IF(WEEKDAY(AH2351+1,2)&lt;=EINSTELLUNGEN!$D$12,1,$J$36),AH2351)</f>
        <v>42020</v>
      </c>
      <c r="AI2352" s="2">
        <f t="shared" si="1260"/>
        <v>2019</v>
      </c>
      <c r="AJ2352" s="2">
        <f t="shared" si="1261"/>
        <v>201901</v>
      </c>
      <c r="AK2352" s="2">
        <f t="shared" si="1262"/>
        <v>201901</v>
      </c>
      <c r="AL2352" s="2">
        <f t="shared" si="1265"/>
        <v>201903</v>
      </c>
      <c r="AM2352" s="2" t="b">
        <f t="shared" si="1263"/>
        <v>1</v>
      </c>
      <c r="AN2352" s="4" t="e">
        <f t="shared" si="1242"/>
        <v>#N/A</v>
      </c>
      <c r="AO2352" s="4" t="e">
        <f t="shared" si="1243"/>
        <v>#N/A</v>
      </c>
      <c r="AP2352" s="2" t="str">
        <f>IF(AD2352,
  IF(ISBLANK(H2352),
    AP2351,
    IF(LEN(H2352)=1,
      IF(OR(UPPER(H2352)="A",UPPER(H2352)="I"),
        EINSTELLUNGEN!$D$21,
        IF(OR(UPPER(H2352)="B",UPPER(H2352)="M"),
          EINSTELLUNGEN!$D$22,
          IF(OR(UPPER(H2352)="C",UPPER(H2352)="S"),
            EINSTELLUNGEN!$D$23,
            IF(UPPER(H2352)="D",
              EINSTELLUNGEN!$D$24,
              IF(UPPER(H2352)="E",
                EINSTELLUNGEN!$D$25,
                UPPER(H2352)))))),
      IF(ISNUMBER(H2352),
        EINSTELLUNGEN!$D$20&amp;H2352,
        UPPER(H2352)))),
  "")</f>
        <v/>
      </c>
      <c r="AQ2352" s="2" t="str">
        <f t="shared" si="1244"/>
        <v/>
      </c>
      <c r="AR2352" s="2">
        <f t="shared" si="1245"/>
        <v>0</v>
      </c>
      <c r="AS2352" s="145">
        <f t="shared" si="1246"/>
        <v>0.33333333333333331</v>
      </c>
      <c r="AT2352" s="2">
        <f t="shared" si="1247"/>
        <v>0</v>
      </c>
      <c r="AU2352" s="2">
        <f t="shared" si="1248"/>
        <v>0</v>
      </c>
      <c r="AV2352" s="2">
        <f t="shared" si="1249"/>
        <v>0</v>
      </c>
      <c r="AW2352" s="2">
        <f t="shared" si="1250"/>
        <v>0</v>
      </c>
      <c r="AX2352" s="2">
        <f t="shared" si="1264"/>
        <v>0</v>
      </c>
      <c r="AY2352" s="2">
        <f t="shared" si="1251"/>
        <v>0</v>
      </c>
      <c r="AZ2352" s="145" t="e">
        <f t="shared" si="1252"/>
        <v>#N/A</v>
      </c>
      <c r="BA2352" s="145" t="e">
        <f t="shared" si="1253"/>
        <v>#N/A</v>
      </c>
      <c r="BB2352" s="145">
        <f t="shared" si="1254"/>
        <v>2.083333333333337E-2</v>
      </c>
      <c r="BC2352" s="2">
        <f>IF(AM2352,
  IF(AND(AL2352=$J$31,_xlfn.DAYS(AH2352,DATE(AI2352,1,1))&lt;7),
    MAX(0,EINSTELLUNGEN!$D$12+1-WEEKDAY(DATE(EINSTELLUNGEN!$D$9,EINSTELLUNGEN!$D$10,1),2)),
    IF(AL2352=$J$33,
      MIN(EINSTELLUNGEN!$D$12,WEEKDAY(DATE(EINSTELLUNGEN!$D$9,12,31),2)),
      EINSTELLUNGEN!$D$12
  )) - SUMIF(AL$50:AL$2500,"="&amp;AL2352,AX$50:AX$2500),
  0)</f>
        <v>3</v>
      </c>
      <c r="BD2352" s="2">
        <f t="shared" si="1255"/>
        <v>0.33333333333333331</v>
      </c>
      <c r="BE2352" s="2">
        <f t="shared" si="1256"/>
        <v>0</v>
      </c>
    </row>
    <row r="2353" spans="1:57" ht="10.5" customHeight="1">
      <c r="A2353" s="1" t="str">
        <f t="shared" ca="1" si="1232"/>
        <v/>
      </c>
      <c r="B2353" s="1" t="str">
        <f t="shared" ca="1" si="1233"/>
        <v/>
      </c>
      <c r="C2353" s="1" t="str">
        <f t="shared" ca="1" si="1234"/>
        <v/>
      </c>
      <c r="D2353" s="1" t="str">
        <f t="shared" ca="1" si="1235"/>
        <v/>
      </c>
      <c r="F2353" s="10"/>
      <c r="G2353" s="136" t="str">
        <f t="shared" si="1236"/>
        <v/>
      </c>
      <c r="H2353" s="27"/>
      <c r="I2353" s="28"/>
      <c r="J2353" s="28"/>
      <c r="K2353" s="29"/>
      <c r="L2353" s="136"/>
      <c r="M2353" s="136"/>
      <c r="N2353" s="136"/>
      <c r="O2353" s="26" t="str">
        <f t="shared" si="1237"/>
        <v/>
      </c>
      <c r="P2353" s="218" t="str">
        <f t="shared" si="1238"/>
        <v/>
      </c>
      <c r="Q2353" s="26" t="str">
        <f t="shared" si="1239"/>
        <v/>
      </c>
      <c r="R2353" s="22"/>
      <c r="S2353" s="99"/>
      <c r="T2353" s="10"/>
      <c r="U2353" s="229" t="str">
        <f t="shared" si="1240"/>
        <v/>
      </c>
      <c r="V2353" s="230"/>
      <c r="W2353" s="230"/>
      <c r="X2353" s="230"/>
      <c r="Y2353" s="230"/>
      <c r="Z2353" s="22" t="str">
        <f>""</f>
        <v/>
      </c>
      <c r="AB2353" s="23" t="str">
        <f t="shared" si="1241"/>
        <v/>
      </c>
      <c r="AC2353" s="2" t="b">
        <f>COUNT(Q2353:Q$2500)&gt;0</f>
        <v>0</v>
      </c>
      <c r="AD2353" s="2" t="b">
        <f t="shared" si="1257"/>
        <v>0</v>
      </c>
      <c r="AE2353" s="2" t="b">
        <f t="shared" si="1258"/>
        <v>0</v>
      </c>
      <c r="AF2353" s="2" t="b">
        <f t="shared" si="1259"/>
        <v>0</v>
      </c>
      <c r="AG2353" s="2" t="b">
        <f>OR(
  AND(AC2353,NOT(AC2354)),
  AND(AF2353,WEEKDAY(AH2352,2)=EINSTELLUNGEN!$D$12),
  AND(AF2353,AH2353=$J$35)
)</f>
        <v>0</v>
      </c>
      <c r="AH2353" s="2">
        <f>IF(AE2353,AH2352+IF(WEEKDAY(AH2352+1,2)&lt;=EINSTELLUNGEN!$D$12,1,$J$36),AH2352)</f>
        <v>42020</v>
      </c>
      <c r="AI2353" s="2">
        <f t="shared" si="1260"/>
        <v>2019</v>
      </c>
      <c r="AJ2353" s="2">
        <f t="shared" si="1261"/>
        <v>201901</v>
      </c>
      <c r="AK2353" s="2">
        <f t="shared" si="1262"/>
        <v>201901</v>
      </c>
      <c r="AL2353" s="2">
        <f t="shared" si="1265"/>
        <v>201903</v>
      </c>
      <c r="AM2353" s="2" t="b">
        <f t="shared" si="1263"/>
        <v>1</v>
      </c>
      <c r="AN2353" s="4" t="e">
        <f t="shared" si="1242"/>
        <v>#N/A</v>
      </c>
      <c r="AO2353" s="4" t="e">
        <f t="shared" si="1243"/>
        <v>#N/A</v>
      </c>
      <c r="AP2353" s="2" t="str">
        <f>IF(AD2353,
  IF(ISBLANK(H2353),
    AP2352,
    IF(LEN(H2353)=1,
      IF(OR(UPPER(H2353)="A",UPPER(H2353)="I"),
        EINSTELLUNGEN!$D$21,
        IF(OR(UPPER(H2353)="B",UPPER(H2353)="M"),
          EINSTELLUNGEN!$D$22,
          IF(OR(UPPER(H2353)="C",UPPER(H2353)="S"),
            EINSTELLUNGEN!$D$23,
            IF(UPPER(H2353)="D",
              EINSTELLUNGEN!$D$24,
              IF(UPPER(H2353)="E",
                EINSTELLUNGEN!$D$25,
                UPPER(H2353)))))),
      IF(ISNUMBER(H2353),
        EINSTELLUNGEN!$D$20&amp;H2353,
        UPPER(H2353)))),
  "")</f>
        <v/>
      </c>
      <c r="AQ2353" s="2" t="str">
        <f t="shared" si="1244"/>
        <v/>
      </c>
      <c r="AR2353" s="2">
        <f t="shared" si="1245"/>
        <v>0</v>
      </c>
      <c r="AS2353" s="145">
        <f t="shared" si="1246"/>
        <v>0.33333333333333331</v>
      </c>
      <c r="AT2353" s="2">
        <f t="shared" si="1247"/>
        <v>0</v>
      </c>
      <c r="AU2353" s="2">
        <f t="shared" si="1248"/>
        <v>0</v>
      </c>
      <c r="AV2353" s="2">
        <f t="shared" si="1249"/>
        <v>0</v>
      </c>
      <c r="AW2353" s="2">
        <f t="shared" si="1250"/>
        <v>0</v>
      </c>
      <c r="AX2353" s="2">
        <f t="shared" si="1264"/>
        <v>0</v>
      </c>
      <c r="AY2353" s="2">
        <f t="shared" si="1251"/>
        <v>0</v>
      </c>
      <c r="AZ2353" s="145" t="e">
        <f t="shared" si="1252"/>
        <v>#N/A</v>
      </c>
      <c r="BA2353" s="145" t="e">
        <f t="shared" si="1253"/>
        <v>#N/A</v>
      </c>
      <c r="BB2353" s="145">
        <f t="shared" si="1254"/>
        <v>2.083333333333337E-2</v>
      </c>
      <c r="BC2353" s="2">
        <f>IF(AM2353,
  IF(AND(AL2353=$J$31,_xlfn.DAYS(AH2353,DATE(AI2353,1,1))&lt;7),
    MAX(0,EINSTELLUNGEN!$D$12+1-WEEKDAY(DATE(EINSTELLUNGEN!$D$9,EINSTELLUNGEN!$D$10,1),2)),
    IF(AL2353=$J$33,
      MIN(EINSTELLUNGEN!$D$12,WEEKDAY(DATE(EINSTELLUNGEN!$D$9,12,31),2)),
      EINSTELLUNGEN!$D$12
  )) - SUMIF(AL$50:AL$2500,"="&amp;AL2353,AX$50:AX$2500),
  0)</f>
        <v>3</v>
      </c>
      <c r="BD2353" s="2">
        <f t="shared" si="1255"/>
        <v>0.33333333333333331</v>
      </c>
      <c r="BE2353" s="2">
        <f t="shared" si="1256"/>
        <v>0</v>
      </c>
    </row>
    <row r="2354" spans="1:57" ht="10.5" customHeight="1">
      <c r="A2354" s="1" t="str">
        <f t="shared" ref="A2354:A2417" ca="1" si="1266">IF(AND(AC2354,AJ2354=$A$48),"Q","")</f>
        <v/>
      </c>
      <c r="B2354" s="1" t="str">
        <f t="shared" ref="B2354:B2417" ca="1" si="1267">IF(AND(AC2354,AK2354=$B$48),"M","")</f>
        <v/>
      </c>
      <c r="C2354" s="1" t="str">
        <f t="shared" ref="C2354:C2417" ca="1" si="1268">IF(AND(AC2354,AL2354=$C$48),"W","")</f>
        <v/>
      </c>
      <c r="D2354" s="1" t="str">
        <f t="shared" ref="D2354:D2417" ca="1" si="1269">IF(AND(AC2354,AH2354=$D$48),"T","")</f>
        <v/>
      </c>
      <c r="F2354" s="10"/>
      <c r="G2354" s="136" t="str">
        <f t="shared" ref="G2354:G2417" si="1270">IF(AE2354,INDEX($L$29:$L$35,WEEKDAY(AH2354,2),1)&amp;", "&amp;DAY(AH2354)&amp;" "&amp;INDEX($N$29:$N$40,MONTH(AH2354),1)&amp;" "&amp;YEAR(AH2354),"")</f>
        <v/>
      </c>
      <c r="H2354" s="27"/>
      <c r="I2354" s="28"/>
      <c r="J2354" s="28"/>
      <c r="K2354" s="29"/>
      <c r="L2354" s="136"/>
      <c r="M2354" s="136"/>
      <c r="N2354" s="136"/>
      <c r="O2354" s="26" t="str">
        <f t="shared" ref="O2354:O2417" si="1271">IF(AD2354,AR2354,"")</f>
        <v/>
      </c>
      <c r="P2354" s="218" t="str">
        <f t="shared" ref="P2354:P2417" si="1272">IF(AF2354,
IF(AS2353&gt;0,
  TEXT(AS2353*24,"0,000")&amp;" h",
  TEXT(0,"0,000")&amp;" h"),
"")</f>
        <v/>
      </c>
      <c r="Q2354" s="26" t="str">
        <f t="shared" ref="Q2354:Q2417" si="1273">IF(AF2354,BB2353,"")</f>
        <v/>
      </c>
      <c r="R2354" s="22"/>
      <c r="S2354" s="99"/>
      <c r="T2354" s="10"/>
      <c r="U2354" s="229" t="str">
        <f t="shared" ref="U2354:U2417" si="1274">IF(AND(AD2354,AR2354,LEN(AQ2354)&gt;0),
IF(AQ2354&lt;&gt;FALSE,
  TEXT(AH2354,"yyyy-mm-dd")
    &amp;"|"&amp;TEXT(AN2354,"hh:mm")
    &amp;"|"&amp;TEXT(AO2354,"hh:mm")
    &amp;"|"&amp;AP2354
    &amp;"|"&amp;AQ2354,
  $J$39),
"")</f>
        <v/>
      </c>
      <c r="V2354" s="230"/>
      <c r="W2354" s="230"/>
      <c r="X2354" s="230"/>
      <c r="Y2354" s="230"/>
      <c r="Z2354" s="22" t="str">
        <f>""</f>
        <v/>
      </c>
      <c r="AB2354" s="23" t="str">
        <f t="shared" ref="AB2354:AB2417" si="1275">IF(AG2354,"W"&amp;RIGHT(AL2353,2)&amp;"  "&amp;TEXT(BE2353*24,"+0,00;−0,00;0,00")&amp;"  (S="&amp;TEXT(BC2353*$J$37,"00,00")&amp;"  H="&amp;TEXT(BD2353*24,"00,00")&amp;")","")</f>
        <v/>
      </c>
      <c r="AC2354" s="2" t="b">
        <f>COUNT(Q2354:Q$2500)&gt;0</f>
        <v>0</v>
      </c>
      <c r="AD2354" s="2" t="b">
        <f t="shared" si="1257"/>
        <v>0</v>
      </c>
      <c r="AE2354" s="2" t="b">
        <f t="shared" si="1258"/>
        <v>0</v>
      </c>
      <c r="AF2354" s="2" t="b">
        <f t="shared" si="1259"/>
        <v>0</v>
      </c>
      <c r="AG2354" s="2" t="b">
        <f>OR(
  AND(AC2354,NOT(AC2355)),
  AND(AF2354,WEEKDAY(AH2353,2)=EINSTELLUNGEN!$D$12),
  AND(AF2354,AH2354=$J$35)
)</f>
        <v>0</v>
      </c>
      <c r="AH2354" s="2">
        <f>IF(AE2354,AH2353+IF(WEEKDAY(AH2353+1,2)&lt;=EINSTELLUNGEN!$D$12,1,$J$36),AH2353)</f>
        <v>42020</v>
      </c>
      <c r="AI2354" s="2">
        <f t="shared" si="1260"/>
        <v>2019</v>
      </c>
      <c r="AJ2354" s="2">
        <f t="shared" si="1261"/>
        <v>201901</v>
      </c>
      <c r="AK2354" s="2">
        <f t="shared" si="1262"/>
        <v>201901</v>
      </c>
      <c r="AL2354" s="2">
        <f t="shared" si="1265"/>
        <v>201903</v>
      </c>
      <c r="AM2354" s="2" t="b">
        <f t="shared" si="1263"/>
        <v>1</v>
      </c>
      <c r="AN2354" s="4" t="e">
        <f t="shared" ref="AN2354:AN2417" si="1276">IF(NOT(AD2354),NA(),IF(ISNUMBER(I2354),I2354,AO2353))</f>
        <v>#N/A</v>
      </c>
      <c r="AO2354" s="4" t="e">
        <f t="shared" ref="AO2354:AO2417" si="1277">IF(ISNA(AN2354),NA(),IF(ISNUMBER(J2354),MAX(J2354,AN2354),AN2354))</f>
        <v>#N/A</v>
      </c>
      <c r="AP2354" s="2" t="str">
        <f>IF(AD2354,
  IF(ISBLANK(H2354),
    AP2353,
    IF(LEN(H2354)=1,
      IF(OR(UPPER(H2354)="A",UPPER(H2354)="I"),
        EINSTELLUNGEN!$D$21,
        IF(OR(UPPER(H2354)="B",UPPER(H2354)="M"),
          EINSTELLUNGEN!$D$22,
          IF(OR(UPPER(H2354)="C",UPPER(H2354)="S"),
            EINSTELLUNGEN!$D$23,
            IF(UPPER(H2354)="D",
              EINSTELLUNGEN!$D$24,
              IF(UPPER(H2354)="E",
                EINSTELLUNGEN!$D$25,
                UPPER(H2354)))))),
      IF(ISNUMBER(H2354),
        EINSTELLUNGEN!$D$20&amp;H2354,
        UPPER(H2354)))),
  "")</f>
        <v/>
      </c>
      <c r="AQ2354" s="2" t="str">
        <f t="shared" ref="AQ2354:AQ2417" si="1278">IF(LEN(AP2354)&gt;0,
IF(LEN(TRIM(K2354))&gt;0,K2354,
IF(AND(AP2353=AP2354,LEN(TRIM(K2353))&gt;0),K2353,
  IF(AND(AP2352=AP2354,LEN(TRIM(K2352))&gt;0),K2352,
    IF(AND(AP2351=AP2354,LEN(TRIM(K2351))&gt;0),K2351,
      IF(AND(AP2350=AP2354,LEN(TRIM(K2350))&gt;0),K2350,
        IF(AND(AP2349=AP2354,LEN(TRIM(K2349))&gt;0),K2349,
          IF(AND(AP2348=AP2354,LEN(TRIM(K2348))&gt;0),K2348,
            IF(AND(AP2347=AP2354,LEN(TRIM(K2347))&gt;0),K2347,
              IF(AND(AP2346=AP2354,LEN(TRIM(K2346))&gt;0),K2346,
                IF(AND(AP2345=AP2354,LEN(TRIM(K2345))&gt;0),K2345,
                  IF(AND(AP2344=AP2354,LEN(TRIM(K2344))&gt;0),K2344,FALSE)
)))))))))),"")</f>
        <v/>
      </c>
      <c r="AR2354" s="2">
        <f t="shared" ref="AR2354:AR2417" si="1279">IF(OR(ISNA(AN2354),ISNA(AO2354)),0,MAX(0,AO2354-AN2354))</f>
        <v>0</v>
      </c>
      <c r="AS2354" s="145">
        <f t="shared" ref="AS2354:AS2417" si="1280">SUMIF(AH$50:AH$2500,"="&amp;AH2354,AR$50:AR$2500)</f>
        <v>0.33333333333333331</v>
      </c>
      <c r="AT2354" s="2">
        <f t="shared" ref="AT2354:AT2417" si="1281">IF(AND(AF2355,AP2354="F"),1,0)</f>
        <v>0</v>
      </c>
      <c r="AU2354" s="2">
        <f t="shared" ref="AU2354:AU2417" si="1282">IF(AND(AF2355,AP2354="U"),1,0)</f>
        <v>0</v>
      </c>
      <c r="AV2354" s="2">
        <f t="shared" ref="AV2354:AV2417" si="1283">IF(AND(AF2355,AP2354="K"),1,0)</f>
        <v>0</v>
      </c>
      <c r="AW2354" s="2">
        <f t="shared" ref="AW2354:AW2417" si="1284">IF(AND(AF2355,AP2354="Z"),1,0)</f>
        <v>0</v>
      </c>
      <c r="AX2354" s="2">
        <f t="shared" si="1264"/>
        <v>0</v>
      </c>
      <c r="AY2354" s="2">
        <f t="shared" ref="AY2354:AY2417" si="1285">IF(AF2355,IF(AX2354=0,1,0),0)</f>
        <v>0</v>
      </c>
      <c r="AZ2354" s="145" t="e">
        <f t="shared" ref="AZ2354:AZ2417" si="1286">IF(NOT(AD2354),NA(),IF(ISNA(AZ2353),AN2354,IF(AND(ISNUMBER(AN2354),AN2354&lt;AZ2353),AN2354,AZ2353)))</f>
        <v>#N/A</v>
      </c>
      <c r="BA2354" s="145" t="e">
        <f t="shared" ref="BA2354:BA2417" si="1287">IF(NOT(AD2354),NA(),IF(ISNA(BA2353),AO2354,IF(AND(ISNUMBER(AO2354),AO2354&gt;BA2353),AO2354,BA2353)))</f>
        <v>#N/A</v>
      </c>
      <c r="BB2354" s="145">
        <f t="shared" ref="BB2354:BB2417" si="1288">IF(AE2353,
  0,
  IF(OR(ISNA(AZ2354),ISNA(BA2354)),
    BB2353,
    MAX(0,(BA2354-AZ2354)-AS2354)))</f>
        <v>2.083333333333337E-2</v>
      </c>
      <c r="BC2354" s="2">
        <f>IF(AM2354,
  IF(AND(AL2354=$J$31,_xlfn.DAYS(AH2354,DATE(AI2354,1,1))&lt;7),
    MAX(0,EINSTELLUNGEN!$D$12+1-WEEKDAY(DATE(EINSTELLUNGEN!$D$9,EINSTELLUNGEN!$D$10,1),2)),
    IF(AL2354=$J$33,
      MIN(EINSTELLUNGEN!$D$12,WEEKDAY(DATE(EINSTELLUNGEN!$D$9,12,31),2)),
      EINSTELLUNGEN!$D$12
  )) - SUMIF(AL$50:AL$2500,"="&amp;AL2354,AX$50:AX$2500),
  0)</f>
        <v>3</v>
      </c>
      <c r="BD2354" s="2">
        <f t="shared" ref="BD2354:BD2417" si="1289">SUMIF(AL$50:AL$2500,"="&amp;AL2354,AR$50:AR$2500)</f>
        <v>0.33333333333333331</v>
      </c>
      <c r="BE2354" s="2">
        <f t="shared" ref="BE2354:BE2417" si="1290">IF(AG2355,BD2354-BC2354*$J$37/24,0)</f>
        <v>0</v>
      </c>
    </row>
    <row r="2355" spans="1:57" ht="10.5" customHeight="1">
      <c r="A2355" s="1" t="str">
        <f t="shared" ca="1" si="1266"/>
        <v/>
      </c>
      <c r="B2355" s="1" t="str">
        <f t="shared" ca="1" si="1267"/>
        <v/>
      </c>
      <c r="C2355" s="1" t="str">
        <f t="shared" ca="1" si="1268"/>
        <v/>
      </c>
      <c r="D2355" s="1" t="str">
        <f t="shared" ca="1" si="1269"/>
        <v/>
      </c>
      <c r="F2355" s="10"/>
      <c r="G2355" s="136" t="str">
        <f t="shared" si="1270"/>
        <v/>
      </c>
      <c r="H2355" s="27"/>
      <c r="I2355" s="28"/>
      <c r="J2355" s="28"/>
      <c r="K2355" s="29"/>
      <c r="L2355" s="136"/>
      <c r="M2355" s="136"/>
      <c r="N2355" s="136"/>
      <c r="O2355" s="26" t="str">
        <f t="shared" si="1271"/>
        <v/>
      </c>
      <c r="P2355" s="218" t="str">
        <f t="shared" si="1272"/>
        <v/>
      </c>
      <c r="Q2355" s="26" t="str">
        <f t="shared" si="1273"/>
        <v/>
      </c>
      <c r="R2355" s="22"/>
      <c r="S2355" s="99"/>
      <c r="T2355" s="10"/>
      <c r="U2355" s="229" t="str">
        <f t="shared" si="1274"/>
        <v/>
      </c>
      <c r="V2355" s="230"/>
      <c r="W2355" s="230"/>
      <c r="X2355" s="230"/>
      <c r="Y2355" s="230"/>
      <c r="Z2355" s="22" t="str">
        <f>""</f>
        <v/>
      </c>
      <c r="AB2355" s="23" t="str">
        <f t="shared" si="1275"/>
        <v/>
      </c>
      <c r="AC2355" s="2" t="b">
        <f>COUNT(Q2355:Q$2500)&gt;0</f>
        <v>0</v>
      </c>
      <c r="AD2355" s="2" t="b">
        <f t="shared" si="1257"/>
        <v>0</v>
      </c>
      <c r="AE2355" s="2" t="b">
        <f t="shared" si="1258"/>
        <v>0</v>
      </c>
      <c r="AF2355" s="2" t="b">
        <f t="shared" si="1259"/>
        <v>0</v>
      </c>
      <c r="AG2355" s="2" t="b">
        <f>OR(
  AND(AC2355,NOT(AC2356)),
  AND(AF2355,WEEKDAY(AH2354,2)=EINSTELLUNGEN!$D$12),
  AND(AF2355,AH2355=$J$35)
)</f>
        <v>0</v>
      </c>
      <c r="AH2355" s="2">
        <f>IF(AE2355,AH2354+IF(WEEKDAY(AH2354+1,2)&lt;=EINSTELLUNGEN!$D$12,1,$J$36),AH2354)</f>
        <v>42020</v>
      </c>
      <c r="AI2355" s="2">
        <f t="shared" si="1260"/>
        <v>2019</v>
      </c>
      <c r="AJ2355" s="2">
        <f t="shared" si="1261"/>
        <v>201901</v>
      </c>
      <c r="AK2355" s="2">
        <f t="shared" si="1262"/>
        <v>201901</v>
      </c>
      <c r="AL2355" s="2">
        <f t="shared" si="1265"/>
        <v>201903</v>
      </c>
      <c r="AM2355" s="2" t="b">
        <f t="shared" si="1263"/>
        <v>1</v>
      </c>
      <c r="AN2355" s="4" t="e">
        <f t="shared" si="1276"/>
        <v>#N/A</v>
      </c>
      <c r="AO2355" s="4" t="e">
        <f t="shared" si="1277"/>
        <v>#N/A</v>
      </c>
      <c r="AP2355" s="2" t="str">
        <f>IF(AD2355,
  IF(ISBLANK(H2355),
    AP2354,
    IF(LEN(H2355)=1,
      IF(OR(UPPER(H2355)="A",UPPER(H2355)="I"),
        EINSTELLUNGEN!$D$21,
        IF(OR(UPPER(H2355)="B",UPPER(H2355)="M"),
          EINSTELLUNGEN!$D$22,
          IF(OR(UPPER(H2355)="C",UPPER(H2355)="S"),
            EINSTELLUNGEN!$D$23,
            IF(UPPER(H2355)="D",
              EINSTELLUNGEN!$D$24,
              IF(UPPER(H2355)="E",
                EINSTELLUNGEN!$D$25,
                UPPER(H2355)))))),
      IF(ISNUMBER(H2355),
        EINSTELLUNGEN!$D$20&amp;H2355,
        UPPER(H2355)))),
  "")</f>
        <v/>
      </c>
      <c r="AQ2355" s="2" t="str">
        <f t="shared" si="1278"/>
        <v/>
      </c>
      <c r="AR2355" s="2">
        <f t="shared" si="1279"/>
        <v>0</v>
      </c>
      <c r="AS2355" s="145">
        <f t="shared" si="1280"/>
        <v>0.33333333333333331</v>
      </c>
      <c r="AT2355" s="2">
        <f t="shared" si="1281"/>
        <v>0</v>
      </c>
      <c r="AU2355" s="2">
        <f t="shared" si="1282"/>
        <v>0</v>
      </c>
      <c r="AV2355" s="2">
        <f t="shared" si="1283"/>
        <v>0</v>
      </c>
      <c r="AW2355" s="2">
        <f t="shared" si="1284"/>
        <v>0</v>
      </c>
      <c r="AX2355" s="2">
        <f t="shared" si="1264"/>
        <v>0</v>
      </c>
      <c r="AY2355" s="2">
        <f t="shared" si="1285"/>
        <v>0</v>
      </c>
      <c r="AZ2355" s="145" t="e">
        <f t="shared" si="1286"/>
        <v>#N/A</v>
      </c>
      <c r="BA2355" s="145" t="e">
        <f t="shared" si="1287"/>
        <v>#N/A</v>
      </c>
      <c r="BB2355" s="145">
        <f t="shared" si="1288"/>
        <v>2.083333333333337E-2</v>
      </c>
      <c r="BC2355" s="2">
        <f>IF(AM2355,
  IF(AND(AL2355=$J$31,_xlfn.DAYS(AH2355,DATE(AI2355,1,1))&lt;7),
    MAX(0,EINSTELLUNGEN!$D$12+1-WEEKDAY(DATE(EINSTELLUNGEN!$D$9,EINSTELLUNGEN!$D$10,1),2)),
    IF(AL2355=$J$33,
      MIN(EINSTELLUNGEN!$D$12,WEEKDAY(DATE(EINSTELLUNGEN!$D$9,12,31),2)),
      EINSTELLUNGEN!$D$12
  )) - SUMIF(AL$50:AL$2500,"="&amp;AL2355,AX$50:AX$2500),
  0)</f>
        <v>3</v>
      </c>
      <c r="BD2355" s="2">
        <f t="shared" si="1289"/>
        <v>0.33333333333333331</v>
      </c>
      <c r="BE2355" s="2">
        <f t="shared" si="1290"/>
        <v>0</v>
      </c>
    </row>
    <row r="2356" spans="1:57" ht="10.5" customHeight="1">
      <c r="A2356" s="1" t="str">
        <f t="shared" ca="1" si="1266"/>
        <v/>
      </c>
      <c r="B2356" s="1" t="str">
        <f t="shared" ca="1" si="1267"/>
        <v/>
      </c>
      <c r="C2356" s="1" t="str">
        <f t="shared" ca="1" si="1268"/>
        <v/>
      </c>
      <c r="D2356" s="1" t="str">
        <f t="shared" ca="1" si="1269"/>
        <v/>
      </c>
      <c r="F2356" s="10"/>
      <c r="G2356" s="136" t="str">
        <f t="shared" si="1270"/>
        <v/>
      </c>
      <c r="H2356" s="27"/>
      <c r="I2356" s="28"/>
      <c r="J2356" s="28"/>
      <c r="K2356" s="29"/>
      <c r="L2356" s="136"/>
      <c r="M2356" s="136"/>
      <c r="N2356" s="136"/>
      <c r="O2356" s="26" t="str">
        <f t="shared" si="1271"/>
        <v/>
      </c>
      <c r="P2356" s="218" t="str">
        <f t="shared" si="1272"/>
        <v/>
      </c>
      <c r="Q2356" s="26" t="str">
        <f t="shared" si="1273"/>
        <v/>
      </c>
      <c r="R2356" s="22"/>
      <c r="S2356" s="99"/>
      <c r="T2356" s="10"/>
      <c r="U2356" s="229" t="str">
        <f t="shared" si="1274"/>
        <v/>
      </c>
      <c r="V2356" s="230"/>
      <c r="W2356" s="230"/>
      <c r="X2356" s="230"/>
      <c r="Y2356" s="230"/>
      <c r="Z2356" s="22" t="str">
        <f>""</f>
        <v/>
      </c>
      <c r="AB2356" s="23" t="str">
        <f t="shared" si="1275"/>
        <v/>
      </c>
      <c r="AC2356" s="2" t="b">
        <f>COUNT(Q2356:Q$2500)&gt;0</f>
        <v>0</v>
      </c>
      <c r="AD2356" s="2" t="b">
        <f t="shared" si="1257"/>
        <v>0</v>
      </c>
      <c r="AE2356" s="2" t="b">
        <f t="shared" si="1258"/>
        <v>0</v>
      </c>
      <c r="AF2356" s="2" t="b">
        <f t="shared" si="1259"/>
        <v>0</v>
      </c>
      <c r="AG2356" s="2" t="b">
        <f>OR(
  AND(AC2356,NOT(AC2357)),
  AND(AF2356,WEEKDAY(AH2355,2)=EINSTELLUNGEN!$D$12),
  AND(AF2356,AH2356=$J$35)
)</f>
        <v>0</v>
      </c>
      <c r="AH2356" s="2">
        <f>IF(AE2356,AH2355+IF(WEEKDAY(AH2355+1,2)&lt;=EINSTELLUNGEN!$D$12,1,$J$36),AH2355)</f>
        <v>42020</v>
      </c>
      <c r="AI2356" s="2">
        <f t="shared" si="1260"/>
        <v>2019</v>
      </c>
      <c r="AJ2356" s="2">
        <f t="shared" si="1261"/>
        <v>201901</v>
      </c>
      <c r="AK2356" s="2">
        <f t="shared" si="1262"/>
        <v>201901</v>
      </c>
      <c r="AL2356" s="2">
        <f t="shared" si="1265"/>
        <v>201903</v>
      </c>
      <c r="AM2356" s="2" t="b">
        <f t="shared" si="1263"/>
        <v>1</v>
      </c>
      <c r="AN2356" s="4" t="e">
        <f t="shared" si="1276"/>
        <v>#N/A</v>
      </c>
      <c r="AO2356" s="4" t="e">
        <f t="shared" si="1277"/>
        <v>#N/A</v>
      </c>
      <c r="AP2356" s="2" t="str">
        <f>IF(AD2356,
  IF(ISBLANK(H2356),
    AP2355,
    IF(LEN(H2356)=1,
      IF(OR(UPPER(H2356)="A",UPPER(H2356)="I"),
        EINSTELLUNGEN!$D$21,
        IF(OR(UPPER(H2356)="B",UPPER(H2356)="M"),
          EINSTELLUNGEN!$D$22,
          IF(OR(UPPER(H2356)="C",UPPER(H2356)="S"),
            EINSTELLUNGEN!$D$23,
            IF(UPPER(H2356)="D",
              EINSTELLUNGEN!$D$24,
              IF(UPPER(H2356)="E",
                EINSTELLUNGEN!$D$25,
                UPPER(H2356)))))),
      IF(ISNUMBER(H2356),
        EINSTELLUNGEN!$D$20&amp;H2356,
        UPPER(H2356)))),
  "")</f>
        <v/>
      </c>
      <c r="AQ2356" s="2" t="str">
        <f t="shared" si="1278"/>
        <v/>
      </c>
      <c r="AR2356" s="2">
        <f t="shared" si="1279"/>
        <v>0</v>
      </c>
      <c r="AS2356" s="145">
        <f t="shared" si="1280"/>
        <v>0.33333333333333331</v>
      </c>
      <c r="AT2356" s="2">
        <f t="shared" si="1281"/>
        <v>0</v>
      </c>
      <c r="AU2356" s="2">
        <f t="shared" si="1282"/>
        <v>0</v>
      </c>
      <c r="AV2356" s="2">
        <f t="shared" si="1283"/>
        <v>0</v>
      </c>
      <c r="AW2356" s="2">
        <f t="shared" si="1284"/>
        <v>0</v>
      </c>
      <c r="AX2356" s="2">
        <f t="shared" si="1264"/>
        <v>0</v>
      </c>
      <c r="AY2356" s="2">
        <f t="shared" si="1285"/>
        <v>0</v>
      </c>
      <c r="AZ2356" s="145" t="e">
        <f t="shared" si="1286"/>
        <v>#N/A</v>
      </c>
      <c r="BA2356" s="145" t="e">
        <f t="shared" si="1287"/>
        <v>#N/A</v>
      </c>
      <c r="BB2356" s="145">
        <f t="shared" si="1288"/>
        <v>2.083333333333337E-2</v>
      </c>
      <c r="BC2356" s="2">
        <f>IF(AM2356,
  IF(AND(AL2356=$J$31,_xlfn.DAYS(AH2356,DATE(AI2356,1,1))&lt;7),
    MAX(0,EINSTELLUNGEN!$D$12+1-WEEKDAY(DATE(EINSTELLUNGEN!$D$9,EINSTELLUNGEN!$D$10,1),2)),
    IF(AL2356=$J$33,
      MIN(EINSTELLUNGEN!$D$12,WEEKDAY(DATE(EINSTELLUNGEN!$D$9,12,31),2)),
      EINSTELLUNGEN!$D$12
  )) - SUMIF(AL$50:AL$2500,"="&amp;AL2356,AX$50:AX$2500),
  0)</f>
        <v>3</v>
      </c>
      <c r="BD2356" s="2">
        <f t="shared" si="1289"/>
        <v>0.33333333333333331</v>
      </c>
      <c r="BE2356" s="2">
        <f t="shared" si="1290"/>
        <v>0</v>
      </c>
    </row>
    <row r="2357" spans="1:57" ht="10.5" customHeight="1">
      <c r="A2357" s="1" t="str">
        <f t="shared" ca="1" si="1266"/>
        <v/>
      </c>
      <c r="B2357" s="1" t="str">
        <f t="shared" ca="1" si="1267"/>
        <v/>
      </c>
      <c r="C2357" s="1" t="str">
        <f t="shared" ca="1" si="1268"/>
        <v/>
      </c>
      <c r="D2357" s="1" t="str">
        <f t="shared" ca="1" si="1269"/>
        <v/>
      </c>
      <c r="F2357" s="10"/>
      <c r="G2357" s="136" t="str">
        <f t="shared" si="1270"/>
        <v/>
      </c>
      <c r="H2357" s="27"/>
      <c r="I2357" s="28"/>
      <c r="J2357" s="28"/>
      <c r="K2357" s="29"/>
      <c r="L2357" s="136"/>
      <c r="M2357" s="136"/>
      <c r="N2357" s="136"/>
      <c r="O2357" s="26" t="str">
        <f t="shared" si="1271"/>
        <v/>
      </c>
      <c r="P2357" s="218" t="str">
        <f t="shared" si="1272"/>
        <v/>
      </c>
      <c r="Q2357" s="26" t="str">
        <f t="shared" si="1273"/>
        <v/>
      </c>
      <c r="R2357" s="22"/>
      <c r="S2357" s="99"/>
      <c r="T2357" s="10"/>
      <c r="U2357" s="229" t="str">
        <f t="shared" si="1274"/>
        <v/>
      </c>
      <c r="V2357" s="230"/>
      <c r="W2357" s="230"/>
      <c r="X2357" s="230"/>
      <c r="Y2357" s="230"/>
      <c r="Z2357" s="22" t="str">
        <f>""</f>
        <v/>
      </c>
      <c r="AB2357" s="23" t="str">
        <f t="shared" si="1275"/>
        <v/>
      </c>
      <c r="AC2357" s="2" t="b">
        <f>COUNT(Q2357:Q$2500)&gt;0</f>
        <v>0</v>
      </c>
      <c r="AD2357" s="2" t="b">
        <f t="shared" si="1257"/>
        <v>0</v>
      </c>
      <c r="AE2357" s="2" t="b">
        <f t="shared" si="1258"/>
        <v>0</v>
      </c>
      <c r="AF2357" s="2" t="b">
        <f t="shared" si="1259"/>
        <v>0</v>
      </c>
      <c r="AG2357" s="2" t="b">
        <f>OR(
  AND(AC2357,NOT(AC2358)),
  AND(AF2357,WEEKDAY(AH2356,2)=EINSTELLUNGEN!$D$12),
  AND(AF2357,AH2357=$J$35)
)</f>
        <v>0</v>
      </c>
      <c r="AH2357" s="2">
        <f>IF(AE2357,AH2356+IF(WEEKDAY(AH2356+1,2)&lt;=EINSTELLUNGEN!$D$12,1,$J$36),AH2356)</f>
        <v>42020</v>
      </c>
      <c r="AI2357" s="2">
        <f t="shared" si="1260"/>
        <v>2019</v>
      </c>
      <c r="AJ2357" s="2">
        <f t="shared" si="1261"/>
        <v>201901</v>
      </c>
      <c r="AK2357" s="2">
        <f t="shared" si="1262"/>
        <v>201901</v>
      </c>
      <c r="AL2357" s="2">
        <f t="shared" si="1265"/>
        <v>201903</v>
      </c>
      <c r="AM2357" s="2" t="b">
        <f t="shared" si="1263"/>
        <v>1</v>
      </c>
      <c r="AN2357" s="4" t="e">
        <f t="shared" si="1276"/>
        <v>#N/A</v>
      </c>
      <c r="AO2357" s="4" t="e">
        <f t="shared" si="1277"/>
        <v>#N/A</v>
      </c>
      <c r="AP2357" s="2" t="str">
        <f>IF(AD2357,
  IF(ISBLANK(H2357),
    AP2356,
    IF(LEN(H2357)=1,
      IF(OR(UPPER(H2357)="A",UPPER(H2357)="I"),
        EINSTELLUNGEN!$D$21,
        IF(OR(UPPER(H2357)="B",UPPER(H2357)="M"),
          EINSTELLUNGEN!$D$22,
          IF(OR(UPPER(H2357)="C",UPPER(H2357)="S"),
            EINSTELLUNGEN!$D$23,
            IF(UPPER(H2357)="D",
              EINSTELLUNGEN!$D$24,
              IF(UPPER(H2357)="E",
                EINSTELLUNGEN!$D$25,
                UPPER(H2357)))))),
      IF(ISNUMBER(H2357),
        EINSTELLUNGEN!$D$20&amp;H2357,
        UPPER(H2357)))),
  "")</f>
        <v/>
      </c>
      <c r="AQ2357" s="2" t="str">
        <f t="shared" si="1278"/>
        <v/>
      </c>
      <c r="AR2357" s="2">
        <f t="shared" si="1279"/>
        <v>0</v>
      </c>
      <c r="AS2357" s="145">
        <f t="shared" si="1280"/>
        <v>0.33333333333333331</v>
      </c>
      <c r="AT2357" s="2">
        <f t="shared" si="1281"/>
        <v>0</v>
      </c>
      <c r="AU2357" s="2">
        <f t="shared" si="1282"/>
        <v>0</v>
      </c>
      <c r="AV2357" s="2">
        <f t="shared" si="1283"/>
        <v>0</v>
      </c>
      <c r="AW2357" s="2">
        <f t="shared" si="1284"/>
        <v>0</v>
      </c>
      <c r="AX2357" s="2">
        <f t="shared" si="1264"/>
        <v>0</v>
      </c>
      <c r="AY2357" s="2">
        <f t="shared" si="1285"/>
        <v>0</v>
      </c>
      <c r="AZ2357" s="145" t="e">
        <f t="shared" si="1286"/>
        <v>#N/A</v>
      </c>
      <c r="BA2357" s="145" t="e">
        <f t="shared" si="1287"/>
        <v>#N/A</v>
      </c>
      <c r="BB2357" s="145">
        <f t="shared" si="1288"/>
        <v>2.083333333333337E-2</v>
      </c>
      <c r="BC2357" s="2">
        <f>IF(AM2357,
  IF(AND(AL2357=$J$31,_xlfn.DAYS(AH2357,DATE(AI2357,1,1))&lt;7),
    MAX(0,EINSTELLUNGEN!$D$12+1-WEEKDAY(DATE(EINSTELLUNGEN!$D$9,EINSTELLUNGEN!$D$10,1),2)),
    IF(AL2357=$J$33,
      MIN(EINSTELLUNGEN!$D$12,WEEKDAY(DATE(EINSTELLUNGEN!$D$9,12,31),2)),
      EINSTELLUNGEN!$D$12
  )) - SUMIF(AL$50:AL$2500,"="&amp;AL2357,AX$50:AX$2500),
  0)</f>
        <v>3</v>
      </c>
      <c r="BD2357" s="2">
        <f t="shared" si="1289"/>
        <v>0.33333333333333331</v>
      </c>
      <c r="BE2357" s="2">
        <f t="shared" si="1290"/>
        <v>0</v>
      </c>
    </row>
    <row r="2358" spans="1:57" ht="10.5" customHeight="1">
      <c r="A2358" s="1" t="str">
        <f t="shared" ca="1" si="1266"/>
        <v/>
      </c>
      <c r="B2358" s="1" t="str">
        <f t="shared" ca="1" si="1267"/>
        <v/>
      </c>
      <c r="C2358" s="1" t="str">
        <f t="shared" ca="1" si="1268"/>
        <v/>
      </c>
      <c r="D2358" s="1" t="str">
        <f t="shared" ca="1" si="1269"/>
        <v/>
      </c>
      <c r="F2358" s="10"/>
      <c r="G2358" s="136" t="str">
        <f t="shared" si="1270"/>
        <v/>
      </c>
      <c r="H2358" s="27"/>
      <c r="I2358" s="28"/>
      <c r="J2358" s="28"/>
      <c r="K2358" s="29"/>
      <c r="L2358" s="136"/>
      <c r="M2358" s="136"/>
      <c r="N2358" s="136"/>
      <c r="O2358" s="26" t="str">
        <f t="shared" si="1271"/>
        <v/>
      </c>
      <c r="P2358" s="218" t="str">
        <f t="shared" si="1272"/>
        <v/>
      </c>
      <c r="Q2358" s="26" t="str">
        <f t="shared" si="1273"/>
        <v/>
      </c>
      <c r="R2358" s="22"/>
      <c r="S2358" s="99"/>
      <c r="T2358" s="10"/>
      <c r="U2358" s="229" t="str">
        <f t="shared" si="1274"/>
        <v/>
      </c>
      <c r="V2358" s="230"/>
      <c r="W2358" s="230"/>
      <c r="X2358" s="230"/>
      <c r="Y2358" s="230"/>
      <c r="Z2358" s="22" t="str">
        <f>""</f>
        <v/>
      </c>
      <c r="AB2358" s="23" t="str">
        <f t="shared" si="1275"/>
        <v/>
      </c>
      <c r="AC2358" s="2" t="b">
        <f>COUNT(Q2358:Q$2500)&gt;0</f>
        <v>0</v>
      </c>
      <c r="AD2358" s="2" t="b">
        <f t="shared" si="1257"/>
        <v>0</v>
      </c>
      <c r="AE2358" s="2" t="b">
        <f t="shared" si="1258"/>
        <v>0</v>
      </c>
      <c r="AF2358" s="2" t="b">
        <f t="shared" si="1259"/>
        <v>0</v>
      </c>
      <c r="AG2358" s="2" t="b">
        <f>OR(
  AND(AC2358,NOT(AC2359)),
  AND(AF2358,WEEKDAY(AH2357,2)=EINSTELLUNGEN!$D$12),
  AND(AF2358,AH2358=$J$35)
)</f>
        <v>0</v>
      </c>
      <c r="AH2358" s="2">
        <f>IF(AE2358,AH2357+IF(WEEKDAY(AH2357+1,2)&lt;=EINSTELLUNGEN!$D$12,1,$J$36),AH2357)</f>
        <v>42020</v>
      </c>
      <c r="AI2358" s="2">
        <f t="shared" si="1260"/>
        <v>2019</v>
      </c>
      <c r="AJ2358" s="2">
        <f t="shared" si="1261"/>
        <v>201901</v>
      </c>
      <c r="AK2358" s="2">
        <f t="shared" si="1262"/>
        <v>201901</v>
      </c>
      <c r="AL2358" s="2">
        <f t="shared" si="1265"/>
        <v>201903</v>
      </c>
      <c r="AM2358" s="2" t="b">
        <f t="shared" si="1263"/>
        <v>1</v>
      </c>
      <c r="AN2358" s="4" t="e">
        <f t="shared" si="1276"/>
        <v>#N/A</v>
      </c>
      <c r="AO2358" s="4" t="e">
        <f t="shared" si="1277"/>
        <v>#N/A</v>
      </c>
      <c r="AP2358" s="2" t="str">
        <f>IF(AD2358,
  IF(ISBLANK(H2358),
    AP2357,
    IF(LEN(H2358)=1,
      IF(OR(UPPER(H2358)="A",UPPER(H2358)="I"),
        EINSTELLUNGEN!$D$21,
        IF(OR(UPPER(H2358)="B",UPPER(H2358)="M"),
          EINSTELLUNGEN!$D$22,
          IF(OR(UPPER(H2358)="C",UPPER(H2358)="S"),
            EINSTELLUNGEN!$D$23,
            IF(UPPER(H2358)="D",
              EINSTELLUNGEN!$D$24,
              IF(UPPER(H2358)="E",
                EINSTELLUNGEN!$D$25,
                UPPER(H2358)))))),
      IF(ISNUMBER(H2358),
        EINSTELLUNGEN!$D$20&amp;H2358,
        UPPER(H2358)))),
  "")</f>
        <v/>
      </c>
      <c r="AQ2358" s="2" t="str">
        <f t="shared" si="1278"/>
        <v/>
      </c>
      <c r="AR2358" s="2">
        <f t="shared" si="1279"/>
        <v>0</v>
      </c>
      <c r="AS2358" s="145">
        <f t="shared" si="1280"/>
        <v>0.33333333333333331</v>
      </c>
      <c r="AT2358" s="2">
        <f t="shared" si="1281"/>
        <v>0</v>
      </c>
      <c r="AU2358" s="2">
        <f t="shared" si="1282"/>
        <v>0</v>
      </c>
      <c r="AV2358" s="2">
        <f t="shared" si="1283"/>
        <v>0</v>
      </c>
      <c r="AW2358" s="2">
        <f t="shared" si="1284"/>
        <v>0</v>
      </c>
      <c r="AX2358" s="2">
        <f t="shared" si="1264"/>
        <v>0</v>
      </c>
      <c r="AY2358" s="2">
        <f t="shared" si="1285"/>
        <v>0</v>
      </c>
      <c r="AZ2358" s="145" t="e">
        <f t="shared" si="1286"/>
        <v>#N/A</v>
      </c>
      <c r="BA2358" s="145" t="e">
        <f t="shared" si="1287"/>
        <v>#N/A</v>
      </c>
      <c r="BB2358" s="145">
        <f t="shared" si="1288"/>
        <v>2.083333333333337E-2</v>
      </c>
      <c r="BC2358" s="2">
        <f>IF(AM2358,
  IF(AND(AL2358=$J$31,_xlfn.DAYS(AH2358,DATE(AI2358,1,1))&lt;7),
    MAX(0,EINSTELLUNGEN!$D$12+1-WEEKDAY(DATE(EINSTELLUNGEN!$D$9,EINSTELLUNGEN!$D$10,1),2)),
    IF(AL2358=$J$33,
      MIN(EINSTELLUNGEN!$D$12,WEEKDAY(DATE(EINSTELLUNGEN!$D$9,12,31),2)),
      EINSTELLUNGEN!$D$12
  )) - SUMIF(AL$50:AL$2500,"="&amp;AL2358,AX$50:AX$2500),
  0)</f>
        <v>3</v>
      </c>
      <c r="BD2358" s="2">
        <f t="shared" si="1289"/>
        <v>0.33333333333333331</v>
      </c>
      <c r="BE2358" s="2">
        <f t="shared" si="1290"/>
        <v>0</v>
      </c>
    </row>
    <row r="2359" spans="1:57" ht="10.5" customHeight="1">
      <c r="A2359" s="1" t="str">
        <f t="shared" ca="1" si="1266"/>
        <v/>
      </c>
      <c r="B2359" s="1" t="str">
        <f t="shared" ca="1" si="1267"/>
        <v/>
      </c>
      <c r="C2359" s="1" t="str">
        <f t="shared" ca="1" si="1268"/>
        <v/>
      </c>
      <c r="D2359" s="1" t="str">
        <f t="shared" ca="1" si="1269"/>
        <v/>
      </c>
      <c r="F2359" s="10"/>
      <c r="G2359" s="136" t="str">
        <f t="shared" si="1270"/>
        <v/>
      </c>
      <c r="H2359" s="27"/>
      <c r="I2359" s="28"/>
      <c r="J2359" s="28"/>
      <c r="K2359" s="29"/>
      <c r="L2359" s="136"/>
      <c r="M2359" s="136"/>
      <c r="N2359" s="136"/>
      <c r="O2359" s="26" t="str">
        <f t="shared" si="1271"/>
        <v/>
      </c>
      <c r="P2359" s="218" t="str">
        <f t="shared" si="1272"/>
        <v/>
      </c>
      <c r="Q2359" s="26" t="str">
        <f t="shared" si="1273"/>
        <v/>
      </c>
      <c r="R2359" s="22"/>
      <c r="S2359" s="99"/>
      <c r="T2359" s="10"/>
      <c r="U2359" s="229" t="str">
        <f t="shared" si="1274"/>
        <v/>
      </c>
      <c r="V2359" s="230"/>
      <c r="W2359" s="230"/>
      <c r="X2359" s="230"/>
      <c r="Y2359" s="230"/>
      <c r="Z2359" s="22" t="str">
        <f>""</f>
        <v/>
      </c>
      <c r="AB2359" s="23" t="str">
        <f t="shared" si="1275"/>
        <v/>
      </c>
      <c r="AC2359" s="2" t="b">
        <f>COUNT(Q2359:Q$2500)&gt;0</f>
        <v>0</v>
      </c>
      <c r="AD2359" s="2" t="b">
        <f t="shared" si="1257"/>
        <v>0</v>
      </c>
      <c r="AE2359" s="2" t="b">
        <f t="shared" si="1258"/>
        <v>0</v>
      </c>
      <c r="AF2359" s="2" t="b">
        <f t="shared" si="1259"/>
        <v>0</v>
      </c>
      <c r="AG2359" s="2" t="b">
        <f>OR(
  AND(AC2359,NOT(AC2360)),
  AND(AF2359,WEEKDAY(AH2358,2)=EINSTELLUNGEN!$D$12),
  AND(AF2359,AH2359=$J$35)
)</f>
        <v>0</v>
      </c>
      <c r="AH2359" s="2">
        <f>IF(AE2359,AH2358+IF(WEEKDAY(AH2358+1,2)&lt;=EINSTELLUNGEN!$D$12,1,$J$36),AH2358)</f>
        <v>42020</v>
      </c>
      <c r="AI2359" s="2">
        <f t="shared" si="1260"/>
        <v>2019</v>
      </c>
      <c r="AJ2359" s="2">
        <f t="shared" si="1261"/>
        <v>201901</v>
      </c>
      <c r="AK2359" s="2">
        <f t="shared" si="1262"/>
        <v>201901</v>
      </c>
      <c r="AL2359" s="2">
        <f t="shared" si="1265"/>
        <v>201903</v>
      </c>
      <c r="AM2359" s="2" t="b">
        <f t="shared" si="1263"/>
        <v>1</v>
      </c>
      <c r="AN2359" s="4" t="e">
        <f t="shared" si="1276"/>
        <v>#N/A</v>
      </c>
      <c r="AO2359" s="4" t="e">
        <f t="shared" si="1277"/>
        <v>#N/A</v>
      </c>
      <c r="AP2359" s="2" t="str">
        <f>IF(AD2359,
  IF(ISBLANK(H2359),
    AP2358,
    IF(LEN(H2359)=1,
      IF(OR(UPPER(H2359)="A",UPPER(H2359)="I"),
        EINSTELLUNGEN!$D$21,
        IF(OR(UPPER(H2359)="B",UPPER(H2359)="M"),
          EINSTELLUNGEN!$D$22,
          IF(OR(UPPER(H2359)="C",UPPER(H2359)="S"),
            EINSTELLUNGEN!$D$23,
            IF(UPPER(H2359)="D",
              EINSTELLUNGEN!$D$24,
              IF(UPPER(H2359)="E",
                EINSTELLUNGEN!$D$25,
                UPPER(H2359)))))),
      IF(ISNUMBER(H2359),
        EINSTELLUNGEN!$D$20&amp;H2359,
        UPPER(H2359)))),
  "")</f>
        <v/>
      </c>
      <c r="AQ2359" s="2" t="str">
        <f t="shared" si="1278"/>
        <v/>
      </c>
      <c r="AR2359" s="2">
        <f t="shared" si="1279"/>
        <v>0</v>
      </c>
      <c r="AS2359" s="145">
        <f t="shared" si="1280"/>
        <v>0.33333333333333331</v>
      </c>
      <c r="AT2359" s="2">
        <f t="shared" si="1281"/>
        <v>0</v>
      </c>
      <c r="AU2359" s="2">
        <f t="shared" si="1282"/>
        <v>0</v>
      </c>
      <c r="AV2359" s="2">
        <f t="shared" si="1283"/>
        <v>0</v>
      </c>
      <c r="AW2359" s="2">
        <f t="shared" si="1284"/>
        <v>0</v>
      </c>
      <c r="AX2359" s="2">
        <f t="shared" si="1264"/>
        <v>0</v>
      </c>
      <c r="AY2359" s="2">
        <f t="shared" si="1285"/>
        <v>0</v>
      </c>
      <c r="AZ2359" s="145" t="e">
        <f t="shared" si="1286"/>
        <v>#N/A</v>
      </c>
      <c r="BA2359" s="145" t="e">
        <f t="shared" si="1287"/>
        <v>#N/A</v>
      </c>
      <c r="BB2359" s="145">
        <f t="shared" si="1288"/>
        <v>2.083333333333337E-2</v>
      </c>
      <c r="BC2359" s="2">
        <f>IF(AM2359,
  IF(AND(AL2359=$J$31,_xlfn.DAYS(AH2359,DATE(AI2359,1,1))&lt;7),
    MAX(0,EINSTELLUNGEN!$D$12+1-WEEKDAY(DATE(EINSTELLUNGEN!$D$9,EINSTELLUNGEN!$D$10,1),2)),
    IF(AL2359=$J$33,
      MIN(EINSTELLUNGEN!$D$12,WEEKDAY(DATE(EINSTELLUNGEN!$D$9,12,31),2)),
      EINSTELLUNGEN!$D$12
  )) - SUMIF(AL$50:AL$2500,"="&amp;AL2359,AX$50:AX$2500),
  0)</f>
        <v>3</v>
      </c>
      <c r="BD2359" s="2">
        <f t="shared" si="1289"/>
        <v>0.33333333333333331</v>
      </c>
      <c r="BE2359" s="2">
        <f t="shared" si="1290"/>
        <v>0</v>
      </c>
    </row>
    <row r="2360" spans="1:57" ht="10.5" customHeight="1">
      <c r="A2360" s="1" t="str">
        <f t="shared" ca="1" si="1266"/>
        <v/>
      </c>
      <c r="B2360" s="1" t="str">
        <f t="shared" ca="1" si="1267"/>
        <v/>
      </c>
      <c r="C2360" s="1" t="str">
        <f t="shared" ca="1" si="1268"/>
        <v/>
      </c>
      <c r="D2360" s="1" t="str">
        <f t="shared" ca="1" si="1269"/>
        <v/>
      </c>
      <c r="F2360" s="10"/>
      <c r="G2360" s="136" t="str">
        <f t="shared" si="1270"/>
        <v/>
      </c>
      <c r="H2360" s="27"/>
      <c r="I2360" s="28"/>
      <c r="J2360" s="28"/>
      <c r="K2360" s="29"/>
      <c r="L2360" s="136"/>
      <c r="M2360" s="136"/>
      <c r="N2360" s="136"/>
      <c r="O2360" s="26" t="str">
        <f t="shared" si="1271"/>
        <v/>
      </c>
      <c r="P2360" s="218" t="str">
        <f t="shared" si="1272"/>
        <v/>
      </c>
      <c r="Q2360" s="26" t="str">
        <f t="shared" si="1273"/>
        <v/>
      </c>
      <c r="R2360" s="22"/>
      <c r="S2360" s="99"/>
      <c r="T2360" s="10"/>
      <c r="U2360" s="229" t="str">
        <f t="shared" si="1274"/>
        <v/>
      </c>
      <c r="V2360" s="230"/>
      <c r="W2360" s="230"/>
      <c r="X2360" s="230"/>
      <c r="Y2360" s="230"/>
      <c r="Z2360" s="22" t="str">
        <f>""</f>
        <v/>
      </c>
      <c r="AB2360" s="23" t="str">
        <f t="shared" si="1275"/>
        <v/>
      </c>
      <c r="AC2360" s="2" t="b">
        <f>COUNT(Q2360:Q$2500)&gt;0</f>
        <v>0</v>
      </c>
      <c r="AD2360" s="2" t="b">
        <f t="shared" si="1257"/>
        <v>0</v>
      </c>
      <c r="AE2360" s="2" t="b">
        <f t="shared" si="1258"/>
        <v>0</v>
      </c>
      <c r="AF2360" s="2" t="b">
        <f t="shared" si="1259"/>
        <v>0</v>
      </c>
      <c r="AG2360" s="2" t="b">
        <f>OR(
  AND(AC2360,NOT(AC2361)),
  AND(AF2360,WEEKDAY(AH2359,2)=EINSTELLUNGEN!$D$12),
  AND(AF2360,AH2360=$J$35)
)</f>
        <v>0</v>
      </c>
      <c r="AH2360" s="2">
        <f>IF(AE2360,AH2359+IF(WEEKDAY(AH2359+1,2)&lt;=EINSTELLUNGEN!$D$12,1,$J$36),AH2359)</f>
        <v>42020</v>
      </c>
      <c r="AI2360" s="2">
        <f t="shared" si="1260"/>
        <v>2019</v>
      </c>
      <c r="AJ2360" s="2">
        <f t="shared" si="1261"/>
        <v>201901</v>
      </c>
      <c r="AK2360" s="2">
        <f t="shared" si="1262"/>
        <v>201901</v>
      </c>
      <c r="AL2360" s="2">
        <f t="shared" si="1265"/>
        <v>201903</v>
      </c>
      <c r="AM2360" s="2" t="b">
        <f t="shared" si="1263"/>
        <v>1</v>
      </c>
      <c r="AN2360" s="4" t="e">
        <f t="shared" si="1276"/>
        <v>#N/A</v>
      </c>
      <c r="AO2360" s="4" t="e">
        <f t="shared" si="1277"/>
        <v>#N/A</v>
      </c>
      <c r="AP2360" s="2" t="str">
        <f>IF(AD2360,
  IF(ISBLANK(H2360),
    AP2359,
    IF(LEN(H2360)=1,
      IF(OR(UPPER(H2360)="A",UPPER(H2360)="I"),
        EINSTELLUNGEN!$D$21,
        IF(OR(UPPER(H2360)="B",UPPER(H2360)="M"),
          EINSTELLUNGEN!$D$22,
          IF(OR(UPPER(H2360)="C",UPPER(H2360)="S"),
            EINSTELLUNGEN!$D$23,
            IF(UPPER(H2360)="D",
              EINSTELLUNGEN!$D$24,
              IF(UPPER(H2360)="E",
                EINSTELLUNGEN!$D$25,
                UPPER(H2360)))))),
      IF(ISNUMBER(H2360),
        EINSTELLUNGEN!$D$20&amp;H2360,
        UPPER(H2360)))),
  "")</f>
        <v/>
      </c>
      <c r="AQ2360" s="2" t="str">
        <f t="shared" si="1278"/>
        <v/>
      </c>
      <c r="AR2360" s="2">
        <f t="shared" si="1279"/>
        <v>0</v>
      </c>
      <c r="AS2360" s="145">
        <f t="shared" si="1280"/>
        <v>0.33333333333333331</v>
      </c>
      <c r="AT2360" s="2">
        <f t="shared" si="1281"/>
        <v>0</v>
      </c>
      <c r="AU2360" s="2">
        <f t="shared" si="1282"/>
        <v>0</v>
      </c>
      <c r="AV2360" s="2">
        <f t="shared" si="1283"/>
        <v>0</v>
      </c>
      <c r="AW2360" s="2">
        <f t="shared" si="1284"/>
        <v>0</v>
      </c>
      <c r="AX2360" s="2">
        <f t="shared" si="1264"/>
        <v>0</v>
      </c>
      <c r="AY2360" s="2">
        <f t="shared" si="1285"/>
        <v>0</v>
      </c>
      <c r="AZ2360" s="145" t="e">
        <f t="shared" si="1286"/>
        <v>#N/A</v>
      </c>
      <c r="BA2360" s="145" t="e">
        <f t="shared" si="1287"/>
        <v>#N/A</v>
      </c>
      <c r="BB2360" s="145">
        <f t="shared" si="1288"/>
        <v>2.083333333333337E-2</v>
      </c>
      <c r="BC2360" s="2">
        <f>IF(AM2360,
  IF(AND(AL2360=$J$31,_xlfn.DAYS(AH2360,DATE(AI2360,1,1))&lt;7),
    MAX(0,EINSTELLUNGEN!$D$12+1-WEEKDAY(DATE(EINSTELLUNGEN!$D$9,EINSTELLUNGEN!$D$10,1),2)),
    IF(AL2360=$J$33,
      MIN(EINSTELLUNGEN!$D$12,WEEKDAY(DATE(EINSTELLUNGEN!$D$9,12,31),2)),
      EINSTELLUNGEN!$D$12
  )) - SUMIF(AL$50:AL$2500,"="&amp;AL2360,AX$50:AX$2500),
  0)</f>
        <v>3</v>
      </c>
      <c r="BD2360" s="2">
        <f t="shared" si="1289"/>
        <v>0.33333333333333331</v>
      </c>
      <c r="BE2360" s="2">
        <f t="shared" si="1290"/>
        <v>0</v>
      </c>
    </row>
    <row r="2361" spans="1:57" ht="10.5" customHeight="1">
      <c r="A2361" s="1" t="str">
        <f t="shared" ca="1" si="1266"/>
        <v/>
      </c>
      <c r="B2361" s="1" t="str">
        <f t="shared" ca="1" si="1267"/>
        <v/>
      </c>
      <c r="C2361" s="1" t="str">
        <f t="shared" ca="1" si="1268"/>
        <v/>
      </c>
      <c r="D2361" s="1" t="str">
        <f t="shared" ca="1" si="1269"/>
        <v/>
      </c>
      <c r="F2361" s="10"/>
      <c r="G2361" s="136" t="str">
        <f t="shared" si="1270"/>
        <v/>
      </c>
      <c r="H2361" s="27"/>
      <c r="I2361" s="28"/>
      <c r="J2361" s="28"/>
      <c r="K2361" s="29"/>
      <c r="L2361" s="136"/>
      <c r="M2361" s="136"/>
      <c r="N2361" s="136"/>
      <c r="O2361" s="26" t="str">
        <f t="shared" si="1271"/>
        <v/>
      </c>
      <c r="P2361" s="218" t="str">
        <f t="shared" si="1272"/>
        <v/>
      </c>
      <c r="Q2361" s="26" t="str">
        <f t="shared" si="1273"/>
        <v/>
      </c>
      <c r="R2361" s="22"/>
      <c r="S2361" s="99"/>
      <c r="T2361" s="10"/>
      <c r="U2361" s="229" t="str">
        <f t="shared" si="1274"/>
        <v/>
      </c>
      <c r="V2361" s="230"/>
      <c r="W2361" s="230"/>
      <c r="X2361" s="230"/>
      <c r="Y2361" s="230"/>
      <c r="Z2361" s="22" t="str">
        <f>""</f>
        <v/>
      </c>
      <c r="AB2361" s="23" t="str">
        <f t="shared" si="1275"/>
        <v/>
      </c>
      <c r="AC2361" s="2" t="b">
        <f>COUNT(Q2361:Q$2500)&gt;0</f>
        <v>0</v>
      </c>
      <c r="AD2361" s="2" t="b">
        <f t="shared" si="1257"/>
        <v>0</v>
      </c>
      <c r="AE2361" s="2" t="b">
        <f t="shared" si="1258"/>
        <v>0</v>
      </c>
      <c r="AF2361" s="2" t="b">
        <f t="shared" si="1259"/>
        <v>0</v>
      </c>
      <c r="AG2361" s="2" t="b">
        <f>OR(
  AND(AC2361,NOT(AC2362)),
  AND(AF2361,WEEKDAY(AH2360,2)=EINSTELLUNGEN!$D$12),
  AND(AF2361,AH2361=$J$35)
)</f>
        <v>0</v>
      </c>
      <c r="AH2361" s="2">
        <f>IF(AE2361,AH2360+IF(WEEKDAY(AH2360+1,2)&lt;=EINSTELLUNGEN!$D$12,1,$J$36),AH2360)</f>
        <v>42020</v>
      </c>
      <c r="AI2361" s="2">
        <f t="shared" si="1260"/>
        <v>2019</v>
      </c>
      <c r="AJ2361" s="2">
        <f t="shared" si="1261"/>
        <v>201901</v>
      </c>
      <c r="AK2361" s="2">
        <f t="shared" si="1262"/>
        <v>201901</v>
      </c>
      <c r="AL2361" s="2">
        <f t="shared" si="1265"/>
        <v>201903</v>
      </c>
      <c r="AM2361" s="2" t="b">
        <f t="shared" si="1263"/>
        <v>1</v>
      </c>
      <c r="AN2361" s="4" t="e">
        <f t="shared" si="1276"/>
        <v>#N/A</v>
      </c>
      <c r="AO2361" s="4" t="e">
        <f t="shared" si="1277"/>
        <v>#N/A</v>
      </c>
      <c r="AP2361" s="2" t="str">
        <f>IF(AD2361,
  IF(ISBLANK(H2361),
    AP2360,
    IF(LEN(H2361)=1,
      IF(OR(UPPER(H2361)="A",UPPER(H2361)="I"),
        EINSTELLUNGEN!$D$21,
        IF(OR(UPPER(H2361)="B",UPPER(H2361)="M"),
          EINSTELLUNGEN!$D$22,
          IF(OR(UPPER(H2361)="C",UPPER(H2361)="S"),
            EINSTELLUNGEN!$D$23,
            IF(UPPER(H2361)="D",
              EINSTELLUNGEN!$D$24,
              IF(UPPER(H2361)="E",
                EINSTELLUNGEN!$D$25,
                UPPER(H2361)))))),
      IF(ISNUMBER(H2361),
        EINSTELLUNGEN!$D$20&amp;H2361,
        UPPER(H2361)))),
  "")</f>
        <v/>
      </c>
      <c r="AQ2361" s="2" t="str">
        <f t="shared" si="1278"/>
        <v/>
      </c>
      <c r="AR2361" s="2">
        <f t="shared" si="1279"/>
        <v>0</v>
      </c>
      <c r="AS2361" s="145">
        <f t="shared" si="1280"/>
        <v>0.33333333333333331</v>
      </c>
      <c r="AT2361" s="2">
        <f t="shared" si="1281"/>
        <v>0</v>
      </c>
      <c r="AU2361" s="2">
        <f t="shared" si="1282"/>
        <v>0</v>
      </c>
      <c r="AV2361" s="2">
        <f t="shared" si="1283"/>
        <v>0</v>
      </c>
      <c r="AW2361" s="2">
        <f t="shared" si="1284"/>
        <v>0</v>
      </c>
      <c r="AX2361" s="2">
        <f t="shared" si="1264"/>
        <v>0</v>
      </c>
      <c r="AY2361" s="2">
        <f t="shared" si="1285"/>
        <v>0</v>
      </c>
      <c r="AZ2361" s="145" t="e">
        <f t="shared" si="1286"/>
        <v>#N/A</v>
      </c>
      <c r="BA2361" s="145" t="e">
        <f t="shared" si="1287"/>
        <v>#N/A</v>
      </c>
      <c r="BB2361" s="145">
        <f t="shared" si="1288"/>
        <v>2.083333333333337E-2</v>
      </c>
      <c r="BC2361" s="2">
        <f>IF(AM2361,
  IF(AND(AL2361=$J$31,_xlfn.DAYS(AH2361,DATE(AI2361,1,1))&lt;7),
    MAX(0,EINSTELLUNGEN!$D$12+1-WEEKDAY(DATE(EINSTELLUNGEN!$D$9,EINSTELLUNGEN!$D$10,1),2)),
    IF(AL2361=$J$33,
      MIN(EINSTELLUNGEN!$D$12,WEEKDAY(DATE(EINSTELLUNGEN!$D$9,12,31),2)),
      EINSTELLUNGEN!$D$12
  )) - SUMIF(AL$50:AL$2500,"="&amp;AL2361,AX$50:AX$2500),
  0)</f>
        <v>3</v>
      </c>
      <c r="BD2361" s="2">
        <f t="shared" si="1289"/>
        <v>0.33333333333333331</v>
      </c>
      <c r="BE2361" s="2">
        <f t="shared" si="1290"/>
        <v>0</v>
      </c>
    </row>
    <row r="2362" spans="1:57" ht="10.5" customHeight="1">
      <c r="A2362" s="1" t="str">
        <f t="shared" ca="1" si="1266"/>
        <v/>
      </c>
      <c r="B2362" s="1" t="str">
        <f t="shared" ca="1" si="1267"/>
        <v/>
      </c>
      <c r="C2362" s="1" t="str">
        <f t="shared" ca="1" si="1268"/>
        <v/>
      </c>
      <c r="D2362" s="1" t="str">
        <f t="shared" ca="1" si="1269"/>
        <v/>
      </c>
      <c r="F2362" s="10"/>
      <c r="G2362" s="136" t="str">
        <f t="shared" si="1270"/>
        <v/>
      </c>
      <c r="H2362" s="27"/>
      <c r="I2362" s="28"/>
      <c r="J2362" s="28"/>
      <c r="K2362" s="29"/>
      <c r="L2362" s="136"/>
      <c r="M2362" s="136"/>
      <c r="N2362" s="136"/>
      <c r="O2362" s="26" t="str">
        <f t="shared" si="1271"/>
        <v/>
      </c>
      <c r="P2362" s="218" t="str">
        <f t="shared" si="1272"/>
        <v/>
      </c>
      <c r="Q2362" s="26" t="str">
        <f t="shared" si="1273"/>
        <v/>
      </c>
      <c r="R2362" s="22"/>
      <c r="S2362" s="99"/>
      <c r="T2362" s="10"/>
      <c r="U2362" s="229" t="str">
        <f t="shared" si="1274"/>
        <v/>
      </c>
      <c r="V2362" s="230"/>
      <c r="W2362" s="230"/>
      <c r="X2362" s="230"/>
      <c r="Y2362" s="230"/>
      <c r="Z2362" s="22" t="str">
        <f>""</f>
        <v/>
      </c>
      <c r="AB2362" s="23" t="str">
        <f t="shared" si="1275"/>
        <v/>
      </c>
      <c r="AC2362" s="2" t="b">
        <f>COUNT(Q2362:Q$2500)&gt;0</f>
        <v>0</v>
      </c>
      <c r="AD2362" s="2" t="b">
        <f t="shared" si="1257"/>
        <v>0</v>
      </c>
      <c r="AE2362" s="2" t="b">
        <f t="shared" si="1258"/>
        <v>0</v>
      </c>
      <c r="AF2362" s="2" t="b">
        <f t="shared" si="1259"/>
        <v>0</v>
      </c>
      <c r="AG2362" s="2" t="b">
        <f>OR(
  AND(AC2362,NOT(AC2363)),
  AND(AF2362,WEEKDAY(AH2361,2)=EINSTELLUNGEN!$D$12),
  AND(AF2362,AH2362=$J$35)
)</f>
        <v>0</v>
      </c>
      <c r="AH2362" s="2">
        <f>IF(AE2362,AH2361+IF(WEEKDAY(AH2361+1,2)&lt;=EINSTELLUNGEN!$D$12,1,$J$36),AH2361)</f>
        <v>42020</v>
      </c>
      <c r="AI2362" s="2">
        <f t="shared" si="1260"/>
        <v>2019</v>
      </c>
      <c r="AJ2362" s="2">
        <f t="shared" si="1261"/>
        <v>201901</v>
      </c>
      <c r="AK2362" s="2">
        <f t="shared" si="1262"/>
        <v>201901</v>
      </c>
      <c r="AL2362" s="2">
        <f t="shared" si="1265"/>
        <v>201903</v>
      </c>
      <c r="AM2362" s="2" t="b">
        <f t="shared" si="1263"/>
        <v>1</v>
      </c>
      <c r="AN2362" s="4" t="e">
        <f t="shared" si="1276"/>
        <v>#N/A</v>
      </c>
      <c r="AO2362" s="4" t="e">
        <f t="shared" si="1277"/>
        <v>#N/A</v>
      </c>
      <c r="AP2362" s="2" t="str">
        <f>IF(AD2362,
  IF(ISBLANK(H2362),
    AP2361,
    IF(LEN(H2362)=1,
      IF(OR(UPPER(H2362)="A",UPPER(H2362)="I"),
        EINSTELLUNGEN!$D$21,
        IF(OR(UPPER(H2362)="B",UPPER(H2362)="M"),
          EINSTELLUNGEN!$D$22,
          IF(OR(UPPER(H2362)="C",UPPER(H2362)="S"),
            EINSTELLUNGEN!$D$23,
            IF(UPPER(H2362)="D",
              EINSTELLUNGEN!$D$24,
              IF(UPPER(H2362)="E",
                EINSTELLUNGEN!$D$25,
                UPPER(H2362)))))),
      IF(ISNUMBER(H2362),
        EINSTELLUNGEN!$D$20&amp;H2362,
        UPPER(H2362)))),
  "")</f>
        <v/>
      </c>
      <c r="AQ2362" s="2" t="str">
        <f t="shared" si="1278"/>
        <v/>
      </c>
      <c r="AR2362" s="2">
        <f t="shared" si="1279"/>
        <v>0</v>
      </c>
      <c r="AS2362" s="145">
        <f t="shared" si="1280"/>
        <v>0.33333333333333331</v>
      </c>
      <c r="AT2362" s="2">
        <f t="shared" si="1281"/>
        <v>0</v>
      </c>
      <c r="AU2362" s="2">
        <f t="shared" si="1282"/>
        <v>0</v>
      </c>
      <c r="AV2362" s="2">
        <f t="shared" si="1283"/>
        <v>0</v>
      </c>
      <c r="AW2362" s="2">
        <f t="shared" si="1284"/>
        <v>0</v>
      </c>
      <c r="AX2362" s="2">
        <f t="shared" si="1264"/>
        <v>0</v>
      </c>
      <c r="AY2362" s="2">
        <f t="shared" si="1285"/>
        <v>0</v>
      </c>
      <c r="AZ2362" s="145" t="e">
        <f t="shared" si="1286"/>
        <v>#N/A</v>
      </c>
      <c r="BA2362" s="145" t="e">
        <f t="shared" si="1287"/>
        <v>#N/A</v>
      </c>
      <c r="BB2362" s="145">
        <f t="shared" si="1288"/>
        <v>2.083333333333337E-2</v>
      </c>
      <c r="BC2362" s="2">
        <f>IF(AM2362,
  IF(AND(AL2362=$J$31,_xlfn.DAYS(AH2362,DATE(AI2362,1,1))&lt;7),
    MAX(0,EINSTELLUNGEN!$D$12+1-WEEKDAY(DATE(EINSTELLUNGEN!$D$9,EINSTELLUNGEN!$D$10,1),2)),
    IF(AL2362=$J$33,
      MIN(EINSTELLUNGEN!$D$12,WEEKDAY(DATE(EINSTELLUNGEN!$D$9,12,31),2)),
      EINSTELLUNGEN!$D$12
  )) - SUMIF(AL$50:AL$2500,"="&amp;AL2362,AX$50:AX$2500),
  0)</f>
        <v>3</v>
      </c>
      <c r="BD2362" s="2">
        <f t="shared" si="1289"/>
        <v>0.33333333333333331</v>
      </c>
      <c r="BE2362" s="2">
        <f t="shared" si="1290"/>
        <v>0</v>
      </c>
    </row>
    <row r="2363" spans="1:57" ht="10.5" customHeight="1">
      <c r="A2363" s="1" t="str">
        <f t="shared" ca="1" si="1266"/>
        <v/>
      </c>
      <c r="B2363" s="1" t="str">
        <f t="shared" ca="1" si="1267"/>
        <v/>
      </c>
      <c r="C2363" s="1" t="str">
        <f t="shared" ca="1" si="1268"/>
        <v/>
      </c>
      <c r="D2363" s="1" t="str">
        <f t="shared" ca="1" si="1269"/>
        <v/>
      </c>
      <c r="F2363" s="10"/>
      <c r="G2363" s="136" t="str">
        <f t="shared" si="1270"/>
        <v/>
      </c>
      <c r="H2363" s="27"/>
      <c r="I2363" s="28"/>
      <c r="J2363" s="28"/>
      <c r="K2363" s="29"/>
      <c r="L2363" s="136"/>
      <c r="M2363" s="136"/>
      <c r="N2363" s="136"/>
      <c r="O2363" s="26" t="str">
        <f t="shared" si="1271"/>
        <v/>
      </c>
      <c r="P2363" s="218" t="str">
        <f t="shared" si="1272"/>
        <v/>
      </c>
      <c r="Q2363" s="26" t="str">
        <f t="shared" si="1273"/>
        <v/>
      </c>
      <c r="R2363" s="22"/>
      <c r="S2363" s="99"/>
      <c r="T2363" s="10"/>
      <c r="U2363" s="229" t="str">
        <f t="shared" si="1274"/>
        <v/>
      </c>
      <c r="V2363" s="230"/>
      <c r="W2363" s="230"/>
      <c r="X2363" s="230"/>
      <c r="Y2363" s="230"/>
      <c r="Z2363" s="22" t="str">
        <f>""</f>
        <v/>
      </c>
      <c r="AB2363" s="23" t="str">
        <f t="shared" si="1275"/>
        <v/>
      </c>
      <c r="AC2363" s="2" t="b">
        <f>COUNT(Q2363:Q$2500)&gt;0</f>
        <v>0</v>
      </c>
      <c r="AD2363" s="2" t="b">
        <f t="shared" si="1257"/>
        <v>0</v>
      </c>
      <c r="AE2363" s="2" t="b">
        <f t="shared" si="1258"/>
        <v>0</v>
      </c>
      <c r="AF2363" s="2" t="b">
        <f t="shared" si="1259"/>
        <v>0</v>
      </c>
      <c r="AG2363" s="2" t="b">
        <f>OR(
  AND(AC2363,NOT(AC2364)),
  AND(AF2363,WEEKDAY(AH2362,2)=EINSTELLUNGEN!$D$12),
  AND(AF2363,AH2363=$J$35)
)</f>
        <v>0</v>
      </c>
      <c r="AH2363" s="2">
        <f>IF(AE2363,AH2362+IF(WEEKDAY(AH2362+1,2)&lt;=EINSTELLUNGEN!$D$12,1,$J$36),AH2362)</f>
        <v>42020</v>
      </c>
      <c r="AI2363" s="2">
        <f t="shared" si="1260"/>
        <v>2019</v>
      </c>
      <c r="AJ2363" s="2">
        <f t="shared" si="1261"/>
        <v>201901</v>
      </c>
      <c r="AK2363" s="2">
        <f t="shared" si="1262"/>
        <v>201901</v>
      </c>
      <c r="AL2363" s="2">
        <f t="shared" si="1265"/>
        <v>201903</v>
      </c>
      <c r="AM2363" s="2" t="b">
        <f t="shared" si="1263"/>
        <v>1</v>
      </c>
      <c r="AN2363" s="4" t="e">
        <f t="shared" si="1276"/>
        <v>#N/A</v>
      </c>
      <c r="AO2363" s="4" t="e">
        <f t="shared" si="1277"/>
        <v>#N/A</v>
      </c>
      <c r="AP2363" s="2" t="str">
        <f>IF(AD2363,
  IF(ISBLANK(H2363),
    AP2362,
    IF(LEN(H2363)=1,
      IF(OR(UPPER(H2363)="A",UPPER(H2363)="I"),
        EINSTELLUNGEN!$D$21,
        IF(OR(UPPER(H2363)="B",UPPER(H2363)="M"),
          EINSTELLUNGEN!$D$22,
          IF(OR(UPPER(H2363)="C",UPPER(H2363)="S"),
            EINSTELLUNGEN!$D$23,
            IF(UPPER(H2363)="D",
              EINSTELLUNGEN!$D$24,
              IF(UPPER(H2363)="E",
                EINSTELLUNGEN!$D$25,
                UPPER(H2363)))))),
      IF(ISNUMBER(H2363),
        EINSTELLUNGEN!$D$20&amp;H2363,
        UPPER(H2363)))),
  "")</f>
        <v/>
      </c>
      <c r="AQ2363" s="2" t="str">
        <f t="shared" si="1278"/>
        <v/>
      </c>
      <c r="AR2363" s="2">
        <f t="shared" si="1279"/>
        <v>0</v>
      </c>
      <c r="AS2363" s="145">
        <f t="shared" si="1280"/>
        <v>0.33333333333333331</v>
      </c>
      <c r="AT2363" s="2">
        <f t="shared" si="1281"/>
        <v>0</v>
      </c>
      <c r="AU2363" s="2">
        <f t="shared" si="1282"/>
        <v>0</v>
      </c>
      <c r="AV2363" s="2">
        <f t="shared" si="1283"/>
        <v>0</v>
      </c>
      <c r="AW2363" s="2">
        <f t="shared" si="1284"/>
        <v>0</v>
      </c>
      <c r="AX2363" s="2">
        <f t="shared" si="1264"/>
        <v>0</v>
      </c>
      <c r="AY2363" s="2">
        <f t="shared" si="1285"/>
        <v>0</v>
      </c>
      <c r="AZ2363" s="145" t="e">
        <f t="shared" si="1286"/>
        <v>#N/A</v>
      </c>
      <c r="BA2363" s="145" t="e">
        <f t="shared" si="1287"/>
        <v>#N/A</v>
      </c>
      <c r="BB2363" s="145">
        <f t="shared" si="1288"/>
        <v>2.083333333333337E-2</v>
      </c>
      <c r="BC2363" s="2">
        <f>IF(AM2363,
  IF(AND(AL2363=$J$31,_xlfn.DAYS(AH2363,DATE(AI2363,1,1))&lt;7),
    MAX(0,EINSTELLUNGEN!$D$12+1-WEEKDAY(DATE(EINSTELLUNGEN!$D$9,EINSTELLUNGEN!$D$10,1),2)),
    IF(AL2363=$J$33,
      MIN(EINSTELLUNGEN!$D$12,WEEKDAY(DATE(EINSTELLUNGEN!$D$9,12,31),2)),
      EINSTELLUNGEN!$D$12
  )) - SUMIF(AL$50:AL$2500,"="&amp;AL2363,AX$50:AX$2500),
  0)</f>
        <v>3</v>
      </c>
      <c r="BD2363" s="2">
        <f t="shared" si="1289"/>
        <v>0.33333333333333331</v>
      </c>
      <c r="BE2363" s="2">
        <f t="shared" si="1290"/>
        <v>0</v>
      </c>
    </row>
    <row r="2364" spans="1:57" ht="10.5" customHeight="1">
      <c r="A2364" s="1" t="str">
        <f t="shared" ca="1" si="1266"/>
        <v/>
      </c>
      <c r="B2364" s="1" t="str">
        <f t="shared" ca="1" si="1267"/>
        <v/>
      </c>
      <c r="C2364" s="1" t="str">
        <f t="shared" ca="1" si="1268"/>
        <v/>
      </c>
      <c r="D2364" s="1" t="str">
        <f t="shared" ca="1" si="1269"/>
        <v/>
      </c>
      <c r="F2364" s="10"/>
      <c r="G2364" s="136" t="str">
        <f t="shared" si="1270"/>
        <v/>
      </c>
      <c r="H2364" s="27"/>
      <c r="I2364" s="28"/>
      <c r="J2364" s="28"/>
      <c r="K2364" s="29"/>
      <c r="L2364" s="136"/>
      <c r="M2364" s="136"/>
      <c r="N2364" s="136"/>
      <c r="O2364" s="26" t="str">
        <f t="shared" si="1271"/>
        <v/>
      </c>
      <c r="P2364" s="218" t="str">
        <f t="shared" si="1272"/>
        <v/>
      </c>
      <c r="Q2364" s="26" t="str">
        <f t="shared" si="1273"/>
        <v/>
      </c>
      <c r="R2364" s="22"/>
      <c r="S2364" s="99"/>
      <c r="T2364" s="10"/>
      <c r="U2364" s="229" t="str">
        <f t="shared" si="1274"/>
        <v/>
      </c>
      <c r="V2364" s="230"/>
      <c r="W2364" s="230"/>
      <c r="X2364" s="230"/>
      <c r="Y2364" s="230"/>
      <c r="Z2364" s="22" t="str">
        <f>""</f>
        <v/>
      </c>
      <c r="AB2364" s="23" t="str">
        <f t="shared" si="1275"/>
        <v/>
      </c>
      <c r="AC2364" s="2" t="b">
        <f>COUNT(Q2364:Q$2500)&gt;0</f>
        <v>0</v>
      </c>
      <c r="AD2364" s="2" t="b">
        <f t="shared" si="1257"/>
        <v>0</v>
      </c>
      <c r="AE2364" s="2" t="b">
        <f t="shared" si="1258"/>
        <v>0</v>
      </c>
      <c r="AF2364" s="2" t="b">
        <f t="shared" si="1259"/>
        <v>0</v>
      </c>
      <c r="AG2364" s="2" t="b">
        <f>OR(
  AND(AC2364,NOT(AC2365)),
  AND(AF2364,WEEKDAY(AH2363,2)=EINSTELLUNGEN!$D$12),
  AND(AF2364,AH2364=$J$35)
)</f>
        <v>0</v>
      </c>
      <c r="AH2364" s="2">
        <f>IF(AE2364,AH2363+IF(WEEKDAY(AH2363+1,2)&lt;=EINSTELLUNGEN!$D$12,1,$J$36),AH2363)</f>
        <v>42020</v>
      </c>
      <c r="AI2364" s="2">
        <f t="shared" si="1260"/>
        <v>2019</v>
      </c>
      <c r="AJ2364" s="2">
        <f t="shared" si="1261"/>
        <v>201901</v>
      </c>
      <c r="AK2364" s="2">
        <f t="shared" si="1262"/>
        <v>201901</v>
      </c>
      <c r="AL2364" s="2">
        <f t="shared" si="1265"/>
        <v>201903</v>
      </c>
      <c r="AM2364" s="2" t="b">
        <f t="shared" si="1263"/>
        <v>1</v>
      </c>
      <c r="AN2364" s="4" t="e">
        <f t="shared" si="1276"/>
        <v>#N/A</v>
      </c>
      <c r="AO2364" s="4" t="e">
        <f t="shared" si="1277"/>
        <v>#N/A</v>
      </c>
      <c r="AP2364" s="2" t="str">
        <f>IF(AD2364,
  IF(ISBLANK(H2364),
    AP2363,
    IF(LEN(H2364)=1,
      IF(OR(UPPER(H2364)="A",UPPER(H2364)="I"),
        EINSTELLUNGEN!$D$21,
        IF(OR(UPPER(H2364)="B",UPPER(H2364)="M"),
          EINSTELLUNGEN!$D$22,
          IF(OR(UPPER(H2364)="C",UPPER(H2364)="S"),
            EINSTELLUNGEN!$D$23,
            IF(UPPER(H2364)="D",
              EINSTELLUNGEN!$D$24,
              IF(UPPER(H2364)="E",
                EINSTELLUNGEN!$D$25,
                UPPER(H2364)))))),
      IF(ISNUMBER(H2364),
        EINSTELLUNGEN!$D$20&amp;H2364,
        UPPER(H2364)))),
  "")</f>
        <v/>
      </c>
      <c r="AQ2364" s="2" t="str">
        <f t="shared" si="1278"/>
        <v/>
      </c>
      <c r="AR2364" s="2">
        <f t="shared" si="1279"/>
        <v>0</v>
      </c>
      <c r="AS2364" s="145">
        <f t="shared" si="1280"/>
        <v>0.33333333333333331</v>
      </c>
      <c r="AT2364" s="2">
        <f t="shared" si="1281"/>
        <v>0</v>
      </c>
      <c r="AU2364" s="2">
        <f t="shared" si="1282"/>
        <v>0</v>
      </c>
      <c r="AV2364" s="2">
        <f t="shared" si="1283"/>
        <v>0</v>
      </c>
      <c r="AW2364" s="2">
        <f t="shared" si="1284"/>
        <v>0</v>
      </c>
      <c r="AX2364" s="2">
        <f t="shared" si="1264"/>
        <v>0</v>
      </c>
      <c r="AY2364" s="2">
        <f t="shared" si="1285"/>
        <v>0</v>
      </c>
      <c r="AZ2364" s="145" t="e">
        <f t="shared" si="1286"/>
        <v>#N/A</v>
      </c>
      <c r="BA2364" s="145" t="e">
        <f t="shared" si="1287"/>
        <v>#N/A</v>
      </c>
      <c r="BB2364" s="145">
        <f t="shared" si="1288"/>
        <v>2.083333333333337E-2</v>
      </c>
      <c r="BC2364" s="2">
        <f>IF(AM2364,
  IF(AND(AL2364=$J$31,_xlfn.DAYS(AH2364,DATE(AI2364,1,1))&lt;7),
    MAX(0,EINSTELLUNGEN!$D$12+1-WEEKDAY(DATE(EINSTELLUNGEN!$D$9,EINSTELLUNGEN!$D$10,1),2)),
    IF(AL2364=$J$33,
      MIN(EINSTELLUNGEN!$D$12,WEEKDAY(DATE(EINSTELLUNGEN!$D$9,12,31),2)),
      EINSTELLUNGEN!$D$12
  )) - SUMIF(AL$50:AL$2500,"="&amp;AL2364,AX$50:AX$2500),
  0)</f>
        <v>3</v>
      </c>
      <c r="BD2364" s="2">
        <f t="shared" si="1289"/>
        <v>0.33333333333333331</v>
      </c>
      <c r="BE2364" s="2">
        <f t="shared" si="1290"/>
        <v>0</v>
      </c>
    </row>
    <row r="2365" spans="1:57" ht="10.5" customHeight="1">
      <c r="A2365" s="1" t="str">
        <f t="shared" ca="1" si="1266"/>
        <v/>
      </c>
      <c r="B2365" s="1" t="str">
        <f t="shared" ca="1" si="1267"/>
        <v/>
      </c>
      <c r="C2365" s="1" t="str">
        <f t="shared" ca="1" si="1268"/>
        <v/>
      </c>
      <c r="D2365" s="1" t="str">
        <f t="shared" ca="1" si="1269"/>
        <v/>
      </c>
      <c r="F2365" s="10"/>
      <c r="G2365" s="136" t="str">
        <f t="shared" si="1270"/>
        <v/>
      </c>
      <c r="H2365" s="27"/>
      <c r="I2365" s="28"/>
      <c r="J2365" s="28"/>
      <c r="K2365" s="29"/>
      <c r="L2365" s="136"/>
      <c r="M2365" s="136"/>
      <c r="N2365" s="136"/>
      <c r="O2365" s="26" t="str">
        <f t="shared" si="1271"/>
        <v/>
      </c>
      <c r="P2365" s="218" t="str">
        <f t="shared" si="1272"/>
        <v/>
      </c>
      <c r="Q2365" s="26" t="str">
        <f t="shared" si="1273"/>
        <v/>
      </c>
      <c r="R2365" s="22"/>
      <c r="S2365" s="99"/>
      <c r="T2365" s="10"/>
      <c r="U2365" s="229" t="str">
        <f t="shared" si="1274"/>
        <v/>
      </c>
      <c r="V2365" s="230"/>
      <c r="W2365" s="230"/>
      <c r="X2365" s="230"/>
      <c r="Y2365" s="230"/>
      <c r="Z2365" s="22" t="str">
        <f>""</f>
        <v/>
      </c>
      <c r="AB2365" s="23" t="str">
        <f t="shared" si="1275"/>
        <v/>
      </c>
      <c r="AC2365" s="2" t="b">
        <f>COUNT(Q2365:Q$2500)&gt;0</f>
        <v>0</v>
      </c>
      <c r="AD2365" s="2" t="b">
        <f t="shared" si="1257"/>
        <v>0</v>
      </c>
      <c r="AE2365" s="2" t="b">
        <f t="shared" si="1258"/>
        <v>0</v>
      </c>
      <c r="AF2365" s="2" t="b">
        <f t="shared" si="1259"/>
        <v>0</v>
      </c>
      <c r="AG2365" s="2" t="b">
        <f>OR(
  AND(AC2365,NOT(AC2366)),
  AND(AF2365,WEEKDAY(AH2364,2)=EINSTELLUNGEN!$D$12),
  AND(AF2365,AH2365=$J$35)
)</f>
        <v>0</v>
      </c>
      <c r="AH2365" s="2">
        <f>IF(AE2365,AH2364+IF(WEEKDAY(AH2364+1,2)&lt;=EINSTELLUNGEN!$D$12,1,$J$36),AH2364)</f>
        <v>42020</v>
      </c>
      <c r="AI2365" s="2">
        <f t="shared" si="1260"/>
        <v>2019</v>
      </c>
      <c r="AJ2365" s="2">
        <f t="shared" si="1261"/>
        <v>201901</v>
      </c>
      <c r="AK2365" s="2">
        <f t="shared" si="1262"/>
        <v>201901</v>
      </c>
      <c r="AL2365" s="2">
        <f t="shared" si="1265"/>
        <v>201903</v>
      </c>
      <c r="AM2365" s="2" t="b">
        <f t="shared" si="1263"/>
        <v>1</v>
      </c>
      <c r="AN2365" s="4" t="e">
        <f t="shared" si="1276"/>
        <v>#N/A</v>
      </c>
      <c r="AO2365" s="4" t="e">
        <f t="shared" si="1277"/>
        <v>#N/A</v>
      </c>
      <c r="AP2365" s="2" t="str">
        <f>IF(AD2365,
  IF(ISBLANK(H2365),
    AP2364,
    IF(LEN(H2365)=1,
      IF(OR(UPPER(H2365)="A",UPPER(H2365)="I"),
        EINSTELLUNGEN!$D$21,
        IF(OR(UPPER(H2365)="B",UPPER(H2365)="M"),
          EINSTELLUNGEN!$D$22,
          IF(OR(UPPER(H2365)="C",UPPER(H2365)="S"),
            EINSTELLUNGEN!$D$23,
            IF(UPPER(H2365)="D",
              EINSTELLUNGEN!$D$24,
              IF(UPPER(H2365)="E",
                EINSTELLUNGEN!$D$25,
                UPPER(H2365)))))),
      IF(ISNUMBER(H2365),
        EINSTELLUNGEN!$D$20&amp;H2365,
        UPPER(H2365)))),
  "")</f>
        <v/>
      </c>
      <c r="AQ2365" s="2" t="str">
        <f t="shared" si="1278"/>
        <v/>
      </c>
      <c r="AR2365" s="2">
        <f t="shared" si="1279"/>
        <v>0</v>
      </c>
      <c r="AS2365" s="145">
        <f t="shared" si="1280"/>
        <v>0.33333333333333331</v>
      </c>
      <c r="AT2365" s="2">
        <f t="shared" si="1281"/>
        <v>0</v>
      </c>
      <c r="AU2365" s="2">
        <f t="shared" si="1282"/>
        <v>0</v>
      </c>
      <c r="AV2365" s="2">
        <f t="shared" si="1283"/>
        <v>0</v>
      </c>
      <c r="AW2365" s="2">
        <f t="shared" si="1284"/>
        <v>0</v>
      </c>
      <c r="AX2365" s="2">
        <f t="shared" si="1264"/>
        <v>0</v>
      </c>
      <c r="AY2365" s="2">
        <f t="shared" si="1285"/>
        <v>0</v>
      </c>
      <c r="AZ2365" s="145" t="e">
        <f t="shared" si="1286"/>
        <v>#N/A</v>
      </c>
      <c r="BA2365" s="145" t="e">
        <f t="shared" si="1287"/>
        <v>#N/A</v>
      </c>
      <c r="BB2365" s="145">
        <f t="shared" si="1288"/>
        <v>2.083333333333337E-2</v>
      </c>
      <c r="BC2365" s="2">
        <f>IF(AM2365,
  IF(AND(AL2365=$J$31,_xlfn.DAYS(AH2365,DATE(AI2365,1,1))&lt;7),
    MAX(0,EINSTELLUNGEN!$D$12+1-WEEKDAY(DATE(EINSTELLUNGEN!$D$9,EINSTELLUNGEN!$D$10,1),2)),
    IF(AL2365=$J$33,
      MIN(EINSTELLUNGEN!$D$12,WEEKDAY(DATE(EINSTELLUNGEN!$D$9,12,31),2)),
      EINSTELLUNGEN!$D$12
  )) - SUMIF(AL$50:AL$2500,"="&amp;AL2365,AX$50:AX$2500),
  0)</f>
        <v>3</v>
      </c>
      <c r="BD2365" s="2">
        <f t="shared" si="1289"/>
        <v>0.33333333333333331</v>
      </c>
      <c r="BE2365" s="2">
        <f t="shared" si="1290"/>
        <v>0</v>
      </c>
    </row>
    <row r="2366" spans="1:57" ht="10.5" customHeight="1">
      <c r="A2366" s="1" t="str">
        <f t="shared" ca="1" si="1266"/>
        <v/>
      </c>
      <c r="B2366" s="1" t="str">
        <f t="shared" ca="1" si="1267"/>
        <v/>
      </c>
      <c r="C2366" s="1" t="str">
        <f t="shared" ca="1" si="1268"/>
        <v/>
      </c>
      <c r="D2366" s="1" t="str">
        <f t="shared" ca="1" si="1269"/>
        <v/>
      </c>
      <c r="F2366" s="10"/>
      <c r="G2366" s="136" t="str">
        <f t="shared" si="1270"/>
        <v/>
      </c>
      <c r="H2366" s="27"/>
      <c r="I2366" s="28"/>
      <c r="J2366" s="28"/>
      <c r="K2366" s="29"/>
      <c r="L2366" s="136"/>
      <c r="M2366" s="136"/>
      <c r="N2366" s="136"/>
      <c r="O2366" s="26" t="str">
        <f t="shared" si="1271"/>
        <v/>
      </c>
      <c r="P2366" s="218" t="str">
        <f t="shared" si="1272"/>
        <v/>
      </c>
      <c r="Q2366" s="26" t="str">
        <f t="shared" si="1273"/>
        <v/>
      </c>
      <c r="R2366" s="22"/>
      <c r="S2366" s="99"/>
      <c r="T2366" s="10"/>
      <c r="U2366" s="229" t="str">
        <f t="shared" si="1274"/>
        <v/>
      </c>
      <c r="V2366" s="230"/>
      <c r="W2366" s="230"/>
      <c r="X2366" s="230"/>
      <c r="Y2366" s="230"/>
      <c r="Z2366" s="22" t="str">
        <f>""</f>
        <v/>
      </c>
      <c r="AB2366" s="23" t="str">
        <f t="shared" si="1275"/>
        <v/>
      </c>
      <c r="AC2366" s="2" t="b">
        <f>COUNT(Q2366:Q$2500)&gt;0</f>
        <v>0</v>
      </c>
      <c r="AD2366" s="2" t="b">
        <f t="shared" si="1257"/>
        <v>0</v>
      </c>
      <c r="AE2366" s="2" t="b">
        <f t="shared" si="1258"/>
        <v>0</v>
      </c>
      <c r="AF2366" s="2" t="b">
        <f t="shared" si="1259"/>
        <v>0</v>
      </c>
      <c r="AG2366" s="2" t="b">
        <f>OR(
  AND(AC2366,NOT(AC2367)),
  AND(AF2366,WEEKDAY(AH2365,2)=EINSTELLUNGEN!$D$12),
  AND(AF2366,AH2366=$J$35)
)</f>
        <v>0</v>
      </c>
      <c r="AH2366" s="2">
        <f>IF(AE2366,AH2365+IF(WEEKDAY(AH2365+1,2)&lt;=EINSTELLUNGEN!$D$12,1,$J$36),AH2365)</f>
        <v>42020</v>
      </c>
      <c r="AI2366" s="2">
        <f t="shared" si="1260"/>
        <v>2019</v>
      </c>
      <c r="AJ2366" s="2">
        <f t="shared" si="1261"/>
        <v>201901</v>
      </c>
      <c r="AK2366" s="2">
        <f t="shared" si="1262"/>
        <v>201901</v>
      </c>
      <c r="AL2366" s="2">
        <f t="shared" si="1265"/>
        <v>201903</v>
      </c>
      <c r="AM2366" s="2" t="b">
        <f t="shared" si="1263"/>
        <v>1</v>
      </c>
      <c r="AN2366" s="4" t="e">
        <f t="shared" si="1276"/>
        <v>#N/A</v>
      </c>
      <c r="AO2366" s="4" t="e">
        <f t="shared" si="1277"/>
        <v>#N/A</v>
      </c>
      <c r="AP2366" s="2" t="str">
        <f>IF(AD2366,
  IF(ISBLANK(H2366),
    AP2365,
    IF(LEN(H2366)=1,
      IF(OR(UPPER(H2366)="A",UPPER(H2366)="I"),
        EINSTELLUNGEN!$D$21,
        IF(OR(UPPER(H2366)="B",UPPER(H2366)="M"),
          EINSTELLUNGEN!$D$22,
          IF(OR(UPPER(H2366)="C",UPPER(H2366)="S"),
            EINSTELLUNGEN!$D$23,
            IF(UPPER(H2366)="D",
              EINSTELLUNGEN!$D$24,
              IF(UPPER(H2366)="E",
                EINSTELLUNGEN!$D$25,
                UPPER(H2366)))))),
      IF(ISNUMBER(H2366),
        EINSTELLUNGEN!$D$20&amp;H2366,
        UPPER(H2366)))),
  "")</f>
        <v/>
      </c>
      <c r="AQ2366" s="2" t="str">
        <f t="shared" si="1278"/>
        <v/>
      </c>
      <c r="AR2366" s="2">
        <f t="shared" si="1279"/>
        <v>0</v>
      </c>
      <c r="AS2366" s="145">
        <f t="shared" si="1280"/>
        <v>0.33333333333333331</v>
      </c>
      <c r="AT2366" s="2">
        <f t="shared" si="1281"/>
        <v>0</v>
      </c>
      <c r="AU2366" s="2">
        <f t="shared" si="1282"/>
        <v>0</v>
      </c>
      <c r="AV2366" s="2">
        <f t="shared" si="1283"/>
        <v>0</v>
      </c>
      <c r="AW2366" s="2">
        <f t="shared" si="1284"/>
        <v>0</v>
      </c>
      <c r="AX2366" s="2">
        <f t="shared" si="1264"/>
        <v>0</v>
      </c>
      <c r="AY2366" s="2">
        <f t="shared" si="1285"/>
        <v>0</v>
      </c>
      <c r="AZ2366" s="145" t="e">
        <f t="shared" si="1286"/>
        <v>#N/A</v>
      </c>
      <c r="BA2366" s="145" t="e">
        <f t="shared" si="1287"/>
        <v>#N/A</v>
      </c>
      <c r="BB2366" s="145">
        <f t="shared" si="1288"/>
        <v>2.083333333333337E-2</v>
      </c>
      <c r="BC2366" s="2">
        <f>IF(AM2366,
  IF(AND(AL2366=$J$31,_xlfn.DAYS(AH2366,DATE(AI2366,1,1))&lt;7),
    MAX(0,EINSTELLUNGEN!$D$12+1-WEEKDAY(DATE(EINSTELLUNGEN!$D$9,EINSTELLUNGEN!$D$10,1),2)),
    IF(AL2366=$J$33,
      MIN(EINSTELLUNGEN!$D$12,WEEKDAY(DATE(EINSTELLUNGEN!$D$9,12,31),2)),
      EINSTELLUNGEN!$D$12
  )) - SUMIF(AL$50:AL$2500,"="&amp;AL2366,AX$50:AX$2500),
  0)</f>
        <v>3</v>
      </c>
      <c r="BD2366" s="2">
        <f t="shared" si="1289"/>
        <v>0.33333333333333331</v>
      </c>
      <c r="BE2366" s="2">
        <f t="shared" si="1290"/>
        <v>0</v>
      </c>
    </row>
    <row r="2367" spans="1:57" ht="10.5" customHeight="1">
      <c r="A2367" s="1" t="str">
        <f t="shared" ca="1" si="1266"/>
        <v/>
      </c>
      <c r="B2367" s="1" t="str">
        <f t="shared" ca="1" si="1267"/>
        <v/>
      </c>
      <c r="C2367" s="1" t="str">
        <f t="shared" ca="1" si="1268"/>
        <v/>
      </c>
      <c r="D2367" s="1" t="str">
        <f t="shared" ca="1" si="1269"/>
        <v/>
      </c>
      <c r="F2367" s="10"/>
      <c r="G2367" s="136" t="str">
        <f t="shared" si="1270"/>
        <v/>
      </c>
      <c r="H2367" s="27"/>
      <c r="I2367" s="28"/>
      <c r="J2367" s="28"/>
      <c r="K2367" s="29"/>
      <c r="L2367" s="136"/>
      <c r="M2367" s="136"/>
      <c r="N2367" s="136"/>
      <c r="O2367" s="26" t="str">
        <f t="shared" si="1271"/>
        <v/>
      </c>
      <c r="P2367" s="218" t="str">
        <f t="shared" si="1272"/>
        <v/>
      </c>
      <c r="Q2367" s="26" t="str">
        <f t="shared" si="1273"/>
        <v/>
      </c>
      <c r="R2367" s="22"/>
      <c r="S2367" s="99"/>
      <c r="T2367" s="10"/>
      <c r="U2367" s="229" t="str">
        <f t="shared" si="1274"/>
        <v/>
      </c>
      <c r="V2367" s="230"/>
      <c r="W2367" s="230"/>
      <c r="X2367" s="230"/>
      <c r="Y2367" s="230"/>
      <c r="Z2367" s="22" t="str">
        <f>""</f>
        <v/>
      </c>
      <c r="AB2367" s="23" t="str">
        <f t="shared" si="1275"/>
        <v/>
      </c>
      <c r="AC2367" s="2" t="b">
        <f>COUNT(Q2367:Q$2500)&gt;0</f>
        <v>0</v>
      </c>
      <c r="AD2367" s="2" t="b">
        <f t="shared" si="1257"/>
        <v>0</v>
      </c>
      <c r="AE2367" s="2" t="b">
        <f t="shared" si="1258"/>
        <v>0</v>
      </c>
      <c r="AF2367" s="2" t="b">
        <f t="shared" si="1259"/>
        <v>0</v>
      </c>
      <c r="AG2367" s="2" t="b">
        <f>OR(
  AND(AC2367,NOT(AC2368)),
  AND(AF2367,WEEKDAY(AH2366,2)=EINSTELLUNGEN!$D$12),
  AND(AF2367,AH2367=$J$35)
)</f>
        <v>0</v>
      </c>
      <c r="AH2367" s="2">
        <f>IF(AE2367,AH2366+IF(WEEKDAY(AH2366+1,2)&lt;=EINSTELLUNGEN!$D$12,1,$J$36),AH2366)</f>
        <v>42020</v>
      </c>
      <c r="AI2367" s="2">
        <f t="shared" si="1260"/>
        <v>2019</v>
      </c>
      <c r="AJ2367" s="2">
        <f t="shared" si="1261"/>
        <v>201901</v>
      </c>
      <c r="AK2367" s="2">
        <f t="shared" si="1262"/>
        <v>201901</v>
      </c>
      <c r="AL2367" s="2">
        <f t="shared" si="1265"/>
        <v>201903</v>
      </c>
      <c r="AM2367" s="2" t="b">
        <f t="shared" si="1263"/>
        <v>1</v>
      </c>
      <c r="AN2367" s="4" t="e">
        <f t="shared" si="1276"/>
        <v>#N/A</v>
      </c>
      <c r="AO2367" s="4" t="e">
        <f t="shared" si="1277"/>
        <v>#N/A</v>
      </c>
      <c r="AP2367" s="2" t="str">
        <f>IF(AD2367,
  IF(ISBLANK(H2367),
    AP2366,
    IF(LEN(H2367)=1,
      IF(OR(UPPER(H2367)="A",UPPER(H2367)="I"),
        EINSTELLUNGEN!$D$21,
        IF(OR(UPPER(H2367)="B",UPPER(H2367)="M"),
          EINSTELLUNGEN!$D$22,
          IF(OR(UPPER(H2367)="C",UPPER(H2367)="S"),
            EINSTELLUNGEN!$D$23,
            IF(UPPER(H2367)="D",
              EINSTELLUNGEN!$D$24,
              IF(UPPER(H2367)="E",
                EINSTELLUNGEN!$D$25,
                UPPER(H2367)))))),
      IF(ISNUMBER(H2367),
        EINSTELLUNGEN!$D$20&amp;H2367,
        UPPER(H2367)))),
  "")</f>
        <v/>
      </c>
      <c r="AQ2367" s="2" t="str">
        <f t="shared" si="1278"/>
        <v/>
      </c>
      <c r="AR2367" s="2">
        <f t="shared" si="1279"/>
        <v>0</v>
      </c>
      <c r="AS2367" s="145">
        <f t="shared" si="1280"/>
        <v>0.33333333333333331</v>
      </c>
      <c r="AT2367" s="2">
        <f t="shared" si="1281"/>
        <v>0</v>
      </c>
      <c r="AU2367" s="2">
        <f t="shared" si="1282"/>
        <v>0</v>
      </c>
      <c r="AV2367" s="2">
        <f t="shared" si="1283"/>
        <v>0</v>
      </c>
      <c r="AW2367" s="2">
        <f t="shared" si="1284"/>
        <v>0</v>
      </c>
      <c r="AX2367" s="2">
        <f t="shared" si="1264"/>
        <v>0</v>
      </c>
      <c r="AY2367" s="2">
        <f t="shared" si="1285"/>
        <v>0</v>
      </c>
      <c r="AZ2367" s="145" t="e">
        <f t="shared" si="1286"/>
        <v>#N/A</v>
      </c>
      <c r="BA2367" s="145" t="e">
        <f t="shared" si="1287"/>
        <v>#N/A</v>
      </c>
      <c r="BB2367" s="145">
        <f t="shared" si="1288"/>
        <v>2.083333333333337E-2</v>
      </c>
      <c r="BC2367" s="2">
        <f>IF(AM2367,
  IF(AND(AL2367=$J$31,_xlfn.DAYS(AH2367,DATE(AI2367,1,1))&lt;7),
    MAX(0,EINSTELLUNGEN!$D$12+1-WEEKDAY(DATE(EINSTELLUNGEN!$D$9,EINSTELLUNGEN!$D$10,1),2)),
    IF(AL2367=$J$33,
      MIN(EINSTELLUNGEN!$D$12,WEEKDAY(DATE(EINSTELLUNGEN!$D$9,12,31),2)),
      EINSTELLUNGEN!$D$12
  )) - SUMIF(AL$50:AL$2500,"="&amp;AL2367,AX$50:AX$2500),
  0)</f>
        <v>3</v>
      </c>
      <c r="BD2367" s="2">
        <f t="shared" si="1289"/>
        <v>0.33333333333333331</v>
      </c>
      <c r="BE2367" s="2">
        <f t="shared" si="1290"/>
        <v>0</v>
      </c>
    </row>
    <row r="2368" spans="1:57" ht="10.5" customHeight="1">
      <c r="A2368" s="1" t="str">
        <f t="shared" ca="1" si="1266"/>
        <v/>
      </c>
      <c r="B2368" s="1" t="str">
        <f t="shared" ca="1" si="1267"/>
        <v/>
      </c>
      <c r="C2368" s="1" t="str">
        <f t="shared" ca="1" si="1268"/>
        <v/>
      </c>
      <c r="D2368" s="1" t="str">
        <f t="shared" ca="1" si="1269"/>
        <v/>
      </c>
      <c r="F2368" s="10"/>
      <c r="G2368" s="136" t="str">
        <f t="shared" si="1270"/>
        <v/>
      </c>
      <c r="H2368" s="27"/>
      <c r="I2368" s="28"/>
      <c r="J2368" s="28"/>
      <c r="K2368" s="29"/>
      <c r="L2368" s="136"/>
      <c r="M2368" s="136"/>
      <c r="N2368" s="136"/>
      <c r="O2368" s="26" t="str">
        <f t="shared" si="1271"/>
        <v/>
      </c>
      <c r="P2368" s="218" t="str">
        <f t="shared" si="1272"/>
        <v/>
      </c>
      <c r="Q2368" s="26" t="str">
        <f t="shared" si="1273"/>
        <v/>
      </c>
      <c r="R2368" s="22"/>
      <c r="S2368" s="99"/>
      <c r="T2368" s="10"/>
      <c r="U2368" s="229" t="str">
        <f t="shared" si="1274"/>
        <v/>
      </c>
      <c r="V2368" s="230"/>
      <c r="W2368" s="230"/>
      <c r="X2368" s="230"/>
      <c r="Y2368" s="230"/>
      <c r="Z2368" s="22" t="str">
        <f>""</f>
        <v/>
      </c>
      <c r="AB2368" s="23" t="str">
        <f t="shared" si="1275"/>
        <v/>
      </c>
      <c r="AC2368" s="2" t="b">
        <f>COUNT(Q2368:Q$2500)&gt;0</f>
        <v>0</v>
      </c>
      <c r="AD2368" s="2" t="b">
        <f t="shared" si="1257"/>
        <v>0</v>
      </c>
      <c r="AE2368" s="2" t="b">
        <f t="shared" si="1258"/>
        <v>0</v>
      </c>
      <c r="AF2368" s="2" t="b">
        <f t="shared" si="1259"/>
        <v>0</v>
      </c>
      <c r="AG2368" s="2" t="b">
        <f>OR(
  AND(AC2368,NOT(AC2369)),
  AND(AF2368,WEEKDAY(AH2367,2)=EINSTELLUNGEN!$D$12),
  AND(AF2368,AH2368=$J$35)
)</f>
        <v>0</v>
      </c>
      <c r="AH2368" s="2">
        <f>IF(AE2368,AH2367+IF(WEEKDAY(AH2367+1,2)&lt;=EINSTELLUNGEN!$D$12,1,$J$36),AH2367)</f>
        <v>42020</v>
      </c>
      <c r="AI2368" s="2">
        <f t="shared" si="1260"/>
        <v>2019</v>
      </c>
      <c r="AJ2368" s="2">
        <f t="shared" si="1261"/>
        <v>201901</v>
      </c>
      <c r="AK2368" s="2">
        <f t="shared" si="1262"/>
        <v>201901</v>
      </c>
      <c r="AL2368" s="2">
        <f t="shared" si="1265"/>
        <v>201903</v>
      </c>
      <c r="AM2368" s="2" t="b">
        <f t="shared" si="1263"/>
        <v>1</v>
      </c>
      <c r="AN2368" s="4" t="e">
        <f t="shared" si="1276"/>
        <v>#N/A</v>
      </c>
      <c r="AO2368" s="4" t="e">
        <f t="shared" si="1277"/>
        <v>#N/A</v>
      </c>
      <c r="AP2368" s="2" t="str">
        <f>IF(AD2368,
  IF(ISBLANK(H2368),
    AP2367,
    IF(LEN(H2368)=1,
      IF(OR(UPPER(H2368)="A",UPPER(H2368)="I"),
        EINSTELLUNGEN!$D$21,
        IF(OR(UPPER(H2368)="B",UPPER(H2368)="M"),
          EINSTELLUNGEN!$D$22,
          IF(OR(UPPER(H2368)="C",UPPER(H2368)="S"),
            EINSTELLUNGEN!$D$23,
            IF(UPPER(H2368)="D",
              EINSTELLUNGEN!$D$24,
              IF(UPPER(H2368)="E",
                EINSTELLUNGEN!$D$25,
                UPPER(H2368)))))),
      IF(ISNUMBER(H2368),
        EINSTELLUNGEN!$D$20&amp;H2368,
        UPPER(H2368)))),
  "")</f>
        <v/>
      </c>
      <c r="AQ2368" s="2" t="str">
        <f t="shared" si="1278"/>
        <v/>
      </c>
      <c r="AR2368" s="2">
        <f t="shared" si="1279"/>
        <v>0</v>
      </c>
      <c r="AS2368" s="145">
        <f t="shared" si="1280"/>
        <v>0.33333333333333331</v>
      </c>
      <c r="AT2368" s="2">
        <f t="shared" si="1281"/>
        <v>0</v>
      </c>
      <c r="AU2368" s="2">
        <f t="shared" si="1282"/>
        <v>0</v>
      </c>
      <c r="AV2368" s="2">
        <f t="shared" si="1283"/>
        <v>0</v>
      </c>
      <c r="AW2368" s="2">
        <f t="shared" si="1284"/>
        <v>0</v>
      </c>
      <c r="AX2368" s="2">
        <f t="shared" si="1264"/>
        <v>0</v>
      </c>
      <c r="AY2368" s="2">
        <f t="shared" si="1285"/>
        <v>0</v>
      </c>
      <c r="AZ2368" s="145" t="e">
        <f t="shared" si="1286"/>
        <v>#N/A</v>
      </c>
      <c r="BA2368" s="145" t="e">
        <f t="shared" si="1287"/>
        <v>#N/A</v>
      </c>
      <c r="BB2368" s="145">
        <f t="shared" si="1288"/>
        <v>2.083333333333337E-2</v>
      </c>
      <c r="BC2368" s="2">
        <f>IF(AM2368,
  IF(AND(AL2368=$J$31,_xlfn.DAYS(AH2368,DATE(AI2368,1,1))&lt;7),
    MAX(0,EINSTELLUNGEN!$D$12+1-WEEKDAY(DATE(EINSTELLUNGEN!$D$9,EINSTELLUNGEN!$D$10,1),2)),
    IF(AL2368=$J$33,
      MIN(EINSTELLUNGEN!$D$12,WEEKDAY(DATE(EINSTELLUNGEN!$D$9,12,31),2)),
      EINSTELLUNGEN!$D$12
  )) - SUMIF(AL$50:AL$2500,"="&amp;AL2368,AX$50:AX$2500),
  0)</f>
        <v>3</v>
      </c>
      <c r="BD2368" s="2">
        <f t="shared" si="1289"/>
        <v>0.33333333333333331</v>
      </c>
      <c r="BE2368" s="2">
        <f t="shared" si="1290"/>
        <v>0</v>
      </c>
    </row>
    <row r="2369" spans="1:57" ht="10.5" customHeight="1">
      <c r="A2369" s="1" t="str">
        <f t="shared" ca="1" si="1266"/>
        <v/>
      </c>
      <c r="B2369" s="1" t="str">
        <f t="shared" ca="1" si="1267"/>
        <v/>
      </c>
      <c r="C2369" s="1" t="str">
        <f t="shared" ca="1" si="1268"/>
        <v/>
      </c>
      <c r="D2369" s="1" t="str">
        <f t="shared" ca="1" si="1269"/>
        <v/>
      </c>
      <c r="F2369" s="10"/>
      <c r="G2369" s="136" t="str">
        <f t="shared" si="1270"/>
        <v/>
      </c>
      <c r="H2369" s="27"/>
      <c r="I2369" s="28"/>
      <c r="J2369" s="28"/>
      <c r="K2369" s="29"/>
      <c r="L2369" s="136"/>
      <c r="M2369" s="136"/>
      <c r="N2369" s="136"/>
      <c r="O2369" s="26" t="str">
        <f t="shared" si="1271"/>
        <v/>
      </c>
      <c r="P2369" s="218" t="str">
        <f t="shared" si="1272"/>
        <v/>
      </c>
      <c r="Q2369" s="26" t="str">
        <f t="shared" si="1273"/>
        <v/>
      </c>
      <c r="R2369" s="22"/>
      <c r="S2369" s="99"/>
      <c r="T2369" s="10"/>
      <c r="U2369" s="229" t="str">
        <f t="shared" si="1274"/>
        <v/>
      </c>
      <c r="V2369" s="230"/>
      <c r="W2369" s="230"/>
      <c r="X2369" s="230"/>
      <c r="Y2369" s="230"/>
      <c r="Z2369" s="22" t="str">
        <f>""</f>
        <v/>
      </c>
      <c r="AB2369" s="23" t="str">
        <f t="shared" si="1275"/>
        <v/>
      </c>
      <c r="AC2369" s="2" t="b">
        <f>COUNT(Q2369:Q$2500)&gt;0</f>
        <v>0</v>
      </c>
      <c r="AD2369" s="2" t="b">
        <f t="shared" ref="AD2369:AD2432" si="1291">LEN(CONCATENATE(H2369,I2369,J2369,K2369))&gt;0</f>
        <v>0</v>
      </c>
      <c r="AE2369" s="2" t="b">
        <f t="shared" ref="AE2369:AE2432" si="1292">AND(NOT(AD2369),AD2370)</f>
        <v>0</v>
      </c>
      <c r="AF2369" s="2" t="b">
        <f t="shared" ref="AF2369:AF2432" si="1293">AND(NOT(AD2369),AD2368)</f>
        <v>0</v>
      </c>
      <c r="AG2369" s="2" t="b">
        <f>OR(
  AND(AC2369,NOT(AC2370)),
  AND(AF2369,WEEKDAY(AH2368,2)=EINSTELLUNGEN!$D$12),
  AND(AF2369,AH2369=$J$35)
)</f>
        <v>0</v>
      </c>
      <c r="AH2369" s="2">
        <f>IF(AE2369,AH2368+IF(WEEKDAY(AH2368+1,2)&lt;=EINSTELLUNGEN!$D$12,1,$J$36),AH2368)</f>
        <v>42020</v>
      </c>
      <c r="AI2369" s="2">
        <f t="shared" ref="AI2369:AI2432" si="1294">YEAR(AH2369)</f>
        <v>2019</v>
      </c>
      <c r="AJ2369" s="2">
        <f t="shared" ref="AJ2369:AJ2432" si="1295">AI2369*100+ROUNDUP(MONTH(AH2369)/3,0)</f>
        <v>201901</v>
      </c>
      <c r="AK2369" s="2">
        <f t="shared" ref="AK2369:AK2432" si="1296">AI2369*100+MONTH(AH2369)</f>
        <v>201901</v>
      </c>
      <c r="AL2369" s="2">
        <f t="shared" si="1265"/>
        <v>201903</v>
      </c>
      <c r="AM2369" s="2" t="b">
        <f t="shared" ref="AM2369:AM2432" si="1297">AND(AH2369&gt;=$J$34,AH2369&lt;=$J$35)</f>
        <v>1</v>
      </c>
      <c r="AN2369" s="4" t="e">
        <f t="shared" si="1276"/>
        <v>#N/A</v>
      </c>
      <c r="AO2369" s="4" t="e">
        <f t="shared" si="1277"/>
        <v>#N/A</v>
      </c>
      <c r="AP2369" s="2" t="str">
        <f>IF(AD2369,
  IF(ISBLANK(H2369),
    AP2368,
    IF(LEN(H2369)=1,
      IF(OR(UPPER(H2369)="A",UPPER(H2369)="I"),
        EINSTELLUNGEN!$D$21,
        IF(OR(UPPER(H2369)="B",UPPER(H2369)="M"),
          EINSTELLUNGEN!$D$22,
          IF(OR(UPPER(H2369)="C",UPPER(H2369)="S"),
            EINSTELLUNGEN!$D$23,
            IF(UPPER(H2369)="D",
              EINSTELLUNGEN!$D$24,
              IF(UPPER(H2369)="E",
                EINSTELLUNGEN!$D$25,
                UPPER(H2369)))))),
      IF(ISNUMBER(H2369),
        EINSTELLUNGEN!$D$20&amp;H2369,
        UPPER(H2369)))),
  "")</f>
        <v/>
      </c>
      <c r="AQ2369" s="2" t="str">
        <f t="shared" si="1278"/>
        <v/>
      </c>
      <c r="AR2369" s="2">
        <f t="shared" si="1279"/>
        <v>0</v>
      </c>
      <c r="AS2369" s="145">
        <f t="shared" si="1280"/>
        <v>0.33333333333333331</v>
      </c>
      <c r="AT2369" s="2">
        <f t="shared" si="1281"/>
        <v>0</v>
      </c>
      <c r="AU2369" s="2">
        <f t="shared" si="1282"/>
        <v>0</v>
      </c>
      <c r="AV2369" s="2">
        <f t="shared" si="1283"/>
        <v>0</v>
      </c>
      <c r="AW2369" s="2">
        <f t="shared" si="1284"/>
        <v>0</v>
      </c>
      <c r="AX2369" s="2">
        <f t="shared" ref="AX2369:AX2432" si="1298">IF(SUM(AT2369:AV2369)=0,0,1)</f>
        <v>0</v>
      </c>
      <c r="AY2369" s="2">
        <f t="shared" si="1285"/>
        <v>0</v>
      </c>
      <c r="AZ2369" s="145" t="e">
        <f t="shared" si="1286"/>
        <v>#N/A</v>
      </c>
      <c r="BA2369" s="145" t="e">
        <f t="shared" si="1287"/>
        <v>#N/A</v>
      </c>
      <c r="BB2369" s="145">
        <f t="shared" si="1288"/>
        <v>2.083333333333337E-2</v>
      </c>
      <c r="BC2369" s="2">
        <f>IF(AM2369,
  IF(AND(AL2369=$J$31,_xlfn.DAYS(AH2369,DATE(AI2369,1,1))&lt;7),
    MAX(0,EINSTELLUNGEN!$D$12+1-WEEKDAY(DATE(EINSTELLUNGEN!$D$9,EINSTELLUNGEN!$D$10,1),2)),
    IF(AL2369=$J$33,
      MIN(EINSTELLUNGEN!$D$12,WEEKDAY(DATE(EINSTELLUNGEN!$D$9,12,31),2)),
      EINSTELLUNGEN!$D$12
  )) - SUMIF(AL$50:AL$2500,"="&amp;AL2369,AX$50:AX$2500),
  0)</f>
        <v>3</v>
      </c>
      <c r="BD2369" s="2">
        <f t="shared" si="1289"/>
        <v>0.33333333333333331</v>
      </c>
      <c r="BE2369" s="2">
        <f t="shared" si="1290"/>
        <v>0</v>
      </c>
    </row>
    <row r="2370" spans="1:57" ht="10.5" customHeight="1">
      <c r="A2370" s="1" t="str">
        <f t="shared" ca="1" si="1266"/>
        <v/>
      </c>
      <c r="B2370" s="1" t="str">
        <f t="shared" ca="1" si="1267"/>
        <v/>
      </c>
      <c r="C2370" s="1" t="str">
        <f t="shared" ca="1" si="1268"/>
        <v/>
      </c>
      <c r="D2370" s="1" t="str">
        <f t="shared" ca="1" si="1269"/>
        <v/>
      </c>
      <c r="F2370" s="10"/>
      <c r="G2370" s="136" t="str">
        <f t="shared" si="1270"/>
        <v/>
      </c>
      <c r="H2370" s="27"/>
      <c r="I2370" s="28"/>
      <c r="J2370" s="28"/>
      <c r="K2370" s="29"/>
      <c r="L2370" s="136"/>
      <c r="M2370" s="136"/>
      <c r="N2370" s="136"/>
      <c r="O2370" s="26" t="str">
        <f t="shared" si="1271"/>
        <v/>
      </c>
      <c r="P2370" s="218" t="str">
        <f t="shared" si="1272"/>
        <v/>
      </c>
      <c r="Q2370" s="26" t="str">
        <f t="shared" si="1273"/>
        <v/>
      </c>
      <c r="R2370" s="22"/>
      <c r="S2370" s="99"/>
      <c r="T2370" s="10"/>
      <c r="U2370" s="229" t="str">
        <f t="shared" si="1274"/>
        <v/>
      </c>
      <c r="V2370" s="230"/>
      <c r="W2370" s="230"/>
      <c r="X2370" s="230"/>
      <c r="Y2370" s="230"/>
      <c r="Z2370" s="22" t="str">
        <f>""</f>
        <v/>
      </c>
      <c r="AB2370" s="23" t="str">
        <f t="shared" si="1275"/>
        <v/>
      </c>
      <c r="AC2370" s="2" t="b">
        <f>COUNT(Q2370:Q$2500)&gt;0</f>
        <v>0</v>
      </c>
      <c r="AD2370" s="2" t="b">
        <f t="shared" si="1291"/>
        <v>0</v>
      </c>
      <c r="AE2370" s="2" t="b">
        <f t="shared" si="1292"/>
        <v>0</v>
      </c>
      <c r="AF2370" s="2" t="b">
        <f t="shared" si="1293"/>
        <v>0</v>
      </c>
      <c r="AG2370" s="2" t="b">
        <f>OR(
  AND(AC2370,NOT(AC2371)),
  AND(AF2370,WEEKDAY(AH2369,2)=EINSTELLUNGEN!$D$12),
  AND(AF2370,AH2370=$J$35)
)</f>
        <v>0</v>
      </c>
      <c r="AH2370" s="2">
        <f>IF(AE2370,AH2369+IF(WEEKDAY(AH2369+1,2)&lt;=EINSTELLUNGEN!$D$12,1,$J$36),AH2369)</f>
        <v>42020</v>
      </c>
      <c r="AI2370" s="2">
        <f t="shared" si="1294"/>
        <v>2019</v>
      </c>
      <c r="AJ2370" s="2">
        <f t="shared" si="1295"/>
        <v>201901</v>
      </c>
      <c r="AK2370" s="2">
        <f t="shared" si="1296"/>
        <v>201901</v>
      </c>
      <c r="AL2370" s="2">
        <f t="shared" si="1265"/>
        <v>201903</v>
      </c>
      <c r="AM2370" s="2" t="b">
        <f t="shared" si="1297"/>
        <v>1</v>
      </c>
      <c r="AN2370" s="4" t="e">
        <f t="shared" si="1276"/>
        <v>#N/A</v>
      </c>
      <c r="AO2370" s="4" t="e">
        <f t="shared" si="1277"/>
        <v>#N/A</v>
      </c>
      <c r="AP2370" s="2" t="str">
        <f>IF(AD2370,
  IF(ISBLANK(H2370),
    AP2369,
    IF(LEN(H2370)=1,
      IF(OR(UPPER(H2370)="A",UPPER(H2370)="I"),
        EINSTELLUNGEN!$D$21,
        IF(OR(UPPER(H2370)="B",UPPER(H2370)="M"),
          EINSTELLUNGEN!$D$22,
          IF(OR(UPPER(H2370)="C",UPPER(H2370)="S"),
            EINSTELLUNGEN!$D$23,
            IF(UPPER(H2370)="D",
              EINSTELLUNGEN!$D$24,
              IF(UPPER(H2370)="E",
                EINSTELLUNGEN!$D$25,
                UPPER(H2370)))))),
      IF(ISNUMBER(H2370),
        EINSTELLUNGEN!$D$20&amp;H2370,
        UPPER(H2370)))),
  "")</f>
        <v/>
      </c>
      <c r="AQ2370" s="2" t="str">
        <f t="shared" si="1278"/>
        <v/>
      </c>
      <c r="AR2370" s="2">
        <f t="shared" si="1279"/>
        <v>0</v>
      </c>
      <c r="AS2370" s="145">
        <f t="shared" si="1280"/>
        <v>0.33333333333333331</v>
      </c>
      <c r="AT2370" s="2">
        <f t="shared" si="1281"/>
        <v>0</v>
      </c>
      <c r="AU2370" s="2">
        <f t="shared" si="1282"/>
        <v>0</v>
      </c>
      <c r="AV2370" s="2">
        <f t="shared" si="1283"/>
        <v>0</v>
      </c>
      <c r="AW2370" s="2">
        <f t="shared" si="1284"/>
        <v>0</v>
      </c>
      <c r="AX2370" s="2">
        <f t="shared" si="1298"/>
        <v>0</v>
      </c>
      <c r="AY2370" s="2">
        <f t="shared" si="1285"/>
        <v>0</v>
      </c>
      <c r="AZ2370" s="145" t="e">
        <f t="shared" si="1286"/>
        <v>#N/A</v>
      </c>
      <c r="BA2370" s="145" t="e">
        <f t="shared" si="1287"/>
        <v>#N/A</v>
      </c>
      <c r="BB2370" s="145">
        <f t="shared" si="1288"/>
        <v>2.083333333333337E-2</v>
      </c>
      <c r="BC2370" s="2">
        <f>IF(AM2370,
  IF(AND(AL2370=$J$31,_xlfn.DAYS(AH2370,DATE(AI2370,1,1))&lt;7),
    MAX(0,EINSTELLUNGEN!$D$12+1-WEEKDAY(DATE(EINSTELLUNGEN!$D$9,EINSTELLUNGEN!$D$10,1),2)),
    IF(AL2370=$J$33,
      MIN(EINSTELLUNGEN!$D$12,WEEKDAY(DATE(EINSTELLUNGEN!$D$9,12,31),2)),
      EINSTELLUNGEN!$D$12
  )) - SUMIF(AL$50:AL$2500,"="&amp;AL2370,AX$50:AX$2500),
  0)</f>
        <v>3</v>
      </c>
      <c r="BD2370" s="2">
        <f t="shared" si="1289"/>
        <v>0.33333333333333331</v>
      </c>
      <c r="BE2370" s="2">
        <f t="shared" si="1290"/>
        <v>0</v>
      </c>
    </row>
    <row r="2371" spans="1:57" ht="10.5" customHeight="1">
      <c r="A2371" s="1" t="str">
        <f t="shared" ca="1" si="1266"/>
        <v/>
      </c>
      <c r="B2371" s="1" t="str">
        <f t="shared" ca="1" si="1267"/>
        <v/>
      </c>
      <c r="C2371" s="1" t="str">
        <f t="shared" ca="1" si="1268"/>
        <v/>
      </c>
      <c r="D2371" s="1" t="str">
        <f t="shared" ca="1" si="1269"/>
        <v/>
      </c>
      <c r="F2371" s="10"/>
      <c r="G2371" s="136" t="str">
        <f t="shared" si="1270"/>
        <v/>
      </c>
      <c r="H2371" s="27"/>
      <c r="I2371" s="28"/>
      <c r="J2371" s="28"/>
      <c r="K2371" s="29"/>
      <c r="L2371" s="136"/>
      <c r="M2371" s="136"/>
      <c r="N2371" s="136"/>
      <c r="O2371" s="26" t="str">
        <f t="shared" si="1271"/>
        <v/>
      </c>
      <c r="P2371" s="218" t="str">
        <f t="shared" si="1272"/>
        <v/>
      </c>
      <c r="Q2371" s="26" t="str">
        <f t="shared" si="1273"/>
        <v/>
      </c>
      <c r="R2371" s="22"/>
      <c r="S2371" s="99"/>
      <c r="T2371" s="10"/>
      <c r="U2371" s="229" t="str">
        <f t="shared" si="1274"/>
        <v/>
      </c>
      <c r="V2371" s="230"/>
      <c r="W2371" s="230"/>
      <c r="X2371" s="230"/>
      <c r="Y2371" s="230"/>
      <c r="Z2371" s="22" t="str">
        <f>""</f>
        <v/>
      </c>
      <c r="AB2371" s="23" t="str">
        <f t="shared" si="1275"/>
        <v/>
      </c>
      <c r="AC2371" s="2" t="b">
        <f>COUNT(Q2371:Q$2500)&gt;0</f>
        <v>0</v>
      </c>
      <c r="AD2371" s="2" t="b">
        <f t="shared" si="1291"/>
        <v>0</v>
      </c>
      <c r="AE2371" s="2" t="b">
        <f t="shared" si="1292"/>
        <v>0</v>
      </c>
      <c r="AF2371" s="2" t="b">
        <f t="shared" si="1293"/>
        <v>0</v>
      </c>
      <c r="AG2371" s="2" t="b">
        <f>OR(
  AND(AC2371,NOT(AC2372)),
  AND(AF2371,WEEKDAY(AH2370,2)=EINSTELLUNGEN!$D$12),
  AND(AF2371,AH2371=$J$35)
)</f>
        <v>0</v>
      </c>
      <c r="AH2371" s="2">
        <f>IF(AE2371,AH2370+IF(WEEKDAY(AH2370+1,2)&lt;=EINSTELLUNGEN!$D$12,1,$J$36),AH2370)</f>
        <v>42020</v>
      </c>
      <c r="AI2371" s="2">
        <f t="shared" si="1294"/>
        <v>2019</v>
      </c>
      <c r="AJ2371" s="2">
        <f t="shared" si="1295"/>
        <v>201901</v>
      </c>
      <c r="AK2371" s="2">
        <f t="shared" si="1296"/>
        <v>201901</v>
      </c>
      <c r="AL2371" s="2">
        <f t="shared" si="1265"/>
        <v>201903</v>
      </c>
      <c r="AM2371" s="2" t="b">
        <f t="shared" si="1297"/>
        <v>1</v>
      </c>
      <c r="AN2371" s="4" t="e">
        <f t="shared" si="1276"/>
        <v>#N/A</v>
      </c>
      <c r="AO2371" s="4" t="e">
        <f t="shared" si="1277"/>
        <v>#N/A</v>
      </c>
      <c r="AP2371" s="2" t="str">
        <f>IF(AD2371,
  IF(ISBLANK(H2371),
    AP2370,
    IF(LEN(H2371)=1,
      IF(OR(UPPER(H2371)="A",UPPER(H2371)="I"),
        EINSTELLUNGEN!$D$21,
        IF(OR(UPPER(H2371)="B",UPPER(H2371)="M"),
          EINSTELLUNGEN!$D$22,
          IF(OR(UPPER(H2371)="C",UPPER(H2371)="S"),
            EINSTELLUNGEN!$D$23,
            IF(UPPER(H2371)="D",
              EINSTELLUNGEN!$D$24,
              IF(UPPER(H2371)="E",
                EINSTELLUNGEN!$D$25,
                UPPER(H2371)))))),
      IF(ISNUMBER(H2371),
        EINSTELLUNGEN!$D$20&amp;H2371,
        UPPER(H2371)))),
  "")</f>
        <v/>
      </c>
      <c r="AQ2371" s="2" t="str">
        <f t="shared" si="1278"/>
        <v/>
      </c>
      <c r="AR2371" s="2">
        <f t="shared" si="1279"/>
        <v>0</v>
      </c>
      <c r="AS2371" s="145">
        <f t="shared" si="1280"/>
        <v>0.33333333333333331</v>
      </c>
      <c r="AT2371" s="2">
        <f t="shared" si="1281"/>
        <v>0</v>
      </c>
      <c r="AU2371" s="2">
        <f t="shared" si="1282"/>
        <v>0</v>
      </c>
      <c r="AV2371" s="2">
        <f t="shared" si="1283"/>
        <v>0</v>
      </c>
      <c r="AW2371" s="2">
        <f t="shared" si="1284"/>
        <v>0</v>
      </c>
      <c r="AX2371" s="2">
        <f t="shared" si="1298"/>
        <v>0</v>
      </c>
      <c r="AY2371" s="2">
        <f t="shared" si="1285"/>
        <v>0</v>
      </c>
      <c r="AZ2371" s="145" t="e">
        <f t="shared" si="1286"/>
        <v>#N/A</v>
      </c>
      <c r="BA2371" s="145" t="e">
        <f t="shared" si="1287"/>
        <v>#N/A</v>
      </c>
      <c r="BB2371" s="145">
        <f t="shared" si="1288"/>
        <v>2.083333333333337E-2</v>
      </c>
      <c r="BC2371" s="2">
        <f>IF(AM2371,
  IF(AND(AL2371=$J$31,_xlfn.DAYS(AH2371,DATE(AI2371,1,1))&lt;7),
    MAX(0,EINSTELLUNGEN!$D$12+1-WEEKDAY(DATE(EINSTELLUNGEN!$D$9,EINSTELLUNGEN!$D$10,1),2)),
    IF(AL2371=$J$33,
      MIN(EINSTELLUNGEN!$D$12,WEEKDAY(DATE(EINSTELLUNGEN!$D$9,12,31),2)),
      EINSTELLUNGEN!$D$12
  )) - SUMIF(AL$50:AL$2500,"="&amp;AL2371,AX$50:AX$2500),
  0)</f>
        <v>3</v>
      </c>
      <c r="BD2371" s="2">
        <f t="shared" si="1289"/>
        <v>0.33333333333333331</v>
      </c>
      <c r="BE2371" s="2">
        <f t="shared" si="1290"/>
        <v>0</v>
      </c>
    </row>
    <row r="2372" spans="1:57" ht="10.5" customHeight="1">
      <c r="A2372" s="1" t="str">
        <f t="shared" ca="1" si="1266"/>
        <v/>
      </c>
      <c r="B2372" s="1" t="str">
        <f t="shared" ca="1" si="1267"/>
        <v/>
      </c>
      <c r="C2372" s="1" t="str">
        <f t="shared" ca="1" si="1268"/>
        <v/>
      </c>
      <c r="D2372" s="1" t="str">
        <f t="shared" ca="1" si="1269"/>
        <v/>
      </c>
      <c r="F2372" s="10"/>
      <c r="G2372" s="136" t="str">
        <f t="shared" si="1270"/>
        <v/>
      </c>
      <c r="H2372" s="27"/>
      <c r="I2372" s="28"/>
      <c r="J2372" s="28"/>
      <c r="K2372" s="29"/>
      <c r="L2372" s="136"/>
      <c r="M2372" s="136"/>
      <c r="N2372" s="136"/>
      <c r="O2372" s="26" t="str">
        <f t="shared" si="1271"/>
        <v/>
      </c>
      <c r="P2372" s="218" t="str">
        <f t="shared" si="1272"/>
        <v/>
      </c>
      <c r="Q2372" s="26" t="str">
        <f t="shared" si="1273"/>
        <v/>
      </c>
      <c r="R2372" s="22"/>
      <c r="S2372" s="99"/>
      <c r="T2372" s="10"/>
      <c r="U2372" s="229" t="str">
        <f t="shared" si="1274"/>
        <v/>
      </c>
      <c r="V2372" s="230"/>
      <c r="W2372" s="230"/>
      <c r="X2372" s="230"/>
      <c r="Y2372" s="230"/>
      <c r="Z2372" s="22" t="str">
        <f>""</f>
        <v/>
      </c>
      <c r="AB2372" s="23" t="str">
        <f t="shared" si="1275"/>
        <v/>
      </c>
      <c r="AC2372" s="2" t="b">
        <f>COUNT(Q2372:Q$2500)&gt;0</f>
        <v>0</v>
      </c>
      <c r="AD2372" s="2" t="b">
        <f t="shared" si="1291"/>
        <v>0</v>
      </c>
      <c r="AE2372" s="2" t="b">
        <f t="shared" si="1292"/>
        <v>0</v>
      </c>
      <c r="AF2372" s="2" t="b">
        <f t="shared" si="1293"/>
        <v>0</v>
      </c>
      <c r="AG2372" s="2" t="b">
        <f>OR(
  AND(AC2372,NOT(AC2373)),
  AND(AF2372,WEEKDAY(AH2371,2)=EINSTELLUNGEN!$D$12),
  AND(AF2372,AH2372=$J$35)
)</f>
        <v>0</v>
      </c>
      <c r="AH2372" s="2">
        <f>IF(AE2372,AH2371+IF(WEEKDAY(AH2371+1,2)&lt;=EINSTELLUNGEN!$D$12,1,$J$36),AH2371)</f>
        <v>42020</v>
      </c>
      <c r="AI2372" s="2">
        <f t="shared" si="1294"/>
        <v>2019</v>
      </c>
      <c r="AJ2372" s="2">
        <f t="shared" si="1295"/>
        <v>201901</v>
      </c>
      <c r="AK2372" s="2">
        <f t="shared" si="1296"/>
        <v>201901</v>
      </c>
      <c r="AL2372" s="2">
        <f t="shared" si="1265"/>
        <v>201903</v>
      </c>
      <c r="AM2372" s="2" t="b">
        <f t="shared" si="1297"/>
        <v>1</v>
      </c>
      <c r="AN2372" s="4" t="e">
        <f t="shared" si="1276"/>
        <v>#N/A</v>
      </c>
      <c r="AO2372" s="4" t="e">
        <f t="shared" si="1277"/>
        <v>#N/A</v>
      </c>
      <c r="AP2372" s="2" t="str">
        <f>IF(AD2372,
  IF(ISBLANK(H2372),
    AP2371,
    IF(LEN(H2372)=1,
      IF(OR(UPPER(H2372)="A",UPPER(H2372)="I"),
        EINSTELLUNGEN!$D$21,
        IF(OR(UPPER(H2372)="B",UPPER(H2372)="M"),
          EINSTELLUNGEN!$D$22,
          IF(OR(UPPER(H2372)="C",UPPER(H2372)="S"),
            EINSTELLUNGEN!$D$23,
            IF(UPPER(H2372)="D",
              EINSTELLUNGEN!$D$24,
              IF(UPPER(H2372)="E",
                EINSTELLUNGEN!$D$25,
                UPPER(H2372)))))),
      IF(ISNUMBER(H2372),
        EINSTELLUNGEN!$D$20&amp;H2372,
        UPPER(H2372)))),
  "")</f>
        <v/>
      </c>
      <c r="AQ2372" s="2" t="str">
        <f t="shared" si="1278"/>
        <v/>
      </c>
      <c r="AR2372" s="2">
        <f t="shared" si="1279"/>
        <v>0</v>
      </c>
      <c r="AS2372" s="145">
        <f t="shared" si="1280"/>
        <v>0.33333333333333331</v>
      </c>
      <c r="AT2372" s="2">
        <f t="shared" si="1281"/>
        <v>0</v>
      </c>
      <c r="AU2372" s="2">
        <f t="shared" si="1282"/>
        <v>0</v>
      </c>
      <c r="AV2372" s="2">
        <f t="shared" si="1283"/>
        <v>0</v>
      </c>
      <c r="AW2372" s="2">
        <f t="shared" si="1284"/>
        <v>0</v>
      </c>
      <c r="AX2372" s="2">
        <f t="shared" si="1298"/>
        <v>0</v>
      </c>
      <c r="AY2372" s="2">
        <f t="shared" si="1285"/>
        <v>0</v>
      </c>
      <c r="AZ2372" s="145" t="e">
        <f t="shared" si="1286"/>
        <v>#N/A</v>
      </c>
      <c r="BA2372" s="145" t="e">
        <f t="shared" si="1287"/>
        <v>#N/A</v>
      </c>
      <c r="BB2372" s="145">
        <f t="shared" si="1288"/>
        <v>2.083333333333337E-2</v>
      </c>
      <c r="BC2372" s="2">
        <f>IF(AM2372,
  IF(AND(AL2372=$J$31,_xlfn.DAYS(AH2372,DATE(AI2372,1,1))&lt;7),
    MAX(0,EINSTELLUNGEN!$D$12+1-WEEKDAY(DATE(EINSTELLUNGEN!$D$9,EINSTELLUNGEN!$D$10,1),2)),
    IF(AL2372=$J$33,
      MIN(EINSTELLUNGEN!$D$12,WEEKDAY(DATE(EINSTELLUNGEN!$D$9,12,31),2)),
      EINSTELLUNGEN!$D$12
  )) - SUMIF(AL$50:AL$2500,"="&amp;AL2372,AX$50:AX$2500),
  0)</f>
        <v>3</v>
      </c>
      <c r="BD2372" s="2">
        <f t="shared" si="1289"/>
        <v>0.33333333333333331</v>
      </c>
      <c r="BE2372" s="2">
        <f t="shared" si="1290"/>
        <v>0</v>
      </c>
    </row>
    <row r="2373" spans="1:57" ht="10.5" customHeight="1">
      <c r="A2373" s="1" t="str">
        <f t="shared" ca="1" si="1266"/>
        <v/>
      </c>
      <c r="B2373" s="1" t="str">
        <f t="shared" ca="1" si="1267"/>
        <v/>
      </c>
      <c r="C2373" s="1" t="str">
        <f t="shared" ca="1" si="1268"/>
        <v/>
      </c>
      <c r="D2373" s="1" t="str">
        <f t="shared" ca="1" si="1269"/>
        <v/>
      </c>
      <c r="F2373" s="10"/>
      <c r="G2373" s="136" t="str">
        <f t="shared" si="1270"/>
        <v/>
      </c>
      <c r="H2373" s="27"/>
      <c r="I2373" s="28"/>
      <c r="J2373" s="28"/>
      <c r="K2373" s="29"/>
      <c r="L2373" s="136"/>
      <c r="M2373" s="136"/>
      <c r="N2373" s="136"/>
      <c r="O2373" s="26" t="str">
        <f t="shared" si="1271"/>
        <v/>
      </c>
      <c r="P2373" s="218" t="str">
        <f t="shared" si="1272"/>
        <v/>
      </c>
      <c r="Q2373" s="26" t="str">
        <f t="shared" si="1273"/>
        <v/>
      </c>
      <c r="R2373" s="22"/>
      <c r="S2373" s="99"/>
      <c r="T2373" s="10"/>
      <c r="U2373" s="229" t="str">
        <f t="shared" si="1274"/>
        <v/>
      </c>
      <c r="V2373" s="230"/>
      <c r="W2373" s="230"/>
      <c r="X2373" s="230"/>
      <c r="Y2373" s="230"/>
      <c r="Z2373" s="22" t="str">
        <f>""</f>
        <v/>
      </c>
      <c r="AB2373" s="23" t="str">
        <f t="shared" si="1275"/>
        <v/>
      </c>
      <c r="AC2373" s="2" t="b">
        <f>COUNT(Q2373:Q$2500)&gt;0</f>
        <v>0</v>
      </c>
      <c r="AD2373" s="2" t="b">
        <f t="shared" si="1291"/>
        <v>0</v>
      </c>
      <c r="AE2373" s="2" t="b">
        <f t="shared" si="1292"/>
        <v>0</v>
      </c>
      <c r="AF2373" s="2" t="b">
        <f t="shared" si="1293"/>
        <v>0</v>
      </c>
      <c r="AG2373" s="2" t="b">
        <f>OR(
  AND(AC2373,NOT(AC2374)),
  AND(AF2373,WEEKDAY(AH2372,2)=EINSTELLUNGEN!$D$12),
  AND(AF2373,AH2373=$J$35)
)</f>
        <v>0</v>
      </c>
      <c r="AH2373" s="2">
        <f>IF(AE2373,AH2372+IF(WEEKDAY(AH2372+1,2)&lt;=EINSTELLUNGEN!$D$12,1,$J$36),AH2372)</f>
        <v>42020</v>
      </c>
      <c r="AI2373" s="2">
        <f t="shared" si="1294"/>
        <v>2019</v>
      </c>
      <c r="AJ2373" s="2">
        <f t="shared" si="1295"/>
        <v>201901</v>
      </c>
      <c r="AK2373" s="2">
        <f t="shared" si="1296"/>
        <v>201901</v>
      </c>
      <c r="AL2373" s="2">
        <f t="shared" si="1265"/>
        <v>201903</v>
      </c>
      <c r="AM2373" s="2" t="b">
        <f t="shared" si="1297"/>
        <v>1</v>
      </c>
      <c r="AN2373" s="4" t="e">
        <f t="shared" si="1276"/>
        <v>#N/A</v>
      </c>
      <c r="AO2373" s="4" t="e">
        <f t="shared" si="1277"/>
        <v>#N/A</v>
      </c>
      <c r="AP2373" s="2" t="str">
        <f>IF(AD2373,
  IF(ISBLANK(H2373),
    AP2372,
    IF(LEN(H2373)=1,
      IF(OR(UPPER(H2373)="A",UPPER(H2373)="I"),
        EINSTELLUNGEN!$D$21,
        IF(OR(UPPER(H2373)="B",UPPER(H2373)="M"),
          EINSTELLUNGEN!$D$22,
          IF(OR(UPPER(H2373)="C",UPPER(H2373)="S"),
            EINSTELLUNGEN!$D$23,
            IF(UPPER(H2373)="D",
              EINSTELLUNGEN!$D$24,
              IF(UPPER(H2373)="E",
                EINSTELLUNGEN!$D$25,
                UPPER(H2373)))))),
      IF(ISNUMBER(H2373),
        EINSTELLUNGEN!$D$20&amp;H2373,
        UPPER(H2373)))),
  "")</f>
        <v/>
      </c>
      <c r="AQ2373" s="2" t="str">
        <f t="shared" si="1278"/>
        <v/>
      </c>
      <c r="AR2373" s="2">
        <f t="shared" si="1279"/>
        <v>0</v>
      </c>
      <c r="AS2373" s="145">
        <f t="shared" si="1280"/>
        <v>0.33333333333333331</v>
      </c>
      <c r="AT2373" s="2">
        <f t="shared" si="1281"/>
        <v>0</v>
      </c>
      <c r="AU2373" s="2">
        <f t="shared" si="1282"/>
        <v>0</v>
      </c>
      <c r="AV2373" s="2">
        <f t="shared" si="1283"/>
        <v>0</v>
      </c>
      <c r="AW2373" s="2">
        <f t="shared" si="1284"/>
        <v>0</v>
      </c>
      <c r="AX2373" s="2">
        <f t="shared" si="1298"/>
        <v>0</v>
      </c>
      <c r="AY2373" s="2">
        <f t="shared" si="1285"/>
        <v>0</v>
      </c>
      <c r="AZ2373" s="145" t="e">
        <f t="shared" si="1286"/>
        <v>#N/A</v>
      </c>
      <c r="BA2373" s="145" t="e">
        <f t="shared" si="1287"/>
        <v>#N/A</v>
      </c>
      <c r="BB2373" s="145">
        <f t="shared" si="1288"/>
        <v>2.083333333333337E-2</v>
      </c>
      <c r="BC2373" s="2">
        <f>IF(AM2373,
  IF(AND(AL2373=$J$31,_xlfn.DAYS(AH2373,DATE(AI2373,1,1))&lt;7),
    MAX(0,EINSTELLUNGEN!$D$12+1-WEEKDAY(DATE(EINSTELLUNGEN!$D$9,EINSTELLUNGEN!$D$10,1),2)),
    IF(AL2373=$J$33,
      MIN(EINSTELLUNGEN!$D$12,WEEKDAY(DATE(EINSTELLUNGEN!$D$9,12,31),2)),
      EINSTELLUNGEN!$D$12
  )) - SUMIF(AL$50:AL$2500,"="&amp;AL2373,AX$50:AX$2500),
  0)</f>
        <v>3</v>
      </c>
      <c r="BD2373" s="2">
        <f t="shared" si="1289"/>
        <v>0.33333333333333331</v>
      </c>
      <c r="BE2373" s="2">
        <f t="shared" si="1290"/>
        <v>0</v>
      </c>
    </row>
    <row r="2374" spans="1:57" ht="10.5" customHeight="1">
      <c r="A2374" s="1" t="str">
        <f t="shared" ca="1" si="1266"/>
        <v/>
      </c>
      <c r="B2374" s="1" t="str">
        <f t="shared" ca="1" si="1267"/>
        <v/>
      </c>
      <c r="C2374" s="1" t="str">
        <f t="shared" ca="1" si="1268"/>
        <v/>
      </c>
      <c r="D2374" s="1" t="str">
        <f t="shared" ca="1" si="1269"/>
        <v/>
      </c>
      <c r="F2374" s="10"/>
      <c r="G2374" s="136" t="str">
        <f t="shared" si="1270"/>
        <v/>
      </c>
      <c r="H2374" s="27"/>
      <c r="I2374" s="28"/>
      <c r="J2374" s="28"/>
      <c r="K2374" s="29"/>
      <c r="L2374" s="136"/>
      <c r="M2374" s="136"/>
      <c r="N2374" s="136"/>
      <c r="O2374" s="26" t="str">
        <f t="shared" si="1271"/>
        <v/>
      </c>
      <c r="P2374" s="218" t="str">
        <f t="shared" si="1272"/>
        <v/>
      </c>
      <c r="Q2374" s="26" t="str">
        <f t="shared" si="1273"/>
        <v/>
      </c>
      <c r="R2374" s="22"/>
      <c r="S2374" s="99"/>
      <c r="T2374" s="10"/>
      <c r="U2374" s="229" t="str">
        <f t="shared" si="1274"/>
        <v/>
      </c>
      <c r="V2374" s="230"/>
      <c r="W2374" s="230"/>
      <c r="X2374" s="230"/>
      <c r="Y2374" s="230"/>
      <c r="Z2374" s="22" t="str">
        <f>""</f>
        <v/>
      </c>
      <c r="AB2374" s="23" t="str">
        <f t="shared" si="1275"/>
        <v/>
      </c>
      <c r="AC2374" s="2" t="b">
        <f>COUNT(Q2374:Q$2500)&gt;0</f>
        <v>0</v>
      </c>
      <c r="AD2374" s="2" t="b">
        <f t="shared" si="1291"/>
        <v>0</v>
      </c>
      <c r="AE2374" s="2" t="b">
        <f t="shared" si="1292"/>
        <v>0</v>
      </c>
      <c r="AF2374" s="2" t="b">
        <f t="shared" si="1293"/>
        <v>0</v>
      </c>
      <c r="AG2374" s="2" t="b">
        <f>OR(
  AND(AC2374,NOT(AC2375)),
  AND(AF2374,WEEKDAY(AH2373,2)=EINSTELLUNGEN!$D$12),
  AND(AF2374,AH2374=$J$35)
)</f>
        <v>0</v>
      </c>
      <c r="AH2374" s="2">
        <f>IF(AE2374,AH2373+IF(WEEKDAY(AH2373+1,2)&lt;=EINSTELLUNGEN!$D$12,1,$J$36),AH2373)</f>
        <v>42020</v>
      </c>
      <c r="AI2374" s="2">
        <f t="shared" si="1294"/>
        <v>2019</v>
      </c>
      <c r="AJ2374" s="2">
        <f t="shared" si="1295"/>
        <v>201901</v>
      </c>
      <c r="AK2374" s="2">
        <f t="shared" si="1296"/>
        <v>201901</v>
      </c>
      <c r="AL2374" s="2">
        <f t="shared" si="1265"/>
        <v>201903</v>
      </c>
      <c r="AM2374" s="2" t="b">
        <f t="shared" si="1297"/>
        <v>1</v>
      </c>
      <c r="AN2374" s="4" t="e">
        <f t="shared" si="1276"/>
        <v>#N/A</v>
      </c>
      <c r="AO2374" s="4" t="e">
        <f t="shared" si="1277"/>
        <v>#N/A</v>
      </c>
      <c r="AP2374" s="2" t="str">
        <f>IF(AD2374,
  IF(ISBLANK(H2374),
    AP2373,
    IF(LEN(H2374)=1,
      IF(OR(UPPER(H2374)="A",UPPER(H2374)="I"),
        EINSTELLUNGEN!$D$21,
        IF(OR(UPPER(H2374)="B",UPPER(H2374)="M"),
          EINSTELLUNGEN!$D$22,
          IF(OR(UPPER(H2374)="C",UPPER(H2374)="S"),
            EINSTELLUNGEN!$D$23,
            IF(UPPER(H2374)="D",
              EINSTELLUNGEN!$D$24,
              IF(UPPER(H2374)="E",
                EINSTELLUNGEN!$D$25,
                UPPER(H2374)))))),
      IF(ISNUMBER(H2374),
        EINSTELLUNGEN!$D$20&amp;H2374,
        UPPER(H2374)))),
  "")</f>
        <v/>
      </c>
      <c r="AQ2374" s="2" t="str">
        <f t="shared" si="1278"/>
        <v/>
      </c>
      <c r="AR2374" s="2">
        <f t="shared" si="1279"/>
        <v>0</v>
      </c>
      <c r="AS2374" s="145">
        <f t="shared" si="1280"/>
        <v>0.33333333333333331</v>
      </c>
      <c r="AT2374" s="2">
        <f t="shared" si="1281"/>
        <v>0</v>
      </c>
      <c r="AU2374" s="2">
        <f t="shared" si="1282"/>
        <v>0</v>
      </c>
      <c r="AV2374" s="2">
        <f t="shared" si="1283"/>
        <v>0</v>
      </c>
      <c r="AW2374" s="2">
        <f t="shared" si="1284"/>
        <v>0</v>
      </c>
      <c r="AX2374" s="2">
        <f t="shared" si="1298"/>
        <v>0</v>
      </c>
      <c r="AY2374" s="2">
        <f t="shared" si="1285"/>
        <v>0</v>
      </c>
      <c r="AZ2374" s="145" t="e">
        <f t="shared" si="1286"/>
        <v>#N/A</v>
      </c>
      <c r="BA2374" s="145" t="e">
        <f t="shared" si="1287"/>
        <v>#N/A</v>
      </c>
      <c r="BB2374" s="145">
        <f t="shared" si="1288"/>
        <v>2.083333333333337E-2</v>
      </c>
      <c r="BC2374" s="2">
        <f>IF(AM2374,
  IF(AND(AL2374=$J$31,_xlfn.DAYS(AH2374,DATE(AI2374,1,1))&lt;7),
    MAX(0,EINSTELLUNGEN!$D$12+1-WEEKDAY(DATE(EINSTELLUNGEN!$D$9,EINSTELLUNGEN!$D$10,1),2)),
    IF(AL2374=$J$33,
      MIN(EINSTELLUNGEN!$D$12,WEEKDAY(DATE(EINSTELLUNGEN!$D$9,12,31),2)),
      EINSTELLUNGEN!$D$12
  )) - SUMIF(AL$50:AL$2500,"="&amp;AL2374,AX$50:AX$2500),
  0)</f>
        <v>3</v>
      </c>
      <c r="BD2374" s="2">
        <f t="shared" si="1289"/>
        <v>0.33333333333333331</v>
      </c>
      <c r="BE2374" s="2">
        <f t="shared" si="1290"/>
        <v>0</v>
      </c>
    </row>
    <row r="2375" spans="1:57" ht="10.5" customHeight="1">
      <c r="A2375" s="1" t="str">
        <f t="shared" ca="1" si="1266"/>
        <v/>
      </c>
      <c r="B2375" s="1" t="str">
        <f t="shared" ca="1" si="1267"/>
        <v/>
      </c>
      <c r="C2375" s="1" t="str">
        <f t="shared" ca="1" si="1268"/>
        <v/>
      </c>
      <c r="D2375" s="1" t="str">
        <f t="shared" ca="1" si="1269"/>
        <v/>
      </c>
      <c r="F2375" s="10"/>
      <c r="G2375" s="136" t="str">
        <f t="shared" si="1270"/>
        <v/>
      </c>
      <c r="H2375" s="27"/>
      <c r="I2375" s="28"/>
      <c r="J2375" s="28"/>
      <c r="K2375" s="29"/>
      <c r="L2375" s="136"/>
      <c r="M2375" s="136"/>
      <c r="N2375" s="136"/>
      <c r="O2375" s="26" t="str">
        <f t="shared" si="1271"/>
        <v/>
      </c>
      <c r="P2375" s="218" t="str">
        <f t="shared" si="1272"/>
        <v/>
      </c>
      <c r="Q2375" s="26" t="str">
        <f t="shared" si="1273"/>
        <v/>
      </c>
      <c r="R2375" s="22"/>
      <c r="S2375" s="99"/>
      <c r="T2375" s="10"/>
      <c r="U2375" s="229" t="str">
        <f t="shared" si="1274"/>
        <v/>
      </c>
      <c r="V2375" s="230"/>
      <c r="W2375" s="230"/>
      <c r="X2375" s="230"/>
      <c r="Y2375" s="230"/>
      <c r="Z2375" s="22" t="str">
        <f>""</f>
        <v/>
      </c>
      <c r="AB2375" s="23" t="str">
        <f t="shared" si="1275"/>
        <v/>
      </c>
      <c r="AC2375" s="2" t="b">
        <f>COUNT(Q2375:Q$2500)&gt;0</f>
        <v>0</v>
      </c>
      <c r="AD2375" s="2" t="b">
        <f t="shared" si="1291"/>
        <v>0</v>
      </c>
      <c r="AE2375" s="2" t="b">
        <f t="shared" si="1292"/>
        <v>0</v>
      </c>
      <c r="AF2375" s="2" t="b">
        <f t="shared" si="1293"/>
        <v>0</v>
      </c>
      <c r="AG2375" s="2" t="b">
        <f>OR(
  AND(AC2375,NOT(AC2376)),
  AND(AF2375,WEEKDAY(AH2374,2)=EINSTELLUNGEN!$D$12),
  AND(AF2375,AH2375=$J$35)
)</f>
        <v>0</v>
      </c>
      <c r="AH2375" s="2">
        <f>IF(AE2375,AH2374+IF(WEEKDAY(AH2374+1,2)&lt;=EINSTELLUNGEN!$D$12,1,$J$36),AH2374)</f>
        <v>42020</v>
      </c>
      <c r="AI2375" s="2">
        <f t="shared" si="1294"/>
        <v>2019</v>
      </c>
      <c r="AJ2375" s="2">
        <f t="shared" si="1295"/>
        <v>201901</v>
      </c>
      <c r="AK2375" s="2">
        <f t="shared" si="1296"/>
        <v>201901</v>
      </c>
      <c r="AL2375" s="2">
        <f t="shared" si="1265"/>
        <v>201903</v>
      </c>
      <c r="AM2375" s="2" t="b">
        <f t="shared" si="1297"/>
        <v>1</v>
      </c>
      <c r="AN2375" s="4" t="e">
        <f t="shared" si="1276"/>
        <v>#N/A</v>
      </c>
      <c r="AO2375" s="4" t="e">
        <f t="shared" si="1277"/>
        <v>#N/A</v>
      </c>
      <c r="AP2375" s="2" t="str">
        <f>IF(AD2375,
  IF(ISBLANK(H2375),
    AP2374,
    IF(LEN(H2375)=1,
      IF(OR(UPPER(H2375)="A",UPPER(H2375)="I"),
        EINSTELLUNGEN!$D$21,
        IF(OR(UPPER(H2375)="B",UPPER(H2375)="M"),
          EINSTELLUNGEN!$D$22,
          IF(OR(UPPER(H2375)="C",UPPER(H2375)="S"),
            EINSTELLUNGEN!$D$23,
            IF(UPPER(H2375)="D",
              EINSTELLUNGEN!$D$24,
              IF(UPPER(H2375)="E",
                EINSTELLUNGEN!$D$25,
                UPPER(H2375)))))),
      IF(ISNUMBER(H2375),
        EINSTELLUNGEN!$D$20&amp;H2375,
        UPPER(H2375)))),
  "")</f>
        <v/>
      </c>
      <c r="AQ2375" s="2" t="str">
        <f t="shared" si="1278"/>
        <v/>
      </c>
      <c r="AR2375" s="2">
        <f t="shared" si="1279"/>
        <v>0</v>
      </c>
      <c r="AS2375" s="145">
        <f t="shared" si="1280"/>
        <v>0.33333333333333331</v>
      </c>
      <c r="AT2375" s="2">
        <f t="shared" si="1281"/>
        <v>0</v>
      </c>
      <c r="AU2375" s="2">
        <f t="shared" si="1282"/>
        <v>0</v>
      </c>
      <c r="AV2375" s="2">
        <f t="shared" si="1283"/>
        <v>0</v>
      </c>
      <c r="AW2375" s="2">
        <f t="shared" si="1284"/>
        <v>0</v>
      </c>
      <c r="AX2375" s="2">
        <f t="shared" si="1298"/>
        <v>0</v>
      </c>
      <c r="AY2375" s="2">
        <f t="shared" si="1285"/>
        <v>0</v>
      </c>
      <c r="AZ2375" s="145" t="e">
        <f t="shared" si="1286"/>
        <v>#N/A</v>
      </c>
      <c r="BA2375" s="145" t="e">
        <f t="shared" si="1287"/>
        <v>#N/A</v>
      </c>
      <c r="BB2375" s="145">
        <f t="shared" si="1288"/>
        <v>2.083333333333337E-2</v>
      </c>
      <c r="BC2375" s="2">
        <f>IF(AM2375,
  IF(AND(AL2375=$J$31,_xlfn.DAYS(AH2375,DATE(AI2375,1,1))&lt;7),
    MAX(0,EINSTELLUNGEN!$D$12+1-WEEKDAY(DATE(EINSTELLUNGEN!$D$9,EINSTELLUNGEN!$D$10,1),2)),
    IF(AL2375=$J$33,
      MIN(EINSTELLUNGEN!$D$12,WEEKDAY(DATE(EINSTELLUNGEN!$D$9,12,31),2)),
      EINSTELLUNGEN!$D$12
  )) - SUMIF(AL$50:AL$2500,"="&amp;AL2375,AX$50:AX$2500),
  0)</f>
        <v>3</v>
      </c>
      <c r="BD2375" s="2">
        <f t="shared" si="1289"/>
        <v>0.33333333333333331</v>
      </c>
      <c r="BE2375" s="2">
        <f t="shared" si="1290"/>
        <v>0</v>
      </c>
    </row>
    <row r="2376" spans="1:57" ht="10.5" customHeight="1">
      <c r="A2376" s="1" t="str">
        <f t="shared" ca="1" si="1266"/>
        <v/>
      </c>
      <c r="B2376" s="1" t="str">
        <f t="shared" ca="1" si="1267"/>
        <v/>
      </c>
      <c r="C2376" s="1" t="str">
        <f t="shared" ca="1" si="1268"/>
        <v/>
      </c>
      <c r="D2376" s="1" t="str">
        <f t="shared" ca="1" si="1269"/>
        <v/>
      </c>
      <c r="F2376" s="10"/>
      <c r="G2376" s="136" t="str">
        <f t="shared" si="1270"/>
        <v/>
      </c>
      <c r="H2376" s="27"/>
      <c r="I2376" s="28"/>
      <c r="J2376" s="28"/>
      <c r="K2376" s="29"/>
      <c r="L2376" s="136"/>
      <c r="M2376" s="136"/>
      <c r="N2376" s="136"/>
      <c r="O2376" s="26" t="str">
        <f t="shared" si="1271"/>
        <v/>
      </c>
      <c r="P2376" s="218" t="str">
        <f t="shared" si="1272"/>
        <v/>
      </c>
      <c r="Q2376" s="26" t="str">
        <f t="shared" si="1273"/>
        <v/>
      </c>
      <c r="R2376" s="22"/>
      <c r="S2376" s="99"/>
      <c r="T2376" s="10"/>
      <c r="U2376" s="229" t="str">
        <f t="shared" si="1274"/>
        <v/>
      </c>
      <c r="V2376" s="230"/>
      <c r="W2376" s="230"/>
      <c r="X2376" s="230"/>
      <c r="Y2376" s="230"/>
      <c r="Z2376" s="22" t="str">
        <f>""</f>
        <v/>
      </c>
      <c r="AB2376" s="23" t="str">
        <f t="shared" si="1275"/>
        <v/>
      </c>
      <c r="AC2376" s="2" t="b">
        <f>COUNT(Q2376:Q$2500)&gt;0</f>
        <v>0</v>
      </c>
      <c r="AD2376" s="2" t="b">
        <f t="shared" si="1291"/>
        <v>0</v>
      </c>
      <c r="AE2376" s="2" t="b">
        <f t="shared" si="1292"/>
        <v>0</v>
      </c>
      <c r="AF2376" s="2" t="b">
        <f t="shared" si="1293"/>
        <v>0</v>
      </c>
      <c r="AG2376" s="2" t="b">
        <f>OR(
  AND(AC2376,NOT(AC2377)),
  AND(AF2376,WEEKDAY(AH2375,2)=EINSTELLUNGEN!$D$12),
  AND(AF2376,AH2376=$J$35)
)</f>
        <v>0</v>
      </c>
      <c r="AH2376" s="2">
        <f>IF(AE2376,AH2375+IF(WEEKDAY(AH2375+1,2)&lt;=EINSTELLUNGEN!$D$12,1,$J$36),AH2375)</f>
        <v>42020</v>
      </c>
      <c r="AI2376" s="2">
        <f t="shared" si="1294"/>
        <v>2019</v>
      </c>
      <c r="AJ2376" s="2">
        <f t="shared" si="1295"/>
        <v>201901</v>
      </c>
      <c r="AK2376" s="2">
        <f t="shared" si="1296"/>
        <v>201901</v>
      </c>
      <c r="AL2376" s="2">
        <f t="shared" si="1265"/>
        <v>201903</v>
      </c>
      <c r="AM2376" s="2" t="b">
        <f t="shared" si="1297"/>
        <v>1</v>
      </c>
      <c r="AN2376" s="4" t="e">
        <f t="shared" si="1276"/>
        <v>#N/A</v>
      </c>
      <c r="AO2376" s="4" t="e">
        <f t="shared" si="1277"/>
        <v>#N/A</v>
      </c>
      <c r="AP2376" s="2" t="str">
        <f>IF(AD2376,
  IF(ISBLANK(H2376),
    AP2375,
    IF(LEN(H2376)=1,
      IF(OR(UPPER(H2376)="A",UPPER(H2376)="I"),
        EINSTELLUNGEN!$D$21,
        IF(OR(UPPER(H2376)="B",UPPER(H2376)="M"),
          EINSTELLUNGEN!$D$22,
          IF(OR(UPPER(H2376)="C",UPPER(H2376)="S"),
            EINSTELLUNGEN!$D$23,
            IF(UPPER(H2376)="D",
              EINSTELLUNGEN!$D$24,
              IF(UPPER(H2376)="E",
                EINSTELLUNGEN!$D$25,
                UPPER(H2376)))))),
      IF(ISNUMBER(H2376),
        EINSTELLUNGEN!$D$20&amp;H2376,
        UPPER(H2376)))),
  "")</f>
        <v/>
      </c>
      <c r="AQ2376" s="2" t="str">
        <f t="shared" si="1278"/>
        <v/>
      </c>
      <c r="AR2376" s="2">
        <f t="shared" si="1279"/>
        <v>0</v>
      </c>
      <c r="AS2376" s="145">
        <f t="shared" si="1280"/>
        <v>0.33333333333333331</v>
      </c>
      <c r="AT2376" s="2">
        <f t="shared" si="1281"/>
        <v>0</v>
      </c>
      <c r="AU2376" s="2">
        <f t="shared" si="1282"/>
        <v>0</v>
      </c>
      <c r="AV2376" s="2">
        <f t="shared" si="1283"/>
        <v>0</v>
      </c>
      <c r="AW2376" s="2">
        <f t="shared" si="1284"/>
        <v>0</v>
      </c>
      <c r="AX2376" s="2">
        <f t="shared" si="1298"/>
        <v>0</v>
      </c>
      <c r="AY2376" s="2">
        <f t="shared" si="1285"/>
        <v>0</v>
      </c>
      <c r="AZ2376" s="145" t="e">
        <f t="shared" si="1286"/>
        <v>#N/A</v>
      </c>
      <c r="BA2376" s="145" t="e">
        <f t="shared" si="1287"/>
        <v>#N/A</v>
      </c>
      <c r="BB2376" s="145">
        <f t="shared" si="1288"/>
        <v>2.083333333333337E-2</v>
      </c>
      <c r="BC2376" s="2">
        <f>IF(AM2376,
  IF(AND(AL2376=$J$31,_xlfn.DAYS(AH2376,DATE(AI2376,1,1))&lt;7),
    MAX(0,EINSTELLUNGEN!$D$12+1-WEEKDAY(DATE(EINSTELLUNGEN!$D$9,EINSTELLUNGEN!$D$10,1),2)),
    IF(AL2376=$J$33,
      MIN(EINSTELLUNGEN!$D$12,WEEKDAY(DATE(EINSTELLUNGEN!$D$9,12,31),2)),
      EINSTELLUNGEN!$D$12
  )) - SUMIF(AL$50:AL$2500,"="&amp;AL2376,AX$50:AX$2500),
  0)</f>
        <v>3</v>
      </c>
      <c r="BD2376" s="2">
        <f t="shared" si="1289"/>
        <v>0.33333333333333331</v>
      </c>
      <c r="BE2376" s="2">
        <f t="shared" si="1290"/>
        <v>0</v>
      </c>
    </row>
    <row r="2377" spans="1:57" ht="10.5" customHeight="1">
      <c r="A2377" s="1" t="str">
        <f t="shared" ca="1" si="1266"/>
        <v/>
      </c>
      <c r="B2377" s="1" t="str">
        <f t="shared" ca="1" si="1267"/>
        <v/>
      </c>
      <c r="C2377" s="1" t="str">
        <f t="shared" ca="1" si="1268"/>
        <v/>
      </c>
      <c r="D2377" s="1" t="str">
        <f t="shared" ca="1" si="1269"/>
        <v/>
      </c>
      <c r="F2377" s="10"/>
      <c r="G2377" s="136" t="str">
        <f t="shared" si="1270"/>
        <v/>
      </c>
      <c r="H2377" s="27"/>
      <c r="I2377" s="28"/>
      <c r="J2377" s="28"/>
      <c r="K2377" s="29"/>
      <c r="L2377" s="136"/>
      <c r="M2377" s="136"/>
      <c r="N2377" s="136"/>
      <c r="O2377" s="26" t="str">
        <f t="shared" si="1271"/>
        <v/>
      </c>
      <c r="P2377" s="218" t="str">
        <f t="shared" si="1272"/>
        <v/>
      </c>
      <c r="Q2377" s="26" t="str">
        <f t="shared" si="1273"/>
        <v/>
      </c>
      <c r="R2377" s="22"/>
      <c r="S2377" s="99"/>
      <c r="T2377" s="10"/>
      <c r="U2377" s="229" t="str">
        <f t="shared" si="1274"/>
        <v/>
      </c>
      <c r="V2377" s="230"/>
      <c r="W2377" s="230"/>
      <c r="X2377" s="230"/>
      <c r="Y2377" s="230"/>
      <c r="Z2377" s="22" t="str">
        <f>""</f>
        <v/>
      </c>
      <c r="AB2377" s="23" t="str">
        <f t="shared" si="1275"/>
        <v/>
      </c>
      <c r="AC2377" s="2" t="b">
        <f>COUNT(Q2377:Q$2500)&gt;0</f>
        <v>0</v>
      </c>
      <c r="AD2377" s="2" t="b">
        <f t="shared" si="1291"/>
        <v>0</v>
      </c>
      <c r="AE2377" s="2" t="b">
        <f t="shared" si="1292"/>
        <v>0</v>
      </c>
      <c r="AF2377" s="2" t="b">
        <f t="shared" si="1293"/>
        <v>0</v>
      </c>
      <c r="AG2377" s="2" t="b">
        <f>OR(
  AND(AC2377,NOT(AC2378)),
  AND(AF2377,WEEKDAY(AH2376,2)=EINSTELLUNGEN!$D$12),
  AND(AF2377,AH2377=$J$35)
)</f>
        <v>0</v>
      </c>
      <c r="AH2377" s="2">
        <f>IF(AE2377,AH2376+IF(WEEKDAY(AH2376+1,2)&lt;=EINSTELLUNGEN!$D$12,1,$J$36),AH2376)</f>
        <v>42020</v>
      </c>
      <c r="AI2377" s="2">
        <f t="shared" si="1294"/>
        <v>2019</v>
      </c>
      <c r="AJ2377" s="2">
        <f t="shared" si="1295"/>
        <v>201901</v>
      </c>
      <c r="AK2377" s="2">
        <f t="shared" si="1296"/>
        <v>201901</v>
      </c>
      <c r="AL2377" s="2">
        <f t="shared" ref="AL2377:AL2440" si="1299">AI2377*100-IF(AND(_xlfn.ISOWEEKNUM(AH2377)&gt;=52,MONTH(AH2377)=1),100,0)+_xlfn.ISOWEEKNUM(AH2377)</f>
        <v>201903</v>
      </c>
      <c r="AM2377" s="2" t="b">
        <f t="shared" si="1297"/>
        <v>1</v>
      </c>
      <c r="AN2377" s="4" t="e">
        <f t="shared" si="1276"/>
        <v>#N/A</v>
      </c>
      <c r="AO2377" s="4" t="e">
        <f t="shared" si="1277"/>
        <v>#N/A</v>
      </c>
      <c r="AP2377" s="2" t="str">
        <f>IF(AD2377,
  IF(ISBLANK(H2377),
    AP2376,
    IF(LEN(H2377)=1,
      IF(OR(UPPER(H2377)="A",UPPER(H2377)="I"),
        EINSTELLUNGEN!$D$21,
        IF(OR(UPPER(H2377)="B",UPPER(H2377)="M"),
          EINSTELLUNGEN!$D$22,
          IF(OR(UPPER(H2377)="C",UPPER(H2377)="S"),
            EINSTELLUNGEN!$D$23,
            IF(UPPER(H2377)="D",
              EINSTELLUNGEN!$D$24,
              IF(UPPER(H2377)="E",
                EINSTELLUNGEN!$D$25,
                UPPER(H2377)))))),
      IF(ISNUMBER(H2377),
        EINSTELLUNGEN!$D$20&amp;H2377,
        UPPER(H2377)))),
  "")</f>
        <v/>
      </c>
      <c r="AQ2377" s="2" t="str">
        <f t="shared" si="1278"/>
        <v/>
      </c>
      <c r="AR2377" s="2">
        <f t="shared" si="1279"/>
        <v>0</v>
      </c>
      <c r="AS2377" s="145">
        <f t="shared" si="1280"/>
        <v>0.33333333333333331</v>
      </c>
      <c r="AT2377" s="2">
        <f t="shared" si="1281"/>
        <v>0</v>
      </c>
      <c r="AU2377" s="2">
        <f t="shared" si="1282"/>
        <v>0</v>
      </c>
      <c r="AV2377" s="2">
        <f t="shared" si="1283"/>
        <v>0</v>
      </c>
      <c r="AW2377" s="2">
        <f t="shared" si="1284"/>
        <v>0</v>
      </c>
      <c r="AX2377" s="2">
        <f t="shared" si="1298"/>
        <v>0</v>
      </c>
      <c r="AY2377" s="2">
        <f t="shared" si="1285"/>
        <v>0</v>
      </c>
      <c r="AZ2377" s="145" t="e">
        <f t="shared" si="1286"/>
        <v>#N/A</v>
      </c>
      <c r="BA2377" s="145" t="e">
        <f t="shared" si="1287"/>
        <v>#N/A</v>
      </c>
      <c r="BB2377" s="145">
        <f t="shared" si="1288"/>
        <v>2.083333333333337E-2</v>
      </c>
      <c r="BC2377" s="2">
        <f>IF(AM2377,
  IF(AND(AL2377=$J$31,_xlfn.DAYS(AH2377,DATE(AI2377,1,1))&lt;7),
    MAX(0,EINSTELLUNGEN!$D$12+1-WEEKDAY(DATE(EINSTELLUNGEN!$D$9,EINSTELLUNGEN!$D$10,1),2)),
    IF(AL2377=$J$33,
      MIN(EINSTELLUNGEN!$D$12,WEEKDAY(DATE(EINSTELLUNGEN!$D$9,12,31),2)),
      EINSTELLUNGEN!$D$12
  )) - SUMIF(AL$50:AL$2500,"="&amp;AL2377,AX$50:AX$2500),
  0)</f>
        <v>3</v>
      </c>
      <c r="BD2377" s="2">
        <f t="shared" si="1289"/>
        <v>0.33333333333333331</v>
      </c>
      <c r="BE2377" s="2">
        <f t="shared" si="1290"/>
        <v>0</v>
      </c>
    </row>
    <row r="2378" spans="1:57" ht="10.5" customHeight="1">
      <c r="A2378" s="1" t="str">
        <f t="shared" ca="1" si="1266"/>
        <v/>
      </c>
      <c r="B2378" s="1" t="str">
        <f t="shared" ca="1" si="1267"/>
        <v/>
      </c>
      <c r="C2378" s="1" t="str">
        <f t="shared" ca="1" si="1268"/>
        <v/>
      </c>
      <c r="D2378" s="1" t="str">
        <f t="shared" ca="1" si="1269"/>
        <v/>
      </c>
      <c r="F2378" s="10"/>
      <c r="G2378" s="136" t="str">
        <f t="shared" si="1270"/>
        <v/>
      </c>
      <c r="H2378" s="27"/>
      <c r="I2378" s="28"/>
      <c r="J2378" s="28"/>
      <c r="K2378" s="29"/>
      <c r="L2378" s="136"/>
      <c r="M2378" s="136"/>
      <c r="N2378" s="136"/>
      <c r="O2378" s="26" t="str">
        <f t="shared" si="1271"/>
        <v/>
      </c>
      <c r="P2378" s="218" t="str">
        <f t="shared" si="1272"/>
        <v/>
      </c>
      <c r="Q2378" s="26" t="str">
        <f t="shared" si="1273"/>
        <v/>
      </c>
      <c r="R2378" s="22"/>
      <c r="S2378" s="99"/>
      <c r="T2378" s="10"/>
      <c r="U2378" s="229" t="str">
        <f t="shared" si="1274"/>
        <v/>
      </c>
      <c r="V2378" s="230"/>
      <c r="W2378" s="230"/>
      <c r="X2378" s="230"/>
      <c r="Y2378" s="230"/>
      <c r="Z2378" s="22" t="str">
        <f>""</f>
        <v/>
      </c>
      <c r="AB2378" s="23" t="str">
        <f t="shared" si="1275"/>
        <v/>
      </c>
      <c r="AC2378" s="2" t="b">
        <f>COUNT(Q2378:Q$2500)&gt;0</f>
        <v>0</v>
      </c>
      <c r="AD2378" s="2" t="b">
        <f t="shared" si="1291"/>
        <v>0</v>
      </c>
      <c r="AE2378" s="2" t="b">
        <f t="shared" si="1292"/>
        <v>0</v>
      </c>
      <c r="AF2378" s="2" t="b">
        <f t="shared" si="1293"/>
        <v>0</v>
      </c>
      <c r="AG2378" s="2" t="b">
        <f>OR(
  AND(AC2378,NOT(AC2379)),
  AND(AF2378,WEEKDAY(AH2377,2)=EINSTELLUNGEN!$D$12),
  AND(AF2378,AH2378=$J$35)
)</f>
        <v>0</v>
      </c>
      <c r="AH2378" s="2">
        <f>IF(AE2378,AH2377+IF(WEEKDAY(AH2377+1,2)&lt;=EINSTELLUNGEN!$D$12,1,$J$36),AH2377)</f>
        <v>42020</v>
      </c>
      <c r="AI2378" s="2">
        <f t="shared" si="1294"/>
        <v>2019</v>
      </c>
      <c r="AJ2378" s="2">
        <f t="shared" si="1295"/>
        <v>201901</v>
      </c>
      <c r="AK2378" s="2">
        <f t="shared" si="1296"/>
        <v>201901</v>
      </c>
      <c r="AL2378" s="2">
        <f t="shared" si="1299"/>
        <v>201903</v>
      </c>
      <c r="AM2378" s="2" t="b">
        <f t="shared" si="1297"/>
        <v>1</v>
      </c>
      <c r="AN2378" s="4" t="e">
        <f t="shared" si="1276"/>
        <v>#N/A</v>
      </c>
      <c r="AO2378" s="4" t="e">
        <f t="shared" si="1277"/>
        <v>#N/A</v>
      </c>
      <c r="AP2378" s="2" t="str">
        <f>IF(AD2378,
  IF(ISBLANK(H2378),
    AP2377,
    IF(LEN(H2378)=1,
      IF(OR(UPPER(H2378)="A",UPPER(H2378)="I"),
        EINSTELLUNGEN!$D$21,
        IF(OR(UPPER(H2378)="B",UPPER(H2378)="M"),
          EINSTELLUNGEN!$D$22,
          IF(OR(UPPER(H2378)="C",UPPER(H2378)="S"),
            EINSTELLUNGEN!$D$23,
            IF(UPPER(H2378)="D",
              EINSTELLUNGEN!$D$24,
              IF(UPPER(H2378)="E",
                EINSTELLUNGEN!$D$25,
                UPPER(H2378)))))),
      IF(ISNUMBER(H2378),
        EINSTELLUNGEN!$D$20&amp;H2378,
        UPPER(H2378)))),
  "")</f>
        <v/>
      </c>
      <c r="AQ2378" s="2" t="str">
        <f t="shared" si="1278"/>
        <v/>
      </c>
      <c r="AR2378" s="2">
        <f t="shared" si="1279"/>
        <v>0</v>
      </c>
      <c r="AS2378" s="145">
        <f t="shared" si="1280"/>
        <v>0.33333333333333331</v>
      </c>
      <c r="AT2378" s="2">
        <f t="shared" si="1281"/>
        <v>0</v>
      </c>
      <c r="AU2378" s="2">
        <f t="shared" si="1282"/>
        <v>0</v>
      </c>
      <c r="AV2378" s="2">
        <f t="shared" si="1283"/>
        <v>0</v>
      </c>
      <c r="AW2378" s="2">
        <f t="shared" si="1284"/>
        <v>0</v>
      </c>
      <c r="AX2378" s="2">
        <f t="shared" si="1298"/>
        <v>0</v>
      </c>
      <c r="AY2378" s="2">
        <f t="shared" si="1285"/>
        <v>0</v>
      </c>
      <c r="AZ2378" s="145" t="e">
        <f t="shared" si="1286"/>
        <v>#N/A</v>
      </c>
      <c r="BA2378" s="145" t="e">
        <f t="shared" si="1287"/>
        <v>#N/A</v>
      </c>
      <c r="BB2378" s="145">
        <f t="shared" si="1288"/>
        <v>2.083333333333337E-2</v>
      </c>
      <c r="BC2378" s="2">
        <f>IF(AM2378,
  IF(AND(AL2378=$J$31,_xlfn.DAYS(AH2378,DATE(AI2378,1,1))&lt;7),
    MAX(0,EINSTELLUNGEN!$D$12+1-WEEKDAY(DATE(EINSTELLUNGEN!$D$9,EINSTELLUNGEN!$D$10,1),2)),
    IF(AL2378=$J$33,
      MIN(EINSTELLUNGEN!$D$12,WEEKDAY(DATE(EINSTELLUNGEN!$D$9,12,31),2)),
      EINSTELLUNGEN!$D$12
  )) - SUMIF(AL$50:AL$2500,"="&amp;AL2378,AX$50:AX$2500),
  0)</f>
        <v>3</v>
      </c>
      <c r="BD2378" s="2">
        <f t="shared" si="1289"/>
        <v>0.33333333333333331</v>
      </c>
      <c r="BE2378" s="2">
        <f t="shared" si="1290"/>
        <v>0</v>
      </c>
    </row>
    <row r="2379" spans="1:57" ht="10.5" customHeight="1">
      <c r="A2379" s="1" t="str">
        <f t="shared" ca="1" si="1266"/>
        <v/>
      </c>
      <c r="B2379" s="1" t="str">
        <f t="shared" ca="1" si="1267"/>
        <v/>
      </c>
      <c r="C2379" s="1" t="str">
        <f t="shared" ca="1" si="1268"/>
        <v/>
      </c>
      <c r="D2379" s="1" t="str">
        <f t="shared" ca="1" si="1269"/>
        <v/>
      </c>
      <c r="F2379" s="10"/>
      <c r="G2379" s="136" t="str">
        <f t="shared" si="1270"/>
        <v/>
      </c>
      <c r="H2379" s="27"/>
      <c r="I2379" s="28"/>
      <c r="J2379" s="28"/>
      <c r="K2379" s="29"/>
      <c r="L2379" s="136"/>
      <c r="M2379" s="136"/>
      <c r="N2379" s="136"/>
      <c r="O2379" s="26" t="str">
        <f t="shared" si="1271"/>
        <v/>
      </c>
      <c r="P2379" s="218" t="str">
        <f t="shared" si="1272"/>
        <v/>
      </c>
      <c r="Q2379" s="26" t="str">
        <f t="shared" si="1273"/>
        <v/>
      </c>
      <c r="R2379" s="22"/>
      <c r="S2379" s="99"/>
      <c r="T2379" s="10"/>
      <c r="U2379" s="229" t="str">
        <f t="shared" si="1274"/>
        <v/>
      </c>
      <c r="V2379" s="230"/>
      <c r="W2379" s="230"/>
      <c r="X2379" s="230"/>
      <c r="Y2379" s="230"/>
      <c r="Z2379" s="22" t="str">
        <f>""</f>
        <v/>
      </c>
      <c r="AB2379" s="23" t="str">
        <f t="shared" si="1275"/>
        <v/>
      </c>
      <c r="AC2379" s="2" t="b">
        <f>COUNT(Q2379:Q$2500)&gt;0</f>
        <v>0</v>
      </c>
      <c r="AD2379" s="2" t="b">
        <f t="shared" si="1291"/>
        <v>0</v>
      </c>
      <c r="AE2379" s="2" t="b">
        <f t="shared" si="1292"/>
        <v>0</v>
      </c>
      <c r="AF2379" s="2" t="b">
        <f t="shared" si="1293"/>
        <v>0</v>
      </c>
      <c r="AG2379" s="2" t="b">
        <f>OR(
  AND(AC2379,NOT(AC2380)),
  AND(AF2379,WEEKDAY(AH2378,2)=EINSTELLUNGEN!$D$12),
  AND(AF2379,AH2379=$J$35)
)</f>
        <v>0</v>
      </c>
      <c r="AH2379" s="2">
        <f>IF(AE2379,AH2378+IF(WEEKDAY(AH2378+1,2)&lt;=EINSTELLUNGEN!$D$12,1,$J$36),AH2378)</f>
        <v>42020</v>
      </c>
      <c r="AI2379" s="2">
        <f t="shared" si="1294"/>
        <v>2019</v>
      </c>
      <c r="AJ2379" s="2">
        <f t="shared" si="1295"/>
        <v>201901</v>
      </c>
      <c r="AK2379" s="2">
        <f t="shared" si="1296"/>
        <v>201901</v>
      </c>
      <c r="AL2379" s="2">
        <f t="shared" si="1299"/>
        <v>201903</v>
      </c>
      <c r="AM2379" s="2" t="b">
        <f t="shared" si="1297"/>
        <v>1</v>
      </c>
      <c r="AN2379" s="4" t="e">
        <f t="shared" si="1276"/>
        <v>#N/A</v>
      </c>
      <c r="AO2379" s="4" t="e">
        <f t="shared" si="1277"/>
        <v>#N/A</v>
      </c>
      <c r="AP2379" s="2" t="str">
        <f>IF(AD2379,
  IF(ISBLANK(H2379),
    AP2378,
    IF(LEN(H2379)=1,
      IF(OR(UPPER(H2379)="A",UPPER(H2379)="I"),
        EINSTELLUNGEN!$D$21,
        IF(OR(UPPER(H2379)="B",UPPER(H2379)="M"),
          EINSTELLUNGEN!$D$22,
          IF(OR(UPPER(H2379)="C",UPPER(H2379)="S"),
            EINSTELLUNGEN!$D$23,
            IF(UPPER(H2379)="D",
              EINSTELLUNGEN!$D$24,
              IF(UPPER(H2379)="E",
                EINSTELLUNGEN!$D$25,
                UPPER(H2379)))))),
      IF(ISNUMBER(H2379),
        EINSTELLUNGEN!$D$20&amp;H2379,
        UPPER(H2379)))),
  "")</f>
        <v/>
      </c>
      <c r="AQ2379" s="2" t="str">
        <f t="shared" si="1278"/>
        <v/>
      </c>
      <c r="AR2379" s="2">
        <f t="shared" si="1279"/>
        <v>0</v>
      </c>
      <c r="AS2379" s="145">
        <f t="shared" si="1280"/>
        <v>0.33333333333333331</v>
      </c>
      <c r="AT2379" s="2">
        <f t="shared" si="1281"/>
        <v>0</v>
      </c>
      <c r="AU2379" s="2">
        <f t="shared" si="1282"/>
        <v>0</v>
      </c>
      <c r="AV2379" s="2">
        <f t="shared" si="1283"/>
        <v>0</v>
      </c>
      <c r="AW2379" s="2">
        <f t="shared" si="1284"/>
        <v>0</v>
      </c>
      <c r="AX2379" s="2">
        <f t="shared" si="1298"/>
        <v>0</v>
      </c>
      <c r="AY2379" s="2">
        <f t="shared" si="1285"/>
        <v>0</v>
      </c>
      <c r="AZ2379" s="145" t="e">
        <f t="shared" si="1286"/>
        <v>#N/A</v>
      </c>
      <c r="BA2379" s="145" t="e">
        <f t="shared" si="1287"/>
        <v>#N/A</v>
      </c>
      <c r="BB2379" s="145">
        <f t="shared" si="1288"/>
        <v>2.083333333333337E-2</v>
      </c>
      <c r="BC2379" s="2">
        <f>IF(AM2379,
  IF(AND(AL2379=$J$31,_xlfn.DAYS(AH2379,DATE(AI2379,1,1))&lt;7),
    MAX(0,EINSTELLUNGEN!$D$12+1-WEEKDAY(DATE(EINSTELLUNGEN!$D$9,EINSTELLUNGEN!$D$10,1),2)),
    IF(AL2379=$J$33,
      MIN(EINSTELLUNGEN!$D$12,WEEKDAY(DATE(EINSTELLUNGEN!$D$9,12,31),2)),
      EINSTELLUNGEN!$D$12
  )) - SUMIF(AL$50:AL$2500,"="&amp;AL2379,AX$50:AX$2500),
  0)</f>
        <v>3</v>
      </c>
      <c r="BD2379" s="2">
        <f t="shared" si="1289"/>
        <v>0.33333333333333331</v>
      </c>
      <c r="BE2379" s="2">
        <f t="shared" si="1290"/>
        <v>0</v>
      </c>
    </row>
    <row r="2380" spans="1:57" ht="10.5" customHeight="1">
      <c r="A2380" s="1" t="str">
        <f t="shared" ca="1" si="1266"/>
        <v/>
      </c>
      <c r="B2380" s="1" t="str">
        <f t="shared" ca="1" si="1267"/>
        <v/>
      </c>
      <c r="C2380" s="1" t="str">
        <f t="shared" ca="1" si="1268"/>
        <v/>
      </c>
      <c r="D2380" s="1" t="str">
        <f t="shared" ca="1" si="1269"/>
        <v/>
      </c>
      <c r="F2380" s="10"/>
      <c r="G2380" s="136" t="str">
        <f t="shared" si="1270"/>
        <v/>
      </c>
      <c r="H2380" s="27"/>
      <c r="I2380" s="28"/>
      <c r="J2380" s="28"/>
      <c r="K2380" s="29"/>
      <c r="L2380" s="136"/>
      <c r="M2380" s="136"/>
      <c r="N2380" s="136"/>
      <c r="O2380" s="26" t="str">
        <f t="shared" si="1271"/>
        <v/>
      </c>
      <c r="P2380" s="218" t="str">
        <f t="shared" si="1272"/>
        <v/>
      </c>
      <c r="Q2380" s="26" t="str">
        <f t="shared" si="1273"/>
        <v/>
      </c>
      <c r="R2380" s="22"/>
      <c r="S2380" s="99"/>
      <c r="T2380" s="10"/>
      <c r="U2380" s="229" t="str">
        <f t="shared" si="1274"/>
        <v/>
      </c>
      <c r="V2380" s="230"/>
      <c r="W2380" s="230"/>
      <c r="X2380" s="230"/>
      <c r="Y2380" s="230"/>
      <c r="Z2380" s="22" t="str">
        <f>""</f>
        <v/>
      </c>
      <c r="AB2380" s="23" t="str">
        <f t="shared" si="1275"/>
        <v/>
      </c>
      <c r="AC2380" s="2" t="b">
        <f>COUNT(Q2380:Q$2500)&gt;0</f>
        <v>0</v>
      </c>
      <c r="AD2380" s="2" t="b">
        <f t="shared" si="1291"/>
        <v>0</v>
      </c>
      <c r="AE2380" s="2" t="b">
        <f t="shared" si="1292"/>
        <v>0</v>
      </c>
      <c r="AF2380" s="2" t="b">
        <f t="shared" si="1293"/>
        <v>0</v>
      </c>
      <c r="AG2380" s="2" t="b">
        <f>OR(
  AND(AC2380,NOT(AC2381)),
  AND(AF2380,WEEKDAY(AH2379,2)=EINSTELLUNGEN!$D$12),
  AND(AF2380,AH2380=$J$35)
)</f>
        <v>0</v>
      </c>
      <c r="AH2380" s="2">
        <f>IF(AE2380,AH2379+IF(WEEKDAY(AH2379+1,2)&lt;=EINSTELLUNGEN!$D$12,1,$J$36),AH2379)</f>
        <v>42020</v>
      </c>
      <c r="AI2380" s="2">
        <f t="shared" si="1294"/>
        <v>2019</v>
      </c>
      <c r="AJ2380" s="2">
        <f t="shared" si="1295"/>
        <v>201901</v>
      </c>
      <c r="AK2380" s="2">
        <f t="shared" si="1296"/>
        <v>201901</v>
      </c>
      <c r="AL2380" s="2">
        <f t="shared" si="1299"/>
        <v>201903</v>
      </c>
      <c r="AM2380" s="2" t="b">
        <f t="shared" si="1297"/>
        <v>1</v>
      </c>
      <c r="AN2380" s="4" t="e">
        <f t="shared" si="1276"/>
        <v>#N/A</v>
      </c>
      <c r="AO2380" s="4" t="e">
        <f t="shared" si="1277"/>
        <v>#N/A</v>
      </c>
      <c r="AP2380" s="2" t="str">
        <f>IF(AD2380,
  IF(ISBLANK(H2380),
    AP2379,
    IF(LEN(H2380)=1,
      IF(OR(UPPER(H2380)="A",UPPER(H2380)="I"),
        EINSTELLUNGEN!$D$21,
        IF(OR(UPPER(H2380)="B",UPPER(H2380)="M"),
          EINSTELLUNGEN!$D$22,
          IF(OR(UPPER(H2380)="C",UPPER(H2380)="S"),
            EINSTELLUNGEN!$D$23,
            IF(UPPER(H2380)="D",
              EINSTELLUNGEN!$D$24,
              IF(UPPER(H2380)="E",
                EINSTELLUNGEN!$D$25,
                UPPER(H2380)))))),
      IF(ISNUMBER(H2380),
        EINSTELLUNGEN!$D$20&amp;H2380,
        UPPER(H2380)))),
  "")</f>
        <v/>
      </c>
      <c r="AQ2380" s="2" t="str">
        <f t="shared" si="1278"/>
        <v/>
      </c>
      <c r="AR2380" s="2">
        <f t="shared" si="1279"/>
        <v>0</v>
      </c>
      <c r="AS2380" s="145">
        <f t="shared" si="1280"/>
        <v>0.33333333333333331</v>
      </c>
      <c r="AT2380" s="2">
        <f t="shared" si="1281"/>
        <v>0</v>
      </c>
      <c r="AU2380" s="2">
        <f t="shared" si="1282"/>
        <v>0</v>
      </c>
      <c r="AV2380" s="2">
        <f t="shared" si="1283"/>
        <v>0</v>
      </c>
      <c r="AW2380" s="2">
        <f t="shared" si="1284"/>
        <v>0</v>
      </c>
      <c r="AX2380" s="2">
        <f t="shared" si="1298"/>
        <v>0</v>
      </c>
      <c r="AY2380" s="2">
        <f t="shared" si="1285"/>
        <v>0</v>
      </c>
      <c r="AZ2380" s="145" t="e">
        <f t="shared" si="1286"/>
        <v>#N/A</v>
      </c>
      <c r="BA2380" s="145" t="e">
        <f t="shared" si="1287"/>
        <v>#N/A</v>
      </c>
      <c r="BB2380" s="145">
        <f t="shared" si="1288"/>
        <v>2.083333333333337E-2</v>
      </c>
      <c r="BC2380" s="2">
        <f>IF(AM2380,
  IF(AND(AL2380=$J$31,_xlfn.DAYS(AH2380,DATE(AI2380,1,1))&lt;7),
    MAX(0,EINSTELLUNGEN!$D$12+1-WEEKDAY(DATE(EINSTELLUNGEN!$D$9,EINSTELLUNGEN!$D$10,1),2)),
    IF(AL2380=$J$33,
      MIN(EINSTELLUNGEN!$D$12,WEEKDAY(DATE(EINSTELLUNGEN!$D$9,12,31),2)),
      EINSTELLUNGEN!$D$12
  )) - SUMIF(AL$50:AL$2500,"="&amp;AL2380,AX$50:AX$2500),
  0)</f>
        <v>3</v>
      </c>
      <c r="BD2380" s="2">
        <f t="shared" si="1289"/>
        <v>0.33333333333333331</v>
      </c>
      <c r="BE2380" s="2">
        <f t="shared" si="1290"/>
        <v>0</v>
      </c>
    </row>
    <row r="2381" spans="1:57" ht="10.5" customHeight="1">
      <c r="A2381" s="1" t="str">
        <f t="shared" ca="1" si="1266"/>
        <v/>
      </c>
      <c r="B2381" s="1" t="str">
        <f t="shared" ca="1" si="1267"/>
        <v/>
      </c>
      <c r="C2381" s="1" t="str">
        <f t="shared" ca="1" si="1268"/>
        <v/>
      </c>
      <c r="D2381" s="1" t="str">
        <f t="shared" ca="1" si="1269"/>
        <v/>
      </c>
      <c r="F2381" s="10"/>
      <c r="G2381" s="136" t="str">
        <f t="shared" si="1270"/>
        <v/>
      </c>
      <c r="H2381" s="27"/>
      <c r="I2381" s="28"/>
      <c r="J2381" s="28"/>
      <c r="K2381" s="29"/>
      <c r="L2381" s="136"/>
      <c r="M2381" s="136"/>
      <c r="N2381" s="136"/>
      <c r="O2381" s="26" t="str">
        <f t="shared" si="1271"/>
        <v/>
      </c>
      <c r="P2381" s="218" t="str">
        <f t="shared" si="1272"/>
        <v/>
      </c>
      <c r="Q2381" s="26" t="str">
        <f t="shared" si="1273"/>
        <v/>
      </c>
      <c r="R2381" s="22"/>
      <c r="S2381" s="99"/>
      <c r="T2381" s="10"/>
      <c r="U2381" s="229" t="str">
        <f t="shared" si="1274"/>
        <v/>
      </c>
      <c r="V2381" s="230"/>
      <c r="W2381" s="230"/>
      <c r="X2381" s="230"/>
      <c r="Y2381" s="230"/>
      <c r="Z2381" s="22" t="str">
        <f>""</f>
        <v/>
      </c>
      <c r="AB2381" s="23" t="str">
        <f t="shared" si="1275"/>
        <v/>
      </c>
      <c r="AC2381" s="2" t="b">
        <f>COUNT(Q2381:Q$2500)&gt;0</f>
        <v>0</v>
      </c>
      <c r="AD2381" s="2" t="b">
        <f t="shared" si="1291"/>
        <v>0</v>
      </c>
      <c r="AE2381" s="2" t="b">
        <f t="shared" si="1292"/>
        <v>0</v>
      </c>
      <c r="AF2381" s="2" t="b">
        <f t="shared" si="1293"/>
        <v>0</v>
      </c>
      <c r="AG2381" s="2" t="b">
        <f>OR(
  AND(AC2381,NOT(AC2382)),
  AND(AF2381,WEEKDAY(AH2380,2)=EINSTELLUNGEN!$D$12),
  AND(AF2381,AH2381=$J$35)
)</f>
        <v>0</v>
      </c>
      <c r="AH2381" s="2">
        <f>IF(AE2381,AH2380+IF(WEEKDAY(AH2380+1,2)&lt;=EINSTELLUNGEN!$D$12,1,$J$36),AH2380)</f>
        <v>42020</v>
      </c>
      <c r="AI2381" s="2">
        <f t="shared" si="1294"/>
        <v>2019</v>
      </c>
      <c r="AJ2381" s="2">
        <f t="shared" si="1295"/>
        <v>201901</v>
      </c>
      <c r="AK2381" s="2">
        <f t="shared" si="1296"/>
        <v>201901</v>
      </c>
      <c r="AL2381" s="2">
        <f t="shared" si="1299"/>
        <v>201903</v>
      </c>
      <c r="AM2381" s="2" t="b">
        <f t="shared" si="1297"/>
        <v>1</v>
      </c>
      <c r="AN2381" s="4" t="e">
        <f t="shared" si="1276"/>
        <v>#N/A</v>
      </c>
      <c r="AO2381" s="4" t="e">
        <f t="shared" si="1277"/>
        <v>#N/A</v>
      </c>
      <c r="AP2381" s="2" t="str">
        <f>IF(AD2381,
  IF(ISBLANK(H2381),
    AP2380,
    IF(LEN(H2381)=1,
      IF(OR(UPPER(H2381)="A",UPPER(H2381)="I"),
        EINSTELLUNGEN!$D$21,
        IF(OR(UPPER(H2381)="B",UPPER(H2381)="M"),
          EINSTELLUNGEN!$D$22,
          IF(OR(UPPER(H2381)="C",UPPER(H2381)="S"),
            EINSTELLUNGEN!$D$23,
            IF(UPPER(H2381)="D",
              EINSTELLUNGEN!$D$24,
              IF(UPPER(H2381)="E",
                EINSTELLUNGEN!$D$25,
                UPPER(H2381)))))),
      IF(ISNUMBER(H2381),
        EINSTELLUNGEN!$D$20&amp;H2381,
        UPPER(H2381)))),
  "")</f>
        <v/>
      </c>
      <c r="AQ2381" s="2" t="str">
        <f t="shared" si="1278"/>
        <v/>
      </c>
      <c r="AR2381" s="2">
        <f t="shared" si="1279"/>
        <v>0</v>
      </c>
      <c r="AS2381" s="145">
        <f t="shared" si="1280"/>
        <v>0.33333333333333331</v>
      </c>
      <c r="AT2381" s="2">
        <f t="shared" si="1281"/>
        <v>0</v>
      </c>
      <c r="AU2381" s="2">
        <f t="shared" si="1282"/>
        <v>0</v>
      </c>
      <c r="AV2381" s="2">
        <f t="shared" si="1283"/>
        <v>0</v>
      </c>
      <c r="AW2381" s="2">
        <f t="shared" si="1284"/>
        <v>0</v>
      </c>
      <c r="AX2381" s="2">
        <f t="shared" si="1298"/>
        <v>0</v>
      </c>
      <c r="AY2381" s="2">
        <f t="shared" si="1285"/>
        <v>0</v>
      </c>
      <c r="AZ2381" s="145" t="e">
        <f t="shared" si="1286"/>
        <v>#N/A</v>
      </c>
      <c r="BA2381" s="145" t="e">
        <f t="shared" si="1287"/>
        <v>#N/A</v>
      </c>
      <c r="BB2381" s="145">
        <f t="shared" si="1288"/>
        <v>2.083333333333337E-2</v>
      </c>
      <c r="BC2381" s="2">
        <f>IF(AM2381,
  IF(AND(AL2381=$J$31,_xlfn.DAYS(AH2381,DATE(AI2381,1,1))&lt;7),
    MAX(0,EINSTELLUNGEN!$D$12+1-WEEKDAY(DATE(EINSTELLUNGEN!$D$9,EINSTELLUNGEN!$D$10,1),2)),
    IF(AL2381=$J$33,
      MIN(EINSTELLUNGEN!$D$12,WEEKDAY(DATE(EINSTELLUNGEN!$D$9,12,31),2)),
      EINSTELLUNGEN!$D$12
  )) - SUMIF(AL$50:AL$2500,"="&amp;AL2381,AX$50:AX$2500),
  0)</f>
        <v>3</v>
      </c>
      <c r="BD2381" s="2">
        <f t="shared" si="1289"/>
        <v>0.33333333333333331</v>
      </c>
      <c r="BE2381" s="2">
        <f t="shared" si="1290"/>
        <v>0</v>
      </c>
    </row>
    <row r="2382" spans="1:57" ht="10.5" customHeight="1">
      <c r="A2382" s="1" t="str">
        <f t="shared" ca="1" si="1266"/>
        <v/>
      </c>
      <c r="B2382" s="1" t="str">
        <f t="shared" ca="1" si="1267"/>
        <v/>
      </c>
      <c r="C2382" s="1" t="str">
        <f t="shared" ca="1" si="1268"/>
        <v/>
      </c>
      <c r="D2382" s="1" t="str">
        <f t="shared" ca="1" si="1269"/>
        <v/>
      </c>
      <c r="F2382" s="10"/>
      <c r="G2382" s="136" t="str">
        <f t="shared" si="1270"/>
        <v/>
      </c>
      <c r="H2382" s="27"/>
      <c r="I2382" s="28"/>
      <c r="J2382" s="28"/>
      <c r="K2382" s="29"/>
      <c r="L2382" s="136"/>
      <c r="M2382" s="136"/>
      <c r="N2382" s="136"/>
      <c r="O2382" s="26" t="str">
        <f t="shared" si="1271"/>
        <v/>
      </c>
      <c r="P2382" s="218" t="str">
        <f t="shared" si="1272"/>
        <v/>
      </c>
      <c r="Q2382" s="26" t="str">
        <f t="shared" si="1273"/>
        <v/>
      </c>
      <c r="R2382" s="22"/>
      <c r="S2382" s="99"/>
      <c r="T2382" s="10"/>
      <c r="U2382" s="229" t="str">
        <f t="shared" si="1274"/>
        <v/>
      </c>
      <c r="V2382" s="230"/>
      <c r="W2382" s="230"/>
      <c r="X2382" s="230"/>
      <c r="Y2382" s="230"/>
      <c r="Z2382" s="22" t="str">
        <f>""</f>
        <v/>
      </c>
      <c r="AB2382" s="23" t="str">
        <f t="shared" si="1275"/>
        <v/>
      </c>
      <c r="AC2382" s="2" t="b">
        <f>COUNT(Q2382:Q$2500)&gt;0</f>
        <v>0</v>
      </c>
      <c r="AD2382" s="2" t="b">
        <f t="shared" si="1291"/>
        <v>0</v>
      </c>
      <c r="AE2382" s="2" t="b">
        <f t="shared" si="1292"/>
        <v>0</v>
      </c>
      <c r="AF2382" s="2" t="b">
        <f t="shared" si="1293"/>
        <v>0</v>
      </c>
      <c r="AG2382" s="2" t="b">
        <f>OR(
  AND(AC2382,NOT(AC2383)),
  AND(AF2382,WEEKDAY(AH2381,2)=EINSTELLUNGEN!$D$12),
  AND(AF2382,AH2382=$J$35)
)</f>
        <v>0</v>
      </c>
      <c r="AH2382" s="2">
        <f>IF(AE2382,AH2381+IF(WEEKDAY(AH2381+1,2)&lt;=EINSTELLUNGEN!$D$12,1,$J$36),AH2381)</f>
        <v>42020</v>
      </c>
      <c r="AI2382" s="2">
        <f t="shared" si="1294"/>
        <v>2019</v>
      </c>
      <c r="AJ2382" s="2">
        <f t="shared" si="1295"/>
        <v>201901</v>
      </c>
      <c r="AK2382" s="2">
        <f t="shared" si="1296"/>
        <v>201901</v>
      </c>
      <c r="AL2382" s="2">
        <f t="shared" si="1299"/>
        <v>201903</v>
      </c>
      <c r="AM2382" s="2" t="b">
        <f t="shared" si="1297"/>
        <v>1</v>
      </c>
      <c r="AN2382" s="4" t="e">
        <f t="shared" si="1276"/>
        <v>#N/A</v>
      </c>
      <c r="AO2382" s="4" t="e">
        <f t="shared" si="1277"/>
        <v>#N/A</v>
      </c>
      <c r="AP2382" s="2" t="str">
        <f>IF(AD2382,
  IF(ISBLANK(H2382),
    AP2381,
    IF(LEN(H2382)=1,
      IF(OR(UPPER(H2382)="A",UPPER(H2382)="I"),
        EINSTELLUNGEN!$D$21,
        IF(OR(UPPER(H2382)="B",UPPER(H2382)="M"),
          EINSTELLUNGEN!$D$22,
          IF(OR(UPPER(H2382)="C",UPPER(H2382)="S"),
            EINSTELLUNGEN!$D$23,
            IF(UPPER(H2382)="D",
              EINSTELLUNGEN!$D$24,
              IF(UPPER(H2382)="E",
                EINSTELLUNGEN!$D$25,
                UPPER(H2382)))))),
      IF(ISNUMBER(H2382),
        EINSTELLUNGEN!$D$20&amp;H2382,
        UPPER(H2382)))),
  "")</f>
        <v/>
      </c>
      <c r="AQ2382" s="2" t="str">
        <f t="shared" si="1278"/>
        <v/>
      </c>
      <c r="AR2382" s="2">
        <f t="shared" si="1279"/>
        <v>0</v>
      </c>
      <c r="AS2382" s="145">
        <f t="shared" si="1280"/>
        <v>0.33333333333333331</v>
      </c>
      <c r="AT2382" s="2">
        <f t="shared" si="1281"/>
        <v>0</v>
      </c>
      <c r="AU2382" s="2">
        <f t="shared" si="1282"/>
        <v>0</v>
      </c>
      <c r="AV2382" s="2">
        <f t="shared" si="1283"/>
        <v>0</v>
      </c>
      <c r="AW2382" s="2">
        <f t="shared" si="1284"/>
        <v>0</v>
      </c>
      <c r="AX2382" s="2">
        <f t="shared" si="1298"/>
        <v>0</v>
      </c>
      <c r="AY2382" s="2">
        <f t="shared" si="1285"/>
        <v>0</v>
      </c>
      <c r="AZ2382" s="145" t="e">
        <f t="shared" si="1286"/>
        <v>#N/A</v>
      </c>
      <c r="BA2382" s="145" t="e">
        <f t="shared" si="1287"/>
        <v>#N/A</v>
      </c>
      <c r="BB2382" s="145">
        <f t="shared" si="1288"/>
        <v>2.083333333333337E-2</v>
      </c>
      <c r="BC2382" s="2">
        <f>IF(AM2382,
  IF(AND(AL2382=$J$31,_xlfn.DAYS(AH2382,DATE(AI2382,1,1))&lt;7),
    MAX(0,EINSTELLUNGEN!$D$12+1-WEEKDAY(DATE(EINSTELLUNGEN!$D$9,EINSTELLUNGEN!$D$10,1),2)),
    IF(AL2382=$J$33,
      MIN(EINSTELLUNGEN!$D$12,WEEKDAY(DATE(EINSTELLUNGEN!$D$9,12,31),2)),
      EINSTELLUNGEN!$D$12
  )) - SUMIF(AL$50:AL$2500,"="&amp;AL2382,AX$50:AX$2500),
  0)</f>
        <v>3</v>
      </c>
      <c r="BD2382" s="2">
        <f t="shared" si="1289"/>
        <v>0.33333333333333331</v>
      </c>
      <c r="BE2382" s="2">
        <f t="shared" si="1290"/>
        <v>0</v>
      </c>
    </row>
    <row r="2383" spans="1:57" ht="10.5" customHeight="1">
      <c r="A2383" s="1" t="str">
        <f t="shared" ca="1" si="1266"/>
        <v/>
      </c>
      <c r="B2383" s="1" t="str">
        <f t="shared" ca="1" si="1267"/>
        <v/>
      </c>
      <c r="C2383" s="1" t="str">
        <f t="shared" ca="1" si="1268"/>
        <v/>
      </c>
      <c r="D2383" s="1" t="str">
        <f t="shared" ca="1" si="1269"/>
        <v/>
      </c>
      <c r="F2383" s="10"/>
      <c r="G2383" s="136" t="str">
        <f t="shared" si="1270"/>
        <v/>
      </c>
      <c r="H2383" s="27"/>
      <c r="I2383" s="28"/>
      <c r="J2383" s="28"/>
      <c r="K2383" s="29"/>
      <c r="L2383" s="136"/>
      <c r="M2383" s="136"/>
      <c r="N2383" s="136"/>
      <c r="O2383" s="26" t="str">
        <f t="shared" si="1271"/>
        <v/>
      </c>
      <c r="P2383" s="218" t="str">
        <f t="shared" si="1272"/>
        <v/>
      </c>
      <c r="Q2383" s="26" t="str">
        <f t="shared" si="1273"/>
        <v/>
      </c>
      <c r="R2383" s="22"/>
      <c r="S2383" s="99"/>
      <c r="T2383" s="10"/>
      <c r="U2383" s="229" t="str">
        <f t="shared" si="1274"/>
        <v/>
      </c>
      <c r="V2383" s="230"/>
      <c r="W2383" s="230"/>
      <c r="X2383" s="230"/>
      <c r="Y2383" s="230"/>
      <c r="Z2383" s="22" t="str">
        <f>""</f>
        <v/>
      </c>
      <c r="AB2383" s="23" t="str">
        <f t="shared" si="1275"/>
        <v/>
      </c>
      <c r="AC2383" s="2" t="b">
        <f>COUNT(Q2383:Q$2500)&gt;0</f>
        <v>0</v>
      </c>
      <c r="AD2383" s="2" t="b">
        <f t="shared" si="1291"/>
        <v>0</v>
      </c>
      <c r="AE2383" s="2" t="b">
        <f t="shared" si="1292"/>
        <v>0</v>
      </c>
      <c r="AF2383" s="2" t="b">
        <f t="shared" si="1293"/>
        <v>0</v>
      </c>
      <c r="AG2383" s="2" t="b">
        <f>OR(
  AND(AC2383,NOT(AC2384)),
  AND(AF2383,WEEKDAY(AH2382,2)=EINSTELLUNGEN!$D$12),
  AND(AF2383,AH2383=$J$35)
)</f>
        <v>0</v>
      </c>
      <c r="AH2383" s="2">
        <f>IF(AE2383,AH2382+IF(WEEKDAY(AH2382+1,2)&lt;=EINSTELLUNGEN!$D$12,1,$J$36),AH2382)</f>
        <v>42020</v>
      </c>
      <c r="AI2383" s="2">
        <f t="shared" si="1294"/>
        <v>2019</v>
      </c>
      <c r="AJ2383" s="2">
        <f t="shared" si="1295"/>
        <v>201901</v>
      </c>
      <c r="AK2383" s="2">
        <f t="shared" si="1296"/>
        <v>201901</v>
      </c>
      <c r="AL2383" s="2">
        <f t="shared" si="1299"/>
        <v>201903</v>
      </c>
      <c r="AM2383" s="2" t="b">
        <f t="shared" si="1297"/>
        <v>1</v>
      </c>
      <c r="AN2383" s="4" t="e">
        <f t="shared" si="1276"/>
        <v>#N/A</v>
      </c>
      <c r="AO2383" s="4" t="e">
        <f t="shared" si="1277"/>
        <v>#N/A</v>
      </c>
      <c r="AP2383" s="2" t="str">
        <f>IF(AD2383,
  IF(ISBLANK(H2383),
    AP2382,
    IF(LEN(H2383)=1,
      IF(OR(UPPER(H2383)="A",UPPER(H2383)="I"),
        EINSTELLUNGEN!$D$21,
        IF(OR(UPPER(H2383)="B",UPPER(H2383)="M"),
          EINSTELLUNGEN!$D$22,
          IF(OR(UPPER(H2383)="C",UPPER(H2383)="S"),
            EINSTELLUNGEN!$D$23,
            IF(UPPER(H2383)="D",
              EINSTELLUNGEN!$D$24,
              IF(UPPER(H2383)="E",
                EINSTELLUNGEN!$D$25,
                UPPER(H2383)))))),
      IF(ISNUMBER(H2383),
        EINSTELLUNGEN!$D$20&amp;H2383,
        UPPER(H2383)))),
  "")</f>
        <v/>
      </c>
      <c r="AQ2383" s="2" t="str">
        <f t="shared" si="1278"/>
        <v/>
      </c>
      <c r="AR2383" s="2">
        <f t="shared" si="1279"/>
        <v>0</v>
      </c>
      <c r="AS2383" s="145">
        <f t="shared" si="1280"/>
        <v>0.33333333333333331</v>
      </c>
      <c r="AT2383" s="2">
        <f t="shared" si="1281"/>
        <v>0</v>
      </c>
      <c r="AU2383" s="2">
        <f t="shared" si="1282"/>
        <v>0</v>
      </c>
      <c r="AV2383" s="2">
        <f t="shared" si="1283"/>
        <v>0</v>
      </c>
      <c r="AW2383" s="2">
        <f t="shared" si="1284"/>
        <v>0</v>
      </c>
      <c r="AX2383" s="2">
        <f t="shared" si="1298"/>
        <v>0</v>
      </c>
      <c r="AY2383" s="2">
        <f t="shared" si="1285"/>
        <v>0</v>
      </c>
      <c r="AZ2383" s="145" t="e">
        <f t="shared" si="1286"/>
        <v>#N/A</v>
      </c>
      <c r="BA2383" s="145" t="e">
        <f t="shared" si="1287"/>
        <v>#N/A</v>
      </c>
      <c r="BB2383" s="145">
        <f t="shared" si="1288"/>
        <v>2.083333333333337E-2</v>
      </c>
      <c r="BC2383" s="2">
        <f>IF(AM2383,
  IF(AND(AL2383=$J$31,_xlfn.DAYS(AH2383,DATE(AI2383,1,1))&lt;7),
    MAX(0,EINSTELLUNGEN!$D$12+1-WEEKDAY(DATE(EINSTELLUNGEN!$D$9,EINSTELLUNGEN!$D$10,1),2)),
    IF(AL2383=$J$33,
      MIN(EINSTELLUNGEN!$D$12,WEEKDAY(DATE(EINSTELLUNGEN!$D$9,12,31),2)),
      EINSTELLUNGEN!$D$12
  )) - SUMIF(AL$50:AL$2500,"="&amp;AL2383,AX$50:AX$2500),
  0)</f>
        <v>3</v>
      </c>
      <c r="BD2383" s="2">
        <f t="shared" si="1289"/>
        <v>0.33333333333333331</v>
      </c>
      <c r="BE2383" s="2">
        <f t="shared" si="1290"/>
        <v>0</v>
      </c>
    </row>
    <row r="2384" spans="1:57" ht="10.5" customHeight="1">
      <c r="A2384" s="1" t="str">
        <f t="shared" ca="1" si="1266"/>
        <v/>
      </c>
      <c r="B2384" s="1" t="str">
        <f t="shared" ca="1" si="1267"/>
        <v/>
      </c>
      <c r="C2384" s="1" t="str">
        <f t="shared" ca="1" si="1268"/>
        <v/>
      </c>
      <c r="D2384" s="1" t="str">
        <f t="shared" ca="1" si="1269"/>
        <v/>
      </c>
      <c r="F2384" s="10"/>
      <c r="G2384" s="136" t="str">
        <f t="shared" si="1270"/>
        <v/>
      </c>
      <c r="H2384" s="27"/>
      <c r="I2384" s="28"/>
      <c r="J2384" s="28"/>
      <c r="K2384" s="29"/>
      <c r="L2384" s="136"/>
      <c r="M2384" s="136"/>
      <c r="N2384" s="136"/>
      <c r="O2384" s="26" t="str">
        <f t="shared" si="1271"/>
        <v/>
      </c>
      <c r="P2384" s="218" t="str">
        <f t="shared" si="1272"/>
        <v/>
      </c>
      <c r="Q2384" s="26" t="str">
        <f t="shared" si="1273"/>
        <v/>
      </c>
      <c r="R2384" s="22"/>
      <c r="S2384" s="99"/>
      <c r="T2384" s="10"/>
      <c r="U2384" s="229" t="str">
        <f t="shared" si="1274"/>
        <v/>
      </c>
      <c r="V2384" s="230"/>
      <c r="W2384" s="230"/>
      <c r="X2384" s="230"/>
      <c r="Y2384" s="230"/>
      <c r="Z2384" s="22" t="str">
        <f>""</f>
        <v/>
      </c>
      <c r="AB2384" s="23" t="str">
        <f t="shared" si="1275"/>
        <v/>
      </c>
      <c r="AC2384" s="2" t="b">
        <f>COUNT(Q2384:Q$2500)&gt;0</f>
        <v>0</v>
      </c>
      <c r="AD2384" s="2" t="b">
        <f t="shared" si="1291"/>
        <v>0</v>
      </c>
      <c r="AE2384" s="2" t="b">
        <f t="shared" si="1292"/>
        <v>0</v>
      </c>
      <c r="AF2384" s="2" t="b">
        <f t="shared" si="1293"/>
        <v>0</v>
      </c>
      <c r="AG2384" s="2" t="b">
        <f>OR(
  AND(AC2384,NOT(AC2385)),
  AND(AF2384,WEEKDAY(AH2383,2)=EINSTELLUNGEN!$D$12),
  AND(AF2384,AH2384=$J$35)
)</f>
        <v>0</v>
      </c>
      <c r="AH2384" s="2">
        <f>IF(AE2384,AH2383+IF(WEEKDAY(AH2383+1,2)&lt;=EINSTELLUNGEN!$D$12,1,$J$36),AH2383)</f>
        <v>42020</v>
      </c>
      <c r="AI2384" s="2">
        <f t="shared" si="1294"/>
        <v>2019</v>
      </c>
      <c r="AJ2384" s="2">
        <f t="shared" si="1295"/>
        <v>201901</v>
      </c>
      <c r="AK2384" s="2">
        <f t="shared" si="1296"/>
        <v>201901</v>
      </c>
      <c r="AL2384" s="2">
        <f t="shared" si="1299"/>
        <v>201903</v>
      </c>
      <c r="AM2384" s="2" t="b">
        <f t="shared" si="1297"/>
        <v>1</v>
      </c>
      <c r="AN2384" s="4" t="e">
        <f t="shared" si="1276"/>
        <v>#N/A</v>
      </c>
      <c r="AO2384" s="4" t="e">
        <f t="shared" si="1277"/>
        <v>#N/A</v>
      </c>
      <c r="AP2384" s="2" t="str">
        <f>IF(AD2384,
  IF(ISBLANK(H2384),
    AP2383,
    IF(LEN(H2384)=1,
      IF(OR(UPPER(H2384)="A",UPPER(H2384)="I"),
        EINSTELLUNGEN!$D$21,
        IF(OR(UPPER(H2384)="B",UPPER(H2384)="M"),
          EINSTELLUNGEN!$D$22,
          IF(OR(UPPER(H2384)="C",UPPER(H2384)="S"),
            EINSTELLUNGEN!$D$23,
            IF(UPPER(H2384)="D",
              EINSTELLUNGEN!$D$24,
              IF(UPPER(H2384)="E",
                EINSTELLUNGEN!$D$25,
                UPPER(H2384)))))),
      IF(ISNUMBER(H2384),
        EINSTELLUNGEN!$D$20&amp;H2384,
        UPPER(H2384)))),
  "")</f>
        <v/>
      </c>
      <c r="AQ2384" s="2" t="str">
        <f t="shared" si="1278"/>
        <v/>
      </c>
      <c r="AR2384" s="2">
        <f t="shared" si="1279"/>
        <v>0</v>
      </c>
      <c r="AS2384" s="145">
        <f t="shared" si="1280"/>
        <v>0.33333333333333331</v>
      </c>
      <c r="AT2384" s="2">
        <f t="shared" si="1281"/>
        <v>0</v>
      </c>
      <c r="AU2384" s="2">
        <f t="shared" si="1282"/>
        <v>0</v>
      </c>
      <c r="AV2384" s="2">
        <f t="shared" si="1283"/>
        <v>0</v>
      </c>
      <c r="AW2384" s="2">
        <f t="shared" si="1284"/>
        <v>0</v>
      </c>
      <c r="AX2384" s="2">
        <f t="shared" si="1298"/>
        <v>0</v>
      </c>
      <c r="AY2384" s="2">
        <f t="shared" si="1285"/>
        <v>0</v>
      </c>
      <c r="AZ2384" s="145" t="e">
        <f t="shared" si="1286"/>
        <v>#N/A</v>
      </c>
      <c r="BA2384" s="145" t="e">
        <f t="shared" si="1287"/>
        <v>#N/A</v>
      </c>
      <c r="BB2384" s="145">
        <f t="shared" si="1288"/>
        <v>2.083333333333337E-2</v>
      </c>
      <c r="BC2384" s="2">
        <f>IF(AM2384,
  IF(AND(AL2384=$J$31,_xlfn.DAYS(AH2384,DATE(AI2384,1,1))&lt;7),
    MAX(0,EINSTELLUNGEN!$D$12+1-WEEKDAY(DATE(EINSTELLUNGEN!$D$9,EINSTELLUNGEN!$D$10,1),2)),
    IF(AL2384=$J$33,
      MIN(EINSTELLUNGEN!$D$12,WEEKDAY(DATE(EINSTELLUNGEN!$D$9,12,31),2)),
      EINSTELLUNGEN!$D$12
  )) - SUMIF(AL$50:AL$2500,"="&amp;AL2384,AX$50:AX$2500),
  0)</f>
        <v>3</v>
      </c>
      <c r="BD2384" s="2">
        <f t="shared" si="1289"/>
        <v>0.33333333333333331</v>
      </c>
      <c r="BE2384" s="2">
        <f t="shared" si="1290"/>
        <v>0</v>
      </c>
    </row>
    <row r="2385" spans="1:57" ht="10.5" customHeight="1">
      <c r="A2385" s="1" t="str">
        <f t="shared" ca="1" si="1266"/>
        <v/>
      </c>
      <c r="B2385" s="1" t="str">
        <f t="shared" ca="1" si="1267"/>
        <v/>
      </c>
      <c r="C2385" s="1" t="str">
        <f t="shared" ca="1" si="1268"/>
        <v/>
      </c>
      <c r="D2385" s="1" t="str">
        <f t="shared" ca="1" si="1269"/>
        <v/>
      </c>
      <c r="F2385" s="10"/>
      <c r="G2385" s="136" t="str">
        <f t="shared" si="1270"/>
        <v/>
      </c>
      <c r="H2385" s="27"/>
      <c r="I2385" s="28"/>
      <c r="J2385" s="28"/>
      <c r="K2385" s="29"/>
      <c r="L2385" s="136"/>
      <c r="M2385" s="136"/>
      <c r="N2385" s="136"/>
      <c r="O2385" s="26" t="str">
        <f t="shared" si="1271"/>
        <v/>
      </c>
      <c r="P2385" s="218" t="str">
        <f t="shared" si="1272"/>
        <v/>
      </c>
      <c r="Q2385" s="26" t="str">
        <f t="shared" si="1273"/>
        <v/>
      </c>
      <c r="R2385" s="22"/>
      <c r="S2385" s="99"/>
      <c r="T2385" s="10"/>
      <c r="U2385" s="229" t="str">
        <f t="shared" si="1274"/>
        <v/>
      </c>
      <c r="V2385" s="230"/>
      <c r="W2385" s="230"/>
      <c r="X2385" s="230"/>
      <c r="Y2385" s="230"/>
      <c r="Z2385" s="22" t="str">
        <f>""</f>
        <v/>
      </c>
      <c r="AB2385" s="23" t="str">
        <f t="shared" si="1275"/>
        <v/>
      </c>
      <c r="AC2385" s="2" t="b">
        <f>COUNT(Q2385:Q$2500)&gt;0</f>
        <v>0</v>
      </c>
      <c r="AD2385" s="2" t="b">
        <f t="shared" si="1291"/>
        <v>0</v>
      </c>
      <c r="AE2385" s="2" t="b">
        <f t="shared" si="1292"/>
        <v>0</v>
      </c>
      <c r="AF2385" s="2" t="b">
        <f t="shared" si="1293"/>
        <v>0</v>
      </c>
      <c r="AG2385" s="2" t="b">
        <f>OR(
  AND(AC2385,NOT(AC2386)),
  AND(AF2385,WEEKDAY(AH2384,2)=EINSTELLUNGEN!$D$12),
  AND(AF2385,AH2385=$J$35)
)</f>
        <v>0</v>
      </c>
      <c r="AH2385" s="2">
        <f>IF(AE2385,AH2384+IF(WEEKDAY(AH2384+1,2)&lt;=EINSTELLUNGEN!$D$12,1,$J$36),AH2384)</f>
        <v>42020</v>
      </c>
      <c r="AI2385" s="2">
        <f t="shared" si="1294"/>
        <v>2019</v>
      </c>
      <c r="AJ2385" s="2">
        <f t="shared" si="1295"/>
        <v>201901</v>
      </c>
      <c r="AK2385" s="2">
        <f t="shared" si="1296"/>
        <v>201901</v>
      </c>
      <c r="AL2385" s="2">
        <f t="shared" si="1299"/>
        <v>201903</v>
      </c>
      <c r="AM2385" s="2" t="b">
        <f t="shared" si="1297"/>
        <v>1</v>
      </c>
      <c r="AN2385" s="4" t="e">
        <f t="shared" si="1276"/>
        <v>#N/A</v>
      </c>
      <c r="AO2385" s="4" t="e">
        <f t="shared" si="1277"/>
        <v>#N/A</v>
      </c>
      <c r="AP2385" s="2" t="str">
        <f>IF(AD2385,
  IF(ISBLANK(H2385),
    AP2384,
    IF(LEN(H2385)=1,
      IF(OR(UPPER(H2385)="A",UPPER(H2385)="I"),
        EINSTELLUNGEN!$D$21,
        IF(OR(UPPER(H2385)="B",UPPER(H2385)="M"),
          EINSTELLUNGEN!$D$22,
          IF(OR(UPPER(H2385)="C",UPPER(H2385)="S"),
            EINSTELLUNGEN!$D$23,
            IF(UPPER(H2385)="D",
              EINSTELLUNGEN!$D$24,
              IF(UPPER(H2385)="E",
                EINSTELLUNGEN!$D$25,
                UPPER(H2385)))))),
      IF(ISNUMBER(H2385),
        EINSTELLUNGEN!$D$20&amp;H2385,
        UPPER(H2385)))),
  "")</f>
        <v/>
      </c>
      <c r="AQ2385" s="2" t="str">
        <f t="shared" si="1278"/>
        <v/>
      </c>
      <c r="AR2385" s="2">
        <f t="shared" si="1279"/>
        <v>0</v>
      </c>
      <c r="AS2385" s="145">
        <f t="shared" si="1280"/>
        <v>0.33333333333333331</v>
      </c>
      <c r="AT2385" s="2">
        <f t="shared" si="1281"/>
        <v>0</v>
      </c>
      <c r="AU2385" s="2">
        <f t="shared" si="1282"/>
        <v>0</v>
      </c>
      <c r="AV2385" s="2">
        <f t="shared" si="1283"/>
        <v>0</v>
      </c>
      <c r="AW2385" s="2">
        <f t="shared" si="1284"/>
        <v>0</v>
      </c>
      <c r="AX2385" s="2">
        <f t="shared" si="1298"/>
        <v>0</v>
      </c>
      <c r="AY2385" s="2">
        <f t="shared" si="1285"/>
        <v>0</v>
      </c>
      <c r="AZ2385" s="145" t="e">
        <f t="shared" si="1286"/>
        <v>#N/A</v>
      </c>
      <c r="BA2385" s="145" t="e">
        <f t="shared" si="1287"/>
        <v>#N/A</v>
      </c>
      <c r="BB2385" s="145">
        <f t="shared" si="1288"/>
        <v>2.083333333333337E-2</v>
      </c>
      <c r="BC2385" s="2">
        <f>IF(AM2385,
  IF(AND(AL2385=$J$31,_xlfn.DAYS(AH2385,DATE(AI2385,1,1))&lt;7),
    MAX(0,EINSTELLUNGEN!$D$12+1-WEEKDAY(DATE(EINSTELLUNGEN!$D$9,EINSTELLUNGEN!$D$10,1),2)),
    IF(AL2385=$J$33,
      MIN(EINSTELLUNGEN!$D$12,WEEKDAY(DATE(EINSTELLUNGEN!$D$9,12,31),2)),
      EINSTELLUNGEN!$D$12
  )) - SUMIF(AL$50:AL$2500,"="&amp;AL2385,AX$50:AX$2500),
  0)</f>
        <v>3</v>
      </c>
      <c r="BD2385" s="2">
        <f t="shared" si="1289"/>
        <v>0.33333333333333331</v>
      </c>
      <c r="BE2385" s="2">
        <f t="shared" si="1290"/>
        <v>0</v>
      </c>
    </row>
    <row r="2386" spans="1:57" ht="10.5" customHeight="1">
      <c r="A2386" s="1" t="str">
        <f t="shared" ca="1" si="1266"/>
        <v/>
      </c>
      <c r="B2386" s="1" t="str">
        <f t="shared" ca="1" si="1267"/>
        <v/>
      </c>
      <c r="C2386" s="1" t="str">
        <f t="shared" ca="1" si="1268"/>
        <v/>
      </c>
      <c r="D2386" s="1" t="str">
        <f t="shared" ca="1" si="1269"/>
        <v/>
      </c>
      <c r="F2386" s="10"/>
      <c r="G2386" s="136" t="str">
        <f t="shared" si="1270"/>
        <v/>
      </c>
      <c r="H2386" s="27"/>
      <c r="I2386" s="28"/>
      <c r="J2386" s="28"/>
      <c r="K2386" s="29"/>
      <c r="L2386" s="136"/>
      <c r="M2386" s="136"/>
      <c r="N2386" s="136"/>
      <c r="O2386" s="26" t="str">
        <f t="shared" si="1271"/>
        <v/>
      </c>
      <c r="P2386" s="218" t="str">
        <f t="shared" si="1272"/>
        <v/>
      </c>
      <c r="Q2386" s="26" t="str">
        <f t="shared" si="1273"/>
        <v/>
      </c>
      <c r="R2386" s="22"/>
      <c r="S2386" s="99"/>
      <c r="T2386" s="10"/>
      <c r="U2386" s="229" t="str">
        <f t="shared" si="1274"/>
        <v/>
      </c>
      <c r="V2386" s="230"/>
      <c r="W2386" s="230"/>
      <c r="X2386" s="230"/>
      <c r="Y2386" s="230"/>
      <c r="Z2386" s="22" t="str">
        <f>""</f>
        <v/>
      </c>
      <c r="AB2386" s="23" t="str">
        <f t="shared" si="1275"/>
        <v/>
      </c>
      <c r="AC2386" s="2" t="b">
        <f>COUNT(Q2386:Q$2500)&gt;0</f>
        <v>0</v>
      </c>
      <c r="AD2386" s="2" t="b">
        <f t="shared" si="1291"/>
        <v>0</v>
      </c>
      <c r="AE2386" s="2" t="b">
        <f t="shared" si="1292"/>
        <v>0</v>
      </c>
      <c r="AF2386" s="2" t="b">
        <f t="shared" si="1293"/>
        <v>0</v>
      </c>
      <c r="AG2386" s="2" t="b">
        <f>OR(
  AND(AC2386,NOT(AC2387)),
  AND(AF2386,WEEKDAY(AH2385,2)=EINSTELLUNGEN!$D$12),
  AND(AF2386,AH2386=$J$35)
)</f>
        <v>0</v>
      </c>
      <c r="AH2386" s="2">
        <f>IF(AE2386,AH2385+IF(WEEKDAY(AH2385+1,2)&lt;=EINSTELLUNGEN!$D$12,1,$J$36),AH2385)</f>
        <v>42020</v>
      </c>
      <c r="AI2386" s="2">
        <f t="shared" si="1294"/>
        <v>2019</v>
      </c>
      <c r="AJ2386" s="2">
        <f t="shared" si="1295"/>
        <v>201901</v>
      </c>
      <c r="AK2386" s="2">
        <f t="shared" si="1296"/>
        <v>201901</v>
      </c>
      <c r="AL2386" s="2">
        <f t="shared" si="1299"/>
        <v>201903</v>
      </c>
      <c r="AM2386" s="2" t="b">
        <f t="shared" si="1297"/>
        <v>1</v>
      </c>
      <c r="AN2386" s="4" t="e">
        <f t="shared" si="1276"/>
        <v>#N/A</v>
      </c>
      <c r="AO2386" s="4" t="e">
        <f t="shared" si="1277"/>
        <v>#N/A</v>
      </c>
      <c r="AP2386" s="2" t="str">
        <f>IF(AD2386,
  IF(ISBLANK(H2386),
    AP2385,
    IF(LEN(H2386)=1,
      IF(OR(UPPER(H2386)="A",UPPER(H2386)="I"),
        EINSTELLUNGEN!$D$21,
        IF(OR(UPPER(H2386)="B",UPPER(H2386)="M"),
          EINSTELLUNGEN!$D$22,
          IF(OR(UPPER(H2386)="C",UPPER(H2386)="S"),
            EINSTELLUNGEN!$D$23,
            IF(UPPER(H2386)="D",
              EINSTELLUNGEN!$D$24,
              IF(UPPER(H2386)="E",
                EINSTELLUNGEN!$D$25,
                UPPER(H2386)))))),
      IF(ISNUMBER(H2386),
        EINSTELLUNGEN!$D$20&amp;H2386,
        UPPER(H2386)))),
  "")</f>
        <v/>
      </c>
      <c r="AQ2386" s="2" t="str">
        <f t="shared" si="1278"/>
        <v/>
      </c>
      <c r="AR2386" s="2">
        <f t="shared" si="1279"/>
        <v>0</v>
      </c>
      <c r="AS2386" s="145">
        <f t="shared" si="1280"/>
        <v>0.33333333333333331</v>
      </c>
      <c r="AT2386" s="2">
        <f t="shared" si="1281"/>
        <v>0</v>
      </c>
      <c r="AU2386" s="2">
        <f t="shared" si="1282"/>
        <v>0</v>
      </c>
      <c r="AV2386" s="2">
        <f t="shared" si="1283"/>
        <v>0</v>
      </c>
      <c r="AW2386" s="2">
        <f t="shared" si="1284"/>
        <v>0</v>
      </c>
      <c r="AX2386" s="2">
        <f t="shared" si="1298"/>
        <v>0</v>
      </c>
      <c r="AY2386" s="2">
        <f t="shared" si="1285"/>
        <v>0</v>
      </c>
      <c r="AZ2386" s="145" t="e">
        <f t="shared" si="1286"/>
        <v>#N/A</v>
      </c>
      <c r="BA2386" s="145" t="e">
        <f t="shared" si="1287"/>
        <v>#N/A</v>
      </c>
      <c r="BB2386" s="145">
        <f t="shared" si="1288"/>
        <v>2.083333333333337E-2</v>
      </c>
      <c r="BC2386" s="2">
        <f>IF(AM2386,
  IF(AND(AL2386=$J$31,_xlfn.DAYS(AH2386,DATE(AI2386,1,1))&lt;7),
    MAX(0,EINSTELLUNGEN!$D$12+1-WEEKDAY(DATE(EINSTELLUNGEN!$D$9,EINSTELLUNGEN!$D$10,1),2)),
    IF(AL2386=$J$33,
      MIN(EINSTELLUNGEN!$D$12,WEEKDAY(DATE(EINSTELLUNGEN!$D$9,12,31),2)),
      EINSTELLUNGEN!$D$12
  )) - SUMIF(AL$50:AL$2500,"="&amp;AL2386,AX$50:AX$2500),
  0)</f>
        <v>3</v>
      </c>
      <c r="BD2386" s="2">
        <f t="shared" si="1289"/>
        <v>0.33333333333333331</v>
      </c>
      <c r="BE2386" s="2">
        <f t="shared" si="1290"/>
        <v>0</v>
      </c>
    </row>
    <row r="2387" spans="1:57" ht="10.5" customHeight="1">
      <c r="A2387" s="1" t="str">
        <f t="shared" ca="1" si="1266"/>
        <v/>
      </c>
      <c r="B2387" s="1" t="str">
        <f t="shared" ca="1" si="1267"/>
        <v/>
      </c>
      <c r="C2387" s="1" t="str">
        <f t="shared" ca="1" si="1268"/>
        <v/>
      </c>
      <c r="D2387" s="1" t="str">
        <f t="shared" ca="1" si="1269"/>
        <v/>
      </c>
      <c r="F2387" s="10"/>
      <c r="G2387" s="136" t="str">
        <f t="shared" si="1270"/>
        <v/>
      </c>
      <c r="H2387" s="27"/>
      <c r="I2387" s="28"/>
      <c r="J2387" s="28"/>
      <c r="K2387" s="29"/>
      <c r="L2387" s="136"/>
      <c r="M2387" s="136"/>
      <c r="N2387" s="136"/>
      <c r="O2387" s="26" t="str">
        <f t="shared" si="1271"/>
        <v/>
      </c>
      <c r="P2387" s="218" t="str">
        <f t="shared" si="1272"/>
        <v/>
      </c>
      <c r="Q2387" s="26" t="str">
        <f t="shared" si="1273"/>
        <v/>
      </c>
      <c r="R2387" s="22"/>
      <c r="S2387" s="99"/>
      <c r="T2387" s="10"/>
      <c r="U2387" s="229" t="str">
        <f t="shared" si="1274"/>
        <v/>
      </c>
      <c r="V2387" s="230"/>
      <c r="W2387" s="230"/>
      <c r="X2387" s="230"/>
      <c r="Y2387" s="230"/>
      <c r="Z2387" s="22" t="str">
        <f>""</f>
        <v/>
      </c>
      <c r="AB2387" s="23" t="str">
        <f t="shared" si="1275"/>
        <v/>
      </c>
      <c r="AC2387" s="2" t="b">
        <f>COUNT(Q2387:Q$2500)&gt;0</f>
        <v>0</v>
      </c>
      <c r="AD2387" s="2" t="b">
        <f t="shared" si="1291"/>
        <v>0</v>
      </c>
      <c r="AE2387" s="2" t="b">
        <f t="shared" si="1292"/>
        <v>0</v>
      </c>
      <c r="AF2387" s="2" t="b">
        <f t="shared" si="1293"/>
        <v>0</v>
      </c>
      <c r="AG2387" s="2" t="b">
        <f>OR(
  AND(AC2387,NOT(AC2388)),
  AND(AF2387,WEEKDAY(AH2386,2)=EINSTELLUNGEN!$D$12),
  AND(AF2387,AH2387=$J$35)
)</f>
        <v>0</v>
      </c>
      <c r="AH2387" s="2">
        <f>IF(AE2387,AH2386+IF(WEEKDAY(AH2386+1,2)&lt;=EINSTELLUNGEN!$D$12,1,$J$36),AH2386)</f>
        <v>42020</v>
      </c>
      <c r="AI2387" s="2">
        <f t="shared" si="1294"/>
        <v>2019</v>
      </c>
      <c r="AJ2387" s="2">
        <f t="shared" si="1295"/>
        <v>201901</v>
      </c>
      <c r="AK2387" s="2">
        <f t="shared" si="1296"/>
        <v>201901</v>
      </c>
      <c r="AL2387" s="2">
        <f t="shared" si="1299"/>
        <v>201903</v>
      </c>
      <c r="AM2387" s="2" t="b">
        <f t="shared" si="1297"/>
        <v>1</v>
      </c>
      <c r="AN2387" s="4" t="e">
        <f t="shared" si="1276"/>
        <v>#N/A</v>
      </c>
      <c r="AO2387" s="4" t="e">
        <f t="shared" si="1277"/>
        <v>#N/A</v>
      </c>
      <c r="AP2387" s="2" t="str">
        <f>IF(AD2387,
  IF(ISBLANK(H2387),
    AP2386,
    IF(LEN(H2387)=1,
      IF(OR(UPPER(H2387)="A",UPPER(H2387)="I"),
        EINSTELLUNGEN!$D$21,
        IF(OR(UPPER(H2387)="B",UPPER(H2387)="M"),
          EINSTELLUNGEN!$D$22,
          IF(OR(UPPER(H2387)="C",UPPER(H2387)="S"),
            EINSTELLUNGEN!$D$23,
            IF(UPPER(H2387)="D",
              EINSTELLUNGEN!$D$24,
              IF(UPPER(H2387)="E",
                EINSTELLUNGEN!$D$25,
                UPPER(H2387)))))),
      IF(ISNUMBER(H2387),
        EINSTELLUNGEN!$D$20&amp;H2387,
        UPPER(H2387)))),
  "")</f>
        <v/>
      </c>
      <c r="AQ2387" s="2" t="str">
        <f t="shared" si="1278"/>
        <v/>
      </c>
      <c r="AR2387" s="2">
        <f t="shared" si="1279"/>
        <v>0</v>
      </c>
      <c r="AS2387" s="145">
        <f t="shared" si="1280"/>
        <v>0.33333333333333331</v>
      </c>
      <c r="AT2387" s="2">
        <f t="shared" si="1281"/>
        <v>0</v>
      </c>
      <c r="AU2387" s="2">
        <f t="shared" si="1282"/>
        <v>0</v>
      </c>
      <c r="AV2387" s="2">
        <f t="shared" si="1283"/>
        <v>0</v>
      </c>
      <c r="AW2387" s="2">
        <f t="shared" si="1284"/>
        <v>0</v>
      </c>
      <c r="AX2387" s="2">
        <f t="shared" si="1298"/>
        <v>0</v>
      </c>
      <c r="AY2387" s="2">
        <f t="shared" si="1285"/>
        <v>0</v>
      </c>
      <c r="AZ2387" s="145" t="e">
        <f t="shared" si="1286"/>
        <v>#N/A</v>
      </c>
      <c r="BA2387" s="145" t="e">
        <f t="shared" si="1287"/>
        <v>#N/A</v>
      </c>
      <c r="BB2387" s="145">
        <f t="shared" si="1288"/>
        <v>2.083333333333337E-2</v>
      </c>
      <c r="BC2387" s="2">
        <f>IF(AM2387,
  IF(AND(AL2387=$J$31,_xlfn.DAYS(AH2387,DATE(AI2387,1,1))&lt;7),
    MAX(0,EINSTELLUNGEN!$D$12+1-WEEKDAY(DATE(EINSTELLUNGEN!$D$9,EINSTELLUNGEN!$D$10,1),2)),
    IF(AL2387=$J$33,
      MIN(EINSTELLUNGEN!$D$12,WEEKDAY(DATE(EINSTELLUNGEN!$D$9,12,31),2)),
      EINSTELLUNGEN!$D$12
  )) - SUMIF(AL$50:AL$2500,"="&amp;AL2387,AX$50:AX$2500),
  0)</f>
        <v>3</v>
      </c>
      <c r="BD2387" s="2">
        <f t="shared" si="1289"/>
        <v>0.33333333333333331</v>
      </c>
      <c r="BE2387" s="2">
        <f t="shared" si="1290"/>
        <v>0</v>
      </c>
    </row>
    <row r="2388" spans="1:57" ht="10.5" customHeight="1">
      <c r="A2388" s="1" t="str">
        <f t="shared" ca="1" si="1266"/>
        <v/>
      </c>
      <c r="B2388" s="1" t="str">
        <f t="shared" ca="1" si="1267"/>
        <v/>
      </c>
      <c r="C2388" s="1" t="str">
        <f t="shared" ca="1" si="1268"/>
        <v/>
      </c>
      <c r="D2388" s="1" t="str">
        <f t="shared" ca="1" si="1269"/>
        <v/>
      </c>
      <c r="F2388" s="10"/>
      <c r="G2388" s="136" t="str">
        <f t="shared" si="1270"/>
        <v/>
      </c>
      <c r="H2388" s="27"/>
      <c r="I2388" s="28"/>
      <c r="J2388" s="28"/>
      <c r="K2388" s="29"/>
      <c r="L2388" s="136"/>
      <c r="M2388" s="136"/>
      <c r="N2388" s="136"/>
      <c r="O2388" s="26" t="str">
        <f t="shared" si="1271"/>
        <v/>
      </c>
      <c r="P2388" s="218" t="str">
        <f t="shared" si="1272"/>
        <v/>
      </c>
      <c r="Q2388" s="26" t="str">
        <f t="shared" si="1273"/>
        <v/>
      </c>
      <c r="R2388" s="22"/>
      <c r="S2388" s="99"/>
      <c r="T2388" s="10"/>
      <c r="U2388" s="229" t="str">
        <f t="shared" si="1274"/>
        <v/>
      </c>
      <c r="V2388" s="230"/>
      <c r="W2388" s="230"/>
      <c r="X2388" s="230"/>
      <c r="Y2388" s="230"/>
      <c r="Z2388" s="22" t="str">
        <f>""</f>
        <v/>
      </c>
      <c r="AB2388" s="23" t="str">
        <f t="shared" si="1275"/>
        <v/>
      </c>
      <c r="AC2388" s="2" t="b">
        <f>COUNT(Q2388:Q$2500)&gt;0</f>
        <v>0</v>
      </c>
      <c r="AD2388" s="2" t="b">
        <f t="shared" si="1291"/>
        <v>0</v>
      </c>
      <c r="AE2388" s="2" t="b">
        <f t="shared" si="1292"/>
        <v>0</v>
      </c>
      <c r="AF2388" s="2" t="b">
        <f t="shared" si="1293"/>
        <v>0</v>
      </c>
      <c r="AG2388" s="2" t="b">
        <f>OR(
  AND(AC2388,NOT(AC2389)),
  AND(AF2388,WEEKDAY(AH2387,2)=EINSTELLUNGEN!$D$12),
  AND(AF2388,AH2388=$J$35)
)</f>
        <v>0</v>
      </c>
      <c r="AH2388" s="2">
        <f>IF(AE2388,AH2387+IF(WEEKDAY(AH2387+1,2)&lt;=EINSTELLUNGEN!$D$12,1,$J$36),AH2387)</f>
        <v>42020</v>
      </c>
      <c r="AI2388" s="2">
        <f t="shared" si="1294"/>
        <v>2019</v>
      </c>
      <c r="AJ2388" s="2">
        <f t="shared" si="1295"/>
        <v>201901</v>
      </c>
      <c r="AK2388" s="2">
        <f t="shared" si="1296"/>
        <v>201901</v>
      </c>
      <c r="AL2388" s="2">
        <f t="shared" si="1299"/>
        <v>201903</v>
      </c>
      <c r="AM2388" s="2" t="b">
        <f t="shared" si="1297"/>
        <v>1</v>
      </c>
      <c r="AN2388" s="4" t="e">
        <f t="shared" si="1276"/>
        <v>#N/A</v>
      </c>
      <c r="AO2388" s="4" t="e">
        <f t="shared" si="1277"/>
        <v>#N/A</v>
      </c>
      <c r="AP2388" s="2" t="str">
        <f>IF(AD2388,
  IF(ISBLANK(H2388),
    AP2387,
    IF(LEN(H2388)=1,
      IF(OR(UPPER(H2388)="A",UPPER(H2388)="I"),
        EINSTELLUNGEN!$D$21,
        IF(OR(UPPER(H2388)="B",UPPER(H2388)="M"),
          EINSTELLUNGEN!$D$22,
          IF(OR(UPPER(H2388)="C",UPPER(H2388)="S"),
            EINSTELLUNGEN!$D$23,
            IF(UPPER(H2388)="D",
              EINSTELLUNGEN!$D$24,
              IF(UPPER(H2388)="E",
                EINSTELLUNGEN!$D$25,
                UPPER(H2388)))))),
      IF(ISNUMBER(H2388),
        EINSTELLUNGEN!$D$20&amp;H2388,
        UPPER(H2388)))),
  "")</f>
        <v/>
      </c>
      <c r="AQ2388" s="2" t="str">
        <f t="shared" si="1278"/>
        <v/>
      </c>
      <c r="AR2388" s="2">
        <f t="shared" si="1279"/>
        <v>0</v>
      </c>
      <c r="AS2388" s="145">
        <f t="shared" si="1280"/>
        <v>0.33333333333333331</v>
      </c>
      <c r="AT2388" s="2">
        <f t="shared" si="1281"/>
        <v>0</v>
      </c>
      <c r="AU2388" s="2">
        <f t="shared" si="1282"/>
        <v>0</v>
      </c>
      <c r="AV2388" s="2">
        <f t="shared" si="1283"/>
        <v>0</v>
      </c>
      <c r="AW2388" s="2">
        <f t="shared" si="1284"/>
        <v>0</v>
      </c>
      <c r="AX2388" s="2">
        <f t="shared" si="1298"/>
        <v>0</v>
      </c>
      <c r="AY2388" s="2">
        <f t="shared" si="1285"/>
        <v>0</v>
      </c>
      <c r="AZ2388" s="145" t="e">
        <f t="shared" si="1286"/>
        <v>#N/A</v>
      </c>
      <c r="BA2388" s="145" t="e">
        <f t="shared" si="1287"/>
        <v>#N/A</v>
      </c>
      <c r="BB2388" s="145">
        <f t="shared" si="1288"/>
        <v>2.083333333333337E-2</v>
      </c>
      <c r="BC2388" s="2">
        <f>IF(AM2388,
  IF(AND(AL2388=$J$31,_xlfn.DAYS(AH2388,DATE(AI2388,1,1))&lt;7),
    MAX(0,EINSTELLUNGEN!$D$12+1-WEEKDAY(DATE(EINSTELLUNGEN!$D$9,EINSTELLUNGEN!$D$10,1),2)),
    IF(AL2388=$J$33,
      MIN(EINSTELLUNGEN!$D$12,WEEKDAY(DATE(EINSTELLUNGEN!$D$9,12,31),2)),
      EINSTELLUNGEN!$D$12
  )) - SUMIF(AL$50:AL$2500,"="&amp;AL2388,AX$50:AX$2500),
  0)</f>
        <v>3</v>
      </c>
      <c r="BD2388" s="2">
        <f t="shared" si="1289"/>
        <v>0.33333333333333331</v>
      </c>
      <c r="BE2388" s="2">
        <f t="shared" si="1290"/>
        <v>0</v>
      </c>
    </row>
    <row r="2389" spans="1:57" ht="10.5" customHeight="1">
      <c r="A2389" s="1" t="str">
        <f t="shared" ca="1" si="1266"/>
        <v/>
      </c>
      <c r="B2389" s="1" t="str">
        <f t="shared" ca="1" si="1267"/>
        <v/>
      </c>
      <c r="C2389" s="1" t="str">
        <f t="shared" ca="1" si="1268"/>
        <v/>
      </c>
      <c r="D2389" s="1" t="str">
        <f t="shared" ca="1" si="1269"/>
        <v/>
      </c>
      <c r="F2389" s="10"/>
      <c r="G2389" s="136" t="str">
        <f t="shared" si="1270"/>
        <v/>
      </c>
      <c r="H2389" s="27"/>
      <c r="I2389" s="28"/>
      <c r="J2389" s="28"/>
      <c r="K2389" s="29"/>
      <c r="L2389" s="136"/>
      <c r="M2389" s="136"/>
      <c r="N2389" s="136"/>
      <c r="O2389" s="26" t="str">
        <f t="shared" si="1271"/>
        <v/>
      </c>
      <c r="P2389" s="218" t="str">
        <f t="shared" si="1272"/>
        <v/>
      </c>
      <c r="Q2389" s="26" t="str">
        <f t="shared" si="1273"/>
        <v/>
      </c>
      <c r="R2389" s="22"/>
      <c r="S2389" s="99"/>
      <c r="T2389" s="10"/>
      <c r="U2389" s="229" t="str">
        <f t="shared" si="1274"/>
        <v/>
      </c>
      <c r="V2389" s="230"/>
      <c r="W2389" s="230"/>
      <c r="X2389" s="230"/>
      <c r="Y2389" s="230"/>
      <c r="Z2389" s="22" t="str">
        <f>""</f>
        <v/>
      </c>
      <c r="AB2389" s="23" t="str">
        <f t="shared" si="1275"/>
        <v/>
      </c>
      <c r="AC2389" s="2" t="b">
        <f>COUNT(Q2389:Q$2500)&gt;0</f>
        <v>0</v>
      </c>
      <c r="AD2389" s="2" t="b">
        <f t="shared" si="1291"/>
        <v>0</v>
      </c>
      <c r="AE2389" s="2" t="b">
        <f t="shared" si="1292"/>
        <v>0</v>
      </c>
      <c r="AF2389" s="2" t="b">
        <f t="shared" si="1293"/>
        <v>0</v>
      </c>
      <c r="AG2389" s="2" t="b">
        <f>OR(
  AND(AC2389,NOT(AC2390)),
  AND(AF2389,WEEKDAY(AH2388,2)=EINSTELLUNGEN!$D$12),
  AND(AF2389,AH2389=$J$35)
)</f>
        <v>0</v>
      </c>
      <c r="AH2389" s="2">
        <f>IF(AE2389,AH2388+IF(WEEKDAY(AH2388+1,2)&lt;=EINSTELLUNGEN!$D$12,1,$J$36),AH2388)</f>
        <v>42020</v>
      </c>
      <c r="AI2389" s="2">
        <f t="shared" si="1294"/>
        <v>2019</v>
      </c>
      <c r="AJ2389" s="2">
        <f t="shared" si="1295"/>
        <v>201901</v>
      </c>
      <c r="AK2389" s="2">
        <f t="shared" si="1296"/>
        <v>201901</v>
      </c>
      <c r="AL2389" s="2">
        <f t="shared" si="1299"/>
        <v>201903</v>
      </c>
      <c r="AM2389" s="2" t="b">
        <f t="shared" si="1297"/>
        <v>1</v>
      </c>
      <c r="AN2389" s="4" t="e">
        <f t="shared" si="1276"/>
        <v>#N/A</v>
      </c>
      <c r="AO2389" s="4" t="e">
        <f t="shared" si="1277"/>
        <v>#N/A</v>
      </c>
      <c r="AP2389" s="2" t="str">
        <f>IF(AD2389,
  IF(ISBLANK(H2389),
    AP2388,
    IF(LEN(H2389)=1,
      IF(OR(UPPER(H2389)="A",UPPER(H2389)="I"),
        EINSTELLUNGEN!$D$21,
        IF(OR(UPPER(H2389)="B",UPPER(H2389)="M"),
          EINSTELLUNGEN!$D$22,
          IF(OR(UPPER(H2389)="C",UPPER(H2389)="S"),
            EINSTELLUNGEN!$D$23,
            IF(UPPER(H2389)="D",
              EINSTELLUNGEN!$D$24,
              IF(UPPER(H2389)="E",
                EINSTELLUNGEN!$D$25,
                UPPER(H2389)))))),
      IF(ISNUMBER(H2389),
        EINSTELLUNGEN!$D$20&amp;H2389,
        UPPER(H2389)))),
  "")</f>
        <v/>
      </c>
      <c r="AQ2389" s="2" t="str">
        <f t="shared" si="1278"/>
        <v/>
      </c>
      <c r="AR2389" s="2">
        <f t="shared" si="1279"/>
        <v>0</v>
      </c>
      <c r="AS2389" s="145">
        <f t="shared" si="1280"/>
        <v>0.33333333333333331</v>
      </c>
      <c r="AT2389" s="2">
        <f t="shared" si="1281"/>
        <v>0</v>
      </c>
      <c r="AU2389" s="2">
        <f t="shared" si="1282"/>
        <v>0</v>
      </c>
      <c r="AV2389" s="2">
        <f t="shared" si="1283"/>
        <v>0</v>
      </c>
      <c r="AW2389" s="2">
        <f t="shared" si="1284"/>
        <v>0</v>
      </c>
      <c r="AX2389" s="2">
        <f t="shared" si="1298"/>
        <v>0</v>
      </c>
      <c r="AY2389" s="2">
        <f t="shared" si="1285"/>
        <v>0</v>
      </c>
      <c r="AZ2389" s="145" t="e">
        <f t="shared" si="1286"/>
        <v>#N/A</v>
      </c>
      <c r="BA2389" s="145" t="e">
        <f t="shared" si="1287"/>
        <v>#N/A</v>
      </c>
      <c r="BB2389" s="145">
        <f t="shared" si="1288"/>
        <v>2.083333333333337E-2</v>
      </c>
      <c r="BC2389" s="2">
        <f>IF(AM2389,
  IF(AND(AL2389=$J$31,_xlfn.DAYS(AH2389,DATE(AI2389,1,1))&lt;7),
    MAX(0,EINSTELLUNGEN!$D$12+1-WEEKDAY(DATE(EINSTELLUNGEN!$D$9,EINSTELLUNGEN!$D$10,1),2)),
    IF(AL2389=$J$33,
      MIN(EINSTELLUNGEN!$D$12,WEEKDAY(DATE(EINSTELLUNGEN!$D$9,12,31),2)),
      EINSTELLUNGEN!$D$12
  )) - SUMIF(AL$50:AL$2500,"="&amp;AL2389,AX$50:AX$2500),
  0)</f>
        <v>3</v>
      </c>
      <c r="BD2389" s="2">
        <f t="shared" si="1289"/>
        <v>0.33333333333333331</v>
      </c>
      <c r="BE2389" s="2">
        <f t="shared" si="1290"/>
        <v>0</v>
      </c>
    </row>
    <row r="2390" spans="1:57" ht="10.5" customHeight="1">
      <c r="A2390" s="1" t="str">
        <f t="shared" ca="1" si="1266"/>
        <v/>
      </c>
      <c r="B2390" s="1" t="str">
        <f t="shared" ca="1" si="1267"/>
        <v/>
      </c>
      <c r="C2390" s="1" t="str">
        <f t="shared" ca="1" si="1268"/>
        <v/>
      </c>
      <c r="D2390" s="1" t="str">
        <f t="shared" ca="1" si="1269"/>
        <v/>
      </c>
      <c r="F2390" s="10"/>
      <c r="G2390" s="136" t="str">
        <f t="shared" si="1270"/>
        <v/>
      </c>
      <c r="H2390" s="27"/>
      <c r="I2390" s="28"/>
      <c r="J2390" s="28"/>
      <c r="K2390" s="29"/>
      <c r="L2390" s="136"/>
      <c r="M2390" s="136"/>
      <c r="N2390" s="136"/>
      <c r="O2390" s="26" t="str">
        <f t="shared" si="1271"/>
        <v/>
      </c>
      <c r="P2390" s="218" t="str">
        <f t="shared" si="1272"/>
        <v/>
      </c>
      <c r="Q2390" s="26" t="str">
        <f t="shared" si="1273"/>
        <v/>
      </c>
      <c r="R2390" s="22"/>
      <c r="S2390" s="99"/>
      <c r="T2390" s="10"/>
      <c r="U2390" s="229" t="str">
        <f t="shared" si="1274"/>
        <v/>
      </c>
      <c r="V2390" s="230"/>
      <c r="W2390" s="230"/>
      <c r="X2390" s="230"/>
      <c r="Y2390" s="230"/>
      <c r="Z2390" s="22" t="str">
        <f>""</f>
        <v/>
      </c>
      <c r="AB2390" s="23" t="str">
        <f t="shared" si="1275"/>
        <v/>
      </c>
      <c r="AC2390" s="2" t="b">
        <f>COUNT(Q2390:Q$2500)&gt;0</f>
        <v>0</v>
      </c>
      <c r="AD2390" s="2" t="b">
        <f t="shared" si="1291"/>
        <v>0</v>
      </c>
      <c r="AE2390" s="2" t="b">
        <f t="shared" si="1292"/>
        <v>0</v>
      </c>
      <c r="AF2390" s="2" t="b">
        <f t="shared" si="1293"/>
        <v>0</v>
      </c>
      <c r="AG2390" s="2" t="b">
        <f>OR(
  AND(AC2390,NOT(AC2391)),
  AND(AF2390,WEEKDAY(AH2389,2)=EINSTELLUNGEN!$D$12),
  AND(AF2390,AH2390=$J$35)
)</f>
        <v>0</v>
      </c>
      <c r="AH2390" s="2">
        <f>IF(AE2390,AH2389+IF(WEEKDAY(AH2389+1,2)&lt;=EINSTELLUNGEN!$D$12,1,$J$36),AH2389)</f>
        <v>42020</v>
      </c>
      <c r="AI2390" s="2">
        <f t="shared" si="1294"/>
        <v>2019</v>
      </c>
      <c r="AJ2390" s="2">
        <f t="shared" si="1295"/>
        <v>201901</v>
      </c>
      <c r="AK2390" s="2">
        <f t="shared" si="1296"/>
        <v>201901</v>
      </c>
      <c r="AL2390" s="2">
        <f t="shared" si="1299"/>
        <v>201903</v>
      </c>
      <c r="AM2390" s="2" t="b">
        <f t="shared" si="1297"/>
        <v>1</v>
      </c>
      <c r="AN2390" s="4" t="e">
        <f t="shared" si="1276"/>
        <v>#N/A</v>
      </c>
      <c r="AO2390" s="4" t="e">
        <f t="shared" si="1277"/>
        <v>#N/A</v>
      </c>
      <c r="AP2390" s="2" t="str">
        <f>IF(AD2390,
  IF(ISBLANK(H2390),
    AP2389,
    IF(LEN(H2390)=1,
      IF(OR(UPPER(H2390)="A",UPPER(H2390)="I"),
        EINSTELLUNGEN!$D$21,
        IF(OR(UPPER(H2390)="B",UPPER(H2390)="M"),
          EINSTELLUNGEN!$D$22,
          IF(OR(UPPER(H2390)="C",UPPER(H2390)="S"),
            EINSTELLUNGEN!$D$23,
            IF(UPPER(H2390)="D",
              EINSTELLUNGEN!$D$24,
              IF(UPPER(H2390)="E",
                EINSTELLUNGEN!$D$25,
                UPPER(H2390)))))),
      IF(ISNUMBER(H2390),
        EINSTELLUNGEN!$D$20&amp;H2390,
        UPPER(H2390)))),
  "")</f>
        <v/>
      </c>
      <c r="AQ2390" s="2" t="str">
        <f t="shared" si="1278"/>
        <v/>
      </c>
      <c r="AR2390" s="2">
        <f t="shared" si="1279"/>
        <v>0</v>
      </c>
      <c r="AS2390" s="145">
        <f t="shared" si="1280"/>
        <v>0.33333333333333331</v>
      </c>
      <c r="AT2390" s="2">
        <f t="shared" si="1281"/>
        <v>0</v>
      </c>
      <c r="AU2390" s="2">
        <f t="shared" si="1282"/>
        <v>0</v>
      </c>
      <c r="AV2390" s="2">
        <f t="shared" si="1283"/>
        <v>0</v>
      </c>
      <c r="AW2390" s="2">
        <f t="shared" si="1284"/>
        <v>0</v>
      </c>
      <c r="AX2390" s="2">
        <f t="shared" si="1298"/>
        <v>0</v>
      </c>
      <c r="AY2390" s="2">
        <f t="shared" si="1285"/>
        <v>0</v>
      </c>
      <c r="AZ2390" s="145" t="e">
        <f t="shared" si="1286"/>
        <v>#N/A</v>
      </c>
      <c r="BA2390" s="145" t="e">
        <f t="shared" si="1287"/>
        <v>#N/A</v>
      </c>
      <c r="BB2390" s="145">
        <f t="shared" si="1288"/>
        <v>2.083333333333337E-2</v>
      </c>
      <c r="BC2390" s="2">
        <f>IF(AM2390,
  IF(AND(AL2390=$J$31,_xlfn.DAYS(AH2390,DATE(AI2390,1,1))&lt;7),
    MAX(0,EINSTELLUNGEN!$D$12+1-WEEKDAY(DATE(EINSTELLUNGEN!$D$9,EINSTELLUNGEN!$D$10,1),2)),
    IF(AL2390=$J$33,
      MIN(EINSTELLUNGEN!$D$12,WEEKDAY(DATE(EINSTELLUNGEN!$D$9,12,31),2)),
      EINSTELLUNGEN!$D$12
  )) - SUMIF(AL$50:AL$2500,"="&amp;AL2390,AX$50:AX$2500),
  0)</f>
        <v>3</v>
      </c>
      <c r="BD2390" s="2">
        <f t="shared" si="1289"/>
        <v>0.33333333333333331</v>
      </c>
      <c r="BE2390" s="2">
        <f t="shared" si="1290"/>
        <v>0</v>
      </c>
    </row>
    <row r="2391" spans="1:57" ht="10.5" customHeight="1">
      <c r="A2391" s="1" t="str">
        <f t="shared" ca="1" si="1266"/>
        <v/>
      </c>
      <c r="B2391" s="1" t="str">
        <f t="shared" ca="1" si="1267"/>
        <v/>
      </c>
      <c r="C2391" s="1" t="str">
        <f t="shared" ca="1" si="1268"/>
        <v/>
      </c>
      <c r="D2391" s="1" t="str">
        <f t="shared" ca="1" si="1269"/>
        <v/>
      </c>
      <c r="F2391" s="10"/>
      <c r="G2391" s="136" t="str">
        <f t="shared" si="1270"/>
        <v/>
      </c>
      <c r="H2391" s="27"/>
      <c r="I2391" s="28"/>
      <c r="J2391" s="28"/>
      <c r="K2391" s="29"/>
      <c r="L2391" s="136"/>
      <c r="M2391" s="136"/>
      <c r="N2391" s="136"/>
      <c r="O2391" s="26" t="str">
        <f t="shared" si="1271"/>
        <v/>
      </c>
      <c r="P2391" s="218" t="str">
        <f t="shared" si="1272"/>
        <v/>
      </c>
      <c r="Q2391" s="26" t="str">
        <f t="shared" si="1273"/>
        <v/>
      </c>
      <c r="R2391" s="22"/>
      <c r="S2391" s="99"/>
      <c r="T2391" s="10"/>
      <c r="U2391" s="229" t="str">
        <f t="shared" si="1274"/>
        <v/>
      </c>
      <c r="V2391" s="230"/>
      <c r="W2391" s="230"/>
      <c r="X2391" s="230"/>
      <c r="Y2391" s="230"/>
      <c r="Z2391" s="22" t="str">
        <f>""</f>
        <v/>
      </c>
      <c r="AB2391" s="23" t="str">
        <f t="shared" si="1275"/>
        <v/>
      </c>
      <c r="AC2391" s="2" t="b">
        <f>COUNT(Q2391:Q$2500)&gt;0</f>
        <v>0</v>
      </c>
      <c r="AD2391" s="2" t="b">
        <f t="shared" si="1291"/>
        <v>0</v>
      </c>
      <c r="AE2391" s="2" t="b">
        <f t="shared" si="1292"/>
        <v>0</v>
      </c>
      <c r="AF2391" s="2" t="b">
        <f t="shared" si="1293"/>
        <v>0</v>
      </c>
      <c r="AG2391" s="2" t="b">
        <f>OR(
  AND(AC2391,NOT(AC2392)),
  AND(AF2391,WEEKDAY(AH2390,2)=EINSTELLUNGEN!$D$12),
  AND(AF2391,AH2391=$J$35)
)</f>
        <v>0</v>
      </c>
      <c r="AH2391" s="2">
        <f>IF(AE2391,AH2390+IF(WEEKDAY(AH2390+1,2)&lt;=EINSTELLUNGEN!$D$12,1,$J$36),AH2390)</f>
        <v>42020</v>
      </c>
      <c r="AI2391" s="2">
        <f t="shared" si="1294"/>
        <v>2019</v>
      </c>
      <c r="AJ2391" s="2">
        <f t="shared" si="1295"/>
        <v>201901</v>
      </c>
      <c r="AK2391" s="2">
        <f t="shared" si="1296"/>
        <v>201901</v>
      </c>
      <c r="AL2391" s="2">
        <f t="shared" si="1299"/>
        <v>201903</v>
      </c>
      <c r="AM2391" s="2" t="b">
        <f t="shared" si="1297"/>
        <v>1</v>
      </c>
      <c r="AN2391" s="4" t="e">
        <f t="shared" si="1276"/>
        <v>#N/A</v>
      </c>
      <c r="AO2391" s="4" t="e">
        <f t="shared" si="1277"/>
        <v>#N/A</v>
      </c>
      <c r="AP2391" s="2" t="str">
        <f>IF(AD2391,
  IF(ISBLANK(H2391),
    AP2390,
    IF(LEN(H2391)=1,
      IF(OR(UPPER(H2391)="A",UPPER(H2391)="I"),
        EINSTELLUNGEN!$D$21,
        IF(OR(UPPER(H2391)="B",UPPER(H2391)="M"),
          EINSTELLUNGEN!$D$22,
          IF(OR(UPPER(H2391)="C",UPPER(H2391)="S"),
            EINSTELLUNGEN!$D$23,
            IF(UPPER(H2391)="D",
              EINSTELLUNGEN!$D$24,
              IF(UPPER(H2391)="E",
                EINSTELLUNGEN!$D$25,
                UPPER(H2391)))))),
      IF(ISNUMBER(H2391),
        EINSTELLUNGEN!$D$20&amp;H2391,
        UPPER(H2391)))),
  "")</f>
        <v/>
      </c>
      <c r="AQ2391" s="2" t="str">
        <f t="shared" si="1278"/>
        <v/>
      </c>
      <c r="AR2391" s="2">
        <f t="shared" si="1279"/>
        <v>0</v>
      </c>
      <c r="AS2391" s="145">
        <f t="shared" si="1280"/>
        <v>0.33333333333333331</v>
      </c>
      <c r="AT2391" s="2">
        <f t="shared" si="1281"/>
        <v>0</v>
      </c>
      <c r="AU2391" s="2">
        <f t="shared" si="1282"/>
        <v>0</v>
      </c>
      <c r="AV2391" s="2">
        <f t="shared" si="1283"/>
        <v>0</v>
      </c>
      <c r="AW2391" s="2">
        <f t="shared" si="1284"/>
        <v>0</v>
      </c>
      <c r="AX2391" s="2">
        <f t="shared" si="1298"/>
        <v>0</v>
      </c>
      <c r="AY2391" s="2">
        <f t="shared" si="1285"/>
        <v>0</v>
      </c>
      <c r="AZ2391" s="145" t="e">
        <f t="shared" si="1286"/>
        <v>#N/A</v>
      </c>
      <c r="BA2391" s="145" t="e">
        <f t="shared" si="1287"/>
        <v>#N/A</v>
      </c>
      <c r="BB2391" s="145">
        <f t="shared" si="1288"/>
        <v>2.083333333333337E-2</v>
      </c>
      <c r="BC2391" s="2">
        <f>IF(AM2391,
  IF(AND(AL2391=$J$31,_xlfn.DAYS(AH2391,DATE(AI2391,1,1))&lt;7),
    MAX(0,EINSTELLUNGEN!$D$12+1-WEEKDAY(DATE(EINSTELLUNGEN!$D$9,EINSTELLUNGEN!$D$10,1),2)),
    IF(AL2391=$J$33,
      MIN(EINSTELLUNGEN!$D$12,WEEKDAY(DATE(EINSTELLUNGEN!$D$9,12,31),2)),
      EINSTELLUNGEN!$D$12
  )) - SUMIF(AL$50:AL$2500,"="&amp;AL2391,AX$50:AX$2500),
  0)</f>
        <v>3</v>
      </c>
      <c r="BD2391" s="2">
        <f t="shared" si="1289"/>
        <v>0.33333333333333331</v>
      </c>
      <c r="BE2391" s="2">
        <f t="shared" si="1290"/>
        <v>0</v>
      </c>
    </row>
    <row r="2392" spans="1:57" ht="10.5" customHeight="1">
      <c r="A2392" s="1" t="str">
        <f t="shared" ca="1" si="1266"/>
        <v/>
      </c>
      <c r="B2392" s="1" t="str">
        <f t="shared" ca="1" si="1267"/>
        <v/>
      </c>
      <c r="C2392" s="1" t="str">
        <f t="shared" ca="1" si="1268"/>
        <v/>
      </c>
      <c r="D2392" s="1" t="str">
        <f t="shared" ca="1" si="1269"/>
        <v/>
      </c>
      <c r="F2392" s="10"/>
      <c r="G2392" s="136" t="str">
        <f t="shared" si="1270"/>
        <v/>
      </c>
      <c r="H2392" s="27"/>
      <c r="I2392" s="28"/>
      <c r="J2392" s="28"/>
      <c r="K2392" s="29"/>
      <c r="L2392" s="136"/>
      <c r="M2392" s="136"/>
      <c r="N2392" s="136"/>
      <c r="O2392" s="26" t="str">
        <f t="shared" si="1271"/>
        <v/>
      </c>
      <c r="P2392" s="218" t="str">
        <f t="shared" si="1272"/>
        <v/>
      </c>
      <c r="Q2392" s="26" t="str">
        <f t="shared" si="1273"/>
        <v/>
      </c>
      <c r="R2392" s="22"/>
      <c r="S2392" s="99"/>
      <c r="T2392" s="10"/>
      <c r="U2392" s="229" t="str">
        <f t="shared" si="1274"/>
        <v/>
      </c>
      <c r="V2392" s="230"/>
      <c r="W2392" s="230"/>
      <c r="X2392" s="230"/>
      <c r="Y2392" s="230"/>
      <c r="Z2392" s="22" t="str">
        <f>""</f>
        <v/>
      </c>
      <c r="AB2392" s="23" t="str">
        <f t="shared" si="1275"/>
        <v/>
      </c>
      <c r="AC2392" s="2" t="b">
        <f>COUNT(Q2392:Q$2500)&gt;0</f>
        <v>0</v>
      </c>
      <c r="AD2392" s="2" t="b">
        <f t="shared" si="1291"/>
        <v>0</v>
      </c>
      <c r="AE2392" s="2" t="b">
        <f t="shared" si="1292"/>
        <v>0</v>
      </c>
      <c r="AF2392" s="2" t="b">
        <f t="shared" si="1293"/>
        <v>0</v>
      </c>
      <c r="AG2392" s="2" t="b">
        <f>OR(
  AND(AC2392,NOT(AC2393)),
  AND(AF2392,WEEKDAY(AH2391,2)=EINSTELLUNGEN!$D$12),
  AND(AF2392,AH2392=$J$35)
)</f>
        <v>0</v>
      </c>
      <c r="AH2392" s="2">
        <f>IF(AE2392,AH2391+IF(WEEKDAY(AH2391+1,2)&lt;=EINSTELLUNGEN!$D$12,1,$J$36),AH2391)</f>
        <v>42020</v>
      </c>
      <c r="AI2392" s="2">
        <f t="shared" si="1294"/>
        <v>2019</v>
      </c>
      <c r="AJ2392" s="2">
        <f t="shared" si="1295"/>
        <v>201901</v>
      </c>
      <c r="AK2392" s="2">
        <f t="shared" si="1296"/>
        <v>201901</v>
      </c>
      <c r="AL2392" s="2">
        <f t="shared" si="1299"/>
        <v>201903</v>
      </c>
      <c r="AM2392" s="2" t="b">
        <f t="shared" si="1297"/>
        <v>1</v>
      </c>
      <c r="AN2392" s="4" t="e">
        <f t="shared" si="1276"/>
        <v>#N/A</v>
      </c>
      <c r="AO2392" s="4" t="e">
        <f t="shared" si="1277"/>
        <v>#N/A</v>
      </c>
      <c r="AP2392" s="2" t="str">
        <f>IF(AD2392,
  IF(ISBLANK(H2392),
    AP2391,
    IF(LEN(H2392)=1,
      IF(OR(UPPER(H2392)="A",UPPER(H2392)="I"),
        EINSTELLUNGEN!$D$21,
        IF(OR(UPPER(H2392)="B",UPPER(H2392)="M"),
          EINSTELLUNGEN!$D$22,
          IF(OR(UPPER(H2392)="C",UPPER(H2392)="S"),
            EINSTELLUNGEN!$D$23,
            IF(UPPER(H2392)="D",
              EINSTELLUNGEN!$D$24,
              IF(UPPER(H2392)="E",
                EINSTELLUNGEN!$D$25,
                UPPER(H2392)))))),
      IF(ISNUMBER(H2392),
        EINSTELLUNGEN!$D$20&amp;H2392,
        UPPER(H2392)))),
  "")</f>
        <v/>
      </c>
      <c r="AQ2392" s="2" t="str">
        <f t="shared" si="1278"/>
        <v/>
      </c>
      <c r="AR2392" s="2">
        <f t="shared" si="1279"/>
        <v>0</v>
      </c>
      <c r="AS2392" s="145">
        <f t="shared" si="1280"/>
        <v>0.33333333333333331</v>
      </c>
      <c r="AT2392" s="2">
        <f t="shared" si="1281"/>
        <v>0</v>
      </c>
      <c r="AU2392" s="2">
        <f t="shared" si="1282"/>
        <v>0</v>
      </c>
      <c r="AV2392" s="2">
        <f t="shared" si="1283"/>
        <v>0</v>
      </c>
      <c r="AW2392" s="2">
        <f t="shared" si="1284"/>
        <v>0</v>
      </c>
      <c r="AX2392" s="2">
        <f t="shared" si="1298"/>
        <v>0</v>
      </c>
      <c r="AY2392" s="2">
        <f t="shared" si="1285"/>
        <v>0</v>
      </c>
      <c r="AZ2392" s="145" t="e">
        <f t="shared" si="1286"/>
        <v>#N/A</v>
      </c>
      <c r="BA2392" s="145" t="e">
        <f t="shared" si="1287"/>
        <v>#N/A</v>
      </c>
      <c r="BB2392" s="145">
        <f t="shared" si="1288"/>
        <v>2.083333333333337E-2</v>
      </c>
      <c r="BC2392" s="2">
        <f>IF(AM2392,
  IF(AND(AL2392=$J$31,_xlfn.DAYS(AH2392,DATE(AI2392,1,1))&lt;7),
    MAX(0,EINSTELLUNGEN!$D$12+1-WEEKDAY(DATE(EINSTELLUNGEN!$D$9,EINSTELLUNGEN!$D$10,1),2)),
    IF(AL2392=$J$33,
      MIN(EINSTELLUNGEN!$D$12,WEEKDAY(DATE(EINSTELLUNGEN!$D$9,12,31),2)),
      EINSTELLUNGEN!$D$12
  )) - SUMIF(AL$50:AL$2500,"="&amp;AL2392,AX$50:AX$2500),
  0)</f>
        <v>3</v>
      </c>
      <c r="BD2392" s="2">
        <f t="shared" si="1289"/>
        <v>0.33333333333333331</v>
      </c>
      <c r="BE2392" s="2">
        <f t="shared" si="1290"/>
        <v>0</v>
      </c>
    </row>
    <row r="2393" spans="1:57" ht="10.5" customHeight="1">
      <c r="A2393" s="1" t="str">
        <f t="shared" ca="1" si="1266"/>
        <v/>
      </c>
      <c r="B2393" s="1" t="str">
        <f t="shared" ca="1" si="1267"/>
        <v/>
      </c>
      <c r="C2393" s="1" t="str">
        <f t="shared" ca="1" si="1268"/>
        <v/>
      </c>
      <c r="D2393" s="1" t="str">
        <f t="shared" ca="1" si="1269"/>
        <v/>
      </c>
      <c r="F2393" s="10"/>
      <c r="G2393" s="136" t="str">
        <f t="shared" si="1270"/>
        <v/>
      </c>
      <c r="H2393" s="27"/>
      <c r="I2393" s="28"/>
      <c r="J2393" s="28"/>
      <c r="K2393" s="29"/>
      <c r="L2393" s="136"/>
      <c r="M2393" s="136"/>
      <c r="N2393" s="136"/>
      <c r="O2393" s="26" t="str">
        <f t="shared" si="1271"/>
        <v/>
      </c>
      <c r="P2393" s="218" t="str">
        <f t="shared" si="1272"/>
        <v/>
      </c>
      <c r="Q2393" s="26" t="str">
        <f t="shared" si="1273"/>
        <v/>
      </c>
      <c r="R2393" s="22"/>
      <c r="S2393" s="99"/>
      <c r="T2393" s="10"/>
      <c r="U2393" s="229" t="str">
        <f t="shared" si="1274"/>
        <v/>
      </c>
      <c r="V2393" s="230"/>
      <c r="W2393" s="230"/>
      <c r="X2393" s="230"/>
      <c r="Y2393" s="230"/>
      <c r="Z2393" s="22" t="str">
        <f>""</f>
        <v/>
      </c>
      <c r="AB2393" s="23" t="str">
        <f t="shared" si="1275"/>
        <v/>
      </c>
      <c r="AC2393" s="2" t="b">
        <f>COUNT(Q2393:Q$2500)&gt;0</f>
        <v>0</v>
      </c>
      <c r="AD2393" s="2" t="b">
        <f t="shared" si="1291"/>
        <v>0</v>
      </c>
      <c r="AE2393" s="2" t="b">
        <f t="shared" si="1292"/>
        <v>0</v>
      </c>
      <c r="AF2393" s="2" t="b">
        <f t="shared" si="1293"/>
        <v>0</v>
      </c>
      <c r="AG2393" s="2" t="b">
        <f>OR(
  AND(AC2393,NOT(AC2394)),
  AND(AF2393,WEEKDAY(AH2392,2)=EINSTELLUNGEN!$D$12),
  AND(AF2393,AH2393=$J$35)
)</f>
        <v>0</v>
      </c>
      <c r="AH2393" s="2">
        <f>IF(AE2393,AH2392+IF(WEEKDAY(AH2392+1,2)&lt;=EINSTELLUNGEN!$D$12,1,$J$36),AH2392)</f>
        <v>42020</v>
      </c>
      <c r="AI2393" s="2">
        <f t="shared" si="1294"/>
        <v>2019</v>
      </c>
      <c r="AJ2393" s="2">
        <f t="shared" si="1295"/>
        <v>201901</v>
      </c>
      <c r="AK2393" s="2">
        <f t="shared" si="1296"/>
        <v>201901</v>
      </c>
      <c r="AL2393" s="2">
        <f t="shared" si="1299"/>
        <v>201903</v>
      </c>
      <c r="AM2393" s="2" t="b">
        <f t="shared" si="1297"/>
        <v>1</v>
      </c>
      <c r="AN2393" s="4" t="e">
        <f t="shared" si="1276"/>
        <v>#N/A</v>
      </c>
      <c r="AO2393" s="4" t="e">
        <f t="shared" si="1277"/>
        <v>#N/A</v>
      </c>
      <c r="AP2393" s="2" t="str">
        <f>IF(AD2393,
  IF(ISBLANK(H2393),
    AP2392,
    IF(LEN(H2393)=1,
      IF(OR(UPPER(H2393)="A",UPPER(H2393)="I"),
        EINSTELLUNGEN!$D$21,
        IF(OR(UPPER(H2393)="B",UPPER(H2393)="M"),
          EINSTELLUNGEN!$D$22,
          IF(OR(UPPER(H2393)="C",UPPER(H2393)="S"),
            EINSTELLUNGEN!$D$23,
            IF(UPPER(H2393)="D",
              EINSTELLUNGEN!$D$24,
              IF(UPPER(H2393)="E",
                EINSTELLUNGEN!$D$25,
                UPPER(H2393)))))),
      IF(ISNUMBER(H2393),
        EINSTELLUNGEN!$D$20&amp;H2393,
        UPPER(H2393)))),
  "")</f>
        <v/>
      </c>
      <c r="AQ2393" s="2" t="str">
        <f t="shared" si="1278"/>
        <v/>
      </c>
      <c r="AR2393" s="2">
        <f t="shared" si="1279"/>
        <v>0</v>
      </c>
      <c r="AS2393" s="145">
        <f t="shared" si="1280"/>
        <v>0.33333333333333331</v>
      </c>
      <c r="AT2393" s="2">
        <f t="shared" si="1281"/>
        <v>0</v>
      </c>
      <c r="AU2393" s="2">
        <f t="shared" si="1282"/>
        <v>0</v>
      </c>
      <c r="AV2393" s="2">
        <f t="shared" si="1283"/>
        <v>0</v>
      </c>
      <c r="AW2393" s="2">
        <f t="shared" si="1284"/>
        <v>0</v>
      </c>
      <c r="AX2393" s="2">
        <f t="shared" si="1298"/>
        <v>0</v>
      </c>
      <c r="AY2393" s="2">
        <f t="shared" si="1285"/>
        <v>0</v>
      </c>
      <c r="AZ2393" s="145" t="e">
        <f t="shared" si="1286"/>
        <v>#N/A</v>
      </c>
      <c r="BA2393" s="145" t="e">
        <f t="shared" si="1287"/>
        <v>#N/A</v>
      </c>
      <c r="BB2393" s="145">
        <f t="shared" si="1288"/>
        <v>2.083333333333337E-2</v>
      </c>
      <c r="BC2393" s="2">
        <f>IF(AM2393,
  IF(AND(AL2393=$J$31,_xlfn.DAYS(AH2393,DATE(AI2393,1,1))&lt;7),
    MAX(0,EINSTELLUNGEN!$D$12+1-WEEKDAY(DATE(EINSTELLUNGEN!$D$9,EINSTELLUNGEN!$D$10,1),2)),
    IF(AL2393=$J$33,
      MIN(EINSTELLUNGEN!$D$12,WEEKDAY(DATE(EINSTELLUNGEN!$D$9,12,31),2)),
      EINSTELLUNGEN!$D$12
  )) - SUMIF(AL$50:AL$2500,"="&amp;AL2393,AX$50:AX$2500),
  0)</f>
        <v>3</v>
      </c>
      <c r="BD2393" s="2">
        <f t="shared" si="1289"/>
        <v>0.33333333333333331</v>
      </c>
      <c r="BE2393" s="2">
        <f t="shared" si="1290"/>
        <v>0</v>
      </c>
    </row>
    <row r="2394" spans="1:57" ht="10.5" customHeight="1">
      <c r="A2394" s="1" t="str">
        <f t="shared" ca="1" si="1266"/>
        <v/>
      </c>
      <c r="B2394" s="1" t="str">
        <f t="shared" ca="1" si="1267"/>
        <v/>
      </c>
      <c r="C2394" s="1" t="str">
        <f t="shared" ca="1" si="1268"/>
        <v/>
      </c>
      <c r="D2394" s="1" t="str">
        <f t="shared" ca="1" si="1269"/>
        <v/>
      </c>
      <c r="F2394" s="10"/>
      <c r="G2394" s="136" t="str">
        <f t="shared" si="1270"/>
        <v/>
      </c>
      <c r="H2394" s="27"/>
      <c r="I2394" s="28"/>
      <c r="J2394" s="28"/>
      <c r="K2394" s="29"/>
      <c r="L2394" s="136"/>
      <c r="M2394" s="136"/>
      <c r="N2394" s="136"/>
      <c r="O2394" s="26" t="str">
        <f t="shared" si="1271"/>
        <v/>
      </c>
      <c r="P2394" s="218" t="str">
        <f t="shared" si="1272"/>
        <v/>
      </c>
      <c r="Q2394" s="26" t="str">
        <f t="shared" si="1273"/>
        <v/>
      </c>
      <c r="R2394" s="22"/>
      <c r="S2394" s="99"/>
      <c r="T2394" s="10"/>
      <c r="U2394" s="229" t="str">
        <f t="shared" si="1274"/>
        <v/>
      </c>
      <c r="V2394" s="230"/>
      <c r="W2394" s="230"/>
      <c r="X2394" s="230"/>
      <c r="Y2394" s="230"/>
      <c r="Z2394" s="22" t="str">
        <f>""</f>
        <v/>
      </c>
      <c r="AB2394" s="23" t="str">
        <f t="shared" si="1275"/>
        <v/>
      </c>
      <c r="AC2394" s="2" t="b">
        <f>COUNT(Q2394:Q$2500)&gt;0</f>
        <v>0</v>
      </c>
      <c r="AD2394" s="2" t="b">
        <f t="shared" si="1291"/>
        <v>0</v>
      </c>
      <c r="AE2394" s="2" t="b">
        <f t="shared" si="1292"/>
        <v>0</v>
      </c>
      <c r="AF2394" s="2" t="b">
        <f t="shared" si="1293"/>
        <v>0</v>
      </c>
      <c r="AG2394" s="2" t="b">
        <f>OR(
  AND(AC2394,NOT(AC2395)),
  AND(AF2394,WEEKDAY(AH2393,2)=EINSTELLUNGEN!$D$12),
  AND(AF2394,AH2394=$J$35)
)</f>
        <v>0</v>
      </c>
      <c r="AH2394" s="2">
        <f>IF(AE2394,AH2393+IF(WEEKDAY(AH2393+1,2)&lt;=EINSTELLUNGEN!$D$12,1,$J$36),AH2393)</f>
        <v>42020</v>
      </c>
      <c r="AI2394" s="2">
        <f t="shared" si="1294"/>
        <v>2019</v>
      </c>
      <c r="AJ2394" s="2">
        <f t="shared" si="1295"/>
        <v>201901</v>
      </c>
      <c r="AK2394" s="2">
        <f t="shared" si="1296"/>
        <v>201901</v>
      </c>
      <c r="AL2394" s="2">
        <f t="shared" si="1299"/>
        <v>201903</v>
      </c>
      <c r="AM2394" s="2" t="b">
        <f t="shared" si="1297"/>
        <v>1</v>
      </c>
      <c r="AN2394" s="4" t="e">
        <f t="shared" si="1276"/>
        <v>#N/A</v>
      </c>
      <c r="AO2394" s="4" t="e">
        <f t="shared" si="1277"/>
        <v>#N/A</v>
      </c>
      <c r="AP2394" s="2" t="str">
        <f>IF(AD2394,
  IF(ISBLANK(H2394),
    AP2393,
    IF(LEN(H2394)=1,
      IF(OR(UPPER(H2394)="A",UPPER(H2394)="I"),
        EINSTELLUNGEN!$D$21,
        IF(OR(UPPER(H2394)="B",UPPER(H2394)="M"),
          EINSTELLUNGEN!$D$22,
          IF(OR(UPPER(H2394)="C",UPPER(H2394)="S"),
            EINSTELLUNGEN!$D$23,
            IF(UPPER(H2394)="D",
              EINSTELLUNGEN!$D$24,
              IF(UPPER(H2394)="E",
                EINSTELLUNGEN!$D$25,
                UPPER(H2394)))))),
      IF(ISNUMBER(H2394),
        EINSTELLUNGEN!$D$20&amp;H2394,
        UPPER(H2394)))),
  "")</f>
        <v/>
      </c>
      <c r="AQ2394" s="2" t="str">
        <f t="shared" si="1278"/>
        <v/>
      </c>
      <c r="AR2394" s="2">
        <f t="shared" si="1279"/>
        <v>0</v>
      </c>
      <c r="AS2394" s="145">
        <f t="shared" si="1280"/>
        <v>0.33333333333333331</v>
      </c>
      <c r="AT2394" s="2">
        <f t="shared" si="1281"/>
        <v>0</v>
      </c>
      <c r="AU2394" s="2">
        <f t="shared" si="1282"/>
        <v>0</v>
      </c>
      <c r="AV2394" s="2">
        <f t="shared" si="1283"/>
        <v>0</v>
      </c>
      <c r="AW2394" s="2">
        <f t="shared" si="1284"/>
        <v>0</v>
      </c>
      <c r="AX2394" s="2">
        <f t="shared" si="1298"/>
        <v>0</v>
      </c>
      <c r="AY2394" s="2">
        <f t="shared" si="1285"/>
        <v>0</v>
      </c>
      <c r="AZ2394" s="145" t="e">
        <f t="shared" si="1286"/>
        <v>#N/A</v>
      </c>
      <c r="BA2394" s="145" t="e">
        <f t="shared" si="1287"/>
        <v>#N/A</v>
      </c>
      <c r="BB2394" s="145">
        <f t="shared" si="1288"/>
        <v>2.083333333333337E-2</v>
      </c>
      <c r="BC2394" s="2">
        <f>IF(AM2394,
  IF(AND(AL2394=$J$31,_xlfn.DAYS(AH2394,DATE(AI2394,1,1))&lt;7),
    MAX(0,EINSTELLUNGEN!$D$12+1-WEEKDAY(DATE(EINSTELLUNGEN!$D$9,EINSTELLUNGEN!$D$10,1),2)),
    IF(AL2394=$J$33,
      MIN(EINSTELLUNGEN!$D$12,WEEKDAY(DATE(EINSTELLUNGEN!$D$9,12,31),2)),
      EINSTELLUNGEN!$D$12
  )) - SUMIF(AL$50:AL$2500,"="&amp;AL2394,AX$50:AX$2500),
  0)</f>
        <v>3</v>
      </c>
      <c r="BD2394" s="2">
        <f t="shared" si="1289"/>
        <v>0.33333333333333331</v>
      </c>
      <c r="BE2394" s="2">
        <f t="shared" si="1290"/>
        <v>0</v>
      </c>
    </row>
    <row r="2395" spans="1:57" ht="10.5" customHeight="1">
      <c r="A2395" s="1" t="str">
        <f t="shared" ca="1" si="1266"/>
        <v/>
      </c>
      <c r="B2395" s="1" t="str">
        <f t="shared" ca="1" si="1267"/>
        <v/>
      </c>
      <c r="C2395" s="1" t="str">
        <f t="shared" ca="1" si="1268"/>
        <v/>
      </c>
      <c r="D2395" s="1" t="str">
        <f t="shared" ca="1" si="1269"/>
        <v/>
      </c>
      <c r="F2395" s="10"/>
      <c r="G2395" s="136" t="str">
        <f t="shared" si="1270"/>
        <v/>
      </c>
      <c r="H2395" s="27"/>
      <c r="I2395" s="28"/>
      <c r="J2395" s="28"/>
      <c r="K2395" s="29"/>
      <c r="L2395" s="136"/>
      <c r="M2395" s="136"/>
      <c r="N2395" s="136"/>
      <c r="O2395" s="26" t="str">
        <f t="shared" si="1271"/>
        <v/>
      </c>
      <c r="P2395" s="218" t="str">
        <f t="shared" si="1272"/>
        <v/>
      </c>
      <c r="Q2395" s="26" t="str">
        <f t="shared" si="1273"/>
        <v/>
      </c>
      <c r="R2395" s="22"/>
      <c r="S2395" s="99"/>
      <c r="T2395" s="10"/>
      <c r="U2395" s="229" t="str">
        <f t="shared" si="1274"/>
        <v/>
      </c>
      <c r="V2395" s="230"/>
      <c r="W2395" s="230"/>
      <c r="X2395" s="230"/>
      <c r="Y2395" s="230"/>
      <c r="Z2395" s="22" t="str">
        <f>""</f>
        <v/>
      </c>
      <c r="AB2395" s="23" t="str">
        <f t="shared" si="1275"/>
        <v/>
      </c>
      <c r="AC2395" s="2" t="b">
        <f>COUNT(Q2395:Q$2500)&gt;0</f>
        <v>0</v>
      </c>
      <c r="AD2395" s="2" t="b">
        <f t="shared" si="1291"/>
        <v>0</v>
      </c>
      <c r="AE2395" s="2" t="b">
        <f t="shared" si="1292"/>
        <v>0</v>
      </c>
      <c r="AF2395" s="2" t="b">
        <f t="shared" si="1293"/>
        <v>0</v>
      </c>
      <c r="AG2395" s="2" t="b">
        <f>OR(
  AND(AC2395,NOT(AC2396)),
  AND(AF2395,WEEKDAY(AH2394,2)=EINSTELLUNGEN!$D$12),
  AND(AF2395,AH2395=$J$35)
)</f>
        <v>0</v>
      </c>
      <c r="AH2395" s="2">
        <f>IF(AE2395,AH2394+IF(WEEKDAY(AH2394+1,2)&lt;=EINSTELLUNGEN!$D$12,1,$J$36),AH2394)</f>
        <v>42020</v>
      </c>
      <c r="AI2395" s="2">
        <f t="shared" si="1294"/>
        <v>2019</v>
      </c>
      <c r="AJ2395" s="2">
        <f t="shared" si="1295"/>
        <v>201901</v>
      </c>
      <c r="AK2395" s="2">
        <f t="shared" si="1296"/>
        <v>201901</v>
      </c>
      <c r="AL2395" s="2">
        <f t="shared" si="1299"/>
        <v>201903</v>
      </c>
      <c r="AM2395" s="2" t="b">
        <f t="shared" si="1297"/>
        <v>1</v>
      </c>
      <c r="AN2395" s="4" t="e">
        <f t="shared" si="1276"/>
        <v>#N/A</v>
      </c>
      <c r="AO2395" s="4" t="e">
        <f t="shared" si="1277"/>
        <v>#N/A</v>
      </c>
      <c r="AP2395" s="2" t="str">
        <f>IF(AD2395,
  IF(ISBLANK(H2395),
    AP2394,
    IF(LEN(H2395)=1,
      IF(OR(UPPER(H2395)="A",UPPER(H2395)="I"),
        EINSTELLUNGEN!$D$21,
        IF(OR(UPPER(H2395)="B",UPPER(H2395)="M"),
          EINSTELLUNGEN!$D$22,
          IF(OR(UPPER(H2395)="C",UPPER(H2395)="S"),
            EINSTELLUNGEN!$D$23,
            IF(UPPER(H2395)="D",
              EINSTELLUNGEN!$D$24,
              IF(UPPER(H2395)="E",
                EINSTELLUNGEN!$D$25,
                UPPER(H2395)))))),
      IF(ISNUMBER(H2395),
        EINSTELLUNGEN!$D$20&amp;H2395,
        UPPER(H2395)))),
  "")</f>
        <v/>
      </c>
      <c r="AQ2395" s="2" t="str">
        <f t="shared" si="1278"/>
        <v/>
      </c>
      <c r="AR2395" s="2">
        <f t="shared" si="1279"/>
        <v>0</v>
      </c>
      <c r="AS2395" s="145">
        <f t="shared" si="1280"/>
        <v>0.33333333333333331</v>
      </c>
      <c r="AT2395" s="2">
        <f t="shared" si="1281"/>
        <v>0</v>
      </c>
      <c r="AU2395" s="2">
        <f t="shared" si="1282"/>
        <v>0</v>
      </c>
      <c r="AV2395" s="2">
        <f t="shared" si="1283"/>
        <v>0</v>
      </c>
      <c r="AW2395" s="2">
        <f t="shared" si="1284"/>
        <v>0</v>
      </c>
      <c r="AX2395" s="2">
        <f t="shared" si="1298"/>
        <v>0</v>
      </c>
      <c r="AY2395" s="2">
        <f t="shared" si="1285"/>
        <v>0</v>
      </c>
      <c r="AZ2395" s="145" t="e">
        <f t="shared" si="1286"/>
        <v>#N/A</v>
      </c>
      <c r="BA2395" s="145" t="e">
        <f t="shared" si="1287"/>
        <v>#N/A</v>
      </c>
      <c r="BB2395" s="145">
        <f t="shared" si="1288"/>
        <v>2.083333333333337E-2</v>
      </c>
      <c r="BC2395" s="2">
        <f>IF(AM2395,
  IF(AND(AL2395=$J$31,_xlfn.DAYS(AH2395,DATE(AI2395,1,1))&lt;7),
    MAX(0,EINSTELLUNGEN!$D$12+1-WEEKDAY(DATE(EINSTELLUNGEN!$D$9,EINSTELLUNGEN!$D$10,1),2)),
    IF(AL2395=$J$33,
      MIN(EINSTELLUNGEN!$D$12,WEEKDAY(DATE(EINSTELLUNGEN!$D$9,12,31),2)),
      EINSTELLUNGEN!$D$12
  )) - SUMIF(AL$50:AL$2500,"="&amp;AL2395,AX$50:AX$2500),
  0)</f>
        <v>3</v>
      </c>
      <c r="BD2395" s="2">
        <f t="shared" si="1289"/>
        <v>0.33333333333333331</v>
      </c>
      <c r="BE2395" s="2">
        <f t="shared" si="1290"/>
        <v>0</v>
      </c>
    </row>
    <row r="2396" spans="1:57" ht="10.5" customHeight="1">
      <c r="A2396" s="1" t="str">
        <f t="shared" ca="1" si="1266"/>
        <v/>
      </c>
      <c r="B2396" s="1" t="str">
        <f t="shared" ca="1" si="1267"/>
        <v/>
      </c>
      <c r="C2396" s="1" t="str">
        <f t="shared" ca="1" si="1268"/>
        <v/>
      </c>
      <c r="D2396" s="1" t="str">
        <f t="shared" ca="1" si="1269"/>
        <v/>
      </c>
      <c r="F2396" s="10"/>
      <c r="G2396" s="136" t="str">
        <f t="shared" si="1270"/>
        <v/>
      </c>
      <c r="H2396" s="27"/>
      <c r="I2396" s="28"/>
      <c r="J2396" s="28"/>
      <c r="K2396" s="29"/>
      <c r="L2396" s="136"/>
      <c r="M2396" s="136"/>
      <c r="N2396" s="136"/>
      <c r="O2396" s="26" t="str">
        <f t="shared" si="1271"/>
        <v/>
      </c>
      <c r="P2396" s="218" t="str">
        <f t="shared" si="1272"/>
        <v/>
      </c>
      <c r="Q2396" s="26" t="str">
        <f t="shared" si="1273"/>
        <v/>
      </c>
      <c r="R2396" s="22"/>
      <c r="S2396" s="99"/>
      <c r="T2396" s="10"/>
      <c r="U2396" s="229" t="str">
        <f t="shared" si="1274"/>
        <v/>
      </c>
      <c r="V2396" s="230"/>
      <c r="W2396" s="230"/>
      <c r="X2396" s="230"/>
      <c r="Y2396" s="230"/>
      <c r="Z2396" s="22" t="str">
        <f>""</f>
        <v/>
      </c>
      <c r="AB2396" s="23" t="str">
        <f t="shared" si="1275"/>
        <v/>
      </c>
      <c r="AC2396" s="2" t="b">
        <f>COUNT(Q2396:Q$2500)&gt;0</f>
        <v>0</v>
      </c>
      <c r="AD2396" s="2" t="b">
        <f t="shared" si="1291"/>
        <v>0</v>
      </c>
      <c r="AE2396" s="2" t="b">
        <f t="shared" si="1292"/>
        <v>0</v>
      </c>
      <c r="AF2396" s="2" t="b">
        <f t="shared" si="1293"/>
        <v>0</v>
      </c>
      <c r="AG2396" s="2" t="b">
        <f>OR(
  AND(AC2396,NOT(AC2397)),
  AND(AF2396,WEEKDAY(AH2395,2)=EINSTELLUNGEN!$D$12),
  AND(AF2396,AH2396=$J$35)
)</f>
        <v>0</v>
      </c>
      <c r="AH2396" s="2">
        <f>IF(AE2396,AH2395+IF(WEEKDAY(AH2395+1,2)&lt;=EINSTELLUNGEN!$D$12,1,$J$36),AH2395)</f>
        <v>42020</v>
      </c>
      <c r="AI2396" s="2">
        <f t="shared" si="1294"/>
        <v>2019</v>
      </c>
      <c r="AJ2396" s="2">
        <f t="shared" si="1295"/>
        <v>201901</v>
      </c>
      <c r="AK2396" s="2">
        <f t="shared" si="1296"/>
        <v>201901</v>
      </c>
      <c r="AL2396" s="2">
        <f t="shared" si="1299"/>
        <v>201903</v>
      </c>
      <c r="AM2396" s="2" t="b">
        <f t="shared" si="1297"/>
        <v>1</v>
      </c>
      <c r="AN2396" s="4" t="e">
        <f t="shared" si="1276"/>
        <v>#N/A</v>
      </c>
      <c r="AO2396" s="4" t="e">
        <f t="shared" si="1277"/>
        <v>#N/A</v>
      </c>
      <c r="AP2396" s="2" t="str">
        <f>IF(AD2396,
  IF(ISBLANK(H2396),
    AP2395,
    IF(LEN(H2396)=1,
      IF(OR(UPPER(H2396)="A",UPPER(H2396)="I"),
        EINSTELLUNGEN!$D$21,
        IF(OR(UPPER(H2396)="B",UPPER(H2396)="M"),
          EINSTELLUNGEN!$D$22,
          IF(OR(UPPER(H2396)="C",UPPER(H2396)="S"),
            EINSTELLUNGEN!$D$23,
            IF(UPPER(H2396)="D",
              EINSTELLUNGEN!$D$24,
              IF(UPPER(H2396)="E",
                EINSTELLUNGEN!$D$25,
                UPPER(H2396)))))),
      IF(ISNUMBER(H2396),
        EINSTELLUNGEN!$D$20&amp;H2396,
        UPPER(H2396)))),
  "")</f>
        <v/>
      </c>
      <c r="AQ2396" s="2" t="str">
        <f t="shared" si="1278"/>
        <v/>
      </c>
      <c r="AR2396" s="2">
        <f t="shared" si="1279"/>
        <v>0</v>
      </c>
      <c r="AS2396" s="145">
        <f t="shared" si="1280"/>
        <v>0.33333333333333331</v>
      </c>
      <c r="AT2396" s="2">
        <f t="shared" si="1281"/>
        <v>0</v>
      </c>
      <c r="AU2396" s="2">
        <f t="shared" si="1282"/>
        <v>0</v>
      </c>
      <c r="AV2396" s="2">
        <f t="shared" si="1283"/>
        <v>0</v>
      </c>
      <c r="AW2396" s="2">
        <f t="shared" si="1284"/>
        <v>0</v>
      </c>
      <c r="AX2396" s="2">
        <f t="shared" si="1298"/>
        <v>0</v>
      </c>
      <c r="AY2396" s="2">
        <f t="shared" si="1285"/>
        <v>0</v>
      </c>
      <c r="AZ2396" s="145" t="e">
        <f t="shared" si="1286"/>
        <v>#N/A</v>
      </c>
      <c r="BA2396" s="145" t="e">
        <f t="shared" si="1287"/>
        <v>#N/A</v>
      </c>
      <c r="BB2396" s="145">
        <f t="shared" si="1288"/>
        <v>2.083333333333337E-2</v>
      </c>
      <c r="BC2396" s="2">
        <f>IF(AM2396,
  IF(AND(AL2396=$J$31,_xlfn.DAYS(AH2396,DATE(AI2396,1,1))&lt;7),
    MAX(0,EINSTELLUNGEN!$D$12+1-WEEKDAY(DATE(EINSTELLUNGEN!$D$9,EINSTELLUNGEN!$D$10,1),2)),
    IF(AL2396=$J$33,
      MIN(EINSTELLUNGEN!$D$12,WEEKDAY(DATE(EINSTELLUNGEN!$D$9,12,31),2)),
      EINSTELLUNGEN!$D$12
  )) - SUMIF(AL$50:AL$2500,"="&amp;AL2396,AX$50:AX$2500),
  0)</f>
        <v>3</v>
      </c>
      <c r="BD2396" s="2">
        <f t="shared" si="1289"/>
        <v>0.33333333333333331</v>
      </c>
      <c r="BE2396" s="2">
        <f t="shared" si="1290"/>
        <v>0</v>
      </c>
    </row>
    <row r="2397" spans="1:57" ht="10.5" customHeight="1">
      <c r="A2397" s="1" t="str">
        <f t="shared" ca="1" si="1266"/>
        <v/>
      </c>
      <c r="B2397" s="1" t="str">
        <f t="shared" ca="1" si="1267"/>
        <v/>
      </c>
      <c r="C2397" s="1" t="str">
        <f t="shared" ca="1" si="1268"/>
        <v/>
      </c>
      <c r="D2397" s="1" t="str">
        <f t="shared" ca="1" si="1269"/>
        <v/>
      </c>
      <c r="F2397" s="10"/>
      <c r="G2397" s="136" t="str">
        <f t="shared" si="1270"/>
        <v/>
      </c>
      <c r="H2397" s="27"/>
      <c r="I2397" s="28"/>
      <c r="J2397" s="28"/>
      <c r="K2397" s="29"/>
      <c r="L2397" s="136"/>
      <c r="M2397" s="136"/>
      <c r="N2397" s="136"/>
      <c r="O2397" s="26" t="str">
        <f t="shared" si="1271"/>
        <v/>
      </c>
      <c r="P2397" s="218" t="str">
        <f t="shared" si="1272"/>
        <v/>
      </c>
      <c r="Q2397" s="26" t="str">
        <f t="shared" si="1273"/>
        <v/>
      </c>
      <c r="R2397" s="22"/>
      <c r="S2397" s="99"/>
      <c r="T2397" s="10"/>
      <c r="U2397" s="229" t="str">
        <f t="shared" si="1274"/>
        <v/>
      </c>
      <c r="V2397" s="230"/>
      <c r="W2397" s="230"/>
      <c r="X2397" s="230"/>
      <c r="Y2397" s="230"/>
      <c r="Z2397" s="22" t="str">
        <f>""</f>
        <v/>
      </c>
      <c r="AB2397" s="23" t="str">
        <f t="shared" si="1275"/>
        <v/>
      </c>
      <c r="AC2397" s="2" t="b">
        <f>COUNT(Q2397:Q$2500)&gt;0</f>
        <v>0</v>
      </c>
      <c r="AD2397" s="2" t="b">
        <f t="shared" si="1291"/>
        <v>0</v>
      </c>
      <c r="AE2397" s="2" t="b">
        <f t="shared" si="1292"/>
        <v>0</v>
      </c>
      <c r="AF2397" s="2" t="b">
        <f t="shared" si="1293"/>
        <v>0</v>
      </c>
      <c r="AG2397" s="2" t="b">
        <f>OR(
  AND(AC2397,NOT(AC2398)),
  AND(AF2397,WEEKDAY(AH2396,2)=EINSTELLUNGEN!$D$12),
  AND(AF2397,AH2397=$J$35)
)</f>
        <v>0</v>
      </c>
      <c r="AH2397" s="2">
        <f>IF(AE2397,AH2396+IF(WEEKDAY(AH2396+1,2)&lt;=EINSTELLUNGEN!$D$12,1,$J$36),AH2396)</f>
        <v>42020</v>
      </c>
      <c r="AI2397" s="2">
        <f t="shared" si="1294"/>
        <v>2019</v>
      </c>
      <c r="AJ2397" s="2">
        <f t="shared" si="1295"/>
        <v>201901</v>
      </c>
      <c r="AK2397" s="2">
        <f t="shared" si="1296"/>
        <v>201901</v>
      </c>
      <c r="AL2397" s="2">
        <f t="shared" si="1299"/>
        <v>201903</v>
      </c>
      <c r="AM2397" s="2" t="b">
        <f t="shared" si="1297"/>
        <v>1</v>
      </c>
      <c r="AN2397" s="4" t="e">
        <f t="shared" si="1276"/>
        <v>#N/A</v>
      </c>
      <c r="AO2397" s="4" t="e">
        <f t="shared" si="1277"/>
        <v>#N/A</v>
      </c>
      <c r="AP2397" s="2" t="str">
        <f>IF(AD2397,
  IF(ISBLANK(H2397),
    AP2396,
    IF(LEN(H2397)=1,
      IF(OR(UPPER(H2397)="A",UPPER(H2397)="I"),
        EINSTELLUNGEN!$D$21,
        IF(OR(UPPER(H2397)="B",UPPER(H2397)="M"),
          EINSTELLUNGEN!$D$22,
          IF(OR(UPPER(H2397)="C",UPPER(H2397)="S"),
            EINSTELLUNGEN!$D$23,
            IF(UPPER(H2397)="D",
              EINSTELLUNGEN!$D$24,
              IF(UPPER(H2397)="E",
                EINSTELLUNGEN!$D$25,
                UPPER(H2397)))))),
      IF(ISNUMBER(H2397),
        EINSTELLUNGEN!$D$20&amp;H2397,
        UPPER(H2397)))),
  "")</f>
        <v/>
      </c>
      <c r="AQ2397" s="2" t="str">
        <f t="shared" si="1278"/>
        <v/>
      </c>
      <c r="AR2397" s="2">
        <f t="shared" si="1279"/>
        <v>0</v>
      </c>
      <c r="AS2397" s="145">
        <f t="shared" si="1280"/>
        <v>0.33333333333333331</v>
      </c>
      <c r="AT2397" s="2">
        <f t="shared" si="1281"/>
        <v>0</v>
      </c>
      <c r="AU2397" s="2">
        <f t="shared" si="1282"/>
        <v>0</v>
      </c>
      <c r="AV2397" s="2">
        <f t="shared" si="1283"/>
        <v>0</v>
      </c>
      <c r="AW2397" s="2">
        <f t="shared" si="1284"/>
        <v>0</v>
      </c>
      <c r="AX2397" s="2">
        <f t="shared" si="1298"/>
        <v>0</v>
      </c>
      <c r="AY2397" s="2">
        <f t="shared" si="1285"/>
        <v>0</v>
      </c>
      <c r="AZ2397" s="145" t="e">
        <f t="shared" si="1286"/>
        <v>#N/A</v>
      </c>
      <c r="BA2397" s="145" t="e">
        <f t="shared" si="1287"/>
        <v>#N/A</v>
      </c>
      <c r="BB2397" s="145">
        <f t="shared" si="1288"/>
        <v>2.083333333333337E-2</v>
      </c>
      <c r="BC2397" s="2">
        <f>IF(AM2397,
  IF(AND(AL2397=$J$31,_xlfn.DAYS(AH2397,DATE(AI2397,1,1))&lt;7),
    MAX(0,EINSTELLUNGEN!$D$12+1-WEEKDAY(DATE(EINSTELLUNGEN!$D$9,EINSTELLUNGEN!$D$10,1),2)),
    IF(AL2397=$J$33,
      MIN(EINSTELLUNGEN!$D$12,WEEKDAY(DATE(EINSTELLUNGEN!$D$9,12,31),2)),
      EINSTELLUNGEN!$D$12
  )) - SUMIF(AL$50:AL$2500,"="&amp;AL2397,AX$50:AX$2500),
  0)</f>
        <v>3</v>
      </c>
      <c r="BD2397" s="2">
        <f t="shared" si="1289"/>
        <v>0.33333333333333331</v>
      </c>
      <c r="BE2397" s="2">
        <f t="shared" si="1290"/>
        <v>0</v>
      </c>
    </row>
    <row r="2398" spans="1:57" ht="10.5" customHeight="1">
      <c r="A2398" s="1" t="str">
        <f t="shared" ca="1" si="1266"/>
        <v/>
      </c>
      <c r="B2398" s="1" t="str">
        <f t="shared" ca="1" si="1267"/>
        <v/>
      </c>
      <c r="C2398" s="1" t="str">
        <f t="shared" ca="1" si="1268"/>
        <v/>
      </c>
      <c r="D2398" s="1" t="str">
        <f t="shared" ca="1" si="1269"/>
        <v/>
      </c>
      <c r="F2398" s="10"/>
      <c r="G2398" s="136" t="str">
        <f t="shared" si="1270"/>
        <v/>
      </c>
      <c r="H2398" s="27"/>
      <c r="I2398" s="28"/>
      <c r="J2398" s="28"/>
      <c r="K2398" s="29"/>
      <c r="L2398" s="136"/>
      <c r="M2398" s="136"/>
      <c r="N2398" s="136"/>
      <c r="O2398" s="26" t="str">
        <f t="shared" si="1271"/>
        <v/>
      </c>
      <c r="P2398" s="218" t="str">
        <f t="shared" si="1272"/>
        <v/>
      </c>
      <c r="Q2398" s="26" t="str">
        <f t="shared" si="1273"/>
        <v/>
      </c>
      <c r="R2398" s="22"/>
      <c r="S2398" s="99"/>
      <c r="T2398" s="10"/>
      <c r="U2398" s="229" t="str">
        <f t="shared" si="1274"/>
        <v/>
      </c>
      <c r="V2398" s="230"/>
      <c r="W2398" s="230"/>
      <c r="X2398" s="230"/>
      <c r="Y2398" s="230"/>
      <c r="Z2398" s="22" t="str">
        <f>""</f>
        <v/>
      </c>
      <c r="AB2398" s="23" t="str">
        <f t="shared" si="1275"/>
        <v/>
      </c>
      <c r="AC2398" s="2" t="b">
        <f>COUNT(Q2398:Q$2500)&gt;0</f>
        <v>0</v>
      </c>
      <c r="AD2398" s="2" t="b">
        <f t="shared" si="1291"/>
        <v>0</v>
      </c>
      <c r="AE2398" s="2" t="b">
        <f t="shared" si="1292"/>
        <v>0</v>
      </c>
      <c r="AF2398" s="2" t="b">
        <f t="shared" si="1293"/>
        <v>0</v>
      </c>
      <c r="AG2398" s="2" t="b">
        <f>OR(
  AND(AC2398,NOT(AC2399)),
  AND(AF2398,WEEKDAY(AH2397,2)=EINSTELLUNGEN!$D$12),
  AND(AF2398,AH2398=$J$35)
)</f>
        <v>0</v>
      </c>
      <c r="AH2398" s="2">
        <f>IF(AE2398,AH2397+IF(WEEKDAY(AH2397+1,2)&lt;=EINSTELLUNGEN!$D$12,1,$J$36),AH2397)</f>
        <v>42020</v>
      </c>
      <c r="AI2398" s="2">
        <f t="shared" si="1294"/>
        <v>2019</v>
      </c>
      <c r="AJ2398" s="2">
        <f t="shared" si="1295"/>
        <v>201901</v>
      </c>
      <c r="AK2398" s="2">
        <f t="shared" si="1296"/>
        <v>201901</v>
      </c>
      <c r="AL2398" s="2">
        <f t="shared" si="1299"/>
        <v>201903</v>
      </c>
      <c r="AM2398" s="2" t="b">
        <f t="shared" si="1297"/>
        <v>1</v>
      </c>
      <c r="AN2398" s="4" t="e">
        <f t="shared" si="1276"/>
        <v>#N/A</v>
      </c>
      <c r="AO2398" s="4" t="e">
        <f t="shared" si="1277"/>
        <v>#N/A</v>
      </c>
      <c r="AP2398" s="2" t="str">
        <f>IF(AD2398,
  IF(ISBLANK(H2398),
    AP2397,
    IF(LEN(H2398)=1,
      IF(OR(UPPER(H2398)="A",UPPER(H2398)="I"),
        EINSTELLUNGEN!$D$21,
        IF(OR(UPPER(H2398)="B",UPPER(H2398)="M"),
          EINSTELLUNGEN!$D$22,
          IF(OR(UPPER(H2398)="C",UPPER(H2398)="S"),
            EINSTELLUNGEN!$D$23,
            IF(UPPER(H2398)="D",
              EINSTELLUNGEN!$D$24,
              IF(UPPER(H2398)="E",
                EINSTELLUNGEN!$D$25,
                UPPER(H2398)))))),
      IF(ISNUMBER(H2398),
        EINSTELLUNGEN!$D$20&amp;H2398,
        UPPER(H2398)))),
  "")</f>
        <v/>
      </c>
      <c r="AQ2398" s="2" t="str">
        <f t="shared" si="1278"/>
        <v/>
      </c>
      <c r="AR2398" s="2">
        <f t="shared" si="1279"/>
        <v>0</v>
      </c>
      <c r="AS2398" s="145">
        <f t="shared" si="1280"/>
        <v>0.33333333333333331</v>
      </c>
      <c r="AT2398" s="2">
        <f t="shared" si="1281"/>
        <v>0</v>
      </c>
      <c r="AU2398" s="2">
        <f t="shared" si="1282"/>
        <v>0</v>
      </c>
      <c r="AV2398" s="2">
        <f t="shared" si="1283"/>
        <v>0</v>
      </c>
      <c r="AW2398" s="2">
        <f t="shared" si="1284"/>
        <v>0</v>
      </c>
      <c r="AX2398" s="2">
        <f t="shared" si="1298"/>
        <v>0</v>
      </c>
      <c r="AY2398" s="2">
        <f t="shared" si="1285"/>
        <v>0</v>
      </c>
      <c r="AZ2398" s="145" t="e">
        <f t="shared" si="1286"/>
        <v>#N/A</v>
      </c>
      <c r="BA2398" s="145" t="e">
        <f t="shared" si="1287"/>
        <v>#N/A</v>
      </c>
      <c r="BB2398" s="145">
        <f t="shared" si="1288"/>
        <v>2.083333333333337E-2</v>
      </c>
      <c r="BC2398" s="2">
        <f>IF(AM2398,
  IF(AND(AL2398=$J$31,_xlfn.DAYS(AH2398,DATE(AI2398,1,1))&lt;7),
    MAX(0,EINSTELLUNGEN!$D$12+1-WEEKDAY(DATE(EINSTELLUNGEN!$D$9,EINSTELLUNGEN!$D$10,1),2)),
    IF(AL2398=$J$33,
      MIN(EINSTELLUNGEN!$D$12,WEEKDAY(DATE(EINSTELLUNGEN!$D$9,12,31),2)),
      EINSTELLUNGEN!$D$12
  )) - SUMIF(AL$50:AL$2500,"="&amp;AL2398,AX$50:AX$2500),
  0)</f>
        <v>3</v>
      </c>
      <c r="BD2398" s="2">
        <f t="shared" si="1289"/>
        <v>0.33333333333333331</v>
      </c>
      <c r="BE2398" s="2">
        <f t="shared" si="1290"/>
        <v>0</v>
      </c>
    </row>
    <row r="2399" spans="1:57" ht="10.5" customHeight="1">
      <c r="A2399" s="1" t="str">
        <f t="shared" ca="1" si="1266"/>
        <v/>
      </c>
      <c r="B2399" s="1" t="str">
        <f t="shared" ca="1" si="1267"/>
        <v/>
      </c>
      <c r="C2399" s="1" t="str">
        <f t="shared" ca="1" si="1268"/>
        <v/>
      </c>
      <c r="D2399" s="1" t="str">
        <f t="shared" ca="1" si="1269"/>
        <v/>
      </c>
      <c r="F2399" s="10"/>
      <c r="G2399" s="136" t="str">
        <f t="shared" si="1270"/>
        <v/>
      </c>
      <c r="H2399" s="27"/>
      <c r="I2399" s="28"/>
      <c r="J2399" s="28"/>
      <c r="K2399" s="29"/>
      <c r="L2399" s="136"/>
      <c r="M2399" s="136"/>
      <c r="N2399" s="136"/>
      <c r="O2399" s="26" t="str">
        <f t="shared" si="1271"/>
        <v/>
      </c>
      <c r="P2399" s="218" t="str">
        <f t="shared" si="1272"/>
        <v/>
      </c>
      <c r="Q2399" s="26" t="str">
        <f t="shared" si="1273"/>
        <v/>
      </c>
      <c r="R2399" s="22"/>
      <c r="S2399" s="99"/>
      <c r="T2399" s="10"/>
      <c r="U2399" s="229" t="str">
        <f t="shared" si="1274"/>
        <v/>
      </c>
      <c r="V2399" s="230"/>
      <c r="W2399" s="230"/>
      <c r="X2399" s="230"/>
      <c r="Y2399" s="230"/>
      <c r="Z2399" s="22" t="str">
        <f>""</f>
        <v/>
      </c>
      <c r="AB2399" s="23" t="str">
        <f t="shared" si="1275"/>
        <v/>
      </c>
      <c r="AC2399" s="2" t="b">
        <f>COUNT(Q2399:Q$2500)&gt;0</f>
        <v>0</v>
      </c>
      <c r="AD2399" s="2" t="b">
        <f t="shared" si="1291"/>
        <v>0</v>
      </c>
      <c r="AE2399" s="2" t="b">
        <f t="shared" si="1292"/>
        <v>0</v>
      </c>
      <c r="AF2399" s="2" t="b">
        <f t="shared" si="1293"/>
        <v>0</v>
      </c>
      <c r="AG2399" s="2" t="b">
        <f>OR(
  AND(AC2399,NOT(AC2400)),
  AND(AF2399,WEEKDAY(AH2398,2)=EINSTELLUNGEN!$D$12),
  AND(AF2399,AH2399=$J$35)
)</f>
        <v>0</v>
      </c>
      <c r="AH2399" s="2">
        <f>IF(AE2399,AH2398+IF(WEEKDAY(AH2398+1,2)&lt;=EINSTELLUNGEN!$D$12,1,$J$36),AH2398)</f>
        <v>42020</v>
      </c>
      <c r="AI2399" s="2">
        <f t="shared" si="1294"/>
        <v>2019</v>
      </c>
      <c r="AJ2399" s="2">
        <f t="shared" si="1295"/>
        <v>201901</v>
      </c>
      <c r="AK2399" s="2">
        <f t="shared" si="1296"/>
        <v>201901</v>
      </c>
      <c r="AL2399" s="2">
        <f t="shared" si="1299"/>
        <v>201903</v>
      </c>
      <c r="AM2399" s="2" t="b">
        <f t="shared" si="1297"/>
        <v>1</v>
      </c>
      <c r="AN2399" s="4" t="e">
        <f t="shared" si="1276"/>
        <v>#N/A</v>
      </c>
      <c r="AO2399" s="4" t="e">
        <f t="shared" si="1277"/>
        <v>#N/A</v>
      </c>
      <c r="AP2399" s="2" t="str">
        <f>IF(AD2399,
  IF(ISBLANK(H2399),
    AP2398,
    IF(LEN(H2399)=1,
      IF(OR(UPPER(H2399)="A",UPPER(H2399)="I"),
        EINSTELLUNGEN!$D$21,
        IF(OR(UPPER(H2399)="B",UPPER(H2399)="M"),
          EINSTELLUNGEN!$D$22,
          IF(OR(UPPER(H2399)="C",UPPER(H2399)="S"),
            EINSTELLUNGEN!$D$23,
            IF(UPPER(H2399)="D",
              EINSTELLUNGEN!$D$24,
              IF(UPPER(H2399)="E",
                EINSTELLUNGEN!$D$25,
                UPPER(H2399)))))),
      IF(ISNUMBER(H2399),
        EINSTELLUNGEN!$D$20&amp;H2399,
        UPPER(H2399)))),
  "")</f>
        <v/>
      </c>
      <c r="AQ2399" s="2" t="str">
        <f t="shared" si="1278"/>
        <v/>
      </c>
      <c r="AR2399" s="2">
        <f t="shared" si="1279"/>
        <v>0</v>
      </c>
      <c r="AS2399" s="145">
        <f t="shared" si="1280"/>
        <v>0.33333333333333331</v>
      </c>
      <c r="AT2399" s="2">
        <f t="shared" si="1281"/>
        <v>0</v>
      </c>
      <c r="AU2399" s="2">
        <f t="shared" si="1282"/>
        <v>0</v>
      </c>
      <c r="AV2399" s="2">
        <f t="shared" si="1283"/>
        <v>0</v>
      </c>
      <c r="AW2399" s="2">
        <f t="shared" si="1284"/>
        <v>0</v>
      </c>
      <c r="AX2399" s="2">
        <f t="shared" si="1298"/>
        <v>0</v>
      </c>
      <c r="AY2399" s="2">
        <f t="shared" si="1285"/>
        <v>0</v>
      </c>
      <c r="AZ2399" s="145" t="e">
        <f t="shared" si="1286"/>
        <v>#N/A</v>
      </c>
      <c r="BA2399" s="145" t="e">
        <f t="shared" si="1287"/>
        <v>#N/A</v>
      </c>
      <c r="BB2399" s="145">
        <f t="shared" si="1288"/>
        <v>2.083333333333337E-2</v>
      </c>
      <c r="BC2399" s="2">
        <f>IF(AM2399,
  IF(AND(AL2399=$J$31,_xlfn.DAYS(AH2399,DATE(AI2399,1,1))&lt;7),
    MAX(0,EINSTELLUNGEN!$D$12+1-WEEKDAY(DATE(EINSTELLUNGEN!$D$9,EINSTELLUNGEN!$D$10,1),2)),
    IF(AL2399=$J$33,
      MIN(EINSTELLUNGEN!$D$12,WEEKDAY(DATE(EINSTELLUNGEN!$D$9,12,31),2)),
      EINSTELLUNGEN!$D$12
  )) - SUMIF(AL$50:AL$2500,"="&amp;AL2399,AX$50:AX$2500),
  0)</f>
        <v>3</v>
      </c>
      <c r="BD2399" s="2">
        <f t="shared" si="1289"/>
        <v>0.33333333333333331</v>
      </c>
      <c r="BE2399" s="2">
        <f t="shared" si="1290"/>
        <v>0</v>
      </c>
    </row>
    <row r="2400" spans="1:57" ht="10.5" customHeight="1">
      <c r="A2400" s="1" t="str">
        <f t="shared" ca="1" si="1266"/>
        <v/>
      </c>
      <c r="B2400" s="1" t="str">
        <f t="shared" ca="1" si="1267"/>
        <v/>
      </c>
      <c r="C2400" s="1" t="str">
        <f t="shared" ca="1" si="1268"/>
        <v/>
      </c>
      <c r="D2400" s="1" t="str">
        <f t="shared" ca="1" si="1269"/>
        <v/>
      </c>
      <c r="F2400" s="10"/>
      <c r="G2400" s="136" t="str">
        <f t="shared" si="1270"/>
        <v/>
      </c>
      <c r="H2400" s="27"/>
      <c r="I2400" s="28"/>
      <c r="J2400" s="28"/>
      <c r="K2400" s="29"/>
      <c r="L2400" s="136"/>
      <c r="M2400" s="136"/>
      <c r="N2400" s="136"/>
      <c r="O2400" s="26" t="str">
        <f t="shared" si="1271"/>
        <v/>
      </c>
      <c r="P2400" s="218" t="str">
        <f t="shared" si="1272"/>
        <v/>
      </c>
      <c r="Q2400" s="26" t="str">
        <f t="shared" si="1273"/>
        <v/>
      </c>
      <c r="R2400" s="22"/>
      <c r="S2400" s="99"/>
      <c r="T2400" s="10"/>
      <c r="U2400" s="229" t="str">
        <f t="shared" si="1274"/>
        <v/>
      </c>
      <c r="V2400" s="230"/>
      <c r="W2400" s="230"/>
      <c r="X2400" s="230"/>
      <c r="Y2400" s="230"/>
      <c r="Z2400" s="22" t="str">
        <f>""</f>
        <v/>
      </c>
      <c r="AB2400" s="23" t="str">
        <f t="shared" si="1275"/>
        <v/>
      </c>
      <c r="AC2400" s="2" t="b">
        <f>COUNT(Q2400:Q$2500)&gt;0</f>
        <v>0</v>
      </c>
      <c r="AD2400" s="2" t="b">
        <f t="shared" si="1291"/>
        <v>0</v>
      </c>
      <c r="AE2400" s="2" t="b">
        <f t="shared" si="1292"/>
        <v>0</v>
      </c>
      <c r="AF2400" s="2" t="b">
        <f t="shared" si="1293"/>
        <v>0</v>
      </c>
      <c r="AG2400" s="2" t="b">
        <f>OR(
  AND(AC2400,NOT(AC2401)),
  AND(AF2400,WEEKDAY(AH2399,2)=EINSTELLUNGEN!$D$12),
  AND(AF2400,AH2400=$J$35)
)</f>
        <v>0</v>
      </c>
      <c r="AH2400" s="2">
        <f>IF(AE2400,AH2399+IF(WEEKDAY(AH2399+1,2)&lt;=EINSTELLUNGEN!$D$12,1,$J$36),AH2399)</f>
        <v>42020</v>
      </c>
      <c r="AI2400" s="2">
        <f t="shared" si="1294"/>
        <v>2019</v>
      </c>
      <c r="AJ2400" s="2">
        <f t="shared" si="1295"/>
        <v>201901</v>
      </c>
      <c r="AK2400" s="2">
        <f t="shared" si="1296"/>
        <v>201901</v>
      </c>
      <c r="AL2400" s="2">
        <f t="shared" si="1299"/>
        <v>201903</v>
      </c>
      <c r="AM2400" s="2" t="b">
        <f t="shared" si="1297"/>
        <v>1</v>
      </c>
      <c r="AN2400" s="4" t="e">
        <f t="shared" si="1276"/>
        <v>#N/A</v>
      </c>
      <c r="AO2400" s="4" t="e">
        <f t="shared" si="1277"/>
        <v>#N/A</v>
      </c>
      <c r="AP2400" s="2" t="str">
        <f>IF(AD2400,
  IF(ISBLANK(H2400),
    AP2399,
    IF(LEN(H2400)=1,
      IF(OR(UPPER(H2400)="A",UPPER(H2400)="I"),
        EINSTELLUNGEN!$D$21,
        IF(OR(UPPER(H2400)="B",UPPER(H2400)="M"),
          EINSTELLUNGEN!$D$22,
          IF(OR(UPPER(H2400)="C",UPPER(H2400)="S"),
            EINSTELLUNGEN!$D$23,
            IF(UPPER(H2400)="D",
              EINSTELLUNGEN!$D$24,
              IF(UPPER(H2400)="E",
                EINSTELLUNGEN!$D$25,
                UPPER(H2400)))))),
      IF(ISNUMBER(H2400),
        EINSTELLUNGEN!$D$20&amp;H2400,
        UPPER(H2400)))),
  "")</f>
        <v/>
      </c>
      <c r="AQ2400" s="2" t="str">
        <f t="shared" si="1278"/>
        <v/>
      </c>
      <c r="AR2400" s="2">
        <f t="shared" si="1279"/>
        <v>0</v>
      </c>
      <c r="AS2400" s="145">
        <f t="shared" si="1280"/>
        <v>0.33333333333333331</v>
      </c>
      <c r="AT2400" s="2">
        <f t="shared" si="1281"/>
        <v>0</v>
      </c>
      <c r="AU2400" s="2">
        <f t="shared" si="1282"/>
        <v>0</v>
      </c>
      <c r="AV2400" s="2">
        <f t="shared" si="1283"/>
        <v>0</v>
      </c>
      <c r="AW2400" s="2">
        <f t="shared" si="1284"/>
        <v>0</v>
      </c>
      <c r="AX2400" s="2">
        <f t="shared" si="1298"/>
        <v>0</v>
      </c>
      <c r="AY2400" s="2">
        <f t="shared" si="1285"/>
        <v>0</v>
      </c>
      <c r="AZ2400" s="145" t="e">
        <f t="shared" si="1286"/>
        <v>#N/A</v>
      </c>
      <c r="BA2400" s="145" t="e">
        <f t="shared" si="1287"/>
        <v>#N/A</v>
      </c>
      <c r="BB2400" s="145">
        <f t="shared" si="1288"/>
        <v>2.083333333333337E-2</v>
      </c>
      <c r="BC2400" s="2">
        <f>IF(AM2400,
  IF(AND(AL2400=$J$31,_xlfn.DAYS(AH2400,DATE(AI2400,1,1))&lt;7),
    MAX(0,EINSTELLUNGEN!$D$12+1-WEEKDAY(DATE(EINSTELLUNGEN!$D$9,EINSTELLUNGEN!$D$10,1),2)),
    IF(AL2400=$J$33,
      MIN(EINSTELLUNGEN!$D$12,WEEKDAY(DATE(EINSTELLUNGEN!$D$9,12,31),2)),
      EINSTELLUNGEN!$D$12
  )) - SUMIF(AL$50:AL$2500,"="&amp;AL2400,AX$50:AX$2500),
  0)</f>
        <v>3</v>
      </c>
      <c r="BD2400" s="2">
        <f t="shared" si="1289"/>
        <v>0.33333333333333331</v>
      </c>
      <c r="BE2400" s="2">
        <f t="shared" si="1290"/>
        <v>0</v>
      </c>
    </row>
    <row r="2401" spans="1:57" ht="10.5" customHeight="1">
      <c r="A2401" s="1" t="str">
        <f t="shared" ca="1" si="1266"/>
        <v/>
      </c>
      <c r="B2401" s="1" t="str">
        <f t="shared" ca="1" si="1267"/>
        <v/>
      </c>
      <c r="C2401" s="1" t="str">
        <f t="shared" ca="1" si="1268"/>
        <v/>
      </c>
      <c r="D2401" s="1" t="str">
        <f t="shared" ca="1" si="1269"/>
        <v/>
      </c>
      <c r="F2401" s="10"/>
      <c r="G2401" s="136" t="str">
        <f t="shared" si="1270"/>
        <v/>
      </c>
      <c r="H2401" s="27"/>
      <c r="I2401" s="28"/>
      <c r="J2401" s="28"/>
      <c r="K2401" s="29"/>
      <c r="L2401" s="136"/>
      <c r="M2401" s="136"/>
      <c r="N2401" s="136"/>
      <c r="O2401" s="26" t="str">
        <f t="shared" si="1271"/>
        <v/>
      </c>
      <c r="P2401" s="218" t="str">
        <f t="shared" si="1272"/>
        <v/>
      </c>
      <c r="Q2401" s="26" t="str">
        <f t="shared" si="1273"/>
        <v/>
      </c>
      <c r="R2401" s="22"/>
      <c r="S2401" s="99"/>
      <c r="T2401" s="10"/>
      <c r="U2401" s="229" t="str">
        <f t="shared" si="1274"/>
        <v/>
      </c>
      <c r="V2401" s="230"/>
      <c r="W2401" s="230"/>
      <c r="X2401" s="230"/>
      <c r="Y2401" s="230"/>
      <c r="Z2401" s="22" t="str">
        <f>""</f>
        <v/>
      </c>
      <c r="AB2401" s="23" t="str">
        <f t="shared" si="1275"/>
        <v/>
      </c>
      <c r="AC2401" s="2" t="b">
        <f>COUNT(Q2401:Q$2500)&gt;0</f>
        <v>0</v>
      </c>
      <c r="AD2401" s="2" t="b">
        <f t="shared" si="1291"/>
        <v>0</v>
      </c>
      <c r="AE2401" s="2" t="b">
        <f t="shared" si="1292"/>
        <v>0</v>
      </c>
      <c r="AF2401" s="2" t="b">
        <f t="shared" si="1293"/>
        <v>0</v>
      </c>
      <c r="AG2401" s="2" t="b">
        <f>OR(
  AND(AC2401,NOT(AC2402)),
  AND(AF2401,WEEKDAY(AH2400,2)=EINSTELLUNGEN!$D$12),
  AND(AF2401,AH2401=$J$35)
)</f>
        <v>0</v>
      </c>
      <c r="AH2401" s="2">
        <f>IF(AE2401,AH2400+IF(WEEKDAY(AH2400+1,2)&lt;=EINSTELLUNGEN!$D$12,1,$J$36),AH2400)</f>
        <v>42020</v>
      </c>
      <c r="AI2401" s="2">
        <f t="shared" si="1294"/>
        <v>2019</v>
      </c>
      <c r="AJ2401" s="2">
        <f t="shared" si="1295"/>
        <v>201901</v>
      </c>
      <c r="AK2401" s="2">
        <f t="shared" si="1296"/>
        <v>201901</v>
      </c>
      <c r="AL2401" s="2">
        <f t="shared" si="1299"/>
        <v>201903</v>
      </c>
      <c r="AM2401" s="2" t="b">
        <f t="shared" si="1297"/>
        <v>1</v>
      </c>
      <c r="AN2401" s="4" t="e">
        <f t="shared" si="1276"/>
        <v>#N/A</v>
      </c>
      <c r="AO2401" s="4" t="e">
        <f t="shared" si="1277"/>
        <v>#N/A</v>
      </c>
      <c r="AP2401" s="2" t="str">
        <f>IF(AD2401,
  IF(ISBLANK(H2401),
    AP2400,
    IF(LEN(H2401)=1,
      IF(OR(UPPER(H2401)="A",UPPER(H2401)="I"),
        EINSTELLUNGEN!$D$21,
        IF(OR(UPPER(H2401)="B",UPPER(H2401)="M"),
          EINSTELLUNGEN!$D$22,
          IF(OR(UPPER(H2401)="C",UPPER(H2401)="S"),
            EINSTELLUNGEN!$D$23,
            IF(UPPER(H2401)="D",
              EINSTELLUNGEN!$D$24,
              IF(UPPER(H2401)="E",
                EINSTELLUNGEN!$D$25,
                UPPER(H2401)))))),
      IF(ISNUMBER(H2401),
        EINSTELLUNGEN!$D$20&amp;H2401,
        UPPER(H2401)))),
  "")</f>
        <v/>
      </c>
      <c r="AQ2401" s="2" t="str">
        <f t="shared" si="1278"/>
        <v/>
      </c>
      <c r="AR2401" s="2">
        <f t="shared" si="1279"/>
        <v>0</v>
      </c>
      <c r="AS2401" s="145">
        <f t="shared" si="1280"/>
        <v>0.33333333333333331</v>
      </c>
      <c r="AT2401" s="2">
        <f t="shared" si="1281"/>
        <v>0</v>
      </c>
      <c r="AU2401" s="2">
        <f t="shared" si="1282"/>
        <v>0</v>
      </c>
      <c r="AV2401" s="2">
        <f t="shared" si="1283"/>
        <v>0</v>
      </c>
      <c r="AW2401" s="2">
        <f t="shared" si="1284"/>
        <v>0</v>
      </c>
      <c r="AX2401" s="2">
        <f t="shared" si="1298"/>
        <v>0</v>
      </c>
      <c r="AY2401" s="2">
        <f t="shared" si="1285"/>
        <v>0</v>
      </c>
      <c r="AZ2401" s="145" t="e">
        <f t="shared" si="1286"/>
        <v>#N/A</v>
      </c>
      <c r="BA2401" s="145" t="e">
        <f t="shared" si="1287"/>
        <v>#N/A</v>
      </c>
      <c r="BB2401" s="145">
        <f t="shared" si="1288"/>
        <v>2.083333333333337E-2</v>
      </c>
      <c r="BC2401" s="2">
        <f>IF(AM2401,
  IF(AND(AL2401=$J$31,_xlfn.DAYS(AH2401,DATE(AI2401,1,1))&lt;7),
    MAX(0,EINSTELLUNGEN!$D$12+1-WEEKDAY(DATE(EINSTELLUNGEN!$D$9,EINSTELLUNGEN!$D$10,1),2)),
    IF(AL2401=$J$33,
      MIN(EINSTELLUNGEN!$D$12,WEEKDAY(DATE(EINSTELLUNGEN!$D$9,12,31),2)),
      EINSTELLUNGEN!$D$12
  )) - SUMIF(AL$50:AL$2500,"="&amp;AL2401,AX$50:AX$2500),
  0)</f>
        <v>3</v>
      </c>
      <c r="BD2401" s="2">
        <f t="shared" si="1289"/>
        <v>0.33333333333333331</v>
      </c>
      <c r="BE2401" s="2">
        <f t="shared" si="1290"/>
        <v>0</v>
      </c>
    </row>
    <row r="2402" spans="1:57" ht="10.5" customHeight="1">
      <c r="A2402" s="1" t="str">
        <f t="shared" ca="1" si="1266"/>
        <v/>
      </c>
      <c r="B2402" s="1" t="str">
        <f t="shared" ca="1" si="1267"/>
        <v/>
      </c>
      <c r="C2402" s="1" t="str">
        <f t="shared" ca="1" si="1268"/>
        <v/>
      </c>
      <c r="D2402" s="1" t="str">
        <f t="shared" ca="1" si="1269"/>
        <v/>
      </c>
      <c r="F2402" s="10"/>
      <c r="G2402" s="136" t="str">
        <f t="shared" si="1270"/>
        <v/>
      </c>
      <c r="H2402" s="27"/>
      <c r="I2402" s="28"/>
      <c r="J2402" s="28"/>
      <c r="K2402" s="29"/>
      <c r="L2402" s="136"/>
      <c r="M2402" s="136"/>
      <c r="N2402" s="136"/>
      <c r="O2402" s="26" t="str">
        <f t="shared" si="1271"/>
        <v/>
      </c>
      <c r="P2402" s="218" t="str">
        <f t="shared" si="1272"/>
        <v/>
      </c>
      <c r="Q2402" s="26" t="str">
        <f t="shared" si="1273"/>
        <v/>
      </c>
      <c r="R2402" s="22"/>
      <c r="S2402" s="99"/>
      <c r="T2402" s="10"/>
      <c r="U2402" s="229" t="str">
        <f t="shared" si="1274"/>
        <v/>
      </c>
      <c r="V2402" s="230"/>
      <c r="W2402" s="230"/>
      <c r="X2402" s="230"/>
      <c r="Y2402" s="230"/>
      <c r="Z2402" s="22" t="str">
        <f>""</f>
        <v/>
      </c>
      <c r="AB2402" s="23" t="str">
        <f t="shared" si="1275"/>
        <v/>
      </c>
      <c r="AC2402" s="2" t="b">
        <f>COUNT(Q2402:Q$2500)&gt;0</f>
        <v>0</v>
      </c>
      <c r="AD2402" s="2" t="b">
        <f t="shared" si="1291"/>
        <v>0</v>
      </c>
      <c r="AE2402" s="2" t="b">
        <f t="shared" si="1292"/>
        <v>0</v>
      </c>
      <c r="AF2402" s="2" t="b">
        <f t="shared" si="1293"/>
        <v>0</v>
      </c>
      <c r="AG2402" s="2" t="b">
        <f>OR(
  AND(AC2402,NOT(AC2403)),
  AND(AF2402,WEEKDAY(AH2401,2)=EINSTELLUNGEN!$D$12),
  AND(AF2402,AH2402=$J$35)
)</f>
        <v>0</v>
      </c>
      <c r="AH2402" s="2">
        <f>IF(AE2402,AH2401+IF(WEEKDAY(AH2401+1,2)&lt;=EINSTELLUNGEN!$D$12,1,$J$36),AH2401)</f>
        <v>42020</v>
      </c>
      <c r="AI2402" s="2">
        <f t="shared" si="1294"/>
        <v>2019</v>
      </c>
      <c r="AJ2402" s="2">
        <f t="shared" si="1295"/>
        <v>201901</v>
      </c>
      <c r="AK2402" s="2">
        <f t="shared" si="1296"/>
        <v>201901</v>
      </c>
      <c r="AL2402" s="2">
        <f t="shared" si="1299"/>
        <v>201903</v>
      </c>
      <c r="AM2402" s="2" t="b">
        <f t="shared" si="1297"/>
        <v>1</v>
      </c>
      <c r="AN2402" s="4" t="e">
        <f t="shared" si="1276"/>
        <v>#N/A</v>
      </c>
      <c r="AO2402" s="4" t="e">
        <f t="shared" si="1277"/>
        <v>#N/A</v>
      </c>
      <c r="AP2402" s="2" t="str">
        <f>IF(AD2402,
  IF(ISBLANK(H2402),
    AP2401,
    IF(LEN(H2402)=1,
      IF(OR(UPPER(H2402)="A",UPPER(H2402)="I"),
        EINSTELLUNGEN!$D$21,
        IF(OR(UPPER(H2402)="B",UPPER(H2402)="M"),
          EINSTELLUNGEN!$D$22,
          IF(OR(UPPER(H2402)="C",UPPER(H2402)="S"),
            EINSTELLUNGEN!$D$23,
            IF(UPPER(H2402)="D",
              EINSTELLUNGEN!$D$24,
              IF(UPPER(H2402)="E",
                EINSTELLUNGEN!$D$25,
                UPPER(H2402)))))),
      IF(ISNUMBER(H2402),
        EINSTELLUNGEN!$D$20&amp;H2402,
        UPPER(H2402)))),
  "")</f>
        <v/>
      </c>
      <c r="AQ2402" s="2" t="str">
        <f t="shared" si="1278"/>
        <v/>
      </c>
      <c r="AR2402" s="2">
        <f t="shared" si="1279"/>
        <v>0</v>
      </c>
      <c r="AS2402" s="145">
        <f t="shared" si="1280"/>
        <v>0.33333333333333331</v>
      </c>
      <c r="AT2402" s="2">
        <f t="shared" si="1281"/>
        <v>0</v>
      </c>
      <c r="AU2402" s="2">
        <f t="shared" si="1282"/>
        <v>0</v>
      </c>
      <c r="AV2402" s="2">
        <f t="shared" si="1283"/>
        <v>0</v>
      </c>
      <c r="AW2402" s="2">
        <f t="shared" si="1284"/>
        <v>0</v>
      </c>
      <c r="AX2402" s="2">
        <f t="shared" si="1298"/>
        <v>0</v>
      </c>
      <c r="AY2402" s="2">
        <f t="shared" si="1285"/>
        <v>0</v>
      </c>
      <c r="AZ2402" s="145" t="e">
        <f t="shared" si="1286"/>
        <v>#N/A</v>
      </c>
      <c r="BA2402" s="145" t="e">
        <f t="shared" si="1287"/>
        <v>#N/A</v>
      </c>
      <c r="BB2402" s="145">
        <f t="shared" si="1288"/>
        <v>2.083333333333337E-2</v>
      </c>
      <c r="BC2402" s="2">
        <f>IF(AM2402,
  IF(AND(AL2402=$J$31,_xlfn.DAYS(AH2402,DATE(AI2402,1,1))&lt;7),
    MAX(0,EINSTELLUNGEN!$D$12+1-WEEKDAY(DATE(EINSTELLUNGEN!$D$9,EINSTELLUNGEN!$D$10,1),2)),
    IF(AL2402=$J$33,
      MIN(EINSTELLUNGEN!$D$12,WEEKDAY(DATE(EINSTELLUNGEN!$D$9,12,31),2)),
      EINSTELLUNGEN!$D$12
  )) - SUMIF(AL$50:AL$2500,"="&amp;AL2402,AX$50:AX$2500),
  0)</f>
        <v>3</v>
      </c>
      <c r="BD2402" s="2">
        <f t="shared" si="1289"/>
        <v>0.33333333333333331</v>
      </c>
      <c r="BE2402" s="2">
        <f t="shared" si="1290"/>
        <v>0</v>
      </c>
    </row>
    <row r="2403" spans="1:57" ht="10.5" customHeight="1">
      <c r="A2403" s="1" t="str">
        <f t="shared" ca="1" si="1266"/>
        <v/>
      </c>
      <c r="B2403" s="1" t="str">
        <f t="shared" ca="1" si="1267"/>
        <v/>
      </c>
      <c r="C2403" s="1" t="str">
        <f t="shared" ca="1" si="1268"/>
        <v/>
      </c>
      <c r="D2403" s="1" t="str">
        <f t="shared" ca="1" si="1269"/>
        <v/>
      </c>
      <c r="F2403" s="10"/>
      <c r="G2403" s="136" t="str">
        <f t="shared" si="1270"/>
        <v/>
      </c>
      <c r="H2403" s="27"/>
      <c r="I2403" s="28"/>
      <c r="J2403" s="28"/>
      <c r="K2403" s="29"/>
      <c r="L2403" s="136"/>
      <c r="M2403" s="136"/>
      <c r="N2403" s="136"/>
      <c r="O2403" s="26" t="str">
        <f t="shared" si="1271"/>
        <v/>
      </c>
      <c r="P2403" s="218" t="str">
        <f t="shared" si="1272"/>
        <v/>
      </c>
      <c r="Q2403" s="26" t="str">
        <f t="shared" si="1273"/>
        <v/>
      </c>
      <c r="R2403" s="22"/>
      <c r="S2403" s="99"/>
      <c r="T2403" s="10"/>
      <c r="U2403" s="229" t="str">
        <f t="shared" si="1274"/>
        <v/>
      </c>
      <c r="V2403" s="230"/>
      <c r="W2403" s="230"/>
      <c r="X2403" s="230"/>
      <c r="Y2403" s="230"/>
      <c r="Z2403" s="22" t="str">
        <f>""</f>
        <v/>
      </c>
      <c r="AB2403" s="23" t="str">
        <f t="shared" si="1275"/>
        <v/>
      </c>
      <c r="AC2403" s="2" t="b">
        <f>COUNT(Q2403:Q$2500)&gt;0</f>
        <v>0</v>
      </c>
      <c r="AD2403" s="2" t="b">
        <f t="shared" si="1291"/>
        <v>0</v>
      </c>
      <c r="AE2403" s="2" t="b">
        <f t="shared" si="1292"/>
        <v>0</v>
      </c>
      <c r="AF2403" s="2" t="b">
        <f t="shared" si="1293"/>
        <v>0</v>
      </c>
      <c r="AG2403" s="2" t="b">
        <f>OR(
  AND(AC2403,NOT(AC2404)),
  AND(AF2403,WEEKDAY(AH2402,2)=EINSTELLUNGEN!$D$12),
  AND(AF2403,AH2403=$J$35)
)</f>
        <v>0</v>
      </c>
      <c r="AH2403" s="2">
        <f>IF(AE2403,AH2402+IF(WEEKDAY(AH2402+1,2)&lt;=EINSTELLUNGEN!$D$12,1,$J$36),AH2402)</f>
        <v>42020</v>
      </c>
      <c r="AI2403" s="2">
        <f t="shared" si="1294"/>
        <v>2019</v>
      </c>
      <c r="AJ2403" s="2">
        <f t="shared" si="1295"/>
        <v>201901</v>
      </c>
      <c r="AK2403" s="2">
        <f t="shared" si="1296"/>
        <v>201901</v>
      </c>
      <c r="AL2403" s="2">
        <f t="shared" si="1299"/>
        <v>201903</v>
      </c>
      <c r="AM2403" s="2" t="b">
        <f t="shared" si="1297"/>
        <v>1</v>
      </c>
      <c r="AN2403" s="4" t="e">
        <f t="shared" si="1276"/>
        <v>#N/A</v>
      </c>
      <c r="AO2403" s="4" t="e">
        <f t="shared" si="1277"/>
        <v>#N/A</v>
      </c>
      <c r="AP2403" s="2" t="str">
        <f>IF(AD2403,
  IF(ISBLANK(H2403),
    AP2402,
    IF(LEN(H2403)=1,
      IF(OR(UPPER(H2403)="A",UPPER(H2403)="I"),
        EINSTELLUNGEN!$D$21,
        IF(OR(UPPER(H2403)="B",UPPER(H2403)="M"),
          EINSTELLUNGEN!$D$22,
          IF(OR(UPPER(H2403)="C",UPPER(H2403)="S"),
            EINSTELLUNGEN!$D$23,
            IF(UPPER(H2403)="D",
              EINSTELLUNGEN!$D$24,
              IF(UPPER(H2403)="E",
                EINSTELLUNGEN!$D$25,
                UPPER(H2403)))))),
      IF(ISNUMBER(H2403),
        EINSTELLUNGEN!$D$20&amp;H2403,
        UPPER(H2403)))),
  "")</f>
        <v/>
      </c>
      <c r="AQ2403" s="2" t="str">
        <f t="shared" si="1278"/>
        <v/>
      </c>
      <c r="AR2403" s="2">
        <f t="shared" si="1279"/>
        <v>0</v>
      </c>
      <c r="AS2403" s="145">
        <f t="shared" si="1280"/>
        <v>0.33333333333333331</v>
      </c>
      <c r="AT2403" s="2">
        <f t="shared" si="1281"/>
        <v>0</v>
      </c>
      <c r="AU2403" s="2">
        <f t="shared" si="1282"/>
        <v>0</v>
      </c>
      <c r="AV2403" s="2">
        <f t="shared" si="1283"/>
        <v>0</v>
      </c>
      <c r="AW2403" s="2">
        <f t="shared" si="1284"/>
        <v>0</v>
      </c>
      <c r="AX2403" s="2">
        <f t="shared" si="1298"/>
        <v>0</v>
      </c>
      <c r="AY2403" s="2">
        <f t="shared" si="1285"/>
        <v>0</v>
      </c>
      <c r="AZ2403" s="145" t="e">
        <f t="shared" si="1286"/>
        <v>#N/A</v>
      </c>
      <c r="BA2403" s="145" t="e">
        <f t="shared" si="1287"/>
        <v>#N/A</v>
      </c>
      <c r="BB2403" s="145">
        <f t="shared" si="1288"/>
        <v>2.083333333333337E-2</v>
      </c>
      <c r="BC2403" s="2">
        <f>IF(AM2403,
  IF(AND(AL2403=$J$31,_xlfn.DAYS(AH2403,DATE(AI2403,1,1))&lt;7),
    MAX(0,EINSTELLUNGEN!$D$12+1-WEEKDAY(DATE(EINSTELLUNGEN!$D$9,EINSTELLUNGEN!$D$10,1),2)),
    IF(AL2403=$J$33,
      MIN(EINSTELLUNGEN!$D$12,WEEKDAY(DATE(EINSTELLUNGEN!$D$9,12,31),2)),
      EINSTELLUNGEN!$D$12
  )) - SUMIF(AL$50:AL$2500,"="&amp;AL2403,AX$50:AX$2500),
  0)</f>
        <v>3</v>
      </c>
      <c r="BD2403" s="2">
        <f t="shared" si="1289"/>
        <v>0.33333333333333331</v>
      </c>
      <c r="BE2403" s="2">
        <f t="shared" si="1290"/>
        <v>0</v>
      </c>
    </row>
    <row r="2404" spans="1:57" ht="10.5" customHeight="1">
      <c r="A2404" s="1" t="str">
        <f t="shared" ca="1" si="1266"/>
        <v/>
      </c>
      <c r="B2404" s="1" t="str">
        <f t="shared" ca="1" si="1267"/>
        <v/>
      </c>
      <c r="C2404" s="1" t="str">
        <f t="shared" ca="1" si="1268"/>
        <v/>
      </c>
      <c r="D2404" s="1" t="str">
        <f t="shared" ca="1" si="1269"/>
        <v/>
      </c>
      <c r="F2404" s="10"/>
      <c r="G2404" s="136" t="str">
        <f t="shared" si="1270"/>
        <v/>
      </c>
      <c r="H2404" s="27"/>
      <c r="I2404" s="28"/>
      <c r="J2404" s="28"/>
      <c r="K2404" s="29"/>
      <c r="L2404" s="136"/>
      <c r="M2404" s="136"/>
      <c r="N2404" s="136"/>
      <c r="O2404" s="26" t="str">
        <f t="shared" si="1271"/>
        <v/>
      </c>
      <c r="P2404" s="218" t="str">
        <f t="shared" si="1272"/>
        <v/>
      </c>
      <c r="Q2404" s="26" t="str">
        <f t="shared" si="1273"/>
        <v/>
      </c>
      <c r="R2404" s="22"/>
      <c r="S2404" s="99"/>
      <c r="T2404" s="10"/>
      <c r="U2404" s="229" t="str">
        <f t="shared" si="1274"/>
        <v/>
      </c>
      <c r="V2404" s="230"/>
      <c r="W2404" s="230"/>
      <c r="X2404" s="230"/>
      <c r="Y2404" s="230"/>
      <c r="Z2404" s="22" t="str">
        <f>""</f>
        <v/>
      </c>
      <c r="AB2404" s="23" t="str">
        <f t="shared" si="1275"/>
        <v/>
      </c>
      <c r="AC2404" s="2" t="b">
        <f>COUNT(Q2404:Q$2500)&gt;0</f>
        <v>0</v>
      </c>
      <c r="AD2404" s="2" t="b">
        <f t="shared" si="1291"/>
        <v>0</v>
      </c>
      <c r="AE2404" s="2" t="b">
        <f t="shared" si="1292"/>
        <v>0</v>
      </c>
      <c r="AF2404" s="2" t="b">
        <f t="shared" si="1293"/>
        <v>0</v>
      </c>
      <c r="AG2404" s="2" t="b">
        <f>OR(
  AND(AC2404,NOT(AC2405)),
  AND(AF2404,WEEKDAY(AH2403,2)=EINSTELLUNGEN!$D$12),
  AND(AF2404,AH2404=$J$35)
)</f>
        <v>0</v>
      </c>
      <c r="AH2404" s="2">
        <f>IF(AE2404,AH2403+IF(WEEKDAY(AH2403+1,2)&lt;=EINSTELLUNGEN!$D$12,1,$J$36),AH2403)</f>
        <v>42020</v>
      </c>
      <c r="AI2404" s="2">
        <f t="shared" si="1294"/>
        <v>2019</v>
      </c>
      <c r="AJ2404" s="2">
        <f t="shared" si="1295"/>
        <v>201901</v>
      </c>
      <c r="AK2404" s="2">
        <f t="shared" si="1296"/>
        <v>201901</v>
      </c>
      <c r="AL2404" s="2">
        <f t="shared" si="1299"/>
        <v>201903</v>
      </c>
      <c r="AM2404" s="2" t="b">
        <f t="shared" si="1297"/>
        <v>1</v>
      </c>
      <c r="AN2404" s="4" t="e">
        <f t="shared" si="1276"/>
        <v>#N/A</v>
      </c>
      <c r="AO2404" s="4" t="e">
        <f t="shared" si="1277"/>
        <v>#N/A</v>
      </c>
      <c r="AP2404" s="2" t="str">
        <f>IF(AD2404,
  IF(ISBLANK(H2404),
    AP2403,
    IF(LEN(H2404)=1,
      IF(OR(UPPER(H2404)="A",UPPER(H2404)="I"),
        EINSTELLUNGEN!$D$21,
        IF(OR(UPPER(H2404)="B",UPPER(H2404)="M"),
          EINSTELLUNGEN!$D$22,
          IF(OR(UPPER(H2404)="C",UPPER(H2404)="S"),
            EINSTELLUNGEN!$D$23,
            IF(UPPER(H2404)="D",
              EINSTELLUNGEN!$D$24,
              IF(UPPER(H2404)="E",
                EINSTELLUNGEN!$D$25,
                UPPER(H2404)))))),
      IF(ISNUMBER(H2404),
        EINSTELLUNGEN!$D$20&amp;H2404,
        UPPER(H2404)))),
  "")</f>
        <v/>
      </c>
      <c r="AQ2404" s="2" t="str">
        <f t="shared" si="1278"/>
        <v/>
      </c>
      <c r="AR2404" s="2">
        <f t="shared" si="1279"/>
        <v>0</v>
      </c>
      <c r="AS2404" s="145">
        <f t="shared" si="1280"/>
        <v>0.33333333333333331</v>
      </c>
      <c r="AT2404" s="2">
        <f t="shared" si="1281"/>
        <v>0</v>
      </c>
      <c r="AU2404" s="2">
        <f t="shared" si="1282"/>
        <v>0</v>
      </c>
      <c r="AV2404" s="2">
        <f t="shared" si="1283"/>
        <v>0</v>
      </c>
      <c r="AW2404" s="2">
        <f t="shared" si="1284"/>
        <v>0</v>
      </c>
      <c r="AX2404" s="2">
        <f t="shared" si="1298"/>
        <v>0</v>
      </c>
      <c r="AY2404" s="2">
        <f t="shared" si="1285"/>
        <v>0</v>
      </c>
      <c r="AZ2404" s="145" t="e">
        <f t="shared" si="1286"/>
        <v>#N/A</v>
      </c>
      <c r="BA2404" s="145" t="e">
        <f t="shared" si="1287"/>
        <v>#N/A</v>
      </c>
      <c r="BB2404" s="145">
        <f t="shared" si="1288"/>
        <v>2.083333333333337E-2</v>
      </c>
      <c r="BC2404" s="2">
        <f>IF(AM2404,
  IF(AND(AL2404=$J$31,_xlfn.DAYS(AH2404,DATE(AI2404,1,1))&lt;7),
    MAX(0,EINSTELLUNGEN!$D$12+1-WEEKDAY(DATE(EINSTELLUNGEN!$D$9,EINSTELLUNGEN!$D$10,1),2)),
    IF(AL2404=$J$33,
      MIN(EINSTELLUNGEN!$D$12,WEEKDAY(DATE(EINSTELLUNGEN!$D$9,12,31),2)),
      EINSTELLUNGEN!$D$12
  )) - SUMIF(AL$50:AL$2500,"="&amp;AL2404,AX$50:AX$2500),
  0)</f>
        <v>3</v>
      </c>
      <c r="BD2404" s="2">
        <f t="shared" si="1289"/>
        <v>0.33333333333333331</v>
      </c>
      <c r="BE2404" s="2">
        <f t="shared" si="1290"/>
        <v>0</v>
      </c>
    </row>
    <row r="2405" spans="1:57" ht="10.5" customHeight="1">
      <c r="A2405" s="1" t="str">
        <f t="shared" ca="1" si="1266"/>
        <v/>
      </c>
      <c r="B2405" s="1" t="str">
        <f t="shared" ca="1" si="1267"/>
        <v/>
      </c>
      <c r="C2405" s="1" t="str">
        <f t="shared" ca="1" si="1268"/>
        <v/>
      </c>
      <c r="D2405" s="1" t="str">
        <f t="shared" ca="1" si="1269"/>
        <v/>
      </c>
      <c r="F2405" s="10"/>
      <c r="G2405" s="136" t="str">
        <f t="shared" si="1270"/>
        <v/>
      </c>
      <c r="H2405" s="27"/>
      <c r="I2405" s="28"/>
      <c r="J2405" s="28"/>
      <c r="K2405" s="29"/>
      <c r="L2405" s="136"/>
      <c r="M2405" s="136"/>
      <c r="N2405" s="136"/>
      <c r="O2405" s="26" t="str">
        <f t="shared" si="1271"/>
        <v/>
      </c>
      <c r="P2405" s="218" t="str">
        <f t="shared" si="1272"/>
        <v/>
      </c>
      <c r="Q2405" s="26" t="str">
        <f t="shared" si="1273"/>
        <v/>
      </c>
      <c r="R2405" s="22"/>
      <c r="S2405" s="99"/>
      <c r="T2405" s="10"/>
      <c r="U2405" s="229" t="str">
        <f t="shared" si="1274"/>
        <v/>
      </c>
      <c r="V2405" s="230"/>
      <c r="W2405" s="230"/>
      <c r="X2405" s="230"/>
      <c r="Y2405" s="230"/>
      <c r="Z2405" s="22" t="str">
        <f>""</f>
        <v/>
      </c>
      <c r="AB2405" s="23" t="str">
        <f t="shared" si="1275"/>
        <v/>
      </c>
      <c r="AC2405" s="2" t="b">
        <f>COUNT(Q2405:Q$2500)&gt;0</f>
        <v>0</v>
      </c>
      <c r="AD2405" s="2" t="b">
        <f t="shared" si="1291"/>
        <v>0</v>
      </c>
      <c r="AE2405" s="2" t="b">
        <f t="shared" si="1292"/>
        <v>0</v>
      </c>
      <c r="AF2405" s="2" t="b">
        <f t="shared" si="1293"/>
        <v>0</v>
      </c>
      <c r="AG2405" s="2" t="b">
        <f>OR(
  AND(AC2405,NOT(AC2406)),
  AND(AF2405,WEEKDAY(AH2404,2)=EINSTELLUNGEN!$D$12),
  AND(AF2405,AH2405=$J$35)
)</f>
        <v>0</v>
      </c>
      <c r="AH2405" s="2">
        <f>IF(AE2405,AH2404+IF(WEEKDAY(AH2404+1,2)&lt;=EINSTELLUNGEN!$D$12,1,$J$36),AH2404)</f>
        <v>42020</v>
      </c>
      <c r="AI2405" s="2">
        <f t="shared" si="1294"/>
        <v>2019</v>
      </c>
      <c r="AJ2405" s="2">
        <f t="shared" si="1295"/>
        <v>201901</v>
      </c>
      <c r="AK2405" s="2">
        <f t="shared" si="1296"/>
        <v>201901</v>
      </c>
      <c r="AL2405" s="2">
        <f t="shared" si="1299"/>
        <v>201903</v>
      </c>
      <c r="AM2405" s="2" t="b">
        <f t="shared" si="1297"/>
        <v>1</v>
      </c>
      <c r="AN2405" s="4" t="e">
        <f t="shared" si="1276"/>
        <v>#N/A</v>
      </c>
      <c r="AO2405" s="4" t="e">
        <f t="shared" si="1277"/>
        <v>#N/A</v>
      </c>
      <c r="AP2405" s="2" t="str">
        <f>IF(AD2405,
  IF(ISBLANK(H2405),
    AP2404,
    IF(LEN(H2405)=1,
      IF(OR(UPPER(H2405)="A",UPPER(H2405)="I"),
        EINSTELLUNGEN!$D$21,
        IF(OR(UPPER(H2405)="B",UPPER(H2405)="M"),
          EINSTELLUNGEN!$D$22,
          IF(OR(UPPER(H2405)="C",UPPER(H2405)="S"),
            EINSTELLUNGEN!$D$23,
            IF(UPPER(H2405)="D",
              EINSTELLUNGEN!$D$24,
              IF(UPPER(H2405)="E",
                EINSTELLUNGEN!$D$25,
                UPPER(H2405)))))),
      IF(ISNUMBER(H2405),
        EINSTELLUNGEN!$D$20&amp;H2405,
        UPPER(H2405)))),
  "")</f>
        <v/>
      </c>
      <c r="AQ2405" s="2" t="str">
        <f t="shared" si="1278"/>
        <v/>
      </c>
      <c r="AR2405" s="2">
        <f t="shared" si="1279"/>
        <v>0</v>
      </c>
      <c r="AS2405" s="145">
        <f t="shared" si="1280"/>
        <v>0.33333333333333331</v>
      </c>
      <c r="AT2405" s="2">
        <f t="shared" si="1281"/>
        <v>0</v>
      </c>
      <c r="AU2405" s="2">
        <f t="shared" si="1282"/>
        <v>0</v>
      </c>
      <c r="AV2405" s="2">
        <f t="shared" si="1283"/>
        <v>0</v>
      </c>
      <c r="AW2405" s="2">
        <f t="shared" si="1284"/>
        <v>0</v>
      </c>
      <c r="AX2405" s="2">
        <f t="shared" si="1298"/>
        <v>0</v>
      </c>
      <c r="AY2405" s="2">
        <f t="shared" si="1285"/>
        <v>0</v>
      </c>
      <c r="AZ2405" s="145" t="e">
        <f t="shared" si="1286"/>
        <v>#N/A</v>
      </c>
      <c r="BA2405" s="145" t="e">
        <f t="shared" si="1287"/>
        <v>#N/A</v>
      </c>
      <c r="BB2405" s="145">
        <f t="shared" si="1288"/>
        <v>2.083333333333337E-2</v>
      </c>
      <c r="BC2405" s="2">
        <f>IF(AM2405,
  IF(AND(AL2405=$J$31,_xlfn.DAYS(AH2405,DATE(AI2405,1,1))&lt;7),
    MAX(0,EINSTELLUNGEN!$D$12+1-WEEKDAY(DATE(EINSTELLUNGEN!$D$9,EINSTELLUNGEN!$D$10,1),2)),
    IF(AL2405=$J$33,
      MIN(EINSTELLUNGEN!$D$12,WEEKDAY(DATE(EINSTELLUNGEN!$D$9,12,31),2)),
      EINSTELLUNGEN!$D$12
  )) - SUMIF(AL$50:AL$2500,"="&amp;AL2405,AX$50:AX$2500),
  0)</f>
        <v>3</v>
      </c>
      <c r="BD2405" s="2">
        <f t="shared" si="1289"/>
        <v>0.33333333333333331</v>
      </c>
      <c r="BE2405" s="2">
        <f t="shared" si="1290"/>
        <v>0</v>
      </c>
    </row>
    <row r="2406" spans="1:57" ht="10.5" customHeight="1">
      <c r="A2406" s="1" t="str">
        <f t="shared" ca="1" si="1266"/>
        <v/>
      </c>
      <c r="B2406" s="1" t="str">
        <f t="shared" ca="1" si="1267"/>
        <v/>
      </c>
      <c r="C2406" s="1" t="str">
        <f t="shared" ca="1" si="1268"/>
        <v/>
      </c>
      <c r="D2406" s="1" t="str">
        <f t="shared" ca="1" si="1269"/>
        <v/>
      </c>
      <c r="F2406" s="10"/>
      <c r="G2406" s="136" t="str">
        <f t="shared" si="1270"/>
        <v/>
      </c>
      <c r="H2406" s="27"/>
      <c r="I2406" s="28"/>
      <c r="J2406" s="28"/>
      <c r="K2406" s="29"/>
      <c r="L2406" s="136"/>
      <c r="M2406" s="136"/>
      <c r="N2406" s="136"/>
      <c r="O2406" s="26" t="str">
        <f t="shared" si="1271"/>
        <v/>
      </c>
      <c r="P2406" s="218" t="str">
        <f t="shared" si="1272"/>
        <v/>
      </c>
      <c r="Q2406" s="26" t="str">
        <f t="shared" si="1273"/>
        <v/>
      </c>
      <c r="R2406" s="22"/>
      <c r="S2406" s="99"/>
      <c r="T2406" s="10"/>
      <c r="U2406" s="229" t="str">
        <f t="shared" si="1274"/>
        <v/>
      </c>
      <c r="V2406" s="230"/>
      <c r="W2406" s="230"/>
      <c r="X2406" s="230"/>
      <c r="Y2406" s="230"/>
      <c r="Z2406" s="22" t="str">
        <f>""</f>
        <v/>
      </c>
      <c r="AB2406" s="23" t="str">
        <f t="shared" si="1275"/>
        <v/>
      </c>
      <c r="AC2406" s="2" t="b">
        <f>COUNT(Q2406:Q$2500)&gt;0</f>
        <v>0</v>
      </c>
      <c r="AD2406" s="2" t="b">
        <f t="shared" si="1291"/>
        <v>0</v>
      </c>
      <c r="AE2406" s="2" t="b">
        <f t="shared" si="1292"/>
        <v>0</v>
      </c>
      <c r="AF2406" s="2" t="b">
        <f t="shared" si="1293"/>
        <v>0</v>
      </c>
      <c r="AG2406" s="2" t="b">
        <f>OR(
  AND(AC2406,NOT(AC2407)),
  AND(AF2406,WEEKDAY(AH2405,2)=EINSTELLUNGEN!$D$12),
  AND(AF2406,AH2406=$J$35)
)</f>
        <v>0</v>
      </c>
      <c r="AH2406" s="2">
        <f>IF(AE2406,AH2405+IF(WEEKDAY(AH2405+1,2)&lt;=EINSTELLUNGEN!$D$12,1,$J$36),AH2405)</f>
        <v>42020</v>
      </c>
      <c r="AI2406" s="2">
        <f t="shared" si="1294"/>
        <v>2019</v>
      </c>
      <c r="AJ2406" s="2">
        <f t="shared" si="1295"/>
        <v>201901</v>
      </c>
      <c r="AK2406" s="2">
        <f t="shared" si="1296"/>
        <v>201901</v>
      </c>
      <c r="AL2406" s="2">
        <f t="shared" si="1299"/>
        <v>201903</v>
      </c>
      <c r="AM2406" s="2" t="b">
        <f t="shared" si="1297"/>
        <v>1</v>
      </c>
      <c r="AN2406" s="4" t="e">
        <f t="shared" si="1276"/>
        <v>#N/A</v>
      </c>
      <c r="AO2406" s="4" t="e">
        <f t="shared" si="1277"/>
        <v>#N/A</v>
      </c>
      <c r="AP2406" s="2" t="str">
        <f>IF(AD2406,
  IF(ISBLANK(H2406),
    AP2405,
    IF(LEN(H2406)=1,
      IF(OR(UPPER(H2406)="A",UPPER(H2406)="I"),
        EINSTELLUNGEN!$D$21,
        IF(OR(UPPER(H2406)="B",UPPER(H2406)="M"),
          EINSTELLUNGEN!$D$22,
          IF(OR(UPPER(H2406)="C",UPPER(H2406)="S"),
            EINSTELLUNGEN!$D$23,
            IF(UPPER(H2406)="D",
              EINSTELLUNGEN!$D$24,
              IF(UPPER(H2406)="E",
                EINSTELLUNGEN!$D$25,
                UPPER(H2406)))))),
      IF(ISNUMBER(H2406),
        EINSTELLUNGEN!$D$20&amp;H2406,
        UPPER(H2406)))),
  "")</f>
        <v/>
      </c>
      <c r="AQ2406" s="2" t="str">
        <f t="shared" si="1278"/>
        <v/>
      </c>
      <c r="AR2406" s="2">
        <f t="shared" si="1279"/>
        <v>0</v>
      </c>
      <c r="AS2406" s="145">
        <f t="shared" si="1280"/>
        <v>0.33333333333333331</v>
      </c>
      <c r="AT2406" s="2">
        <f t="shared" si="1281"/>
        <v>0</v>
      </c>
      <c r="AU2406" s="2">
        <f t="shared" si="1282"/>
        <v>0</v>
      </c>
      <c r="AV2406" s="2">
        <f t="shared" si="1283"/>
        <v>0</v>
      </c>
      <c r="AW2406" s="2">
        <f t="shared" si="1284"/>
        <v>0</v>
      </c>
      <c r="AX2406" s="2">
        <f t="shared" si="1298"/>
        <v>0</v>
      </c>
      <c r="AY2406" s="2">
        <f t="shared" si="1285"/>
        <v>0</v>
      </c>
      <c r="AZ2406" s="145" t="e">
        <f t="shared" si="1286"/>
        <v>#N/A</v>
      </c>
      <c r="BA2406" s="145" t="e">
        <f t="shared" si="1287"/>
        <v>#N/A</v>
      </c>
      <c r="BB2406" s="145">
        <f t="shared" si="1288"/>
        <v>2.083333333333337E-2</v>
      </c>
      <c r="BC2406" s="2">
        <f>IF(AM2406,
  IF(AND(AL2406=$J$31,_xlfn.DAYS(AH2406,DATE(AI2406,1,1))&lt;7),
    MAX(0,EINSTELLUNGEN!$D$12+1-WEEKDAY(DATE(EINSTELLUNGEN!$D$9,EINSTELLUNGEN!$D$10,1),2)),
    IF(AL2406=$J$33,
      MIN(EINSTELLUNGEN!$D$12,WEEKDAY(DATE(EINSTELLUNGEN!$D$9,12,31),2)),
      EINSTELLUNGEN!$D$12
  )) - SUMIF(AL$50:AL$2500,"="&amp;AL2406,AX$50:AX$2500),
  0)</f>
        <v>3</v>
      </c>
      <c r="BD2406" s="2">
        <f t="shared" si="1289"/>
        <v>0.33333333333333331</v>
      </c>
      <c r="BE2406" s="2">
        <f t="shared" si="1290"/>
        <v>0</v>
      </c>
    </row>
    <row r="2407" spans="1:57" ht="10.5" customHeight="1">
      <c r="A2407" s="1" t="str">
        <f t="shared" ca="1" si="1266"/>
        <v/>
      </c>
      <c r="B2407" s="1" t="str">
        <f t="shared" ca="1" si="1267"/>
        <v/>
      </c>
      <c r="C2407" s="1" t="str">
        <f t="shared" ca="1" si="1268"/>
        <v/>
      </c>
      <c r="D2407" s="1" t="str">
        <f t="shared" ca="1" si="1269"/>
        <v/>
      </c>
      <c r="F2407" s="10"/>
      <c r="G2407" s="136" t="str">
        <f t="shared" si="1270"/>
        <v/>
      </c>
      <c r="H2407" s="27"/>
      <c r="I2407" s="28"/>
      <c r="J2407" s="28"/>
      <c r="K2407" s="29"/>
      <c r="L2407" s="136"/>
      <c r="M2407" s="136"/>
      <c r="N2407" s="136"/>
      <c r="O2407" s="26" t="str">
        <f t="shared" si="1271"/>
        <v/>
      </c>
      <c r="P2407" s="218" t="str">
        <f t="shared" si="1272"/>
        <v/>
      </c>
      <c r="Q2407" s="26" t="str">
        <f t="shared" si="1273"/>
        <v/>
      </c>
      <c r="R2407" s="22"/>
      <c r="S2407" s="99"/>
      <c r="T2407" s="10"/>
      <c r="U2407" s="229" t="str">
        <f t="shared" si="1274"/>
        <v/>
      </c>
      <c r="V2407" s="230"/>
      <c r="W2407" s="230"/>
      <c r="X2407" s="230"/>
      <c r="Y2407" s="230"/>
      <c r="Z2407" s="22" t="str">
        <f>""</f>
        <v/>
      </c>
      <c r="AB2407" s="23" t="str">
        <f t="shared" si="1275"/>
        <v/>
      </c>
      <c r="AC2407" s="2" t="b">
        <f>COUNT(Q2407:Q$2500)&gt;0</f>
        <v>0</v>
      </c>
      <c r="AD2407" s="2" t="b">
        <f t="shared" si="1291"/>
        <v>0</v>
      </c>
      <c r="AE2407" s="2" t="b">
        <f t="shared" si="1292"/>
        <v>0</v>
      </c>
      <c r="AF2407" s="2" t="b">
        <f t="shared" si="1293"/>
        <v>0</v>
      </c>
      <c r="AG2407" s="2" t="b">
        <f>OR(
  AND(AC2407,NOT(AC2408)),
  AND(AF2407,WEEKDAY(AH2406,2)=EINSTELLUNGEN!$D$12),
  AND(AF2407,AH2407=$J$35)
)</f>
        <v>0</v>
      </c>
      <c r="AH2407" s="2">
        <f>IF(AE2407,AH2406+IF(WEEKDAY(AH2406+1,2)&lt;=EINSTELLUNGEN!$D$12,1,$J$36),AH2406)</f>
        <v>42020</v>
      </c>
      <c r="AI2407" s="2">
        <f t="shared" si="1294"/>
        <v>2019</v>
      </c>
      <c r="AJ2407" s="2">
        <f t="shared" si="1295"/>
        <v>201901</v>
      </c>
      <c r="AK2407" s="2">
        <f t="shared" si="1296"/>
        <v>201901</v>
      </c>
      <c r="AL2407" s="2">
        <f t="shared" si="1299"/>
        <v>201903</v>
      </c>
      <c r="AM2407" s="2" t="b">
        <f t="shared" si="1297"/>
        <v>1</v>
      </c>
      <c r="AN2407" s="4" t="e">
        <f t="shared" si="1276"/>
        <v>#N/A</v>
      </c>
      <c r="AO2407" s="4" t="e">
        <f t="shared" si="1277"/>
        <v>#N/A</v>
      </c>
      <c r="AP2407" s="2" t="str">
        <f>IF(AD2407,
  IF(ISBLANK(H2407),
    AP2406,
    IF(LEN(H2407)=1,
      IF(OR(UPPER(H2407)="A",UPPER(H2407)="I"),
        EINSTELLUNGEN!$D$21,
        IF(OR(UPPER(H2407)="B",UPPER(H2407)="M"),
          EINSTELLUNGEN!$D$22,
          IF(OR(UPPER(H2407)="C",UPPER(H2407)="S"),
            EINSTELLUNGEN!$D$23,
            IF(UPPER(H2407)="D",
              EINSTELLUNGEN!$D$24,
              IF(UPPER(H2407)="E",
                EINSTELLUNGEN!$D$25,
                UPPER(H2407)))))),
      IF(ISNUMBER(H2407),
        EINSTELLUNGEN!$D$20&amp;H2407,
        UPPER(H2407)))),
  "")</f>
        <v/>
      </c>
      <c r="AQ2407" s="2" t="str">
        <f t="shared" si="1278"/>
        <v/>
      </c>
      <c r="AR2407" s="2">
        <f t="shared" si="1279"/>
        <v>0</v>
      </c>
      <c r="AS2407" s="145">
        <f t="shared" si="1280"/>
        <v>0.33333333333333331</v>
      </c>
      <c r="AT2407" s="2">
        <f t="shared" si="1281"/>
        <v>0</v>
      </c>
      <c r="AU2407" s="2">
        <f t="shared" si="1282"/>
        <v>0</v>
      </c>
      <c r="AV2407" s="2">
        <f t="shared" si="1283"/>
        <v>0</v>
      </c>
      <c r="AW2407" s="2">
        <f t="shared" si="1284"/>
        <v>0</v>
      </c>
      <c r="AX2407" s="2">
        <f t="shared" si="1298"/>
        <v>0</v>
      </c>
      <c r="AY2407" s="2">
        <f t="shared" si="1285"/>
        <v>0</v>
      </c>
      <c r="AZ2407" s="145" t="e">
        <f t="shared" si="1286"/>
        <v>#N/A</v>
      </c>
      <c r="BA2407" s="145" t="e">
        <f t="shared" si="1287"/>
        <v>#N/A</v>
      </c>
      <c r="BB2407" s="145">
        <f t="shared" si="1288"/>
        <v>2.083333333333337E-2</v>
      </c>
      <c r="BC2407" s="2">
        <f>IF(AM2407,
  IF(AND(AL2407=$J$31,_xlfn.DAYS(AH2407,DATE(AI2407,1,1))&lt;7),
    MAX(0,EINSTELLUNGEN!$D$12+1-WEEKDAY(DATE(EINSTELLUNGEN!$D$9,EINSTELLUNGEN!$D$10,1),2)),
    IF(AL2407=$J$33,
      MIN(EINSTELLUNGEN!$D$12,WEEKDAY(DATE(EINSTELLUNGEN!$D$9,12,31),2)),
      EINSTELLUNGEN!$D$12
  )) - SUMIF(AL$50:AL$2500,"="&amp;AL2407,AX$50:AX$2500),
  0)</f>
        <v>3</v>
      </c>
      <c r="BD2407" s="2">
        <f t="shared" si="1289"/>
        <v>0.33333333333333331</v>
      </c>
      <c r="BE2407" s="2">
        <f t="shared" si="1290"/>
        <v>0</v>
      </c>
    </row>
    <row r="2408" spans="1:57" ht="10.5" customHeight="1">
      <c r="A2408" s="1" t="str">
        <f t="shared" ca="1" si="1266"/>
        <v/>
      </c>
      <c r="B2408" s="1" t="str">
        <f t="shared" ca="1" si="1267"/>
        <v/>
      </c>
      <c r="C2408" s="1" t="str">
        <f t="shared" ca="1" si="1268"/>
        <v/>
      </c>
      <c r="D2408" s="1" t="str">
        <f t="shared" ca="1" si="1269"/>
        <v/>
      </c>
      <c r="F2408" s="10"/>
      <c r="G2408" s="136" t="str">
        <f t="shared" si="1270"/>
        <v/>
      </c>
      <c r="H2408" s="27"/>
      <c r="I2408" s="28"/>
      <c r="J2408" s="28"/>
      <c r="K2408" s="29"/>
      <c r="L2408" s="136"/>
      <c r="M2408" s="136"/>
      <c r="N2408" s="136"/>
      <c r="O2408" s="26" t="str">
        <f t="shared" si="1271"/>
        <v/>
      </c>
      <c r="P2408" s="218" t="str">
        <f t="shared" si="1272"/>
        <v/>
      </c>
      <c r="Q2408" s="26" t="str">
        <f t="shared" si="1273"/>
        <v/>
      </c>
      <c r="R2408" s="22"/>
      <c r="S2408" s="99"/>
      <c r="T2408" s="10"/>
      <c r="U2408" s="229" t="str">
        <f t="shared" si="1274"/>
        <v/>
      </c>
      <c r="V2408" s="230"/>
      <c r="W2408" s="230"/>
      <c r="X2408" s="230"/>
      <c r="Y2408" s="230"/>
      <c r="Z2408" s="22" t="str">
        <f>""</f>
        <v/>
      </c>
      <c r="AB2408" s="23" t="str">
        <f t="shared" si="1275"/>
        <v/>
      </c>
      <c r="AC2408" s="2" t="b">
        <f>COUNT(Q2408:Q$2500)&gt;0</f>
        <v>0</v>
      </c>
      <c r="AD2408" s="2" t="b">
        <f t="shared" si="1291"/>
        <v>0</v>
      </c>
      <c r="AE2408" s="2" t="b">
        <f t="shared" si="1292"/>
        <v>0</v>
      </c>
      <c r="AF2408" s="2" t="b">
        <f t="shared" si="1293"/>
        <v>0</v>
      </c>
      <c r="AG2408" s="2" t="b">
        <f>OR(
  AND(AC2408,NOT(AC2409)),
  AND(AF2408,WEEKDAY(AH2407,2)=EINSTELLUNGEN!$D$12),
  AND(AF2408,AH2408=$J$35)
)</f>
        <v>0</v>
      </c>
      <c r="AH2408" s="2">
        <f>IF(AE2408,AH2407+IF(WEEKDAY(AH2407+1,2)&lt;=EINSTELLUNGEN!$D$12,1,$J$36),AH2407)</f>
        <v>42020</v>
      </c>
      <c r="AI2408" s="2">
        <f t="shared" si="1294"/>
        <v>2019</v>
      </c>
      <c r="AJ2408" s="2">
        <f t="shared" si="1295"/>
        <v>201901</v>
      </c>
      <c r="AK2408" s="2">
        <f t="shared" si="1296"/>
        <v>201901</v>
      </c>
      <c r="AL2408" s="2">
        <f t="shared" si="1299"/>
        <v>201903</v>
      </c>
      <c r="AM2408" s="2" t="b">
        <f t="shared" si="1297"/>
        <v>1</v>
      </c>
      <c r="AN2408" s="4" t="e">
        <f t="shared" si="1276"/>
        <v>#N/A</v>
      </c>
      <c r="AO2408" s="4" t="e">
        <f t="shared" si="1277"/>
        <v>#N/A</v>
      </c>
      <c r="AP2408" s="2" t="str">
        <f>IF(AD2408,
  IF(ISBLANK(H2408),
    AP2407,
    IF(LEN(H2408)=1,
      IF(OR(UPPER(H2408)="A",UPPER(H2408)="I"),
        EINSTELLUNGEN!$D$21,
        IF(OR(UPPER(H2408)="B",UPPER(H2408)="M"),
          EINSTELLUNGEN!$D$22,
          IF(OR(UPPER(H2408)="C",UPPER(H2408)="S"),
            EINSTELLUNGEN!$D$23,
            IF(UPPER(H2408)="D",
              EINSTELLUNGEN!$D$24,
              IF(UPPER(H2408)="E",
                EINSTELLUNGEN!$D$25,
                UPPER(H2408)))))),
      IF(ISNUMBER(H2408),
        EINSTELLUNGEN!$D$20&amp;H2408,
        UPPER(H2408)))),
  "")</f>
        <v/>
      </c>
      <c r="AQ2408" s="2" t="str">
        <f t="shared" si="1278"/>
        <v/>
      </c>
      <c r="AR2408" s="2">
        <f t="shared" si="1279"/>
        <v>0</v>
      </c>
      <c r="AS2408" s="145">
        <f t="shared" si="1280"/>
        <v>0.33333333333333331</v>
      </c>
      <c r="AT2408" s="2">
        <f t="shared" si="1281"/>
        <v>0</v>
      </c>
      <c r="AU2408" s="2">
        <f t="shared" si="1282"/>
        <v>0</v>
      </c>
      <c r="AV2408" s="2">
        <f t="shared" si="1283"/>
        <v>0</v>
      </c>
      <c r="AW2408" s="2">
        <f t="shared" si="1284"/>
        <v>0</v>
      </c>
      <c r="AX2408" s="2">
        <f t="shared" si="1298"/>
        <v>0</v>
      </c>
      <c r="AY2408" s="2">
        <f t="shared" si="1285"/>
        <v>0</v>
      </c>
      <c r="AZ2408" s="145" t="e">
        <f t="shared" si="1286"/>
        <v>#N/A</v>
      </c>
      <c r="BA2408" s="145" t="e">
        <f t="shared" si="1287"/>
        <v>#N/A</v>
      </c>
      <c r="BB2408" s="145">
        <f t="shared" si="1288"/>
        <v>2.083333333333337E-2</v>
      </c>
      <c r="BC2408" s="2">
        <f>IF(AM2408,
  IF(AND(AL2408=$J$31,_xlfn.DAYS(AH2408,DATE(AI2408,1,1))&lt;7),
    MAX(0,EINSTELLUNGEN!$D$12+1-WEEKDAY(DATE(EINSTELLUNGEN!$D$9,EINSTELLUNGEN!$D$10,1),2)),
    IF(AL2408=$J$33,
      MIN(EINSTELLUNGEN!$D$12,WEEKDAY(DATE(EINSTELLUNGEN!$D$9,12,31),2)),
      EINSTELLUNGEN!$D$12
  )) - SUMIF(AL$50:AL$2500,"="&amp;AL2408,AX$50:AX$2500),
  0)</f>
        <v>3</v>
      </c>
      <c r="BD2408" s="2">
        <f t="shared" si="1289"/>
        <v>0.33333333333333331</v>
      </c>
      <c r="BE2408" s="2">
        <f t="shared" si="1290"/>
        <v>0</v>
      </c>
    </row>
    <row r="2409" spans="1:57" ht="10.5" customHeight="1">
      <c r="A2409" s="1" t="str">
        <f t="shared" ca="1" si="1266"/>
        <v/>
      </c>
      <c r="B2409" s="1" t="str">
        <f t="shared" ca="1" si="1267"/>
        <v/>
      </c>
      <c r="C2409" s="1" t="str">
        <f t="shared" ca="1" si="1268"/>
        <v/>
      </c>
      <c r="D2409" s="1" t="str">
        <f t="shared" ca="1" si="1269"/>
        <v/>
      </c>
      <c r="F2409" s="10"/>
      <c r="G2409" s="136" t="str">
        <f t="shared" si="1270"/>
        <v/>
      </c>
      <c r="H2409" s="27"/>
      <c r="I2409" s="28"/>
      <c r="J2409" s="28"/>
      <c r="K2409" s="29"/>
      <c r="L2409" s="136"/>
      <c r="M2409" s="136"/>
      <c r="N2409" s="136"/>
      <c r="O2409" s="26" t="str">
        <f t="shared" si="1271"/>
        <v/>
      </c>
      <c r="P2409" s="218" t="str">
        <f t="shared" si="1272"/>
        <v/>
      </c>
      <c r="Q2409" s="26" t="str">
        <f t="shared" si="1273"/>
        <v/>
      </c>
      <c r="R2409" s="22"/>
      <c r="S2409" s="99"/>
      <c r="T2409" s="10"/>
      <c r="U2409" s="229" t="str">
        <f t="shared" si="1274"/>
        <v/>
      </c>
      <c r="V2409" s="230"/>
      <c r="W2409" s="230"/>
      <c r="X2409" s="230"/>
      <c r="Y2409" s="230"/>
      <c r="Z2409" s="22" t="str">
        <f>""</f>
        <v/>
      </c>
      <c r="AB2409" s="23" t="str">
        <f t="shared" si="1275"/>
        <v/>
      </c>
      <c r="AC2409" s="2" t="b">
        <f>COUNT(Q2409:Q$2500)&gt;0</f>
        <v>0</v>
      </c>
      <c r="AD2409" s="2" t="b">
        <f t="shared" si="1291"/>
        <v>0</v>
      </c>
      <c r="AE2409" s="2" t="b">
        <f t="shared" si="1292"/>
        <v>0</v>
      </c>
      <c r="AF2409" s="2" t="b">
        <f t="shared" si="1293"/>
        <v>0</v>
      </c>
      <c r="AG2409" s="2" t="b">
        <f>OR(
  AND(AC2409,NOT(AC2410)),
  AND(AF2409,WEEKDAY(AH2408,2)=EINSTELLUNGEN!$D$12),
  AND(AF2409,AH2409=$J$35)
)</f>
        <v>0</v>
      </c>
      <c r="AH2409" s="2">
        <f>IF(AE2409,AH2408+IF(WEEKDAY(AH2408+1,2)&lt;=EINSTELLUNGEN!$D$12,1,$J$36),AH2408)</f>
        <v>42020</v>
      </c>
      <c r="AI2409" s="2">
        <f t="shared" si="1294"/>
        <v>2019</v>
      </c>
      <c r="AJ2409" s="2">
        <f t="shared" si="1295"/>
        <v>201901</v>
      </c>
      <c r="AK2409" s="2">
        <f t="shared" si="1296"/>
        <v>201901</v>
      </c>
      <c r="AL2409" s="2">
        <f t="shared" si="1299"/>
        <v>201903</v>
      </c>
      <c r="AM2409" s="2" t="b">
        <f t="shared" si="1297"/>
        <v>1</v>
      </c>
      <c r="AN2409" s="4" t="e">
        <f t="shared" si="1276"/>
        <v>#N/A</v>
      </c>
      <c r="AO2409" s="4" t="e">
        <f t="shared" si="1277"/>
        <v>#N/A</v>
      </c>
      <c r="AP2409" s="2" t="str">
        <f>IF(AD2409,
  IF(ISBLANK(H2409),
    AP2408,
    IF(LEN(H2409)=1,
      IF(OR(UPPER(H2409)="A",UPPER(H2409)="I"),
        EINSTELLUNGEN!$D$21,
        IF(OR(UPPER(H2409)="B",UPPER(H2409)="M"),
          EINSTELLUNGEN!$D$22,
          IF(OR(UPPER(H2409)="C",UPPER(H2409)="S"),
            EINSTELLUNGEN!$D$23,
            IF(UPPER(H2409)="D",
              EINSTELLUNGEN!$D$24,
              IF(UPPER(H2409)="E",
                EINSTELLUNGEN!$D$25,
                UPPER(H2409)))))),
      IF(ISNUMBER(H2409),
        EINSTELLUNGEN!$D$20&amp;H2409,
        UPPER(H2409)))),
  "")</f>
        <v/>
      </c>
      <c r="AQ2409" s="2" t="str">
        <f t="shared" si="1278"/>
        <v/>
      </c>
      <c r="AR2409" s="2">
        <f t="shared" si="1279"/>
        <v>0</v>
      </c>
      <c r="AS2409" s="145">
        <f t="shared" si="1280"/>
        <v>0.33333333333333331</v>
      </c>
      <c r="AT2409" s="2">
        <f t="shared" si="1281"/>
        <v>0</v>
      </c>
      <c r="AU2409" s="2">
        <f t="shared" si="1282"/>
        <v>0</v>
      </c>
      <c r="AV2409" s="2">
        <f t="shared" si="1283"/>
        <v>0</v>
      </c>
      <c r="AW2409" s="2">
        <f t="shared" si="1284"/>
        <v>0</v>
      </c>
      <c r="AX2409" s="2">
        <f t="shared" si="1298"/>
        <v>0</v>
      </c>
      <c r="AY2409" s="2">
        <f t="shared" si="1285"/>
        <v>0</v>
      </c>
      <c r="AZ2409" s="145" t="e">
        <f t="shared" si="1286"/>
        <v>#N/A</v>
      </c>
      <c r="BA2409" s="145" t="e">
        <f t="shared" si="1287"/>
        <v>#N/A</v>
      </c>
      <c r="BB2409" s="145">
        <f t="shared" si="1288"/>
        <v>2.083333333333337E-2</v>
      </c>
      <c r="BC2409" s="2">
        <f>IF(AM2409,
  IF(AND(AL2409=$J$31,_xlfn.DAYS(AH2409,DATE(AI2409,1,1))&lt;7),
    MAX(0,EINSTELLUNGEN!$D$12+1-WEEKDAY(DATE(EINSTELLUNGEN!$D$9,EINSTELLUNGEN!$D$10,1),2)),
    IF(AL2409=$J$33,
      MIN(EINSTELLUNGEN!$D$12,WEEKDAY(DATE(EINSTELLUNGEN!$D$9,12,31),2)),
      EINSTELLUNGEN!$D$12
  )) - SUMIF(AL$50:AL$2500,"="&amp;AL2409,AX$50:AX$2500),
  0)</f>
        <v>3</v>
      </c>
      <c r="BD2409" s="2">
        <f t="shared" si="1289"/>
        <v>0.33333333333333331</v>
      </c>
      <c r="BE2409" s="2">
        <f t="shared" si="1290"/>
        <v>0</v>
      </c>
    </row>
    <row r="2410" spans="1:57" ht="10.5" customHeight="1">
      <c r="A2410" s="1" t="str">
        <f t="shared" ca="1" si="1266"/>
        <v/>
      </c>
      <c r="B2410" s="1" t="str">
        <f t="shared" ca="1" si="1267"/>
        <v/>
      </c>
      <c r="C2410" s="1" t="str">
        <f t="shared" ca="1" si="1268"/>
        <v/>
      </c>
      <c r="D2410" s="1" t="str">
        <f t="shared" ca="1" si="1269"/>
        <v/>
      </c>
      <c r="F2410" s="10"/>
      <c r="G2410" s="136" t="str">
        <f t="shared" si="1270"/>
        <v/>
      </c>
      <c r="H2410" s="27"/>
      <c r="I2410" s="28"/>
      <c r="J2410" s="28"/>
      <c r="K2410" s="29"/>
      <c r="L2410" s="136"/>
      <c r="M2410" s="136"/>
      <c r="N2410" s="136"/>
      <c r="O2410" s="26" t="str">
        <f t="shared" si="1271"/>
        <v/>
      </c>
      <c r="P2410" s="218" t="str">
        <f t="shared" si="1272"/>
        <v/>
      </c>
      <c r="Q2410" s="26" t="str">
        <f t="shared" si="1273"/>
        <v/>
      </c>
      <c r="R2410" s="22"/>
      <c r="S2410" s="99"/>
      <c r="T2410" s="10"/>
      <c r="U2410" s="229" t="str">
        <f t="shared" si="1274"/>
        <v/>
      </c>
      <c r="V2410" s="230"/>
      <c r="W2410" s="230"/>
      <c r="X2410" s="230"/>
      <c r="Y2410" s="230"/>
      <c r="Z2410" s="22" t="str">
        <f>""</f>
        <v/>
      </c>
      <c r="AB2410" s="23" t="str">
        <f t="shared" si="1275"/>
        <v/>
      </c>
      <c r="AC2410" s="2" t="b">
        <f>COUNT(Q2410:Q$2500)&gt;0</f>
        <v>0</v>
      </c>
      <c r="AD2410" s="2" t="b">
        <f t="shared" si="1291"/>
        <v>0</v>
      </c>
      <c r="AE2410" s="2" t="b">
        <f t="shared" si="1292"/>
        <v>0</v>
      </c>
      <c r="AF2410" s="2" t="b">
        <f t="shared" si="1293"/>
        <v>0</v>
      </c>
      <c r="AG2410" s="2" t="b">
        <f>OR(
  AND(AC2410,NOT(AC2411)),
  AND(AF2410,WEEKDAY(AH2409,2)=EINSTELLUNGEN!$D$12),
  AND(AF2410,AH2410=$J$35)
)</f>
        <v>0</v>
      </c>
      <c r="AH2410" s="2">
        <f>IF(AE2410,AH2409+IF(WEEKDAY(AH2409+1,2)&lt;=EINSTELLUNGEN!$D$12,1,$J$36),AH2409)</f>
        <v>42020</v>
      </c>
      <c r="AI2410" s="2">
        <f t="shared" si="1294"/>
        <v>2019</v>
      </c>
      <c r="AJ2410" s="2">
        <f t="shared" si="1295"/>
        <v>201901</v>
      </c>
      <c r="AK2410" s="2">
        <f t="shared" si="1296"/>
        <v>201901</v>
      </c>
      <c r="AL2410" s="2">
        <f t="shared" si="1299"/>
        <v>201903</v>
      </c>
      <c r="AM2410" s="2" t="b">
        <f t="shared" si="1297"/>
        <v>1</v>
      </c>
      <c r="AN2410" s="4" t="e">
        <f t="shared" si="1276"/>
        <v>#N/A</v>
      </c>
      <c r="AO2410" s="4" t="e">
        <f t="shared" si="1277"/>
        <v>#N/A</v>
      </c>
      <c r="AP2410" s="2" t="str">
        <f>IF(AD2410,
  IF(ISBLANK(H2410),
    AP2409,
    IF(LEN(H2410)=1,
      IF(OR(UPPER(H2410)="A",UPPER(H2410)="I"),
        EINSTELLUNGEN!$D$21,
        IF(OR(UPPER(H2410)="B",UPPER(H2410)="M"),
          EINSTELLUNGEN!$D$22,
          IF(OR(UPPER(H2410)="C",UPPER(H2410)="S"),
            EINSTELLUNGEN!$D$23,
            IF(UPPER(H2410)="D",
              EINSTELLUNGEN!$D$24,
              IF(UPPER(H2410)="E",
                EINSTELLUNGEN!$D$25,
                UPPER(H2410)))))),
      IF(ISNUMBER(H2410),
        EINSTELLUNGEN!$D$20&amp;H2410,
        UPPER(H2410)))),
  "")</f>
        <v/>
      </c>
      <c r="AQ2410" s="2" t="str">
        <f t="shared" si="1278"/>
        <v/>
      </c>
      <c r="AR2410" s="2">
        <f t="shared" si="1279"/>
        <v>0</v>
      </c>
      <c r="AS2410" s="145">
        <f t="shared" si="1280"/>
        <v>0.33333333333333331</v>
      </c>
      <c r="AT2410" s="2">
        <f t="shared" si="1281"/>
        <v>0</v>
      </c>
      <c r="AU2410" s="2">
        <f t="shared" si="1282"/>
        <v>0</v>
      </c>
      <c r="AV2410" s="2">
        <f t="shared" si="1283"/>
        <v>0</v>
      </c>
      <c r="AW2410" s="2">
        <f t="shared" si="1284"/>
        <v>0</v>
      </c>
      <c r="AX2410" s="2">
        <f t="shared" si="1298"/>
        <v>0</v>
      </c>
      <c r="AY2410" s="2">
        <f t="shared" si="1285"/>
        <v>0</v>
      </c>
      <c r="AZ2410" s="145" t="e">
        <f t="shared" si="1286"/>
        <v>#N/A</v>
      </c>
      <c r="BA2410" s="145" t="e">
        <f t="shared" si="1287"/>
        <v>#N/A</v>
      </c>
      <c r="BB2410" s="145">
        <f t="shared" si="1288"/>
        <v>2.083333333333337E-2</v>
      </c>
      <c r="BC2410" s="2">
        <f>IF(AM2410,
  IF(AND(AL2410=$J$31,_xlfn.DAYS(AH2410,DATE(AI2410,1,1))&lt;7),
    MAX(0,EINSTELLUNGEN!$D$12+1-WEEKDAY(DATE(EINSTELLUNGEN!$D$9,EINSTELLUNGEN!$D$10,1),2)),
    IF(AL2410=$J$33,
      MIN(EINSTELLUNGEN!$D$12,WEEKDAY(DATE(EINSTELLUNGEN!$D$9,12,31),2)),
      EINSTELLUNGEN!$D$12
  )) - SUMIF(AL$50:AL$2500,"="&amp;AL2410,AX$50:AX$2500),
  0)</f>
        <v>3</v>
      </c>
      <c r="BD2410" s="2">
        <f t="shared" si="1289"/>
        <v>0.33333333333333331</v>
      </c>
      <c r="BE2410" s="2">
        <f t="shared" si="1290"/>
        <v>0</v>
      </c>
    </row>
    <row r="2411" spans="1:57" ht="10.5" customHeight="1">
      <c r="A2411" s="1" t="str">
        <f t="shared" ca="1" si="1266"/>
        <v/>
      </c>
      <c r="B2411" s="1" t="str">
        <f t="shared" ca="1" si="1267"/>
        <v/>
      </c>
      <c r="C2411" s="1" t="str">
        <f t="shared" ca="1" si="1268"/>
        <v/>
      </c>
      <c r="D2411" s="1" t="str">
        <f t="shared" ca="1" si="1269"/>
        <v/>
      </c>
      <c r="F2411" s="10"/>
      <c r="G2411" s="136" t="str">
        <f t="shared" si="1270"/>
        <v/>
      </c>
      <c r="H2411" s="27"/>
      <c r="I2411" s="28"/>
      <c r="J2411" s="28"/>
      <c r="K2411" s="29"/>
      <c r="L2411" s="136"/>
      <c r="M2411" s="136"/>
      <c r="N2411" s="136"/>
      <c r="O2411" s="26" t="str">
        <f t="shared" si="1271"/>
        <v/>
      </c>
      <c r="P2411" s="218" t="str">
        <f t="shared" si="1272"/>
        <v/>
      </c>
      <c r="Q2411" s="26" t="str">
        <f t="shared" si="1273"/>
        <v/>
      </c>
      <c r="R2411" s="22"/>
      <c r="S2411" s="99"/>
      <c r="T2411" s="10"/>
      <c r="U2411" s="229" t="str">
        <f t="shared" si="1274"/>
        <v/>
      </c>
      <c r="V2411" s="230"/>
      <c r="W2411" s="230"/>
      <c r="X2411" s="230"/>
      <c r="Y2411" s="230"/>
      <c r="Z2411" s="22" t="str">
        <f>""</f>
        <v/>
      </c>
      <c r="AB2411" s="23" t="str">
        <f t="shared" si="1275"/>
        <v/>
      </c>
      <c r="AC2411" s="2" t="b">
        <f>COUNT(Q2411:Q$2500)&gt;0</f>
        <v>0</v>
      </c>
      <c r="AD2411" s="2" t="b">
        <f t="shared" si="1291"/>
        <v>0</v>
      </c>
      <c r="AE2411" s="2" t="b">
        <f t="shared" si="1292"/>
        <v>0</v>
      </c>
      <c r="AF2411" s="2" t="b">
        <f t="shared" si="1293"/>
        <v>0</v>
      </c>
      <c r="AG2411" s="2" t="b">
        <f>OR(
  AND(AC2411,NOT(AC2412)),
  AND(AF2411,WEEKDAY(AH2410,2)=EINSTELLUNGEN!$D$12),
  AND(AF2411,AH2411=$J$35)
)</f>
        <v>0</v>
      </c>
      <c r="AH2411" s="2">
        <f>IF(AE2411,AH2410+IF(WEEKDAY(AH2410+1,2)&lt;=EINSTELLUNGEN!$D$12,1,$J$36),AH2410)</f>
        <v>42020</v>
      </c>
      <c r="AI2411" s="2">
        <f t="shared" si="1294"/>
        <v>2019</v>
      </c>
      <c r="AJ2411" s="2">
        <f t="shared" si="1295"/>
        <v>201901</v>
      </c>
      <c r="AK2411" s="2">
        <f t="shared" si="1296"/>
        <v>201901</v>
      </c>
      <c r="AL2411" s="2">
        <f t="shared" si="1299"/>
        <v>201903</v>
      </c>
      <c r="AM2411" s="2" t="b">
        <f t="shared" si="1297"/>
        <v>1</v>
      </c>
      <c r="AN2411" s="4" t="e">
        <f t="shared" si="1276"/>
        <v>#N/A</v>
      </c>
      <c r="AO2411" s="4" t="e">
        <f t="shared" si="1277"/>
        <v>#N/A</v>
      </c>
      <c r="AP2411" s="2" t="str">
        <f>IF(AD2411,
  IF(ISBLANK(H2411),
    AP2410,
    IF(LEN(H2411)=1,
      IF(OR(UPPER(H2411)="A",UPPER(H2411)="I"),
        EINSTELLUNGEN!$D$21,
        IF(OR(UPPER(H2411)="B",UPPER(H2411)="M"),
          EINSTELLUNGEN!$D$22,
          IF(OR(UPPER(H2411)="C",UPPER(H2411)="S"),
            EINSTELLUNGEN!$D$23,
            IF(UPPER(H2411)="D",
              EINSTELLUNGEN!$D$24,
              IF(UPPER(H2411)="E",
                EINSTELLUNGEN!$D$25,
                UPPER(H2411)))))),
      IF(ISNUMBER(H2411),
        EINSTELLUNGEN!$D$20&amp;H2411,
        UPPER(H2411)))),
  "")</f>
        <v/>
      </c>
      <c r="AQ2411" s="2" t="str">
        <f t="shared" si="1278"/>
        <v/>
      </c>
      <c r="AR2411" s="2">
        <f t="shared" si="1279"/>
        <v>0</v>
      </c>
      <c r="AS2411" s="145">
        <f t="shared" si="1280"/>
        <v>0.33333333333333331</v>
      </c>
      <c r="AT2411" s="2">
        <f t="shared" si="1281"/>
        <v>0</v>
      </c>
      <c r="AU2411" s="2">
        <f t="shared" si="1282"/>
        <v>0</v>
      </c>
      <c r="AV2411" s="2">
        <f t="shared" si="1283"/>
        <v>0</v>
      </c>
      <c r="AW2411" s="2">
        <f t="shared" si="1284"/>
        <v>0</v>
      </c>
      <c r="AX2411" s="2">
        <f t="shared" si="1298"/>
        <v>0</v>
      </c>
      <c r="AY2411" s="2">
        <f t="shared" si="1285"/>
        <v>0</v>
      </c>
      <c r="AZ2411" s="145" t="e">
        <f t="shared" si="1286"/>
        <v>#N/A</v>
      </c>
      <c r="BA2411" s="145" t="e">
        <f t="shared" si="1287"/>
        <v>#N/A</v>
      </c>
      <c r="BB2411" s="145">
        <f t="shared" si="1288"/>
        <v>2.083333333333337E-2</v>
      </c>
      <c r="BC2411" s="2">
        <f>IF(AM2411,
  IF(AND(AL2411=$J$31,_xlfn.DAYS(AH2411,DATE(AI2411,1,1))&lt;7),
    MAX(0,EINSTELLUNGEN!$D$12+1-WEEKDAY(DATE(EINSTELLUNGEN!$D$9,EINSTELLUNGEN!$D$10,1),2)),
    IF(AL2411=$J$33,
      MIN(EINSTELLUNGEN!$D$12,WEEKDAY(DATE(EINSTELLUNGEN!$D$9,12,31),2)),
      EINSTELLUNGEN!$D$12
  )) - SUMIF(AL$50:AL$2500,"="&amp;AL2411,AX$50:AX$2500),
  0)</f>
        <v>3</v>
      </c>
      <c r="BD2411" s="2">
        <f t="shared" si="1289"/>
        <v>0.33333333333333331</v>
      </c>
      <c r="BE2411" s="2">
        <f t="shared" si="1290"/>
        <v>0</v>
      </c>
    </row>
    <row r="2412" spans="1:57" ht="10.5" customHeight="1">
      <c r="A2412" s="1" t="str">
        <f t="shared" ca="1" si="1266"/>
        <v/>
      </c>
      <c r="B2412" s="1" t="str">
        <f t="shared" ca="1" si="1267"/>
        <v/>
      </c>
      <c r="C2412" s="1" t="str">
        <f t="shared" ca="1" si="1268"/>
        <v/>
      </c>
      <c r="D2412" s="1" t="str">
        <f t="shared" ca="1" si="1269"/>
        <v/>
      </c>
      <c r="F2412" s="10"/>
      <c r="G2412" s="136" t="str">
        <f t="shared" si="1270"/>
        <v/>
      </c>
      <c r="H2412" s="27"/>
      <c r="I2412" s="28"/>
      <c r="J2412" s="28"/>
      <c r="K2412" s="29"/>
      <c r="L2412" s="136"/>
      <c r="M2412" s="136"/>
      <c r="N2412" s="136"/>
      <c r="O2412" s="26" t="str">
        <f t="shared" si="1271"/>
        <v/>
      </c>
      <c r="P2412" s="218" t="str">
        <f t="shared" si="1272"/>
        <v/>
      </c>
      <c r="Q2412" s="26" t="str">
        <f t="shared" si="1273"/>
        <v/>
      </c>
      <c r="R2412" s="22"/>
      <c r="S2412" s="99"/>
      <c r="T2412" s="10"/>
      <c r="U2412" s="229" t="str">
        <f t="shared" si="1274"/>
        <v/>
      </c>
      <c r="V2412" s="230"/>
      <c r="W2412" s="230"/>
      <c r="X2412" s="230"/>
      <c r="Y2412" s="230"/>
      <c r="Z2412" s="22" t="str">
        <f>""</f>
        <v/>
      </c>
      <c r="AB2412" s="23" t="str">
        <f t="shared" si="1275"/>
        <v/>
      </c>
      <c r="AC2412" s="2" t="b">
        <f>COUNT(Q2412:Q$2500)&gt;0</f>
        <v>0</v>
      </c>
      <c r="AD2412" s="2" t="b">
        <f t="shared" si="1291"/>
        <v>0</v>
      </c>
      <c r="AE2412" s="2" t="b">
        <f t="shared" si="1292"/>
        <v>0</v>
      </c>
      <c r="AF2412" s="2" t="b">
        <f t="shared" si="1293"/>
        <v>0</v>
      </c>
      <c r="AG2412" s="2" t="b">
        <f>OR(
  AND(AC2412,NOT(AC2413)),
  AND(AF2412,WEEKDAY(AH2411,2)=EINSTELLUNGEN!$D$12),
  AND(AF2412,AH2412=$J$35)
)</f>
        <v>0</v>
      </c>
      <c r="AH2412" s="2">
        <f>IF(AE2412,AH2411+IF(WEEKDAY(AH2411+1,2)&lt;=EINSTELLUNGEN!$D$12,1,$J$36),AH2411)</f>
        <v>42020</v>
      </c>
      <c r="AI2412" s="2">
        <f t="shared" si="1294"/>
        <v>2019</v>
      </c>
      <c r="AJ2412" s="2">
        <f t="shared" si="1295"/>
        <v>201901</v>
      </c>
      <c r="AK2412" s="2">
        <f t="shared" si="1296"/>
        <v>201901</v>
      </c>
      <c r="AL2412" s="2">
        <f t="shared" si="1299"/>
        <v>201903</v>
      </c>
      <c r="AM2412" s="2" t="b">
        <f t="shared" si="1297"/>
        <v>1</v>
      </c>
      <c r="AN2412" s="4" t="e">
        <f t="shared" si="1276"/>
        <v>#N/A</v>
      </c>
      <c r="AO2412" s="4" t="e">
        <f t="shared" si="1277"/>
        <v>#N/A</v>
      </c>
      <c r="AP2412" s="2" t="str">
        <f>IF(AD2412,
  IF(ISBLANK(H2412),
    AP2411,
    IF(LEN(H2412)=1,
      IF(OR(UPPER(H2412)="A",UPPER(H2412)="I"),
        EINSTELLUNGEN!$D$21,
        IF(OR(UPPER(H2412)="B",UPPER(H2412)="M"),
          EINSTELLUNGEN!$D$22,
          IF(OR(UPPER(H2412)="C",UPPER(H2412)="S"),
            EINSTELLUNGEN!$D$23,
            IF(UPPER(H2412)="D",
              EINSTELLUNGEN!$D$24,
              IF(UPPER(H2412)="E",
                EINSTELLUNGEN!$D$25,
                UPPER(H2412)))))),
      IF(ISNUMBER(H2412),
        EINSTELLUNGEN!$D$20&amp;H2412,
        UPPER(H2412)))),
  "")</f>
        <v/>
      </c>
      <c r="AQ2412" s="2" t="str">
        <f t="shared" si="1278"/>
        <v/>
      </c>
      <c r="AR2412" s="2">
        <f t="shared" si="1279"/>
        <v>0</v>
      </c>
      <c r="AS2412" s="145">
        <f t="shared" si="1280"/>
        <v>0.33333333333333331</v>
      </c>
      <c r="AT2412" s="2">
        <f t="shared" si="1281"/>
        <v>0</v>
      </c>
      <c r="AU2412" s="2">
        <f t="shared" si="1282"/>
        <v>0</v>
      </c>
      <c r="AV2412" s="2">
        <f t="shared" si="1283"/>
        <v>0</v>
      </c>
      <c r="AW2412" s="2">
        <f t="shared" si="1284"/>
        <v>0</v>
      </c>
      <c r="AX2412" s="2">
        <f t="shared" si="1298"/>
        <v>0</v>
      </c>
      <c r="AY2412" s="2">
        <f t="shared" si="1285"/>
        <v>0</v>
      </c>
      <c r="AZ2412" s="145" t="e">
        <f t="shared" si="1286"/>
        <v>#N/A</v>
      </c>
      <c r="BA2412" s="145" t="e">
        <f t="shared" si="1287"/>
        <v>#N/A</v>
      </c>
      <c r="BB2412" s="145">
        <f t="shared" si="1288"/>
        <v>2.083333333333337E-2</v>
      </c>
      <c r="BC2412" s="2">
        <f>IF(AM2412,
  IF(AND(AL2412=$J$31,_xlfn.DAYS(AH2412,DATE(AI2412,1,1))&lt;7),
    MAX(0,EINSTELLUNGEN!$D$12+1-WEEKDAY(DATE(EINSTELLUNGEN!$D$9,EINSTELLUNGEN!$D$10,1),2)),
    IF(AL2412=$J$33,
      MIN(EINSTELLUNGEN!$D$12,WEEKDAY(DATE(EINSTELLUNGEN!$D$9,12,31),2)),
      EINSTELLUNGEN!$D$12
  )) - SUMIF(AL$50:AL$2500,"="&amp;AL2412,AX$50:AX$2500),
  0)</f>
        <v>3</v>
      </c>
      <c r="BD2412" s="2">
        <f t="shared" si="1289"/>
        <v>0.33333333333333331</v>
      </c>
      <c r="BE2412" s="2">
        <f t="shared" si="1290"/>
        <v>0</v>
      </c>
    </row>
    <row r="2413" spans="1:57" ht="10.5" customHeight="1">
      <c r="A2413" s="1" t="str">
        <f t="shared" ca="1" si="1266"/>
        <v/>
      </c>
      <c r="B2413" s="1" t="str">
        <f t="shared" ca="1" si="1267"/>
        <v/>
      </c>
      <c r="C2413" s="1" t="str">
        <f t="shared" ca="1" si="1268"/>
        <v/>
      </c>
      <c r="D2413" s="1" t="str">
        <f t="shared" ca="1" si="1269"/>
        <v/>
      </c>
      <c r="F2413" s="10"/>
      <c r="G2413" s="136" t="str">
        <f t="shared" si="1270"/>
        <v/>
      </c>
      <c r="H2413" s="27"/>
      <c r="I2413" s="28"/>
      <c r="J2413" s="28"/>
      <c r="K2413" s="29"/>
      <c r="L2413" s="136"/>
      <c r="M2413" s="136"/>
      <c r="N2413" s="136"/>
      <c r="O2413" s="26" t="str">
        <f t="shared" si="1271"/>
        <v/>
      </c>
      <c r="P2413" s="218" t="str">
        <f t="shared" si="1272"/>
        <v/>
      </c>
      <c r="Q2413" s="26" t="str">
        <f t="shared" si="1273"/>
        <v/>
      </c>
      <c r="R2413" s="22"/>
      <c r="S2413" s="99"/>
      <c r="T2413" s="10"/>
      <c r="U2413" s="229" t="str">
        <f t="shared" si="1274"/>
        <v/>
      </c>
      <c r="V2413" s="230"/>
      <c r="W2413" s="230"/>
      <c r="X2413" s="230"/>
      <c r="Y2413" s="230"/>
      <c r="Z2413" s="22" t="str">
        <f>""</f>
        <v/>
      </c>
      <c r="AB2413" s="23" t="str">
        <f t="shared" si="1275"/>
        <v/>
      </c>
      <c r="AC2413" s="2" t="b">
        <f>COUNT(Q2413:Q$2500)&gt;0</f>
        <v>0</v>
      </c>
      <c r="AD2413" s="2" t="b">
        <f t="shared" si="1291"/>
        <v>0</v>
      </c>
      <c r="AE2413" s="2" t="b">
        <f t="shared" si="1292"/>
        <v>0</v>
      </c>
      <c r="AF2413" s="2" t="b">
        <f t="shared" si="1293"/>
        <v>0</v>
      </c>
      <c r="AG2413" s="2" t="b">
        <f>OR(
  AND(AC2413,NOT(AC2414)),
  AND(AF2413,WEEKDAY(AH2412,2)=EINSTELLUNGEN!$D$12),
  AND(AF2413,AH2413=$J$35)
)</f>
        <v>0</v>
      </c>
      <c r="AH2413" s="2">
        <f>IF(AE2413,AH2412+IF(WEEKDAY(AH2412+1,2)&lt;=EINSTELLUNGEN!$D$12,1,$J$36),AH2412)</f>
        <v>42020</v>
      </c>
      <c r="AI2413" s="2">
        <f t="shared" si="1294"/>
        <v>2019</v>
      </c>
      <c r="AJ2413" s="2">
        <f t="shared" si="1295"/>
        <v>201901</v>
      </c>
      <c r="AK2413" s="2">
        <f t="shared" si="1296"/>
        <v>201901</v>
      </c>
      <c r="AL2413" s="2">
        <f t="shared" si="1299"/>
        <v>201903</v>
      </c>
      <c r="AM2413" s="2" t="b">
        <f t="shared" si="1297"/>
        <v>1</v>
      </c>
      <c r="AN2413" s="4" t="e">
        <f t="shared" si="1276"/>
        <v>#N/A</v>
      </c>
      <c r="AO2413" s="4" t="e">
        <f t="shared" si="1277"/>
        <v>#N/A</v>
      </c>
      <c r="AP2413" s="2" t="str">
        <f>IF(AD2413,
  IF(ISBLANK(H2413),
    AP2412,
    IF(LEN(H2413)=1,
      IF(OR(UPPER(H2413)="A",UPPER(H2413)="I"),
        EINSTELLUNGEN!$D$21,
        IF(OR(UPPER(H2413)="B",UPPER(H2413)="M"),
          EINSTELLUNGEN!$D$22,
          IF(OR(UPPER(H2413)="C",UPPER(H2413)="S"),
            EINSTELLUNGEN!$D$23,
            IF(UPPER(H2413)="D",
              EINSTELLUNGEN!$D$24,
              IF(UPPER(H2413)="E",
                EINSTELLUNGEN!$D$25,
                UPPER(H2413)))))),
      IF(ISNUMBER(H2413),
        EINSTELLUNGEN!$D$20&amp;H2413,
        UPPER(H2413)))),
  "")</f>
        <v/>
      </c>
      <c r="AQ2413" s="2" t="str">
        <f t="shared" si="1278"/>
        <v/>
      </c>
      <c r="AR2413" s="2">
        <f t="shared" si="1279"/>
        <v>0</v>
      </c>
      <c r="AS2413" s="145">
        <f t="shared" si="1280"/>
        <v>0.33333333333333331</v>
      </c>
      <c r="AT2413" s="2">
        <f t="shared" si="1281"/>
        <v>0</v>
      </c>
      <c r="AU2413" s="2">
        <f t="shared" si="1282"/>
        <v>0</v>
      </c>
      <c r="AV2413" s="2">
        <f t="shared" si="1283"/>
        <v>0</v>
      </c>
      <c r="AW2413" s="2">
        <f t="shared" si="1284"/>
        <v>0</v>
      </c>
      <c r="AX2413" s="2">
        <f t="shared" si="1298"/>
        <v>0</v>
      </c>
      <c r="AY2413" s="2">
        <f t="shared" si="1285"/>
        <v>0</v>
      </c>
      <c r="AZ2413" s="145" t="e">
        <f t="shared" si="1286"/>
        <v>#N/A</v>
      </c>
      <c r="BA2413" s="145" t="e">
        <f t="shared" si="1287"/>
        <v>#N/A</v>
      </c>
      <c r="BB2413" s="145">
        <f t="shared" si="1288"/>
        <v>2.083333333333337E-2</v>
      </c>
      <c r="BC2413" s="2">
        <f>IF(AM2413,
  IF(AND(AL2413=$J$31,_xlfn.DAYS(AH2413,DATE(AI2413,1,1))&lt;7),
    MAX(0,EINSTELLUNGEN!$D$12+1-WEEKDAY(DATE(EINSTELLUNGEN!$D$9,EINSTELLUNGEN!$D$10,1),2)),
    IF(AL2413=$J$33,
      MIN(EINSTELLUNGEN!$D$12,WEEKDAY(DATE(EINSTELLUNGEN!$D$9,12,31),2)),
      EINSTELLUNGEN!$D$12
  )) - SUMIF(AL$50:AL$2500,"="&amp;AL2413,AX$50:AX$2500),
  0)</f>
        <v>3</v>
      </c>
      <c r="BD2413" s="2">
        <f t="shared" si="1289"/>
        <v>0.33333333333333331</v>
      </c>
      <c r="BE2413" s="2">
        <f t="shared" si="1290"/>
        <v>0</v>
      </c>
    </row>
    <row r="2414" spans="1:57" ht="10.5" customHeight="1">
      <c r="A2414" s="1" t="str">
        <f t="shared" ca="1" si="1266"/>
        <v/>
      </c>
      <c r="B2414" s="1" t="str">
        <f t="shared" ca="1" si="1267"/>
        <v/>
      </c>
      <c r="C2414" s="1" t="str">
        <f t="shared" ca="1" si="1268"/>
        <v/>
      </c>
      <c r="D2414" s="1" t="str">
        <f t="shared" ca="1" si="1269"/>
        <v/>
      </c>
      <c r="F2414" s="10"/>
      <c r="G2414" s="136" t="str">
        <f t="shared" si="1270"/>
        <v/>
      </c>
      <c r="H2414" s="27"/>
      <c r="I2414" s="28"/>
      <c r="J2414" s="28"/>
      <c r="K2414" s="29"/>
      <c r="L2414" s="136"/>
      <c r="M2414" s="136"/>
      <c r="N2414" s="136"/>
      <c r="O2414" s="26" t="str">
        <f t="shared" si="1271"/>
        <v/>
      </c>
      <c r="P2414" s="218" t="str">
        <f t="shared" si="1272"/>
        <v/>
      </c>
      <c r="Q2414" s="26" t="str">
        <f t="shared" si="1273"/>
        <v/>
      </c>
      <c r="R2414" s="22"/>
      <c r="S2414" s="99"/>
      <c r="T2414" s="10"/>
      <c r="U2414" s="229" t="str">
        <f t="shared" si="1274"/>
        <v/>
      </c>
      <c r="V2414" s="230"/>
      <c r="W2414" s="230"/>
      <c r="X2414" s="230"/>
      <c r="Y2414" s="230"/>
      <c r="Z2414" s="22" t="str">
        <f>""</f>
        <v/>
      </c>
      <c r="AB2414" s="23" t="str">
        <f t="shared" si="1275"/>
        <v/>
      </c>
      <c r="AC2414" s="2" t="b">
        <f>COUNT(Q2414:Q$2500)&gt;0</f>
        <v>0</v>
      </c>
      <c r="AD2414" s="2" t="b">
        <f t="shared" si="1291"/>
        <v>0</v>
      </c>
      <c r="AE2414" s="2" t="b">
        <f t="shared" si="1292"/>
        <v>0</v>
      </c>
      <c r="AF2414" s="2" t="b">
        <f t="shared" si="1293"/>
        <v>0</v>
      </c>
      <c r="AG2414" s="2" t="b">
        <f>OR(
  AND(AC2414,NOT(AC2415)),
  AND(AF2414,WEEKDAY(AH2413,2)=EINSTELLUNGEN!$D$12),
  AND(AF2414,AH2414=$J$35)
)</f>
        <v>0</v>
      </c>
      <c r="AH2414" s="2">
        <f>IF(AE2414,AH2413+IF(WEEKDAY(AH2413+1,2)&lt;=EINSTELLUNGEN!$D$12,1,$J$36),AH2413)</f>
        <v>42020</v>
      </c>
      <c r="AI2414" s="2">
        <f t="shared" si="1294"/>
        <v>2019</v>
      </c>
      <c r="AJ2414" s="2">
        <f t="shared" si="1295"/>
        <v>201901</v>
      </c>
      <c r="AK2414" s="2">
        <f t="shared" si="1296"/>
        <v>201901</v>
      </c>
      <c r="AL2414" s="2">
        <f t="shared" si="1299"/>
        <v>201903</v>
      </c>
      <c r="AM2414" s="2" t="b">
        <f t="shared" si="1297"/>
        <v>1</v>
      </c>
      <c r="AN2414" s="4" t="e">
        <f t="shared" si="1276"/>
        <v>#N/A</v>
      </c>
      <c r="AO2414" s="4" t="e">
        <f t="shared" si="1277"/>
        <v>#N/A</v>
      </c>
      <c r="AP2414" s="2" t="str">
        <f>IF(AD2414,
  IF(ISBLANK(H2414),
    AP2413,
    IF(LEN(H2414)=1,
      IF(OR(UPPER(H2414)="A",UPPER(H2414)="I"),
        EINSTELLUNGEN!$D$21,
        IF(OR(UPPER(H2414)="B",UPPER(H2414)="M"),
          EINSTELLUNGEN!$D$22,
          IF(OR(UPPER(H2414)="C",UPPER(H2414)="S"),
            EINSTELLUNGEN!$D$23,
            IF(UPPER(H2414)="D",
              EINSTELLUNGEN!$D$24,
              IF(UPPER(H2414)="E",
                EINSTELLUNGEN!$D$25,
                UPPER(H2414)))))),
      IF(ISNUMBER(H2414),
        EINSTELLUNGEN!$D$20&amp;H2414,
        UPPER(H2414)))),
  "")</f>
        <v/>
      </c>
      <c r="AQ2414" s="2" t="str">
        <f t="shared" si="1278"/>
        <v/>
      </c>
      <c r="AR2414" s="2">
        <f t="shared" si="1279"/>
        <v>0</v>
      </c>
      <c r="AS2414" s="145">
        <f t="shared" si="1280"/>
        <v>0.33333333333333331</v>
      </c>
      <c r="AT2414" s="2">
        <f t="shared" si="1281"/>
        <v>0</v>
      </c>
      <c r="AU2414" s="2">
        <f t="shared" si="1282"/>
        <v>0</v>
      </c>
      <c r="AV2414" s="2">
        <f t="shared" si="1283"/>
        <v>0</v>
      </c>
      <c r="AW2414" s="2">
        <f t="shared" si="1284"/>
        <v>0</v>
      </c>
      <c r="AX2414" s="2">
        <f t="shared" si="1298"/>
        <v>0</v>
      </c>
      <c r="AY2414" s="2">
        <f t="shared" si="1285"/>
        <v>0</v>
      </c>
      <c r="AZ2414" s="145" t="e">
        <f t="shared" si="1286"/>
        <v>#N/A</v>
      </c>
      <c r="BA2414" s="145" t="e">
        <f t="shared" si="1287"/>
        <v>#N/A</v>
      </c>
      <c r="BB2414" s="145">
        <f t="shared" si="1288"/>
        <v>2.083333333333337E-2</v>
      </c>
      <c r="BC2414" s="2">
        <f>IF(AM2414,
  IF(AND(AL2414=$J$31,_xlfn.DAYS(AH2414,DATE(AI2414,1,1))&lt;7),
    MAX(0,EINSTELLUNGEN!$D$12+1-WEEKDAY(DATE(EINSTELLUNGEN!$D$9,EINSTELLUNGEN!$D$10,1),2)),
    IF(AL2414=$J$33,
      MIN(EINSTELLUNGEN!$D$12,WEEKDAY(DATE(EINSTELLUNGEN!$D$9,12,31),2)),
      EINSTELLUNGEN!$D$12
  )) - SUMIF(AL$50:AL$2500,"="&amp;AL2414,AX$50:AX$2500),
  0)</f>
        <v>3</v>
      </c>
      <c r="BD2414" s="2">
        <f t="shared" si="1289"/>
        <v>0.33333333333333331</v>
      </c>
      <c r="BE2414" s="2">
        <f t="shared" si="1290"/>
        <v>0</v>
      </c>
    </row>
    <row r="2415" spans="1:57" ht="10.5" customHeight="1">
      <c r="A2415" s="1" t="str">
        <f t="shared" ca="1" si="1266"/>
        <v/>
      </c>
      <c r="B2415" s="1" t="str">
        <f t="shared" ca="1" si="1267"/>
        <v/>
      </c>
      <c r="C2415" s="1" t="str">
        <f t="shared" ca="1" si="1268"/>
        <v/>
      </c>
      <c r="D2415" s="1" t="str">
        <f t="shared" ca="1" si="1269"/>
        <v/>
      </c>
      <c r="F2415" s="10"/>
      <c r="G2415" s="136" t="str">
        <f t="shared" si="1270"/>
        <v/>
      </c>
      <c r="H2415" s="27"/>
      <c r="I2415" s="28"/>
      <c r="J2415" s="28"/>
      <c r="K2415" s="29"/>
      <c r="L2415" s="136"/>
      <c r="M2415" s="136"/>
      <c r="N2415" s="136"/>
      <c r="O2415" s="26" t="str">
        <f t="shared" si="1271"/>
        <v/>
      </c>
      <c r="P2415" s="218" t="str">
        <f t="shared" si="1272"/>
        <v/>
      </c>
      <c r="Q2415" s="26" t="str">
        <f t="shared" si="1273"/>
        <v/>
      </c>
      <c r="R2415" s="22"/>
      <c r="S2415" s="99"/>
      <c r="T2415" s="10"/>
      <c r="U2415" s="229" t="str">
        <f t="shared" si="1274"/>
        <v/>
      </c>
      <c r="V2415" s="230"/>
      <c r="W2415" s="230"/>
      <c r="X2415" s="230"/>
      <c r="Y2415" s="230"/>
      <c r="Z2415" s="22" t="str">
        <f>""</f>
        <v/>
      </c>
      <c r="AB2415" s="23" t="str">
        <f t="shared" si="1275"/>
        <v/>
      </c>
      <c r="AC2415" s="2" t="b">
        <f>COUNT(Q2415:Q$2500)&gt;0</f>
        <v>0</v>
      </c>
      <c r="AD2415" s="2" t="b">
        <f t="shared" si="1291"/>
        <v>0</v>
      </c>
      <c r="AE2415" s="2" t="b">
        <f t="shared" si="1292"/>
        <v>0</v>
      </c>
      <c r="AF2415" s="2" t="b">
        <f t="shared" si="1293"/>
        <v>0</v>
      </c>
      <c r="AG2415" s="2" t="b">
        <f>OR(
  AND(AC2415,NOT(AC2416)),
  AND(AF2415,WEEKDAY(AH2414,2)=EINSTELLUNGEN!$D$12),
  AND(AF2415,AH2415=$J$35)
)</f>
        <v>0</v>
      </c>
      <c r="AH2415" s="2">
        <f>IF(AE2415,AH2414+IF(WEEKDAY(AH2414+1,2)&lt;=EINSTELLUNGEN!$D$12,1,$J$36),AH2414)</f>
        <v>42020</v>
      </c>
      <c r="AI2415" s="2">
        <f t="shared" si="1294"/>
        <v>2019</v>
      </c>
      <c r="AJ2415" s="2">
        <f t="shared" si="1295"/>
        <v>201901</v>
      </c>
      <c r="AK2415" s="2">
        <f t="shared" si="1296"/>
        <v>201901</v>
      </c>
      <c r="AL2415" s="2">
        <f t="shared" si="1299"/>
        <v>201903</v>
      </c>
      <c r="AM2415" s="2" t="b">
        <f t="shared" si="1297"/>
        <v>1</v>
      </c>
      <c r="AN2415" s="4" t="e">
        <f t="shared" si="1276"/>
        <v>#N/A</v>
      </c>
      <c r="AO2415" s="4" t="e">
        <f t="shared" si="1277"/>
        <v>#N/A</v>
      </c>
      <c r="AP2415" s="2" t="str">
        <f>IF(AD2415,
  IF(ISBLANK(H2415),
    AP2414,
    IF(LEN(H2415)=1,
      IF(OR(UPPER(H2415)="A",UPPER(H2415)="I"),
        EINSTELLUNGEN!$D$21,
        IF(OR(UPPER(H2415)="B",UPPER(H2415)="M"),
          EINSTELLUNGEN!$D$22,
          IF(OR(UPPER(H2415)="C",UPPER(H2415)="S"),
            EINSTELLUNGEN!$D$23,
            IF(UPPER(H2415)="D",
              EINSTELLUNGEN!$D$24,
              IF(UPPER(H2415)="E",
                EINSTELLUNGEN!$D$25,
                UPPER(H2415)))))),
      IF(ISNUMBER(H2415),
        EINSTELLUNGEN!$D$20&amp;H2415,
        UPPER(H2415)))),
  "")</f>
        <v/>
      </c>
      <c r="AQ2415" s="2" t="str">
        <f t="shared" si="1278"/>
        <v/>
      </c>
      <c r="AR2415" s="2">
        <f t="shared" si="1279"/>
        <v>0</v>
      </c>
      <c r="AS2415" s="145">
        <f t="shared" si="1280"/>
        <v>0.33333333333333331</v>
      </c>
      <c r="AT2415" s="2">
        <f t="shared" si="1281"/>
        <v>0</v>
      </c>
      <c r="AU2415" s="2">
        <f t="shared" si="1282"/>
        <v>0</v>
      </c>
      <c r="AV2415" s="2">
        <f t="shared" si="1283"/>
        <v>0</v>
      </c>
      <c r="AW2415" s="2">
        <f t="shared" si="1284"/>
        <v>0</v>
      </c>
      <c r="AX2415" s="2">
        <f t="shared" si="1298"/>
        <v>0</v>
      </c>
      <c r="AY2415" s="2">
        <f t="shared" si="1285"/>
        <v>0</v>
      </c>
      <c r="AZ2415" s="145" t="e">
        <f t="shared" si="1286"/>
        <v>#N/A</v>
      </c>
      <c r="BA2415" s="145" t="e">
        <f t="shared" si="1287"/>
        <v>#N/A</v>
      </c>
      <c r="BB2415" s="145">
        <f t="shared" si="1288"/>
        <v>2.083333333333337E-2</v>
      </c>
      <c r="BC2415" s="2">
        <f>IF(AM2415,
  IF(AND(AL2415=$J$31,_xlfn.DAYS(AH2415,DATE(AI2415,1,1))&lt;7),
    MAX(0,EINSTELLUNGEN!$D$12+1-WEEKDAY(DATE(EINSTELLUNGEN!$D$9,EINSTELLUNGEN!$D$10,1),2)),
    IF(AL2415=$J$33,
      MIN(EINSTELLUNGEN!$D$12,WEEKDAY(DATE(EINSTELLUNGEN!$D$9,12,31),2)),
      EINSTELLUNGEN!$D$12
  )) - SUMIF(AL$50:AL$2500,"="&amp;AL2415,AX$50:AX$2500),
  0)</f>
        <v>3</v>
      </c>
      <c r="BD2415" s="2">
        <f t="shared" si="1289"/>
        <v>0.33333333333333331</v>
      </c>
      <c r="BE2415" s="2">
        <f t="shared" si="1290"/>
        <v>0</v>
      </c>
    </row>
    <row r="2416" spans="1:57" ht="10.5" customHeight="1">
      <c r="A2416" s="1" t="str">
        <f t="shared" ca="1" si="1266"/>
        <v/>
      </c>
      <c r="B2416" s="1" t="str">
        <f t="shared" ca="1" si="1267"/>
        <v/>
      </c>
      <c r="C2416" s="1" t="str">
        <f t="shared" ca="1" si="1268"/>
        <v/>
      </c>
      <c r="D2416" s="1" t="str">
        <f t="shared" ca="1" si="1269"/>
        <v/>
      </c>
      <c r="F2416" s="10"/>
      <c r="G2416" s="136" t="str">
        <f t="shared" si="1270"/>
        <v/>
      </c>
      <c r="H2416" s="27"/>
      <c r="I2416" s="28"/>
      <c r="J2416" s="28"/>
      <c r="K2416" s="29"/>
      <c r="L2416" s="136"/>
      <c r="M2416" s="136"/>
      <c r="N2416" s="136"/>
      <c r="O2416" s="26" t="str">
        <f t="shared" si="1271"/>
        <v/>
      </c>
      <c r="P2416" s="218" t="str">
        <f t="shared" si="1272"/>
        <v/>
      </c>
      <c r="Q2416" s="26" t="str">
        <f t="shared" si="1273"/>
        <v/>
      </c>
      <c r="R2416" s="22"/>
      <c r="S2416" s="99"/>
      <c r="T2416" s="10"/>
      <c r="U2416" s="229" t="str">
        <f t="shared" si="1274"/>
        <v/>
      </c>
      <c r="V2416" s="230"/>
      <c r="W2416" s="230"/>
      <c r="X2416" s="230"/>
      <c r="Y2416" s="230"/>
      <c r="Z2416" s="22" t="str">
        <f>""</f>
        <v/>
      </c>
      <c r="AB2416" s="23" t="str">
        <f t="shared" si="1275"/>
        <v/>
      </c>
      <c r="AC2416" s="2" t="b">
        <f>COUNT(Q2416:Q$2500)&gt;0</f>
        <v>0</v>
      </c>
      <c r="AD2416" s="2" t="b">
        <f t="shared" si="1291"/>
        <v>0</v>
      </c>
      <c r="AE2416" s="2" t="b">
        <f t="shared" si="1292"/>
        <v>0</v>
      </c>
      <c r="AF2416" s="2" t="b">
        <f t="shared" si="1293"/>
        <v>0</v>
      </c>
      <c r="AG2416" s="2" t="b">
        <f>OR(
  AND(AC2416,NOT(AC2417)),
  AND(AF2416,WEEKDAY(AH2415,2)=EINSTELLUNGEN!$D$12),
  AND(AF2416,AH2416=$J$35)
)</f>
        <v>0</v>
      </c>
      <c r="AH2416" s="2">
        <f>IF(AE2416,AH2415+IF(WEEKDAY(AH2415+1,2)&lt;=EINSTELLUNGEN!$D$12,1,$J$36),AH2415)</f>
        <v>42020</v>
      </c>
      <c r="AI2416" s="2">
        <f t="shared" si="1294"/>
        <v>2019</v>
      </c>
      <c r="AJ2416" s="2">
        <f t="shared" si="1295"/>
        <v>201901</v>
      </c>
      <c r="AK2416" s="2">
        <f t="shared" si="1296"/>
        <v>201901</v>
      </c>
      <c r="AL2416" s="2">
        <f t="shared" si="1299"/>
        <v>201903</v>
      </c>
      <c r="AM2416" s="2" t="b">
        <f t="shared" si="1297"/>
        <v>1</v>
      </c>
      <c r="AN2416" s="4" t="e">
        <f t="shared" si="1276"/>
        <v>#N/A</v>
      </c>
      <c r="AO2416" s="4" t="e">
        <f t="shared" si="1277"/>
        <v>#N/A</v>
      </c>
      <c r="AP2416" s="2" t="str">
        <f>IF(AD2416,
  IF(ISBLANK(H2416),
    AP2415,
    IF(LEN(H2416)=1,
      IF(OR(UPPER(H2416)="A",UPPER(H2416)="I"),
        EINSTELLUNGEN!$D$21,
        IF(OR(UPPER(H2416)="B",UPPER(H2416)="M"),
          EINSTELLUNGEN!$D$22,
          IF(OR(UPPER(H2416)="C",UPPER(H2416)="S"),
            EINSTELLUNGEN!$D$23,
            IF(UPPER(H2416)="D",
              EINSTELLUNGEN!$D$24,
              IF(UPPER(H2416)="E",
                EINSTELLUNGEN!$D$25,
                UPPER(H2416)))))),
      IF(ISNUMBER(H2416),
        EINSTELLUNGEN!$D$20&amp;H2416,
        UPPER(H2416)))),
  "")</f>
        <v/>
      </c>
      <c r="AQ2416" s="2" t="str">
        <f t="shared" si="1278"/>
        <v/>
      </c>
      <c r="AR2416" s="2">
        <f t="shared" si="1279"/>
        <v>0</v>
      </c>
      <c r="AS2416" s="145">
        <f t="shared" si="1280"/>
        <v>0.33333333333333331</v>
      </c>
      <c r="AT2416" s="2">
        <f t="shared" si="1281"/>
        <v>0</v>
      </c>
      <c r="AU2416" s="2">
        <f t="shared" si="1282"/>
        <v>0</v>
      </c>
      <c r="AV2416" s="2">
        <f t="shared" si="1283"/>
        <v>0</v>
      </c>
      <c r="AW2416" s="2">
        <f t="shared" si="1284"/>
        <v>0</v>
      </c>
      <c r="AX2416" s="2">
        <f t="shared" si="1298"/>
        <v>0</v>
      </c>
      <c r="AY2416" s="2">
        <f t="shared" si="1285"/>
        <v>0</v>
      </c>
      <c r="AZ2416" s="145" t="e">
        <f t="shared" si="1286"/>
        <v>#N/A</v>
      </c>
      <c r="BA2416" s="145" t="e">
        <f t="shared" si="1287"/>
        <v>#N/A</v>
      </c>
      <c r="BB2416" s="145">
        <f t="shared" si="1288"/>
        <v>2.083333333333337E-2</v>
      </c>
      <c r="BC2416" s="2">
        <f>IF(AM2416,
  IF(AND(AL2416=$J$31,_xlfn.DAYS(AH2416,DATE(AI2416,1,1))&lt;7),
    MAX(0,EINSTELLUNGEN!$D$12+1-WEEKDAY(DATE(EINSTELLUNGEN!$D$9,EINSTELLUNGEN!$D$10,1),2)),
    IF(AL2416=$J$33,
      MIN(EINSTELLUNGEN!$D$12,WEEKDAY(DATE(EINSTELLUNGEN!$D$9,12,31),2)),
      EINSTELLUNGEN!$D$12
  )) - SUMIF(AL$50:AL$2500,"="&amp;AL2416,AX$50:AX$2500),
  0)</f>
        <v>3</v>
      </c>
      <c r="BD2416" s="2">
        <f t="shared" si="1289"/>
        <v>0.33333333333333331</v>
      </c>
      <c r="BE2416" s="2">
        <f t="shared" si="1290"/>
        <v>0</v>
      </c>
    </row>
    <row r="2417" spans="1:57" ht="10.5" customHeight="1">
      <c r="A2417" s="1" t="str">
        <f t="shared" ca="1" si="1266"/>
        <v/>
      </c>
      <c r="B2417" s="1" t="str">
        <f t="shared" ca="1" si="1267"/>
        <v/>
      </c>
      <c r="C2417" s="1" t="str">
        <f t="shared" ca="1" si="1268"/>
        <v/>
      </c>
      <c r="D2417" s="1" t="str">
        <f t="shared" ca="1" si="1269"/>
        <v/>
      </c>
      <c r="F2417" s="10"/>
      <c r="G2417" s="136" t="str">
        <f t="shared" si="1270"/>
        <v/>
      </c>
      <c r="H2417" s="27"/>
      <c r="I2417" s="28"/>
      <c r="J2417" s="28"/>
      <c r="K2417" s="29"/>
      <c r="L2417" s="136"/>
      <c r="M2417" s="136"/>
      <c r="N2417" s="136"/>
      <c r="O2417" s="26" t="str">
        <f t="shared" si="1271"/>
        <v/>
      </c>
      <c r="P2417" s="218" t="str">
        <f t="shared" si="1272"/>
        <v/>
      </c>
      <c r="Q2417" s="26" t="str">
        <f t="shared" si="1273"/>
        <v/>
      </c>
      <c r="R2417" s="22"/>
      <c r="S2417" s="99"/>
      <c r="T2417" s="10"/>
      <c r="U2417" s="229" t="str">
        <f t="shared" si="1274"/>
        <v/>
      </c>
      <c r="V2417" s="230"/>
      <c r="W2417" s="230"/>
      <c r="X2417" s="230"/>
      <c r="Y2417" s="230"/>
      <c r="Z2417" s="22" t="str">
        <f>""</f>
        <v/>
      </c>
      <c r="AB2417" s="23" t="str">
        <f t="shared" si="1275"/>
        <v/>
      </c>
      <c r="AC2417" s="2" t="b">
        <f>COUNT(Q2417:Q$2500)&gt;0</f>
        <v>0</v>
      </c>
      <c r="AD2417" s="2" t="b">
        <f t="shared" si="1291"/>
        <v>0</v>
      </c>
      <c r="AE2417" s="2" t="b">
        <f t="shared" si="1292"/>
        <v>0</v>
      </c>
      <c r="AF2417" s="2" t="b">
        <f t="shared" si="1293"/>
        <v>0</v>
      </c>
      <c r="AG2417" s="2" t="b">
        <f>OR(
  AND(AC2417,NOT(AC2418)),
  AND(AF2417,WEEKDAY(AH2416,2)=EINSTELLUNGEN!$D$12),
  AND(AF2417,AH2417=$J$35)
)</f>
        <v>0</v>
      </c>
      <c r="AH2417" s="2">
        <f>IF(AE2417,AH2416+IF(WEEKDAY(AH2416+1,2)&lt;=EINSTELLUNGEN!$D$12,1,$J$36),AH2416)</f>
        <v>42020</v>
      </c>
      <c r="AI2417" s="2">
        <f t="shared" si="1294"/>
        <v>2019</v>
      </c>
      <c r="AJ2417" s="2">
        <f t="shared" si="1295"/>
        <v>201901</v>
      </c>
      <c r="AK2417" s="2">
        <f t="shared" si="1296"/>
        <v>201901</v>
      </c>
      <c r="AL2417" s="2">
        <f t="shared" si="1299"/>
        <v>201903</v>
      </c>
      <c r="AM2417" s="2" t="b">
        <f t="shared" si="1297"/>
        <v>1</v>
      </c>
      <c r="AN2417" s="4" t="e">
        <f t="shared" si="1276"/>
        <v>#N/A</v>
      </c>
      <c r="AO2417" s="4" t="e">
        <f t="shared" si="1277"/>
        <v>#N/A</v>
      </c>
      <c r="AP2417" s="2" t="str">
        <f>IF(AD2417,
  IF(ISBLANK(H2417),
    AP2416,
    IF(LEN(H2417)=1,
      IF(OR(UPPER(H2417)="A",UPPER(H2417)="I"),
        EINSTELLUNGEN!$D$21,
        IF(OR(UPPER(H2417)="B",UPPER(H2417)="M"),
          EINSTELLUNGEN!$D$22,
          IF(OR(UPPER(H2417)="C",UPPER(H2417)="S"),
            EINSTELLUNGEN!$D$23,
            IF(UPPER(H2417)="D",
              EINSTELLUNGEN!$D$24,
              IF(UPPER(H2417)="E",
                EINSTELLUNGEN!$D$25,
                UPPER(H2417)))))),
      IF(ISNUMBER(H2417),
        EINSTELLUNGEN!$D$20&amp;H2417,
        UPPER(H2417)))),
  "")</f>
        <v/>
      </c>
      <c r="AQ2417" s="2" t="str">
        <f t="shared" si="1278"/>
        <v/>
      </c>
      <c r="AR2417" s="2">
        <f t="shared" si="1279"/>
        <v>0</v>
      </c>
      <c r="AS2417" s="145">
        <f t="shared" si="1280"/>
        <v>0.33333333333333331</v>
      </c>
      <c r="AT2417" s="2">
        <f t="shared" si="1281"/>
        <v>0</v>
      </c>
      <c r="AU2417" s="2">
        <f t="shared" si="1282"/>
        <v>0</v>
      </c>
      <c r="AV2417" s="2">
        <f t="shared" si="1283"/>
        <v>0</v>
      </c>
      <c r="AW2417" s="2">
        <f t="shared" si="1284"/>
        <v>0</v>
      </c>
      <c r="AX2417" s="2">
        <f t="shared" si="1298"/>
        <v>0</v>
      </c>
      <c r="AY2417" s="2">
        <f t="shared" si="1285"/>
        <v>0</v>
      </c>
      <c r="AZ2417" s="145" t="e">
        <f t="shared" si="1286"/>
        <v>#N/A</v>
      </c>
      <c r="BA2417" s="145" t="e">
        <f t="shared" si="1287"/>
        <v>#N/A</v>
      </c>
      <c r="BB2417" s="145">
        <f t="shared" si="1288"/>
        <v>2.083333333333337E-2</v>
      </c>
      <c r="BC2417" s="2">
        <f>IF(AM2417,
  IF(AND(AL2417=$J$31,_xlfn.DAYS(AH2417,DATE(AI2417,1,1))&lt;7),
    MAX(0,EINSTELLUNGEN!$D$12+1-WEEKDAY(DATE(EINSTELLUNGEN!$D$9,EINSTELLUNGEN!$D$10,1),2)),
    IF(AL2417=$J$33,
      MIN(EINSTELLUNGEN!$D$12,WEEKDAY(DATE(EINSTELLUNGEN!$D$9,12,31),2)),
      EINSTELLUNGEN!$D$12
  )) - SUMIF(AL$50:AL$2500,"="&amp;AL2417,AX$50:AX$2500),
  0)</f>
        <v>3</v>
      </c>
      <c r="BD2417" s="2">
        <f t="shared" si="1289"/>
        <v>0.33333333333333331</v>
      </c>
      <c r="BE2417" s="2">
        <f t="shared" si="1290"/>
        <v>0</v>
      </c>
    </row>
    <row r="2418" spans="1:57" ht="10.5" customHeight="1">
      <c r="A2418" s="1" t="str">
        <f t="shared" ref="A2418:A2481" ca="1" si="1300">IF(AND(AC2418,AJ2418=$A$48),"Q","")</f>
        <v/>
      </c>
      <c r="B2418" s="1" t="str">
        <f t="shared" ref="B2418:B2481" ca="1" si="1301">IF(AND(AC2418,AK2418=$B$48),"M","")</f>
        <v/>
      </c>
      <c r="C2418" s="1" t="str">
        <f t="shared" ref="C2418:C2481" ca="1" si="1302">IF(AND(AC2418,AL2418=$C$48),"W","")</f>
        <v/>
      </c>
      <c r="D2418" s="1" t="str">
        <f t="shared" ref="D2418:D2481" ca="1" si="1303">IF(AND(AC2418,AH2418=$D$48),"T","")</f>
        <v/>
      </c>
      <c r="F2418" s="10"/>
      <c r="G2418" s="136" t="str">
        <f t="shared" ref="G2418:G2481" si="1304">IF(AE2418,INDEX($L$29:$L$35,WEEKDAY(AH2418,2),1)&amp;", "&amp;DAY(AH2418)&amp;" "&amp;INDEX($N$29:$N$40,MONTH(AH2418),1)&amp;" "&amp;YEAR(AH2418),"")</f>
        <v/>
      </c>
      <c r="H2418" s="27"/>
      <c r="I2418" s="28"/>
      <c r="J2418" s="28"/>
      <c r="K2418" s="29"/>
      <c r="L2418" s="136"/>
      <c r="M2418" s="136"/>
      <c r="N2418" s="136"/>
      <c r="O2418" s="26" t="str">
        <f t="shared" ref="O2418:O2481" si="1305">IF(AD2418,AR2418,"")</f>
        <v/>
      </c>
      <c r="P2418" s="218" t="str">
        <f t="shared" ref="P2418:P2481" si="1306">IF(AF2418,
IF(AS2417&gt;0,
  TEXT(AS2417*24,"0,000")&amp;" h",
  TEXT(0,"0,000")&amp;" h"),
"")</f>
        <v/>
      </c>
      <c r="Q2418" s="26" t="str">
        <f t="shared" ref="Q2418:Q2481" si="1307">IF(AF2418,BB2417,"")</f>
        <v/>
      </c>
      <c r="R2418" s="22"/>
      <c r="S2418" s="99"/>
      <c r="T2418" s="10"/>
      <c r="U2418" s="229" t="str">
        <f t="shared" ref="U2418:U2481" si="1308">IF(AND(AD2418,AR2418,LEN(AQ2418)&gt;0),
IF(AQ2418&lt;&gt;FALSE,
  TEXT(AH2418,"yyyy-mm-dd")
    &amp;"|"&amp;TEXT(AN2418,"hh:mm")
    &amp;"|"&amp;TEXT(AO2418,"hh:mm")
    &amp;"|"&amp;AP2418
    &amp;"|"&amp;AQ2418,
  $J$39),
"")</f>
        <v/>
      </c>
      <c r="V2418" s="230"/>
      <c r="W2418" s="230"/>
      <c r="X2418" s="230"/>
      <c r="Y2418" s="230"/>
      <c r="Z2418" s="22" t="str">
        <f>""</f>
        <v/>
      </c>
      <c r="AB2418" s="23" t="str">
        <f t="shared" ref="AB2418:AB2481" si="1309">IF(AG2418,"W"&amp;RIGHT(AL2417,2)&amp;"  "&amp;TEXT(BE2417*24,"+0,00;−0,00;0,00")&amp;"  (S="&amp;TEXT(BC2417*$J$37,"00,00")&amp;"  H="&amp;TEXT(BD2417*24,"00,00")&amp;")","")</f>
        <v/>
      </c>
      <c r="AC2418" s="2" t="b">
        <f>COUNT(Q2418:Q$2500)&gt;0</f>
        <v>0</v>
      </c>
      <c r="AD2418" s="2" t="b">
        <f t="shared" si="1291"/>
        <v>0</v>
      </c>
      <c r="AE2418" s="2" t="b">
        <f t="shared" si="1292"/>
        <v>0</v>
      </c>
      <c r="AF2418" s="2" t="b">
        <f t="shared" si="1293"/>
        <v>0</v>
      </c>
      <c r="AG2418" s="2" t="b">
        <f>OR(
  AND(AC2418,NOT(AC2419)),
  AND(AF2418,WEEKDAY(AH2417,2)=EINSTELLUNGEN!$D$12),
  AND(AF2418,AH2418=$J$35)
)</f>
        <v>0</v>
      </c>
      <c r="AH2418" s="2">
        <f>IF(AE2418,AH2417+IF(WEEKDAY(AH2417+1,2)&lt;=EINSTELLUNGEN!$D$12,1,$J$36),AH2417)</f>
        <v>42020</v>
      </c>
      <c r="AI2418" s="2">
        <f t="shared" si="1294"/>
        <v>2019</v>
      </c>
      <c r="AJ2418" s="2">
        <f t="shared" si="1295"/>
        <v>201901</v>
      </c>
      <c r="AK2418" s="2">
        <f t="shared" si="1296"/>
        <v>201901</v>
      </c>
      <c r="AL2418" s="2">
        <f t="shared" si="1299"/>
        <v>201903</v>
      </c>
      <c r="AM2418" s="2" t="b">
        <f t="shared" si="1297"/>
        <v>1</v>
      </c>
      <c r="AN2418" s="4" t="e">
        <f t="shared" ref="AN2418:AN2481" si="1310">IF(NOT(AD2418),NA(),IF(ISNUMBER(I2418),I2418,AO2417))</f>
        <v>#N/A</v>
      </c>
      <c r="AO2418" s="4" t="e">
        <f t="shared" ref="AO2418:AO2481" si="1311">IF(ISNA(AN2418),NA(),IF(ISNUMBER(J2418),MAX(J2418,AN2418),AN2418))</f>
        <v>#N/A</v>
      </c>
      <c r="AP2418" s="2" t="str">
        <f>IF(AD2418,
  IF(ISBLANK(H2418),
    AP2417,
    IF(LEN(H2418)=1,
      IF(OR(UPPER(H2418)="A",UPPER(H2418)="I"),
        EINSTELLUNGEN!$D$21,
        IF(OR(UPPER(H2418)="B",UPPER(H2418)="M"),
          EINSTELLUNGEN!$D$22,
          IF(OR(UPPER(H2418)="C",UPPER(H2418)="S"),
            EINSTELLUNGEN!$D$23,
            IF(UPPER(H2418)="D",
              EINSTELLUNGEN!$D$24,
              IF(UPPER(H2418)="E",
                EINSTELLUNGEN!$D$25,
                UPPER(H2418)))))),
      IF(ISNUMBER(H2418),
        EINSTELLUNGEN!$D$20&amp;H2418,
        UPPER(H2418)))),
  "")</f>
        <v/>
      </c>
      <c r="AQ2418" s="2" t="str">
        <f t="shared" ref="AQ2418:AQ2481" si="1312">IF(LEN(AP2418)&gt;0,
IF(LEN(TRIM(K2418))&gt;0,K2418,
IF(AND(AP2417=AP2418,LEN(TRIM(K2417))&gt;0),K2417,
  IF(AND(AP2416=AP2418,LEN(TRIM(K2416))&gt;0),K2416,
    IF(AND(AP2415=AP2418,LEN(TRIM(K2415))&gt;0),K2415,
      IF(AND(AP2414=AP2418,LEN(TRIM(K2414))&gt;0),K2414,
        IF(AND(AP2413=AP2418,LEN(TRIM(K2413))&gt;0),K2413,
          IF(AND(AP2412=AP2418,LEN(TRIM(K2412))&gt;0),K2412,
            IF(AND(AP2411=AP2418,LEN(TRIM(K2411))&gt;0),K2411,
              IF(AND(AP2410=AP2418,LEN(TRIM(K2410))&gt;0),K2410,
                IF(AND(AP2409=AP2418,LEN(TRIM(K2409))&gt;0),K2409,
                  IF(AND(AP2408=AP2418,LEN(TRIM(K2408))&gt;0),K2408,FALSE)
)))))))))),"")</f>
        <v/>
      </c>
      <c r="AR2418" s="2">
        <f t="shared" ref="AR2418:AR2481" si="1313">IF(OR(ISNA(AN2418),ISNA(AO2418)),0,MAX(0,AO2418-AN2418))</f>
        <v>0</v>
      </c>
      <c r="AS2418" s="145">
        <f t="shared" ref="AS2418:AS2481" si="1314">SUMIF(AH$50:AH$2500,"="&amp;AH2418,AR$50:AR$2500)</f>
        <v>0.33333333333333331</v>
      </c>
      <c r="AT2418" s="2">
        <f t="shared" ref="AT2418:AT2481" si="1315">IF(AND(AF2419,AP2418="F"),1,0)</f>
        <v>0</v>
      </c>
      <c r="AU2418" s="2">
        <f t="shared" ref="AU2418:AU2481" si="1316">IF(AND(AF2419,AP2418="U"),1,0)</f>
        <v>0</v>
      </c>
      <c r="AV2418" s="2">
        <f t="shared" ref="AV2418:AV2481" si="1317">IF(AND(AF2419,AP2418="K"),1,0)</f>
        <v>0</v>
      </c>
      <c r="AW2418" s="2">
        <f t="shared" ref="AW2418:AW2481" si="1318">IF(AND(AF2419,AP2418="Z"),1,0)</f>
        <v>0</v>
      </c>
      <c r="AX2418" s="2">
        <f t="shared" si="1298"/>
        <v>0</v>
      </c>
      <c r="AY2418" s="2">
        <f t="shared" ref="AY2418:AY2481" si="1319">IF(AF2419,IF(AX2418=0,1,0),0)</f>
        <v>0</v>
      </c>
      <c r="AZ2418" s="145" t="e">
        <f t="shared" ref="AZ2418:AZ2481" si="1320">IF(NOT(AD2418),NA(),IF(ISNA(AZ2417),AN2418,IF(AND(ISNUMBER(AN2418),AN2418&lt;AZ2417),AN2418,AZ2417)))</f>
        <v>#N/A</v>
      </c>
      <c r="BA2418" s="145" t="e">
        <f t="shared" ref="BA2418:BA2481" si="1321">IF(NOT(AD2418),NA(),IF(ISNA(BA2417),AO2418,IF(AND(ISNUMBER(AO2418),AO2418&gt;BA2417),AO2418,BA2417)))</f>
        <v>#N/A</v>
      </c>
      <c r="BB2418" s="145">
        <f t="shared" ref="BB2418:BB2481" si="1322">IF(AE2417,
  0,
  IF(OR(ISNA(AZ2418),ISNA(BA2418)),
    BB2417,
    MAX(0,(BA2418-AZ2418)-AS2418)))</f>
        <v>2.083333333333337E-2</v>
      </c>
      <c r="BC2418" s="2">
        <f>IF(AM2418,
  IF(AND(AL2418=$J$31,_xlfn.DAYS(AH2418,DATE(AI2418,1,1))&lt;7),
    MAX(0,EINSTELLUNGEN!$D$12+1-WEEKDAY(DATE(EINSTELLUNGEN!$D$9,EINSTELLUNGEN!$D$10,1),2)),
    IF(AL2418=$J$33,
      MIN(EINSTELLUNGEN!$D$12,WEEKDAY(DATE(EINSTELLUNGEN!$D$9,12,31),2)),
      EINSTELLUNGEN!$D$12
  )) - SUMIF(AL$50:AL$2500,"="&amp;AL2418,AX$50:AX$2500),
  0)</f>
        <v>3</v>
      </c>
      <c r="BD2418" s="2">
        <f t="shared" ref="BD2418:BD2481" si="1323">SUMIF(AL$50:AL$2500,"="&amp;AL2418,AR$50:AR$2500)</f>
        <v>0.33333333333333331</v>
      </c>
      <c r="BE2418" s="2">
        <f t="shared" ref="BE2418:BE2481" si="1324">IF(AG2419,BD2418-BC2418*$J$37/24,0)</f>
        <v>0</v>
      </c>
    </row>
    <row r="2419" spans="1:57" ht="10.5" customHeight="1">
      <c r="A2419" s="1" t="str">
        <f t="shared" ca="1" si="1300"/>
        <v/>
      </c>
      <c r="B2419" s="1" t="str">
        <f t="shared" ca="1" si="1301"/>
        <v/>
      </c>
      <c r="C2419" s="1" t="str">
        <f t="shared" ca="1" si="1302"/>
        <v/>
      </c>
      <c r="D2419" s="1" t="str">
        <f t="shared" ca="1" si="1303"/>
        <v/>
      </c>
      <c r="F2419" s="10"/>
      <c r="G2419" s="136" t="str">
        <f t="shared" si="1304"/>
        <v/>
      </c>
      <c r="H2419" s="27"/>
      <c r="I2419" s="28"/>
      <c r="J2419" s="28"/>
      <c r="K2419" s="29"/>
      <c r="L2419" s="136"/>
      <c r="M2419" s="136"/>
      <c r="N2419" s="136"/>
      <c r="O2419" s="26" t="str">
        <f t="shared" si="1305"/>
        <v/>
      </c>
      <c r="P2419" s="218" t="str">
        <f t="shared" si="1306"/>
        <v/>
      </c>
      <c r="Q2419" s="26" t="str">
        <f t="shared" si="1307"/>
        <v/>
      </c>
      <c r="R2419" s="22"/>
      <c r="S2419" s="99"/>
      <c r="T2419" s="10"/>
      <c r="U2419" s="229" t="str">
        <f t="shared" si="1308"/>
        <v/>
      </c>
      <c r="V2419" s="230"/>
      <c r="W2419" s="230"/>
      <c r="X2419" s="230"/>
      <c r="Y2419" s="230"/>
      <c r="Z2419" s="22" t="str">
        <f>""</f>
        <v/>
      </c>
      <c r="AB2419" s="23" t="str">
        <f t="shared" si="1309"/>
        <v/>
      </c>
      <c r="AC2419" s="2" t="b">
        <f>COUNT(Q2419:Q$2500)&gt;0</f>
        <v>0</v>
      </c>
      <c r="AD2419" s="2" t="b">
        <f t="shared" si="1291"/>
        <v>0</v>
      </c>
      <c r="AE2419" s="2" t="b">
        <f t="shared" si="1292"/>
        <v>0</v>
      </c>
      <c r="AF2419" s="2" t="b">
        <f t="shared" si="1293"/>
        <v>0</v>
      </c>
      <c r="AG2419" s="2" t="b">
        <f>OR(
  AND(AC2419,NOT(AC2420)),
  AND(AF2419,WEEKDAY(AH2418,2)=EINSTELLUNGEN!$D$12),
  AND(AF2419,AH2419=$J$35)
)</f>
        <v>0</v>
      </c>
      <c r="AH2419" s="2">
        <f>IF(AE2419,AH2418+IF(WEEKDAY(AH2418+1,2)&lt;=EINSTELLUNGEN!$D$12,1,$J$36),AH2418)</f>
        <v>42020</v>
      </c>
      <c r="AI2419" s="2">
        <f t="shared" si="1294"/>
        <v>2019</v>
      </c>
      <c r="AJ2419" s="2">
        <f t="shared" si="1295"/>
        <v>201901</v>
      </c>
      <c r="AK2419" s="2">
        <f t="shared" si="1296"/>
        <v>201901</v>
      </c>
      <c r="AL2419" s="2">
        <f t="shared" si="1299"/>
        <v>201903</v>
      </c>
      <c r="AM2419" s="2" t="b">
        <f t="shared" si="1297"/>
        <v>1</v>
      </c>
      <c r="AN2419" s="4" t="e">
        <f t="shared" si="1310"/>
        <v>#N/A</v>
      </c>
      <c r="AO2419" s="4" t="e">
        <f t="shared" si="1311"/>
        <v>#N/A</v>
      </c>
      <c r="AP2419" s="2" t="str">
        <f>IF(AD2419,
  IF(ISBLANK(H2419),
    AP2418,
    IF(LEN(H2419)=1,
      IF(OR(UPPER(H2419)="A",UPPER(H2419)="I"),
        EINSTELLUNGEN!$D$21,
        IF(OR(UPPER(H2419)="B",UPPER(H2419)="M"),
          EINSTELLUNGEN!$D$22,
          IF(OR(UPPER(H2419)="C",UPPER(H2419)="S"),
            EINSTELLUNGEN!$D$23,
            IF(UPPER(H2419)="D",
              EINSTELLUNGEN!$D$24,
              IF(UPPER(H2419)="E",
                EINSTELLUNGEN!$D$25,
                UPPER(H2419)))))),
      IF(ISNUMBER(H2419),
        EINSTELLUNGEN!$D$20&amp;H2419,
        UPPER(H2419)))),
  "")</f>
        <v/>
      </c>
      <c r="AQ2419" s="2" t="str">
        <f t="shared" si="1312"/>
        <v/>
      </c>
      <c r="AR2419" s="2">
        <f t="shared" si="1313"/>
        <v>0</v>
      </c>
      <c r="AS2419" s="145">
        <f t="shared" si="1314"/>
        <v>0.33333333333333331</v>
      </c>
      <c r="AT2419" s="2">
        <f t="shared" si="1315"/>
        <v>0</v>
      </c>
      <c r="AU2419" s="2">
        <f t="shared" si="1316"/>
        <v>0</v>
      </c>
      <c r="AV2419" s="2">
        <f t="shared" si="1317"/>
        <v>0</v>
      </c>
      <c r="AW2419" s="2">
        <f t="shared" si="1318"/>
        <v>0</v>
      </c>
      <c r="AX2419" s="2">
        <f t="shared" si="1298"/>
        <v>0</v>
      </c>
      <c r="AY2419" s="2">
        <f t="shared" si="1319"/>
        <v>0</v>
      </c>
      <c r="AZ2419" s="145" t="e">
        <f t="shared" si="1320"/>
        <v>#N/A</v>
      </c>
      <c r="BA2419" s="145" t="e">
        <f t="shared" si="1321"/>
        <v>#N/A</v>
      </c>
      <c r="BB2419" s="145">
        <f t="shared" si="1322"/>
        <v>2.083333333333337E-2</v>
      </c>
      <c r="BC2419" s="2">
        <f>IF(AM2419,
  IF(AND(AL2419=$J$31,_xlfn.DAYS(AH2419,DATE(AI2419,1,1))&lt;7),
    MAX(0,EINSTELLUNGEN!$D$12+1-WEEKDAY(DATE(EINSTELLUNGEN!$D$9,EINSTELLUNGEN!$D$10,1),2)),
    IF(AL2419=$J$33,
      MIN(EINSTELLUNGEN!$D$12,WEEKDAY(DATE(EINSTELLUNGEN!$D$9,12,31),2)),
      EINSTELLUNGEN!$D$12
  )) - SUMIF(AL$50:AL$2500,"="&amp;AL2419,AX$50:AX$2500),
  0)</f>
        <v>3</v>
      </c>
      <c r="BD2419" s="2">
        <f t="shared" si="1323"/>
        <v>0.33333333333333331</v>
      </c>
      <c r="BE2419" s="2">
        <f t="shared" si="1324"/>
        <v>0</v>
      </c>
    </row>
    <row r="2420" spans="1:57" ht="10.5" customHeight="1">
      <c r="A2420" s="1" t="str">
        <f t="shared" ca="1" si="1300"/>
        <v/>
      </c>
      <c r="B2420" s="1" t="str">
        <f t="shared" ca="1" si="1301"/>
        <v/>
      </c>
      <c r="C2420" s="1" t="str">
        <f t="shared" ca="1" si="1302"/>
        <v/>
      </c>
      <c r="D2420" s="1" t="str">
        <f t="shared" ca="1" si="1303"/>
        <v/>
      </c>
      <c r="F2420" s="10"/>
      <c r="G2420" s="136" t="str">
        <f t="shared" si="1304"/>
        <v/>
      </c>
      <c r="H2420" s="27"/>
      <c r="I2420" s="28"/>
      <c r="J2420" s="28"/>
      <c r="K2420" s="29"/>
      <c r="L2420" s="136"/>
      <c r="M2420" s="136"/>
      <c r="N2420" s="136"/>
      <c r="O2420" s="26" t="str">
        <f t="shared" si="1305"/>
        <v/>
      </c>
      <c r="P2420" s="218" t="str">
        <f t="shared" si="1306"/>
        <v/>
      </c>
      <c r="Q2420" s="26" t="str">
        <f t="shared" si="1307"/>
        <v/>
      </c>
      <c r="R2420" s="22"/>
      <c r="S2420" s="99"/>
      <c r="T2420" s="10"/>
      <c r="U2420" s="229" t="str">
        <f t="shared" si="1308"/>
        <v/>
      </c>
      <c r="V2420" s="230"/>
      <c r="W2420" s="230"/>
      <c r="X2420" s="230"/>
      <c r="Y2420" s="230"/>
      <c r="Z2420" s="22" t="str">
        <f>""</f>
        <v/>
      </c>
      <c r="AB2420" s="23" t="str">
        <f t="shared" si="1309"/>
        <v/>
      </c>
      <c r="AC2420" s="2" t="b">
        <f>COUNT(Q2420:Q$2500)&gt;0</f>
        <v>0</v>
      </c>
      <c r="AD2420" s="2" t="b">
        <f t="shared" si="1291"/>
        <v>0</v>
      </c>
      <c r="AE2420" s="2" t="b">
        <f t="shared" si="1292"/>
        <v>0</v>
      </c>
      <c r="AF2420" s="2" t="b">
        <f t="shared" si="1293"/>
        <v>0</v>
      </c>
      <c r="AG2420" s="2" t="b">
        <f>OR(
  AND(AC2420,NOT(AC2421)),
  AND(AF2420,WEEKDAY(AH2419,2)=EINSTELLUNGEN!$D$12),
  AND(AF2420,AH2420=$J$35)
)</f>
        <v>0</v>
      </c>
      <c r="AH2420" s="2">
        <f>IF(AE2420,AH2419+IF(WEEKDAY(AH2419+1,2)&lt;=EINSTELLUNGEN!$D$12,1,$J$36),AH2419)</f>
        <v>42020</v>
      </c>
      <c r="AI2420" s="2">
        <f t="shared" si="1294"/>
        <v>2019</v>
      </c>
      <c r="AJ2420" s="2">
        <f t="shared" si="1295"/>
        <v>201901</v>
      </c>
      <c r="AK2420" s="2">
        <f t="shared" si="1296"/>
        <v>201901</v>
      </c>
      <c r="AL2420" s="2">
        <f t="shared" si="1299"/>
        <v>201903</v>
      </c>
      <c r="AM2420" s="2" t="b">
        <f t="shared" si="1297"/>
        <v>1</v>
      </c>
      <c r="AN2420" s="4" t="e">
        <f t="shared" si="1310"/>
        <v>#N/A</v>
      </c>
      <c r="AO2420" s="4" t="e">
        <f t="shared" si="1311"/>
        <v>#N/A</v>
      </c>
      <c r="AP2420" s="2" t="str">
        <f>IF(AD2420,
  IF(ISBLANK(H2420),
    AP2419,
    IF(LEN(H2420)=1,
      IF(OR(UPPER(H2420)="A",UPPER(H2420)="I"),
        EINSTELLUNGEN!$D$21,
        IF(OR(UPPER(H2420)="B",UPPER(H2420)="M"),
          EINSTELLUNGEN!$D$22,
          IF(OR(UPPER(H2420)="C",UPPER(H2420)="S"),
            EINSTELLUNGEN!$D$23,
            IF(UPPER(H2420)="D",
              EINSTELLUNGEN!$D$24,
              IF(UPPER(H2420)="E",
                EINSTELLUNGEN!$D$25,
                UPPER(H2420)))))),
      IF(ISNUMBER(H2420),
        EINSTELLUNGEN!$D$20&amp;H2420,
        UPPER(H2420)))),
  "")</f>
        <v/>
      </c>
      <c r="AQ2420" s="2" t="str">
        <f t="shared" si="1312"/>
        <v/>
      </c>
      <c r="AR2420" s="2">
        <f t="shared" si="1313"/>
        <v>0</v>
      </c>
      <c r="AS2420" s="145">
        <f t="shared" si="1314"/>
        <v>0.33333333333333331</v>
      </c>
      <c r="AT2420" s="2">
        <f t="shared" si="1315"/>
        <v>0</v>
      </c>
      <c r="AU2420" s="2">
        <f t="shared" si="1316"/>
        <v>0</v>
      </c>
      <c r="AV2420" s="2">
        <f t="shared" si="1317"/>
        <v>0</v>
      </c>
      <c r="AW2420" s="2">
        <f t="shared" si="1318"/>
        <v>0</v>
      </c>
      <c r="AX2420" s="2">
        <f t="shared" si="1298"/>
        <v>0</v>
      </c>
      <c r="AY2420" s="2">
        <f t="shared" si="1319"/>
        <v>0</v>
      </c>
      <c r="AZ2420" s="145" t="e">
        <f t="shared" si="1320"/>
        <v>#N/A</v>
      </c>
      <c r="BA2420" s="145" t="e">
        <f t="shared" si="1321"/>
        <v>#N/A</v>
      </c>
      <c r="BB2420" s="145">
        <f t="shared" si="1322"/>
        <v>2.083333333333337E-2</v>
      </c>
      <c r="BC2420" s="2">
        <f>IF(AM2420,
  IF(AND(AL2420=$J$31,_xlfn.DAYS(AH2420,DATE(AI2420,1,1))&lt;7),
    MAX(0,EINSTELLUNGEN!$D$12+1-WEEKDAY(DATE(EINSTELLUNGEN!$D$9,EINSTELLUNGEN!$D$10,1),2)),
    IF(AL2420=$J$33,
      MIN(EINSTELLUNGEN!$D$12,WEEKDAY(DATE(EINSTELLUNGEN!$D$9,12,31),2)),
      EINSTELLUNGEN!$D$12
  )) - SUMIF(AL$50:AL$2500,"="&amp;AL2420,AX$50:AX$2500),
  0)</f>
        <v>3</v>
      </c>
      <c r="BD2420" s="2">
        <f t="shared" si="1323"/>
        <v>0.33333333333333331</v>
      </c>
      <c r="BE2420" s="2">
        <f t="shared" si="1324"/>
        <v>0</v>
      </c>
    </row>
    <row r="2421" spans="1:57" ht="10.5" customHeight="1">
      <c r="A2421" s="1" t="str">
        <f t="shared" ca="1" si="1300"/>
        <v/>
      </c>
      <c r="B2421" s="1" t="str">
        <f t="shared" ca="1" si="1301"/>
        <v/>
      </c>
      <c r="C2421" s="1" t="str">
        <f t="shared" ca="1" si="1302"/>
        <v/>
      </c>
      <c r="D2421" s="1" t="str">
        <f t="shared" ca="1" si="1303"/>
        <v/>
      </c>
      <c r="F2421" s="10"/>
      <c r="G2421" s="136" t="str">
        <f t="shared" si="1304"/>
        <v/>
      </c>
      <c r="H2421" s="27"/>
      <c r="I2421" s="28"/>
      <c r="J2421" s="28"/>
      <c r="K2421" s="29"/>
      <c r="L2421" s="136"/>
      <c r="M2421" s="136"/>
      <c r="N2421" s="136"/>
      <c r="O2421" s="26" t="str">
        <f t="shared" si="1305"/>
        <v/>
      </c>
      <c r="P2421" s="218" t="str">
        <f t="shared" si="1306"/>
        <v/>
      </c>
      <c r="Q2421" s="26" t="str">
        <f t="shared" si="1307"/>
        <v/>
      </c>
      <c r="R2421" s="22"/>
      <c r="S2421" s="99"/>
      <c r="T2421" s="10"/>
      <c r="U2421" s="229" t="str">
        <f t="shared" si="1308"/>
        <v/>
      </c>
      <c r="V2421" s="230"/>
      <c r="W2421" s="230"/>
      <c r="X2421" s="230"/>
      <c r="Y2421" s="230"/>
      <c r="Z2421" s="22" t="str">
        <f>""</f>
        <v/>
      </c>
      <c r="AB2421" s="23" t="str">
        <f t="shared" si="1309"/>
        <v/>
      </c>
      <c r="AC2421" s="2" t="b">
        <f>COUNT(Q2421:Q$2500)&gt;0</f>
        <v>0</v>
      </c>
      <c r="AD2421" s="2" t="b">
        <f t="shared" si="1291"/>
        <v>0</v>
      </c>
      <c r="AE2421" s="2" t="b">
        <f t="shared" si="1292"/>
        <v>0</v>
      </c>
      <c r="AF2421" s="2" t="b">
        <f t="shared" si="1293"/>
        <v>0</v>
      </c>
      <c r="AG2421" s="2" t="b">
        <f>OR(
  AND(AC2421,NOT(AC2422)),
  AND(AF2421,WEEKDAY(AH2420,2)=EINSTELLUNGEN!$D$12),
  AND(AF2421,AH2421=$J$35)
)</f>
        <v>0</v>
      </c>
      <c r="AH2421" s="2">
        <f>IF(AE2421,AH2420+IF(WEEKDAY(AH2420+1,2)&lt;=EINSTELLUNGEN!$D$12,1,$J$36),AH2420)</f>
        <v>42020</v>
      </c>
      <c r="AI2421" s="2">
        <f t="shared" si="1294"/>
        <v>2019</v>
      </c>
      <c r="AJ2421" s="2">
        <f t="shared" si="1295"/>
        <v>201901</v>
      </c>
      <c r="AK2421" s="2">
        <f t="shared" si="1296"/>
        <v>201901</v>
      </c>
      <c r="AL2421" s="2">
        <f t="shared" si="1299"/>
        <v>201903</v>
      </c>
      <c r="AM2421" s="2" t="b">
        <f t="shared" si="1297"/>
        <v>1</v>
      </c>
      <c r="AN2421" s="4" t="e">
        <f t="shared" si="1310"/>
        <v>#N/A</v>
      </c>
      <c r="AO2421" s="4" t="e">
        <f t="shared" si="1311"/>
        <v>#N/A</v>
      </c>
      <c r="AP2421" s="2" t="str">
        <f>IF(AD2421,
  IF(ISBLANK(H2421),
    AP2420,
    IF(LEN(H2421)=1,
      IF(OR(UPPER(H2421)="A",UPPER(H2421)="I"),
        EINSTELLUNGEN!$D$21,
        IF(OR(UPPER(H2421)="B",UPPER(H2421)="M"),
          EINSTELLUNGEN!$D$22,
          IF(OR(UPPER(H2421)="C",UPPER(H2421)="S"),
            EINSTELLUNGEN!$D$23,
            IF(UPPER(H2421)="D",
              EINSTELLUNGEN!$D$24,
              IF(UPPER(H2421)="E",
                EINSTELLUNGEN!$D$25,
                UPPER(H2421)))))),
      IF(ISNUMBER(H2421),
        EINSTELLUNGEN!$D$20&amp;H2421,
        UPPER(H2421)))),
  "")</f>
        <v/>
      </c>
      <c r="AQ2421" s="2" t="str">
        <f t="shared" si="1312"/>
        <v/>
      </c>
      <c r="AR2421" s="2">
        <f t="shared" si="1313"/>
        <v>0</v>
      </c>
      <c r="AS2421" s="145">
        <f t="shared" si="1314"/>
        <v>0.33333333333333331</v>
      </c>
      <c r="AT2421" s="2">
        <f t="shared" si="1315"/>
        <v>0</v>
      </c>
      <c r="AU2421" s="2">
        <f t="shared" si="1316"/>
        <v>0</v>
      </c>
      <c r="AV2421" s="2">
        <f t="shared" si="1317"/>
        <v>0</v>
      </c>
      <c r="AW2421" s="2">
        <f t="shared" si="1318"/>
        <v>0</v>
      </c>
      <c r="AX2421" s="2">
        <f t="shared" si="1298"/>
        <v>0</v>
      </c>
      <c r="AY2421" s="2">
        <f t="shared" si="1319"/>
        <v>0</v>
      </c>
      <c r="AZ2421" s="145" t="e">
        <f t="shared" si="1320"/>
        <v>#N/A</v>
      </c>
      <c r="BA2421" s="145" t="e">
        <f t="shared" si="1321"/>
        <v>#N/A</v>
      </c>
      <c r="BB2421" s="145">
        <f t="shared" si="1322"/>
        <v>2.083333333333337E-2</v>
      </c>
      <c r="BC2421" s="2">
        <f>IF(AM2421,
  IF(AND(AL2421=$J$31,_xlfn.DAYS(AH2421,DATE(AI2421,1,1))&lt;7),
    MAX(0,EINSTELLUNGEN!$D$12+1-WEEKDAY(DATE(EINSTELLUNGEN!$D$9,EINSTELLUNGEN!$D$10,1),2)),
    IF(AL2421=$J$33,
      MIN(EINSTELLUNGEN!$D$12,WEEKDAY(DATE(EINSTELLUNGEN!$D$9,12,31),2)),
      EINSTELLUNGEN!$D$12
  )) - SUMIF(AL$50:AL$2500,"="&amp;AL2421,AX$50:AX$2500),
  0)</f>
        <v>3</v>
      </c>
      <c r="BD2421" s="2">
        <f t="shared" si="1323"/>
        <v>0.33333333333333331</v>
      </c>
      <c r="BE2421" s="2">
        <f t="shared" si="1324"/>
        <v>0</v>
      </c>
    </row>
    <row r="2422" spans="1:57" ht="10.5" customHeight="1">
      <c r="A2422" s="1" t="str">
        <f t="shared" ca="1" si="1300"/>
        <v/>
      </c>
      <c r="B2422" s="1" t="str">
        <f t="shared" ca="1" si="1301"/>
        <v/>
      </c>
      <c r="C2422" s="1" t="str">
        <f t="shared" ca="1" si="1302"/>
        <v/>
      </c>
      <c r="D2422" s="1" t="str">
        <f t="shared" ca="1" si="1303"/>
        <v/>
      </c>
      <c r="F2422" s="10"/>
      <c r="G2422" s="136" t="str">
        <f t="shared" si="1304"/>
        <v/>
      </c>
      <c r="H2422" s="27"/>
      <c r="I2422" s="28"/>
      <c r="J2422" s="28"/>
      <c r="K2422" s="29"/>
      <c r="L2422" s="136"/>
      <c r="M2422" s="136"/>
      <c r="N2422" s="136"/>
      <c r="O2422" s="26" t="str">
        <f t="shared" si="1305"/>
        <v/>
      </c>
      <c r="P2422" s="218" t="str">
        <f t="shared" si="1306"/>
        <v/>
      </c>
      <c r="Q2422" s="26" t="str">
        <f t="shared" si="1307"/>
        <v/>
      </c>
      <c r="R2422" s="22"/>
      <c r="S2422" s="99"/>
      <c r="T2422" s="10"/>
      <c r="U2422" s="229" t="str">
        <f t="shared" si="1308"/>
        <v/>
      </c>
      <c r="V2422" s="230"/>
      <c r="W2422" s="230"/>
      <c r="X2422" s="230"/>
      <c r="Y2422" s="230"/>
      <c r="Z2422" s="22" t="str">
        <f>""</f>
        <v/>
      </c>
      <c r="AB2422" s="23" t="str">
        <f t="shared" si="1309"/>
        <v/>
      </c>
      <c r="AC2422" s="2" t="b">
        <f>COUNT(Q2422:Q$2500)&gt;0</f>
        <v>0</v>
      </c>
      <c r="AD2422" s="2" t="b">
        <f t="shared" si="1291"/>
        <v>0</v>
      </c>
      <c r="AE2422" s="2" t="b">
        <f t="shared" si="1292"/>
        <v>0</v>
      </c>
      <c r="AF2422" s="2" t="b">
        <f t="shared" si="1293"/>
        <v>0</v>
      </c>
      <c r="AG2422" s="2" t="b">
        <f>OR(
  AND(AC2422,NOT(AC2423)),
  AND(AF2422,WEEKDAY(AH2421,2)=EINSTELLUNGEN!$D$12),
  AND(AF2422,AH2422=$J$35)
)</f>
        <v>0</v>
      </c>
      <c r="AH2422" s="2">
        <f>IF(AE2422,AH2421+IF(WEEKDAY(AH2421+1,2)&lt;=EINSTELLUNGEN!$D$12,1,$J$36),AH2421)</f>
        <v>42020</v>
      </c>
      <c r="AI2422" s="2">
        <f t="shared" si="1294"/>
        <v>2019</v>
      </c>
      <c r="AJ2422" s="2">
        <f t="shared" si="1295"/>
        <v>201901</v>
      </c>
      <c r="AK2422" s="2">
        <f t="shared" si="1296"/>
        <v>201901</v>
      </c>
      <c r="AL2422" s="2">
        <f t="shared" si="1299"/>
        <v>201903</v>
      </c>
      <c r="AM2422" s="2" t="b">
        <f t="shared" si="1297"/>
        <v>1</v>
      </c>
      <c r="AN2422" s="4" t="e">
        <f t="shared" si="1310"/>
        <v>#N/A</v>
      </c>
      <c r="AO2422" s="4" t="e">
        <f t="shared" si="1311"/>
        <v>#N/A</v>
      </c>
      <c r="AP2422" s="2" t="str">
        <f>IF(AD2422,
  IF(ISBLANK(H2422),
    AP2421,
    IF(LEN(H2422)=1,
      IF(OR(UPPER(H2422)="A",UPPER(H2422)="I"),
        EINSTELLUNGEN!$D$21,
        IF(OR(UPPER(H2422)="B",UPPER(H2422)="M"),
          EINSTELLUNGEN!$D$22,
          IF(OR(UPPER(H2422)="C",UPPER(H2422)="S"),
            EINSTELLUNGEN!$D$23,
            IF(UPPER(H2422)="D",
              EINSTELLUNGEN!$D$24,
              IF(UPPER(H2422)="E",
                EINSTELLUNGEN!$D$25,
                UPPER(H2422)))))),
      IF(ISNUMBER(H2422),
        EINSTELLUNGEN!$D$20&amp;H2422,
        UPPER(H2422)))),
  "")</f>
        <v/>
      </c>
      <c r="AQ2422" s="2" t="str">
        <f t="shared" si="1312"/>
        <v/>
      </c>
      <c r="AR2422" s="2">
        <f t="shared" si="1313"/>
        <v>0</v>
      </c>
      <c r="AS2422" s="145">
        <f t="shared" si="1314"/>
        <v>0.33333333333333331</v>
      </c>
      <c r="AT2422" s="2">
        <f t="shared" si="1315"/>
        <v>0</v>
      </c>
      <c r="AU2422" s="2">
        <f t="shared" si="1316"/>
        <v>0</v>
      </c>
      <c r="AV2422" s="2">
        <f t="shared" si="1317"/>
        <v>0</v>
      </c>
      <c r="AW2422" s="2">
        <f t="shared" si="1318"/>
        <v>0</v>
      </c>
      <c r="AX2422" s="2">
        <f t="shared" si="1298"/>
        <v>0</v>
      </c>
      <c r="AY2422" s="2">
        <f t="shared" si="1319"/>
        <v>0</v>
      </c>
      <c r="AZ2422" s="145" t="e">
        <f t="shared" si="1320"/>
        <v>#N/A</v>
      </c>
      <c r="BA2422" s="145" t="e">
        <f t="shared" si="1321"/>
        <v>#N/A</v>
      </c>
      <c r="BB2422" s="145">
        <f t="shared" si="1322"/>
        <v>2.083333333333337E-2</v>
      </c>
      <c r="BC2422" s="2">
        <f>IF(AM2422,
  IF(AND(AL2422=$J$31,_xlfn.DAYS(AH2422,DATE(AI2422,1,1))&lt;7),
    MAX(0,EINSTELLUNGEN!$D$12+1-WEEKDAY(DATE(EINSTELLUNGEN!$D$9,EINSTELLUNGEN!$D$10,1),2)),
    IF(AL2422=$J$33,
      MIN(EINSTELLUNGEN!$D$12,WEEKDAY(DATE(EINSTELLUNGEN!$D$9,12,31),2)),
      EINSTELLUNGEN!$D$12
  )) - SUMIF(AL$50:AL$2500,"="&amp;AL2422,AX$50:AX$2500),
  0)</f>
        <v>3</v>
      </c>
      <c r="BD2422" s="2">
        <f t="shared" si="1323"/>
        <v>0.33333333333333331</v>
      </c>
      <c r="BE2422" s="2">
        <f t="shared" si="1324"/>
        <v>0</v>
      </c>
    </row>
    <row r="2423" spans="1:57" ht="10.5" customHeight="1">
      <c r="A2423" s="1" t="str">
        <f t="shared" ca="1" si="1300"/>
        <v/>
      </c>
      <c r="B2423" s="1" t="str">
        <f t="shared" ca="1" si="1301"/>
        <v/>
      </c>
      <c r="C2423" s="1" t="str">
        <f t="shared" ca="1" si="1302"/>
        <v/>
      </c>
      <c r="D2423" s="1" t="str">
        <f t="shared" ca="1" si="1303"/>
        <v/>
      </c>
      <c r="F2423" s="10"/>
      <c r="G2423" s="136" t="str">
        <f t="shared" si="1304"/>
        <v/>
      </c>
      <c r="H2423" s="27"/>
      <c r="I2423" s="28"/>
      <c r="J2423" s="28"/>
      <c r="K2423" s="29"/>
      <c r="L2423" s="136"/>
      <c r="M2423" s="136"/>
      <c r="N2423" s="136"/>
      <c r="O2423" s="26" t="str">
        <f t="shared" si="1305"/>
        <v/>
      </c>
      <c r="P2423" s="218" t="str">
        <f t="shared" si="1306"/>
        <v/>
      </c>
      <c r="Q2423" s="26" t="str">
        <f t="shared" si="1307"/>
        <v/>
      </c>
      <c r="R2423" s="22"/>
      <c r="S2423" s="99"/>
      <c r="T2423" s="10"/>
      <c r="U2423" s="229" t="str">
        <f t="shared" si="1308"/>
        <v/>
      </c>
      <c r="V2423" s="230"/>
      <c r="W2423" s="230"/>
      <c r="X2423" s="230"/>
      <c r="Y2423" s="230"/>
      <c r="Z2423" s="22" t="str">
        <f>""</f>
        <v/>
      </c>
      <c r="AB2423" s="23" t="str">
        <f t="shared" si="1309"/>
        <v/>
      </c>
      <c r="AC2423" s="2" t="b">
        <f>COUNT(Q2423:Q$2500)&gt;0</f>
        <v>0</v>
      </c>
      <c r="AD2423" s="2" t="b">
        <f t="shared" si="1291"/>
        <v>0</v>
      </c>
      <c r="AE2423" s="2" t="b">
        <f t="shared" si="1292"/>
        <v>0</v>
      </c>
      <c r="AF2423" s="2" t="b">
        <f t="shared" si="1293"/>
        <v>0</v>
      </c>
      <c r="AG2423" s="2" t="b">
        <f>OR(
  AND(AC2423,NOT(AC2424)),
  AND(AF2423,WEEKDAY(AH2422,2)=EINSTELLUNGEN!$D$12),
  AND(AF2423,AH2423=$J$35)
)</f>
        <v>0</v>
      </c>
      <c r="AH2423" s="2">
        <f>IF(AE2423,AH2422+IF(WEEKDAY(AH2422+1,2)&lt;=EINSTELLUNGEN!$D$12,1,$J$36),AH2422)</f>
        <v>42020</v>
      </c>
      <c r="AI2423" s="2">
        <f t="shared" si="1294"/>
        <v>2019</v>
      </c>
      <c r="AJ2423" s="2">
        <f t="shared" si="1295"/>
        <v>201901</v>
      </c>
      <c r="AK2423" s="2">
        <f t="shared" si="1296"/>
        <v>201901</v>
      </c>
      <c r="AL2423" s="2">
        <f t="shared" si="1299"/>
        <v>201903</v>
      </c>
      <c r="AM2423" s="2" t="b">
        <f t="shared" si="1297"/>
        <v>1</v>
      </c>
      <c r="AN2423" s="4" t="e">
        <f t="shared" si="1310"/>
        <v>#N/A</v>
      </c>
      <c r="AO2423" s="4" t="e">
        <f t="shared" si="1311"/>
        <v>#N/A</v>
      </c>
      <c r="AP2423" s="2" t="str">
        <f>IF(AD2423,
  IF(ISBLANK(H2423),
    AP2422,
    IF(LEN(H2423)=1,
      IF(OR(UPPER(H2423)="A",UPPER(H2423)="I"),
        EINSTELLUNGEN!$D$21,
        IF(OR(UPPER(H2423)="B",UPPER(H2423)="M"),
          EINSTELLUNGEN!$D$22,
          IF(OR(UPPER(H2423)="C",UPPER(H2423)="S"),
            EINSTELLUNGEN!$D$23,
            IF(UPPER(H2423)="D",
              EINSTELLUNGEN!$D$24,
              IF(UPPER(H2423)="E",
                EINSTELLUNGEN!$D$25,
                UPPER(H2423)))))),
      IF(ISNUMBER(H2423),
        EINSTELLUNGEN!$D$20&amp;H2423,
        UPPER(H2423)))),
  "")</f>
        <v/>
      </c>
      <c r="AQ2423" s="2" t="str">
        <f t="shared" si="1312"/>
        <v/>
      </c>
      <c r="AR2423" s="2">
        <f t="shared" si="1313"/>
        <v>0</v>
      </c>
      <c r="AS2423" s="145">
        <f t="shared" si="1314"/>
        <v>0.33333333333333331</v>
      </c>
      <c r="AT2423" s="2">
        <f t="shared" si="1315"/>
        <v>0</v>
      </c>
      <c r="AU2423" s="2">
        <f t="shared" si="1316"/>
        <v>0</v>
      </c>
      <c r="AV2423" s="2">
        <f t="shared" si="1317"/>
        <v>0</v>
      </c>
      <c r="AW2423" s="2">
        <f t="shared" si="1318"/>
        <v>0</v>
      </c>
      <c r="AX2423" s="2">
        <f t="shared" si="1298"/>
        <v>0</v>
      </c>
      <c r="AY2423" s="2">
        <f t="shared" si="1319"/>
        <v>0</v>
      </c>
      <c r="AZ2423" s="145" t="e">
        <f t="shared" si="1320"/>
        <v>#N/A</v>
      </c>
      <c r="BA2423" s="145" t="e">
        <f t="shared" si="1321"/>
        <v>#N/A</v>
      </c>
      <c r="BB2423" s="145">
        <f t="shared" si="1322"/>
        <v>2.083333333333337E-2</v>
      </c>
      <c r="BC2423" s="2">
        <f>IF(AM2423,
  IF(AND(AL2423=$J$31,_xlfn.DAYS(AH2423,DATE(AI2423,1,1))&lt;7),
    MAX(0,EINSTELLUNGEN!$D$12+1-WEEKDAY(DATE(EINSTELLUNGEN!$D$9,EINSTELLUNGEN!$D$10,1),2)),
    IF(AL2423=$J$33,
      MIN(EINSTELLUNGEN!$D$12,WEEKDAY(DATE(EINSTELLUNGEN!$D$9,12,31),2)),
      EINSTELLUNGEN!$D$12
  )) - SUMIF(AL$50:AL$2500,"="&amp;AL2423,AX$50:AX$2500),
  0)</f>
        <v>3</v>
      </c>
      <c r="BD2423" s="2">
        <f t="shared" si="1323"/>
        <v>0.33333333333333331</v>
      </c>
      <c r="BE2423" s="2">
        <f t="shared" si="1324"/>
        <v>0</v>
      </c>
    </row>
    <row r="2424" spans="1:57" ht="10.5" customHeight="1">
      <c r="A2424" s="1" t="str">
        <f t="shared" ca="1" si="1300"/>
        <v/>
      </c>
      <c r="B2424" s="1" t="str">
        <f t="shared" ca="1" si="1301"/>
        <v/>
      </c>
      <c r="C2424" s="1" t="str">
        <f t="shared" ca="1" si="1302"/>
        <v/>
      </c>
      <c r="D2424" s="1" t="str">
        <f t="shared" ca="1" si="1303"/>
        <v/>
      </c>
      <c r="F2424" s="10"/>
      <c r="G2424" s="136" t="str">
        <f t="shared" si="1304"/>
        <v/>
      </c>
      <c r="H2424" s="27"/>
      <c r="I2424" s="28"/>
      <c r="J2424" s="28"/>
      <c r="K2424" s="29"/>
      <c r="L2424" s="136"/>
      <c r="M2424" s="136"/>
      <c r="N2424" s="136"/>
      <c r="O2424" s="26" t="str">
        <f t="shared" si="1305"/>
        <v/>
      </c>
      <c r="P2424" s="218" t="str">
        <f t="shared" si="1306"/>
        <v/>
      </c>
      <c r="Q2424" s="26" t="str">
        <f t="shared" si="1307"/>
        <v/>
      </c>
      <c r="R2424" s="22"/>
      <c r="S2424" s="99"/>
      <c r="T2424" s="10"/>
      <c r="U2424" s="229" t="str">
        <f t="shared" si="1308"/>
        <v/>
      </c>
      <c r="V2424" s="230"/>
      <c r="W2424" s="230"/>
      <c r="X2424" s="230"/>
      <c r="Y2424" s="230"/>
      <c r="Z2424" s="22" t="str">
        <f>""</f>
        <v/>
      </c>
      <c r="AB2424" s="23" t="str">
        <f t="shared" si="1309"/>
        <v/>
      </c>
      <c r="AC2424" s="2" t="b">
        <f>COUNT(Q2424:Q$2500)&gt;0</f>
        <v>0</v>
      </c>
      <c r="AD2424" s="2" t="b">
        <f t="shared" si="1291"/>
        <v>0</v>
      </c>
      <c r="AE2424" s="2" t="b">
        <f t="shared" si="1292"/>
        <v>0</v>
      </c>
      <c r="AF2424" s="2" t="b">
        <f t="shared" si="1293"/>
        <v>0</v>
      </c>
      <c r="AG2424" s="2" t="b">
        <f>OR(
  AND(AC2424,NOT(AC2425)),
  AND(AF2424,WEEKDAY(AH2423,2)=EINSTELLUNGEN!$D$12),
  AND(AF2424,AH2424=$J$35)
)</f>
        <v>0</v>
      </c>
      <c r="AH2424" s="2">
        <f>IF(AE2424,AH2423+IF(WEEKDAY(AH2423+1,2)&lt;=EINSTELLUNGEN!$D$12,1,$J$36),AH2423)</f>
        <v>42020</v>
      </c>
      <c r="AI2424" s="2">
        <f t="shared" si="1294"/>
        <v>2019</v>
      </c>
      <c r="AJ2424" s="2">
        <f t="shared" si="1295"/>
        <v>201901</v>
      </c>
      <c r="AK2424" s="2">
        <f t="shared" si="1296"/>
        <v>201901</v>
      </c>
      <c r="AL2424" s="2">
        <f t="shared" si="1299"/>
        <v>201903</v>
      </c>
      <c r="AM2424" s="2" t="b">
        <f t="shared" si="1297"/>
        <v>1</v>
      </c>
      <c r="AN2424" s="4" t="e">
        <f t="shared" si="1310"/>
        <v>#N/A</v>
      </c>
      <c r="AO2424" s="4" t="e">
        <f t="shared" si="1311"/>
        <v>#N/A</v>
      </c>
      <c r="AP2424" s="2" t="str">
        <f>IF(AD2424,
  IF(ISBLANK(H2424),
    AP2423,
    IF(LEN(H2424)=1,
      IF(OR(UPPER(H2424)="A",UPPER(H2424)="I"),
        EINSTELLUNGEN!$D$21,
        IF(OR(UPPER(H2424)="B",UPPER(H2424)="M"),
          EINSTELLUNGEN!$D$22,
          IF(OR(UPPER(H2424)="C",UPPER(H2424)="S"),
            EINSTELLUNGEN!$D$23,
            IF(UPPER(H2424)="D",
              EINSTELLUNGEN!$D$24,
              IF(UPPER(H2424)="E",
                EINSTELLUNGEN!$D$25,
                UPPER(H2424)))))),
      IF(ISNUMBER(H2424),
        EINSTELLUNGEN!$D$20&amp;H2424,
        UPPER(H2424)))),
  "")</f>
        <v/>
      </c>
      <c r="AQ2424" s="2" t="str">
        <f t="shared" si="1312"/>
        <v/>
      </c>
      <c r="AR2424" s="2">
        <f t="shared" si="1313"/>
        <v>0</v>
      </c>
      <c r="AS2424" s="145">
        <f t="shared" si="1314"/>
        <v>0.33333333333333331</v>
      </c>
      <c r="AT2424" s="2">
        <f t="shared" si="1315"/>
        <v>0</v>
      </c>
      <c r="AU2424" s="2">
        <f t="shared" si="1316"/>
        <v>0</v>
      </c>
      <c r="AV2424" s="2">
        <f t="shared" si="1317"/>
        <v>0</v>
      </c>
      <c r="AW2424" s="2">
        <f t="shared" si="1318"/>
        <v>0</v>
      </c>
      <c r="AX2424" s="2">
        <f t="shared" si="1298"/>
        <v>0</v>
      </c>
      <c r="AY2424" s="2">
        <f t="shared" si="1319"/>
        <v>0</v>
      </c>
      <c r="AZ2424" s="145" t="e">
        <f t="shared" si="1320"/>
        <v>#N/A</v>
      </c>
      <c r="BA2424" s="145" t="e">
        <f t="shared" si="1321"/>
        <v>#N/A</v>
      </c>
      <c r="BB2424" s="145">
        <f t="shared" si="1322"/>
        <v>2.083333333333337E-2</v>
      </c>
      <c r="BC2424" s="2">
        <f>IF(AM2424,
  IF(AND(AL2424=$J$31,_xlfn.DAYS(AH2424,DATE(AI2424,1,1))&lt;7),
    MAX(0,EINSTELLUNGEN!$D$12+1-WEEKDAY(DATE(EINSTELLUNGEN!$D$9,EINSTELLUNGEN!$D$10,1),2)),
    IF(AL2424=$J$33,
      MIN(EINSTELLUNGEN!$D$12,WEEKDAY(DATE(EINSTELLUNGEN!$D$9,12,31),2)),
      EINSTELLUNGEN!$D$12
  )) - SUMIF(AL$50:AL$2500,"="&amp;AL2424,AX$50:AX$2500),
  0)</f>
        <v>3</v>
      </c>
      <c r="BD2424" s="2">
        <f t="shared" si="1323"/>
        <v>0.33333333333333331</v>
      </c>
      <c r="BE2424" s="2">
        <f t="shared" si="1324"/>
        <v>0</v>
      </c>
    </row>
    <row r="2425" spans="1:57" ht="10.5" customHeight="1">
      <c r="A2425" s="1" t="str">
        <f t="shared" ca="1" si="1300"/>
        <v/>
      </c>
      <c r="B2425" s="1" t="str">
        <f t="shared" ca="1" si="1301"/>
        <v/>
      </c>
      <c r="C2425" s="1" t="str">
        <f t="shared" ca="1" si="1302"/>
        <v/>
      </c>
      <c r="D2425" s="1" t="str">
        <f t="shared" ca="1" si="1303"/>
        <v/>
      </c>
      <c r="F2425" s="10"/>
      <c r="G2425" s="136" t="str">
        <f t="shared" si="1304"/>
        <v/>
      </c>
      <c r="H2425" s="27"/>
      <c r="I2425" s="28"/>
      <c r="J2425" s="28"/>
      <c r="K2425" s="29"/>
      <c r="L2425" s="136"/>
      <c r="M2425" s="136"/>
      <c r="N2425" s="136"/>
      <c r="O2425" s="26" t="str">
        <f t="shared" si="1305"/>
        <v/>
      </c>
      <c r="P2425" s="218" t="str">
        <f t="shared" si="1306"/>
        <v/>
      </c>
      <c r="Q2425" s="26" t="str">
        <f t="shared" si="1307"/>
        <v/>
      </c>
      <c r="R2425" s="22"/>
      <c r="S2425" s="99"/>
      <c r="T2425" s="10"/>
      <c r="U2425" s="229" t="str">
        <f t="shared" si="1308"/>
        <v/>
      </c>
      <c r="V2425" s="230"/>
      <c r="W2425" s="230"/>
      <c r="X2425" s="230"/>
      <c r="Y2425" s="230"/>
      <c r="Z2425" s="22" t="str">
        <f>""</f>
        <v/>
      </c>
      <c r="AB2425" s="23" t="str">
        <f t="shared" si="1309"/>
        <v/>
      </c>
      <c r="AC2425" s="2" t="b">
        <f>COUNT(Q2425:Q$2500)&gt;0</f>
        <v>0</v>
      </c>
      <c r="AD2425" s="2" t="b">
        <f t="shared" si="1291"/>
        <v>0</v>
      </c>
      <c r="AE2425" s="2" t="b">
        <f t="shared" si="1292"/>
        <v>0</v>
      </c>
      <c r="AF2425" s="2" t="b">
        <f t="shared" si="1293"/>
        <v>0</v>
      </c>
      <c r="AG2425" s="2" t="b">
        <f>OR(
  AND(AC2425,NOT(AC2426)),
  AND(AF2425,WEEKDAY(AH2424,2)=EINSTELLUNGEN!$D$12),
  AND(AF2425,AH2425=$J$35)
)</f>
        <v>0</v>
      </c>
      <c r="AH2425" s="2">
        <f>IF(AE2425,AH2424+IF(WEEKDAY(AH2424+1,2)&lt;=EINSTELLUNGEN!$D$12,1,$J$36),AH2424)</f>
        <v>42020</v>
      </c>
      <c r="AI2425" s="2">
        <f t="shared" si="1294"/>
        <v>2019</v>
      </c>
      <c r="AJ2425" s="2">
        <f t="shared" si="1295"/>
        <v>201901</v>
      </c>
      <c r="AK2425" s="2">
        <f t="shared" si="1296"/>
        <v>201901</v>
      </c>
      <c r="AL2425" s="2">
        <f t="shared" si="1299"/>
        <v>201903</v>
      </c>
      <c r="AM2425" s="2" t="b">
        <f t="shared" si="1297"/>
        <v>1</v>
      </c>
      <c r="AN2425" s="4" t="e">
        <f t="shared" si="1310"/>
        <v>#N/A</v>
      </c>
      <c r="AO2425" s="4" t="e">
        <f t="shared" si="1311"/>
        <v>#N/A</v>
      </c>
      <c r="AP2425" s="2" t="str">
        <f>IF(AD2425,
  IF(ISBLANK(H2425),
    AP2424,
    IF(LEN(H2425)=1,
      IF(OR(UPPER(H2425)="A",UPPER(H2425)="I"),
        EINSTELLUNGEN!$D$21,
        IF(OR(UPPER(H2425)="B",UPPER(H2425)="M"),
          EINSTELLUNGEN!$D$22,
          IF(OR(UPPER(H2425)="C",UPPER(H2425)="S"),
            EINSTELLUNGEN!$D$23,
            IF(UPPER(H2425)="D",
              EINSTELLUNGEN!$D$24,
              IF(UPPER(H2425)="E",
                EINSTELLUNGEN!$D$25,
                UPPER(H2425)))))),
      IF(ISNUMBER(H2425),
        EINSTELLUNGEN!$D$20&amp;H2425,
        UPPER(H2425)))),
  "")</f>
        <v/>
      </c>
      <c r="AQ2425" s="2" t="str">
        <f t="shared" si="1312"/>
        <v/>
      </c>
      <c r="AR2425" s="2">
        <f t="shared" si="1313"/>
        <v>0</v>
      </c>
      <c r="AS2425" s="145">
        <f t="shared" si="1314"/>
        <v>0.33333333333333331</v>
      </c>
      <c r="AT2425" s="2">
        <f t="shared" si="1315"/>
        <v>0</v>
      </c>
      <c r="AU2425" s="2">
        <f t="shared" si="1316"/>
        <v>0</v>
      </c>
      <c r="AV2425" s="2">
        <f t="shared" si="1317"/>
        <v>0</v>
      </c>
      <c r="AW2425" s="2">
        <f t="shared" si="1318"/>
        <v>0</v>
      </c>
      <c r="AX2425" s="2">
        <f t="shared" si="1298"/>
        <v>0</v>
      </c>
      <c r="AY2425" s="2">
        <f t="shared" si="1319"/>
        <v>0</v>
      </c>
      <c r="AZ2425" s="145" t="e">
        <f t="shared" si="1320"/>
        <v>#N/A</v>
      </c>
      <c r="BA2425" s="145" t="e">
        <f t="shared" si="1321"/>
        <v>#N/A</v>
      </c>
      <c r="BB2425" s="145">
        <f t="shared" si="1322"/>
        <v>2.083333333333337E-2</v>
      </c>
      <c r="BC2425" s="2">
        <f>IF(AM2425,
  IF(AND(AL2425=$J$31,_xlfn.DAYS(AH2425,DATE(AI2425,1,1))&lt;7),
    MAX(0,EINSTELLUNGEN!$D$12+1-WEEKDAY(DATE(EINSTELLUNGEN!$D$9,EINSTELLUNGEN!$D$10,1),2)),
    IF(AL2425=$J$33,
      MIN(EINSTELLUNGEN!$D$12,WEEKDAY(DATE(EINSTELLUNGEN!$D$9,12,31),2)),
      EINSTELLUNGEN!$D$12
  )) - SUMIF(AL$50:AL$2500,"="&amp;AL2425,AX$50:AX$2500),
  0)</f>
        <v>3</v>
      </c>
      <c r="BD2425" s="2">
        <f t="shared" si="1323"/>
        <v>0.33333333333333331</v>
      </c>
      <c r="BE2425" s="2">
        <f t="shared" si="1324"/>
        <v>0</v>
      </c>
    </row>
    <row r="2426" spans="1:57" ht="10.5" customHeight="1">
      <c r="A2426" s="1" t="str">
        <f t="shared" ca="1" si="1300"/>
        <v/>
      </c>
      <c r="B2426" s="1" t="str">
        <f t="shared" ca="1" si="1301"/>
        <v/>
      </c>
      <c r="C2426" s="1" t="str">
        <f t="shared" ca="1" si="1302"/>
        <v/>
      </c>
      <c r="D2426" s="1" t="str">
        <f t="shared" ca="1" si="1303"/>
        <v/>
      </c>
      <c r="F2426" s="10"/>
      <c r="G2426" s="136" t="str">
        <f t="shared" si="1304"/>
        <v/>
      </c>
      <c r="H2426" s="27"/>
      <c r="I2426" s="28"/>
      <c r="J2426" s="28"/>
      <c r="K2426" s="29"/>
      <c r="L2426" s="136"/>
      <c r="M2426" s="136"/>
      <c r="N2426" s="136"/>
      <c r="O2426" s="26" t="str">
        <f t="shared" si="1305"/>
        <v/>
      </c>
      <c r="P2426" s="218" t="str">
        <f t="shared" si="1306"/>
        <v/>
      </c>
      <c r="Q2426" s="26" t="str">
        <f t="shared" si="1307"/>
        <v/>
      </c>
      <c r="R2426" s="22"/>
      <c r="S2426" s="99"/>
      <c r="T2426" s="10"/>
      <c r="U2426" s="229" t="str">
        <f t="shared" si="1308"/>
        <v/>
      </c>
      <c r="V2426" s="230"/>
      <c r="W2426" s="230"/>
      <c r="X2426" s="230"/>
      <c r="Y2426" s="230"/>
      <c r="Z2426" s="22" t="str">
        <f>""</f>
        <v/>
      </c>
      <c r="AB2426" s="23" t="str">
        <f t="shared" si="1309"/>
        <v/>
      </c>
      <c r="AC2426" s="2" t="b">
        <f>COUNT(Q2426:Q$2500)&gt;0</f>
        <v>0</v>
      </c>
      <c r="AD2426" s="2" t="b">
        <f t="shared" si="1291"/>
        <v>0</v>
      </c>
      <c r="AE2426" s="2" t="b">
        <f t="shared" si="1292"/>
        <v>0</v>
      </c>
      <c r="AF2426" s="2" t="b">
        <f t="shared" si="1293"/>
        <v>0</v>
      </c>
      <c r="AG2426" s="2" t="b">
        <f>OR(
  AND(AC2426,NOT(AC2427)),
  AND(AF2426,WEEKDAY(AH2425,2)=EINSTELLUNGEN!$D$12),
  AND(AF2426,AH2426=$J$35)
)</f>
        <v>0</v>
      </c>
      <c r="AH2426" s="2">
        <f>IF(AE2426,AH2425+IF(WEEKDAY(AH2425+1,2)&lt;=EINSTELLUNGEN!$D$12,1,$J$36),AH2425)</f>
        <v>42020</v>
      </c>
      <c r="AI2426" s="2">
        <f t="shared" si="1294"/>
        <v>2019</v>
      </c>
      <c r="AJ2426" s="2">
        <f t="shared" si="1295"/>
        <v>201901</v>
      </c>
      <c r="AK2426" s="2">
        <f t="shared" si="1296"/>
        <v>201901</v>
      </c>
      <c r="AL2426" s="2">
        <f t="shared" si="1299"/>
        <v>201903</v>
      </c>
      <c r="AM2426" s="2" t="b">
        <f t="shared" si="1297"/>
        <v>1</v>
      </c>
      <c r="AN2426" s="4" t="e">
        <f t="shared" si="1310"/>
        <v>#N/A</v>
      </c>
      <c r="AO2426" s="4" t="e">
        <f t="shared" si="1311"/>
        <v>#N/A</v>
      </c>
      <c r="AP2426" s="2" t="str">
        <f>IF(AD2426,
  IF(ISBLANK(H2426),
    AP2425,
    IF(LEN(H2426)=1,
      IF(OR(UPPER(H2426)="A",UPPER(H2426)="I"),
        EINSTELLUNGEN!$D$21,
        IF(OR(UPPER(H2426)="B",UPPER(H2426)="M"),
          EINSTELLUNGEN!$D$22,
          IF(OR(UPPER(H2426)="C",UPPER(H2426)="S"),
            EINSTELLUNGEN!$D$23,
            IF(UPPER(H2426)="D",
              EINSTELLUNGEN!$D$24,
              IF(UPPER(H2426)="E",
                EINSTELLUNGEN!$D$25,
                UPPER(H2426)))))),
      IF(ISNUMBER(H2426),
        EINSTELLUNGEN!$D$20&amp;H2426,
        UPPER(H2426)))),
  "")</f>
        <v/>
      </c>
      <c r="AQ2426" s="2" t="str">
        <f t="shared" si="1312"/>
        <v/>
      </c>
      <c r="AR2426" s="2">
        <f t="shared" si="1313"/>
        <v>0</v>
      </c>
      <c r="AS2426" s="145">
        <f t="shared" si="1314"/>
        <v>0.33333333333333331</v>
      </c>
      <c r="AT2426" s="2">
        <f t="shared" si="1315"/>
        <v>0</v>
      </c>
      <c r="AU2426" s="2">
        <f t="shared" si="1316"/>
        <v>0</v>
      </c>
      <c r="AV2426" s="2">
        <f t="shared" si="1317"/>
        <v>0</v>
      </c>
      <c r="AW2426" s="2">
        <f t="shared" si="1318"/>
        <v>0</v>
      </c>
      <c r="AX2426" s="2">
        <f t="shared" si="1298"/>
        <v>0</v>
      </c>
      <c r="AY2426" s="2">
        <f t="shared" si="1319"/>
        <v>0</v>
      </c>
      <c r="AZ2426" s="145" t="e">
        <f t="shared" si="1320"/>
        <v>#N/A</v>
      </c>
      <c r="BA2426" s="145" t="e">
        <f t="shared" si="1321"/>
        <v>#N/A</v>
      </c>
      <c r="BB2426" s="145">
        <f t="shared" si="1322"/>
        <v>2.083333333333337E-2</v>
      </c>
      <c r="BC2426" s="2">
        <f>IF(AM2426,
  IF(AND(AL2426=$J$31,_xlfn.DAYS(AH2426,DATE(AI2426,1,1))&lt;7),
    MAX(0,EINSTELLUNGEN!$D$12+1-WEEKDAY(DATE(EINSTELLUNGEN!$D$9,EINSTELLUNGEN!$D$10,1),2)),
    IF(AL2426=$J$33,
      MIN(EINSTELLUNGEN!$D$12,WEEKDAY(DATE(EINSTELLUNGEN!$D$9,12,31),2)),
      EINSTELLUNGEN!$D$12
  )) - SUMIF(AL$50:AL$2500,"="&amp;AL2426,AX$50:AX$2500),
  0)</f>
        <v>3</v>
      </c>
      <c r="BD2426" s="2">
        <f t="shared" si="1323"/>
        <v>0.33333333333333331</v>
      </c>
      <c r="BE2426" s="2">
        <f t="shared" si="1324"/>
        <v>0</v>
      </c>
    </row>
    <row r="2427" spans="1:57" ht="10.5" customHeight="1">
      <c r="A2427" s="1" t="str">
        <f t="shared" ca="1" si="1300"/>
        <v/>
      </c>
      <c r="B2427" s="1" t="str">
        <f t="shared" ca="1" si="1301"/>
        <v/>
      </c>
      <c r="C2427" s="1" t="str">
        <f t="shared" ca="1" si="1302"/>
        <v/>
      </c>
      <c r="D2427" s="1" t="str">
        <f t="shared" ca="1" si="1303"/>
        <v/>
      </c>
      <c r="F2427" s="10"/>
      <c r="G2427" s="136" t="str">
        <f t="shared" si="1304"/>
        <v/>
      </c>
      <c r="H2427" s="27"/>
      <c r="I2427" s="28"/>
      <c r="J2427" s="28"/>
      <c r="K2427" s="29"/>
      <c r="L2427" s="136"/>
      <c r="M2427" s="136"/>
      <c r="N2427" s="136"/>
      <c r="O2427" s="26" t="str">
        <f t="shared" si="1305"/>
        <v/>
      </c>
      <c r="P2427" s="218" t="str">
        <f t="shared" si="1306"/>
        <v/>
      </c>
      <c r="Q2427" s="26" t="str">
        <f t="shared" si="1307"/>
        <v/>
      </c>
      <c r="R2427" s="22"/>
      <c r="S2427" s="99"/>
      <c r="T2427" s="10"/>
      <c r="U2427" s="229" t="str">
        <f t="shared" si="1308"/>
        <v/>
      </c>
      <c r="V2427" s="230"/>
      <c r="W2427" s="230"/>
      <c r="X2427" s="230"/>
      <c r="Y2427" s="230"/>
      <c r="Z2427" s="22" t="str">
        <f>""</f>
        <v/>
      </c>
      <c r="AB2427" s="23" t="str">
        <f t="shared" si="1309"/>
        <v/>
      </c>
      <c r="AC2427" s="2" t="b">
        <f>COUNT(Q2427:Q$2500)&gt;0</f>
        <v>0</v>
      </c>
      <c r="AD2427" s="2" t="b">
        <f t="shared" si="1291"/>
        <v>0</v>
      </c>
      <c r="AE2427" s="2" t="b">
        <f t="shared" si="1292"/>
        <v>0</v>
      </c>
      <c r="AF2427" s="2" t="b">
        <f t="shared" si="1293"/>
        <v>0</v>
      </c>
      <c r="AG2427" s="2" t="b">
        <f>OR(
  AND(AC2427,NOT(AC2428)),
  AND(AF2427,WEEKDAY(AH2426,2)=EINSTELLUNGEN!$D$12),
  AND(AF2427,AH2427=$J$35)
)</f>
        <v>0</v>
      </c>
      <c r="AH2427" s="2">
        <f>IF(AE2427,AH2426+IF(WEEKDAY(AH2426+1,2)&lt;=EINSTELLUNGEN!$D$12,1,$J$36),AH2426)</f>
        <v>42020</v>
      </c>
      <c r="AI2427" s="2">
        <f t="shared" si="1294"/>
        <v>2019</v>
      </c>
      <c r="AJ2427" s="2">
        <f t="shared" si="1295"/>
        <v>201901</v>
      </c>
      <c r="AK2427" s="2">
        <f t="shared" si="1296"/>
        <v>201901</v>
      </c>
      <c r="AL2427" s="2">
        <f t="shared" si="1299"/>
        <v>201903</v>
      </c>
      <c r="AM2427" s="2" t="b">
        <f t="shared" si="1297"/>
        <v>1</v>
      </c>
      <c r="AN2427" s="4" t="e">
        <f t="shared" si="1310"/>
        <v>#N/A</v>
      </c>
      <c r="AO2427" s="4" t="e">
        <f t="shared" si="1311"/>
        <v>#N/A</v>
      </c>
      <c r="AP2427" s="2" t="str">
        <f>IF(AD2427,
  IF(ISBLANK(H2427),
    AP2426,
    IF(LEN(H2427)=1,
      IF(OR(UPPER(H2427)="A",UPPER(H2427)="I"),
        EINSTELLUNGEN!$D$21,
        IF(OR(UPPER(H2427)="B",UPPER(H2427)="M"),
          EINSTELLUNGEN!$D$22,
          IF(OR(UPPER(H2427)="C",UPPER(H2427)="S"),
            EINSTELLUNGEN!$D$23,
            IF(UPPER(H2427)="D",
              EINSTELLUNGEN!$D$24,
              IF(UPPER(H2427)="E",
                EINSTELLUNGEN!$D$25,
                UPPER(H2427)))))),
      IF(ISNUMBER(H2427),
        EINSTELLUNGEN!$D$20&amp;H2427,
        UPPER(H2427)))),
  "")</f>
        <v/>
      </c>
      <c r="AQ2427" s="2" t="str">
        <f t="shared" si="1312"/>
        <v/>
      </c>
      <c r="AR2427" s="2">
        <f t="shared" si="1313"/>
        <v>0</v>
      </c>
      <c r="AS2427" s="145">
        <f t="shared" si="1314"/>
        <v>0.33333333333333331</v>
      </c>
      <c r="AT2427" s="2">
        <f t="shared" si="1315"/>
        <v>0</v>
      </c>
      <c r="AU2427" s="2">
        <f t="shared" si="1316"/>
        <v>0</v>
      </c>
      <c r="AV2427" s="2">
        <f t="shared" si="1317"/>
        <v>0</v>
      </c>
      <c r="AW2427" s="2">
        <f t="shared" si="1318"/>
        <v>0</v>
      </c>
      <c r="AX2427" s="2">
        <f t="shared" si="1298"/>
        <v>0</v>
      </c>
      <c r="AY2427" s="2">
        <f t="shared" si="1319"/>
        <v>0</v>
      </c>
      <c r="AZ2427" s="145" t="e">
        <f t="shared" si="1320"/>
        <v>#N/A</v>
      </c>
      <c r="BA2427" s="145" t="e">
        <f t="shared" si="1321"/>
        <v>#N/A</v>
      </c>
      <c r="BB2427" s="145">
        <f t="shared" si="1322"/>
        <v>2.083333333333337E-2</v>
      </c>
      <c r="BC2427" s="2">
        <f>IF(AM2427,
  IF(AND(AL2427=$J$31,_xlfn.DAYS(AH2427,DATE(AI2427,1,1))&lt;7),
    MAX(0,EINSTELLUNGEN!$D$12+1-WEEKDAY(DATE(EINSTELLUNGEN!$D$9,EINSTELLUNGEN!$D$10,1),2)),
    IF(AL2427=$J$33,
      MIN(EINSTELLUNGEN!$D$12,WEEKDAY(DATE(EINSTELLUNGEN!$D$9,12,31),2)),
      EINSTELLUNGEN!$D$12
  )) - SUMIF(AL$50:AL$2500,"="&amp;AL2427,AX$50:AX$2500),
  0)</f>
        <v>3</v>
      </c>
      <c r="BD2427" s="2">
        <f t="shared" si="1323"/>
        <v>0.33333333333333331</v>
      </c>
      <c r="BE2427" s="2">
        <f t="shared" si="1324"/>
        <v>0</v>
      </c>
    </row>
    <row r="2428" spans="1:57" ht="10.5" customHeight="1">
      <c r="A2428" s="1" t="str">
        <f t="shared" ca="1" si="1300"/>
        <v/>
      </c>
      <c r="B2428" s="1" t="str">
        <f t="shared" ca="1" si="1301"/>
        <v/>
      </c>
      <c r="C2428" s="1" t="str">
        <f t="shared" ca="1" si="1302"/>
        <v/>
      </c>
      <c r="D2428" s="1" t="str">
        <f t="shared" ca="1" si="1303"/>
        <v/>
      </c>
      <c r="F2428" s="10"/>
      <c r="G2428" s="136" t="str">
        <f t="shared" si="1304"/>
        <v/>
      </c>
      <c r="H2428" s="27"/>
      <c r="I2428" s="28"/>
      <c r="J2428" s="28"/>
      <c r="K2428" s="29"/>
      <c r="L2428" s="136"/>
      <c r="M2428" s="136"/>
      <c r="N2428" s="136"/>
      <c r="O2428" s="26" t="str">
        <f t="shared" si="1305"/>
        <v/>
      </c>
      <c r="P2428" s="218" t="str">
        <f t="shared" si="1306"/>
        <v/>
      </c>
      <c r="Q2428" s="26" t="str">
        <f t="shared" si="1307"/>
        <v/>
      </c>
      <c r="R2428" s="22"/>
      <c r="S2428" s="99"/>
      <c r="T2428" s="10"/>
      <c r="U2428" s="229" t="str">
        <f t="shared" si="1308"/>
        <v/>
      </c>
      <c r="V2428" s="230"/>
      <c r="W2428" s="230"/>
      <c r="X2428" s="230"/>
      <c r="Y2428" s="230"/>
      <c r="Z2428" s="22" t="str">
        <f>""</f>
        <v/>
      </c>
      <c r="AB2428" s="23" t="str">
        <f t="shared" si="1309"/>
        <v/>
      </c>
      <c r="AC2428" s="2" t="b">
        <f>COUNT(Q2428:Q$2500)&gt;0</f>
        <v>0</v>
      </c>
      <c r="AD2428" s="2" t="b">
        <f t="shared" si="1291"/>
        <v>0</v>
      </c>
      <c r="AE2428" s="2" t="b">
        <f t="shared" si="1292"/>
        <v>0</v>
      </c>
      <c r="AF2428" s="2" t="b">
        <f t="shared" si="1293"/>
        <v>0</v>
      </c>
      <c r="AG2428" s="2" t="b">
        <f>OR(
  AND(AC2428,NOT(AC2429)),
  AND(AF2428,WEEKDAY(AH2427,2)=EINSTELLUNGEN!$D$12),
  AND(AF2428,AH2428=$J$35)
)</f>
        <v>0</v>
      </c>
      <c r="AH2428" s="2">
        <f>IF(AE2428,AH2427+IF(WEEKDAY(AH2427+1,2)&lt;=EINSTELLUNGEN!$D$12,1,$J$36),AH2427)</f>
        <v>42020</v>
      </c>
      <c r="AI2428" s="2">
        <f t="shared" si="1294"/>
        <v>2019</v>
      </c>
      <c r="AJ2428" s="2">
        <f t="shared" si="1295"/>
        <v>201901</v>
      </c>
      <c r="AK2428" s="2">
        <f t="shared" si="1296"/>
        <v>201901</v>
      </c>
      <c r="AL2428" s="2">
        <f t="shared" si="1299"/>
        <v>201903</v>
      </c>
      <c r="AM2428" s="2" t="b">
        <f t="shared" si="1297"/>
        <v>1</v>
      </c>
      <c r="AN2428" s="4" t="e">
        <f t="shared" si="1310"/>
        <v>#N/A</v>
      </c>
      <c r="AO2428" s="4" t="e">
        <f t="shared" si="1311"/>
        <v>#N/A</v>
      </c>
      <c r="AP2428" s="2" t="str">
        <f>IF(AD2428,
  IF(ISBLANK(H2428),
    AP2427,
    IF(LEN(H2428)=1,
      IF(OR(UPPER(H2428)="A",UPPER(H2428)="I"),
        EINSTELLUNGEN!$D$21,
        IF(OR(UPPER(H2428)="B",UPPER(H2428)="M"),
          EINSTELLUNGEN!$D$22,
          IF(OR(UPPER(H2428)="C",UPPER(H2428)="S"),
            EINSTELLUNGEN!$D$23,
            IF(UPPER(H2428)="D",
              EINSTELLUNGEN!$D$24,
              IF(UPPER(H2428)="E",
                EINSTELLUNGEN!$D$25,
                UPPER(H2428)))))),
      IF(ISNUMBER(H2428),
        EINSTELLUNGEN!$D$20&amp;H2428,
        UPPER(H2428)))),
  "")</f>
        <v/>
      </c>
      <c r="AQ2428" s="2" t="str">
        <f t="shared" si="1312"/>
        <v/>
      </c>
      <c r="AR2428" s="2">
        <f t="shared" si="1313"/>
        <v>0</v>
      </c>
      <c r="AS2428" s="145">
        <f t="shared" si="1314"/>
        <v>0.33333333333333331</v>
      </c>
      <c r="AT2428" s="2">
        <f t="shared" si="1315"/>
        <v>0</v>
      </c>
      <c r="AU2428" s="2">
        <f t="shared" si="1316"/>
        <v>0</v>
      </c>
      <c r="AV2428" s="2">
        <f t="shared" si="1317"/>
        <v>0</v>
      </c>
      <c r="AW2428" s="2">
        <f t="shared" si="1318"/>
        <v>0</v>
      </c>
      <c r="AX2428" s="2">
        <f t="shared" si="1298"/>
        <v>0</v>
      </c>
      <c r="AY2428" s="2">
        <f t="shared" si="1319"/>
        <v>0</v>
      </c>
      <c r="AZ2428" s="145" t="e">
        <f t="shared" si="1320"/>
        <v>#N/A</v>
      </c>
      <c r="BA2428" s="145" t="e">
        <f t="shared" si="1321"/>
        <v>#N/A</v>
      </c>
      <c r="BB2428" s="145">
        <f t="shared" si="1322"/>
        <v>2.083333333333337E-2</v>
      </c>
      <c r="BC2428" s="2">
        <f>IF(AM2428,
  IF(AND(AL2428=$J$31,_xlfn.DAYS(AH2428,DATE(AI2428,1,1))&lt;7),
    MAX(0,EINSTELLUNGEN!$D$12+1-WEEKDAY(DATE(EINSTELLUNGEN!$D$9,EINSTELLUNGEN!$D$10,1),2)),
    IF(AL2428=$J$33,
      MIN(EINSTELLUNGEN!$D$12,WEEKDAY(DATE(EINSTELLUNGEN!$D$9,12,31),2)),
      EINSTELLUNGEN!$D$12
  )) - SUMIF(AL$50:AL$2500,"="&amp;AL2428,AX$50:AX$2500),
  0)</f>
        <v>3</v>
      </c>
      <c r="BD2428" s="2">
        <f t="shared" si="1323"/>
        <v>0.33333333333333331</v>
      </c>
      <c r="BE2428" s="2">
        <f t="shared" si="1324"/>
        <v>0</v>
      </c>
    </row>
    <row r="2429" spans="1:57" ht="10.5" customHeight="1">
      <c r="A2429" s="1" t="str">
        <f t="shared" ca="1" si="1300"/>
        <v/>
      </c>
      <c r="B2429" s="1" t="str">
        <f t="shared" ca="1" si="1301"/>
        <v/>
      </c>
      <c r="C2429" s="1" t="str">
        <f t="shared" ca="1" si="1302"/>
        <v/>
      </c>
      <c r="D2429" s="1" t="str">
        <f t="shared" ca="1" si="1303"/>
        <v/>
      </c>
      <c r="F2429" s="10"/>
      <c r="G2429" s="136" t="str">
        <f t="shared" si="1304"/>
        <v/>
      </c>
      <c r="H2429" s="27"/>
      <c r="I2429" s="28"/>
      <c r="J2429" s="28"/>
      <c r="K2429" s="29"/>
      <c r="L2429" s="136"/>
      <c r="M2429" s="136"/>
      <c r="N2429" s="136"/>
      <c r="O2429" s="26" t="str">
        <f t="shared" si="1305"/>
        <v/>
      </c>
      <c r="P2429" s="218" t="str">
        <f t="shared" si="1306"/>
        <v/>
      </c>
      <c r="Q2429" s="26" t="str">
        <f t="shared" si="1307"/>
        <v/>
      </c>
      <c r="R2429" s="22"/>
      <c r="S2429" s="99"/>
      <c r="T2429" s="10"/>
      <c r="U2429" s="229" t="str">
        <f t="shared" si="1308"/>
        <v/>
      </c>
      <c r="V2429" s="230"/>
      <c r="W2429" s="230"/>
      <c r="X2429" s="230"/>
      <c r="Y2429" s="230"/>
      <c r="Z2429" s="22" t="str">
        <f>""</f>
        <v/>
      </c>
      <c r="AB2429" s="23" t="str">
        <f t="shared" si="1309"/>
        <v/>
      </c>
      <c r="AC2429" s="2" t="b">
        <f>COUNT(Q2429:Q$2500)&gt;0</f>
        <v>0</v>
      </c>
      <c r="AD2429" s="2" t="b">
        <f t="shared" si="1291"/>
        <v>0</v>
      </c>
      <c r="AE2429" s="2" t="b">
        <f t="shared" si="1292"/>
        <v>0</v>
      </c>
      <c r="AF2429" s="2" t="b">
        <f t="shared" si="1293"/>
        <v>0</v>
      </c>
      <c r="AG2429" s="2" t="b">
        <f>OR(
  AND(AC2429,NOT(AC2430)),
  AND(AF2429,WEEKDAY(AH2428,2)=EINSTELLUNGEN!$D$12),
  AND(AF2429,AH2429=$J$35)
)</f>
        <v>0</v>
      </c>
      <c r="AH2429" s="2">
        <f>IF(AE2429,AH2428+IF(WEEKDAY(AH2428+1,2)&lt;=EINSTELLUNGEN!$D$12,1,$J$36),AH2428)</f>
        <v>42020</v>
      </c>
      <c r="AI2429" s="2">
        <f t="shared" si="1294"/>
        <v>2019</v>
      </c>
      <c r="AJ2429" s="2">
        <f t="shared" si="1295"/>
        <v>201901</v>
      </c>
      <c r="AK2429" s="2">
        <f t="shared" si="1296"/>
        <v>201901</v>
      </c>
      <c r="AL2429" s="2">
        <f t="shared" si="1299"/>
        <v>201903</v>
      </c>
      <c r="AM2429" s="2" t="b">
        <f t="shared" si="1297"/>
        <v>1</v>
      </c>
      <c r="AN2429" s="4" t="e">
        <f t="shared" si="1310"/>
        <v>#N/A</v>
      </c>
      <c r="AO2429" s="4" t="e">
        <f t="shared" si="1311"/>
        <v>#N/A</v>
      </c>
      <c r="AP2429" s="2" t="str">
        <f>IF(AD2429,
  IF(ISBLANK(H2429),
    AP2428,
    IF(LEN(H2429)=1,
      IF(OR(UPPER(H2429)="A",UPPER(H2429)="I"),
        EINSTELLUNGEN!$D$21,
        IF(OR(UPPER(H2429)="B",UPPER(H2429)="M"),
          EINSTELLUNGEN!$D$22,
          IF(OR(UPPER(H2429)="C",UPPER(H2429)="S"),
            EINSTELLUNGEN!$D$23,
            IF(UPPER(H2429)="D",
              EINSTELLUNGEN!$D$24,
              IF(UPPER(H2429)="E",
                EINSTELLUNGEN!$D$25,
                UPPER(H2429)))))),
      IF(ISNUMBER(H2429),
        EINSTELLUNGEN!$D$20&amp;H2429,
        UPPER(H2429)))),
  "")</f>
        <v/>
      </c>
      <c r="AQ2429" s="2" t="str">
        <f t="shared" si="1312"/>
        <v/>
      </c>
      <c r="AR2429" s="2">
        <f t="shared" si="1313"/>
        <v>0</v>
      </c>
      <c r="AS2429" s="145">
        <f t="shared" si="1314"/>
        <v>0.33333333333333331</v>
      </c>
      <c r="AT2429" s="2">
        <f t="shared" si="1315"/>
        <v>0</v>
      </c>
      <c r="AU2429" s="2">
        <f t="shared" si="1316"/>
        <v>0</v>
      </c>
      <c r="AV2429" s="2">
        <f t="shared" si="1317"/>
        <v>0</v>
      </c>
      <c r="AW2429" s="2">
        <f t="shared" si="1318"/>
        <v>0</v>
      </c>
      <c r="AX2429" s="2">
        <f t="shared" si="1298"/>
        <v>0</v>
      </c>
      <c r="AY2429" s="2">
        <f t="shared" si="1319"/>
        <v>0</v>
      </c>
      <c r="AZ2429" s="145" t="e">
        <f t="shared" si="1320"/>
        <v>#N/A</v>
      </c>
      <c r="BA2429" s="145" t="e">
        <f t="shared" si="1321"/>
        <v>#N/A</v>
      </c>
      <c r="BB2429" s="145">
        <f t="shared" si="1322"/>
        <v>2.083333333333337E-2</v>
      </c>
      <c r="BC2429" s="2">
        <f>IF(AM2429,
  IF(AND(AL2429=$J$31,_xlfn.DAYS(AH2429,DATE(AI2429,1,1))&lt;7),
    MAX(0,EINSTELLUNGEN!$D$12+1-WEEKDAY(DATE(EINSTELLUNGEN!$D$9,EINSTELLUNGEN!$D$10,1),2)),
    IF(AL2429=$J$33,
      MIN(EINSTELLUNGEN!$D$12,WEEKDAY(DATE(EINSTELLUNGEN!$D$9,12,31),2)),
      EINSTELLUNGEN!$D$12
  )) - SUMIF(AL$50:AL$2500,"="&amp;AL2429,AX$50:AX$2500),
  0)</f>
        <v>3</v>
      </c>
      <c r="BD2429" s="2">
        <f t="shared" si="1323"/>
        <v>0.33333333333333331</v>
      </c>
      <c r="BE2429" s="2">
        <f t="shared" si="1324"/>
        <v>0</v>
      </c>
    </row>
    <row r="2430" spans="1:57" ht="10.5" customHeight="1">
      <c r="A2430" s="1" t="str">
        <f t="shared" ca="1" si="1300"/>
        <v/>
      </c>
      <c r="B2430" s="1" t="str">
        <f t="shared" ca="1" si="1301"/>
        <v/>
      </c>
      <c r="C2430" s="1" t="str">
        <f t="shared" ca="1" si="1302"/>
        <v/>
      </c>
      <c r="D2430" s="1" t="str">
        <f t="shared" ca="1" si="1303"/>
        <v/>
      </c>
      <c r="F2430" s="10"/>
      <c r="G2430" s="136" t="str">
        <f t="shared" si="1304"/>
        <v/>
      </c>
      <c r="H2430" s="27"/>
      <c r="I2430" s="28"/>
      <c r="J2430" s="28"/>
      <c r="K2430" s="29"/>
      <c r="L2430" s="136"/>
      <c r="M2430" s="136"/>
      <c r="N2430" s="136"/>
      <c r="O2430" s="26" t="str">
        <f t="shared" si="1305"/>
        <v/>
      </c>
      <c r="P2430" s="218" t="str">
        <f t="shared" si="1306"/>
        <v/>
      </c>
      <c r="Q2430" s="26" t="str">
        <f t="shared" si="1307"/>
        <v/>
      </c>
      <c r="R2430" s="22"/>
      <c r="S2430" s="99"/>
      <c r="T2430" s="10"/>
      <c r="U2430" s="229" t="str">
        <f t="shared" si="1308"/>
        <v/>
      </c>
      <c r="V2430" s="230"/>
      <c r="W2430" s="230"/>
      <c r="X2430" s="230"/>
      <c r="Y2430" s="230"/>
      <c r="Z2430" s="22" t="str">
        <f>""</f>
        <v/>
      </c>
      <c r="AB2430" s="23" t="str">
        <f t="shared" si="1309"/>
        <v/>
      </c>
      <c r="AC2430" s="2" t="b">
        <f>COUNT(Q2430:Q$2500)&gt;0</f>
        <v>0</v>
      </c>
      <c r="AD2430" s="2" t="b">
        <f t="shared" si="1291"/>
        <v>0</v>
      </c>
      <c r="AE2430" s="2" t="b">
        <f t="shared" si="1292"/>
        <v>0</v>
      </c>
      <c r="AF2430" s="2" t="b">
        <f t="shared" si="1293"/>
        <v>0</v>
      </c>
      <c r="AG2430" s="2" t="b">
        <f>OR(
  AND(AC2430,NOT(AC2431)),
  AND(AF2430,WEEKDAY(AH2429,2)=EINSTELLUNGEN!$D$12),
  AND(AF2430,AH2430=$J$35)
)</f>
        <v>0</v>
      </c>
      <c r="AH2430" s="2">
        <f>IF(AE2430,AH2429+IF(WEEKDAY(AH2429+1,2)&lt;=EINSTELLUNGEN!$D$12,1,$J$36),AH2429)</f>
        <v>42020</v>
      </c>
      <c r="AI2430" s="2">
        <f t="shared" si="1294"/>
        <v>2019</v>
      </c>
      <c r="AJ2430" s="2">
        <f t="shared" si="1295"/>
        <v>201901</v>
      </c>
      <c r="AK2430" s="2">
        <f t="shared" si="1296"/>
        <v>201901</v>
      </c>
      <c r="AL2430" s="2">
        <f t="shared" si="1299"/>
        <v>201903</v>
      </c>
      <c r="AM2430" s="2" t="b">
        <f t="shared" si="1297"/>
        <v>1</v>
      </c>
      <c r="AN2430" s="4" t="e">
        <f t="shared" si="1310"/>
        <v>#N/A</v>
      </c>
      <c r="AO2430" s="4" t="e">
        <f t="shared" si="1311"/>
        <v>#N/A</v>
      </c>
      <c r="AP2430" s="2" t="str">
        <f>IF(AD2430,
  IF(ISBLANK(H2430),
    AP2429,
    IF(LEN(H2430)=1,
      IF(OR(UPPER(H2430)="A",UPPER(H2430)="I"),
        EINSTELLUNGEN!$D$21,
        IF(OR(UPPER(H2430)="B",UPPER(H2430)="M"),
          EINSTELLUNGEN!$D$22,
          IF(OR(UPPER(H2430)="C",UPPER(H2430)="S"),
            EINSTELLUNGEN!$D$23,
            IF(UPPER(H2430)="D",
              EINSTELLUNGEN!$D$24,
              IF(UPPER(H2430)="E",
                EINSTELLUNGEN!$D$25,
                UPPER(H2430)))))),
      IF(ISNUMBER(H2430),
        EINSTELLUNGEN!$D$20&amp;H2430,
        UPPER(H2430)))),
  "")</f>
        <v/>
      </c>
      <c r="AQ2430" s="2" t="str">
        <f t="shared" si="1312"/>
        <v/>
      </c>
      <c r="AR2430" s="2">
        <f t="shared" si="1313"/>
        <v>0</v>
      </c>
      <c r="AS2430" s="145">
        <f t="shared" si="1314"/>
        <v>0.33333333333333331</v>
      </c>
      <c r="AT2430" s="2">
        <f t="shared" si="1315"/>
        <v>0</v>
      </c>
      <c r="AU2430" s="2">
        <f t="shared" si="1316"/>
        <v>0</v>
      </c>
      <c r="AV2430" s="2">
        <f t="shared" si="1317"/>
        <v>0</v>
      </c>
      <c r="AW2430" s="2">
        <f t="shared" si="1318"/>
        <v>0</v>
      </c>
      <c r="AX2430" s="2">
        <f t="shared" si="1298"/>
        <v>0</v>
      </c>
      <c r="AY2430" s="2">
        <f t="shared" si="1319"/>
        <v>0</v>
      </c>
      <c r="AZ2430" s="145" t="e">
        <f t="shared" si="1320"/>
        <v>#N/A</v>
      </c>
      <c r="BA2430" s="145" t="e">
        <f t="shared" si="1321"/>
        <v>#N/A</v>
      </c>
      <c r="BB2430" s="145">
        <f t="shared" si="1322"/>
        <v>2.083333333333337E-2</v>
      </c>
      <c r="BC2430" s="2">
        <f>IF(AM2430,
  IF(AND(AL2430=$J$31,_xlfn.DAYS(AH2430,DATE(AI2430,1,1))&lt;7),
    MAX(0,EINSTELLUNGEN!$D$12+1-WEEKDAY(DATE(EINSTELLUNGEN!$D$9,EINSTELLUNGEN!$D$10,1),2)),
    IF(AL2430=$J$33,
      MIN(EINSTELLUNGEN!$D$12,WEEKDAY(DATE(EINSTELLUNGEN!$D$9,12,31),2)),
      EINSTELLUNGEN!$D$12
  )) - SUMIF(AL$50:AL$2500,"="&amp;AL2430,AX$50:AX$2500),
  0)</f>
        <v>3</v>
      </c>
      <c r="BD2430" s="2">
        <f t="shared" si="1323"/>
        <v>0.33333333333333331</v>
      </c>
      <c r="BE2430" s="2">
        <f t="shared" si="1324"/>
        <v>0</v>
      </c>
    </row>
    <row r="2431" spans="1:57" ht="10.5" customHeight="1">
      <c r="A2431" s="1" t="str">
        <f t="shared" ca="1" si="1300"/>
        <v/>
      </c>
      <c r="B2431" s="1" t="str">
        <f t="shared" ca="1" si="1301"/>
        <v/>
      </c>
      <c r="C2431" s="1" t="str">
        <f t="shared" ca="1" si="1302"/>
        <v/>
      </c>
      <c r="D2431" s="1" t="str">
        <f t="shared" ca="1" si="1303"/>
        <v/>
      </c>
      <c r="F2431" s="10"/>
      <c r="G2431" s="136" t="str">
        <f t="shared" si="1304"/>
        <v/>
      </c>
      <c r="H2431" s="27"/>
      <c r="I2431" s="28"/>
      <c r="J2431" s="28"/>
      <c r="K2431" s="29"/>
      <c r="L2431" s="136"/>
      <c r="M2431" s="136"/>
      <c r="N2431" s="136"/>
      <c r="O2431" s="26" t="str">
        <f t="shared" si="1305"/>
        <v/>
      </c>
      <c r="P2431" s="218" t="str">
        <f t="shared" si="1306"/>
        <v/>
      </c>
      <c r="Q2431" s="26" t="str">
        <f t="shared" si="1307"/>
        <v/>
      </c>
      <c r="R2431" s="22"/>
      <c r="S2431" s="99"/>
      <c r="T2431" s="10"/>
      <c r="U2431" s="229" t="str">
        <f t="shared" si="1308"/>
        <v/>
      </c>
      <c r="V2431" s="230"/>
      <c r="W2431" s="230"/>
      <c r="X2431" s="230"/>
      <c r="Y2431" s="230"/>
      <c r="Z2431" s="22" t="str">
        <f>""</f>
        <v/>
      </c>
      <c r="AB2431" s="23" t="str">
        <f t="shared" si="1309"/>
        <v/>
      </c>
      <c r="AC2431" s="2" t="b">
        <f>COUNT(Q2431:Q$2500)&gt;0</f>
        <v>0</v>
      </c>
      <c r="AD2431" s="2" t="b">
        <f t="shared" si="1291"/>
        <v>0</v>
      </c>
      <c r="AE2431" s="2" t="b">
        <f t="shared" si="1292"/>
        <v>0</v>
      </c>
      <c r="AF2431" s="2" t="b">
        <f t="shared" si="1293"/>
        <v>0</v>
      </c>
      <c r="AG2431" s="2" t="b">
        <f>OR(
  AND(AC2431,NOT(AC2432)),
  AND(AF2431,WEEKDAY(AH2430,2)=EINSTELLUNGEN!$D$12),
  AND(AF2431,AH2431=$J$35)
)</f>
        <v>0</v>
      </c>
      <c r="AH2431" s="2">
        <f>IF(AE2431,AH2430+IF(WEEKDAY(AH2430+1,2)&lt;=EINSTELLUNGEN!$D$12,1,$J$36),AH2430)</f>
        <v>42020</v>
      </c>
      <c r="AI2431" s="2">
        <f t="shared" si="1294"/>
        <v>2019</v>
      </c>
      <c r="AJ2431" s="2">
        <f t="shared" si="1295"/>
        <v>201901</v>
      </c>
      <c r="AK2431" s="2">
        <f t="shared" si="1296"/>
        <v>201901</v>
      </c>
      <c r="AL2431" s="2">
        <f t="shared" si="1299"/>
        <v>201903</v>
      </c>
      <c r="AM2431" s="2" t="b">
        <f t="shared" si="1297"/>
        <v>1</v>
      </c>
      <c r="AN2431" s="4" t="e">
        <f t="shared" si="1310"/>
        <v>#N/A</v>
      </c>
      <c r="AO2431" s="4" t="e">
        <f t="shared" si="1311"/>
        <v>#N/A</v>
      </c>
      <c r="AP2431" s="2" t="str">
        <f>IF(AD2431,
  IF(ISBLANK(H2431),
    AP2430,
    IF(LEN(H2431)=1,
      IF(OR(UPPER(H2431)="A",UPPER(H2431)="I"),
        EINSTELLUNGEN!$D$21,
        IF(OR(UPPER(H2431)="B",UPPER(H2431)="M"),
          EINSTELLUNGEN!$D$22,
          IF(OR(UPPER(H2431)="C",UPPER(H2431)="S"),
            EINSTELLUNGEN!$D$23,
            IF(UPPER(H2431)="D",
              EINSTELLUNGEN!$D$24,
              IF(UPPER(H2431)="E",
                EINSTELLUNGEN!$D$25,
                UPPER(H2431)))))),
      IF(ISNUMBER(H2431),
        EINSTELLUNGEN!$D$20&amp;H2431,
        UPPER(H2431)))),
  "")</f>
        <v/>
      </c>
      <c r="AQ2431" s="2" t="str">
        <f t="shared" si="1312"/>
        <v/>
      </c>
      <c r="AR2431" s="2">
        <f t="shared" si="1313"/>
        <v>0</v>
      </c>
      <c r="AS2431" s="145">
        <f t="shared" si="1314"/>
        <v>0.33333333333333331</v>
      </c>
      <c r="AT2431" s="2">
        <f t="shared" si="1315"/>
        <v>0</v>
      </c>
      <c r="AU2431" s="2">
        <f t="shared" si="1316"/>
        <v>0</v>
      </c>
      <c r="AV2431" s="2">
        <f t="shared" si="1317"/>
        <v>0</v>
      </c>
      <c r="AW2431" s="2">
        <f t="shared" si="1318"/>
        <v>0</v>
      </c>
      <c r="AX2431" s="2">
        <f t="shared" si="1298"/>
        <v>0</v>
      </c>
      <c r="AY2431" s="2">
        <f t="shared" si="1319"/>
        <v>0</v>
      </c>
      <c r="AZ2431" s="145" t="e">
        <f t="shared" si="1320"/>
        <v>#N/A</v>
      </c>
      <c r="BA2431" s="145" t="e">
        <f t="shared" si="1321"/>
        <v>#N/A</v>
      </c>
      <c r="BB2431" s="145">
        <f t="shared" si="1322"/>
        <v>2.083333333333337E-2</v>
      </c>
      <c r="BC2431" s="2">
        <f>IF(AM2431,
  IF(AND(AL2431=$J$31,_xlfn.DAYS(AH2431,DATE(AI2431,1,1))&lt;7),
    MAX(0,EINSTELLUNGEN!$D$12+1-WEEKDAY(DATE(EINSTELLUNGEN!$D$9,EINSTELLUNGEN!$D$10,1),2)),
    IF(AL2431=$J$33,
      MIN(EINSTELLUNGEN!$D$12,WEEKDAY(DATE(EINSTELLUNGEN!$D$9,12,31),2)),
      EINSTELLUNGEN!$D$12
  )) - SUMIF(AL$50:AL$2500,"="&amp;AL2431,AX$50:AX$2500),
  0)</f>
        <v>3</v>
      </c>
      <c r="BD2431" s="2">
        <f t="shared" si="1323"/>
        <v>0.33333333333333331</v>
      </c>
      <c r="BE2431" s="2">
        <f t="shared" si="1324"/>
        <v>0</v>
      </c>
    </row>
    <row r="2432" spans="1:57" ht="10.5" customHeight="1">
      <c r="A2432" s="1" t="str">
        <f t="shared" ca="1" si="1300"/>
        <v/>
      </c>
      <c r="B2432" s="1" t="str">
        <f t="shared" ca="1" si="1301"/>
        <v/>
      </c>
      <c r="C2432" s="1" t="str">
        <f t="shared" ca="1" si="1302"/>
        <v/>
      </c>
      <c r="D2432" s="1" t="str">
        <f t="shared" ca="1" si="1303"/>
        <v/>
      </c>
      <c r="F2432" s="10"/>
      <c r="G2432" s="136" t="str">
        <f t="shared" si="1304"/>
        <v/>
      </c>
      <c r="H2432" s="27"/>
      <c r="I2432" s="28"/>
      <c r="J2432" s="28"/>
      <c r="K2432" s="29"/>
      <c r="L2432" s="136"/>
      <c r="M2432" s="136"/>
      <c r="N2432" s="136"/>
      <c r="O2432" s="26" t="str">
        <f t="shared" si="1305"/>
        <v/>
      </c>
      <c r="P2432" s="218" t="str">
        <f t="shared" si="1306"/>
        <v/>
      </c>
      <c r="Q2432" s="26" t="str">
        <f t="shared" si="1307"/>
        <v/>
      </c>
      <c r="R2432" s="22"/>
      <c r="S2432" s="99"/>
      <c r="T2432" s="10"/>
      <c r="U2432" s="229" t="str">
        <f t="shared" si="1308"/>
        <v/>
      </c>
      <c r="V2432" s="230"/>
      <c r="W2432" s="230"/>
      <c r="X2432" s="230"/>
      <c r="Y2432" s="230"/>
      <c r="Z2432" s="22" t="str">
        <f>""</f>
        <v/>
      </c>
      <c r="AB2432" s="23" t="str">
        <f t="shared" si="1309"/>
        <v/>
      </c>
      <c r="AC2432" s="2" t="b">
        <f>COUNT(Q2432:Q$2500)&gt;0</f>
        <v>0</v>
      </c>
      <c r="AD2432" s="2" t="b">
        <f t="shared" si="1291"/>
        <v>0</v>
      </c>
      <c r="AE2432" s="2" t="b">
        <f t="shared" si="1292"/>
        <v>0</v>
      </c>
      <c r="AF2432" s="2" t="b">
        <f t="shared" si="1293"/>
        <v>0</v>
      </c>
      <c r="AG2432" s="2" t="b">
        <f>OR(
  AND(AC2432,NOT(AC2433)),
  AND(AF2432,WEEKDAY(AH2431,2)=EINSTELLUNGEN!$D$12),
  AND(AF2432,AH2432=$J$35)
)</f>
        <v>0</v>
      </c>
      <c r="AH2432" s="2">
        <f>IF(AE2432,AH2431+IF(WEEKDAY(AH2431+1,2)&lt;=EINSTELLUNGEN!$D$12,1,$J$36),AH2431)</f>
        <v>42020</v>
      </c>
      <c r="AI2432" s="2">
        <f t="shared" si="1294"/>
        <v>2019</v>
      </c>
      <c r="AJ2432" s="2">
        <f t="shared" si="1295"/>
        <v>201901</v>
      </c>
      <c r="AK2432" s="2">
        <f t="shared" si="1296"/>
        <v>201901</v>
      </c>
      <c r="AL2432" s="2">
        <f t="shared" si="1299"/>
        <v>201903</v>
      </c>
      <c r="AM2432" s="2" t="b">
        <f t="shared" si="1297"/>
        <v>1</v>
      </c>
      <c r="AN2432" s="4" t="e">
        <f t="shared" si="1310"/>
        <v>#N/A</v>
      </c>
      <c r="AO2432" s="4" t="e">
        <f t="shared" si="1311"/>
        <v>#N/A</v>
      </c>
      <c r="AP2432" s="2" t="str">
        <f>IF(AD2432,
  IF(ISBLANK(H2432),
    AP2431,
    IF(LEN(H2432)=1,
      IF(OR(UPPER(H2432)="A",UPPER(H2432)="I"),
        EINSTELLUNGEN!$D$21,
        IF(OR(UPPER(H2432)="B",UPPER(H2432)="M"),
          EINSTELLUNGEN!$D$22,
          IF(OR(UPPER(H2432)="C",UPPER(H2432)="S"),
            EINSTELLUNGEN!$D$23,
            IF(UPPER(H2432)="D",
              EINSTELLUNGEN!$D$24,
              IF(UPPER(H2432)="E",
                EINSTELLUNGEN!$D$25,
                UPPER(H2432)))))),
      IF(ISNUMBER(H2432),
        EINSTELLUNGEN!$D$20&amp;H2432,
        UPPER(H2432)))),
  "")</f>
        <v/>
      </c>
      <c r="AQ2432" s="2" t="str">
        <f t="shared" si="1312"/>
        <v/>
      </c>
      <c r="AR2432" s="2">
        <f t="shared" si="1313"/>
        <v>0</v>
      </c>
      <c r="AS2432" s="145">
        <f t="shared" si="1314"/>
        <v>0.33333333333333331</v>
      </c>
      <c r="AT2432" s="2">
        <f t="shared" si="1315"/>
        <v>0</v>
      </c>
      <c r="AU2432" s="2">
        <f t="shared" si="1316"/>
        <v>0</v>
      </c>
      <c r="AV2432" s="2">
        <f t="shared" si="1317"/>
        <v>0</v>
      </c>
      <c r="AW2432" s="2">
        <f t="shared" si="1318"/>
        <v>0</v>
      </c>
      <c r="AX2432" s="2">
        <f t="shared" si="1298"/>
        <v>0</v>
      </c>
      <c r="AY2432" s="2">
        <f t="shared" si="1319"/>
        <v>0</v>
      </c>
      <c r="AZ2432" s="145" t="e">
        <f t="shared" si="1320"/>
        <v>#N/A</v>
      </c>
      <c r="BA2432" s="145" t="e">
        <f t="shared" si="1321"/>
        <v>#N/A</v>
      </c>
      <c r="BB2432" s="145">
        <f t="shared" si="1322"/>
        <v>2.083333333333337E-2</v>
      </c>
      <c r="BC2432" s="2">
        <f>IF(AM2432,
  IF(AND(AL2432=$J$31,_xlfn.DAYS(AH2432,DATE(AI2432,1,1))&lt;7),
    MAX(0,EINSTELLUNGEN!$D$12+1-WEEKDAY(DATE(EINSTELLUNGEN!$D$9,EINSTELLUNGEN!$D$10,1),2)),
    IF(AL2432=$J$33,
      MIN(EINSTELLUNGEN!$D$12,WEEKDAY(DATE(EINSTELLUNGEN!$D$9,12,31),2)),
      EINSTELLUNGEN!$D$12
  )) - SUMIF(AL$50:AL$2500,"="&amp;AL2432,AX$50:AX$2500),
  0)</f>
        <v>3</v>
      </c>
      <c r="BD2432" s="2">
        <f t="shared" si="1323"/>
        <v>0.33333333333333331</v>
      </c>
      <c r="BE2432" s="2">
        <f t="shared" si="1324"/>
        <v>0</v>
      </c>
    </row>
    <row r="2433" spans="1:57" ht="10.5" customHeight="1">
      <c r="A2433" s="1" t="str">
        <f t="shared" ca="1" si="1300"/>
        <v/>
      </c>
      <c r="B2433" s="1" t="str">
        <f t="shared" ca="1" si="1301"/>
        <v/>
      </c>
      <c r="C2433" s="1" t="str">
        <f t="shared" ca="1" si="1302"/>
        <v/>
      </c>
      <c r="D2433" s="1" t="str">
        <f t="shared" ca="1" si="1303"/>
        <v/>
      </c>
      <c r="F2433" s="10"/>
      <c r="G2433" s="136" t="str">
        <f t="shared" si="1304"/>
        <v/>
      </c>
      <c r="H2433" s="27"/>
      <c r="I2433" s="28"/>
      <c r="J2433" s="28"/>
      <c r="K2433" s="29"/>
      <c r="L2433" s="136"/>
      <c r="M2433" s="136"/>
      <c r="N2433" s="136"/>
      <c r="O2433" s="26" t="str">
        <f t="shared" si="1305"/>
        <v/>
      </c>
      <c r="P2433" s="218" t="str">
        <f t="shared" si="1306"/>
        <v/>
      </c>
      <c r="Q2433" s="26" t="str">
        <f t="shared" si="1307"/>
        <v/>
      </c>
      <c r="R2433" s="22"/>
      <c r="S2433" s="99"/>
      <c r="T2433" s="10"/>
      <c r="U2433" s="229" t="str">
        <f t="shared" si="1308"/>
        <v/>
      </c>
      <c r="V2433" s="230"/>
      <c r="W2433" s="230"/>
      <c r="X2433" s="230"/>
      <c r="Y2433" s="230"/>
      <c r="Z2433" s="22" t="str">
        <f>""</f>
        <v/>
      </c>
      <c r="AB2433" s="23" t="str">
        <f t="shared" si="1309"/>
        <v/>
      </c>
      <c r="AC2433" s="2" t="b">
        <f>COUNT(Q2433:Q$2500)&gt;0</f>
        <v>0</v>
      </c>
      <c r="AD2433" s="2" t="b">
        <f t="shared" ref="AD2433:AD2496" si="1325">LEN(CONCATENATE(H2433,I2433,J2433,K2433))&gt;0</f>
        <v>0</v>
      </c>
      <c r="AE2433" s="2" t="b">
        <f t="shared" ref="AE2433:AE2496" si="1326">AND(NOT(AD2433),AD2434)</f>
        <v>0</v>
      </c>
      <c r="AF2433" s="2" t="b">
        <f t="shared" ref="AF2433:AF2496" si="1327">AND(NOT(AD2433),AD2432)</f>
        <v>0</v>
      </c>
      <c r="AG2433" s="2" t="b">
        <f>OR(
  AND(AC2433,NOT(AC2434)),
  AND(AF2433,WEEKDAY(AH2432,2)=EINSTELLUNGEN!$D$12),
  AND(AF2433,AH2433=$J$35)
)</f>
        <v>0</v>
      </c>
      <c r="AH2433" s="2">
        <f>IF(AE2433,AH2432+IF(WEEKDAY(AH2432+1,2)&lt;=EINSTELLUNGEN!$D$12,1,$J$36),AH2432)</f>
        <v>42020</v>
      </c>
      <c r="AI2433" s="2">
        <f t="shared" ref="AI2433:AI2496" si="1328">YEAR(AH2433)</f>
        <v>2019</v>
      </c>
      <c r="AJ2433" s="2">
        <f t="shared" ref="AJ2433:AJ2496" si="1329">AI2433*100+ROUNDUP(MONTH(AH2433)/3,0)</f>
        <v>201901</v>
      </c>
      <c r="AK2433" s="2">
        <f t="shared" ref="AK2433:AK2496" si="1330">AI2433*100+MONTH(AH2433)</f>
        <v>201901</v>
      </c>
      <c r="AL2433" s="2">
        <f t="shared" si="1299"/>
        <v>201903</v>
      </c>
      <c r="AM2433" s="2" t="b">
        <f t="shared" ref="AM2433:AM2496" si="1331">AND(AH2433&gt;=$J$34,AH2433&lt;=$J$35)</f>
        <v>1</v>
      </c>
      <c r="AN2433" s="4" t="e">
        <f t="shared" si="1310"/>
        <v>#N/A</v>
      </c>
      <c r="AO2433" s="4" t="e">
        <f t="shared" si="1311"/>
        <v>#N/A</v>
      </c>
      <c r="AP2433" s="2" t="str">
        <f>IF(AD2433,
  IF(ISBLANK(H2433),
    AP2432,
    IF(LEN(H2433)=1,
      IF(OR(UPPER(H2433)="A",UPPER(H2433)="I"),
        EINSTELLUNGEN!$D$21,
        IF(OR(UPPER(H2433)="B",UPPER(H2433)="M"),
          EINSTELLUNGEN!$D$22,
          IF(OR(UPPER(H2433)="C",UPPER(H2433)="S"),
            EINSTELLUNGEN!$D$23,
            IF(UPPER(H2433)="D",
              EINSTELLUNGEN!$D$24,
              IF(UPPER(H2433)="E",
                EINSTELLUNGEN!$D$25,
                UPPER(H2433)))))),
      IF(ISNUMBER(H2433),
        EINSTELLUNGEN!$D$20&amp;H2433,
        UPPER(H2433)))),
  "")</f>
        <v/>
      </c>
      <c r="AQ2433" s="2" t="str">
        <f t="shared" si="1312"/>
        <v/>
      </c>
      <c r="AR2433" s="2">
        <f t="shared" si="1313"/>
        <v>0</v>
      </c>
      <c r="AS2433" s="145">
        <f t="shared" si="1314"/>
        <v>0.33333333333333331</v>
      </c>
      <c r="AT2433" s="2">
        <f t="shared" si="1315"/>
        <v>0</v>
      </c>
      <c r="AU2433" s="2">
        <f t="shared" si="1316"/>
        <v>0</v>
      </c>
      <c r="AV2433" s="2">
        <f t="shared" si="1317"/>
        <v>0</v>
      </c>
      <c r="AW2433" s="2">
        <f t="shared" si="1318"/>
        <v>0</v>
      </c>
      <c r="AX2433" s="2">
        <f t="shared" ref="AX2433:AX2496" si="1332">IF(SUM(AT2433:AV2433)=0,0,1)</f>
        <v>0</v>
      </c>
      <c r="AY2433" s="2">
        <f t="shared" si="1319"/>
        <v>0</v>
      </c>
      <c r="AZ2433" s="145" t="e">
        <f t="shared" si="1320"/>
        <v>#N/A</v>
      </c>
      <c r="BA2433" s="145" t="e">
        <f t="shared" si="1321"/>
        <v>#N/A</v>
      </c>
      <c r="BB2433" s="145">
        <f t="shared" si="1322"/>
        <v>2.083333333333337E-2</v>
      </c>
      <c r="BC2433" s="2">
        <f>IF(AM2433,
  IF(AND(AL2433=$J$31,_xlfn.DAYS(AH2433,DATE(AI2433,1,1))&lt;7),
    MAX(0,EINSTELLUNGEN!$D$12+1-WEEKDAY(DATE(EINSTELLUNGEN!$D$9,EINSTELLUNGEN!$D$10,1),2)),
    IF(AL2433=$J$33,
      MIN(EINSTELLUNGEN!$D$12,WEEKDAY(DATE(EINSTELLUNGEN!$D$9,12,31),2)),
      EINSTELLUNGEN!$D$12
  )) - SUMIF(AL$50:AL$2500,"="&amp;AL2433,AX$50:AX$2500),
  0)</f>
        <v>3</v>
      </c>
      <c r="BD2433" s="2">
        <f t="shared" si="1323"/>
        <v>0.33333333333333331</v>
      </c>
      <c r="BE2433" s="2">
        <f t="shared" si="1324"/>
        <v>0</v>
      </c>
    </row>
    <row r="2434" spans="1:57" ht="10.5" customHeight="1">
      <c r="A2434" s="1" t="str">
        <f t="shared" ca="1" si="1300"/>
        <v/>
      </c>
      <c r="B2434" s="1" t="str">
        <f t="shared" ca="1" si="1301"/>
        <v/>
      </c>
      <c r="C2434" s="1" t="str">
        <f t="shared" ca="1" si="1302"/>
        <v/>
      </c>
      <c r="D2434" s="1" t="str">
        <f t="shared" ca="1" si="1303"/>
        <v/>
      </c>
      <c r="F2434" s="10"/>
      <c r="G2434" s="136" t="str">
        <f t="shared" si="1304"/>
        <v/>
      </c>
      <c r="H2434" s="27"/>
      <c r="I2434" s="28"/>
      <c r="J2434" s="28"/>
      <c r="K2434" s="29"/>
      <c r="L2434" s="136"/>
      <c r="M2434" s="136"/>
      <c r="N2434" s="136"/>
      <c r="O2434" s="26" t="str">
        <f t="shared" si="1305"/>
        <v/>
      </c>
      <c r="P2434" s="218" t="str">
        <f t="shared" si="1306"/>
        <v/>
      </c>
      <c r="Q2434" s="26" t="str">
        <f t="shared" si="1307"/>
        <v/>
      </c>
      <c r="R2434" s="22"/>
      <c r="S2434" s="99"/>
      <c r="T2434" s="10"/>
      <c r="U2434" s="229" t="str">
        <f t="shared" si="1308"/>
        <v/>
      </c>
      <c r="V2434" s="230"/>
      <c r="W2434" s="230"/>
      <c r="X2434" s="230"/>
      <c r="Y2434" s="230"/>
      <c r="Z2434" s="22" t="str">
        <f>""</f>
        <v/>
      </c>
      <c r="AB2434" s="23" t="str">
        <f t="shared" si="1309"/>
        <v/>
      </c>
      <c r="AC2434" s="2" t="b">
        <f>COUNT(Q2434:Q$2500)&gt;0</f>
        <v>0</v>
      </c>
      <c r="AD2434" s="2" t="b">
        <f t="shared" si="1325"/>
        <v>0</v>
      </c>
      <c r="AE2434" s="2" t="b">
        <f t="shared" si="1326"/>
        <v>0</v>
      </c>
      <c r="AF2434" s="2" t="b">
        <f t="shared" si="1327"/>
        <v>0</v>
      </c>
      <c r="AG2434" s="2" t="b">
        <f>OR(
  AND(AC2434,NOT(AC2435)),
  AND(AF2434,WEEKDAY(AH2433,2)=EINSTELLUNGEN!$D$12),
  AND(AF2434,AH2434=$J$35)
)</f>
        <v>0</v>
      </c>
      <c r="AH2434" s="2">
        <f>IF(AE2434,AH2433+IF(WEEKDAY(AH2433+1,2)&lt;=EINSTELLUNGEN!$D$12,1,$J$36),AH2433)</f>
        <v>42020</v>
      </c>
      <c r="AI2434" s="2">
        <f t="shared" si="1328"/>
        <v>2019</v>
      </c>
      <c r="AJ2434" s="2">
        <f t="shared" si="1329"/>
        <v>201901</v>
      </c>
      <c r="AK2434" s="2">
        <f t="shared" si="1330"/>
        <v>201901</v>
      </c>
      <c r="AL2434" s="2">
        <f t="shared" si="1299"/>
        <v>201903</v>
      </c>
      <c r="AM2434" s="2" t="b">
        <f t="shared" si="1331"/>
        <v>1</v>
      </c>
      <c r="AN2434" s="4" t="e">
        <f t="shared" si="1310"/>
        <v>#N/A</v>
      </c>
      <c r="AO2434" s="4" t="e">
        <f t="shared" si="1311"/>
        <v>#N/A</v>
      </c>
      <c r="AP2434" s="2" t="str">
        <f>IF(AD2434,
  IF(ISBLANK(H2434),
    AP2433,
    IF(LEN(H2434)=1,
      IF(OR(UPPER(H2434)="A",UPPER(H2434)="I"),
        EINSTELLUNGEN!$D$21,
        IF(OR(UPPER(H2434)="B",UPPER(H2434)="M"),
          EINSTELLUNGEN!$D$22,
          IF(OR(UPPER(H2434)="C",UPPER(H2434)="S"),
            EINSTELLUNGEN!$D$23,
            IF(UPPER(H2434)="D",
              EINSTELLUNGEN!$D$24,
              IF(UPPER(H2434)="E",
                EINSTELLUNGEN!$D$25,
                UPPER(H2434)))))),
      IF(ISNUMBER(H2434),
        EINSTELLUNGEN!$D$20&amp;H2434,
        UPPER(H2434)))),
  "")</f>
        <v/>
      </c>
      <c r="AQ2434" s="2" t="str">
        <f t="shared" si="1312"/>
        <v/>
      </c>
      <c r="AR2434" s="2">
        <f t="shared" si="1313"/>
        <v>0</v>
      </c>
      <c r="AS2434" s="145">
        <f t="shared" si="1314"/>
        <v>0.33333333333333331</v>
      </c>
      <c r="AT2434" s="2">
        <f t="shared" si="1315"/>
        <v>0</v>
      </c>
      <c r="AU2434" s="2">
        <f t="shared" si="1316"/>
        <v>0</v>
      </c>
      <c r="AV2434" s="2">
        <f t="shared" si="1317"/>
        <v>0</v>
      </c>
      <c r="AW2434" s="2">
        <f t="shared" si="1318"/>
        <v>0</v>
      </c>
      <c r="AX2434" s="2">
        <f t="shared" si="1332"/>
        <v>0</v>
      </c>
      <c r="AY2434" s="2">
        <f t="shared" si="1319"/>
        <v>0</v>
      </c>
      <c r="AZ2434" s="145" t="e">
        <f t="shared" si="1320"/>
        <v>#N/A</v>
      </c>
      <c r="BA2434" s="145" t="e">
        <f t="shared" si="1321"/>
        <v>#N/A</v>
      </c>
      <c r="BB2434" s="145">
        <f t="shared" si="1322"/>
        <v>2.083333333333337E-2</v>
      </c>
      <c r="BC2434" s="2">
        <f>IF(AM2434,
  IF(AND(AL2434=$J$31,_xlfn.DAYS(AH2434,DATE(AI2434,1,1))&lt;7),
    MAX(0,EINSTELLUNGEN!$D$12+1-WEEKDAY(DATE(EINSTELLUNGEN!$D$9,EINSTELLUNGEN!$D$10,1),2)),
    IF(AL2434=$J$33,
      MIN(EINSTELLUNGEN!$D$12,WEEKDAY(DATE(EINSTELLUNGEN!$D$9,12,31),2)),
      EINSTELLUNGEN!$D$12
  )) - SUMIF(AL$50:AL$2500,"="&amp;AL2434,AX$50:AX$2500),
  0)</f>
        <v>3</v>
      </c>
      <c r="BD2434" s="2">
        <f t="shared" si="1323"/>
        <v>0.33333333333333331</v>
      </c>
      <c r="BE2434" s="2">
        <f t="shared" si="1324"/>
        <v>0</v>
      </c>
    </row>
    <row r="2435" spans="1:57" ht="10.5" customHeight="1">
      <c r="A2435" s="1" t="str">
        <f t="shared" ca="1" si="1300"/>
        <v/>
      </c>
      <c r="B2435" s="1" t="str">
        <f t="shared" ca="1" si="1301"/>
        <v/>
      </c>
      <c r="C2435" s="1" t="str">
        <f t="shared" ca="1" si="1302"/>
        <v/>
      </c>
      <c r="D2435" s="1" t="str">
        <f t="shared" ca="1" si="1303"/>
        <v/>
      </c>
      <c r="F2435" s="10"/>
      <c r="G2435" s="136" t="str">
        <f t="shared" si="1304"/>
        <v/>
      </c>
      <c r="H2435" s="27"/>
      <c r="I2435" s="28"/>
      <c r="J2435" s="28"/>
      <c r="K2435" s="29"/>
      <c r="L2435" s="136"/>
      <c r="M2435" s="136"/>
      <c r="N2435" s="136"/>
      <c r="O2435" s="26" t="str">
        <f t="shared" si="1305"/>
        <v/>
      </c>
      <c r="P2435" s="218" t="str">
        <f t="shared" si="1306"/>
        <v/>
      </c>
      <c r="Q2435" s="26" t="str">
        <f t="shared" si="1307"/>
        <v/>
      </c>
      <c r="R2435" s="22"/>
      <c r="S2435" s="99"/>
      <c r="T2435" s="10"/>
      <c r="U2435" s="229" t="str">
        <f t="shared" si="1308"/>
        <v/>
      </c>
      <c r="V2435" s="230"/>
      <c r="W2435" s="230"/>
      <c r="X2435" s="230"/>
      <c r="Y2435" s="230"/>
      <c r="Z2435" s="22" t="str">
        <f>""</f>
        <v/>
      </c>
      <c r="AB2435" s="23" t="str">
        <f t="shared" si="1309"/>
        <v/>
      </c>
      <c r="AC2435" s="2" t="b">
        <f>COUNT(Q2435:Q$2500)&gt;0</f>
        <v>0</v>
      </c>
      <c r="AD2435" s="2" t="b">
        <f t="shared" si="1325"/>
        <v>0</v>
      </c>
      <c r="AE2435" s="2" t="b">
        <f t="shared" si="1326"/>
        <v>0</v>
      </c>
      <c r="AF2435" s="2" t="b">
        <f t="shared" si="1327"/>
        <v>0</v>
      </c>
      <c r="AG2435" s="2" t="b">
        <f>OR(
  AND(AC2435,NOT(AC2436)),
  AND(AF2435,WEEKDAY(AH2434,2)=EINSTELLUNGEN!$D$12),
  AND(AF2435,AH2435=$J$35)
)</f>
        <v>0</v>
      </c>
      <c r="AH2435" s="2">
        <f>IF(AE2435,AH2434+IF(WEEKDAY(AH2434+1,2)&lt;=EINSTELLUNGEN!$D$12,1,$J$36),AH2434)</f>
        <v>42020</v>
      </c>
      <c r="AI2435" s="2">
        <f t="shared" si="1328"/>
        <v>2019</v>
      </c>
      <c r="AJ2435" s="2">
        <f t="shared" si="1329"/>
        <v>201901</v>
      </c>
      <c r="AK2435" s="2">
        <f t="shared" si="1330"/>
        <v>201901</v>
      </c>
      <c r="AL2435" s="2">
        <f t="shared" si="1299"/>
        <v>201903</v>
      </c>
      <c r="AM2435" s="2" t="b">
        <f t="shared" si="1331"/>
        <v>1</v>
      </c>
      <c r="AN2435" s="4" t="e">
        <f t="shared" si="1310"/>
        <v>#N/A</v>
      </c>
      <c r="AO2435" s="4" t="e">
        <f t="shared" si="1311"/>
        <v>#N/A</v>
      </c>
      <c r="AP2435" s="2" t="str">
        <f>IF(AD2435,
  IF(ISBLANK(H2435),
    AP2434,
    IF(LEN(H2435)=1,
      IF(OR(UPPER(H2435)="A",UPPER(H2435)="I"),
        EINSTELLUNGEN!$D$21,
        IF(OR(UPPER(H2435)="B",UPPER(H2435)="M"),
          EINSTELLUNGEN!$D$22,
          IF(OR(UPPER(H2435)="C",UPPER(H2435)="S"),
            EINSTELLUNGEN!$D$23,
            IF(UPPER(H2435)="D",
              EINSTELLUNGEN!$D$24,
              IF(UPPER(H2435)="E",
                EINSTELLUNGEN!$D$25,
                UPPER(H2435)))))),
      IF(ISNUMBER(H2435),
        EINSTELLUNGEN!$D$20&amp;H2435,
        UPPER(H2435)))),
  "")</f>
        <v/>
      </c>
      <c r="AQ2435" s="2" t="str">
        <f t="shared" si="1312"/>
        <v/>
      </c>
      <c r="AR2435" s="2">
        <f t="shared" si="1313"/>
        <v>0</v>
      </c>
      <c r="AS2435" s="145">
        <f t="shared" si="1314"/>
        <v>0.33333333333333331</v>
      </c>
      <c r="AT2435" s="2">
        <f t="shared" si="1315"/>
        <v>0</v>
      </c>
      <c r="AU2435" s="2">
        <f t="shared" si="1316"/>
        <v>0</v>
      </c>
      <c r="AV2435" s="2">
        <f t="shared" si="1317"/>
        <v>0</v>
      </c>
      <c r="AW2435" s="2">
        <f t="shared" si="1318"/>
        <v>0</v>
      </c>
      <c r="AX2435" s="2">
        <f t="shared" si="1332"/>
        <v>0</v>
      </c>
      <c r="AY2435" s="2">
        <f t="shared" si="1319"/>
        <v>0</v>
      </c>
      <c r="AZ2435" s="145" t="e">
        <f t="shared" si="1320"/>
        <v>#N/A</v>
      </c>
      <c r="BA2435" s="145" t="e">
        <f t="shared" si="1321"/>
        <v>#N/A</v>
      </c>
      <c r="BB2435" s="145">
        <f t="shared" si="1322"/>
        <v>2.083333333333337E-2</v>
      </c>
      <c r="BC2435" s="2">
        <f>IF(AM2435,
  IF(AND(AL2435=$J$31,_xlfn.DAYS(AH2435,DATE(AI2435,1,1))&lt;7),
    MAX(0,EINSTELLUNGEN!$D$12+1-WEEKDAY(DATE(EINSTELLUNGEN!$D$9,EINSTELLUNGEN!$D$10,1),2)),
    IF(AL2435=$J$33,
      MIN(EINSTELLUNGEN!$D$12,WEEKDAY(DATE(EINSTELLUNGEN!$D$9,12,31),2)),
      EINSTELLUNGEN!$D$12
  )) - SUMIF(AL$50:AL$2500,"="&amp;AL2435,AX$50:AX$2500),
  0)</f>
        <v>3</v>
      </c>
      <c r="BD2435" s="2">
        <f t="shared" si="1323"/>
        <v>0.33333333333333331</v>
      </c>
      <c r="BE2435" s="2">
        <f t="shared" si="1324"/>
        <v>0</v>
      </c>
    </row>
    <row r="2436" spans="1:57" ht="10.5" customHeight="1">
      <c r="A2436" s="1" t="str">
        <f t="shared" ca="1" si="1300"/>
        <v/>
      </c>
      <c r="B2436" s="1" t="str">
        <f t="shared" ca="1" si="1301"/>
        <v/>
      </c>
      <c r="C2436" s="1" t="str">
        <f t="shared" ca="1" si="1302"/>
        <v/>
      </c>
      <c r="D2436" s="1" t="str">
        <f t="shared" ca="1" si="1303"/>
        <v/>
      </c>
      <c r="F2436" s="10"/>
      <c r="G2436" s="136" t="str">
        <f t="shared" si="1304"/>
        <v/>
      </c>
      <c r="H2436" s="27"/>
      <c r="I2436" s="28"/>
      <c r="J2436" s="28"/>
      <c r="K2436" s="29"/>
      <c r="L2436" s="136"/>
      <c r="M2436" s="136"/>
      <c r="N2436" s="136"/>
      <c r="O2436" s="26" t="str">
        <f t="shared" si="1305"/>
        <v/>
      </c>
      <c r="P2436" s="218" t="str">
        <f t="shared" si="1306"/>
        <v/>
      </c>
      <c r="Q2436" s="26" t="str">
        <f t="shared" si="1307"/>
        <v/>
      </c>
      <c r="R2436" s="22"/>
      <c r="S2436" s="99"/>
      <c r="T2436" s="10"/>
      <c r="U2436" s="229" t="str">
        <f t="shared" si="1308"/>
        <v/>
      </c>
      <c r="V2436" s="230"/>
      <c r="W2436" s="230"/>
      <c r="X2436" s="230"/>
      <c r="Y2436" s="230"/>
      <c r="Z2436" s="22" t="str">
        <f>""</f>
        <v/>
      </c>
      <c r="AB2436" s="23" t="str">
        <f t="shared" si="1309"/>
        <v/>
      </c>
      <c r="AC2436" s="2" t="b">
        <f>COUNT(Q2436:Q$2500)&gt;0</f>
        <v>0</v>
      </c>
      <c r="AD2436" s="2" t="b">
        <f t="shared" si="1325"/>
        <v>0</v>
      </c>
      <c r="AE2436" s="2" t="b">
        <f t="shared" si="1326"/>
        <v>0</v>
      </c>
      <c r="AF2436" s="2" t="b">
        <f t="shared" si="1327"/>
        <v>0</v>
      </c>
      <c r="AG2436" s="2" t="b">
        <f>OR(
  AND(AC2436,NOT(AC2437)),
  AND(AF2436,WEEKDAY(AH2435,2)=EINSTELLUNGEN!$D$12),
  AND(AF2436,AH2436=$J$35)
)</f>
        <v>0</v>
      </c>
      <c r="AH2436" s="2">
        <f>IF(AE2436,AH2435+IF(WEEKDAY(AH2435+1,2)&lt;=EINSTELLUNGEN!$D$12,1,$J$36),AH2435)</f>
        <v>42020</v>
      </c>
      <c r="AI2436" s="2">
        <f t="shared" si="1328"/>
        <v>2019</v>
      </c>
      <c r="AJ2436" s="2">
        <f t="shared" si="1329"/>
        <v>201901</v>
      </c>
      <c r="AK2436" s="2">
        <f t="shared" si="1330"/>
        <v>201901</v>
      </c>
      <c r="AL2436" s="2">
        <f t="shared" si="1299"/>
        <v>201903</v>
      </c>
      <c r="AM2436" s="2" t="b">
        <f t="shared" si="1331"/>
        <v>1</v>
      </c>
      <c r="AN2436" s="4" t="e">
        <f t="shared" si="1310"/>
        <v>#N/A</v>
      </c>
      <c r="AO2436" s="4" t="e">
        <f t="shared" si="1311"/>
        <v>#N/A</v>
      </c>
      <c r="AP2436" s="2" t="str">
        <f>IF(AD2436,
  IF(ISBLANK(H2436),
    AP2435,
    IF(LEN(H2436)=1,
      IF(OR(UPPER(H2436)="A",UPPER(H2436)="I"),
        EINSTELLUNGEN!$D$21,
        IF(OR(UPPER(H2436)="B",UPPER(H2436)="M"),
          EINSTELLUNGEN!$D$22,
          IF(OR(UPPER(H2436)="C",UPPER(H2436)="S"),
            EINSTELLUNGEN!$D$23,
            IF(UPPER(H2436)="D",
              EINSTELLUNGEN!$D$24,
              IF(UPPER(H2436)="E",
                EINSTELLUNGEN!$D$25,
                UPPER(H2436)))))),
      IF(ISNUMBER(H2436),
        EINSTELLUNGEN!$D$20&amp;H2436,
        UPPER(H2436)))),
  "")</f>
        <v/>
      </c>
      <c r="AQ2436" s="2" t="str">
        <f t="shared" si="1312"/>
        <v/>
      </c>
      <c r="AR2436" s="2">
        <f t="shared" si="1313"/>
        <v>0</v>
      </c>
      <c r="AS2436" s="145">
        <f t="shared" si="1314"/>
        <v>0.33333333333333331</v>
      </c>
      <c r="AT2436" s="2">
        <f t="shared" si="1315"/>
        <v>0</v>
      </c>
      <c r="AU2436" s="2">
        <f t="shared" si="1316"/>
        <v>0</v>
      </c>
      <c r="AV2436" s="2">
        <f t="shared" si="1317"/>
        <v>0</v>
      </c>
      <c r="AW2436" s="2">
        <f t="shared" si="1318"/>
        <v>0</v>
      </c>
      <c r="AX2436" s="2">
        <f t="shared" si="1332"/>
        <v>0</v>
      </c>
      <c r="AY2436" s="2">
        <f t="shared" si="1319"/>
        <v>0</v>
      </c>
      <c r="AZ2436" s="145" t="e">
        <f t="shared" si="1320"/>
        <v>#N/A</v>
      </c>
      <c r="BA2436" s="145" t="e">
        <f t="shared" si="1321"/>
        <v>#N/A</v>
      </c>
      <c r="BB2436" s="145">
        <f t="shared" si="1322"/>
        <v>2.083333333333337E-2</v>
      </c>
      <c r="BC2436" s="2">
        <f>IF(AM2436,
  IF(AND(AL2436=$J$31,_xlfn.DAYS(AH2436,DATE(AI2436,1,1))&lt;7),
    MAX(0,EINSTELLUNGEN!$D$12+1-WEEKDAY(DATE(EINSTELLUNGEN!$D$9,EINSTELLUNGEN!$D$10,1),2)),
    IF(AL2436=$J$33,
      MIN(EINSTELLUNGEN!$D$12,WEEKDAY(DATE(EINSTELLUNGEN!$D$9,12,31),2)),
      EINSTELLUNGEN!$D$12
  )) - SUMIF(AL$50:AL$2500,"="&amp;AL2436,AX$50:AX$2500),
  0)</f>
        <v>3</v>
      </c>
      <c r="BD2436" s="2">
        <f t="shared" si="1323"/>
        <v>0.33333333333333331</v>
      </c>
      <c r="BE2436" s="2">
        <f t="shared" si="1324"/>
        <v>0</v>
      </c>
    </row>
    <row r="2437" spans="1:57" ht="10.5" customHeight="1">
      <c r="A2437" s="1" t="str">
        <f t="shared" ca="1" si="1300"/>
        <v/>
      </c>
      <c r="B2437" s="1" t="str">
        <f t="shared" ca="1" si="1301"/>
        <v/>
      </c>
      <c r="C2437" s="1" t="str">
        <f t="shared" ca="1" si="1302"/>
        <v/>
      </c>
      <c r="D2437" s="1" t="str">
        <f t="shared" ca="1" si="1303"/>
        <v/>
      </c>
      <c r="F2437" s="10"/>
      <c r="G2437" s="136" t="str">
        <f t="shared" si="1304"/>
        <v/>
      </c>
      <c r="H2437" s="27"/>
      <c r="I2437" s="28"/>
      <c r="J2437" s="28"/>
      <c r="K2437" s="29"/>
      <c r="L2437" s="136"/>
      <c r="M2437" s="136"/>
      <c r="N2437" s="136"/>
      <c r="O2437" s="26" t="str">
        <f t="shared" si="1305"/>
        <v/>
      </c>
      <c r="P2437" s="218" t="str">
        <f t="shared" si="1306"/>
        <v/>
      </c>
      <c r="Q2437" s="26" t="str">
        <f t="shared" si="1307"/>
        <v/>
      </c>
      <c r="R2437" s="22"/>
      <c r="S2437" s="99"/>
      <c r="T2437" s="10"/>
      <c r="U2437" s="229" t="str">
        <f t="shared" si="1308"/>
        <v/>
      </c>
      <c r="V2437" s="230"/>
      <c r="W2437" s="230"/>
      <c r="X2437" s="230"/>
      <c r="Y2437" s="230"/>
      <c r="Z2437" s="22" t="str">
        <f>""</f>
        <v/>
      </c>
      <c r="AB2437" s="23" t="str">
        <f t="shared" si="1309"/>
        <v/>
      </c>
      <c r="AC2437" s="2" t="b">
        <f>COUNT(Q2437:Q$2500)&gt;0</f>
        <v>0</v>
      </c>
      <c r="AD2437" s="2" t="b">
        <f t="shared" si="1325"/>
        <v>0</v>
      </c>
      <c r="AE2437" s="2" t="b">
        <f t="shared" si="1326"/>
        <v>0</v>
      </c>
      <c r="AF2437" s="2" t="b">
        <f t="shared" si="1327"/>
        <v>0</v>
      </c>
      <c r="AG2437" s="2" t="b">
        <f>OR(
  AND(AC2437,NOT(AC2438)),
  AND(AF2437,WEEKDAY(AH2436,2)=EINSTELLUNGEN!$D$12),
  AND(AF2437,AH2437=$J$35)
)</f>
        <v>0</v>
      </c>
      <c r="AH2437" s="2">
        <f>IF(AE2437,AH2436+IF(WEEKDAY(AH2436+1,2)&lt;=EINSTELLUNGEN!$D$12,1,$J$36),AH2436)</f>
        <v>42020</v>
      </c>
      <c r="AI2437" s="2">
        <f t="shared" si="1328"/>
        <v>2019</v>
      </c>
      <c r="AJ2437" s="2">
        <f t="shared" si="1329"/>
        <v>201901</v>
      </c>
      <c r="AK2437" s="2">
        <f t="shared" si="1330"/>
        <v>201901</v>
      </c>
      <c r="AL2437" s="2">
        <f t="shared" si="1299"/>
        <v>201903</v>
      </c>
      <c r="AM2437" s="2" t="b">
        <f t="shared" si="1331"/>
        <v>1</v>
      </c>
      <c r="AN2437" s="4" t="e">
        <f t="shared" si="1310"/>
        <v>#N/A</v>
      </c>
      <c r="AO2437" s="4" t="e">
        <f t="shared" si="1311"/>
        <v>#N/A</v>
      </c>
      <c r="AP2437" s="2" t="str">
        <f>IF(AD2437,
  IF(ISBLANK(H2437),
    AP2436,
    IF(LEN(H2437)=1,
      IF(OR(UPPER(H2437)="A",UPPER(H2437)="I"),
        EINSTELLUNGEN!$D$21,
        IF(OR(UPPER(H2437)="B",UPPER(H2437)="M"),
          EINSTELLUNGEN!$D$22,
          IF(OR(UPPER(H2437)="C",UPPER(H2437)="S"),
            EINSTELLUNGEN!$D$23,
            IF(UPPER(H2437)="D",
              EINSTELLUNGEN!$D$24,
              IF(UPPER(H2437)="E",
                EINSTELLUNGEN!$D$25,
                UPPER(H2437)))))),
      IF(ISNUMBER(H2437),
        EINSTELLUNGEN!$D$20&amp;H2437,
        UPPER(H2437)))),
  "")</f>
        <v/>
      </c>
      <c r="AQ2437" s="2" t="str">
        <f t="shared" si="1312"/>
        <v/>
      </c>
      <c r="AR2437" s="2">
        <f t="shared" si="1313"/>
        <v>0</v>
      </c>
      <c r="AS2437" s="145">
        <f t="shared" si="1314"/>
        <v>0.33333333333333331</v>
      </c>
      <c r="AT2437" s="2">
        <f t="shared" si="1315"/>
        <v>0</v>
      </c>
      <c r="AU2437" s="2">
        <f t="shared" si="1316"/>
        <v>0</v>
      </c>
      <c r="AV2437" s="2">
        <f t="shared" si="1317"/>
        <v>0</v>
      </c>
      <c r="AW2437" s="2">
        <f t="shared" si="1318"/>
        <v>0</v>
      </c>
      <c r="AX2437" s="2">
        <f t="shared" si="1332"/>
        <v>0</v>
      </c>
      <c r="AY2437" s="2">
        <f t="shared" si="1319"/>
        <v>0</v>
      </c>
      <c r="AZ2437" s="145" t="e">
        <f t="shared" si="1320"/>
        <v>#N/A</v>
      </c>
      <c r="BA2437" s="145" t="e">
        <f t="shared" si="1321"/>
        <v>#N/A</v>
      </c>
      <c r="BB2437" s="145">
        <f t="shared" si="1322"/>
        <v>2.083333333333337E-2</v>
      </c>
      <c r="BC2437" s="2">
        <f>IF(AM2437,
  IF(AND(AL2437=$J$31,_xlfn.DAYS(AH2437,DATE(AI2437,1,1))&lt;7),
    MAX(0,EINSTELLUNGEN!$D$12+1-WEEKDAY(DATE(EINSTELLUNGEN!$D$9,EINSTELLUNGEN!$D$10,1),2)),
    IF(AL2437=$J$33,
      MIN(EINSTELLUNGEN!$D$12,WEEKDAY(DATE(EINSTELLUNGEN!$D$9,12,31),2)),
      EINSTELLUNGEN!$D$12
  )) - SUMIF(AL$50:AL$2500,"="&amp;AL2437,AX$50:AX$2500),
  0)</f>
        <v>3</v>
      </c>
      <c r="BD2437" s="2">
        <f t="shared" si="1323"/>
        <v>0.33333333333333331</v>
      </c>
      <c r="BE2437" s="2">
        <f t="shared" si="1324"/>
        <v>0</v>
      </c>
    </row>
    <row r="2438" spans="1:57" ht="10.5" customHeight="1">
      <c r="A2438" s="1" t="str">
        <f t="shared" ca="1" si="1300"/>
        <v/>
      </c>
      <c r="B2438" s="1" t="str">
        <f t="shared" ca="1" si="1301"/>
        <v/>
      </c>
      <c r="C2438" s="1" t="str">
        <f t="shared" ca="1" si="1302"/>
        <v/>
      </c>
      <c r="D2438" s="1" t="str">
        <f t="shared" ca="1" si="1303"/>
        <v/>
      </c>
      <c r="F2438" s="10"/>
      <c r="G2438" s="136" t="str">
        <f t="shared" si="1304"/>
        <v/>
      </c>
      <c r="H2438" s="27"/>
      <c r="I2438" s="28"/>
      <c r="J2438" s="28"/>
      <c r="K2438" s="29"/>
      <c r="L2438" s="136"/>
      <c r="M2438" s="136"/>
      <c r="N2438" s="136"/>
      <c r="O2438" s="26" t="str">
        <f t="shared" si="1305"/>
        <v/>
      </c>
      <c r="P2438" s="218" t="str">
        <f t="shared" si="1306"/>
        <v/>
      </c>
      <c r="Q2438" s="26" t="str">
        <f t="shared" si="1307"/>
        <v/>
      </c>
      <c r="R2438" s="22"/>
      <c r="S2438" s="99"/>
      <c r="T2438" s="10"/>
      <c r="U2438" s="229" t="str">
        <f t="shared" si="1308"/>
        <v/>
      </c>
      <c r="V2438" s="230"/>
      <c r="W2438" s="230"/>
      <c r="X2438" s="230"/>
      <c r="Y2438" s="230"/>
      <c r="Z2438" s="22" t="str">
        <f>""</f>
        <v/>
      </c>
      <c r="AB2438" s="23" t="str">
        <f t="shared" si="1309"/>
        <v/>
      </c>
      <c r="AC2438" s="2" t="b">
        <f>COUNT(Q2438:Q$2500)&gt;0</f>
        <v>0</v>
      </c>
      <c r="AD2438" s="2" t="b">
        <f t="shared" si="1325"/>
        <v>0</v>
      </c>
      <c r="AE2438" s="2" t="b">
        <f t="shared" si="1326"/>
        <v>0</v>
      </c>
      <c r="AF2438" s="2" t="b">
        <f t="shared" si="1327"/>
        <v>0</v>
      </c>
      <c r="AG2438" s="2" t="b">
        <f>OR(
  AND(AC2438,NOT(AC2439)),
  AND(AF2438,WEEKDAY(AH2437,2)=EINSTELLUNGEN!$D$12),
  AND(AF2438,AH2438=$J$35)
)</f>
        <v>0</v>
      </c>
      <c r="AH2438" s="2">
        <f>IF(AE2438,AH2437+IF(WEEKDAY(AH2437+1,2)&lt;=EINSTELLUNGEN!$D$12,1,$J$36),AH2437)</f>
        <v>42020</v>
      </c>
      <c r="AI2438" s="2">
        <f t="shared" si="1328"/>
        <v>2019</v>
      </c>
      <c r="AJ2438" s="2">
        <f t="shared" si="1329"/>
        <v>201901</v>
      </c>
      <c r="AK2438" s="2">
        <f t="shared" si="1330"/>
        <v>201901</v>
      </c>
      <c r="AL2438" s="2">
        <f t="shared" si="1299"/>
        <v>201903</v>
      </c>
      <c r="AM2438" s="2" t="b">
        <f t="shared" si="1331"/>
        <v>1</v>
      </c>
      <c r="AN2438" s="4" t="e">
        <f t="shared" si="1310"/>
        <v>#N/A</v>
      </c>
      <c r="AO2438" s="4" t="e">
        <f t="shared" si="1311"/>
        <v>#N/A</v>
      </c>
      <c r="AP2438" s="2" t="str">
        <f>IF(AD2438,
  IF(ISBLANK(H2438),
    AP2437,
    IF(LEN(H2438)=1,
      IF(OR(UPPER(H2438)="A",UPPER(H2438)="I"),
        EINSTELLUNGEN!$D$21,
        IF(OR(UPPER(H2438)="B",UPPER(H2438)="M"),
          EINSTELLUNGEN!$D$22,
          IF(OR(UPPER(H2438)="C",UPPER(H2438)="S"),
            EINSTELLUNGEN!$D$23,
            IF(UPPER(H2438)="D",
              EINSTELLUNGEN!$D$24,
              IF(UPPER(H2438)="E",
                EINSTELLUNGEN!$D$25,
                UPPER(H2438)))))),
      IF(ISNUMBER(H2438),
        EINSTELLUNGEN!$D$20&amp;H2438,
        UPPER(H2438)))),
  "")</f>
        <v/>
      </c>
      <c r="AQ2438" s="2" t="str">
        <f t="shared" si="1312"/>
        <v/>
      </c>
      <c r="AR2438" s="2">
        <f t="shared" si="1313"/>
        <v>0</v>
      </c>
      <c r="AS2438" s="145">
        <f t="shared" si="1314"/>
        <v>0.33333333333333331</v>
      </c>
      <c r="AT2438" s="2">
        <f t="shared" si="1315"/>
        <v>0</v>
      </c>
      <c r="AU2438" s="2">
        <f t="shared" si="1316"/>
        <v>0</v>
      </c>
      <c r="AV2438" s="2">
        <f t="shared" si="1317"/>
        <v>0</v>
      </c>
      <c r="AW2438" s="2">
        <f t="shared" si="1318"/>
        <v>0</v>
      </c>
      <c r="AX2438" s="2">
        <f t="shared" si="1332"/>
        <v>0</v>
      </c>
      <c r="AY2438" s="2">
        <f t="shared" si="1319"/>
        <v>0</v>
      </c>
      <c r="AZ2438" s="145" t="e">
        <f t="shared" si="1320"/>
        <v>#N/A</v>
      </c>
      <c r="BA2438" s="145" t="e">
        <f t="shared" si="1321"/>
        <v>#N/A</v>
      </c>
      <c r="BB2438" s="145">
        <f t="shared" si="1322"/>
        <v>2.083333333333337E-2</v>
      </c>
      <c r="BC2438" s="2">
        <f>IF(AM2438,
  IF(AND(AL2438=$J$31,_xlfn.DAYS(AH2438,DATE(AI2438,1,1))&lt;7),
    MAX(0,EINSTELLUNGEN!$D$12+1-WEEKDAY(DATE(EINSTELLUNGEN!$D$9,EINSTELLUNGEN!$D$10,1),2)),
    IF(AL2438=$J$33,
      MIN(EINSTELLUNGEN!$D$12,WEEKDAY(DATE(EINSTELLUNGEN!$D$9,12,31),2)),
      EINSTELLUNGEN!$D$12
  )) - SUMIF(AL$50:AL$2500,"="&amp;AL2438,AX$50:AX$2500),
  0)</f>
        <v>3</v>
      </c>
      <c r="BD2438" s="2">
        <f t="shared" si="1323"/>
        <v>0.33333333333333331</v>
      </c>
      <c r="BE2438" s="2">
        <f t="shared" si="1324"/>
        <v>0</v>
      </c>
    </row>
    <row r="2439" spans="1:57" ht="10.5" customHeight="1">
      <c r="A2439" s="1" t="str">
        <f t="shared" ca="1" si="1300"/>
        <v/>
      </c>
      <c r="B2439" s="1" t="str">
        <f t="shared" ca="1" si="1301"/>
        <v/>
      </c>
      <c r="C2439" s="1" t="str">
        <f t="shared" ca="1" si="1302"/>
        <v/>
      </c>
      <c r="D2439" s="1" t="str">
        <f t="shared" ca="1" si="1303"/>
        <v/>
      </c>
      <c r="F2439" s="10"/>
      <c r="G2439" s="136" t="str">
        <f t="shared" si="1304"/>
        <v/>
      </c>
      <c r="H2439" s="27"/>
      <c r="I2439" s="28"/>
      <c r="J2439" s="28"/>
      <c r="K2439" s="29"/>
      <c r="L2439" s="136"/>
      <c r="M2439" s="136"/>
      <c r="N2439" s="136"/>
      <c r="O2439" s="26" t="str">
        <f t="shared" si="1305"/>
        <v/>
      </c>
      <c r="P2439" s="218" t="str">
        <f t="shared" si="1306"/>
        <v/>
      </c>
      <c r="Q2439" s="26" t="str">
        <f t="shared" si="1307"/>
        <v/>
      </c>
      <c r="R2439" s="22"/>
      <c r="S2439" s="99"/>
      <c r="T2439" s="10"/>
      <c r="U2439" s="229" t="str">
        <f t="shared" si="1308"/>
        <v/>
      </c>
      <c r="V2439" s="230"/>
      <c r="W2439" s="230"/>
      <c r="X2439" s="230"/>
      <c r="Y2439" s="230"/>
      <c r="Z2439" s="22" t="str">
        <f>""</f>
        <v/>
      </c>
      <c r="AB2439" s="23" t="str">
        <f t="shared" si="1309"/>
        <v/>
      </c>
      <c r="AC2439" s="2" t="b">
        <f>COUNT(Q2439:Q$2500)&gt;0</f>
        <v>0</v>
      </c>
      <c r="AD2439" s="2" t="b">
        <f t="shared" si="1325"/>
        <v>0</v>
      </c>
      <c r="AE2439" s="2" t="b">
        <f t="shared" si="1326"/>
        <v>0</v>
      </c>
      <c r="AF2439" s="2" t="b">
        <f t="shared" si="1327"/>
        <v>0</v>
      </c>
      <c r="AG2439" s="2" t="b">
        <f>OR(
  AND(AC2439,NOT(AC2440)),
  AND(AF2439,WEEKDAY(AH2438,2)=EINSTELLUNGEN!$D$12),
  AND(AF2439,AH2439=$J$35)
)</f>
        <v>0</v>
      </c>
      <c r="AH2439" s="2">
        <f>IF(AE2439,AH2438+IF(WEEKDAY(AH2438+1,2)&lt;=EINSTELLUNGEN!$D$12,1,$J$36),AH2438)</f>
        <v>42020</v>
      </c>
      <c r="AI2439" s="2">
        <f t="shared" si="1328"/>
        <v>2019</v>
      </c>
      <c r="AJ2439" s="2">
        <f t="shared" si="1329"/>
        <v>201901</v>
      </c>
      <c r="AK2439" s="2">
        <f t="shared" si="1330"/>
        <v>201901</v>
      </c>
      <c r="AL2439" s="2">
        <f t="shared" si="1299"/>
        <v>201903</v>
      </c>
      <c r="AM2439" s="2" t="b">
        <f t="shared" si="1331"/>
        <v>1</v>
      </c>
      <c r="AN2439" s="4" t="e">
        <f t="shared" si="1310"/>
        <v>#N/A</v>
      </c>
      <c r="AO2439" s="4" t="e">
        <f t="shared" si="1311"/>
        <v>#N/A</v>
      </c>
      <c r="AP2439" s="2" t="str">
        <f>IF(AD2439,
  IF(ISBLANK(H2439),
    AP2438,
    IF(LEN(H2439)=1,
      IF(OR(UPPER(H2439)="A",UPPER(H2439)="I"),
        EINSTELLUNGEN!$D$21,
        IF(OR(UPPER(H2439)="B",UPPER(H2439)="M"),
          EINSTELLUNGEN!$D$22,
          IF(OR(UPPER(H2439)="C",UPPER(H2439)="S"),
            EINSTELLUNGEN!$D$23,
            IF(UPPER(H2439)="D",
              EINSTELLUNGEN!$D$24,
              IF(UPPER(H2439)="E",
                EINSTELLUNGEN!$D$25,
                UPPER(H2439)))))),
      IF(ISNUMBER(H2439),
        EINSTELLUNGEN!$D$20&amp;H2439,
        UPPER(H2439)))),
  "")</f>
        <v/>
      </c>
      <c r="AQ2439" s="2" t="str">
        <f t="shared" si="1312"/>
        <v/>
      </c>
      <c r="AR2439" s="2">
        <f t="shared" si="1313"/>
        <v>0</v>
      </c>
      <c r="AS2439" s="145">
        <f t="shared" si="1314"/>
        <v>0.33333333333333331</v>
      </c>
      <c r="AT2439" s="2">
        <f t="shared" si="1315"/>
        <v>0</v>
      </c>
      <c r="AU2439" s="2">
        <f t="shared" si="1316"/>
        <v>0</v>
      </c>
      <c r="AV2439" s="2">
        <f t="shared" si="1317"/>
        <v>0</v>
      </c>
      <c r="AW2439" s="2">
        <f t="shared" si="1318"/>
        <v>0</v>
      </c>
      <c r="AX2439" s="2">
        <f t="shared" si="1332"/>
        <v>0</v>
      </c>
      <c r="AY2439" s="2">
        <f t="shared" si="1319"/>
        <v>0</v>
      </c>
      <c r="AZ2439" s="145" t="e">
        <f t="shared" si="1320"/>
        <v>#N/A</v>
      </c>
      <c r="BA2439" s="145" t="e">
        <f t="shared" si="1321"/>
        <v>#N/A</v>
      </c>
      <c r="BB2439" s="145">
        <f t="shared" si="1322"/>
        <v>2.083333333333337E-2</v>
      </c>
      <c r="BC2439" s="2">
        <f>IF(AM2439,
  IF(AND(AL2439=$J$31,_xlfn.DAYS(AH2439,DATE(AI2439,1,1))&lt;7),
    MAX(0,EINSTELLUNGEN!$D$12+1-WEEKDAY(DATE(EINSTELLUNGEN!$D$9,EINSTELLUNGEN!$D$10,1),2)),
    IF(AL2439=$J$33,
      MIN(EINSTELLUNGEN!$D$12,WEEKDAY(DATE(EINSTELLUNGEN!$D$9,12,31),2)),
      EINSTELLUNGEN!$D$12
  )) - SUMIF(AL$50:AL$2500,"="&amp;AL2439,AX$50:AX$2500),
  0)</f>
        <v>3</v>
      </c>
      <c r="BD2439" s="2">
        <f t="shared" si="1323"/>
        <v>0.33333333333333331</v>
      </c>
      <c r="BE2439" s="2">
        <f t="shared" si="1324"/>
        <v>0</v>
      </c>
    </row>
    <row r="2440" spans="1:57" ht="10.5" customHeight="1">
      <c r="A2440" s="1" t="str">
        <f t="shared" ca="1" si="1300"/>
        <v/>
      </c>
      <c r="B2440" s="1" t="str">
        <f t="shared" ca="1" si="1301"/>
        <v/>
      </c>
      <c r="C2440" s="1" t="str">
        <f t="shared" ca="1" si="1302"/>
        <v/>
      </c>
      <c r="D2440" s="1" t="str">
        <f t="shared" ca="1" si="1303"/>
        <v/>
      </c>
      <c r="F2440" s="10"/>
      <c r="G2440" s="136" t="str">
        <f t="shared" si="1304"/>
        <v/>
      </c>
      <c r="H2440" s="27"/>
      <c r="I2440" s="28"/>
      <c r="J2440" s="28"/>
      <c r="K2440" s="29"/>
      <c r="L2440" s="136"/>
      <c r="M2440" s="136"/>
      <c r="N2440" s="136"/>
      <c r="O2440" s="26" t="str">
        <f t="shared" si="1305"/>
        <v/>
      </c>
      <c r="P2440" s="218" t="str">
        <f t="shared" si="1306"/>
        <v/>
      </c>
      <c r="Q2440" s="26" t="str">
        <f t="shared" si="1307"/>
        <v/>
      </c>
      <c r="R2440" s="22"/>
      <c r="S2440" s="99"/>
      <c r="T2440" s="10"/>
      <c r="U2440" s="229" t="str">
        <f t="shared" si="1308"/>
        <v/>
      </c>
      <c r="V2440" s="230"/>
      <c r="W2440" s="230"/>
      <c r="X2440" s="230"/>
      <c r="Y2440" s="230"/>
      <c r="Z2440" s="22" t="str">
        <f>""</f>
        <v/>
      </c>
      <c r="AB2440" s="23" t="str">
        <f t="shared" si="1309"/>
        <v/>
      </c>
      <c r="AC2440" s="2" t="b">
        <f>COUNT(Q2440:Q$2500)&gt;0</f>
        <v>0</v>
      </c>
      <c r="AD2440" s="2" t="b">
        <f t="shared" si="1325"/>
        <v>0</v>
      </c>
      <c r="AE2440" s="2" t="b">
        <f t="shared" si="1326"/>
        <v>0</v>
      </c>
      <c r="AF2440" s="2" t="b">
        <f t="shared" si="1327"/>
        <v>0</v>
      </c>
      <c r="AG2440" s="2" t="b">
        <f>OR(
  AND(AC2440,NOT(AC2441)),
  AND(AF2440,WEEKDAY(AH2439,2)=EINSTELLUNGEN!$D$12),
  AND(AF2440,AH2440=$J$35)
)</f>
        <v>0</v>
      </c>
      <c r="AH2440" s="2">
        <f>IF(AE2440,AH2439+IF(WEEKDAY(AH2439+1,2)&lt;=EINSTELLUNGEN!$D$12,1,$J$36),AH2439)</f>
        <v>42020</v>
      </c>
      <c r="AI2440" s="2">
        <f t="shared" si="1328"/>
        <v>2019</v>
      </c>
      <c r="AJ2440" s="2">
        <f t="shared" si="1329"/>
        <v>201901</v>
      </c>
      <c r="AK2440" s="2">
        <f t="shared" si="1330"/>
        <v>201901</v>
      </c>
      <c r="AL2440" s="2">
        <f t="shared" si="1299"/>
        <v>201903</v>
      </c>
      <c r="AM2440" s="2" t="b">
        <f t="shared" si="1331"/>
        <v>1</v>
      </c>
      <c r="AN2440" s="4" t="e">
        <f t="shared" si="1310"/>
        <v>#N/A</v>
      </c>
      <c r="AO2440" s="4" t="e">
        <f t="shared" si="1311"/>
        <v>#N/A</v>
      </c>
      <c r="AP2440" s="2" t="str">
        <f>IF(AD2440,
  IF(ISBLANK(H2440),
    AP2439,
    IF(LEN(H2440)=1,
      IF(OR(UPPER(H2440)="A",UPPER(H2440)="I"),
        EINSTELLUNGEN!$D$21,
        IF(OR(UPPER(H2440)="B",UPPER(H2440)="M"),
          EINSTELLUNGEN!$D$22,
          IF(OR(UPPER(H2440)="C",UPPER(H2440)="S"),
            EINSTELLUNGEN!$D$23,
            IF(UPPER(H2440)="D",
              EINSTELLUNGEN!$D$24,
              IF(UPPER(H2440)="E",
                EINSTELLUNGEN!$D$25,
                UPPER(H2440)))))),
      IF(ISNUMBER(H2440),
        EINSTELLUNGEN!$D$20&amp;H2440,
        UPPER(H2440)))),
  "")</f>
        <v/>
      </c>
      <c r="AQ2440" s="2" t="str">
        <f t="shared" si="1312"/>
        <v/>
      </c>
      <c r="AR2440" s="2">
        <f t="shared" si="1313"/>
        <v>0</v>
      </c>
      <c r="AS2440" s="145">
        <f t="shared" si="1314"/>
        <v>0.33333333333333331</v>
      </c>
      <c r="AT2440" s="2">
        <f t="shared" si="1315"/>
        <v>0</v>
      </c>
      <c r="AU2440" s="2">
        <f t="shared" si="1316"/>
        <v>0</v>
      </c>
      <c r="AV2440" s="2">
        <f t="shared" si="1317"/>
        <v>0</v>
      </c>
      <c r="AW2440" s="2">
        <f t="shared" si="1318"/>
        <v>0</v>
      </c>
      <c r="AX2440" s="2">
        <f t="shared" si="1332"/>
        <v>0</v>
      </c>
      <c r="AY2440" s="2">
        <f t="shared" si="1319"/>
        <v>0</v>
      </c>
      <c r="AZ2440" s="145" t="e">
        <f t="shared" si="1320"/>
        <v>#N/A</v>
      </c>
      <c r="BA2440" s="145" t="e">
        <f t="shared" si="1321"/>
        <v>#N/A</v>
      </c>
      <c r="BB2440" s="145">
        <f t="shared" si="1322"/>
        <v>2.083333333333337E-2</v>
      </c>
      <c r="BC2440" s="2">
        <f>IF(AM2440,
  IF(AND(AL2440=$J$31,_xlfn.DAYS(AH2440,DATE(AI2440,1,1))&lt;7),
    MAX(0,EINSTELLUNGEN!$D$12+1-WEEKDAY(DATE(EINSTELLUNGEN!$D$9,EINSTELLUNGEN!$D$10,1),2)),
    IF(AL2440=$J$33,
      MIN(EINSTELLUNGEN!$D$12,WEEKDAY(DATE(EINSTELLUNGEN!$D$9,12,31),2)),
      EINSTELLUNGEN!$D$12
  )) - SUMIF(AL$50:AL$2500,"="&amp;AL2440,AX$50:AX$2500),
  0)</f>
        <v>3</v>
      </c>
      <c r="BD2440" s="2">
        <f t="shared" si="1323"/>
        <v>0.33333333333333331</v>
      </c>
      <c r="BE2440" s="2">
        <f t="shared" si="1324"/>
        <v>0</v>
      </c>
    </row>
    <row r="2441" spans="1:57" ht="10.5" customHeight="1">
      <c r="A2441" s="1" t="str">
        <f t="shared" ca="1" si="1300"/>
        <v/>
      </c>
      <c r="B2441" s="1" t="str">
        <f t="shared" ca="1" si="1301"/>
        <v/>
      </c>
      <c r="C2441" s="1" t="str">
        <f t="shared" ca="1" si="1302"/>
        <v/>
      </c>
      <c r="D2441" s="1" t="str">
        <f t="shared" ca="1" si="1303"/>
        <v/>
      </c>
      <c r="F2441" s="10"/>
      <c r="G2441" s="136" t="str">
        <f t="shared" si="1304"/>
        <v/>
      </c>
      <c r="H2441" s="27"/>
      <c r="I2441" s="28"/>
      <c r="J2441" s="28"/>
      <c r="K2441" s="29"/>
      <c r="L2441" s="136"/>
      <c r="M2441" s="136"/>
      <c r="N2441" s="136"/>
      <c r="O2441" s="26" t="str">
        <f t="shared" si="1305"/>
        <v/>
      </c>
      <c r="P2441" s="218" t="str">
        <f t="shared" si="1306"/>
        <v/>
      </c>
      <c r="Q2441" s="26" t="str">
        <f t="shared" si="1307"/>
        <v/>
      </c>
      <c r="R2441" s="22"/>
      <c r="S2441" s="99"/>
      <c r="T2441" s="10"/>
      <c r="U2441" s="229" t="str">
        <f t="shared" si="1308"/>
        <v/>
      </c>
      <c r="V2441" s="230"/>
      <c r="W2441" s="230"/>
      <c r="X2441" s="230"/>
      <c r="Y2441" s="230"/>
      <c r="Z2441" s="22" t="str">
        <f>""</f>
        <v/>
      </c>
      <c r="AB2441" s="23" t="str">
        <f t="shared" si="1309"/>
        <v/>
      </c>
      <c r="AC2441" s="2" t="b">
        <f>COUNT(Q2441:Q$2500)&gt;0</f>
        <v>0</v>
      </c>
      <c r="AD2441" s="2" t="b">
        <f t="shared" si="1325"/>
        <v>0</v>
      </c>
      <c r="AE2441" s="2" t="b">
        <f t="shared" si="1326"/>
        <v>0</v>
      </c>
      <c r="AF2441" s="2" t="b">
        <f t="shared" si="1327"/>
        <v>0</v>
      </c>
      <c r="AG2441" s="2" t="b">
        <f>OR(
  AND(AC2441,NOT(AC2442)),
  AND(AF2441,WEEKDAY(AH2440,2)=EINSTELLUNGEN!$D$12),
  AND(AF2441,AH2441=$J$35)
)</f>
        <v>0</v>
      </c>
      <c r="AH2441" s="2">
        <f>IF(AE2441,AH2440+IF(WEEKDAY(AH2440+1,2)&lt;=EINSTELLUNGEN!$D$12,1,$J$36),AH2440)</f>
        <v>42020</v>
      </c>
      <c r="AI2441" s="2">
        <f t="shared" si="1328"/>
        <v>2019</v>
      </c>
      <c r="AJ2441" s="2">
        <f t="shared" si="1329"/>
        <v>201901</v>
      </c>
      <c r="AK2441" s="2">
        <f t="shared" si="1330"/>
        <v>201901</v>
      </c>
      <c r="AL2441" s="2">
        <f t="shared" ref="AL2441:AL2501" si="1333">AI2441*100-IF(AND(_xlfn.ISOWEEKNUM(AH2441)&gt;=52,MONTH(AH2441)=1),100,0)+_xlfn.ISOWEEKNUM(AH2441)</f>
        <v>201903</v>
      </c>
      <c r="AM2441" s="2" t="b">
        <f t="shared" si="1331"/>
        <v>1</v>
      </c>
      <c r="AN2441" s="4" t="e">
        <f t="shared" si="1310"/>
        <v>#N/A</v>
      </c>
      <c r="AO2441" s="4" t="e">
        <f t="shared" si="1311"/>
        <v>#N/A</v>
      </c>
      <c r="AP2441" s="2" t="str">
        <f>IF(AD2441,
  IF(ISBLANK(H2441),
    AP2440,
    IF(LEN(H2441)=1,
      IF(OR(UPPER(H2441)="A",UPPER(H2441)="I"),
        EINSTELLUNGEN!$D$21,
        IF(OR(UPPER(H2441)="B",UPPER(H2441)="M"),
          EINSTELLUNGEN!$D$22,
          IF(OR(UPPER(H2441)="C",UPPER(H2441)="S"),
            EINSTELLUNGEN!$D$23,
            IF(UPPER(H2441)="D",
              EINSTELLUNGEN!$D$24,
              IF(UPPER(H2441)="E",
                EINSTELLUNGEN!$D$25,
                UPPER(H2441)))))),
      IF(ISNUMBER(H2441),
        EINSTELLUNGEN!$D$20&amp;H2441,
        UPPER(H2441)))),
  "")</f>
        <v/>
      </c>
      <c r="AQ2441" s="2" t="str">
        <f t="shared" si="1312"/>
        <v/>
      </c>
      <c r="AR2441" s="2">
        <f t="shared" si="1313"/>
        <v>0</v>
      </c>
      <c r="AS2441" s="145">
        <f t="shared" si="1314"/>
        <v>0.33333333333333331</v>
      </c>
      <c r="AT2441" s="2">
        <f t="shared" si="1315"/>
        <v>0</v>
      </c>
      <c r="AU2441" s="2">
        <f t="shared" si="1316"/>
        <v>0</v>
      </c>
      <c r="AV2441" s="2">
        <f t="shared" si="1317"/>
        <v>0</v>
      </c>
      <c r="AW2441" s="2">
        <f t="shared" si="1318"/>
        <v>0</v>
      </c>
      <c r="AX2441" s="2">
        <f t="shared" si="1332"/>
        <v>0</v>
      </c>
      <c r="AY2441" s="2">
        <f t="shared" si="1319"/>
        <v>0</v>
      </c>
      <c r="AZ2441" s="145" t="e">
        <f t="shared" si="1320"/>
        <v>#N/A</v>
      </c>
      <c r="BA2441" s="145" t="e">
        <f t="shared" si="1321"/>
        <v>#N/A</v>
      </c>
      <c r="BB2441" s="145">
        <f t="shared" si="1322"/>
        <v>2.083333333333337E-2</v>
      </c>
      <c r="BC2441" s="2">
        <f>IF(AM2441,
  IF(AND(AL2441=$J$31,_xlfn.DAYS(AH2441,DATE(AI2441,1,1))&lt;7),
    MAX(0,EINSTELLUNGEN!$D$12+1-WEEKDAY(DATE(EINSTELLUNGEN!$D$9,EINSTELLUNGEN!$D$10,1),2)),
    IF(AL2441=$J$33,
      MIN(EINSTELLUNGEN!$D$12,WEEKDAY(DATE(EINSTELLUNGEN!$D$9,12,31),2)),
      EINSTELLUNGEN!$D$12
  )) - SUMIF(AL$50:AL$2500,"="&amp;AL2441,AX$50:AX$2500),
  0)</f>
        <v>3</v>
      </c>
      <c r="BD2441" s="2">
        <f t="shared" si="1323"/>
        <v>0.33333333333333331</v>
      </c>
      <c r="BE2441" s="2">
        <f t="shared" si="1324"/>
        <v>0</v>
      </c>
    </row>
    <row r="2442" spans="1:57" ht="10.5" customHeight="1">
      <c r="A2442" s="1" t="str">
        <f t="shared" ca="1" si="1300"/>
        <v/>
      </c>
      <c r="B2442" s="1" t="str">
        <f t="shared" ca="1" si="1301"/>
        <v/>
      </c>
      <c r="C2442" s="1" t="str">
        <f t="shared" ca="1" si="1302"/>
        <v/>
      </c>
      <c r="D2442" s="1" t="str">
        <f t="shared" ca="1" si="1303"/>
        <v/>
      </c>
      <c r="F2442" s="10"/>
      <c r="G2442" s="136" t="str">
        <f t="shared" si="1304"/>
        <v/>
      </c>
      <c r="H2442" s="27"/>
      <c r="I2442" s="28"/>
      <c r="J2442" s="28"/>
      <c r="K2442" s="29"/>
      <c r="L2442" s="136"/>
      <c r="M2442" s="136"/>
      <c r="N2442" s="136"/>
      <c r="O2442" s="26" t="str">
        <f t="shared" si="1305"/>
        <v/>
      </c>
      <c r="P2442" s="218" t="str">
        <f t="shared" si="1306"/>
        <v/>
      </c>
      <c r="Q2442" s="26" t="str">
        <f t="shared" si="1307"/>
        <v/>
      </c>
      <c r="R2442" s="22"/>
      <c r="S2442" s="99"/>
      <c r="T2442" s="10"/>
      <c r="U2442" s="229" t="str">
        <f t="shared" si="1308"/>
        <v/>
      </c>
      <c r="V2442" s="230"/>
      <c r="W2442" s="230"/>
      <c r="X2442" s="230"/>
      <c r="Y2442" s="230"/>
      <c r="Z2442" s="22" t="str">
        <f>""</f>
        <v/>
      </c>
      <c r="AB2442" s="23" t="str">
        <f t="shared" si="1309"/>
        <v/>
      </c>
      <c r="AC2442" s="2" t="b">
        <f>COUNT(Q2442:Q$2500)&gt;0</f>
        <v>0</v>
      </c>
      <c r="AD2442" s="2" t="b">
        <f t="shared" si="1325"/>
        <v>0</v>
      </c>
      <c r="AE2442" s="2" t="b">
        <f t="shared" si="1326"/>
        <v>0</v>
      </c>
      <c r="AF2442" s="2" t="b">
        <f t="shared" si="1327"/>
        <v>0</v>
      </c>
      <c r="AG2442" s="2" t="b">
        <f>OR(
  AND(AC2442,NOT(AC2443)),
  AND(AF2442,WEEKDAY(AH2441,2)=EINSTELLUNGEN!$D$12),
  AND(AF2442,AH2442=$J$35)
)</f>
        <v>0</v>
      </c>
      <c r="AH2442" s="2">
        <f>IF(AE2442,AH2441+IF(WEEKDAY(AH2441+1,2)&lt;=EINSTELLUNGEN!$D$12,1,$J$36),AH2441)</f>
        <v>42020</v>
      </c>
      <c r="AI2442" s="2">
        <f t="shared" si="1328"/>
        <v>2019</v>
      </c>
      <c r="AJ2442" s="2">
        <f t="shared" si="1329"/>
        <v>201901</v>
      </c>
      <c r="AK2442" s="2">
        <f t="shared" si="1330"/>
        <v>201901</v>
      </c>
      <c r="AL2442" s="2">
        <f t="shared" si="1333"/>
        <v>201903</v>
      </c>
      <c r="AM2442" s="2" t="b">
        <f t="shared" si="1331"/>
        <v>1</v>
      </c>
      <c r="AN2442" s="4" t="e">
        <f t="shared" si="1310"/>
        <v>#N/A</v>
      </c>
      <c r="AO2442" s="4" t="e">
        <f t="shared" si="1311"/>
        <v>#N/A</v>
      </c>
      <c r="AP2442" s="2" t="str">
        <f>IF(AD2442,
  IF(ISBLANK(H2442),
    AP2441,
    IF(LEN(H2442)=1,
      IF(OR(UPPER(H2442)="A",UPPER(H2442)="I"),
        EINSTELLUNGEN!$D$21,
        IF(OR(UPPER(H2442)="B",UPPER(H2442)="M"),
          EINSTELLUNGEN!$D$22,
          IF(OR(UPPER(H2442)="C",UPPER(H2442)="S"),
            EINSTELLUNGEN!$D$23,
            IF(UPPER(H2442)="D",
              EINSTELLUNGEN!$D$24,
              IF(UPPER(H2442)="E",
                EINSTELLUNGEN!$D$25,
                UPPER(H2442)))))),
      IF(ISNUMBER(H2442),
        EINSTELLUNGEN!$D$20&amp;H2442,
        UPPER(H2442)))),
  "")</f>
        <v/>
      </c>
      <c r="AQ2442" s="2" t="str">
        <f t="shared" si="1312"/>
        <v/>
      </c>
      <c r="AR2442" s="2">
        <f t="shared" si="1313"/>
        <v>0</v>
      </c>
      <c r="AS2442" s="145">
        <f t="shared" si="1314"/>
        <v>0.33333333333333331</v>
      </c>
      <c r="AT2442" s="2">
        <f t="shared" si="1315"/>
        <v>0</v>
      </c>
      <c r="AU2442" s="2">
        <f t="shared" si="1316"/>
        <v>0</v>
      </c>
      <c r="AV2442" s="2">
        <f t="shared" si="1317"/>
        <v>0</v>
      </c>
      <c r="AW2442" s="2">
        <f t="shared" si="1318"/>
        <v>0</v>
      </c>
      <c r="AX2442" s="2">
        <f t="shared" si="1332"/>
        <v>0</v>
      </c>
      <c r="AY2442" s="2">
        <f t="shared" si="1319"/>
        <v>0</v>
      </c>
      <c r="AZ2442" s="145" t="e">
        <f t="shared" si="1320"/>
        <v>#N/A</v>
      </c>
      <c r="BA2442" s="145" t="e">
        <f t="shared" si="1321"/>
        <v>#N/A</v>
      </c>
      <c r="BB2442" s="145">
        <f t="shared" si="1322"/>
        <v>2.083333333333337E-2</v>
      </c>
      <c r="BC2442" s="2">
        <f>IF(AM2442,
  IF(AND(AL2442=$J$31,_xlfn.DAYS(AH2442,DATE(AI2442,1,1))&lt;7),
    MAX(0,EINSTELLUNGEN!$D$12+1-WEEKDAY(DATE(EINSTELLUNGEN!$D$9,EINSTELLUNGEN!$D$10,1),2)),
    IF(AL2442=$J$33,
      MIN(EINSTELLUNGEN!$D$12,WEEKDAY(DATE(EINSTELLUNGEN!$D$9,12,31),2)),
      EINSTELLUNGEN!$D$12
  )) - SUMIF(AL$50:AL$2500,"="&amp;AL2442,AX$50:AX$2500),
  0)</f>
        <v>3</v>
      </c>
      <c r="BD2442" s="2">
        <f t="shared" si="1323"/>
        <v>0.33333333333333331</v>
      </c>
      <c r="BE2442" s="2">
        <f t="shared" si="1324"/>
        <v>0</v>
      </c>
    </row>
    <row r="2443" spans="1:57" ht="10.5" customHeight="1">
      <c r="A2443" s="1" t="str">
        <f t="shared" ca="1" si="1300"/>
        <v/>
      </c>
      <c r="B2443" s="1" t="str">
        <f t="shared" ca="1" si="1301"/>
        <v/>
      </c>
      <c r="C2443" s="1" t="str">
        <f t="shared" ca="1" si="1302"/>
        <v/>
      </c>
      <c r="D2443" s="1" t="str">
        <f t="shared" ca="1" si="1303"/>
        <v/>
      </c>
      <c r="F2443" s="10"/>
      <c r="G2443" s="136" t="str">
        <f t="shared" si="1304"/>
        <v/>
      </c>
      <c r="H2443" s="27"/>
      <c r="I2443" s="28"/>
      <c r="J2443" s="28"/>
      <c r="K2443" s="29"/>
      <c r="L2443" s="136"/>
      <c r="M2443" s="136"/>
      <c r="N2443" s="136"/>
      <c r="O2443" s="26" t="str">
        <f t="shared" si="1305"/>
        <v/>
      </c>
      <c r="P2443" s="218" t="str">
        <f t="shared" si="1306"/>
        <v/>
      </c>
      <c r="Q2443" s="26" t="str">
        <f t="shared" si="1307"/>
        <v/>
      </c>
      <c r="R2443" s="22"/>
      <c r="S2443" s="99"/>
      <c r="T2443" s="10"/>
      <c r="U2443" s="229" t="str">
        <f t="shared" si="1308"/>
        <v/>
      </c>
      <c r="V2443" s="230"/>
      <c r="W2443" s="230"/>
      <c r="X2443" s="230"/>
      <c r="Y2443" s="230"/>
      <c r="Z2443" s="22" t="str">
        <f>""</f>
        <v/>
      </c>
      <c r="AB2443" s="23" t="str">
        <f t="shared" si="1309"/>
        <v/>
      </c>
      <c r="AC2443" s="2" t="b">
        <f>COUNT(Q2443:Q$2500)&gt;0</f>
        <v>0</v>
      </c>
      <c r="AD2443" s="2" t="b">
        <f t="shared" si="1325"/>
        <v>0</v>
      </c>
      <c r="AE2443" s="2" t="b">
        <f t="shared" si="1326"/>
        <v>0</v>
      </c>
      <c r="AF2443" s="2" t="b">
        <f t="shared" si="1327"/>
        <v>0</v>
      </c>
      <c r="AG2443" s="2" t="b">
        <f>OR(
  AND(AC2443,NOT(AC2444)),
  AND(AF2443,WEEKDAY(AH2442,2)=EINSTELLUNGEN!$D$12),
  AND(AF2443,AH2443=$J$35)
)</f>
        <v>0</v>
      </c>
      <c r="AH2443" s="2">
        <f>IF(AE2443,AH2442+IF(WEEKDAY(AH2442+1,2)&lt;=EINSTELLUNGEN!$D$12,1,$J$36),AH2442)</f>
        <v>42020</v>
      </c>
      <c r="AI2443" s="2">
        <f t="shared" si="1328"/>
        <v>2019</v>
      </c>
      <c r="AJ2443" s="2">
        <f t="shared" si="1329"/>
        <v>201901</v>
      </c>
      <c r="AK2443" s="2">
        <f t="shared" si="1330"/>
        <v>201901</v>
      </c>
      <c r="AL2443" s="2">
        <f t="shared" si="1333"/>
        <v>201903</v>
      </c>
      <c r="AM2443" s="2" t="b">
        <f t="shared" si="1331"/>
        <v>1</v>
      </c>
      <c r="AN2443" s="4" t="e">
        <f t="shared" si="1310"/>
        <v>#N/A</v>
      </c>
      <c r="AO2443" s="4" t="e">
        <f t="shared" si="1311"/>
        <v>#N/A</v>
      </c>
      <c r="AP2443" s="2" t="str">
        <f>IF(AD2443,
  IF(ISBLANK(H2443),
    AP2442,
    IF(LEN(H2443)=1,
      IF(OR(UPPER(H2443)="A",UPPER(H2443)="I"),
        EINSTELLUNGEN!$D$21,
        IF(OR(UPPER(H2443)="B",UPPER(H2443)="M"),
          EINSTELLUNGEN!$D$22,
          IF(OR(UPPER(H2443)="C",UPPER(H2443)="S"),
            EINSTELLUNGEN!$D$23,
            IF(UPPER(H2443)="D",
              EINSTELLUNGEN!$D$24,
              IF(UPPER(H2443)="E",
                EINSTELLUNGEN!$D$25,
                UPPER(H2443)))))),
      IF(ISNUMBER(H2443),
        EINSTELLUNGEN!$D$20&amp;H2443,
        UPPER(H2443)))),
  "")</f>
        <v/>
      </c>
      <c r="AQ2443" s="2" t="str">
        <f t="shared" si="1312"/>
        <v/>
      </c>
      <c r="AR2443" s="2">
        <f t="shared" si="1313"/>
        <v>0</v>
      </c>
      <c r="AS2443" s="145">
        <f t="shared" si="1314"/>
        <v>0.33333333333333331</v>
      </c>
      <c r="AT2443" s="2">
        <f t="shared" si="1315"/>
        <v>0</v>
      </c>
      <c r="AU2443" s="2">
        <f t="shared" si="1316"/>
        <v>0</v>
      </c>
      <c r="AV2443" s="2">
        <f t="shared" si="1317"/>
        <v>0</v>
      </c>
      <c r="AW2443" s="2">
        <f t="shared" si="1318"/>
        <v>0</v>
      </c>
      <c r="AX2443" s="2">
        <f t="shared" si="1332"/>
        <v>0</v>
      </c>
      <c r="AY2443" s="2">
        <f t="shared" si="1319"/>
        <v>0</v>
      </c>
      <c r="AZ2443" s="145" t="e">
        <f t="shared" si="1320"/>
        <v>#N/A</v>
      </c>
      <c r="BA2443" s="145" t="e">
        <f t="shared" si="1321"/>
        <v>#N/A</v>
      </c>
      <c r="BB2443" s="145">
        <f t="shared" si="1322"/>
        <v>2.083333333333337E-2</v>
      </c>
      <c r="BC2443" s="2">
        <f>IF(AM2443,
  IF(AND(AL2443=$J$31,_xlfn.DAYS(AH2443,DATE(AI2443,1,1))&lt;7),
    MAX(0,EINSTELLUNGEN!$D$12+1-WEEKDAY(DATE(EINSTELLUNGEN!$D$9,EINSTELLUNGEN!$D$10,1),2)),
    IF(AL2443=$J$33,
      MIN(EINSTELLUNGEN!$D$12,WEEKDAY(DATE(EINSTELLUNGEN!$D$9,12,31),2)),
      EINSTELLUNGEN!$D$12
  )) - SUMIF(AL$50:AL$2500,"="&amp;AL2443,AX$50:AX$2500),
  0)</f>
        <v>3</v>
      </c>
      <c r="BD2443" s="2">
        <f t="shared" si="1323"/>
        <v>0.33333333333333331</v>
      </c>
      <c r="BE2443" s="2">
        <f t="shared" si="1324"/>
        <v>0</v>
      </c>
    </row>
    <row r="2444" spans="1:57" ht="10.5" customHeight="1">
      <c r="A2444" s="1" t="str">
        <f t="shared" ca="1" si="1300"/>
        <v/>
      </c>
      <c r="B2444" s="1" t="str">
        <f t="shared" ca="1" si="1301"/>
        <v/>
      </c>
      <c r="C2444" s="1" t="str">
        <f t="shared" ca="1" si="1302"/>
        <v/>
      </c>
      <c r="D2444" s="1" t="str">
        <f t="shared" ca="1" si="1303"/>
        <v/>
      </c>
      <c r="F2444" s="10"/>
      <c r="G2444" s="136" t="str">
        <f t="shared" si="1304"/>
        <v/>
      </c>
      <c r="H2444" s="27"/>
      <c r="I2444" s="28"/>
      <c r="J2444" s="28"/>
      <c r="K2444" s="29"/>
      <c r="L2444" s="136"/>
      <c r="M2444" s="136"/>
      <c r="N2444" s="136"/>
      <c r="O2444" s="26" t="str">
        <f t="shared" si="1305"/>
        <v/>
      </c>
      <c r="P2444" s="218" t="str">
        <f t="shared" si="1306"/>
        <v/>
      </c>
      <c r="Q2444" s="26" t="str">
        <f t="shared" si="1307"/>
        <v/>
      </c>
      <c r="R2444" s="22"/>
      <c r="S2444" s="99"/>
      <c r="T2444" s="10"/>
      <c r="U2444" s="229" t="str">
        <f t="shared" si="1308"/>
        <v/>
      </c>
      <c r="V2444" s="230"/>
      <c r="W2444" s="230"/>
      <c r="X2444" s="230"/>
      <c r="Y2444" s="230"/>
      <c r="Z2444" s="22" t="str">
        <f>""</f>
        <v/>
      </c>
      <c r="AB2444" s="23" t="str">
        <f t="shared" si="1309"/>
        <v/>
      </c>
      <c r="AC2444" s="2" t="b">
        <f>COUNT(Q2444:Q$2500)&gt;0</f>
        <v>0</v>
      </c>
      <c r="AD2444" s="2" t="b">
        <f t="shared" si="1325"/>
        <v>0</v>
      </c>
      <c r="AE2444" s="2" t="b">
        <f t="shared" si="1326"/>
        <v>0</v>
      </c>
      <c r="AF2444" s="2" t="b">
        <f t="shared" si="1327"/>
        <v>0</v>
      </c>
      <c r="AG2444" s="2" t="b">
        <f>OR(
  AND(AC2444,NOT(AC2445)),
  AND(AF2444,WEEKDAY(AH2443,2)=EINSTELLUNGEN!$D$12),
  AND(AF2444,AH2444=$J$35)
)</f>
        <v>0</v>
      </c>
      <c r="AH2444" s="2">
        <f>IF(AE2444,AH2443+IF(WEEKDAY(AH2443+1,2)&lt;=EINSTELLUNGEN!$D$12,1,$J$36),AH2443)</f>
        <v>42020</v>
      </c>
      <c r="AI2444" s="2">
        <f t="shared" si="1328"/>
        <v>2019</v>
      </c>
      <c r="AJ2444" s="2">
        <f t="shared" si="1329"/>
        <v>201901</v>
      </c>
      <c r="AK2444" s="2">
        <f t="shared" si="1330"/>
        <v>201901</v>
      </c>
      <c r="AL2444" s="2">
        <f t="shared" si="1333"/>
        <v>201903</v>
      </c>
      <c r="AM2444" s="2" t="b">
        <f t="shared" si="1331"/>
        <v>1</v>
      </c>
      <c r="AN2444" s="4" t="e">
        <f t="shared" si="1310"/>
        <v>#N/A</v>
      </c>
      <c r="AO2444" s="4" t="e">
        <f t="shared" si="1311"/>
        <v>#N/A</v>
      </c>
      <c r="AP2444" s="2" t="str">
        <f>IF(AD2444,
  IF(ISBLANK(H2444),
    AP2443,
    IF(LEN(H2444)=1,
      IF(OR(UPPER(H2444)="A",UPPER(H2444)="I"),
        EINSTELLUNGEN!$D$21,
        IF(OR(UPPER(H2444)="B",UPPER(H2444)="M"),
          EINSTELLUNGEN!$D$22,
          IF(OR(UPPER(H2444)="C",UPPER(H2444)="S"),
            EINSTELLUNGEN!$D$23,
            IF(UPPER(H2444)="D",
              EINSTELLUNGEN!$D$24,
              IF(UPPER(H2444)="E",
                EINSTELLUNGEN!$D$25,
                UPPER(H2444)))))),
      IF(ISNUMBER(H2444),
        EINSTELLUNGEN!$D$20&amp;H2444,
        UPPER(H2444)))),
  "")</f>
        <v/>
      </c>
      <c r="AQ2444" s="2" t="str">
        <f t="shared" si="1312"/>
        <v/>
      </c>
      <c r="AR2444" s="2">
        <f t="shared" si="1313"/>
        <v>0</v>
      </c>
      <c r="AS2444" s="145">
        <f t="shared" si="1314"/>
        <v>0.33333333333333331</v>
      </c>
      <c r="AT2444" s="2">
        <f t="shared" si="1315"/>
        <v>0</v>
      </c>
      <c r="AU2444" s="2">
        <f t="shared" si="1316"/>
        <v>0</v>
      </c>
      <c r="AV2444" s="2">
        <f t="shared" si="1317"/>
        <v>0</v>
      </c>
      <c r="AW2444" s="2">
        <f t="shared" si="1318"/>
        <v>0</v>
      </c>
      <c r="AX2444" s="2">
        <f t="shared" si="1332"/>
        <v>0</v>
      </c>
      <c r="AY2444" s="2">
        <f t="shared" si="1319"/>
        <v>0</v>
      </c>
      <c r="AZ2444" s="145" t="e">
        <f t="shared" si="1320"/>
        <v>#N/A</v>
      </c>
      <c r="BA2444" s="145" t="e">
        <f t="shared" si="1321"/>
        <v>#N/A</v>
      </c>
      <c r="BB2444" s="145">
        <f t="shared" si="1322"/>
        <v>2.083333333333337E-2</v>
      </c>
      <c r="BC2444" s="2">
        <f>IF(AM2444,
  IF(AND(AL2444=$J$31,_xlfn.DAYS(AH2444,DATE(AI2444,1,1))&lt;7),
    MAX(0,EINSTELLUNGEN!$D$12+1-WEEKDAY(DATE(EINSTELLUNGEN!$D$9,EINSTELLUNGEN!$D$10,1),2)),
    IF(AL2444=$J$33,
      MIN(EINSTELLUNGEN!$D$12,WEEKDAY(DATE(EINSTELLUNGEN!$D$9,12,31),2)),
      EINSTELLUNGEN!$D$12
  )) - SUMIF(AL$50:AL$2500,"="&amp;AL2444,AX$50:AX$2500),
  0)</f>
        <v>3</v>
      </c>
      <c r="BD2444" s="2">
        <f t="shared" si="1323"/>
        <v>0.33333333333333331</v>
      </c>
      <c r="BE2444" s="2">
        <f t="shared" si="1324"/>
        <v>0</v>
      </c>
    </row>
    <row r="2445" spans="1:57" ht="10.5" customHeight="1">
      <c r="A2445" s="1" t="str">
        <f t="shared" ca="1" si="1300"/>
        <v/>
      </c>
      <c r="B2445" s="1" t="str">
        <f t="shared" ca="1" si="1301"/>
        <v/>
      </c>
      <c r="C2445" s="1" t="str">
        <f t="shared" ca="1" si="1302"/>
        <v/>
      </c>
      <c r="D2445" s="1" t="str">
        <f t="shared" ca="1" si="1303"/>
        <v/>
      </c>
      <c r="F2445" s="10"/>
      <c r="G2445" s="136" t="str">
        <f t="shared" si="1304"/>
        <v/>
      </c>
      <c r="H2445" s="27"/>
      <c r="I2445" s="28"/>
      <c r="J2445" s="28"/>
      <c r="K2445" s="29"/>
      <c r="L2445" s="136"/>
      <c r="M2445" s="136"/>
      <c r="N2445" s="136"/>
      <c r="O2445" s="26" t="str">
        <f t="shared" si="1305"/>
        <v/>
      </c>
      <c r="P2445" s="218" t="str">
        <f t="shared" si="1306"/>
        <v/>
      </c>
      <c r="Q2445" s="26" t="str">
        <f t="shared" si="1307"/>
        <v/>
      </c>
      <c r="R2445" s="22"/>
      <c r="S2445" s="99"/>
      <c r="T2445" s="10"/>
      <c r="U2445" s="229" t="str">
        <f t="shared" si="1308"/>
        <v/>
      </c>
      <c r="V2445" s="230"/>
      <c r="W2445" s="230"/>
      <c r="X2445" s="230"/>
      <c r="Y2445" s="230"/>
      <c r="Z2445" s="22" t="str">
        <f>""</f>
        <v/>
      </c>
      <c r="AB2445" s="23" t="str">
        <f t="shared" si="1309"/>
        <v/>
      </c>
      <c r="AC2445" s="2" t="b">
        <f>COUNT(Q2445:Q$2500)&gt;0</f>
        <v>0</v>
      </c>
      <c r="AD2445" s="2" t="b">
        <f t="shared" si="1325"/>
        <v>0</v>
      </c>
      <c r="AE2445" s="2" t="b">
        <f t="shared" si="1326"/>
        <v>0</v>
      </c>
      <c r="AF2445" s="2" t="b">
        <f t="shared" si="1327"/>
        <v>0</v>
      </c>
      <c r="AG2445" s="2" t="b">
        <f>OR(
  AND(AC2445,NOT(AC2446)),
  AND(AF2445,WEEKDAY(AH2444,2)=EINSTELLUNGEN!$D$12),
  AND(AF2445,AH2445=$J$35)
)</f>
        <v>0</v>
      </c>
      <c r="AH2445" s="2">
        <f>IF(AE2445,AH2444+IF(WEEKDAY(AH2444+1,2)&lt;=EINSTELLUNGEN!$D$12,1,$J$36),AH2444)</f>
        <v>42020</v>
      </c>
      <c r="AI2445" s="2">
        <f t="shared" si="1328"/>
        <v>2019</v>
      </c>
      <c r="AJ2445" s="2">
        <f t="shared" si="1329"/>
        <v>201901</v>
      </c>
      <c r="AK2445" s="2">
        <f t="shared" si="1330"/>
        <v>201901</v>
      </c>
      <c r="AL2445" s="2">
        <f t="shared" si="1333"/>
        <v>201903</v>
      </c>
      <c r="AM2445" s="2" t="b">
        <f t="shared" si="1331"/>
        <v>1</v>
      </c>
      <c r="AN2445" s="4" t="e">
        <f t="shared" si="1310"/>
        <v>#N/A</v>
      </c>
      <c r="AO2445" s="4" t="e">
        <f t="shared" si="1311"/>
        <v>#N/A</v>
      </c>
      <c r="AP2445" s="2" t="str">
        <f>IF(AD2445,
  IF(ISBLANK(H2445),
    AP2444,
    IF(LEN(H2445)=1,
      IF(OR(UPPER(H2445)="A",UPPER(H2445)="I"),
        EINSTELLUNGEN!$D$21,
        IF(OR(UPPER(H2445)="B",UPPER(H2445)="M"),
          EINSTELLUNGEN!$D$22,
          IF(OR(UPPER(H2445)="C",UPPER(H2445)="S"),
            EINSTELLUNGEN!$D$23,
            IF(UPPER(H2445)="D",
              EINSTELLUNGEN!$D$24,
              IF(UPPER(H2445)="E",
                EINSTELLUNGEN!$D$25,
                UPPER(H2445)))))),
      IF(ISNUMBER(H2445),
        EINSTELLUNGEN!$D$20&amp;H2445,
        UPPER(H2445)))),
  "")</f>
        <v/>
      </c>
      <c r="AQ2445" s="2" t="str">
        <f t="shared" si="1312"/>
        <v/>
      </c>
      <c r="AR2445" s="2">
        <f t="shared" si="1313"/>
        <v>0</v>
      </c>
      <c r="AS2445" s="145">
        <f t="shared" si="1314"/>
        <v>0.33333333333333331</v>
      </c>
      <c r="AT2445" s="2">
        <f t="shared" si="1315"/>
        <v>0</v>
      </c>
      <c r="AU2445" s="2">
        <f t="shared" si="1316"/>
        <v>0</v>
      </c>
      <c r="AV2445" s="2">
        <f t="shared" si="1317"/>
        <v>0</v>
      </c>
      <c r="AW2445" s="2">
        <f t="shared" si="1318"/>
        <v>0</v>
      </c>
      <c r="AX2445" s="2">
        <f t="shared" si="1332"/>
        <v>0</v>
      </c>
      <c r="AY2445" s="2">
        <f t="shared" si="1319"/>
        <v>0</v>
      </c>
      <c r="AZ2445" s="145" t="e">
        <f t="shared" si="1320"/>
        <v>#N/A</v>
      </c>
      <c r="BA2445" s="145" t="e">
        <f t="shared" si="1321"/>
        <v>#N/A</v>
      </c>
      <c r="BB2445" s="145">
        <f t="shared" si="1322"/>
        <v>2.083333333333337E-2</v>
      </c>
      <c r="BC2445" s="2">
        <f>IF(AM2445,
  IF(AND(AL2445=$J$31,_xlfn.DAYS(AH2445,DATE(AI2445,1,1))&lt;7),
    MAX(0,EINSTELLUNGEN!$D$12+1-WEEKDAY(DATE(EINSTELLUNGEN!$D$9,EINSTELLUNGEN!$D$10,1),2)),
    IF(AL2445=$J$33,
      MIN(EINSTELLUNGEN!$D$12,WEEKDAY(DATE(EINSTELLUNGEN!$D$9,12,31),2)),
      EINSTELLUNGEN!$D$12
  )) - SUMIF(AL$50:AL$2500,"="&amp;AL2445,AX$50:AX$2500),
  0)</f>
        <v>3</v>
      </c>
      <c r="BD2445" s="2">
        <f t="shared" si="1323"/>
        <v>0.33333333333333331</v>
      </c>
      <c r="BE2445" s="2">
        <f t="shared" si="1324"/>
        <v>0</v>
      </c>
    </row>
    <row r="2446" spans="1:57" ht="10.5" customHeight="1">
      <c r="A2446" s="1" t="str">
        <f t="shared" ca="1" si="1300"/>
        <v/>
      </c>
      <c r="B2446" s="1" t="str">
        <f t="shared" ca="1" si="1301"/>
        <v/>
      </c>
      <c r="C2446" s="1" t="str">
        <f t="shared" ca="1" si="1302"/>
        <v/>
      </c>
      <c r="D2446" s="1" t="str">
        <f t="shared" ca="1" si="1303"/>
        <v/>
      </c>
      <c r="F2446" s="10"/>
      <c r="G2446" s="136" t="str">
        <f t="shared" si="1304"/>
        <v/>
      </c>
      <c r="H2446" s="27"/>
      <c r="I2446" s="28"/>
      <c r="J2446" s="28"/>
      <c r="K2446" s="29"/>
      <c r="L2446" s="136"/>
      <c r="M2446" s="136"/>
      <c r="N2446" s="136"/>
      <c r="O2446" s="26" t="str">
        <f t="shared" si="1305"/>
        <v/>
      </c>
      <c r="P2446" s="218" t="str">
        <f t="shared" si="1306"/>
        <v/>
      </c>
      <c r="Q2446" s="26" t="str">
        <f t="shared" si="1307"/>
        <v/>
      </c>
      <c r="R2446" s="22"/>
      <c r="S2446" s="99"/>
      <c r="T2446" s="10"/>
      <c r="U2446" s="229" t="str">
        <f t="shared" si="1308"/>
        <v/>
      </c>
      <c r="V2446" s="230"/>
      <c r="W2446" s="230"/>
      <c r="X2446" s="230"/>
      <c r="Y2446" s="230"/>
      <c r="Z2446" s="22" t="str">
        <f>""</f>
        <v/>
      </c>
      <c r="AB2446" s="23" t="str">
        <f t="shared" si="1309"/>
        <v/>
      </c>
      <c r="AC2446" s="2" t="b">
        <f>COUNT(Q2446:Q$2500)&gt;0</f>
        <v>0</v>
      </c>
      <c r="AD2446" s="2" t="b">
        <f t="shared" si="1325"/>
        <v>0</v>
      </c>
      <c r="AE2446" s="2" t="b">
        <f t="shared" si="1326"/>
        <v>0</v>
      </c>
      <c r="AF2446" s="2" t="b">
        <f t="shared" si="1327"/>
        <v>0</v>
      </c>
      <c r="AG2446" s="2" t="b">
        <f>OR(
  AND(AC2446,NOT(AC2447)),
  AND(AF2446,WEEKDAY(AH2445,2)=EINSTELLUNGEN!$D$12),
  AND(AF2446,AH2446=$J$35)
)</f>
        <v>0</v>
      </c>
      <c r="AH2446" s="2">
        <f>IF(AE2446,AH2445+IF(WEEKDAY(AH2445+1,2)&lt;=EINSTELLUNGEN!$D$12,1,$J$36),AH2445)</f>
        <v>42020</v>
      </c>
      <c r="AI2446" s="2">
        <f t="shared" si="1328"/>
        <v>2019</v>
      </c>
      <c r="AJ2446" s="2">
        <f t="shared" si="1329"/>
        <v>201901</v>
      </c>
      <c r="AK2446" s="2">
        <f t="shared" si="1330"/>
        <v>201901</v>
      </c>
      <c r="AL2446" s="2">
        <f t="shared" si="1333"/>
        <v>201903</v>
      </c>
      <c r="AM2446" s="2" t="b">
        <f t="shared" si="1331"/>
        <v>1</v>
      </c>
      <c r="AN2446" s="4" t="e">
        <f t="shared" si="1310"/>
        <v>#N/A</v>
      </c>
      <c r="AO2446" s="4" t="e">
        <f t="shared" si="1311"/>
        <v>#N/A</v>
      </c>
      <c r="AP2446" s="2" t="str">
        <f>IF(AD2446,
  IF(ISBLANK(H2446),
    AP2445,
    IF(LEN(H2446)=1,
      IF(OR(UPPER(H2446)="A",UPPER(H2446)="I"),
        EINSTELLUNGEN!$D$21,
        IF(OR(UPPER(H2446)="B",UPPER(H2446)="M"),
          EINSTELLUNGEN!$D$22,
          IF(OR(UPPER(H2446)="C",UPPER(H2446)="S"),
            EINSTELLUNGEN!$D$23,
            IF(UPPER(H2446)="D",
              EINSTELLUNGEN!$D$24,
              IF(UPPER(H2446)="E",
                EINSTELLUNGEN!$D$25,
                UPPER(H2446)))))),
      IF(ISNUMBER(H2446),
        EINSTELLUNGEN!$D$20&amp;H2446,
        UPPER(H2446)))),
  "")</f>
        <v/>
      </c>
      <c r="AQ2446" s="2" t="str">
        <f t="shared" si="1312"/>
        <v/>
      </c>
      <c r="AR2446" s="2">
        <f t="shared" si="1313"/>
        <v>0</v>
      </c>
      <c r="AS2446" s="145">
        <f t="shared" si="1314"/>
        <v>0.33333333333333331</v>
      </c>
      <c r="AT2446" s="2">
        <f t="shared" si="1315"/>
        <v>0</v>
      </c>
      <c r="AU2446" s="2">
        <f t="shared" si="1316"/>
        <v>0</v>
      </c>
      <c r="AV2446" s="2">
        <f t="shared" si="1317"/>
        <v>0</v>
      </c>
      <c r="AW2446" s="2">
        <f t="shared" si="1318"/>
        <v>0</v>
      </c>
      <c r="AX2446" s="2">
        <f t="shared" si="1332"/>
        <v>0</v>
      </c>
      <c r="AY2446" s="2">
        <f t="shared" si="1319"/>
        <v>0</v>
      </c>
      <c r="AZ2446" s="145" t="e">
        <f t="shared" si="1320"/>
        <v>#N/A</v>
      </c>
      <c r="BA2446" s="145" t="e">
        <f t="shared" si="1321"/>
        <v>#N/A</v>
      </c>
      <c r="BB2446" s="145">
        <f t="shared" si="1322"/>
        <v>2.083333333333337E-2</v>
      </c>
      <c r="BC2446" s="2">
        <f>IF(AM2446,
  IF(AND(AL2446=$J$31,_xlfn.DAYS(AH2446,DATE(AI2446,1,1))&lt;7),
    MAX(0,EINSTELLUNGEN!$D$12+1-WEEKDAY(DATE(EINSTELLUNGEN!$D$9,EINSTELLUNGEN!$D$10,1),2)),
    IF(AL2446=$J$33,
      MIN(EINSTELLUNGEN!$D$12,WEEKDAY(DATE(EINSTELLUNGEN!$D$9,12,31),2)),
      EINSTELLUNGEN!$D$12
  )) - SUMIF(AL$50:AL$2500,"="&amp;AL2446,AX$50:AX$2500),
  0)</f>
        <v>3</v>
      </c>
      <c r="BD2446" s="2">
        <f t="shared" si="1323"/>
        <v>0.33333333333333331</v>
      </c>
      <c r="BE2446" s="2">
        <f t="shared" si="1324"/>
        <v>0</v>
      </c>
    </row>
    <row r="2447" spans="1:57" ht="10.5" customHeight="1">
      <c r="A2447" s="1" t="str">
        <f t="shared" ca="1" si="1300"/>
        <v/>
      </c>
      <c r="B2447" s="1" t="str">
        <f t="shared" ca="1" si="1301"/>
        <v/>
      </c>
      <c r="C2447" s="1" t="str">
        <f t="shared" ca="1" si="1302"/>
        <v/>
      </c>
      <c r="D2447" s="1" t="str">
        <f t="shared" ca="1" si="1303"/>
        <v/>
      </c>
      <c r="F2447" s="10"/>
      <c r="G2447" s="136" t="str">
        <f t="shared" si="1304"/>
        <v/>
      </c>
      <c r="H2447" s="27"/>
      <c r="I2447" s="28"/>
      <c r="J2447" s="28"/>
      <c r="K2447" s="29"/>
      <c r="L2447" s="136"/>
      <c r="M2447" s="136"/>
      <c r="N2447" s="136"/>
      <c r="O2447" s="26" t="str">
        <f t="shared" si="1305"/>
        <v/>
      </c>
      <c r="P2447" s="218" t="str">
        <f t="shared" si="1306"/>
        <v/>
      </c>
      <c r="Q2447" s="26" t="str">
        <f t="shared" si="1307"/>
        <v/>
      </c>
      <c r="R2447" s="22"/>
      <c r="S2447" s="99"/>
      <c r="T2447" s="10"/>
      <c r="U2447" s="229" t="str">
        <f t="shared" si="1308"/>
        <v/>
      </c>
      <c r="V2447" s="230"/>
      <c r="W2447" s="230"/>
      <c r="X2447" s="230"/>
      <c r="Y2447" s="230"/>
      <c r="Z2447" s="22" t="str">
        <f>""</f>
        <v/>
      </c>
      <c r="AB2447" s="23" t="str">
        <f t="shared" si="1309"/>
        <v/>
      </c>
      <c r="AC2447" s="2" t="b">
        <f>COUNT(Q2447:Q$2500)&gt;0</f>
        <v>0</v>
      </c>
      <c r="AD2447" s="2" t="b">
        <f t="shared" si="1325"/>
        <v>0</v>
      </c>
      <c r="AE2447" s="2" t="b">
        <f t="shared" si="1326"/>
        <v>0</v>
      </c>
      <c r="AF2447" s="2" t="b">
        <f t="shared" si="1327"/>
        <v>0</v>
      </c>
      <c r="AG2447" s="2" t="b">
        <f>OR(
  AND(AC2447,NOT(AC2448)),
  AND(AF2447,WEEKDAY(AH2446,2)=EINSTELLUNGEN!$D$12),
  AND(AF2447,AH2447=$J$35)
)</f>
        <v>0</v>
      </c>
      <c r="AH2447" s="2">
        <f>IF(AE2447,AH2446+IF(WEEKDAY(AH2446+1,2)&lt;=EINSTELLUNGEN!$D$12,1,$J$36),AH2446)</f>
        <v>42020</v>
      </c>
      <c r="AI2447" s="2">
        <f t="shared" si="1328"/>
        <v>2019</v>
      </c>
      <c r="AJ2447" s="2">
        <f t="shared" si="1329"/>
        <v>201901</v>
      </c>
      <c r="AK2447" s="2">
        <f t="shared" si="1330"/>
        <v>201901</v>
      </c>
      <c r="AL2447" s="2">
        <f t="shared" si="1333"/>
        <v>201903</v>
      </c>
      <c r="AM2447" s="2" t="b">
        <f t="shared" si="1331"/>
        <v>1</v>
      </c>
      <c r="AN2447" s="4" t="e">
        <f t="shared" si="1310"/>
        <v>#N/A</v>
      </c>
      <c r="AO2447" s="4" t="e">
        <f t="shared" si="1311"/>
        <v>#N/A</v>
      </c>
      <c r="AP2447" s="2" t="str">
        <f>IF(AD2447,
  IF(ISBLANK(H2447),
    AP2446,
    IF(LEN(H2447)=1,
      IF(OR(UPPER(H2447)="A",UPPER(H2447)="I"),
        EINSTELLUNGEN!$D$21,
        IF(OR(UPPER(H2447)="B",UPPER(H2447)="M"),
          EINSTELLUNGEN!$D$22,
          IF(OR(UPPER(H2447)="C",UPPER(H2447)="S"),
            EINSTELLUNGEN!$D$23,
            IF(UPPER(H2447)="D",
              EINSTELLUNGEN!$D$24,
              IF(UPPER(H2447)="E",
                EINSTELLUNGEN!$D$25,
                UPPER(H2447)))))),
      IF(ISNUMBER(H2447),
        EINSTELLUNGEN!$D$20&amp;H2447,
        UPPER(H2447)))),
  "")</f>
        <v/>
      </c>
      <c r="AQ2447" s="2" t="str">
        <f t="shared" si="1312"/>
        <v/>
      </c>
      <c r="AR2447" s="2">
        <f t="shared" si="1313"/>
        <v>0</v>
      </c>
      <c r="AS2447" s="145">
        <f t="shared" si="1314"/>
        <v>0.33333333333333331</v>
      </c>
      <c r="AT2447" s="2">
        <f t="shared" si="1315"/>
        <v>0</v>
      </c>
      <c r="AU2447" s="2">
        <f t="shared" si="1316"/>
        <v>0</v>
      </c>
      <c r="AV2447" s="2">
        <f t="shared" si="1317"/>
        <v>0</v>
      </c>
      <c r="AW2447" s="2">
        <f t="shared" si="1318"/>
        <v>0</v>
      </c>
      <c r="AX2447" s="2">
        <f t="shared" si="1332"/>
        <v>0</v>
      </c>
      <c r="AY2447" s="2">
        <f t="shared" si="1319"/>
        <v>0</v>
      </c>
      <c r="AZ2447" s="145" t="e">
        <f t="shared" si="1320"/>
        <v>#N/A</v>
      </c>
      <c r="BA2447" s="145" t="e">
        <f t="shared" si="1321"/>
        <v>#N/A</v>
      </c>
      <c r="BB2447" s="145">
        <f t="shared" si="1322"/>
        <v>2.083333333333337E-2</v>
      </c>
      <c r="BC2447" s="2">
        <f>IF(AM2447,
  IF(AND(AL2447=$J$31,_xlfn.DAYS(AH2447,DATE(AI2447,1,1))&lt;7),
    MAX(0,EINSTELLUNGEN!$D$12+1-WEEKDAY(DATE(EINSTELLUNGEN!$D$9,EINSTELLUNGEN!$D$10,1),2)),
    IF(AL2447=$J$33,
      MIN(EINSTELLUNGEN!$D$12,WEEKDAY(DATE(EINSTELLUNGEN!$D$9,12,31),2)),
      EINSTELLUNGEN!$D$12
  )) - SUMIF(AL$50:AL$2500,"="&amp;AL2447,AX$50:AX$2500),
  0)</f>
        <v>3</v>
      </c>
      <c r="BD2447" s="2">
        <f t="shared" si="1323"/>
        <v>0.33333333333333331</v>
      </c>
      <c r="BE2447" s="2">
        <f t="shared" si="1324"/>
        <v>0</v>
      </c>
    </row>
    <row r="2448" spans="1:57" ht="10.5" customHeight="1">
      <c r="A2448" s="1" t="str">
        <f t="shared" ca="1" si="1300"/>
        <v/>
      </c>
      <c r="B2448" s="1" t="str">
        <f t="shared" ca="1" si="1301"/>
        <v/>
      </c>
      <c r="C2448" s="1" t="str">
        <f t="shared" ca="1" si="1302"/>
        <v/>
      </c>
      <c r="D2448" s="1" t="str">
        <f t="shared" ca="1" si="1303"/>
        <v/>
      </c>
      <c r="F2448" s="10"/>
      <c r="G2448" s="136" t="str">
        <f t="shared" si="1304"/>
        <v/>
      </c>
      <c r="H2448" s="27"/>
      <c r="I2448" s="28"/>
      <c r="J2448" s="28"/>
      <c r="K2448" s="29"/>
      <c r="L2448" s="136"/>
      <c r="M2448" s="136"/>
      <c r="N2448" s="136"/>
      <c r="O2448" s="26" t="str">
        <f t="shared" si="1305"/>
        <v/>
      </c>
      <c r="P2448" s="218" t="str">
        <f t="shared" si="1306"/>
        <v/>
      </c>
      <c r="Q2448" s="26" t="str">
        <f t="shared" si="1307"/>
        <v/>
      </c>
      <c r="R2448" s="22"/>
      <c r="S2448" s="99"/>
      <c r="T2448" s="10"/>
      <c r="U2448" s="229" t="str">
        <f t="shared" si="1308"/>
        <v/>
      </c>
      <c r="V2448" s="230"/>
      <c r="W2448" s="230"/>
      <c r="X2448" s="230"/>
      <c r="Y2448" s="230"/>
      <c r="Z2448" s="22" t="str">
        <f>""</f>
        <v/>
      </c>
      <c r="AB2448" s="23" t="str">
        <f t="shared" si="1309"/>
        <v/>
      </c>
      <c r="AC2448" s="2" t="b">
        <f>COUNT(Q2448:Q$2500)&gt;0</f>
        <v>0</v>
      </c>
      <c r="AD2448" s="2" t="b">
        <f t="shared" si="1325"/>
        <v>0</v>
      </c>
      <c r="AE2448" s="2" t="b">
        <f t="shared" si="1326"/>
        <v>0</v>
      </c>
      <c r="AF2448" s="2" t="b">
        <f t="shared" si="1327"/>
        <v>0</v>
      </c>
      <c r="AG2448" s="2" t="b">
        <f>OR(
  AND(AC2448,NOT(AC2449)),
  AND(AF2448,WEEKDAY(AH2447,2)=EINSTELLUNGEN!$D$12),
  AND(AF2448,AH2448=$J$35)
)</f>
        <v>0</v>
      </c>
      <c r="AH2448" s="2">
        <f>IF(AE2448,AH2447+IF(WEEKDAY(AH2447+1,2)&lt;=EINSTELLUNGEN!$D$12,1,$J$36),AH2447)</f>
        <v>42020</v>
      </c>
      <c r="AI2448" s="2">
        <f t="shared" si="1328"/>
        <v>2019</v>
      </c>
      <c r="AJ2448" s="2">
        <f t="shared" si="1329"/>
        <v>201901</v>
      </c>
      <c r="AK2448" s="2">
        <f t="shared" si="1330"/>
        <v>201901</v>
      </c>
      <c r="AL2448" s="2">
        <f t="shared" si="1333"/>
        <v>201903</v>
      </c>
      <c r="AM2448" s="2" t="b">
        <f t="shared" si="1331"/>
        <v>1</v>
      </c>
      <c r="AN2448" s="4" t="e">
        <f t="shared" si="1310"/>
        <v>#N/A</v>
      </c>
      <c r="AO2448" s="4" t="e">
        <f t="shared" si="1311"/>
        <v>#N/A</v>
      </c>
      <c r="AP2448" s="2" t="str">
        <f>IF(AD2448,
  IF(ISBLANK(H2448),
    AP2447,
    IF(LEN(H2448)=1,
      IF(OR(UPPER(H2448)="A",UPPER(H2448)="I"),
        EINSTELLUNGEN!$D$21,
        IF(OR(UPPER(H2448)="B",UPPER(H2448)="M"),
          EINSTELLUNGEN!$D$22,
          IF(OR(UPPER(H2448)="C",UPPER(H2448)="S"),
            EINSTELLUNGEN!$D$23,
            IF(UPPER(H2448)="D",
              EINSTELLUNGEN!$D$24,
              IF(UPPER(H2448)="E",
                EINSTELLUNGEN!$D$25,
                UPPER(H2448)))))),
      IF(ISNUMBER(H2448),
        EINSTELLUNGEN!$D$20&amp;H2448,
        UPPER(H2448)))),
  "")</f>
        <v/>
      </c>
      <c r="AQ2448" s="2" t="str">
        <f t="shared" si="1312"/>
        <v/>
      </c>
      <c r="AR2448" s="2">
        <f t="shared" si="1313"/>
        <v>0</v>
      </c>
      <c r="AS2448" s="145">
        <f t="shared" si="1314"/>
        <v>0.33333333333333331</v>
      </c>
      <c r="AT2448" s="2">
        <f t="shared" si="1315"/>
        <v>0</v>
      </c>
      <c r="AU2448" s="2">
        <f t="shared" si="1316"/>
        <v>0</v>
      </c>
      <c r="AV2448" s="2">
        <f t="shared" si="1317"/>
        <v>0</v>
      </c>
      <c r="AW2448" s="2">
        <f t="shared" si="1318"/>
        <v>0</v>
      </c>
      <c r="AX2448" s="2">
        <f t="shared" si="1332"/>
        <v>0</v>
      </c>
      <c r="AY2448" s="2">
        <f t="shared" si="1319"/>
        <v>0</v>
      </c>
      <c r="AZ2448" s="145" t="e">
        <f t="shared" si="1320"/>
        <v>#N/A</v>
      </c>
      <c r="BA2448" s="145" t="e">
        <f t="shared" si="1321"/>
        <v>#N/A</v>
      </c>
      <c r="BB2448" s="145">
        <f t="shared" si="1322"/>
        <v>2.083333333333337E-2</v>
      </c>
      <c r="BC2448" s="2">
        <f>IF(AM2448,
  IF(AND(AL2448=$J$31,_xlfn.DAYS(AH2448,DATE(AI2448,1,1))&lt;7),
    MAX(0,EINSTELLUNGEN!$D$12+1-WEEKDAY(DATE(EINSTELLUNGEN!$D$9,EINSTELLUNGEN!$D$10,1),2)),
    IF(AL2448=$J$33,
      MIN(EINSTELLUNGEN!$D$12,WEEKDAY(DATE(EINSTELLUNGEN!$D$9,12,31),2)),
      EINSTELLUNGEN!$D$12
  )) - SUMIF(AL$50:AL$2500,"="&amp;AL2448,AX$50:AX$2500),
  0)</f>
        <v>3</v>
      </c>
      <c r="BD2448" s="2">
        <f t="shared" si="1323"/>
        <v>0.33333333333333331</v>
      </c>
      <c r="BE2448" s="2">
        <f t="shared" si="1324"/>
        <v>0</v>
      </c>
    </row>
    <row r="2449" spans="1:57" ht="10.5" customHeight="1">
      <c r="A2449" s="1" t="str">
        <f t="shared" ca="1" si="1300"/>
        <v/>
      </c>
      <c r="B2449" s="1" t="str">
        <f t="shared" ca="1" si="1301"/>
        <v/>
      </c>
      <c r="C2449" s="1" t="str">
        <f t="shared" ca="1" si="1302"/>
        <v/>
      </c>
      <c r="D2449" s="1" t="str">
        <f t="shared" ca="1" si="1303"/>
        <v/>
      </c>
      <c r="F2449" s="10"/>
      <c r="G2449" s="136" t="str">
        <f t="shared" si="1304"/>
        <v/>
      </c>
      <c r="H2449" s="27"/>
      <c r="I2449" s="28"/>
      <c r="J2449" s="28"/>
      <c r="K2449" s="29"/>
      <c r="L2449" s="136"/>
      <c r="M2449" s="136"/>
      <c r="N2449" s="136"/>
      <c r="O2449" s="26" t="str">
        <f t="shared" si="1305"/>
        <v/>
      </c>
      <c r="P2449" s="218" t="str">
        <f t="shared" si="1306"/>
        <v/>
      </c>
      <c r="Q2449" s="26" t="str">
        <f t="shared" si="1307"/>
        <v/>
      </c>
      <c r="R2449" s="22"/>
      <c r="S2449" s="99"/>
      <c r="T2449" s="10"/>
      <c r="U2449" s="229" t="str">
        <f t="shared" si="1308"/>
        <v/>
      </c>
      <c r="V2449" s="230"/>
      <c r="W2449" s="230"/>
      <c r="X2449" s="230"/>
      <c r="Y2449" s="230"/>
      <c r="Z2449" s="22" t="str">
        <f>""</f>
        <v/>
      </c>
      <c r="AB2449" s="23" t="str">
        <f t="shared" si="1309"/>
        <v/>
      </c>
      <c r="AC2449" s="2" t="b">
        <f>COUNT(Q2449:Q$2500)&gt;0</f>
        <v>0</v>
      </c>
      <c r="AD2449" s="2" t="b">
        <f t="shared" si="1325"/>
        <v>0</v>
      </c>
      <c r="AE2449" s="2" t="b">
        <f t="shared" si="1326"/>
        <v>0</v>
      </c>
      <c r="AF2449" s="2" t="b">
        <f t="shared" si="1327"/>
        <v>0</v>
      </c>
      <c r="AG2449" s="2" t="b">
        <f>OR(
  AND(AC2449,NOT(AC2450)),
  AND(AF2449,WEEKDAY(AH2448,2)=EINSTELLUNGEN!$D$12),
  AND(AF2449,AH2449=$J$35)
)</f>
        <v>0</v>
      </c>
      <c r="AH2449" s="2">
        <f>IF(AE2449,AH2448+IF(WEEKDAY(AH2448+1,2)&lt;=EINSTELLUNGEN!$D$12,1,$J$36),AH2448)</f>
        <v>42020</v>
      </c>
      <c r="AI2449" s="2">
        <f t="shared" si="1328"/>
        <v>2019</v>
      </c>
      <c r="AJ2449" s="2">
        <f t="shared" si="1329"/>
        <v>201901</v>
      </c>
      <c r="AK2449" s="2">
        <f t="shared" si="1330"/>
        <v>201901</v>
      </c>
      <c r="AL2449" s="2">
        <f t="shared" si="1333"/>
        <v>201903</v>
      </c>
      <c r="AM2449" s="2" t="b">
        <f t="shared" si="1331"/>
        <v>1</v>
      </c>
      <c r="AN2449" s="4" t="e">
        <f t="shared" si="1310"/>
        <v>#N/A</v>
      </c>
      <c r="AO2449" s="4" t="e">
        <f t="shared" si="1311"/>
        <v>#N/A</v>
      </c>
      <c r="AP2449" s="2" t="str">
        <f>IF(AD2449,
  IF(ISBLANK(H2449),
    AP2448,
    IF(LEN(H2449)=1,
      IF(OR(UPPER(H2449)="A",UPPER(H2449)="I"),
        EINSTELLUNGEN!$D$21,
        IF(OR(UPPER(H2449)="B",UPPER(H2449)="M"),
          EINSTELLUNGEN!$D$22,
          IF(OR(UPPER(H2449)="C",UPPER(H2449)="S"),
            EINSTELLUNGEN!$D$23,
            IF(UPPER(H2449)="D",
              EINSTELLUNGEN!$D$24,
              IF(UPPER(H2449)="E",
                EINSTELLUNGEN!$D$25,
                UPPER(H2449)))))),
      IF(ISNUMBER(H2449),
        EINSTELLUNGEN!$D$20&amp;H2449,
        UPPER(H2449)))),
  "")</f>
        <v/>
      </c>
      <c r="AQ2449" s="2" t="str">
        <f t="shared" si="1312"/>
        <v/>
      </c>
      <c r="AR2449" s="2">
        <f t="shared" si="1313"/>
        <v>0</v>
      </c>
      <c r="AS2449" s="145">
        <f t="shared" si="1314"/>
        <v>0.33333333333333331</v>
      </c>
      <c r="AT2449" s="2">
        <f t="shared" si="1315"/>
        <v>0</v>
      </c>
      <c r="AU2449" s="2">
        <f t="shared" si="1316"/>
        <v>0</v>
      </c>
      <c r="AV2449" s="2">
        <f t="shared" si="1317"/>
        <v>0</v>
      </c>
      <c r="AW2449" s="2">
        <f t="shared" si="1318"/>
        <v>0</v>
      </c>
      <c r="AX2449" s="2">
        <f t="shared" si="1332"/>
        <v>0</v>
      </c>
      <c r="AY2449" s="2">
        <f t="shared" si="1319"/>
        <v>0</v>
      </c>
      <c r="AZ2449" s="145" t="e">
        <f t="shared" si="1320"/>
        <v>#N/A</v>
      </c>
      <c r="BA2449" s="145" t="e">
        <f t="shared" si="1321"/>
        <v>#N/A</v>
      </c>
      <c r="BB2449" s="145">
        <f t="shared" si="1322"/>
        <v>2.083333333333337E-2</v>
      </c>
      <c r="BC2449" s="2">
        <f>IF(AM2449,
  IF(AND(AL2449=$J$31,_xlfn.DAYS(AH2449,DATE(AI2449,1,1))&lt;7),
    MAX(0,EINSTELLUNGEN!$D$12+1-WEEKDAY(DATE(EINSTELLUNGEN!$D$9,EINSTELLUNGEN!$D$10,1),2)),
    IF(AL2449=$J$33,
      MIN(EINSTELLUNGEN!$D$12,WEEKDAY(DATE(EINSTELLUNGEN!$D$9,12,31),2)),
      EINSTELLUNGEN!$D$12
  )) - SUMIF(AL$50:AL$2500,"="&amp;AL2449,AX$50:AX$2500),
  0)</f>
        <v>3</v>
      </c>
      <c r="BD2449" s="2">
        <f t="shared" si="1323"/>
        <v>0.33333333333333331</v>
      </c>
      <c r="BE2449" s="2">
        <f t="shared" si="1324"/>
        <v>0</v>
      </c>
    </row>
    <row r="2450" spans="1:57" ht="10.5" customHeight="1">
      <c r="A2450" s="1" t="str">
        <f t="shared" ca="1" si="1300"/>
        <v/>
      </c>
      <c r="B2450" s="1" t="str">
        <f t="shared" ca="1" si="1301"/>
        <v/>
      </c>
      <c r="C2450" s="1" t="str">
        <f t="shared" ca="1" si="1302"/>
        <v/>
      </c>
      <c r="D2450" s="1" t="str">
        <f t="shared" ca="1" si="1303"/>
        <v/>
      </c>
      <c r="F2450" s="10"/>
      <c r="G2450" s="136" t="str">
        <f t="shared" si="1304"/>
        <v/>
      </c>
      <c r="H2450" s="27"/>
      <c r="I2450" s="28"/>
      <c r="J2450" s="28"/>
      <c r="K2450" s="29"/>
      <c r="L2450" s="136"/>
      <c r="M2450" s="136"/>
      <c r="N2450" s="136"/>
      <c r="O2450" s="26" t="str">
        <f t="shared" si="1305"/>
        <v/>
      </c>
      <c r="P2450" s="218" t="str">
        <f t="shared" si="1306"/>
        <v/>
      </c>
      <c r="Q2450" s="26" t="str">
        <f t="shared" si="1307"/>
        <v/>
      </c>
      <c r="R2450" s="22"/>
      <c r="S2450" s="99"/>
      <c r="T2450" s="10"/>
      <c r="U2450" s="229" t="str">
        <f t="shared" si="1308"/>
        <v/>
      </c>
      <c r="V2450" s="230"/>
      <c r="W2450" s="230"/>
      <c r="X2450" s="230"/>
      <c r="Y2450" s="230"/>
      <c r="Z2450" s="22" t="str">
        <f>""</f>
        <v/>
      </c>
      <c r="AB2450" s="23" t="str">
        <f t="shared" si="1309"/>
        <v/>
      </c>
      <c r="AC2450" s="2" t="b">
        <f>COUNT(Q2450:Q$2500)&gt;0</f>
        <v>0</v>
      </c>
      <c r="AD2450" s="2" t="b">
        <f t="shared" si="1325"/>
        <v>0</v>
      </c>
      <c r="AE2450" s="2" t="b">
        <f t="shared" si="1326"/>
        <v>0</v>
      </c>
      <c r="AF2450" s="2" t="b">
        <f t="shared" si="1327"/>
        <v>0</v>
      </c>
      <c r="AG2450" s="2" t="b">
        <f>OR(
  AND(AC2450,NOT(AC2451)),
  AND(AF2450,WEEKDAY(AH2449,2)=EINSTELLUNGEN!$D$12),
  AND(AF2450,AH2450=$J$35)
)</f>
        <v>0</v>
      </c>
      <c r="AH2450" s="2">
        <f>IF(AE2450,AH2449+IF(WEEKDAY(AH2449+1,2)&lt;=EINSTELLUNGEN!$D$12,1,$J$36),AH2449)</f>
        <v>42020</v>
      </c>
      <c r="AI2450" s="2">
        <f t="shared" si="1328"/>
        <v>2019</v>
      </c>
      <c r="AJ2450" s="2">
        <f t="shared" si="1329"/>
        <v>201901</v>
      </c>
      <c r="AK2450" s="2">
        <f t="shared" si="1330"/>
        <v>201901</v>
      </c>
      <c r="AL2450" s="2">
        <f t="shared" si="1333"/>
        <v>201903</v>
      </c>
      <c r="AM2450" s="2" t="b">
        <f t="shared" si="1331"/>
        <v>1</v>
      </c>
      <c r="AN2450" s="4" t="e">
        <f t="shared" si="1310"/>
        <v>#N/A</v>
      </c>
      <c r="AO2450" s="4" t="e">
        <f t="shared" si="1311"/>
        <v>#N/A</v>
      </c>
      <c r="AP2450" s="2" t="str">
        <f>IF(AD2450,
  IF(ISBLANK(H2450),
    AP2449,
    IF(LEN(H2450)=1,
      IF(OR(UPPER(H2450)="A",UPPER(H2450)="I"),
        EINSTELLUNGEN!$D$21,
        IF(OR(UPPER(H2450)="B",UPPER(H2450)="M"),
          EINSTELLUNGEN!$D$22,
          IF(OR(UPPER(H2450)="C",UPPER(H2450)="S"),
            EINSTELLUNGEN!$D$23,
            IF(UPPER(H2450)="D",
              EINSTELLUNGEN!$D$24,
              IF(UPPER(H2450)="E",
                EINSTELLUNGEN!$D$25,
                UPPER(H2450)))))),
      IF(ISNUMBER(H2450),
        EINSTELLUNGEN!$D$20&amp;H2450,
        UPPER(H2450)))),
  "")</f>
        <v/>
      </c>
      <c r="AQ2450" s="2" t="str">
        <f t="shared" si="1312"/>
        <v/>
      </c>
      <c r="AR2450" s="2">
        <f t="shared" si="1313"/>
        <v>0</v>
      </c>
      <c r="AS2450" s="145">
        <f t="shared" si="1314"/>
        <v>0.33333333333333331</v>
      </c>
      <c r="AT2450" s="2">
        <f t="shared" si="1315"/>
        <v>0</v>
      </c>
      <c r="AU2450" s="2">
        <f t="shared" si="1316"/>
        <v>0</v>
      </c>
      <c r="AV2450" s="2">
        <f t="shared" si="1317"/>
        <v>0</v>
      </c>
      <c r="AW2450" s="2">
        <f t="shared" si="1318"/>
        <v>0</v>
      </c>
      <c r="AX2450" s="2">
        <f t="shared" si="1332"/>
        <v>0</v>
      </c>
      <c r="AY2450" s="2">
        <f t="shared" si="1319"/>
        <v>0</v>
      </c>
      <c r="AZ2450" s="145" t="e">
        <f t="shared" si="1320"/>
        <v>#N/A</v>
      </c>
      <c r="BA2450" s="145" t="e">
        <f t="shared" si="1321"/>
        <v>#N/A</v>
      </c>
      <c r="BB2450" s="145">
        <f t="shared" si="1322"/>
        <v>2.083333333333337E-2</v>
      </c>
      <c r="BC2450" s="2">
        <f>IF(AM2450,
  IF(AND(AL2450=$J$31,_xlfn.DAYS(AH2450,DATE(AI2450,1,1))&lt;7),
    MAX(0,EINSTELLUNGEN!$D$12+1-WEEKDAY(DATE(EINSTELLUNGEN!$D$9,EINSTELLUNGEN!$D$10,1),2)),
    IF(AL2450=$J$33,
      MIN(EINSTELLUNGEN!$D$12,WEEKDAY(DATE(EINSTELLUNGEN!$D$9,12,31),2)),
      EINSTELLUNGEN!$D$12
  )) - SUMIF(AL$50:AL$2500,"="&amp;AL2450,AX$50:AX$2500),
  0)</f>
        <v>3</v>
      </c>
      <c r="BD2450" s="2">
        <f t="shared" si="1323"/>
        <v>0.33333333333333331</v>
      </c>
      <c r="BE2450" s="2">
        <f t="shared" si="1324"/>
        <v>0</v>
      </c>
    </row>
    <row r="2451" spans="1:57" ht="10.5" customHeight="1">
      <c r="A2451" s="1" t="str">
        <f t="shared" ca="1" si="1300"/>
        <v/>
      </c>
      <c r="B2451" s="1" t="str">
        <f t="shared" ca="1" si="1301"/>
        <v/>
      </c>
      <c r="C2451" s="1" t="str">
        <f t="shared" ca="1" si="1302"/>
        <v/>
      </c>
      <c r="D2451" s="1" t="str">
        <f t="shared" ca="1" si="1303"/>
        <v/>
      </c>
      <c r="F2451" s="10"/>
      <c r="G2451" s="136" t="str">
        <f t="shared" si="1304"/>
        <v/>
      </c>
      <c r="H2451" s="27"/>
      <c r="I2451" s="28"/>
      <c r="J2451" s="28"/>
      <c r="K2451" s="29"/>
      <c r="L2451" s="136"/>
      <c r="M2451" s="136"/>
      <c r="N2451" s="136"/>
      <c r="O2451" s="26" t="str">
        <f t="shared" si="1305"/>
        <v/>
      </c>
      <c r="P2451" s="218" t="str">
        <f t="shared" si="1306"/>
        <v/>
      </c>
      <c r="Q2451" s="26" t="str">
        <f t="shared" si="1307"/>
        <v/>
      </c>
      <c r="R2451" s="22"/>
      <c r="S2451" s="99"/>
      <c r="T2451" s="10"/>
      <c r="U2451" s="229" t="str">
        <f t="shared" si="1308"/>
        <v/>
      </c>
      <c r="V2451" s="230"/>
      <c r="W2451" s="230"/>
      <c r="X2451" s="230"/>
      <c r="Y2451" s="230"/>
      <c r="Z2451" s="22" t="str">
        <f>""</f>
        <v/>
      </c>
      <c r="AB2451" s="23" t="str">
        <f t="shared" si="1309"/>
        <v/>
      </c>
      <c r="AC2451" s="2" t="b">
        <f>COUNT(Q2451:Q$2500)&gt;0</f>
        <v>0</v>
      </c>
      <c r="AD2451" s="2" t="b">
        <f t="shared" si="1325"/>
        <v>0</v>
      </c>
      <c r="AE2451" s="2" t="b">
        <f t="shared" si="1326"/>
        <v>0</v>
      </c>
      <c r="AF2451" s="2" t="b">
        <f t="shared" si="1327"/>
        <v>0</v>
      </c>
      <c r="AG2451" s="2" t="b">
        <f>OR(
  AND(AC2451,NOT(AC2452)),
  AND(AF2451,WEEKDAY(AH2450,2)=EINSTELLUNGEN!$D$12),
  AND(AF2451,AH2451=$J$35)
)</f>
        <v>0</v>
      </c>
      <c r="AH2451" s="2">
        <f>IF(AE2451,AH2450+IF(WEEKDAY(AH2450+1,2)&lt;=EINSTELLUNGEN!$D$12,1,$J$36),AH2450)</f>
        <v>42020</v>
      </c>
      <c r="AI2451" s="2">
        <f t="shared" si="1328"/>
        <v>2019</v>
      </c>
      <c r="AJ2451" s="2">
        <f t="shared" si="1329"/>
        <v>201901</v>
      </c>
      <c r="AK2451" s="2">
        <f t="shared" si="1330"/>
        <v>201901</v>
      </c>
      <c r="AL2451" s="2">
        <f t="shared" si="1333"/>
        <v>201903</v>
      </c>
      <c r="AM2451" s="2" t="b">
        <f t="shared" si="1331"/>
        <v>1</v>
      </c>
      <c r="AN2451" s="4" t="e">
        <f t="shared" si="1310"/>
        <v>#N/A</v>
      </c>
      <c r="AO2451" s="4" t="e">
        <f t="shared" si="1311"/>
        <v>#N/A</v>
      </c>
      <c r="AP2451" s="2" t="str">
        <f>IF(AD2451,
  IF(ISBLANK(H2451),
    AP2450,
    IF(LEN(H2451)=1,
      IF(OR(UPPER(H2451)="A",UPPER(H2451)="I"),
        EINSTELLUNGEN!$D$21,
        IF(OR(UPPER(H2451)="B",UPPER(H2451)="M"),
          EINSTELLUNGEN!$D$22,
          IF(OR(UPPER(H2451)="C",UPPER(H2451)="S"),
            EINSTELLUNGEN!$D$23,
            IF(UPPER(H2451)="D",
              EINSTELLUNGEN!$D$24,
              IF(UPPER(H2451)="E",
                EINSTELLUNGEN!$D$25,
                UPPER(H2451)))))),
      IF(ISNUMBER(H2451),
        EINSTELLUNGEN!$D$20&amp;H2451,
        UPPER(H2451)))),
  "")</f>
        <v/>
      </c>
      <c r="AQ2451" s="2" t="str">
        <f t="shared" si="1312"/>
        <v/>
      </c>
      <c r="AR2451" s="2">
        <f t="shared" si="1313"/>
        <v>0</v>
      </c>
      <c r="AS2451" s="145">
        <f t="shared" si="1314"/>
        <v>0.33333333333333331</v>
      </c>
      <c r="AT2451" s="2">
        <f t="shared" si="1315"/>
        <v>0</v>
      </c>
      <c r="AU2451" s="2">
        <f t="shared" si="1316"/>
        <v>0</v>
      </c>
      <c r="AV2451" s="2">
        <f t="shared" si="1317"/>
        <v>0</v>
      </c>
      <c r="AW2451" s="2">
        <f t="shared" si="1318"/>
        <v>0</v>
      </c>
      <c r="AX2451" s="2">
        <f t="shared" si="1332"/>
        <v>0</v>
      </c>
      <c r="AY2451" s="2">
        <f t="shared" si="1319"/>
        <v>0</v>
      </c>
      <c r="AZ2451" s="145" t="e">
        <f t="shared" si="1320"/>
        <v>#N/A</v>
      </c>
      <c r="BA2451" s="145" t="e">
        <f t="shared" si="1321"/>
        <v>#N/A</v>
      </c>
      <c r="BB2451" s="145">
        <f t="shared" si="1322"/>
        <v>2.083333333333337E-2</v>
      </c>
      <c r="BC2451" s="2">
        <f>IF(AM2451,
  IF(AND(AL2451=$J$31,_xlfn.DAYS(AH2451,DATE(AI2451,1,1))&lt;7),
    MAX(0,EINSTELLUNGEN!$D$12+1-WEEKDAY(DATE(EINSTELLUNGEN!$D$9,EINSTELLUNGEN!$D$10,1),2)),
    IF(AL2451=$J$33,
      MIN(EINSTELLUNGEN!$D$12,WEEKDAY(DATE(EINSTELLUNGEN!$D$9,12,31),2)),
      EINSTELLUNGEN!$D$12
  )) - SUMIF(AL$50:AL$2500,"="&amp;AL2451,AX$50:AX$2500),
  0)</f>
        <v>3</v>
      </c>
      <c r="BD2451" s="2">
        <f t="shared" si="1323"/>
        <v>0.33333333333333331</v>
      </c>
      <c r="BE2451" s="2">
        <f t="shared" si="1324"/>
        <v>0</v>
      </c>
    </row>
    <row r="2452" spans="1:57" ht="10.5" customHeight="1">
      <c r="A2452" s="1" t="str">
        <f t="shared" ca="1" si="1300"/>
        <v/>
      </c>
      <c r="B2452" s="1" t="str">
        <f t="shared" ca="1" si="1301"/>
        <v/>
      </c>
      <c r="C2452" s="1" t="str">
        <f t="shared" ca="1" si="1302"/>
        <v/>
      </c>
      <c r="D2452" s="1" t="str">
        <f t="shared" ca="1" si="1303"/>
        <v/>
      </c>
      <c r="F2452" s="10"/>
      <c r="G2452" s="136" t="str">
        <f t="shared" si="1304"/>
        <v/>
      </c>
      <c r="H2452" s="27"/>
      <c r="I2452" s="28"/>
      <c r="J2452" s="28"/>
      <c r="K2452" s="29"/>
      <c r="L2452" s="136"/>
      <c r="M2452" s="136"/>
      <c r="N2452" s="136"/>
      <c r="O2452" s="26" t="str">
        <f t="shared" si="1305"/>
        <v/>
      </c>
      <c r="P2452" s="218" t="str">
        <f t="shared" si="1306"/>
        <v/>
      </c>
      <c r="Q2452" s="26" t="str">
        <f t="shared" si="1307"/>
        <v/>
      </c>
      <c r="R2452" s="22"/>
      <c r="S2452" s="99"/>
      <c r="T2452" s="10"/>
      <c r="U2452" s="229" t="str">
        <f t="shared" si="1308"/>
        <v/>
      </c>
      <c r="V2452" s="230"/>
      <c r="W2452" s="230"/>
      <c r="X2452" s="230"/>
      <c r="Y2452" s="230"/>
      <c r="Z2452" s="22" t="str">
        <f>""</f>
        <v/>
      </c>
      <c r="AB2452" s="23" t="str">
        <f t="shared" si="1309"/>
        <v/>
      </c>
      <c r="AC2452" s="2" t="b">
        <f>COUNT(Q2452:Q$2500)&gt;0</f>
        <v>0</v>
      </c>
      <c r="AD2452" s="2" t="b">
        <f t="shared" si="1325"/>
        <v>0</v>
      </c>
      <c r="AE2452" s="2" t="b">
        <f t="shared" si="1326"/>
        <v>0</v>
      </c>
      <c r="AF2452" s="2" t="b">
        <f t="shared" si="1327"/>
        <v>0</v>
      </c>
      <c r="AG2452" s="2" t="b">
        <f>OR(
  AND(AC2452,NOT(AC2453)),
  AND(AF2452,WEEKDAY(AH2451,2)=EINSTELLUNGEN!$D$12),
  AND(AF2452,AH2452=$J$35)
)</f>
        <v>0</v>
      </c>
      <c r="AH2452" s="2">
        <f>IF(AE2452,AH2451+IF(WEEKDAY(AH2451+1,2)&lt;=EINSTELLUNGEN!$D$12,1,$J$36),AH2451)</f>
        <v>42020</v>
      </c>
      <c r="AI2452" s="2">
        <f t="shared" si="1328"/>
        <v>2019</v>
      </c>
      <c r="AJ2452" s="2">
        <f t="shared" si="1329"/>
        <v>201901</v>
      </c>
      <c r="AK2452" s="2">
        <f t="shared" si="1330"/>
        <v>201901</v>
      </c>
      <c r="AL2452" s="2">
        <f t="shared" si="1333"/>
        <v>201903</v>
      </c>
      <c r="AM2452" s="2" t="b">
        <f t="shared" si="1331"/>
        <v>1</v>
      </c>
      <c r="AN2452" s="4" t="e">
        <f t="shared" si="1310"/>
        <v>#N/A</v>
      </c>
      <c r="AO2452" s="4" t="e">
        <f t="shared" si="1311"/>
        <v>#N/A</v>
      </c>
      <c r="AP2452" s="2" t="str">
        <f>IF(AD2452,
  IF(ISBLANK(H2452),
    AP2451,
    IF(LEN(H2452)=1,
      IF(OR(UPPER(H2452)="A",UPPER(H2452)="I"),
        EINSTELLUNGEN!$D$21,
        IF(OR(UPPER(H2452)="B",UPPER(H2452)="M"),
          EINSTELLUNGEN!$D$22,
          IF(OR(UPPER(H2452)="C",UPPER(H2452)="S"),
            EINSTELLUNGEN!$D$23,
            IF(UPPER(H2452)="D",
              EINSTELLUNGEN!$D$24,
              IF(UPPER(H2452)="E",
                EINSTELLUNGEN!$D$25,
                UPPER(H2452)))))),
      IF(ISNUMBER(H2452),
        EINSTELLUNGEN!$D$20&amp;H2452,
        UPPER(H2452)))),
  "")</f>
        <v/>
      </c>
      <c r="AQ2452" s="2" t="str">
        <f t="shared" si="1312"/>
        <v/>
      </c>
      <c r="AR2452" s="2">
        <f t="shared" si="1313"/>
        <v>0</v>
      </c>
      <c r="AS2452" s="145">
        <f t="shared" si="1314"/>
        <v>0.33333333333333331</v>
      </c>
      <c r="AT2452" s="2">
        <f t="shared" si="1315"/>
        <v>0</v>
      </c>
      <c r="AU2452" s="2">
        <f t="shared" si="1316"/>
        <v>0</v>
      </c>
      <c r="AV2452" s="2">
        <f t="shared" si="1317"/>
        <v>0</v>
      </c>
      <c r="AW2452" s="2">
        <f t="shared" si="1318"/>
        <v>0</v>
      </c>
      <c r="AX2452" s="2">
        <f t="shared" si="1332"/>
        <v>0</v>
      </c>
      <c r="AY2452" s="2">
        <f t="shared" si="1319"/>
        <v>0</v>
      </c>
      <c r="AZ2452" s="145" t="e">
        <f t="shared" si="1320"/>
        <v>#N/A</v>
      </c>
      <c r="BA2452" s="145" t="e">
        <f t="shared" si="1321"/>
        <v>#N/A</v>
      </c>
      <c r="BB2452" s="145">
        <f t="shared" si="1322"/>
        <v>2.083333333333337E-2</v>
      </c>
      <c r="BC2452" s="2">
        <f>IF(AM2452,
  IF(AND(AL2452=$J$31,_xlfn.DAYS(AH2452,DATE(AI2452,1,1))&lt;7),
    MAX(0,EINSTELLUNGEN!$D$12+1-WEEKDAY(DATE(EINSTELLUNGEN!$D$9,EINSTELLUNGEN!$D$10,1),2)),
    IF(AL2452=$J$33,
      MIN(EINSTELLUNGEN!$D$12,WEEKDAY(DATE(EINSTELLUNGEN!$D$9,12,31),2)),
      EINSTELLUNGEN!$D$12
  )) - SUMIF(AL$50:AL$2500,"="&amp;AL2452,AX$50:AX$2500),
  0)</f>
        <v>3</v>
      </c>
      <c r="BD2452" s="2">
        <f t="shared" si="1323"/>
        <v>0.33333333333333331</v>
      </c>
      <c r="BE2452" s="2">
        <f t="shared" si="1324"/>
        <v>0</v>
      </c>
    </row>
    <row r="2453" spans="1:57" ht="10.5" customHeight="1">
      <c r="A2453" s="1" t="str">
        <f t="shared" ca="1" si="1300"/>
        <v/>
      </c>
      <c r="B2453" s="1" t="str">
        <f t="shared" ca="1" si="1301"/>
        <v/>
      </c>
      <c r="C2453" s="1" t="str">
        <f t="shared" ca="1" si="1302"/>
        <v/>
      </c>
      <c r="D2453" s="1" t="str">
        <f t="shared" ca="1" si="1303"/>
        <v/>
      </c>
      <c r="F2453" s="10"/>
      <c r="G2453" s="136" t="str">
        <f t="shared" si="1304"/>
        <v/>
      </c>
      <c r="H2453" s="27"/>
      <c r="I2453" s="28"/>
      <c r="J2453" s="28"/>
      <c r="K2453" s="29"/>
      <c r="L2453" s="136"/>
      <c r="M2453" s="136"/>
      <c r="N2453" s="136"/>
      <c r="O2453" s="26" t="str">
        <f t="shared" si="1305"/>
        <v/>
      </c>
      <c r="P2453" s="218" t="str">
        <f t="shared" si="1306"/>
        <v/>
      </c>
      <c r="Q2453" s="26" t="str">
        <f t="shared" si="1307"/>
        <v/>
      </c>
      <c r="R2453" s="22"/>
      <c r="S2453" s="99"/>
      <c r="T2453" s="10"/>
      <c r="U2453" s="229" t="str">
        <f t="shared" si="1308"/>
        <v/>
      </c>
      <c r="V2453" s="230"/>
      <c r="W2453" s="230"/>
      <c r="X2453" s="230"/>
      <c r="Y2453" s="230"/>
      <c r="Z2453" s="22" t="str">
        <f>""</f>
        <v/>
      </c>
      <c r="AB2453" s="23" t="str">
        <f t="shared" si="1309"/>
        <v/>
      </c>
      <c r="AC2453" s="2" t="b">
        <f>COUNT(Q2453:Q$2500)&gt;0</f>
        <v>0</v>
      </c>
      <c r="AD2453" s="2" t="b">
        <f t="shared" si="1325"/>
        <v>0</v>
      </c>
      <c r="AE2453" s="2" t="b">
        <f t="shared" si="1326"/>
        <v>0</v>
      </c>
      <c r="AF2453" s="2" t="b">
        <f t="shared" si="1327"/>
        <v>0</v>
      </c>
      <c r="AG2453" s="2" t="b">
        <f>OR(
  AND(AC2453,NOT(AC2454)),
  AND(AF2453,WEEKDAY(AH2452,2)=EINSTELLUNGEN!$D$12),
  AND(AF2453,AH2453=$J$35)
)</f>
        <v>0</v>
      </c>
      <c r="AH2453" s="2">
        <f>IF(AE2453,AH2452+IF(WEEKDAY(AH2452+1,2)&lt;=EINSTELLUNGEN!$D$12,1,$J$36),AH2452)</f>
        <v>42020</v>
      </c>
      <c r="AI2453" s="2">
        <f t="shared" si="1328"/>
        <v>2019</v>
      </c>
      <c r="AJ2453" s="2">
        <f t="shared" si="1329"/>
        <v>201901</v>
      </c>
      <c r="AK2453" s="2">
        <f t="shared" si="1330"/>
        <v>201901</v>
      </c>
      <c r="AL2453" s="2">
        <f t="shared" si="1333"/>
        <v>201903</v>
      </c>
      <c r="AM2453" s="2" t="b">
        <f t="shared" si="1331"/>
        <v>1</v>
      </c>
      <c r="AN2453" s="4" t="e">
        <f t="shared" si="1310"/>
        <v>#N/A</v>
      </c>
      <c r="AO2453" s="4" t="e">
        <f t="shared" si="1311"/>
        <v>#N/A</v>
      </c>
      <c r="AP2453" s="2" t="str">
        <f>IF(AD2453,
  IF(ISBLANK(H2453),
    AP2452,
    IF(LEN(H2453)=1,
      IF(OR(UPPER(H2453)="A",UPPER(H2453)="I"),
        EINSTELLUNGEN!$D$21,
        IF(OR(UPPER(H2453)="B",UPPER(H2453)="M"),
          EINSTELLUNGEN!$D$22,
          IF(OR(UPPER(H2453)="C",UPPER(H2453)="S"),
            EINSTELLUNGEN!$D$23,
            IF(UPPER(H2453)="D",
              EINSTELLUNGEN!$D$24,
              IF(UPPER(H2453)="E",
                EINSTELLUNGEN!$D$25,
                UPPER(H2453)))))),
      IF(ISNUMBER(H2453),
        EINSTELLUNGEN!$D$20&amp;H2453,
        UPPER(H2453)))),
  "")</f>
        <v/>
      </c>
      <c r="AQ2453" s="2" t="str">
        <f t="shared" si="1312"/>
        <v/>
      </c>
      <c r="AR2453" s="2">
        <f t="shared" si="1313"/>
        <v>0</v>
      </c>
      <c r="AS2453" s="145">
        <f t="shared" si="1314"/>
        <v>0.33333333333333331</v>
      </c>
      <c r="AT2453" s="2">
        <f t="shared" si="1315"/>
        <v>0</v>
      </c>
      <c r="AU2453" s="2">
        <f t="shared" si="1316"/>
        <v>0</v>
      </c>
      <c r="AV2453" s="2">
        <f t="shared" si="1317"/>
        <v>0</v>
      </c>
      <c r="AW2453" s="2">
        <f t="shared" si="1318"/>
        <v>0</v>
      </c>
      <c r="AX2453" s="2">
        <f t="shared" si="1332"/>
        <v>0</v>
      </c>
      <c r="AY2453" s="2">
        <f t="shared" si="1319"/>
        <v>0</v>
      </c>
      <c r="AZ2453" s="145" t="e">
        <f t="shared" si="1320"/>
        <v>#N/A</v>
      </c>
      <c r="BA2453" s="145" t="e">
        <f t="shared" si="1321"/>
        <v>#N/A</v>
      </c>
      <c r="BB2453" s="145">
        <f t="shared" si="1322"/>
        <v>2.083333333333337E-2</v>
      </c>
      <c r="BC2453" s="2">
        <f>IF(AM2453,
  IF(AND(AL2453=$J$31,_xlfn.DAYS(AH2453,DATE(AI2453,1,1))&lt;7),
    MAX(0,EINSTELLUNGEN!$D$12+1-WEEKDAY(DATE(EINSTELLUNGEN!$D$9,EINSTELLUNGEN!$D$10,1),2)),
    IF(AL2453=$J$33,
      MIN(EINSTELLUNGEN!$D$12,WEEKDAY(DATE(EINSTELLUNGEN!$D$9,12,31),2)),
      EINSTELLUNGEN!$D$12
  )) - SUMIF(AL$50:AL$2500,"="&amp;AL2453,AX$50:AX$2500),
  0)</f>
        <v>3</v>
      </c>
      <c r="BD2453" s="2">
        <f t="shared" si="1323"/>
        <v>0.33333333333333331</v>
      </c>
      <c r="BE2453" s="2">
        <f t="shared" si="1324"/>
        <v>0</v>
      </c>
    </row>
    <row r="2454" spans="1:57" ht="10.5" customHeight="1">
      <c r="A2454" s="1" t="str">
        <f t="shared" ca="1" si="1300"/>
        <v/>
      </c>
      <c r="B2454" s="1" t="str">
        <f t="shared" ca="1" si="1301"/>
        <v/>
      </c>
      <c r="C2454" s="1" t="str">
        <f t="shared" ca="1" si="1302"/>
        <v/>
      </c>
      <c r="D2454" s="1" t="str">
        <f t="shared" ca="1" si="1303"/>
        <v/>
      </c>
      <c r="F2454" s="10"/>
      <c r="G2454" s="136" t="str">
        <f t="shared" si="1304"/>
        <v/>
      </c>
      <c r="H2454" s="27"/>
      <c r="I2454" s="28"/>
      <c r="J2454" s="28"/>
      <c r="K2454" s="29"/>
      <c r="L2454" s="136"/>
      <c r="M2454" s="136"/>
      <c r="N2454" s="136"/>
      <c r="O2454" s="26" t="str">
        <f t="shared" si="1305"/>
        <v/>
      </c>
      <c r="P2454" s="218" t="str">
        <f t="shared" si="1306"/>
        <v/>
      </c>
      <c r="Q2454" s="26" t="str">
        <f t="shared" si="1307"/>
        <v/>
      </c>
      <c r="R2454" s="22"/>
      <c r="S2454" s="99"/>
      <c r="T2454" s="10"/>
      <c r="U2454" s="229" t="str">
        <f t="shared" si="1308"/>
        <v/>
      </c>
      <c r="V2454" s="230"/>
      <c r="W2454" s="230"/>
      <c r="X2454" s="230"/>
      <c r="Y2454" s="230"/>
      <c r="Z2454" s="22" t="str">
        <f>""</f>
        <v/>
      </c>
      <c r="AB2454" s="23" t="str">
        <f t="shared" si="1309"/>
        <v/>
      </c>
      <c r="AC2454" s="2" t="b">
        <f>COUNT(Q2454:Q$2500)&gt;0</f>
        <v>0</v>
      </c>
      <c r="AD2454" s="2" t="b">
        <f t="shared" si="1325"/>
        <v>0</v>
      </c>
      <c r="AE2454" s="2" t="b">
        <f t="shared" si="1326"/>
        <v>0</v>
      </c>
      <c r="AF2454" s="2" t="b">
        <f t="shared" si="1327"/>
        <v>0</v>
      </c>
      <c r="AG2454" s="2" t="b">
        <f>OR(
  AND(AC2454,NOT(AC2455)),
  AND(AF2454,WEEKDAY(AH2453,2)=EINSTELLUNGEN!$D$12),
  AND(AF2454,AH2454=$J$35)
)</f>
        <v>0</v>
      </c>
      <c r="AH2454" s="2">
        <f>IF(AE2454,AH2453+IF(WEEKDAY(AH2453+1,2)&lt;=EINSTELLUNGEN!$D$12,1,$J$36),AH2453)</f>
        <v>42020</v>
      </c>
      <c r="AI2454" s="2">
        <f t="shared" si="1328"/>
        <v>2019</v>
      </c>
      <c r="AJ2454" s="2">
        <f t="shared" si="1329"/>
        <v>201901</v>
      </c>
      <c r="AK2454" s="2">
        <f t="shared" si="1330"/>
        <v>201901</v>
      </c>
      <c r="AL2454" s="2">
        <f t="shared" si="1333"/>
        <v>201903</v>
      </c>
      <c r="AM2454" s="2" t="b">
        <f t="shared" si="1331"/>
        <v>1</v>
      </c>
      <c r="AN2454" s="4" t="e">
        <f t="shared" si="1310"/>
        <v>#N/A</v>
      </c>
      <c r="AO2454" s="4" t="e">
        <f t="shared" si="1311"/>
        <v>#N/A</v>
      </c>
      <c r="AP2454" s="2" t="str">
        <f>IF(AD2454,
  IF(ISBLANK(H2454),
    AP2453,
    IF(LEN(H2454)=1,
      IF(OR(UPPER(H2454)="A",UPPER(H2454)="I"),
        EINSTELLUNGEN!$D$21,
        IF(OR(UPPER(H2454)="B",UPPER(H2454)="M"),
          EINSTELLUNGEN!$D$22,
          IF(OR(UPPER(H2454)="C",UPPER(H2454)="S"),
            EINSTELLUNGEN!$D$23,
            IF(UPPER(H2454)="D",
              EINSTELLUNGEN!$D$24,
              IF(UPPER(H2454)="E",
                EINSTELLUNGEN!$D$25,
                UPPER(H2454)))))),
      IF(ISNUMBER(H2454),
        EINSTELLUNGEN!$D$20&amp;H2454,
        UPPER(H2454)))),
  "")</f>
        <v/>
      </c>
      <c r="AQ2454" s="2" t="str">
        <f t="shared" si="1312"/>
        <v/>
      </c>
      <c r="AR2454" s="2">
        <f t="shared" si="1313"/>
        <v>0</v>
      </c>
      <c r="AS2454" s="145">
        <f t="shared" si="1314"/>
        <v>0.33333333333333331</v>
      </c>
      <c r="AT2454" s="2">
        <f t="shared" si="1315"/>
        <v>0</v>
      </c>
      <c r="AU2454" s="2">
        <f t="shared" si="1316"/>
        <v>0</v>
      </c>
      <c r="AV2454" s="2">
        <f t="shared" si="1317"/>
        <v>0</v>
      </c>
      <c r="AW2454" s="2">
        <f t="shared" si="1318"/>
        <v>0</v>
      </c>
      <c r="AX2454" s="2">
        <f t="shared" si="1332"/>
        <v>0</v>
      </c>
      <c r="AY2454" s="2">
        <f t="shared" si="1319"/>
        <v>0</v>
      </c>
      <c r="AZ2454" s="145" t="e">
        <f t="shared" si="1320"/>
        <v>#N/A</v>
      </c>
      <c r="BA2454" s="145" t="e">
        <f t="shared" si="1321"/>
        <v>#N/A</v>
      </c>
      <c r="BB2454" s="145">
        <f t="shared" si="1322"/>
        <v>2.083333333333337E-2</v>
      </c>
      <c r="BC2454" s="2">
        <f>IF(AM2454,
  IF(AND(AL2454=$J$31,_xlfn.DAYS(AH2454,DATE(AI2454,1,1))&lt;7),
    MAX(0,EINSTELLUNGEN!$D$12+1-WEEKDAY(DATE(EINSTELLUNGEN!$D$9,EINSTELLUNGEN!$D$10,1),2)),
    IF(AL2454=$J$33,
      MIN(EINSTELLUNGEN!$D$12,WEEKDAY(DATE(EINSTELLUNGEN!$D$9,12,31),2)),
      EINSTELLUNGEN!$D$12
  )) - SUMIF(AL$50:AL$2500,"="&amp;AL2454,AX$50:AX$2500),
  0)</f>
        <v>3</v>
      </c>
      <c r="BD2454" s="2">
        <f t="shared" si="1323"/>
        <v>0.33333333333333331</v>
      </c>
      <c r="BE2454" s="2">
        <f t="shared" si="1324"/>
        <v>0</v>
      </c>
    </row>
    <row r="2455" spans="1:57" ht="10.5" customHeight="1">
      <c r="A2455" s="1" t="str">
        <f t="shared" ca="1" si="1300"/>
        <v/>
      </c>
      <c r="B2455" s="1" t="str">
        <f t="shared" ca="1" si="1301"/>
        <v/>
      </c>
      <c r="C2455" s="1" t="str">
        <f t="shared" ca="1" si="1302"/>
        <v/>
      </c>
      <c r="D2455" s="1" t="str">
        <f t="shared" ca="1" si="1303"/>
        <v/>
      </c>
      <c r="F2455" s="10"/>
      <c r="G2455" s="136" t="str">
        <f t="shared" si="1304"/>
        <v/>
      </c>
      <c r="H2455" s="27"/>
      <c r="I2455" s="28"/>
      <c r="J2455" s="28"/>
      <c r="K2455" s="29"/>
      <c r="L2455" s="136"/>
      <c r="M2455" s="136"/>
      <c r="N2455" s="136"/>
      <c r="O2455" s="26" t="str">
        <f t="shared" si="1305"/>
        <v/>
      </c>
      <c r="P2455" s="218" t="str">
        <f t="shared" si="1306"/>
        <v/>
      </c>
      <c r="Q2455" s="26" t="str">
        <f t="shared" si="1307"/>
        <v/>
      </c>
      <c r="R2455" s="22"/>
      <c r="S2455" s="99"/>
      <c r="T2455" s="10"/>
      <c r="U2455" s="229" t="str">
        <f t="shared" si="1308"/>
        <v/>
      </c>
      <c r="V2455" s="230"/>
      <c r="W2455" s="230"/>
      <c r="X2455" s="230"/>
      <c r="Y2455" s="230"/>
      <c r="Z2455" s="22" t="str">
        <f>""</f>
        <v/>
      </c>
      <c r="AB2455" s="23" t="str">
        <f t="shared" si="1309"/>
        <v/>
      </c>
      <c r="AC2455" s="2" t="b">
        <f>COUNT(Q2455:Q$2500)&gt;0</f>
        <v>0</v>
      </c>
      <c r="AD2455" s="2" t="b">
        <f t="shared" si="1325"/>
        <v>0</v>
      </c>
      <c r="AE2455" s="2" t="b">
        <f t="shared" si="1326"/>
        <v>0</v>
      </c>
      <c r="AF2455" s="2" t="b">
        <f t="shared" si="1327"/>
        <v>0</v>
      </c>
      <c r="AG2455" s="2" t="b">
        <f>OR(
  AND(AC2455,NOT(AC2456)),
  AND(AF2455,WEEKDAY(AH2454,2)=EINSTELLUNGEN!$D$12),
  AND(AF2455,AH2455=$J$35)
)</f>
        <v>0</v>
      </c>
      <c r="AH2455" s="2">
        <f>IF(AE2455,AH2454+IF(WEEKDAY(AH2454+1,2)&lt;=EINSTELLUNGEN!$D$12,1,$J$36),AH2454)</f>
        <v>42020</v>
      </c>
      <c r="AI2455" s="2">
        <f t="shared" si="1328"/>
        <v>2019</v>
      </c>
      <c r="AJ2455" s="2">
        <f t="shared" si="1329"/>
        <v>201901</v>
      </c>
      <c r="AK2455" s="2">
        <f t="shared" si="1330"/>
        <v>201901</v>
      </c>
      <c r="AL2455" s="2">
        <f t="shared" si="1333"/>
        <v>201903</v>
      </c>
      <c r="AM2455" s="2" t="b">
        <f t="shared" si="1331"/>
        <v>1</v>
      </c>
      <c r="AN2455" s="4" t="e">
        <f t="shared" si="1310"/>
        <v>#N/A</v>
      </c>
      <c r="AO2455" s="4" t="e">
        <f t="shared" si="1311"/>
        <v>#N/A</v>
      </c>
      <c r="AP2455" s="2" t="str">
        <f>IF(AD2455,
  IF(ISBLANK(H2455),
    AP2454,
    IF(LEN(H2455)=1,
      IF(OR(UPPER(H2455)="A",UPPER(H2455)="I"),
        EINSTELLUNGEN!$D$21,
        IF(OR(UPPER(H2455)="B",UPPER(H2455)="M"),
          EINSTELLUNGEN!$D$22,
          IF(OR(UPPER(H2455)="C",UPPER(H2455)="S"),
            EINSTELLUNGEN!$D$23,
            IF(UPPER(H2455)="D",
              EINSTELLUNGEN!$D$24,
              IF(UPPER(H2455)="E",
                EINSTELLUNGEN!$D$25,
                UPPER(H2455)))))),
      IF(ISNUMBER(H2455),
        EINSTELLUNGEN!$D$20&amp;H2455,
        UPPER(H2455)))),
  "")</f>
        <v/>
      </c>
      <c r="AQ2455" s="2" t="str">
        <f t="shared" si="1312"/>
        <v/>
      </c>
      <c r="AR2455" s="2">
        <f t="shared" si="1313"/>
        <v>0</v>
      </c>
      <c r="AS2455" s="145">
        <f t="shared" si="1314"/>
        <v>0.33333333333333331</v>
      </c>
      <c r="AT2455" s="2">
        <f t="shared" si="1315"/>
        <v>0</v>
      </c>
      <c r="AU2455" s="2">
        <f t="shared" si="1316"/>
        <v>0</v>
      </c>
      <c r="AV2455" s="2">
        <f t="shared" si="1317"/>
        <v>0</v>
      </c>
      <c r="AW2455" s="2">
        <f t="shared" si="1318"/>
        <v>0</v>
      </c>
      <c r="AX2455" s="2">
        <f t="shared" si="1332"/>
        <v>0</v>
      </c>
      <c r="AY2455" s="2">
        <f t="shared" si="1319"/>
        <v>0</v>
      </c>
      <c r="AZ2455" s="145" t="e">
        <f t="shared" si="1320"/>
        <v>#N/A</v>
      </c>
      <c r="BA2455" s="145" t="e">
        <f t="shared" si="1321"/>
        <v>#N/A</v>
      </c>
      <c r="BB2455" s="145">
        <f t="shared" si="1322"/>
        <v>2.083333333333337E-2</v>
      </c>
      <c r="BC2455" s="2">
        <f>IF(AM2455,
  IF(AND(AL2455=$J$31,_xlfn.DAYS(AH2455,DATE(AI2455,1,1))&lt;7),
    MAX(0,EINSTELLUNGEN!$D$12+1-WEEKDAY(DATE(EINSTELLUNGEN!$D$9,EINSTELLUNGEN!$D$10,1),2)),
    IF(AL2455=$J$33,
      MIN(EINSTELLUNGEN!$D$12,WEEKDAY(DATE(EINSTELLUNGEN!$D$9,12,31),2)),
      EINSTELLUNGEN!$D$12
  )) - SUMIF(AL$50:AL$2500,"="&amp;AL2455,AX$50:AX$2500),
  0)</f>
        <v>3</v>
      </c>
      <c r="BD2455" s="2">
        <f t="shared" si="1323"/>
        <v>0.33333333333333331</v>
      </c>
      <c r="BE2455" s="2">
        <f t="shared" si="1324"/>
        <v>0</v>
      </c>
    </row>
    <row r="2456" spans="1:57" ht="10.5" customHeight="1">
      <c r="A2456" s="1" t="str">
        <f t="shared" ca="1" si="1300"/>
        <v/>
      </c>
      <c r="B2456" s="1" t="str">
        <f t="shared" ca="1" si="1301"/>
        <v/>
      </c>
      <c r="C2456" s="1" t="str">
        <f t="shared" ca="1" si="1302"/>
        <v/>
      </c>
      <c r="D2456" s="1" t="str">
        <f t="shared" ca="1" si="1303"/>
        <v/>
      </c>
      <c r="F2456" s="10"/>
      <c r="G2456" s="136" t="str">
        <f t="shared" si="1304"/>
        <v/>
      </c>
      <c r="H2456" s="27"/>
      <c r="I2456" s="28"/>
      <c r="J2456" s="28"/>
      <c r="K2456" s="29"/>
      <c r="L2456" s="136"/>
      <c r="M2456" s="136"/>
      <c r="N2456" s="136"/>
      <c r="O2456" s="26" t="str">
        <f t="shared" si="1305"/>
        <v/>
      </c>
      <c r="P2456" s="218" t="str">
        <f t="shared" si="1306"/>
        <v/>
      </c>
      <c r="Q2456" s="26" t="str">
        <f t="shared" si="1307"/>
        <v/>
      </c>
      <c r="R2456" s="22"/>
      <c r="S2456" s="99"/>
      <c r="T2456" s="10"/>
      <c r="U2456" s="229" t="str">
        <f t="shared" si="1308"/>
        <v/>
      </c>
      <c r="V2456" s="230"/>
      <c r="W2456" s="230"/>
      <c r="X2456" s="230"/>
      <c r="Y2456" s="230"/>
      <c r="Z2456" s="22" t="str">
        <f>""</f>
        <v/>
      </c>
      <c r="AB2456" s="23" t="str">
        <f t="shared" si="1309"/>
        <v/>
      </c>
      <c r="AC2456" s="2" t="b">
        <f>COUNT(Q2456:Q$2500)&gt;0</f>
        <v>0</v>
      </c>
      <c r="AD2456" s="2" t="b">
        <f t="shared" si="1325"/>
        <v>0</v>
      </c>
      <c r="AE2456" s="2" t="b">
        <f t="shared" si="1326"/>
        <v>0</v>
      </c>
      <c r="AF2456" s="2" t="b">
        <f t="shared" si="1327"/>
        <v>0</v>
      </c>
      <c r="AG2456" s="2" t="b">
        <f>OR(
  AND(AC2456,NOT(AC2457)),
  AND(AF2456,WEEKDAY(AH2455,2)=EINSTELLUNGEN!$D$12),
  AND(AF2456,AH2456=$J$35)
)</f>
        <v>0</v>
      </c>
      <c r="AH2456" s="2">
        <f>IF(AE2456,AH2455+IF(WEEKDAY(AH2455+1,2)&lt;=EINSTELLUNGEN!$D$12,1,$J$36),AH2455)</f>
        <v>42020</v>
      </c>
      <c r="AI2456" s="2">
        <f t="shared" si="1328"/>
        <v>2019</v>
      </c>
      <c r="AJ2456" s="2">
        <f t="shared" si="1329"/>
        <v>201901</v>
      </c>
      <c r="AK2456" s="2">
        <f t="shared" si="1330"/>
        <v>201901</v>
      </c>
      <c r="AL2456" s="2">
        <f t="shared" si="1333"/>
        <v>201903</v>
      </c>
      <c r="AM2456" s="2" t="b">
        <f t="shared" si="1331"/>
        <v>1</v>
      </c>
      <c r="AN2456" s="4" t="e">
        <f t="shared" si="1310"/>
        <v>#N/A</v>
      </c>
      <c r="AO2456" s="4" t="e">
        <f t="shared" si="1311"/>
        <v>#N/A</v>
      </c>
      <c r="AP2456" s="2" t="str">
        <f>IF(AD2456,
  IF(ISBLANK(H2456),
    AP2455,
    IF(LEN(H2456)=1,
      IF(OR(UPPER(H2456)="A",UPPER(H2456)="I"),
        EINSTELLUNGEN!$D$21,
        IF(OR(UPPER(H2456)="B",UPPER(H2456)="M"),
          EINSTELLUNGEN!$D$22,
          IF(OR(UPPER(H2456)="C",UPPER(H2456)="S"),
            EINSTELLUNGEN!$D$23,
            IF(UPPER(H2456)="D",
              EINSTELLUNGEN!$D$24,
              IF(UPPER(H2456)="E",
                EINSTELLUNGEN!$D$25,
                UPPER(H2456)))))),
      IF(ISNUMBER(H2456),
        EINSTELLUNGEN!$D$20&amp;H2456,
        UPPER(H2456)))),
  "")</f>
        <v/>
      </c>
      <c r="AQ2456" s="2" t="str">
        <f t="shared" si="1312"/>
        <v/>
      </c>
      <c r="AR2456" s="2">
        <f t="shared" si="1313"/>
        <v>0</v>
      </c>
      <c r="AS2456" s="145">
        <f t="shared" si="1314"/>
        <v>0.33333333333333331</v>
      </c>
      <c r="AT2456" s="2">
        <f t="shared" si="1315"/>
        <v>0</v>
      </c>
      <c r="AU2456" s="2">
        <f t="shared" si="1316"/>
        <v>0</v>
      </c>
      <c r="AV2456" s="2">
        <f t="shared" si="1317"/>
        <v>0</v>
      </c>
      <c r="AW2456" s="2">
        <f t="shared" si="1318"/>
        <v>0</v>
      </c>
      <c r="AX2456" s="2">
        <f t="shared" si="1332"/>
        <v>0</v>
      </c>
      <c r="AY2456" s="2">
        <f t="shared" si="1319"/>
        <v>0</v>
      </c>
      <c r="AZ2456" s="145" t="e">
        <f t="shared" si="1320"/>
        <v>#N/A</v>
      </c>
      <c r="BA2456" s="145" t="e">
        <f t="shared" si="1321"/>
        <v>#N/A</v>
      </c>
      <c r="BB2456" s="145">
        <f t="shared" si="1322"/>
        <v>2.083333333333337E-2</v>
      </c>
      <c r="BC2456" s="2">
        <f>IF(AM2456,
  IF(AND(AL2456=$J$31,_xlfn.DAYS(AH2456,DATE(AI2456,1,1))&lt;7),
    MAX(0,EINSTELLUNGEN!$D$12+1-WEEKDAY(DATE(EINSTELLUNGEN!$D$9,EINSTELLUNGEN!$D$10,1),2)),
    IF(AL2456=$J$33,
      MIN(EINSTELLUNGEN!$D$12,WEEKDAY(DATE(EINSTELLUNGEN!$D$9,12,31),2)),
      EINSTELLUNGEN!$D$12
  )) - SUMIF(AL$50:AL$2500,"="&amp;AL2456,AX$50:AX$2500),
  0)</f>
        <v>3</v>
      </c>
      <c r="BD2456" s="2">
        <f t="shared" si="1323"/>
        <v>0.33333333333333331</v>
      </c>
      <c r="BE2456" s="2">
        <f t="shared" si="1324"/>
        <v>0</v>
      </c>
    </row>
    <row r="2457" spans="1:57" ht="10.5" customHeight="1">
      <c r="A2457" s="1" t="str">
        <f t="shared" ca="1" si="1300"/>
        <v/>
      </c>
      <c r="B2457" s="1" t="str">
        <f t="shared" ca="1" si="1301"/>
        <v/>
      </c>
      <c r="C2457" s="1" t="str">
        <f t="shared" ca="1" si="1302"/>
        <v/>
      </c>
      <c r="D2457" s="1" t="str">
        <f t="shared" ca="1" si="1303"/>
        <v/>
      </c>
      <c r="F2457" s="10"/>
      <c r="G2457" s="136" t="str">
        <f t="shared" si="1304"/>
        <v/>
      </c>
      <c r="H2457" s="27"/>
      <c r="I2457" s="28"/>
      <c r="J2457" s="28"/>
      <c r="K2457" s="29"/>
      <c r="L2457" s="136"/>
      <c r="M2457" s="136"/>
      <c r="N2457" s="136"/>
      <c r="O2457" s="26" t="str">
        <f t="shared" si="1305"/>
        <v/>
      </c>
      <c r="P2457" s="218" t="str">
        <f t="shared" si="1306"/>
        <v/>
      </c>
      <c r="Q2457" s="26" t="str">
        <f t="shared" si="1307"/>
        <v/>
      </c>
      <c r="R2457" s="22"/>
      <c r="S2457" s="99"/>
      <c r="T2457" s="10"/>
      <c r="U2457" s="229" t="str">
        <f t="shared" si="1308"/>
        <v/>
      </c>
      <c r="V2457" s="230"/>
      <c r="W2457" s="230"/>
      <c r="X2457" s="230"/>
      <c r="Y2457" s="230"/>
      <c r="Z2457" s="22" t="str">
        <f>""</f>
        <v/>
      </c>
      <c r="AB2457" s="23" t="str">
        <f t="shared" si="1309"/>
        <v/>
      </c>
      <c r="AC2457" s="2" t="b">
        <f>COUNT(Q2457:Q$2500)&gt;0</f>
        <v>0</v>
      </c>
      <c r="AD2457" s="2" t="b">
        <f t="shared" si="1325"/>
        <v>0</v>
      </c>
      <c r="AE2457" s="2" t="b">
        <f t="shared" si="1326"/>
        <v>0</v>
      </c>
      <c r="AF2457" s="2" t="b">
        <f t="shared" si="1327"/>
        <v>0</v>
      </c>
      <c r="AG2457" s="2" t="b">
        <f>OR(
  AND(AC2457,NOT(AC2458)),
  AND(AF2457,WEEKDAY(AH2456,2)=EINSTELLUNGEN!$D$12),
  AND(AF2457,AH2457=$J$35)
)</f>
        <v>0</v>
      </c>
      <c r="AH2457" s="2">
        <f>IF(AE2457,AH2456+IF(WEEKDAY(AH2456+1,2)&lt;=EINSTELLUNGEN!$D$12,1,$J$36),AH2456)</f>
        <v>42020</v>
      </c>
      <c r="AI2457" s="2">
        <f t="shared" si="1328"/>
        <v>2019</v>
      </c>
      <c r="AJ2457" s="2">
        <f t="shared" si="1329"/>
        <v>201901</v>
      </c>
      <c r="AK2457" s="2">
        <f t="shared" si="1330"/>
        <v>201901</v>
      </c>
      <c r="AL2457" s="2">
        <f t="shared" si="1333"/>
        <v>201903</v>
      </c>
      <c r="AM2457" s="2" t="b">
        <f t="shared" si="1331"/>
        <v>1</v>
      </c>
      <c r="AN2457" s="4" t="e">
        <f t="shared" si="1310"/>
        <v>#N/A</v>
      </c>
      <c r="AO2457" s="4" t="e">
        <f t="shared" si="1311"/>
        <v>#N/A</v>
      </c>
      <c r="AP2457" s="2" t="str">
        <f>IF(AD2457,
  IF(ISBLANK(H2457),
    AP2456,
    IF(LEN(H2457)=1,
      IF(OR(UPPER(H2457)="A",UPPER(H2457)="I"),
        EINSTELLUNGEN!$D$21,
        IF(OR(UPPER(H2457)="B",UPPER(H2457)="M"),
          EINSTELLUNGEN!$D$22,
          IF(OR(UPPER(H2457)="C",UPPER(H2457)="S"),
            EINSTELLUNGEN!$D$23,
            IF(UPPER(H2457)="D",
              EINSTELLUNGEN!$D$24,
              IF(UPPER(H2457)="E",
                EINSTELLUNGEN!$D$25,
                UPPER(H2457)))))),
      IF(ISNUMBER(H2457),
        EINSTELLUNGEN!$D$20&amp;H2457,
        UPPER(H2457)))),
  "")</f>
        <v/>
      </c>
      <c r="AQ2457" s="2" t="str">
        <f t="shared" si="1312"/>
        <v/>
      </c>
      <c r="AR2457" s="2">
        <f t="shared" si="1313"/>
        <v>0</v>
      </c>
      <c r="AS2457" s="145">
        <f t="shared" si="1314"/>
        <v>0.33333333333333331</v>
      </c>
      <c r="AT2457" s="2">
        <f t="shared" si="1315"/>
        <v>0</v>
      </c>
      <c r="AU2457" s="2">
        <f t="shared" si="1316"/>
        <v>0</v>
      </c>
      <c r="AV2457" s="2">
        <f t="shared" si="1317"/>
        <v>0</v>
      </c>
      <c r="AW2457" s="2">
        <f t="shared" si="1318"/>
        <v>0</v>
      </c>
      <c r="AX2457" s="2">
        <f t="shared" si="1332"/>
        <v>0</v>
      </c>
      <c r="AY2457" s="2">
        <f t="shared" si="1319"/>
        <v>0</v>
      </c>
      <c r="AZ2457" s="145" t="e">
        <f t="shared" si="1320"/>
        <v>#N/A</v>
      </c>
      <c r="BA2457" s="145" t="e">
        <f t="shared" si="1321"/>
        <v>#N/A</v>
      </c>
      <c r="BB2457" s="145">
        <f t="shared" si="1322"/>
        <v>2.083333333333337E-2</v>
      </c>
      <c r="BC2457" s="2">
        <f>IF(AM2457,
  IF(AND(AL2457=$J$31,_xlfn.DAYS(AH2457,DATE(AI2457,1,1))&lt;7),
    MAX(0,EINSTELLUNGEN!$D$12+1-WEEKDAY(DATE(EINSTELLUNGEN!$D$9,EINSTELLUNGEN!$D$10,1),2)),
    IF(AL2457=$J$33,
      MIN(EINSTELLUNGEN!$D$12,WEEKDAY(DATE(EINSTELLUNGEN!$D$9,12,31),2)),
      EINSTELLUNGEN!$D$12
  )) - SUMIF(AL$50:AL$2500,"="&amp;AL2457,AX$50:AX$2500),
  0)</f>
        <v>3</v>
      </c>
      <c r="BD2457" s="2">
        <f t="shared" si="1323"/>
        <v>0.33333333333333331</v>
      </c>
      <c r="BE2457" s="2">
        <f t="shared" si="1324"/>
        <v>0</v>
      </c>
    </row>
    <row r="2458" spans="1:57" ht="10.5" customHeight="1">
      <c r="A2458" s="1" t="str">
        <f t="shared" ca="1" si="1300"/>
        <v/>
      </c>
      <c r="B2458" s="1" t="str">
        <f t="shared" ca="1" si="1301"/>
        <v/>
      </c>
      <c r="C2458" s="1" t="str">
        <f t="shared" ca="1" si="1302"/>
        <v/>
      </c>
      <c r="D2458" s="1" t="str">
        <f t="shared" ca="1" si="1303"/>
        <v/>
      </c>
      <c r="F2458" s="10"/>
      <c r="G2458" s="136" t="str">
        <f t="shared" si="1304"/>
        <v/>
      </c>
      <c r="H2458" s="27"/>
      <c r="I2458" s="28"/>
      <c r="J2458" s="28"/>
      <c r="K2458" s="29"/>
      <c r="L2458" s="136"/>
      <c r="M2458" s="136"/>
      <c r="N2458" s="136"/>
      <c r="O2458" s="26" t="str">
        <f t="shared" si="1305"/>
        <v/>
      </c>
      <c r="P2458" s="218" t="str">
        <f t="shared" si="1306"/>
        <v/>
      </c>
      <c r="Q2458" s="26" t="str">
        <f t="shared" si="1307"/>
        <v/>
      </c>
      <c r="R2458" s="22"/>
      <c r="S2458" s="99"/>
      <c r="T2458" s="10"/>
      <c r="U2458" s="229" t="str">
        <f t="shared" si="1308"/>
        <v/>
      </c>
      <c r="V2458" s="230"/>
      <c r="W2458" s="230"/>
      <c r="X2458" s="230"/>
      <c r="Y2458" s="230"/>
      <c r="Z2458" s="22" t="str">
        <f>""</f>
        <v/>
      </c>
      <c r="AB2458" s="23" t="str">
        <f t="shared" si="1309"/>
        <v/>
      </c>
      <c r="AC2458" s="2" t="b">
        <f>COUNT(Q2458:Q$2500)&gt;0</f>
        <v>0</v>
      </c>
      <c r="AD2458" s="2" t="b">
        <f t="shared" si="1325"/>
        <v>0</v>
      </c>
      <c r="AE2458" s="2" t="b">
        <f t="shared" si="1326"/>
        <v>0</v>
      </c>
      <c r="AF2458" s="2" t="b">
        <f t="shared" si="1327"/>
        <v>0</v>
      </c>
      <c r="AG2458" s="2" t="b">
        <f>OR(
  AND(AC2458,NOT(AC2459)),
  AND(AF2458,WEEKDAY(AH2457,2)=EINSTELLUNGEN!$D$12),
  AND(AF2458,AH2458=$J$35)
)</f>
        <v>0</v>
      </c>
      <c r="AH2458" s="2">
        <f>IF(AE2458,AH2457+IF(WEEKDAY(AH2457+1,2)&lt;=EINSTELLUNGEN!$D$12,1,$J$36),AH2457)</f>
        <v>42020</v>
      </c>
      <c r="AI2458" s="2">
        <f t="shared" si="1328"/>
        <v>2019</v>
      </c>
      <c r="AJ2458" s="2">
        <f t="shared" si="1329"/>
        <v>201901</v>
      </c>
      <c r="AK2458" s="2">
        <f t="shared" si="1330"/>
        <v>201901</v>
      </c>
      <c r="AL2458" s="2">
        <f t="shared" si="1333"/>
        <v>201903</v>
      </c>
      <c r="AM2458" s="2" t="b">
        <f t="shared" si="1331"/>
        <v>1</v>
      </c>
      <c r="AN2458" s="4" t="e">
        <f t="shared" si="1310"/>
        <v>#N/A</v>
      </c>
      <c r="AO2458" s="4" t="e">
        <f t="shared" si="1311"/>
        <v>#N/A</v>
      </c>
      <c r="AP2458" s="2" t="str">
        <f>IF(AD2458,
  IF(ISBLANK(H2458),
    AP2457,
    IF(LEN(H2458)=1,
      IF(OR(UPPER(H2458)="A",UPPER(H2458)="I"),
        EINSTELLUNGEN!$D$21,
        IF(OR(UPPER(H2458)="B",UPPER(H2458)="M"),
          EINSTELLUNGEN!$D$22,
          IF(OR(UPPER(H2458)="C",UPPER(H2458)="S"),
            EINSTELLUNGEN!$D$23,
            IF(UPPER(H2458)="D",
              EINSTELLUNGEN!$D$24,
              IF(UPPER(H2458)="E",
                EINSTELLUNGEN!$D$25,
                UPPER(H2458)))))),
      IF(ISNUMBER(H2458),
        EINSTELLUNGEN!$D$20&amp;H2458,
        UPPER(H2458)))),
  "")</f>
        <v/>
      </c>
      <c r="AQ2458" s="2" t="str">
        <f t="shared" si="1312"/>
        <v/>
      </c>
      <c r="AR2458" s="2">
        <f t="shared" si="1313"/>
        <v>0</v>
      </c>
      <c r="AS2458" s="145">
        <f t="shared" si="1314"/>
        <v>0.33333333333333331</v>
      </c>
      <c r="AT2458" s="2">
        <f t="shared" si="1315"/>
        <v>0</v>
      </c>
      <c r="AU2458" s="2">
        <f t="shared" si="1316"/>
        <v>0</v>
      </c>
      <c r="AV2458" s="2">
        <f t="shared" si="1317"/>
        <v>0</v>
      </c>
      <c r="AW2458" s="2">
        <f t="shared" si="1318"/>
        <v>0</v>
      </c>
      <c r="AX2458" s="2">
        <f t="shared" si="1332"/>
        <v>0</v>
      </c>
      <c r="AY2458" s="2">
        <f t="shared" si="1319"/>
        <v>0</v>
      </c>
      <c r="AZ2458" s="145" t="e">
        <f t="shared" si="1320"/>
        <v>#N/A</v>
      </c>
      <c r="BA2458" s="145" t="e">
        <f t="shared" si="1321"/>
        <v>#N/A</v>
      </c>
      <c r="BB2458" s="145">
        <f t="shared" si="1322"/>
        <v>2.083333333333337E-2</v>
      </c>
      <c r="BC2458" s="2">
        <f>IF(AM2458,
  IF(AND(AL2458=$J$31,_xlfn.DAYS(AH2458,DATE(AI2458,1,1))&lt;7),
    MAX(0,EINSTELLUNGEN!$D$12+1-WEEKDAY(DATE(EINSTELLUNGEN!$D$9,EINSTELLUNGEN!$D$10,1),2)),
    IF(AL2458=$J$33,
      MIN(EINSTELLUNGEN!$D$12,WEEKDAY(DATE(EINSTELLUNGEN!$D$9,12,31),2)),
      EINSTELLUNGEN!$D$12
  )) - SUMIF(AL$50:AL$2500,"="&amp;AL2458,AX$50:AX$2500),
  0)</f>
        <v>3</v>
      </c>
      <c r="BD2458" s="2">
        <f t="shared" si="1323"/>
        <v>0.33333333333333331</v>
      </c>
      <c r="BE2458" s="2">
        <f t="shared" si="1324"/>
        <v>0</v>
      </c>
    </row>
    <row r="2459" spans="1:57" ht="10.5" customHeight="1">
      <c r="A2459" s="1" t="str">
        <f t="shared" ca="1" si="1300"/>
        <v/>
      </c>
      <c r="B2459" s="1" t="str">
        <f t="shared" ca="1" si="1301"/>
        <v/>
      </c>
      <c r="C2459" s="1" t="str">
        <f t="shared" ca="1" si="1302"/>
        <v/>
      </c>
      <c r="D2459" s="1" t="str">
        <f t="shared" ca="1" si="1303"/>
        <v/>
      </c>
      <c r="F2459" s="10"/>
      <c r="G2459" s="136" t="str">
        <f t="shared" si="1304"/>
        <v/>
      </c>
      <c r="H2459" s="27"/>
      <c r="I2459" s="28"/>
      <c r="J2459" s="28"/>
      <c r="K2459" s="29"/>
      <c r="L2459" s="136"/>
      <c r="M2459" s="136"/>
      <c r="N2459" s="136"/>
      <c r="O2459" s="26" t="str">
        <f t="shared" si="1305"/>
        <v/>
      </c>
      <c r="P2459" s="218" t="str">
        <f t="shared" si="1306"/>
        <v/>
      </c>
      <c r="Q2459" s="26" t="str">
        <f t="shared" si="1307"/>
        <v/>
      </c>
      <c r="R2459" s="22"/>
      <c r="S2459" s="99"/>
      <c r="T2459" s="10"/>
      <c r="U2459" s="229" t="str">
        <f t="shared" si="1308"/>
        <v/>
      </c>
      <c r="V2459" s="230"/>
      <c r="W2459" s="230"/>
      <c r="X2459" s="230"/>
      <c r="Y2459" s="230"/>
      <c r="Z2459" s="22" t="str">
        <f>""</f>
        <v/>
      </c>
      <c r="AB2459" s="23" t="str">
        <f t="shared" si="1309"/>
        <v/>
      </c>
      <c r="AC2459" s="2" t="b">
        <f>COUNT(Q2459:Q$2500)&gt;0</f>
        <v>0</v>
      </c>
      <c r="AD2459" s="2" t="b">
        <f t="shared" si="1325"/>
        <v>0</v>
      </c>
      <c r="AE2459" s="2" t="b">
        <f t="shared" si="1326"/>
        <v>0</v>
      </c>
      <c r="AF2459" s="2" t="b">
        <f t="shared" si="1327"/>
        <v>0</v>
      </c>
      <c r="AG2459" s="2" t="b">
        <f>OR(
  AND(AC2459,NOT(AC2460)),
  AND(AF2459,WEEKDAY(AH2458,2)=EINSTELLUNGEN!$D$12),
  AND(AF2459,AH2459=$J$35)
)</f>
        <v>0</v>
      </c>
      <c r="AH2459" s="2">
        <f>IF(AE2459,AH2458+IF(WEEKDAY(AH2458+1,2)&lt;=EINSTELLUNGEN!$D$12,1,$J$36),AH2458)</f>
        <v>42020</v>
      </c>
      <c r="AI2459" s="2">
        <f t="shared" si="1328"/>
        <v>2019</v>
      </c>
      <c r="AJ2459" s="2">
        <f t="shared" si="1329"/>
        <v>201901</v>
      </c>
      <c r="AK2459" s="2">
        <f t="shared" si="1330"/>
        <v>201901</v>
      </c>
      <c r="AL2459" s="2">
        <f t="shared" si="1333"/>
        <v>201903</v>
      </c>
      <c r="AM2459" s="2" t="b">
        <f t="shared" si="1331"/>
        <v>1</v>
      </c>
      <c r="AN2459" s="4" t="e">
        <f t="shared" si="1310"/>
        <v>#N/A</v>
      </c>
      <c r="AO2459" s="4" t="e">
        <f t="shared" si="1311"/>
        <v>#N/A</v>
      </c>
      <c r="AP2459" s="2" t="str">
        <f>IF(AD2459,
  IF(ISBLANK(H2459),
    AP2458,
    IF(LEN(H2459)=1,
      IF(OR(UPPER(H2459)="A",UPPER(H2459)="I"),
        EINSTELLUNGEN!$D$21,
        IF(OR(UPPER(H2459)="B",UPPER(H2459)="M"),
          EINSTELLUNGEN!$D$22,
          IF(OR(UPPER(H2459)="C",UPPER(H2459)="S"),
            EINSTELLUNGEN!$D$23,
            IF(UPPER(H2459)="D",
              EINSTELLUNGEN!$D$24,
              IF(UPPER(H2459)="E",
                EINSTELLUNGEN!$D$25,
                UPPER(H2459)))))),
      IF(ISNUMBER(H2459),
        EINSTELLUNGEN!$D$20&amp;H2459,
        UPPER(H2459)))),
  "")</f>
        <v/>
      </c>
      <c r="AQ2459" s="2" t="str">
        <f t="shared" si="1312"/>
        <v/>
      </c>
      <c r="AR2459" s="2">
        <f t="shared" si="1313"/>
        <v>0</v>
      </c>
      <c r="AS2459" s="145">
        <f t="shared" si="1314"/>
        <v>0.33333333333333331</v>
      </c>
      <c r="AT2459" s="2">
        <f t="shared" si="1315"/>
        <v>0</v>
      </c>
      <c r="AU2459" s="2">
        <f t="shared" si="1316"/>
        <v>0</v>
      </c>
      <c r="AV2459" s="2">
        <f t="shared" si="1317"/>
        <v>0</v>
      </c>
      <c r="AW2459" s="2">
        <f t="shared" si="1318"/>
        <v>0</v>
      </c>
      <c r="AX2459" s="2">
        <f t="shared" si="1332"/>
        <v>0</v>
      </c>
      <c r="AY2459" s="2">
        <f t="shared" si="1319"/>
        <v>0</v>
      </c>
      <c r="AZ2459" s="145" t="e">
        <f t="shared" si="1320"/>
        <v>#N/A</v>
      </c>
      <c r="BA2459" s="145" t="e">
        <f t="shared" si="1321"/>
        <v>#N/A</v>
      </c>
      <c r="BB2459" s="145">
        <f t="shared" si="1322"/>
        <v>2.083333333333337E-2</v>
      </c>
      <c r="BC2459" s="2">
        <f>IF(AM2459,
  IF(AND(AL2459=$J$31,_xlfn.DAYS(AH2459,DATE(AI2459,1,1))&lt;7),
    MAX(0,EINSTELLUNGEN!$D$12+1-WEEKDAY(DATE(EINSTELLUNGEN!$D$9,EINSTELLUNGEN!$D$10,1),2)),
    IF(AL2459=$J$33,
      MIN(EINSTELLUNGEN!$D$12,WEEKDAY(DATE(EINSTELLUNGEN!$D$9,12,31),2)),
      EINSTELLUNGEN!$D$12
  )) - SUMIF(AL$50:AL$2500,"="&amp;AL2459,AX$50:AX$2500),
  0)</f>
        <v>3</v>
      </c>
      <c r="BD2459" s="2">
        <f t="shared" si="1323"/>
        <v>0.33333333333333331</v>
      </c>
      <c r="BE2459" s="2">
        <f t="shared" si="1324"/>
        <v>0</v>
      </c>
    </row>
    <row r="2460" spans="1:57" ht="10.5" customHeight="1">
      <c r="A2460" s="1" t="str">
        <f t="shared" ca="1" si="1300"/>
        <v/>
      </c>
      <c r="B2460" s="1" t="str">
        <f t="shared" ca="1" si="1301"/>
        <v/>
      </c>
      <c r="C2460" s="1" t="str">
        <f t="shared" ca="1" si="1302"/>
        <v/>
      </c>
      <c r="D2460" s="1" t="str">
        <f t="shared" ca="1" si="1303"/>
        <v/>
      </c>
      <c r="F2460" s="10"/>
      <c r="G2460" s="136" t="str">
        <f t="shared" si="1304"/>
        <v/>
      </c>
      <c r="H2460" s="27"/>
      <c r="I2460" s="28"/>
      <c r="J2460" s="28"/>
      <c r="K2460" s="29"/>
      <c r="L2460" s="136"/>
      <c r="M2460" s="136"/>
      <c r="N2460" s="136"/>
      <c r="O2460" s="26" t="str">
        <f t="shared" si="1305"/>
        <v/>
      </c>
      <c r="P2460" s="218" t="str">
        <f t="shared" si="1306"/>
        <v/>
      </c>
      <c r="Q2460" s="26" t="str">
        <f t="shared" si="1307"/>
        <v/>
      </c>
      <c r="R2460" s="22"/>
      <c r="S2460" s="99"/>
      <c r="T2460" s="10"/>
      <c r="U2460" s="229" t="str">
        <f t="shared" si="1308"/>
        <v/>
      </c>
      <c r="V2460" s="230"/>
      <c r="W2460" s="230"/>
      <c r="X2460" s="230"/>
      <c r="Y2460" s="230"/>
      <c r="Z2460" s="22" t="str">
        <f>""</f>
        <v/>
      </c>
      <c r="AB2460" s="23" t="str">
        <f t="shared" si="1309"/>
        <v/>
      </c>
      <c r="AC2460" s="2" t="b">
        <f>COUNT(Q2460:Q$2500)&gt;0</f>
        <v>0</v>
      </c>
      <c r="AD2460" s="2" t="b">
        <f t="shared" si="1325"/>
        <v>0</v>
      </c>
      <c r="AE2460" s="2" t="b">
        <f t="shared" si="1326"/>
        <v>0</v>
      </c>
      <c r="AF2460" s="2" t="b">
        <f t="shared" si="1327"/>
        <v>0</v>
      </c>
      <c r="AG2460" s="2" t="b">
        <f>OR(
  AND(AC2460,NOT(AC2461)),
  AND(AF2460,WEEKDAY(AH2459,2)=EINSTELLUNGEN!$D$12),
  AND(AF2460,AH2460=$J$35)
)</f>
        <v>0</v>
      </c>
      <c r="AH2460" s="2">
        <f>IF(AE2460,AH2459+IF(WEEKDAY(AH2459+1,2)&lt;=EINSTELLUNGEN!$D$12,1,$J$36),AH2459)</f>
        <v>42020</v>
      </c>
      <c r="AI2460" s="2">
        <f t="shared" si="1328"/>
        <v>2019</v>
      </c>
      <c r="AJ2460" s="2">
        <f t="shared" si="1329"/>
        <v>201901</v>
      </c>
      <c r="AK2460" s="2">
        <f t="shared" si="1330"/>
        <v>201901</v>
      </c>
      <c r="AL2460" s="2">
        <f t="shared" si="1333"/>
        <v>201903</v>
      </c>
      <c r="AM2460" s="2" t="b">
        <f t="shared" si="1331"/>
        <v>1</v>
      </c>
      <c r="AN2460" s="4" t="e">
        <f t="shared" si="1310"/>
        <v>#N/A</v>
      </c>
      <c r="AO2460" s="4" t="e">
        <f t="shared" si="1311"/>
        <v>#N/A</v>
      </c>
      <c r="AP2460" s="2" t="str">
        <f>IF(AD2460,
  IF(ISBLANK(H2460),
    AP2459,
    IF(LEN(H2460)=1,
      IF(OR(UPPER(H2460)="A",UPPER(H2460)="I"),
        EINSTELLUNGEN!$D$21,
        IF(OR(UPPER(H2460)="B",UPPER(H2460)="M"),
          EINSTELLUNGEN!$D$22,
          IF(OR(UPPER(H2460)="C",UPPER(H2460)="S"),
            EINSTELLUNGEN!$D$23,
            IF(UPPER(H2460)="D",
              EINSTELLUNGEN!$D$24,
              IF(UPPER(H2460)="E",
                EINSTELLUNGEN!$D$25,
                UPPER(H2460)))))),
      IF(ISNUMBER(H2460),
        EINSTELLUNGEN!$D$20&amp;H2460,
        UPPER(H2460)))),
  "")</f>
        <v/>
      </c>
      <c r="AQ2460" s="2" t="str">
        <f t="shared" si="1312"/>
        <v/>
      </c>
      <c r="AR2460" s="2">
        <f t="shared" si="1313"/>
        <v>0</v>
      </c>
      <c r="AS2460" s="145">
        <f t="shared" si="1314"/>
        <v>0.33333333333333331</v>
      </c>
      <c r="AT2460" s="2">
        <f t="shared" si="1315"/>
        <v>0</v>
      </c>
      <c r="AU2460" s="2">
        <f t="shared" si="1316"/>
        <v>0</v>
      </c>
      <c r="AV2460" s="2">
        <f t="shared" si="1317"/>
        <v>0</v>
      </c>
      <c r="AW2460" s="2">
        <f t="shared" si="1318"/>
        <v>0</v>
      </c>
      <c r="AX2460" s="2">
        <f t="shared" si="1332"/>
        <v>0</v>
      </c>
      <c r="AY2460" s="2">
        <f t="shared" si="1319"/>
        <v>0</v>
      </c>
      <c r="AZ2460" s="145" t="e">
        <f t="shared" si="1320"/>
        <v>#N/A</v>
      </c>
      <c r="BA2460" s="145" t="e">
        <f t="shared" si="1321"/>
        <v>#N/A</v>
      </c>
      <c r="BB2460" s="145">
        <f t="shared" si="1322"/>
        <v>2.083333333333337E-2</v>
      </c>
      <c r="BC2460" s="2">
        <f>IF(AM2460,
  IF(AND(AL2460=$J$31,_xlfn.DAYS(AH2460,DATE(AI2460,1,1))&lt;7),
    MAX(0,EINSTELLUNGEN!$D$12+1-WEEKDAY(DATE(EINSTELLUNGEN!$D$9,EINSTELLUNGEN!$D$10,1),2)),
    IF(AL2460=$J$33,
      MIN(EINSTELLUNGEN!$D$12,WEEKDAY(DATE(EINSTELLUNGEN!$D$9,12,31),2)),
      EINSTELLUNGEN!$D$12
  )) - SUMIF(AL$50:AL$2500,"="&amp;AL2460,AX$50:AX$2500),
  0)</f>
        <v>3</v>
      </c>
      <c r="BD2460" s="2">
        <f t="shared" si="1323"/>
        <v>0.33333333333333331</v>
      </c>
      <c r="BE2460" s="2">
        <f t="shared" si="1324"/>
        <v>0</v>
      </c>
    </row>
    <row r="2461" spans="1:57" ht="10.5" customHeight="1">
      <c r="A2461" s="1" t="str">
        <f t="shared" ca="1" si="1300"/>
        <v/>
      </c>
      <c r="B2461" s="1" t="str">
        <f t="shared" ca="1" si="1301"/>
        <v/>
      </c>
      <c r="C2461" s="1" t="str">
        <f t="shared" ca="1" si="1302"/>
        <v/>
      </c>
      <c r="D2461" s="1" t="str">
        <f t="shared" ca="1" si="1303"/>
        <v/>
      </c>
      <c r="F2461" s="10"/>
      <c r="G2461" s="136" t="str">
        <f t="shared" si="1304"/>
        <v/>
      </c>
      <c r="H2461" s="27"/>
      <c r="I2461" s="28"/>
      <c r="J2461" s="28"/>
      <c r="K2461" s="29"/>
      <c r="L2461" s="136"/>
      <c r="M2461" s="136"/>
      <c r="N2461" s="136"/>
      <c r="O2461" s="26" t="str">
        <f t="shared" si="1305"/>
        <v/>
      </c>
      <c r="P2461" s="218" t="str">
        <f t="shared" si="1306"/>
        <v/>
      </c>
      <c r="Q2461" s="26" t="str">
        <f t="shared" si="1307"/>
        <v/>
      </c>
      <c r="R2461" s="22"/>
      <c r="S2461" s="99"/>
      <c r="T2461" s="10"/>
      <c r="U2461" s="229" t="str">
        <f t="shared" si="1308"/>
        <v/>
      </c>
      <c r="V2461" s="230"/>
      <c r="W2461" s="230"/>
      <c r="X2461" s="230"/>
      <c r="Y2461" s="230"/>
      <c r="Z2461" s="22" t="str">
        <f>""</f>
        <v/>
      </c>
      <c r="AB2461" s="23" t="str">
        <f t="shared" si="1309"/>
        <v/>
      </c>
      <c r="AC2461" s="2" t="b">
        <f>COUNT(Q2461:Q$2500)&gt;0</f>
        <v>0</v>
      </c>
      <c r="AD2461" s="2" t="b">
        <f t="shared" si="1325"/>
        <v>0</v>
      </c>
      <c r="AE2461" s="2" t="b">
        <f t="shared" si="1326"/>
        <v>0</v>
      </c>
      <c r="AF2461" s="2" t="b">
        <f t="shared" si="1327"/>
        <v>0</v>
      </c>
      <c r="AG2461" s="2" t="b">
        <f>OR(
  AND(AC2461,NOT(AC2462)),
  AND(AF2461,WEEKDAY(AH2460,2)=EINSTELLUNGEN!$D$12),
  AND(AF2461,AH2461=$J$35)
)</f>
        <v>0</v>
      </c>
      <c r="AH2461" s="2">
        <f>IF(AE2461,AH2460+IF(WEEKDAY(AH2460+1,2)&lt;=EINSTELLUNGEN!$D$12,1,$J$36),AH2460)</f>
        <v>42020</v>
      </c>
      <c r="AI2461" s="2">
        <f t="shared" si="1328"/>
        <v>2019</v>
      </c>
      <c r="AJ2461" s="2">
        <f t="shared" si="1329"/>
        <v>201901</v>
      </c>
      <c r="AK2461" s="2">
        <f t="shared" si="1330"/>
        <v>201901</v>
      </c>
      <c r="AL2461" s="2">
        <f t="shared" si="1333"/>
        <v>201903</v>
      </c>
      <c r="AM2461" s="2" t="b">
        <f t="shared" si="1331"/>
        <v>1</v>
      </c>
      <c r="AN2461" s="4" t="e">
        <f t="shared" si="1310"/>
        <v>#N/A</v>
      </c>
      <c r="AO2461" s="4" t="e">
        <f t="shared" si="1311"/>
        <v>#N/A</v>
      </c>
      <c r="AP2461" s="2" t="str">
        <f>IF(AD2461,
  IF(ISBLANK(H2461),
    AP2460,
    IF(LEN(H2461)=1,
      IF(OR(UPPER(H2461)="A",UPPER(H2461)="I"),
        EINSTELLUNGEN!$D$21,
        IF(OR(UPPER(H2461)="B",UPPER(H2461)="M"),
          EINSTELLUNGEN!$D$22,
          IF(OR(UPPER(H2461)="C",UPPER(H2461)="S"),
            EINSTELLUNGEN!$D$23,
            IF(UPPER(H2461)="D",
              EINSTELLUNGEN!$D$24,
              IF(UPPER(H2461)="E",
                EINSTELLUNGEN!$D$25,
                UPPER(H2461)))))),
      IF(ISNUMBER(H2461),
        EINSTELLUNGEN!$D$20&amp;H2461,
        UPPER(H2461)))),
  "")</f>
        <v/>
      </c>
      <c r="AQ2461" s="2" t="str">
        <f t="shared" si="1312"/>
        <v/>
      </c>
      <c r="AR2461" s="2">
        <f t="shared" si="1313"/>
        <v>0</v>
      </c>
      <c r="AS2461" s="145">
        <f t="shared" si="1314"/>
        <v>0.33333333333333331</v>
      </c>
      <c r="AT2461" s="2">
        <f t="shared" si="1315"/>
        <v>0</v>
      </c>
      <c r="AU2461" s="2">
        <f t="shared" si="1316"/>
        <v>0</v>
      </c>
      <c r="AV2461" s="2">
        <f t="shared" si="1317"/>
        <v>0</v>
      </c>
      <c r="AW2461" s="2">
        <f t="shared" si="1318"/>
        <v>0</v>
      </c>
      <c r="AX2461" s="2">
        <f t="shared" si="1332"/>
        <v>0</v>
      </c>
      <c r="AY2461" s="2">
        <f t="shared" si="1319"/>
        <v>0</v>
      </c>
      <c r="AZ2461" s="145" t="e">
        <f t="shared" si="1320"/>
        <v>#N/A</v>
      </c>
      <c r="BA2461" s="145" t="e">
        <f t="shared" si="1321"/>
        <v>#N/A</v>
      </c>
      <c r="BB2461" s="145">
        <f t="shared" si="1322"/>
        <v>2.083333333333337E-2</v>
      </c>
      <c r="BC2461" s="2">
        <f>IF(AM2461,
  IF(AND(AL2461=$J$31,_xlfn.DAYS(AH2461,DATE(AI2461,1,1))&lt;7),
    MAX(0,EINSTELLUNGEN!$D$12+1-WEEKDAY(DATE(EINSTELLUNGEN!$D$9,EINSTELLUNGEN!$D$10,1),2)),
    IF(AL2461=$J$33,
      MIN(EINSTELLUNGEN!$D$12,WEEKDAY(DATE(EINSTELLUNGEN!$D$9,12,31),2)),
      EINSTELLUNGEN!$D$12
  )) - SUMIF(AL$50:AL$2500,"="&amp;AL2461,AX$50:AX$2500),
  0)</f>
        <v>3</v>
      </c>
      <c r="BD2461" s="2">
        <f t="shared" si="1323"/>
        <v>0.33333333333333331</v>
      </c>
      <c r="BE2461" s="2">
        <f t="shared" si="1324"/>
        <v>0</v>
      </c>
    </row>
    <row r="2462" spans="1:57" ht="10.5" customHeight="1">
      <c r="A2462" s="1" t="str">
        <f t="shared" ca="1" si="1300"/>
        <v/>
      </c>
      <c r="B2462" s="1" t="str">
        <f t="shared" ca="1" si="1301"/>
        <v/>
      </c>
      <c r="C2462" s="1" t="str">
        <f t="shared" ca="1" si="1302"/>
        <v/>
      </c>
      <c r="D2462" s="1" t="str">
        <f t="shared" ca="1" si="1303"/>
        <v/>
      </c>
      <c r="F2462" s="10"/>
      <c r="G2462" s="136" t="str">
        <f t="shared" si="1304"/>
        <v/>
      </c>
      <c r="H2462" s="27"/>
      <c r="I2462" s="28"/>
      <c r="J2462" s="28"/>
      <c r="K2462" s="29"/>
      <c r="L2462" s="136"/>
      <c r="M2462" s="136"/>
      <c r="N2462" s="136"/>
      <c r="O2462" s="26" t="str">
        <f t="shared" si="1305"/>
        <v/>
      </c>
      <c r="P2462" s="218" t="str">
        <f t="shared" si="1306"/>
        <v/>
      </c>
      <c r="Q2462" s="26" t="str">
        <f t="shared" si="1307"/>
        <v/>
      </c>
      <c r="R2462" s="22"/>
      <c r="S2462" s="99"/>
      <c r="T2462" s="10"/>
      <c r="U2462" s="229" t="str">
        <f t="shared" si="1308"/>
        <v/>
      </c>
      <c r="V2462" s="230"/>
      <c r="W2462" s="230"/>
      <c r="X2462" s="230"/>
      <c r="Y2462" s="230"/>
      <c r="Z2462" s="22" t="str">
        <f>""</f>
        <v/>
      </c>
      <c r="AB2462" s="23" t="str">
        <f t="shared" si="1309"/>
        <v/>
      </c>
      <c r="AC2462" s="2" t="b">
        <f>COUNT(Q2462:Q$2500)&gt;0</f>
        <v>0</v>
      </c>
      <c r="AD2462" s="2" t="b">
        <f t="shared" si="1325"/>
        <v>0</v>
      </c>
      <c r="AE2462" s="2" t="b">
        <f t="shared" si="1326"/>
        <v>0</v>
      </c>
      <c r="AF2462" s="2" t="b">
        <f t="shared" si="1327"/>
        <v>0</v>
      </c>
      <c r="AG2462" s="2" t="b">
        <f>OR(
  AND(AC2462,NOT(AC2463)),
  AND(AF2462,WEEKDAY(AH2461,2)=EINSTELLUNGEN!$D$12),
  AND(AF2462,AH2462=$J$35)
)</f>
        <v>0</v>
      </c>
      <c r="AH2462" s="2">
        <f>IF(AE2462,AH2461+IF(WEEKDAY(AH2461+1,2)&lt;=EINSTELLUNGEN!$D$12,1,$J$36),AH2461)</f>
        <v>42020</v>
      </c>
      <c r="AI2462" s="2">
        <f t="shared" si="1328"/>
        <v>2019</v>
      </c>
      <c r="AJ2462" s="2">
        <f t="shared" si="1329"/>
        <v>201901</v>
      </c>
      <c r="AK2462" s="2">
        <f t="shared" si="1330"/>
        <v>201901</v>
      </c>
      <c r="AL2462" s="2">
        <f t="shared" si="1333"/>
        <v>201903</v>
      </c>
      <c r="AM2462" s="2" t="b">
        <f t="shared" si="1331"/>
        <v>1</v>
      </c>
      <c r="AN2462" s="4" t="e">
        <f t="shared" si="1310"/>
        <v>#N/A</v>
      </c>
      <c r="AO2462" s="4" t="e">
        <f t="shared" si="1311"/>
        <v>#N/A</v>
      </c>
      <c r="AP2462" s="2" t="str">
        <f>IF(AD2462,
  IF(ISBLANK(H2462),
    AP2461,
    IF(LEN(H2462)=1,
      IF(OR(UPPER(H2462)="A",UPPER(H2462)="I"),
        EINSTELLUNGEN!$D$21,
        IF(OR(UPPER(H2462)="B",UPPER(H2462)="M"),
          EINSTELLUNGEN!$D$22,
          IF(OR(UPPER(H2462)="C",UPPER(H2462)="S"),
            EINSTELLUNGEN!$D$23,
            IF(UPPER(H2462)="D",
              EINSTELLUNGEN!$D$24,
              IF(UPPER(H2462)="E",
                EINSTELLUNGEN!$D$25,
                UPPER(H2462)))))),
      IF(ISNUMBER(H2462),
        EINSTELLUNGEN!$D$20&amp;H2462,
        UPPER(H2462)))),
  "")</f>
        <v/>
      </c>
      <c r="AQ2462" s="2" t="str">
        <f t="shared" si="1312"/>
        <v/>
      </c>
      <c r="AR2462" s="2">
        <f t="shared" si="1313"/>
        <v>0</v>
      </c>
      <c r="AS2462" s="145">
        <f t="shared" si="1314"/>
        <v>0.33333333333333331</v>
      </c>
      <c r="AT2462" s="2">
        <f t="shared" si="1315"/>
        <v>0</v>
      </c>
      <c r="AU2462" s="2">
        <f t="shared" si="1316"/>
        <v>0</v>
      </c>
      <c r="AV2462" s="2">
        <f t="shared" si="1317"/>
        <v>0</v>
      </c>
      <c r="AW2462" s="2">
        <f t="shared" si="1318"/>
        <v>0</v>
      </c>
      <c r="AX2462" s="2">
        <f t="shared" si="1332"/>
        <v>0</v>
      </c>
      <c r="AY2462" s="2">
        <f t="shared" si="1319"/>
        <v>0</v>
      </c>
      <c r="AZ2462" s="145" t="e">
        <f t="shared" si="1320"/>
        <v>#N/A</v>
      </c>
      <c r="BA2462" s="145" t="e">
        <f t="shared" si="1321"/>
        <v>#N/A</v>
      </c>
      <c r="BB2462" s="145">
        <f t="shared" si="1322"/>
        <v>2.083333333333337E-2</v>
      </c>
      <c r="BC2462" s="2">
        <f>IF(AM2462,
  IF(AND(AL2462=$J$31,_xlfn.DAYS(AH2462,DATE(AI2462,1,1))&lt;7),
    MAX(0,EINSTELLUNGEN!$D$12+1-WEEKDAY(DATE(EINSTELLUNGEN!$D$9,EINSTELLUNGEN!$D$10,1),2)),
    IF(AL2462=$J$33,
      MIN(EINSTELLUNGEN!$D$12,WEEKDAY(DATE(EINSTELLUNGEN!$D$9,12,31),2)),
      EINSTELLUNGEN!$D$12
  )) - SUMIF(AL$50:AL$2500,"="&amp;AL2462,AX$50:AX$2500),
  0)</f>
        <v>3</v>
      </c>
      <c r="BD2462" s="2">
        <f t="shared" si="1323"/>
        <v>0.33333333333333331</v>
      </c>
      <c r="BE2462" s="2">
        <f t="shared" si="1324"/>
        <v>0</v>
      </c>
    </row>
    <row r="2463" spans="1:57" ht="10.5" customHeight="1">
      <c r="A2463" s="1" t="str">
        <f t="shared" ca="1" si="1300"/>
        <v/>
      </c>
      <c r="B2463" s="1" t="str">
        <f t="shared" ca="1" si="1301"/>
        <v/>
      </c>
      <c r="C2463" s="1" t="str">
        <f t="shared" ca="1" si="1302"/>
        <v/>
      </c>
      <c r="D2463" s="1" t="str">
        <f t="shared" ca="1" si="1303"/>
        <v/>
      </c>
      <c r="F2463" s="10"/>
      <c r="G2463" s="136" t="str">
        <f t="shared" si="1304"/>
        <v/>
      </c>
      <c r="H2463" s="27"/>
      <c r="I2463" s="28"/>
      <c r="J2463" s="28"/>
      <c r="K2463" s="29"/>
      <c r="L2463" s="136"/>
      <c r="M2463" s="136"/>
      <c r="N2463" s="136"/>
      <c r="O2463" s="26" t="str">
        <f t="shared" si="1305"/>
        <v/>
      </c>
      <c r="P2463" s="218" t="str">
        <f t="shared" si="1306"/>
        <v/>
      </c>
      <c r="Q2463" s="26" t="str">
        <f t="shared" si="1307"/>
        <v/>
      </c>
      <c r="R2463" s="22"/>
      <c r="S2463" s="99"/>
      <c r="T2463" s="10"/>
      <c r="U2463" s="229" t="str">
        <f t="shared" si="1308"/>
        <v/>
      </c>
      <c r="V2463" s="230"/>
      <c r="W2463" s="230"/>
      <c r="X2463" s="230"/>
      <c r="Y2463" s="230"/>
      <c r="Z2463" s="22" t="str">
        <f>""</f>
        <v/>
      </c>
      <c r="AB2463" s="23" t="str">
        <f t="shared" si="1309"/>
        <v/>
      </c>
      <c r="AC2463" s="2" t="b">
        <f>COUNT(Q2463:Q$2500)&gt;0</f>
        <v>0</v>
      </c>
      <c r="AD2463" s="2" t="b">
        <f t="shared" si="1325"/>
        <v>0</v>
      </c>
      <c r="AE2463" s="2" t="b">
        <f t="shared" si="1326"/>
        <v>0</v>
      </c>
      <c r="AF2463" s="2" t="b">
        <f t="shared" si="1327"/>
        <v>0</v>
      </c>
      <c r="AG2463" s="2" t="b">
        <f>OR(
  AND(AC2463,NOT(AC2464)),
  AND(AF2463,WEEKDAY(AH2462,2)=EINSTELLUNGEN!$D$12),
  AND(AF2463,AH2463=$J$35)
)</f>
        <v>0</v>
      </c>
      <c r="AH2463" s="2">
        <f>IF(AE2463,AH2462+IF(WEEKDAY(AH2462+1,2)&lt;=EINSTELLUNGEN!$D$12,1,$J$36),AH2462)</f>
        <v>42020</v>
      </c>
      <c r="AI2463" s="2">
        <f t="shared" si="1328"/>
        <v>2019</v>
      </c>
      <c r="AJ2463" s="2">
        <f t="shared" si="1329"/>
        <v>201901</v>
      </c>
      <c r="AK2463" s="2">
        <f t="shared" si="1330"/>
        <v>201901</v>
      </c>
      <c r="AL2463" s="2">
        <f t="shared" si="1333"/>
        <v>201903</v>
      </c>
      <c r="AM2463" s="2" t="b">
        <f t="shared" si="1331"/>
        <v>1</v>
      </c>
      <c r="AN2463" s="4" t="e">
        <f t="shared" si="1310"/>
        <v>#N/A</v>
      </c>
      <c r="AO2463" s="4" t="e">
        <f t="shared" si="1311"/>
        <v>#N/A</v>
      </c>
      <c r="AP2463" s="2" t="str">
        <f>IF(AD2463,
  IF(ISBLANK(H2463),
    AP2462,
    IF(LEN(H2463)=1,
      IF(OR(UPPER(H2463)="A",UPPER(H2463)="I"),
        EINSTELLUNGEN!$D$21,
        IF(OR(UPPER(H2463)="B",UPPER(H2463)="M"),
          EINSTELLUNGEN!$D$22,
          IF(OR(UPPER(H2463)="C",UPPER(H2463)="S"),
            EINSTELLUNGEN!$D$23,
            IF(UPPER(H2463)="D",
              EINSTELLUNGEN!$D$24,
              IF(UPPER(H2463)="E",
                EINSTELLUNGEN!$D$25,
                UPPER(H2463)))))),
      IF(ISNUMBER(H2463),
        EINSTELLUNGEN!$D$20&amp;H2463,
        UPPER(H2463)))),
  "")</f>
        <v/>
      </c>
      <c r="AQ2463" s="2" t="str">
        <f t="shared" si="1312"/>
        <v/>
      </c>
      <c r="AR2463" s="2">
        <f t="shared" si="1313"/>
        <v>0</v>
      </c>
      <c r="AS2463" s="145">
        <f t="shared" si="1314"/>
        <v>0.33333333333333331</v>
      </c>
      <c r="AT2463" s="2">
        <f t="shared" si="1315"/>
        <v>0</v>
      </c>
      <c r="AU2463" s="2">
        <f t="shared" si="1316"/>
        <v>0</v>
      </c>
      <c r="AV2463" s="2">
        <f t="shared" si="1317"/>
        <v>0</v>
      </c>
      <c r="AW2463" s="2">
        <f t="shared" si="1318"/>
        <v>0</v>
      </c>
      <c r="AX2463" s="2">
        <f t="shared" si="1332"/>
        <v>0</v>
      </c>
      <c r="AY2463" s="2">
        <f t="shared" si="1319"/>
        <v>0</v>
      </c>
      <c r="AZ2463" s="145" t="e">
        <f t="shared" si="1320"/>
        <v>#N/A</v>
      </c>
      <c r="BA2463" s="145" t="e">
        <f t="shared" si="1321"/>
        <v>#N/A</v>
      </c>
      <c r="BB2463" s="145">
        <f t="shared" si="1322"/>
        <v>2.083333333333337E-2</v>
      </c>
      <c r="BC2463" s="2">
        <f>IF(AM2463,
  IF(AND(AL2463=$J$31,_xlfn.DAYS(AH2463,DATE(AI2463,1,1))&lt;7),
    MAX(0,EINSTELLUNGEN!$D$12+1-WEEKDAY(DATE(EINSTELLUNGEN!$D$9,EINSTELLUNGEN!$D$10,1),2)),
    IF(AL2463=$J$33,
      MIN(EINSTELLUNGEN!$D$12,WEEKDAY(DATE(EINSTELLUNGEN!$D$9,12,31),2)),
      EINSTELLUNGEN!$D$12
  )) - SUMIF(AL$50:AL$2500,"="&amp;AL2463,AX$50:AX$2500),
  0)</f>
        <v>3</v>
      </c>
      <c r="BD2463" s="2">
        <f t="shared" si="1323"/>
        <v>0.33333333333333331</v>
      </c>
      <c r="BE2463" s="2">
        <f t="shared" si="1324"/>
        <v>0</v>
      </c>
    </row>
    <row r="2464" spans="1:57" ht="10.5" customHeight="1">
      <c r="A2464" s="1" t="str">
        <f t="shared" ca="1" si="1300"/>
        <v/>
      </c>
      <c r="B2464" s="1" t="str">
        <f t="shared" ca="1" si="1301"/>
        <v/>
      </c>
      <c r="C2464" s="1" t="str">
        <f t="shared" ca="1" si="1302"/>
        <v/>
      </c>
      <c r="D2464" s="1" t="str">
        <f t="shared" ca="1" si="1303"/>
        <v/>
      </c>
      <c r="F2464" s="10"/>
      <c r="G2464" s="136" t="str">
        <f t="shared" si="1304"/>
        <v/>
      </c>
      <c r="H2464" s="27"/>
      <c r="I2464" s="28"/>
      <c r="J2464" s="28"/>
      <c r="K2464" s="29"/>
      <c r="L2464" s="136"/>
      <c r="M2464" s="136"/>
      <c r="N2464" s="136"/>
      <c r="O2464" s="26" t="str">
        <f t="shared" si="1305"/>
        <v/>
      </c>
      <c r="P2464" s="218" t="str">
        <f t="shared" si="1306"/>
        <v/>
      </c>
      <c r="Q2464" s="26" t="str">
        <f t="shared" si="1307"/>
        <v/>
      </c>
      <c r="R2464" s="22"/>
      <c r="S2464" s="99"/>
      <c r="T2464" s="10"/>
      <c r="U2464" s="229" t="str">
        <f t="shared" si="1308"/>
        <v/>
      </c>
      <c r="V2464" s="230"/>
      <c r="W2464" s="230"/>
      <c r="X2464" s="230"/>
      <c r="Y2464" s="230"/>
      <c r="Z2464" s="22" t="str">
        <f>""</f>
        <v/>
      </c>
      <c r="AB2464" s="23" t="str">
        <f t="shared" si="1309"/>
        <v/>
      </c>
      <c r="AC2464" s="2" t="b">
        <f>COUNT(Q2464:Q$2500)&gt;0</f>
        <v>0</v>
      </c>
      <c r="AD2464" s="2" t="b">
        <f t="shared" si="1325"/>
        <v>0</v>
      </c>
      <c r="AE2464" s="2" t="b">
        <f t="shared" si="1326"/>
        <v>0</v>
      </c>
      <c r="AF2464" s="2" t="b">
        <f t="shared" si="1327"/>
        <v>0</v>
      </c>
      <c r="AG2464" s="2" t="b">
        <f>OR(
  AND(AC2464,NOT(AC2465)),
  AND(AF2464,WEEKDAY(AH2463,2)=EINSTELLUNGEN!$D$12),
  AND(AF2464,AH2464=$J$35)
)</f>
        <v>0</v>
      </c>
      <c r="AH2464" s="2">
        <f>IF(AE2464,AH2463+IF(WEEKDAY(AH2463+1,2)&lt;=EINSTELLUNGEN!$D$12,1,$J$36),AH2463)</f>
        <v>42020</v>
      </c>
      <c r="AI2464" s="2">
        <f t="shared" si="1328"/>
        <v>2019</v>
      </c>
      <c r="AJ2464" s="2">
        <f t="shared" si="1329"/>
        <v>201901</v>
      </c>
      <c r="AK2464" s="2">
        <f t="shared" si="1330"/>
        <v>201901</v>
      </c>
      <c r="AL2464" s="2">
        <f t="shared" si="1333"/>
        <v>201903</v>
      </c>
      <c r="AM2464" s="2" t="b">
        <f t="shared" si="1331"/>
        <v>1</v>
      </c>
      <c r="AN2464" s="4" t="e">
        <f t="shared" si="1310"/>
        <v>#N/A</v>
      </c>
      <c r="AO2464" s="4" t="e">
        <f t="shared" si="1311"/>
        <v>#N/A</v>
      </c>
      <c r="AP2464" s="2" t="str">
        <f>IF(AD2464,
  IF(ISBLANK(H2464),
    AP2463,
    IF(LEN(H2464)=1,
      IF(OR(UPPER(H2464)="A",UPPER(H2464)="I"),
        EINSTELLUNGEN!$D$21,
        IF(OR(UPPER(H2464)="B",UPPER(H2464)="M"),
          EINSTELLUNGEN!$D$22,
          IF(OR(UPPER(H2464)="C",UPPER(H2464)="S"),
            EINSTELLUNGEN!$D$23,
            IF(UPPER(H2464)="D",
              EINSTELLUNGEN!$D$24,
              IF(UPPER(H2464)="E",
                EINSTELLUNGEN!$D$25,
                UPPER(H2464)))))),
      IF(ISNUMBER(H2464),
        EINSTELLUNGEN!$D$20&amp;H2464,
        UPPER(H2464)))),
  "")</f>
        <v/>
      </c>
      <c r="AQ2464" s="2" t="str">
        <f t="shared" si="1312"/>
        <v/>
      </c>
      <c r="AR2464" s="2">
        <f t="shared" si="1313"/>
        <v>0</v>
      </c>
      <c r="AS2464" s="145">
        <f t="shared" si="1314"/>
        <v>0.33333333333333331</v>
      </c>
      <c r="AT2464" s="2">
        <f t="shared" si="1315"/>
        <v>0</v>
      </c>
      <c r="AU2464" s="2">
        <f t="shared" si="1316"/>
        <v>0</v>
      </c>
      <c r="AV2464" s="2">
        <f t="shared" si="1317"/>
        <v>0</v>
      </c>
      <c r="AW2464" s="2">
        <f t="shared" si="1318"/>
        <v>0</v>
      </c>
      <c r="AX2464" s="2">
        <f t="shared" si="1332"/>
        <v>0</v>
      </c>
      <c r="AY2464" s="2">
        <f t="shared" si="1319"/>
        <v>0</v>
      </c>
      <c r="AZ2464" s="145" t="e">
        <f t="shared" si="1320"/>
        <v>#N/A</v>
      </c>
      <c r="BA2464" s="145" t="e">
        <f t="shared" si="1321"/>
        <v>#N/A</v>
      </c>
      <c r="BB2464" s="145">
        <f t="shared" si="1322"/>
        <v>2.083333333333337E-2</v>
      </c>
      <c r="BC2464" s="2">
        <f>IF(AM2464,
  IF(AND(AL2464=$J$31,_xlfn.DAYS(AH2464,DATE(AI2464,1,1))&lt;7),
    MAX(0,EINSTELLUNGEN!$D$12+1-WEEKDAY(DATE(EINSTELLUNGEN!$D$9,EINSTELLUNGEN!$D$10,1),2)),
    IF(AL2464=$J$33,
      MIN(EINSTELLUNGEN!$D$12,WEEKDAY(DATE(EINSTELLUNGEN!$D$9,12,31),2)),
      EINSTELLUNGEN!$D$12
  )) - SUMIF(AL$50:AL$2500,"="&amp;AL2464,AX$50:AX$2500),
  0)</f>
        <v>3</v>
      </c>
      <c r="BD2464" s="2">
        <f t="shared" si="1323"/>
        <v>0.33333333333333331</v>
      </c>
      <c r="BE2464" s="2">
        <f t="shared" si="1324"/>
        <v>0</v>
      </c>
    </row>
    <row r="2465" spans="1:57" ht="10.5" customHeight="1">
      <c r="A2465" s="1" t="str">
        <f t="shared" ca="1" si="1300"/>
        <v/>
      </c>
      <c r="B2465" s="1" t="str">
        <f t="shared" ca="1" si="1301"/>
        <v/>
      </c>
      <c r="C2465" s="1" t="str">
        <f t="shared" ca="1" si="1302"/>
        <v/>
      </c>
      <c r="D2465" s="1" t="str">
        <f t="shared" ca="1" si="1303"/>
        <v/>
      </c>
      <c r="F2465" s="10"/>
      <c r="G2465" s="136" t="str">
        <f t="shared" si="1304"/>
        <v/>
      </c>
      <c r="H2465" s="27"/>
      <c r="I2465" s="28"/>
      <c r="J2465" s="28"/>
      <c r="K2465" s="29"/>
      <c r="L2465" s="136"/>
      <c r="M2465" s="136"/>
      <c r="N2465" s="136"/>
      <c r="O2465" s="26" t="str">
        <f t="shared" si="1305"/>
        <v/>
      </c>
      <c r="P2465" s="218" t="str">
        <f t="shared" si="1306"/>
        <v/>
      </c>
      <c r="Q2465" s="26" t="str">
        <f t="shared" si="1307"/>
        <v/>
      </c>
      <c r="R2465" s="22"/>
      <c r="S2465" s="99"/>
      <c r="T2465" s="10"/>
      <c r="U2465" s="229" t="str">
        <f t="shared" si="1308"/>
        <v/>
      </c>
      <c r="V2465" s="230"/>
      <c r="W2465" s="230"/>
      <c r="X2465" s="230"/>
      <c r="Y2465" s="230"/>
      <c r="Z2465" s="22" t="str">
        <f>""</f>
        <v/>
      </c>
      <c r="AB2465" s="23" t="str">
        <f t="shared" si="1309"/>
        <v/>
      </c>
      <c r="AC2465" s="2" t="b">
        <f>COUNT(Q2465:Q$2500)&gt;0</f>
        <v>0</v>
      </c>
      <c r="AD2465" s="2" t="b">
        <f t="shared" si="1325"/>
        <v>0</v>
      </c>
      <c r="AE2465" s="2" t="b">
        <f t="shared" si="1326"/>
        <v>0</v>
      </c>
      <c r="AF2465" s="2" t="b">
        <f t="shared" si="1327"/>
        <v>0</v>
      </c>
      <c r="AG2465" s="2" t="b">
        <f>OR(
  AND(AC2465,NOT(AC2466)),
  AND(AF2465,WEEKDAY(AH2464,2)=EINSTELLUNGEN!$D$12),
  AND(AF2465,AH2465=$J$35)
)</f>
        <v>0</v>
      </c>
      <c r="AH2465" s="2">
        <f>IF(AE2465,AH2464+IF(WEEKDAY(AH2464+1,2)&lt;=EINSTELLUNGEN!$D$12,1,$J$36),AH2464)</f>
        <v>42020</v>
      </c>
      <c r="AI2465" s="2">
        <f t="shared" si="1328"/>
        <v>2019</v>
      </c>
      <c r="AJ2465" s="2">
        <f t="shared" si="1329"/>
        <v>201901</v>
      </c>
      <c r="AK2465" s="2">
        <f t="shared" si="1330"/>
        <v>201901</v>
      </c>
      <c r="AL2465" s="2">
        <f t="shared" si="1333"/>
        <v>201903</v>
      </c>
      <c r="AM2465" s="2" t="b">
        <f t="shared" si="1331"/>
        <v>1</v>
      </c>
      <c r="AN2465" s="4" t="e">
        <f t="shared" si="1310"/>
        <v>#N/A</v>
      </c>
      <c r="AO2465" s="4" t="e">
        <f t="shared" si="1311"/>
        <v>#N/A</v>
      </c>
      <c r="AP2465" s="2" t="str">
        <f>IF(AD2465,
  IF(ISBLANK(H2465),
    AP2464,
    IF(LEN(H2465)=1,
      IF(OR(UPPER(H2465)="A",UPPER(H2465)="I"),
        EINSTELLUNGEN!$D$21,
        IF(OR(UPPER(H2465)="B",UPPER(H2465)="M"),
          EINSTELLUNGEN!$D$22,
          IF(OR(UPPER(H2465)="C",UPPER(H2465)="S"),
            EINSTELLUNGEN!$D$23,
            IF(UPPER(H2465)="D",
              EINSTELLUNGEN!$D$24,
              IF(UPPER(H2465)="E",
                EINSTELLUNGEN!$D$25,
                UPPER(H2465)))))),
      IF(ISNUMBER(H2465),
        EINSTELLUNGEN!$D$20&amp;H2465,
        UPPER(H2465)))),
  "")</f>
        <v/>
      </c>
      <c r="AQ2465" s="2" t="str">
        <f t="shared" si="1312"/>
        <v/>
      </c>
      <c r="AR2465" s="2">
        <f t="shared" si="1313"/>
        <v>0</v>
      </c>
      <c r="AS2465" s="145">
        <f t="shared" si="1314"/>
        <v>0.33333333333333331</v>
      </c>
      <c r="AT2465" s="2">
        <f t="shared" si="1315"/>
        <v>0</v>
      </c>
      <c r="AU2465" s="2">
        <f t="shared" si="1316"/>
        <v>0</v>
      </c>
      <c r="AV2465" s="2">
        <f t="shared" si="1317"/>
        <v>0</v>
      </c>
      <c r="AW2465" s="2">
        <f t="shared" si="1318"/>
        <v>0</v>
      </c>
      <c r="AX2465" s="2">
        <f t="shared" si="1332"/>
        <v>0</v>
      </c>
      <c r="AY2465" s="2">
        <f t="shared" si="1319"/>
        <v>0</v>
      </c>
      <c r="AZ2465" s="145" t="e">
        <f t="shared" si="1320"/>
        <v>#N/A</v>
      </c>
      <c r="BA2465" s="145" t="e">
        <f t="shared" si="1321"/>
        <v>#N/A</v>
      </c>
      <c r="BB2465" s="145">
        <f t="shared" si="1322"/>
        <v>2.083333333333337E-2</v>
      </c>
      <c r="BC2465" s="2">
        <f>IF(AM2465,
  IF(AND(AL2465=$J$31,_xlfn.DAYS(AH2465,DATE(AI2465,1,1))&lt;7),
    MAX(0,EINSTELLUNGEN!$D$12+1-WEEKDAY(DATE(EINSTELLUNGEN!$D$9,EINSTELLUNGEN!$D$10,1),2)),
    IF(AL2465=$J$33,
      MIN(EINSTELLUNGEN!$D$12,WEEKDAY(DATE(EINSTELLUNGEN!$D$9,12,31),2)),
      EINSTELLUNGEN!$D$12
  )) - SUMIF(AL$50:AL$2500,"="&amp;AL2465,AX$50:AX$2500),
  0)</f>
        <v>3</v>
      </c>
      <c r="BD2465" s="2">
        <f t="shared" si="1323"/>
        <v>0.33333333333333331</v>
      </c>
      <c r="BE2465" s="2">
        <f t="shared" si="1324"/>
        <v>0</v>
      </c>
    </row>
    <row r="2466" spans="1:57" ht="10.5" customHeight="1">
      <c r="A2466" s="1" t="str">
        <f t="shared" ca="1" si="1300"/>
        <v/>
      </c>
      <c r="B2466" s="1" t="str">
        <f t="shared" ca="1" si="1301"/>
        <v/>
      </c>
      <c r="C2466" s="1" t="str">
        <f t="shared" ca="1" si="1302"/>
        <v/>
      </c>
      <c r="D2466" s="1" t="str">
        <f t="shared" ca="1" si="1303"/>
        <v/>
      </c>
      <c r="F2466" s="10"/>
      <c r="G2466" s="136" t="str">
        <f t="shared" si="1304"/>
        <v/>
      </c>
      <c r="H2466" s="27"/>
      <c r="I2466" s="28"/>
      <c r="J2466" s="28"/>
      <c r="K2466" s="29"/>
      <c r="L2466" s="136"/>
      <c r="M2466" s="136"/>
      <c r="N2466" s="136"/>
      <c r="O2466" s="26" t="str">
        <f t="shared" si="1305"/>
        <v/>
      </c>
      <c r="P2466" s="218" t="str">
        <f t="shared" si="1306"/>
        <v/>
      </c>
      <c r="Q2466" s="26" t="str">
        <f t="shared" si="1307"/>
        <v/>
      </c>
      <c r="R2466" s="22"/>
      <c r="S2466" s="99"/>
      <c r="T2466" s="10"/>
      <c r="U2466" s="229" t="str">
        <f t="shared" si="1308"/>
        <v/>
      </c>
      <c r="V2466" s="230"/>
      <c r="W2466" s="230"/>
      <c r="X2466" s="230"/>
      <c r="Y2466" s="230"/>
      <c r="Z2466" s="22" t="str">
        <f>""</f>
        <v/>
      </c>
      <c r="AB2466" s="23" t="str">
        <f t="shared" si="1309"/>
        <v/>
      </c>
      <c r="AC2466" s="2" t="b">
        <f>COUNT(Q2466:Q$2500)&gt;0</f>
        <v>0</v>
      </c>
      <c r="AD2466" s="2" t="b">
        <f t="shared" si="1325"/>
        <v>0</v>
      </c>
      <c r="AE2466" s="2" t="b">
        <f t="shared" si="1326"/>
        <v>0</v>
      </c>
      <c r="AF2466" s="2" t="b">
        <f t="shared" si="1327"/>
        <v>0</v>
      </c>
      <c r="AG2466" s="2" t="b">
        <f>OR(
  AND(AC2466,NOT(AC2467)),
  AND(AF2466,WEEKDAY(AH2465,2)=EINSTELLUNGEN!$D$12),
  AND(AF2466,AH2466=$J$35)
)</f>
        <v>0</v>
      </c>
      <c r="AH2466" s="2">
        <f>IF(AE2466,AH2465+IF(WEEKDAY(AH2465+1,2)&lt;=EINSTELLUNGEN!$D$12,1,$J$36),AH2465)</f>
        <v>42020</v>
      </c>
      <c r="AI2466" s="2">
        <f t="shared" si="1328"/>
        <v>2019</v>
      </c>
      <c r="AJ2466" s="2">
        <f t="shared" si="1329"/>
        <v>201901</v>
      </c>
      <c r="AK2466" s="2">
        <f t="shared" si="1330"/>
        <v>201901</v>
      </c>
      <c r="AL2466" s="2">
        <f t="shared" si="1333"/>
        <v>201903</v>
      </c>
      <c r="AM2466" s="2" t="b">
        <f t="shared" si="1331"/>
        <v>1</v>
      </c>
      <c r="AN2466" s="4" t="e">
        <f t="shared" si="1310"/>
        <v>#N/A</v>
      </c>
      <c r="AO2466" s="4" t="e">
        <f t="shared" si="1311"/>
        <v>#N/A</v>
      </c>
      <c r="AP2466" s="2" t="str">
        <f>IF(AD2466,
  IF(ISBLANK(H2466),
    AP2465,
    IF(LEN(H2466)=1,
      IF(OR(UPPER(H2466)="A",UPPER(H2466)="I"),
        EINSTELLUNGEN!$D$21,
        IF(OR(UPPER(H2466)="B",UPPER(H2466)="M"),
          EINSTELLUNGEN!$D$22,
          IF(OR(UPPER(H2466)="C",UPPER(H2466)="S"),
            EINSTELLUNGEN!$D$23,
            IF(UPPER(H2466)="D",
              EINSTELLUNGEN!$D$24,
              IF(UPPER(H2466)="E",
                EINSTELLUNGEN!$D$25,
                UPPER(H2466)))))),
      IF(ISNUMBER(H2466),
        EINSTELLUNGEN!$D$20&amp;H2466,
        UPPER(H2466)))),
  "")</f>
        <v/>
      </c>
      <c r="AQ2466" s="2" t="str">
        <f t="shared" si="1312"/>
        <v/>
      </c>
      <c r="AR2466" s="2">
        <f t="shared" si="1313"/>
        <v>0</v>
      </c>
      <c r="AS2466" s="145">
        <f t="shared" si="1314"/>
        <v>0.33333333333333331</v>
      </c>
      <c r="AT2466" s="2">
        <f t="shared" si="1315"/>
        <v>0</v>
      </c>
      <c r="AU2466" s="2">
        <f t="shared" si="1316"/>
        <v>0</v>
      </c>
      <c r="AV2466" s="2">
        <f t="shared" si="1317"/>
        <v>0</v>
      </c>
      <c r="AW2466" s="2">
        <f t="shared" si="1318"/>
        <v>0</v>
      </c>
      <c r="AX2466" s="2">
        <f t="shared" si="1332"/>
        <v>0</v>
      </c>
      <c r="AY2466" s="2">
        <f t="shared" si="1319"/>
        <v>0</v>
      </c>
      <c r="AZ2466" s="145" t="e">
        <f t="shared" si="1320"/>
        <v>#N/A</v>
      </c>
      <c r="BA2466" s="145" t="e">
        <f t="shared" si="1321"/>
        <v>#N/A</v>
      </c>
      <c r="BB2466" s="145">
        <f t="shared" si="1322"/>
        <v>2.083333333333337E-2</v>
      </c>
      <c r="BC2466" s="2">
        <f>IF(AM2466,
  IF(AND(AL2466=$J$31,_xlfn.DAYS(AH2466,DATE(AI2466,1,1))&lt;7),
    MAX(0,EINSTELLUNGEN!$D$12+1-WEEKDAY(DATE(EINSTELLUNGEN!$D$9,EINSTELLUNGEN!$D$10,1),2)),
    IF(AL2466=$J$33,
      MIN(EINSTELLUNGEN!$D$12,WEEKDAY(DATE(EINSTELLUNGEN!$D$9,12,31),2)),
      EINSTELLUNGEN!$D$12
  )) - SUMIF(AL$50:AL$2500,"="&amp;AL2466,AX$50:AX$2500),
  0)</f>
        <v>3</v>
      </c>
      <c r="BD2466" s="2">
        <f t="shared" si="1323"/>
        <v>0.33333333333333331</v>
      </c>
      <c r="BE2466" s="2">
        <f t="shared" si="1324"/>
        <v>0</v>
      </c>
    </row>
    <row r="2467" spans="1:57" ht="10.5" customHeight="1">
      <c r="A2467" s="1" t="str">
        <f t="shared" ca="1" si="1300"/>
        <v/>
      </c>
      <c r="B2467" s="1" t="str">
        <f t="shared" ca="1" si="1301"/>
        <v/>
      </c>
      <c r="C2467" s="1" t="str">
        <f t="shared" ca="1" si="1302"/>
        <v/>
      </c>
      <c r="D2467" s="1" t="str">
        <f t="shared" ca="1" si="1303"/>
        <v/>
      </c>
      <c r="F2467" s="10"/>
      <c r="G2467" s="136" t="str">
        <f t="shared" si="1304"/>
        <v/>
      </c>
      <c r="H2467" s="27"/>
      <c r="I2467" s="28"/>
      <c r="J2467" s="28"/>
      <c r="K2467" s="29"/>
      <c r="L2467" s="136"/>
      <c r="M2467" s="136"/>
      <c r="N2467" s="136"/>
      <c r="O2467" s="26" t="str">
        <f t="shared" si="1305"/>
        <v/>
      </c>
      <c r="P2467" s="218" t="str">
        <f t="shared" si="1306"/>
        <v/>
      </c>
      <c r="Q2467" s="26" t="str">
        <f t="shared" si="1307"/>
        <v/>
      </c>
      <c r="R2467" s="22"/>
      <c r="S2467" s="99"/>
      <c r="T2467" s="10"/>
      <c r="U2467" s="229" t="str">
        <f t="shared" si="1308"/>
        <v/>
      </c>
      <c r="V2467" s="230"/>
      <c r="W2467" s="230"/>
      <c r="X2467" s="230"/>
      <c r="Y2467" s="230"/>
      <c r="Z2467" s="22" t="str">
        <f>""</f>
        <v/>
      </c>
      <c r="AB2467" s="23" t="str">
        <f t="shared" si="1309"/>
        <v/>
      </c>
      <c r="AC2467" s="2" t="b">
        <f>COUNT(Q2467:Q$2500)&gt;0</f>
        <v>0</v>
      </c>
      <c r="AD2467" s="2" t="b">
        <f t="shared" si="1325"/>
        <v>0</v>
      </c>
      <c r="AE2467" s="2" t="b">
        <f t="shared" si="1326"/>
        <v>0</v>
      </c>
      <c r="AF2467" s="2" t="b">
        <f t="shared" si="1327"/>
        <v>0</v>
      </c>
      <c r="AG2467" s="2" t="b">
        <f>OR(
  AND(AC2467,NOT(AC2468)),
  AND(AF2467,WEEKDAY(AH2466,2)=EINSTELLUNGEN!$D$12),
  AND(AF2467,AH2467=$J$35)
)</f>
        <v>0</v>
      </c>
      <c r="AH2467" s="2">
        <f>IF(AE2467,AH2466+IF(WEEKDAY(AH2466+1,2)&lt;=EINSTELLUNGEN!$D$12,1,$J$36),AH2466)</f>
        <v>42020</v>
      </c>
      <c r="AI2467" s="2">
        <f t="shared" si="1328"/>
        <v>2019</v>
      </c>
      <c r="AJ2467" s="2">
        <f t="shared" si="1329"/>
        <v>201901</v>
      </c>
      <c r="AK2467" s="2">
        <f t="shared" si="1330"/>
        <v>201901</v>
      </c>
      <c r="AL2467" s="2">
        <f t="shared" si="1333"/>
        <v>201903</v>
      </c>
      <c r="AM2467" s="2" t="b">
        <f t="shared" si="1331"/>
        <v>1</v>
      </c>
      <c r="AN2467" s="4" t="e">
        <f t="shared" si="1310"/>
        <v>#N/A</v>
      </c>
      <c r="AO2467" s="4" t="e">
        <f t="shared" si="1311"/>
        <v>#N/A</v>
      </c>
      <c r="AP2467" s="2" t="str">
        <f>IF(AD2467,
  IF(ISBLANK(H2467),
    AP2466,
    IF(LEN(H2467)=1,
      IF(OR(UPPER(H2467)="A",UPPER(H2467)="I"),
        EINSTELLUNGEN!$D$21,
        IF(OR(UPPER(H2467)="B",UPPER(H2467)="M"),
          EINSTELLUNGEN!$D$22,
          IF(OR(UPPER(H2467)="C",UPPER(H2467)="S"),
            EINSTELLUNGEN!$D$23,
            IF(UPPER(H2467)="D",
              EINSTELLUNGEN!$D$24,
              IF(UPPER(H2467)="E",
                EINSTELLUNGEN!$D$25,
                UPPER(H2467)))))),
      IF(ISNUMBER(H2467),
        EINSTELLUNGEN!$D$20&amp;H2467,
        UPPER(H2467)))),
  "")</f>
        <v/>
      </c>
      <c r="AQ2467" s="2" t="str">
        <f t="shared" si="1312"/>
        <v/>
      </c>
      <c r="AR2467" s="2">
        <f t="shared" si="1313"/>
        <v>0</v>
      </c>
      <c r="AS2467" s="145">
        <f t="shared" si="1314"/>
        <v>0.33333333333333331</v>
      </c>
      <c r="AT2467" s="2">
        <f t="shared" si="1315"/>
        <v>0</v>
      </c>
      <c r="AU2467" s="2">
        <f t="shared" si="1316"/>
        <v>0</v>
      </c>
      <c r="AV2467" s="2">
        <f t="shared" si="1317"/>
        <v>0</v>
      </c>
      <c r="AW2467" s="2">
        <f t="shared" si="1318"/>
        <v>0</v>
      </c>
      <c r="AX2467" s="2">
        <f t="shared" si="1332"/>
        <v>0</v>
      </c>
      <c r="AY2467" s="2">
        <f t="shared" si="1319"/>
        <v>0</v>
      </c>
      <c r="AZ2467" s="145" t="e">
        <f t="shared" si="1320"/>
        <v>#N/A</v>
      </c>
      <c r="BA2467" s="145" t="e">
        <f t="shared" si="1321"/>
        <v>#N/A</v>
      </c>
      <c r="BB2467" s="145">
        <f t="shared" si="1322"/>
        <v>2.083333333333337E-2</v>
      </c>
      <c r="BC2467" s="2">
        <f>IF(AM2467,
  IF(AND(AL2467=$J$31,_xlfn.DAYS(AH2467,DATE(AI2467,1,1))&lt;7),
    MAX(0,EINSTELLUNGEN!$D$12+1-WEEKDAY(DATE(EINSTELLUNGEN!$D$9,EINSTELLUNGEN!$D$10,1),2)),
    IF(AL2467=$J$33,
      MIN(EINSTELLUNGEN!$D$12,WEEKDAY(DATE(EINSTELLUNGEN!$D$9,12,31),2)),
      EINSTELLUNGEN!$D$12
  )) - SUMIF(AL$50:AL$2500,"="&amp;AL2467,AX$50:AX$2500),
  0)</f>
        <v>3</v>
      </c>
      <c r="BD2467" s="2">
        <f t="shared" si="1323"/>
        <v>0.33333333333333331</v>
      </c>
      <c r="BE2467" s="2">
        <f t="shared" si="1324"/>
        <v>0</v>
      </c>
    </row>
    <row r="2468" spans="1:57" ht="10.5" customHeight="1">
      <c r="A2468" s="1" t="str">
        <f t="shared" ca="1" si="1300"/>
        <v/>
      </c>
      <c r="B2468" s="1" t="str">
        <f t="shared" ca="1" si="1301"/>
        <v/>
      </c>
      <c r="C2468" s="1" t="str">
        <f t="shared" ca="1" si="1302"/>
        <v/>
      </c>
      <c r="D2468" s="1" t="str">
        <f t="shared" ca="1" si="1303"/>
        <v/>
      </c>
      <c r="F2468" s="10"/>
      <c r="G2468" s="136" t="str">
        <f t="shared" si="1304"/>
        <v/>
      </c>
      <c r="H2468" s="27"/>
      <c r="I2468" s="28"/>
      <c r="J2468" s="28"/>
      <c r="K2468" s="29"/>
      <c r="L2468" s="136"/>
      <c r="M2468" s="136"/>
      <c r="N2468" s="136"/>
      <c r="O2468" s="26" t="str">
        <f t="shared" si="1305"/>
        <v/>
      </c>
      <c r="P2468" s="218" t="str">
        <f t="shared" si="1306"/>
        <v/>
      </c>
      <c r="Q2468" s="26" t="str">
        <f t="shared" si="1307"/>
        <v/>
      </c>
      <c r="R2468" s="22"/>
      <c r="S2468" s="99"/>
      <c r="T2468" s="10"/>
      <c r="U2468" s="229" t="str">
        <f t="shared" si="1308"/>
        <v/>
      </c>
      <c r="V2468" s="230"/>
      <c r="W2468" s="230"/>
      <c r="X2468" s="230"/>
      <c r="Y2468" s="230"/>
      <c r="Z2468" s="22" t="str">
        <f>""</f>
        <v/>
      </c>
      <c r="AB2468" s="23" t="str">
        <f t="shared" si="1309"/>
        <v/>
      </c>
      <c r="AC2468" s="2" t="b">
        <f>COUNT(Q2468:Q$2500)&gt;0</f>
        <v>0</v>
      </c>
      <c r="AD2468" s="2" t="b">
        <f t="shared" si="1325"/>
        <v>0</v>
      </c>
      <c r="AE2468" s="2" t="b">
        <f t="shared" si="1326"/>
        <v>0</v>
      </c>
      <c r="AF2468" s="2" t="b">
        <f t="shared" si="1327"/>
        <v>0</v>
      </c>
      <c r="AG2468" s="2" t="b">
        <f>OR(
  AND(AC2468,NOT(AC2469)),
  AND(AF2468,WEEKDAY(AH2467,2)=EINSTELLUNGEN!$D$12),
  AND(AF2468,AH2468=$J$35)
)</f>
        <v>0</v>
      </c>
      <c r="AH2468" s="2">
        <f>IF(AE2468,AH2467+IF(WEEKDAY(AH2467+1,2)&lt;=EINSTELLUNGEN!$D$12,1,$J$36),AH2467)</f>
        <v>42020</v>
      </c>
      <c r="AI2468" s="2">
        <f t="shared" si="1328"/>
        <v>2019</v>
      </c>
      <c r="AJ2468" s="2">
        <f t="shared" si="1329"/>
        <v>201901</v>
      </c>
      <c r="AK2468" s="2">
        <f t="shared" si="1330"/>
        <v>201901</v>
      </c>
      <c r="AL2468" s="2">
        <f t="shared" si="1333"/>
        <v>201903</v>
      </c>
      <c r="AM2468" s="2" t="b">
        <f t="shared" si="1331"/>
        <v>1</v>
      </c>
      <c r="AN2468" s="4" t="e">
        <f t="shared" si="1310"/>
        <v>#N/A</v>
      </c>
      <c r="AO2468" s="4" t="e">
        <f t="shared" si="1311"/>
        <v>#N/A</v>
      </c>
      <c r="AP2468" s="2" t="str">
        <f>IF(AD2468,
  IF(ISBLANK(H2468),
    AP2467,
    IF(LEN(H2468)=1,
      IF(OR(UPPER(H2468)="A",UPPER(H2468)="I"),
        EINSTELLUNGEN!$D$21,
        IF(OR(UPPER(H2468)="B",UPPER(H2468)="M"),
          EINSTELLUNGEN!$D$22,
          IF(OR(UPPER(H2468)="C",UPPER(H2468)="S"),
            EINSTELLUNGEN!$D$23,
            IF(UPPER(H2468)="D",
              EINSTELLUNGEN!$D$24,
              IF(UPPER(H2468)="E",
                EINSTELLUNGEN!$D$25,
                UPPER(H2468)))))),
      IF(ISNUMBER(H2468),
        EINSTELLUNGEN!$D$20&amp;H2468,
        UPPER(H2468)))),
  "")</f>
        <v/>
      </c>
      <c r="AQ2468" s="2" t="str">
        <f t="shared" si="1312"/>
        <v/>
      </c>
      <c r="AR2468" s="2">
        <f t="shared" si="1313"/>
        <v>0</v>
      </c>
      <c r="AS2468" s="145">
        <f t="shared" si="1314"/>
        <v>0.33333333333333331</v>
      </c>
      <c r="AT2468" s="2">
        <f t="shared" si="1315"/>
        <v>0</v>
      </c>
      <c r="AU2468" s="2">
        <f t="shared" si="1316"/>
        <v>0</v>
      </c>
      <c r="AV2468" s="2">
        <f t="shared" si="1317"/>
        <v>0</v>
      </c>
      <c r="AW2468" s="2">
        <f t="shared" si="1318"/>
        <v>0</v>
      </c>
      <c r="AX2468" s="2">
        <f t="shared" si="1332"/>
        <v>0</v>
      </c>
      <c r="AY2468" s="2">
        <f t="shared" si="1319"/>
        <v>0</v>
      </c>
      <c r="AZ2468" s="145" t="e">
        <f t="shared" si="1320"/>
        <v>#N/A</v>
      </c>
      <c r="BA2468" s="145" t="e">
        <f t="shared" si="1321"/>
        <v>#N/A</v>
      </c>
      <c r="BB2468" s="145">
        <f t="shared" si="1322"/>
        <v>2.083333333333337E-2</v>
      </c>
      <c r="BC2468" s="2">
        <f>IF(AM2468,
  IF(AND(AL2468=$J$31,_xlfn.DAYS(AH2468,DATE(AI2468,1,1))&lt;7),
    MAX(0,EINSTELLUNGEN!$D$12+1-WEEKDAY(DATE(EINSTELLUNGEN!$D$9,EINSTELLUNGEN!$D$10,1),2)),
    IF(AL2468=$J$33,
      MIN(EINSTELLUNGEN!$D$12,WEEKDAY(DATE(EINSTELLUNGEN!$D$9,12,31),2)),
      EINSTELLUNGEN!$D$12
  )) - SUMIF(AL$50:AL$2500,"="&amp;AL2468,AX$50:AX$2500),
  0)</f>
        <v>3</v>
      </c>
      <c r="BD2468" s="2">
        <f t="shared" si="1323"/>
        <v>0.33333333333333331</v>
      </c>
      <c r="BE2468" s="2">
        <f t="shared" si="1324"/>
        <v>0</v>
      </c>
    </row>
    <row r="2469" spans="1:57" ht="10.5" customHeight="1">
      <c r="A2469" s="1" t="str">
        <f t="shared" ca="1" si="1300"/>
        <v/>
      </c>
      <c r="B2469" s="1" t="str">
        <f t="shared" ca="1" si="1301"/>
        <v/>
      </c>
      <c r="C2469" s="1" t="str">
        <f t="shared" ca="1" si="1302"/>
        <v/>
      </c>
      <c r="D2469" s="1" t="str">
        <f t="shared" ca="1" si="1303"/>
        <v/>
      </c>
      <c r="F2469" s="10"/>
      <c r="G2469" s="136" t="str">
        <f t="shared" si="1304"/>
        <v/>
      </c>
      <c r="H2469" s="27"/>
      <c r="I2469" s="28"/>
      <c r="J2469" s="28"/>
      <c r="K2469" s="29"/>
      <c r="L2469" s="136"/>
      <c r="M2469" s="136"/>
      <c r="N2469" s="136"/>
      <c r="O2469" s="26" t="str">
        <f t="shared" si="1305"/>
        <v/>
      </c>
      <c r="P2469" s="218" t="str">
        <f t="shared" si="1306"/>
        <v/>
      </c>
      <c r="Q2469" s="26" t="str">
        <f t="shared" si="1307"/>
        <v/>
      </c>
      <c r="R2469" s="22"/>
      <c r="S2469" s="99"/>
      <c r="T2469" s="10"/>
      <c r="U2469" s="229" t="str">
        <f t="shared" si="1308"/>
        <v/>
      </c>
      <c r="V2469" s="230"/>
      <c r="W2469" s="230"/>
      <c r="X2469" s="230"/>
      <c r="Y2469" s="230"/>
      <c r="Z2469" s="22" t="str">
        <f>""</f>
        <v/>
      </c>
      <c r="AB2469" s="23" t="str">
        <f t="shared" si="1309"/>
        <v/>
      </c>
      <c r="AC2469" s="2" t="b">
        <f>COUNT(Q2469:Q$2500)&gt;0</f>
        <v>0</v>
      </c>
      <c r="AD2469" s="2" t="b">
        <f t="shared" si="1325"/>
        <v>0</v>
      </c>
      <c r="AE2469" s="2" t="b">
        <f t="shared" si="1326"/>
        <v>0</v>
      </c>
      <c r="AF2469" s="2" t="b">
        <f t="shared" si="1327"/>
        <v>0</v>
      </c>
      <c r="AG2469" s="2" t="b">
        <f>OR(
  AND(AC2469,NOT(AC2470)),
  AND(AF2469,WEEKDAY(AH2468,2)=EINSTELLUNGEN!$D$12),
  AND(AF2469,AH2469=$J$35)
)</f>
        <v>0</v>
      </c>
      <c r="AH2469" s="2">
        <f>IF(AE2469,AH2468+IF(WEEKDAY(AH2468+1,2)&lt;=EINSTELLUNGEN!$D$12,1,$J$36),AH2468)</f>
        <v>42020</v>
      </c>
      <c r="AI2469" s="2">
        <f t="shared" si="1328"/>
        <v>2019</v>
      </c>
      <c r="AJ2469" s="2">
        <f t="shared" si="1329"/>
        <v>201901</v>
      </c>
      <c r="AK2469" s="2">
        <f t="shared" si="1330"/>
        <v>201901</v>
      </c>
      <c r="AL2469" s="2">
        <f t="shared" si="1333"/>
        <v>201903</v>
      </c>
      <c r="AM2469" s="2" t="b">
        <f t="shared" si="1331"/>
        <v>1</v>
      </c>
      <c r="AN2469" s="4" t="e">
        <f t="shared" si="1310"/>
        <v>#N/A</v>
      </c>
      <c r="AO2469" s="4" t="e">
        <f t="shared" si="1311"/>
        <v>#N/A</v>
      </c>
      <c r="AP2469" s="2" t="str">
        <f>IF(AD2469,
  IF(ISBLANK(H2469),
    AP2468,
    IF(LEN(H2469)=1,
      IF(OR(UPPER(H2469)="A",UPPER(H2469)="I"),
        EINSTELLUNGEN!$D$21,
        IF(OR(UPPER(H2469)="B",UPPER(H2469)="M"),
          EINSTELLUNGEN!$D$22,
          IF(OR(UPPER(H2469)="C",UPPER(H2469)="S"),
            EINSTELLUNGEN!$D$23,
            IF(UPPER(H2469)="D",
              EINSTELLUNGEN!$D$24,
              IF(UPPER(H2469)="E",
                EINSTELLUNGEN!$D$25,
                UPPER(H2469)))))),
      IF(ISNUMBER(H2469),
        EINSTELLUNGEN!$D$20&amp;H2469,
        UPPER(H2469)))),
  "")</f>
        <v/>
      </c>
      <c r="AQ2469" s="2" t="str">
        <f t="shared" si="1312"/>
        <v/>
      </c>
      <c r="AR2469" s="2">
        <f t="shared" si="1313"/>
        <v>0</v>
      </c>
      <c r="AS2469" s="145">
        <f t="shared" si="1314"/>
        <v>0.33333333333333331</v>
      </c>
      <c r="AT2469" s="2">
        <f t="shared" si="1315"/>
        <v>0</v>
      </c>
      <c r="AU2469" s="2">
        <f t="shared" si="1316"/>
        <v>0</v>
      </c>
      <c r="AV2469" s="2">
        <f t="shared" si="1317"/>
        <v>0</v>
      </c>
      <c r="AW2469" s="2">
        <f t="shared" si="1318"/>
        <v>0</v>
      </c>
      <c r="AX2469" s="2">
        <f t="shared" si="1332"/>
        <v>0</v>
      </c>
      <c r="AY2469" s="2">
        <f t="shared" si="1319"/>
        <v>0</v>
      </c>
      <c r="AZ2469" s="145" t="e">
        <f t="shared" si="1320"/>
        <v>#N/A</v>
      </c>
      <c r="BA2469" s="145" t="e">
        <f t="shared" si="1321"/>
        <v>#N/A</v>
      </c>
      <c r="BB2469" s="145">
        <f t="shared" si="1322"/>
        <v>2.083333333333337E-2</v>
      </c>
      <c r="BC2469" s="2">
        <f>IF(AM2469,
  IF(AND(AL2469=$J$31,_xlfn.DAYS(AH2469,DATE(AI2469,1,1))&lt;7),
    MAX(0,EINSTELLUNGEN!$D$12+1-WEEKDAY(DATE(EINSTELLUNGEN!$D$9,EINSTELLUNGEN!$D$10,1),2)),
    IF(AL2469=$J$33,
      MIN(EINSTELLUNGEN!$D$12,WEEKDAY(DATE(EINSTELLUNGEN!$D$9,12,31),2)),
      EINSTELLUNGEN!$D$12
  )) - SUMIF(AL$50:AL$2500,"="&amp;AL2469,AX$50:AX$2500),
  0)</f>
        <v>3</v>
      </c>
      <c r="BD2469" s="2">
        <f t="shared" si="1323"/>
        <v>0.33333333333333331</v>
      </c>
      <c r="BE2469" s="2">
        <f t="shared" si="1324"/>
        <v>0</v>
      </c>
    </row>
    <row r="2470" spans="1:57" ht="10.5" customHeight="1">
      <c r="A2470" s="1" t="str">
        <f t="shared" ca="1" si="1300"/>
        <v/>
      </c>
      <c r="B2470" s="1" t="str">
        <f t="shared" ca="1" si="1301"/>
        <v/>
      </c>
      <c r="C2470" s="1" t="str">
        <f t="shared" ca="1" si="1302"/>
        <v/>
      </c>
      <c r="D2470" s="1" t="str">
        <f t="shared" ca="1" si="1303"/>
        <v/>
      </c>
      <c r="F2470" s="10"/>
      <c r="G2470" s="136" t="str">
        <f t="shared" si="1304"/>
        <v/>
      </c>
      <c r="H2470" s="27"/>
      <c r="I2470" s="28"/>
      <c r="J2470" s="28"/>
      <c r="K2470" s="29"/>
      <c r="L2470" s="136"/>
      <c r="M2470" s="136"/>
      <c r="N2470" s="136"/>
      <c r="O2470" s="26" t="str">
        <f t="shared" si="1305"/>
        <v/>
      </c>
      <c r="P2470" s="218" t="str">
        <f t="shared" si="1306"/>
        <v/>
      </c>
      <c r="Q2470" s="26" t="str">
        <f t="shared" si="1307"/>
        <v/>
      </c>
      <c r="R2470" s="22"/>
      <c r="S2470" s="99"/>
      <c r="T2470" s="10"/>
      <c r="U2470" s="229" t="str">
        <f t="shared" si="1308"/>
        <v/>
      </c>
      <c r="V2470" s="230"/>
      <c r="W2470" s="230"/>
      <c r="X2470" s="230"/>
      <c r="Y2470" s="230"/>
      <c r="Z2470" s="22" t="str">
        <f>""</f>
        <v/>
      </c>
      <c r="AB2470" s="23" t="str">
        <f t="shared" si="1309"/>
        <v/>
      </c>
      <c r="AC2470" s="2" t="b">
        <f>COUNT(Q2470:Q$2500)&gt;0</f>
        <v>0</v>
      </c>
      <c r="AD2470" s="2" t="b">
        <f t="shared" si="1325"/>
        <v>0</v>
      </c>
      <c r="AE2470" s="2" t="b">
        <f t="shared" si="1326"/>
        <v>0</v>
      </c>
      <c r="AF2470" s="2" t="b">
        <f t="shared" si="1327"/>
        <v>0</v>
      </c>
      <c r="AG2470" s="2" t="b">
        <f>OR(
  AND(AC2470,NOT(AC2471)),
  AND(AF2470,WEEKDAY(AH2469,2)=EINSTELLUNGEN!$D$12),
  AND(AF2470,AH2470=$J$35)
)</f>
        <v>0</v>
      </c>
      <c r="AH2470" s="2">
        <f>IF(AE2470,AH2469+IF(WEEKDAY(AH2469+1,2)&lt;=EINSTELLUNGEN!$D$12,1,$J$36),AH2469)</f>
        <v>42020</v>
      </c>
      <c r="AI2470" s="2">
        <f t="shared" si="1328"/>
        <v>2019</v>
      </c>
      <c r="AJ2470" s="2">
        <f t="shared" si="1329"/>
        <v>201901</v>
      </c>
      <c r="AK2470" s="2">
        <f t="shared" si="1330"/>
        <v>201901</v>
      </c>
      <c r="AL2470" s="2">
        <f t="shared" si="1333"/>
        <v>201903</v>
      </c>
      <c r="AM2470" s="2" t="b">
        <f t="shared" si="1331"/>
        <v>1</v>
      </c>
      <c r="AN2470" s="4" t="e">
        <f t="shared" si="1310"/>
        <v>#N/A</v>
      </c>
      <c r="AO2470" s="4" t="e">
        <f t="shared" si="1311"/>
        <v>#N/A</v>
      </c>
      <c r="AP2470" s="2" t="str">
        <f>IF(AD2470,
  IF(ISBLANK(H2470),
    AP2469,
    IF(LEN(H2470)=1,
      IF(OR(UPPER(H2470)="A",UPPER(H2470)="I"),
        EINSTELLUNGEN!$D$21,
        IF(OR(UPPER(H2470)="B",UPPER(H2470)="M"),
          EINSTELLUNGEN!$D$22,
          IF(OR(UPPER(H2470)="C",UPPER(H2470)="S"),
            EINSTELLUNGEN!$D$23,
            IF(UPPER(H2470)="D",
              EINSTELLUNGEN!$D$24,
              IF(UPPER(H2470)="E",
                EINSTELLUNGEN!$D$25,
                UPPER(H2470)))))),
      IF(ISNUMBER(H2470),
        EINSTELLUNGEN!$D$20&amp;H2470,
        UPPER(H2470)))),
  "")</f>
        <v/>
      </c>
      <c r="AQ2470" s="2" t="str">
        <f t="shared" si="1312"/>
        <v/>
      </c>
      <c r="AR2470" s="2">
        <f t="shared" si="1313"/>
        <v>0</v>
      </c>
      <c r="AS2470" s="145">
        <f t="shared" si="1314"/>
        <v>0.33333333333333331</v>
      </c>
      <c r="AT2470" s="2">
        <f t="shared" si="1315"/>
        <v>0</v>
      </c>
      <c r="AU2470" s="2">
        <f t="shared" si="1316"/>
        <v>0</v>
      </c>
      <c r="AV2470" s="2">
        <f t="shared" si="1317"/>
        <v>0</v>
      </c>
      <c r="AW2470" s="2">
        <f t="shared" si="1318"/>
        <v>0</v>
      </c>
      <c r="AX2470" s="2">
        <f t="shared" si="1332"/>
        <v>0</v>
      </c>
      <c r="AY2470" s="2">
        <f t="shared" si="1319"/>
        <v>0</v>
      </c>
      <c r="AZ2470" s="145" t="e">
        <f t="shared" si="1320"/>
        <v>#N/A</v>
      </c>
      <c r="BA2470" s="145" t="e">
        <f t="shared" si="1321"/>
        <v>#N/A</v>
      </c>
      <c r="BB2470" s="145">
        <f t="shared" si="1322"/>
        <v>2.083333333333337E-2</v>
      </c>
      <c r="BC2470" s="2">
        <f>IF(AM2470,
  IF(AND(AL2470=$J$31,_xlfn.DAYS(AH2470,DATE(AI2470,1,1))&lt;7),
    MAX(0,EINSTELLUNGEN!$D$12+1-WEEKDAY(DATE(EINSTELLUNGEN!$D$9,EINSTELLUNGEN!$D$10,1),2)),
    IF(AL2470=$J$33,
      MIN(EINSTELLUNGEN!$D$12,WEEKDAY(DATE(EINSTELLUNGEN!$D$9,12,31),2)),
      EINSTELLUNGEN!$D$12
  )) - SUMIF(AL$50:AL$2500,"="&amp;AL2470,AX$50:AX$2500),
  0)</f>
        <v>3</v>
      </c>
      <c r="BD2470" s="2">
        <f t="shared" si="1323"/>
        <v>0.33333333333333331</v>
      </c>
      <c r="BE2470" s="2">
        <f t="shared" si="1324"/>
        <v>0</v>
      </c>
    </row>
    <row r="2471" spans="1:57" ht="10.5" customHeight="1">
      <c r="A2471" s="1" t="str">
        <f t="shared" ca="1" si="1300"/>
        <v/>
      </c>
      <c r="B2471" s="1" t="str">
        <f t="shared" ca="1" si="1301"/>
        <v/>
      </c>
      <c r="C2471" s="1" t="str">
        <f t="shared" ca="1" si="1302"/>
        <v/>
      </c>
      <c r="D2471" s="1" t="str">
        <f t="shared" ca="1" si="1303"/>
        <v/>
      </c>
      <c r="F2471" s="10"/>
      <c r="G2471" s="136" t="str">
        <f t="shared" si="1304"/>
        <v/>
      </c>
      <c r="H2471" s="27"/>
      <c r="I2471" s="28"/>
      <c r="J2471" s="28"/>
      <c r="K2471" s="29"/>
      <c r="L2471" s="136"/>
      <c r="M2471" s="136"/>
      <c r="N2471" s="136"/>
      <c r="O2471" s="26" t="str">
        <f t="shared" si="1305"/>
        <v/>
      </c>
      <c r="P2471" s="218" t="str">
        <f t="shared" si="1306"/>
        <v/>
      </c>
      <c r="Q2471" s="26" t="str">
        <f t="shared" si="1307"/>
        <v/>
      </c>
      <c r="R2471" s="22"/>
      <c r="S2471" s="99"/>
      <c r="T2471" s="10"/>
      <c r="U2471" s="229" t="str">
        <f t="shared" si="1308"/>
        <v/>
      </c>
      <c r="V2471" s="230"/>
      <c r="W2471" s="230"/>
      <c r="X2471" s="230"/>
      <c r="Y2471" s="230"/>
      <c r="Z2471" s="22" t="str">
        <f>""</f>
        <v/>
      </c>
      <c r="AB2471" s="23" t="str">
        <f t="shared" si="1309"/>
        <v/>
      </c>
      <c r="AC2471" s="2" t="b">
        <f>COUNT(Q2471:Q$2500)&gt;0</f>
        <v>0</v>
      </c>
      <c r="AD2471" s="2" t="b">
        <f t="shared" si="1325"/>
        <v>0</v>
      </c>
      <c r="AE2471" s="2" t="b">
        <f t="shared" si="1326"/>
        <v>0</v>
      </c>
      <c r="AF2471" s="2" t="b">
        <f t="shared" si="1327"/>
        <v>0</v>
      </c>
      <c r="AG2471" s="2" t="b">
        <f>OR(
  AND(AC2471,NOT(AC2472)),
  AND(AF2471,WEEKDAY(AH2470,2)=EINSTELLUNGEN!$D$12),
  AND(AF2471,AH2471=$J$35)
)</f>
        <v>0</v>
      </c>
      <c r="AH2471" s="2">
        <f>IF(AE2471,AH2470+IF(WEEKDAY(AH2470+1,2)&lt;=EINSTELLUNGEN!$D$12,1,$J$36),AH2470)</f>
        <v>42020</v>
      </c>
      <c r="AI2471" s="2">
        <f t="shared" si="1328"/>
        <v>2019</v>
      </c>
      <c r="AJ2471" s="2">
        <f t="shared" si="1329"/>
        <v>201901</v>
      </c>
      <c r="AK2471" s="2">
        <f t="shared" si="1330"/>
        <v>201901</v>
      </c>
      <c r="AL2471" s="2">
        <f t="shared" si="1333"/>
        <v>201903</v>
      </c>
      <c r="AM2471" s="2" t="b">
        <f t="shared" si="1331"/>
        <v>1</v>
      </c>
      <c r="AN2471" s="4" t="e">
        <f t="shared" si="1310"/>
        <v>#N/A</v>
      </c>
      <c r="AO2471" s="4" t="e">
        <f t="shared" si="1311"/>
        <v>#N/A</v>
      </c>
      <c r="AP2471" s="2" t="str">
        <f>IF(AD2471,
  IF(ISBLANK(H2471),
    AP2470,
    IF(LEN(H2471)=1,
      IF(OR(UPPER(H2471)="A",UPPER(H2471)="I"),
        EINSTELLUNGEN!$D$21,
        IF(OR(UPPER(H2471)="B",UPPER(H2471)="M"),
          EINSTELLUNGEN!$D$22,
          IF(OR(UPPER(H2471)="C",UPPER(H2471)="S"),
            EINSTELLUNGEN!$D$23,
            IF(UPPER(H2471)="D",
              EINSTELLUNGEN!$D$24,
              IF(UPPER(H2471)="E",
                EINSTELLUNGEN!$D$25,
                UPPER(H2471)))))),
      IF(ISNUMBER(H2471),
        EINSTELLUNGEN!$D$20&amp;H2471,
        UPPER(H2471)))),
  "")</f>
        <v/>
      </c>
      <c r="AQ2471" s="2" t="str">
        <f t="shared" si="1312"/>
        <v/>
      </c>
      <c r="AR2471" s="2">
        <f t="shared" si="1313"/>
        <v>0</v>
      </c>
      <c r="AS2471" s="145">
        <f t="shared" si="1314"/>
        <v>0.33333333333333331</v>
      </c>
      <c r="AT2471" s="2">
        <f t="shared" si="1315"/>
        <v>0</v>
      </c>
      <c r="AU2471" s="2">
        <f t="shared" si="1316"/>
        <v>0</v>
      </c>
      <c r="AV2471" s="2">
        <f t="shared" si="1317"/>
        <v>0</v>
      </c>
      <c r="AW2471" s="2">
        <f t="shared" si="1318"/>
        <v>0</v>
      </c>
      <c r="AX2471" s="2">
        <f t="shared" si="1332"/>
        <v>0</v>
      </c>
      <c r="AY2471" s="2">
        <f t="shared" si="1319"/>
        <v>0</v>
      </c>
      <c r="AZ2471" s="145" t="e">
        <f t="shared" si="1320"/>
        <v>#N/A</v>
      </c>
      <c r="BA2471" s="145" t="e">
        <f t="shared" si="1321"/>
        <v>#N/A</v>
      </c>
      <c r="BB2471" s="145">
        <f t="shared" si="1322"/>
        <v>2.083333333333337E-2</v>
      </c>
      <c r="BC2471" s="2">
        <f>IF(AM2471,
  IF(AND(AL2471=$J$31,_xlfn.DAYS(AH2471,DATE(AI2471,1,1))&lt;7),
    MAX(0,EINSTELLUNGEN!$D$12+1-WEEKDAY(DATE(EINSTELLUNGEN!$D$9,EINSTELLUNGEN!$D$10,1),2)),
    IF(AL2471=$J$33,
      MIN(EINSTELLUNGEN!$D$12,WEEKDAY(DATE(EINSTELLUNGEN!$D$9,12,31),2)),
      EINSTELLUNGEN!$D$12
  )) - SUMIF(AL$50:AL$2500,"="&amp;AL2471,AX$50:AX$2500),
  0)</f>
        <v>3</v>
      </c>
      <c r="BD2471" s="2">
        <f t="shared" si="1323"/>
        <v>0.33333333333333331</v>
      </c>
      <c r="BE2471" s="2">
        <f t="shared" si="1324"/>
        <v>0</v>
      </c>
    </row>
    <row r="2472" spans="1:57" ht="10.5" customHeight="1">
      <c r="A2472" s="1" t="str">
        <f t="shared" ca="1" si="1300"/>
        <v/>
      </c>
      <c r="B2472" s="1" t="str">
        <f t="shared" ca="1" si="1301"/>
        <v/>
      </c>
      <c r="C2472" s="1" t="str">
        <f t="shared" ca="1" si="1302"/>
        <v/>
      </c>
      <c r="D2472" s="1" t="str">
        <f t="shared" ca="1" si="1303"/>
        <v/>
      </c>
      <c r="F2472" s="10"/>
      <c r="G2472" s="136" t="str">
        <f t="shared" si="1304"/>
        <v/>
      </c>
      <c r="H2472" s="27"/>
      <c r="I2472" s="28"/>
      <c r="J2472" s="28"/>
      <c r="K2472" s="29"/>
      <c r="L2472" s="136"/>
      <c r="M2472" s="136"/>
      <c r="N2472" s="136"/>
      <c r="O2472" s="26" t="str">
        <f t="shared" si="1305"/>
        <v/>
      </c>
      <c r="P2472" s="218" t="str">
        <f t="shared" si="1306"/>
        <v/>
      </c>
      <c r="Q2472" s="26" t="str">
        <f t="shared" si="1307"/>
        <v/>
      </c>
      <c r="R2472" s="22"/>
      <c r="S2472" s="99"/>
      <c r="T2472" s="10"/>
      <c r="U2472" s="229" t="str">
        <f t="shared" si="1308"/>
        <v/>
      </c>
      <c r="V2472" s="230"/>
      <c r="W2472" s="230"/>
      <c r="X2472" s="230"/>
      <c r="Y2472" s="230"/>
      <c r="Z2472" s="22" t="str">
        <f>""</f>
        <v/>
      </c>
      <c r="AB2472" s="23" t="str">
        <f t="shared" si="1309"/>
        <v/>
      </c>
      <c r="AC2472" s="2" t="b">
        <f>COUNT(Q2472:Q$2500)&gt;0</f>
        <v>0</v>
      </c>
      <c r="AD2472" s="2" t="b">
        <f t="shared" si="1325"/>
        <v>0</v>
      </c>
      <c r="AE2472" s="2" t="b">
        <f t="shared" si="1326"/>
        <v>0</v>
      </c>
      <c r="AF2472" s="2" t="b">
        <f t="shared" si="1327"/>
        <v>0</v>
      </c>
      <c r="AG2472" s="2" t="b">
        <f>OR(
  AND(AC2472,NOT(AC2473)),
  AND(AF2472,WEEKDAY(AH2471,2)=EINSTELLUNGEN!$D$12),
  AND(AF2472,AH2472=$J$35)
)</f>
        <v>0</v>
      </c>
      <c r="AH2472" s="2">
        <f>IF(AE2472,AH2471+IF(WEEKDAY(AH2471+1,2)&lt;=EINSTELLUNGEN!$D$12,1,$J$36),AH2471)</f>
        <v>42020</v>
      </c>
      <c r="AI2472" s="2">
        <f t="shared" si="1328"/>
        <v>2019</v>
      </c>
      <c r="AJ2472" s="2">
        <f t="shared" si="1329"/>
        <v>201901</v>
      </c>
      <c r="AK2472" s="2">
        <f t="shared" si="1330"/>
        <v>201901</v>
      </c>
      <c r="AL2472" s="2">
        <f t="shared" si="1333"/>
        <v>201903</v>
      </c>
      <c r="AM2472" s="2" t="b">
        <f t="shared" si="1331"/>
        <v>1</v>
      </c>
      <c r="AN2472" s="4" t="e">
        <f t="shared" si="1310"/>
        <v>#N/A</v>
      </c>
      <c r="AO2472" s="4" t="e">
        <f t="shared" si="1311"/>
        <v>#N/A</v>
      </c>
      <c r="AP2472" s="2" t="str">
        <f>IF(AD2472,
  IF(ISBLANK(H2472),
    AP2471,
    IF(LEN(H2472)=1,
      IF(OR(UPPER(H2472)="A",UPPER(H2472)="I"),
        EINSTELLUNGEN!$D$21,
        IF(OR(UPPER(H2472)="B",UPPER(H2472)="M"),
          EINSTELLUNGEN!$D$22,
          IF(OR(UPPER(H2472)="C",UPPER(H2472)="S"),
            EINSTELLUNGEN!$D$23,
            IF(UPPER(H2472)="D",
              EINSTELLUNGEN!$D$24,
              IF(UPPER(H2472)="E",
                EINSTELLUNGEN!$D$25,
                UPPER(H2472)))))),
      IF(ISNUMBER(H2472),
        EINSTELLUNGEN!$D$20&amp;H2472,
        UPPER(H2472)))),
  "")</f>
        <v/>
      </c>
      <c r="AQ2472" s="2" t="str">
        <f t="shared" si="1312"/>
        <v/>
      </c>
      <c r="AR2472" s="2">
        <f t="shared" si="1313"/>
        <v>0</v>
      </c>
      <c r="AS2472" s="145">
        <f t="shared" si="1314"/>
        <v>0.33333333333333331</v>
      </c>
      <c r="AT2472" s="2">
        <f t="shared" si="1315"/>
        <v>0</v>
      </c>
      <c r="AU2472" s="2">
        <f t="shared" si="1316"/>
        <v>0</v>
      </c>
      <c r="AV2472" s="2">
        <f t="shared" si="1317"/>
        <v>0</v>
      </c>
      <c r="AW2472" s="2">
        <f t="shared" si="1318"/>
        <v>0</v>
      </c>
      <c r="AX2472" s="2">
        <f t="shared" si="1332"/>
        <v>0</v>
      </c>
      <c r="AY2472" s="2">
        <f t="shared" si="1319"/>
        <v>0</v>
      </c>
      <c r="AZ2472" s="145" t="e">
        <f t="shared" si="1320"/>
        <v>#N/A</v>
      </c>
      <c r="BA2472" s="145" t="e">
        <f t="shared" si="1321"/>
        <v>#N/A</v>
      </c>
      <c r="BB2472" s="145">
        <f t="shared" si="1322"/>
        <v>2.083333333333337E-2</v>
      </c>
      <c r="BC2472" s="2">
        <f>IF(AM2472,
  IF(AND(AL2472=$J$31,_xlfn.DAYS(AH2472,DATE(AI2472,1,1))&lt;7),
    MAX(0,EINSTELLUNGEN!$D$12+1-WEEKDAY(DATE(EINSTELLUNGEN!$D$9,EINSTELLUNGEN!$D$10,1),2)),
    IF(AL2472=$J$33,
      MIN(EINSTELLUNGEN!$D$12,WEEKDAY(DATE(EINSTELLUNGEN!$D$9,12,31),2)),
      EINSTELLUNGEN!$D$12
  )) - SUMIF(AL$50:AL$2500,"="&amp;AL2472,AX$50:AX$2500),
  0)</f>
        <v>3</v>
      </c>
      <c r="BD2472" s="2">
        <f t="shared" si="1323"/>
        <v>0.33333333333333331</v>
      </c>
      <c r="BE2472" s="2">
        <f t="shared" si="1324"/>
        <v>0</v>
      </c>
    </row>
    <row r="2473" spans="1:57" ht="10.5" customHeight="1">
      <c r="A2473" s="1" t="str">
        <f t="shared" ca="1" si="1300"/>
        <v/>
      </c>
      <c r="B2473" s="1" t="str">
        <f t="shared" ca="1" si="1301"/>
        <v/>
      </c>
      <c r="C2473" s="1" t="str">
        <f t="shared" ca="1" si="1302"/>
        <v/>
      </c>
      <c r="D2473" s="1" t="str">
        <f t="shared" ca="1" si="1303"/>
        <v/>
      </c>
      <c r="F2473" s="10"/>
      <c r="G2473" s="136" t="str">
        <f t="shared" si="1304"/>
        <v/>
      </c>
      <c r="H2473" s="27"/>
      <c r="I2473" s="28"/>
      <c r="J2473" s="28"/>
      <c r="K2473" s="29"/>
      <c r="L2473" s="136"/>
      <c r="M2473" s="136"/>
      <c r="N2473" s="136"/>
      <c r="O2473" s="26" t="str">
        <f t="shared" si="1305"/>
        <v/>
      </c>
      <c r="P2473" s="218" t="str">
        <f t="shared" si="1306"/>
        <v/>
      </c>
      <c r="Q2473" s="26" t="str">
        <f t="shared" si="1307"/>
        <v/>
      </c>
      <c r="R2473" s="22"/>
      <c r="S2473" s="99"/>
      <c r="T2473" s="10"/>
      <c r="U2473" s="229" t="str">
        <f t="shared" si="1308"/>
        <v/>
      </c>
      <c r="V2473" s="230"/>
      <c r="W2473" s="230"/>
      <c r="X2473" s="230"/>
      <c r="Y2473" s="230"/>
      <c r="Z2473" s="22" t="str">
        <f>""</f>
        <v/>
      </c>
      <c r="AB2473" s="23" t="str">
        <f t="shared" si="1309"/>
        <v/>
      </c>
      <c r="AC2473" s="2" t="b">
        <f>COUNT(Q2473:Q$2500)&gt;0</f>
        <v>0</v>
      </c>
      <c r="AD2473" s="2" t="b">
        <f t="shared" si="1325"/>
        <v>0</v>
      </c>
      <c r="AE2473" s="2" t="b">
        <f t="shared" si="1326"/>
        <v>0</v>
      </c>
      <c r="AF2473" s="2" t="b">
        <f t="shared" si="1327"/>
        <v>0</v>
      </c>
      <c r="AG2473" s="2" t="b">
        <f>OR(
  AND(AC2473,NOT(AC2474)),
  AND(AF2473,WEEKDAY(AH2472,2)=EINSTELLUNGEN!$D$12),
  AND(AF2473,AH2473=$J$35)
)</f>
        <v>0</v>
      </c>
      <c r="AH2473" s="2">
        <f>IF(AE2473,AH2472+IF(WEEKDAY(AH2472+1,2)&lt;=EINSTELLUNGEN!$D$12,1,$J$36),AH2472)</f>
        <v>42020</v>
      </c>
      <c r="AI2473" s="2">
        <f t="shared" si="1328"/>
        <v>2019</v>
      </c>
      <c r="AJ2473" s="2">
        <f t="shared" si="1329"/>
        <v>201901</v>
      </c>
      <c r="AK2473" s="2">
        <f t="shared" si="1330"/>
        <v>201901</v>
      </c>
      <c r="AL2473" s="2">
        <f t="shared" si="1333"/>
        <v>201903</v>
      </c>
      <c r="AM2473" s="2" t="b">
        <f t="shared" si="1331"/>
        <v>1</v>
      </c>
      <c r="AN2473" s="4" t="e">
        <f t="shared" si="1310"/>
        <v>#N/A</v>
      </c>
      <c r="AO2473" s="4" t="e">
        <f t="shared" si="1311"/>
        <v>#N/A</v>
      </c>
      <c r="AP2473" s="2" t="str">
        <f>IF(AD2473,
  IF(ISBLANK(H2473),
    AP2472,
    IF(LEN(H2473)=1,
      IF(OR(UPPER(H2473)="A",UPPER(H2473)="I"),
        EINSTELLUNGEN!$D$21,
        IF(OR(UPPER(H2473)="B",UPPER(H2473)="M"),
          EINSTELLUNGEN!$D$22,
          IF(OR(UPPER(H2473)="C",UPPER(H2473)="S"),
            EINSTELLUNGEN!$D$23,
            IF(UPPER(H2473)="D",
              EINSTELLUNGEN!$D$24,
              IF(UPPER(H2473)="E",
                EINSTELLUNGEN!$D$25,
                UPPER(H2473)))))),
      IF(ISNUMBER(H2473),
        EINSTELLUNGEN!$D$20&amp;H2473,
        UPPER(H2473)))),
  "")</f>
        <v/>
      </c>
      <c r="AQ2473" s="2" t="str">
        <f t="shared" si="1312"/>
        <v/>
      </c>
      <c r="AR2473" s="2">
        <f t="shared" si="1313"/>
        <v>0</v>
      </c>
      <c r="AS2473" s="145">
        <f t="shared" si="1314"/>
        <v>0.33333333333333331</v>
      </c>
      <c r="AT2473" s="2">
        <f t="shared" si="1315"/>
        <v>0</v>
      </c>
      <c r="AU2473" s="2">
        <f t="shared" si="1316"/>
        <v>0</v>
      </c>
      <c r="AV2473" s="2">
        <f t="shared" si="1317"/>
        <v>0</v>
      </c>
      <c r="AW2473" s="2">
        <f t="shared" si="1318"/>
        <v>0</v>
      </c>
      <c r="AX2473" s="2">
        <f t="shared" si="1332"/>
        <v>0</v>
      </c>
      <c r="AY2473" s="2">
        <f t="shared" si="1319"/>
        <v>0</v>
      </c>
      <c r="AZ2473" s="145" t="e">
        <f t="shared" si="1320"/>
        <v>#N/A</v>
      </c>
      <c r="BA2473" s="145" t="e">
        <f t="shared" si="1321"/>
        <v>#N/A</v>
      </c>
      <c r="BB2473" s="145">
        <f t="shared" si="1322"/>
        <v>2.083333333333337E-2</v>
      </c>
      <c r="BC2473" s="2">
        <f>IF(AM2473,
  IF(AND(AL2473=$J$31,_xlfn.DAYS(AH2473,DATE(AI2473,1,1))&lt;7),
    MAX(0,EINSTELLUNGEN!$D$12+1-WEEKDAY(DATE(EINSTELLUNGEN!$D$9,EINSTELLUNGEN!$D$10,1),2)),
    IF(AL2473=$J$33,
      MIN(EINSTELLUNGEN!$D$12,WEEKDAY(DATE(EINSTELLUNGEN!$D$9,12,31),2)),
      EINSTELLUNGEN!$D$12
  )) - SUMIF(AL$50:AL$2500,"="&amp;AL2473,AX$50:AX$2500),
  0)</f>
        <v>3</v>
      </c>
      <c r="BD2473" s="2">
        <f t="shared" si="1323"/>
        <v>0.33333333333333331</v>
      </c>
      <c r="BE2473" s="2">
        <f t="shared" si="1324"/>
        <v>0</v>
      </c>
    </row>
    <row r="2474" spans="1:57" ht="10.5" customHeight="1">
      <c r="A2474" s="1" t="str">
        <f t="shared" ca="1" si="1300"/>
        <v/>
      </c>
      <c r="B2474" s="1" t="str">
        <f t="shared" ca="1" si="1301"/>
        <v/>
      </c>
      <c r="C2474" s="1" t="str">
        <f t="shared" ca="1" si="1302"/>
        <v/>
      </c>
      <c r="D2474" s="1" t="str">
        <f t="shared" ca="1" si="1303"/>
        <v/>
      </c>
      <c r="F2474" s="10"/>
      <c r="G2474" s="136" t="str">
        <f t="shared" si="1304"/>
        <v/>
      </c>
      <c r="H2474" s="27"/>
      <c r="I2474" s="28"/>
      <c r="J2474" s="28"/>
      <c r="K2474" s="29"/>
      <c r="L2474" s="136"/>
      <c r="M2474" s="136"/>
      <c r="N2474" s="136"/>
      <c r="O2474" s="26" t="str">
        <f t="shared" si="1305"/>
        <v/>
      </c>
      <c r="P2474" s="218" t="str">
        <f t="shared" si="1306"/>
        <v/>
      </c>
      <c r="Q2474" s="26" t="str">
        <f t="shared" si="1307"/>
        <v/>
      </c>
      <c r="R2474" s="22"/>
      <c r="S2474" s="99"/>
      <c r="T2474" s="10"/>
      <c r="U2474" s="229" t="str">
        <f t="shared" si="1308"/>
        <v/>
      </c>
      <c r="V2474" s="230"/>
      <c r="W2474" s="230"/>
      <c r="X2474" s="230"/>
      <c r="Y2474" s="230"/>
      <c r="Z2474" s="22" t="str">
        <f>""</f>
        <v/>
      </c>
      <c r="AB2474" s="23" t="str">
        <f t="shared" si="1309"/>
        <v/>
      </c>
      <c r="AC2474" s="2" t="b">
        <f>COUNT(Q2474:Q$2500)&gt;0</f>
        <v>0</v>
      </c>
      <c r="AD2474" s="2" t="b">
        <f t="shared" si="1325"/>
        <v>0</v>
      </c>
      <c r="AE2474" s="2" t="b">
        <f t="shared" si="1326"/>
        <v>0</v>
      </c>
      <c r="AF2474" s="2" t="b">
        <f t="shared" si="1327"/>
        <v>0</v>
      </c>
      <c r="AG2474" s="2" t="b">
        <f>OR(
  AND(AC2474,NOT(AC2475)),
  AND(AF2474,WEEKDAY(AH2473,2)=EINSTELLUNGEN!$D$12),
  AND(AF2474,AH2474=$J$35)
)</f>
        <v>0</v>
      </c>
      <c r="AH2474" s="2">
        <f>IF(AE2474,AH2473+IF(WEEKDAY(AH2473+1,2)&lt;=EINSTELLUNGEN!$D$12,1,$J$36),AH2473)</f>
        <v>42020</v>
      </c>
      <c r="AI2474" s="2">
        <f t="shared" si="1328"/>
        <v>2019</v>
      </c>
      <c r="AJ2474" s="2">
        <f t="shared" si="1329"/>
        <v>201901</v>
      </c>
      <c r="AK2474" s="2">
        <f t="shared" si="1330"/>
        <v>201901</v>
      </c>
      <c r="AL2474" s="2">
        <f t="shared" si="1333"/>
        <v>201903</v>
      </c>
      <c r="AM2474" s="2" t="b">
        <f t="shared" si="1331"/>
        <v>1</v>
      </c>
      <c r="AN2474" s="4" t="e">
        <f t="shared" si="1310"/>
        <v>#N/A</v>
      </c>
      <c r="AO2474" s="4" t="e">
        <f t="shared" si="1311"/>
        <v>#N/A</v>
      </c>
      <c r="AP2474" s="2" t="str">
        <f>IF(AD2474,
  IF(ISBLANK(H2474),
    AP2473,
    IF(LEN(H2474)=1,
      IF(OR(UPPER(H2474)="A",UPPER(H2474)="I"),
        EINSTELLUNGEN!$D$21,
        IF(OR(UPPER(H2474)="B",UPPER(H2474)="M"),
          EINSTELLUNGEN!$D$22,
          IF(OR(UPPER(H2474)="C",UPPER(H2474)="S"),
            EINSTELLUNGEN!$D$23,
            IF(UPPER(H2474)="D",
              EINSTELLUNGEN!$D$24,
              IF(UPPER(H2474)="E",
                EINSTELLUNGEN!$D$25,
                UPPER(H2474)))))),
      IF(ISNUMBER(H2474),
        EINSTELLUNGEN!$D$20&amp;H2474,
        UPPER(H2474)))),
  "")</f>
        <v/>
      </c>
      <c r="AQ2474" s="2" t="str">
        <f t="shared" si="1312"/>
        <v/>
      </c>
      <c r="AR2474" s="2">
        <f t="shared" si="1313"/>
        <v>0</v>
      </c>
      <c r="AS2474" s="145">
        <f t="shared" si="1314"/>
        <v>0.33333333333333331</v>
      </c>
      <c r="AT2474" s="2">
        <f t="shared" si="1315"/>
        <v>0</v>
      </c>
      <c r="AU2474" s="2">
        <f t="shared" si="1316"/>
        <v>0</v>
      </c>
      <c r="AV2474" s="2">
        <f t="shared" si="1317"/>
        <v>0</v>
      </c>
      <c r="AW2474" s="2">
        <f t="shared" si="1318"/>
        <v>0</v>
      </c>
      <c r="AX2474" s="2">
        <f t="shared" si="1332"/>
        <v>0</v>
      </c>
      <c r="AY2474" s="2">
        <f t="shared" si="1319"/>
        <v>0</v>
      </c>
      <c r="AZ2474" s="145" t="e">
        <f t="shared" si="1320"/>
        <v>#N/A</v>
      </c>
      <c r="BA2474" s="145" t="e">
        <f t="shared" si="1321"/>
        <v>#N/A</v>
      </c>
      <c r="BB2474" s="145">
        <f t="shared" si="1322"/>
        <v>2.083333333333337E-2</v>
      </c>
      <c r="BC2474" s="2">
        <f>IF(AM2474,
  IF(AND(AL2474=$J$31,_xlfn.DAYS(AH2474,DATE(AI2474,1,1))&lt;7),
    MAX(0,EINSTELLUNGEN!$D$12+1-WEEKDAY(DATE(EINSTELLUNGEN!$D$9,EINSTELLUNGEN!$D$10,1),2)),
    IF(AL2474=$J$33,
      MIN(EINSTELLUNGEN!$D$12,WEEKDAY(DATE(EINSTELLUNGEN!$D$9,12,31),2)),
      EINSTELLUNGEN!$D$12
  )) - SUMIF(AL$50:AL$2500,"="&amp;AL2474,AX$50:AX$2500),
  0)</f>
        <v>3</v>
      </c>
      <c r="BD2474" s="2">
        <f t="shared" si="1323"/>
        <v>0.33333333333333331</v>
      </c>
      <c r="BE2474" s="2">
        <f t="shared" si="1324"/>
        <v>0</v>
      </c>
    </row>
    <row r="2475" spans="1:57" ht="10.5" customHeight="1">
      <c r="A2475" s="1" t="str">
        <f t="shared" ca="1" si="1300"/>
        <v/>
      </c>
      <c r="B2475" s="1" t="str">
        <f t="shared" ca="1" si="1301"/>
        <v/>
      </c>
      <c r="C2475" s="1" t="str">
        <f t="shared" ca="1" si="1302"/>
        <v/>
      </c>
      <c r="D2475" s="1" t="str">
        <f t="shared" ca="1" si="1303"/>
        <v/>
      </c>
      <c r="F2475" s="10"/>
      <c r="G2475" s="136" t="str">
        <f t="shared" si="1304"/>
        <v/>
      </c>
      <c r="H2475" s="27"/>
      <c r="I2475" s="28"/>
      <c r="J2475" s="28"/>
      <c r="K2475" s="29"/>
      <c r="L2475" s="136"/>
      <c r="M2475" s="136"/>
      <c r="N2475" s="136"/>
      <c r="O2475" s="26" t="str">
        <f t="shared" si="1305"/>
        <v/>
      </c>
      <c r="P2475" s="218" t="str">
        <f t="shared" si="1306"/>
        <v/>
      </c>
      <c r="Q2475" s="26" t="str">
        <f t="shared" si="1307"/>
        <v/>
      </c>
      <c r="R2475" s="22"/>
      <c r="S2475" s="99"/>
      <c r="T2475" s="10"/>
      <c r="U2475" s="229" t="str">
        <f t="shared" si="1308"/>
        <v/>
      </c>
      <c r="V2475" s="230"/>
      <c r="W2475" s="230"/>
      <c r="X2475" s="230"/>
      <c r="Y2475" s="230"/>
      <c r="Z2475" s="22" t="str">
        <f>""</f>
        <v/>
      </c>
      <c r="AB2475" s="23" t="str">
        <f t="shared" si="1309"/>
        <v/>
      </c>
      <c r="AC2475" s="2" t="b">
        <f>COUNT(Q2475:Q$2500)&gt;0</f>
        <v>0</v>
      </c>
      <c r="AD2475" s="2" t="b">
        <f t="shared" si="1325"/>
        <v>0</v>
      </c>
      <c r="AE2475" s="2" t="b">
        <f t="shared" si="1326"/>
        <v>0</v>
      </c>
      <c r="AF2475" s="2" t="b">
        <f t="shared" si="1327"/>
        <v>0</v>
      </c>
      <c r="AG2475" s="2" t="b">
        <f>OR(
  AND(AC2475,NOT(AC2476)),
  AND(AF2475,WEEKDAY(AH2474,2)=EINSTELLUNGEN!$D$12),
  AND(AF2475,AH2475=$J$35)
)</f>
        <v>0</v>
      </c>
      <c r="AH2475" s="2">
        <f>IF(AE2475,AH2474+IF(WEEKDAY(AH2474+1,2)&lt;=EINSTELLUNGEN!$D$12,1,$J$36),AH2474)</f>
        <v>42020</v>
      </c>
      <c r="AI2475" s="2">
        <f t="shared" si="1328"/>
        <v>2019</v>
      </c>
      <c r="AJ2475" s="2">
        <f t="shared" si="1329"/>
        <v>201901</v>
      </c>
      <c r="AK2475" s="2">
        <f t="shared" si="1330"/>
        <v>201901</v>
      </c>
      <c r="AL2475" s="2">
        <f t="shared" si="1333"/>
        <v>201903</v>
      </c>
      <c r="AM2475" s="2" t="b">
        <f t="shared" si="1331"/>
        <v>1</v>
      </c>
      <c r="AN2475" s="4" t="e">
        <f t="shared" si="1310"/>
        <v>#N/A</v>
      </c>
      <c r="AO2475" s="4" t="e">
        <f t="shared" si="1311"/>
        <v>#N/A</v>
      </c>
      <c r="AP2475" s="2" t="str">
        <f>IF(AD2475,
  IF(ISBLANK(H2475),
    AP2474,
    IF(LEN(H2475)=1,
      IF(OR(UPPER(H2475)="A",UPPER(H2475)="I"),
        EINSTELLUNGEN!$D$21,
        IF(OR(UPPER(H2475)="B",UPPER(H2475)="M"),
          EINSTELLUNGEN!$D$22,
          IF(OR(UPPER(H2475)="C",UPPER(H2475)="S"),
            EINSTELLUNGEN!$D$23,
            IF(UPPER(H2475)="D",
              EINSTELLUNGEN!$D$24,
              IF(UPPER(H2475)="E",
                EINSTELLUNGEN!$D$25,
                UPPER(H2475)))))),
      IF(ISNUMBER(H2475),
        EINSTELLUNGEN!$D$20&amp;H2475,
        UPPER(H2475)))),
  "")</f>
        <v/>
      </c>
      <c r="AQ2475" s="2" t="str">
        <f t="shared" si="1312"/>
        <v/>
      </c>
      <c r="AR2475" s="2">
        <f t="shared" si="1313"/>
        <v>0</v>
      </c>
      <c r="AS2475" s="145">
        <f t="shared" si="1314"/>
        <v>0.33333333333333331</v>
      </c>
      <c r="AT2475" s="2">
        <f t="shared" si="1315"/>
        <v>0</v>
      </c>
      <c r="AU2475" s="2">
        <f t="shared" si="1316"/>
        <v>0</v>
      </c>
      <c r="AV2475" s="2">
        <f t="shared" si="1317"/>
        <v>0</v>
      </c>
      <c r="AW2475" s="2">
        <f t="shared" si="1318"/>
        <v>0</v>
      </c>
      <c r="AX2475" s="2">
        <f t="shared" si="1332"/>
        <v>0</v>
      </c>
      <c r="AY2475" s="2">
        <f t="shared" si="1319"/>
        <v>0</v>
      </c>
      <c r="AZ2475" s="145" t="e">
        <f t="shared" si="1320"/>
        <v>#N/A</v>
      </c>
      <c r="BA2475" s="145" t="e">
        <f t="shared" si="1321"/>
        <v>#N/A</v>
      </c>
      <c r="BB2475" s="145">
        <f t="shared" si="1322"/>
        <v>2.083333333333337E-2</v>
      </c>
      <c r="BC2475" s="2">
        <f>IF(AM2475,
  IF(AND(AL2475=$J$31,_xlfn.DAYS(AH2475,DATE(AI2475,1,1))&lt;7),
    MAX(0,EINSTELLUNGEN!$D$12+1-WEEKDAY(DATE(EINSTELLUNGEN!$D$9,EINSTELLUNGEN!$D$10,1),2)),
    IF(AL2475=$J$33,
      MIN(EINSTELLUNGEN!$D$12,WEEKDAY(DATE(EINSTELLUNGEN!$D$9,12,31),2)),
      EINSTELLUNGEN!$D$12
  )) - SUMIF(AL$50:AL$2500,"="&amp;AL2475,AX$50:AX$2500),
  0)</f>
        <v>3</v>
      </c>
      <c r="BD2475" s="2">
        <f t="shared" si="1323"/>
        <v>0.33333333333333331</v>
      </c>
      <c r="BE2475" s="2">
        <f t="shared" si="1324"/>
        <v>0</v>
      </c>
    </row>
    <row r="2476" spans="1:57" ht="10.5" customHeight="1">
      <c r="A2476" s="1" t="str">
        <f t="shared" ca="1" si="1300"/>
        <v/>
      </c>
      <c r="B2476" s="1" t="str">
        <f t="shared" ca="1" si="1301"/>
        <v/>
      </c>
      <c r="C2476" s="1" t="str">
        <f t="shared" ca="1" si="1302"/>
        <v/>
      </c>
      <c r="D2476" s="1" t="str">
        <f t="shared" ca="1" si="1303"/>
        <v/>
      </c>
      <c r="F2476" s="10"/>
      <c r="G2476" s="136" t="str">
        <f t="shared" si="1304"/>
        <v/>
      </c>
      <c r="H2476" s="27"/>
      <c r="I2476" s="28"/>
      <c r="J2476" s="28"/>
      <c r="K2476" s="29"/>
      <c r="L2476" s="136"/>
      <c r="M2476" s="136"/>
      <c r="N2476" s="136"/>
      <c r="O2476" s="26" t="str">
        <f t="shared" si="1305"/>
        <v/>
      </c>
      <c r="P2476" s="218" t="str">
        <f t="shared" si="1306"/>
        <v/>
      </c>
      <c r="Q2476" s="26" t="str">
        <f t="shared" si="1307"/>
        <v/>
      </c>
      <c r="R2476" s="22"/>
      <c r="S2476" s="99"/>
      <c r="T2476" s="10"/>
      <c r="U2476" s="229" t="str">
        <f t="shared" si="1308"/>
        <v/>
      </c>
      <c r="V2476" s="230"/>
      <c r="W2476" s="230"/>
      <c r="X2476" s="230"/>
      <c r="Y2476" s="230"/>
      <c r="Z2476" s="22" t="str">
        <f>""</f>
        <v/>
      </c>
      <c r="AB2476" s="23" t="str">
        <f t="shared" si="1309"/>
        <v/>
      </c>
      <c r="AC2476" s="2" t="b">
        <f>COUNT(Q2476:Q$2500)&gt;0</f>
        <v>0</v>
      </c>
      <c r="AD2476" s="2" t="b">
        <f t="shared" si="1325"/>
        <v>0</v>
      </c>
      <c r="AE2476" s="2" t="b">
        <f t="shared" si="1326"/>
        <v>0</v>
      </c>
      <c r="AF2476" s="2" t="b">
        <f t="shared" si="1327"/>
        <v>0</v>
      </c>
      <c r="AG2476" s="2" t="b">
        <f>OR(
  AND(AC2476,NOT(AC2477)),
  AND(AF2476,WEEKDAY(AH2475,2)=EINSTELLUNGEN!$D$12),
  AND(AF2476,AH2476=$J$35)
)</f>
        <v>0</v>
      </c>
      <c r="AH2476" s="2">
        <f>IF(AE2476,AH2475+IF(WEEKDAY(AH2475+1,2)&lt;=EINSTELLUNGEN!$D$12,1,$J$36),AH2475)</f>
        <v>42020</v>
      </c>
      <c r="AI2476" s="2">
        <f t="shared" si="1328"/>
        <v>2019</v>
      </c>
      <c r="AJ2476" s="2">
        <f t="shared" si="1329"/>
        <v>201901</v>
      </c>
      <c r="AK2476" s="2">
        <f t="shared" si="1330"/>
        <v>201901</v>
      </c>
      <c r="AL2476" s="2">
        <f t="shared" si="1333"/>
        <v>201903</v>
      </c>
      <c r="AM2476" s="2" t="b">
        <f t="shared" si="1331"/>
        <v>1</v>
      </c>
      <c r="AN2476" s="4" t="e">
        <f t="shared" si="1310"/>
        <v>#N/A</v>
      </c>
      <c r="AO2476" s="4" t="e">
        <f t="shared" si="1311"/>
        <v>#N/A</v>
      </c>
      <c r="AP2476" s="2" t="str">
        <f>IF(AD2476,
  IF(ISBLANK(H2476),
    AP2475,
    IF(LEN(H2476)=1,
      IF(OR(UPPER(H2476)="A",UPPER(H2476)="I"),
        EINSTELLUNGEN!$D$21,
        IF(OR(UPPER(H2476)="B",UPPER(H2476)="M"),
          EINSTELLUNGEN!$D$22,
          IF(OR(UPPER(H2476)="C",UPPER(H2476)="S"),
            EINSTELLUNGEN!$D$23,
            IF(UPPER(H2476)="D",
              EINSTELLUNGEN!$D$24,
              IF(UPPER(H2476)="E",
                EINSTELLUNGEN!$D$25,
                UPPER(H2476)))))),
      IF(ISNUMBER(H2476),
        EINSTELLUNGEN!$D$20&amp;H2476,
        UPPER(H2476)))),
  "")</f>
        <v/>
      </c>
      <c r="AQ2476" s="2" t="str">
        <f t="shared" si="1312"/>
        <v/>
      </c>
      <c r="AR2476" s="2">
        <f t="shared" si="1313"/>
        <v>0</v>
      </c>
      <c r="AS2476" s="145">
        <f t="shared" si="1314"/>
        <v>0.33333333333333331</v>
      </c>
      <c r="AT2476" s="2">
        <f t="shared" si="1315"/>
        <v>0</v>
      </c>
      <c r="AU2476" s="2">
        <f t="shared" si="1316"/>
        <v>0</v>
      </c>
      <c r="AV2476" s="2">
        <f t="shared" si="1317"/>
        <v>0</v>
      </c>
      <c r="AW2476" s="2">
        <f t="shared" si="1318"/>
        <v>0</v>
      </c>
      <c r="AX2476" s="2">
        <f t="shared" si="1332"/>
        <v>0</v>
      </c>
      <c r="AY2476" s="2">
        <f t="shared" si="1319"/>
        <v>0</v>
      </c>
      <c r="AZ2476" s="145" t="e">
        <f t="shared" si="1320"/>
        <v>#N/A</v>
      </c>
      <c r="BA2476" s="145" t="e">
        <f t="shared" si="1321"/>
        <v>#N/A</v>
      </c>
      <c r="BB2476" s="145">
        <f t="shared" si="1322"/>
        <v>2.083333333333337E-2</v>
      </c>
      <c r="BC2476" s="2">
        <f>IF(AM2476,
  IF(AND(AL2476=$J$31,_xlfn.DAYS(AH2476,DATE(AI2476,1,1))&lt;7),
    MAX(0,EINSTELLUNGEN!$D$12+1-WEEKDAY(DATE(EINSTELLUNGEN!$D$9,EINSTELLUNGEN!$D$10,1),2)),
    IF(AL2476=$J$33,
      MIN(EINSTELLUNGEN!$D$12,WEEKDAY(DATE(EINSTELLUNGEN!$D$9,12,31),2)),
      EINSTELLUNGEN!$D$12
  )) - SUMIF(AL$50:AL$2500,"="&amp;AL2476,AX$50:AX$2500),
  0)</f>
        <v>3</v>
      </c>
      <c r="BD2476" s="2">
        <f t="shared" si="1323"/>
        <v>0.33333333333333331</v>
      </c>
      <c r="BE2476" s="2">
        <f t="shared" si="1324"/>
        <v>0</v>
      </c>
    </row>
    <row r="2477" spans="1:57" ht="10.5" customHeight="1">
      <c r="A2477" s="1" t="str">
        <f t="shared" ca="1" si="1300"/>
        <v/>
      </c>
      <c r="B2477" s="1" t="str">
        <f t="shared" ca="1" si="1301"/>
        <v/>
      </c>
      <c r="C2477" s="1" t="str">
        <f t="shared" ca="1" si="1302"/>
        <v/>
      </c>
      <c r="D2477" s="1" t="str">
        <f t="shared" ca="1" si="1303"/>
        <v/>
      </c>
      <c r="F2477" s="10"/>
      <c r="G2477" s="136" t="str">
        <f t="shared" si="1304"/>
        <v/>
      </c>
      <c r="H2477" s="27"/>
      <c r="I2477" s="28"/>
      <c r="J2477" s="28"/>
      <c r="K2477" s="29"/>
      <c r="L2477" s="136"/>
      <c r="M2477" s="136"/>
      <c r="N2477" s="136"/>
      <c r="O2477" s="26" t="str">
        <f t="shared" si="1305"/>
        <v/>
      </c>
      <c r="P2477" s="218" t="str">
        <f t="shared" si="1306"/>
        <v/>
      </c>
      <c r="Q2477" s="26" t="str">
        <f t="shared" si="1307"/>
        <v/>
      </c>
      <c r="R2477" s="22"/>
      <c r="S2477" s="99"/>
      <c r="T2477" s="10"/>
      <c r="U2477" s="229" t="str">
        <f t="shared" si="1308"/>
        <v/>
      </c>
      <c r="V2477" s="230"/>
      <c r="W2477" s="230"/>
      <c r="X2477" s="230"/>
      <c r="Y2477" s="230"/>
      <c r="Z2477" s="22" t="str">
        <f>""</f>
        <v/>
      </c>
      <c r="AB2477" s="23" t="str">
        <f t="shared" si="1309"/>
        <v/>
      </c>
      <c r="AC2477" s="2" t="b">
        <f>COUNT(Q2477:Q$2500)&gt;0</f>
        <v>0</v>
      </c>
      <c r="AD2477" s="2" t="b">
        <f t="shared" si="1325"/>
        <v>0</v>
      </c>
      <c r="AE2477" s="2" t="b">
        <f t="shared" si="1326"/>
        <v>0</v>
      </c>
      <c r="AF2477" s="2" t="b">
        <f t="shared" si="1327"/>
        <v>0</v>
      </c>
      <c r="AG2477" s="2" t="b">
        <f>OR(
  AND(AC2477,NOT(AC2478)),
  AND(AF2477,WEEKDAY(AH2476,2)=EINSTELLUNGEN!$D$12),
  AND(AF2477,AH2477=$J$35)
)</f>
        <v>0</v>
      </c>
      <c r="AH2477" s="2">
        <f>IF(AE2477,AH2476+IF(WEEKDAY(AH2476+1,2)&lt;=EINSTELLUNGEN!$D$12,1,$J$36),AH2476)</f>
        <v>42020</v>
      </c>
      <c r="AI2477" s="2">
        <f t="shared" si="1328"/>
        <v>2019</v>
      </c>
      <c r="AJ2477" s="2">
        <f t="shared" si="1329"/>
        <v>201901</v>
      </c>
      <c r="AK2477" s="2">
        <f t="shared" si="1330"/>
        <v>201901</v>
      </c>
      <c r="AL2477" s="2">
        <f t="shared" si="1333"/>
        <v>201903</v>
      </c>
      <c r="AM2477" s="2" t="b">
        <f t="shared" si="1331"/>
        <v>1</v>
      </c>
      <c r="AN2477" s="4" t="e">
        <f t="shared" si="1310"/>
        <v>#N/A</v>
      </c>
      <c r="AO2477" s="4" t="e">
        <f t="shared" si="1311"/>
        <v>#N/A</v>
      </c>
      <c r="AP2477" s="2" t="str">
        <f>IF(AD2477,
  IF(ISBLANK(H2477),
    AP2476,
    IF(LEN(H2477)=1,
      IF(OR(UPPER(H2477)="A",UPPER(H2477)="I"),
        EINSTELLUNGEN!$D$21,
        IF(OR(UPPER(H2477)="B",UPPER(H2477)="M"),
          EINSTELLUNGEN!$D$22,
          IF(OR(UPPER(H2477)="C",UPPER(H2477)="S"),
            EINSTELLUNGEN!$D$23,
            IF(UPPER(H2477)="D",
              EINSTELLUNGEN!$D$24,
              IF(UPPER(H2477)="E",
                EINSTELLUNGEN!$D$25,
                UPPER(H2477)))))),
      IF(ISNUMBER(H2477),
        EINSTELLUNGEN!$D$20&amp;H2477,
        UPPER(H2477)))),
  "")</f>
        <v/>
      </c>
      <c r="AQ2477" s="2" t="str">
        <f t="shared" si="1312"/>
        <v/>
      </c>
      <c r="AR2477" s="2">
        <f t="shared" si="1313"/>
        <v>0</v>
      </c>
      <c r="AS2477" s="145">
        <f t="shared" si="1314"/>
        <v>0.33333333333333331</v>
      </c>
      <c r="AT2477" s="2">
        <f t="shared" si="1315"/>
        <v>0</v>
      </c>
      <c r="AU2477" s="2">
        <f t="shared" si="1316"/>
        <v>0</v>
      </c>
      <c r="AV2477" s="2">
        <f t="shared" si="1317"/>
        <v>0</v>
      </c>
      <c r="AW2477" s="2">
        <f t="shared" si="1318"/>
        <v>0</v>
      </c>
      <c r="AX2477" s="2">
        <f t="shared" si="1332"/>
        <v>0</v>
      </c>
      <c r="AY2477" s="2">
        <f t="shared" si="1319"/>
        <v>0</v>
      </c>
      <c r="AZ2477" s="145" t="e">
        <f t="shared" si="1320"/>
        <v>#N/A</v>
      </c>
      <c r="BA2477" s="145" t="e">
        <f t="shared" si="1321"/>
        <v>#N/A</v>
      </c>
      <c r="BB2477" s="145">
        <f t="shared" si="1322"/>
        <v>2.083333333333337E-2</v>
      </c>
      <c r="BC2477" s="2">
        <f>IF(AM2477,
  IF(AND(AL2477=$J$31,_xlfn.DAYS(AH2477,DATE(AI2477,1,1))&lt;7),
    MAX(0,EINSTELLUNGEN!$D$12+1-WEEKDAY(DATE(EINSTELLUNGEN!$D$9,EINSTELLUNGEN!$D$10,1),2)),
    IF(AL2477=$J$33,
      MIN(EINSTELLUNGEN!$D$12,WEEKDAY(DATE(EINSTELLUNGEN!$D$9,12,31),2)),
      EINSTELLUNGEN!$D$12
  )) - SUMIF(AL$50:AL$2500,"="&amp;AL2477,AX$50:AX$2500),
  0)</f>
        <v>3</v>
      </c>
      <c r="BD2477" s="2">
        <f t="shared" si="1323"/>
        <v>0.33333333333333331</v>
      </c>
      <c r="BE2477" s="2">
        <f t="shared" si="1324"/>
        <v>0</v>
      </c>
    </row>
    <row r="2478" spans="1:57" ht="10.5" customHeight="1">
      <c r="A2478" s="1" t="str">
        <f t="shared" ca="1" si="1300"/>
        <v/>
      </c>
      <c r="B2478" s="1" t="str">
        <f t="shared" ca="1" si="1301"/>
        <v/>
      </c>
      <c r="C2478" s="1" t="str">
        <f t="shared" ca="1" si="1302"/>
        <v/>
      </c>
      <c r="D2478" s="1" t="str">
        <f t="shared" ca="1" si="1303"/>
        <v/>
      </c>
      <c r="F2478" s="10"/>
      <c r="G2478" s="136" t="str">
        <f t="shared" si="1304"/>
        <v/>
      </c>
      <c r="H2478" s="27"/>
      <c r="I2478" s="28"/>
      <c r="J2478" s="28"/>
      <c r="K2478" s="29"/>
      <c r="L2478" s="136"/>
      <c r="M2478" s="136"/>
      <c r="N2478" s="136"/>
      <c r="O2478" s="26" t="str">
        <f t="shared" si="1305"/>
        <v/>
      </c>
      <c r="P2478" s="218" t="str">
        <f t="shared" si="1306"/>
        <v/>
      </c>
      <c r="Q2478" s="26" t="str">
        <f t="shared" si="1307"/>
        <v/>
      </c>
      <c r="R2478" s="22"/>
      <c r="S2478" s="99"/>
      <c r="T2478" s="10"/>
      <c r="U2478" s="229" t="str">
        <f t="shared" si="1308"/>
        <v/>
      </c>
      <c r="V2478" s="230"/>
      <c r="W2478" s="230"/>
      <c r="X2478" s="230"/>
      <c r="Y2478" s="230"/>
      <c r="Z2478" s="22" t="str">
        <f>""</f>
        <v/>
      </c>
      <c r="AB2478" s="23" t="str">
        <f t="shared" si="1309"/>
        <v/>
      </c>
      <c r="AC2478" s="2" t="b">
        <f>COUNT(Q2478:Q$2500)&gt;0</f>
        <v>0</v>
      </c>
      <c r="AD2478" s="2" t="b">
        <f t="shared" si="1325"/>
        <v>0</v>
      </c>
      <c r="AE2478" s="2" t="b">
        <f t="shared" si="1326"/>
        <v>0</v>
      </c>
      <c r="AF2478" s="2" t="b">
        <f t="shared" si="1327"/>
        <v>0</v>
      </c>
      <c r="AG2478" s="2" t="b">
        <f>OR(
  AND(AC2478,NOT(AC2479)),
  AND(AF2478,WEEKDAY(AH2477,2)=EINSTELLUNGEN!$D$12),
  AND(AF2478,AH2478=$J$35)
)</f>
        <v>0</v>
      </c>
      <c r="AH2478" s="2">
        <f>IF(AE2478,AH2477+IF(WEEKDAY(AH2477+1,2)&lt;=EINSTELLUNGEN!$D$12,1,$J$36),AH2477)</f>
        <v>42020</v>
      </c>
      <c r="AI2478" s="2">
        <f t="shared" si="1328"/>
        <v>2019</v>
      </c>
      <c r="AJ2478" s="2">
        <f t="shared" si="1329"/>
        <v>201901</v>
      </c>
      <c r="AK2478" s="2">
        <f t="shared" si="1330"/>
        <v>201901</v>
      </c>
      <c r="AL2478" s="2">
        <f t="shared" si="1333"/>
        <v>201903</v>
      </c>
      <c r="AM2478" s="2" t="b">
        <f t="shared" si="1331"/>
        <v>1</v>
      </c>
      <c r="AN2478" s="4" t="e">
        <f t="shared" si="1310"/>
        <v>#N/A</v>
      </c>
      <c r="AO2478" s="4" t="e">
        <f t="shared" si="1311"/>
        <v>#N/A</v>
      </c>
      <c r="AP2478" s="2" t="str">
        <f>IF(AD2478,
  IF(ISBLANK(H2478),
    AP2477,
    IF(LEN(H2478)=1,
      IF(OR(UPPER(H2478)="A",UPPER(H2478)="I"),
        EINSTELLUNGEN!$D$21,
        IF(OR(UPPER(H2478)="B",UPPER(H2478)="M"),
          EINSTELLUNGEN!$D$22,
          IF(OR(UPPER(H2478)="C",UPPER(H2478)="S"),
            EINSTELLUNGEN!$D$23,
            IF(UPPER(H2478)="D",
              EINSTELLUNGEN!$D$24,
              IF(UPPER(H2478)="E",
                EINSTELLUNGEN!$D$25,
                UPPER(H2478)))))),
      IF(ISNUMBER(H2478),
        EINSTELLUNGEN!$D$20&amp;H2478,
        UPPER(H2478)))),
  "")</f>
        <v/>
      </c>
      <c r="AQ2478" s="2" t="str">
        <f t="shared" si="1312"/>
        <v/>
      </c>
      <c r="AR2478" s="2">
        <f t="shared" si="1313"/>
        <v>0</v>
      </c>
      <c r="AS2478" s="145">
        <f t="shared" si="1314"/>
        <v>0.33333333333333331</v>
      </c>
      <c r="AT2478" s="2">
        <f t="shared" si="1315"/>
        <v>0</v>
      </c>
      <c r="AU2478" s="2">
        <f t="shared" si="1316"/>
        <v>0</v>
      </c>
      <c r="AV2478" s="2">
        <f t="shared" si="1317"/>
        <v>0</v>
      </c>
      <c r="AW2478" s="2">
        <f t="shared" si="1318"/>
        <v>0</v>
      </c>
      <c r="AX2478" s="2">
        <f t="shared" si="1332"/>
        <v>0</v>
      </c>
      <c r="AY2478" s="2">
        <f t="shared" si="1319"/>
        <v>0</v>
      </c>
      <c r="AZ2478" s="145" t="e">
        <f t="shared" si="1320"/>
        <v>#N/A</v>
      </c>
      <c r="BA2478" s="145" t="e">
        <f t="shared" si="1321"/>
        <v>#N/A</v>
      </c>
      <c r="BB2478" s="145">
        <f t="shared" si="1322"/>
        <v>2.083333333333337E-2</v>
      </c>
      <c r="BC2478" s="2">
        <f>IF(AM2478,
  IF(AND(AL2478=$J$31,_xlfn.DAYS(AH2478,DATE(AI2478,1,1))&lt;7),
    MAX(0,EINSTELLUNGEN!$D$12+1-WEEKDAY(DATE(EINSTELLUNGEN!$D$9,EINSTELLUNGEN!$D$10,1),2)),
    IF(AL2478=$J$33,
      MIN(EINSTELLUNGEN!$D$12,WEEKDAY(DATE(EINSTELLUNGEN!$D$9,12,31),2)),
      EINSTELLUNGEN!$D$12
  )) - SUMIF(AL$50:AL$2500,"="&amp;AL2478,AX$50:AX$2500),
  0)</f>
        <v>3</v>
      </c>
      <c r="BD2478" s="2">
        <f t="shared" si="1323"/>
        <v>0.33333333333333331</v>
      </c>
      <c r="BE2478" s="2">
        <f t="shared" si="1324"/>
        <v>0</v>
      </c>
    </row>
    <row r="2479" spans="1:57" ht="10.5" customHeight="1">
      <c r="A2479" s="1" t="str">
        <f t="shared" ca="1" si="1300"/>
        <v/>
      </c>
      <c r="B2479" s="1" t="str">
        <f t="shared" ca="1" si="1301"/>
        <v/>
      </c>
      <c r="C2479" s="1" t="str">
        <f t="shared" ca="1" si="1302"/>
        <v/>
      </c>
      <c r="D2479" s="1" t="str">
        <f t="shared" ca="1" si="1303"/>
        <v/>
      </c>
      <c r="F2479" s="10"/>
      <c r="G2479" s="136" t="str">
        <f t="shared" si="1304"/>
        <v/>
      </c>
      <c r="H2479" s="27"/>
      <c r="I2479" s="28"/>
      <c r="J2479" s="28"/>
      <c r="K2479" s="29"/>
      <c r="L2479" s="136"/>
      <c r="M2479" s="136"/>
      <c r="N2479" s="136"/>
      <c r="O2479" s="26" t="str">
        <f t="shared" si="1305"/>
        <v/>
      </c>
      <c r="P2479" s="218" t="str">
        <f t="shared" si="1306"/>
        <v/>
      </c>
      <c r="Q2479" s="26" t="str">
        <f t="shared" si="1307"/>
        <v/>
      </c>
      <c r="R2479" s="22"/>
      <c r="S2479" s="99"/>
      <c r="T2479" s="10"/>
      <c r="U2479" s="229" t="str">
        <f t="shared" si="1308"/>
        <v/>
      </c>
      <c r="V2479" s="230"/>
      <c r="W2479" s="230"/>
      <c r="X2479" s="230"/>
      <c r="Y2479" s="230"/>
      <c r="Z2479" s="22" t="str">
        <f>""</f>
        <v/>
      </c>
      <c r="AB2479" s="23" t="str">
        <f t="shared" si="1309"/>
        <v/>
      </c>
      <c r="AC2479" s="2" t="b">
        <f>COUNT(Q2479:Q$2500)&gt;0</f>
        <v>0</v>
      </c>
      <c r="AD2479" s="2" t="b">
        <f t="shared" si="1325"/>
        <v>0</v>
      </c>
      <c r="AE2479" s="2" t="b">
        <f t="shared" si="1326"/>
        <v>0</v>
      </c>
      <c r="AF2479" s="2" t="b">
        <f t="shared" si="1327"/>
        <v>0</v>
      </c>
      <c r="AG2479" s="2" t="b">
        <f>OR(
  AND(AC2479,NOT(AC2480)),
  AND(AF2479,WEEKDAY(AH2478,2)=EINSTELLUNGEN!$D$12),
  AND(AF2479,AH2479=$J$35)
)</f>
        <v>0</v>
      </c>
      <c r="AH2479" s="2">
        <f>IF(AE2479,AH2478+IF(WEEKDAY(AH2478+1,2)&lt;=EINSTELLUNGEN!$D$12,1,$J$36),AH2478)</f>
        <v>42020</v>
      </c>
      <c r="AI2479" s="2">
        <f t="shared" si="1328"/>
        <v>2019</v>
      </c>
      <c r="AJ2479" s="2">
        <f t="shared" si="1329"/>
        <v>201901</v>
      </c>
      <c r="AK2479" s="2">
        <f t="shared" si="1330"/>
        <v>201901</v>
      </c>
      <c r="AL2479" s="2">
        <f t="shared" si="1333"/>
        <v>201903</v>
      </c>
      <c r="AM2479" s="2" t="b">
        <f t="shared" si="1331"/>
        <v>1</v>
      </c>
      <c r="AN2479" s="4" t="e">
        <f t="shared" si="1310"/>
        <v>#N/A</v>
      </c>
      <c r="AO2479" s="4" t="e">
        <f t="shared" si="1311"/>
        <v>#N/A</v>
      </c>
      <c r="AP2479" s="2" t="str">
        <f>IF(AD2479,
  IF(ISBLANK(H2479),
    AP2478,
    IF(LEN(H2479)=1,
      IF(OR(UPPER(H2479)="A",UPPER(H2479)="I"),
        EINSTELLUNGEN!$D$21,
        IF(OR(UPPER(H2479)="B",UPPER(H2479)="M"),
          EINSTELLUNGEN!$D$22,
          IF(OR(UPPER(H2479)="C",UPPER(H2479)="S"),
            EINSTELLUNGEN!$D$23,
            IF(UPPER(H2479)="D",
              EINSTELLUNGEN!$D$24,
              IF(UPPER(H2479)="E",
                EINSTELLUNGEN!$D$25,
                UPPER(H2479)))))),
      IF(ISNUMBER(H2479),
        EINSTELLUNGEN!$D$20&amp;H2479,
        UPPER(H2479)))),
  "")</f>
        <v/>
      </c>
      <c r="AQ2479" s="2" t="str">
        <f t="shared" si="1312"/>
        <v/>
      </c>
      <c r="AR2479" s="2">
        <f t="shared" si="1313"/>
        <v>0</v>
      </c>
      <c r="AS2479" s="145">
        <f t="shared" si="1314"/>
        <v>0.33333333333333331</v>
      </c>
      <c r="AT2479" s="2">
        <f t="shared" si="1315"/>
        <v>0</v>
      </c>
      <c r="AU2479" s="2">
        <f t="shared" si="1316"/>
        <v>0</v>
      </c>
      <c r="AV2479" s="2">
        <f t="shared" si="1317"/>
        <v>0</v>
      </c>
      <c r="AW2479" s="2">
        <f t="shared" si="1318"/>
        <v>0</v>
      </c>
      <c r="AX2479" s="2">
        <f t="shared" si="1332"/>
        <v>0</v>
      </c>
      <c r="AY2479" s="2">
        <f t="shared" si="1319"/>
        <v>0</v>
      </c>
      <c r="AZ2479" s="145" t="e">
        <f t="shared" si="1320"/>
        <v>#N/A</v>
      </c>
      <c r="BA2479" s="145" t="e">
        <f t="shared" si="1321"/>
        <v>#N/A</v>
      </c>
      <c r="BB2479" s="145">
        <f t="shared" si="1322"/>
        <v>2.083333333333337E-2</v>
      </c>
      <c r="BC2479" s="2">
        <f>IF(AM2479,
  IF(AND(AL2479=$J$31,_xlfn.DAYS(AH2479,DATE(AI2479,1,1))&lt;7),
    MAX(0,EINSTELLUNGEN!$D$12+1-WEEKDAY(DATE(EINSTELLUNGEN!$D$9,EINSTELLUNGEN!$D$10,1),2)),
    IF(AL2479=$J$33,
      MIN(EINSTELLUNGEN!$D$12,WEEKDAY(DATE(EINSTELLUNGEN!$D$9,12,31),2)),
      EINSTELLUNGEN!$D$12
  )) - SUMIF(AL$50:AL$2500,"="&amp;AL2479,AX$50:AX$2500),
  0)</f>
        <v>3</v>
      </c>
      <c r="BD2479" s="2">
        <f t="shared" si="1323"/>
        <v>0.33333333333333331</v>
      </c>
      <c r="BE2479" s="2">
        <f t="shared" si="1324"/>
        <v>0</v>
      </c>
    </row>
    <row r="2480" spans="1:57" ht="10.5" customHeight="1">
      <c r="A2480" s="1" t="str">
        <f t="shared" ca="1" si="1300"/>
        <v/>
      </c>
      <c r="B2480" s="1" t="str">
        <f t="shared" ca="1" si="1301"/>
        <v/>
      </c>
      <c r="C2480" s="1" t="str">
        <f t="shared" ca="1" si="1302"/>
        <v/>
      </c>
      <c r="D2480" s="1" t="str">
        <f t="shared" ca="1" si="1303"/>
        <v/>
      </c>
      <c r="F2480" s="10"/>
      <c r="G2480" s="136" t="str">
        <f t="shared" si="1304"/>
        <v/>
      </c>
      <c r="H2480" s="27"/>
      <c r="I2480" s="28"/>
      <c r="J2480" s="28"/>
      <c r="K2480" s="29"/>
      <c r="L2480" s="136"/>
      <c r="M2480" s="136"/>
      <c r="N2480" s="136"/>
      <c r="O2480" s="26" t="str">
        <f t="shared" si="1305"/>
        <v/>
      </c>
      <c r="P2480" s="218" t="str">
        <f t="shared" si="1306"/>
        <v/>
      </c>
      <c r="Q2480" s="26" t="str">
        <f t="shared" si="1307"/>
        <v/>
      </c>
      <c r="R2480" s="22"/>
      <c r="S2480" s="99"/>
      <c r="T2480" s="10"/>
      <c r="U2480" s="229" t="str">
        <f t="shared" si="1308"/>
        <v/>
      </c>
      <c r="V2480" s="230"/>
      <c r="W2480" s="230"/>
      <c r="X2480" s="230"/>
      <c r="Y2480" s="230"/>
      <c r="Z2480" s="22" t="str">
        <f>""</f>
        <v/>
      </c>
      <c r="AB2480" s="23" t="str">
        <f t="shared" si="1309"/>
        <v/>
      </c>
      <c r="AC2480" s="2" t="b">
        <f>COUNT(Q2480:Q$2500)&gt;0</f>
        <v>0</v>
      </c>
      <c r="AD2480" s="2" t="b">
        <f t="shared" si="1325"/>
        <v>0</v>
      </c>
      <c r="AE2480" s="2" t="b">
        <f t="shared" si="1326"/>
        <v>0</v>
      </c>
      <c r="AF2480" s="2" t="b">
        <f t="shared" si="1327"/>
        <v>0</v>
      </c>
      <c r="AG2480" s="2" t="b">
        <f>OR(
  AND(AC2480,NOT(AC2481)),
  AND(AF2480,WEEKDAY(AH2479,2)=EINSTELLUNGEN!$D$12),
  AND(AF2480,AH2480=$J$35)
)</f>
        <v>0</v>
      </c>
      <c r="AH2480" s="2">
        <f>IF(AE2480,AH2479+IF(WEEKDAY(AH2479+1,2)&lt;=EINSTELLUNGEN!$D$12,1,$J$36),AH2479)</f>
        <v>42020</v>
      </c>
      <c r="AI2480" s="2">
        <f t="shared" si="1328"/>
        <v>2019</v>
      </c>
      <c r="AJ2480" s="2">
        <f t="shared" si="1329"/>
        <v>201901</v>
      </c>
      <c r="AK2480" s="2">
        <f t="shared" si="1330"/>
        <v>201901</v>
      </c>
      <c r="AL2480" s="2">
        <f t="shared" si="1333"/>
        <v>201903</v>
      </c>
      <c r="AM2480" s="2" t="b">
        <f t="shared" si="1331"/>
        <v>1</v>
      </c>
      <c r="AN2480" s="4" t="e">
        <f t="shared" si="1310"/>
        <v>#N/A</v>
      </c>
      <c r="AO2480" s="4" t="e">
        <f t="shared" si="1311"/>
        <v>#N/A</v>
      </c>
      <c r="AP2480" s="2" t="str">
        <f>IF(AD2480,
  IF(ISBLANK(H2480),
    AP2479,
    IF(LEN(H2480)=1,
      IF(OR(UPPER(H2480)="A",UPPER(H2480)="I"),
        EINSTELLUNGEN!$D$21,
        IF(OR(UPPER(H2480)="B",UPPER(H2480)="M"),
          EINSTELLUNGEN!$D$22,
          IF(OR(UPPER(H2480)="C",UPPER(H2480)="S"),
            EINSTELLUNGEN!$D$23,
            IF(UPPER(H2480)="D",
              EINSTELLUNGEN!$D$24,
              IF(UPPER(H2480)="E",
                EINSTELLUNGEN!$D$25,
                UPPER(H2480)))))),
      IF(ISNUMBER(H2480),
        EINSTELLUNGEN!$D$20&amp;H2480,
        UPPER(H2480)))),
  "")</f>
        <v/>
      </c>
      <c r="AQ2480" s="2" t="str">
        <f t="shared" si="1312"/>
        <v/>
      </c>
      <c r="AR2480" s="2">
        <f t="shared" si="1313"/>
        <v>0</v>
      </c>
      <c r="AS2480" s="145">
        <f t="shared" si="1314"/>
        <v>0.33333333333333331</v>
      </c>
      <c r="AT2480" s="2">
        <f t="shared" si="1315"/>
        <v>0</v>
      </c>
      <c r="AU2480" s="2">
        <f t="shared" si="1316"/>
        <v>0</v>
      </c>
      <c r="AV2480" s="2">
        <f t="shared" si="1317"/>
        <v>0</v>
      </c>
      <c r="AW2480" s="2">
        <f t="shared" si="1318"/>
        <v>0</v>
      </c>
      <c r="AX2480" s="2">
        <f t="shared" si="1332"/>
        <v>0</v>
      </c>
      <c r="AY2480" s="2">
        <f t="shared" si="1319"/>
        <v>0</v>
      </c>
      <c r="AZ2480" s="145" t="e">
        <f t="shared" si="1320"/>
        <v>#N/A</v>
      </c>
      <c r="BA2480" s="145" t="e">
        <f t="shared" si="1321"/>
        <v>#N/A</v>
      </c>
      <c r="BB2480" s="145">
        <f t="shared" si="1322"/>
        <v>2.083333333333337E-2</v>
      </c>
      <c r="BC2480" s="2">
        <f>IF(AM2480,
  IF(AND(AL2480=$J$31,_xlfn.DAYS(AH2480,DATE(AI2480,1,1))&lt;7),
    MAX(0,EINSTELLUNGEN!$D$12+1-WEEKDAY(DATE(EINSTELLUNGEN!$D$9,EINSTELLUNGEN!$D$10,1),2)),
    IF(AL2480=$J$33,
      MIN(EINSTELLUNGEN!$D$12,WEEKDAY(DATE(EINSTELLUNGEN!$D$9,12,31),2)),
      EINSTELLUNGEN!$D$12
  )) - SUMIF(AL$50:AL$2500,"="&amp;AL2480,AX$50:AX$2500),
  0)</f>
        <v>3</v>
      </c>
      <c r="BD2480" s="2">
        <f t="shared" si="1323"/>
        <v>0.33333333333333331</v>
      </c>
      <c r="BE2480" s="2">
        <f t="shared" si="1324"/>
        <v>0</v>
      </c>
    </row>
    <row r="2481" spans="1:57" ht="10.5" customHeight="1">
      <c r="A2481" s="1" t="str">
        <f t="shared" ca="1" si="1300"/>
        <v/>
      </c>
      <c r="B2481" s="1" t="str">
        <f t="shared" ca="1" si="1301"/>
        <v/>
      </c>
      <c r="C2481" s="1" t="str">
        <f t="shared" ca="1" si="1302"/>
        <v/>
      </c>
      <c r="D2481" s="1" t="str">
        <f t="shared" ca="1" si="1303"/>
        <v/>
      </c>
      <c r="F2481" s="10"/>
      <c r="G2481" s="136" t="str">
        <f t="shared" si="1304"/>
        <v/>
      </c>
      <c r="H2481" s="27"/>
      <c r="I2481" s="28"/>
      <c r="J2481" s="28"/>
      <c r="K2481" s="29"/>
      <c r="L2481" s="136"/>
      <c r="M2481" s="136"/>
      <c r="N2481" s="136"/>
      <c r="O2481" s="26" t="str">
        <f t="shared" si="1305"/>
        <v/>
      </c>
      <c r="P2481" s="218" t="str">
        <f t="shared" si="1306"/>
        <v/>
      </c>
      <c r="Q2481" s="26" t="str">
        <f t="shared" si="1307"/>
        <v/>
      </c>
      <c r="R2481" s="22"/>
      <c r="S2481" s="99"/>
      <c r="T2481" s="10"/>
      <c r="U2481" s="229" t="str">
        <f t="shared" si="1308"/>
        <v/>
      </c>
      <c r="V2481" s="230"/>
      <c r="W2481" s="230"/>
      <c r="X2481" s="230"/>
      <c r="Y2481" s="230"/>
      <c r="Z2481" s="22" t="str">
        <f>""</f>
        <v/>
      </c>
      <c r="AB2481" s="23" t="str">
        <f t="shared" si="1309"/>
        <v/>
      </c>
      <c r="AC2481" s="2" t="b">
        <f>COUNT(Q2481:Q$2500)&gt;0</f>
        <v>0</v>
      </c>
      <c r="AD2481" s="2" t="b">
        <f t="shared" si="1325"/>
        <v>0</v>
      </c>
      <c r="AE2481" s="2" t="b">
        <f t="shared" si="1326"/>
        <v>0</v>
      </c>
      <c r="AF2481" s="2" t="b">
        <f t="shared" si="1327"/>
        <v>0</v>
      </c>
      <c r="AG2481" s="2" t="b">
        <f>OR(
  AND(AC2481,NOT(AC2482)),
  AND(AF2481,WEEKDAY(AH2480,2)=EINSTELLUNGEN!$D$12),
  AND(AF2481,AH2481=$J$35)
)</f>
        <v>0</v>
      </c>
      <c r="AH2481" s="2">
        <f>IF(AE2481,AH2480+IF(WEEKDAY(AH2480+1,2)&lt;=EINSTELLUNGEN!$D$12,1,$J$36),AH2480)</f>
        <v>42020</v>
      </c>
      <c r="AI2481" s="2">
        <f t="shared" si="1328"/>
        <v>2019</v>
      </c>
      <c r="AJ2481" s="2">
        <f t="shared" si="1329"/>
        <v>201901</v>
      </c>
      <c r="AK2481" s="2">
        <f t="shared" si="1330"/>
        <v>201901</v>
      </c>
      <c r="AL2481" s="2">
        <f t="shared" si="1333"/>
        <v>201903</v>
      </c>
      <c r="AM2481" s="2" t="b">
        <f t="shared" si="1331"/>
        <v>1</v>
      </c>
      <c r="AN2481" s="4" t="e">
        <f t="shared" si="1310"/>
        <v>#N/A</v>
      </c>
      <c r="AO2481" s="4" t="e">
        <f t="shared" si="1311"/>
        <v>#N/A</v>
      </c>
      <c r="AP2481" s="2" t="str">
        <f>IF(AD2481,
  IF(ISBLANK(H2481),
    AP2480,
    IF(LEN(H2481)=1,
      IF(OR(UPPER(H2481)="A",UPPER(H2481)="I"),
        EINSTELLUNGEN!$D$21,
        IF(OR(UPPER(H2481)="B",UPPER(H2481)="M"),
          EINSTELLUNGEN!$D$22,
          IF(OR(UPPER(H2481)="C",UPPER(H2481)="S"),
            EINSTELLUNGEN!$D$23,
            IF(UPPER(H2481)="D",
              EINSTELLUNGEN!$D$24,
              IF(UPPER(H2481)="E",
                EINSTELLUNGEN!$D$25,
                UPPER(H2481)))))),
      IF(ISNUMBER(H2481),
        EINSTELLUNGEN!$D$20&amp;H2481,
        UPPER(H2481)))),
  "")</f>
        <v/>
      </c>
      <c r="AQ2481" s="2" t="str">
        <f t="shared" si="1312"/>
        <v/>
      </c>
      <c r="AR2481" s="2">
        <f t="shared" si="1313"/>
        <v>0</v>
      </c>
      <c r="AS2481" s="145">
        <f t="shared" si="1314"/>
        <v>0.33333333333333331</v>
      </c>
      <c r="AT2481" s="2">
        <f t="shared" si="1315"/>
        <v>0</v>
      </c>
      <c r="AU2481" s="2">
        <f t="shared" si="1316"/>
        <v>0</v>
      </c>
      <c r="AV2481" s="2">
        <f t="shared" si="1317"/>
        <v>0</v>
      </c>
      <c r="AW2481" s="2">
        <f t="shared" si="1318"/>
        <v>0</v>
      </c>
      <c r="AX2481" s="2">
        <f t="shared" si="1332"/>
        <v>0</v>
      </c>
      <c r="AY2481" s="2">
        <f t="shared" si="1319"/>
        <v>0</v>
      </c>
      <c r="AZ2481" s="145" t="e">
        <f t="shared" si="1320"/>
        <v>#N/A</v>
      </c>
      <c r="BA2481" s="145" t="e">
        <f t="shared" si="1321"/>
        <v>#N/A</v>
      </c>
      <c r="BB2481" s="145">
        <f t="shared" si="1322"/>
        <v>2.083333333333337E-2</v>
      </c>
      <c r="BC2481" s="2">
        <f>IF(AM2481,
  IF(AND(AL2481=$J$31,_xlfn.DAYS(AH2481,DATE(AI2481,1,1))&lt;7),
    MAX(0,EINSTELLUNGEN!$D$12+1-WEEKDAY(DATE(EINSTELLUNGEN!$D$9,EINSTELLUNGEN!$D$10,1),2)),
    IF(AL2481=$J$33,
      MIN(EINSTELLUNGEN!$D$12,WEEKDAY(DATE(EINSTELLUNGEN!$D$9,12,31),2)),
      EINSTELLUNGEN!$D$12
  )) - SUMIF(AL$50:AL$2500,"="&amp;AL2481,AX$50:AX$2500),
  0)</f>
        <v>3</v>
      </c>
      <c r="BD2481" s="2">
        <f t="shared" si="1323"/>
        <v>0.33333333333333331</v>
      </c>
      <c r="BE2481" s="2">
        <f t="shared" si="1324"/>
        <v>0</v>
      </c>
    </row>
    <row r="2482" spans="1:57" ht="10.5" customHeight="1">
      <c r="A2482" s="1" t="str">
        <f t="shared" ref="A2482:A2500" ca="1" si="1334">IF(AND(AC2482,AJ2482=$A$48),"Q","")</f>
        <v/>
      </c>
      <c r="B2482" s="1" t="str">
        <f t="shared" ref="B2482:B2500" ca="1" si="1335">IF(AND(AC2482,AK2482=$B$48),"M","")</f>
        <v/>
      </c>
      <c r="C2482" s="1" t="str">
        <f t="shared" ref="C2482:C2500" ca="1" si="1336">IF(AND(AC2482,AL2482=$C$48),"W","")</f>
        <v/>
      </c>
      <c r="D2482" s="1" t="str">
        <f t="shared" ref="D2482:D2500" ca="1" si="1337">IF(AND(AC2482,AH2482=$D$48),"T","")</f>
        <v/>
      </c>
      <c r="F2482" s="10"/>
      <c r="G2482" s="136" t="str">
        <f t="shared" ref="G2482:G2500" si="1338">IF(AE2482,INDEX($L$29:$L$35,WEEKDAY(AH2482,2),1)&amp;", "&amp;DAY(AH2482)&amp;" "&amp;INDEX($N$29:$N$40,MONTH(AH2482),1)&amp;" "&amp;YEAR(AH2482),"")</f>
        <v/>
      </c>
      <c r="H2482" s="27"/>
      <c r="I2482" s="28"/>
      <c r="J2482" s="28"/>
      <c r="K2482" s="29"/>
      <c r="L2482" s="136"/>
      <c r="M2482" s="136"/>
      <c r="N2482" s="136"/>
      <c r="O2482" s="26" t="str">
        <f t="shared" ref="O2482:O2500" si="1339">IF(AD2482,AR2482,"")</f>
        <v/>
      </c>
      <c r="P2482" s="218" t="str">
        <f t="shared" ref="P2482:P2500" si="1340">IF(AF2482,
IF(AS2481&gt;0,
  TEXT(AS2481*24,"0,000")&amp;" h",
  TEXT(0,"0,000")&amp;" h"),
"")</f>
        <v/>
      </c>
      <c r="Q2482" s="26" t="str">
        <f t="shared" ref="Q2482:Q2500" si="1341">IF(AF2482,BB2481,"")</f>
        <v/>
      </c>
      <c r="R2482" s="22"/>
      <c r="S2482" s="99"/>
      <c r="T2482" s="10"/>
      <c r="U2482" s="229" t="str">
        <f t="shared" ref="U2482:U2500" si="1342">IF(AND(AD2482,AR2482,LEN(AQ2482)&gt;0),
IF(AQ2482&lt;&gt;FALSE,
  TEXT(AH2482,"yyyy-mm-dd")
    &amp;"|"&amp;TEXT(AN2482,"hh:mm")
    &amp;"|"&amp;TEXT(AO2482,"hh:mm")
    &amp;"|"&amp;AP2482
    &amp;"|"&amp;AQ2482,
  $J$39),
"")</f>
        <v/>
      </c>
      <c r="V2482" s="230"/>
      <c r="W2482" s="230"/>
      <c r="X2482" s="230"/>
      <c r="Y2482" s="230"/>
      <c r="Z2482" s="22" t="str">
        <f>""</f>
        <v/>
      </c>
      <c r="AB2482" s="23" t="str">
        <f t="shared" ref="AB2482:AB2500" si="1343">IF(AG2482,"W"&amp;RIGHT(AL2481,2)&amp;"  "&amp;TEXT(BE2481*24,"+0,00;−0,00;0,00")&amp;"  (S="&amp;TEXT(BC2481*$J$37,"00,00")&amp;"  H="&amp;TEXT(BD2481*24,"00,00")&amp;")","")</f>
        <v/>
      </c>
      <c r="AC2482" s="2" t="b">
        <f>COUNT(Q2482:Q$2500)&gt;0</f>
        <v>0</v>
      </c>
      <c r="AD2482" s="2" t="b">
        <f t="shared" si="1325"/>
        <v>0</v>
      </c>
      <c r="AE2482" s="2" t="b">
        <f t="shared" si="1326"/>
        <v>0</v>
      </c>
      <c r="AF2482" s="2" t="b">
        <f t="shared" si="1327"/>
        <v>0</v>
      </c>
      <c r="AG2482" s="2" t="b">
        <f>OR(
  AND(AC2482,NOT(AC2483)),
  AND(AF2482,WEEKDAY(AH2481,2)=EINSTELLUNGEN!$D$12),
  AND(AF2482,AH2482=$J$35)
)</f>
        <v>0</v>
      </c>
      <c r="AH2482" s="2">
        <f>IF(AE2482,AH2481+IF(WEEKDAY(AH2481+1,2)&lt;=EINSTELLUNGEN!$D$12,1,$J$36),AH2481)</f>
        <v>42020</v>
      </c>
      <c r="AI2482" s="2">
        <f t="shared" si="1328"/>
        <v>2019</v>
      </c>
      <c r="AJ2482" s="2">
        <f t="shared" si="1329"/>
        <v>201901</v>
      </c>
      <c r="AK2482" s="2">
        <f t="shared" si="1330"/>
        <v>201901</v>
      </c>
      <c r="AL2482" s="2">
        <f t="shared" si="1333"/>
        <v>201903</v>
      </c>
      <c r="AM2482" s="2" t="b">
        <f t="shared" si="1331"/>
        <v>1</v>
      </c>
      <c r="AN2482" s="4" t="e">
        <f t="shared" ref="AN2482:AN2501" si="1344">IF(NOT(AD2482),NA(),IF(ISNUMBER(I2482),I2482,AO2481))</f>
        <v>#N/A</v>
      </c>
      <c r="AO2482" s="4" t="e">
        <f t="shared" ref="AO2482:AO2501" si="1345">IF(ISNA(AN2482),NA(),IF(ISNUMBER(J2482),MAX(J2482,AN2482),AN2482))</f>
        <v>#N/A</v>
      </c>
      <c r="AP2482" s="2" t="str">
        <f>IF(AD2482,
  IF(ISBLANK(H2482),
    AP2481,
    IF(LEN(H2482)=1,
      IF(OR(UPPER(H2482)="A",UPPER(H2482)="I"),
        EINSTELLUNGEN!$D$21,
        IF(OR(UPPER(H2482)="B",UPPER(H2482)="M"),
          EINSTELLUNGEN!$D$22,
          IF(OR(UPPER(H2482)="C",UPPER(H2482)="S"),
            EINSTELLUNGEN!$D$23,
            IF(UPPER(H2482)="D",
              EINSTELLUNGEN!$D$24,
              IF(UPPER(H2482)="E",
                EINSTELLUNGEN!$D$25,
                UPPER(H2482)))))),
      IF(ISNUMBER(H2482),
        EINSTELLUNGEN!$D$20&amp;H2482,
        UPPER(H2482)))),
  "")</f>
        <v/>
      </c>
      <c r="AQ2482" s="2" t="str">
        <f t="shared" ref="AQ2482:AQ2501" si="1346">IF(LEN(AP2482)&gt;0,
IF(LEN(TRIM(K2482))&gt;0,K2482,
IF(AND(AP2481=AP2482,LEN(TRIM(K2481))&gt;0),K2481,
  IF(AND(AP2480=AP2482,LEN(TRIM(K2480))&gt;0),K2480,
    IF(AND(AP2479=AP2482,LEN(TRIM(K2479))&gt;0),K2479,
      IF(AND(AP2478=AP2482,LEN(TRIM(K2478))&gt;0),K2478,
        IF(AND(AP2477=AP2482,LEN(TRIM(K2477))&gt;0),K2477,
          IF(AND(AP2476=AP2482,LEN(TRIM(K2476))&gt;0),K2476,
            IF(AND(AP2475=AP2482,LEN(TRIM(K2475))&gt;0),K2475,
              IF(AND(AP2474=AP2482,LEN(TRIM(K2474))&gt;0),K2474,
                IF(AND(AP2473=AP2482,LEN(TRIM(K2473))&gt;0),K2473,
                  IF(AND(AP2472=AP2482,LEN(TRIM(K2472))&gt;0),K2472,FALSE)
)))))))))),"")</f>
        <v/>
      </c>
      <c r="AR2482" s="2">
        <f t="shared" ref="AR2482:AR2501" si="1347">IF(OR(ISNA(AN2482),ISNA(AO2482)),0,MAX(0,AO2482-AN2482))</f>
        <v>0</v>
      </c>
      <c r="AS2482" s="145">
        <f t="shared" ref="AS2482:AS2501" si="1348">SUMIF(AH$50:AH$2500,"="&amp;AH2482,AR$50:AR$2500)</f>
        <v>0.33333333333333331</v>
      </c>
      <c r="AT2482" s="2">
        <f t="shared" ref="AT2482:AT2501" si="1349">IF(AND(AF2483,AP2482="F"),1,0)</f>
        <v>0</v>
      </c>
      <c r="AU2482" s="2">
        <f t="shared" ref="AU2482:AU2501" si="1350">IF(AND(AF2483,AP2482="U"),1,0)</f>
        <v>0</v>
      </c>
      <c r="AV2482" s="2">
        <f t="shared" ref="AV2482:AV2501" si="1351">IF(AND(AF2483,AP2482="K"),1,0)</f>
        <v>0</v>
      </c>
      <c r="AW2482" s="2">
        <f t="shared" ref="AW2482:AW2501" si="1352">IF(AND(AF2483,AP2482="Z"),1,0)</f>
        <v>0</v>
      </c>
      <c r="AX2482" s="2">
        <f t="shared" si="1332"/>
        <v>0</v>
      </c>
      <c r="AY2482" s="2">
        <f t="shared" ref="AY2482:AY2501" si="1353">IF(AF2483,IF(AX2482=0,1,0),0)</f>
        <v>0</v>
      </c>
      <c r="AZ2482" s="145" t="e">
        <f t="shared" ref="AZ2482:AZ2501" si="1354">IF(NOT(AD2482),NA(),IF(ISNA(AZ2481),AN2482,IF(AND(ISNUMBER(AN2482),AN2482&lt;AZ2481),AN2482,AZ2481)))</f>
        <v>#N/A</v>
      </c>
      <c r="BA2482" s="145" t="e">
        <f t="shared" ref="BA2482:BA2501" si="1355">IF(NOT(AD2482),NA(),IF(ISNA(BA2481),AO2482,IF(AND(ISNUMBER(AO2482),AO2482&gt;BA2481),AO2482,BA2481)))</f>
        <v>#N/A</v>
      </c>
      <c r="BB2482" s="145">
        <f t="shared" ref="BB2482:BB2501" si="1356">IF(AE2481,
  0,
  IF(OR(ISNA(AZ2482),ISNA(BA2482)),
    BB2481,
    MAX(0,(BA2482-AZ2482)-AS2482)))</f>
        <v>2.083333333333337E-2</v>
      </c>
      <c r="BC2482" s="2">
        <f>IF(AM2482,
  IF(AND(AL2482=$J$31,_xlfn.DAYS(AH2482,DATE(AI2482,1,1))&lt;7),
    MAX(0,EINSTELLUNGEN!$D$12+1-WEEKDAY(DATE(EINSTELLUNGEN!$D$9,EINSTELLUNGEN!$D$10,1),2)),
    IF(AL2482=$J$33,
      MIN(EINSTELLUNGEN!$D$12,WEEKDAY(DATE(EINSTELLUNGEN!$D$9,12,31),2)),
      EINSTELLUNGEN!$D$12
  )) - SUMIF(AL$50:AL$2500,"="&amp;AL2482,AX$50:AX$2500),
  0)</f>
        <v>3</v>
      </c>
      <c r="BD2482" s="2">
        <f t="shared" ref="BD2482:BD2501" si="1357">SUMIF(AL$50:AL$2500,"="&amp;AL2482,AR$50:AR$2500)</f>
        <v>0.33333333333333331</v>
      </c>
      <c r="BE2482" s="2">
        <f t="shared" ref="BE2482:BE2501" si="1358">IF(AG2483,BD2482-BC2482*$J$37/24,0)</f>
        <v>0</v>
      </c>
    </row>
    <row r="2483" spans="1:57" ht="10.5" customHeight="1">
      <c r="A2483" s="1" t="str">
        <f t="shared" ca="1" si="1334"/>
        <v/>
      </c>
      <c r="B2483" s="1" t="str">
        <f t="shared" ca="1" si="1335"/>
        <v/>
      </c>
      <c r="C2483" s="1" t="str">
        <f t="shared" ca="1" si="1336"/>
        <v/>
      </c>
      <c r="D2483" s="1" t="str">
        <f t="shared" ca="1" si="1337"/>
        <v/>
      </c>
      <c r="F2483" s="10"/>
      <c r="G2483" s="136" t="str">
        <f t="shared" si="1338"/>
        <v/>
      </c>
      <c r="H2483" s="27"/>
      <c r="I2483" s="28"/>
      <c r="J2483" s="28"/>
      <c r="K2483" s="29"/>
      <c r="L2483" s="136"/>
      <c r="M2483" s="136"/>
      <c r="N2483" s="136"/>
      <c r="O2483" s="26" t="str">
        <f t="shared" si="1339"/>
        <v/>
      </c>
      <c r="P2483" s="218" t="str">
        <f t="shared" si="1340"/>
        <v/>
      </c>
      <c r="Q2483" s="26" t="str">
        <f t="shared" si="1341"/>
        <v/>
      </c>
      <c r="R2483" s="22"/>
      <c r="S2483" s="99"/>
      <c r="T2483" s="10"/>
      <c r="U2483" s="229" t="str">
        <f t="shared" si="1342"/>
        <v/>
      </c>
      <c r="V2483" s="230"/>
      <c r="W2483" s="230"/>
      <c r="X2483" s="230"/>
      <c r="Y2483" s="230"/>
      <c r="Z2483" s="22" t="str">
        <f>""</f>
        <v/>
      </c>
      <c r="AB2483" s="23" t="str">
        <f t="shared" si="1343"/>
        <v/>
      </c>
      <c r="AC2483" s="2" t="b">
        <f>COUNT(Q2483:Q$2500)&gt;0</f>
        <v>0</v>
      </c>
      <c r="AD2483" s="2" t="b">
        <f t="shared" si="1325"/>
        <v>0</v>
      </c>
      <c r="AE2483" s="2" t="b">
        <f t="shared" si="1326"/>
        <v>0</v>
      </c>
      <c r="AF2483" s="2" t="b">
        <f t="shared" si="1327"/>
        <v>0</v>
      </c>
      <c r="AG2483" s="2" t="b">
        <f>OR(
  AND(AC2483,NOT(AC2484)),
  AND(AF2483,WEEKDAY(AH2482,2)=EINSTELLUNGEN!$D$12),
  AND(AF2483,AH2483=$J$35)
)</f>
        <v>0</v>
      </c>
      <c r="AH2483" s="2">
        <f>IF(AE2483,AH2482+IF(WEEKDAY(AH2482+1,2)&lt;=EINSTELLUNGEN!$D$12,1,$J$36),AH2482)</f>
        <v>42020</v>
      </c>
      <c r="AI2483" s="2">
        <f t="shared" si="1328"/>
        <v>2019</v>
      </c>
      <c r="AJ2483" s="2">
        <f t="shared" si="1329"/>
        <v>201901</v>
      </c>
      <c r="AK2483" s="2">
        <f t="shared" si="1330"/>
        <v>201901</v>
      </c>
      <c r="AL2483" s="2">
        <f t="shared" si="1333"/>
        <v>201903</v>
      </c>
      <c r="AM2483" s="2" t="b">
        <f t="shared" si="1331"/>
        <v>1</v>
      </c>
      <c r="AN2483" s="4" t="e">
        <f t="shared" si="1344"/>
        <v>#N/A</v>
      </c>
      <c r="AO2483" s="4" t="e">
        <f t="shared" si="1345"/>
        <v>#N/A</v>
      </c>
      <c r="AP2483" s="2" t="str">
        <f>IF(AD2483,
  IF(ISBLANK(H2483),
    AP2482,
    IF(LEN(H2483)=1,
      IF(OR(UPPER(H2483)="A",UPPER(H2483)="I"),
        EINSTELLUNGEN!$D$21,
        IF(OR(UPPER(H2483)="B",UPPER(H2483)="M"),
          EINSTELLUNGEN!$D$22,
          IF(OR(UPPER(H2483)="C",UPPER(H2483)="S"),
            EINSTELLUNGEN!$D$23,
            IF(UPPER(H2483)="D",
              EINSTELLUNGEN!$D$24,
              IF(UPPER(H2483)="E",
                EINSTELLUNGEN!$D$25,
                UPPER(H2483)))))),
      IF(ISNUMBER(H2483),
        EINSTELLUNGEN!$D$20&amp;H2483,
        UPPER(H2483)))),
  "")</f>
        <v/>
      </c>
      <c r="AQ2483" s="2" t="str">
        <f t="shared" si="1346"/>
        <v/>
      </c>
      <c r="AR2483" s="2">
        <f t="shared" si="1347"/>
        <v>0</v>
      </c>
      <c r="AS2483" s="145">
        <f t="shared" si="1348"/>
        <v>0.33333333333333331</v>
      </c>
      <c r="AT2483" s="2">
        <f t="shared" si="1349"/>
        <v>0</v>
      </c>
      <c r="AU2483" s="2">
        <f t="shared" si="1350"/>
        <v>0</v>
      </c>
      <c r="AV2483" s="2">
        <f t="shared" si="1351"/>
        <v>0</v>
      </c>
      <c r="AW2483" s="2">
        <f t="shared" si="1352"/>
        <v>0</v>
      </c>
      <c r="AX2483" s="2">
        <f t="shared" si="1332"/>
        <v>0</v>
      </c>
      <c r="AY2483" s="2">
        <f t="shared" si="1353"/>
        <v>0</v>
      </c>
      <c r="AZ2483" s="145" t="e">
        <f t="shared" si="1354"/>
        <v>#N/A</v>
      </c>
      <c r="BA2483" s="145" t="e">
        <f t="shared" si="1355"/>
        <v>#N/A</v>
      </c>
      <c r="BB2483" s="145">
        <f t="shared" si="1356"/>
        <v>2.083333333333337E-2</v>
      </c>
      <c r="BC2483" s="2">
        <f>IF(AM2483,
  IF(AND(AL2483=$J$31,_xlfn.DAYS(AH2483,DATE(AI2483,1,1))&lt;7),
    MAX(0,EINSTELLUNGEN!$D$12+1-WEEKDAY(DATE(EINSTELLUNGEN!$D$9,EINSTELLUNGEN!$D$10,1),2)),
    IF(AL2483=$J$33,
      MIN(EINSTELLUNGEN!$D$12,WEEKDAY(DATE(EINSTELLUNGEN!$D$9,12,31),2)),
      EINSTELLUNGEN!$D$12
  )) - SUMIF(AL$50:AL$2500,"="&amp;AL2483,AX$50:AX$2500),
  0)</f>
        <v>3</v>
      </c>
      <c r="BD2483" s="2">
        <f t="shared" si="1357"/>
        <v>0.33333333333333331</v>
      </c>
      <c r="BE2483" s="2">
        <f t="shared" si="1358"/>
        <v>0</v>
      </c>
    </row>
    <row r="2484" spans="1:57" ht="10.5" customHeight="1">
      <c r="A2484" s="1" t="str">
        <f t="shared" ca="1" si="1334"/>
        <v/>
      </c>
      <c r="B2484" s="1" t="str">
        <f t="shared" ca="1" si="1335"/>
        <v/>
      </c>
      <c r="C2484" s="1" t="str">
        <f t="shared" ca="1" si="1336"/>
        <v/>
      </c>
      <c r="D2484" s="1" t="str">
        <f t="shared" ca="1" si="1337"/>
        <v/>
      </c>
      <c r="F2484" s="10"/>
      <c r="G2484" s="136" t="str">
        <f t="shared" si="1338"/>
        <v/>
      </c>
      <c r="H2484" s="27"/>
      <c r="I2484" s="28"/>
      <c r="J2484" s="28"/>
      <c r="K2484" s="29"/>
      <c r="L2484" s="136"/>
      <c r="M2484" s="136"/>
      <c r="N2484" s="136"/>
      <c r="O2484" s="26" t="str">
        <f t="shared" si="1339"/>
        <v/>
      </c>
      <c r="P2484" s="218" t="str">
        <f t="shared" si="1340"/>
        <v/>
      </c>
      <c r="Q2484" s="26" t="str">
        <f t="shared" si="1341"/>
        <v/>
      </c>
      <c r="R2484" s="22"/>
      <c r="S2484" s="99"/>
      <c r="T2484" s="10"/>
      <c r="U2484" s="229" t="str">
        <f t="shared" si="1342"/>
        <v/>
      </c>
      <c r="V2484" s="230"/>
      <c r="W2484" s="230"/>
      <c r="X2484" s="230"/>
      <c r="Y2484" s="230"/>
      <c r="Z2484" s="22" t="str">
        <f>""</f>
        <v/>
      </c>
      <c r="AB2484" s="23" t="str">
        <f t="shared" si="1343"/>
        <v/>
      </c>
      <c r="AC2484" s="2" t="b">
        <f>COUNT(Q2484:Q$2500)&gt;0</f>
        <v>0</v>
      </c>
      <c r="AD2484" s="2" t="b">
        <f t="shared" si="1325"/>
        <v>0</v>
      </c>
      <c r="AE2484" s="2" t="b">
        <f t="shared" si="1326"/>
        <v>0</v>
      </c>
      <c r="AF2484" s="2" t="b">
        <f t="shared" si="1327"/>
        <v>0</v>
      </c>
      <c r="AG2484" s="2" t="b">
        <f>OR(
  AND(AC2484,NOT(AC2485)),
  AND(AF2484,WEEKDAY(AH2483,2)=EINSTELLUNGEN!$D$12),
  AND(AF2484,AH2484=$J$35)
)</f>
        <v>0</v>
      </c>
      <c r="AH2484" s="2">
        <f>IF(AE2484,AH2483+IF(WEEKDAY(AH2483+1,2)&lt;=EINSTELLUNGEN!$D$12,1,$J$36),AH2483)</f>
        <v>42020</v>
      </c>
      <c r="AI2484" s="2">
        <f t="shared" si="1328"/>
        <v>2019</v>
      </c>
      <c r="AJ2484" s="2">
        <f t="shared" si="1329"/>
        <v>201901</v>
      </c>
      <c r="AK2484" s="2">
        <f t="shared" si="1330"/>
        <v>201901</v>
      </c>
      <c r="AL2484" s="2">
        <f t="shared" si="1333"/>
        <v>201903</v>
      </c>
      <c r="AM2484" s="2" t="b">
        <f t="shared" si="1331"/>
        <v>1</v>
      </c>
      <c r="AN2484" s="4" t="e">
        <f t="shared" si="1344"/>
        <v>#N/A</v>
      </c>
      <c r="AO2484" s="4" t="e">
        <f t="shared" si="1345"/>
        <v>#N/A</v>
      </c>
      <c r="AP2484" s="2" t="str">
        <f>IF(AD2484,
  IF(ISBLANK(H2484),
    AP2483,
    IF(LEN(H2484)=1,
      IF(OR(UPPER(H2484)="A",UPPER(H2484)="I"),
        EINSTELLUNGEN!$D$21,
        IF(OR(UPPER(H2484)="B",UPPER(H2484)="M"),
          EINSTELLUNGEN!$D$22,
          IF(OR(UPPER(H2484)="C",UPPER(H2484)="S"),
            EINSTELLUNGEN!$D$23,
            IF(UPPER(H2484)="D",
              EINSTELLUNGEN!$D$24,
              IF(UPPER(H2484)="E",
                EINSTELLUNGEN!$D$25,
                UPPER(H2484)))))),
      IF(ISNUMBER(H2484),
        EINSTELLUNGEN!$D$20&amp;H2484,
        UPPER(H2484)))),
  "")</f>
        <v/>
      </c>
      <c r="AQ2484" s="2" t="str">
        <f t="shared" si="1346"/>
        <v/>
      </c>
      <c r="AR2484" s="2">
        <f t="shared" si="1347"/>
        <v>0</v>
      </c>
      <c r="AS2484" s="145">
        <f t="shared" si="1348"/>
        <v>0.33333333333333331</v>
      </c>
      <c r="AT2484" s="2">
        <f t="shared" si="1349"/>
        <v>0</v>
      </c>
      <c r="AU2484" s="2">
        <f t="shared" si="1350"/>
        <v>0</v>
      </c>
      <c r="AV2484" s="2">
        <f t="shared" si="1351"/>
        <v>0</v>
      </c>
      <c r="AW2484" s="2">
        <f t="shared" si="1352"/>
        <v>0</v>
      </c>
      <c r="AX2484" s="2">
        <f t="shared" si="1332"/>
        <v>0</v>
      </c>
      <c r="AY2484" s="2">
        <f t="shared" si="1353"/>
        <v>0</v>
      </c>
      <c r="AZ2484" s="145" t="e">
        <f t="shared" si="1354"/>
        <v>#N/A</v>
      </c>
      <c r="BA2484" s="145" t="e">
        <f t="shared" si="1355"/>
        <v>#N/A</v>
      </c>
      <c r="BB2484" s="145">
        <f t="shared" si="1356"/>
        <v>2.083333333333337E-2</v>
      </c>
      <c r="BC2484" s="2">
        <f>IF(AM2484,
  IF(AND(AL2484=$J$31,_xlfn.DAYS(AH2484,DATE(AI2484,1,1))&lt;7),
    MAX(0,EINSTELLUNGEN!$D$12+1-WEEKDAY(DATE(EINSTELLUNGEN!$D$9,EINSTELLUNGEN!$D$10,1),2)),
    IF(AL2484=$J$33,
      MIN(EINSTELLUNGEN!$D$12,WEEKDAY(DATE(EINSTELLUNGEN!$D$9,12,31),2)),
      EINSTELLUNGEN!$D$12
  )) - SUMIF(AL$50:AL$2500,"="&amp;AL2484,AX$50:AX$2500),
  0)</f>
        <v>3</v>
      </c>
      <c r="BD2484" s="2">
        <f t="shared" si="1357"/>
        <v>0.33333333333333331</v>
      </c>
      <c r="BE2484" s="2">
        <f t="shared" si="1358"/>
        <v>0</v>
      </c>
    </row>
    <row r="2485" spans="1:57" ht="10.5" customHeight="1">
      <c r="A2485" s="1" t="str">
        <f t="shared" ca="1" si="1334"/>
        <v/>
      </c>
      <c r="B2485" s="1" t="str">
        <f t="shared" ca="1" si="1335"/>
        <v/>
      </c>
      <c r="C2485" s="1" t="str">
        <f t="shared" ca="1" si="1336"/>
        <v/>
      </c>
      <c r="D2485" s="1" t="str">
        <f t="shared" ca="1" si="1337"/>
        <v/>
      </c>
      <c r="F2485" s="10"/>
      <c r="G2485" s="136" t="str">
        <f t="shared" si="1338"/>
        <v/>
      </c>
      <c r="H2485" s="27"/>
      <c r="I2485" s="28"/>
      <c r="J2485" s="28"/>
      <c r="K2485" s="29"/>
      <c r="L2485" s="136"/>
      <c r="M2485" s="136"/>
      <c r="N2485" s="136"/>
      <c r="O2485" s="26" t="str">
        <f t="shared" si="1339"/>
        <v/>
      </c>
      <c r="P2485" s="218" t="str">
        <f t="shared" si="1340"/>
        <v/>
      </c>
      <c r="Q2485" s="26" t="str">
        <f t="shared" si="1341"/>
        <v/>
      </c>
      <c r="R2485" s="22"/>
      <c r="S2485" s="99"/>
      <c r="T2485" s="10"/>
      <c r="U2485" s="229" t="str">
        <f t="shared" si="1342"/>
        <v/>
      </c>
      <c r="V2485" s="230"/>
      <c r="W2485" s="230"/>
      <c r="X2485" s="230"/>
      <c r="Y2485" s="230"/>
      <c r="Z2485" s="22" t="str">
        <f>""</f>
        <v/>
      </c>
      <c r="AB2485" s="23" t="str">
        <f t="shared" si="1343"/>
        <v/>
      </c>
      <c r="AC2485" s="2" t="b">
        <f>COUNT(Q2485:Q$2500)&gt;0</f>
        <v>0</v>
      </c>
      <c r="AD2485" s="2" t="b">
        <f t="shared" si="1325"/>
        <v>0</v>
      </c>
      <c r="AE2485" s="2" t="b">
        <f t="shared" si="1326"/>
        <v>0</v>
      </c>
      <c r="AF2485" s="2" t="b">
        <f t="shared" si="1327"/>
        <v>0</v>
      </c>
      <c r="AG2485" s="2" t="b">
        <f>OR(
  AND(AC2485,NOT(AC2486)),
  AND(AF2485,WEEKDAY(AH2484,2)=EINSTELLUNGEN!$D$12),
  AND(AF2485,AH2485=$J$35)
)</f>
        <v>0</v>
      </c>
      <c r="AH2485" s="2">
        <f>IF(AE2485,AH2484+IF(WEEKDAY(AH2484+1,2)&lt;=EINSTELLUNGEN!$D$12,1,$J$36),AH2484)</f>
        <v>42020</v>
      </c>
      <c r="AI2485" s="2">
        <f t="shared" si="1328"/>
        <v>2019</v>
      </c>
      <c r="AJ2485" s="2">
        <f t="shared" si="1329"/>
        <v>201901</v>
      </c>
      <c r="AK2485" s="2">
        <f t="shared" si="1330"/>
        <v>201901</v>
      </c>
      <c r="AL2485" s="2">
        <f t="shared" si="1333"/>
        <v>201903</v>
      </c>
      <c r="AM2485" s="2" t="b">
        <f t="shared" si="1331"/>
        <v>1</v>
      </c>
      <c r="AN2485" s="4" t="e">
        <f t="shared" si="1344"/>
        <v>#N/A</v>
      </c>
      <c r="AO2485" s="4" t="e">
        <f t="shared" si="1345"/>
        <v>#N/A</v>
      </c>
      <c r="AP2485" s="2" t="str">
        <f>IF(AD2485,
  IF(ISBLANK(H2485),
    AP2484,
    IF(LEN(H2485)=1,
      IF(OR(UPPER(H2485)="A",UPPER(H2485)="I"),
        EINSTELLUNGEN!$D$21,
        IF(OR(UPPER(H2485)="B",UPPER(H2485)="M"),
          EINSTELLUNGEN!$D$22,
          IF(OR(UPPER(H2485)="C",UPPER(H2485)="S"),
            EINSTELLUNGEN!$D$23,
            IF(UPPER(H2485)="D",
              EINSTELLUNGEN!$D$24,
              IF(UPPER(H2485)="E",
                EINSTELLUNGEN!$D$25,
                UPPER(H2485)))))),
      IF(ISNUMBER(H2485),
        EINSTELLUNGEN!$D$20&amp;H2485,
        UPPER(H2485)))),
  "")</f>
        <v/>
      </c>
      <c r="AQ2485" s="2" t="str">
        <f t="shared" si="1346"/>
        <v/>
      </c>
      <c r="AR2485" s="2">
        <f t="shared" si="1347"/>
        <v>0</v>
      </c>
      <c r="AS2485" s="145">
        <f t="shared" si="1348"/>
        <v>0.33333333333333331</v>
      </c>
      <c r="AT2485" s="2">
        <f t="shared" si="1349"/>
        <v>0</v>
      </c>
      <c r="AU2485" s="2">
        <f t="shared" si="1350"/>
        <v>0</v>
      </c>
      <c r="AV2485" s="2">
        <f t="shared" si="1351"/>
        <v>0</v>
      </c>
      <c r="AW2485" s="2">
        <f t="shared" si="1352"/>
        <v>0</v>
      </c>
      <c r="AX2485" s="2">
        <f t="shared" si="1332"/>
        <v>0</v>
      </c>
      <c r="AY2485" s="2">
        <f t="shared" si="1353"/>
        <v>0</v>
      </c>
      <c r="AZ2485" s="145" t="e">
        <f t="shared" si="1354"/>
        <v>#N/A</v>
      </c>
      <c r="BA2485" s="145" t="e">
        <f t="shared" si="1355"/>
        <v>#N/A</v>
      </c>
      <c r="BB2485" s="145">
        <f t="shared" si="1356"/>
        <v>2.083333333333337E-2</v>
      </c>
      <c r="BC2485" s="2">
        <f>IF(AM2485,
  IF(AND(AL2485=$J$31,_xlfn.DAYS(AH2485,DATE(AI2485,1,1))&lt;7),
    MAX(0,EINSTELLUNGEN!$D$12+1-WEEKDAY(DATE(EINSTELLUNGEN!$D$9,EINSTELLUNGEN!$D$10,1),2)),
    IF(AL2485=$J$33,
      MIN(EINSTELLUNGEN!$D$12,WEEKDAY(DATE(EINSTELLUNGEN!$D$9,12,31),2)),
      EINSTELLUNGEN!$D$12
  )) - SUMIF(AL$50:AL$2500,"="&amp;AL2485,AX$50:AX$2500),
  0)</f>
        <v>3</v>
      </c>
      <c r="BD2485" s="2">
        <f t="shared" si="1357"/>
        <v>0.33333333333333331</v>
      </c>
      <c r="BE2485" s="2">
        <f t="shared" si="1358"/>
        <v>0</v>
      </c>
    </row>
    <row r="2486" spans="1:57" ht="10.5" customHeight="1">
      <c r="A2486" s="1" t="str">
        <f t="shared" ca="1" si="1334"/>
        <v/>
      </c>
      <c r="B2486" s="1" t="str">
        <f t="shared" ca="1" si="1335"/>
        <v/>
      </c>
      <c r="C2486" s="1" t="str">
        <f t="shared" ca="1" si="1336"/>
        <v/>
      </c>
      <c r="D2486" s="1" t="str">
        <f t="shared" ca="1" si="1337"/>
        <v/>
      </c>
      <c r="F2486" s="10"/>
      <c r="G2486" s="136" t="str">
        <f t="shared" si="1338"/>
        <v/>
      </c>
      <c r="H2486" s="27"/>
      <c r="I2486" s="28"/>
      <c r="J2486" s="28"/>
      <c r="K2486" s="29"/>
      <c r="L2486" s="136"/>
      <c r="M2486" s="136"/>
      <c r="N2486" s="136"/>
      <c r="O2486" s="26" t="str">
        <f t="shared" si="1339"/>
        <v/>
      </c>
      <c r="P2486" s="218" t="str">
        <f t="shared" si="1340"/>
        <v/>
      </c>
      <c r="Q2486" s="26" t="str">
        <f t="shared" si="1341"/>
        <v/>
      </c>
      <c r="R2486" s="22"/>
      <c r="S2486" s="99"/>
      <c r="T2486" s="10"/>
      <c r="U2486" s="229" t="str">
        <f t="shared" si="1342"/>
        <v/>
      </c>
      <c r="V2486" s="230"/>
      <c r="W2486" s="230"/>
      <c r="X2486" s="230"/>
      <c r="Y2486" s="230"/>
      <c r="Z2486" s="22" t="str">
        <f>""</f>
        <v/>
      </c>
      <c r="AB2486" s="23" t="str">
        <f t="shared" si="1343"/>
        <v/>
      </c>
      <c r="AC2486" s="2" t="b">
        <f>COUNT(Q2486:Q$2500)&gt;0</f>
        <v>0</v>
      </c>
      <c r="AD2486" s="2" t="b">
        <f t="shared" si="1325"/>
        <v>0</v>
      </c>
      <c r="AE2486" s="2" t="b">
        <f t="shared" si="1326"/>
        <v>0</v>
      </c>
      <c r="AF2486" s="2" t="b">
        <f t="shared" si="1327"/>
        <v>0</v>
      </c>
      <c r="AG2486" s="2" t="b">
        <f>OR(
  AND(AC2486,NOT(AC2487)),
  AND(AF2486,WEEKDAY(AH2485,2)=EINSTELLUNGEN!$D$12),
  AND(AF2486,AH2486=$J$35)
)</f>
        <v>0</v>
      </c>
      <c r="AH2486" s="2">
        <f>IF(AE2486,AH2485+IF(WEEKDAY(AH2485+1,2)&lt;=EINSTELLUNGEN!$D$12,1,$J$36),AH2485)</f>
        <v>42020</v>
      </c>
      <c r="AI2486" s="2">
        <f t="shared" si="1328"/>
        <v>2019</v>
      </c>
      <c r="AJ2486" s="2">
        <f t="shared" si="1329"/>
        <v>201901</v>
      </c>
      <c r="AK2486" s="2">
        <f t="shared" si="1330"/>
        <v>201901</v>
      </c>
      <c r="AL2486" s="2">
        <f t="shared" si="1333"/>
        <v>201903</v>
      </c>
      <c r="AM2486" s="2" t="b">
        <f t="shared" si="1331"/>
        <v>1</v>
      </c>
      <c r="AN2486" s="4" t="e">
        <f t="shared" si="1344"/>
        <v>#N/A</v>
      </c>
      <c r="AO2486" s="4" t="e">
        <f t="shared" si="1345"/>
        <v>#N/A</v>
      </c>
      <c r="AP2486" s="2" t="str">
        <f>IF(AD2486,
  IF(ISBLANK(H2486),
    AP2485,
    IF(LEN(H2486)=1,
      IF(OR(UPPER(H2486)="A",UPPER(H2486)="I"),
        EINSTELLUNGEN!$D$21,
        IF(OR(UPPER(H2486)="B",UPPER(H2486)="M"),
          EINSTELLUNGEN!$D$22,
          IF(OR(UPPER(H2486)="C",UPPER(H2486)="S"),
            EINSTELLUNGEN!$D$23,
            IF(UPPER(H2486)="D",
              EINSTELLUNGEN!$D$24,
              IF(UPPER(H2486)="E",
                EINSTELLUNGEN!$D$25,
                UPPER(H2486)))))),
      IF(ISNUMBER(H2486),
        EINSTELLUNGEN!$D$20&amp;H2486,
        UPPER(H2486)))),
  "")</f>
        <v/>
      </c>
      <c r="AQ2486" s="2" t="str">
        <f t="shared" si="1346"/>
        <v/>
      </c>
      <c r="AR2486" s="2">
        <f t="shared" si="1347"/>
        <v>0</v>
      </c>
      <c r="AS2486" s="145">
        <f t="shared" si="1348"/>
        <v>0.33333333333333331</v>
      </c>
      <c r="AT2486" s="2">
        <f t="shared" si="1349"/>
        <v>0</v>
      </c>
      <c r="AU2486" s="2">
        <f t="shared" si="1350"/>
        <v>0</v>
      </c>
      <c r="AV2486" s="2">
        <f t="shared" si="1351"/>
        <v>0</v>
      </c>
      <c r="AW2486" s="2">
        <f t="shared" si="1352"/>
        <v>0</v>
      </c>
      <c r="AX2486" s="2">
        <f t="shared" si="1332"/>
        <v>0</v>
      </c>
      <c r="AY2486" s="2">
        <f t="shared" si="1353"/>
        <v>0</v>
      </c>
      <c r="AZ2486" s="145" t="e">
        <f t="shared" si="1354"/>
        <v>#N/A</v>
      </c>
      <c r="BA2486" s="145" t="e">
        <f t="shared" si="1355"/>
        <v>#N/A</v>
      </c>
      <c r="BB2486" s="145">
        <f t="shared" si="1356"/>
        <v>2.083333333333337E-2</v>
      </c>
      <c r="BC2486" s="2">
        <f>IF(AM2486,
  IF(AND(AL2486=$J$31,_xlfn.DAYS(AH2486,DATE(AI2486,1,1))&lt;7),
    MAX(0,EINSTELLUNGEN!$D$12+1-WEEKDAY(DATE(EINSTELLUNGEN!$D$9,EINSTELLUNGEN!$D$10,1),2)),
    IF(AL2486=$J$33,
      MIN(EINSTELLUNGEN!$D$12,WEEKDAY(DATE(EINSTELLUNGEN!$D$9,12,31),2)),
      EINSTELLUNGEN!$D$12
  )) - SUMIF(AL$50:AL$2500,"="&amp;AL2486,AX$50:AX$2500),
  0)</f>
        <v>3</v>
      </c>
      <c r="BD2486" s="2">
        <f t="shared" si="1357"/>
        <v>0.33333333333333331</v>
      </c>
      <c r="BE2486" s="2">
        <f t="shared" si="1358"/>
        <v>0</v>
      </c>
    </row>
    <row r="2487" spans="1:57" ht="10.5" customHeight="1">
      <c r="A2487" s="1" t="str">
        <f t="shared" ca="1" si="1334"/>
        <v/>
      </c>
      <c r="B2487" s="1" t="str">
        <f t="shared" ca="1" si="1335"/>
        <v/>
      </c>
      <c r="C2487" s="1" t="str">
        <f t="shared" ca="1" si="1336"/>
        <v/>
      </c>
      <c r="D2487" s="1" t="str">
        <f t="shared" ca="1" si="1337"/>
        <v/>
      </c>
      <c r="F2487" s="10"/>
      <c r="G2487" s="136" t="str">
        <f t="shared" si="1338"/>
        <v/>
      </c>
      <c r="H2487" s="27"/>
      <c r="I2487" s="28"/>
      <c r="J2487" s="28"/>
      <c r="K2487" s="29"/>
      <c r="L2487" s="136"/>
      <c r="M2487" s="136"/>
      <c r="N2487" s="136"/>
      <c r="O2487" s="26" t="str">
        <f t="shared" si="1339"/>
        <v/>
      </c>
      <c r="P2487" s="218" t="str">
        <f t="shared" si="1340"/>
        <v/>
      </c>
      <c r="Q2487" s="26" t="str">
        <f t="shared" si="1341"/>
        <v/>
      </c>
      <c r="R2487" s="22"/>
      <c r="S2487" s="99"/>
      <c r="T2487" s="10"/>
      <c r="U2487" s="229" t="str">
        <f t="shared" si="1342"/>
        <v/>
      </c>
      <c r="V2487" s="230"/>
      <c r="W2487" s="230"/>
      <c r="X2487" s="230"/>
      <c r="Y2487" s="230"/>
      <c r="Z2487" s="22" t="str">
        <f>""</f>
        <v/>
      </c>
      <c r="AB2487" s="23" t="str">
        <f t="shared" si="1343"/>
        <v/>
      </c>
      <c r="AC2487" s="2" t="b">
        <f>COUNT(Q2487:Q$2500)&gt;0</f>
        <v>0</v>
      </c>
      <c r="AD2487" s="2" t="b">
        <f t="shared" si="1325"/>
        <v>0</v>
      </c>
      <c r="AE2487" s="2" t="b">
        <f t="shared" si="1326"/>
        <v>0</v>
      </c>
      <c r="AF2487" s="2" t="b">
        <f t="shared" si="1327"/>
        <v>0</v>
      </c>
      <c r="AG2487" s="2" t="b">
        <f>OR(
  AND(AC2487,NOT(AC2488)),
  AND(AF2487,WEEKDAY(AH2486,2)=EINSTELLUNGEN!$D$12),
  AND(AF2487,AH2487=$J$35)
)</f>
        <v>0</v>
      </c>
      <c r="AH2487" s="2">
        <f>IF(AE2487,AH2486+IF(WEEKDAY(AH2486+1,2)&lt;=EINSTELLUNGEN!$D$12,1,$J$36),AH2486)</f>
        <v>42020</v>
      </c>
      <c r="AI2487" s="2">
        <f t="shared" si="1328"/>
        <v>2019</v>
      </c>
      <c r="AJ2487" s="2">
        <f t="shared" si="1329"/>
        <v>201901</v>
      </c>
      <c r="AK2487" s="2">
        <f t="shared" si="1330"/>
        <v>201901</v>
      </c>
      <c r="AL2487" s="2">
        <f t="shared" si="1333"/>
        <v>201903</v>
      </c>
      <c r="AM2487" s="2" t="b">
        <f t="shared" si="1331"/>
        <v>1</v>
      </c>
      <c r="AN2487" s="4" t="e">
        <f t="shared" si="1344"/>
        <v>#N/A</v>
      </c>
      <c r="AO2487" s="4" t="e">
        <f t="shared" si="1345"/>
        <v>#N/A</v>
      </c>
      <c r="AP2487" s="2" t="str">
        <f>IF(AD2487,
  IF(ISBLANK(H2487),
    AP2486,
    IF(LEN(H2487)=1,
      IF(OR(UPPER(H2487)="A",UPPER(H2487)="I"),
        EINSTELLUNGEN!$D$21,
        IF(OR(UPPER(H2487)="B",UPPER(H2487)="M"),
          EINSTELLUNGEN!$D$22,
          IF(OR(UPPER(H2487)="C",UPPER(H2487)="S"),
            EINSTELLUNGEN!$D$23,
            IF(UPPER(H2487)="D",
              EINSTELLUNGEN!$D$24,
              IF(UPPER(H2487)="E",
                EINSTELLUNGEN!$D$25,
                UPPER(H2487)))))),
      IF(ISNUMBER(H2487),
        EINSTELLUNGEN!$D$20&amp;H2487,
        UPPER(H2487)))),
  "")</f>
        <v/>
      </c>
      <c r="AQ2487" s="2" t="str">
        <f t="shared" si="1346"/>
        <v/>
      </c>
      <c r="AR2487" s="2">
        <f t="shared" si="1347"/>
        <v>0</v>
      </c>
      <c r="AS2487" s="145">
        <f t="shared" si="1348"/>
        <v>0.33333333333333331</v>
      </c>
      <c r="AT2487" s="2">
        <f t="shared" si="1349"/>
        <v>0</v>
      </c>
      <c r="AU2487" s="2">
        <f t="shared" si="1350"/>
        <v>0</v>
      </c>
      <c r="AV2487" s="2">
        <f t="shared" si="1351"/>
        <v>0</v>
      </c>
      <c r="AW2487" s="2">
        <f t="shared" si="1352"/>
        <v>0</v>
      </c>
      <c r="AX2487" s="2">
        <f t="shared" si="1332"/>
        <v>0</v>
      </c>
      <c r="AY2487" s="2">
        <f t="shared" si="1353"/>
        <v>0</v>
      </c>
      <c r="AZ2487" s="145" t="e">
        <f t="shared" si="1354"/>
        <v>#N/A</v>
      </c>
      <c r="BA2487" s="145" t="e">
        <f t="shared" si="1355"/>
        <v>#N/A</v>
      </c>
      <c r="BB2487" s="145">
        <f t="shared" si="1356"/>
        <v>2.083333333333337E-2</v>
      </c>
      <c r="BC2487" s="2">
        <f>IF(AM2487,
  IF(AND(AL2487=$J$31,_xlfn.DAYS(AH2487,DATE(AI2487,1,1))&lt;7),
    MAX(0,EINSTELLUNGEN!$D$12+1-WEEKDAY(DATE(EINSTELLUNGEN!$D$9,EINSTELLUNGEN!$D$10,1),2)),
    IF(AL2487=$J$33,
      MIN(EINSTELLUNGEN!$D$12,WEEKDAY(DATE(EINSTELLUNGEN!$D$9,12,31),2)),
      EINSTELLUNGEN!$D$12
  )) - SUMIF(AL$50:AL$2500,"="&amp;AL2487,AX$50:AX$2500),
  0)</f>
        <v>3</v>
      </c>
      <c r="BD2487" s="2">
        <f t="shared" si="1357"/>
        <v>0.33333333333333331</v>
      </c>
      <c r="BE2487" s="2">
        <f t="shared" si="1358"/>
        <v>0</v>
      </c>
    </row>
    <row r="2488" spans="1:57" ht="10.5" customHeight="1">
      <c r="A2488" s="1" t="str">
        <f t="shared" ca="1" si="1334"/>
        <v/>
      </c>
      <c r="B2488" s="1" t="str">
        <f t="shared" ca="1" si="1335"/>
        <v/>
      </c>
      <c r="C2488" s="1" t="str">
        <f t="shared" ca="1" si="1336"/>
        <v/>
      </c>
      <c r="D2488" s="1" t="str">
        <f t="shared" ca="1" si="1337"/>
        <v/>
      </c>
      <c r="F2488" s="10"/>
      <c r="G2488" s="136" t="str">
        <f t="shared" si="1338"/>
        <v/>
      </c>
      <c r="H2488" s="27"/>
      <c r="I2488" s="28"/>
      <c r="J2488" s="28"/>
      <c r="K2488" s="29"/>
      <c r="L2488" s="136"/>
      <c r="M2488" s="136"/>
      <c r="N2488" s="136"/>
      <c r="O2488" s="26" t="str">
        <f t="shared" si="1339"/>
        <v/>
      </c>
      <c r="P2488" s="218" t="str">
        <f t="shared" si="1340"/>
        <v/>
      </c>
      <c r="Q2488" s="26" t="str">
        <f t="shared" si="1341"/>
        <v/>
      </c>
      <c r="R2488" s="22"/>
      <c r="S2488" s="99"/>
      <c r="T2488" s="10"/>
      <c r="U2488" s="229" t="str">
        <f t="shared" si="1342"/>
        <v/>
      </c>
      <c r="V2488" s="230"/>
      <c r="W2488" s="230"/>
      <c r="X2488" s="230"/>
      <c r="Y2488" s="230"/>
      <c r="Z2488" s="22" t="str">
        <f>""</f>
        <v/>
      </c>
      <c r="AB2488" s="23" t="str">
        <f t="shared" si="1343"/>
        <v/>
      </c>
      <c r="AC2488" s="2" t="b">
        <f>COUNT(Q2488:Q$2500)&gt;0</f>
        <v>0</v>
      </c>
      <c r="AD2488" s="2" t="b">
        <f t="shared" si="1325"/>
        <v>0</v>
      </c>
      <c r="AE2488" s="2" t="b">
        <f t="shared" si="1326"/>
        <v>0</v>
      </c>
      <c r="AF2488" s="2" t="b">
        <f t="shared" si="1327"/>
        <v>0</v>
      </c>
      <c r="AG2488" s="2" t="b">
        <f>OR(
  AND(AC2488,NOT(AC2489)),
  AND(AF2488,WEEKDAY(AH2487,2)=EINSTELLUNGEN!$D$12),
  AND(AF2488,AH2488=$J$35)
)</f>
        <v>0</v>
      </c>
      <c r="AH2488" s="2">
        <f>IF(AE2488,AH2487+IF(WEEKDAY(AH2487+1,2)&lt;=EINSTELLUNGEN!$D$12,1,$J$36),AH2487)</f>
        <v>42020</v>
      </c>
      <c r="AI2488" s="2">
        <f t="shared" si="1328"/>
        <v>2019</v>
      </c>
      <c r="AJ2488" s="2">
        <f t="shared" si="1329"/>
        <v>201901</v>
      </c>
      <c r="AK2488" s="2">
        <f t="shared" si="1330"/>
        <v>201901</v>
      </c>
      <c r="AL2488" s="2">
        <f t="shared" si="1333"/>
        <v>201903</v>
      </c>
      <c r="AM2488" s="2" t="b">
        <f t="shared" si="1331"/>
        <v>1</v>
      </c>
      <c r="AN2488" s="4" t="e">
        <f t="shared" si="1344"/>
        <v>#N/A</v>
      </c>
      <c r="AO2488" s="4" t="e">
        <f t="shared" si="1345"/>
        <v>#N/A</v>
      </c>
      <c r="AP2488" s="2" t="str">
        <f>IF(AD2488,
  IF(ISBLANK(H2488),
    AP2487,
    IF(LEN(H2488)=1,
      IF(OR(UPPER(H2488)="A",UPPER(H2488)="I"),
        EINSTELLUNGEN!$D$21,
        IF(OR(UPPER(H2488)="B",UPPER(H2488)="M"),
          EINSTELLUNGEN!$D$22,
          IF(OR(UPPER(H2488)="C",UPPER(H2488)="S"),
            EINSTELLUNGEN!$D$23,
            IF(UPPER(H2488)="D",
              EINSTELLUNGEN!$D$24,
              IF(UPPER(H2488)="E",
                EINSTELLUNGEN!$D$25,
                UPPER(H2488)))))),
      IF(ISNUMBER(H2488),
        EINSTELLUNGEN!$D$20&amp;H2488,
        UPPER(H2488)))),
  "")</f>
        <v/>
      </c>
      <c r="AQ2488" s="2" t="str">
        <f t="shared" si="1346"/>
        <v/>
      </c>
      <c r="AR2488" s="2">
        <f t="shared" si="1347"/>
        <v>0</v>
      </c>
      <c r="AS2488" s="145">
        <f t="shared" si="1348"/>
        <v>0.33333333333333331</v>
      </c>
      <c r="AT2488" s="2">
        <f t="shared" si="1349"/>
        <v>0</v>
      </c>
      <c r="AU2488" s="2">
        <f t="shared" si="1350"/>
        <v>0</v>
      </c>
      <c r="AV2488" s="2">
        <f t="shared" si="1351"/>
        <v>0</v>
      </c>
      <c r="AW2488" s="2">
        <f t="shared" si="1352"/>
        <v>0</v>
      </c>
      <c r="AX2488" s="2">
        <f t="shared" si="1332"/>
        <v>0</v>
      </c>
      <c r="AY2488" s="2">
        <f t="shared" si="1353"/>
        <v>0</v>
      </c>
      <c r="AZ2488" s="145" t="e">
        <f t="shared" si="1354"/>
        <v>#N/A</v>
      </c>
      <c r="BA2488" s="145" t="e">
        <f t="shared" si="1355"/>
        <v>#N/A</v>
      </c>
      <c r="BB2488" s="145">
        <f t="shared" si="1356"/>
        <v>2.083333333333337E-2</v>
      </c>
      <c r="BC2488" s="2">
        <f>IF(AM2488,
  IF(AND(AL2488=$J$31,_xlfn.DAYS(AH2488,DATE(AI2488,1,1))&lt;7),
    MAX(0,EINSTELLUNGEN!$D$12+1-WEEKDAY(DATE(EINSTELLUNGEN!$D$9,EINSTELLUNGEN!$D$10,1),2)),
    IF(AL2488=$J$33,
      MIN(EINSTELLUNGEN!$D$12,WEEKDAY(DATE(EINSTELLUNGEN!$D$9,12,31),2)),
      EINSTELLUNGEN!$D$12
  )) - SUMIF(AL$50:AL$2500,"="&amp;AL2488,AX$50:AX$2500),
  0)</f>
        <v>3</v>
      </c>
      <c r="BD2488" s="2">
        <f t="shared" si="1357"/>
        <v>0.33333333333333331</v>
      </c>
      <c r="BE2488" s="2">
        <f t="shared" si="1358"/>
        <v>0</v>
      </c>
    </row>
    <row r="2489" spans="1:57" ht="10.5" customHeight="1">
      <c r="A2489" s="1" t="str">
        <f t="shared" ca="1" si="1334"/>
        <v/>
      </c>
      <c r="B2489" s="1" t="str">
        <f t="shared" ca="1" si="1335"/>
        <v/>
      </c>
      <c r="C2489" s="1" t="str">
        <f t="shared" ca="1" si="1336"/>
        <v/>
      </c>
      <c r="D2489" s="1" t="str">
        <f t="shared" ca="1" si="1337"/>
        <v/>
      </c>
      <c r="F2489" s="10"/>
      <c r="G2489" s="136" t="str">
        <f t="shared" si="1338"/>
        <v/>
      </c>
      <c r="H2489" s="27"/>
      <c r="I2489" s="28"/>
      <c r="J2489" s="28"/>
      <c r="K2489" s="29"/>
      <c r="L2489" s="136"/>
      <c r="M2489" s="136"/>
      <c r="N2489" s="136"/>
      <c r="O2489" s="26" t="str">
        <f t="shared" si="1339"/>
        <v/>
      </c>
      <c r="P2489" s="218" t="str">
        <f t="shared" si="1340"/>
        <v/>
      </c>
      <c r="Q2489" s="26" t="str">
        <f t="shared" si="1341"/>
        <v/>
      </c>
      <c r="R2489" s="22"/>
      <c r="S2489" s="99"/>
      <c r="T2489" s="10"/>
      <c r="U2489" s="229" t="str">
        <f t="shared" si="1342"/>
        <v/>
      </c>
      <c r="V2489" s="230"/>
      <c r="W2489" s="230"/>
      <c r="X2489" s="230"/>
      <c r="Y2489" s="230"/>
      <c r="Z2489" s="22" t="str">
        <f>""</f>
        <v/>
      </c>
      <c r="AB2489" s="23" t="str">
        <f t="shared" si="1343"/>
        <v/>
      </c>
      <c r="AC2489" s="2" t="b">
        <f>COUNT(Q2489:Q$2500)&gt;0</f>
        <v>0</v>
      </c>
      <c r="AD2489" s="2" t="b">
        <f t="shared" si="1325"/>
        <v>0</v>
      </c>
      <c r="AE2489" s="2" t="b">
        <f t="shared" si="1326"/>
        <v>0</v>
      </c>
      <c r="AF2489" s="2" t="b">
        <f t="shared" si="1327"/>
        <v>0</v>
      </c>
      <c r="AG2489" s="2" t="b">
        <f>OR(
  AND(AC2489,NOT(AC2490)),
  AND(AF2489,WEEKDAY(AH2488,2)=EINSTELLUNGEN!$D$12),
  AND(AF2489,AH2489=$J$35)
)</f>
        <v>0</v>
      </c>
      <c r="AH2489" s="2">
        <f>IF(AE2489,AH2488+IF(WEEKDAY(AH2488+1,2)&lt;=EINSTELLUNGEN!$D$12,1,$J$36),AH2488)</f>
        <v>42020</v>
      </c>
      <c r="AI2489" s="2">
        <f t="shared" si="1328"/>
        <v>2019</v>
      </c>
      <c r="AJ2489" s="2">
        <f t="shared" si="1329"/>
        <v>201901</v>
      </c>
      <c r="AK2489" s="2">
        <f t="shared" si="1330"/>
        <v>201901</v>
      </c>
      <c r="AL2489" s="2">
        <f t="shared" si="1333"/>
        <v>201903</v>
      </c>
      <c r="AM2489" s="2" t="b">
        <f t="shared" si="1331"/>
        <v>1</v>
      </c>
      <c r="AN2489" s="4" t="e">
        <f t="shared" si="1344"/>
        <v>#N/A</v>
      </c>
      <c r="AO2489" s="4" t="e">
        <f t="shared" si="1345"/>
        <v>#N/A</v>
      </c>
      <c r="AP2489" s="2" t="str">
        <f>IF(AD2489,
  IF(ISBLANK(H2489),
    AP2488,
    IF(LEN(H2489)=1,
      IF(OR(UPPER(H2489)="A",UPPER(H2489)="I"),
        EINSTELLUNGEN!$D$21,
        IF(OR(UPPER(H2489)="B",UPPER(H2489)="M"),
          EINSTELLUNGEN!$D$22,
          IF(OR(UPPER(H2489)="C",UPPER(H2489)="S"),
            EINSTELLUNGEN!$D$23,
            IF(UPPER(H2489)="D",
              EINSTELLUNGEN!$D$24,
              IF(UPPER(H2489)="E",
                EINSTELLUNGEN!$D$25,
                UPPER(H2489)))))),
      IF(ISNUMBER(H2489),
        EINSTELLUNGEN!$D$20&amp;H2489,
        UPPER(H2489)))),
  "")</f>
        <v/>
      </c>
      <c r="AQ2489" s="2" t="str">
        <f t="shared" si="1346"/>
        <v/>
      </c>
      <c r="AR2489" s="2">
        <f t="shared" si="1347"/>
        <v>0</v>
      </c>
      <c r="AS2489" s="145">
        <f t="shared" si="1348"/>
        <v>0.33333333333333331</v>
      </c>
      <c r="AT2489" s="2">
        <f t="shared" si="1349"/>
        <v>0</v>
      </c>
      <c r="AU2489" s="2">
        <f t="shared" si="1350"/>
        <v>0</v>
      </c>
      <c r="AV2489" s="2">
        <f t="shared" si="1351"/>
        <v>0</v>
      </c>
      <c r="AW2489" s="2">
        <f t="shared" si="1352"/>
        <v>0</v>
      </c>
      <c r="AX2489" s="2">
        <f t="shared" si="1332"/>
        <v>0</v>
      </c>
      <c r="AY2489" s="2">
        <f t="shared" si="1353"/>
        <v>0</v>
      </c>
      <c r="AZ2489" s="145" t="e">
        <f t="shared" si="1354"/>
        <v>#N/A</v>
      </c>
      <c r="BA2489" s="145" t="e">
        <f t="shared" si="1355"/>
        <v>#N/A</v>
      </c>
      <c r="BB2489" s="145">
        <f t="shared" si="1356"/>
        <v>2.083333333333337E-2</v>
      </c>
      <c r="BC2489" s="2">
        <f>IF(AM2489,
  IF(AND(AL2489=$J$31,_xlfn.DAYS(AH2489,DATE(AI2489,1,1))&lt;7),
    MAX(0,EINSTELLUNGEN!$D$12+1-WEEKDAY(DATE(EINSTELLUNGEN!$D$9,EINSTELLUNGEN!$D$10,1),2)),
    IF(AL2489=$J$33,
      MIN(EINSTELLUNGEN!$D$12,WEEKDAY(DATE(EINSTELLUNGEN!$D$9,12,31),2)),
      EINSTELLUNGEN!$D$12
  )) - SUMIF(AL$50:AL$2500,"="&amp;AL2489,AX$50:AX$2500),
  0)</f>
        <v>3</v>
      </c>
      <c r="BD2489" s="2">
        <f t="shared" si="1357"/>
        <v>0.33333333333333331</v>
      </c>
      <c r="BE2489" s="2">
        <f t="shared" si="1358"/>
        <v>0</v>
      </c>
    </row>
    <row r="2490" spans="1:57" ht="10.5" customHeight="1">
      <c r="A2490" s="1" t="str">
        <f t="shared" ca="1" si="1334"/>
        <v/>
      </c>
      <c r="B2490" s="1" t="str">
        <f t="shared" ca="1" si="1335"/>
        <v/>
      </c>
      <c r="C2490" s="1" t="str">
        <f t="shared" ca="1" si="1336"/>
        <v/>
      </c>
      <c r="D2490" s="1" t="str">
        <f t="shared" ca="1" si="1337"/>
        <v/>
      </c>
      <c r="F2490" s="10"/>
      <c r="G2490" s="136" t="str">
        <f t="shared" si="1338"/>
        <v/>
      </c>
      <c r="H2490" s="27"/>
      <c r="I2490" s="28"/>
      <c r="J2490" s="28"/>
      <c r="K2490" s="29"/>
      <c r="L2490" s="136"/>
      <c r="M2490" s="136"/>
      <c r="N2490" s="136"/>
      <c r="O2490" s="26" t="str">
        <f t="shared" si="1339"/>
        <v/>
      </c>
      <c r="P2490" s="218" t="str">
        <f t="shared" si="1340"/>
        <v/>
      </c>
      <c r="Q2490" s="26" t="str">
        <f t="shared" si="1341"/>
        <v/>
      </c>
      <c r="R2490" s="22"/>
      <c r="S2490" s="99"/>
      <c r="T2490" s="10"/>
      <c r="U2490" s="229" t="str">
        <f t="shared" si="1342"/>
        <v/>
      </c>
      <c r="V2490" s="230"/>
      <c r="W2490" s="230"/>
      <c r="X2490" s="230"/>
      <c r="Y2490" s="230"/>
      <c r="Z2490" s="22" t="str">
        <f>""</f>
        <v/>
      </c>
      <c r="AB2490" s="23" t="str">
        <f t="shared" si="1343"/>
        <v/>
      </c>
      <c r="AC2490" s="2" t="b">
        <f>COUNT(Q2490:Q$2500)&gt;0</f>
        <v>0</v>
      </c>
      <c r="AD2490" s="2" t="b">
        <f t="shared" si="1325"/>
        <v>0</v>
      </c>
      <c r="AE2490" s="2" t="b">
        <f t="shared" si="1326"/>
        <v>0</v>
      </c>
      <c r="AF2490" s="2" t="b">
        <f t="shared" si="1327"/>
        <v>0</v>
      </c>
      <c r="AG2490" s="2" t="b">
        <f>OR(
  AND(AC2490,NOT(AC2491)),
  AND(AF2490,WEEKDAY(AH2489,2)=EINSTELLUNGEN!$D$12),
  AND(AF2490,AH2490=$J$35)
)</f>
        <v>0</v>
      </c>
      <c r="AH2490" s="2">
        <f>IF(AE2490,AH2489+IF(WEEKDAY(AH2489+1,2)&lt;=EINSTELLUNGEN!$D$12,1,$J$36),AH2489)</f>
        <v>42020</v>
      </c>
      <c r="AI2490" s="2">
        <f t="shared" si="1328"/>
        <v>2019</v>
      </c>
      <c r="AJ2490" s="2">
        <f t="shared" si="1329"/>
        <v>201901</v>
      </c>
      <c r="AK2490" s="2">
        <f t="shared" si="1330"/>
        <v>201901</v>
      </c>
      <c r="AL2490" s="2">
        <f t="shared" si="1333"/>
        <v>201903</v>
      </c>
      <c r="AM2490" s="2" t="b">
        <f t="shared" si="1331"/>
        <v>1</v>
      </c>
      <c r="AN2490" s="4" t="e">
        <f t="shared" si="1344"/>
        <v>#N/A</v>
      </c>
      <c r="AO2490" s="4" t="e">
        <f t="shared" si="1345"/>
        <v>#N/A</v>
      </c>
      <c r="AP2490" s="2" t="str">
        <f>IF(AD2490,
  IF(ISBLANK(H2490),
    AP2489,
    IF(LEN(H2490)=1,
      IF(OR(UPPER(H2490)="A",UPPER(H2490)="I"),
        EINSTELLUNGEN!$D$21,
        IF(OR(UPPER(H2490)="B",UPPER(H2490)="M"),
          EINSTELLUNGEN!$D$22,
          IF(OR(UPPER(H2490)="C",UPPER(H2490)="S"),
            EINSTELLUNGEN!$D$23,
            IF(UPPER(H2490)="D",
              EINSTELLUNGEN!$D$24,
              IF(UPPER(H2490)="E",
                EINSTELLUNGEN!$D$25,
                UPPER(H2490)))))),
      IF(ISNUMBER(H2490),
        EINSTELLUNGEN!$D$20&amp;H2490,
        UPPER(H2490)))),
  "")</f>
        <v/>
      </c>
      <c r="AQ2490" s="2" t="str">
        <f t="shared" si="1346"/>
        <v/>
      </c>
      <c r="AR2490" s="2">
        <f t="shared" si="1347"/>
        <v>0</v>
      </c>
      <c r="AS2490" s="145">
        <f t="shared" si="1348"/>
        <v>0.33333333333333331</v>
      </c>
      <c r="AT2490" s="2">
        <f t="shared" si="1349"/>
        <v>0</v>
      </c>
      <c r="AU2490" s="2">
        <f t="shared" si="1350"/>
        <v>0</v>
      </c>
      <c r="AV2490" s="2">
        <f t="shared" si="1351"/>
        <v>0</v>
      </c>
      <c r="AW2490" s="2">
        <f t="shared" si="1352"/>
        <v>0</v>
      </c>
      <c r="AX2490" s="2">
        <f t="shared" si="1332"/>
        <v>0</v>
      </c>
      <c r="AY2490" s="2">
        <f t="shared" si="1353"/>
        <v>0</v>
      </c>
      <c r="AZ2490" s="145" t="e">
        <f t="shared" si="1354"/>
        <v>#N/A</v>
      </c>
      <c r="BA2490" s="145" t="e">
        <f t="shared" si="1355"/>
        <v>#N/A</v>
      </c>
      <c r="BB2490" s="145">
        <f t="shared" si="1356"/>
        <v>2.083333333333337E-2</v>
      </c>
      <c r="BC2490" s="2">
        <f>IF(AM2490,
  IF(AND(AL2490=$J$31,_xlfn.DAYS(AH2490,DATE(AI2490,1,1))&lt;7),
    MAX(0,EINSTELLUNGEN!$D$12+1-WEEKDAY(DATE(EINSTELLUNGEN!$D$9,EINSTELLUNGEN!$D$10,1),2)),
    IF(AL2490=$J$33,
      MIN(EINSTELLUNGEN!$D$12,WEEKDAY(DATE(EINSTELLUNGEN!$D$9,12,31),2)),
      EINSTELLUNGEN!$D$12
  )) - SUMIF(AL$50:AL$2500,"="&amp;AL2490,AX$50:AX$2500),
  0)</f>
        <v>3</v>
      </c>
      <c r="BD2490" s="2">
        <f t="shared" si="1357"/>
        <v>0.33333333333333331</v>
      </c>
      <c r="BE2490" s="2">
        <f t="shared" si="1358"/>
        <v>0</v>
      </c>
    </row>
    <row r="2491" spans="1:57" ht="10.5" customHeight="1">
      <c r="A2491" s="1" t="str">
        <f t="shared" ca="1" si="1334"/>
        <v/>
      </c>
      <c r="B2491" s="1" t="str">
        <f t="shared" ca="1" si="1335"/>
        <v/>
      </c>
      <c r="C2491" s="1" t="str">
        <f t="shared" ca="1" si="1336"/>
        <v/>
      </c>
      <c r="D2491" s="1" t="str">
        <f t="shared" ca="1" si="1337"/>
        <v/>
      </c>
      <c r="F2491" s="10"/>
      <c r="G2491" s="136" t="str">
        <f t="shared" si="1338"/>
        <v/>
      </c>
      <c r="H2491" s="27"/>
      <c r="I2491" s="28"/>
      <c r="J2491" s="28"/>
      <c r="K2491" s="29"/>
      <c r="L2491" s="136"/>
      <c r="M2491" s="136"/>
      <c r="N2491" s="136"/>
      <c r="O2491" s="26" t="str">
        <f t="shared" si="1339"/>
        <v/>
      </c>
      <c r="P2491" s="218" t="str">
        <f t="shared" si="1340"/>
        <v/>
      </c>
      <c r="Q2491" s="26" t="str">
        <f t="shared" si="1341"/>
        <v/>
      </c>
      <c r="R2491" s="22"/>
      <c r="S2491" s="99"/>
      <c r="T2491" s="10"/>
      <c r="U2491" s="229" t="str">
        <f t="shared" si="1342"/>
        <v/>
      </c>
      <c r="V2491" s="230"/>
      <c r="W2491" s="230"/>
      <c r="X2491" s="230"/>
      <c r="Y2491" s="230"/>
      <c r="Z2491" s="22" t="str">
        <f>""</f>
        <v/>
      </c>
      <c r="AB2491" s="23" t="str">
        <f t="shared" si="1343"/>
        <v/>
      </c>
      <c r="AC2491" s="2" t="b">
        <f>COUNT(Q2491:Q$2500)&gt;0</f>
        <v>0</v>
      </c>
      <c r="AD2491" s="2" t="b">
        <f t="shared" si="1325"/>
        <v>0</v>
      </c>
      <c r="AE2491" s="2" t="b">
        <f t="shared" si="1326"/>
        <v>0</v>
      </c>
      <c r="AF2491" s="2" t="b">
        <f t="shared" si="1327"/>
        <v>0</v>
      </c>
      <c r="AG2491" s="2" t="b">
        <f>OR(
  AND(AC2491,NOT(AC2492)),
  AND(AF2491,WEEKDAY(AH2490,2)=EINSTELLUNGEN!$D$12),
  AND(AF2491,AH2491=$J$35)
)</f>
        <v>0</v>
      </c>
      <c r="AH2491" s="2">
        <f>IF(AE2491,AH2490+IF(WEEKDAY(AH2490+1,2)&lt;=EINSTELLUNGEN!$D$12,1,$J$36),AH2490)</f>
        <v>42020</v>
      </c>
      <c r="AI2491" s="2">
        <f t="shared" si="1328"/>
        <v>2019</v>
      </c>
      <c r="AJ2491" s="2">
        <f t="shared" si="1329"/>
        <v>201901</v>
      </c>
      <c r="AK2491" s="2">
        <f t="shared" si="1330"/>
        <v>201901</v>
      </c>
      <c r="AL2491" s="2">
        <f t="shared" si="1333"/>
        <v>201903</v>
      </c>
      <c r="AM2491" s="2" t="b">
        <f t="shared" si="1331"/>
        <v>1</v>
      </c>
      <c r="AN2491" s="4" t="e">
        <f t="shared" si="1344"/>
        <v>#N/A</v>
      </c>
      <c r="AO2491" s="4" t="e">
        <f t="shared" si="1345"/>
        <v>#N/A</v>
      </c>
      <c r="AP2491" s="2" t="str">
        <f>IF(AD2491,
  IF(ISBLANK(H2491),
    AP2490,
    IF(LEN(H2491)=1,
      IF(OR(UPPER(H2491)="A",UPPER(H2491)="I"),
        EINSTELLUNGEN!$D$21,
        IF(OR(UPPER(H2491)="B",UPPER(H2491)="M"),
          EINSTELLUNGEN!$D$22,
          IF(OR(UPPER(H2491)="C",UPPER(H2491)="S"),
            EINSTELLUNGEN!$D$23,
            IF(UPPER(H2491)="D",
              EINSTELLUNGEN!$D$24,
              IF(UPPER(H2491)="E",
                EINSTELLUNGEN!$D$25,
                UPPER(H2491)))))),
      IF(ISNUMBER(H2491),
        EINSTELLUNGEN!$D$20&amp;H2491,
        UPPER(H2491)))),
  "")</f>
        <v/>
      </c>
      <c r="AQ2491" s="2" t="str">
        <f t="shared" si="1346"/>
        <v/>
      </c>
      <c r="AR2491" s="2">
        <f t="shared" si="1347"/>
        <v>0</v>
      </c>
      <c r="AS2491" s="145">
        <f t="shared" si="1348"/>
        <v>0.33333333333333331</v>
      </c>
      <c r="AT2491" s="2">
        <f t="shared" si="1349"/>
        <v>0</v>
      </c>
      <c r="AU2491" s="2">
        <f t="shared" si="1350"/>
        <v>0</v>
      </c>
      <c r="AV2491" s="2">
        <f t="shared" si="1351"/>
        <v>0</v>
      </c>
      <c r="AW2491" s="2">
        <f t="shared" si="1352"/>
        <v>0</v>
      </c>
      <c r="AX2491" s="2">
        <f t="shared" si="1332"/>
        <v>0</v>
      </c>
      <c r="AY2491" s="2">
        <f t="shared" si="1353"/>
        <v>0</v>
      </c>
      <c r="AZ2491" s="145" t="e">
        <f t="shared" si="1354"/>
        <v>#N/A</v>
      </c>
      <c r="BA2491" s="145" t="e">
        <f t="shared" si="1355"/>
        <v>#N/A</v>
      </c>
      <c r="BB2491" s="145">
        <f t="shared" si="1356"/>
        <v>2.083333333333337E-2</v>
      </c>
      <c r="BC2491" s="2">
        <f>IF(AM2491,
  IF(AND(AL2491=$J$31,_xlfn.DAYS(AH2491,DATE(AI2491,1,1))&lt;7),
    MAX(0,EINSTELLUNGEN!$D$12+1-WEEKDAY(DATE(EINSTELLUNGEN!$D$9,EINSTELLUNGEN!$D$10,1),2)),
    IF(AL2491=$J$33,
      MIN(EINSTELLUNGEN!$D$12,WEEKDAY(DATE(EINSTELLUNGEN!$D$9,12,31),2)),
      EINSTELLUNGEN!$D$12
  )) - SUMIF(AL$50:AL$2500,"="&amp;AL2491,AX$50:AX$2500),
  0)</f>
        <v>3</v>
      </c>
      <c r="BD2491" s="2">
        <f t="shared" si="1357"/>
        <v>0.33333333333333331</v>
      </c>
      <c r="BE2491" s="2">
        <f t="shared" si="1358"/>
        <v>0</v>
      </c>
    </row>
    <row r="2492" spans="1:57" ht="10.5" customHeight="1">
      <c r="A2492" s="1" t="str">
        <f t="shared" ca="1" si="1334"/>
        <v/>
      </c>
      <c r="B2492" s="1" t="str">
        <f t="shared" ca="1" si="1335"/>
        <v/>
      </c>
      <c r="C2492" s="1" t="str">
        <f t="shared" ca="1" si="1336"/>
        <v/>
      </c>
      <c r="D2492" s="1" t="str">
        <f t="shared" ca="1" si="1337"/>
        <v/>
      </c>
      <c r="F2492" s="10"/>
      <c r="G2492" s="136" t="str">
        <f t="shared" si="1338"/>
        <v/>
      </c>
      <c r="H2492" s="27"/>
      <c r="I2492" s="28"/>
      <c r="J2492" s="28"/>
      <c r="K2492" s="29"/>
      <c r="L2492" s="136"/>
      <c r="M2492" s="136"/>
      <c r="N2492" s="136"/>
      <c r="O2492" s="26" t="str">
        <f t="shared" si="1339"/>
        <v/>
      </c>
      <c r="P2492" s="218" t="str">
        <f t="shared" si="1340"/>
        <v/>
      </c>
      <c r="Q2492" s="26" t="str">
        <f t="shared" si="1341"/>
        <v/>
      </c>
      <c r="R2492" s="22"/>
      <c r="S2492" s="99"/>
      <c r="T2492" s="10"/>
      <c r="U2492" s="229" t="str">
        <f t="shared" si="1342"/>
        <v/>
      </c>
      <c r="V2492" s="230"/>
      <c r="W2492" s="230"/>
      <c r="X2492" s="230"/>
      <c r="Y2492" s="230"/>
      <c r="Z2492" s="22" t="str">
        <f>""</f>
        <v/>
      </c>
      <c r="AB2492" s="23" t="str">
        <f t="shared" si="1343"/>
        <v/>
      </c>
      <c r="AC2492" s="2" t="b">
        <f>COUNT(Q2492:Q$2500)&gt;0</f>
        <v>0</v>
      </c>
      <c r="AD2492" s="2" t="b">
        <f t="shared" si="1325"/>
        <v>0</v>
      </c>
      <c r="AE2492" s="2" t="b">
        <f t="shared" si="1326"/>
        <v>0</v>
      </c>
      <c r="AF2492" s="2" t="b">
        <f t="shared" si="1327"/>
        <v>0</v>
      </c>
      <c r="AG2492" s="2" t="b">
        <f>OR(
  AND(AC2492,NOT(AC2493)),
  AND(AF2492,WEEKDAY(AH2491,2)=EINSTELLUNGEN!$D$12),
  AND(AF2492,AH2492=$J$35)
)</f>
        <v>0</v>
      </c>
      <c r="AH2492" s="2">
        <f>IF(AE2492,AH2491+IF(WEEKDAY(AH2491+1,2)&lt;=EINSTELLUNGEN!$D$12,1,$J$36),AH2491)</f>
        <v>42020</v>
      </c>
      <c r="AI2492" s="2">
        <f t="shared" si="1328"/>
        <v>2019</v>
      </c>
      <c r="AJ2492" s="2">
        <f t="shared" si="1329"/>
        <v>201901</v>
      </c>
      <c r="AK2492" s="2">
        <f t="shared" si="1330"/>
        <v>201901</v>
      </c>
      <c r="AL2492" s="2">
        <f t="shared" si="1333"/>
        <v>201903</v>
      </c>
      <c r="AM2492" s="2" t="b">
        <f t="shared" si="1331"/>
        <v>1</v>
      </c>
      <c r="AN2492" s="4" t="e">
        <f t="shared" si="1344"/>
        <v>#N/A</v>
      </c>
      <c r="AO2492" s="4" t="e">
        <f t="shared" si="1345"/>
        <v>#N/A</v>
      </c>
      <c r="AP2492" s="2" t="str">
        <f>IF(AD2492,
  IF(ISBLANK(H2492),
    AP2491,
    IF(LEN(H2492)=1,
      IF(OR(UPPER(H2492)="A",UPPER(H2492)="I"),
        EINSTELLUNGEN!$D$21,
        IF(OR(UPPER(H2492)="B",UPPER(H2492)="M"),
          EINSTELLUNGEN!$D$22,
          IF(OR(UPPER(H2492)="C",UPPER(H2492)="S"),
            EINSTELLUNGEN!$D$23,
            IF(UPPER(H2492)="D",
              EINSTELLUNGEN!$D$24,
              IF(UPPER(H2492)="E",
                EINSTELLUNGEN!$D$25,
                UPPER(H2492)))))),
      IF(ISNUMBER(H2492),
        EINSTELLUNGEN!$D$20&amp;H2492,
        UPPER(H2492)))),
  "")</f>
        <v/>
      </c>
      <c r="AQ2492" s="2" t="str">
        <f t="shared" si="1346"/>
        <v/>
      </c>
      <c r="AR2492" s="2">
        <f t="shared" si="1347"/>
        <v>0</v>
      </c>
      <c r="AS2492" s="145">
        <f t="shared" si="1348"/>
        <v>0.33333333333333331</v>
      </c>
      <c r="AT2492" s="2">
        <f t="shared" si="1349"/>
        <v>0</v>
      </c>
      <c r="AU2492" s="2">
        <f t="shared" si="1350"/>
        <v>0</v>
      </c>
      <c r="AV2492" s="2">
        <f t="shared" si="1351"/>
        <v>0</v>
      </c>
      <c r="AW2492" s="2">
        <f t="shared" si="1352"/>
        <v>0</v>
      </c>
      <c r="AX2492" s="2">
        <f t="shared" si="1332"/>
        <v>0</v>
      </c>
      <c r="AY2492" s="2">
        <f t="shared" si="1353"/>
        <v>0</v>
      </c>
      <c r="AZ2492" s="145" t="e">
        <f t="shared" si="1354"/>
        <v>#N/A</v>
      </c>
      <c r="BA2492" s="145" t="e">
        <f t="shared" si="1355"/>
        <v>#N/A</v>
      </c>
      <c r="BB2492" s="145">
        <f t="shared" si="1356"/>
        <v>2.083333333333337E-2</v>
      </c>
      <c r="BC2492" s="2">
        <f>IF(AM2492,
  IF(AND(AL2492=$J$31,_xlfn.DAYS(AH2492,DATE(AI2492,1,1))&lt;7),
    MAX(0,EINSTELLUNGEN!$D$12+1-WEEKDAY(DATE(EINSTELLUNGEN!$D$9,EINSTELLUNGEN!$D$10,1),2)),
    IF(AL2492=$J$33,
      MIN(EINSTELLUNGEN!$D$12,WEEKDAY(DATE(EINSTELLUNGEN!$D$9,12,31),2)),
      EINSTELLUNGEN!$D$12
  )) - SUMIF(AL$50:AL$2500,"="&amp;AL2492,AX$50:AX$2500),
  0)</f>
        <v>3</v>
      </c>
      <c r="BD2492" s="2">
        <f t="shared" si="1357"/>
        <v>0.33333333333333331</v>
      </c>
      <c r="BE2492" s="2">
        <f t="shared" si="1358"/>
        <v>0</v>
      </c>
    </row>
    <row r="2493" spans="1:57" ht="10.5" customHeight="1">
      <c r="A2493" s="1" t="str">
        <f t="shared" ca="1" si="1334"/>
        <v/>
      </c>
      <c r="B2493" s="1" t="str">
        <f t="shared" ca="1" si="1335"/>
        <v/>
      </c>
      <c r="C2493" s="1" t="str">
        <f t="shared" ca="1" si="1336"/>
        <v/>
      </c>
      <c r="D2493" s="1" t="str">
        <f t="shared" ca="1" si="1337"/>
        <v/>
      </c>
      <c r="F2493" s="10"/>
      <c r="G2493" s="136" t="str">
        <f t="shared" si="1338"/>
        <v/>
      </c>
      <c r="H2493" s="27"/>
      <c r="I2493" s="28"/>
      <c r="J2493" s="28"/>
      <c r="K2493" s="29"/>
      <c r="L2493" s="136"/>
      <c r="M2493" s="136"/>
      <c r="N2493" s="136"/>
      <c r="O2493" s="26" t="str">
        <f t="shared" si="1339"/>
        <v/>
      </c>
      <c r="P2493" s="218" t="str">
        <f t="shared" si="1340"/>
        <v/>
      </c>
      <c r="Q2493" s="26" t="str">
        <f t="shared" si="1341"/>
        <v/>
      </c>
      <c r="R2493" s="22"/>
      <c r="S2493" s="99"/>
      <c r="T2493" s="10"/>
      <c r="U2493" s="229" t="str">
        <f t="shared" si="1342"/>
        <v/>
      </c>
      <c r="V2493" s="230"/>
      <c r="W2493" s="230"/>
      <c r="X2493" s="230"/>
      <c r="Y2493" s="230"/>
      <c r="Z2493" s="22" t="str">
        <f>""</f>
        <v/>
      </c>
      <c r="AB2493" s="23" t="str">
        <f t="shared" si="1343"/>
        <v/>
      </c>
      <c r="AC2493" s="2" t="b">
        <f>COUNT(Q2493:Q$2500)&gt;0</f>
        <v>0</v>
      </c>
      <c r="AD2493" s="2" t="b">
        <f t="shared" si="1325"/>
        <v>0</v>
      </c>
      <c r="AE2493" s="2" t="b">
        <f t="shared" si="1326"/>
        <v>0</v>
      </c>
      <c r="AF2493" s="2" t="b">
        <f t="shared" si="1327"/>
        <v>0</v>
      </c>
      <c r="AG2493" s="2" t="b">
        <f>OR(
  AND(AC2493,NOT(AC2494)),
  AND(AF2493,WEEKDAY(AH2492,2)=EINSTELLUNGEN!$D$12),
  AND(AF2493,AH2493=$J$35)
)</f>
        <v>0</v>
      </c>
      <c r="AH2493" s="2">
        <f>IF(AE2493,AH2492+IF(WEEKDAY(AH2492+1,2)&lt;=EINSTELLUNGEN!$D$12,1,$J$36),AH2492)</f>
        <v>42020</v>
      </c>
      <c r="AI2493" s="2">
        <f t="shared" si="1328"/>
        <v>2019</v>
      </c>
      <c r="AJ2493" s="2">
        <f t="shared" si="1329"/>
        <v>201901</v>
      </c>
      <c r="AK2493" s="2">
        <f t="shared" si="1330"/>
        <v>201901</v>
      </c>
      <c r="AL2493" s="2">
        <f t="shared" si="1333"/>
        <v>201903</v>
      </c>
      <c r="AM2493" s="2" t="b">
        <f t="shared" si="1331"/>
        <v>1</v>
      </c>
      <c r="AN2493" s="4" t="e">
        <f t="shared" si="1344"/>
        <v>#N/A</v>
      </c>
      <c r="AO2493" s="4" t="e">
        <f t="shared" si="1345"/>
        <v>#N/A</v>
      </c>
      <c r="AP2493" s="2" t="str">
        <f>IF(AD2493,
  IF(ISBLANK(H2493),
    AP2492,
    IF(LEN(H2493)=1,
      IF(OR(UPPER(H2493)="A",UPPER(H2493)="I"),
        EINSTELLUNGEN!$D$21,
        IF(OR(UPPER(H2493)="B",UPPER(H2493)="M"),
          EINSTELLUNGEN!$D$22,
          IF(OR(UPPER(H2493)="C",UPPER(H2493)="S"),
            EINSTELLUNGEN!$D$23,
            IF(UPPER(H2493)="D",
              EINSTELLUNGEN!$D$24,
              IF(UPPER(H2493)="E",
                EINSTELLUNGEN!$D$25,
                UPPER(H2493)))))),
      IF(ISNUMBER(H2493),
        EINSTELLUNGEN!$D$20&amp;H2493,
        UPPER(H2493)))),
  "")</f>
        <v/>
      </c>
      <c r="AQ2493" s="2" t="str">
        <f t="shared" si="1346"/>
        <v/>
      </c>
      <c r="AR2493" s="2">
        <f t="shared" si="1347"/>
        <v>0</v>
      </c>
      <c r="AS2493" s="145">
        <f t="shared" si="1348"/>
        <v>0.33333333333333331</v>
      </c>
      <c r="AT2493" s="2">
        <f t="shared" si="1349"/>
        <v>0</v>
      </c>
      <c r="AU2493" s="2">
        <f t="shared" si="1350"/>
        <v>0</v>
      </c>
      <c r="AV2493" s="2">
        <f t="shared" si="1351"/>
        <v>0</v>
      </c>
      <c r="AW2493" s="2">
        <f t="shared" si="1352"/>
        <v>0</v>
      </c>
      <c r="AX2493" s="2">
        <f t="shared" si="1332"/>
        <v>0</v>
      </c>
      <c r="AY2493" s="2">
        <f t="shared" si="1353"/>
        <v>0</v>
      </c>
      <c r="AZ2493" s="145" t="e">
        <f t="shared" si="1354"/>
        <v>#N/A</v>
      </c>
      <c r="BA2493" s="145" t="e">
        <f t="shared" si="1355"/>
        <v>#N/A</v>
      </c>
      <c r="BB2493" s="145">
        <f t="shared" si="1356"/>
        <v>2.083333333333337E-2</v>
      </c>
      <c r="BC2493" s="2">
        <f>IF(AM2493,
  IF(AND(AL2493=$J$31,_xlfn.DAYS(AH2493,DATE(AI2493,1,1))&lt;7),
    MAX(0,EINSTELLUNGEN!$D$12+1-WEEKDAY(DATE(EINSTELLUNGEN!$D$9,EINSTELLUNGEN!$D$10,1),2)),
    IF(AL2493=$J$33,
      MIN(EINSTELLUNGEN!$D$12,WEEKDAY(DATE(EINSTELLUNGEN!$D$9,12,31),2)),
      EINSTELLUNGEN!$D$12
  )) - SUMIF(AL$50:AL$2500,"="&amp;AL2493,AX$50:AX$2500),
  0)</f>
        <v>3</v>
      </c>
      <c r="BD2493" s="2">
        <f t="shared" si="1357"/>
        <v>0.33333333333333331</v>
      </c>
      <c r="BE2493" s="2">
        <f t="shared" si="1358"/>
        <v>0</v>
      </c>
    </row>
    <row r="2494" spans="1:57" ht="10.5" customHeight="1">
      <c r="A2494" s="1" t="str">
        <f t="shared" ca="1" si="1334"/>
        <v/>
      </c>
      <c r="B2494" s="1" t="str">
        <f t="shared" ca="1" si="1335"/>
        <v/>
      </c>
      <c r="C2494" s="1" t="str">
        <f t="shared" ca="1" si="1336"/>
        <v/>
      </c>
      <c r="D2494" s="1" t="str">
        <f t="shared" ca="1" si="1337"/>
        <v/>
      </c>
      <c r="F2494" s="10"/>
      <c r="G2494" s="136" t="str">
        <f t="shared" si="1338"/>
        <v/>
      </c>
      <c r="H2494" s="27"/>
      <c r="I2494" s="28"/>
      <c r="J2494" s="28"/>
      <c r="K2494" s="29"/>
      <c r="L2494" s="136"/>
      <c r="M2494" s="136"/>
      <c r="N2494" s="136"/>
      <c r="O2494" s="26" t="str">
        <f t="shared" si="1339"/>
        <v/>
      </c>
      <c r="P2494" s="218" t="str">
        <f t="shared" si="1340"/>
        <v/>
      </c>
      <c r="Q2494" s="26" t="str">
        <f t="shared" si="1341"/>
        <v/>
      </c>
      <c r="R2494" s="22"/>
      <c r="S2494" s="99"/>
      <c r="T2494" s="10"/>
      <c r="U2494" s="229" t="str">
        <f t="shared" si="1342"/>
        <v/>
      </c>
      <c r="V2494" s="230"/>
      <c r="W2494" s="230"/>
      <c r="X2494" s="230"/>
      <c r="Y2494" s="230"/>
      <c r="Z2494" s="22" t="str">
        <f>""</f>
        <v/>
      </c>
      <c r="AB2494" s="23" t="str">
        <f t="shared" si="1343"/>
        <v/>
      </c>
      <c r="AC2494" s="2" t="b">
        <f>COUNT(Q2494:Q$2500)&gt;0</f>
        <v>0</v>
      </c>
      <c r="AD2494" s="2" t="b">
        <f t="shared" si="1325"/>
        <v>0</v>
      </c>
      <c r="AE2494" s="2" t="b">
        <f t="shared" si="1326"/>
        <v>0</v>
      </c>
      <c r="AF2494" s="2" t="b">
        <f t="shared" si="1327"/>
        <v>0</v>
      </c>
      <c r="AG2494" s="2" t="b">
        <f>OR(
  AND(AC2494,NOT(AC2495)),
  AND(AF2494,WEEKDAY(AH2493,2)=EINSTELLUNGEN!$D$12),
  AND(AF2494,AH2494=$J$35)
)</f>
        <v>0</v>
      </c>
      <c r="AH2494" s="2">
        <f>IF(AE2494,AH2493+IF(WEEKDAY(AH2493+1,2)&lt;=EINSTELLUNGEN!$D$12,1,$J$36),AH2493)</f>
        <v>42020</v>
      </c>
      <c r="AI2494" s="2">
        <f t="shared" si="1328"/>
        <v>2019</v>
      </c>
      <c r="AJ2494" s="2">
        <f t="shared" si="1329"/>
        <v>201901</v>
      </c>
      <c r="AK2494" s="2">
        <f t="shared" si="1330"/>
        <v>201901</v>
      </c>
      <c r="AL2494" s="2">
        <f t="shared" si="1333"/>
        <v>201903</v>
      </c>
      <c r="AM2494" s="2" t="b">
        <f t="shared" si="1331"/>
        <v>1</v>
      </c>
      <c r="AN2494" s="4" t="e">
        <f t="shared" si="1344"/>
        <v>#N/A</v>
      </c>
      <c r="AO2494" s="4" t="e">
        <f t="shared" si="1345"/>
        <v>#N/A</v>
      </c>
      <c r="AP2494" s="2" t="str">
        <f>IF(AD2494,
  IF(ISBLANK(H2494),
    AP2493,
    IF(LEN(H2494)=1,
      IF(OR(UPPER(H2494)="A",UPPER(H2494)="I"),
        EINSTELLUNGEN!$D$21,
        IF(OR(UPPER(H2494)="B",UPPER(H2494)="M"),
          EINSTELLUNGEN!$D$22,
          IF(OR(UPPER(H2494)="C",UPPER(H2494)="S"),
            EINSTELLUNGEN!$D$23,
            IF(UPPER(H2494)="D",
              EINSTELLUNGEN!$D$24,
              IF(UPPER(H2494)="E",
                EINSTELLUNGEN!$D$25,
                UPPER(H2494)))))),
      IF(ISNUMBER(H2494),
        EINSTELLUNGEN!$D$20&amp;H2494,
        UPPER(H2494)))),
  "")</f>
        <v/>
      </c>
      <c r="AQ2494" s="2" t="str">
        <f t="shared" si="1346"/>
        <v/>
      </c>
      <c r="AR2494" s="2">
        <f t="shared" si="1347"/>
        <v>0</v>
      </c>
      <c r="AS2494" s="145">
        <f t="shared" si="1348"/>
        <v>0.33333333333333331</v>
      </c>
      <c r="AT2494" s="2">
        <f t="shared" si="1349"/>
        <v>0</v>
      </c>
      <c r="AU2494" s="2">
        <f t="shared" si="1350"/>
        <v>0</v>
      </c>
      <c r="AV2494" s="2">
        <f t="shared" si="1351"/>
        <v>0</v>
      </c>
      <c r="AW2494" s="2">
        <f t="shared" si="1352"/>
        <v>0</v>
      </c>
      <c r="AX2494" s="2">
        <f t="shared" si="1332"/>
        <v>0</v>
      </c>
      <c r="AY2494" s="2">
        <f t="shared" si="1353"/>
        <v>0</v>
      </c>
      <c r="AZ2494" s="145" t="e">
        <f t="shared" si="1354"/>
        <v>#N/A</v>
      </c>
      <c r="BA2494" s="145" t="e">
        <f t="shared" si="1355"/>
        <v>#N/A</v>
      </c>
      <c r="BB2494" s="145">
        <f t="shared" si="1356"/>
        <v>2.083333333333337E-2</v>
      </c>
      <c r="BC2494" s="2">
        <f>IF(AM2494,
  IF(AND(AL2494=$J$31,_xlfn.DAYS(AH2494,DATE(AI2494,1,1))&lt;7),
    MAX(0,EINSTELLUNGEN!$D$12+1-WEEKDAY(DATE(EINSTELLUNGEN!$D$9,EINSTELLUNGEN!$D$10,1),2)),
    IF(AL2494=$J$33,
      MIN(EINSTELLUNGEN!$D$12,WEEKDAY(DATE(EINSTELLUNGEN!$D$9,12,31),2)),
      EINSTELLUNGEN!$D$12
  )) - SUMIF(AL$50:AL$2500,"="&amp;AL2494,AX$50:AX$2500),
  0)</f>
        <v>3</v>
      </c>
      <c r="BD2494" s="2">
        <f t="shared" si="1357"/>
        <v>0.33333333333333331</v>
      </c>
      <c r="BE2494" s="2">
        <f t="shared" si="1358"/>
        <v>0</v>
      </c>
    </row>
    <row r="2495" spans="1:57" ht="10.5" customHeight="1">
      <c r="A2495" s="1" t="str">
        <f t="shared" ca="1" si="1334"/>
        <v/>
      </c>
      <c r="B2495" s="1" t="str">
        <f t="shared" ca="1" si="1335"/>
        <v/>
      </c>
      <c r="C2495" s="1" t="str">
        <f t="shared" ca="1" si="1336"/>
        <v/>
      </c>
      <c r="D2495" s="1" t="str">
        <f t="shared" ca="1" si="1337"/>
        <v/>
      </c>
      <c r="F2495" s="10"/>
      <c r="G2495" s="136" t="str">
        <f t="shared" si="1338"/>
        <v/>
      </c>
      <c r="H2495" s="27"/>
      <c r="I2495" s="28"/>
      <c r="J2495" s="28"/>
      <c r="K2495" s="29"/>
      <c r="L2495" s="136"/>
      <c r="M2495" s="136"/>
      <c r="N2495" s="136"/>
      <c r="O2495" s="26" t="str">
        <f t="shared" si="1339"/>
        <v/>
      </c>
      <c r="P2495" s="218" t="str">
        <f t="shared" si="1340"/>
        <v/>
      </c>
      <c r="Q2495" s="26" t="str">
        <f t="shared" si="1341"/>
        <v/>
      </c>
      <c r="R2495" s="22"/>
      <c r="S2495" s="99"/>
      <c r="T2495" s="10"/>
      <c r="U2495" s="229" t="str">
        <f t="shared" si="1342"/>
        <v/>
      </c>
      <c r="V2495" s="230"/>
      <c r="W2495" s="230"/>
      <c r="X2495" s="230"/>
      <c r="Y2495" s="230"/>
      <c r="Z2495" s="22" t="str">
        <f>""</f>
        <v/>
      </c>
      <c r="AB2495" s="23" t="str">
        <f t="shared" si="1343"/>
        <v/>
      </c>
      <c r="AC2495" s="2" t="b">
        <f>COUNT(Q2495:Q$2500)&gt;0</f>
        <v>0</v>
      </c>
      <c r="AD2495" s="2" t="b">
        <f t="shared" si="1325"/>
        <v>0</v>
      </c>
      <c r="AE2495" s="2" t="b">
        <f t="shared" si="1326"/>
        <v>0</v>
      </c>
      <c r="AF2495" s="2" t="b">
        <f t="shared" si="1327"/>
        <v>0</v>
      </c>
      <c r="AG2495" s="2" t="b">
        <f>OR(
  AND(AC2495,NOT(AC2496)),
  AND(AF2495,WEEKDAY(AH2494,2)=EINSTELLUNGEN!$D$12),
  AND(AF2495,AH2495=$J$35)
)</f>
        <v>0</v>
      </c>
      <c r="AH2495" s="2">
        <f>IF(AE2495,AH2494+IF(WEEKDAY(AH2494+1,2)&lt;=EINSTELLUNGEN!$D$12,1,$J$36),AH2494)</f>
        <v>42020</v>
      </c>
      <c r="AI2495" s="2">
        <f t="shared" si="1328"/>
        <v>2019</v>
      </c>
      <c r="AJ2495" s="2">
        <f t="shared" si="1329"/>
        <v>201901</v>
      </c>
      <c r="AK2495" s="2">
        <f t="shared" si="1330"/>
        <v>201901</v>
      </c>
      <c r="AL2495" s="2">
        <f t="shared" si="1333"/>
        <v>201903</v>
      </c>
      <c r="AM2495" s="2" t="b">
        <f t="shared" si="1331"/>
        <v>1</v>
      </c>
      <c r="AN2495" s="4" t="e">
        <f t="shared" si="1344"/>
        <v>#N/A</v>
      </c>
      <c r="AO2495" s="4" t="e">
        <f t="shared" si="1345"/>
        <v>#N/A</v>
      </c>
      <c r="AP2495" s="2" t="str">
        <f>IF(AD2495,
  IF(ISBLANK(H2495),
    AP2494,
    IF(LEN(H2495)=1,
      IF(OR(UPPER(H2495)="A",UPPER(H2495)="I"),
        EINSTELLUNGEN!$D$21,
        IF(OR(UPPER(H2495)="B",UPPER(H2495)="M"),
          EINSTELLUNGEN!$D$22,
          IF(OR(UPPER(H2495)="C",UPPER(H2495)="S"),
            EINSTELLUNGEN!$D$23,
            IF(UPPER(H2495)="D",
              EINSTELLUNGEN!$D$24,
              IF(UPPER(H2495)="E",
                EINSTELLUNGEN!$D$25,
                UPPER(H2495)))))),
      IF(ISNUMBER(H2495),
        EINSTELLUNGEN!$D$20&amp;H2495,
        UPPER(H2495)))),
  "")</f>
        <v/>
      </c>
      <c r="AQ2495" s="2" t="str">
        <f t="shared" si="1346"/>
        <v/>
      </c>
      <c r="AR2495" s="2">
        <f t="shared" si="1347"/>
        <v>0</v>
      </c>
      <c r="AS2495" s="145">
        <f t="shared" si="1348"/>
        <v>0.33333333333333331</v>
      </c>
      <c r="AT2495" s="2">
        <f t="shared" si="1349"/>
        <v>0</v>
      </c>
      <c r="AU2495" s="2">
        <f t="shared" si="1350"/>
        <v>0</v>
      </c>
      <c r="AV2495" s="2">
        <f t="shared" si="1351"/>
        <v>0</v>
      </c>
      <c r="AW2495" s="2">
        <f t="shared" si="1352"/>
        <v>0</v>
      </c>
      <c r="AX2495" s="2">
        <f t="shared" si="1332"/>
        <v>0</v>
      </c>
      <c r="AY2495" s="2">
        <f t="shared" si="1353"/>
        <v>0</v>
      </c>
      <c r="AZ2495" s="145" t="e">
        <f t="shared" si="1354"/>
        <v>#N/A</v>
      </c>
      <c r="BA2495" s="145" t="e">
        <f t="shared" si="1355"/>
        <v>#N/A</v>
      </c>
      <c r="BB2495" s="145">
        <f t="shared" si="1356"/>
        <v>2.083333333333337E-2</v>
      </c>
      <c r="BC2495" s="2">
        <f>IF(AM2495,
  IF(AND(AL2495=$J$31,_xlfn.DAYS(AH2495,DATE(AI2495,1,1))&lt;7),
    MAX(0,EINSTELLUNGEN!$D$12+1-WEEKDAY(DATE(EINSTELLUNGEN!$D$9,EINSTELLUNGEN!$D$10,1),2)),
    IF(AL2495=$J$33,
      MIN(EINSTELLUNGEN!$D$12,WEEKDAY(DATE(EINSTELLUNGEN!$D$9,12,31),2)),
      EINSTELLUNGEN!$D$12
  )) - SUMIF(AL$50:AL$2500,"="&amp;AL2495,AX$50:AX$2500),
  0)</f>
        <v>3</v>
      </c>
      <c r="BD2495" s="2">
        <f t="shared" si="1357"/>
        <v>0.33333333333333331</v>
      </c>
      <c r="BE2495" s="2">
        <f t="shared" si="1358"/>
        <v>0</v>
      </c>
    </row>
    <row r="2496" spans="1:57" ht="10.5" customHeight="1">
      <c r="A2496" s="1" t="str">
        <f t="shared" ca="1" si="1334"/>
        <v/>
      </c>
      <c r="B2496" s="1" t="str">
        <f t="shared" ca="1" si="1335"/>
        <v/>
      </c>
      <c r="C2496" s="1" t="str">
        <f t="shared" ca="1" si="1336"/>
        <v/>
      </c>
      <c r="D2496" s="1" t="str">
        <f t="shared" ca="1" si="1337"/>
        <v/>
      </c>
      <c r="F2496" s="10"/>
      <c r="G2496" s="136" t="str">
        <f t="shared" si="1338"/>
        <v/>
      </c>
      <c r="H2496" s="27"/>
      <c r="I2496" s="28"/>
      <c r="J2496" s="28"/>
      <c r="K2496" s="29"/>
      <c r="L2496" s="136"/>
      <c r="M2496" s="136"/>
      <c r="N2496" s="136"/>
      <c r="O2496" s="26" t="str">
        <f t="shared" si="1339"/>
        <v/>
      </c>
      <c r="P2496" s="218" t="str">
        <f t="shared" si="1340"/>
        <v/>
      </c>
      <c r="Q2496" s="26" t="str">
        <f t="shared" si="1341"/>
        <v/>
      </c>
      <c r="R2496" s="22"/>
      <c r="S2496" s="99"/>
      <c r="T2496" s="10"/>
      <c r="U2496" s="229" t="str">
        <f t="shared" si="1342"/>
        <v/>
      </c>
      <c r="V2496" s="230"/>
      <c r="W2496" s="230"/>
      <c r="X2496" s="230"/>
      <c r="Y2496" s="230"/>
      <c r="Z2496" s="22" t="str">
        <f>""</f>
        <v/>
      </c>
      <c r="AB2496" s="23" t="str">
        <f t="shared" si="1343"/>
        <v/>
      </c>
      <c r="AC2496" s="2" t="b">
        <f>COUNT(Q2496:Q$2500)&gt;0</f>
        <v>0</v>
      </c>
      <c r="AD2496" s="2" t="b">
        <f t="shared" si="1325"/>
        <v>0</v>
      </c>
      <c r="AE2496" s="2" t="b">
        <f t="shared" si="1326"/>
        <v>0</v>
      </c>
      <c r="AF2496" s="2" t="b">
        <f t="shared" si="1327"/>
        <v>0</v>
      </c>
      <c r="AG2496" s="2" t="b">
        <f>OR(
  AND(AC2496,NOT(AC2497)),
  AND(AF2496,WEEKDAY(AH2495,2)=EINSTELLUNGEN!$D$12),
  AND(AF2496,AH2496=$J$35)
)</f>
        <v>0</v>
      </c>
      <c r="AH2496" s="2">
        <f>IF(AE2496,AH2495+IF(WEEKDAY(AH2495+1,2)&lt;=EINSTELLUNGEN!$D$12,1,$J$36),AH2495)</f>
        <v>42020</v>
      </c>
      <c r="AI2496" s="2">
        <f t="shared" si="1328"/>
        <v>2019</v>
      </c>
      <c r="AJ2496" s="2">
        <f t="shared" si="1329"/>
        <v>201901</v>
      </c>
      <c r="AK2496" s="2">
        <f t="shared" si="1330"/>
        <v>201901</v>
      </c>
      <c r="AL2496" s="2">
        <f t="shared" si="1333"/>
        <v>201903</v>
      </c>
      <c r="AM2496" s="2" t="b">
        <f t="shared" si="1331"/>
        <v>1</v>
      </c>
      <c r="AN2496" s="4" t="e">
        <f t="shared" si="1344"/>
        <v>#N/A</v>
      </c>
      <c r="AO2496" s="4" t="e">
        <f t="shared" si="1345"/>
        <v>#N/A</v>
      </c>
      <c r="AP2496" s="2" t="str">
        <f>IF(AD2496,
  IF(ISBLANK(H2496),
    AP2495,
    IF(LEN(H2496)=1,
      IF(OR(UPPER(H2496)="A",UPPER(H2496)="I"),
        EINSTELLUNGEN!$D$21,
        IF(OR(UPPER(H2496)="B",UPPER(H2496)="M"),
          EINSTELLUNGEN!$D$22,
          IF(OR(UPPER(H2496)="C",UPPER(H2496)="S"),
            EINSTELLUNGEN!$D$23,
            IF(UPPER(H2496)="D",
              EINSTELLUNGEN!$D$24,
              IF(UPPER(H2496)="E",
                EINSTELLUNGEN!$D$25,
                UPPER(H2496)))))),
      IF(ISNUMBER(H2496),
        EINSTELLUNGEN!$D$20&amp;H2496,
        UPPER(H2496)))),
  "")</f>
        <v/>
      </c>
      <c r="AQ2496" s="2" t="str">
        <f t="shared" si="1346"/>
        <v/>
      </c>
      <c r="AR2496" s="2">
        <f t="shared" si="1347"/>
        <v>0</v>
      </c>
      <c r="AS2496" s="145">
        <f t="shared" si="1348"/>
        <v>0.33333333333333331</v>
      </c>
      <c r="AT2496" s="2">
        <f t="shared" si="1349"/>
        <v>0</v>
      </c>
      <c r="AU2496" s="2">
        <f t="shared" si="1350"/>
        <v>0</v>
      </c>
      <c r="AV2496" s="2">
        <f t="shared" si="1351"/>
        <v>0</v>
      </c>
      <c r="AW2496" s="2">
        <f t="shared" si="1352"/>
        <v>0</v>
      </c>
      <c r="AX2496" s="2">
        <f t="shared" si="1332"/>
        <v>0</v>
      </c>
      <c r="AY2496" s="2">
        <f t="shared" si="1353"/>
        <v>0</v>
      </c>
      <c r="AZ2496" s="145" t="e">
        <f t="shared" si="1354"/>
        <v>#N/A</v>
      </c>
      <c r="BA2496" s="145" t="e">
        <f t="shared" si="1355"/>
        <v>#N/A</v>
      </c>
      <c r="BB2496" s="145">
        <f t="shared" si="1356"/>
        <v>2.083333333333337E-2</v>
      </c>
      <c r="BC2496" s="2">
        <f>IF(AM2496,
  IF(AND(AL2496=$J$31,_xlfn.DAYS(AH2496,DATE(AI2496,1,1))&lt;7),
    MAX(0,EINSTELLUNGEN!$D$12+1-WEEKDAY(DATE(EINSTELLUNGEN!$D$9,EINSTELLUNGEN!$D$10,1),2)),
    IF(AL2496=$J$33,
      MIN(EINSTELLUNGEN!$D$12,WEEKDAY(DATE(EINSTELLUNGEN!$D$9,12,31),2)),
      EINSTELLUNGEN!$D$12
  )) - SUMIF(AL$50:AL$2500,"="&amp;AL2496,AX$50:AX$2500),
  0)</f>
        <v>3</v>
      </c>
      <c r="BD2496" s="2">
        <f t="shared" si="1357"/>
        <v>0.33333333333333331</v>
      </c>
      <c r="BE2496" s="2">
        <f t="shared" si="1358"/>
        <v>0</v>
      </c>
    </row>
    <row r="2497" spans="1:57" ht="10.5" customHeight="1">
      <c r="A2497" s="1" t="str">
        <f t="shared" ca="1" si="1334"/>
        <v/>
      </c>
      <c r="B2497" s="1" t="str">
        <f t="shared" ca="1" si="1335"/>
        <v/>
      </c>
      <c r="C2497" s="1" t="str">
        <f t="shared" ca="1" si="1336"/>
        <v/>
      </c>
      <c r="D2497" s="1" t="str">
        <f t="shared" ca="1" si="1337"/>
        <v/>
      </c>
      <c r="F2497" s="10"/>
      <c r="G2497" s="136" t="str">
        <f t="shared" si="1338"/>
        <v/>
      </c>
      <c r="H2497" s="27"/>
      <c r="I2497" s="28"/>
      <c r="J2497" s="28"/>
      <c r="K2497" s="29"/>
      <c r="L2497" s="136"/>
      <c r="M2497" s="136"/>
      <c r="N2497" s="136"/>
      <c r="O2497" s="26" t="str">
        <f t="shared" si="1339"/>
        <v/>
      </c>
      <c r="P2497" s="218" t="str">
        <f t="shared" si="1340"/>
        <v/>
      </c>
      <c r="Q2497" s="26" t="str">
        <f t="shared" si="1341"/>
        <v/>
      </c>
      <c r="R2497" s="22"/>
      <c r="S2497" s="99"/>
      <c r="T2497" s="10"/>
      <c r="U2497" s="229" t="str">
        <f t="shared" si="1342"/>
        <v/>
      </c>
      <c r="V2497" s="230"/>
      <c r="W2497" s="230"/>
      <c r="X2497" s="230"/>
      <c r="Y2497" s="230"/>
      <c r="Z2497" s="22" t="str">
        <f>""</f>
        <v/>
      </c>
      <c r="AB2497" s="23" t="str">
        <f t="shared" si="1343"/>
        <v/>
      </c>
      <c r="AC2497" s="2" t="b">
        <f>COUNT(Q2497:Q$2500)&gt;0</f>
        <v>0</v>
      </c>
      <c r="AD2497" s="2" t="b">
        <f t="shared" ref="AD2497:AD2498" si="1359">LEN(CONCATENATE(H2497,I2497,J2497,K2497))&gt;0</f>
        <v>0</v>
      </c>
      <c r="AE2497" s="2" t="b">
        <f t="shared" ref="AE2497:AE2498" si="1360">AND(NOT(AD2497),AD2498)</f>
        <v>0</v>
      </c>
      <c r="AF2497" s="2" t="b">
        <f t="shared" ref="AF2497:AF2498" si="1361">AND(NOT(AD2497),AD2496)</f>
        <v>0</v>
      </c>
      <c r="AG2497" s="2" t="b">
        <f>OR(
  AND(AC2497,NOT(AC2498)),
  AND(AF2497,WEEKDAY(AH2496,2)=EINSTELLUNGEN!$D$12),
  AND(AF2497,AH2497=$J$35)
)</f>
        <v>0</v>
      </c>
      <c r="AH2497" s="2">
        <f>IF(AE2497,AH2496+IF(WEEKDAY(AH2496+1,2)&lt;=EINSTELLUNGEN!$D$12,1,$J$36),AH2496)</f>
        <v>42020</v>
      </c>
      <c r="AI2497" s="2">
        <f t="shared" ref="AI2497:AI2498" si="1362">YEAR(AH2497)</f>
        <v>2019</v>
      </c>
      <c r="AJ2497" s="2">
        <f t="shared" ref="AJ2497:AJ2498" si="1363">AI2497*100+ROUNDUP(MONTH(AH2497)/3,0)</f>
        <v>201901</v>
      </c>
      <c r="AK2497" s="2">
        <f t="shared" ref="AK2497:AK2498" si="1364">AI2497*100+MONTH(AH2497)</f>
        <v>201901</v>
      </c>
      <c r="AL2497" s="2">
        <f t="shared" si="1333"/>
        <v>201903</v>
      </c>
      <c r="AM2497" s="2" t="b">
        <f t="shared" ref="AM2497:AM2498" si="1365">AND(AH2497&gt;=$J$34,AH2497&lt;=$J$35)</f>
        <v>1</v>
      </c>
      <c r="AN2497" s="4" t="e">
        <f t="shared" si="1344"/>
        <v>#N/A</v>
      </c>
      <c r="AO2497" s="4" t="e">
        <f t="shared" si="1345"/>
        <v>#N/A</v>
      </c>
      <c r="AP2497" s="2" t="str">
        <f>IF(AD2497,
  IF(ISBLANK(H2497),
    AP2496,
    IF(LEN(H2497)=1,
      IF(OR(UPPER(H2497)="A",UPPER(H2497)="I"),
        EINSTELLUNGEN!$D$21,
        IF(OR(UPPER(H2497)="B",UPPER(H2497)="M"),
          EINSTELLUNGEN!$D$22,
          IF(OR(UPPER(H2497)="C",UPPER(H2497)="S"),
            EINSTELLUNGEN!$D$23,
            IF(UPPER(H2497)="D",
              EINSTELLUNGEN!$D$24,
              IF(UPPER(H2497)="E",
                EINSTELLUNGEN!$D$25,
                UPPER(H2497)))))),
      IF(ISNUMBER(H2497),
        EINSTELLUNGEN!$D$20&amp;H2497,
        UPPER(H2497)))),
  "")</f>
        <v/>
      </c>
      <c r="AQ2497" s="2" t="str">
        <f t="shared" si="1346"/>
        <v/>
      </c>
      <c r="AR2497" s="2">
        <f t="shared" si="1347"/>
        <v>0</v>
      </c>
      <c r="AS2497" s="145">
        <f t="shared" si="1348"/>
        <v>0.33333333333333331</v>
      </c>
      <c r="AT2497" s="2">
        <f t="shared" si="1349"/>
        <v>0</v>
      </c>
      <c r="AU2497" s="2">
        <f t="shared" si="1350"/>
        <v>0</v>
      </c>
      <c r="AV2497" s="2">
        <f t="shared" si="1351"/>
        <v>0</v>
      </c>
      <c r="AW2497" s="2">
        <f t="shared" si="1352"/>
        <v>0</v>
      </c>
      <c r="AX2497" s="2">
        <f t="shared" ref="AX2497:AX2498" si="1366">IF(SUM(AT2497:AV2497)=0,0,1)</f>
        <v>0</v>
      </c>
      <c r="AY2497" s="2">
        <f t="shared" si="1353"/>
        <v>0</v>
      </c>
      <c r="AZ2497" s="145" t="e">
        <f t="shared" si="1354"/>
        <v>#N/A</v>
      </c>
      <c r="BA2497" s="145" t="e">
        <f t="shared" si="1355"/>
        <v>#N/A</v>
      </c>
      <c r="BB2497" s="145">
        <f t="shared" si="1356"/>
        <v>2.083333333333337E-2</v>
      </c>
      <c r="BC2497" s="2">
        <f>IF(AM2497,
  IF(AND(AL2497=$J$31,_xlfn.DAYS(AH2497,DATE(AI2497,1,1))&lt;7),
    MAX(0,EINSTELLUNGEN!$D$12+1-WEEKDAY(DATE(EINSTELLUNGEN!$D$9,EINSTELLUNGEN!$D$10,1),2)),
    IF(AL2497=$J$33,
      MIN(EINSTELLUNGEN!$D$12,WEEKDAY(DATE(EINSTELLUNGEN!$D$9,12,31),2)),
      EINSTELLUNGEN!$D$12
  )) - SUMIF(AL$50:AL$2500,"="&amp;AL2497,AX$50:AX$2500),
  0)</f>
        <v>3</v>
      </c>
      <c r="BD2497" s="2">
        <f t="shared" si="1357"/>
        <v>0.33333333333333331</v>
      </c>
      <c r="BE2497" s="2">
        <f t="shared" si="1358"/>
        <v>0</v>
      </c>
    </row>
    <row r="2498" spans="1:57" ht="10.5" customHeight="1">
      <c r="A2498" s="1" t="str">
        <f t="shared" ca="1" si="1334"/>
        <v/>
      </c>
      <c r="B2498" s="1" t="str">
        <f t="shared" ca="1" si="1335"/>
        <v/>
      </c>
      <c r="C2498" s="1" t="str">
        <f t="shared" ca="1" si="1336"/>
        <v/>
      </c>
      <c r="D2498" s="1" t="str">
        <f t="shared" ca="1" si="1337"/>
        <v/>
      </c>
      <c r="F2498" s="10"/>
      <c r="G2498" s="136" t="str">
        <f t="shared" si="1338"/>
        <v/>
      </c>
      <c r="H2498" s="27"/>
      <c r="I2498" s="28"/>
      <c r="J2498" s="28"/>
      <c r="K2498" s="29"/>
      <c r="L2498" s="136"/>
      <c r="M2498" s="136"/>
      <c r="N2498" s="136"/>
      <c r="O2498" s="26" t="str">
        <f t="shared" si="1339"/>
        <v/>
      </c>
      <c r="P2498" s="218" t="str">
        <f t="shared" si="1340"/>
        <v/>
      </c>
      <c r="Q2498" s="26" t="str">
        <f t="shared" si="1341"/>
        <v/>
      </c>
      <c r="R2498" s="22"/>
      <c r="S2498" s="99"/>
      <c r="T2498" s="10"/>
      <c r="U2498" s="229" t="str">
        <f t="shared" si="1342"/>
        <v/>
      </c>
      <c r="V2498" s="230"/>
      <c r="W2498" s="230"/>
      <c r="X2498" s="230"/>
      <c r="Y2498" s="230"/>
      <c r="Z2498" s="22" t="str">
        <f>""</f>
        <v/>
      </c>
      <c r="AB2498" s="23" t="str">
        <f t="shared" si="1343"/>
        <v/>
      </c>
      <c r="AC2498" s="2" t="b">
        <f>COUNT(Q2498:Q$2500)&gt;0</f>
        <v>0</v>
      </c>
      <c r="AD2498" s="2" t="b">
        <f t="shared" si="1359"/>
        <v>0</v>
      </c>
      <c r="AE2498" s="2" t="b">
        <f t="shared" si="1360"/>
        <v>0</v>
      </c>
      <c r="AF2498" s="2" t="b">
        <f t="shared" si="1361"/>
        <v>0</v>
      </c>
      <c r="AG2498" s="2" t="b">
        <f>OR(
  AND(AC2498,NOT(AC2499)),
  AND(AF2498,WEEKDAY(AH2497,2)=EINSTELLUNGEN!$D$12),
  AND(AF2498,AH2498=$J$35)
)</f>
        <v>0</v>
      </c>
      <c r="AH2498" s="2">
        <f>IF(AE2498,AH2497+IF(WEEKDAY(AH2497+1,2)&lt;=EINSTELLUNGEN!$D$12,1,$J$36),AH2497)</f>
        <v>42020</v>
      </c>
      <c r="AI2498" s="2">
        <f t="shared" si="1362"/>
        <v>2019</v>
      </c>
      <c r="AJ2498" s="2">
        <f t="shared" si="1363"/>
        <v>201901</v>
      </c>
      <c r="AK2498" s="2">
        <f t="shared" si="1364"/>
        <v>201901</v>
      </c>
      <c r="AL2498" s="2">
        <f t="shared" si="1333"/>
        <v>201903</v>
      </c>
      <c r="AM2498" s="2" t="b">
        <f t="shared" si="1365"/>
        <v>1</v>
      </c>
      <c r="AN2498" s="4" t="e">
        <f t="shared" si="1344"/>
        <v>#N/A</v>
      </c>
      <c r="AO2498" s="4" t="e">
        <f t="shared" si="1345"/>
        <v>#N/A</v>
      </c>
      <c r="AP2498" s="2" t="str">
        <f>IF(AD2498,
  IF(ISBLANK(H2498),
    AP2497,
    IF(LEN(H2498)=1,
      IF(OR(UPPER(H2498)="A",UPPER(H2498)="I"),
        EINSTELLUNGEN!$D$21,
        IF(OR(UPPER(H2498)="B",UPPER(H2498)="M"),
          EINSTELLUNGEN!$D$22,
          IF(OR(UPPER(H2498)="C",UPPER(H2498)="S"),
            EINSTELLUNGEN!$D$23,
            IF(UPPER(H2498)="D",
              EINSTELLUNGEN!$D$24,
              IF(UPPER(H2498)="E",
                EINSTELLUNGEN!$D$25,
                UPPER(H2498)))))),
      IF(ISNUMBER(H2498),
        EINSTELLUNGEN!$D$20&amp;H2498,
        UPPER(H2498)))),
  "")</f>
        <v/>
      </c>
      <c r="AQ2498" s="2" t="str">
        <f t="shared" si="1346"/>
        <v/>
      </c>
      <c r="AR2498" s="2">
        <f t="shared" si="1347"/>
        <v>0</v>
      </c>
      <c r="AS2498" s="145">
        <f t="shared" si="1348"/>
        <v>0.33333333333333331</v>
      </c>
      <c r="AT2498" s="2">
        <f t="shared" si="1349"/>
        <v>0</v>
      </c>
      <c r="AU2498" s="2">
        <f t="shared" si="1350"/>
        <v>0</v>
      </c>
      <c r="AV2498" s="2">
        <f t="shared" si="1351"/>
        <v>0</v>
      </c>
      <c r="AW2498" s="2">
        <f t="shared" si="1352"/>
        <v>0</v>
      </c>
      <c r="AX2498" s="2">
        <f t="shared" si="1366"/>
        <v>0</v>
      </c>
      <c r="AY2498" s="2">
        <f t="shared" si="1353"/>
        <v>0</v>
      </c>
      <c r="AZ2498" s="145" t="e">
        <f t="shared" si="1354"/>
        <v>#N/A</v>
      </c>
      <c r="BA2498" s="145" t="e">
        <f t="shared" si="1355"/>
        <v>#N/A</v>
      </c>
      <c r="BB2498" s="145">
        <f t="shared" si="1356"/>
        <v>2.083333333333337E-2</v>
      </c>
      <c r="BC2498" s="2">
        <f>IF(AM2498,
  IF(AND(AL2498=$J$31,_xlfn.DAYS(AH2498,DATE(AI2498,1,1))&lt;7),
    MAX(0,EINSTELLUNGEN!$D$12+1-WEEKDAY(DATE(EINSTELLUNGEN!$D$9,EINSTELLUNGEN!$D$10,1),2)),
    IF(AL2498=$J$33,
      MIN(EINSTELLUNGEN!$D$12,WEEKDAY(DATE(EINSTELLUNGEN!$D$9,12,31),2)),
      EINSTELLUNGEN!$D$12
  )) - SUMIF(AL$50:AL$2500,"="&amp;AL2498,AX$50:AX$2500),
  0)</f>
        <v>3</v>
      </c>
      <c r="BD2498" s="2">
        <f t="shared" si="1357"/>
        <v>0.33333333333333331</v>
      </c>
      <c r="BE2498" s="2">
        <f t="shared" si="1358"/>
        <v>0</v>
      </c>
    </row>
    <row r="2499" spans="1:57" ht="10.5" customHeight="1">
      <c r="A2499" s="1" t="str">
        <f t="shared" ca="1" si="1334"/>
        <v/>
      </c>
      <c r="B2499" s="1" t="str">
        <f t="shared" ca="1" si="1335"/>
        <v/>
      </c>
      <c r="C2499" s="1" t="str">
        <f t="shared" ca="1" si="1336"/>
        <v/>
      </c>
      <c r="D2499" s="1" t="str">
        <f t="shared" ca="1" si="1337"/>
        <v/>
      </c>
      <c r="F2499" s="10"/>
      <c r="G2499" s="136" t="str">
        <f t="shared" si="1338"/>
        <v/>
      </c>
      <c r="H2499" s="27"/>
      <c r="I2499" s="28"/>
      <c r="J2499" s="28"/>
      <c r="K2499" s="29"/>
      <c r="L2499" s="136"/>
      <c r="M2499" s="136"/>
      <c r="N2499" s="136"/>
      <c r="O2499" s="26" t="str">
        <f t="shared" si="1339"/>
        <v/>
      </c>
      <c r="P2499" s="218" t="str">
        <f t="shared" si="1340"/>
        <v/>
      </c>
      <c r="Q2499" s="26" t="str">
        <f t="shared" si="1341"/>
        <v/>
      </c>
      <c r="R2499" s="22"/>
      <c r="S2499" s="99"/>
      <c r="T2499" s="10"/>
      <c r="U2499" s="229" t="str">
        <f t="shared" si="1342"/>
        <v/>
      </c>
      <c r="V2499" s="230"/>
      <c r="W2499" s="230"/>
      <c r="X2499" s="230"/>
      <c r="Y2499" s="230"/>
      <c r="Z2499" s="22" t="str">
        <f>""</f>
        <v/>
      </c>
      <c r="AB2499" s="23" t="str">
        <f t="shared" si="1343"/>
        <v/>
      </c>
      <c r="AC2499" s="2" t="b">
        <f>COUNT(Q2499:Q$2500)&gt;0</f>
        <v>0</v>
      </c>
      <c r="AD2499" s="2" t="b">
        <f t="shared" ref="AD2499:AD2501" si="1367">LEN(CONCATENATE(H2499,I2499,J2499,K2499))&gt;0</f>
        <v>0</v>
      </c>
      <c r="AE2499" s="2" t="b">
        <f t="shared" ref="AE2499:AE2501" si="1368">AND(NOT(AD2499),AD2500)</f>
        <v>0</v>
      </c>
      <c r="AF2499" s="2" t="b">
        <f t="shared" ref="AF2499:AF2501" si="1369">AND(NOT(AD2499),AD2498)</f>
        <v>0</v>
      </c>
      <c r="AG2499" s="2" t="b">
        <f>OR(
  AND(AC2499,NOT(AC2500)),
  AND(AF2499,WEEKDAY(AH2498,2)=EINSTELLUNGEN!$D$12),
  AND(AF2499,AH2499=$J$35)
)</f>
        <v>0</v>
      </c>
      <c r="AH2499" s="2">
        <f>IF(AE2499,AH2498+IF(WEEKDAY(AH2498+1,2)&lt;=EINSTELLUNGEN!$D$12,1,$J$36),AH2498)</f>
        <v>42020</v>
      </c>
      <c r="AI2499" s="2">
        <f t="shared" ref="AI2499:AI2501" si="1370">YEAR(AH2499)</f>
        <v>2019</v>
      </c>
      <c r="AJ2499" s="2">
        <f t="shared" ref="AJ2499:AJ2501" si="1371">AI2499*100+ROUNDUP(MONTH(AH2499)/3,0)</f>
        <v>201901</v>
      </c>
      <c r="AK2499" s="2">
        <f t="shared" ref="AK2499:AK2501" si="1372">AI2499*100+MONTH(AH2499)</f>
        <v>201901</v>
      </c>
      <c r="AL2499" s="2">
        <f t="shared" si="1333"/>
        <v>201903</v>
      </c>
      <c r="AM2499" s="2" t="b">
        <f t="shared" ref="AM2499:AM2501" si="1373">AND(AH2499&gt;=$J$34,AH2499&lt;=$J$35)</f>
        <v>1</v>
      </c>
      <c r="AN2499" s="4" t="e">
        <f t="shared" si="1344"/>
        <v>#N/A</v>
      </c>
      <c r="AO2499" s="4" t="e">
        <f t="shared" si="1345"/>
        <v>#N/A</v>
      </c>
      <c r="AP2499" s="2" t="str">
        <f>IF(AD2499,
  IF(ISBLANK(H2499),
    AP2498,
    IF(LEN(H2499)=1,
      IF(OR(UPPER(H2499)="A",UPPER(H2499)="I"),
        EINSTELLUNGEN!$D$21,
        IF(OR(UPPER(H2499)="B",UPPER(H2499)="M"),
          EINSTELLUNGEN!$D$22,
          IF(OR(UPPER(H2499)="C",UPPER(H2499)="S"),
            EINSTELLUNGEN!$D$23,
            IF(UPPER(H2499)="D",
              EINSTELLUNGEN!$D$24,
              IF(UPPER(H2499)="E",
                EINSTELLUNGEN!$D$25,
                UPPER(H2499)))))),
      IF(ISNUMBER(H2499),
        EINSTELLUNGEN!$D$20&amp;H2499,
        UPPER(H2499)))),
  "")</f>
        <v/>
      </c>
      <c r="AQ2499" s="2" t="str">
        <f t="shared" si="1346"/>
        <v/>
      </c>
      <c r="AR2499" s="2">
        <f t="shared" si="1347"/>
        <v>0</v>
      </c>
      <c r="AS2499" s="145">
        <f t="shared" si="1348"/>
        <v>0.33333333333333331</v>
      </c>
      <c r="AT2499" s="2">
        <f t="shared" si="1349"/>
        <v>0</v>
      </c>
      <c r="AU2499" s="2">
        <f t="shared" si="1350"/>
        <v>0</v>
      </c>
      <c r="AV2499" s="2">
        <f t="shared" si="1351"/>
        <v>0</v>
      </c>
      <c r="AW2499" s="2">
        <f t="shared" si="1352"/>
        <v>0</v>
      </c>
      <c r="AX2499" s="2">
        <f t="shared" ref="AX2499:AX2501" si="1374">IF(SUM(AT2499:AV2499)=0,0,1)</f>
        <v>0</v>
      </c>
      <c r="AY2499" s="2">
        <f t="shared" si="1353"/>
        <v>0</v>
      </c>
      <c r="AZ2499" s="145" t="e">
        <f t="shared" si="1354"/>
        <v>#N/A</v>
      </c>
      <c r="BA2499" s="145" t="e">
        <f t="shared" si="1355"/>
        <v>#N/A</v>
      </c>
      <c r="BB2499" s="145">
        <f t="shared" si="1356"/>
        <v>2.083333333333337E-2</v>
      </c>
      <c r="BC2499" s="2">
        <f>IF(AM2499,
  IF(AND(AL2499=$J$31,_xlfn.DAYS(AH2499,DATE(AI2499,1,1))&lt;7),
    MAX(0,EINSTELLUNGEN!$D$12+1-WEEKDAY(DATE(EINSTELLUNGEN!$D$9,EINSTELLUNGEN!$D$10,1),2)),
    IF(AL2499=$J$33,
      MIN(EINSTELLUNGEN!$D$12,WEEKDAY(DATE(EINSTELLUNGEN!$D$9,12,31),2)),
      EINSTELLUNGEN!$D$12
  )) - SUMIF(AL$50:AL$2500,"="&amp;AL2499,AX$50:AX$2500),
  0)</f>
        <v>3</v>
      </c>
      <c r="BD2499" s="2">
        <f t="shared" si="1357"/>
        <v>0.33333333333333331</v>
      </c>
      <c r="BE2499" s="2">
        <f t="shared" si="1358"/>
        <v>0</v>
      </c>
    </row>
    <row r="2500" spans="1:57" ht="10.5" customHeight="1">
      <c r="A2500" s="1" t="str">
        <f t="shared" ca="1" si="1334"/>
        <v/>
      </c>
      <c r="B2500" s="1" t="str">
        <f t="shared" ca="1" si="1335"/>
        <v/>
      </c>
      <c r="C2500" s="1" t="str">
        <f t="shared" ca="1" si="1336"/>
        <v/>
      </c>
      <c r="D2500" s="1" t="str">
        <f t="shared" ca="1" si="1337"/>
        <v/>
      </c>
      <c r="F2500" s="14"/>
      <c r="G2500" s="137" t="str">
        <f t="shared" si="1338"/>
        <v/>
      </c>
      <c r="H2500" s="30"/>
      <c r="I2500" s="31"/>
      <c r="J2500" s="31"/>
      <c r="K2500" s="32"/>
      <c r="L2500" s="137"/>
      <c r="M2500" s="152"/>
      <c r="N2500" s="220"/>
      <c r="O2500" s="221" t="str">
        <f t="shared" si="1339"/>
        <v/>
      </c>
      <c r="P2500" s="222" t="str">
        <f t="shared" si="1340"/>
        <v/>
      </c>
      <c r="Q2500" s="221" t="str">
        <f t="shared" si="1341"/>
        <v/>
      </c>
      <c r="R2500" s="33"/>
      <c r="S2500" s="135"/>
      <c r="T2500" s="14"/>
      <c r="U2500" s="231" t="str">
        <f t="shared" si="1342"/>
        <v/>
      </c>
      <c r="V2500" s="232"/>
      <c r="W2500" s="232"/>
      <c r="X2500" s="232"/>
      <c r="Y2500" s="232"/>
      <c r="Z2500" s="33" t="str">
        <f>""</f>
        <v/>
      </c>
      <c r="AB2500" s="128" t="str">
        <f t="shared" si="1343"/>
        <v/>
      </c>
      <c r="AC2500" s="2" t="b">
        <f>COUNT(Q2500:Q$2500)&gt;0</f>
        <v>0</v>
      </c>
      <c r="AD2500" s="2" t="b">
        <f t="shared" si="1367"/>
        <v>0</v>
      </c>
      <c r="AE2500" s="2" t="b">
        <f t="shared" si="1368"/>
        <v>0</v>
      </c>
      <c r="AF2500" s="2" t="b">
        <f t="shared" si="1369"/>
        <v>0</v>
      </c>
      <c r="AG2500" s="2" t="b">
        <f>OR(
  AND(AC2500,NOT(AC2501)),
  AND(AF2500,WEEKDAY(AH2499,2)=EINSTELLUNGEN!$D$12),
  AND(AF2500,AH2500=$J$35)
)</f>
        <v>0</v>
      </c>
      <c r="AH2500" s="2">
        <f>IF(AE2500,AH2499+IF(WEEKDAY(AH2499+1,2)&lt;=EINSTELLUNGEN!$D$12,1,$J$36),AH2499)</f>
        <v>42020</v>
      </c>
      <c r="AI2500" s="2">
        <f t="shared" si="1370"/>
        <v>2019</v>
      </c>
      <c r="AJ2500" s="2">
        <f t="shared" si="1371"/>
        <v>201901</v>
      </c>
      <c r="AK2500" s="2">
        <f t="shared" si="1372"/>
        <v>201901</v>
      </c>
      <c r="AL2500" s="2">
        <f t="shared" si="1333"/>
        <v>201903</v>
      </c>
      <c r="AM2500" s="2" t="b">
        <f t="shared" si="1373"/>
        <v>1</v>
      </c>
      <c r="AN2500" s="4" t="e">
        <f t="shared" si="1344"/>
        <v>#N/A</v>
      </c>
      <c r="AO2500" s="4" t="e">
        <f t="shared" si="1345"/>
        <v>#N/A</v>
      </c>
      <c r="AP2500" s="2" t="str">
        <f>IF(AD2500,
  IF(ISBLANK(H2500),
    AP2499,
    IF(LEN(H2500)=1,
      IF(OR(UPPER(H2500)="A",UPPER(H2500)="I"),
        EINSTELLUNGEN!$D$21,
        IF(OR(UPPER(H2500)="B",UPPER(H2500)="M"),
          EINSTELLUNGEN!$D$22,
          IF(OR(UPPER(H2500)="C",UPPER(H2500)="S"),
            EINSTELLUNGEN!$D$23,
            IF(UPPER(H2500)="D",
              EINSTELLUNGEN!$D$24,
              IF(UPPER(H2500)="E",
                EINSTELLUNGEN!$D$25,
                UPPER(H2500)))))),
      IF(ISNUMBER(H2500),
        EINSTELLUNGEN!$D$20&amp;H2500,
        UPPER(H2500)))),
  "")</f>
        <v/>
      </c>
      <c r="AQ2500" s="2" t="str">
        <f t="shared" si="1346"/>
        <v/>
      </c>
      <c r="AR2500" s="2">
        <f t="shared" si="1347"/>
        <v>0</v>
      </c>
      <c r="AS2500" s="145">
        <f t="shared" si="1348"/>
        <v>0.33333333333333331</v>
      </c>
      <c r="AT2500" s="2">
        <f t="shared" si="1349"/>
        <v>0</v>
      </c>
      <c r="AU2500" s="2">
        <f t="shared" si="1350"/>
        <v>0</v>
      </c>
      <c r="AV2500" s="2">
        <f t="shared" si="1351"/>
        <v>0</v>
      </c>
      <c r="AW2500" s="2">
        <f t="shared" si="1352"/>
        <v>0</v>
      </c>
      <c r="AX2500" s="2">
        <f t="shared" si="1374"/>
        <v>0</v>
      </c>
      <c r="AY2500" s="2">
        <f t="shared" si="1353"/>
        <v>0</v>
      </c>
      <c r="AZ2500" s="145" t="e">
        <f t="shared" si="1354"/>
        <v>#N/A</v>
      </c>
      <c r="BA2500" s="145" t="e">
        <f t="shared" si="1355"/>
        <v>#N/A</v>
      </c>
      <c r="BB2500" s="145">
        <f t="shared" si="1356"/>
        <v>2.083333333333337E-2</v>
      </c>
      <c r="BC2500" s="2">
        <f>IF(AM2500,
  IF(AND(AL2500=$J$31,_xlfn.DAYS(AH2500,DATE(AI2500,1,1))&lt;7),
    MAX(0,EINSTELLUNGEN!$D$12+1-WEEKDAY(DATE(EINSTELLUNGEN!$D$9,EINSTELLUNGEN!$D$10,1),2)),
    IF(AL2500=$J$33,
      MIN(EINSTELLUNGEN!$D$12,WEEKDAY(DATE(EINSTELLUNGEN!$D$9,12,31),2)),
      EINSTELLUNGEN!$D$12
  )) - SUMIF(AL$50:AL$2500,"="&amp;AL2500,AX$50:AX$2500),
  0)</f>
        <v>3</v>
      </c>
      <c r="BD2500" s="2">
        <f t="shared" si="1357"/>
        <v>0.33333333333333331</v>
      </c>
      <c r="BE2500" s="2">
        <f t="shared" si="1358"/>
        <v>0</v>
      </c>
    </row>
    <row r="2501" spans="1:57" ht="10.5" customHeight="1">
      <c r="AC2501" s="2" t="b">
        <f>COUNT(Q$2500:Q2501)&gt;0</f>
        <v>0</v>
      </c>
      <c r="AD2501" s="2" t="b">
        <f t="shared" si="1367"/>
        <v>0</v>
      </c>
      <c r="AE2501" s="2" t="b">
        <f t="shared" si="1368"/>
        <v>1</v>
      </c>
      <c r="AF2501" s="2" t="b">
        <f t="shared" si="1369"/>
        <v>0</v>
      </c>
      <c r="AG2501" s="2" t="b">
        <f>OR(
  AND(AC2501,NOT(AC2502)),
  AND(AF2501,WEEKDAY(AH2500,2)=EINSTELLUNGEN!$D$12),
  AND(AF2501,AH2501=$J$35)
)</f>
        <v>0</v>
      </c>
      <c r="AH2501" s="2">
        <f>IF(AE2501,AH2500+IF(WEEKDAY(AH2500+1,2)&lt;=EINSTELLUNGEN!$D$12,1,$J$36),AH2500)</f>
        <v>42021</v>
      </c>
      <c r="AI2501" s="2">
        <f t="shared" si="1370"/>
        <v>2019</v>
      </c>
      <c r="AJ2501" s="2">
        <f t="shared" si="1371"/>
        <v>201901</v>
      </c>
      <c r="AK2501" s="2">
        <f t="shared" si="1372"/>
        <v>201901</v>
      </c>
      <c r="AL2501" s="2">
        <f t="shared" si="1333"/>
        <v>201903</v>
      </c>
      <c r="AM2501" s="2" t="b">
        <f t="shared" si="1373"/>
        <v>1</v>
      </c>
      <c r="AN2501" s="4" t="e">
        <f t="shared" si="1344"/>
        <v>#N/A</v>
      </c>
      <c r="AO2501" s="4" t="e">
        <f t="shared" si="1345"/>
        <v>#N/A</v>
      </c>
      <c r="AP2501" s="2" t="str">
        <f>IF(AD2501,
  IF(ISBLANK(H2501),
    AP2500,
    IF(LEN(H2501)=1,
      IF(OR(UPPER(H2501)="A",UPPER(H2501)="I"),
        EINSTELLUNGEN!$D$21,
        IF(OR(UPPER(H2501)="B",UPPER(H2501)="M"),
          EINSTELLUNGEN!$D$22,
          IF(OR(UPPER(H2501)="C",UPPER(H2501)="S"),
            EINSTELLUNGEN!$D$23,
            IF(UPPER(H2501)="D",
              EINSTELLUNGEN!$D$24,
              IF(UPPER(H2501)="E",
                EINSTELLUNGEN!$D$25,
                UPPER(H2501)))))),
      IF(ISNUMBER(H2501),
        EINSTELLUNGEN!$D$20&amp;H2501,
        UPPER(H2501)))),
  "")</f>
        <v/>
      </c>
      <c r="AQ2501" s="2" t="str">
        <f t="shared" si="1346"/>
        <v/>
      </c>
      <c r="AR2501" s="2">
        <f t="shared" si="1347"/>
        <v>0</v>
      </c>
      <c r="AS2501" s="145">
        <f t="shared" si="1348"/>
        <v>0</v>
      </c>
      <c r="AT2501" s="2">
        <f t="shared" si="1349"/>
        <v>0</v>
      </c>
      <c r="AU2501" s="2">
        <f t="shared" si="1350"/>
        <v>0</v>
      </c>
      <c r="AV2501" s="2">
        <f t="shared" si="1351"/>
        <v>0</v>
      </c>
      <c r="AW2501" s="2">
        <f t="shared" si="1352"/>
        <v>0</v>
      </c>
      <c r="AX2501" s="2">
        <f t="shared" si="1374"/>
        <v>0</v>
      </c>
      <c r="AY2501" s="2">
        <f t="shared" si="1353"/>
        <v>0</v>
      </c>
      <c r="AZ2501" s="145" t="e">
        <f t="shared" si="1354"/>
        <v>#N/A</v>
      </c>
      <c r="BA2501" s="145" t="e">
        <f t="shared" si="1355"/>
        <v>#N/A</v>
      </c>
      <c r="BB2501" s="145">
        <f t="shared" si="1356"/>
        <v>2.083333333333337E-2</v>
      </c>
      <c r="BC2501" s="2">
        <f>IF(AM2501,
  IF(AND(AL2501=$J$31,_xlfn.DAYS(AH2501,DATE(AI2501,1,1))&lt;7),
    MAX(0,EINSTELLUNGEN!$D$12+1-WEEKDAY(DATE(EINSTELLUNGEN!$D$9,EINSTELLUNGEN!$D$10,1),2)),
    IF(AL2501=$J$33,
      MIN(EINSTELLUNGEN!$D$12,WEEKDAY(DATE(EINSTELLUNGEN!$D$9,12,31),2)),
      EINSTELLUNGEN!$D$12
  )) - SUMIF(AL$50:AL$2500,"="&amp;AL2501,AX$50:AX$2500),
  0)</f>
        <v>3</v>
      </c>
      <c r="BD2501" s="2">
        <f t="shared" si="1357"/>
        <v>0.33333333333333331</v>
      </c>
      <c r="BE2501" s="2">
        <f t="shared" si="1358"/>
        <v>0</v>
      </c>
    </row>
  </sheetData>
  <sheetProtection sheet="1" objects="1" scenarios="1"/>
  <customSheetViews>
    <customSheetView guid="{CEFF9BD8-C82B-483E-A51D-B969BFFAC6DD}" showGridLines="0" hiddenRows="1" topLeftCell="A2">
      <pane ySplit="28" topLeftCell="A30" activePane="bottomLeft" state="frozenSplit"/>
      <selection pane="bottomLeft" activeCell="H17" sqref="H17"/>
      <colBreaks count="1" manualBreakCount="1">
        <brk id="18" max="499" man="1"/>
      </colBreaks>
      <pageMargins left="0.7" right="0.7" top="0.75" bottom="0.75" header="0.3" footer="0.3"/>
      <pageSetup paperSize="9" scale="44" orientation="portrait" horizontalDpi="1200" verticalDpi="1200"/>
    </customSheetView>
  </customSheetViews>
  <mergeCells count="2500">
    <mergeCell ref="G13:I13"/>
    <mergeCell ref="U2421:Y2421"/>
    <mergeCell ref="U2422:Y2422"/>
    <mergeCell ref="U2423:Y2423"/>
    <mergeCell ref="U2475:Y2475"/>
    <mergeCell ref="U2476:Y2476"/>
    <mergeCell ref="U2477:Y2477"/>
    <mergeCell ref="U2478:Y2478"/>
    <mergeCell ref="U2479:Y2479"/>
    <mergeCell ref="U2480:Y2480"/>
    <mergeCell ref="U2481:Y2481"/>
    <mergeCell ref="U2482:Y2482"/>
    <mergeCell ref="U2483:Y2483"/>
    <mergeCell ref="U2484:Y2484"/>
    <mergeCell ref="U2353:Y2353"/>
    <mergeCell ref="U2354:Y2354"/>
    <mergeCell ref="U2355:Y2355"/>
    <mergeCell ref="U2356:Y2356"/>
    <mergeCell ref="U2357:Y2357"/>
    <mergeCell ref="U2358:Y2358"/>
    <mergeCell ref="U2359:Y2359"/>
    <mergeCell ref="U2360:Y2360"/>
    <mergeCell ref="U2361:Y2361"/>
    <mergeCell ref="U2379:Y2379"/>
    <mergeCell ref="U2380:Y2380"/>
    <mergeCell ref="U2381:Y2381"/>
    <mergeCell ref="U2382:Y2382"/>
    <mergeCell ref="U2383:Y2383"/>
    <mergeCell ref="U2384:Y2384"/>
    <mergeCell ref="U2417:Y2417"/>
    <mergeCell ref="U2418:Y2418"/>
    <mergeCell ref="U2419:Y2419"/>
    <mergeCell ref="U2420:Y2420"/>
    <mergeCell ref="U2437:Y2437"/>
    <mergeCell ref="U2438:Y2438"/>
    <mergeCell ref="U2439:Y2439"/>
    <mergeCell ref="U2440:Y2440"/>
    <mergeCell ref="U2441:Y2441"/>
    <mergeCell ref="U2442:Y2442"/>
    <mergeCell ref="U2443:Y2443"/>
    <mergeCell ref="U2444:Y2444"/>
    <mergeCell ref="U2445:Y2445"/>
    <mergeCell ref="U2446:Y2446"/>
    <mergeCell ref="U2447:Y2447"/>
    <mergeCell ref="G10:I10"/>
    <mergeCell ref="G9:I9"/>
    <mergeCell ref="U2319:Y2319"/>
    <mergeCell ref="U2320:Y2320"/>
    <mergeCell ref="U2321:Y2321"/>
    <mergeCell ref="U2322:Y2322"/>
    <mergeCell ref="U2323:Y2323"/>
    <mergeCell ref="U2324:Y2324"/>
    <mergeCell ref="U2325:Y2325"/>
    <mergeCell ref="U2326:Y2326"/>
    <mergeCell ref="U2327:Y2327"/>
    <mergeCell ref="U2328:Y2328"/>
    <mergeCell ref="U2329:Y2329"/>
    <mergeCell ref="U2330:Y2330"/>
    <mergeCell ref="U2331:Y2331"/>
    <mergeCell ref="U2332:Y2332"/>
    <mergeCell ref="U2350:Y2350"/>
    <mergeCell ref="U2351:Y2351"/>
    <mergeCell ref="U2352:Y2352"/>
    <mergeCell ref="U2333:Y2333"/>
    <mergeCell ref="U2334:Y2334"/>
    <mergeCell ref="U2335:Y2335"/>
    <mergeCell ref="U2336:Y2336"/>
    <mergeCell ref="U2337:Y2337"/>
    <mergeCell ref="U2338:Y2338"/>
    <mergeCell ref="U2339:Y2339"/>
    <mergeCell ref="U2340:Y2340"/>
    <mergeCell ref="U2341:Y2341"/>
    <mergeCell ref="U2342:Y2342"/>
    <mergeCell ref="U2343:Y2343"/>
    <mergeCell ref="U2344:Y2344"/>
    <mergeCell ref="U2345:Y2345"/>
    <mergeCell ref="U2315:Y2315"/>
    <mergeCell ref="U2316:Y2316"/>
    <mergeCell ref="U2317:Y2317"/>
    <mergeCell ref="U2318:Y2318"/>
    <mergeCell ref="U1817:Y1817"/>
    <mergeCell ref="U1818:Y1818"/>
    <mergeCell ref="U1819:Y1819"/>
    <mergeCell ref="U2259:Y2259"/>
    <mergeCell ref="U2260:Y2260"/>
    <mergeCell ref="U2261:Y2261"/>
    <mergeCell ref="U2262:Y2262"/>
    <mergeCell ref="U2263:Y2263"/>
    <mergeCell ref="U2248:Y2248"/>
    <mergeCell ref="U2249:Y2249"/>
    <mergeCell ref="U2216:Y2216"/>
    <mergeCell ref="U2217:Y2217"/>
    <mergeCell ref="U2218:Y2218"/>
    <mergeCell ref="U2219:Y2219"/>
    <mergeCell ref="U2220:Y2220"/>
    <mergeCell ref="U2221:Y2221"/>
    <mergeCell ref="U1850:Y1850"/>
    <mergeCell ref="U1851:Y1851"/>
    <mergeCell ref="U1852:Y1852"/>
    <mergeCell ref="U1853:Y1853"/>
    <mergeCell ref="U1854:Y1854"/>
    <mergeCell ref="U1855:Y1855"/>
    <mergeCell ref="U1856:Y1856"/>
    <mergeCell ref="U1857:Y1857"/>
    <mergeCell ref="U1858:Y1858"/>
    <mergeCell ref="U1859:Y1859"/>
    <mergeCell ref="U1860:Y1860"/>
    <mergeCell ref="U1861:Y1861"/>
    <mergeCell ref="U1862:Y1862"/>
    <mergeCell ref="U1800:Y1800"/>
    <mergeCell ref="U1801:Y1801"/>
    <mergeCell ref="U1802:Y1802"/>
    <mergeCell ref="U1803:Y1803"/>
    <mergeCell ref="U1804:Y1804"/>
    <mergeCell ref="U1805:Y1805"/>
    <mergeCell ref="U1806:Y1806"/>
    <mergeCell ref="U1807:Y1807"/>
    <mergeCell ref="U1808:Y1808"/>
    <mergeCell ref="U1809:Y1809"/>
    <mergeCell ref="U1810:Y1810"/>
    <mergeCell ref="U1811:Y1811"/>
    <mergeCell ref="U1812:Y1812"/>
    <mergeCell ref="U1813:Y1813"/>
    <mergeCell ref="U1814:Y1814"/>
    <mergeCell ref="U1815:Y1815"/>
    <mergeCell ref="U1816:Y1816"/>
    <mergeCell ref="U1820:Y1820"/>
    <mergeCell ref="U1798:Y1798"/>
    <mergeCell ref="U1799:Y1799"/>
    <mergeCell ref="U1829:Y1829"/>
    <mergeCell ref="U1830:Y1830"/>
    <mergeCell ref="U1831:Y1831"/>
    <mergeCell ref="U1736:Y1736"/>
    <mergeCell ref="U1737:Y1737"/>
    <mergeCell ref="U1738:Y1738"/>
    <mergeCell ref="U1739:Y1739"/>
    <mergeCell ref="U1740:Y1740"/>
    <mergeCell ref="U1741:Y1741"/>
    <mergeCell ref="U1742:Y1742"/>
    <mergeCell ref="U1743:Y1743"/>
    <mergeCell ref="U1734:Y1734"/>
    <mergeCell ref="U1735:Y1735"/>
    <mergeCell ref="U1744:Y1744"/>
    <mergeCell ref="U1745:Y1745"/>
    <mergeCell ref="U1763:Y1763"/>
    <mergeCell ref="U1764:Y1764"/>
    <mergeCell ref="U1765:Y1765"/>
    <mergeCell ref="U1766:Y1766"/>
    <mergeCell ref="U1767:Y1767"/>
    <mergeCell ref="U1746:Y1746"/>
    <mergeCell ref="U1747:Y1747"/>
    <mergeCell ref="U1748:Y1748"/>
    <mergeCell ref="U1749:Y1749"/>
    <mergeCell ref="U1750:Y1750"/>
    <mergeCell ref="U1751:Y1751"/>
    <mergeCell ref="U1752:Y1752"/>
    <mergeCell ref="U1753:Y1753"/>
    <mergeCell ref="U1754:Y1754"/>
    <mergeCell ref="U1755:Y1755"/>
    <mergeCell ref="U1756:Y1756"/>
    <mergeCell ref="U1757:Y1757"/>
    <mergeCell ref="U1758:Y1758"/>
    <mergeCell ref="U1759:Y1759"/>
    <mergeCell ref="U1760:Y1760"/>
    <mergeCell ref="U1676:Y1676"/>
    <mergeCell ref="U1677:Y1677"/>
    <mergeCell ref="U1678:Y1678"/>
    <mergeCell ref="U1679:Y1679"/>
    <mergeCell ref="U1680:Y1680"/>
    <mergeCell ref="U1681:Y1681"/>
    <mergeCell ref="U1682:Y1682"/>
    <mergeCell ref="U1683:Y1683"/>
    <mergeCell ref="U1684:Y1684"/>
    <mergeCell ref="U1685:Y1685"/>
    <mergeCell ref="U1703:Y1703"/>
    <mergeCell ref="U1704:Y1704"/>
    <mergeCell ref="U1705:Y1705"/>
    <mergeCell ref="U1706:Y1706"/>
    <mergeCell ref="U1707:Y1707"/>
    <mergeCell ref="U1708:Y1708"/>
    <mergeCell ref="U1709:Y1709"/>
    <mergeCell ref="U1686:Y1686"/>
    <mergeCell ref="U1687:Y1687"/>
    <mergeCell ref="U1688:Y1688"/>
    <mergeCell ref="U1689:Y1689"/>
    <mergeCell ref="U1690:Y1690"/>
    <mergeCell ref="U1691:Y1691"/>
    <mergeCell ref="U1692:Y1692"/>
    <mergeCell ref="U1693:Y1693"/>
    <mergeCell ref="U1694:Y1694"/>
    <mergeCell ref="U1695:Y1695"/>
    <mergeCell ref="U1696:Y1696"/>
    <mergeCell ref="U1697:Y1697"/>
    <mergeCell ref="U1698:Y1698"/>
    <mergeCell ref="U1699:Y1699"/>
    <mergeCell ref="U1700:Y1700"/>
    <mergeCell ref="U1660:Y1660"/>
    <mergeCell ref="U1661:Y1661"/>
    <mergeCell ref="U1662:Y1662"/>
    <mergeCell ref="U1663:Y1663"/>
    <mergeCell ref="U1664:Y1664"/>
    <mergeCell ref="U1665:Y1665"/>
    <mergeCell ref="U1666:Y1666"/>
    <mergeCell ref="U1667:Y1667"/>
    <mergeCell ref="U1668:Y1668"/>
    <mergeCell ref="U1669:Y1669"/>
    <mergeCell ref="U1670:Y1670"/>
    <mergeCell ref="U1671:Y1671"/>
    <mergeCell ref="U1672:Y1672"/>
    <mergeCell ref="U1673:Y1673"/>
    <mergeCell ref="U1674:Y1674"/>
    <mergeCell ref="U1675:Y1675"/>
    <mergeCell ref="U1658:Y1658"/>
    <mergeCell ref="U1659:Y1659"/>
    <mergeCell ref="U1591:Y1591"/>
    <mergeCell ref="U1592:Y1592"/>
    <mergeCell ref="U1610:Y1610"/>
    <mergeCell ref="U1611:Y1611"/>
    <mergeCell ref="U1612:Y1612"/>
    <mergeCell ref="U1613:Y1613"/>
    <mergeCell ref="U1614:Y1614"/>
    <mergeCell ref="U1615:Y1615"/>
    <mergeCell ref="U1616:Y1616"/>
    <mergeCell ref="U1617:Y1617"/>
    <mergeCell ref="U1618:Y1618"/>
    <mergeCell ref="U1619:Y1619"/>
    <mergeCell ref="U1620:Y1620"/>
    <mergeCell ref="U1621:Y1621"/>
    <mergeCell ref="U1639:Y1639"/>
    <mergeCell ref="U1640:Y1640"/>
    <mergeCell ref="U1641:Y1641"/>
    <mergeCell ref="U1593:Y1593"/>
    <mergeCell ref="U1594:Y1594"/>
    <mergeCell ref="U1595:Y1595"/>
    <mergeCell ref="U1596:Y1596"/>
    <mergeCell ref="U1597:Y1597"/>
    <mergeCell ref="U1598:Y1598"/>
    <mergeCell ref="U1599:Y1599"/>
    <mergeCell ref="U1600:Y1600"/>
    <mergeCell ref="U1601:Y1601"/>
    <mergeCell ref="U1602:Y1602"/>
    <mergeCell ref="U1603:Y1603"/>
    <mergeCell ref="U1604:Y1604"/>
    <mergeCell ref="U1605:Y1605"/>
    <mergeCell ref="U1606:Y1606"/>
    <mergeCell ref="U1607:Y1607"/>
    <mergeCell ref="U1574:Y1574"/>
    <mergeCell ref="U1575:Y1575"/>
    <mergeCell ref="U1576:Y1576"/>
    <mergeCell ref="U1577:Y1577"/>
    <mergeCell ref="U1578:Y1578"/>
    <mergeCell ref="U1579:Y1579"/>
    <mergeCell ref="U1580:Y1580"/>
    <mergeCell ref="U1581:Y1581"/>
    <mergeCell ref="U1582:Y1582"/>
    <mergeCell ref="U1583:Y1583"/>
    <mergeCell ref="U1584:Y1584"/>
    <mergeCell ref="U1585:Y1585"/>
    <mergeCell ref="U1586:Y1586"/>
    <mergeCell ref="U1587:Y1587"/>
    <mergeCell ref="U1588:Y1588"/>
    <mergeCell ref="U1589:Y1589"/>
    <mergeCell ref="U1590:Y1590"/>
    <mergeCell ref="U1014:Y1014"/>
    <mergeCell ref="U1015:Y1015"/>
    <mergeCell ref="U992:Y992"/>
    <mergeCell ref="U993:Y993"/>
    <mergeCell ref="U994:Y994"/>
    <mergeCell ref="U995:Y995"/>
    <mergeCell ref="U996:Y996"/>
    <mergeCell ref="U997:Y997"/>
    <mergeCell ref="U998:Y998"/>
    <mergeCell ref="U999:Y999"/>
    <mergeCell ref="U1000:Y1000"/>
    <mergeCell ref="U1001:Y1001"/>
    <mergeCell ref="U1002:Y1002"/>
    <mergeCell ref="U1003:Y1003"/>
    <mergeCell ref="U1004:Y1004"/>
    <mergeCell ref="U1005:Y1005"/>
    <mergeCell ref="U1006:Y1006"/>
    <mergeCell ref="U964:Y964"/>
    <mergeCell ref="U965:Y965"/>
    <mergeCell ref="U982:Y982"/>
    <mergeCell ref="U983:Y983"/>
    <mergeCell ref="U984:Y984"/>
    <mergeCell ref="U985:Y985"/>
    <mergeCell ref="U986:Y986"/>
    <mergeCell ref="U987:Y987"/>
    <mergeCell ref="U988:Y988"/>
    <mergeCell ref="U989:Y989"/>
    <mergeCell ref="U990:Y990"/>
    <mergeCell ref="U991:Y991"/>
    <mergeCell ref="U1009:Y1009"/>
    <mergeCell ref="U1010:Y1010"/>
    <mergeCell ref="U1011:Y1011"/>
    <mergeCell ref="U1012:Y1012"/>
    <mergeCell ref="U1013:Y1013"/>
    <mergeCell ref="U928:Y928"/>
    <mergeCell ref="U929:Y929"/>
    <mergeCell ref="U930:Y930"/>
    <mergeCell ref="U931:Y931"/>
    <mergeCell ref="U932:Y932"/>
    <mergeCell ref="U933:Y933"/>
    <mergeCell ref="U934:Y934"/>
    <mergeCell ref="U935:Y935"/>
    <mergeCell ref="U936:Y936"/>
    <mergeCell ref="U937:Y937"/>
    <mergeCell ref="U938:Y938"/>
    <mergeCell ref="U939:Y939"/>
    <mergeCell ref="U940:Y940"/>
    <mergeCell ref="U948:Y948"/>
    <mergeCell ref="U966:Y966"/>
    <mergeCell ref="U967:Y967"/>
    <mergeCell ref="U968:Y968"/>
    <mergeCell ref="U941:Y941"/>
    <mergeCell ref="U942:Y942"/>
    <mergeCell ref="U943:Y943"/>
    <mergeCell ref="U944:Y944"/>
    <mergeCell ref="U949:Y949"/>
    <mergeCell ref="U950:Y950"/>
    <mergeCell ref="U951:Y951"/>
    <mergeCell ref="U952:Y952"/>
    <mergeCell ref="U953:Y953"/>
    <mergeCell ref="U954:Y954"/>
    <mergeCell ref="U955:Y955"/>
    <mergeCell ref="U956:Y956"/>
    <mergeCell ref="U957:Y957"/>
    <mergeCell ref="U958:Y958"/>
    <mergeCell ref="U959:Y959"/>
    <mergeCell ref="U894:Y894"/>
    <mergeCell ref="U895:Y895"/>
    <mergeCell ref="U896:Y896"/>
    <mergeCell ref="U897:Y897"/>
    <mergeCell ref="U898:Y898"/>
    <mergeCell ref="U916:Y916"/>
    <mergeCell ref="U917:Y917"/>
    <mergeCell ref="U918:Y918"/>
    <mergeCell ref="U919:Y919"/>
    <mergeCell ref="U920:Y920"/>
    <mergeCell ref="U921:Y921"/>
    <mergeCell ref="U922:Y922"/>
    <mergeCell ref="U923:Y923"/>
    <mergeCell ref="U924:Y924"/>
    <mergeCell ref="U925:Y925"/>
    <mergeCell ref="U926:Y926"/>
    <mergeCell ref="U927:Y927"/>
    <mergeCell ref="U914:Y914"/>
    <mergeCell ref="U915:Y915"/>
    <mergeCell ref="U827:Y827"/>
    <mergeCell ref="U828:Y828"/>
    <mergeCell ref="U815:Y815"/>
    <mergeCell ref="U816:Y816"/>
    <mergeCell ref="U829:Y829"/>
    <mergeCell ref="U830:Y830"/>
    <mergeCell ref="U831:Y831"/>
    <mergeCell ref="U832:Y832"/>
    <mergeCell ref="U833:Y833"/>
    <mergeCell ref="U834:Y834"/>
    <mergeCell ref="U852:Y852"/>
    <mergeCell ref="U853:Y853"/>
    <mergeCell ref="U854:Y854"/>
    <mergeCell ref="U855:Y855"/>
    <mergeCell ref="U856:Y856"/>
    <mergeCell ref="U857:Y857"/>
    <mergeCell ref="U858:Y858"/>
    <mergeCell ref="U835:Y835"/>
    <mergeCell ref="U836:Y836"/>
    <mergeCell ref="U837:Y837"/>
    <mergeCell ref="U838:Y838"/>
    <mergeCell ref="U839:Y839"/>
    <mergeCell ref="U840:Y840"/>
    <mergeCell ref="U841:Y841"/>
    <mergeCell ref="U842:Y842"/>
    <mergeCell ref="U843:Y843"/>
    <mergeCell ref="U844:Y844"/>
    <mergeCell ref="U845:Y845"/>
    <mergeCell ref="U846:Y846"/>
    <mergeCell ref="U847:Y847"/>
    <mergeCell ref="U848:Y848"/>
    <mergeCell ref="U849:Y849"/>
    <mergeCell ref="U793:Y793"/>
    <mergeCell ref="U794:Y794"/>
    <mergeCell ref="U795:Y795"/>
    <mergeCell ref="U796:Y796"/>
    <mergeCell ref="U797:Y797"/>
    <mergeCell ref="U798:Y798"/>
    <mergeCell ref="U799:Y799"/>
    <mergeCell ref="U817:Y817"/>
    <mergeCell ref="U818:Y818"/>
    <mergeCell ref="U819:Y819"/>
    <mergeCell ref="U820:Y820"/>
    <mergeCell ref="U821:Y821"/>
    <mergeCell ref="U822:Y822"/>
    <mergeCell ref="U823:Y823"/>
    <mergeCell ref="U824:Y824"/>
    <mergeCell ref="U825:Y825"/>
    <mergeCell ref="U826:Y826"/>
    <mergeCell ref="U806:Y806"/>
    <mergeCell ref="U807:Y807"/>
    <mergeCell ref="U808:Y808"/>
    <mergeCell ref="U809:Y809"/>
    <mergeCell ref="U810:Y810"/>
    <mergeCell ref="U811:Y811"/>
    <mergeCell ref="U812:Y812"/>
    <mergeCell ref="U813:Y813"/>
    <mergeCell ref="U814:Y814"/>
    <mergeCell ref="U735:Y735"/>
    <mergeCell ref="U753:Y753"/>
    <mergeCell ref="U754:Y754"/>
    <mergeCell ref="U755:Y755"/>
    <mergeCell ref="U756:Y756"/>
    <mergeCell ref="U774:Y774"/>
    <mergeCell ref="U775:Y775"/>
    <mergeCell ref="U776:Y776"/>
    <mergeCell ref="U777:Y777"/>
    <mergeCell ref="U736:Y736"/>
    <mergeCell ref="U737:Y737"/>
    <mergeCell ref="U738:Y738"/>
    <mergeCell ref="U739:Y739"/>
    <mergeCell ref="U740:Y740"/>
    <mergeCell ref="U741:Y741"/>
    <mergeCell ref="U742:Y742"/>
    <mergeCell ref="U743:Y743"/>
    <mergeCell ref="U744:Y744"/>
    <mergeCell ref="U745:Y745"/>
    <mergeCell ref="U746:Y746"/>
    <mergeCell ref="U747:Y747"/>
    <mergeCell ref="U748:Y748"/>
    <mergeCell ref="U749:Y749"/>
    <mergeCell ref="U750:Y750"/>
    <mergeCell ref="U751:Y751"/>
    <mergeCell ref="U752:Y752"/>
    <mergeCell ref="U757:Y757"/>
    <mergeCell ref="U758:Y758"/>
    <mergeCell ref="U759:Y759"/>
    <mergeCell ref="U760:Y760"/>
    <mergeCell ref="U761:Y761"/>
    <mergeCell ref="U762:Y762"/>
    <mergeCell ref="U724:Y724"/>
    <mergeCell ref="U725:Y725"/>
    <mergeCell ref="U726:Y726"/>
    <mergeCell ref="U718:Y718"/>
    <mergeCell ref="U719:Y719"/>
    <mergeCell ref="U720:Y720"/>
    <mergeCell ref="U721:Y721"/>
    <mergeCell ref="U722:Y722"/>
    <mergeCell ref="U723:Y723"/>
    <mergeCell ref="U727:Y727"/>
    <mergeCell ref="U728:Y728"/>
    <mergeCell ref="U729:Y729"/>
    <mergeCell ref="U730:Y730"/>
    <mergeCell ref="U731:Y731"/>
    <mergeCell ref="U732:Y732"/>
    <mergeCell ref="U733:Y733"/>
    <mergeCell ref="U734:Y734"/>
    <mergeCell ref="U690:Y690"/>
    <mergeCell ref="U691:Y691"/>
    <mergeCell ref="U692:Y692"/>
    <mergeCell ref="U656:Y656"/>
    <mergeCell ref="U657:Y657"/>
    <mergeCell ref="U658:Y658"/>
    <mergeCell ref="U659:Y659"/>
    <mergeCell ref="U670:Y670"/>
    <mergeCell ref="U671:Y671"/>
    <mergeCell ref="U672:Y672"/>
    <mergeCell ref="U673:Y673"/>
    <mergeCell ref="U674:Y674"/>
    <mergeCell ref="U675:Y675"/>
    <mergeCell ref="U676:Y676"/>
    <mergeCell ref="U677:Y677"/>
    <mergeCell ref="U678:Y678"/>
    <mergeCell ref="U679:Y679"/>
    <mergeCell ref="U680:Y680"/>
    <mergeCell ref="U682:Y682"/>
    <mergeCell ref="U683:Y683"/>
    <mergeCell ref="U684:Y684"/>
    <mergeCell ref="U685:Y685"/>
    <mergeCell ref="U686:Y686"/>
    <mergeCell ref="U687:Y687"/>
    <mergeCell ref="U688:Y688"/>
    <mergeCell ref="U689:Y689"/>
    <mergeCell ref="U625:Y625"/>
    <mergeCell ref="U626:Y626"/>
    <mergeCell ref="U627:Y627"/>
    <mergeCell ref="U628:Y628"/>
    <mergeCell ref="U629:Y629"/>
    <mergeCell ref="U630:Y630"/>
    <mergeCell ref="U631:Y631"/>
    <mergeCell ref="U632:Y632"/>
    <mergeCell ref="U633:Y633"/>
    <mergeCell ref="U634:Y634"/>
    <mergeCell ref="U635:Y635"/>
    <mergeCell ref="U636:Y636"/>
    <mergeCell ref="U637:Y637"/>
    <mergeCell ref="U638:Y638"/>
    <mergeCell ref="U639:Y639"/>
    <mergeCell ref="U608:Y608"/>
    <mergeCell ref="U609:Y609"/>
    <mergeCell ref="U610:Y610"/>
    <mergeCell ref="U611:Y611"/>
    <mergeCell ref="U612:Y612"/>
    <mergeCell ref="U613:Y613"/>
    <mergeCell ref="U614:Y614"/>
    <mergeCell ref="U615:Y615"/>
    <mergeCell ref="U616:Y616"/>
    <mergeCell ref="U617:Y617"/>
    <mergeCell ref="U618:Y618"/>
    <mergeCell ref="U619:Y619"/>
    <mergeCell ref="U620:Y620"/>
    <mergeCell ref="U623:Y623"/>
    <mergeCell ref="U624:Y624"/>
    <mergeCell ref="U561:Y561"/>
    <mergeCell ref="U562:Y562"/>
    <mergeCell ref="U563:Y563"/>
    <mergeCell ref="U564:Y564"/>
    <mergeCell ref="U582:Y582"/>
    <mergeCell ref="U583:Y583"/>
    <mergeCell ref="U584:Y584"/>
    <mergeCell ref="U585:Y585"/>
    <mergeCell ref="U586:Y586"/>
    <mergeCell ref="U587:Y587"/>
    <mergeCell ref="U588:Y588"/>
    <mergeCell ref="U589:Y589"/>
    <mergeCell ref="U590:Y590"/>
    <mergeCell ref="U559:Y559"/>
    <mergeCell ref="U560:Y560"/>
    <mergeCell ref="U565:Y565"/>
    <mergeCell ref="U566:Y566"/>
    <mergeCell ref="U567:Y567"/>
    <mergeCell ref="U568:Y568"/>
    <mergeCell ref="U569:Y569"/>
    <mergeCell ref="U570:Y570"/>
    <mergeCell ref="U571:Y571"/>
    <mergeCell ref="U572:Y572"/>
    <mergeCell ref="U573:Y573"/>
    <mergeCell ref="U574:Y574"/>
    <mergeCell ref="U575:Y575"/>
    <mergeCell ref="U576:Y576"/>
    <mergeCell ref="U577:Y577"/>
    <mergeCell ref="U578:Y578"/>
    <mergeCell ref="U579:Y579"/>
    <mergeCell ref="U580:Y580"/>
    <mergeCell ref="U581:Y581"/>
    <mergeCell ref="U510:Y510"/>
    <mergeCell ref="U511:Y511"/>
    <mergeCell ref="U512:Y512"/>
    <mergeCell ref="U513:Y513"/>
    <mergeCell ref="U514:Y514"/>
    <mergeCell ref="U532:Y532"/>
    <mergeCell ref="U533:Y533"/>
    <mergeCell ref="U534:Y534"/>
    <mergeCell ref="U535:Y535"/>
    <mergeCell ref="U536:Y536"/>
    <mergeCell ref="U537:Y537"/>
    <mergeCell ref="U538:Y538"/>
    <mergeCell ref="U539:Y539"/>
    <mergeCell ref="U515:Y515"/>
    <mergeCell ref="U516:Y516"/>
    <mergeCell ref="U517:Y517"/>
    <mergeCell ref="U518:Y518"/>
    <mergeCell ref="U519:Y519"/>
    <mergeCell ref="U520:Y520"/>
    <mergeCell ref="U521:Y521"/>
    <mergeCell ref="U522:Y522"/>
    <mergeCell ref="U523:Y523"/>
    <mergeCell ref="U524:Y524"/>
    <mergeCell ref="U525:Y525"/>
    <mergeCell ref="U526:Y526"/>
    <mergeCell ref="U527:Y527"/>
    <mergeCell ref="U528:Y528"/>
    <mergeCell ref="U529:Y529"/>
    <mergeCell ref="U530:Y530"/>
    <mergeCell ref="U531:Y531"/>
    <mergeCell ref="U495:Y495"/>
    <mergeCell ref="U496:Y496"/>
    <mergeCell ref="U497:Y497"/>
    <mergeCell ref="U498:Y498"/>
    <mergeCell ref="U499:Y499"/>
    <mergeCell ref="U500:Y500"/>
    <mergeCell ref="U501:Y501"/>
    <mergeCell ref="U502:Y502"/>
    <mergeCell ref="U503:Y503"/>
    <mergeCell ref="U504:Y504"/>
    <mergeCell ref="U505:Y505"/>
    <mergeCell ref="U493:Y493"/>
    <mergeCell ref="U494:Y494"/>
    <mergeCell ref="U506:Y506"/>
    <mergeCell ref="U507:Y507"/>
    <mergeCell ref="U508:Y508"/>
    <mergeCell ref="U509:Y509"/>
    <mergeCell ref="U438:Y438"/>
    <mergeCell ref="U439:Y439"/>
    <mergeCell ref="U440:Y440"/>
    <mergeCell ref="U441:Y441"/>
    <mergeCell ref="U442:Y442"/>
    <mergeCell ref="U443:Y443"/>
    <mergeCell ref="U444:Y444"/>
    <mergeCell ref="U445:Y445"/>
    <mergeCell ref="U446:Y446"/>
    <mergeCell ref="U447:Y447"/>
    <mergeCell ref="U448:Y448"/>
    <mergeCell ref="U449:Y449"/>
    <mergeCell ref="U450:Y450"/>
    <mergeCell ref="U468:Y468"/>
    <mergeCell ref="U469:Y469"/>
    <mergeCell ref="U470:Y470"/>
    <mergeCell ref="U471:Y471"/>
    <mergeCell ref="U451:Y451"/>
    <mergeCell ref="U452:Y452"/>
    <mergeCell ref="U453:Y453"/>
    <mergeCell ref="U454:Y454"/>
    <mergeCell ref="U455:Y455"/>
    <mergeCell ref="U456:Y456"/>
    <mergeCell ref="U457:Y457"/>
    <mergeCell ref="U458:Y458"/>
    <mergeCell ref="U459:Y459"/>
    <mergeCell ref="U460:Y460"/>
    <mergeCell ref="U461:Y461"/>
    <mergeCell ref="U462:Y462"/>
    <mergeCell ref="U463:Y463"/>
    <mergeCell ref="U464:Y464"/>
    <mergeCell ref="U465:Y465"/>
    <mergeCell ref="U434:Y434"/>
    <mergeCell ref="U435:Y435"/>
    <mergeCell ref="U411:Y411"/>
    <mergeCell ref="U412:Y412"/>
    <mergeCell ref="U413:Y413"/>
    <mergeCell ref="U414:Y414"/>
    <mergeCell ref="U415:Y415"/>
    <mergeCell ref="U416:Y416"/>
    <mergeCell ref="U417:Y417"/>
    <mergeCell ref="U418:Y418"/>
    <mergeCell ref="U419:Y419"/>
    <mergeCell ref="U420:Y420"/>
    <mergeCell ref="U421:Y421"/>
    <mergeCell ref="U422:Y422"/>
    <mergeCell ref="U423:Y423"/>
    <mergeCell ref="U436:Y436"/>
    <mergeCell ref="U437:Y437"/>
    <mergeCell ref="U424:Y424"/>
    <mergeCell ref="U425:Y425"/>
    <mergeCell ref="U426:Y426"/>
    <mergeCell ref="U427:Y427"/>
    <mergeCell ref="U345:Y345"/>
    <mergeCell ref="U346:Y346"/>
    <mergeCell ref="U364:Y364"/>
    <mergeCell ref="U365:Y365"/>
    <mergeCell ref="U366:Y366"/>
    <mergeCell ref="U367:Y367"/>
    <mergeCell ref="U385:Y385"/>
    <mergeCell ref="U386:Y386"/>
    <mergeCell ref="U362:Y362"/>
    <mergeCell ref="U363:Y363"/>
    <mergeCell ref="U368:Y368"/>
    <mergeCell ref="U369:Y369"/>
    <mergeCell ref="U370:Y370"/>
    <mergeCell ref="U371:Y371"/>
    <mergeCell ref="U372:Y372"/>
    <mergeCell ref="U373:Y373"/>
    <mergeCell ref="U374:Y374"/>
    <mergeCell ref="U375:Y375"/>
    <mergeCell ref="U376:Y376"/>
    <mergeCell ref="U377:Y377"/>
    <mergeCell ref="U378:Y378"/>
    <mergeCell ref="U379:Y379"/>
    <mergeCell ref="U380:Y380"/>
    <mergeCell ref="U381:Y381"/>
    <mergeCell ref="U382:Y382"/>
    <mergeCell ref="U383:Y383"/>
    <mergeCell ref="U384:Y384"/>
    <mergeCell ref="U298:Y298"/>
    <mergeCell ref="U299:Y299"/>
    <mergeCell ref="U300:Y300"/>
    <mergeCell ref="U301:Y301"/>
    <mergeCell ref="U296:Y296"/>
    <mergeCell ref="U297:Y297"/>
    <mergeCell ref="U302:Y302"/>
    <mergeCell ref="U303:Y303"/>
    <mergeCell ref="U304:Y304"/>
    <mergeCell ref="U305:Y305"/>
    <mergeCell ref="U306:Y306"/>
    <mergeCell ref="U307:Y307"/>
    <mergeCell ref="U308:Y308"/>
    <mergeCell ref="U309:Y309"/>
    <mergeCell ref="U327:Y327"/>
    <mergeCell ref="U328:Y328"/>
    <mergeCell ref="U329:Y329"/>
    <mergeCell ref="U310:Y310"/>
    <mergeCell ref="U311:Y311"/>
    <mergeCell ref="U312:Y312"/>
    <mergeCell ref="U313:Y313"/>
    <mergeCell ref="U314:Y314"/>
    <mergeCell ref="U315:Y315"/>
    <mergeCell ref="U316:Y316"/>
    <mergeCell ref="U317:Y317"/>
    <mergeCell ref="U318:Y318"/>
    <mergeCell ref="U319:Y319"/>
    <mergeCell ref="U320:Y320"/>
    <mergeCell ref="U321:Y321"/>
    <mergeCell ref="U322:Y322"/>
    <mergeCell ref="U323:Y323"/>
    <mergeCell ref="U324:Y324"/>
    <mergeCell ref="U234:Y234"/>
    <mergeCell ref="U235:Y235"/>
    <mergeCell ref="U236:Y236"/>
    <mergeCell ref="U237:Y237"/>
    <mergeCell ref="U238:Y238"/>
    <mergeCell ref="U239:Y239"/>
    <mergeCell ref="U240:Y240"/>
    <mergeCell ref="U241:Y241"/>
    <mergeCell ref="U242:Y242"/>
    <mergeCell ref="U243:Y243"/>
    <mergeCell ref="U244:Y244"/>
    <mergeCell ref="U262:Y262"/>
    <mergeCell ref="U263:Y263"/>
    <mergeCell ref="U264:Y264"/>
    <mergeCell ref="U265:Y265"/>
    <mergeCell ref="U266:Y266"/>
    <mergeCell ref="U267:Y267"/>
    <mergeCell ref="U245:Y245"/>
    <mergeCell ref="U246:Y246"/>
    <mergeCell ref="U247:Y247"/>
    <mergeCell ref="U248:Y248"/>
    <mergeCell ref="U249:Y249"/>
    <mergeCell ref="U250:Y250"/>
    <mergeCell ref="U251:Y251"/>
    <mergeCell ref="U252:Y252"/>
    <mergeCell ref="U253:Y253"/>
    <mergeCell ref="U254:Y254"/>
    <mergeCell ref="U255:Y255"/>
    <mergeCell ref="U256:Y256"/>
    <mergeCell ref="U257:Y257"/>
    <mergeCell ref="U258:Y258"/>
    <mergeCell ref="U259:Y259"/>
    <mergeCell ref="U220:Y220"/>
    <mergeCell ref="U221:Y221"/>
    <mergeCell ref="U222:Y222"/>
    <mergeCell ref="U223:Y223"/>
    <mergeCell ref="U224:Y224"/>
    <mergeCell ref="U225:Y225"/>
    <mergeCell ref="U226:Y226"/>
    <mergeCell ref="U227:Y227"/>
    <mergeCell ref="U228:Y228"/>
    <mergeCell ref="U229:Y229"/>
    <mergeCell ref="U230:Y230"/>
    <mergeCell ref="U231:Y231"/>
    <mergeCell ref="U232:Y232"/>
    <mergeCell ref="U233:Y233"/>
    <mergeCell ref="U216:Y216"/>
    <mergeCell ref="U217:Y217"/>
    <mergeCell ref="U218:Y218"/>
    <mergeCell ref="U219:Y219"/>
    <mergeCell ref="U134:Y134"/>
    <mergeCell ref="U135:Y135"/>
    <mergeCell ref="U136:Y136"/>
    <mergeCell ref="U137:Y137"/>
    <mergeCell ref="U138:Y138"/>
    <mergeCell ref="U139:Y139"/>
    <mergeCell ref="U140:Y140"/>
    <mergeCell ref="U141:Y141"/>
    <mergeCell ref="U142:Y142"/>
    <mergeCell ref="U143:Y143"/>
    <mergeCell ref="U144:Y144"/>
    <mergeCell ref="U145:Y145"/>
    <mergeCell ref="U146:Y146"/>
    <mergeCell ref="U147:Y147"/>
    <mergeCell ref="U148:Y148"/>
    <mergeCell ref="U200:Y200"/>
    <mergeCell ref="U201:Y201"/>
    <mergeCell ref="U153:Y153"/>
    <mergeCell ref="U154:Y154"/>
    <mergeCell ref="U155:Y155"/>
    <mergeCell ref="U156:Y156"/>
    <mergeCell ref="U157:Y157"/>
    <mergeCell ref="U158:Y158"/>
    <mergeCell ref="U159:Y159"/>
    <mergeCell ref="U160:Y160"/>
    <mergeCell ref="U161:Y161"/>
    <mergeCell ref="U162:Y162"/>
    <mergeCell ref="U163:Y163"/>
    <mergeCell ref="U164:Y164"/>
    <mergeCell ref="U165:Y165"/>
    <mergeCell ref="U166:Y166"/>
    <mergeCell ref="U167:Y167"/>
    <mergeCell ref="U107:Y107"/>
    <mergeCell ref="U108:Y108"/>
    <mergeCell ref="U109:Y109"/>
    <mergeCell ref="U110:Y110"/>
    <mergeCell ref="U111:Y111"/>
    <mergeCell ref="U112:Y112"/>
    <mergeCell ref="U113:Y113"/>
    <mergeCell ref="U114:Y114"/>
    <mergeCell ref="U85:Y85"/>
    <mergeCell ref="U86:Y86"/>
    <mergeCell ref="U87:Y87"/>
    <mergeCell ref="U88:Y88"/>
    <mergeCell ref="U89:Y89"/>
    <mergeCell ref="U90:Y90"/>
    <mergeCell ref="U91:Y91"/>
    <mergeCell ref="U92:Y92"/>
    <mergeCell ref="U93:Y93"/>
    <mergeCell ref="U94:Y94"/>
    <mergeCell ref="U95:Y95"/>
    <mergeCell ref="U96:Y96"/>
    <mergeCell ref="U97:Y97"/>
    <mergeCell ref="U98:Y98"/>
    <mergeCell ref="U99:Y99"/>
    <mergeCell ref="R3:U3"/>
    <mergeCell ref="R4:U4"/>
    <mergeCell ref="R9:U9"/>
    <mergeCell ref="R10:U10"/>
    <mergeCell ref="R11:U11"/>
    <mergeCell ref="R24:U24"/>
    <mergeCell ref="R13:U13"/>
    <mergeCell ref="R14:U14"/>
    <mergeCell ref="G23:I23"/>
    <mergeCell ref="G22:I22"/>
    <mergeCell ref="G14:I14"/>
    <mergeCell ref="G26:I26"/>
    <mergeCell ref="R26:U26"/>
    <mergeCell ref="G25:I25"/>
    <mergeCell ref="G24:I24"/>
    <mergeCell ref="G12:I12"/>
    <mergeCell ref="R12:U12"/>
    <mergeCell ref="R23:U23"/>
    <mergeCell ref="R16:U16"/>
    <mergeCell ref="R19:U19"/>
    <mergeCell ref="R18:U18"/>
    <mergeCell ref="G16:I16"/>
    <mergeCell ref="G19:I19"/>
    <mergeCell ref="G18:I18"/>
    <mergeCell ref="G15:I15"/>
    <mergeCell ref="R15:U15"/>
    <mergeCell ref="R20:U20"/>
    <mergeCell ref="R25:U25"/>
    <mergeCell ref="G17:I17"/>
    <mergeCell ref="R17:U17"/>
    <mergeCell ref="G3:I3"/>
    <mergeCell ref="G4:I4"/>
    <mergeCell ref="G5:I5"/>
    <mergeCell ref="R5:U5"/>
    <mergeCell ref="G6:I6"/>
    <mergeCell ref="R6:U6"/>
    <mergeCell ref="G7:I7"/>
    <mergeCell ref="R7:U7"/>
    <mergeCell ref="G8:I8"/>
    <mergeCell ref="R8:U8"/>
    <mergeCell ref="R22:U22"/>
    <mergeCell ref="G21:I21"/>
    <mergeCell ref="R21:U21"/>
    <mergeCell ref="K46:N46"/>
    <mergeCell ref="U75:Y75"/>
    <mergeCell ref="U76:Y76"/>
    <mergeCell ref="U77:Y77"/>
    <mergeCell ref="U78:Y78"/>
    <mergeCell ref="U79:Y79"/>
    <mergeCell ref="G11:I11"/>
    <mergeCell ref="U51:Y51"/>
    <mergeCell ref="T46:Z46"/>
    <mergeCell ref="U50:Y50"/>
    <mergeCell ref="U52:Y52"/>
    <mergeCell ref="U53:Y53"/>
    <mergeCell ref="U54:Y54"/>
    <mergeCell ref="U55:Y55"/>
    <mergeCell ref="U56:Y56"/>
    <mergeCell ref="U57:Y57"/>
    <mergeCell ref="U58:Y58"/>
    <mergeCell ref="U59:Y59"/>
    <mergeCell ref="U60:Y60"/>
    <mergeCell ref="U61:Y61"/>
    <mergeCell ref="U62:Y62"/>
    <mergeCell ref="U1098:Y1098"/>
    <mergeCell ref="U1099:Y1099"/>
    <mergeCell ref="U1100:Y1100"/>
    <mergeCell ref="U1101:Y1101"/>
    <mergeCell ref="U1102:Y1102"/>
    <mergeCell ref="U1103:Y1103"/>
    <mergeCell ref="U1104:Y1104"/>
    <mergeCell ref="U1105:Y1105"/>
    <mergeCell ref="U1106:Y1106"/>
    <mergeCell ref="U1107:Y1107"/>
    <mergeCell ref="U1108:Y1108"/>
    <mergeCell ref="U1109:Y1109"/>
    <mergeCell ref="U1110:Y1110"/>
    <mergeCell ref="U1079:Y1079"/>
    <mergeCell ref="U1080:Y1080"/>
    <mergeCell ref="U1047:Y1047"/>
    <mergeCell ref="U1048:Y1048"/>
    <mergeCell ref="U1049:Y1049"/>
    <mergeCell ref="U1050:Y1050"/>
    <mergeCell ref="U1051:Y1051"/>
    <mergeCell ref="U1052:Y1052"/>
    <mergeCell ref="U1053:Y1053"/>
    <mergeCell ref="U1054:Y1054"/>
    <mergeCell ref="U1055:Y1055"/>
    <mergeCell ref="U1056:Y1056"/>
    <mergeCell ref="U1057:Y1057"/>
    <mergeCell ref="U1058:Y1058"/>
    <mergeCell ref="U1059:Y1059"/>
    <mergeCell ref="U1060:Y1060"/>
    <mergeCell ref="U1061:Y1061"/>
    <mergeCell ref="U1077:Y1077"/>
    <mergeCell ref="U1078:Y1078"/>
    <mergeCell ref="U1081:Y1081"/>
    <mergeCell ref="U1082:Y1082"/>
    <mergeCell ref="U1083:Y1083"/>
    <mergeCell ref="U1084:Y1084"/>
    <mergeCell ref="U1085:Y1085"/>
    <mergeCell ref="U1086:Y1086"/>
    <mergeCell ref="U1087:Y1087"/>
    <mergeCell ref="U1088:Y1088"/>
    <mergeCell ref="U1089:Y1089"/>
    <mergeCell ref="U1090:Y1090"/>
    <mergeCell ref="U1091:Y1091"/>
    <mergeCell ref="U1092:Y1092"/>
    <mergeCell ref="U1093:Y1093"/>
    <mergeCell ref="U1094:Y1094"/>
    <mergeCell ref="U1095:Y1095"/>
    <mergeCell ref="U1096:Y1096"/>
    <mergeCell ref="U1097:Y1097"/>
    <mergeCell ref="U1166:Y1166"/>
    <mergeCell ref="U1167:Y1167"/>
    <mergeCell ref="U1168:Y1168"/>
    <mergeCell ref="U1169:Y1169"/>
    <mergeCell ref="U1170:Y1170"/>
    <mergeCell ref="U1171:Y1171"/>
    <mergeCell ref="U1172:Y1172"/>
    <mergeCell ref="U1173:Y1173"/>
    <mergeCell ref="U1174:Y1174"/>
    <mergeCell ref="U1175:Y1175"/>
    <mergeCell ref="U1176:Y1176"/>
    <mergeCell ref="U1177:Y1177"/>
    <mergeCell ref="U1178:Y1178"/>
    <mergeCell ref="U1147:Y1147"/>
    <mergeCell ref="U1148:Y1148"/>
    <mergeCell ref="U1115:Y1115"/>
    <mergeCell ref="U1116:Y1116"/>
    <mergeCell ref="U1117:Y1117"/>
    <mergeCell ref="U1118:Y1118"/>
    <mergeCell ref="U1119:Y1119"/>
    <mergeCell ref="U1120:Y1120"/>
    <mergeCell ref="U1121:Y1121"/>
    <mergeCell ref="U1122:Y1122"/>
    <mergeCell ref="U1123:Y1123"/>
    <mergeCell ref="U1124:Y1124"/>
    <mergeCell ref="U1125:Y1125"/>
    <mergeCell ref="U1126:Y1126"/>
    <mergeCell ref="U1127:Y1127"/>
    <mergeCell ref="U1128:Y1128"/>
    <mergeCell ref="U1129:Y1129"/>
    <mergeCell ref="U1145:Y1145"/>
    <mergeCell ref="U1146:Y1146"/>
    <mergeCell ref="U1149:Y1149"/>
    <mergeCell ref="U1150:Y1150"/>
    <mergeCell ref="U1151:Y1151"/>
    <mergeCell ref="U1152:Y1152"/>
    <mergeCell ref="U1153:Y1153"/>
    <mergeCell ref="U1154:Y1154"/>
    <mergeCell ref="U1155:Y1155"/>
    <mergeCell ref="U1156:Y1156"/>
    <mergeCell ref="U1157:Y1157"/>
    <mergeCell ref="U1158:Y1158"/>
    <mergeCell ref="U1159:Y1159"/>
    <mergeCell ref="U1160:Y1160"/>
    <mergeCell ref="U1161:Y1161"/>
    <mergeCell ref="U1162:Y1162"/>
    <mergeCell ref="U1163:Y1163"/>
    <mergeCell ref="U1164:Y1164"/>
    <mergeCell ref="U1165:Y1165"/>
    <mergeCell ref="U1234:Y1234"/>
    <mergeCell ref="U1235:Y1235"/>
    <mergeCell ref="U1236:Y1236"/>
    <mergeCell ref="U1237:Y1237"/>
    <mergeCell ref="U1238:Y1238"/>
    <mergeCell ref="U1239:Y1239"/>
    <mergeCell ref="U1240:Y1240"/>
    <mergeCell ref="U1241:Y1241"/>
    <mergeCell ref="U1242:Y1242"/>
    <mergeCell ref="U1243:Y1243"/>
    <mergeCell ref="U1244:Y1244"/>
    <mergeCell ref="U1245:Y1245"/>
    <mergeCell ref="U1246:Y1246"/>
    <mergeCell ref="U1215:Y1215"/>
    <mergeCell ref="U1216:Y1216"/>
    <mergeCell ref="U1183:Y1183"/>
    <mergeCell ref="U1184:Y1184"/>
    <mergeCell ref="U1185:Y1185"/>
    <mergeCell ref="U1186:Y1186"/>
    <mergeCell ref="U1187:Y1187"/>
    <mergeCell ref="U1188:Y1188"/>
    <mergeCell ref="U1189:Y1189"/>
    <mergeCell ref="U1190:Y1190"/>
    <mergeCell ref="U1191:Y1191"/>
    <mergeCell ref="U1192:Y1192"/>
    <mergeCell ref="U1193:Y1193"/>
    <mergeCell ref="U1194:Y1194"/>
    <mergeCell ref="U1195:Y1195"/>
    <mergeCell ref="U1196:Y1196"/>
    <mergeCell ref="U1197:Y1197"/>
    <mergeCell ref="U1213:Y1213"/>
    <mergeCell ref="U1214:Y1214"/>
    <mergeCell ref="U1217:Y1217"/>
    <mergeCell ref="U1218:Y1218"/>
    <mergeCell ref="U1219:Y1219"/>
    <mergeCell ref="U1220:Y1220"/>
    <mergeCell ref="U1221:Y1221"/>
    <mergeCell ref="U1222:Y1222"/>
    <mergeCell ref="U1223:Y1223"/>
    <mergeCell ref="U1224:Y1224"/>
    <mergeCell ref="U1225:Y1225"/>
    <mergeCell ref="U1226:Y1226"/>
    <mergeCell ref="U1227:Y1227"/>
    <mergeCell ref="U1228:Y1228"/>
    <mergeCell ref="U1229:Y1229"/>
    <mergeCell ref="U1230:Y1230"/>
    <mergeCell ref="U1231:Y1231"/>
    <mergeCell ref="U1232:Y1232"/>
    <mergeCell ref="U1233:Y1233"/>
    <mergeCell ref="U1302:Y1302"/>
    <mergeCell ref="U1303:Y1303"/>
    <mergeCell ref="U1304:Y1304"/>
    <mergeCell ref="U1305:Y1305"/>
    <mergeCell ref="U1306:Y1306"/>
    <mergeCell ref="U1307:Y1307"/>
    <mergeCell ref="U1308:Y1308"/>
    <mergeCell ref="U1309:Y1309"/>
    <mergeCell ref="U1310:Y1310"/>
    <mergeCell ref="U1311:Y1311"/>
    <mergeCell ref="U1312:Y1312"/>
    <mergeCell ref="U1313:Y1313"/>
    <mergeCell ref="U1314:Y1314"/>
    <mergeCell ref="U1283:Y1283"/>
    <mergeCell ref="U1284:Y1284"/>
    <mergeCell ref="U1251:Y1251"/>
    <mergeCell ref="U1252:Y1252"/>
    <mergeCell ref="U1253:Y1253"/>
    <mergeCell ref="U1254:Y1254"/>
    <mergeCell ref="U1255:Y1255"/>
    <mergeCell ref="U1256:Y1256"/>
    <mergeCell ref="U1257:Y1257"/>
    <mergeCell ref="U1258:Y1258"/>
    <mergeCell ref="U1259:Y1259"/>
    <mergeCell ref="U1260:Y1260"/>
    <mergeCell ref="U1261:Y1261"/>
    <mergeCell ref="U1262:Y1262"/>
    <mergeCell ref="U1263:Y1263"/>
    <mergeCell ref="U1264:Y1264"/>
    <mergeCell ref="U1265:Y1265"/>
    <mergeCell ref="U1281:Y1281"/>
    <mergeCell ref="U1282:Y1282"/>
    <mergeCell ref="U1285:Y1285"/>
    <mergeCell ref="U1286:Y1286"/>
    <mergeCell ref="U1287:Y1287"/>
    <mergeCell ref="U1288:Y1288"/>
    <mergeCell ref="U1289:Y1289"/>
    <mergeCell ref="U1290:Y1290"/>
    <mergeCell ref="U1291:Y1291"/>
    <mergeCell ref="U1292:Y1292"/>
    <mergeCell ref="U1293:Y1293"/>
    <mergeCell ref="U1294:Y1294"/>
    <mergeCell ref="U1295:Y1295"/>
    <mergeCell ref="U1296:Y1296"/>
    <mergeCell ref="U1297:Y1297"/>
    <mergeCell ref="U1298:Y1298"/>
    <mergeCell ref="U1299:Y1299"/>
    <mergeCell ref="U1300:Y1300"/>
    <mergeCell ref="U1301:Y1301"/>
    <mergeCell ref="U1370:Y1370"/>
    <mergeCell ref="U1371:Y1371"/>
    <mergeCell ref="U1372:Y1372"/>
    <mergeCell ref="U1373:Y1373"/>
    <mergeCell ref="U1374:Y1374"/>
    <mergeCell ref="U1375:Y1375"/>
    <mergeCell ref="U1376:Y1376"/>
    <mergeCell ref="U1377:Y1377"/>
    <mergeCell ref="U1378:Y1378"/>
    <mergeCell ref="U1379:Y1379"/>
    <mergeCell ref="U1380:Y1380"/>
    <mergeCell ref="U1381:Y1381"/>
    <mergeCell ref="U1382:Y1382"/>
    <mergeCell ref="U1351:Y1351"/>
    <mergeCell ref="U1352:Y1352"/>
    <mergeCell ref="U1319:Y1319"/>
    <mergeCell ref="U1320:Y1320"/>
    <mergeCell ref="U1321:Y1321"/>
    <mergeCell ref="U1322:Y1322"/>
    <mergeCell ref="U1323:Y1323"/>
    <mergeCell ref="U1324:Y1324"/>
    <mergeCell ref="U1325:Y1325"/>
    <mergeCell ref="U1326:Y1326"/>
    <mergeCell ref="U1327:Y1327"/>
    <mergeCell ref="U1328:Y1328"/>
    <mergeCell ref="U1329:Y1329"/>
    <mergeCell ref="U1330:Y1330"/>
    <mergeCell ref="U1331:Y1331"/>
    <mergeCell ref="U1332:Y1332"/>
    <mergeCell ref="U1333:Y1333"/>
    <mergeCell ref="U1349:Y1349"/>
    <mergeCell ref="U1350:Y1350"/>
    <mergeCell ref="U1353:Y1353"/>
    <mergeCell ref="U1354:Y1354"/>
    <mergeCell ref="U1355:Y1355"/>
    <mergeCell ref="U1356:Y1356"/>
    <mergeCell ref="U1357:Y1357"/>
    <mergeCell ref="U1358:Y1358"/>
    <mergeCell ref="U1359:Y1359"/>
    <mergeCell ref="U1360:Y1360"/>
    <mergeCell ref="U1361:Y1361"/>
    <mergeCell ref="U1362:Y1362"/>
    <mergeCell ref="U1363:Y1363"/>
    <mergeCell ref="U1364:Y1364"/>
    <mergeCell ref="U1365:Y1365"/>
    <mergeCell ref="U1366:Y1366"/>
    <mergeCell ref="U1367:Y1367"/>
    <mergeCell ref="U1368:Y1368"/>
    <mergeCell ref="U1369:Y1369"/>
    <mergeCell ref="U1438:Y1438"/>
    <mergeCell ref="U1439:Y1439"/>
    <mergeCell ref="U1440:Y1440"/>
    <mergeCell ref="U1441:Y1441"/>
    <mergeCell ref="U1442:Y1442"/>
    <mergeCell ref="U1443:Y1443"/>
    <mergeCell ref="U1444:Y1444"/>
    <mergeCell ref="U1445:Y1445"/>
    <mergeCell ref="U1446:Y1446"/>
    <mergeCell ref="U1447:Y1447"/>
    <mergeCell ref="U1448:Y1448"/>
    <mergeCell ref="U1449:Y1449"/>
    <mergeCell ref="U1450:Y1450"/>
    <mergeCell ref="U1419:Y1419"/>
    <mergeCell ref="U1420:Y1420"/>
    <mergeCell ref="U1387:Y1387"/>
    <mergeCell ref="U1388:Y1388"/>
    <mergeCell ref="U1389:Y1389"/>
    <mergeCell ref="U1390:Y1390"/>
    <mergeCell ref="U1391:Y1391"/>
    <mergeCell ref="U1392:Y1392"/>
    <mergeCell ref="U1393:Y1393"/>
    <mergeCell ref="U1394:Y1394"/>
    <mergeCell ref="U1395:Y1395"/>
    <mergeCell ref="U1396:Y1396"/>
    <mergeCell ref="U1397:Y1397"/>
    <mergeCell ref="U1398:Y1398"/>
    <mergeCell ref="U1399:Y1399"/>
    <mergeCell ref="U1400:Y1400"/>
    <mergeCell ref="U1401:Y1401"/>
    <mergeCell ref="U1417:Y1417"/>
    <mergeCell ref="U1418:Y1418"/>
    <mergeCell ref="U1421:Y1421"/>
    <mergeCell ref="U1422:Y1422"/>
    <mergeCell ref="U1423:Y1423"/>
    <mergeCell ref="U1424:Y1424"/>
    <mergeCell ref="U1425:Y1425"/>
    <mergeCell ref="U1426:Y1426"/>
    <mergeCell ref="U1427:Y1427"/>
    <mergeCell ref="U1428:Y1428"/>
    <mergeCell ref="U1429:Y1429"/>
    <mergeCell ref="U1430:Y1430"/>
    <mergeCell ref="U1431:Y1431"/>
    <mergeCell ref="U1432:Y1432"/>
    <mergeCell ref="U1433:Y1433"/>
    <mergeCell ref="U1434:Y1434"/>
    <mergeCell ref="U1435:Y1435"/>
    <mergeCell ref="U1436:Y1436"/>
    <mergeCell ref="U1437:Y1437"/>
    <mergeCell ref="U1487:Y1487"/>
    <mergeCell ref="U1488:Y1488"/>
    <mergeCell ref="U1455:Y1455"/>
    <mergeCell ref="U1456:Y1456"/>
    <mergeCell ref="U1457:Y1457"/>
    <mergeCell ref="U1458:Y1458"/>
    <mergeCell ref="U1459:Y1459"/>
    <mergeCell ref="U1460:Y1460"/>
    <mergeCell ref="U1461:Y1461"/>
    <mergeCell ref="U1462:Y1462"/>
    <mergeCell ref="U1463:Y1463"/>
    <mergeCell ref="U1464:Y1464"/>
    <mergeCell ref="U1465:Y1465"/>
    <mergeCell ref="U1466:Y1466"/>
    <mergeCell ref="U1467:Y1467"/>
    <mergeCell ref="U1468:Y1468"/>
    <mergeCell ref="U1469:Y1469"/>
    <mergeCell ref="U1485:Y1485"/>
    <mergeCell ref="U1486:Y1486"/>
    <mergeCell ref="U1925:Y1925"/>
    <mergeCell ref="U1926:Y1926"/>
    <mergeCell ref="U1927:Y1927"/>
    <mergeCell ref="U1928:Y1928"/>
    <mergeCell ref="U1929:Y1929"/>
    <mergeCell ref="U1930:Y1930"/>
    <mergeCell ref="U1974:Y1974"/>
    <mergeCell ref="U1975:Y1975"/>
    <mergeCell ref="U1976:Y1976"/>
    <mergeCell ref="U1977:Y1977"/>
    <mergeCell ref="U2014:Y2014"/>
    <mergeCell ref="U2015:Y2015"/>
    <mergeCell ref="U2016:Y2016"/>
    <mergeCell ref="U2017:Y2017"/>
    <mergeCell ref="U1931:Y1931"/>
    <mergeCell ref="U1932:Y1932"/>
    <mergeCell ref="U1984:Y1984"/>
    <mergeCell ref="U1985:Y1985"/>
    <mergeCell ref="U1952:Y1952"/>
    <mergeCell ref="U1953:Y1953"/>
    <mergeCell ref="U1954:Y1954"/>
    <mergeCell ref="U1955:Y1955"/>
    <mergeCell ref="U1956:Y1956"/>
    <mergeCell ref="U1957:Y1957"/>
    <mergeCell ref="U1958:Y1958"/>
    <mergeCell ref="U1959:Y1959"/>
    <mergeCell ref="U1960:Y1960"/>
    <mergeCell ref="U1961:Y1961"/>
    <mergeCell ref="U1962:Y1962"/>
    <mergeCell ref="U1963:Y1963"/>
    <mergeCell ref="U1964:Y1964"/>
    <mergeCell ref="U1965:Y1965"/>
    <mergeCell ref="U2252:Y2252"/>
    <mergeCell ref="U2253:Y2253"/>
    <mergeCell ref="U2254:Y2254"/>
    <mergeCell ref="U2255:Y2255"/>
    <mergeCell ref="U2256:Y2256"/>
    <mergeCell ref="U2257:Y2257"/>
    <mergeCell ref="U2258:Y2258"/>
    <mergeCell ref="U2205:Y2205"/>
    <mergeCell ref="U2206:Y2206"/>
    <mergeCell ref="U2207:Y2207"/>
    <mergeCell ref="U2208:Y2208"/>
    <mergeCell ref="U2209:Y2209"/>
    <mergeCell ref="U2210:Y2210"/>
    <mergeCell ref="U2211:Y2211"/>
    <mergeCell ref="U2212:Y2212"/>
    <mergeCell ref="U2213:Y2213"/>
    <mergeCell ref="U2214:Y2214"/>
    <mergeCell ref="U2215:Y2215"/>
    <mergeCell ref="U2239:Y2239"/>
    <mergeCell ref="U2240:Y2240"/>
    <mergeCell ref="U2241:Y2241"/>
    <mergeCell ref="U2242:Y2242"/>
    <mergeCell ref="U2243:Y2243"/>
    <mergeCell ref="U2244:Y2244"/>
    <mergeCell ref="U2245:Y2245"/>
    <mergeCell ref="U2246:Y2246"/>
    <mergeCell ref="U2247:Y2247"/>
    <mergeCell ref="U2224:Y2224"/>
    <mergeCell ref="U2250:Y2250"/>
    <mergeCell ref="U2251:Y2251"/>
    <mergeCell ref="U2222:Y2222"/>
    <mergeCell ref="U2223:Y2223"/>
    <mergeCell ref="U1966:Y1966"/>
    <mergeCell ref="U1948:Y1948"/>
    <mergeCell ref="U1949:Y1949"/>
    <mergeCell ref="U1967:Y1967"/>
    <mergeCell ref="U1968:Y1968"/>
    <mergeCell ref="U1969:Y1969"/>
    <mergeCell ref="U1950:Y1950"/>
    <mergeCell ref="U1951:Y1951"/>
    <mergeCell ref="U1970:Y1970"/>
    <mergeCell ref="U1971:Y1971"/>
    <mergeCell ref="U1972:Y1972"/>
    <mergeCell ref="U1973:Y1973"/>
    <mergeCell ref="U2037:Y2037"/>
    <mergeCell ref="U2038:Y2038"/>
    <mergeCell ref="U2039:Y2039"/>
    <mergeCell ref="U2040:Y2040"/>
    <mergeCell ref="U2041:Y2041"/>
    <mergeCell ref="U1978:Y1978"/>
    <mergeCell ref="U1979:Y1979"/>
    <mergeCell ref="U1980:Y1980"/>
    <mergeCell ref="U1981:Y1981"/>
    <mergeCell ref="U1982:Y1982"/>
    <mergeCell ref="U1983:Y1983"/>
    <mergeCell ref="U1986:Y1986"/>
    <mergeCell ref="U1987:Y1987"/>
    <mergeCell ref="U1988:Y1988"/>
    <mergeCell ref="U1989:Y1989"/>
    <mergeCell ref="U1990:Y1990"/>
    <mergeCell ref="U1991:Y1991"/>
    <mergeCell ref="U1992:Y1992"/>
    <mergeCell ref="U1993:Y1993"/>
    <mergeCell ref="U1994:Y1994"/>
    <mergeCell ref="U1995:Y1995"/>
    <mergeCell ref="U1996:Y1996"/>
    <mergeCell ref="U1997:Y1997"/>
    <mergeCell ref="U1998:Y1998"/>
    <mergeCell ref="U2008:Y2008"/>
    <mergeCell ref="U2009:Y2009"/>
    <mergeCell ref="U2010:Y2010"/>
    <mergeCell ref="U2011:Y2011"/>
    <mergeCell ref="U2031:Y2031"/>
    <mergeCell ref="U2032:Y2032"/>
    <mergeCell ref="U2107:Y2107"/>
    <mergeCell ref="U2108:Y2108"/>
    <mergeCell ref="U2109:Y2109"/>
    <mergeCell ref="U2110:Y2110"/>
    <mergeCell ref="U2111:Y2111"/>
    <mergeCell ref="U2001:Y2001"/>
    <mergeCell ref="U2002:Y2002"/>
    <mergeCell ref="U2003:Y2003"/>
    <mergeCell ref="U2004:Y2004"/>
    <mergeCell ref="U2005:Y2005"/>
    <mergeCell ref="U2006:Y2006"/>
    <mergeCell ref="U2007:Y2007"/>
    <mergeCell ref="U2042:Y2042"/>
    <mergeCell ref="U2043:Y2043"/>
    <mergeCell ref="U2044:Y2044"/>
    <mergeCell ref="U2045:Y2045"/>
    <mergeCell ref="U2046:Y2046"/>
    <mergeCell ref="U2047:Y2047"/>
    <mergeCell ref="U2048:Y2048"/>
    <mergeCell ref="U2049:Y2049"/>
    <mergeCell ref="U2018:Y2018"/>
    <mergeCell ref="U2019:Y2019"/>
    <mergeCell ref="U2142:Y2142"/>
    <mergeCell ref="U2143:Y2143"/>
    <mergeCell ref="U2144:Y2144"/>
    <mergeCell ref="U2101:Y2101"/>
    <mergeCell ref="U2102:Y2102"/>
    <mergeCell ref="U2086:Y2086"/>
    <mergeCell ref="U2087:Y2087"/>
    <mergeCell ref="U2054:Y2054"/>
    <mergeCell ref="U2055:Y2055"/>
    <mergeCell ref="U2056:Y2056"/>
    <mergeCell ref="U2057:Y2057"/>
    <mergeCell ref="U2058:Y2058"/>
    <mergeCell ref="U2059:Y2059"/>
    <mergeCell ref="U2060:Y2060"/>
    <mergeCell ref="U2061:Y2061"/>
    <mergeCell ref="U2062:Y2062"/>
    <mergeCell ref="U2063:Y2063"/>
    <mergeCell ref="U2064:Y2064"/>
    <mergeCell ref="U2084:Y2084"/>
    <mergeCell ref="U2085:Y2085"/>
    <mergeCell ref="U2122:Y2122"/>
    <mergeCell ref="U2112:Y2112"/>
    <mergeCell ref="U2113:Y2113"/>
    <mergeCell ref="U2114:Y2114"/>
    <mergeCell ref="U2091:Y2091"/>
    <mergeCell ref="U2092:Y2092"/>
    <mergeCell ref="U2093:Y2093"/>
    <mergeCell ref="U2094:Y2094"/>
    <mergeCell ref="U2095:Y2095"/>
    <mergeCell ref="U2096:Y2096"/>
    <mergeCell ref="U2097:Y2097"/>
    <mergeCell ref="U2098:Y2098"/>
    <mergeCell ref="U2033:Y2033"/>
    <mergeCell ref="U2034:Y2034"/>
    <mergeCell ref="U2035:Y2035"/>
    <mergeCell ref="U2036:Y2036"/>
    <mergeCell ref="U2139:Y2139"/>
    <mergeCell ref="U2140:Y2140"/>
    <mergeCell ref="U2141:Y2141"/>
    <mergeCell ref="U1999:Y1999"/>
    <mergeCell ref="U2000:Y2000"/>
    <mergeCell ref="U2012:Y2012"/>
    <mergeCell ref="U2013:Y2013"/>
    <mergeCell ref="U2020:Y2020"/>
    <mergeCell ref="U2021:Y2021"/>
    <mergeCell ref="U2022:Y2022"/>
    <mergeCell ref="U2023:Y2023"/>
    <mergeCell ref="U2024:Y2024"/>
    <mergeCell ref="U2025:Y2025"/>
    <mergeCell ref="U2026:Y2026"/>
    <mergeCell ref="U2027:Y2027"/>
    <mergeCell ref="U2028:Y2028"/>
    <mergeCell ref="U2029:Y2029"/>
    <mergeCell ref="U2030:Y2030"/>
    <mergeCell ref="U2088:Y2088"/>
    <mergeCell ref="U2089:Y2089"/>
    <mergeCell ref="U2090:Y2090"/>
    <mergeCell ref="U2099:Y2099"/>
    <mergeCell ref="U2100:Y2100"/>
    <mergeCell ref="U2103:Y2103"/>
    <mergeCell ref="U2104:Y2104"/>
    <mergeCell ref="U2105:Y2105"/>
    <mergeCell ref="U2106:Y2106"/>
    <mergeCell ref="U63:Y63"/>
    <mergeCell ref="U64:Y64"/>
    <mergeCell ref="U65:Y65"/>
    <mergeCell ref="U100:Y100"/>
    <mergeCell ref="U101:Y101"/>
    <mergeCell ref="U119:Y119"/>
    <mergeCell ref="U120:Y120"/>
    <mergeCell ref="U121:Y121"/>
    <mergeCell ref="U122:Y122"/>
    <mergeCell ref="U123:Y123"/>
    <mergeCell ref="U124:Y124"/>
    <mergeCell ref="U125:Y125"/>
    <mergeCell ref="U126:Y126"/>
    <mergeCell ref="U127:Y127"/>
    <mergeCell ref="U128:Y128"/>
    <mergeCell ref="U129:Y129"/>
    <mergeCell ref="U130:Y130"/>
    <mergeCell ref="U115:Y115"/>
    <mergeCell ref="U116:Y116"/>
    <mergeCell ref="U117:Y117"/>
    <mergeCell ref="U118:Y118"/>
    <mergeCell ref="U66:Y66"/>
    <mergeCell ref="U67:Y67"/>
    <mergeCell ref="U68:Y68"/>
    <mergeCell ref="U69:Y69"/>
    <mergeCell ref="U70:Y70"/>
    <mergeCell ref="U71:Y71"/>
    <mergeCell ref="U72:Y72"/>
    <mergeCell ref="U73:Y73"/>
    <mergeCell ref="U74:Y74"/>
    <mergeCell ref="U80:Y80"/>
    <mergeCell ref="U81:Y81"/>
    <mergeCell ref="U168:Y168"/>
    <mergeCell ref="U169:Y169"/>
    <mergeCell ref="U174:Y174"/>
    <mergeCell ref="U175:Y175"/>
    <mergeCell ref="U176:Y176"/>
    <mergeCell ref="U177:Y177"/>
    <mergeCell ref="U178:Y178"/>
    <mergeCell ref="U179:Y179"/>
    <mergeCell ref="U180:Y180"/>
    <mergeCell ref="U181:Y181"/>
    <mergeCell ref="U182:Y182"/>
    <mergeCell ref="U131:Y131"/>
    <mergeCell ref="U132:Y132"/>
    <mergeCell ref="U133:Y133"/>
    <mergeCell ref="U149:Y149"/>
    <mergeCell ref="U150:Y150"/>
    <mergeCell ref="U151:Y151"/>
    <mergeCell ref="U152:Y152"/>
    <mergeCell ref="U82:Y82"/>
    <mergeCell ref="U83:Y83"/>
    <mergeCell ref="U84:Y84"/>
    <mergeCell ref="U102:Y102"/>
    <mergeCell ref="U103:Y103"/>
    <mergeCell ref="U104:Y104"/>
    <mergeCell ref="U105:Y105"/>
    <mergeCell ref="U106:Y106"/>
    <mergeCell ref="U183:Y183"/>
    <mergeCell ref="U184:Y184"/>
    <mergeCell ref="U185:Y185"/>
    <mergeCell ref="U186:Y186"/>
    <mergeCell ref="U170:Y170"/>
    <mergeCell ref="U171:Y171"/>
    <mergeCell ref="U172:Y172"/>
    <mergeCell ref="U173:Y173"/>
    <mergeCell ref="U187:Y187"/>
    <mergeCell ref="U188:Y188"/>
    <mergeCell ref="U189:Y189"/>
    <mergeCell ref="U190:Y190"/>
    <mergeCell ref="U203:Y203"/>
    <mergeCell ref="U204:Y204"/>
    <mergeCell ref="U205:Y205"/>
    <mergeCell ref="U206:Y206"/>
    <mergeCell ref="U207:Y207"/>
    <mergeCell ref="U208:Y208"/>
    <mergeCell ref="U209:Y209"/>
    <mergeCell ref="U210:Y210"/>
    <mergeCell ref="U211:Y211"/>
    <mergeCell ref="U212:Y212"/>
    <mergeCell ref="U213:Y213"/>
    <mergeCell ref="U214:Y214"/>
    <mergeCell ref="U215:Y215"/>
    <mergeCell ref="U191:Y191"/>
    <mergeCell ref="U192:Y192"/>
    <mergeCell ref="U193:Y193"/>
    <mergeCell ref="U194:Y194"/>
    <mergeCell ref="U195:Y195"/>
    <mergeCell ref="U196:Y196"/>
    <mergeCell ref="U197:Y197"/>
    <mergeCell ref="U198:Y198"/>
    <mergeCell ref="U199:Y199"/>
    <mergeCell ref="U202:Y202"/>
    <mergeCell ref="U260:Y260"/>
    <mergeCell ref="U261:Y261"/>
    <mergeCell ref="U281:Y281"/>
    <mergeCell ref="U282:Y282"/>
    <mergeCell ref="U283:Y283"/>
    <mergeCell ref="U284:Y284"/>
    <mergeCell ref="U285:Y285"/>
    <mergeCell ref="U286:Y286"/>
    <mergeCell ref="U287:Y287"/>
    <mergeCell ref="U288:Y288"/>
    <mergeCell ref="U289:Y289"/>
    <mergeCell ref="U290:Y290"/>
    <mergeCell ref="U291:Y291"/>
    <mergeCell ref="U292:Y292"/>
    <mergeCell ref="U293:Y293"/>
    <mergeCell ref="U294:Y294"/>
    <mergeCell ref="U295:Y295"/>
    <mergeCell ref="U268:Y268"/>
    <mergeCell ref="U269:Y269"/>
    <mergeCell ref="U270:Y270"/>
    <mergeCell ref="U271:Y271"/>
    <mergeCell ref="U272:Y272"/>
    <mergeCell ref="U273:Y273"/>
    <mergeCell ref="U274:Y274"/>
    <mergeCell ref="U275:Y275"/>
    <mergeCell ref="U276:Y276"/>
    <mergeCell ref="U277:Y277"/>
    <mergeCell ref="U278:Y278"/>
    <mergeCell ref="U279:Y279"/>
    <mergeCell ref="U280:Y280"/>
    <mergeCell ref="U325:Y325"/>
    <mergeCell ref="U326:Y326"/>
    <mergeCell ref="U347:Y347"/>
    <mergeCell ref="U348:Y348"/>
    <mergeCell ref="U349:Y349"/>
    <mergeCell ref="U350:Y350"/>
    <mergeCell ref="U351:Y351"/>
    <mergeCell ref="U352:Y352"/>
    <mergeCell ref="U353:Y353"/>
    <mergeCell ref="U354:Y354"/>
    <mergeCell ref="U355:Y355"/>
    <mergeCell ref="U356:Y356"/>
    <mergeCell ref="U357:Y357"/>
    <mergeCell ref="U358:Y358"/>
    <mergeCell ref="U359:Y359"/>
    <mergeCell ref="U360:Y360"/>
    <mergeCell ref="U361:Y361"/>
    <mergeCell ref="U330:Y330"/>
    <mergeCell ref="U331:Y331"/>
    <mergeCell ref="U332:Y332"/>
    <mergeCell ref="U333:Y333"/>
    <mergeCell ref="U334:Y334"/>
    <mergeCell ref="U335:Y335"/>
    <mergeCell ref="U336:Y336"/>
    <mergeCell ref="U337:Y337"/>
    <mergeCell ref="U338:Y338"/>
    <mergeCell ref="U339:Y339"/>
    <mergeCell ref="U340:Y340"/>
    <mergeCell ref="U341:Y341"/>
    <mergeCell ref="U342:Y342"/>
    <mergeCell ref="U343:Y343"/>
    <mergeCell ref="U344:Y344"/>
    <mergeCell ref="U387:Y387"/>
    <mergeCell ref="U388:Y388"/>
    <mergeCell ref="U389:Y389"/>
    <mergeCell ref="U390:Y390"/>
    <mergeCell ref="U391:Y391"/>
    <mergeCell ref="U392:Y392"/>
    <mergeCell ref="U393:Y393"/>
    <mergeCell ref="U394:Y394"/>
    <mergeCell ref="U395:Y395"/>
    <mergeCell ref="U396:Y396"/>
    <mergeCell ref="U397:Y397"/>
    <mergeCell ref="U398:Y398"/>
    <mergeCell ref="U399:Y399"/>
    <mergeCell ref="U400:Y400"/>
    <mergeCell ref="U401:Y401"/>
    <mergeCell ref="U466:Y466"/>
    <mergeCell ref="U467:Y467"/>
    <mergeCell ref="U402:Y402"/>
    <mergeCell ref="U403:Y403"/>
    <mergeCell ref="U404:Y404"/>
    <mergeCell ref="U405:Y405"/>
    <mergeCell ref="U406:Y406"/>
    <mergeCell ref="U407:Y407"/>
    <mergeCell ref="U408:Y408"/>
    <mergeCell ref="U409:Y409"/>
    <mergeCell ref="U410:Y410"/>
    <mergeCell ref="U428:Y428"/>
    <mergeCell ref="U429:Y429"/>
    <mergeCell ref="U430:Y430"/>
    <mergeCell ref="U431:Y431"/>
    <mergeCell ref="U432:Y432"/>
    <mergeCell ref="U433:Y433"/>
    <mergeCell ref="U478:Y478"/>
    <mergeCell ref="U479:Y479"/>
    <mergeCell ref="U480:Y480"/>
    <mergeCell ref="U481:Y481"/>
    <mergeCell ref="U482:Y482"/>
    <mergeCell ref="U483:Y483"/>
    <mergeCell ref="U484:Y484"/>
    <mergeCell ref="U485:Y485"/>
    <mergeCell ref="U486:Y486"/>
    <mergeCell ref="U487:Y487"/>
    <mergeCell ref="U488:Y488"/>
    <mergeCell ref="U489:Y489"/>
    <mergeCell ref="U490:Y490"/>
    <mergeCell ref="U491:Y491"/>
    <mergeCell ref="U492:Y492"/>
    <mergeCell ref="U472:Y472"/>
    <mergeCell ref="U473:Y473"/>
    <mergeCell ref="U474:Y474"/>
    <mergeCell ref="U475:Y475"/>
    <mergeCell ref="U476:Y476"/>
    <mergeCell ref="U477:Y477"/>
    <mergeCell ref="U544:Y544"/>
    <mergeCell ref="U545:Y545"/>
    <mergeCell ref="U546:Y546"/>
    <mergeCell ref="U547:Y547"/>
    <mergeCell ref="U548:Y548"/>
    <mergeCell ref="U549:Y549"/>
    <mergeCell ref="U550:Y550"/>
    <mergeCell ref="U551:Y551"/>
    <mergeCell ref="U552:Y552"/>
    <mergeCell ref="U553:Y553"/>
    <mergeCell ref="U554:Y554"/>
    <mergeCell ref="U555:Y555"/>
    <mergeCell ref="U556:Y556"/>
    <mergeCell ref="U557:Y557"/>
    <mergeCell ref="U558:Y558"/>
    <mergeCell ref="U540:Y540"/>
    <mergeCell ref="U541:Y541"/>
    <mergeCell ref="U542:Y542"/>
    <mergeCell ref="U543:Y543"/>
    <mergeCell ref="U591:Y591"/>
    <mergeCell ref="U592:Y592"/>
    <mergeCell ref="U593:Y593"/>
    <mergeCell ref="U594:Y594"/>
    <mergeCell ref="U595:Y595"/>
    <mergeCell ref="U596:Y596"/>
    <mergeCell ref="U597:Y597"/>
    <mergeCell ref="U598:Y598"/>
    <mergeCell ref="U599:Y599"/>
    <mergeCell ref="U600:Y600"/>
    <mergeCell ref="U601:Y601"/>
    <mergeCell ref="U602:Y602"/>
    <mergeCell ref="U603:Y603"/>
    <mergeCell ref="U604:Y604"/>
    <mergeCell ref="U605:Y605"/>
    <mergeCell ref="U621:Y621"/>
    <mergeCell ref="U622:Y622"/>
    <mergeCell ref="U606:Y606"/>
    <mergeCell ref="U607:Y607"/>
    <mergeCell ref="U643:Y643"/>
    <mergeCell ref="U644:Y644"/>
    <mergeCell ref="U645:Y645"/>
    <mergeCell ref="U646:Y646"/>
    <mergeCell ref="U647:Y647"/>
    <mergeCell ref="U648:Y648"/>
    <mergeCell ref="U649:Y649"/>
    <mergeCell ref="U650:Y650"/>
    <mergeCell ref="U651:Y651"/>
    <mergeCell ref="U652:Y652"/>
    <mergeCell ref="U653:Y653"/>
    <mergeCell ref="U654:Y654"/>
    <mergeCell ref="U655:Y655"/>
    <mergeCell ref="U640:Y640"/>
    <mergeCell ref="U641:Y641"/>
    <mergeCell ref="U642:Y642"/>
    <mergeCell ref="U681:Y681"/>
    <mergeCell ref="U660:Y660"/>
    <mergeCell ref="U661:Y661"/>
    <mergeCell ref="U662:Y662"/>
    <mergeCell ref="U663:Y663"/>
    <mergeCell ref="U664:Y664"/>
    <mergeCell ref="U665:Y665"/>
    <mergeCell ref="U666:Y666"/>
    <mergeCell ref="U667:Y667"/>
    <mergeCell ref="U668:Y668"/>
    <mergeCell ref="U669:Y669"/>
    <mergeCell ref="U707:Y707"/>
    <mergeCell ref="U708:Y708"/>
    <mergeCell ref="U709:Y709"/>
    <mergeCell ref="U710:Y710"/>
    <mergeCell ref="U711:Y711"/>
    <mergeCell ref="U712:Y712"/>
    <mergeCell ref="U713:Y713"/>
    <mergeCell ref="U714:Y714"/>
    <mergeCell ref="U715:Y715"/>
    <mergeCell ref="U716:Y716"/>
    <mergeCell ref="U717:Y717"/>
    <mergeCell ref="U693:Y693"/>
    <mergeCell ref="U694:Y694"/>
    <mergeCell ref="U695:Y695"/>
    <mergeCell ref="U696:Y696"/>
    <mergeCell ref="U697:Y697"/>
    <mergeCell ref="U698:Y698"/>
    <mergeCell ref="U699:Y699"/>
    <mergeCell ref="U700:Y700"/>
    <mergeCell ref="U701:Y701"/>
    <mergeCell ref="U702:Y702"/>
    <mergeCell ref="U703:Y703"/>
    <mergeCell ref="U704:Y704"/>
    <mergeCell ref="U705:Y705"/>
    <mergeCell ref="U706:Y706"/>
    <mergeCell ref="U763:Y763"/>
    <mergeCell ref="U764:Y764"/>
    <mergeCell ref="U765:Y765"/>
    <mergeCell ref="U766:Y766"/>
    <mergeCell ref="U767:Y767"/>
    <mergeCell ref="U768:Y768"/>
    <mergeCell ref="U769:Y769"/>
    <mergeCell ref="U770:Y770"/>
    <mergeCell ref="U771:Y771"/>
    <mergeCell ref="U772:Y772"/>
    <mergeCell ref="U773:Y773"/>
    <mergeCell ref="U800:Y800"/>
    <mergeCell ref="U801:Y801"/>
    <mergeCell ref="U802:Y802"/>
    <mergeCell ref="U803:Y803"/>
    <mergeCell ref="U804:Y804"/>
    <mergeCell ref="U805:Y805"/>
    <mergeCell ref="U778:Y778"/>
    <mergeCell ref="U779:Y779"/>
    <mergeCell ref="U780:Y780"/>
    <mergeCell ref="U781:Y781"/>
    <mergeCell ref="U782:Y782"/>
    <mergeCell ref="U783:Y783"/>
    <mergeCell ref="U784:Y784"/>
    <mergeCell ref="U785:Y785"/>
    <mergeCell ref="U786:Y786"/>
    <mergeCell ref="U787:Y787"/>
    <mergeCell ref="U788:Y788"/>
    <mergeCell ref="U789:Y789"/>
    <mergeCell ref="U790:Y790"/>
    <mergeCell ref="U791:Y791"/>
    <mergeCell ref="U792:Y792"/>
    <mergeCell ref="U850:Y850"/>
    <mergeCell ref="U851:Y851"/>
    <mergeCell ref="U862:Y862"/>
    <mergeCell ref="U863:Y863"/>
    <mergeCell ref="U864:Y864"/>
    <mergeCell ref="U865:Y865"/>
    <mergeCell ref="U866:Y866"/>
    <mergeCell ref="U867:Y867"/>
    <mergeCell ref="U868:Y868"/>
    <mergeCell ref="U869:Y869"/>
    <mergeCell ref="U870:Y870"/>
    <mergeCell ref="U871:Y871"/>
    <mergeCell ref="U872:Y872"/>
    <mergeCell ref="U873:Y873"/>
    <mergeCell ref="U874:Y874"/>
    <mergeCell ref="U875:Y875"/>
    <mergeCell ref="U876:Y876"/>
    <mergeCell ref="U859:Y859"/>
    <mergeCell ref="U860:Y860"/>
    <mergeCell ref="U861:Y861"/>
    <mergeCell ref="U877:Y877"/>
    <mergeCell ref="U878:Y878"/>
    <mergeCell ref="U899:Y899"/>
    <mergeCell ref="U900:Y900"/>
    <mergeCell ref="U901:Y901"/>
    <mergeCell ref="U902:Y902"/>
    <mergeCell ref="U903:Y903"/>
    <mergeCell ref="U904:Y904"/>
    <mergeCell ref="U905:Y905"/>
    <mergeCell ref="U906:Y906"/>
    <mergeCell ref="U907:Y907"/>
    <mergeCell ref="U908:Y908"/>
    <mergeCell ref="U909:Y909"/>
    <mergeCell ref="U910:Y910"/>
    <mergeCell ref="U911:Y911"/>
    <mergeCell ref="U912:Y912"/>
    <mergeCell ref="U913:Y913"/>
    <mergeCell ref="U879:Y879"/>
    <mergeCell ref="U880:Y880"/>
    <mergeCell ref="U881:Y881"/>
    <mergeCell ref="U882:Y882"/>
    <mergeCell ref="U883:Y883"/>
    <mergeCell ref="U884:Y884"/>
    <mergeCell ref="U885:Y885"/>
    <mergeCell ref="U886:Y886"/>
    <mergeCell ref="U887:Y887"/>
    <mergeCell ref="U888:Y888"/>
    <mergeCell ref="U889:Y889"/>
    <mergeCell ref="U890:Y890"/>
    <mergeCell ref="U891:Y891"/>
    <mergeCell ref="U892:Y892"/>
    <mergeCell ref="U893:Y893"/>
    <mergeCell ref="U960:Y960"/>
    <mergeCell ref="U961:Y961"/>
    <mergeCell ref="U945:Y945"/>
    <mergeCell ref="U946:Y946"/>
    <mergeCell ref="U947:Y947"/>
    <mergeCell ref="U1007:Y1007"/>
    <mergeCell ref="U1008:Y1008"/>
    <mergeCell ref="U1016:Y1016"/>
    <mergeCell ref="U1017:Y1017"/>
    <mergeCell ref="U1018:Y1018"/>
    <mergeCell ref="U1019:Y1019"/>
    <mergeCell ref="U1020:Y1020"/>
    <mergeCell ref="U1021:Y1021"/>
    <mergeCell ref="U1022:Y1022"/>
    <mergeCell ref="U1023:Y1023"/>
    <mergeCell ref="U1024:Y1024"/>
    <mergeCell ref="U1025:Y1025"/>
    <mergeCell ref="U969:Y969"/>
    <mergeCell ref="U970:Y970"/>
    <mergeCell ref="U971:Y971"/>
    <mergeCell ref="U972:Y972"/>
    <mergeCell ref="U973:Y973"/>
    <mergeCell ref="U974:Y974"/>
    <mergeCell ref="U975:Y975"/>
    <mergeCell ref="U976:Y976"/>
    <mergeCell ref="U977:Y977"/>
    <mergeCell ref="U978:Y978"/>
    <mergeCell ref="U979:Y979"/>
    <mergeCell ref="U980:Y980"/>
    <mergeCell ref="U981:Y981"/>
    <mergeCell ref="U962:Y962"/>
    <mergeCell ref="U963:Y963"/>
    <mergeCell ref="U1026:Y1026"/>
    <mergeCell ref="U1027:Y1027"/>
    <mergeCell ref="U1028:Y1028"/>
    <mergeCell ref="U1029:Y1029"/>
    <mergeCell ref="U1030:Y1030"/>
    <mergeCell ref="U1031:Y1031"/>
    <mergeCell ref="U1032:Y1032"/>
    <mergeCell ref="U1062:Y1062"/>
    <mergeCell ref="U1063:Y1063"/>
    <mergeCell ref="U1064:Y1064"/>
    <mergeCell ref="U1065:Y1065"/>
    <mergeCell ref="U1066:Y1066"/>
    <mergeCell ref="U1067:Y1067"/>
    <mergeCell ref="U1068:Y1068"/>
    <mergeCell ref="U1069:Y1069"/>
    <mergeCell ref="U1070:Y1070"/>
    <mergeCell ref="U1071:Y1071"/>
    <mergeCell ref="U1072:Y1072"/>
    <mergeCell ref="U1073:Y1073"/>
    <mergeCell ref="U1074:Y1074"/>
    <mergeCell ref="U1075:Y1075"/>
    <mergeCell ref="U1076:Y1076"/>
    <mergeCell ref="U1033:Y1033"/>
    <mergeCell ref="U1034:Y1034"/>
    <mergeCell ref="U1035:Y1035"/>
    <mergeCell ref="U1036:Y1036"/>
    <mergeCell ref="U1037:Y1037"/>
    <mergeCell ref="U1038:Y1038"/>
    <mergeCell ref="U1039:Y1039"/>
    <mergeCell ref="U1040:Y1040"/>
    <mergeCell ref="U1041:Y1041"/>
    <mergeCell ref="U1042:Y1042"/>
    <mergeCell ref="U1043:Y1043"/>
    <mergeCell ref="U1044:Y1044"/>
    <mergeCell ref="U1045:Y1045"/>
    <mergeCell ref="U1046:Y1046"/>
    <mergeCell ref="U1111:Y1111"/>
    <mergeCell ref="U1112:Y1112"/>
    <mergeCell ref="U1130:Y1130"/>
    <mergeCell ref="U1131:Y1131"/>
    <mergeCell ref="U1132:Y1132"/>
    <mergeCell ref="U1133:Y1133"/>
    <mergeCell ref="U1134:Y1134"/>
    <mergeCell ref="U1135:Y1135"/>
    <mergeCell ref="U1136:Y1136"/>
    <mergeCell ref="U1137:Y1137"/>
    <mergeCell ref="U1138:Y1138"/>
    <mergeCell ref="U1139:Y1139"/>
    <mergeCell ref="U1140:Y1140"/>
    <mergeCell ref="U1141:Y1141"/>
    <mergeCell ref="U1142:Y1142"/>
    <mergeCell ref="U1143:Y1143"/>
    <mergeCell ref="U1144:Y1144"/>
    <mergeCell ref="U1113:Y1113"/>
    <mergeCell ref="U1114:Y1114"/>
    <mergeCell ref="U1179:Y1179"/>
    <mergeCell ref="U1180:Y1180"/>
    <mergeCell ref="U1198:Y1198"/>
    <mergeCell ref="U1199:Y1199"/>
    <mergeCell ref="U1200:Y1200"/>
    <mergeCell ref="U1201:Y1201"/>
    <mergeCell ref="U1202:Y1202"/>
    <mergeCell ref="U1203:Y1203"/>
    <mergeCell ref="U1204:Y1204"/>
    <mergeCell ref="U1205:Y1205"/>
    <mergeCell ref="U1206:Y1206"/>
    <mergeCell ref="U1207:Y1207"/>
    <mergeCell ref="U1208:Y1208"/>
    <mergeCell ref="U1209:Y1209"/>
    <mergeCell ref="U1210:Y1210"/>
    <mergeCell ref="U1211:Y1211"/>
    <mergeCell ref="U1212:Y1212"/>
    <mergeCell ref="U1181:Y1181"/>
    <mergeCell ref="U1182:Y1182"/>
    <mergeCell ref="U1247:Y1247"/>
    <mergeCell ref="U1248:Y1248"/>
    <mergeCell ref="U1266:Y1266"/>
    <mergeCell ref="U1267:Y1267"/>
    <mergeCell ref="U1268:Y1268"/>
    <mergeCell ref="U1269:Y1269"/>
    <mergeCell ref="U1270:Y1270"/>
    <mergeCell ref="U1271:Y1271"/>
    <mergeCell ref="U1272:Y1272"/>
    <mergeCell ref="U1273:Y1273"/>
    <mergeCell ref="U1274:Y1274"/>
    <mergeCell ref="U1275:Y1275"/>
    <mergeCell ref="U1276:Y1276"/>
    <mergeCell ref="U1277:Y1277"/>
    <mergeCell ref="U1278:Y1278"/>
    <mergeCell ref="U1279:Y1279"/>
    <mergeCell ref="U1280:Y1280"/>
    <mergeCell ref="U1249:Y1249"/>
    <mergeCell ref="U1250:Y1250"/>
    <mergeCell ref="U1315:Y1315"/>
    <mergeCell ref="U1316:Y1316"/>
    <mergeCell ref="U1334:Y1334"/>
    <mergeCell ref="U1335:Y1335"/>
    <mergeCell ref="U1336:Y1336"/>
    <mergeCell ref="U1337:Y1337"/>
    <mergeCell ref="U1338:Y1338"/>
    <mergeCell ref="U1339:Y1339"/>
    <mergeCell ref="U1340:Y1340"/>
    <mergeCell ref="U1341:Y1341"/>
    <mergeCell ref="U1342:Y1342"/>
    <mergeCell ref="U1343:Y1343"/>
    <mergeCell ref="U1344:Y1344"/>
    <mergeCell ref="U1345:Y1345"/>
    <mergeCell ref="U1346:Y1346"/>
    <mergeCell ref="U1347:Y1347"/>
    <mergeCell ref="U1348:Y1348"/>
    <mergeCell ref="U1317:Y1317"/>
    <mergeCell ref="U1318:Y1318"/>
    <mergeCell ref="U1383:Y1383"/>
    <mergeCell ref="U1384:Y1384"/>
    <mergeCell ref="U1402:Y1402"/>
    <mergeCell ref="U1403:Y1403"/>
    <mergeCell ref="U1404:Y1404"/>
    <mergeCell ref="U1405:Y1405"/>
    <mergeCell ref="U1406:Y1406"/>
    <mergeCell ref="U1407:Y1407"/>
    <mergeCell ref="U1408:Y1408"/>
    <mergeCell ref="U1409:Y1409"/>
    <mergeCell ref="U1410:Y1410"/>
    <mergeCell ref="U1411:Y1411"/>
    <mergeCell ref="U1412:Y1412"/>
    <mergeCell ref="U1413:Y1413"/>
    <mergeCell ref="U1414:Y1414"/>
    <mergeCell ref="U1415:Y1415"/>
    <mergeCell ref="U1416:Y1416"/>
    <mergeCell ref="U1385:Y1385"/>
    <mergeCell ref="U1386:Y1386"/>
    <mergeCell ref="U1451:Y1451"/>
    <mergeCell ref="U1452:Y1452"/>
    <mergeCell ref="U1470:Y1470"/>
    <mergeCell ref="U1471:Y1471"/>
    <mergeCell ref="U1472:Y1472"/>
    <mergeCell ref="U1473:Y1473"/>
    <mergeCell ref="U1474:Y1474"/>
    <mergeCell ref="U1475:Y1475"/>
    <mergeCell ref="U1476:Y1476"/>
    <mergeCell ref="U1477:Y1477"/>
    <mergeCell ref="U1478:Y1478"/>
    <mergeCell ref="U1479:Y1479"/>
    <mergeCell ref="U1480:Y1480"/>
    <mergeCell ref="U1481:Y1481"/>
    <mergeCell ref="U1482:Y1482"/>
    <mergeCell ref="U1483:Y1483"/>
    <mergeCell ref="U1484:Y1484"/>
    <mergeCell ref="U1453:Y1453"/>
    <mergeCell ref="U1454:Y1454"/>
    <mergeCell ref="U1489:Y1489"/>
    <mergeCell ref="U1490:Y1490"/>
    <mergeCell ref="U1491:Y1491"/>
    <mergeCell ref="U1492:Y1492"/>
    <mergeCell ref="U1493:Y1493"/>
    <mergeCell ref="U1494:Y1494"/>
    <mergeCell ref="U1495:Y1495"/>
    <mergeCell ref="U1496:Y1496"/>
    <mergeCell ref="U1497:Y1497"/>
    <mergeCell ref="U1498:Y1498"/>
    <mergeCell ref="U1499:Y1499"/>
    <mergeCell ref="U1500:Y1500"/>
    <mergeCell ref="U1501:Y1501"/>
    <mergeCell ref="U1502:Y1502"/>
    <mergeCell ref="U1503:Y1503"/>
    <mergeCell ref="U1504:Y1504"/>
    <mergeCell ref="U1505:Y1505"/>
    <mergeCell ref="U1506:Y1506"/>
    <mergeCell ref="U1507:Y1507"/>
    <mergeCell ref="U1508:Y1508"/>
    <mergeCell ref="U1509:Y1509"/>
    <mergeCell ref="U1510:Y1510"/>
    <mergeCell ref="U1511:Y1511"/>
    <mergeCell ref="U1512:Y1512"/>
    <mergeCell ref="U1513:Y1513"/>
    <mergeCell ref="U1514:Y1514"/>
    <mergeCell ref="U1515:Y1515"/>
    <mergeCell ref="U1516:Y1516"/>
    <mergeCell ref="U1517:Y1517"/>
    <mergeCell ref="U1518:Y1518"/>
    <mergeCell ref="U1519:Y1519"/>
    <mergeCell ref="U1520:Y1520"/>
    <mergeCell ref="U1521:Y1521"/>
    <mergeCell ref="U1522:Y1522"/>
    <mergeCell ref="U1523:Y1523"/>
    <mergeCell ref="U1524:Y1524"/>
    <mergeCell ref="U1525:Y1525"/>
    <mergeCell ref="U1526:Y1526"/>
    <mergeCell ref="U1527:Y1527"/>
    <mergeCell ref="U1528:Y1528"/>
    <mergeCell ref="U1529:Y1529"/>
    <mergeCell ref="U1530:Y1530"/>
    <mergeCell ref="U1531:Y1531"/>
    <mergeCell ref="U1532:Y1532"/>
    <mergeCell ref="U1533:Y1533"/>
    <mergeCell ref="U1534:Y1534"/>
    <mergeCell ref="U1535:Y1535"/>
    <mergeCell ref="U1536:Y1536"/>
    <mergeCell ref="U1537:Y1537"/>
    <mergeCell ref="U1538:Y1538"/>
    <mergeCell ref="U1539:Y1539"/>
    <mergeCell ref="U1540:Y1540"/>
    <mergeCell ref="U1541:Y1541"/>
    <mergeCell ref="U1542:Y1542"/>
    <mergeCell ref="U1543:Y1543"/>
    <mergeCell ref="U1544:Y1544"/>
    <mergeCell ref="U1545:Y1545"/>
    <mergeCell ref="U1546:Y1546"/>
    <mergeCell ref="U1547:Y1547"/>
    <mergeCell ref="U1548:Y1548"/>
    <mergeCell ref="U1549:Y1549"/>
    <mergeCell ref="U1550:Y1550"/>
    <mergeCell ref="U1551:Y1551"/>
    <mergeCell ref="U1552:Y1552"/>
    <mergeCell ref="U1553:Y1553"/>
    <mergeCell ref="U1554:Y1554"/>
    <mergeCell ref="U1555:Y1555"/>
    <mergeCell ref="U1556:Y1556"/>
    <mergeCell ref="U1557:Y1557"/>
    <mergeCell ref="U1558:Y1558"/>
    <mergeCell ref="U1559:Y1559"/>
    <mergeCell ref="U1560:Y1560"/>
    <mergeCell ref="U1561:Y1561"/>
    <mergeCell ref="U1562:Y1562"/>
    <mergeCell ref="U1563:Y1563"/>
    <mergeCell ref="U1564:Y1564"/>
    <mergeCell ref="U1565:Y1565"/>
    <mergeCell ref="U1566:Y1566"/>
    <mergeCell ref="U1567:Y1567"/>
    <mergeCell ref="U1568:Y1568"/>
    <mergeCell ref="U1569:Y1569"/>
    <mergeCell ref="U1570:Y1570"/>
    <mergeCell ref="U1571:Y1571"/>
    <mergeCell ref="U1572:Y1572"/>
    <mergeCell ref="U1573:Y1573"/>
    <mergeCell ref="U1608:Y1608"/>
    <mergeCell ref="U1609:Y1609"/>
    <mergeCell ref="U1622:Y1622"/>
    <mergeCell ref="U1623:Y1623"/>
    <mergeCell ref="U1624:Y1624"/>
    <mergeCell ref="U1625:Y1625"/>
    <mergeCell ref="U1626:Y1626"/>
    <mergeCell ref="U1627:Y1627"/>
    <mergeCell ref="U1628:Y1628"/>
    <mergeCell ref="U1629:Y1629"/>
    <mergeCell ref="U1630:Y1630"/>
    <mergeCell ref="U1631:Y1631"/>
    <mergeCell ref="U1632:Y1632"/>
    <mergeCell ref="U1633:Y1633"/>
    <mergeCell ref="U1634:Y1634"/>
    <mergeCell ref="U1635:Y1635"/>
    <mergeCell ref="U1636:Y1636"/>
    <mergeCell ref="U1637:Y1637"/>
    <mergeCell ref="U1638:Y1638"/>
    <mergeCell ref="U1643:Y1643"/>
    <mergeCell ref="U1644:Y1644"/>
    <mergeCell ref="U1645:Y1645"/>
    <mergeCell ref="U1646:Y1646"/>
    <mergeCell ref="U1647:Y1647"/>
    <mergeCell ref="U1648:Y1648"/>
    <mergeCell ref="U1649:Y1649"/>
    <mergeCell ref="U1650:Y1650"/>
    <mergeCell ref="U1651:Y1651"/>
    <mergeCell ref="U1652:Y1652"/>
    <mergeCell ref="U1653:Y1653"/>
    <mergeCell ref="U1654:Y1654"/>
    <mergeCell ref="U1655:Y1655"/>
    <mergeCell ref="U1656:Y1656"/>
    <mergeCell ref="U1657:Y1657"/>
    <mergeCell ref="U1642:Y1642"/>
    <mergeCell ref="U1701:Y1701"/>
    <mergeCell ref="U1702:Y1702"/>
    <mergeCell ref="U1719:Y1719"/>
    <mergeCell ref="U1720:Y1720"/>
    <mergeCell ref="U1721:Y1721"/>
    <mergeCell ref="U1722:Y1722"/>
    <mergeCell ref="U1723:Y1723"/>
    <mergeCell ref="U1724:Y1724"/>
    <mergeCell ref="U1725:Y1725"/>
    <mergeCell ref="U1726:Y1726"/>
    <mergeCell ref="U1727:Y1727"/>
    <mergeCell ref="U1728:Y1728"/>
    <mergeCell ref="U1729:Y1729"/>
    <mergeCell ref="U1730:Y1730"/>
    <mergeCell ref="U1731:Y1731"/>
    <mergeCell ref="U1732:Y1732"/>
    <mergeCell ref="U1733:Y1733"/>
    <mergeCell ref="U1710:Y1710"/>
    <mergeCell ref="U1711:Y1711"/>
    <mergeCell ref="U1712:Y1712"/>
    <mergeCell ref="U1713:Y1713"/>
    <mergeCell ref="U1714:Y1714"/>
    <mergeCell ref="U1715:Y1715"/>
    <mergeCell ref="U1716:Y1716"/>
    <mergeCell ref="U1717:Y1717"/>
    <mergeCell ref="U1718:Y1718"/>
    <mergeCell ref="U1761:Y1761"/>
    <mergeCell ref="U1762:Y1762"/>
    <mergeCell ref="U1783:Y1783"/>
    <mergeCell ref="U1784:Y1784"/>
    <mergeCell ref="U1785:Y1785"/>
    <mergeCell ref="U1786:Y1786"/>
    <mergeCell ref="U1787:Y1787"/>
    <mergeCell ref="U1788:Y1788"/>
    <mergeCell ref="U1789:Y1789"/>
    <mergeCell ref="U1790:Y1790"/>
    <mergeCell ref="U1791:Y1791"/>
    <mergeCell ref="U1792:Y1792"/>
    <mergeCell ref="U1793:Y1793"/>
    <mergeCell ref="U1794:Y1794"/>
    <mergeCell ref="U1795:Y1795"/>
    <mergeCell ref="U1796:Y1796"/>
    <mergeCell ref="U1797:Y1797"/>
    <mergeCell ref="U1768:Y1768"/>
    <mergeCell ref="U1769:Y1769"/>
    <mergeCell ref="U1770:Y1770"/>
    <mergeCell ref="U1771:Y1771"/>
    <mergeCell ref="U1772:Y1772"/>
    <mergeCell ref="U1773:Y1773"/>
    <mergeCell ref="U1774:Y1774"/>
    <mergeCell ref="U1775:Y1775"/>
    <mergeCell ref="U1776:Y1776"/>
    <mergeCell ref="U1777:Y1777"/>
    <mergeCell ref="U1778:Y1778"/>
    <mergeCell ref="U1779:Y1779"/>
    <mergeCell ref="U1780:Y1780"/>
    <mergeCell ref="U1781:Y1781"/>
    <mergeCell ref="U1782:Y1782"/>
    <mergeCell ref="U1821:Y1821"/>
    <mergeCell ref="U1822:Y1822"/>
    <mergeCell ref="U1823:Y1823"/>
    <mergeCell ref="U1824:Y1824"/>
    <mergeCell ref="U1825:Y1825"/>
    <mergeCell ref="U1826:Y1826"/>
    <mergeCell ref="U1827:Y1827"/>
    <mergeCell ref="U1828:Y1828"/>
    <mergeCell ref="U1848:Y1848"/>
    <mergeCell ref="U1849:Y1849"/>
    <mergeCell ref="U1876:Y1876"/>
    <mergeCell ref="U1877:Y1877"/>
    <mergeCell ref="U1878:Y1878"/>
    <mergeCell ref="U1879:Y1879"/>
    <mergeCell ref="U1880:Y1880"/>
    <mergeCell ref="U1881:Y1881"/>
    <mergeCell ref="U1836:Y1836"/>
    <mergeCell ref="U1837:Y1837"/>
    <mergeCell ref="U1838:Y1838"/>
    <mergeCell ref="U1839:Y1839"/>
    <mergeCell ref="U1840:Y1840"/>
    <mergeCell ref="U1841:Y1841"/>
    <mergeCell ref="U1842:Y1842"/>
    <mergeCell ref="U1843:Y1843"/>
    <mergeCell ref="U1844:Y1844"/>
    <mergeCell ref="U1845:Y1845"/>
    <mergeCell ref="U1846:Y1846"/>
    <mergeCell ref="U1847:Y1847"/>
    <mergeCell ref="U1833:Y1833"/>
    <mergeCell ref="U1834:Y1834"/>
    <mergeCell ref="U1835:Y1835"/>
    <mergeCell ref="U1832:Y1832"/>
    <mergeCell ref="U1882:Y1882"/>
    <mergeCell ref="U1883:Y1883"/>
    <mergeCell ref="U1884:Y1884"/>
    <mergeCell ref="U1885:Y1885"/>
    <mergeCell ref="U1886:Y1886"/>
    <mergeCell ref="U1887:Y1887"/>
    <mergeCell ref="U1888:Y1888"/>
    <mergeCell ref="U1889:Y1889"/>
    <mergeCell ref="U1890:Y1890"/>
    <mergeCell ref="U1863:Y1863"/>
    <mergeCell ref="U1864:Y1864"/>
    <mergeCell ref="U1865:Y1865"/>
    <mergeCell ref="U1866:Y1866"/>
    <mergeCell ref="U1867:Y1867"/>
    <mergeCell ref="U1868:Y1868"/>
    <mergeCell ref="U1869:Y1869"/>
    <mergeCell ref="U1870:Y1870"/>
    <mergeCell ref="U1871:Y1871"/>
    <mergeCell ref="U1872:Y1872"/>
    <mergeCell ref="U1873:Y1873"/>
    <mergeCell ref="U1874:Y1874"/>
    <mergeCell ref="U1875:Y1875"/>
    <mergeCell ref="U1891:Y1891"/>
    <mergeCell ref="U1892:Y1892"/>
    <mergeCell ref="U1893:Y1893"/>
    <mergeCell ref="U1894:Y1894"/>
    <mergeCell ref="U1895:Y1895"/>
    <mergeCell ref="U1896:Y1896"/>
    <mergeCell ref="U1897:Y1897"/>
    <mergeCell ref="U1898:Y1898"/>
    <mergeCell ref="U1899:Y1899"/>
    <mergeCell ref="U1900:Y1900"/>
    <mergeCell ref="U1901:Y1901"/>
    <mergeCell ref="U1902:Y1902"/>
    <mergeCell ref="U1903:Y1903"/>
    <mergeCell ref="U1904:Y1904"/>
    <mergeCell ref="U1905:Y1905"/>
    <mergeCell ref="U1906:Y1906"/>
    <mergeCell ref="U1907:Y1907"/>
    <mergeCell ref="U1908:Y1908"/>
    <mergeCell ref="U1909:Y1909"/>
    <mergeCell ref="U1933:Y1933"/>
    <mergeCell ref="U1934:Y1934"/>
    <mergeCell ref="U1935:Y1935"/>
    <mergeCell ref="U1936:Y1936"/>
    <mergeCell ref="U1937:Y1937"/>
    <mergeCell ref="U1938:Y1938"/>
    <mergeCell ref="U1939:Y1939"/>
    <mergeCell ref="U1940:Y1940"/>
    <mergeCell ref="U1941:Y1941"/>
    <mergeCell ref="U1942:Y1942"/>
    <mergeCell ref="U1943:Y1943"/>
    <mergeCell ref="U1944:Y1944"/>
    <mergeCell ref="U1945:Y1945"/>
    <mergeCell ref="U1946:Y1946"/>
    <mergeCell ref="U1947:Y1947"/>
    <mergeCell ref="U1910:Y1910"/>
    <mergeCell ref="U1911:Y1911"/>
    <mergeCell ref="U1912:Y1912"/>
    <mergeCell ref="U1913:Y1913"/>
    <mergeCell ref="U1914:Y1914"/>
    <mergeCell ref="U1915:Y1915"/>
    <mergeCell ref="U1916:Y1916"/>
    <mergeCell ref="U1917:Y1917"/>
    <mergeCell ref="U1918:Y1918"/>
    <mergeCell ref="U1919:Y1919"/>
    <mergeCell ref="U1920:Y1920"/>
    <mergeCell ref="U1921:Y1921"/>
    <mergeCell ref="U1922:Y1922"/>
    <mergeCell ref="U1923:Y1923"/>
    <mergeCell ref="U1924:Y1924"/>
    <mergeCell ref="U2050:Y2050"/>
    <mergeCell ref="U2051:Y2051"/>
    <mergeCell ref="U2069:Y2069"/>
    <mergeCell ref="U2070:Y2070"/>
    <mergeCell ref="U2071:Y2071"/>
    <mergeCell ref="U2072:Y2072"/>
    <mergeCell ref="U2073:Y2073"/>
    <mergeCell ref="U2074:Y2074"/>
    <mergeCell ref="U2075:Y2075"/>
    <mergeCell ref="U2076:Y2076"/>
    <mergeCell ref="U2077:Y2077"/>
    <mergeCell ref="U2078:Y2078"/>
    <mergeCell ref="U2079:Y2079"/>
    <mergeCell ref="U2080:Y2080"/>
    <mergeCell ref="U2081:Y2081"/>
    <mergeCell ref="U2082:Y2082"/>
    <mergeCell ref="U2083:Y2083"/>
    <mergeCell ref="U2052:Y2052"/>
    <mergeCell ref="U2053:Y2053"/>
    <mergeCell ref="U2065:Y2065"/>
    <mergeCell ref="U2066:Y2066"/>
    <mergeCell ref="U2067:Y2067"/>
    <mergeCell ref="U2068:Y2068"/>
    <mergeCell ref="U2115:Y2115"/>
    <mergeCell ref="U2116:Y2116"/>
    <mergeCell ref="U2117:Y2117"/>
    <mergeCell ref="U2118:Y2118"/>
    <mergeCell ref="U2119:Y2119"/>
    <mergeCell ref="U2145:Y2145"/>
    <mergeCell ref="U2146:Y2146"/>
    <mergeCell ref="U2147:Y2147"/>
    <mergeCell ref="U2148:Y2148"/>
    <mergeCell ref="U2149:Y2149"/>
    <mergeCell ref="U2150:Y2150"/>
    <mergeCell ref="U2151:Y2151"/>
    <mergeCell ref="U2152:Y2152"/>
    <mergeCell ref="U2153:Y2153"/>
    <mergeCell ref="U2120:Y2120"/>
    <mergeCell ref="U2121:Y2121"/>
    <mergeCell ref="U2135:Y2135"/>
    <mergeCell ref="U2136:Y2136"/>
    <mergeCell ref="U2137:Y2137"/>
    <mergeCell ref="U2138:Y2138"/>
    <mergeCell ref="U2123:Y2123"/>
    <mergeCell ref="U2124:Y2124"/>
    <mergeCell ref="U2125:Y2125"/>
    <mergeCell ref="U2126:Y2126"/>
    <mergeCell ref="U2127:Y2127"/>
    <mergeCell ref="U2128:Y2128"/>
    <mergeCell ref="U2129:Y2129"/>
    <mergeCell ref="U2130:Y2130"/>
    <mergeCell ref="U2131:Y2131"/>
    <mergeCell ref="U2132:Y2132"/>
    <mergeCell ref="U2133:Y2133"/>
    <mergeCell ref="U2134:Y2134"/>
    <mergeCell ref="U2171:Y2171"/>
    <mergeCell ref="U2172:Y2172"/>
    <mergeCell ref="U2173:Y2173"/>
    <mergeCell ref="U2174:Y2174"/>
    <mergeCell ref="U2175:Y2175"/>
    <mergeCell ref="U2176:Y2176"/>
    <mergeCell ref="U2177:Y2177"/>
    <mergeCell ref="U2178:Y2178"/>
    <mergeCell ref="U2164:Y2164"/>
    <mergeCell ref="U2165:Y2165"/>
    <mergeCell ref="U2166:Y2166"/>
    <mergeCell ref="U2167:Y2167"/>
    <mergeCell ref="U2168:Y2168"/>
    <mergeCell ref="U2169:Y2169"/>
    <mergeCell ref="U2170:Y2170"/>
    <mergeCell ref="U2154:Y2154"/>
    <mergeCell ref="U2155:Y2155"/>
    <mergeCell ref="U2156:Y2156"/>
    <mergeCell ref="U2157:Y2157"/>
    <mergeCell ref="U2158:Y2158"/>
    <mergeCell ref="U2159:Y2159"/>
    <mergeCell ref="U2160:Y2160"/>
    <mergeCell ref="U2161:Y2161"/>
    <mergeCell ref="U2162:Y2162"/>
    <mergeCell ref="U2163:Y2163"/>
    <mergeCell ref="U2179:Y2179"/>
    <mergeCell ref="U2180:Y2180"/>
    <mergeCell ref="U2181:Y2181"/>
    <mergeCell ref="U2182:Y2182"/>
    <mergeCell ref="U2183:Y2183"/>
    <mergeCell ref="U2184:Y2184"/>
    <mergeCell ref="U2185:Y2185"/>
    <mergeCell ref="U2186:Y2186"/>
    <mergeCell ref="U2187:Y2187"/>
    <mergeCell ref="U2188:Y2188"/>
    <mergeCell ref="U2189:Y2189"/>
    <mergeCell ref="U2190:Y2190"/>
    <mergeCell ref="U2191:Y2191"/>
    <mergeCell ref="U2192:Y2192"/>
    <mergeCell ref="U2193:Y2193"/>
    <mergeCell ref="U2194:Y2194"/>
    <mergeCell ref="U2195:Y2195"/>
    <mergeCell ref="U2196:Y2196"/>
    <mergeCell ref="U2197:Y2197"/>
    <mergeCell ref="U2198:Y2198"/>
    <mergeCell ref="U2199:Y2199"/>
    <mergeCell ref="U2200:Y2200"/>
    <mergeCell ref="U2201:Y2201"/>
    <mergeCell ref="U2202:Y2202"/>
    <mergeCell ref="U2203:Y2203"/>
    <mergeCell ref="U2204:Y2204"/>
    <mergeCell ref="U2231:Y2231"/>
    <mergeCell ref="U2232:Y2232"/>
    <mergeCell ref="U2233:Y2233"/>
    <mergeCell ref="U2234:Y2234"/>
    <mergeCell ref="U2235:Y2235"/>
    <mergeCell ref="U2236:Y2236"/>
    <mergeCell ref="U2237:Y2237"/>
    <mergeCell ref="U2238:Y2238"/>
    <mergeCell ref="U2225:Y2225"/>
    <mergeCell ref="U2226:Y2226"/>
    <mergeCell ref="U2227:Y2227"/>
    <mergeCell ref="U2228:Y2228"/>
    <mergeCell ref="U2229:Y2229"/>
    <mergeCell ref="U2230:Y2230"/>
    <mergeCell ref="U2264:Y2264"/>
    <mergeCell ref="U2265:Y2265"/>
    <mergeCell ref="U2266:Y2266"/>
    <mergeCell ref="U2267:Y2267"/>
    <mergeCell ref="U2268:Y2268"/>
    <mergeCell ref="U2269:Y2269"/>
    <mergeCell ref="U2270:Y2270"/>
    <mergeCell ref="U2271:Y2271"/>
    <mergeCell ref="U2272:Y2272"/>
    <mergeCell ref="U2273:Y2273"/>
    <mergeCell ref="U2274:Y2274"/>
    <mergeCell ref="U2275:Y2275"/>
    <mergeCell ref="U2276:Y2276"/>
    <mergeCell ref="U2277:Y2277"/>
    <mergeCell ref="U2278:Y2278"/>
    <mergeCell ref="U2279:Y2279"/>
    <mergeCell ref="U2280:Y2280"/>
    <mergeCell ref="U2281:Y2281"/>
    <mergeCell ref="U2282:Y2282"/>
    <mergeCell ref="U2283:Y2283"/>
    <mergeCell ref="U2284:Y2284"/>
    <mergeCell ref="U2285:Y2285"/>
    <mergeCell ref="U2286:Y2286"/>
    <mergeCell ref="U2287:Y2287"/>
    <mergeCell ref="U2288:Y2288"/>
    <mergeCell ref="U2289:Y2289"/>
    <mergeCell ref="U2290:Y2290"/>
    <mergeCell ref="U2291:Y2291"/>
    <mergeCell ref="U2292:Y2292"/>
    <mergeCell ref="U2293:Y2293"/>
    <mergeCell ref="U2294:Y2294"/>
    <mergeCell ref="U2295:Y2295"/>
    <mergeCell ref="U2296:Y2296"/>
    <mergeCell ref="U2297:Y2297"/>
    <mergeCell ref="U2298:Y2298"/>
    <mergeCell ref="U2299:Y2299"/>
    <mergeCell ref="U2300:Y2300"/>
    <mergeCell ref="U2301:Y2301"/>
    <mergeCell ref="U2302:Y2302"/>
    <mergeCell ref="U2303:Y2303"/>
    <mergeCell ref="U2304:Y2304"/>
    <mergeCell ref="U2305:Y2305"/>
    <mergeCell ref="U2306:Y2306"/>
    <mergeCell ref="U2307:Y2307"/>
    <mergeCell ref="U2308:Y2308"/>
    <mergeCell ref="U2309:Y2309"/>
    <mergeCell ref="U2310:Y2310"/>
    <mergeCell ref="U2311:Y2311"/>
    <mergeCell ref="U2312:Y2312"/>
    <mergeCell ref="U2313:Y2313"/>
    <mergeCell ref="U2314:Y2314"/>
    <mergeCell ref="U2346:Y2346"/>
    <mergeCell ref="U2347:Y2347"/>
    <mergeCell ref="U2348:Y2348"/>
    <mergeCell ref="U2349:Y2349"/>
    <mergeCell ref="U2362:Y2362"/>
    <mergeCell ref="U2363:Y2363"/>
    <mergeCell ref="U2364:Y2364"/>
    <mergeCell ref="U2365:Y2365"/>
    <mergeCell ref="U2366:Y2366"/>
    <mergeCell ref="U2367:Y2367"/>
    <mergeCell ref="U2368:Y2368"/>
    <mergeCell ref="U2369:Y2369"/>
    <mergeCell ref="U2370:Y2370"/>
    <mergeCell ref="U2371:Y2371"/>
    <mergeCell ref="U2372:Y2372"/>
    <mergeCell ref="U2373:Y2373"/>
    <mergeCell ref="U2374:Y2374"/>
    <mergeCell ref="U2406:Y2406"/>
    <mergeCell ref="U2407:Y2407"/>
    <mergeCell ref="U2408:Y2408"/>
    <mergeCell ref="U2409:Y2409"/>
    <mergeCell ref="U2410:Y2410"/>
    <mergeCell ref="U2411:Y2411"/>
    <mergeCell ref="U2412:Y2412"/>
    <mergeCell ref="U2413:Y2413"/>
    <mergeCell ref="U2414:Y2414"/>
    <mergeCell ref="U2415:Y2415"/>
    <mergeCell ref="U2416:Y2416"/>
    <mergeCell ref="U2375:Y2375"/>
    <mergeCell ref="U2376:Y2376"/>
    <mergeCell ref="U2377:Y2377"/>
    <mergeCell ref="U2378:Y2378"/>
    <mergeCell ref="U2385:Y2385"/>
    <mergeCell ref="U2386:Y2386"/>
    <mergeCell ref="U2387:Y2387"/>
    <mergeCell ref="U2388:Y2388"/>
    <mergeCell ref="U2389:Y2389"/>
    <mergeCell ref="U2390:Y2390"/>
    <mergeCell ref="U2391:Y2391"/>
    <mergeCell ref="U2392:Y2392"/>
    <mergeCell ref="U2393:Y2393"/>
    <mergeCell ref="U2394:Y2394"/>
    <mergeCell ref="U2395:Y2395"/>
    <mergeCell ref="U2396:Y2396"/>
    <mergeCell ref="U2397:Y2397"/>
    <mergeCell ref="U2489:Y2489"/>
    <mergeCell ref="U2485:Y2485"/>
    <mergeCell ref="U2486:Y2486"/>
    <mergeCell ref="U2487:Y2487"/>
    <mergeCell ref="U2488:Y2488"/>
    <mergeCell ref="U2490:Y2490"/>
    <mergeCell ref="U2491:Y2491"/>
    <mergeCell ref="U2492:Y2492"/>
    <mergeCell ref="U2493:Y2493"/>
    <mergeCell ref="U2494:Y2494"/>
    <mergeCell ref="U2495:Y2495"/>
    <mergeCell ref="U2398:Y2398"/>
    <mergeCell ref="U2399:Y2399"/>
    <mergeCell ref="U2400:Y2400"/>
    <mergeCell ref="U2401:Y2401"/>
    <mergeCell ref="U2424:Y2424"/>
    <mergeCell ref="U2425:Y2425"/>
    <mergeCell ref="U2426:Y2426"/>
    <mergeCell ref="U2427:Y2427"/>
    <mergeCell ref="U2428:Y2428"/>
    <mergeCell ref="U2429:Y2429"/>
    <mergeCell ref="U2430:Y2430"/>
    <mergeCell ref="U2431:Y2431"/>
    <mergeCell ref="U2432:Y2432"/>
    <mergeCell ref="U2433:Y2433"/>
    <mergeCell ref="U2434:Y2434"/>
    <mergeCell ref="U2435:Y2435"/>
    <mergeCell ref="U2436:Y2436"/>
    <mergeCell ref="U2402:Y2402"/>
    <mergeCell ref="U2403:Y2403"/>
    <mergeCell ref="U2404:Y2404"/>
    <mergeCell ref="U2405:Y2405"/>
    <mergeCell ref="U2496:Y2496"/>
    <mergeCell ref="U2448:Y2448"/>
    <mergeCell ref="U2449:Y2449"/>
    <mergeCell ref="U2450:Y2450"/>
    <mergeCell ref="U2451:Y2451"/>
    <mergeCell ref="U2452:Y2452"/>
    <mergeCell ref="U2453:Y2453"/>
    <mergeCell ref="U2454:Y2454"/>
    <mergeCell ref="U2455:Y2455"/>
    <mergeCell ref="U2456:Y2456"/>
    <mergeCell ref="U2457:Y2457"/>
    <mergeCell ref="U2497:Y2497"/>
    <mergeCell ref="U2498:Y2498"/>
    <mergeCell ref="U2499:Y2499"/>
    <mergeCell ref="U2500:Y2500"/>
    <mergeCell ref="U2458:Y2458"/>
    <mergeCell ref="U2459:Y2459"/>
    <mergeCell ref="U2460:Y2460"/>
    <mergeCell ref="U2461:Y2461"/>
    <mergeCell ref="U2462:Y2462"/>
    <mergeCell ref="U2463:Y2463"/>
    <mergeCell ref="U2464:Y2464"/>
    <mergeCell ref="U2465:Y2465"/>
    <mergeCell ref="U2466:Y2466"/>
    <mergeCell ref="U2467:Y2467"/>
    <mergeCell ref="U2468:Y2468"/>
    <mergeCell ref="U2469:Y2469"/>
    <mergeCell ref="U2470:Y2470"/>
    <mergeCell ref="U2471:Y2471"/>
    <mergeCell ref="U2472:Y2472"/>
    <mergeCell ref="U2473:Y2473"/>
    <mergeCell ref="U2474:Y2474"/>
  </mergeCells>
  <phoneticPr fontId="3" type="noConversion"/>
  <conditionalFormatting sqref="G50:G2500 A46:T46 AA46:XFD46 A45:XFD45">
    <cfRule type="notContainsBlanks" dxfId="18" priority="8">
      <formula>LEN(TRIM(A45))&gt;0</formula>
    </cfRule>
  </conditionalFormatting>
  <conditionalFormatting sqref="O50:Q2500">
    <cfRule type="notContainsBlanks" dxfId="17" priority="288">
      <formula>LEN(TRIM(O50))&gt;0</formula>
    </cfRule>
  </conditionalFormatting>
  <conditionalFormatting sqref="A50:D2500">
    <cfRule type="expression" priority="9">
      <formula>LEN(TRIM(A50))&gt;0</formula>
    </cfRule>
  </conditionalFormatting>
  <conditionalFormatting sqref="AB50:AB2500">
    <cfRule type="expression" dxfId="16" priority="278">
      <formula>NOT(ISERROR(SEARCH("*+",AB50)))</formula>
    </cfRule>
    <cfRule type="expression" dxfId="15" priority="281">
      <formula>NOT(ISERROR(SEARCH("*−",AB50)))</formula>
    </cfRule>
    <cfRule type="expression" dxfId="14" priority="287">
      <formula>LEN(TRIM(AB50))&gt;0</formula>
    </cfRule>
  </conditionalFormatting>
  <conditionalFormatting sqref="I50:I2500">
    <cfRule type="expression" dxfId="13" priority="104">
      <formula>AND(ISNUMBER(I50),I50&lt;=J49)</formula>
    </cfRule>
  </conditionalFormatting>
  <conditionalFormatting sqref="K17:Y26">
    <cfRule type="expression" dxfId="12" priority="4">
      <formula>K$8</formula>
    </cfRule>
  </conditionalFormatting>
  <conditionalFormatting sqref="K4:Y15">
    <cfRule type="expression" dxfId="11" priority="3">
      <formula>K$6</formula>
    </cfRule>
  </conditionalFormatting>
  <conditionalFormatting sqref="J50:J2500">
    <cfRule type="expression" dxfId="10" priority="107">
      <formula>AND(ISNUMBER(J50),J50&lt;=AN50)</formula>
    </cfRule>
  </conditionalFormatting>
  <conditionalFormatting sqref="H50:N2500">
    <cfRule type="expression" dxfId="9" priority="114">
      <formula>$AP50="F"</formula>
    </cfRule>
    <cfRule type="expression" dxfId="8" priority="231">
      <formula>OR($AP50="F",$AP50="K",$AP50="U")</formula>
    </cfRule>
    <cfRule type="expression" dxfId="7" priority="238">
      <formula>$AP50="Z"</formula>
    </cfRule>
  </conditionalFormatting>
  <conditionalFormatting sqref="H50:J2500">
    <cfRule type="expression" dxfId="6" priority="276">
      <formula>AND($AD50=TRUE,OR(LEN(TRIM(H50))&gt;0,COLUMN()&gt;8))</formula>
    </cfRule>
  </conditionalFormatting>
  <conditionalFormatting sqref="K50:N2500">
    <cfRule type="expression" dxfId="5" priority="240">
      <formula>$AD50=TRUE</formula>
    </cfRule>
  </conditionalFormatting>
  <conditionalFormatting sqref="P50:Q2500">
    <cfRule type="expression" dxfId="4" priority="319">
      <formula>AND($AF50,$AS49&gt;0,OR(AND(COLUMN()=16,$AS49&gt;12/24),AND(COLUMN()=17,$BB49&lt;30/60/24)))</formula>
    </cfRule>
  </conditionalFormatting>
  <conditionalFormatting sqref="U50:Y2500">
    <cfRule type="expression" dxfId="3" priority="289">
      <formula>AND(LEN(U50)&gt;0,NOT(AQ50))</formula>
    </cfRule>
    <cfRule type="expression" dxfId="2" priority="292">
      <formula>LEN(U50)&gt;0</formula>
    </cfRule>
  </conditionalFormatting>
  <conditionalFormatting sqref="AB24">
    <cfRule type="expression" dxfId="1" priority="2">
      <formula>OR(AB25&lt;-20,AB25&gt;20)</formula>
    </cfRule>
  </conditionalFormatting>
  <conditionalFormatting sqref="AB26">
    <cfRule type="expression" dxfId="0" priority="1">
      <formula>OR(AB23&lt;-20,AB23&gt;20)</formula>
    </cfRule>
  </conditionalFormatting>
  <pageMargins left="0.7" right="0.7" top="0.78740157499999996" bottom="0.78740157499999996" header="0.3" footer="0.3"/>
  <pageSetup paperSize="8" scale="44" orientation="landscape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368"/>
  <sheetViews>
    <sheetView workbookViewId="0"/>
  </sheetViews>
  <sheetFormatPr baseColWidth="10" defaultColWidth="8.6640625" defaultRowHeight="13"/>
  <cols>
    <col min="1" max="1" width="9.83203125" style="122" bestFit="1" customWidth="1"/>
    <col min="2" max="2" width="12.5" style="122" bestFit="1" customWidth="1"/>
    <col min="3" max="16384" width="8.6640625" style="123"/>
  </cols>
  <sheetData>
    <row r="1" spans="1:3">
      <c r="A1" s="122" t="s">
        <v>124</v>
      </c>
      <c r="B1" s="122" t="s">
        <v>123</v>
      </c>
      <c r="C1" s="123" t="s">
        <v>125</v>
      </c>
    </row>
    <row r="2" spans="1:3">
      <c r="A2" s="122">
        <f>DATE(EINSTELLUNGEN!$D$9,1,1)</f>
        <v>42004</v>
      </c>
      <c r="B2" s="122">
        <f>IF(WEEKDAY(A2,2)&lt;=EINSTELLUNGEN!$D$12,0,A2)</f>
        <v>0</v>
      </c>
    </row>
    <row r="3" spans="1:3">
      <c r="A3" s="122">
        <f>A2+1</f>
        <v>42005</v>
      </c>
      <c r="B3" s="122">
        <f>IF(WEEKDAY(A3,2)&lt;=EINSTELLUNGEN!$D$12,0,A3)</f>
        <v>0</v>
      </c>
    </row>
    <row r="4" spans="1:3">
      <c r="A4" s="122">
        <f t="shared" ref="A4:A67" si="0">A3+1</f>
        <v>42006</v>
      </c>
      <c r="B4" s="122">
        <f>IF(WEEKDAY(A4,2)&lt;=EINSTELLUNGEN!$D$12,0,A4)</f>
        <v>0</v>
      </c>
    </row>
    <row r="5" spans="1:3">
      <c r="A5" s="122">
        <f t="shared" si="0"/>
        <v>42007</v>
      </c>
      <c r="B5" s="122">
        <f>IF(WEEKDAY(A5,2)&lt;=EINSTELLUNGEN!$D$12,0,A5)</f>
        <v>0</v>
      </c>
    </row>
    <row r="6" spans="1:3">
      <c r="A6" s="122">
        <f t="shared" si="0"/>
        <v>42008</v>
      </c>
      <c r="B6" s="122">
        <f>IF(WEEKDAY(A6,2)&lt;=EINSTELLUNGEN!$D$12,0,A6)</f>
        <v>42008</v>
      </c>
    </row>
    <row r="7" spans="1:3">
      <c r="A7" s="122">
        <f t="shared" si="0"/>
        <v>42009</v>
      </c>
      <c r="B7" s="122">
        <f>IF(WEEKDAY(A7,2)&lt;=EINSTELLUNGEN!$D$12,0,A7)</f>
        <v>42009</v>
      </c>
    </row>
    <row r="8" spans="1:3">
      <c r="A8" s="122">
        <f t="shared" si="0"/>
        <v>42010</v>
      </c>
      <c r="B8" s="122">
        <f>IF(WEEKDAY(A8,2)&lt;=EINSTELLUNGEN!$D$12,0,A8)</f>
        <v>0</v>
      </c>
    </row>
    <row r="9" spans="1:3">
      <c r="A9" s="122">
        <f t="shared" si="0"/>
        <v>42011</v>
      </c>
      <c r="B9" s="122">
        <f>IF(WEEKDAY(A9,2)&lt;=EINSTELLUNGEN!$D$12,0,A9)</f>
        <v>0</v>
      </c>
    </row>
    <row r="10" spans="1:3">
      <c r="A10" s="122">
        <f t="shared" si="0"/>
        <v>42012</v>
      </c>
      <c r="B10" s="122">
        <f>IF(WEEKDAY(A10,2)&lt;=EINSTELLUNGEN!$D$12,0,A10)</f>
        <v>0</v>
      </c>
    </row>
    <row r="11" spans="1:3">
      <c r="A11" s="122">
        <f t="shared" si="0"/>
        <v>42013</v>
      </c>
      <c r="B11" s="122">
        <f>IF(WEEKDAY(A11,2)&lt;=EINSTELLUNGEN!$D$12,0,A11)</f>
        <v>0</v>
      </c>
    </row>
    <row r="12" spans="1:3">
      <c r="A12" s="122">
        <f t="shared" si="0"/>
        <v>42014</v>
      </c>
      <c r="B12" s="122">
        <f>IF(WEEKDAY(A12,2)&lt;=EINSTELLUNGEN!$D$12,0,A12)</f>
        <v>0</v>
      </c>
    </row>
    <row r="13" spans="1:3">
      <c r="A13" s="122">
        <f t="shared" si="0"/>
        <v>42015</v>
      </c>
      <c r="B13" s="122">
        <f>IF(WEEKDAY(A13,2)&lt;=EINSTELLUNGEN!$D$12,0,A13)</f>
        <v>42015</v>
      </c>
    </row>
    <row r="14" spans="1:3">
      <c r="A14" s="122">
        <f t="shared" si="0"/>
        <v>42016</v>
      </c>
      <c r="B14" s="122">
        <f>IF(WEEKDAY(A14,2)&lt;=EINSTELLUNGEN!$D$12,0,A14)</f>
        <v>42016</v>
      </c>
    </row>
    <row r="15" spans="1:3">
      <c r="A15" s="122">
        <f t="shared" si="0"/>
        <v>42017</v>
      </c>
      <c r="B15" s="122">
        <f>IF(WEEKDAY(A15,2)&lt;=EINSTELLUNGEN!$D$12,0,A15)</f>
        <v>0</v>
      </c>
    </row>
    <row r="16" spans="1:3">
      <c r="A16" s="122">
        <f t="shared" si="0"/>
        <v>42018</v>
      </c>
      <c r="B16" s="122">
        <f>IF(WEEKDAY(A16,2)&lt;=EINSTELLUNGEN!$D$12,0,A16)</f>
        <v>0</v>
      </c>
    </row>
    <row r="17" spans="1:2">
      <c r="A17" s="122">
        <f t="shared" si="0"/>
        <v>42019</v>
      </c>
      <c r="B17" s="122">
        <f>IF(WEEKDAY(A17,2)&lt;=EINSTELLUNGEN!$D$12,0,A17)</f>
        <v>0</v>
      </c>
    </row>
    <row r="18" spans="1:2">
      <c r="A18" s="122">
        <f t="shared" si="0"/>
        <v>42020</v>
      </c>
      <c r="B18" s="122">
        <f>IF(WEEKDAY(A18,2)&lt;=EINSTELLUNGEN!$D$12,0,A18)</f>
        <v>0</v>
      </c>
    </row>
    <row r="19" spans="1:2">
      <c r="A19" s="122">
        <f t="shared" si="0"/>
        <v>42021</v>
      </c>
      <c r="B19" s="122">
        <f>IF(WEEKDAY(A19,2)&lt;=EINSTELLUNGEN!$D$12,0,A19)</f>
        <v>0</v>
      </c>
    </row>
    <row r="20" spans="1:2">
      <c r="A20" s="122">
        <f t="shared" si="0"/>
        <v>42022</v>
      </c>
      <c r="B20" s="122">
        <f>IF(WEEKDAY(A20,2)&lt;=EINSTELLUNGEN!$D$12,0,A20)</f>
        <v>42022</v>
      </c>
    </row>
    <row r="21" spans="1:2">
      <c r="A21" s="122">
        <f t="shared" si="0"/>
        <v>42023</v>
      </c>
      <c r="B21" s="122">
        <f>IF(WEEKDAY(A21,2)&lt;=EINSTELLUNGEN!$D$12,0,A21)</f>
        <v>42023</v>
      </c>
    </row>
    <row r="22" spans="1:2">
      <c r="A22" s="122">
        <f t="shared" si="0"/>
        <v>42024</v>
      </c>
      <c r="B22" s="122">
        <f>IF(WEEKDAY(A22,2)&lt;=EINSTELLUNGEN!$D$12,0,A22)</f>
        <v>0</v>
      </c>
    </row>
    <row r="23" spans="1:2">
      <c r="A23" s="122">
        <f t="shared" si="0"/>
        <v>42025</v>
      </c>
      <c r="B23" s="122">
        <f>IF(WEEKDAY(A23,2)&lt;=EINSTELLUNGEN!$D$12,0,A23)</f>
        <v>0</v>
      </c>
    </row>
    <row r="24" spans="1:2">
      <c r="A24" s="122">
        <f t="shared" si="0"/>
        <v>42026</v>
      </c>
      <c r="B24" s="122">
        <f>IF(WEEKDAY(A24,2)&lt;=EINSTELLUNGEN!$D$12,0,A24)</f>
        <v>0</v>
      </c>
    </row>
    <row r="25" spans="1:2">
      <c r="A25" s="122">
        <f t="shared" si="0"/>
        <v>42027</v>
      </c>
      <c r="B25" s="122">
        <f>IF(WEEKDAY(A25,2)&lt;=EINSTELLUNGEN!$D$12,0,A25)</f>
        <v>0</v>
      </c>
    </row>
    <row r="26" spans="1:2">
      <c r="A26" s="122">
        <f t="shared" si="0"/>
        <v>42028</v>
      </c>
      <c r="B26" s="122">
        <f>IF(WEEKDAY(A26,2)&lt;=EINSTELLUNGEN!$D$12,0,A26)</f>
        <v>0</v>
      </c>
    </row>
    <row r="27" spans="1:2">
      <c r="A27" s="122">
        <f t="shared" si="0"/>
        <v>42029</v>
      </c>
      <c r="B27" s="122">
        <f>IF(WEEKDAY(A27,2)&lt;=EINSTELLUNGEN!$D$12,0,A27)</f>
        <v>42029</v>
      </c>
    </row>
    <row r="28" spans="1:2">
      <c r="A28" s="122">
        <f t="shared" si="0"/>
        <v>42030</v>
      </c>
      <c r="B28" s="122">
        <f>IF(WEEKDAY(A28,2)&lt;=EINSTELLUNGEN!$D$12,0,A28)</f>
        <v>42030</v>
      </c>
    </row>
    <row r="29" spans="1:2">
      <c r="A29" s="122">
        <f t="shared" si="0"/>
        <v>42031</v>
      </c>
      <c r="B29" s="122">
        <f>IF(WEEKDAY(A29,2)&lt;=EINSTELLUNGEN!$D$12,0,A29)</f>
        <v>0</v>
      </c>
    </row>
    <row r="30" spans="1:2">
      <c r="A30" s="122">
        <f t="shared" si="0"/>
        <v>42032</v>
      </c>
      <c r="B30" s="122">
        <f>IF(WEEKDAY(A30,2)&lt;=EINSTELLUNGEN!$D$12,0,A30)</f>
        <v>0</v>
      </c>
    </row>
    <row r="31" spans="1:2">
      <c r="A31" s="122">
        <f t="shared" si="0"/>
        <v>42033</v>
      </c>
      <c r="B31" s="122">
        <f>IF(WEEKDAY(A31,2)&lt;=EINSTELLUNGEN!$D$12,0,A31)</f>
        <v>0</v>
      </c>
    </row>
    <row r="32" spans="1:2">
      <c r="A32" s="122">
        <f t="shared" si="0"/>
        <v>42034</v>
      </c>
      <c r="B32" s="122">
        <f>IF(WEEKDAY(A32,2)&lt;=EINSTELLUNGEN!$D$12,0,A32)</f>
        <v>0</v>
      </c>
    </row>
    <row r="33" spans="1:2">
      <c r="A33" s="122">
        <f t="shared" si="0"/>
        <v>42035</v>
      </c>
      <c r="B33" s="122">
        <f>IF(WEEKDAY(A33,2)&lt;=EINSTELLUNGEN!$D$12,0,A33)</f>
        <v>0</v>
      </c>
    </row>
    <row r="34" spans="1:2">
      <c r="A34" s="122">
        <f t="shared" si="0"/>
        <v>42036</v>
      </c>
      <c r="B34" s="122">
        <f>IF(WEEKDAY(A34,2)&lt;=EINSTELLUNGEN!$D$12,0,A34)</f>
        <v>42036</v>
      </c>
    </row>
    <row r="35" spans="1:2">
      <c r="A35" s="122">
        <f t="shared" si="0"/>
        <v>42037</v>
      </c>
      <c r="B35" s="122">
        <f>IF(WEEKDAY(A35,2)&lt;=EINSTELLUNGEN!$D$12,0,A35)</f>
        <v>42037</v>
      </c>
    </row>
    <row r="36" spans="1:2">
      <c r="A36" s="122">
        <f t="shared" si="0"/>
        <v>42038</v>
      </c>
      <c r="B36" s="122">
        <f>IF(WEEKDAY(A36,2)&lt;=EINSTELLUNGEN!$D$12,0,A36)</f>
        <v>0</v>
      </c>
    </row>
    <row r="37" spans="1:2">
      <c r="A37" s="122">
        <f t="shared" si="0"/>
        <v>42039</v>
      </c>
      <c r="B37" s="122">
        <f>IF(WEEKDAY(A37,2)&lt;=EINSTELLUNGEN!$D$12,0,A37)</f>
        <v>0</v>
      </c>
    </row>
    <row r="38" spans="1:2">
      <c r="A38" s="122">
        <f t="shared" si="0"/>
        <v>42040</v>
      </c>
      <c r="B38" s="122">
        <f>IF(WEEKDAY(A38,2)&lt;=EINSTELLUNGEN!$D$12,0,A38)</f>
        <v>0</v>
      </c>
    </row>
    <row r="39" spans="1:2">
      <c r="A39" s="122">
        <f t="shared" si="0"/>
        <v>42041</v>
      </c>
      <c r="B39" s="122">
        <f>IF(WEEKDAY(A39,2)&lt;=EINSTELLUNGEN!$D$12,0,A39)</f>
        <v>0</v>
      </c>
    </row>
    <row r="40" spans="1:2">
      <c r="A40" s="122">
        <f t="shared" si="0"/>
        <v>42042</v>
      </c>
      <c r="B40" s="122">
        <f>IF(WEEKDAY(A40,2)&lt;=EINSTELLUNGEN!$D$12,0,A40)</f>
        <v>0</v>
      </c>
    </row>
    <row r="41" spans="1:2">
      <c r="A41" s="122">
        <f t="shared" si="0"/>
        <v>42043</v>
      </c>
      <c r="B41" s="122">
        <f>IF(WEEKDAY(A41,2)&lt;=EINSTELLUNGEN!$D$12,0,A41)</f>
        <v>42043</v>
      </c>
    </row>
    <row r="42" spans="1:2">
      <c r="A42" s="122">
        <f t="shared" si="0"/>
        <v>42044</v>
      </c>
      <c r="B42" s="122">
        <f>IF(WEEKDAY(A42,2)&lt;=EINSTELLUNGEN!$D$12,0,A42)</f>
        <v>42044</v>
      </c>
    </row>
    <row r="43" spans="1:2">
      <c r="A43" s="122">
        <f t="shared" si="0"/>
        <v>42045</v>
      </c>
      <c r="B43" s="122">
        <f>IF(WEEKDAY(A43,2)&lt;=EINSTELLUNGEN!$D$12,0,A43)</f>
        <v>0</v>
      </c>
    </row>
    <row r="44" spans="1:2">
      <c r="A44" s="122">
        <f t="shared" si="0"/>
        <v>42046</v>
      </c>
      <c r="B44" s="122">
        <f>IF(WEEKDAY(A44,2)&lt;=EINSTELLUNGEN!$D$12,0,A44)</f>
        <v>0</v>
      </c>
    </row>
    <row r="45" spans="1:2">
      <c r="A45" s="122">
        <f t="shared" si="0"/>
        <v>42047</v>
      </c>
      <c r="B45" s="122">
        <f>IF(WEEKDAY(A45,2)&lt;=EINSTELLUNGEN!$D$12,0,A45)</f>
        <v>0</v>
      </c>
    </row>
    <row r="46" spans="1:2">
      <c r="A46" s="122">
        <f t="shared" si="0"/>
        <v>42048</v>
      </c>
      <c r="B46" s="122">
        <f>IF(WEEKDAY(A46,2)&lt;=EINSTELLUNGEN!$D$12,0,A46)</f>
        <v>0</v>
      </c>
    </row>
    <row r="47" spans="1:2">
      <c r="A47" s="122">
        <f t="shared" si="0"/>
        <v>42049</v>
      </c>
      <c r="B47" s="122">
        <f>IF(WEEKDAY(A47,2)&lt;=EINSTELLUNGEN!$D$12,0,A47)</f>
        <v>0</v>
      </c>
    </row>
    <row r="48" spans="1:2">
      <c r="A48" s="122">
        <f t="shared" si="0"/>
        <v>42050</v>
      </c>
      <c r="B48" s="122">
        <f>IF(WEEKDAY(A48,2)&lt;=EINSTELLUNGEN!$D$12,0,A48)</f>
        <v>42050</v>
      </c>
    </row>
    <row r="49" spans="1:2">
      <c r="A49" s="122">
        <f t="shared" si="0"/>
        <v>42051</v>
      </c>
      <c r="B49" s="122">
        <f>IF(WEEKDAY(A49,2)&lt;=EINSTELLUNGEN!$D$12,0,A49)</f>
        <v>42051</v>
      </c>
    </row>
    <row r="50" spans="1:2">
      <c r="A50" s="122">
        <f t="shared" si="0"/>
        <v>42052</v>
      </c>
      <c r="B50" s="122">
        <f>IF(WEEKDAY(A50,2)&lt;=EINSTELLUNGEN!$D$12,0,A50)</f>
        <v>0</v>
      </c>
    </row>
    <row r="51" spans="1:2">
      <c r="A51" s="122">
        <f t="shared" si="0"/>
        <v>42053</v>
      </c>
      <c r="B51" s="122">
        <f>IF(WEEKDAY(A51,2)&lt;=EINSTELLUNGEN!$D$12,0,A51)</f>
        <v>0</v>
      </c>
    </row>
    <row r="52" spans="1:2">
      <c r="A52" s="122">
        <f t="shared" si="0"/>
        <v>42054</v>
      </c>
      <c r="B52" s="122">
        <f>IF(WEEKDAY(A52,2)&lt;=EINSTELLUNGEN!$D$12,0,A52)</f>
        <v>0</v>
      </c>
    </row>
    <row r="53" spans="1:2">
      <c r="A53" s="122">
        <f t="shared" si="0"/>
        <v>42055</v>
      </c>
      <c r="B53" s="122">
        <f>IF(WEEKDAY(A53,2)&lt;=EINSTELLUNGEN!$D$12,0,A53)</f>
        <v>0</v>
      </c>
    </row>
    <row r="54" spans="1:2">
      <c r="A54" s="122">
        <f t="shared" si="0"/>
        <v>42056</v>
      </c>
      <c r="B54" s="122">
        <f>IF(WEEKDAY(A54,2)&lt;=EINSTELLUNGEN!$D$12,0,A54)</f>
        <v>0</v>
      </c>
    </row>
    <row r="55" spans="1:2">
      <c r="A55" s="122">
        <f t="shared" si="0"/>
        <v>42057</v>
      </c>
      <c r="B55" s="122">
        <f>IF(WEEKDAY(A55,2)&lt;=EINSTELLUNGEN!$D$12,0,A55)</f>
        <v>42057</v>
      </c>
    </row>
    <row r="56" spans="1:2">
      <c r="A56" s="122">
        <f t="shared" si="0"/>
        <v>42058</v>
      </c>
      <c r="B56" s="122">
        <f>IF(WEEKDAY(A56,2)&lt;=EINSTELLUNGEN!$D$12,0,A56)</f>
        <v>42058</v>
      </c>
    </row>
    <row r="57" spans="1:2">
      <c r="A57" s="122">
        <f t="shared" si="0"/>
        <v>42059</v>
      </c>
      <c r="B57" s="122">
        <f>IF(WEEKDAY(A57,2)&lt;=EINSTELLUNGEN!$D$12,0,A57)</f>
        <v>0</v>
      </c>
    </row>
    <row r="58" spans="1:2">
      <c r="A58" s="122">
        <f t="shared" si="0"/>
        <v>42060</v>
      </c>
      <c r="B58" s="122">
        <f>IF(WEEKDAY(A58,2)&lt;=EINSTELLUNGEN!$D$12,0,A58)</f>
        <v>0</v>
      </c>
    </row>
    <row r="59" spans="1:2">
      <c r="A59" s="122">
        <f t="shared" si="0"/>
        <v>42061</v>
      </c>
      <c r="B59" s="122">
        <f>IF(WEEKDAY(A59,2)&lt;=EINSTELLUNGEN!$D$12,0,A59)</f>
        <v>0</v>
      </c>
    </row>
    <row r="60" spans="1:2">
      <c r="A60" s="122">
        <f t="shared" si="0"/>
        <v>42062</v>
      </c>
      <c r="B60" s="122">
        <f>IF(WEEKDAY(A60,2)&lt;=EINSTELLUNGEN!$D$12,0,A60)</f>
        <v>0</v>
      </c>
    </row>
    <row r="61" spans="1:2">
      <c r="A61" s="122">
        <f t="shared" si="0"/>
        <v>42063</v>
      </c>
      <c r="B61" s="122">
        <f>IF(WEEKDAY(A61,2)&lt;=EINSTELLUNGEN!$D$12,0,A61)</f>
        <v>0</v>
      </c>
    </row>
    <row r="62" spans="1:2">
      <c r="A62" s="122">
        <f t="shared" si="0"/>
        <v>42064</v>
      </c>
      <c r="B62" s="122">
        <f>IF(WEEKDAY(A62,2)&lt;=EINSTELLUNGEN!$D$12,0,A62)</f>
        <v>42064</v>
      </c>
    </row>
    <row r="63" spans="1:2">
      <c r="A63" s="122">
        <f t="shared" si="0"/>
        <v>42065</v>
      </c>
      <c r="B63" s="122">
        <f>IF(WEEKDAY(A63,2)&lt;=EINSTELLUNGEN!$D$12,0,A63)</f>
        <v>42065</v>
      </c>
    </row>
    <row r="64" spans="1:2">
      <c r="A64" s="122">
        <f t="shared" si="0"/>
        <v>42066</v>
      </c>
      <c r="B64" s="122">
        <f>IF(WEEKDAY(A64,2)&lt;=EINSTELLUNGEN!$D$12,0,A64)</f>
        <v>0</v>
      </c>
    </row>
    <row r="65" spans="1:2">
      <c r="A65" s="122">
        <f t="shared" si="0"/>
        <v>42067</v>
      </c>
      <c r="B65" s="122">
        <f>IF(WEEKDAY(A65,2)&lt;=EINSTELLUNGEN!$D$12,0,A65)</f>
        <v>0</v>
      </c>
    </row>
    <row r="66" spans="1:2">
      <c r="A66" s="122">
        <f t="shared" si="0"/>
        <v>42068</v>
      </c>
      <c r="B66" s="122">
        <f>IF(WEEKDAY(A66,2)&lt;=EINSTELLUNGEN!$D$12,0,A66)</f>
        <v>0</v>
      </c>
    </row>
    <row r="67" spans="1:2">
      <c r="A67" s="122">
        <f t="shared" si="0"/>
        <v>42069</v>
      </c>
      <c r="B67" s="122">
        <f>IF(WEEKDAY(A67,2)&lt;=EINSTELLUNGEN!$D$12,0,A67)</f>
        <v>0</v>
      </c>
    </row>
    <row r="68" spans="1:2">
      <c r="A68" s="122">
        <f t="shared" ref="A68:A131" si="1">A67+1</f>
        <v>42070</v>
      </c>
      <c r="B68" s="122">
        <f>IF(WEEKDAY(A68,2)&lt;=EINSTELLUNGEN!$D$12,0,A68)</f>
        <v>0</v>
      </c>
    </row>
    <row r="69" spans="1:2">
      <c r="A69" s="122">
        <f t="shared" si="1"/>
        <v>42071</v>
      </c>
      <c r="B69" s="122">
        <f>IF(WEEKDAY(A69,2)&lt;=EINSTELLUNGEN!$D$12,0,A69)</f>
        <v>42071</v>
      </c>
    </row>
    <row r="70" spans="1:2">
      <c r="A70" s="122">
        <f t="shared" si="1"/>
        <v>42072</v>
      </c>
      <c r="B70" s="122">
        <f>IF(WEEKDAY(A70,2)&lt;=EINSTELLUNGEN!$D$12,0,A70)</f>
        <v>42072</v>
      </c>
    </row>
    <row r="71" spans="1:2">
      <c r="A71" s="122">
        <f t="shared" si="1"/>
        <v>42073</v>
      </c>
      <c r="B71" s="122">
        <f>IF(WEEKDAY(A71,2)&lt;=EINSTELLUNGEN!$D$12,0,A71)</f>
        <v>0</v>
      </c>
    </row>
    <row r="72" spans="1:2">
      <c r="A72" s="122">
        <f t="shared" si="1"/>
        <v>42074</v>
      </c>
      <c r="B72" s="122">
        <f>IF(WEEKDAY(A72,2)&lt;=EINSTELLUNGEN!$D$12,0,A72)</f>
        <v>0</v>
      </c>
    </row>
    <row r="73" spans="1:2">
      <c r="A73" s="122">
        <f t="shared" si="1"/>
        <v>42075</v>
      </c>
      <c r="B73" s="122">
        <f>IF(WEEKDAY(A73,2)&lt;=EINSTELLUNGEN!$D$12,0,A73)</f>
        <v>0</v>
      </c>
    </row>
    <row r="74" spans="1:2">
      <c r="A74" s="122">
        <f t="shared" si="1"/>
        <v>42076</v>
      </c>
      <c r="B74" s="122">
        <f>IF(WEEKDAY(A74,2)&lt;=EINSTELLUNGEN!$D$12,0,A74)</f>
        <v>0</v>
      </c>
    </row>
    <row r="75" spans="1:2">
      <c r="A75" s="122">
        <f t="shared" si="1"/>
        <v>42077</v>
      </c>
      <c r="B75" s="122">
        <f>IF(WEEKDAY(A75,2)&lt;=EINSTELLUNGEN!$D$12,0,A75)</f>
        <v>0</v>
      </c>
    </row>
    <row r="76" spans="1:2">
      <c r="A76" s="122">
        <f t="shared" si="1"/>
        <v>42078</v>
      </c>
      <c r="B76" s="122">
        <f>IF(WEEKDAY(A76,2)&lt;=EINSTELLUNGEN!$D$12,0,A76)</f>
        <v>42078</v>
      </c>
    </row>
    <row r="77" spans="1:2">
      <c r="A77" s="122">
        <f t="shared" si="1"/>
        <v>42079</v>
      </c>
      <c r="B77" s="122">
        <f>IF(WEEKDAY(A77,2)&lt;=EINSTELLUNGEN!$D$12,0,A77)</f>
        <v>42079</v>
      </c>
    </row>
    <row r="78" spans="1:2">
      <c r="A78" s="122">
        <f t="shared" si="1"/>
        <v>42080</v>
      </c>
      <c r="B78" s="122">
        <f>IF(WEEKDAY(A78,2)&lt;=EINSTELLUNGEN!$D$12,0,A78)</f>
        <v>0</v>
      </c>
    </row>
    <row r="79" spans="1:2">
      <c r="A79" s="122">
        <f t="shared" si="1"/>
        <v>42081</v>
      </c>
      <c r="B79" s="122">
        <f>IF(WEEKDAY(A79,2)&lt;=EINSTELLUNGEN!$D$12,0,A79)</f>
        <v>0</v>
      </c>
    </row>
    <row r="80" spans="1:2">
      <c r="A80" s="122">
        <f t="shared" si="1"/>
        <v>42082</v>
      </c>
      <c r="B80" s="122">
        <f>IF(WEEKDAY(A80,2)&lt;=EINSTELLUNGEN!$D$12,0,A80)</f>
        <v>0</v>
      </c>
    </row>
    <row r="81" spans="1:2">
      <c r="A81" s="122">
        <f t="shared" si="1"/>
        <v>42083</v>
      </c>
      <c r="B81" s="122">
        <f>IF(WEEKDAY(A81,2)&lt;=EINSTELLUNGEN!$D$12,0,A81)</f>
        <v>0</v>
      </c>
    </row>
    <row r="82" spans="1:2">
      <c r="A82" s="122">
        <f t="shared" si="1"/>
        <v>42084</v>
      </c>
      <c r="B82" s="122">
        <f>IF(WEEKDAY(A82,2)&lt;=EINSTELLUNGEN!$D$12,0,A82)</f>
        <v>0</v>
      </c>
    </row>
    <row r="83" spans="1:2">
      <c r="A83" s="122">
        <f t="shared" si="1"/>
        <v>42085</v>
      </c>
      <c r="B83" s="122">
        <f>IF(WEEKDAY(A83,2)&lt;=EINSTELLUNGEN!$D$12,0,A83)</f>
        <v>42085</v>
      </c>
    </row>
    <row r="84" spans="1:2">
      <c r="A84" s="122">
        <f t="shared" si="1"/>
        <v>42086</v>
      </c>
      <c r="B84" s="122">
        <f>IF(WEEKDAY(A84,2)&lt;=EINSTELLUNGEN!$D$12,0,A84)</f>
        <v>42086</v>
      </c>
    </row>
    <row r="85" spans="1:2">
      <c r="A85" s="122">
        <f t="shared" si="1"/>
        <v>42087</v>
      </c>
      <c r="B85" s="122">
        <f>IF(WEEKDAY(A85,2)&lt;=EINSTELLUNGEN!$D$12,0,A85)</f>
        <v>0</v>
      </c>
    </row>
    <row r="86" spans="1:2">
      <c r="A86" s="122">
        <f t="shared" si="1"/>
        <v>42088</v>
      </c>
      <c r="B86" s="122">
        <f>IF(WEEKDAY(A86,2)&lt;=EINSTELLUNGEN!$D$12,0,A86)</f>
        <v>0</v>
      </c>
    </row>
    <row r="87" spans="1:2">
      <c r="A87" s="122">
        <f t="shared" si="1"/>
        <v>42089</v>
      </c>
      <c r="B87" s="122">
        <f>IF(WEEKDAY(A87,2)&lt;=EINSTELLUNGEN!$D$12,0,A87)</f>
        <v>0</v>
      </c>
    </row>
    <row r="88" spans="1:2">
      <c r="A88" s="122">
        <f t="shared" si="1"/>
        <v>42090</v>
      </c>
      <c r="B88" s="122">
        <f>IF(WEEKDAY(A88,2)&lt;=EINSTELLUNGEN!$D$12,0,A88)</f>
        <v>0</v>
      </c>
    </row>
    <row r="89" spans="1:2">
      <c r="A89" s="122">
        <f t="shared" si="1"/>
        <v>42091</v>
      </c>
      <c r="B89" s="122">
        <f>IF(WEEKDAY(A89,2)&lt;=EINSTELLUNGEN!$D$12,0,A89)</f>
        <v>0</v>
      </c>
    </row>
    <row r="90" spans="1:2">
      <c r="A90" s="122">
        <f t="shared" si="1"/>
        <v>42092</v>
      </c>
      <c r="B90" s="122">
        <f>IF(WEEKDAY(A90,2)&lt;=EINSTELLUNGEN!$D$12,0,A90)</f>
        <v>42092</v>
      </c>
    </row>
    <row r="91" spans="1:2">
      <c r="A91" s="122">
        <f t="shared" si="1"/>
        <v>42093</v>
      </c>
      <c r="B91" s="122">
        <f>IF(WEEKDAY(A91,2)&lt;=EINSTELLUNGEN!$D$12,0,A91)</f>
        <v>42093</v>
      </c>
    </row>
    <row r="92" spans="1:2">
      <c r="A92" s="122">
        <f t="shared" si="1"/>
        <v>42094</v>
      </c>
      <c r="B92" s="122">
        <f>IF(WEEKDAY(A92,2)&lt;=EINSTELLUNGEN!$D$12,0,A92)</f>
        <v>0</v>
      </c>
    </row>
    <row r="93" spans="1:2">
      <c r="A93" s="122">
        <f t="shared" si="1"/>
        <v>42095</v>
      </c>
      <c r="B93" s="122">
        <f>IF(WEEKDAY(A93,2)&lt;=EINSTELLUNGEN!$D$12,0,A93)</f>
        <v>0</v>
      </c>
    </row>
    <row r="94" spans="1:2">
      <c r="A94" s="122">
        <f t="shared" si="1"/>
        <v>42096</v>
      </c>
      <c r="B94" s="122">
        <f>IF(WEEKDAY(A94,2)&lt;=EINSTELLUNGEN!$D$12,0,A94)</f>
        <v>0</v>
      </c>
    </row>
    <row r="95" spans="1:2">
      <c r="A95" s="122">
        <f t="shared" si="1"/>
        <v>42097</v>
      </c>
      <c r="B95" s="122">
        <f>IF(WEEKDAY(A95,2)&lt;=EINSTELLUNGEN!$D$12,0,A95)</f>
        <v>0</v>
      </c>
    </row>
    <row r="96" spans="1:2">
      <c r="A96" s="122">
        <f t="shared" si="1"/>
        <v>42098</v>
      </c>
      <c r="B96" s="122">
        <f>IF(WEEKDAY(A96,2)&lt;=EINSTELLUNGEN!$D$12,0,A96)</f>
        <v>0</v>
      </c>
    </row>
    <row r="97" spans="1:2">
      <c r="A97" s="122">
        <f t="shared" si="1"/>
        <v>42099</v>
      </c>
      <c r="B97" s="122">
        <f>IF(WEEKDAY(A97,2)&lt;=EINSTELLUNGEN!$D$12,0,A97)</f>
        <v>42099</v>
      </c>
    </row>
    <row r="98" spans="1:2">
      <c r="A98" s="122">
        <f t="shared" si="1"/>
        <v>42100</v>
      </c>
      <c r="B98" s="122">
        <f>IF(WEEKDAY(A98,2)&lt;=EINSTELLUNGEN!$D$12,0,A98)</f>
        <v>42100</v>
      </c>
    </row>
    <row r="99" spans="1:2">
      <c r="A99" s="122">
        <f t="shared" si="1"/>
        <v>42101</v>
      </c>
      <c r="B99" s="122">
        <f>IF(WEEKDAY(A99,2)&lt;=EINSTELLUNGEN!$D$12,0,A99)</f>
        <v>0</v>
      </c>
    </row>
    <row r="100" spans="1:2">
      <c r="A100" s="122">
        <f t="shared" si="1"/>
        <v>42102</v>
      </c>
      <c r="B100" s="122">
        <f>IF(WEEKDAY(A100,2)&lt;=EINSTELLUNGEN!$D$12,0,A100)</f>
        <v>0</v>
      </c>
    </row>
    <row r="101" spans="1:2">
      <c r="A101" s="122">
        <f t="shared" si="1"/>
        <v>42103</v>
      </c>
      <c r="B101" s="122">
        <f>IF(WEEKDAY(A101,2)&lt;=EINSTELLUNGEN!$D$12,0,A101)</f>
        <v>0</v>
      </c>
    </row>
    <row r="102" spans="1:2">
      <c r="A102" s="122">
        <f t="shared" si="1"/>
        <v>42104</v>
      </c>
      <c r="B102" s="122">
        <f>IF(WEEKDAY(A102,2)&lt;=EINSTELLUNGEN!$D$12,0,A102)</f>
        <v>0</v>
      </c>
    </row>
    <row r="103" spans="1:2">
      <c r="A103" s="122">
        <f t="shared" si="1"/>
        <v>42105</v>
      </c>
      <c r="B103" s="122">
        <f>IF(WEEKDAY(A103,2)&lt;=EINSTELLUNGEN!$D$12,0,A103)</f>
        <v>0</v>
      </c>
    </row>
    <row r="104" spans="1:2">
      <c r="A104" s="122">
        <f t="shared" si="1"/>
        <v>42106</v>
      </c>
      <c r="B104" s="122">
        <f>IF(WEEKDAY(A104,2)&lt;=EINSTELLUNGEN!$D$12,0,A104)</f>
        <v>42106</v>
      </c>
    </row>
    <row r="105" spans="1:2">
      <c r="A105" s="122">
        <f t="shared" si="1"/>
        <v>42107</v>
      </c>
      <c r="B105" s="122">
        <f>IF(WEEKDAY(A105,2)&lt;=EINSTELLUNGEN!$D$12,0,A105)</f>
        <v>42107</v>
      </c>
    </row>
    <row r="106" spans="1:2">
      <c r="A106" s="122">
        <f t="shared" si="1"/>
        <v>42108</v>
      </c>
      <c r="B106" s="122">
        <f>IF(WEEKDAY(A106,2)&lt;=EINSTELLUNGEN!$D$12,0,A106)</f>
        <v>0</v>
      </c>
    </row>
    <row r="107" spans="1:2">
      <c r="A107" s="122">
        <f t="shared" si="1"/>
        <v>42109</v>
      </c>
      <c r="B107" s="122">
        <f>IF(WEEKDAY(A107,2)&lt;=EINSTELLUNGEN!$D$12,0,A107)</f>
        <v>0</v>
      </c>
    </row>
    <row r="108" spans="1:2">
      <c r="A108" s="122">
        <f t="shared" si="1"/>
        <v>42110</v>
      </c>
      <c r="B108" s="122">
        <f>IF(WEEKDAY(A108,2)&lt;=EINSTELLUNGEN!$D$12,0,A108)</f>
        <v>0</v>
      </c>
    </row>
    <row r="109" spans="1:2">
      <c r="A109" s="122">
        <f t="shared" si="1"/>
        <v>42111</v>
      </c>
      <c r="B109" s="122">
        <f>IF(WEEKDAY(A109,2)&lt;=EINSTELLUNGEN!$D$12,0,A109)</f>
        <v>0</v>
      </c>
    </row>
    <row r="110" spans="1:2">
      <c r="A110" s="122">
        <f t="shared" si="1"/>
        <v>42112</v>
      </c>
      <c r="B110" s="122">
        <f>IF(WEEKDAY(A110,2)&lt;=EINSTELLUNGEN!$D$12,0,A110)</f>
        <v>0</v>
      </c>
    </row>
    <row r="111" spans="1:2">
      <c r="A111" s="122">
        <f t="shared" si="1"/>
        <v>42113</v>
      </c>
      <c r="B111" s="122">
        <f>IF(WEEKDAY(A111,2)&lt;=EINSTELLUNGEN!$D$12,0,A111)</f>
        <v>42113</v>
      </c>
    </row>
    <row r="112" spans="1:2">
      <c r="A112" s="122">
        <f t="shared" si="1"/>
        <v>42114</v>
      </c>
      <c r="B112" s="122">
        <f>IF(WEEKDAY(A112,2)&lt;=EINSTELLUNGEN!$D$12,0,A112)</f>
        <v>42114</v>
      </c>
    </row>
    <row r="113" spans="1:2">
      <c r="A113" s="122">
        <f t="shared" si="1"/>
        <v>42115</v>
      </c>
      <c r="B113" s="122">
        <f>IF(WEEKDAY(A113,2)&lt;=EINSTELLUNGEN!$D$12,0,A113)</f>
        <v>0</v>
      </c>
    </row>
    <row r="114" spans="1:2">
      <c r="A114" s="122">
        <f t="shared" si="1"/>
        <v>42116</v>
      </c>
      <c r="B114" s="122">
        <f>IF(WEEKDAY(A114,2)&lt;=EINSTELLUNGEN!$D$12,0,A114)</f>
        <v>0</v>
      </c>
    </row>
    <row r="115" spans="1:2">
      <c r="A115" s="122">
        <f t="shared" si="1"/>
        <v>42117</v>
      </c>
      <c r="B115" s="122">
        <f>IF(WEEKDAY(A115,2)&lt;=EINSTELLUNGEN!$D$12,0,A115)</f>
        <v>0</v>
      </c>
    </row>
    <row r="116" spans="1:2">
      <c r="A116" s="122">
        <f t="shared" si="1"/>
        <v>42118</v>
      </c>
      <c r="B116" s="122">
        <f>IF(WEEKDAY(A116,2)&lt;=EINSTELLUNGEN!$D$12,0,A116)</f>
        <v>0</v>
      </c>
    </row>
    <row r="117" spans="1:2">
      <c r="A117" s="122">
        <f t="shared" si="1"/>
        <v>42119</v>
      </c>
      <c r="B117" s="122">
        <f>IF(WEEKDAY(A117,2)&lt;=EINSTELLUNGEN!$D$12,0,A117)</f>
        <v>0</v>
      </c>
    </row>
    <row r="118" spans="1:2">
      <c r="A118" s="122">
        <f t="shared" si="1"/>
        <v>42120</v>
      </c>
      <c r="B118" s="122">
        <f>IF(WEEKDAY(A118,2)&lt;=EINSTELLUNGEN!$D$12,0,A118)</f>
        <v>42120</v>
      </c>
    </row>
    <row r="119" spans="1:2">
      <c r="A119" s="122">
        <f t="shared" si="1"/>
        <v>42121</v>
      </c>
      <c r="B119" s="122">
        <f>IF(WEEKDAY(A119,2)&lt;=EINSTELLUNGEN!$D$12,0,A119)</f>
        <v>42121</v>
      </c>
    </row>
    <row r="120" spans="1:2">
      <c r="A120" s="122">
        <f t="shared" si="1"/>
        <v>42122</v>
      </c>
      <c r="B120" s="122">
        <f>IF(WEEKDAY(A120,2)&lt;=EINSTELLUNGEN!$D$12,0,A120)</f>
        <v>0</v>
      </c>
    </row>
    <row r="121" spans="1:2">
      <c r="A121" s="122">
        <f t="shared" si="1"/>
        <v>42123</v>
      </c>
      <c r="B121" s="122">
        <f>IF(WEEKDAY(A121,2)&lt;=EINSTELLUNGEN!$D$12,0,A121)</f>
        <v>0</v>
      </c>
    </row>
    <row r="122" spans="1:2">
      <c r="A122" s="122">
        <f t="shared" si="1"/>
        <v>42124</v>
      </c>
      <c r="B122" s="122">
        <f>IF(WEEKDAY(A122,2)&lt;=EINSTELLUNGEN!$D$12,0,A122)</f>
        <v>0</v>
      </c>
    </row>
    <row r="123" spans="1:2">
      <c r="A123" s="122">
        <f t="shared" si="1"/>
        <v>42125</v>
      </c>
      <c r="B123" s="122">
        <f>IF(WEEKDAY(A123,2)&lt;=EINSTELLUNGEN!$D$12,0,A123)</f>
        <v>0</v>
      </c>
    </row>
    <row r="124" spans="1:2">
      <c r="A124" s="122">
        <f t="shared" si="1"/>
        <v>42126</v>
      </c>
      <c r="B124" s="122">
        <f>IF(WEEKDAY(A124,2)&lt;=EINSTELLUNGEN!$D$12,0,A124)</f>
        <v>0</v>
      </c>
    </row>
    <row r="125" spans="1:2">
      <c r="A125" s="122">
        <f t="shared" si="1"/>
        <v>42127</v>
      </c>
      <c r="B125" s="122">
        <f>IF(WEEKDAY(A125,2)&lt;=EINSTELLUNGEN!$D$12,0,A125)</f>
        <v>42127</v>
      </c>
    </row>
    <row r="126" spans="1:2">
      <c r="A126" s="122">
        <f t="shared" si="1"/>
        <v>42128</v>
      </c>
      <c r="B126" s="122">
        <f>IF(WEEKDAY(A126,2)&lt;=EINSTELLUNGEN!$D$12,0,A126)</f>
        <v>42128</v>
      </c>
    </row>
    <row r="127" spans="1:2">
      <c r="A127" s="122">
        <f t="shared" si="1"/>
        <v>42129</v>
      </c>
      <c r="B127" s="122">
        <f>IF(WEEKDAY(A127,2)&lt;=EINSTELLUNGEN!$D$12,0,A127)</f>
        <v>0</v>
      </c>
    </row>
    <row r="128" spans="1:2">
      <c r="A128" s="122">
        <f t="shared" si="1"/>
        <v>42130</v>
      </c>
      <c r="B128" s="122">
        <f>IF(WEEKDAY(A128,2)&lt;=EINSTELLUNGEN!$D$12,0,A128)</f>
        <v>0</v>
      </c>
    </row>
    <row r="129" spans="1:2">
      <c r="A129" s="122">
        <f t="shared" si="1"/>
        <v>42131</v>
      </c>
      <c r="B129" s="122">
        <f>IF(WEEKDAY(A129,2)&lt;=EINSTELLUNGEN!$D$12,0,A129)</f>
        <v>0</v>
      </c>
    </row>
    <row r="130" spans="1:2">
      <c r="A130" s="122">
        <f t="shared" si="1"/>
        <v>42132</v>
      </c>
      <c r="B130" s="122">
        <f>IF(WEEKDAY(A130,2)&lt;=EINSTELLUNGEN!$D$12,0,A130)</f>
        <v>0</v>
      </c>
    </row>
    <row r="131" spans="1:2">
      <c r="A131" s="122">
        <f t="shared" si="1"/>
        <v>42133</v>
      </c>
      <c r="B131" s="122">
        <f>IF(WEEKDAY(A131,2)&lt;=EINSTELLUNGEN!$D$12,0,A131)</f>
        <v>0</v>
      </c>
    </row>
    <row r="132" spans="1:2">
      <c r="A132" s="122">
        <f t="shared" ref="A132:A195" si="2">A131+1</f>
        <v>42134</v>
      </c>
      <c r="B132" s="122">
        <f>IF(WEEKDAY(A132,2)&lt;=EINSTELLUNGEN!$D$12,0,A132)</f>
        <v>42134</v>
      </c>
    </row>
    <row r="133" spans="1:2">
      <c r="A133" s="122">
        <f t="shared" si="2"/>
        <v>42135</v>
      </c>
      <c r="B133" s="122">
        <f>IF(WEEKDAY(A133,2)&lt;=EINSTELLUNGEN!$D$12,0,A133)</f>
        <v>42135</v>
      </c>
    </row>
    <row r="134" spans="1:2">
      <c r="A134" s="122">
        <f t="shared" si="2"/>
        <v>42136</v>
      </c>
      <c r="B134" s="122">
        <f>IF(WEEKDAY(A134,2)&lt;=EINSTELLUNGEN!$D$12,0,A134)</f>
        <v>0</v>
      </c>
    </row>
    <row r="135" spans="1:2">
      <c r="A135" s="122">
        <f t="shared" si="2"/>
        <v>42137</v>
      </c>
      <c r="B135" s="122">
        <f>IF(WEEKDAY(A135,2)&lt;=EINSTELLUNGEN!$D$12,0,A135)</f>
        <v>0</v>
      </c>
    </row>
    <row r="136" spans="1:2">
      <c r="A136" s="122">
        <f t="shared" si="2"/>
        <v>42138</v>
      </c>
      <c r="B136" s="122">
        <f>IF(WEEKDAY(A136,2)&lt;=EINSTELLUNGEN!$D$12,0,A136)</f>
        <v>0</v>
      </c>
    </row>
    <row r="137" spans="1:2">
      <c r="A137" s="122">
        <f t="shared" si="2"/>
        <v>42139</v>
      </c>
      <c r="B137" s="122">
        <f>IF(WEEKDAY(A137,2)&lt;=EINSTELLUNGEN!$D$12,0,A137)</f>
        <v>0</v>
      </c>
    </row>
    <row r="138" spans="1:2">
      <c r="A138" s="122">
        <f t="shared" si="2"/>
        <v>42140</v>
      </c>
      <c r="B138" s="122">
        <f>IF(WEEKDAY(A138,2)&lt;=EINSTELLUNGEN!$D$12,0,A138)</f>
        <v>0</v>
      </c>
    </row>
    <row r="139" spans="1:2">
      <c r="A139" s="122">
        <f t="shared" si="2"/>
        <v>42141</v>
      </c>
      <c r="B139" s="122">
        <f>IF(WEEKDAY(A139,2)&lt;=EINSTELLUNGEN!$D$12,0,A139)</f>
        <v>42141</v>
      </c>
    </row>
    <row r="140" spans="1:2">
      <c r="A140" s="122">
        <f t="shared" si="2"/>
        <v>42142</v>
      </c>
      <c r="B140" s="122">
        <f>IF(WEEKDAY(A140,2)&lt;=EINSTELLUNGEN!$D$12,0,A140)</f>
        <v>42142</v>
      </c>
    </row>
    <row r="141" spans="1:2">
      <c r="A141" s="122">
        <f t="shared" si="2"/>
        <v>42143</v>
      </c>
      <c r="B141" s="122">
        <f>IF(WEEKDAY(A141,2)&lt;=EINSTELLUNGEN!$D$12,0,A141)</f>
        <v>0</v>
      </c>
    </row>
    <row r="142" spans="1:2">
      <c r="A142" s="122">
        <f t="shared" si="2"/>
        <v>42144</v>
      </c>
      <c r="B142" s="122">
        <f>IF(WEEKDAY(A142,2)&lt;=EINSTELLUNGEN!$D$12,0,A142)</f>
        <v>0</v>
      </c>
    </row>
    <row r="143" spans="1:2">
      <c r="A143" s="122">
        <f t="shared" si="2"/>
        <v>42145</v>
      </c>
      <c r="B143" s="122">
        <f>IF(WEEKDAY(A143,2)&lt;=EINSTELLUNGEN!$D$12,0,A143)</f>
        <v>0</v>
      </c>
    </row>
    <row r="144" spans="1:2">
      <c r="A144" s="122">
        <f t="shared" si="2"/>
        <v>42146</v>
      </c>
      <c r="B144" s="122">
        <f>IF(WEEKDAY(A144,2)&lt;=EINSTELLUNGEN!$D$12,0,A144)</f>
        <v>0</v>
      </c>
    </row>
    <row r="145" spans="1:2">
      <c r="A145" s="122">
        <f t="shared" si="2"/>
        <v>42147</v>
      </c>
      <c r="B145" s="122">
        <f>IF(WEEKDAY(A145,2)&lt;=EINSTELLUNGEN!$D$12,0,A145)</f>
        <v>0</v>
      </c>
    </row>
    <row r="146" spans="1:2">
      <c r="A146" s="122">
        <f t="shared" si="2"/>
        <v>42148</v>
      </c>
      <c r="B146" s="122">
        <f>IF(WEEKDAY(A146,2)&lt;=EINSTELLUNGEN!$D$12,0,A146)</f>
        <v>42148</v>
      </c>
    </row>
    <row r="147" spans="1:2">
      <c r="A147" s="122">
        <f t="shared" si="2"/>
        <v>42149</v>
      </c>
      <c r="B147" s="122">
        <f>IF(WEEKDAY(A147,2)&lt;=EINSTELLUNGEN!$D$12,0,A147)</f>
        <v>42149</v>
      </c>
    </row>
    <row r="148" spans="1:2">
      <c r="A148" s="122">
        <f t="shared" si="2"/>
        <v>42150</v>
      </c>
      <c r="B148" s="122">
        <f>IF(WEEKDAY(A148,2)&lt;=EINSTELLUNGEN!$D$12,0,A148)</f>
        <v>0</v>
      </c>
    </row>
    <row r="149" spans="1:2">
      <c r="A149" s="122">
        <f t="shared" si="2"/>
        <v>42151</v>
      </c>
      <c r="B149" s="122">
        <f>IF(WEEKDAY(A149,2)&lt;=EINSTELLUNGEN!$D$12,0,A149)</f>
        <v>0</v>
      </c>
    </row>
    <row r="150" spans="1:2">
      <c r="A150" s="122">
        <f t="shared" si="2"/>
        <v>42152</v>
      </c>
      <c r="B150" s="122">
        <f>IF(WEEKDAY(A150,2)&lt;=EINSTELLUNGEN!$D$12,0,A150)</f>
        <v>0</v>
      </c>
    </row>
    <row r="151" spans="1:2">
      <c r="A151" s="122">
        <f t="shared" si="2"/>
        <v>42153</v>
      </c>
      <c r="B151" s="122">
        <f>IF(WEEKDAY(A151,2)&lt;=EINSTELLUNGEN!$D$12,0,A151)</f>
        <v>0</v>
      </c>
    </row>
    <row r="152" spans="1:2">
      <c r="A152" s="122">
        <f t="shared" si="2"/>
        <v>42154</v>
      </c>
      <c r="B152" s="122">
        <f>IF(WEEKDAY(A152,2)&lt;=EINSTELLUNGEN!$D$12,0,A152)</f>
        <v>0</v>
      </c>
    </row>
    <row r="153" spans="1:2">
      <c r="A153" s="122">
        <f t="shared" si="2"/>
        <v>42155</v>
      </c>
      <c r="B153" s="122">
        <f>IF(WEEKDAY(A153,2)&lt;=EINSTELLUNGEN!$D$12,0,A153)</f>
        <v>42155</v>
      </c>
    </row>
    <row r="154" spans="1:2">
      <c r="A154" s="122">
        <f t="shared" si="2"/>
        <v>42156</v>
      </c>
      <c r="B154" s="122">
        <f>IF(WEEKDAY(A154,2)&lt;=EINSTELLUNGEN!$D$12,0,A154)</f>
        <v>42156</v>
      </c>
    </row>
    <row r="155" spans="1:2">
      <c r="A155" s="122">
        <f t="shared" si="2"/>
        <v>42157</v>
      </c>
      <c r="B155" s="122">
        <f>IF(WEEKDAY(A155,2)&lt;=EINSTELLUNGEN!$D$12,0,A155)</f>
        <v>0</v>
      </c>
    </row>
    <row r="156" spans="1:2">
      <c r="A156" s="122">
        <f t="shared" si="2"/>
        <v>42158</v>
      </c>
      <c r="B156" s="122">
        <f>IF(WEEKDAY(A156,2)&lt;=EINSTELLUNGEN!$D$12,0,A156)</f>
        <v>0</v>
      </c>
    </row>
    <row r="157" spans="1:2">
      <c r="A157" s="122">
        <f t="shared" si="2"/>
        <v>42159</v>
      </c>
      <c r="B157" s="122">
        <f>IF(WEEKDAY(A157,2)&lt;=EINSTELLUNGEN!$D$12,0,A157)</f>
        <v>0</v>
      </c>
    </row>
    <row r="158" spans="1:2">
      <c r="A158" s="122">
        <f t="shared" si="2"/>
        <v>42160</v>
      </c>
      <c r="B158" s="122">
        <f>IF(WEEKDAY(A158,2)&lt;=EINSTELLUNGEN!$D$12,0,A158)</f>
        <v>0</v>
      </c>
    </row>
    <row r="159" spans="1:2">
      <c r="A159" s="122">
        <f t="shared" si="2"/>
        <v>42161</v>
      </c>
      <c r="B159" s="122">
        <f>IF(WEEKDAY(A159,2)&lt;=EINSTELLUNGEN!$D$12,0,A159)</f>
        <v>0</v>
      </c>
    </row>
    <row r="160" spans="1:2">
      <c r="A160" s="122">
        <f t="shared" si="2"/>
        <v>42162</v>
      </c>
      <c r="B160" s="122">
        <f>IF(WEEKDAY(A160,2)&lt;=EINSTELLUNGEN!$D$12,0,A160)</f>
        <v>42162</v>
      </c>
    </row>
    <row r="161" spans="1:2">
      <c r="A161" s="122">
        <f t="shared" si="2"/>
        <v>42163</v>
      </c>
      <c r="B161" s="122">
        <f>IF(WEEKDAY(A161,2)&lt;=EINSTELLUNGEN!$D$12,0,A161)</f>
        <v>42163</v>
      </c>
    </row>
    <row r="162" spans="1:2">
      <c r="A162" s="122">
        <f t="shared" si="2"/>
        <v>42164</v>
      </c>
      <c r="B162" s="122">
        <f>IF(WEEKDAY(A162,2)&lt;=EINSTELLUNGEN!$D$12,0,A162)</f>
        <v>0</v>
      </c>
    </row>
    <row r="163" spans="1:2">
      <c r="A163" s="122">
        <f t="shared" si="2"/>
        <v>42165</v>
      </c>
      <c r="B163" s="122">
        <f>IF(WEEKDAY(A163,2)&lt;=EINSTELLUNGEN!$D$12,0,A163)</f>
        <v>0</v>
      </c>
    </row>
    <row r="164" spans="1:2">
      <c r="A164" s="122">
        <f t="shared" si="2"/>
        <v>42166</v>
      </c>
      <c r="B164" s="122">
        <f>IF(WEEKDAY(A164,2)&lt;=EINSTELLUNGEN!$D$12,0,A164)</f>
        <v>0</v>
      </c>
    </row>
    <row r="165" spans="1:2">
      <c r="A165" s="122">
        <f t="shared" si="2"/>
        <v>42167</v>
      </c>
      <c r="B165" s="122">
        <f>IF(WEEKDAY(A165,2)&lt;=EINSTELLUNGEN!$D$12,0,A165)</f>
        <v>0</v>
      </c>
    </row>
    <row r="166" spans="1:2">
      <c r="A166" s="122">
        <f t="shared" si="2"/>
        <v>42168</v>
      </c>
      <c r="B166" s="122">
        <f>IF(WEEKDAY(A166,2)&lt;=EINSTELLUNGEN!$D$12,0,A166)</f>
        <v>0</v>
      </c>
    </row>
    <row r="167" spans="1:2">
      <c r="A167" s="122">
        <f t="shared" si="2"/>
        <v>42169</v>
      </c>
      <c r="B167" s="122">
        <f>IF(WEEKDAY(A167,2)&lt;=EINSTELLUNGEN!$D$12,0,A167)</f>
        <v>42169</v>
      </c>
    </row>
    <row r="168" spans="1:2">
      <c r="A168" s="122">
        <f t="shared" si="2"/>
        <v>42170</v>
      </c>
      <c r="B168" s="122">
        <f>IF(WEEKDAY(A168,2)&lt;=EINSTELLUNGEN!$D$12,0,A168)</f>
        <v>42170</v>
      </c>
    </row>
    <row r="169" spans="1:2">
      <c r="A169" s="122">
        <f t="shared" si="2"/>
        <v>42171</v>
      </c>
      <c r="B169" s="122">
        <f>IF(WEEKDAY(A169,2)&lt;=EINSTELLUNGEN!$D$12,0,A169)</f>
        <v>0</v>
      </c>
    </row>
    <row r="170" spans="1:2">
      <c r="A170" s="122">
        <f t="shared" si="2"/>
        <v>42172</v>
      </c>
      <c r="B170" s="122">
        <f>IF(WEEKDAY(A170,2)&lt;=EINSTELLUNGEN!$D$12,0,A170)</f>
        <v>0</v>
      </c>
    </row>
    <row r="171" spans="1:2">
      <c r="A171" s="122">
        <f t="shared" si="2"/>
        <v>42173</v>
      </c>
      <c r="B171" s="122">
        <f>IF(WEEKDAY(A171,2)&lt;=EINSTELLUNGEN!$D$12,0,A171)</f>
        <v>0</v>
      </c>
    </row>
    <row r="172" spans="1:2">
      <c r="A172" s="122">
        <f t="shared" si="2"/>
        <v>42174</v>
      </c>
      <c r="B172" s="122">
        <f>IF(WEEKDAY(A172,2)&lt;=EINSTELLUNGEN!$D$12,0,A172)</f>
        <v>0</v>
      </c>
    </row>
    <row r="173" spans="1:2">
      <c r="A173" s="122">
        <f t="shared" si="2"/>
        <v>42175</v>
      </c>
      <c r="B173" s="122">
        <f>IF(WEEKDAY(A173,2)&lt;=EINSTELLUNGEN!$D$12,0,A173)</f>
        <v>0</v>
      </c>
    </row>
    <row r="174" spans="1:2">
      <c r="A174" s="122">
        <f t="shared" si="2"/>
        <v>42176</v>
      </c>
      <c r="B174" s="122">
        <f>IF(WEEKDAY(A174,2)&lt;=EINSTELLUNGEN!$D$12,0,A174)</f>
        <v>42176</v>
      </c>
    </row>
    <row r="175" spans="1:2">
      <c r="A175" s="122">
        <f t="shared" si="2"/>
        <v>42177</v>
      </c>
      <c r="B175" s="122">
        <f>IF(WEEKDAY(A175,2)&lt;=EINSTELLUNGEN!$D$12,0,A175)</f>
        <v>42177</v>
      </c>
    </row>
    <row r="176" spans="1:2">
      <c r="A176" s="122">
        <f t="shared" si="2"/>
        <v>42178</v>
      </c>
      <c r="B176" s="122">
        <f>IF(WEEKDAY(A176,2)&lt;=EINSTELLUNGEN!$D$12,0,A176)</f>
        <v>0</v>
      </c>
    </row>
    <row r="177" spans="1:2">
      <c r="A177" s="122">
        <f t="shared" si="2"/>
        <v>42179</v>
      </c>
      <c r="B177" s="122">
        <f>IF(WEEKDAY(A177,2)&lt;=EINSTELLUNGEN!$D$12,0,A177)</f>
        <v>0</v>
      </c>
    </row>
    <row r="178" spans="1:2">
      <c r="A178" s="122">
        <f t="shared" si="2"/>
        <v>42180</v>
      </c>
      <c r="B178" s="122">
        <f>IF(WEEKDAY(A178,2)&lt;=EINSTELLUNGEN!$D$12,0,A178)</f>
        <v>0</v>
      </c>
    </row>
    <row r="179" spans="1:2">
      <c r="A179" s="122">
        <f t="shared" si="2"/>
        <v>42181</v>
      </c>
      <c r="B179" s="122">
        <f>IF(WEEKDAY(A179,2)&lt;=EINSTELLUNGEN!$D$12,0,A179)</f>
        <v>0</v>
      </c>
    </row>
    <row r="180" spans="1:2">
      <c r="A180" s="122">
        <f t="shared" si="2"/>
        <v>42182</v>
      </c>
      <c r="B180" s="122">
        <f>IF(WEEKDAY(A180,2)&lt;=EINSTELLUNGEN!$D$12,0,A180)</f>
        <v>0</v>
      </c>
    </row>
    <row r="181" spans="1:2">
      <c r="A181" s="122">
        <f t="shared" si="2"/>
        <v>42183</v>
      </c>
      <c r="B181" s="122">
        <f>IF(WEEKDAY(A181,2)&lt;=EINSTELLUNGEN!$D$12,0,A181)</f>
        <v>42183</v>
      </c>
    </row>
    <row r="182" spans="1:2">
      <c r="A182" s="122">
        <f t="shared" si="2"/>
        <v>42184</v>
      </c>
      <c r="B182" s="122">
        <f>IF(WEEKDAY(A182,2)&lt;=EINSTELLUNGEN!$D$12,0,A182)</f>
        <v>42184</v>
      </c>
    </row>
    <row r="183" spans="1:2">
      <c r="A183" s="122">
        <f t="shared" si="2"/>
        <v>42185</v>
      </c>
      <c r="B183" s="122">
        <f>IF(WEEKDAY(A183,2)&lt;=EINSTELLUNGEN!$D$12,0,A183)</f>
        <v>0</v>
      </c>
    </row>
    <row r="184" spans="1:2">
      <c r="A184" s="122">
        <f t="shared" si="2"/>
        <v>42186</v>
      </c>
      <c r="B184" s="122">
        <f>IF(WEEKDAY(A184,2)&lt;=EINSTELLUNGEN!$D$12,0,A184)</f>
        <v>0</v>
      </c>
    </row>
    <row r="185" spans="1:2">
      <c r="A185" s="122">
        <f t="shared" si="2"/>
        <v>42187</v>
      </c>
      <c r="B185" s="122">
        <f>IF(WEEKDAY(A185,2)&lt;=EINSTELLUNGEN!$D$12,0,A185)</f>
        <v>0</v>
      </c>
    </row>
    <row r="186" spans="1:2">
      <c r="A186" s="122">
        <f t="shared" si="2"/>
        <v>42188</v>
      </c>
      <c r="B186" s="122">
        <f>IF(WEEKDAY(A186,2)&lt;=EINSTELLUNGEN!$D$12,0,A186)</f>
        <v>0</v>
      </c>
    </row>
    <row r="187" spans="1:2">
      <c r="A187" s="122">
        <f t="shared" si="2"/>
        <v>42189</v>
      </c>
      <c r="B187" s="122">
        <f>IF(WEEKDAY(A187,2)&lt;=EINSTELLUNGEN!$D$12,0,A187)</f>
        <v>0</v>
      </c>
    </row>
    <row r="188" spans="1:2">
      <c r="A188" s="122">
        <f t="shared" si="2"/>
        <v>42190</v>
      </c>
      <c r="B188" s="122">
        <f>IF(WEEKDAY(A188,2)&lt;=EINSTELLUNGEN!$D$12,0,A188)</f>
        <v>42190</v>
      </c>
    </row>
    <row r="189" spans="1:2">
      <c r="A189" s="122">
        <f t="shared" si="2"/>
        <v>42191</v>
      </c>
      <c r="B189" s="122">
        <f>IF(WEEKDAY(A189,2)&lt;=EINSTELLUNGEN!$D$12,0,A189)</f>
        <v>42191</v>
      </c>
    </row>
    <row r="190" spans="1:2">
      <c r="A190" s="122">
        <f t="shared" si="2"/>
        <v>42192</v>
      </c>
      <c r="B190" s="122">
        <f>IF(WEEKDAY(A190,2)&lt;=EINSTELLUNGEN!$D$12,0,A190)</f>
        <v>0</v>
      </c>
    </row>
    <row r="191" spans="1:2">
      <c r="A191" s="122">
        <f t="shared" si="2"/>
        <v>42193</v>
      </c>
      <c r="B191" s="122">
        <f>IF(WEEKDAY(A191,2)&lt;=EINSTELLUNGEN!$D$12,0,A191)</f>
        <v>0</v>
      </c>
    </row>
    <row r="192" spans="1:2">
      <c r="A192" s="122">
        <f t="shared" si="2"/>
        <v>42194</v>
      </c>
      <c r="B192" s="122">
        <f>IF(WEEKDAY(A192,2)&lt;=EINSTELLUNGEN!$D$12,0,A192)</f>
        <v>0</v>
      </c>
    </row>
    <row r="193" spans="1:2">
      <c r="A193" s="122">
        <f t="shared" si="2"/>
        <v>42195</v>
      </c>
      <c r="B193" s="122">
        <f>IF(WEEKDAY(A193,2)&lt;=EINSTELLUNGEN!$D$12,0,A193)</f>
        <v>0</v>
      </c>
    </row>
    <row r="194" spans="1:2">
      <c r="A194" s="122">
        <f t="shared" si="2"/>
        <v>42196</v>
      </c>
      <c r="B194" s="122">
        <f>IF(WEEKDAY(A194,2)&lt;=EINSTELLUNGEN!$D$12,0,A194)</f>
        <v>0</v>
      </c>
    </row>
    <row r="195" spans="1:2">
      <c r="A195" s="122">
        <f t="shared" si="2"/>
        <v>42197</v>
      </c>
      <c r="B195" s="122">
        <f>IF(WEEKDAY(A195,2)&lt;=EINSTELLUNGEN!$D$12,0,A195)</f>
        <v>42197</v>
      </c>
    </row>
    <row r="196" spans="1:2">
      <c r="A196" s="122">
        <f t="shared" ref="A196:A259" si="3">A195+1</f>
        <v>42198</v>
      </c>
      <c r="B196" s="122">
        <f>IF(WEEKDAY(A196,2)&lt;=EINSTELLUNGEN!$D$12,0,A196)</f>
        <v>42198</v>
      </c>
    </row>
    <row r="197" spans="1:2">
      <c r="A197" s="122">
        <f t="shared" si="3"/>
        <v>42199</v>
      </c>
      <c r="B197" s="122">
        <f>IF(WEEKDAY(A197,2)&lt;=EINSTELLUNGEN!$D$12,0,A197)</f>
        <v>0</v>
      </c>
    </row>
    <row r="198" spans="1:2">
      <c r="A198" s="122">
        <f t="shared" si="3"/>
        <v>42200</v>
      </c>
      <c r="B198" s="122">
        <f>IF(WEEKDAY(A198,2)&lt;=EINSTELLUNGEN!$D$12,0,A198)</f>
        <v>0</v>
      </c>
    </row>
    <row r="199" spans="1:2">
      <c r="A199" s="122">
        <f t="shared" si="3"/>
        <v>42201</v>
      </c>
      <c r="B199" s="122">
        <f>IF(WEEKDAY(A199,2)&lt;=EINSTELLUNGEN!$D$12,0,A199)</f>
        <v>0</v>
      </c>
    </row>
    <row r="200" spans="1:2">
      <c r="A200" s="122">
        <f t="shared" si="3"/>
        <v>42202</v>
      </c>
      <c r="B200" s="122">
        <f>IF(WEEKDAY(A200,2)&lt;=EINSTELLUNGEN!$D$12,0,A200)</f>
        <v>0</v>
      </c>
    </row>
    <row r="201" spans="1:2">
      <c r="A201" s="122">
        <f t="shared" si="3"/>
        <v>42203</v>
      </c>
      <c r="B201" s="122">
        <f>IF(WEEKDAY(A201,2)&lt;=EINSTELLUNGEN!$D$12,0,A201)</f>
        <v>0</v>
      </c>
    </row>
    <row r="202" spans="1:2">
      <c r="A202" s="122">
        <f t="shared" si="3"/>
        <v>42204</v>
      </c>
      <c r="B202" s="122">
        <f>IF(WEEKDAY(A202,2)&lt;=EINSTELLUNGEN!$D$12,0,A202)</f>
        <v>42204</v>
      </c>
    </row>
    <row r="203" spans="1:2">
      <c r="A203" s="122">
        <f t="shared" si="3"/>
        <v>42205</v>
      </c>
      <c r="B203" s="122">
        <f>IF(WEEKDAY(A203,2)&lt;=EINSTELLUNGEN!$D$12,0,A203)</f>
        <v>42205</v>
      </c>
    </row>
    <row r="204" spans="1:2">
      <c r="A204" s="122">
        <f t="shared" si="3"/>
        <v>42206</v>
      </c>
      <c r="B204" s="122">
        <f>IF(WEEKDAY(A204,2)&lt;=EINSTELLUNGEN!$D$12,0,A204)</f>
        <v>0</v>
      </c>
    </row>
    <row r="205" spans="1:2">
      <c r="A205" s="122">
        <f t="shared" si="3"/>
        <v>42207</v>
      </c>
      <c r="B205" s="122">
        <f>IF(WEEKDAY(A205,2)&lt;=EINSTELLUNGEN!$D$12,0,A205)</f>
        <v>0</v>
      </c>
    </row>
    <row r="206" spans="1:2">
      <c r="A206" s="122">
        <f t="shared" si="3"/>
        <v>42208</v>
      </c>
      <c r="B206" s="122">
        <f>IF(WEEKDAY(A206,2)&lt;=EINSTELLUNGEN!$D$12,0,A206)</f>
        <v>0</v>
      </c>
    </row>
    <row r="207" spans="1:2">
      <c r="A207" s="122">
        <f t="shared" si="3"/>
        <v>42209</v>
      </c>
      <c r="B207" s="122">
        <f>IF(WEEKDAY(A207,2)&lt;=EINSTELLUNGEN!$D$12,0,A207)</f>
        <v>0</v>
      </c>
    </row>
    <row r="208" spans="1:2">
      <c r="A208" s="122">
        <f t="shared" si="3"/>
        <v>42210</v>
      </c>
      <c r="B208" s="122">
        <f>IF(WEEKDAY(A208,2)&lt;=EINSTELLUNGEN!$D$12,0,A208)</f>
        <v>0</v>
      </c>
    </row>
    <row r="209" spans="1:2">
      <c r="A209" s="122">
        <f t="shared" si="3"/>
        <v>42211</v>
      </c>
      <c r="B209" s="122">
        <f>IF(WEEKDAY(A209,2)&lt;=EINSTELLUNGEN!$D$12,0,A209)</f>
        <v>42211</v>
      </c>
    </row>
    <row r="210" spans="1:2">
      <c r="A210" s="122">
        <f t="shared" si="3"/>
        <v>42212</v>
      </c>
      <c r="B210" s="122">
        <f>IF(WEEKDAY(A210,2)&lt;=EINSTELLUNGEN!$D$12,0,A210)</f>
        <v>42212</v>
      </c>
    </row>
    <row r="211" spans="1:2">
      <c r="A211" s="122">
        <f t="shared" si="3"/>
        <v>42213</v>
      </c>
      <c r="B211" s="122">
        <f>IF(WEEKDAY(A211,2)&lt;=EINSTELLUNGEN!$D$12,0,A211)</f>
        <v>0</v>
      </c>
    </row>
    <row r="212" spans="1:2">
      <c r="A212" s="122">
        <f t="shared" si="3"/>
        <v>42214</v>
      </c>
      <c r="B212" s="122">
        <f>IF(WEEKDAY(A212,2)&lt;=EINSTELLUNGEN!$D$12,0,A212)</f>
        <v>0</v>
      </c>
    </row>
    <row r="213" spans="1:2">
      <c r="A213" s="122">
        <f t="shared" si="3"/>
        <v>42215</v>
      </c>
      <c r="B213" s="122">
        <f>IF(WEEKDAY(A213,2)&lt;=EINSTELLUNGEN!$D$12,0,A213)</f>
        <v>0</v>
      </c>
    </row>
    <row r="214" spans="1:2">
      <c r="A214" s="122">
        <f t="shared" si="3"/>
        <v>42216</v>
      </c>
      <c r="B214" s="122">
        <f>IF(WEEKDAY(A214,2)&lt;=EINSTELLUNGEN!$D$12,0,A214)</f>
        <v>0</v>
      </c>
    </row>
    <row r="215" spans="1:2">
      <c r="A215" s="122">
        <f t="shared" si="3"/>
        <v>42217</v>
      </c>
      <c r="B215" s="122">
        <f>IF(WEEKDAY(A215,2)&lt;=EINSTELLUNGEN!$D$12,0,A215)</f>
        <v>0</v>
      </c>
    </row>
    <row r="216" spans="1:2">
      <c r="A216" s="122">
        <f t="shared" si="3"/>
        <v>42218</v>
      </c>
      <c r="B216" s="122">
        <f>IF(WEEKDAY(A216,2)&lt;=EINSTELLUNGEN!$D$12,0,A216)</f>
        <v>42218</v>
      </c>
    </row>
    <row r="217" spans="1:2">
      <c r="A217" s="122">
        <f t="shared" si="3"/>
        <v>42219</v>
      </c>
      <c r="B217" s="122">
        <f>IF(WEEKDAY(A217,2)&lt;=EINSTELLUNGEN!$D$12,0,A217)</f>
        <v>42219</v>
      </c>
    </row>
    <row r="218" spans="1:2">
      <c r="A218" s="122">
        <f t="shared" si="3"/>
        <v>42220</v>
      </c>
      <c r="B218" s="122">
        <f>IF(WEEKDAY(A218,2)&lt;=EINSTELLUNGEN!$D$12,0,A218)</f>
        <v>0</v>
      </c>
    </row>
    <row r="219" spans="1:2">
      <c r="A219" s="122">
        <f t="shared" si="3"/>
        <v>42221</v>
      </c>
      <c r="B219" s="122">
        <f>IF(WEEKDAY(A219,2)&lt;=EINSTELLUNGEN!$D$12,0,A219)</f>
        <v>0</v>
      </c>
    </row>
    <row r="220" spans="1:2">
      <c r="A220" s="122">
        <f t="shared" si="3"/>
        <v>42222</v>
      </c>
      <c r="B220" s="122">
        <f>IF(WEEKDAY(A220,2)&lt;=EINSTELLUNGEN!$D$12,0,A220)</f>
        <v>0</v>
      </c>
    </row>
    <row r="221" spans="1:2">
      <c r="A221" s="122">
        <f t="shared" si="3"/>
        <v>42223</v>
      </c>
      <c r="B221" s="122">
        <f>IF(WEEKDAY(A221,2)&lt;=EINSTELLUNGEN!$D$12,0,A221)</f>
        <v>0</v>
      </c>
    </row>
    <row r="222" spans="1:2">
      <c r="A222" s="122">
        <f t="shared" si="3"/>
        <v>42224</v>
      </c>
      <c r="B222" s="122">
        <f>IF(WEEKDAY(A222,2)&lt;=EINSTELLUNGEN!$D$12,0,A222)</f>
        <v>0</v>
      </c>
    </row>
    <row r="223" spans="1:2">
      <c r="A223" s="122">
        <f t="shared" si="3"/>
        <v>42225</v>
      </c>
      <c r="B223" s="122">
        <f>IF(WEEKDAY(A223,2)&lt;=EINSTELLUNGEN!$D$12,0,A223)</f>
        <v>42225</v>
      </c>
    </row>
    <row r="224" spans="1:2">
      <c r="A224" s="122">
        <f t="shared" si="3"/>
        <v>42226</v>
      </c>
      <c r="B224" s="122">
        <f>IF(WEEKDAY(A224,2)&lt;=EINSTELLUNGEN!$D$12,0,A224)</f>
        <v>42226</v>
      </c>
    </row>
    <row r="225" spans="1:2">
      <c r="A225" s="122">
        <f t="shared" si="3"/>
        <v>42227</v>
      </c>
      <c r="B225" s="122">
        <f>IF(WEEKDAY(A225,2)&lt;=EINSTELLUNGEN!$D$12,0,A225)</f>
        <v>0</v>
      </c>
    </row>
    <row r="226" spans="1:2">
      <c r="A226" s="122">
        <f t="shared" si="3"/>
        <v>42228</v>
      </c>
      <c r="B226" s="122">
        <f>IF(WEEKDAY(A226,2)&lt;=EINSTELLUNGEN!$D$12,0,A226)</f>
        <v>0</v>
      </c>
    </row>
    <row r="227" spans="1:2">
      <c r="A227" s="122">
        <f t="shared" si="3"/>
        <v>42229</v>
      </c>
      <c r="B227" s="122">
        <f>IF(WEEKDAY(A227,2)&lt;=EINSTELLUNGEN!$D$12,0,A227)</f>
        <v>0</v>
      </c>
    </row>
    <row r="228" spans="1:2">
      <c r="A228" s="122">
        <f t="shared" si="3"/>
        <v>42230</v>
      </c>
      <c r="B228" s="122">
        <f>IF(WEEKDAY(A228,2)&lt;=EINSTELLUNGEN!$D$12,0,A228)</f>
        <v>0</v>
      </c>
    </row>
    <row r="229" spans="1:2">
      <c r="A229" s="122">
        <f t="shared" si="3"/>
        <v>42231</v>
      </c>
      <c r="B229" s="122">
        <f>IF(WEEKDAY(A229,2)&lt;=EINSTELLUNGEN!$D$12,0,A229)</f>
        <v>0</v>
      </c>
    </row>
    <row r="230" spans="1:2">
      <c r="A230" s="122">
        <f t="shared" si="3"/>
        <v>42232</v>
      </c>
      <c r="B230" s="122">
        <f>IF(WEEKDAY(A230,2)&lt;=EINSTELLUNGEN!$D$12,0,A230)</f>
        <v>42232</v>
      </c>
    </row>
    <row r="231" spans="1:2">
      <c r="A231" s="122">
        <f t="shared" si="3"/>
        <v>42233</v>
      </c>
      <c r="B231" s="122">
        <f>IF(WEEKDAY(A231,2)&lt;=EINSTELLUNGEN!$D$12,0,A231)</f>
        <v>42233</v>
      </c>
    </row>
    <row r="232" spans="1:2">
      <c r="A232" s="122">
        <f t="shared" si="3"/>
        <v>42234</v>
      </c>
      <c r="B232" s="122">
        <f>IF(WEEKDAY(A232,2)&lt;=EINSTELLUNGEN!$D$12,0,A232)</f>
        <v>0</v>
      </c>
    </row>
    <row r="233" spans="1:2">
      <c r="A233" s="122">
        <f t="shared" si="3"/>
        <v>42235</v>
      </c>
      <c r="B233" s="122">
        <f>IF(WEEKDAY(A233,2)&lt;=EINSTELLUNGEN!$D$12,0,A233)</f>
        <v>0</v>
      </c>
    </row>
    <row r="234" spans="1:2">
      <c r="A234" s="122">
        <f t="shared" si="3"/>
        <v>42236</v>
      </c>
      <c r="B234" s="122">
        <f>IF(WEEKDAY(A234,2)&lt;=EINSTELLUNGEN!$D$12,0,A234)</f>
        <v>0</v>
      </c>
    </row>
    <row r="235" spans="1:2">
      <c r="A235" s="122">
        <f t="shared" si="3"/>
        <v>42237</v>
      </c>
      <c r="B235" s="122">
        <f>IF(WEEKDAY(A235,2)&lt;=EINSTELLUNGEN!$D$12,0,A235)</f>
        <v>0</v>
      </c>
    </row>
    <row r="236" spans="1:2">
      <c r="A236" s="122">
        <f t="shared" si="3"/>
        <v>42238</v>
      </c>
      <c r="B236" s="122">
        <f>IF(WEEKDAY(A236,2)&lt;=EINSTELLUNGEN!$D$12,0,A236)</f>
        <v>0</v>
      </c>
    </row>
    <row r="237" spans="1:2">
      <c r="A237" s="122">
        <f t="shared" si="3"/>
        <v>42239</v>
      </c>
      <c r="B237" s="122">
        <f>IF(WEEKDAY(A237,2)&lt;=EINSTELLUNGEN!$D$12,0,A237)</f>
        <v>42239</v>
      </c>
    </row>
    <row r="238" spans="1:2">
      <c r="A238" s="122">
        <f t="shared" si="3"/>
        <v>42240</v>
      </c>
      <c r="B238" s="122">
        <f>IF(WEEKDAY(A238,2)&lt;=EINSTELLUNGEN!$D$12,0,A238)</f>
        <v>42240</v>
      </c>
    </row>
    <row r="239" spans="1:2">
      <c r="A239" s="122">
        <f t="shared" si="3"/>
        <v>42241</v>
      </c>
      <c r="B239" s="122">
        <f>IF(WEEKDAY(A239,2)&lt;=EINSTELLUNGEN!$D$12,0,A239)</f>
        <v>0</v>
      </c>
    </row>
    <row r="240" spans="1:2">
      <c r="A240" s="122">
        <f t="shared" si="3"/>
        <v>42242</v>
      </c>
      <c r="B240" s="122">
        <f>IF(WEEKDAY(A240,2)&lt;=EINSTELLUNGEN!$D$12,0,A240)</f>
        <v>0</v>
      </c>
    </row>
    <row r="241" spans="1:2">
      <c r="A241" s="122">
        <f t="shared" si="3"/>
        <v>42243</v>
      </c>
      <c r="B241" s="122">
        <f>IF(WEEKDAY(A241,2)&lt;=EINSTELLUNGEN!$D$12,0,A241)</f>
        <v>0</v>
      </c>
    </row>
    <row r="242" spans="1:2">
      <c r="A242" s="122">
        <f t="shared" si="3"/>
        <v>42244</v>
      </c>
      <c r="B242" s="122">
        <f>IF(WEEKDAY(A242,2)&lt;=EINSTELLUNGEN!$D$12,0,A242)</f>
        <v>0</v>
      </c>
    </row>
    <row r="243" spans="1:2">
      <c r="A243" s="122">
        <f t="shared" si="3"/>
        <v>42245</v>
      </c>
      <c r="B243" s="122">
        <f>IF(WEEKDAY(A243,2)&lt;=EINSTELLUNGEN!$D$12,0,A243)</f>
        <v>0</v>
      </c>
    </row>
    <row r="244" spans="1:2">
      <c r="A244" s="122">
        <f t="shared" si="3"/>
        <v>42246</v>
      </c>
      <c r="B244" s="122">
        <f>IF(WEEKDAY(A244,2)&lt;=EINSTELLUNGEN!$D$12,0,A244)</f>
        <v>42246</v>
      </c>
    </row>
    <row r="245" spans="1:2">
      <c r="A245" s="122">
        <f t="shared" si="3"/>
        <v>42247</v>
      </c>
      <c r="B245" s="122">
        <f>IF(WEEKDAY(A245,2)&lt;=EINSTELLUNGEN!$D$12,0,A245)</f>
        <v>42247</v>
      </c>
    </row>
    <row r="246" spans="1:2">
      <c r="A246" s="122">
        <f t="shared" si="3"/>
        <v>42248</v>
      </c>
      <c r="B246" s="122">
        <f>IF(WEEKDAY(A246,2)&lt;=EINSTELLUNGEN!$D$12,0,A246)</f>
        <v>0</v>
      </c>
    </row>
    <row r="247" spans="1:2">
      <c r="A247" s="122">
        <f t="shared" si="3"/>
        <v>42249</v>
      </c>
      <c r="B247" s="122">
        <f>IF(WEEKDAY(A247,2)&lt;=EINSTELLUNGEN!$D$12,0,A247)</f>
        <v>0</v>
      </c>
    </row>
    <row r="248" spans="1:2">
      <c r="A248" s="122">
        <f t="shared" si="3"/>
        <v>42250</v>
      </c>
      <c r="B248" s="122">
        <f>IF(WEEKDAY(A248,2)&lt;=EINSTELLUNGEN!$D$12,0,A248)</f>
        <v>0</v>
      </c>
    </row>
    <row r="249" spans="1:2">
      <c r="A249" s="122">
        <f t="shared" si="3"/>
        <v>42251</v>
      </c>
      <c r="B249" s="122">
        <f>IF(WEEKDAY(A249,2)&lt;=EINSTELLUNGEN!$D$12,0,A249)</f>
        <v>0</v>
      </c>
    </row>
    <row r="250" spans="1:2">
      <c r="A250" s="122">
        <f t="shared" si="3"/>
        <v>42252</v>
      </c>
      <c r="B250" s="122">
        <f>IF(WEEKDAY(A250,2)&lt;=EINSTELLUNGEN!$D$12,0,A250)</f>
        <v>0</v>
      </c>
    </row>
    <row r="251" spans="1:2">
      <c r="A251" s="122">
        <f t="shared" si="3"/>
        <v>42253</v>
      </c>
      <c r="B251" s="122">
        <f>IF(WEEKDAY(A251,2)&lt;=EINSTELLUNGEN!$D$12,0,A251)</f>
        <v>42253</v>
      </c>
    </row>
    <row r="252" spans="1:2">
      <c r="A252" s="122">
        <f t="shared" si="3"/>
        <v>42254</v>
      </c>
      <c r="B252" s="122">
        <f>IF(WEEKDAY(A252,2)&lt;=EINSTELLUNGEN!$D$12,0,A252)</f>
        <v>42254</v>
      </c>
    </row>
    <row r="253" spans="1:2">
      <c r="A253" s="122">
        <f t="shared" si="3"/>
        <v>42255</v>
      </c>
      <c r="B253" s="122">
        <f>IF(WEEKDAY(A253,2)&lt;=EINSTELLUNGEN!$D$12,0,A253)</f>
        <v>0</v>
      </c>
    </row>
    <row r="254" spans="1:2">
      <c r="A254" s="122">
        <f t="shared" si="3"/>
        <v>42256</v>
      </c>
      <c r="B254" s="122">
        <f>IF(WEEKDAY(A254,2)&lt;=EINSTELLUNGEN!$D$12,0,A254)</f>
        <v>0</v>
      </c>
    </row>
    <row r="255" spans="1:2">
      <c r="A255" s="122">
        <f t="shared" si="3"/>
        <v>42257</v>
      </c>
      <c r="B255" s="122">
        <f>IF(WEEKDAY(A255,2)&lt;=EINSTELLUNGEN!$D$12,0,A255)</f>
        <v>0</v>
      </c>
    </row>
    <row r="256" spans="1:2">
      <c r="A256" s="122">
        <f t="shared" si="3"/>
        <v>42258</v>
      </c>
      <c r="B256" s="122">
        <f>IF(WEEKDAY(A256,2)&lt;=EINSTELLUNGEN!$D$12,0,A256)</f>
        <v>0</v>
      </c>
    </row>
    <row r="257" spans="1:2">
      <c r="A257" s="122">
        <f t="shared" si="3"/>
        <v>42259</v>
      </c>
      <c r="B257" s="122">
        <f>IF(WEEKDAY(A257,2)&lt;=EINSTELLUNGEN!$D$12,0,A257)</f>
        <v>0</v>
      </c>
    </row>
    <row r="258" spans="1:2">
      <c r="A258" s="122">
        <f t="shared" si="3"/>
        <v>42260</v>
      </c>
      <c r="B258" s="122">
        <f>IF(WEEKDAY(A258,2)&lt;=EINSTELLUNGEN!$D$12,0,A258)</f>
        <v>42260</v>
      </c>
    </row>
    <row r="259" spans="1:2">
      <c r="A259" s="122">
        <f t="shared" si="3"/>
        <v>42261</v>
      </c>
      <c r="B259" s="122">
        <f>IF(WEEKDAY(A259,2)&lt;=EINSTELLUNGEN!$D$12,0,A259)</f>
        <v>42261</v>
      </c>
    </row>
    <row r="260" spans="1:2">
      <c r="A260" s="122">
        <f t="shared" ref="A260:A323" si="4">A259+1</f>
        <v>42262</v>
      </c>
      <c r="B260" s="122">
        <f>IF(WEEKDAY(A260,2)&lt;=EINSTELLUNGEN!$D$12,0,A260)</f>
        <v>0</v>
      </c>
    </row>
    <row r="261" spans="1:2">
      <c r="A261" s="122">
        <f t="shared" si="4"/>
        <v>42263</v>
      </c>
      <c r="B261" s="122">
        <f>IF(WEEKDAY(A261,2)&lt;=EINSTELLUNGEN!$D$12,0,A261)</f>
        <v>0</v>
      </c>
    </row>
    <row r="262" spans="1:2">
      <c r="A262" s="122">
        <f t="shared" si="4"/>
        <v>42264</v>
      </c>
      <c r="B262" s="122">
        <f>IF(WEEKDAY(A262,2)&lt;=EINSTELLUNGEN!$D$12,0,A262)</f>
        <v>0</v>
      </c>
    </row>
    <row r="263" spans="1:2">
      <c r="A263" s="122">
        <f t="shared" si="4"/>
        <v>42265</v>
      </c>
      <c r="B263" s="122">
        <f>IF(WEEKDAY(A263,2)&lt;=EINSTELLUNGEN!$D$12,0,A263)</f>
        <v>0</v>
      </c>
    </row>
    <row r="264" spans="1:2">
      <c r="A264" s="122">
        <f t="shared" si="4"/>
        <v>42266</v>
      </c>
      <c r="B264" s="122">
        <f>IF(WEEKDAY(A264,2)&lt;=EINSTELLUNGEN!$D$12,0,A264)</f>
        <v>0</v>
      </c>
    </row>
    <row r="265" spans="1:2">
      <c r="A265" s="122">
        <f t="shared" si="4"/>
        <v>42267</v>
      </c>
      <c r="B265" s="122">
        <f>IF(WEEKDAY(A265,2)&lt;=EINSTELLUNGEN!$D$12,0,A265)</f>
        <v>42267</v>
      </c>
    </row>
    <row r="266" spans="1:2">
      <c r="A266" s="122">
        <f t="shared" si="4"/>
        <v>42268</v>
      </c>
      <c r="B266" s="122">
        <f>IF(WEEKDAY(A266,2)&lt;=EINSTELLUNGEN!$D$12,0,A266)</f>
        <v>42268</v>
      </c>
    </row>
    <row r="267" spans="1:2">
      <c r="A267" s="122">
        <f t="shared" si="4"/>
        <v>42269</v>
      </c>
      <c r="B267" s="122">
        <f>IF(WEEKDAY(A267,2)&lt;=EINSTELLUNGEN!$D$12,0,A267)</f>
        <v>0</v>
      </c>
    </row>
    <row r="268" spans="1:2">
      <c r="A268" s="122">
        <f t="shared" si="4"/>
        <v>42270</v>
      </c>
      <c r="B268" s="122">
        <f>IF(WEEKDAY(A268,2)&lt;=EINSTELLUNGEN!$D$12,0,A268)</f>
        <v>0</v>
      </c>
    </row>
    <row r="269" spans="1:2">
      <c r="A269" s="122">
        <f t="shared" si="4"/>
        <v>42271</v>
      </c>
      <c r="B269" s="122">
        <f>IF(WEEKDAY(A269,2)&lt;=EINSTELLUNGEN!$D$12,0,A269)</f>
        <v>0</v>
      </c>
    </row>
    <row r="270" spans="1:2">
      <c r="A270" s="122">
        <f t="shared" si="4"/>
        <v>42272</v>
      </c>
      <c r="B270" s="122">
        <f>IF(WEEKDAY(A270,2)&lt;=EINSTELLUNGEN!$D$12,0,A270)</f>
        <v>0</v>
      </c>
    </row>
    <row r="271" spans="1:2">
      <c r="A271" s="122">
        <f t="shared" si="4"/>
        <v>42273</v>
      </c>
      <c r="B271" s="122">
        <f>IF(WEEKDAY(A271,2)&lt;=EINSTELLUNGEN!$D$12,0,A271)</f>
        <v>0</v>
      </c>
    </row>
    <row r="272" spans="1:2">
      <c r="A272" s="122">
        <f t="shared" si="4"/>
        <v>42274</v>
      </c>
      <c r="B272" s="122">
        <f>IF(WEEKDAY(A272,2)&lt;=EINSTELLUNGEN!$D$12,0,A272)</f>
        <v>42274</v>
      </c>
    </row>
    <row r="273" spans="1:2">
      <c r="A273" s="122">
        <f t="shared" si="4"/>
        <v>42275</v>
      </c>
      <c r="B273" s="122">
        <f>IF(WEEKDAY(A273,2)&lt;=EINSTELLUNGEN!$D$12,0,A273)</f>
        <v>42275</v>
      </c>
    </row>
    <row r="274" spans="1:2">
      <c r="A274" s="122">
        <f t="shared" si="4"/>
        <v>42276</v>
      </c>
      <c r="B274" s="122">
        <f>IF(WEEKDAY(A274,2)&lt;=EINSTELLUNGEN!$D$12,0,A274)</f>
        <v>0</v>
      </c>
    </row>
    <row r="275" spans="1:2">
      <c r="A275" s="122">
        <f t="shared" si="4"/>
        <v>42277</v>
      </c>
      <c r="B275" s="122">
        <f>IF(WEEKDAY(A275,2)&lt;=EINSTELLUNGEN!$D$12,0,A275)</f>
        <v>0</v>
      </c>
    </row>
    <row r="276" spans="1:2">
      <c r="A276" s="122">
        <f t="shared" si="4"/>
        <v>42278</v>
      </c>
      <c r="B276" s="122">
        <f>IF(WEEKDAY(A276,2)&lt;=EINSTELLUNGEN!$D$12,0,A276)</f>
        <v>0</v>
      </c>
    </row>
    <row r="277" spans="1:2">
      <c r="A277" s="122">
        <f t="shared" si="4"/>
        <v>42279</v>
      </c>
      <c r="B277" s="122">
        <f>IF(WEEKDAY(A277,2)&lt;=EINSTELLUNGEN!$D$12,0,A277)</f>
        <v>0</v>
      </c>
    </row>
    <row r="278" spans="1:2">
      <c r="A278" s="122">
        <f t="shared" si="4"/>
        <v>42280</v>
      </c>
      <c r="B278" s="122">
        <f>IF(WEEKDAY(A278,2)&lt;=EINSTELLUNGEN!$D$12,0,A278)</f>
        <v>0</v>
      </c>
    </row>
    <row r="279" spans="1:2">
      <c r="A279" s="122">
        <f t="shared" si="4"/>
        <v>42281</v>
      </c>
      <c r="B279" s="122">
        <f>IF(WEEKDAY(A279,2)&lt;=EINSTELLUNGEN!$D$12,0,A279)</f>
        <v>42281</v>
      </c>
    </row>
    <row r="280" spans="1:2">
      <c r="A280" s="122">
        <f t="shared" si="4"/>
        <v>42282</v>
      </c>
      <c r="B280" s="122">
        <f>IF(WEEKDAY(A280,2)&lt;=EINSTELLUNGEN!$D$12,0,A280)</f>
        <v>42282</v>
      </c>
    </row>
    <row r="281" spans="1:2">
      <c r="A281" s="122">
        <f t="shared" si="4"/>
        <v>42283</v>
      </c>
      <c r="B281" s="122">
        <f>IF(WEEKDAY(A281,2)&lt;=EINSTELLUNGEN!$D$12,0,A281)</f>
        <v>0</v>
      </c>
    </row>
    <row r="282" spans="1:2">
      <c r="A282" s="122">
        <f t="shared" si="4"/>
        <v>42284</v>
      </c>
      <c r="B282" s="122">
        <f>IF(WEEKDAY(A282,2)&lt;=EINSTELLUNGEN!$D$12,0,A282)</f>
        <v>0</v>
      </c>
    </row>
    <row r="283" spans="1:2">
      <c r="A283" s="122">
        <f t="shared" si="4"/>
        <v>42285</v>
      </c>
      <c r="B283" s="122">
        <f>IF(WEEKDAY(A283,2)&lt;=EINSTELLUNGEN!$D$12,0,A283)</f>
        <v>0</v>
      </c>
    </row>
    <row r="284" spans="1:2">
      <c r="A284" s="122">
        <f t="shared" si="4"/>
        <v>42286</v>
      </c>
      <c r="B284" s="122">
        <f>IF(WEEKDAY(A284,2)&lt;=EINSTELLUNGEN!$D$12,0,A284)</f>
        <v>0</v>
      </c>
    </row>
    <row r="285" spans="1:2">
      <c r="A285" s="122">
        <f t="shared" si="4"/>
        <v>42287</v>
      </c>
      <c r="B285" s="122">
        <f>IF(WEEKDAY(A285,2)&lt;=EINSTELLUNGEN!$D$12,0,A285)</f>
        <v>0</v>
      </c>
    </row>
    <row r="286" spans="1:2">
      <c r="A286" s="122">
        <f t="shared" si="4"/>
        <v>42288</v>
      </c>
      <c r="B286" s="122">
        <f>IF(WEEKDAY(A286,2)&lt;=EINSTELLUNGEN!$D$12,0,A286)</f>
        <v>42288</v>
      </c>
    </row>
    <row r="287" spans="1:2">
      <c r="A287" s="122">
        <f t="shared" si="4"/>
        <v>42289</v>
      </c>
      <c r="B287" s="122">
        <f>IF(WEEKDAY(A287,2)&lt;=EINSTELLUNGEN!$D$12,0,A287)</f>
        <v>42289</v>
      </c>
    </row>
    <row r="288" spans="1:2">
      <c r="A288" s="122">
        <f t="shared" si="4"/>
        <v>42290</v>
      </c>
      <c r="B288" s="122">
        <f>IF(WEEKDAY(A288,2)&lt;=EINSTELLUNGEN!$D$12,0,A288)</f>
        <v>0</v>
      </c>
    </row>
    <row r="289" spans="1:2">
      <c r="A289" s="122">
        <f t="shared" si="4"/>
        <v>42291</v>
      </c>
      <c r="B289" s="122">
        <f>IF(WEEKDAY(A289,2)&lt;=EINSTELLUNGEN!$D$12,0,A289)</f>
        <v>0</v>
      </c>
    </row>
    <row r="290" spans="1:2">
      <c r="A290" s="122">
        <f t="shared" si="4"/>
        <v>42292</v>
      </c>
      <c r="B290" s="122">
        <f>IF(WEEKDAY(A290,2)&lt;=EINSTELLUNGEN!$D$12,0,A290)</f>
        <v>0</v>
      </c>
    </row>
    <row r="291" spans="1:2">
      <c r="A291" s="122">
        <f t="shared" si="4"/>
        <v>42293</v>
      </c>
      <c r="B291" s="122">
        <f>IF(WEEKDAY(A291,2)&lt;=EINSTELLUNGEN!$D$12,0,A291)</f>
        <v>0</v>
      </c>
    </row>
    <row r="292" spans="1:2">
      <c r="A292" s="122">
        <f t="shared" si="4"/>
        <v>42294</v>
      </c>
      <c r="B292" s="122">
        <f>IF(WEEKDAY(A292,2)&lt;=EINSTELLUNGEN!$D$12,0,A292)</f>
        <v>0</v>
      </c>
    </row>
    <row r="293" spans="1:2">
      <c r="A293" s="122">
        <f t="shared" si="4"/>
        <v>42295</v>
      </c>
      <c r="B293" s="122">
        <f>IF(WEEKDAY(A293,2)&lt;=EINSTELLUNGEN!$D$12,0,A293)</f>
        <v>42295</v>
      </c>
    </row>
    <row r="294" spans="1:2">
      <c r="A294" s="122">
        <f t="shared" si="4"/>
        <v>42296</v>
      </c>
      <c r="B294" s="122">
        <f>IF(WEEKDAY(A294,2)&lt;=EINSTELLUNGEN!$D$12,0,A294)</f>
        <v>42296</v>
      </c>
    </row>
    <row r="295" spans="1:2">
      <c r="A295" s="122">
        <f t="shared" si="4"/>
        <v>42297</v>
      </c>
      <c r="B295" s="122">
        <f>IF(WEEKDAY(A295,2)&lt;=EINSTELLUNGEN!$D$12,0,A295)</f>
        <v>0</v>
      </c>
    </row>
    <row r="296" spans="1:2">
      <c r="A296" s="122">
        <f t="shared" si="4"/>
        <v>42298</v>
      </c>
      <c r="B296" s="122">
        <f>IF(WEEKDAY(A296,2)&lt;=EINSTELLUNGEN!$D$12,0,A296)</f>
        <v>0</v>
      </c>
    </row>
    <row r="297" spans="1:2">
      <c r="A297" s="122">
        <f t="shared" si="4"/>
        <v>42299</v>
      </c>
      <c r="B297" s="122">
        <f>IF(WEEKDAY(A297,2)&lt;=EINSTELLUNGEN!$D$12,0,A297)</f>
        <v>0</v>
      </c>
    </row>
    <row r="298" spans="1:2">
      <c r="A298" s="122">
        <f t="shared" si="4"/>
        <v>42300</v>
      </c>
      <c r="B298" s="122">
        <f>IF(WEEKDAY(A298,2)&lt;=EINSTELLUNGEN!$D$12,0,A298)</f>
        <v>0</v>
      </c>
    </row>
    <row r="299" spans="1:2">
      <c r="A299" s="122">
        <f t="shared" si="4"/>
        <v>42301</v>
      </c>
      <c r="B299" s="122">
        <f>IF(WEEKDAY(A299,2)&lt;=EINSTELLUNGEN!$D$12,0,A299)</f>
        <v>0</v>
      </c>
    </row>
    <row r="300" spans="1:2">
      <c r="A300" s="122">
        <f t="shared" si="4"/>
        <v>42302</v>
      </c>
      <c r="B300" s="122">
        <f>IF(WEEKDAY(A300,2)&lt;=EINSTELLUNGEN!$D$12,0,A300)</f>
        <v>42302</v>
      </c>
    </row>
    <row r="301" spans="1:2">
      <c r="A301" s="122">
        <f t="shared" si="4"/>
        <v>42303</v>
      </c>
      <c r="B301" s="122">
        <f>IF(WEEKDAY(A301,2)&lt;=EINSTELLUNGEN!$D$12,0,A301)</f>
        <v>42303</v>
      </c>
    </row>
    <row r="302" spans="1:2">
      <c r="A302" s="122">
        <f t="shared" si="4"/>
        <v>42304</v>
      </c>
      <c r="B302" s="122">
        <f>IF(WEEKDAY(A302,2)&lt;=EINSTELLUNGEN!$D$12,0,A302)</f>
        <v>0</v>
      </c>
    </row>
    <row r="303" spans="1:2">
      <c r="A303" s="122">
        <f t="shared" si="4"/>
        <v>42305</v>
      </c>
      <c r="B303" s="122">
        <f>IF(WEEKDAY(A303,2)&lt;=EINSTELLUNGEN!$D$12,0,A303)</f>
        <v>0</v>
      </c>
    </row>
    <row r="304" spans="1:2">
      <c r="A304" s="122">
        <f t="shared" si="4"/>
        <v>42306</v>
      </c>
      <c r="B304" s="122">
        <f>IF(WEEKDAY(A304,2)&lt;=EINSTELLUNGEN!$D$12,0,A304)</f>
        <v>0</v>
      </c>
    </row>
    <row r="305" spans="1:2">
      <c r="A305" s="122">
        <f t="shared" si="4"/>
        <v>42307</v>
      </c>
      <c r="B305" s="122">
        <f>IF(WEEKDAY(A305,2)&lt;=EINSTELLUNGEN!$D$12,0,A305)</f>
        <v>0</v>
      </c>
    </row>
    <row r="306" spans="1:2">
      <c r="A306" s="122">
        <f t="shared" si="4"/>
        <v>42308</v>
      </c>
      <c r="B306" s="122">
        <f>IF(WEEKDAY(A306,2)&lt;=EINSTELLUNGEN!$D$12,0,A306)</f>
        <v>0</v>
      </c>
    </row>
    <row r="307" spans="1:2">
      <c r="A307" s="122">
        <f t="shared" si="4"/>
        <v>42309</v>
      </c>
      <c r="B307" s="122">
        <f>IF(WEEKDAY(A307,2)&lt;=EINSTELLUNGEN!$D$12,0,A307)</f>
        <v>42309</v>
      </c>
    </row>
    <row r="308" spans="1:2">
      <c r="A308" s="122">
        <f t="shared" si="4"/>
        <v>42310</v>
      </c>
      <c r="B308" s="122">
        <f>IF(WEEKDAY(A308,2)&lt;=EINSTELLUNGEN!$D$12,0,A308)</f>
        <v>42310</v>
      </c>
    </row>
    <row r="309" spans="1:2">
      <c r="A309" s="122">
        <f t="shared" si="4"/>
        <v>42311</v>
      </c>
      <c r="B309" s="122">
        <f>IF(WEEKDAY(A309,2)&lt;=EINSTELLUNGEN!$D$12,0,A309)</f>
        <v>0</v>
      </c>
    </row>
    <row r="310" spans="1:2">
      <c r="A310" s="122">
        <f t="shared" si="4"/>
        <v>42312</v>
      </c>
      <c r="B310" s="122">
        <f>IF(WEEKDAY(A310,2)&lt;=EINSTELLUNGEN!$D$12,0,A310)</f>
        <v>0</v>
      </c>
    </row>
    <row r="311" spans="1:2">
      <c r="A311" s="122">
        <f t="shared" si="4"/>
        <v>42313</v>
      </c>
      <c r="B311" s="122">
        <f>IF(WEEKDAY(A311,2)&lt;=EINSTELLUNGEN!$D$12,0,A311)</f>
        <v>0</v>
      </c>
    </row>
    <row r="312" spans="1:2">
      <c r="A312" s="122">
        <f t="shared" si="4"/>
        <v>42314</v>
      </c>
      <c r="B312" s="122">
        <f>IF(WEEKDAY(A312,2)&lt;=EINSTELLUNGEN!$D$12,0,A312)</f>
        <v>0</v>
      </c>
    </row>
    <row r="313" spans="1:2">
      <c r="A313" s="122">
        <f t="shared" si="4"/>
        <v>42315</v>
      </c>
      <c r="B313" s="122">
        <f>IF(WEEKDAY(A313,2)&lt;=EINSTELLUNGEN!$D$12,0,A313)</f>
        <v>0</v>
      </c>
    </row>
    <row r="314" spans="1:2">
      <c r="A314" s="122">
        <f t="shared" si="4"/>
        <v>42316</v>
      </c>
      <c r="B314" s="122">
        <f>IF(WEEKDAY(A314,2)&lt;=EINSTELLUNGEN!$D$12,0,A314)</f>
        <v>42316</v>
      </c>
    </row>
    <row r="315" spans="1:2">
      <c r="A315" s="122">
        <f t="shared" si="4"/>
        <v>42317</v>
      </c>
      <c r="B315" s="122">
        <f>IF(WEEKDAY(A315,2)&lt;=EINSTELLUNGEN!$D$12,0,A315)</f>
        <v>42317</v>
      </c>
    </row>
    <row r="316" spans="1:2">
      <c r="A316" s="122">
        <f t="shared" si="4"/>
        <v>42318</v>
      </c>
      <c r="B316" s="122">
        <f>IF(WEEKDAY(A316,2)&lt;=EINSTELLUNGEN!$D$12,0,A316)</f>
        <v>0</v>
      </c>
    </row>
    <row r="317" spans="1:2">
      <c r="A317" s="122">
        <f t="shared" si="4"/>
        <v>42319</v>
      </c>
      <c r="B317" s="122">
        <f>IF(WEEKDAY(A317,2)&lt;=EINSTELLUNGEN!$D$12,0,A317)</f>
        <v>0</v>
      </c>
    </row>
    <row r="318" spans="1:2">
      <c r="A318" s="122">
        <f t="shared" si="4"/>
        <v>42320</v>
      </c>
      <c r="B318" s="122">
        <f>IF(WEEKDAY(A318,2)&lt;=EINSTELLUNGEN!$D$12,0,A318)</f>
        <v>0</v>
      </c>
    </row>
    <row r="319" spans="1:2">
      <c r="A319" s="122">
        <f t="shared" si="4"/>
        <v>42321</v>
      </c>
      <c r="B319" s="122">
        <f>IF(WEEKDAY(A319,2)&lt;=EINSTELLUNGEN!$D$12,0,A319)</f>
        <v>0</v>
      </c>
    </row>
    <row r="320" spans="1:2">
      <c r="A320" s="122">
        <f t="shared" si="4"/>
        <v>42322</v>
      </c>
      <c r="B320" s="122">
        <f>IF(WEEKDAY(A320,2)&lt;=EINSTELLUNGEN!$D$12,0,A320)</f>
        <v>0</v>
      </c>
    </row>
    <row r="321" spans="1:2">
      <c r="A321" s="122">
        <f t="shared" si="4"/>
        <v>42323</v>
      </c>
      <c r="B321" s="122">
        <f>IF(WEEKDAY(A321,2)&lt;=EINSTELLUNGEN!$D$12,0,A321)</f>
        <v>42323</v>
      </c>
    </row>
    <row r="322" spans="1:2">
      <c r="A322" s="122">
        <f t="shared" si="4"/>
        <v>42324</v>
      </c>
      <c r="B322" s="122">
        <f>IF(WEEKDAY(A322,2)&lt;=EINSTELLUNGEN!$D$12,0,A322)</f>
        <v>42324</v>
      </c>
    </row>
    <row r="323" spans="1:2">
      <c r="A323" s="122">
        <f t="shared" si="4"/>
        <v>42325</v>
      </c>
      <c r="B323" s="122">
        <f>IF(WEEKDAY(A323,2)&lt;=EINSTELLUNGEN!$D$12,0,A323)</f>
        <v>0</v>
      </c>
    </row>
    <row r="324" spans="1:2">
      <c r="A324" s="122">
        <f t="shared" ref="A324:A368" si="5">A323+1</f>
        <v>42326</v>
      </c>
      <c r="B324" s="122">
        <f>IF(WEEKDAY(A324,2)&lt;=EINSTELLUNGEN!$D$12,0,A324)</f>
        <v>0</v>
      </c>
    </row>
    <row r="325" spans="1:2">
      <c r="A325" s="122">
        <f t="shared" si="5"/>
        <v>42327</v>
      </c>
      <c r="B325" s="122">
        <f>IF(WEEKDAY(A325,2)&lt;=EINSTELLUNGEN!$D$12,0,A325)</f>
        <v>0</v>
      </c>
    </row>
    <row r="326" spans="1:2">
      <c r="A326" s="122">
        <f t="shared" si="5"/>
        <v>42328</v>
      </c>
      <c r="B326" s="122">
        <f>IF(WEEKDAY(A326,2)&lt;=EINSTELLUNGEN!$D$12,0,A326)</f>
        <v>0</v>
      </c>
    </row>
    <row r="327" spans="1:2">
      <c r="A327" s="122">
        <f t="shared" si="5"/>
        <v>42329</v>
      </c>
      <c r="B327" s="122">
        <f>IF(WEEKDAY(A327,2)&lt;=EINSTELLUNGEN!$D$12,0,A327)</f>
        <v>0</v>
      </c>
    </row>
    <row r="328" spans="1:2">
      <c r="A328" s="122">
        <f t="shared" si="5"/>
        <v>42330</v>
      </c>
      <c r="B328" s="122">
        <f>IF(WEEKDAY(A328,2)&lt;=EINSTELLUNGEN!$D$12,0,A328)</f>
        <v>42330</v>
      </c>
    </row>
    <row r="329" spans="1:2">
      <c r="A329" s="122">
        <f t="shared" si="5"/>
        <v>42331</v>
      </c>
      <c r="B329" s="122">
        <f>IF(WEEKDAY(A329,2)&lt;=EINSTELLUNGEN!$D$12,0,A329)</f>
        <v>42331</v>
      </c>
    </row>
    <row r="330" spans="1:2">
      <c r="A330" s="122">
        <f t="shared" si="5"/>
        <v>42332</v>
      </c>
      <c r="B330" s="122">
        <f>IF(WEEKDAY(A330,2)&lt;=EINSTELLUNGEN!$D$12,0,A330)</f>
        <v>0</v>
      </c>
    </row>
    <row r="331" spans="1:2">
      <c r="A331" s="122">
        <f t="shared" si="5"/>
        <v>42333</v>
      </c>
      <c r="B331" s="122">
        <f>IF(WEEKDAY(A331,2)&lt;=EINSTELLUNGEN!$D$12,0,A331)</f>
        <v>0</v>
      </c>
    </row>
    <row r="332" spans="1:2">
      <c r="A332" s="122">
        <f t="shared" si="5"/>
        <v>42334</v>
      </c>
      <c r="B332" s="122">
        <f>IF(WEEKDAY(A332,2)&lt;=EINSTELLUNGEN!$D$12,0,A332)</f>
        <v>0</v>
      </c>
    </row>
    <row r="333" spans="1:2">
      <c r="A333" s="122">
        <f t="shared" si="5"/>
        <v>42335</v>
      </c>
      <c r="B333" s="122">
        <f>IF(WEEKDAY(A333,2)&lt;=EINSTELLUNGEN!$D$12,0,A333)</f>
        <v>0</v>
      </c>
    </row>
    <row r="334" spans="1:2">
      <c r="A334" s="122">
        <f t="shared" si="5"/>
        <v>42336</v>
      </c>
      <c r="B334" s="122">
        <f>IF(WEEKDAY(A334,2)&lt;=EINSTELLUNGEN!$D$12,0,A334)</f>
        <v>0</v>
      </c>
    </row>
    <row r="335" spans="1:2">
      <c r="A335" s="122">
        <f t="shared" si="5"/>
        <v>42337</v>
      </c>
      <c r="B335" s="122">
        <f>IF(WEEKDAY(A335,2)&lt;=EINSTELLUNGEN!$D$12,0,A335)</f>
        <v>42337</v>
      </c>
    </row>
    <row r="336" spans="1:2">
      <c r="A336" s="122">
        <f t="shared" si="5"/>
        <v>42338</v>
      </c>
      <c r="B336" s="122">
        <f>IF(WEEKDAY(A336,2)&lt;=EINSTELLUNGEN!$D$12,0,A336)</f>
        <v>42338</v>
      </c>
    </row>
    <row r="337" spans="1:2">
      <c r="A337" s="122">
        <f t="shared" si="5"/>
        <v>42339</v>
      </c>
      <c r="B337" s="122">
        <f>IF(WEEKDAY(A337,2)&lt;=EINSTELLUNGEN!$D$12,0,A337)</f>
        <v>0</v>
      </c>
    </row>
    <row r="338" spans="1:2">
      <c r="A338" s="122">
        <f t="shared" si="5"/>
        <v>42340</v>
      </c>
      <c r="B338" s="122">
        <f>IF(WEEKDAY(A338,2)&lt;=EINSTELLUNGEN!$D$12,0,A338)</f>
        <v>0</v>
      </c>
    </row>
    <row r="339" spans="1:2">
      <c r="A339" s="122">
        <f t="shared" si="5"/>
        <v>42341</v>
      </c>
      <c r="B339" s="122">
        <f>IF(WEEKDAY(A339,2)&lt;=EINSTELLUNGEN!$D$12,0,A339)</f>
        <v>0</v>
      </c>
    </row>
    <row r="340" spans="1:2">
      <c r="A340" s="122">
        <f t="shared" si="5"/>
        <v>42342</v>
      </c>
      <c r="B340" s="122">
        <f>IF(WEEKDAY(A340,2)&lt;=EINSTELLUNGEN!$D$12,0,A340)</f>
        <v>0</v>
      </c>
    </row>
    <row r="341" spans="1:2">
      <c r="A341" s="122">
        <f t="shared" si="5"/>
        <v>42343</v>
      </c>
      <c r="B341" s="122">
        <f>IF(WEEKDAY(A341,2)&lt;=EINSTELLUNGEN!$D$12,0,A341)</f>
        <v>0</v>
      </c>
    </row>
    <row r="342" spans="1:2">
      <c r="A342" s="122">
        <f t="shared" si="5"/>
        <v>42344</v>
      </c>
      <c r="B342" s="122">
        <f>IF(WEEKDAY(A342,2)&lt;=EINSTELLUNGEN!$D$12,0,A342)</f>
        <v>42344</v>
      </c>
    </row>
    <row r="343" spans="1:2">
      <c r="A343" s="122">
        <f t="shared" si="5"/>
        <v>42345</v>
      </c>
      <c r="B343" s="122">
        <f>IF(WEEKDAY(A343,2)&lt;=EINSTELLUNGEN!$D$12,0,A343)</f>
        <v>42345</v>
      </c>
    </row>
    <row r="344" spans="1:2">
      <c r="A344" s="122">
        <f t="shared" si="5"/>
        <v>42346</v>
      </c>
      <c r="B344" s="122">
        <f>IF(WEEKDAY(A344,2)&lt;=EINSTELLUNGEN!$D$12,0,A344)</f>
        <v>0</v>
      </c>
    </row>
    <row r="345" spans="1:2">
      <c r="A345" s="122">
        <f t="shared" si="5"/>
        <v>42347</v>
      </c>
      <c r="B345" s="122">
        <f>IF(WEEKDAY(A345,2)&lt;=EINSTELLUNGEN!$D$12,0,A345)</f>
        <v>0</v>
      </c>
    </row>
    <row r="346" spans="1:2">
      <c r="A346" s="122">
        <f t="shared" si="5"/>
        <v>42348</v>
      </c>
      <c r="B346" s="122">
        <f>IF(WEEKDAY(A346,2)&lt;=EINSTELLUNGEN!$D$12,0,A346)</f>
        <v>0</v>
      </c>
    </row>
    <row r="347" spans="1:2">
      <c r="A347" s="122">
        <f t="shared" si="5"/>
        <v>42349</v>
      </c>
      <c r="B347" s="122">
        <f>IF(WEEKDAY(A347,2)&lt;=EINSTELLUNGEN!$D$12,0,A347)</f>
        <v>0</v>
      </c>
    </row>
    <row r="348" spans="1:2">
      <c r="A348" s="122">
        <f t="shared" si="5"/>
        <v>42350</v>
      </c>
      <c r="B348" s="122">
        <f>IF(WEEKDAY(A348,2)&lt;=EINSTELLUNGEN!$D$12,0,A348)</f>
        <v>0</v>
      </c>
    </row>
    <row r="349" spans="1:2">
      <c r="A349" s="122">
        <f t="shared" si="5"/>
        <v>42351</v>
      </c>
      <c r="B349" s="122">
        <f>IF(WEEKDAY(A349,2)&lt;=EINSTELLUNGEN!$D$12,0,A349)</f>
        <v>42351</v>
      </c>
    </row>
    <row r="350" spans="1:2">
      <c r="A350" s="122">
        <f t="shared" si="5"/>
        <v>42352</v>
      </c>
      <c r="B350" s="122">
        <f>IF(WEEKDAY(A350,2)&lt;=EINSTELLUNGEN!$D$12,0,A350)</f>
        <v>42352</v>
      </c>
    </row>
    <row r="351" spans="1:2">
      <c r="A351" s="122">
        <f t="shared" si="5"/>
        <v>42353</v>
      </c>
      <c r="B351" s="122">
        <f>IF(WEEKDAY(A351,2)&lt;=EINSTELLUNGEN!$D$12,0,A351)</f>
        <v>0</v>
      </c>
    </row>
    <row r="352" spans="1:2">
      <c r="A352" s="122">
        <f t="shared" si="5"/>
        <v>42354</v>
      </c>
      <c r="B352" s="122">
        <f>IF(WEEKDAY(A352,2)&lt;=EINSTELLUNGEN!$D$12,0,A352)</f>
        <v>0</v>
      </c>
    </row>
    <row r="353" spans="1:2">
      <c r="A353" s="122">
        <f t="shared" si="5"/>
        <v>42355</v>
      </c>
      <c r="B353" s="122">
        <f>IF(WEEKDAY(A353,2)&lt;=EINSTELLUNGEN!$D$12,0,A353)</f>
        <v>0</v>
      </c>
    </row>
    <row r="354" spans="1:2">
      <c r="A354" s="122">
        <f t="shared" si="5"/>
        <v>42356</v>
      </c>
      <c r="B354" s="122">
        <f>IF(WEEKDAY(A354,2)&lt;=EINSTELLUNGEN!$D$12,0,A354)</f>
        <v>0</v>
      </c>
    </row>
    <row r="355" spans="1:2">
      <c r="A355" s="122">
        <f t="shared" si="5"/>
        <v>42357</v>
      </c>
      <c r="B355" s="122">
        <f>IF(WEEKDAY(A355,2)&lt;=EINSTELLUNGEN!$D$12,0,A355)</f>
        <v>0</v>
      </c>
    </row>
    <row r="356" spans="1:2">
      <c r="A356" s="122">
        <f t="shared" si="5"/>
        <v>42358</v>
      </c>
      <c r="B356" s="122">
        <f>IF(WEEKDAY(A356,2)&lt;=EINSTELLUNGEN!$D$12,0,A356)</f>
        <v>42358</v>
      </c>
    </row>
    <row r="357" spans="1:2">
      <c r="A357" s="122">
        <f t="shared" si="5"/>
        <v>42359</v>
      </c>
      <c r="B357" s="122">
        <f>IF(WEEKDAY(A357,2)&lt;=EINSTELLUNGEN!$D$12,0,A357)</f>
        <v>42359</v>
      </c>
    </row>
    <row r="358" spans="1:2">
      <c r="A358" s="122">
        <f t="shared" si="5"/>
        <v>42360</v>
      </c>
      <c r="B358" s="122">
        <f>IF(WEEKDAY(A358,2)&lt;=EINSTELLUNGEN!$D$12,0,A358)</f>
        <v>0</v>
      </c>
    </row>
    <row r="359" spans="1:2">
      <c r="A359" s="122">
        <f t="shared" si="5"/>
        <v>42361</v>
      </c>
      <c r="B359" s="122">
        <f>IF(WEEKDAY(A359,2)&lt;=EINSTELLUNGEN!$D$12,0,A359)</f>
        <v>0</v>
      </c>
    </row>
    <row r="360" spans="1:2">
      <c r="A360" s="122">
        <f t="shared" si="5"/>
        <v>42362</v>
      </c>
      <c r="B360" s="122">
        <f>IF(WEEKDAY(A360,2)&lt;=EINSTELLUNGEN!$D$12,0,A360)</f>
        <v>0</v>
      </c>
    </row>
    <row r="361" spans="1:2">
      <c r="A361" s="122">
        <f t="shared" si="5"/>
        <v>42363</v>
      </c>
      <c r="B361" s="122">
        <f>IF(WEEKDAY(A361,2)&lt;=EINSTELLUNGEN!$D$12,0,A361)</f>
        <v>0</v>
      </c>
    </row>
    <row r="362" spans="1:2">
      <c r="A362" s="122">
        <f t="shared" si="5"/>
        <v>42364</v>
      </c>
      <c r="B362" s="122">
        <f>IF(WEEKDAY(A362,2)&lt;=EINSTELLUNGEN!$D$12,0,A362)</f>
        <v>0</v>
      </c>
    </row>
    <row r="363" spans="1:2">
      <c r="A363" s="122">
        <f t="shared" si="5"/>
        <v>42365</v>
      </c>
      <c r="B363" s="122">
        <f>IF(WEEKDAY(A363,2)&lt;=EINSTELLUNGEN!$D$12,0,A363)</f>
        <v>42365</v>
      </c>
    </row>
    <row r="364" spans="1:2">
      <c r="A364" s="122">
        <f t="shared" si="5"/>
        <v>42366</v>
      </c>
      <c r="B364" s="122">
        <f>IF(WEEKDAY(A364,2)&lt;=EINSTELLUNGEN!$D$12,0,A364)</f>
        <v>42366</v>
      </c>
    </row>
    <row r="365" spans="1:2">
      <c r="A365" s="122">
        <f t="shared" si="5"/>
        <v>42367</v>
      </c>
      <c r="B365" s="122">
        <f>IF(WEEKDAY(A365,2)&lt;=EINSTELLUNGEN!$D$12,0,A365)</f>
        <v>0</v>
      </c>
    </row>
    <row r="366" spans="1:2">
      <c r="A366" s="122">
        <f t="shared" si="5"/>
        <v>42368</v>
      </c>
      <c r="B366" s="122">
        <f>IF(WEEKDAY(A366,2)&lt;=EINSTELLUNGEN!$D$12,0,A366)</f>
        <v>0</v>
      </c>
    </row>
    <row r="367" spans="1:2">
      <c r="A367" s="122">
        <f t="shared" si="5"/>
        <v>42369</v>
      </c>
      <c r="B367" s="122">
        <f>IF(WEEKDAY(A367,2)&lt;=EINSTELLUNGEN!$D$12,0,A367)</f>
        <v>0</v>
      </c>
    </row>
    <row r="368" spans="1:2">
      <c r="A368" s="122">
        <f t="shared" si="5"/>
        <v>42370</v>
      </c>
      <c r="B368" s="122">
        <f>IF(WEEKDAY(A368,2)&lt;=EINSTELLUNGEN!$D$12,0,A368)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G9"/>
  <sheetViews>
    <sheetView workbookViewId="0"/>
  </sheetViews>
  <sheetFormatPr baseColWidth="10" defaultColWidth="8.6640625" defaultRowHeight="13"/>
  <cols>
    <col min="1" max="1" width="3.1640625" style="118" bestFit="1" customWidth="1"/>
    <col min="2" max="2" width="34.6640625" style="118" bestFit="1" customWidth="1"/>
    <col min="3" max="3" width="9.1640625" style="118" bestFit="1" customWidth="1"/>
    <col min="4" max="4" width="35.5" style="118" bestFit="1" customWidth="1"/>
    <col min="5" max="5" width="4.5" style="118" bestFit="1" customWidth="1"/>
    <col min="6" max="6" width="9.1640625" style="118" bestFit="1" customWidth="1"/>
    <col min="7" max="7" width="17.33203125" style="118" bestFit="1" customWidth="1"/>
    <col min="8" max="16384" width="8.6640625" style="118"/>
  </cols>
  <sheetData>
    <row r="1" spans="1:7">
      <c r="A1" s="116">
        <f ca="1">MAX(
  0,
  MIN(DATE(EINSTELLUNGEN!D9,12,31),TODAY())
    -DATE(EINSTELLUNGEN!D9,EINSTELLUNGEN!D10,1)
    +1)</f>
        <v>91</v>
      </c>
      <c r="B1" s="116" t="s">
        <v>126</v>
      </c>
      <c r="C1" s="116"/>
      <c r="D1" s="116"/>
      <c r="E1" s="117">
        <f ca="1">(A1*MIRISFAD!D5)/24</f>
        <v>30.333333333333332</v>
      </c>
      <c r="F1" s="116" t="s">
        <v>9</v>
      </c>
      <c r="G1" s="116" t="str">
        <f t="shared" ref="G1:G7" ca="1" si="0">F1&amp;" "&amp;TEXT(E1,"0,0")&amp;" d ("&amp;TEXT(E1/$E$8,"0,0%")&amp;")"</f>
        <v>Schlafen 30,3 d (33,3%)</v>
      </c>
    </row>
    <row r="2" spans="1:7">
      <c r="C2" s="116"/>
      <c r="D2" s="116"/>
      <c r="E2" s="117">
        <f ca="1">A1-E1-E3-E4-E5-E6-E7</f>
        <v>57.965833333333329</v>
      </c>
      <c r="F2" s="116" t="s">
        <v>10</v>
      </c>
      <c r="G2" s="116" t="str">
        <f t="shared" ca="1" si="0"/>
        <v>Freizeit 58,0 d (63,7%)</v>
      </c>
    </row>
    <row r="3" spans="1:7">
      <c r="A3" s="116">
        <f ca="1">LOGGER!AI11</f>
        <v>5</v>
      </c>
      <c r="B3" s="116" t="s">
        <v>127</v>
      </c>
      <c r="C3" s="116"/>
      <c r="D3" s="116"/>
      <c r="E3" s="116">
        <f ca="1">A3*MIRISFAD!D6/24</f>
        <v>0.20833333333333334</v>
      </c>
      <c r="F3" s="116" t="s">
        <v>81</v>
      </c>
      <c r="G3" s="116" t="str">
        <f t="shared" ca="1" si="0"/>
        <v>Pendeln 0,2 d (0,2%)</v>
      </c>
    </row>
    <row r="4" spans="1:7">
      <c r="C4" s="116">
        <f ca="1">LOGGER!AI12</f>
        <v>43.5</v>
      </c>
      <c r="D4" s="116" t="s">
        <v>110</v>
      </c>
      <c r="E4" s="117">
        <f ca="1">C4/24</f>
        <v>1.8125</v>
      </c>
      <c r="F4" s="116" t="s">
        <v>128</v>
      </c>
      <c r="G4" s="116" t="str">
        <f t="shared" ca="1" si="0"/>
        <v>dynaLeben 1,8 d (2,0%)</v>
      </c>
    </row>
    <row r="5" spans="1:7">
      <c r="A5" s="116"/>
      <c r="B5" s="119"/>
      <c r="C5" s="116">
        <f ca="1">LOGGER!AD15</f>
        <v>8.16</v>
      </c>
      <c r="D5" s="116" t="s">
        <v>108</v>
      </c>
      <c r="E5" s="117">
        <f ca="1">C5/24</f>
        <v>0.34</v>
      </c>
      <c r="F5" s="116" t="s">
        <v>12</v>
      </c>
      <c r="G5" s="116" t="str">
        <f t="shared" ca="1" si="0"/>
        <v>Krankenstand 0,3 d (0,4%)</v>
      </c>
    </row>
    <row r="6" spans="1:7">
      <c r="A6" s="116"/>
      <c r="B6" s="116"/>
      <c r="C6" s="116">
        <f ca="1">LOGGER!AD14</f>
        <v>8.16</v>
      </c>
      <c r="D6" s="116" t="s">
        <v>107</v>
      </c>
      <c r="E6" s="117">
        <f ca="1">C6/24</f>
        <v>0.34</v>
      </c>
      <c r="F6" s="116" t="s">
        <v>11</v>
      </c>
      <c r="G6" s="116" t="str">
        <f t="shared" ca="1" si="0"/>
        <v>Urlaub 0,3 d (0,4%)</v>
      </c>
    </row>
    <row r="7" spans="1:7">
      <c r="A7" s="116"/>
      <c r="B7" s="120"/>
      <c r="C7" s="116">
        <f ca="1">LOGGER!AD17</f>
        <v>0</v>
      </c>
      <c r="D7" s="116" t="s">
        <v>109</v>
      </c>
      <c r="E7" s="117">
        <f ca="1">C7/24</f>
        <v>0</v>
      </c>
      <c r="F7" s="116" t="s">
        <v>13</v>
      </c>
      <c r="G7" s="116" t="str">
        <f t="shared" ca="1" si="0"/>
        <v>Sonstiges 0,0 d (0,0%)</v>
      </c>
    </row>
    <row r="8" spans="1:7">
      <c r="A8" s="116"/>
      <c r="B8" s="119"/>
      <c r="C8" s="116"/>
      <c r="D8" s="116"/>
      <c r="E8" s="117">
        <f ca="1">SUM(E1:E7)</f>
        <v>91</v>
      </c>
      <c r="F8" s="116"/>
      <c r="G8" s="116"/>
    </row>
    <row r="9" spans="1:7">
      <c r="A9" s="116"/>
      <c r="B9" s="119"/>
      <c r="C9" s="116"/>
      <c r="E9" s="116"/>
      <c r="F9" s="116"/>
      <c r="G9" s="116" t="str">
        <f ca="1">""&amp;TEXT(E6+E5+E7,"0,0")&amp;" d ("&amp;TEXT((E6+E5+E7)/$E$8,"0,0%")&amp;")"</f>
        <v>0,7 d (0,7%)</v>
      </c>
    </row>
  </sheetData>
  <pageMargins left="0.7" right="0.7" top="0.75" bottom="0.75" header="0.3" footer="0.3"/>
  <pageSetup paperSize="8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24"/>
  </sheetPr>
  <dimension ref="B1:V41"/>
  <sheetViews>
    <sheetView showGridLines="0" workbookViewId="0">
      <selection activeCell="D5" sqref="D5"/>
    </sheetView>
  </sheetViews>
  <sheetFormatPr baseColWidth="10" defaultColWidth="9" defaultRowHeight="14"/>
  <cols>
    <col min="1" max="2" width="1.83203125" style="76" customWidth="1"/>
    <col min="3" max="3" width="46.1640625" style="76" customWidth="1"/>
    <col min="4" max="4" width="12.5" style="76" customWidth="1"/>
    <col min="5" max="5" width="84.5" style="76" customWidth="1"/>
    <col min="6" max="7" width="1.83203125" style="64" customWidth="1"/>
    <col min="8" max="8" width="9" style="64" customWidth="1"/>
    <col min="9" max="9" width="35.6640625" style="64" bestFit="1" customWidth="1"/>
    <col min="10" max="22" width="9" style="64" customWidth="1"/>
    <col min="23" max="16384" width="9" style="76"/>
  </cols>
  <sheetData>
    <row r="1" spans="2:22">
      <c r="F1" s="77"/>
      <c r="G1" s="77"/>
    </row>
    <row r="2" spans="2:22">
      <c r="B2" s="78"/>
      <c r="C2" s="79"/>
      <c r="D2" s="79"/>
      <c r="E2" s="79"/>
      <c r="F2" s="80"/>
      <c r="N2" s="81"/>
    </row>
    <row r="3" spans="2:22" s="84" customFormat="1" ht="33">
      <c r="B3" s="82"/>
      <c r="C3" s="307" t="str">
        <f ca="1">"Meine Zeitstatistik vom "&amp;
EINSTELLUNGEN!D9&amp;"-"&amp;
  TEXT(EINSTELLUNGEN!D10,"00")&amp;"-"&amp;
  "01 bis "&amp;
IF(TODAY()&gt;LOGGER!J35,
  "zum "&amp;
    YEAR(MIN(DATE(EINSTELLUNGEN!D9,12,31),TODAY()))&amp;"-"&amp;
    TEXT(MONTH(MIN(DATE(EINSTELLUNGEN!D9,12,31),TODAY())),"00")&amp;"-"&amp;
    TEXT(DAY(MIN(DATE(EINSTELLUNGEN!D9,12,31),TODAY())),"00"),
  "heute")</f>
        <v>Meine Zeitstatistik vom 2019-01-01 bis heute</v>
      </c>
      <c r="D3" s="307"/>
      <c r="E3" s="307"/>
      <c r="F3" s="83"/>
    </row>
    <row r="4" spans="2:22">
      <c r="B4" s="85"/>
      <c r="C4" s="86"/>
      <c r="D4" s="86"/>
      <c r="E4" s="86"/>
      <c r="F4" s="87"/>
    </row>
    <row r="5" spans="2:22" s="93" customFormat="1" ht="34" thickBot="1">
      <c r="B5" s="88"/>
      <c r="C5" s="89" t="s">
        <v>14</v>
      </c>
      <c r="D5" s="90">
        <v>8</v>
      </c>
      <c r="E5" s="91" t="s">
        <v>8</v>
      </c>
      <c r="F5" s="92"/>
    </row>
    <row r="6" spans="2:22" s="95" customFormat="1" ht="35" thickTop="1" thickBot="1">
      <c r="B6" s="94"/>
      <c r="C6" s="89" t="s">
        <v>82</v>
      </c>
      <c r="D6" s="90">
        <v>1</v>
      </c>
      <c r="E6" s="91" t="s">
        <v>80</v>
      </c>
      <c r="F6" s="92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</row>
    <row r="7" spans="2:22" ht="15" thickTop="1">
      <c r="B7" s="85"/>
      <c r="C7" s="86"/>
      <c r="D7" s="86"/>
      <c r="E7" s="86"/>
      <c r="F7" s="69"/>
    </row>
    <row r="8" spans="2:22">
      <c r="B8" s="96"/>
      <c r="C8" s="86"/>
      <c r="D8" s="86"/>
      <c r="E8" s="86"/>
      <c r="F8" s="69"/>
    </row>
    <row r="9" spans="2:22">
      <c r="B9" s="96"/>
      <c r="C9" s="86"/>
      <c r="D9" s="86"/>
      <c r="E9" s="86"/>
      <c r="F9" s="69"/>
    </row>
    <row r="10" spans="2:22">
      <c r="B10" s="85"/>
      <c r="C10" s="86"/>
      <c r="D10" s="86"/>
      <c r="E10" s="86"/>
      <c r="F10" s="69"/>
    </row>
    <row r="11" spans="2:22">
      <c r="B11" s="96"/>
      <c r="C11" s="86"/>
      <c r="D11" s="86"/>
      <c r="E11" s="86"/>
      <c r="F11" s="69"/>
    </row>
    <row r="12" spans="2:22">
      <c r="B12" s="85"/>
      <c r="C12" s="86"/>
      <c r="D12" s="86"/>
      <c r="E12" s="86"/>
      <c r="F12" s="69"/>
    </row>
    <row r="13" spans="2:22">
      <c r="B13" s="85"/>
      <c r="C13" s="86"/>
      <c r="D13" s="86"/>
      <c r="E13" s="86"/>
      <c r="F13" s="69"/>
    </row>
    <row r="14" spans="2:22">
      <c r="B14" s="85"/>
      <c r="C14" s="86"/>
      <c r="D14" s="86"/>
      <c r="E14" s="86"/>
      <c r="F14" s="69"/>
    </row>
    <row r="15" spans="2:22">
      <c r="B15" s="85"/>
      <c r="C15" s="86"/>
      <c r="D15" s="86"/>
      <c r="E15" s="86"/>
      <c r="F15" s="69"/>
    </row>
    <row r="16" spans="2:22">
      <c r="B16" s="85"/>
      <c r="C16" s="86"/>
      <c r="D16" s="86"/>
      <c r="E16" s="86"/>
      <c r="F16" s="69"/>
    </row>
    <row r="17" spans="2:6">
      <c r="B17" s="85"/>
      <c r="C17" s="86"/>
      <c r="D17" s="86"/>
      <c r="E17" s="86"/>
      <c r="F17" s="69"/>
    </row>
    <row r="18" spans="2:6">
      <c r="B18" s="85"/>
      <c r="C18" s="86"/>
      <c r="D18" s="86"/>
      <c r="E18" s="86"/>
      <c r="F18" s="69"/>
    </row>
    <row r="19" spans="2:6">
      <c r="B19" s="85"/>
      <c r="C19" s="86"/>
      <c r="D19" s="86"/>
      <c r="E19" s="86"/>
      <c r="F19" s="69"/>
    </row>
    <row r="20" spans="2:6">
      <c r="B20" s="85"/>
      <c r="C20" s="86"/>
      <c r="D20" s="86"/>
      <c r="E20" s="86"/>
      <c r="F20" s="69"/>
    </row>
    <row r="21" spans="2:6">
      <c r="B21" s="85"/>
      <c r="C21" s="86"/>
      <c r="D21" s="86"/>
      <c r="E21" s="86"/>
      <c r="F21" s="69"/>
    </row>
    <row r="22" spans="2:6">
      <c r="B22" s="85"/>
      <c r="C22" s="86"/>
      <c r="D22" s="86"/>
      <c r="E22" s="86"/>
      <c r="F22" s="69"/>
    </row>
    <row r="23" spans="2:6">
      <c r="B23" s="85"/>
      <c r="C23" s="86"/>
      <c r="D23" s="86"/>
      <c r="E23" s="86"/>
      <c r="F23" s="69"/>
    </row>
    <row r="24" spans="2:6">
      <c r="B24" s="85"/>
      <c r="C24" s="86"/>
      <c r="D24" s="86"/>
      <c r="E24" s="86"/>
      <c r="F24" s="69"/>
    </row>
    <row r="25" spans="2:6">
      <c r="B25" s="85"/>
      <c r="C25" s="86"/>
      <c r="D25" s="86"/>
      <c r="E25" s="86"/>
      <c r="F25" s="69"/>
    </row>
    <row r="26" spans="2:6">
      <c r="B26" s="85"/>
      <c r="C26" s="86"/>
      <c r="D26" s="86"/>
      <c r="E26" s="86"/>
      <c r="F26" s="69"/>
    </row>
    <row r="27" spans="2:6">
      <c r="B27" s="85"/>
      <c r="C27" s="86"/>
      <c r="D27" s="86"/>
      <c r="E27" s="86"/>
      <c r="F27" s="69"/>
    </row>
    <row r="28" spans="2:6">
      <c r="B28" s="85"/>
      <c r="C28" s="86"/>
      <c r="D28" s="86"/>
      <c r="E28" s="86"/>
      <c r="F28" s="69"/>
    </row>
    <row r="29" spans="2:6">
      <c r="B29" s="85"/>
      <c r="C29" s="86"/>
      <c r="D29" s="86"/>
      <c r="E29" s="86"/>
      <c r="F29" s="69"/>
    </row>
    <row r="30" spans="2:6">
      <c r="B30" s="85"/>
      <c r="C30" s="86"/>
      <c r="D30" s="86"/>
      <c r="E30" s="86"/>
      <c r="F30" s="69"/>
    </row>
    <row r="31" spans="2:6">
      <c r="B31" s="85"/>
      <c r="C31" s="86"/>
      <c r="D31" s="86"/>
      <c r="E31" s="86"/>
      <c r="F31" s="69"/>
    </row>
    <row r="32" spans="2:6">
      <c r="B32" s="85"/>
      <c r="C32" s="86"/>
      <c r="D32" s="86"/>
      <c r="E32" s="86"/>
      <c r="F32" s="69"/>
    </row>
    <row r="33" spans="2:6">
      <c r="B33" s="85"/>
      <c r="C33" s="86"/>
      <c r="D33" s="86"/>
      <c r="E33" s="86"/>
      <c r="F33" s="69"/>
    </row>
    <row r="34" spans="2:6">
      <c r="B34" s="85"/>
      <c r="C34" s="86"/>
      <c r="D34" s="86"/>
      <c r="E34" s="86"/>
      <c r="F34" s="69"/>
    </row>
    <row r="35" spans="2:6">
      <c r="B35" s="85"/>
      <c r="C35" s="86"/>
      <c r="D35" s="86"/>
      <c r="E35" s="86"/>
      <c r="F35" s="69"/>
    </row>
    <row r="36" spans="2:6">
      <c r="B36" s="85"/>
      <c r="C36" s="86"/>
      <c r="D36" s="86"/>
      <c r="E36" s="86"/>
      <c r="F36" s="69"/>
    </row>
    <row r="37" spans="2:6">
      <c r="B37" s="85"/>
      <c r="C37" s="86"/>
      <c r="D37" s="86"/>
      <c r="E37" s="86"/>
      <c r="F37" s="69"/>
    </row>
    <row r="38" spans="2:6">
      <c r="B38" s="85"/>
      <c r="C38" s="86"/>
      <c r="D38" s="86"/>
      <c r="E38" s="86"/>
      <c r="F38" s="69"/>
    </row>
    <row r="39" spans="2:6">
      <c r="B39" s="85"/>
      <c r="C39" s="86"/>
      <c r="D39" s="86"/>
      <c r="E39" s="86"/>
      <c r="F39" s="69"/>
    </row>
    <row r="40" spans="2:6">
      <c r="B40" s="85"/>
      <c r="C40" s="86"/>
      <c r="D40" s="86"/>
      <c r="E40" s="86"/>
      <c r="F40" s="69"/>
    </row>
    <row r="41" spans="2:6">
      <c r="B41" s="97"/>
      <c r="C41" s="98"/>
      <c r="D41" s="98"/>
      <c r="E41" s="98"/>
      <c r="F41" s="75"/>
    </row>
  </sheetData>
  <sheetProtection sheet="1" objects="1" scenarios="1" selectLockedCells="1"/>
  <mergeCells count="1">
    <mergeCell ref="C3:E3"/>
  </mergeCells>
  <phoneticPr fontId="5" type="noConversion"/>
  <pageMargins left="0.78740157499999996" right="0.78740157499999996" top="0.984251969" bottom="0.984251969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WICHTIG</vt:lpstr>
      <vt:lpstr>EINSTELLUNGEN</vt:lpstr>
      <vt:lpstr>LOGGER</vt:lpstr>
      <vt:lpstr>HOLIDAYS</vt:lpstr>
      <vt:lpstr>MIRISFAD DATEN</vt:lpstr>
      <vt:lpstr>MIRISFAD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Sarelo, Kamil</cp:lastModifiedBy>
  <cp:lastPrinted>2011-05-22T21:34:13Z</cp:lastPrinted>
  <dcterms:created xsi:type="dcterms:W3CDTF">2008-10-26T21:36:55Z</dcterms:created>
  <dcterms:modified xsi:type="dcterms:W3CDTF">2019-04-01T08:39:47Z</dcterms:modified>
</cp:coreProperties>
</file>